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comments5.xml" ContentType="application/vnd.openxmlformats-officedocument.spreadsheetml.comments+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Projects\Somass-escapement-plots\input\"/>
    </mc:Choice>
  </mc:AlternateContent>
  <xr:revisionPtr revIDLastSave="0" documentId="8_{7FB7FBDA-C42B-4D53-B7B6-04618DE4B096}" xr6:coauthVersionLast="47" xr6:coauthVersionMax="47" xr10:uidLastSave="{00000000-0000-0000-0000-000000000000}"/>
  <bookViews>
    <workbookView xWindow="-24675" yWindow="3450" windowWidth="21600" windowHeight="11295" tabRatio="634" activeTab="1" xr2:uid="{00000000-000D-0000-FFFF-FFFF00000000}"/>
  </bookViews>
  <sheets>
    <sheet name="STAMP Escapement Data" sheetId="5" r:id="rId1"/>
    <sheet name="Sproat Escapement Data " sheetId="12" r:id="rId2"/>
    <sheet name=" STAMP Summary" sheetId="1" r:id="rId3"/>
    <sheet name="FINAL_ESC (with adj)" sheetId="10" r:id="rId4"/>
    <sheet name="CN Graph" sheetId="2" r:id="rId5"/>
    <sheet name=" SPROAT Summary " sheetId="13" r:id="rId6"/>
    <sheet name="Annual Total" sheetId="3" r:id="rId7"/>
    <sheet name="CO Graph" sheetId="4" r:id="rId8"/>
    <sheet name="CO Releases" sheetId="9" r:id="rId9"/>
    <sheet name="CO Mark Rate" sheetId="6" r:id="rId10"/>
    <sheet name="CN Mark Rate" sheetId="8" r:id="rId11"/>
    <sheet name="SK Summary" sheetId="7" r:id="rId12"/>
    <sheet name="Sheet2" sheetId="11" r:id="rId13"/>
  </sheets>
  <definedNames>
    <definedName name="_xlnm._FilterDatabase" localSheetId="9" hidden="1">'CO Mark Rate'!$A$604:$K$678</definedName>
    <definedName name="_xlnm._FilterDatabase" localSheetId="1" hidden="1">'Sproat Escapement Data '!$A$29:$Q$2082</definedName>
    <definedName name="_xlnm._FilterDatabase" localSheetId="0" hidden="1">'STAMP Escapement Data'!$A$29:$Q$2347</definedName>
    <definedName name="_xlnm.Criteria" localSheetId="5">#REF!</definedName>
    <definedName name="_xlnm.Criteria" localSheetId="1">#REF!</definedName>
    <definedName name="_xlnm.Criteria">#REF!</definedName>
    <definedName name="INPUT" localSheetId="1">'Sproat Escapement Data '!$A$28:$M$29</definedName>
    <definedName name="INPUT">'STAMP Escapement Data'!$A$28:$M$601</definedName>
    <definedName name="_xlnm.Print_Area" localSheetId="5">' SPROAT Summary '!$A$1:$J$79</definedName>
    <definedName name="_xlnm.Print_Area" localSheetId="2">' STAMP Summary'!$A$1:$J$79</definedName>
    <definedName name="_xlnm.Print_Area" localSheetId="4">'CN Graph'!$A$1:$AK$28</definedName>
    <definedName name="_xlnm.Print_Area" localSheetId="1">'Sproat Escapement Data '!#REF!</definedName>
    <definedName name="_xlnm.Print_Area" localSheetId="0">'STAMP Escapement Data'!$H$1933:$I$1935</definedName>
    <definedName name="_xlnm.Print_Titles" localSheetId="1">'Sproat Escapement Data '!$29:$29</definedName>
    <definedName name="_xlnm.Print_Titles" localSheetId="0">'STAMP Escapement Data'!$29:$29</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76" i="12" l="1"/>
  <c r="C1177" i="12"/>
  <c r="C1178" i="12"/>
  <c r="C1179" i="12"/>
  <c r="C1180" i="12"/>
  <c r="C1181" i="12"/>
  <c r="C1182" i="12"/>
  <c r="C1183" i="12"/>
  <c r="C1184" i="12"/>
  <c r="B1176" i="12"/>
  <c r="B1177" i="12"/>
  <c r="B1178" i="12"/>
  <c r="B1179" i="12"/>
  <c r="B1180" i="12"/>
  <c r="B1181" i="12"/>
  <c r="B1182" i="12"/>
  <c r="B1183" i="12"/>
  <c r="B1184" i="12"/>
  <c r="B3576" i="5"/>
  <c r="C3576" i="5"/>
  <c r="B3577" i="5"/>
  <c r="C3577" i="5"/>
  <c r="B3578" i="5"/>
  <c r="C3578" i="5"/>
  <c r="B3579" i="5"/>
  <c r="C3579" i="5"/>
  <c r="B3580" i="5"/>
  <c r="C3580" i="5"/>
  <c r="B3581" i="5"/>
  <c r="C3581" i="5"/>
  <c r="B3582" i="5"/>
  <c r="C3582" i="5"/>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169" i="12"/>
  <c r="C1169" i="12"/>
  <c r="B1170" i="12"/>
  <c r="C1170" i="12"/>
  <c r="B1171" i="12"/>
  <c r="C1171" i="12"/>
  <c r="B1172" i="12"/>
  <c r="C1172" i="12"/>
  <c r="B1173" i="12"/>
  <c r="C1173" i="12"/>
  <c r="B1174" i="12"/>
  <c r="C1174" i="12"/>
  <c r="B1175" i="12"/>
  <c r="C1175" i="12"/>
  <c r="B3569" i="5"/>
  <c r="C3569" i="5"/>
  <c r="B3570" i="5"/>
  <c r="C3570" i="5"/>
  <c r="B3571" i="5"/>
  <c r="C3571" i="5"/>
  <c r="B3572" i="5"/>
  <c r="C3572" i="5"/>
  <c r="B3573" i="5"/>
  <c r="C3573" i="5"/>
  <c r="B3574" i="5"/>
  <c r="C3574" i="5"/>
  <c r="B3575" i="5"/>
  <c r="C3575" i="5"/>
  <c r="C1162" i="12"/>
  <c r="C1163" i="12"/>
  <c r="C1164" i="12"/>
  <c r="C1165" i="12"/>
  <c r="C1166" i="12"/>
  <c r="C1167" i="12"/>
  <c r="C1168" i="12"/>
  <c r="B1162" i="12"/>
  <c r="B1163" i="12"/>
  <c r="B1164" i="12"/>
  <c r="B1165" i="12"/>
  <c r="B1166" i="12"/>
  <c r="B1167" i="12"/>
  <c r="B1168" i="12"/>
  <c r="C3562" i="5"/>
  <c r="C3563" i="5"/>
  <c r="C3564" i="5"/>
  <c r="C3565" i="5"/>
  <c r="C3566" i="5"/>
  <c r="C3567" i="5"/>
  <c r="C3568" i="5"/>
  <c r="B3562" i="5"/>
  <c r="B3563" i="5"/>
  <c r="B3564" i="5"/>
  <c r="B3565" i="5"/>
  <c r="B3566" i="5"/>
  <c r="B3567" i="5"/>
  <c r="B3568" i="5"/>
  <c r="B3548" i="5"/>
  <c r="C3548" i="5"/>
  <c r="B3549" i="5"/>
  <c r="C3549" i="5"/>
  <c r="B3550" i="5"/>
  <c r="C3550" i="5"/>
  <c r="B3551" i="5"/>
  <c r="C3551" i="5"/>
  <c r="B3552" i="5"/>
  <c r="C3552" i="5"/>
  <c r="B3553" i="5"/>
  <c r="C3553" i="5"/>
  <c r="B3554" i="5"/>
  <c r="C3554" i="5"/>
  <c r="B3555" i="5"/>
  <c r="C3555" i="5"/>
  <c r="B3556" i="5"/>
  <c r="C3556" i="5"/>
  <c r="B3557" i="5"/>
  <c r="C3557" i="5"/>
  <c r="B3558" i="5"/>
  <c r="C3558" i="5"/>
  <c r="B3559" i="5"/>
  <c r="C3559" i="5"/>
  <c r="B3560" i="5"/>
  <c r="C3560" i="5"/>
  <c r="B3561" i="5"/>
  <c r="C3561" i="5"/>
  <c r="B1148" i="12"/>
  <c r="C1148" i="12"/>
  <c r="B1149" i="12"/>
  <c r="C1149" i="12"/>
  <c r="B1150" i="12"/>
  <c r="C1150" i="12"/>
  <c r="B1151" i="12"/>
  <c r="C1151" i="12"/>
  <c r="B1152" i="12"/>
  <c r="C1152" i="12"/>
  <c r="B1153" i="12"/>
  <c r="C1153" i="12"/>
  <c r="B1154" i="12"/>
  <c r="C1154" i="12"/>
  <c r="B1155" i="12"/>
  <c r="C1155" i="12"/>
  <c r="B1156" i="12"/>
  <c r="C1156" i="12"/>
  <c r="B1157" i="12"/>
  <c r="C1157" i="12"/>
  <c r="B1158" i="12"/>
  <c r="C1158" i="12"/>
  <c r="B1159" i="12"/>
  <c r="C1159" i="12"/>
  <c r="B1160" i="12"/>
  <c r="C1160" i="12"/>
  <c r="B1161" i="12"/>
  <c r="C1161" i="12"/>
  <c r="C1014" i="12"/>
  <c r="C1015" i="12"/>
  <c r="C1016" i="12"/>
  <c r="C1017" i="12"/>
  <c r="C1018" i="12"/>
  <c r="C1019" i="12"/>
  <c r="C1020" i="12"/>
  <c r="B1015" i="12"/>
  <c r="B1016" i="12"/>
  <c r="B1017" i="12"/>
  <c r="B1018" i="12"/>
  <c r="B1019" i="12"/>
  <c r="B1020" i="12"/>
  <c r="B1014" i="12"/>
  <c r="C1147" i="12"/>
  <c r="B1147" i="12"/>
  <c r="C1146" i="12"/>
  <c r="B1146" i="12"/>
  <c r="C1145" i="12"/>
  <c r="B1145" i="12"/>
  <c r="C1144" i="12"/>
  <c r="B1144" i="12"/>
  <c r="C1143" i="12"/>
  <c r="B1143" i="12"/>
  <c r="C1142" i="12"/>
  <c r="B1142" i="12"/>
  <c r="C1141" i="12"/>
  <c r="B1141" i="12"/>
  <c r="C1140" i="12"/>
  <c r="B1140" i="12"/>
  <c r="C1139" i="12"/>
  <c r="B1139" i="12"/>
  <c r="C1138" i="12"/>
  <c r="B1138" i="12"/>
  <c r="C1137" i="12"/>
  <c r="B1137" i="12"/>
  <c r="C1136" i="12"/>
  <c r="B1136" i="12"/>
  <c r="C1135" i="12"/>
  <c r="B1135" i="12"/>
  <c r="C1134" i="12"/>
  <c r="B1134" i="12"/>
  <c r="C1133" i="12"/>
  <c r="B1133" i="12"/>
  <c r="C1132" i="12"/>
  <c r="B1132" i="12"/>
  <c r="C1131" i="12"/>
  <c r="B1131" i="12"/>
  <c r="C1130" i="12"/>
  <c r="B1130" i="12"/>
  <c r="C1129" i="12"/>
  <c r="B1129" i="12"/>
  <c r="C1128" i="12"/>
  <c r="B1128" i="12"/>
  <c r="C1127" i="12"/>
  <c r="B1127" i="12"/>
  <c r="C1126" i="12"/>
  <c r="B1126" i="12"/>
  <c r="C1125" i="12"/>
  <c r="B1125" i="12"/>
  <c r="C1124" i="12"/>
  <c r="B1124" i="12"/>
  <c r="C1123" i="12"/>
  <c r="B1123" i="12"/>
  <c r="C1122" i="12"/>
  <c r="B1122" i="12"/>
  <c r="C1121" i="12"/>
  <c r="B1121" i="12"/>
  <c r="C1120" i="12"/>
  <c r="B1120" i="12"/>
  <c r="C1119" i="12"/>
  <c r="B1119" i="12"/>
  <c r="C1118" i="12"/>
  <c r="B1118" i="12"/>
  <c r="C1117" i="12"/>
  <c r="B1117" i="12"/>
  <c r="C1116" i="12"/>
  <c r="B1116" i="12"/>
  <c r="C1115" i="12"/>
  <c r="B1115" i="12"/>
  <c r="C1114" i="12"/>
  <c r="B1114" i="12"/>
  <c r="C1113" i="12"/>
  <c r="B1113" i="12"/>
  <c r="C1112" i="12"/>
  <c r="B1112" i="12"/>
  <c r="C1111" i="12"/>
  <c r="B1111" i="12"/>
  <c r="C1110" i="12"/>
  <c r="B1110" i="12"/>
  <c r="C1109" i="12"/>
  <c r="B1109" i="12"/>
  <c r="C1108" i="12"/>
  <c r="B1108" i="12"/>
  <c r="C1107" i="12"/>
  <c r="B1107" i="12"/>
  <c r="C1106" i="12"/>
  <c r="B1106" i="12"/>
  <c r="C1105" i="12"/>
  <c r="B1105" i="12"/>
  <c r="C1104" i="12"/>
  <c r="B1104" i="12"/>
  <c r="C1103" i="12"/>
  <c r="B1103" i="12"/>
  <c r="C1102" i="12"/>
  <c r="B1102" i="12"/>
  <c r="C1101" i="12"/>
  <c r="B1101" i="12"/>
  <c r="C1100" i="12"/>
  <c r="B1100" i="12"/>
  <c r="C1099" i="12"/>
  <c r="B1099" i="12"/>
  <c r="C1098" i="12"/>
  <c r="B1098" i="12"/>
  <c r="C1097" i="12"/>
  <c r="B1097" i="12"/>
  <c r="C1096" i="12"/>
  <c r="B1096" i="12"/>
  <c r="C1095" i="12"/>
  <c r="B1095" i="12"/>
  <c r="C1094" i="12"/>
  <c r="B1094" i="12"/>
  <c r="C1093" i="12"/>
  <c r="B1093" i="12"/>
  <c r="C1092" i="12"/>
  <c r="B1092" i="12"/>
  <c r="C1091" i="12"/>
  <c r="B1091" i="12"/>
  <c r="C1090" i="12"/>
  <c r="B1090" i="12"/>
  <c r="C1089" i="12"/>
  <c r="B1089" i="12"/>
  <c r="C1088" i="12"/>
  <c r="B1088" i="12"/>
  <c r="C1087" i="12"/>
  <c r="B1087" i="12"/>
  <c r="C1086" i="12"/>
  <c r="B1086" i="12"/>
  <c r="C1085" i="12"/>
  <c r="B1085" i="12"/>
  <c r="C1084" i="12"/>
  <c r="B1084" i="12"/>
  <c r="C1083" i="12"/>
  <c r="B1083" i="12"/>
  <c r="C1082" i="12"/>
  <c r="B1082" i="12"/>
  <c r="C1081" i="12"/>
  <c r="B1081" i="12"/>
  <c r="C1080" i="12"/>
  <c r="B1080" i="12"/>
  <c r="C1079" i="12"/>
  <c r="B1079" i="12"/>
  <c r="C1078" i="12"/>
  <c r="B1078" i="12"/>
  <c r="C1077" i="12"/>
  <c r="B1077" i="12"/>
  <c r="C1076" i="12"/>
  <c r="B1076" i="12"/>
  <c r="C1075" i="12"/>
  <c r="B1075" i="12"/>
  <c r="C1074" i="12"/>
  <c r="B1074" i="12"/>
  <c r="C1073" i="12"/>
  <c r="B1073" i="12"/>
  <c r="C1072" i="12"/>
  <c r="B1072" i="12"/>
  <c r="C1071" i="12"/>
  <c r="B1071" i="12"/>
  <c r="C1070" i="12"/>
  <c r="B1070" i="12"/>
  <c r="C1069" i="12"/>
  <c r="B1069" i="12"/>
  <c r="C1068" i="12"/>
  <c r="B1068" i="12"/>
  <c r="C1067" i="12"/>
  <c r="B1067" i="12"/>
  <c r="C1066" i="12"/>
  <c r="B1066" i="12"/>
  <c r="C1065" i="12"/>
  <c r="B1065" i="12"/>
  <c r="C1064" i="12"/>
  <c r="B1064" i="12"/>
  <c r="C1063" i="12"/>
  <c r="B1063" i="12"/>
  <c r="C1062" i="12"/>
  <c r="B1062" i="12"/>
  <c r="C1061" i="12"/>
  <c r="B1061" i="12"/>
  <c r="C1060" i="12"/>
  <c r="B1060" i="12"/>
  <c r="C1059" i="12"/>
  <c r="B1059" i="12"/>
  <c r="C1058" i="12"/>
  <c r="B1058" i="12"/>
  <c r="C1057" i="12"/>
  <c r="B1057" i="12"/>
  <c r="C1056" i="12"/>
  <c r="B1056" i="12"/>
  <c r="C1055" i="12"/>
  <c r="B1055" i="12"/>
  <c r="C1054" i="12"/>
  <c r="B1054" i="12"/>
  <c r="C1053" i="12"/>
  <c r="B1053" i="12"/>
  <c r="C1052" i="12"/>
  <c r="B1052" i="12"/>
  <c r="C1051" i="12"/>
  <c r="B1051" i="12"/>
  <c r="C1050" i="12"/>
  <c r="B1050" i="12"/>
  <c r="C1049" i="12"/>
  <c r="B1049" i="12"/>
  <c r="C1048" i="12"/>
  <c r="B1048" i="12"/>
  <c r="C1047" i="12"/>
  <c r="B1047" i="12"/>
  <c r="C1046" i="12"/>
  <c r="B1046" i="12"/>
  <c r="C1045" i="12"/>
  <c r="B1045" i="12"/>
  <c r="C1044" i="12"/>
  <c r="B1044" i="12"/>
  <c r="C1043" i="12"/>
  <c r="B1043" i="12"/>
  <c r="C1042" i="12"/>
  <c r="B1042" i="12"/>
  <c r="C1041" i="12"/>
  <c r="B1041" i="12"/>
  <c r="C1040" i="12"/>
  <c r="B1040" i="12"/>
  <c r="C1039" i="12"/>
  <c r="B1039" i="12"/>
  <c r="C1038" i="12"/>
  <c r="B1038" i="12"/>
  <c r="C1037" i="12"/>
  <c r="B1037" i="12"/>
  <c r="C1036" i="12"/>
  <c r="B1036" i="12"/>
  <c r="C1035" i="12"/>
  <c r="B1035" i="12"/>
  <c r="C1034" i="12"/>
  <c r="B1034" i="12"/>
  <c r="C1033" i="12"/>
  <c r="B1033" i="12"/>
  <c r="C1032" i="12"/>
  <c r="B1032" i="12"/>
  <c r="C1031" i="12"/>
  <c r="B1031" i="12"/>
  <c r="C1030" i="12"/>
  <c r="B1030" i="12"/>
  <c r="C1029" i="12"/>
  <c r="B1029" i="12"/>
  <c r="C1028" i="12"/>
  <c r="B1028" i="12"/>
  <c r="C1027" i="12"/>
  <c r="B1027" i="12"/>
  <c r="C1026" i="12"/>
  <c r="B1026" i="12"/>
  <c r="C1025" i="12"/>
  <c r="B1025" i="12"/>
  <c r="C1024" i="12"/>
  <c r="B1024" i="12"/>
  <c r="C1023" i="12"/>
  <c r="B1023" i="12"/>
  <c r="C1022" i="12"/>
  <c r="B1022" i="12"/>
  <c r="C1021" i="12"/>
  <c r="B1021" i="12"/>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7" i="5"/>
  <c r="B3420" i="5"/>
  <c r="C3420" i="5"/>
  <c r="C3419" i="5"/>
  <c r="B3419" i="5"/>
  <c r="C3418" i="5"/>
  <c r="B3418" i="5"/>
  <c r="C3417" i="5"/>
  <c r="B3417" i="5"/>
  <c r="C3416" i="5"/>
  <c r="B3416" i="5"/>
  <c r="C3415" i="5"/>
  <c r="B3415" i="5"/>
  <c r="C3414" i="5"/>
  <c r="B3414" i="5"/>
  <c r="C3413" i="5"/>
  <c r="B3413" i="5"/>
  <c r="C3412" i="5"/>
  <c r="B3412" i="5"/>
  <c r="C3411" i="5"/>
  <c r="B3411" i="5"/>
  <c r="C3410" i="5"/>
  <c r="B3410" i="5"/>
  <c r="C3409" i="5"/>
  <c r="B3409" i="5"/>
  <c r="C3408" i="5"/>
  <c r="B3408" i="5"/>
  <c r="C3407" i="5"/>
  <c r="B3407" i="5"/>
  <c r="C3406" i="5"/>
  <c r="B3406" i="5"/>
  <c r="C3405" i="5"/>
  <c r="B3405" i="5"/>
  <c r="C3404" i="5"/>
  <c r="B3404" i="5"/>
  <c r="C3403" i="5"/>
  <c r="B3403" i="5"/>
  <c r="C3402" i="5"/>
  <c r="B3402" i="5"/>
  <c r="C3401" i="5"/>
  <c r="B3401" i="5"/>
  <c r="C3400" i="5"/>
  <c r="B3400" i="5"/>
  <c r="C3399" i="5"/>
  <c r="B3399" i="5"/>
  <c r="C3398" i="5"/>
  <c r="B3398" i="5"/>
  <c r="C3397" i="5"/>
  <c r="B3397" i="5"/>
  <c r="C3396" i="5"/>
  <c r="B3396" i="5"/>
  <c r="C3395" i="5"/>
  <c r="B3395" i="5"/>
  <c r="C3394" i="5"/>
  <c r="B3394" i="5"/>
  <c r="C3393" i="5"/>
  <c r="B3393" i="5"/>
  <c r="C3392" i="5"/>
  <c r="B3392" i="5"/>
  <c r="C3391" i="5"/>
  <c r="B3391" i="5"/>
  <c r="C3390" i="5"/>
  <c r="B3390" i="5"/>
  <c r="C3389" i="5"/>
  <c r="B3389" i="5"/>
  <c r="C3388" i="5"/>
  <c r="B3388" i="5"/>
  <c r="C3387" i="5"/>
  <c r="B3387" i="5"/>
  <c r="C3386" i="5"/>
  <c r="B3386" i="5"/>
  <c r="C3385" i="5"/>
  <c r="B3385" i="5"/>
  <c r="C3384" i="5"/>
  <c r="B3384" i="5"/>
  <c r="C3383" i="5"/>
  <c r="B3383" i="5"/>
  <c r="C3382" i="5"/>
  <c r="B3382" i="5"/>
  <c r="C3381" i="5"/>
  <c r="B3381" i="5"/>
  <c r="C3380" i="5"/>
  <c r="B3380" i="5"/>
  <c r="C3379" i="5"/>
  <c r="B3379" i="5"/>
  <c r="C3378" i="5"/>
  <c r="B3378" i="5"/>
  <c r="C3377" i="5"/>
  <c r="B3377" i="5"/>
  <c r="C3376" i="5"/>
  <c r="B3376" i="5"/>
  <c r="C3375" i="5"/>
  <c r="B3375" i="5"/>
  <c r="C3374" i="5"/>
  <c r="B3374" i="5"/>
  <c r="C3373" i="5"/>
  <c r="B3373" i="5"/>
  <c r="C3372" i="5"/>
  <c r="B3372" i="5"/>
  <c r="C3371" i="5"/>
  <c r="B3371" i="5"/>
  <c r="C3370" i="5"/>
  <c r="B3370" i="5"/>
  <c r="C3369" i="5"/>
  <c r="B3369" i="5"/>
  <c r="C3368" i="5"/>
  <c r="B3368" i="5"/>
  <c r="C3367" i="5"/>
  <c r="B3367" i="5"/>
  <c r="C3366" i="5"/>
  <c r="B3366" i="5"/>
  <c r="C3365" i="5"/>
  <c r="B3365" i="5"/>
  <c r="C3364" i="5"/>
  <c r="B3364" i="5"/>
  <c r="C3363" i="5"/>
  <c r="B3363" i="5"/>
  <c r="C3362" i="5"/>
  <c r="B3362" i="5"/>
  <c r="C3361" i="5"/>
  <c r="B3361" i="5"/>
  <c r="C3360" i="5"/>
  <c r="B3360" i="5"/>
  <c r="C3359" i="5"/>
  <c r="B3359" i="5"/>
  <c r="C3358" i="5"/>
  <c r="B3358" i="5"/>
  <c r="C3357" i="5"/>
  <c r="B3357" i="5"/>
  <c r="C3356" i="5"/>
  <c r="B3356" i="5"/>
  <c r="C3355" i="5"/>
  <c r="B3355" i="5"/>
  <c r="C3354" i="5"/>
  <c r="B3354" i="5"/>
  <c r="C3353" i="5"/>
  <c r="B3353" i="5"/>
  <c r="C3352" i="5"/>
  <c r="B3352" i="5"/>
  <c r="C3351" i="5"/>
  <c r="B3351" i="5"/>
  <c r="C3350" i="5"/>
  <c r="B3350" i="5"/>
  <c r="C3349" i="5"/>
  <c r="B3349" i="5"/>
  <c r="C3348" i="5"/>
  <c r="B3348" i="5"/>
  <c r="C3347" i="5"/>
  <c r="B3347" i="5"/>
  <c r="C3346" i="5"/>
  <c r="B3346" i="5"/>
  <c r="C3345" i="5"/>
  <c r="B3345" i="5"/>
  <c r="C3344" i="5"/>
  <c r="B3344" i="5"/>
  <c r="C3343" i="5"/>
  <c r="B3343" i="5"/>
  <c r="C3342" i="5"/>
  <c r="B3342" i="5"/>
  <c r="C3341" i="5"/>
  <c r="B3341" i="5"/>
  <c r="C3340" i="5"/>
  <c r="B3340" i="5"/>
  <c r="C3339" i="5"/>
  <c r="B3339" i="5"/>
  <c r="C3338" i="5"/>
  <c r="B3338" i="5"/>
  <c r="C3337" i="5"/>
  <c r="B3337" i="5"/>
  <c r="C3336" i="5"/>
  <c r="B3336" i="5"/>
  <c r="C3335" i="5"/>
  <c r="B3335" i="5"/>
  <c r="C3334" i="5"/>
  <c r="B3334" i="5"/>
  <c r="C3333" i="5"/>
  <c r="B3333" i="5"/>
  <c r="C3332" i="5"/>
  <c r="B3332" i="5"/>
  <c r="C3331" i="5"/>
  <c r="B3331" i="5"/>
  <c r="C3330" i="5"/>
  <c r="B3330" i="5"/>
  <c r="C3329" i="5"/>
  <c r="B3329" i="5"/>
  <c r="C3328" i="5"/>
  <c r="B3328" i="5"/>
  <c r="C3327" i="5"/>
  <c r="B3327" i="5"/>
  <c r="C3326" i="5"/>
  <c r="B3326" i="5"/>
  <c r="C3325" i="5"/>
  <c r="B3325" i="5"/>
  <c r="C3324" i="5"/>
  <c r="B3324" i="5"/>
  <c r="C3323" i="5"/>
  <c r="B3323" i="5"/>
  <c r="C3322" i="5"/>
  <c r="B3322" i="5"/>
  <c r="C3321" i="5"/>
  <c r="B3321" i="5"/>
  <c r="C3320" i="5"/>
  <c r="B3320" i="5"/>
  <c r="C3319" i="5"/>
  <c r="B3319" i="5"/>
  <c r="C3318" i="5"/>
  <c r="B3318" i="5"/>
  <c r="C3317" i="5"/>
  <c r="B3317" i="5"/>
  <c r="C3316" i="5"/>
  <c r="B3316" i="5"/>
  <c r="C3315" i="5"/>
  <c r="B3315" i="5"/>
  <c r="C3314" i="5"/>
  <c r="B3314" i="5"/>
  <c r="C3313" i="5"/>
  <c r="B3313" i="5"/>
  <c r="C3312" i="5"/>
  <c r="B3312" i="5"/>
  <c r="C3311" i="5"/>
  <c r="B3311" i="5"/>
  <c r="C3310" i="5"/>
  <c r="B3310" i="5"/>
  <c r="C3309" i="5"/>
  <c r="B3309" i="5"/>
  <c r="C3308" i="5"/>
  <c r="B3308" i="5"/>
  <c r="C3307" i="5"/>
  <c r="B3307" i="5"/>
  <c r="C3306" i="5"/>
  <c r="B3306" i="5"/>
  <c r="C3305" i="5"/>
  <c r="B3305" i="5"/>
  <c r="C3304" i="5"/>
  <c r="B3304" i="5"/>
  <c r="C3303" i="5"/>
  <c r="B3303" i="5"/>
  <c r="C3302" i="5"/>
  <c r="B3302" i="5"/>
  <c r="C3301" i="5"/>
  <c r="B3301" i="5"/>
  <c r="C3300" i="5"/>
  <c r="B3300" i="5"/>
  <c r="C3299" i="5"/>
  <c r="B3299" i="5"/>
  <c r="C3298" i="5"/>
  <c r="B3298" i="5"/>
  <c r="C3297" i="5"/>
  <c r="B3297" i="5"/>
  <c r="C3296" i="5"/>
  <c r="B3296" i="5"/>
  <c r="C3295" i="5"/>
  <c r="B3295" i="5"/>
  <c r="C3294" i="5"/>
  <c r="B3294" i="5"/>
  <c r="C3293" i="5"/>
  <c r="B3293" i="5"/>
  <c r="C3292" i="5"/>
  <c r="B3292" i="5"/>
  <c r="C3291" i="5"/>
  <c r="B3291" i="5"/>
  <c r="C3290" i="5"/>
  <c r="B3290" i="5"/>
  <c r="C3289" i="5"/>
  <c r="B3289" i="5"/>
  <c r="C3288" i="5"/>
  <c r="B3288" i="5"/>
  <c r="C3287" i="5"/>
  <c r="B3287" i="5"/>
  <c r="C3286" i="5"/>
  <c r="B3286" i="5"/>
  <c r="C3285" i="5"/>
  <c r="B3285" i="5"/>
  <c r="C3284" i="5"/>
  <c r="B3284" i="5"/>
  <c r="C3283" i="5"/>
  <c r="B3283" i="5"/>
  <c r="C3282" i="5"/>
  <c r="B3282" i="5"/>
  <c r="C3281" i="5"/>
  <c r="B3281" i="5"/>
  <c r="C3280" i="5"/>
  <c r="B3280" i="5"/>
  <c r="C3279" i="5"/>
  <c r="B3279" i="5"/>
  <c r="C3278" i="5"/>
  <c r="B3278" i="5"/>
  <c r="C3277" i="5"/>
  <c r="B3277" i="5"/>
  <c r="C3276" i="5"/>
  <c r="B3276" i="5"/>
  <c r="C3275" i="5"/>
  <c r="B3275" i="5"/>
  <c r="C3274" i="5"/>
  <c r="B3274" i="5"/>
  <c r="C3273" i="5"/>
  <c r="B3273" i="5"/>
  <c r="C3272" i="5"/>
  <c r="B3272" i="5"/>
  <c r="C3271" i="5"/>
  <c r="B3271" i="5"/>
  <c r="C3270" i="5"/>
  <c r="B3270" i="5"/>
  <c r="C3269" i="5"/>
  <c r="B3269" i="5"/>
  <c r="C3268" i="5"/>
  <c r="B3268" i="5"/>
  <c r="C3267" i="5"/>
  <c r="B3267" i="5"/>
  <c r="C3266" i="5"/>
  <c r="B3266" i="5"/>
  <c r="C3265" i="5"/>
  <c r="B3265" i="5"/>
  <c r="C3264" i="5"/>
  <c r="B3264" i="5"/>
  <c r="C3263" i="5"/>
  <c r="B3263" i="5"/>
  <c r="C3262" i="5"/>
  <c r="B3262" i="5"/>
  <c r="C3261" i="5"/>
  <c r="B3261" i="5"/>
  <c r="C3260" i="5"/>
  <c r="B3260" i="5"/>
  <c r="C3259" i="5"/>
  <c r="B3259" i="5"/>
  <c r="C3258" i="5"/>
  <c r="B3258" i="5"/>
  <c r="C3257" i="5"/>
  <c r="B3257" i="5"/>
  <c r="C3256" i="5"/>
  <c r="B3256" i="5"/>
  <c r="C3255" i="5"/>
  <c r="B3255" i="5"/>
  <c r="C3254" i="5"/>
  <c r="B3254" i="5"/>
  <c r="C3253" i="5"/>
  <c r="B3253" i="5"/>
  <c r="C3252" i="5"/>
  <c r="B3252" i="5"/>
  <c r="C3251" i="5"/>
  <c r="B3251" i="5"/>
  <c r="C3250" i="5"/>
  <c r="B3250" i="5"/>
  <c r="C3249" i="5"/>
  <c r="B3249" i="5"/>
  <c r="C3248" i="5"/>
  <c r="B3248" i="5"/>
  <c r="C3247" i="5"/>
  <c r="B3247" i="5"/>
  <c r="C3246" i="5"/>
  <c r="B3246" i="5"/>
  <c r="C3245" i="5"/>
  <c r="B3245" i="5"/>
  <c r="C3244" i="5"/>
  <c r="B3244" i="5"/>
  <c r="C3243" i="5"/>
  <c r="B3243" i="5"/>
  <c r="C3242" i="5"/>
  <c r="B3242" i="5"/>
  <c r="C3241" i="5"/>
  <c r="B3241" i="5"/>
  <c r="C3240" i="5"/>
  <c r="B3240" i="5"/>
  <c r="C3239" i="5"/>
  <c r="B3239" i="5"/>
  <c r="C3238" i="5"/>
  <c r="B3238" i="5"/>
  <c r="C3237" i="5"/>
  <c r="B3237" i="5"/>
  <c r="C3236" i="5"/>
  <c r="B3236" i="5"/>
  <c r="C3235" i="5"/>
  <c r="B3235" i="5"/>
  <c r="C3234" i="5"/>
  <c r="B3234" i="5"/>
  <c r="C3233" i="5"/>
  <c r="B3233" i="5"/>
  <c r="C3232" i="5"/>
  <c r="B3232" i="5"/>
  <c r="C3231" i="5"/>
  <c r="B3231" i="5"/>
  <c r="C3230" i="5"/>
  <c r="B3230" i="5"/>
  <c r="C3229" i="5"/>
  <c r="B3229" i="5"/>
  <c r="C3228" i="5"/>
  <c r="B3228" i="5"/>
  <c r="C3227" i="5"/>
  <c r="B3227" i="5"/>
  <c r="C3226" i="5"/>
  <c r="B3226" i="5"/>
  <c r="C3225" i="5"/>
  <c r="B3225" i="5"/>
  <c r="C3224" i="5"/>
  <c r="B3224" i="5"/>
  <c r="C3223" i="5"/>
  <c r="B3223" i="5"/>
  <c r="C3222" i="5"/>
  <c r="B3222" i="5"/>
  <c r="C3221" i="5"/>
  <c r="B3221" i="5"/>
  <c r="C3220" i="5"/>
  <c r="B3220" i="5"/>
  <c r="C3219" i="5"/>
  <c r="B3219" i="5"/>
  <c r="C3218" i="5"/>
  <c r="B3218" i="5"/>
  <c r="C3217" i="5"/>
  <c r="B3217" i="5"/>
  <c r="C3216" i="5"/>
  <c r="B3216" i="5"/>
  <c r="C3215" i="5"/>
  <c r="B3215" i="5"/>
  <c r="C3214" i="5"/>
  <c r="B3214" i="5"/>
  <c r="C3213" i="5"/>
  <c r="B3213" i="5"/>
  <c r="C3212" i="5"/>
  <c r="B3212" i="5"/>
  <c r="C3211" i="5"/>
  <c r="B3211" i="5"/>
  <c r="C3210" i="5"/>
  <c r="B3210" i="5"/>
  <c r="C3209" i="5"/>
  <c r="B3209" i="5"/>
  <c r="C3208" i="5"/>
  <c r="B3208" i="5"/>
  <c r="C3207" i="5"/>
  <c r="B3207" i="5"/>
  <c r="C3206" i="5"/>
  <c r="B3206" i="5"/>
  <c r="C3205" i="5"/>
  <c r="B3205" i="5"/>
  <c r="C3204" i="5"/>
  <c r="B3204" i="5"/>
  <c r="C3203" i="5"/>
  <c r="B3203" i="5"/>
  <c r="C3202" i="5"/>
  <c r="B3202" i="5"/>
  <c r="C3201" i="5"/>
  <c r="B3201" i="5"/>
  <c r="C3200" i="5"/>
  <c r="B3200" i="5"/>
  <c r="C3199" i="5"/>
  <c r="B3199" i="5"/>
  <c r="C3198" i="5"/>
  <c r="B3198" i="5"/>
  <c r="C3197" i="5"/>
  <c r="B3197" i="5"/>
  <c r="C3196" i="5"/>
  <c r="B3196" i="5"/>
  <c r="C3195" i="5"/>
  <c r="B3195" i="5"/>
  <c r="C3194" i="5"/>
  <c r="B3194" i="5"/>
  <c r="C3193" i="5"/>
  <c r="B3193" i="5"/>
  <c r="C3192" i="5"/>
  <c r="B3192" i="5"/>
  <c r="C3191" i="5"/>
  <c r="B3191" i="5"/>
  <c r="C3190" i="5"/>
  <c r="B3190" i="5"/>
  <c r="C3189" i="5"/>
  <c r="B3189" i="5"/>
  <c r="C3188" i="5"/>
  <c r="B3188" i="5"/>
  <c r="C3187" i="5"/>
  <c r="B3187" i="5"/>
  <c r="C3186" i="5"/>
  <c r="B3186" i="5"/>
  <c r="C3185" i="5"/>
  <c r="B3185" i="5"/>
  <c r="C3184" i="5"/>
  <c r="B3184" i="5"/>
  <c r="C3183" i="5"/>
  <c r="B3183" i="5"/>
  <c r="C3182" i="5"/>
  <c r="B3182" i="5"/>
  <c r="C3181" i="5"/>
  <c r="B3181" i="5"/>
  <c r="C3180" i="5"/>
  <c r="B3180" i="5"/>
  <c r="C3179" i="5"/>
  <c r="B3179" i="5"/>
  <c r="C3178" i="5"/>
  <c r="B3178" i="5"/>
  <c r="C3177" i="5"/>
  <c r="B3177" i="5"/>
  <c r="C3176" i="5"/>
  <c r="B3176" i="5"/>
  <c r="BF9" i="1"/>
  <c r="X41" i="2" s="1"/>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053" i="5"/>
  <c r="B3175" i="5"/>
  <c r="B3174" i="5"/>
  <c r="B3173" i="5"/>
  <c r="B3172" i="5"/>
  <c r="B3171" i="5"/>
  <c r="B3170" i="5"/>
  <c r="B3169" i="5"/>
  <c r="B3168" i="5"/>
  <c r="B3167" i="5"/>
  <c r="B3166" i="5"/>
  <c r="B3165" i="5"/>
  <c r="B3164" i="5"/>
  <c r="B3163" i="5"/>
  <c r="B3162" i="5"/>
  <c r="B3161" i="5"/>
  <c r="B3160" i="5"/>
  <c r="B3159" i="5"/>
  <c r="B3158" i="5"/>
  <c r="B3157" i="5"/>
  <c r="B3156" i="5"/>
  <c r="B3155" i="5"/>
  <c r="B3154" i="5"/>
  <c r="B3153" i="5"/>
  <c r="B3152" i="5"/>
  <c r="B3151" i="5"/>
  <c r="B3150" i="5"/>
  <c r="B3149" i="5"/>
  <c r="B3148" i="5"/>
  <c r="B3147" i="5"/>
  <c r="B3146" i="5"/>
  <c r="B3145" i="5"/>
  <c r="B3144" i="5"/>
  <c r="B3143" i="5"/>
  <c r="B3142" i="5"/>
  <c r="B3141" i="5"/>
  <c r="B3140" i="5"/>
  <c r="B3139" i="5"/>
  <c r="B3138" i="5"/>
  <c r="B3137" i="5"/>
  <c r="B3136" i="5"/>
  <c r="B3135" i="5"/>
  <c r="B3134" i="5"/>
  <c r="B3133" i="5"/>
  <c r="B3132" i="5"/>
  <c r="B3131" i="5"/>
  <c r="B3130" i="5"/>
  <c r="B3129" i="5"/>
  <c r="B3128" i="5"/>
  <c r="B3127" i="5"/>
  <c r="B3126" i="5"/>
  <c r="B3125" i="5"/>
  <c r="B3124" i="5"/>
  <c r="B3123" i="5"/>
  <c r="B3122" i="5"/>
  <c r="B3121" i="5"/>
  <c r="B3120" i="5"/>
  <c r="B3119" i="5"/>
  <c r="B3118" i="5"/>
  <c r="B3117" i="5"/>
  <c r="B3116" i="5"/>
  <c r="B3115" i="5"/>
  <c r="B3114" i="5"/>
  <c r="B3113" i="5"/>
  <c r="B3112" i="5"/>
  <c r="B3111" i="5"/>
  <c r="B3110" i="5"/>
  <c r="B3109" i="5"/>
  <c r="B3108" i="5"/>
  <c r="B3107" i="5"/>
  <c r="B3106" i="5"/>
  <c r="B3105" i="5"/>
  <c r="B3104" i="5"/>
  <c r="B3103" i="5"/>
  <c r="B3102" i="5"/>
  <c r="B3101" i="5"/>
  <c r="B3100" i="5"/>
  <c r="B3099" i="5"/>
  <c r="B3098" i="5"/>
  <c r="B3097" i="5"/>
  <c r="B3096" i="5"/>
  <c r="B3095" i="5"/>
  <c r="B3094" i="5"/>
  <c r="B3093" i="5"/>
  <c r="B3092" i="5"/>
  <c r="B3091" i="5"/>
  <c r="B3090" i="5"/>
  <c r="B3089" i="5"/>
  <c r="B3088" i="5"/>
  <c r="B3087" i="5"/>
  <c r="B3086" i="5"/>
  <c r="B3085" i="5"/>
  <c r="B3084" i="5"/>
  <c r="B3083" i="5"/>
  <c r="B3082" i="5"/>
  <c r="B3081" i="5"/>
  <c r="B3080" i="5"/>
  <c r="B3079" i="5"/>
  <c r="B3078" i="5"/>
  <c r="B3077" i="5"/>
  <c r="B3076" i="5"/>
  <c r="B3075" i="5"/>
  <c r="B3074" i="5"/>
  <c r="B3073" i="5"/>
  <c r="B3072" i="5"/>
  <c r="B3071" i="5"/>
  <c r="B3070" i="5"/>
  <c r="B3069" i="5"/>
  <c r="B3068" i="5"/>
  <c r="B3067" i="5"/>
  <c r="B3066" i="5"/>
  <c r="B3065" i="5"/>
  <c r="B3064" i="5"/>
  <c r="B3063" i="5"/>
  <c r="B3062" i="5"/>
  <c r="B3061" i="5"/>
  <c r="B3060" i="5"/>
  <c r="B3059" i="5"/>
  <c r="B3058" i="5"/>
  <c r="B3057" i="5"/>
  <c r="B3056" i="5"/>
  <c r="B3055" i="5"/>
  <c r="B3054" i="5"/>
  <c r="B3053"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 i="5"/>
  <c r="CD9" i="1" l="1"/>
  <c r="AV41" i="2" s="1"/>
  <c r="BF10" i="1"/>
  <c r="AZ9" i="1"/>
  <c r="BA9" i="1"/>
  <c r="BB9" i="1"/>
  <c r="BC9" i="1"/>
  <c r="BD9" i="1"/>
  <c r="BE9" i="1"/>
  <c r="BE10" i="1" s="1"/>
  <c r="AY9" i="1"/>
  <c r="BW9" i="1" s="1"/>
  <c r="AK9" i="1"/>
  <c r="X42" i="2" l="1"/>
  <c r="CD10" i="1"/>
  <c r="AV42" i="2" s="1"/>
  <c r="BF11" i="1"/>
  <c r="BI9" i="1"/>
  <c r="AA41" i="2" s="1"/>
  <c r="BE11" i="1"/>
  <c r="CC10" i="1"/>
  <c r="AU42" i="2" s="1"/>
  <c r="W42" i="2"/>
  <c r="BY9" i="1"/>
  <c r="AQ41" i="2" s="1"/>
  <c r="S41" i="2"/>
  <c r="BX9" i="1"/>
  <c r="AP41" i="2" s="1"/>
  <c r="R41" i="2"/>
  <c r="AZ10" i="1"/>
  <c r="BB10" i="1"/>
  <c r="BZ9" i="1"/>
  <c r="AR41" i="2" s="1"/>
  <c r="T41" i="2"/>
  <c r="BA10" i="1"/>
  <c r="CC9" i="1"/>
  <c r="AU41" i="2" s="1"/>
  <c r="W41" i="2"/>
  <c r="BD10" i="1"/>
  <c r="CB9" i="1"/>
  <c r="AT41" i="2" s="1"/>
  <c r="V41" i="2"/>
  <c r="BC10" i="1"/>
  <c r="CA9" i="1"/>
  <c r="AS41" i="2" s="1"/>
  <c r="U41" i="2"/>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9" i="13"/>
  <c r="S140" i="13"/>
  <c r="S141" i="13"/>
  <c r="S142" i="13"/>
  <c r="S143" i="13"/>
  <c r="S144" i="13"/>
  <c r="S145" i="13"/>
  <c r="X43" i="2" l="1"/>
  <c r="CD11" i="1"/>
  <c r="AV43" i="2" s="1"/>
  <c r="BF12" i="1"/>
  <c r="BD11" i="1"/>
  <c r="CB10" i="1"/>
  <c r="AT42" i="2" s="1"/>
  <c r="V42" i="2"/>
  <c r="AZ11" i="1"/>
  <c r="BX10" i="1"/>
  <c r="AP42" i="2" s="1"/>
  <c r="R42" i="2"/>
  <c r="BA11" i="1"/>
  <c r="BY10" i="1"/>
  <c r="AQ42" i="2" s="1"/>
  <c r="S42" i="2"/>
  <c r="CA10" i="1"/>
  <c r="AS42" i="2" s="1"/>
  <c r="U42" i="2"/>
  <c r="BC11" i="1"/>
  <c r="BZ10" i="1"/>
  <c r="AR42" i="2" s="1"/>
  <c r="T42" i="2"/>
  <c r="BB11" i="1"/>
  <c r="CC11" i="1"/>
  <c r="AU43" i="2" s="1"/>
  <c r="BE12" i="1"/>
  <c r="W43" i="2"/>
  <c r="B42" i="2"/>
  <c r="Z42" i="2" s="1"/>
  <c r="B43" i="2"/>
  <c r="Z43" i="2" s="1"/>
  <c r="B44" i="2"/>
  <c r="Z44" i="2" s="1"/>
  <c r="B45" i="2"/>
  <c r="Z45" i="2" s="1"/>
  <c r="B46" i="2"/>
  <c r="Z46" i="2" s="1"/>
  <c r="B47" i="2"/>
  <c r="Z47" i="2" s="1"/>
  <c r="B48" i="2"/>
  <c r="Z48" i="2" s="1"/>
  <c r="B49" i="2"/>
  <c r="Z49" i="2" s="1"/>
  <c r="B50" i="2"/>
  <c r="Z50" i="2" s="1"/>
  <c r="B51" i="2"/>
  <c r="Z51" i="2" s="1"/>
  <c r="B52" i="2"/>
  <c r="Z52" i="2" s="1"/>
  <c r="B53" i="2"/>
  <c r="Z53" i="2" s="1"/>
  <c r="B54" i="2"/>
  <c r="Z54" i="2" s="1"/>
  <c r="B55" i="2"/>
  <c r="Z55" i="2" s="1"/>
  <c r="B56" i="2"/>
  <c r="Z56" i="2" s="1"/>
  <c r="B57" i="2"/>
  <c r="Z57" i="2" s="1"/>
  <c r="B58" i="2"/>
  <c r="Z58" i="2" s="1"/>
  <c r="B59" i="2"/>
  <c r="Z59" i="2" s="1"/>
  <c r="B60" i="2"/>
  <c r="Z60" i="2" s="1"/>
  <c r="B61" i="2"/>
  <c r="Z61" i="2" s="1"/>
  <c r="B62" i="2"/>
  <c r="Z62" i="2" s="1"/>
  <c r="B63" i="2"/>
  <c r="Z63" i="2" s="1"/>
  <c r="B64" i="2"/>
  <c r="Z64" i="2" s="1"/>
  <c r="B65" i="2"/>
  <c r="Z65" i="2" s="1"/>
  <c r="B66" i="2"/>
  <c r="Z66" i="2" s="1"/>
  <c r="B67" i="2"/>
  <c r="Z67" i="2" s="1"/>
  <c r="B68" i="2"/>
  <c r="Z68" i="2" s="1"/>
  <c r="B69" i="2"/>
  <c r="Z69" i="2" s="1"/>
  <c r="B70" i="2"/>
  <c r="Z70" i="2" s="1"/>
  <c r="B71" i="2"/>
  <c r="Z71" i="2" s="1"/>
  <c r="B72" i="2"/>
  <c r="Z72" i="2" s="1"/>
  <c r="B73" i="2"/>
  <c r="Z73" i="2" s="1"/>
  <c r="B74" i="2"/>
  <c r="Z74" i="2" s="1"/>
  <c r="B75" i="2"/>
  <c r="Z75" i="2" s="1"/>
  <c r="B76" i="2"/>
  <c r="Z76" i="2" s="1"/>
  <c r="B77" i="2"/>
  <c r="Z77" i="2" s="1"/>
  <c r="B78" i="2"/>
  <c r="Z78" i="2" s="1"/>
  <c r="B79" i="2"/>
  <c r="Z79" i="2" s="1"/>
  <c r="B80" i="2"/>
  <c r="Z80" i="2" s="1"/>
  <c r="B81" i="2"/>
  <c r="Z81" i="2" s="1"/>
  <c r="B82" i="2"/>
  <c r="Z82" i="2" s="1"/>
  <c r="B83" i="2"/>
  <c r="Z83" i="2" s="1"/>
  <c r="B84" i="2"/>
  <c r="Z84" i="2" s="1"/>
  <c r="B85" i="2"/>
  <c r="Z85" i="2" s="1"/>
  <c r="B86" i="2"/>
  <c r="Z86" i="2" s="1"/>
  <c r="B87" i="2"/>
  <c r="Z87" i="2" s="1"/>
  <c r="B88" i="2"/>
  <c r="Z88" i="2" s="1"/>
  <c r="B89" i="2"/>
  <c r="Z89" i="2" s="1"/>
  <c r="B90" i="2"/>
  <c r="Z90" i="2" s="1"/>
  <c r="B91" i="2"/>
  <c r="Z91" i="2" s="1"/>
  <c r="B92" i="2"/>
  <c r="Z92" i="2" s="1"/>
  <c r="B93" i="2"/>
  <c r="Z93" i="2" s="1"/>
  <c r="B94" i="2"/>
  <c r="Z94" i="2" s="1"/>
  <c r="B95" i="2"/>
  <c r="Z95" i="2" s="1"/>
  <c r="B96" i="2"/>
  <c r="Z96" i="2" s="1"/>
  <c r="B97" i="2"/>
  <c r="Z97" i="2" s="1"/>
  <c r="B98" i="2"/>
  <c r="Z98" i="2" s="1"/>
  <c r="B99" i="2"/>
  <c r="Z99" i="2" s="1"/>
  <c r="B100" i="2"/>
  <c r="Z100" i="2" s="1"/>
  <c r="B101" i="2"/>
  <c r="Z101" i="2" s="1"/>
  <c r="B102" i="2"/>
  <c r="Z102" i="2" s="1"/>
  <c r="B103" i="2"/>
  <c r="Z103" i="2" s="1"/>
  <c r="B104" i="2"/>
  <c r="Z104" i="2" s="1"/>
  <c r="B105" i="2"/>
  <c r="Z105" i="2" s="1"/>
  <c r="B106" i="2"/>
  <c r="Z106" i="2" s="1"/>
  <c r="B107" i="2"/>
  <c r="Z107" i="2" s="1"/>
  <c r="B108" i="2"/>
  <c r="Z108" i="2" s="1"/>
  <c r="B109" i="2"/>
  <c r="Z109" i="2" s="1"/>
  <c r="B110" i="2"/>
  <c r="Z110" i="2" s="1"/>
  <c r="B111" i="2"/>
  <c r="Z111" i="2" s="1"/>
  <c r="B112" i="2"/>
  <c r="Z112" i="2" s="1"/>
  <c r="B113" i="2"/>
  <c r="Z113" i="2" s="1"/>
  <c r="B114" i="2"/>
  <c r="Z114" i="2" s="1"/>
  <c r="B115" i="2"/>
  <c r="Z115" i="2" s="1"/>
  <c r="B116" i="2"/>
  <c r="Z116" i="2" s="1"/>
  <c r="B117" i="2"/>
  <c r="Z117" i="2" s="1"/>
  <c r="B118" i="2"/>
  <c r="Z118" i="2" s="1"/>
  <c r="B119" i="2"/>
  <c r="Z119" i="2" s="1"/>
  <c r="B120" i="2"/>
  <c r="Z120" i="2" s="1"/>
  <c r="B121" i="2"/>
  <c r="Z121" i="2" s="1"/>
  <c r="B122" i="2"/>
  <c r="Z122" i="2" s="1"/>
  <c r="B123" i="2"/>
  <c r="Z123" i="2" s="1"/>
  <c r="B124" i="2"/>
  <c r="Z124" i="2" s="1"/>
  <c r="B125" i="2"/>
  <c r="Z125" i="2" s="1"/>
  <c r="B126" i="2"/>
  <c r="Z126" i="2" s="1"/>
  <c r="B127" i="2"/>
  <c r="Z127" i="2" s="1"/>
  <c r="B128" i="2"/>
  <c r="Z128" i="2" s="1"/>
  <c r="B129" i="2"/>
  <c r="Z129" i="2" s="1"/>
  <c r="B130" i="2"/>
  <c r="Z130" i="2" s="1"/>
  <c r="B131" i="2"/>
  <c r="Z131" i="2" s="1"/>
  <c r="B132" i="2"/>
  <c r="Z132" i="2" s="1"/>
  <c r="B133" i="2"/>
  <c r="Z133" i="2" s="1"/>
  <c r="B134" i="2"/>
  <c r="Z134" i="2" s="1"/>
  <c r="B135" i="2"/>
  <c r="Z135" i="2" s="1"/>
  <c r="B136" i="2"/>
  <c r="Z136" i="2" s="1"/>
  <c r="B137" i="2"/>
  <c r="Z137" i="2" s="1"/>
  <c r="B138" i="2"/>
  <c r="Z138" i="2" s="1"/>
  <c r="B139" i="2"/>
  <c r="Z139" i="2" s="1"/>
  <c r="B140" i="2"/>
  <c r="Z140" i="2" s="1"/>
  <c r="B141" i="2"/>
  <c r="Z141" i="2" s="1"/>
  <c r="B142" i="2"/>
  <c r="Z142" i="2" s="1"/>
  <c r="B143" i="2"/>
  <c r="Z143" i="2" s="1"/>
  <c r="B144" i="2"/>
  <c r="Z144" i="2" s="1"/>
  <c r="B145" i="2"/>
  <c r="Z145" i="2" s="1"/>
  <c r="B146" i="2"/>
  <c r="Z146" i="2" s="1"/>
  <c r="B147" i="2"/>
  <c r="Z147" i="2" s="1"/>
  <c r="B148" i="2"/>
  <c r="Z148" i="2" s="1"/>
  <c r="B149" i="2"/>
  <c r="Z149" i="2" s="1"/>
  <c r="B150" i="2"/>
  <c r="Z150" i="2" s="1"/>
  <c r="B151" i="2"/>
  <c r="Z151" i="2" s="1"/>
  <c r="B152" i="2"/>
  <c r="Z152" i="2" s="1"/>
  <c r="B153" i="2"/>
  <c r="Z153" i="2" s="1"/>
  <c r="B154" i="2"/>
  <c r="Z154" i="2" s="1"/>
  <c r="B155" i="2"/>
  <c r="Z155" i="2" s="1"/>
  <c r="B156" i="2"/>
  <c r="Z156" i="2" s="1"/>
  <c r="B157" i="2"/>
  <c r="Z157" i="2" s="1"/>
  <c r="B158" i="2"/>
  <c r="Z158" i="2" s="1"/>
  <c r="B159" i="2"/>
  <c r="Z159" i="2" s="1"/>
  <c r="B160" i="2"/>
  <c r="Z160" i="2" s="1"/>
  <c r="B161" i="2"/>
  <c r="Z161" i="2" s="1"/>
  <c r="B162" i="2"/>
  <c r="Z162" i="2" s="1"/>
  <c r="B163" i="2"/>
  <c r="Z163" i="2" s="1"/>
  <c r="B41" i="2"/>
  <c r="Z41" i="2" s="1"/>
  <c r="AL9" i="1"/>
  <c r="BJ9" i="1" s="1"/>
  <c r="AM9" i="1"/>
  <c r="BK9" i="1" s="1"/>
  <c r="AN9" i="1"/>
  <c r="BL9" i="1" s="1"/>
  <c r="AO9" i="1"/>
  <c r="BM9" i="1" s="1"/>
  <c r="AP9" i="1"/>
  <c r="BN9" i="1" s="1"/>
  <c r="AQ9" i="1"/>
  <c r="BO9" i="1" s="1"/>
  <c r="AR9" i="1"/>
  <c r="BP9" i="1" s="1"/>
  <c r="AS9" i="1"/>
  <c r="BQ9" i="1" s="1"/>
  <c r="AT9" i="1"/>
  <c r="BR9" i="1" s="1"/>
  <c r="AU9" i="1"/>
  <c r="BS9" i="1" s="1"/>
  <c r="AV9" i="1"/>
  <c r="BT9" i="1" s="1"/>
  <c r="AW9" i="1"/>
  <c r="BU9" i="1" s="1"/>
  <c r="AX9" i="1"/>
  <c r="BV9" i="1" s="1"/>
  <c r="AK10" i="1"/>
  <c r="AK11" i="1" s="1"/>
  <c r="AK12" i="1" s="1"/>
  <c r="AK13" i="1" s="1"/>
  <c r="AK14" i="1" s="1"/>
  <c r="AK15" i="1" s="1"/>
  <c r="AK16" i="1" s="1"/>
  <c r="AK17" i="1" s="1"/>
  <c r="AK18" i="1" s="1"/>
  <c r="AK19" i="1" s="1"/>
  <c r="AK20" i="1" s="1"/>
  <c r="BF13" i="1" l="1"/>
  <c r="X44" i="2"/>
  <c r="CD12" i="1"/>
  <c r="AV44" i="2" s="1"/>
  <c r="AK21" i="1"/>
  <c r="AK22" i="1" s="1"/>
  <c r="BB12" i="1"/>
  <c r="BZ11" i="1"/>
  <c r="AR43" i="2" s="1"/>
  <c r="T43" i="2"/>
  <c r="BA12" i="1"/>
  <c r="BY11" i="1"/>
  <c r="AQ43" i="2" s="1"/>
  <c r="S43" i="2"/>
  <c r="BC12" i="1"/>
  <c r="CA11" i="1"/>
  <c r="AS43" i="2" s="1"/>
  <c r="U43" i="2"/>
  <c r="AZ12" i="1"/>
  <c r="BX11" i="1"/>
  <c r="AP43" i="2" s="1"/>
  <c r="R43" i="2"/>
  <c r="BE13" i="1"/>
  <c r="CC12" i="1"/>
  <c r="AU44" i="2" s="1"/>
  <c r="W44" i="2"/>
  <c r="CB11" i="1"/>
  <c r="AT43" i="2" s="1"/>
  <c r="BD12" i="1"/>
  <c r="V43" i="2"/>
  <c r="AN10" i="1"/>
  <c r="BL10" i="1" s="1"/>
  <c r="AD41" i="2"/>
  <c r="AU10" i="1"/>
  <c r="BS10" i="1" s="1"/>
  <c r="AK42" i="2" s="1"/>
  <c r="AK41" i="2"/>
  <c r="AW10" i="1"/>
  <c r="BU10" i="1" s="1"/>
  <c r="AM41" i="2"/>
  <c r="AT10" i="1"/>
  <c r="BR10" i="1" s="1"/>
  <c r="AX10" i="1"/>
  <c r="AP10" i="1"/>
  <c r="BN10" i="1" s="1"/>
  <c r="AF42" i="2" s="1"/>
  <c r="AF41" i="2"/>
  <c r="AV10" i="1"/>
  <c r="BT10" i="1" s="1"/>
  <c r="AL41" i="2"/>
  <c r="BI18" i="1"/>
  <c r="AA50" i="2" s="1"/>
  <c r="AS10" i="1"/>
  <c r="BQ10" i="1" s="1"/>
  <c r="AR10" i="1"/>
  <c r="J42" i="2" s="1"/>
  <c r="AH41" i="2"/>
  <c r="AO10" i="1"/>
  <c r="BM10" i="1" s="1"/>
  <c r="AY10" i="1"/>
  <c r="Q42" i="2" s="1"/>
  <c r="AO41" i="2"/>
  <c r="AQ10" i="1"/>
  <c r="BI12" i="1"/>
  <c r="AA44" i="2" s="1"/>
  <c r="AM10" i="1"/>
  <c r="BK10" i="1" s="1"/>
  <c r="C47" i="2"/>
  <c r="BI20" i="1"/>
  <c r="AA52" i="2" s="1"/>
  <c r="BI11" i="1"/>
  <c r="AA43" i="2" s="1"/>
  <c r="AL10" i="1"/>
  <c r="C45" i="2"/>
  <c r="BI19" i="1"/>
  <c r="AA51" i="2" s="1"/>
  <c r="BI10" i="1"/>
  <c r="AA42" i="2" s="1"/>
  <c r="C53" i="2"/>
  <c r="C44" i="2"/>
  <c r="C52" i="2"/>
  <c r="C43" i="2"/>
  <c r="BI17" i="1"/>
  <c r="AA49" i="2" s="1"/>
  <c r="C51" i="2"/>
  <c r="C42" i="2"/>
  <c r="BI16" i="1"/>
  <c r="AA48" i="2" s="1"/>
  <c r="C50" i="2"/>
  <c r="BI15" i="1"/>
  <c r="AA47" i="2" s="1"/>
  <c r="C49" i="2"/>
  <c r="BI13" i="1"/>
  <c r="AA45" i="2" s="1"/>
  <c r="C48" i="2"/>
  <c r="C41" i="2"/>
  <c r="J41" i="2"/>
  <c r="BI14" i="1"/>
  <c r="AA46" i="2" s="1"/>
  <c r="C46" i="2"/>
  <c r="Q41" i="2"/>
  <c r="I41" i="2"/>
  <c r="P41" i="2"/>
  <c r="H41" i="2"/>
  <c r="O41" i="2"/>
  <c r="G41" i="2"/>
  <c r="N41" i="2"/>
  <c r="F41" i="2"/>
  <c r="M41" i="2"/>
  <c r="AC41" i="2"/>
  <c r="E41" i="2"/>
  <c r="L41" i="2"/>
  <c r="D41" i="2"/>
  <c r="K41" i="2"/>
  <c r="H1355" i="8"/>
  <c r="G1355"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H1799" i="6"/>
  <c r="G1799"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E1355" i="8"/>
  <c r="F1355" i="8" s="1"/>
  <c r="D1355"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BI21" i="1" l="1"/>
  <c r="AA53" i="2" s="1"/>
  <c r="BF14" i="1"/>
  <c r="X45" i="2"/>
  <c r="CD13" i="1"/>
  <c r="AV45" i="2" s="1"/>
  <c r="AK23" i="1"/>
  <c r="BI22" i="1"/>
  <c r="AA54" i="2" s="1"/>
  <c r="C54" i="2"/>
  <c r="CA12" i="1"/>
  <c r="AS44" i="2" s="1"/>
  <c r="U44" i="2"/>
  <c r="BC13" i="1"/>
  <c r="BE14" i="1"/>
  <c r="CC13" i="1"/>
  <c r="AU45" i="2" s="1"/>
  <c r="W45" i="2"/>
  <c r="BA13" i="1"/>
  <c r="S44" i="2"/>
  <c r="BY12" i="1"/>
  <c r="AQ44" i="2" s="1"/>
  <c r="BV10" i="1"/>
  <c r="AN42" i="2" s="1"/>
  <c r="D42" i="2"/>
  <c r="BJ10" i="1"/>
  <c r="AB42" i="2" s="1"/>
  <c r="BP10" i="1"/>
  <c r="AH42" i="2" s="1"/>
  <c r="AZ13" i="1"/>
  <c r="BX12" i="1"/>
  <c r="AP44" i="2" s="1"/>
  <c r="R44" i="2"/>
  <c r="BW10" i="1"/>
  <c r="AO42" i="2" s="1"/>
  <c r="BO10" i="1"/>
  <c r="AG42" i="2" s="1"/>
  <c r="BD13" i="1"/>
  <c r="CB12" i="1"/>
  <c r="AT44" i="2" s="1"/>
  <c r="V44" i="2"/>
  <c r="BB13" i="1"/>
  <c r="BZ12" i="1"/>
  <c r="AR44" i="2" s="1"/>
  <c r="T44" i="2"/>
  <c r="AP11" i="1"/>
  <c r="BN11" i="1" s="1"/>
  <c r="AF43" i="2" s="1"/>
  <c r="H42" i="2"/>
  <c r="E42" i="2"/>
  <c r="G42" i="2"/>
  <c r="AV11" i="1"/>
  <c r="N42" i="2"/>
  <c r="AO11" i="1"/>
  <c r="AW11" i="1"/>
  <c r="I42" i="2"/>
  <c r="AQ11" i="1"/>
  <c r="BO11" i="1" s="1"/>
  <c r="F42" i="2"/>
  <c r="O42" i="2"/>
  <c r="AY11" i="1"/>
  <c r="BW11" i="1" s="1"/>
  <c r="P42" i="2"/>
  <c r="AN11" i="1"/>
  <c r="AS11" i="1"/>
  <c r="AU11" i="1"/>
  <c r="AX11" i="1"/>
  <c r="K42" i="2"/>
  <c r="M42" i="2"/>
  <c r="AR11" i="1"/>
  <c r="AT11" i="1"/>
  <c r="L42" i="2"/>
  <c r="AL11" i="1"/>
  <c r="BJ11" i="1" s="1"/>
  <c r="AM11" i="1"/>
  <c r="BK11" i="1" s="1"/>
  <c r="AL42" i="2"/>
  <c r="AE42" i="2"/>
  <c r="AI42" i="2"/>
  <c r="AM42" i="2"/>
  <c r="AI41" i="2"/>
  <c r="AJ41" i="2"/>
  <c r="AJ42" i="2"/>
  <c r="AC42" i="2"/>
  <c r="AN41" i="2"/>
  <c r="AG41" i="2"/>
  <c r="AD42" i="2"/>
  <c r="AB41" i="2"/>
  <c r="AE41" i="2"/>
  <c r="I1355" i="8"/>
  <c r="E1799" i="6"/>
  <c r="F1799" i="6" s="1"/>
  <c r="D1799"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AW42" i="2" l="1"/>
  <c r="AX42" i="2"/>
  <c r="AY42" i="2"/>
  <c r="BF15" i="1"/>
  <c r="X46" i="2"/>
  <c r="CD14" i="1"/>
  <c r="AV46" i="2" s="1"/>
  <c r="AY41" i="2"/>
  <c r="AX41" i="2"/>
  <c r="AW41" i="2"/>
  <c r="AK24" i="1"/>
  <c r="BI23" i="1"/>
  <c r="AA55" i="2" s="1"/>
  <c r="C55" i="2"/>
  <c r="H43" i="2"/>
  <c r="AW12" i="1"/>
  <c r="BU12" i="1" s="1"/>
  <c r="AM44" i="2" s="1"/>
  <c r="BU11" i="1"/>
  <c r="AM43" i="2" s="1"/>
  <c r="BE15" i="1"/>
  <c r="CC14" i="1"/>
  <c r="AU46" i="2" s="1"/>
  <c r="W46" i="2"/>
  <c r="BM11" i="1"/>
  <c r="AE43" i="2" s="1"/>
  <c r="AR12" i="1"/>
  <c r="BP12" i="1" s="1"/>
  <c r="AH44" i="2" s="1"/>
  <c r="BP11" i="1"/>
  <c r="AH43" i="2" s="1"/>
  <c r="BB14" i="1"/>
  <c r="BZ13" i="1"/>
  <c r="AR45" i="2" s="1"/>
  <c r="T45" i="2"/>
  <c r="BT11" i="1"/>
  <c r="AL43" i="2" s="1"/>
  <c r="AZ14" i="1"/>
  <c r="BX13" i="1"/>
  <c r="AP45" i="2" s="1"/>
  <c r="R45" i="2"/>
  <c r="BC14" i="1"/>
  <c r="CA13" i="1"/>
  <c r="AS45" i="2" s="1"/>
  <c r="U45" i="2"/>
  <c r="AX12" i="1"/>
  <c r="BV12" i="1" s="1"/>
  <c r="AN44" i="2" s="1"/>
  <c r="BV11" i="1"/>
  <c r="AN43" i="2" s="1"/>
  <c r="BA14" i="1"/>
  <c r="BY13" i="1"/>
  <c r="AQ45" i="2" s="1"/>
  <c r="S45" i="2"/>
  <c r="BQ11" i="1"/>
  <c r="AI43" i="2" s="1"/>
  <c r="BL11" i="1"/>
  <c r="AD43" i="2" s="1"/>
  <c r="AT12" i="1"/>
  <c r="BR12" i="1" s="1"/>
  <c r="AJ44" i="2" s="1"/>
  <c r="BR11" i="1"/>
  <c r="AJ43" i="2" s="1"/>
  <c r="BD14" i="1"/>
  <c r="CB13" i="1"/>
  <c r="AT45" i="2" s="1"/>
  <c r="V45" i="2"/>
  <c r="BS11" i="1"/>
  <c r="AK43" i="2" s="1"/>
  <c r="AP12" i="1"/>
  <c r="BN12" i="1" s="1"/>
  <c r="AF44" i="2" s="1"/>
  <c r="N43" i="2"/>
  <c r="AV12" i="1"/>
  <c r="G43" i="2"/>
  <c r="AO12" i="1"/>
  <c r="O43" i="2"/>
  <c r="F43" i="2"/>
  <c r="AU12" i="1"/>
  <c r="AS12" i="1"/>
  <c r="AN12" i="1"/>
  <c r="AO43" i="2"/>
  <c r="Q43" i="2"/>
  <c r="AG43" i="2"/>
  <c r="I43" i="2"/>
  <c r="AQ12" i="1"/>
  <c r="AY12" i="1"/>
  <c r="K43" i="2"/>
  <c r="J43" i="2"/>
  <c r="M43" i="2"/>
  <c r="P43" i="2"/>
  <c r="AB43" i="2"/>
  <c r="D43" i="2"/>
  <c r="AL12" i="1"/>
  <c r="L43" i="2"/>
  <c r="AC43" i="2"/>
  <c r="AM12" i="1"/>
  <c r="BK12" i="1" s="1"/>
  <c r="E43" i="2"/>
  <c r="AN9" i="13"/>
  <c r="AN10" i="13" s="1"/>
  <c r="AN11" i="13" s="1"/>
  <c r="AN12" i="13" s="1"/>
  <c r="AN13" i="13" s="1"/>
  <c r="AN14" i="13" s="1"/>
  <c r="AN15" i="13" s="1"/>
  <c r="AN16" i="13" s="1"/>
  <c r="AN17" i="13" s="1"/>
  <c r="AN18" i="13" s="1"/>
  <c r="AN19" i="13" s="1"/>
  <c r="AN20" i="13" s="1"/>
  <c r="AN21" i="13" s="1"/>
  <c r="AN22" i="13" s="1"/>
  <c r="AN23" i="13" s="1"/>
  <c r="AN24" i="13" s="1"/>
  <c r="AN25" i="13" s="1"/>
  <c r="AN26" i="13" s="1"/>
  <c r="AN27" i="13" s="1"/>
  <c r="AN28" i="13" s="1"/>
  <c r="AN29" i="13" s="1"/>
  <c r="AN30" i="13" s="1"/>
  <c r="AN31" i="13" s="1"/>
  <c r="AN32" i="13" s="1"/>
  <c r="AN33" i="13" s="1"/>
  <c r="AN34" i="13" s="1"/>
  <c r="AN35" i="13" s="1"/>
  <c r="AN36" i="13" s="1"/>
  <c r="AN37" i="13" s="1"/>
  <c r="AN38" i="13" s="1"/>
  <c r="AN39" i="13" s="1"/>
  <c r="AN40" i="13" s="1"/>
  <c r="AN41" i="13" s="1"/>
  <c r="AN42" i="13" s="1"/>
  <c r="AN43" i="13" s="1"/>
  <c r="AN44" i="13" s="1"/>
  <c r="AN45" i="13" s="1"/>
  <c r="AN46" i="13" s="1"/>
  <c r="AN47" i="13" s="1"/>
  <c r="AN48" i="13" s="1"/>
  <c r="AN49" i="13" s="1"/>
  <c r="AN50" i="13" s="1"/>
  <c r="AN51" i="13" s="1"/>
  <c r="AN52" i="13" s="1"/>
  <c r="AN53" i="13" s="1"/>
  <c r="AN54" i="13" s="1"/>
  <c r="AN55" i="13" s="1"/>
  <c r="AN56" i="13" s="1"/>
  <c r="AN57" i="13" s="1"/>
  <c r="AN58" i="13" s="1"/>
  <c r="AN59" i="13" s="1"/>
  <c r="AN60" i="13" s="1"/>
  <c r="AN61" i="13" s="1"/>
  <c r="AN62" i="13" s="1"/>
  <c r="AN63" i="13" s="1"/>
  <c r="AN64" i="13" s="1"/>
  <c r="AN65" i="13" s="1"/>
  <c r="AN66" i="13" s="1"/>
  <c r="AN67" i="13" s="1"/>
  <c r="AN68" i="13" s="1"/>
  <c r="AN69" i="13" s="1"/>
  <c r="AN70" i="13" s="1"/>
  <c r="AN71" i="13" s="1"/>
  <c r="AN72" i="13" s="1"/>
  <c r="AN73" i="13" s="1"/>
  <c r="AN74" i="13" s="1"/>
  <c r="AN75" i="13" s="1"/>
  <c r="AN76" i="13" s="1"/>
  <c r="AN77" i="13" s="1"/>
  <c r="AN78" i="13" s="1"/>
  <c r="AN79" i="13" s="1"/>
  <c r="AN80" i="13" s="1"/>
  <c r="AN81" i="13" s="1"/>
  <c r="AN82" i="13" s="1"/>
  <c r="AN83" i="13" s="1"/>
  <c r="AN84" i="13" s="1"/>
  <c r="AN85" i="13" s="1"/>
  <c r="AN86" i="13" s="1"/>
  <c r="AN87" i="13" s="1"/>
  <c r="AN88" i="13" s="1"/>
  <c r="AN89" i="13" s="1"/>
  <c r="AN90" i="13" s="1"/>
  <c r="AN91" i="13" s="1"/>
  <c r="AN92" i="13" s="1"/>
  <c r="AN93" i="13" s="1"/>
  <c r="AN94" i="13" s="1"/>
  <c r="AN95" i="13" s="1"/>
  <c r="AN96" i="13" s="1"/>
  <c r="AN97" i="13" s="1"/>
  <c r="AN98" i="13" s="1"/>
  <c r="AN99" i="13" s="1"/>
  <c r="AN100" i="13" s="1"/>
  <c r="AN101" i="13" s="1"/>
  <c r="AN102" i="13" s="1"/>
  <c r="AN103" i="13" s="1"/>
  <c r="AN104" i="13" s="1"/>
  <c r="AN105" i="13" s="1"/>
  <c r="AN106" i="13" s="1"/>
  <c r="AN107" i="13" s="1"/>
  <c r="AN108" i="13" s="1"/>
  <c r="AN109" i="13" s="1"/>
  <c r="AN110" i="13" s="1"/>
  <c r="AN111" i="13" s="1"/>
  <c r="AN112" i="13" s="1"/>
  <c r="AN113" i="13" s="1"/>
  <c r="AN114" i="13" s="1"/>
  <c r="AN115" i="13" s="1"/>
  <c r="AN116" i="13" s="1"/>
  <c r="AN117" i="13" s="1"/>
  <c r="AN118" i="13" s="1"/>
  <c r="AN119" i="13" s="1"/>
  <c r="AN120" i="13" s="1"/>
  <c r="AN121" i="13" s="1"/>
  <c r="AN122" i="13" s="1"/>
  <c r="AN123" i="13" s="1"/>
  <c r="AN124" i="13" s="1"/>
  <c r="AN125" i="13" s="1"/>
  <c r="AN126" i="13" s="1"/>
  <c r="AN127" i="13" s="1"/>
  <c r="AN128" i="13" s="1"/>
  <c r="AN129" i="13" s="1"/>
  <c r="AN130" i="13" s="1"/>
  <c r="AN131" i="13" s="1"/>
  <c r="AW43" i="2" l="1"/>
  <c r="AX43" i="2"/>
  <c r="AY43" i="2"/>
  <c r="BF16" i="1"/>
  <c r="CD15" i="1"/>
  <c r="AV47" i="2" s="1"/>
  <c r="X47" i="2"/>
  <c r="AK25" i="1"/>
  <c r="C56" i="2"/>
  <c r="BI24" i="1"/>
  <c r="AA56" i="2" s="1"/>
  <c r="L44" i="2"/>
  <c r="AT13" i="1"/>
  <c r="BR13" i="1" s="1"/>
  <c r="AJ45" i="2" s="1"/>
  <c r="O44" i="2"/>
  <c r="AR13" i="1"/>
  <c r="BP13" i="1" s="1"/>
  <c r="AH45" i="2" s="1"/>
  <c r="AX13" i="1"/>
  <c r="BV13" i="1" s="1"/>
  <c r="AN45" i="2" s="1"/>
  <c r="CA14" i="1"/>
  <c r="AS46" i="2" s="1"/>
  <c r="U46" i="2"/>
  <c r="BC15" i="1"/>
  <c r="BB15" i="1"/>
  <c r="BZ14" i="1"/>
  <c r="AR46" i="2" s="1"/>
  <c r="T46" i="2"/>
  <c r="BW12" i="1"/>
  <c r="AO44" i="2" s="1"/>
  <c r="BA15" i="1"/>
  <c r="BY14" i="1"/>
  <c r="AQ46" i="2" s="1"/>
  <c r="S46" i="2"/>
  <c r="AP13" i="1"/>
  <c r="BN13" i="1" s="1"/>
  <c r="AF45" i="2" s="1"/>
  <c r="BS12" i="1"/>
  <c r="AK44" i="2" s="1"/>
  <c r="BM12" i="1"/>
  <c r="AE44" i="2" s="1"/>
  <c r="AW13" i="1"/>
  <c r="BU13" i="1" s="1"/>
  <c r="AM45" i="2" s="1"/>
  <c r="BD15" i="1"/>
  <c r="CB14" i="1"/>
  <c r="AT46" i="2" s="1"/>
  <c r="V46" i="2"/>
  <c r="BL12" i="1"/>
  <c r="AD44" i="2" s="1"/>
  <c r="BT12" i="1"/>
  <c r="AL44" i="2" s="1"/>
  <c r="AZ15" i="1"/>
  <c r="BX14" i="1"/>
  <c r="AP46" i="2" s="1"/>
  <c r="R46" i="2"/>
  <c r="BJ12" i="1"/>
  <c r="AB44" i="2" s="1"/>
  <c r="BQ12" i="1"/>
  <c r="AI44" i="2" s="1"/>
  <c r="BO12" i="1"/>
  <c r="AG44" i="2" s="1"/>
  <c r="J44" i="2"/>
  <c r="P44" i="2"/>
  <c r="BE16" i="1"/>
  <c r="CC15" i="1"/>
  <c r="AU47" i="2" s="1"/>
  <c r="W47" i="2"/>
  <c r="H44" i="2"/>
  <c r="AV13" i="1"/>
  <c r="AV14" i="1" s="1"/>
  <c r="BT14" i="1" s="1"/>
  <c r="N44" i="2"/>
  <c r="I44" i="2"/>
  <c r="G44" i="2"/>
  <c r="AY13" i="1"/>
  <c r="AO13" i="1"/>
  <c r="F44" i="2"/>
  <c r="AN13" i="1"/>
  <c r="K44" i="2"/>
  <c r="M44" i="2"/>
  <c r="AU13" i="1"/>
  <c r="AS13" i="1"/>
  <c r="AQ13" i="1"/>
  <c r="D44" i="2"/>
  <c r="Q44" i="2"/>
  <c r="AL13" i="1"/>
  <c r="AC44" i="2"/>
  <c r="AM13" i="1"/>
  <c r="BK13" i="1" s="1"/>
  <c r="E44" i="2"/>
  <c r="H1163" i="8"/>
  <c r="G1163" i="8"/>
  <c r="E1163" i="8"/>
  <c r="F1163" i="8" s="1"/>
  <c r="D1163"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I958" i="8"/>
  <c r="F958" i="8"/>
  <c r="H1607" i="6"/>
  <c r="I1607" i="6" s="1"/>
  <c r="G1607" i="6"/>
  <c r="E1607" i="6"/>
  <c r="D1607"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402" i="6"/>
  <c r="AX44" i="2" l="1"/>
  <c r="AY44" i="2"/>
  <c r="AW44" i="2"/>
  <c r="BF17" i="1"/>
  <c r="CD16" i="1"/>
  <c r="AV48" i="2" s="1"/>
  <c r="X48" i="2"/>
  <c r="AK26" i="1"/>
  <c r="BI25" i="1"/>
  <c r="AA57" i="2" s="1"/>
  <c r="C57" i="2"/>
  <c r="F1607" i="6"/>
  <c r="I1163" i="8"/>
  <c r="AX14" i="1"/>
  <c r="BV14" i="1" s="1"/>
  <c r="AN46" i="2" s="1"/>
  <c r="P45" i="2"/>
  <c r="AR14" i="1"/>
  <c r="BP14" i="1" s="1"/>
  <c r="AH46" i="2" s="1"/>
  <c r="O45" i="2"/>
  <c r="AW14" i="1"/>
  <c r="BU14" i="1" s="1"/>
  <c r="AM46" i="2" s="1"/>
  <c r="J45" i="2"/>
  <c r="L45" i="2"/>
  <c r="AT14" i="1"/>
  <c r="BR14" i="1" s="1"/>
  <c r="AJ46" i="2" s="1"/>
  <c r="BB16" i="1"/>
  <c r="BZ15" i="1"/>
  <c r="AR47" i="2" s="1"/>
  <c r="T47" i="2"/>
  <c r="BT13" i="1"/>
  <c r="AL45" i="2" s="1"/>
  <c r="BC16" i="1"/>
  <c r="CA15" i="1"/>
  <c r="AS47" i="2" s="1"/>
  <c r="U47" i="2"/>
  <c r="BS13" i="1"/>
  <c r="AK45" i="2" s="1"/>
  <c r="BJ13" i="1"/>
  <c r="AB45" i="2" s="1"/>
  <c r="BL13" i="1"/>
  <c r="AD45" i="2" s="1"/>
  <c r="BD16" i="1"/>
  <c r="CB15" i="1"/>
  <c r="AT47" i="2" s="1"/>
  <c r="V47" i="2"/>
  <c r="BQ13" i="1"/>
  <c r="AI45" i="2" s="1"/>
  <c r="H45" i="2"/>
  <c r="AZ16" i="1"/>
  <c r="BX15" i="1"/>
  <c r="AP47" i="2" s="1"/>
  <c r="R47" i="2"/>
  <c r="BA16" i="1"/>
  <c r="BY15" i="1"/>
  <c r="AQ47" i="2" s="1"/>
  <c r="S47" i="2"/>
  <c r="AP14" i="1"/>
  <c r="BN14" i="1" s="1"/>
  <c r="AF46" i="2" s="1"/>
  <c r="BM13" i="1"/>
  <c r="AE45" i="2" s="1"/>
  <c r="BO13" i="1"/>
  <c r="AG45" i="2" s="1"/>
  <c r="BW13" i="1"/>
  <c r="AO45" i="2" s="1"/>
  <c r="BE17" i="1"/>
  <c r="CC16" i="1"/>
  <c r="AU48" i="2" s="1"/>
  <c r="W48" i="2"/>
  <c r="N45" i="2"/>
  <c r="G45" i="2"/>
  <c r="AO14" i="1"/>
  <c r="AY14" i="1"/>
  <c r="AS14" i="1"/>
  <c r="Q45" i="2"/>
  <c r="AN14" i="1"/>
  <c r="F45" i="2"/>
  <c r="K45" i="2"/>
  <c r="I45" i="2"/>
  <c r="D45" i="2"/>
  <c r="AL14" i="1"/>
  <c r="M45" i="2"/>
  <c r="AU14" i="1"/>
  <c r="AQ14" i="1"/>
  <c r="AC45" i="2"/>
  <c r="AM14" i="1"/>
  <c r="BK14" i="1" s="1"/>
  <c r="E45" i="2"/>
  <c r="AL46" i="2"/>
  <c r="AV15" i="1"/>
  <c r="BT15" i="1" s="1"/>
  <c r="N46" i="2"/>
  <c r="AX45" i="2" l="1"/>
  <c r="AY45" i="2"/>
  <c r="AW45" i="2"/>
  <c r="BF18" i="1"/>
  <c r="X49" i="2"/>
  <c r="CD17" i="1"/>
  <c r="AV49" i="2" s="1"/>
  <c r="AK27" i="1"/>
  <c r="BI26" i="1"/>
  <c r="AA58" i="2" s="1"/>
  <c r="C58" i="2"/>
  <c r="J46" i="2"/>
  <c r="L46" i="2"/>
  <c r="AW15" i="1"/>
  <c r="BU15" i="1" s="1"/>
  <c r="AM47" i="2" s="1"/>
  <c r="AX15" i="1"/>
  <c r="BV15" i="1" s="1"/>
  <c r="AN47" i="2" s="1"/>
  <c r="P46" i="2"/>
  <c r="AR15" i="1"/>
  <c r="BP15" i="1" s="1"/>
  <c r="AH47" i="2" s="1"/>
  <c r="O46" i="2"/>
  <c r="AT15" i="1"/>
  <c r="BR15" i="1" s="1"/>
  <c r="AJ47" i="2" s="1"/>
  <c r="AP15" i="1"/>
  <c r="BN15" i="1" s="1"/>
  <c r="AF47" i="2" s="1"/>
  <c r="H46" i="2"/>
  <c r="AZ17" i="1"/>
  <c r="BX16" i="1"/>
  <c r="AP48" i="2" s="1"/>
  <c r="R48" i="2"/>
  <c r="BO14" i="1"/>
  <c r="AG46" i="2" s="1"/>
  <c r="BL14" i="1"/>
  <c r="AD46" i="2" s="1"/>
  <c r="BS14" i="1"/>
  <c r="AK46" i="2" s="1"/>
  <c r="BE18" i="1"/>
  <c r="CC17" i="1"/>
  <c r="AU49" i="2" s="1"/>
  <c r="W49" i="2"/>
  <c r="BQ14" i="1"/>
  <c r="AI46" i="2" s="1"/>
  <c r="BB17" i="1"/>
  <c r="BZ16" i="1"/>
  <c r="AR48" i="2" s="1"/>
  <c r="T48" i="2"/>
  <c r="BJ14" i="1"/>
  <c r="AB46" i="2" s="1"/>
  <c r="BW14" i="1"/>
  <c r="AO46" i="2" s="1"/>
  <c r="BA17" i="1"/>
  <c r="BY16" i="1"/>
  <c r="AQ48" i="2" s="1"/>
  <c r="S48" i="2"/>
  <c r="BM14" i="1"/>
  <c r="AE46" i="2" s="1"/>
  <c r="BD17" i="1"/>
  <c r="CB16" i="1"/>
  <c r="AT48" i="2" s="1"/>
  <c r="V48" i="2"/>
  <c r="BC17" i="1"/>
  <c r="CA16" i="1"/>
  <c r="AS48" i="2" s="1"/>
  <c r="U48" i="2"/>
  <c r="AO15" i="1"/>
  <c r="AO16" i="1" s="1"/>
  <c r="BM16" i="1" s="1"/>
  <c r="Q46" i="2"/>
  <c r="AY15" i="1"/>
  <c r="K46" i="2"/>
  <c r="AS15" i="1"/>
  <c r="G46" i="2"/>
  <c r="F46" i="2"/>
  <c r="AN15" i="1"/>
  <c r="I46" i="2"/>
  <c r="D46" i="2"/>
  <c r="AL15" i="1"/>
  <c r="AU15" i="1"/>
  <c r="M46" i="2"/>
  <c r="AQ15" i="1"/>
  <c r="AC46" i="2"/>
  <c r="AM15" i="1"/>
  <c r="BK15" i="1" s="1"/>
  <c r="E46" i="2"/>
  <c r="AL47" i="2"/>
  <c r="AV16" i="1"/>
  <c r="BT16" i="1" s="1"/>
  <c r="N47" i="2"/>
  <c r="BV30" i="4"/>
  <c r="CQ33" i="4"/>
  <c r="CR33" i="4"/>
  <c r="CS33" i="4"/>
  <c r="AR33" i="4"/>
  <c r="AS33" i="4"/>
  <c r="AT33" i="4"/>
  <c r="AW16" i="1" l="1"/>
  <c r="BU16" i="1" s="1"/>
  <c r="BF19" i="1"/>
  <c r="X50" i="2"/>
  <c r="CD18" i="1"/>
  <c r="AV50" i="2" s="1"/>
  <c r="AX46" i="2"/>
  <c r="AW46" i="2"/>
  <c r="AY46" i="2"/>
  <c r="O47" i="2"/>
  <c r="AK28" i="1"/>
  <c r="C59" i="2"/>
  <c r="BI27" i="1"/>
  <c r="AA59" i="2" s="1"/>
  <c r="AR16" i="1"/>
  <c r="BP16" i="1" s="1"/>
  <c r="AH48" i="2" s="1"/>
  <c r="P47" i="2"/>
  <c r="AX16" i="1"/>
  <c r="BV16" i="1" s="1"/>
  <c r="AN48" i="2" s="1"/>
  <c r="J47" i="2"/>
  <c r="AP16" i="1"/>
  <c r="BN16" i="1" s="1"/>
  <c r="AF48" i="2" s="1"/>
  <c r="AT16" i="1"/>
  <c r="BR16" i="1" s="1"/>
  <c r="AJ48" i="2" s="1"/>
  <c r="H47" i="2"/>
  <c r="L47" i="2"/>
  <c r="G47" i="2"/>
  <c r="BC18" i="1"/>
  <c r="CA17" i="1"/>
  <c r="AS49" i="2" s="1"/>
  <c r="U49" i="2"/>
  <c r="BJ15" i="1"/>
  <c r="AB47" i="2" s="1"/>
  <c r="BW15" i="1"/>
  <c r="AO47" i="2" s="1"/>
  <c r="BD18" i="1"/>
  <c r="CB17" i="1"/>
  <c r="AT49" i="2" s="1"/>
  <c r="V49" i="2"/>
  <c r="BE19" i="1"/>
  <c r="CC18" i="1"/>
  <c r="AU50" i="2" s="1"/>
  <c r="W50" i="2"/>
  <c r="BB18" i="1"/>
  <c r="BZ17" i="1"/>
  <c r="AR49" i="2" s="1"/>
  <c r="T49" i="2"/>
  <c r="BS15" i="1"/>
  <c r="AK47" i="2" s="1"/>
  <c r="BM15" i="1"/>
  <c r="AE47" i="2" s="1"/>
  <c r="AZ18" i="1"/>
  <c r="BX17" i="1"/>
  <c r="AP49" i="2" s="1"/>
  <c r="R49" i="2"/>
  <c r="BO15" i="1"/>
  <c r="AG47" i="2" s="1"/>
  <c r="BA18" i="1"/>
  <c r="BY17" i="1"/>
  <c r="AQ49" i="2" s="1"/>
  <c r="S49" i="2"/>
  <c r="BQ15" i="1"/>
  <c r="AI47" i="2" s="1"/>
  <c r="BL15" i="1"/>
  <c r="AD47" i="2" s="1"/>
  <c r="Q47" i="2"/>
  <c r="AY16" i="1"/>
  <c r="BW16" i="1" s="1"/>
  <c r="AO48" i="2" s="1"/>
  <c r="K47" i="2"/>
  <c r="AS16" i="1"/>
  <c r="AS17" i="1" s="1"/>
  <c r="BQ17" i="1" s="1"/>
  <c r="AN16" i="1"/>
  <c r="F47" i="2"/>
  <c r="AL16" i="1"/>
  <c r="AQ16" i="1"/>
  <c r="AU16" i="1"/>
  <c r="M47" i="2"/>
  <c r="I47" i="2"/>
  <c r="D47" i="2"/>
  <c r="AL48" i="2"/>
  <c r="AV17" i="1"/>
  <c r="BT17" i="1" s="1"/>
  <c r="N48" i="2"/>
  <c r="AM48" i="2"/>
  <c r="AW17" i="1"/>
  <c r="BU17" i="1" s="1"/>
  <c r="O48" i="2"/>
  <c r="AE48" i="2"/>
  <c r="AO17" i="1"/>
  <c r="BM17" i="1" s="1"/>
  <c r="G48" i="2"/>
  <c r="AC47" i="2"/>
  <c r="AM16" i="1"/>
  <c r="BK16" i="1" s="1"/>
  <c r="E47" i="2"/>
  <c r="H177" i="1"/>
  <c r="H178" i="1"/>
  <c r="H179" i="1"/>
  <c r="H180" i="1"/>
  <c r="H176" i="1"/>
  <c r="BF20" i="1" l="1"/>
  <c r="X51" i="2"/>
  <c r="CD19" i="1"/>
  <c r="AV51" i="2" s="1"/>
  <c r="AW47" i="2"/>
  <c r="AX47" i="2"/>
  <c r="AY47" i="2"/>
  <c r="AK29" i="1"/>
  <c r="BI28" i="1"/>
  <c r="AA60" i="2" s="1"/>
  <c r="C60" i="2"/>
  <c r="AP17" i="1"/>
  <c r="BN17" i="1" s="1"/>
  <c r="AF49" i="2" s="1"/>
  <c r="J48" i="2"/>
  <c r="AR17" i="1"/>
  <c r="BP17" i="1" s="1"/>
  <c r="AH49" i="2" s="1"/>
  <c r="H48" i="2"/>
  <c r="AT17" i="1"/>
  <c r="BR17" i="1" s="1"/>
  <c r="AJ49" i="2" s="1"/>
  <c r="P48" i="2"/>
  <c r="AX17" i="1"/>
  <c r="BV17" i="1" s="1"/>
  <c r="AN49" i="2" s="1"/>
  <c r="L48" i="2"/>
  <c r="AY17" i="1"/>
  <c r="BW17" i="1" s="1"/>
  <c r="AO49" i="2" s="1"/>
  <c r="BJ16" i="1"/>
  <c r="AB48" i="2" s="1"/>
  <c r="BL16" i="1"/>
  <c r="AD48" i="2" s="1"/>
  <c r="AZ19" i="1"/>
  <c r="BX18" i="1"/>
  <c r="AP50" i="2" s="1"/>
  <c r="R50" i="2"/>
  <c r="BQ16" i="1"/>
  <c r="AI48" i="2" s="1"/>
  <c r="BE20" i="1"/>
  <c r="CC19" i="1"/>
  <c r="AU51" i="2" s="1"/>
  <c r="W51" i="2"/>
  <c r="BB19" i="1"/>
  <c r="BZ18" i="1"/>
  <c r="AR50" i="2" s="1"/>
  <c r="T50" i="2"/>
  <c r="BA19" i="1"/>
  <c r="BY18" i="1"/>
  <c r="AQ50" i="2" s="1"/>
  <c r="S50" i="2"/>
  <c r="BS16" i="1"/>
  <c r="AK48" i="2" s="1"/>
  <c r="BC19" i="1"/>
  <c r="CA18" i="1"/>
  <c r="AS50" i="2" s="1"/>
  <c r="U50" i="2"/>
  <c r="K48" i="2"/>
  <c r="BO16" i="1"/>
  <c r="AG48" i="2" s="1"/>
  <c r="BD19" i="1"/>
  <c r="CB18" i="1"/>
  <c r="AT50" i="2" s="1"/>
  <c r="V50" i="2"/>
  <c r="AL17" i="1"/>
  <c r="BJ17" i="1" s="1"/>
  <c r="AB49" i="2" s="1"/>
  <c r="AN17" i="1"/>
  <c r="BL17" i="1" s="1"/>
  <c r="AD49" i="2" s="1"/>
  <c r="Q48" i="2"/>
  <c r="D48" i="2"/>
  <c r="F48" i="2"/>
  <c r="M48" i="2"/>
  <c r="AU17" i="1"/>
  <c r="BS17" i="1" s="1"/>
  <c r="AK49" i="2" s="1"/>
  <c r="I48" i="2"/>
  <c r="AQ17" i="1"/>
  <c r="AC48" i="2"/>
  <c r="AM17" i="1"/>
  <c r="BK17" i="1" s="1"/>
  <c r="E48" i="2"/>
  <c r="AP18" i="1"/>
  <c r="BN18" i="1" s="1"/>
  <c r="AL49" i="2"/>
  <c r="AV18" i="1"/>
  <c r="BT18" i="1" s="1"/>
  <c r="N49" i="2"/>
  <c r="AM49" i="2"/>
  <c r="AW18" i="1"/>
  <c r="BU18" i="1" s="1"/>
  <c r="O49" i="2"/>
  <c r="AI49" i="2"/>
  <c r="AS18" i="1"/>
  <c r="BQ18" i="1" s="1"/>
  <c r="K49" i="2"/>
  <c r="AE49" i="2"/>
  <c r="AO18" i="1"/>
  <c r="BM18" i="1" s="1"/>
  <c r="G49" i="2"/>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H1398" i="6"/>
  <c r="G1398" i="6"/>
  <c r="E1398" i="6"/>
  <c r="D1398" i="6"/>
  <c r="H955" i="8"/>
  <c r="G955" i="8"/>
  <c r="E955" i="8"/>
  <c r="D955"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773"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773" i="8"/>
  <c r="F774" i="8"/>
  <c r="F775" i="8"/>
  <c r="F776" i="8"/>
  <c r="F777" i="8"/>
  <c r="F778" i="8"/>
  <c r="F779" i="8"/>
  <c r="F780" i="8"/>
  <c r="F781" i="8"/>
  <c r="F782" i="8"/>
  <c r="F783" i="8"/>
  <c r="F784" i="8"/>
  <c r="F785" i="8"/>
  <c r="F786" i="8"/>
  <c r="F787" i="8"/>
  <c r="F788" i="8"/>
  <c r="F789" i="8"/>
  <c r="F790" i="8"/>
  <c r="BF21" i="1" l="1"/>
  <c r="X52" i="2"/>
  <c r="CD20" i="1"/>
  <c r="AV52" i="2" s="1"/>
  <c r="P49" i="2"/>
  <c r="AX48" i="2"/>
  <c r="AY48" i="2"/>
  <c r="AW48" i="2"/>
  <c r="H49" i="2"/>
  <c r="J49" i="2"/>
  <c r="AK30" i="1"/>
  <c r="BI29" i="1"/>
  <c r="AA61" i="2" s="1"/>
  <c r="C61" i="2"/>
  <c r="AR18" i="1"/>
  <c r="BP18" i="1" s="1"/>
  <c r="AH50" i="2" s="1"/>
  <c r="AT18" i="1"/>
  <c r="BR18" i="1" s="1"/>
  <c r="AJ50" i="2" s="1"/>
  <c r="AN18" i="1"/>
  <c r="BL18" i="1" s="1"/>
  <c r="AD50" i="2" s="1"/>
  <c r="L49" i="2"/>
  <c r="AX18" i="1"/>
  <c r="BV18" i="1" s="1"/>
  <c r="AN50" i="2" s="1"/>
  <c r="Q49" i="2"/>
  <c r="AL18" i="1"/>
  <c r="BJ18" i="1" s="1"/>
  <c r="AB50" i="2" s="1"/>
  <c r="F955" i="8"/>
  <c r="AY18" i="1"/>
  <c r="BW18" i="1" s="1"/>
  <c r="AO50" i="2" s="1"/>
  <c r="F49" i="2"/>
  <c r="I1398" i="6"/>
  <c r="I955" i="8"/>
  <c r="AU18" i="1"/>
  <c r="BS18" i="1" s="1"/>
  <c r="AK50" i="2" s="1"/>
  <c r="BC20" i="1"/>
  <c r="CA19" i="1"/>
  <c r="AS51" i="2" s="1"/>
  <c r="U51" i="2"/>
  <c r="BB20" i="1"/>
  <c r="BZ19" i="1"/>
  <c r="AR51" i="2" s="1"/>
  <c r="T51" i="2"/>
  <c r="AZ20" i="1"/>
  <c r="BX19" i="1"/>
  <c r="AP51" i="2" s="1"/>
  <c r="R51" i="2"/>
  <c r="BD20" i="1"/>
  <c r="CB19" i="1"/>
  <c r="AT51" i="2" s="1"/>
  <c r="V51" i="2"/>
  <c r="BA20" i="1"/>
  <c r="BY19" i="1"/>
  <c r="AQ51" i="2" s="1"/>
  <c r="S51" i="2"/>
  <c r="BE21" i="1"/>
  <c r="CC20" i="1"/>
  <c r="AU52" i="2" s="1"/>
  <c r="W52" i="2"/>
  <c r="D49" i="2"/>
  <c r="BO17" i="1"/>
  <c r="AG49" i="2" s="1"/>
  <c r="M49" i="2"/>
  <c r="AQ18" i="1"/>
  <c r="BO18" i="1" s="1"/>
  <c r="AG50" i="2" s="1"/>
  <c r="I49" i="2"/>
  <c r="AI50" i="2"/>
  <c r="AS19" i="1"/>
  <c r="BQ19" i="1" s="1"/>
  <c r="K50" i="2"/>
  <c r="AM50" i="2"/>
  <c r="AW19" i="1"/>
  <c r="BU19" i="1" s="1"/>
  <c r="O50" i="2"/>
  <c r="AC49" i="2"/>
  <c r="AM18" i="1"/>
  <c r="BK18" i="1" s="1"/>
  <c r="E49" i="2"/>
  <c r="AL50" i="2"/>
  <c r="AV19" i="1"/>
  <c r="BT19" i="1" s="1"/>
  <c r="N50" i="2"/>
  <c r="AE50" i="2"/>
  <c r="AO19" i="1"/>
  <c r="BM19" i="1" s="1"/>
  <c r="G50" i="2"/>
  <c r="AF50" i="2"/>
  <c r="AP19" i="1"/>
  <c r="BN19" i="1" s="1"/>
  <c r="H50" i="2"/>
  <c r="F1398" i="6"/>
  <c r="AM9" i="13"/>
  <c r="AL9" i="13"/>
  <c r="AL10" i="13" s="1"/>
  <c r="AL11" i="13" s="1"/>
  <c r="AL12" i="13" s="1"/>
  <c r="AK9" i="13"/>
  <c r="AK10" i="13" s="1"/>
  <c r="AK11" i="13" s="1"/>
  <c r="AJ9" i="13"/>
  <c r="AJ10" i="13" s="1"/>
  <c r="AI9" i="13"/>
  <c r="AH9" i="13"/>
  <c r="AH10" i="13" s="1"/>
  <c r="AH11" i="13" s="1"/>
  <c r="AW49" i="2" l="1"/>
  <c r="AY49" i="2"/>
  <c r="AX49" i="2"/>
  <c r="AR19" i="1"/>
  <c r="BP19" i="1" s="1"/>
  <c r="AH51" i="2" s="1"/>
  <c r="BF22" i="1"/>
  <c r="X53" i="2"/>
  <c r="CD21" i="1"/>
  <c r="AV53" i="2" s="1"/>
  <c r="L50" i="2"/>
  <c r="AT19" i="1"/>
  <c r="BR19" i="1" s="1"/>
  <c r="AJ51" i="2" s="1"/>
  <c r="AX19" i="1"/>
  <c r="BV19" i="1" s="1"/>
  <c r="AN51" i="2" s="1"/>
  <c r="AK31" i="1"/>
  <c r="BI30" i="1"/>
  <c r="AA62" i="2" s="1"/>
  <c r="C62" i="2"/>
  <c r="F50" i="2"/>
  <c r="AN19" i="1"/>
  <c r="BL19" i="1" s="1"/>
  <c r="AD51" i="2" s="1"/>
  <c r="J50" i="2"/>
  <c r="P50" i="2"/>
  <c r="D50" i="2"/>
  <c r="AL19" i="1"/>
  <c r="BJ19" i="1" s="1"/>
  <c r="AB51" i="2" s="1"/>
  <c r="Q50" i="2"/>
  <c r="AY19" i="1"/>
  <c r="BW19" i="1" s="1"/>
  <c r="AO51" i="2" s="1"/>
  <c r="AU19" i="1"/>
  <c r="BS19" i="1" s="1"/>
  <c r="AK51" i="2" s="1"/>
  <c r="M50" i="2"/>
  <c r="I50" i="2"/>
  <c r="AQ19" i="1"/>
  <c r="BO19" i="1" s="1"/>
  <c r="AG51" i="2" s="1"/>
  <c r="BD21" i="1"/>
  <c r="CB20" i="1"/>
  <c r="AT52" i="2" s="1"/>
  <c r="V52" i="2"/>
  <c r="BC21" i="1"/>
  <c r="CA20" i="1"/>
  <c r="AS52" i="2" s="1"/>
  <c r="U52" i="2"/>
  <c r="BB21" i="1"/>
  <c r="BZ20" i="1"/>
  <c r="AR52" i="2" s="1"/>
  <c r="T52" i="2"/>
  <c r="BE22" i="1"/>
  <c r="CC21" i="1"/>
  <c r="AU53" i="2" s="1"/>
  <c r="W53" i="2"/>
  <c r="AZ21" i="1"/>
  <c r="BX20" i="1"/>
  <c r="AP52" i="2" s="1"/>
  <c r="R52" i="2"/>
  <c r="BA21" i="1"/>
  <c r="BY20" i="1"/>
  <c r="AQ52" i="2" s="1"/>
  <c r="S52" i="2"/>
  <c r="AE51" i="2"/>
  <c r="AO20" i="1"/>
  <c r="BM20" i="1" s="1"/>
  <c r="G51" i="2"/>
  <c r="AM51" i="2"/>
  <c r="AW20" i="1"/>
  <c r="BU20" i="1" s="1"/>
  <c r="O51" i="2"/>
  <c r="AF51" i="2"/>
  <c r="AP20" i="1"/>
  <c r="BN20" i="1" s="1"/>
  <c r="H51" i="2"/>
  <c r="AC50" i="2"/>
  <c r="AW50" i="2" s="1"/>
  <c r="AM19" i="1"/>
  <c r="BK19" i="1" s="1"/>
  <c r="E50" i="2"/>
  <c r="AL51" i="2"/>
  <c r="AV20" i="1"/>
  <c r="BT20" i="1" s="1"/>
  <c r="N51" i="2"/>
  <c r="AI51" i="2"/>
  <c r="AS20" i="1"/>
  <c r="BQ20" i="1" s="1"/>
  <c r="K51" i="2"/>
  <c r="AH12" i="13"/>
  <c r="AH13" i="13" s="1"/>
  <c r="AJ11" i="13"/>
  <c r="AL13" i="13"/>
  <c r="AK12" i="13"/>
  <c r="AI10" i="13"/>
  <c r="AM10" i="13"/>
  <c r="J51" i="2" l="1"/>
  <c r="AR20" i="1"/>
  <c r="BP20" i="1" s="1"/>
  <c r="AH52" i="2" s="1"/>
  <c r="AT20" i="1"/>
  <c r="BR20" i="1" s="1"/>
  <c r="P51" i="2"/>
  <c r="BF23" i="1"/>
  <c r="X54" i="2"/>
  <c r="CD22" i="1"/>
  <c r="AV54" i="2" s="1"/>
  <c r="AY50" i="2"/>
  <c r="AX50" i="2"/>
  <c r="L51" i="2"/>
  <c r="AX20" i="1"/>
  <c r="BV20" i="1" s="1"/>
  <c r="AN52" i="2" s="1"/>
  <c r="AN20" i="1"/>
  <c r="BL20" i="1" s="1"/>
  <c r="AD52" i="2" s="1"/>
  <c r="AK32" i="1"/>
  <c r="BI31" i="1"/>
  <c r="AA63" i="2" s="1"/>
  <c r="C63" i="2"/>
  <c r="F51" i="2"/>
  <c r="AL20" i="1"/>
  <c r="BJ20" i="1" s="1"/>
  <c r="AB52" i="2" s="1"/>
  <c r="D51" i="2"/>
  <c r="Q51" i="2"/>
  <c r="AY20" i="1"/>
  <c r="BW20" i="1" s="1"/>
  <c r="AO52" i="2" s="1"/>
  <c r="M51" i="2"/>
  <c r="AU20" i="1"/>
  <c r="BS20" i="1" s="1"/>
  <c r="AK52" i="2" s="1"/>
  <c r="I51" i="2"/>
  <c r="AQ20" i="1"/>
  <c r="BO20" i="1" s="1"/>
  <c r="AG52" i="2" s="1"/>
  <c r="AZ22" i="1"/>
  <c r="BX21" i="1"/>
  <c r="AP53" i="2" s="1"/>
  <c r="R53" i="2"/>
  <c r="BD22" i="1"/>
  <c r="CB21" i="1"/>
  <c r="AT53" i="2" s="1"/>
  <c r="V53" i="2"/>
  <c r="BB22" i="1"/>
  <c r="BZ21" i="1"/>
  <c r="AR53" i="2" s="1"/>
  <c r="T53" i="2"/>
  <c r="BA22" i="1"/>
  <c r="BY21" i="1"/>
  <c r="AQ53" i="2" s="1"/>
  <c r="S53" i="2"/>
  <c r="BC22" i="1"/>
  <c r="CA21" i="1"/>
  <c r="AS53" i="2" s="1"/>
  <c r="U53" i="2"/>
  <c r="BE23" i="1"/>
  <c r="CC22" i="1"/>
  <c r="AU54" i="2" s="1"/>
  <c r="W54" i="2"/>
  <c r="AJ52" i="2"/>
  <c r="AC51" i="2"/>
  <c r="AX51" i="2" s="1"/>
  <c r="AM20" i="1"/>
  <c r="BK20" i="1" s="1"/>
  <c r="E51" i="2"/>
  <c r="AE52" i="2"/>
  <c r="AO21" i="1"/>
  <c r="BM21" i="1" s="1"/>
  <c r="G52" i="2"/>
  <c r="AM52" i="2"/>
  <c r="AW21" i="1"/>
  <c r="BU21" i="1" s="1"/>
  <c r="O52" i="2"/>
  <c r="AI52" i="2"/>
  <c r="AS21" i="1"/>
  <c r="BQ21" i="1" s="1"/>
  <c r="K52" i="2"/>
  <c r="AF52" i="2"/>
  <c r="AP21" i="1"/>
  <c r="BN21" i="1" s="1"/>
  <c r="H52" i="2"/>
  <c r="AL52" i="2"/>
  <c r="AV21" i="1"/>
  <c r="BT21" i="1" s="1"/>
  <c r="N52" i="2"/>
  <c r="AU21" i="1"/>
  <c r="BS21" i="1" s="1"/>
  <c r="AH14" i="13"/>
  <c r="AK13" i="13"/>
  <c r="AM11" i="13"/>
  <c r="AL14" i="13"/>
  <c r="AJ12" i="13"/>
  <c r="AI11" i="13"/>
  <c r="CR35" i="4"/>
  <c r="CR36" i="4"/>
  <c r="CR37" i="4"/>
  <c r="CR38" i="4"/>
  <c r="CR39" i="4"/>
  <c r="CR40" i="4"/>
  <c r="CR41" i="4"/>
  <c r="CR42" i="4"/>
  <c r="CR43" i="4"/>
  <c r="CR44" i="4"/>
  <c r="CR45" i="4"/>
  <c r="CR46" i="4"/>
  <c r="CR47" i="4"/>
  <c r="CR48" i="4"/>
  <c r="CR49" i="4"/>
  <c r="CR50" i="4"/>
  <c r="CR51" i="4"/>
  <c r="CR52" i="4"/>
  <c r="CR53" i="4"/>
  <c r="CR54" i="4"/>
  <c r="CR55" i="4"/>
  <c r="CR56" i="4"/>
  <c r="CR57" i="4"/>
  <c r="CR58" i="4"/>
  <c r="CR59" i="4"/>
  <c r="CR60" i="4"/>
  <c r="CR61" i="4"/>
  <c r="CR62" i="4"/>
  <c r="CR63" i="4"/>
  <c r="CR64" i="4"/>
  <c r="CR65" i="4"/>
  <c r="CR66" i="4"/>
  <c r="CR67" i="4"/>
  <c r="CR68" i="4"/>
  <c r="CR69" i="4"/>
  <c r="CR70" i="4"/>
  <c r="CR71" i="4"/>
  <c r="CR72" i="4"/>
  <c r="CR73" i="4"/>
  <c r="CR74" i="4"/>
  <c r="CR75" i="4"/>
  <c r="CR76" i="4"/>
  <c r="CR77" i="4"/>
  <c r="CR78" i="4"/>
  <c r="CR79" i="4"/>
  <c r="CR80" i="4"/>
  <c r="CR81" i="4"/>
  <c r="CR82" i="4"/>
  <c r="CR83" i="4"/>
  <c r="CR84" i="4"/>
  <c r="CR85" i="4"/>
  <c r="CR86" i="4"/>
  <c r="CR87" i="4"/>
  <c r="CR88" i="4"/>
  <c r="CR89" i="4"/>
  <c r="CR90" i="4"/>
  <c r="CR91" i="4"/>
  <c r="CR92" i="4"/>
  <c r="CR93" i="4"/>
  <c r="CR94" i="4"/>
  <c r="CR95" i="4"/>
  <c r="CR96" i="4"/>
  <c r="CR97" i="4"/>
  <c r="CR98" i="4"/>
  <c r="CR99" i="4"/>
  <c r="CR100" i="4"/>
  <c r="CR101" i="4"/>
  <c r="CR102" i="4"/>
  <c r="CR103" i="4"/>
  <c r="CR104" i="4"/>
  <c r="CR105" i="4"/>
  <c r="CR106" i="4"/>
  <c r="CR107" i="4"/>
  <c r="CR108" i="4"/>
  <c r="CR109" i="4"/>
  <c r="CR110" i="4"/>
  <c r="CR111" i="4"/>
  <c r="CR112" i="4"/>
  <c r="CR113" i="4"/>
  <c r="CR114" i="4"/>
  <c r="CR115" i="4"/>
  <c r="CR116" i="4"/>
  <c r="CR117" i="4"/>
  <c r="CR118" i="4"/>
  <c r="CR119" i="4"/>
  <c r="CR120" i="4"/>
  <c r="CR121" i="4"/>
  <c r="CR122" i="4"/>
  <c r="CR123" i="4"/>
  <c r="CR124" i="4"/>
  <c r="CR125" i="4"/>
  <c r="CR126" i="4"/>
  <c r="CR127" i="4"/>
  <c r="CR128" i="4"/>
  <c r="CR129" i="4"/>
  <c r="CR130" i="4"/>
  <c r="CR131" i="4"/>
  <c r="CR132" i="4"/>
  <c r="CR133" i="4"/>
  <c r="CR134" i="4"/>
  <c r="CR135" i="4"/>
  <c r="CR136" i="4"/>
  <c r="CR137" i="4"/>
  <c r="CR138" i="4"/>
  <c r="CR139" i="4"/>
  <c r="CR140" i="4"/>
  <c r="CR141" i="4"/>
  <c r="CR142" i="4"/>
  <c r="CR143" i="4"/>
  <c r="CR144" i="4"/>
  <c r="CR145" i="4"/>
  <c r="CR146" i="4"/>
  <c r="CR147" i="4"/>
  <c r="CR148" i="4"/>
  <c r="CR149" i="4"/>
  <c r="CR150" i="4"/>
  <c r="CR151" i="4"/>
  <c r="CR152" i="4"/>
  <c r="CR153" i="4"/>
  <c r="CR154" i="4"/>
  <c r="CR155" i="4"/>
  <c r="CR156" i="4"/>
  <c r="CR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34" i="4"/>
  <c r="DF9" i="1"/>
  <c r="J52" i="2" l="1"/>
  <c r="AR21" i="1"/>
  <c r="BP21" i="1" s="1"/>
  <c r="AT21" i="1"/>
  <c r="BR21" i="1" s="1"/>
  <c r="AJ53" i="2" s="1"/>
  <c r="AX21" i="1"/>
  <c r="BV21" i="1" s="1"/>
  <c r="AN21" i="1"/>
  <c r="BL21" i="1" s="1"/>
  <c r="L52" i="2"/>
  <c r="P52" i="2"/>
  <c r="AW51" i="2"/>
  <c r="AY51" i="2"/>
  <c r="BF24" i="1"/>
  <c r="CD23" i="1"/>
  <c r="AV55" i="2" s="1"/>
  <c r="X55" i="2"/>
  <c r="AK33" i="1"/>
  <c r="BI32" i="1"/>
  <c r="AA64" i="2" s="1"/>
  <c r="C64" i="2"/>
  <c r="F52" i="2"/>
  <c r="M52" i="2"/>
  <c r="AY21" i="1"/>
  <c r="BW21" i="1" s="1"/>
  <c r="AO53" i="2" s="1"/>
  <c r="Q52" i="2"/>
  <c r="D52" i="2"/>
  <c r="AL21" i="1"/>
  <c r="BJ21" i="1" s="1"/>
  <c r="AB53" i="2" s="1"/>
  <c r="AQ21" i="1"/>
  <c r="BO21" i="1" s="1"/>
  <c r="AG53" i="2" s="1"/>
  <c r="I52" i="2"/>
  <c r="BB23" i="1"/>
  <c r="BZ22" i="1"/>
  <c r="AR54" i="2" s="1"/>
  <c r="T54" i="2"/>
  <c r="BA23" i="1"/>
  <c r="BY22" i="1"/>
  <c r="AQ54" i="2" s="1"/>
  <c r="S54" i="2"/>
  <c r="BE24" i="1"/>
  <c r="CC23" i="1"/>
  <c r="AU55" i="2" s="1"/>
  <c r="W55" i="2"/>
  <c r="BD23" i="1"/>
  <c r="CB22" i="1"/>
  <c r="AT54" i="2" s="1"/>
  <c r="V54" i="2"/>
  <c r="BC23" i="1"/>
  <c r="CA22" i="1"/>
  <c r="AS54" i="2" s="1"/>
  <c r="U54" i="2"/>
  <c r="AZ23" i="1"/>
  <c r="BX22" i="1"/>
  <c r="AP54" i="2" s="1"/>
  <c r="R54" i="2"/>
  <c r="AI53" i="2"/>
  <c r="AS22" i="1"/>
  <c r="BQ22" i="1" s="1"/>
  <c r="K53" i="2"/>
  <c r="AL53" i="2"/>
  <c r="AV22" i="1"/>
  <c r="BT22" i="1" s="1"/>
  <c r="N53" i="2"/>
  <c r="AN53" i="2"/>
  <c r="AX22" i="1"/>
  <c r="BV22" i="1" s="1"/>
  <c r="P53" i="2"/>
  <c r="AH53" i="2"/>
  <c r="AD53" i="2"/>
  <c r="AE53" i="2"/>
  <c r="AO22" i="1"/>
  <c r="BM22" i="1" s="1"/>
  <c r="G53" i="2"/>
  <c r="AF53" i="2"/>
  <c r="AP22" i="1"/>
  <c r="BN22" i="1" s="1"/>
  <c r="H53" i="2"/>
  <c r="AM53" i="2"/>
  <c r="AW22" i="1"/>
  <c r="BU22" i="1" s="1"/>
  <c r="O53" i="2"/>
  <c r="AK53" i="2"/>
  <c r="AU22" i="1"/>
  <c r="BS22" i="1" s="1"/>
  <c r="M53" i="2"/>
  <c r="AC52" i="2"/>
  <c r="AX52" i="2" s="1"/>
  <c r="AM21" i="1"/>
  <c r="BK21" i="1" s="1"/>
  <c r="E52" i="2"/>
  <c r="AK14" i="13"/>
  <c r="AI12" i="13"/>
  <c r="AJ13" i="13"/>
  <c r="AL15" i="13"/>
  <c r="AM12" i="13"/>
  <c r="AH15" i="13"/>
  <c r="J53" i="2" l="1"/>
  <c r="AR22" i="1"/>
  <c r="BP22" i="1" s="1"/>
  <c r="AT22" i="1"/>
  <c r="BR22" i="1" s="1"/>
  <c r="L53" i="2"/>
  <c r="F53" i="2"/>
  <c r="AN22" i="1"/>
  <c r="BL22" i="1" s="1"/>
  <c r="AD54" i="2" s="1"/>
  <c r="BF25" i="1"/>
  <c r="X56" i="2"/>
  <c r="CD24" i="1"/>
  <c r="AV56" i="2" s="1"/>
  <c r="AW52" i="2"/>
  <c r="AY52" i="2"/>
  <c r="Q53" i="2"/>
  <c r="AK34" i="1"/>
  <c r="C65" i="2"/>
  <c r="BI33" i="1"/>
  <c r="AA65" i="2" s="1"/>
  <c r="AY22" i="1"/>
  <c r="BW22" i="1" s="1"/>
  <c r="AO54" i="2" s="1"/>
  <c r="AL22" i="1"/>
  <c r="BJ22" i="1" s="1"/>
  <c r="AB54" i="2" s="1"/>
  <c r="D53" i="2"/>
  <c r="I53" i="2"/>
  <c r="AQ22" i="1"/>
  <c r="BO22" i="1" s="1"/>
  <c r="AG54" i="2" s="1"/>
  <c r="BC24" i="1"/>
  <c r="CA23" i="1"/>
  <c r="AS55" i="2" s="1"/>
  <c r="U55" i="2"/>
  <c r="BB24" i="1"/>
  <c r="BZ23" i="1"/>
  <c r="AR55" i="2" s="1"/>
  <c r="T55" i="2"/>
  <c r="BD24" i="1"/>
  <c r="CB23" i="1"/>
  <c r="AT55" i="2" s="1"/>
  <c r="V55" i="2"/>
  <c r="BE25" i="1"/>
  <c r="CC24" i="1"/>
  <c r="AU56" i="2" s="1"/>
  <c r="W56" i="2"/>
  <c r="AZ24" i="1"/>
  <c r="BX23" i="1"/>
  <c r="AP55" i="2" s="1"/>
  <c r="R55" i="2"/>
  <c r="BA24" i="1"/>
  <c r="BY23" i="1"/>
  <c r="AQ55" i="2" s="1"/>
  <c r="S55" i="2"/>
  <c r="AN54" i="2"/>
  <c r="AX23" i="1"/>
  <c r="BV23" i="1" s="1"/>
  <c r="P54" i="2"/>
  <c r="AH54" i="2"/>
  <c r="AJ54" i="2"/>
  <c r="AT23" i="1"/>
  <c r="BR23" i="1" s="1"/>
  <c r="L54" i="2"/>
  <c r="AK54" i="2"/>
  <c r="AU23" i="1"/>
  <c r="BS23" i="1" s="1"/>
  <c r="M54" i="2"/>
  <c r="AF54" i="2"/>
  <c r="AP23" i="1"/>
  <c r="BN23" i="1" s="1"/>
  <c r="H54" i="2"/>
  <c r="AI54" i="2"/>
  <c r="AS23" i="1"/>
  <c r="BQ23" i="1" s="1"/>
  <c r="K54" i="2"/>
  <c r="AE54" i="2"/>
  <c r="AO23" i="1"/>
  <c r="BM23" i="1" s="1"/>
  <c r="G54" i="2"/>
  <c r="AC53" i="2"/>
  <c r="AX53" i="2" s="1"/>
  <c r="AM22" i="1"/>
  <c r="BK22" i="1" s="1"/>
  <c r="E53" i="2"/>
  <c r="AL54" i="2"/>
  <c r="AV23" i="1"/>
  <c r="BT23" i="1" s="1"/>
  <c r="N54" i="2"/>
  <c r="AM54" i="2"/>
  <c r="AW23" i="1"/>
  <c r="BU23" i="1" s="1"/>
  <c r="O54" i="2"/>
  <c r="F54" i="2"/>
  <c r="AH16" i="13"/>
  <c r="AM13" i="13"/>
  <c r="AK15" i="13"/>
  <c r="AJ14" i="13"/>
  <c r="AL16" i="13"/>
  <c r="AI13" i="13"/>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J54" i="2" l="1"/>
  <c r="AR23" i="1"/>
  <c r="BP23" i="1" s="1"/>
  <c r="AN23" i="1"/>
  <c r="BL23" i="1" s="1"/>
  <c r="AD55" i="2" s="1"/>
  <c r="AY53" i="2"/>
  <c r="AW53" i="2"/>
  <c r="BF26" i="1"/>
  <c r="X57" i="2"/>
  <c r="CD25" i="1"/>
  <c r="AV57" i="2" s="1"/>
  <c r="Q54" i="2"/>
  <c r="AL23" i="1"/>
  <c r="BJ23" i="1" s="1"/>
  <c r="AB55" i="2" s="1"/>
  <c r="AY23" i="1"/>
  <c r="BW23" i="1" s="1"/>
  <c r="AO55" i="2" s="1"/>
  <c r="D54" i="2"/>
  <c r="AK35" i="1"/>
  <c r="BI34" i="1"/>
  <c r="AA66" i="2" s="1"/>
  <c r="C66" i="2"/>
  <c r="I54" i="2"/>
  <c r="AQ23" i="1"/>
  <c r="BO23" i="1" s="1"/>
  <c r="AG55" i="2" s="1"/>
  <c r="BD25" i="1"/>
  <c r="CB24" i="1"/>
  <c r="AT56" i="2" s="1"/>
  <c r="V56" i="2"/>
  <c r="BA25" i="1"/>
  <c r="BY24" i="1"/>
  <c r="AQ56" i="2" s="1"/>
  <c r="S56" i="2"/>
  <c r="BB25" i="1"/>
  <c r="BZ24" i="1"/>
  <c r="AR56" i="2" s="1"/>
  <c r="T56" i="2"/>
  <c r="BE26" i="1"/>
  <c r="CC25" i="1"/>
  <c r="AU57" i="2" s="1"/>
  <c r="W57" i="2"/>
  <c r="AZ25" i="1"/>
  <c r="BX24" i="1"/>
  <c r="AP56" i="2" s="1"/>
  <c r="R56" i="2"/>
  <c r="BC25" i="1"/>
  <c r="CA24" i="1"/>
  <c r="AS56" i="2" s="1"/>
  <c r="U56" i="2"/>
  <c r="AM55" i="2"/>
  <c r="AW24" i="1"/>
  <c r="BU24" i="1" s="1"/>
  <c r="O55" i="2"/>
  <c r="AF55" i="2"/>
  <c r="AP24" i="1"/>
  <c r="BN24" i="1" s="1"/>
  <c r="H55" i="2"/>
  <c r="AL55" i="2"/>
  <c r="AV24" i="1"/>
  <c r="BT24" i="1" s="1"/>
  <c r="N55" i="2"/>
  <c r="AJ55" i="2"/>
  <c r="AT24" i="1"/>
  <c r="BR24" i="1" s="1"/>
  <c r="L55" i="2"/>
  <c r="AE55" i="2"/>
  <c r="AO24" i="1"/>
  <c r="BM24" i="1" s="1"/>
  <c r="G55" i="2"/>
  <c r="AC54" i="2"/>
  <c r="AX54" i="2" s="1"/>
  <c r="AM23" i="1"/>
  <c r="BK23" i="1" s="1"/>
  <c r="E54" i="2"/>
  <c r="AK55" i="2"/>
  <c r="AU24" i="1"/>
  <c r="BS24" i="1" s="1"/>
  <c r="M55" i="2"/>
  <c r="AH55" i="2"/>
  <c r="AR24" i="1"/>
  <c r="BP24" i="1" s="1"/>
  <c r="J55" i="2"/>
  <c r="AN55" i="2"/>
  <c r="AX24" i="1"/>
  <c r="BV24" i="1" s="1"/>
  <c r="P55" i="2"/>
  <c r="AI55" i="2"/>
  <c r="AS24" i="1"/>
  <c r="BQ24" i="1" s="1"/>
  <c r="K55" i="2"/>
  <c r="AL17" i="13"/>
  <c r="AK16" i="13"/>
  <c r="AJ15" i="13"/>
  <c r="AH17" i="13"/>
  <c r="AI14" i="13"/>
  <c r="AM14" i="13"/>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023" i="6"/>
  <c r="H1121" i="6"/>
  <c r="G1121" i="6"/>
  <c r="E1121" i="6"/>
  <c r="D1121" i="6"/>
  <c r="F1121" i="6" s="1"/>
  <c r="H678" i="8"/>
  <c r="G678" i="8"/>
  <c r="E678" i="8"/>
  <c r="D678"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580" i="8"/>
  <c r="CQ36" i="4"/>
  <c r="CQ37" i="4"/>
  <c r="CQ38" i="4"/>
  <c r="CQ39" i="4"/>
  <c r="CQ40" i="4"/>
  <c r="CQ41" i="4"/>
  <c r="CQ42" i="4"/>
  <c r="CQ43" i="4"/>
  <c r="CQ44" i="4"/>
  <c r="CQ45" i="4"/>
  <c r="CQ46" i="4"/>
  <c r="CQ47" i="4"/>
  <c r="CQ48" i="4"/>
  <c r="CQ49" i="4"/>
  <c r="CQ50" i="4"/>
  <c r="CQ51" i="4"/>
  <c r="CQ52" i="4"/>
  <c r="CQ53" i="4"/>
  <c r="CQ54" i="4"/>
  <c r="CQ55" i="4"/>
  <c r="CQ56" i="4"/>
  <c r="CQ57" i="4"/>
  <c r="CQ58" i="4"/>
  <c r="CQ59" i="4"/>
  <c r="CQ60" i="4"/>
  <c r="CQ61" i="4"/>
  <c r="CQ62" i="4"/>
  <c r="CQ63" i="4"/>
  <c r="CQ64" i="4"/>
  <c r="CQ65" i="4"/>
  <c r="CQ66" i="4"/>
  <c r="CQ67" i="4"/>
  <c r="CQ68" i="4"/>
  <c r="CQ69" i="4"/>
  <c r="CQ70" i="4"/>
  <c r="CQ71" i="4"/>
  <c r="CQ72" i="4"/>
  <c r="CQ73" i="4"/>
  <c r="CQ74" i="4"/>
  <c r="CQ75" i="4"/>
  <c r="CQ76" i="4"/>
  <c r="CQ77" i="4"/>
  <c r="CQ78" i="4"/>
  <c r="CQ79" i="4"/>
  <c r="CQ80" i="4"/>
  <c r="CQ81" i="4"/>
  <c r="CQ82" i="4"/>
  <c r="CQ83" i="4"/>
  <c r="CQ84" i="4"/>
  <c r="CQ85" i="4"/>
  <c r="CQ86" i="4"/>
  <c r="CQ87" i="4"/>
  <c r="CQ88" i="4"/>
  <c r="CQ89" i="4"/>
  <c r="CQ90" i="4"/>
  <c r="CQ91" i="4"/>
  <c r="CQ92" i="4"/>
  <c r="CQ93" i="4"/>
  <c r="CQ94" i="4"/>
  <c r="CQ95" i="4"/>
  <c r="CQ96" i="4"/>
  <c r="CQ97" i="4"/>
  <c r="CQ98" i="4"/>
  <c r="CQ99" i="4"/>
  <c r="CQ100" i="4"/>
  <c r="CQ101" i="4"/>
  <c r="CQ102" i="4"/>
  <c r="CQ103" i="4"/>
  <c r="CQ104" i="4"/>
  <c r="CQ105" i="4"/>
  <c r="CQ106" i="4"/>
  <c r="CQ107" i="4"/>
  <c r="CQ108" i="4"/>
  <c r="CQ109" i="4"/>
  <c r="CQ110" i="4"/>
  <c r="CQ111" i="4"/>
  <c r="CQ112" i="4"/>
  <c r="CQ113" i="4"/>
  <c r="CQ114" i="4"/>
  <c r="CQ115" i="4"/>
  <c r="CQ116" i="4"/>
  <c r="CQ117" i="4"/>
  <c r="CQ118" i="4"/>
  <c r="CQ119" i="4"/>
  <c r="CQ120" i="4"/>
  <c r="CQ121" i="4"/>
  <c r="CQ122" i="4"/>
  <c r="CQ123" i="4"/>
  <c r="CQ124" i="4"/>
  <c r="CQ125" i="4"/>
  <c r="CQ126" i="4"/>
  <c r="CQ127" i="4"/>
  <c r="CQ128" i="4"/>
  <c r="CQ129" i="4"/>
  <c r="CQ130" i="4"/>
  <c r="CQ131" i="4"/>
  <c r="CQ132" i="4"/>
  <c r="CQ133" i="4"/>
  <c r="CQ134" i="4"/>
  <c r="CQ135" i="4"/>
  <c r="CQ136" i="4"/>
  <c r="CQ137" i="4"/>
  <c r="CQ138" i="4"/>
  <c r="CQ139" i="4"/>
  <c r="CQ140" i="4"/>
  <c r="CQ141" i="4"/>
  <c r="CQ142" i="4"/>
  <c r="CQ143" i="4"/>
  <c r="CQ144" i="4"/>
  <c r="CQ145" i="4"/>
  <c r="CQ146" i="4"/>
  <c r="CQ147" i="4"/>
  <c r="CQ148" i="4"/>
  <c r="CQ149" i="4"/>
  <c r="CQ150" i="4"/>
  <c r="CQ151" i="4"/>
  <c r="CQ152" i="4"/>
  <c r="CQ153" i="4"/>
  <c r="CQ154" i="4"/>
  <c r="CQ155" i="4"/>
  <c r="CQ156" i="4"/>
  <c r="CQ35" i="4"/>
  <c r="CQ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34" i="4"/>
  <c r="AQ34" i="4"/>
  <c r="DG9" i="1"/>
  <c r="DH9" i="1"/>
  <c r="DH10" i="1" s="1"/>
  <c r="DI9" i="1"/>
  <c r="DJ9" i="1"/>
  <c r="DK9" i="1"/>
  <c r="DL9" i="1"/>
  <c r="DM9" i="1"/>
  <c r="DM10" i="1" s="1"/>
  <c r="DM11" i="1" s="1"/>
  <c r="DM12" i="1" s="1"/>
  <c r="DM13" i="1" s="1"/>
  <c r="DM14" i="1" s="1"/>
  <c r="DM15" i="1" s="1"/>
  <c r="DM16" i="1" s="1"/>
  <c r="DM17" i="1" s="1"/>
  <c r="DN9" i="1"/>
  <c r="DO9" i="1"/>
  <c r="DP9" i="1"/>
  <c r="DP10" i="1" s="1"/>
  <c r="DQ9" i="1"/>
  <c r="DR9" i="1"/>
  <c r="DR10" i="1" s="1"/>
  <c r="DS9" i="1"/>
  <c r="DS10" i="1" s="1"/>
  <c r="DS11" i="1" s="1"/>
  <c r="DS12" i="1" s="1"/>
  <c r="H937" i="6"/>
  <c r="G937" i="6"/>
  <c r="E937" i="6"/>
  <c r="D937" i="6"/>
  <c r="I861" i="6"/>
  <c r="I863" i="6"/>
  <c r="I864" i="6"/>
  <c r="I865" i="6"/>
  <c r="I866" i="6"/>
  <c r="I867" i="6"/>
  <c r="I868" i="6"/>
  <c r="I869" i="6"/>
  <c r="I870" i="6"/>
  <c r="I871" i="6"/>
  <c r="I872" i="6"/>
  <c r="I873" i="6"/>
  <c r="I874" i="6"/>
  <c r="I875" i="6"/>
  <c r="I879" i="6"/>
  <c r="I880" i="6"/>
  <c r="I881" i="6"/>
  <c r="I882" i="6"/>
  <c r="I884" i="6"/>
  <c r="I889" i="6"/>
  <c r="I890" i="6"/>
  <c r="I891" i="6"/>
  <c r="I905" i="6"/>
  <c r="I906" i="6"/>
  <c r="I910" i="6"/>
  <c r="I913" i="6"/>
  <c r="I915" i="6"/>
  <c r="I921" i="6"/>
  <c r="I926" i="6"/>
  <c r="I928" i="6"/>
  <c r="I929" i="6"/>
  <c r="I930" i="6"/>
  <c r="I932" i="6"/>
  <c r="I934" i="6"/>
  <c r="I935" i="6"/>
  <c r="I856" i="6"/>
  <c r="I859" i="6"/>
  <c r="F835" i="6"/>
  <c r="F839" i="6"/>
  <c r="F842" i="6"/>
  <c r="F843" i="6"/>
  <c r="F844" i="6"/>
  <c r="F845" i="6"/>
  <c r="F849" i="6"/>
  <c r="F850" i="6"/>
  <c r="F851" i="6"/>
  <c r="F852" i="6"/>
  <c r="F856" i="6"/>
  <c r="F859" i="6"/>
  <c r="F861" i="6"/>
  <c r="F863" i="6"/>
  <c r="F864" i="6"/>
  <c r="F865" i="6"/>
  <c r="F866" i="6"/>
  <c r="F870" i="6"/>
  <c r="F871" i="6"/>
  <c r="F872" i="6"/>
  <c r="F873" i="6"/>
  <c r="F874" i="6"/>
  <c r="F875" i="6"/>
  <c r="F879" i="6"/>
  <c r="F880" i="6"/>
  <c r="F881" i="6"/>
  <c r="F882" i="6"/>
  <c r="F884" i="6"/>
  <c r="F885" i="6"/>
  <c r="F887" i="6"/>
  <c r="F889" i="6"/>
  <c r="F890" i="6"/>
  <c r="F891" i="6"/>
  <c r="F905" i="6"/>
  <c r="F910" i="6"/>
  <c r="F913" i="6"/>
  <c r="F915" i="6"/>
  <c r="F920" i="6"/>
  <c r="F921" i="6"/>
  <c r="F925" i="6"/>
  <c r="F926" i="6"/>
  <c r="F927" i="6"/>
  <c r="F928" i="6"/>
  <c r="F929" i="6"/>
  <c r="F930" i="6"/>
  <c r="F932" i="6"/>
  <c r="F934" i="6"/>
  <c r="F935" i="6"/>
  <c r="F936" i="6"/>
  <c r="F829" i="6"/>
  <c r="H576" i="8"/>
  <c r="I576" i="8" s="1"/>
  <c r="G576" i="8"/>
  <c r="E576" i="8"/>
  <c r="D576" i="8"/>
  <c r="I505" i="8"/>
  <c r="I506" i="8"/>
  <c r="I507" i="8"/>
  <c r="I508"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F501"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H1021" i="6"/>
  <c r="G1021" i="6"/>
  <c r="E1021" i="6"/>
  <c r="D1021" i="6"/>
  <c r="I955" i="6"/>
  <c r="I956" i="6"/>
  <c r="I957" i="6"/>
  <c r="I958"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F943" i="6"/>
  <c r="F946"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CV35" i="4"/>
  <c r="CV36" i="4"/>
  <c r="CV37" i="4"/>
  <c r="CV38" i="4"/>
  <c r="CV39" i="4"/>
  <c r="CV40" i="4"/>
  <c r="CV41" i="4"/>
  <c r="CV42" i="4"/>
  <c r="CV43" i="4"/>
  <c r="CV44" i="4"/>
  <c r="CV45" i="4"/>
  <c r="CV46" i="4"/>
  <c r="CV47" i="4"/>
  <c r="CV48" i="4"/>
  <c r="CV49" i="4"/>
  <c r="CV50" i="4"/>
  <c r="CV51" i="4"/>
  <c r="CV52" i="4"/>
  <c r="CV53" i="4"/>
  <c r="CV54" i="4"/>
  <c r="CV55" i="4"/>
  <c r="CV56" i="4"/>
  <c r="CV57" i="4"/>
  <c r="CV58" i="4"/>
  <c r="CV59" i="4"/>
  <c r="CV60" i="4"/>
  <c r="CV61" i="4"/>
  <c r="CV62" i="4"/>
  <c r="CV63" i="4"/>
  <c r="CV64" i="4"/>
  <c r="CV65" i="4"/>
  <c r="CV66" i="4"/>
  <c r="CV67" i="4"/>
  <c r="CV68" i="4"/>
  <c r="CV69" i="4"/>
  <c r="CV70" i="4"/>
  <c r="CV71" i="4"/>
  <c r="CV72" i="4"/>
  <c r="CV73" i="4"/>
  <c r="CV74" i="4"/>
  <c r="CV75" i="4"/>
  <c r="CV76" i="4"/>
  <c r="CV77" i="4"/>
  <c r="CV78" i="4"/>
  <c r="CV79" i="4"/>
  <c r="CV80" i="4"/>
  <c r="CV81" i="4"/>
  <c r="CV82" i="4"/>
  <c r="CV83" i="4"/>
  <c r="CV84" i="4"/>
  <c r="CV85" i="4"/>
  <c r="CV86" i="4"/>
  <c r="CV87" i="4"/>
  <c r="CV88" i="4"/>
  <c r="CV89" i="4"/>
  <c r="CV90" i="4"/>
  <c r="CV91" i="4"/>
  <c r="CV92" i="4"/>
  <c r="CV93" i="4"/>
  <c r="CV94" i="4"/>
  <c r="CV95" i="4"/>
  <c r="CV96" i="4"/>
  <c r="CV97" i="4"/>
  <c r="CV98" i="4"/>
  <c r="CV99" i="4"/>
  <c r="CV100" i="4"/>
  <c r="CV101" i="4"/>
  <c r="CV102" i="4"/>
  <c r="CV103" i="4"/>
  <c r="CV104" i="4"/>
  <c r="CV105" i="4"/>
  <c r="CV106" i="4"/>
  <c r="CV107" i="4"/>
  <c r="CV108" i="4"/>
  <c r="CV109" i="4"/>
  <c r="CV110" i="4"/>
  <c r="CV111" i="4"/>
  <c r="CV112" i="4"/>
  <c r="CV113" i="4"/>
  <c r="CV114" i="4"/>
  <c r="CV115" i="4"/>
  <c r="CV116" i="4"/>
  <c r="CV117" i="4"/>
  <c r="CV118" i="4"/>
  <c r="CV119" i="4"/>
  <c r="CV120" i="4"/>
  <c r="CV121" i="4"/>
  <c r="CV122" i="4"/>
  <c r="CV123" i="4"/>
  <c r="CV124" i="4"/>
  <c r="CV125" i="4"/>
  <c r="CV126" i="4"/>
  <c r="CV127" i="4"/>
  <c r="CV128" i="4"/>
  <c r="CV129" i="4"/>
  <c r="CV130" i="4"/>
  <c r="CV131" i="4"/>
  <c r="CV132" i="4"/>
  <c r="CV133" i="4"/>
  <c r="CV134" i="4"/>
  <c r="CV135" i="4"/>
  <c r="CV136" i="4"/>
  <c r="CV137" i="4"/>
  <c r="CV138" i="4"/>
  <c r="CV139" i="4"/>
  <c r="CV140" i="4"/>
  <c r="CV141" i="4"/>
  <c r="CV142" i="4"/>
  <c r="CV143" i="4"/>
  <c r="CV144" i="4"/>
  <c r="CV145" i="4"/>
  <c r="CV146" i="4"/>
  <c r="CV147" i="4"/>
  <c r="CV148" i="4"/>
  <c r="CV149" i="4"/>
  <c r="CV150" i="4"/>
  <c r="CV151" i="4"/>
  <c r="CV152" i="4"/>
  <c r="CV153" i="4"/>
  <c r="CV154" i="4"/>
  <c r="CV155" i="4"/>
  <c r="CV156" i="4"/>
  <c r="CV34" i="4"/>
  <c r="BY35" i="4"/>
  <c r="BZ35" i="4"/>
  <c r="CA35" i="4"/>
  <c r="CB35" i="4"/>
  <c r="CC35" i="4"/>
  <c r="CD35" i="4"/>
  <c r="CE35" i="4"/>
  <c r="CF35" i="4"/>
  <c r="CG35" i="4"/>
  <c r="CH35" i="4"/>
  <c r="CI35" i="4"/>
  <c r="CJ35" i="4"/>
  <c r="CK35" i="4"/>
  <c r="CL35" i="4"/>
  <c r="CM35" i="4"/>
  <c r="CN35" i="4"/>
  <c r="CO35" i="4"/>
  <c r="CP35" i="4"/>
  <c r="BY36" i="4"/>
  <c r="BZ36" i="4"/>
  <c r="CA36" i="4"/>
  <c r="CB36" i="4"/>
  <c r="CC36" i="4"/>
  <c r="CD36" i="4"/>
  <c r="CE36" i="4"/>
  <c r="CF36" i="4"/>
  <c r="CG36" i="4"/>
  <c r="CH36" i="4"/>
  <c r="CI36" i="4"/>
  <c r="CJ36" i="4"/>
  <c r="CK36" i="4"/>
  <c r="CL36" i="4"/>
  <c r="CM36" i="4"/>
  <c r="CN36" i="4"/>
  <c r="CO36" i="4"/>
  <c r="CP36" i="4"/>
  <c r="BY37" i="4"/>
  <c r="BZ37" i="4"/>
  <c r="CA37" i="4"/>
  <c r="CB37" i="4"/>
  <c r="CC37" i="4"/>
  <c r="CD37" i="4"/>
  <c r="CE37" i="4"/>
  <c r="CF37" i="4"/>
  <c r="CG37" i="4"/>
  <c r="CH37" i="4"/>
  <c r="CI37" i="4"/>
  <c r="CJ37" i="4"/>
  <c r="CK37" i="4"/>
  <c r="CL37" i="4"/>
  <c r="CM37" i="4"/>
  <c r="CN37" i="4"/>
  <c r="CO37" i="4"/>
  <c r="CP37" i="4"/>
  <c r="BY38" i="4"/>
  <c r="BZ38" i="4"/>
  <c r="CA38" i="4"/>
  <c r="CB38" i="4"/>
  <c r="CC38" i="4"/>
  <c r="CD38" i="4"/>
  <c r="CE38" i="4"/>
  <c r="CF38" i="4"/>
  <c r="CG38" i="4"/>
  <c r="CH38" i="4"/>
  <c r="CI38" i="4"/>
  <c r="CJ38" i="4"/>
  <c r="CK38" i="4"/>
  <c r="CL38" i="4"/>
  <c r="CM38" i="4"/>
  <c r="CN38" i="4"/>
  <c r="CO38" i="4"/>
  <c r="CP38" i="4"/>
  <c r="BY39" i="4"/>
  <c r="BZ39" i="4"/>
  <c r="CA39" i="4"/>
  <c r="CB39" i="4"/>
  <c r="CC39" i="4"/>
  <c r="CD39" i="4"/>
  <c r="CE39" i="4"/>
  <c r="CF39" i="4"/>
  <c r="CG39" i="4"/>
  <c r="CH39" i="4"/>
  <c r="CI39" i="4"/>
  <c r="CJ39" i="4"/>
  <c r="CK39" i="4"/>
  <c r="CL39" i="4"/>
  <c r="CM39" i="4"/>
  <c r="CN39" i="4"/>
  <c r="CO39" i="4"/>
  <c r="CP39" i="4"/>
  <c r="BY40" i="4"/>
  <c r="BZ40" i="4"/>
  <c r="CA40" i="4"/>
  <c r="CB40" i="4"/>
  <c r="CC40" i="4"/>
  <c r="CD40" i="4"/>
  <c r="CE40" i="4"/>
  <c r="CF40" i="4"/>
  <c r="CG40" i="4"/>
  <c r="CH40" i="4"/>
  <c r="CI40" i="4"/>
  <c r="CJ40" i="4"/>
  <c r="CK40" i="4"/>
  <c r="CL40" i="4"/>
  <c r="CM40" i="4"/>
  <c r="CN40" i="4"/>
  <c r="CO40" i="4"/>
  <c r="CP40" i="4"/>
  <c r="BY41" i="4"/>
  <c r="BZ41" i="4"/>
  <c r="CA41" i="4"/>
  <c r="CB41" i="4"/>
  <c r="CC41" i="4"/>
  <c r="CD41" i="4"/>
  <c r="CE41" i="4"/>
  <c r="CF41" i="4"/>
  <c r="CG41" i="4"/>
  <c r="CH41" i="4"/>
  <c r="CI41" i="4"/>
  <c r="CJ41" i="4"/>
  <c r="CK41" i="4"/>
  <c r="CL41" i="4"/>
  <c r="CM41" i="4"/>
  <c r="CN41" i="4"/>
  <c r="CO41" i="4"/>
  <c r="CP41" i="4"/>
  <c r="BY42" i="4"/>
  <c r="BZ42" i="4"/>
  <c r="CA42" i="4"/>
  <c r="CB42" i="4"/>
  <c r="CC42" i="4"/>
  <c r="CD42" i="4"/>
  <c r="CE42" i="4"/>
  <c r="CF42" i="4"/>
  <c r="CG42" i="4"/>
  <c r="CH42" i="4"/>
  <c r="CI42" i="4"/>
  <c r="CJ42" i="4"/>
  <c r="CK42" i="4"/>
  <c r="CL42" i="4"/>
  <c r="CM42" i="4"/>
  <c r="CN42" i="4"/>
  <c r="CO42" i="4"/>
  <c r="CP42" i="4"/>
  <c r="BY43" i="4"/>
  <c r="BZ43" i="4"/>
  <c r="CA43" i="4"/>
  <c r="CB43" i="4"/>
  <c r="CC43" i="4"/>
  <c r="CD43" i="4"/>
  <c r="CE43" i="4"/>
  <c r="CF43" i="4"/>
  <c r="CG43" i="4"/>
  <c r="CH43" i="4"/>
  <c r="CI43" i="4"/>
  <c r="CJ43" i="4"/>
  <c r="CK43" i="4"/>
  <c r="CL43" i="4"/>
  <c r="CM43" i="4"/>
  <c r="CN43" i="4"/>
  <c r="CO43" i="4"/>
  <c r="CP43" i="4"/>
  <c r="BY44" i="4"/>
  <c r="BZ44" i="4"/>
  <c r="CA44" i="4"/>
  <c r="CB44" i="4"/>
  <c r="CC44" i="4"/>
  <c r="CD44" i="4"/>
  <c r="CE44" i="4"/>
  <c r="CF44" i="4"/>
  <c r="CG44" i="4"/>
  <c r="CH44" i="4"/>
  <c r="CI44" i="4"/>
  <c r="CJ44" i="4"/>
  <c r="CK44" i="4"/>
  <c r="CL44" i="4"/>
  <c r="CM44" i="4"/>
  <c r="CN44" i="4"/>
  <c r="CO44" i="4"/>
  <c r="CP44" i="4"/>
  <c r="BY45" i="4"/>
  <c r="BZ45" i="4"/>
  <c r="CA45" i="4"/>
  <c r="CB45" i="4"/>
  <c r="CC45" i="4"/>
  <c r="CD45" i="4"/>
  <c r="CE45" i="4"/>
  <c r="CF45" i="4"/>
  <c r="CG45" i="4"/>
  <c r="CH45" i="4"/>
  <c r="CI45" i="4"/>
  <c r="CJ45" i="4"/>
  <c r="CK45" i="4"/>
  <c r="CL45" i="4"/>
  <c r="CM45" i="4"/>
  <c r="CN45" i="4"/>
  <c r="CO45" i="4"/>
  <c r="CP45" i="4"/>
  <c r="BY46" i="4"/>
  <c r="BZ46" i="4"/>
  <c r="CA46" i="4"/>
  <c r="CB46" i="4"/>
  <c r="CC46" i="4"/>
  <c r="CD46" i="4"/>
  <c r="CE46" i="4"/>
  <c r="CF46" i="4"/>
  <c r="CG46" i="4"/>
  <c r="CH46" i="4"/>
  <c r="CI46" i="4"/>
  <c r="CJ46" i="4"/>
  <c r="CK46" i="4"/>
  <c r="CL46" i="4"/>
  <c r="CM46" i="4"/>
  <c r="CN46" i="4"/>
  <c r="CO46" i="4"/>
  <c r="CP46" i="4"/>
  <c r="BY47" i="4"/>
  <c r="BZ47" i="4"/>
  <c r="CA47" i="4"/>
  <c r="CB47" i="4"/>
  <c r="CC47" i="4"/>
  <c r="CD47" i="4"/>
  <c r="CE47" i="4"/>
  <c r="CF47" i="4"/>
  <c r="CG47" i="4"/>
  <c r="CH47" i="4"/>
  <c r="CI47" i="4"/>
  <c r="CJ47" i="4"/>
  <c r="CK47" i="4"/>
  <c r="CL47" i="4"/>
  <c r="CM47" i="4"/>
  <c r="CN47" i="4"/>
  <c r="CO47" i="4"/>
  <c r="CP47" i="4"/>
  <c r="BY48" i="4"/>
  <c r="BZ48" i="4"/>
  <c r="CA48" i="4"/>
  <c r="CB48" i="4"/>
  <c r="CC48" i="4"/>
  <c r="CD48" i="4"/>
  <c r="CE48" i="4"/>
  <c r="CF48" i="4"/>
  <c r="CG48" i="4"/>
  <c r="CH48" i="4"/>
  <c r="CI48" i="4"/>
  <c r="CJ48" i="4"/>
  <c r="CK48" i="4"/>
  <c r="CL48" i="4"/>
  <c r="CM48" i="4"/>
  <c r="CN48" i="4"/>
  <c r="CO48" i="4"/>
  <c r="CP48" i="4"/>
  <c r="BY49" i="4"/>
  <c r="BZ49" i="4"/>
  <c r="CA49" i="4"/>
  <c r="CB49" i="4"/>
  <c r="CC49" i="4"/>
  <c r="CD49" i="4"/>
  <c r="CE49" i="4"/>
  <c r="CF49" i="4"/>
  <c r="CG49" i="4"/>
  <c r="CH49" i="4"/>
  <c r="CI49" i="4"/>
  <c r="CJ49" i="4"/>
  <c r="CK49" i="4"/>
  <c r="CL49" i="4"/>
  <c r="CM49" i="4"/>
  <c r="CN49" i="4"/>
  <c r="CO49" i="4"/>
  <c r="CP49" i="4"/>
  <c r="BY50" i="4"/>
  <c r="BZ50" i="4"/>
  <c r="CA50" i="4"/>
  <c r="CB50" i="4"/>
  <c r="CC50" i="4"/>
  <c r="CD50" i="4"/>
  <c r="CE50" i="4"/>
  <c r="CF50" i="4"/>
  <c r="CG50" i="4"/>
  <c r="CH50" i="4"/>
  <c r="CI50" i="4"/>
  <c r="CJ50" i="4"/>
  <c r="CK50" i="4"/>
  <c r="CL50" i="4"/>
  <c r="CM50" i="4"/>
  <c r="CN50" i="4"/>
  <c r="CO50" i="4"/>
  <c r="CP50" i="4"/>
  <c r="BY51" i="4"/>
  <c r="BZ51" i="4"/>
  <c r="CA51" i="4"/>
  <c r="CB51" i="4"/>
  <c r="CC51" i="4"/>
  <c r="CD51" i="4"/>
  <c r="CE51" i="4"/>
  <c r="CF51" i="4"/>
  <c r="CG51" i="4"/>
  <c r="CH51" i="4"/>
  <c r="CI51" i="4"/>
  <c r="CJ51" i="4"/>
  <c r="CK51" i="4"/>
  <c r="CL51" i="4"/>
  <c r="CM51" i="4"/>
  <c r="CN51" i="4"/>
  <c r="CO51" i="4"/>
  <c r="CP51" i="4"/>
  <c r="BY52" i="4"/>
  <c r="BZ52" i="4"/>
  <c r="CA52" i="4"/>
  <c r="CB52" i="4"/>
  <c r="CC52" i="4"/>
  <c r="CD52" i="4"/>
  <c r="CE52" i="4"/>
  <c r="CF52" i="4"/>
  <c r="CG52" i="4"/>
  <c r="CH52" i="4"/>
  <c r="CI52" i="4"/>
  <c r="CJ52" i="4"/>
  <c r="CK52" i="4"/>
  <c r="CL52" i="4"/>
  <c r="CM52" i="4"/>
  <c r="CN52" i="4"/>
  <c r="CO52" i="4"/>
  <c r="CP52" i="4"/>
  <c r="BY53" i="4"/>
  <c r="BZ53" i="4"/>
  <c r="CA53" i="4"/>
  <c r="CB53" i="4"/>
  <c r="CC53" i="4"/>
  <c r="CD53" i="4"/>
  <c r="CE53" i="4"/>
  <c r="CF53" i="4"/>
  <c r="CG53" i="4"/>
  <c r="CH53" i="4"/>
  <c r="CI53" i="4"/>
  <c r="CJ53" i="4"/>
  <c r="CK53" i="4"/>
  <c r="CL53" i="4"/>
  <c r="CM53" i="4"/>
  <c r="CN53" i="4"/>
  <c r="CO53" i="4"/>
  <c r="CP53" i="4"/>
  <c r="BY54" i="4"/>
  <c r="BZ54" i="4"/>
  <c r="CA54" i="4"/>
  <c r="CB54" i="4"/>
  <c r="CC54" i="4"/>
  <c r="CD54" i="4"/>
  <c r="CE54" i="4"/>
  <c r="CF54" i="4"/>
  <c r="CG54" i="4"/>
  <c r="CH54" i="4"/>
  <c r="CI54" i="4"/>
  <c r="CJ54" i="4"/>
  <c r="CK54" i="4"/>
  <c r="CL54" i="4"/>
  <c r="CM54" i="4"/>
  <c r="CN54" i="4"/>
  <c r="CO54" i="4"/>
  <c r="CP54" i="4"/>
  <c r="BY55" i="4"/>
  <c r="BZ55" i="4"/>
  <c r="CA55" i="4"/>
  <c r="CB55" i="4"/>
  <c r="CC55" i="4"/>
  <c r="CD55" i="4"/>
  <c r="CE55" i="4"/>
  <c r="CF55" i="4"/>
  <c r="CG55" i="4"/>
  <c r="CH55" i="4"/>
  <c r="CI55" i="4"/>
  <c r="CJ55" i="4"/>
  <c r="CK55" i="4"/>
  <c r="CL55" i="4"/>
  <c r="CM55" i="4"/>
  <c r="CN55" i="4"/>
  <c r="CO55" i="4"/>
  <c r="CP55" i="4"/>
  <c r="BY56" i="4"/>
  <c r="BZ56" i="4"/>
  <c r="CA56" i="4"/>
  <c r="CB56" i="4"/>
  <c r="CC56" i="4"/>
  <c r="CD56" i="4"/>
  <c r="CE56" i="4"/>
  <c r="CF56" i="4"/>
  <c r="CG56" i="4"/>
  <c r="CH56" i="4"/>
  <c r="CI56" i="4"/>
  <c r="CJ56" i="4"/>
  <c r="CK56" i="4"/>
  <c r="CL56" i="4"/>
  <c r="CM56" i="4"/>
  <c r="CN56" i="4"/>
  <c r="CO56" i="4"/>
  <c r="CP56" i="4"/>
  <c r="BY57" i="4"/>
  <c r="BZ57" i="4"/>
  <c r="CA57" i="4"/>
  <c r="CB57" i="4"/>
  <c r="CC57" i="4"/>
  <c r="CD57" i="4"/>
  <c r="CE57" i="4"/>
  <c r="CF57" i="4"/>
  <c r="CG57" i="4"/>
  <c r="CH57" i="4"/>
  <c r="CI57" i="4"/>
  <c r="CJ57" i="4"/>
  <c r="CK57" i="4"/>
  <c r="CL57" i="4"/>
  <c r="CM57" i="4"/>
  <c r="CN57" i="4"/>
  <c r="CO57" i="4"/>
  <c r="CP57" i="4"/>
  <c r="BY58" i="4"/>
  <c r="BZ58" i="4"/>
  <c r="CA58" i="4"/>
  <c r="CB58" i="4"/>
  <c r="CC58" i="4"/>
  <c r="CD58" i="4"/>
  <c r="CE58" i="4"/>
  <c r="CF58" i="4"/>
  <c r="CG58" i="4"/>
  <c r="CH58" i="4"/>
  <c r="CI58" i="4"/>
  <c r="CJ58" i="4"/>
  <c r="CK58" i="4"/>
  <c r="CL58" i="4"/>
  <c r="CM58" i="4"/>
  <c r="CN58" i="4"/>
  <c r="CO58" i="4"/>
  <c r="CP58" i="4"/>
  <c r="BY59" i="4"/>
  <c r="BZ59" i="4"/>
  <c r="CA59" i="4"/>
  <c r="CB59" i="4"/>
  <c r="CC59" i="4"/>
  <c r="CD59" i="4"/>
  <c r="CE59" i="4"/>
  <c r="CF59" i="4"/>
  <c r="CG59" i="4"/>
  <c r="CH59" i="4"/>
  <c r="CI59" i="4"/>
  <c r="CJ59" i="4"/>
  <c r="CK59" i="4"/>
  <c r="CL59" i="4"/>
  <c r="CM59" i="4"/>
  <c r="CN59" i="4"/>
  <c r="CO59" i="4"/>
  <c r="CP59" i="4"/>
  <c r="BY60" i="4"/>
  <c r="BZ60" i="4"/>
  <c r="CA60" i="4"/>
  <c r="CB60" i="4"/>
  <c r="CC60" i="4"/>
  <c r="CD60" i="4"/>
  <c r="CE60" i="4"/>
  <c r="CF60" i="4"/>
  <c r="CG60" i="4"/>
  <c r="CH60" i="4"/>
  <c r="CI60" i="4"/>
  <c r="CJ60" i="4"/>
  <c r="CK60" i="4"/>
  <c r="CL60" i="4"/>
  <c r="CM60" i="4"/>
  <c r="CN60" i="4"/>
  <c r="CO60" i="4"/>
  <c r="CP60" i="4"/>
  <c r="BY61" i="4"/>
  <c r="BZ61" i="4"/>
  <c r="CA61" i="4"/>
  <c r="CB61" i="4"/>
  <c r="CC61" i="4"/>
  <c r="CD61" i="4"/>
  <c r="CE61" i="4"/>
  <c r="CF61" i="4"/>
  <c r="CG61" i="4"/>
  <c r="CH61" i="4"/>
  <c r="CI61" i="4"/>
  <c r="CJ61" i="4"/>
  <c r="CK61" i="4"/>
  <c r="CL61" i="4"/>
  <c r="CM61" i="4"/>
  <c r="CN61" i="4"/>
  <c r="CO61" i="4"/>
  <c r="CP61" i="4"/>
  <c r="BY62" i="4"/>
  <c r="BZ62" i="4"/>
  <c r="CA62" i="4"/>
  <c r="CB62" i="4"/>
  <c r="CC62" i="4"/>
  <c r="CD62" i="4"/>
  <c r="CE62" i="4"/>
  <c r="CF62" i="4"/>
  <c r="CG62" i="4"/>
  <c r="CH62" i="4"/>
  <c r="CI62" i="4"/>
  <c r="CJ62" i="4"/>
  <c r="CK62" i="4"/>
  <c r="CL62" i="4"/>
  <c r="CM62" i="4"/>
  <c r="CN62" i="4"/>
  <c r="CO62" i="4"/>
  <c r="CP62" i="4"/>
  <c r="BY63" i="4"/>
  <c r="BZ63" i="4"/>
  <c r="CA63" i="4"/>
  <c r="CB63" i="4"/>
  <c r="CC63" i="4"/>
  <c r="CD63" i="4"/>
  <c r="CE63" i="4"/>
  <c r="CF63" i="4"/>
  <c r="CG63" i="4"/>
  <c r="CH63" i="4"/>
  <c r="CI63" i="4"/>
  <c r="CJ63" i="4"/>
  <c r="CK63" i="4"/>
  <c r="CL63" i="4"/>
  <c r="CM63" i="4"/>
  <c r="CN63" i="4"/>
  <c r="CO63" i="4"/>
  <c r="CP63" i="4"/>
  <c r="BY64" i="4"/>
  <c r="BZ64" i="4"/>
  <c r="CA64" i="4"/>
  <c r="CB64" i="4"/>
  <c r="CC64" i="4"/>
  <c r="CD64" i="4"/>
  <c r="CE64" i="4"/>
  <c r="CF64" i="4"/>
  <c r="CG64" i="4"/>
  <c r="CH64" i="4"/>
  <c r="CI64" i="4"/>
  <c r="CJ64" i="4"/>
  <c r="CK64" i="4"/>
  <c r="CL64" i="4"/>
  <c r="CM64" i="4"/>
  <c r="CN64" i="4"/>
  <c r="CO64" i="4"/>
  <c r="CP64" i="4"/>
  <c r="BY65" i="4"/>
  <c r="BZ65" i="4"/>
  <c r="CA65" i="4"/>
  <c r="CB65" i="4"/>
  <c r="CC65" i="4"/>
  <c r="CD65" i="4"/>
  <c r="CE65" i="4"/>
  <c r="CF65" i="4"/>
  <c r="CG65" i="4"/>
  <c r="CH65" i="4"/>
  <c r="CI65" i="4"/>
  <c r="CJ65" i="4"/>
  <c r="CK65" i="4"/>
  <c r="CL65" i="4"/>
  <c r="CM65" i="4"/>
  <c r="CN65" i="4"/>
  <c r="CO65" i="4"/>
  <c r="CP65" i="4"/>
  <c r="BY66" i="4"/>
  <c r="BZ66" i="4"/>
  <c r="CA66" i="4"/>
  <c r="CB66" i="4"/>
  <c r="CC66" i="4"/>
  <c r="CD66" i="4"/>
  <c r="CE66" i="4"/>
  <c r="CF66" i="4"/>
  <c r="CG66" i="4"/>
  <c r="CH66" i="4"/>
  <c r="CI66" i="4"/>
  <c r="CJ66" i="4"/>
  <c r="CK66" i="4"/>
  <c r="CL66" i="4"/>
  <c r="CM66" i="4"/>
  <c r="CN66" i="4"/>
  <c r="CO66" i="4"/>
  <c r="CP66" i="4"/>
  <c r="BY67" i="4"/>
  <c r="BZ67" i="4"/>
  <c r="CA67" i="4"/>
  <c r="CB67" i="4"/>
  <c r="CC67" i="4"/>
  <c r="CD67" i="4"/>
  <c r="CE67" i="4"/>
  <c r="CF67" i="4"/>
  <c r="CG67" i="4"/>
  <c r="CH67" i="4"/>
  <c r="CI67" i="4"/>
  <c r="CJ67" i="4"/>
  <c r="CK67" i="4"/>
  <c r="CL67" i="4"/>
  <c r="CM67" i="4"/>
  <c r="CN67" i="4"/>
  <c r="CO67" i="4"/>
  <c r="CP67" i="4"/>
  <c r="BY68" i="4"/>
  <c r="BZ68" i="4"/>
  <c r="CA68" i="4"/>
  <c r="CB68" i="4"/>
  <c r="CC68" i="4"/>
  <c r="CD68" i="4"/>
  <c r="CE68" i="4"/>
  <c r="CF68" i="4"/>
  <c r="CG68" i="4"/>
  <c r="CH68" i="4"/>
  <c r="CI68" i="4"/>
  <c r="CJ68" i="4"/>
  <c r="CK68" i="4"/>
  <c r="CL68" i="4"/>
  <c r="CM68" i="4"/>
  <c r="CN68" i="4"/>
  <c r="CO68" i="4"/>
  <c r="CP68" i="4"/>
  <c r="BY69" i="4"/>
  <c r="BZ69" i="4"/>
  <c r="CA69" i="4"/>
  <c r="CB69" i="4"/>
  <c r="CC69" i="4"/>
  <c r="CD69" i="4"/>
  <c r="CE69" i="4"/>
  <c r="CF69" i="4"/>
  <c r="CG69" i="4"/>
  <c r="CH69" i="4"/>
  <c r="CI69" i="4"/>
  <c r="CJ69" i="4"/>
  <c r="CK69" i="4"/>
  <c r="CL69" i="4"/>
  <c r="CM69" i="4"/>
  <c r="CN69" i="4"/>
  <c r="CO69" i="4"/>
  <c r="CP69" i="4"/>
  <c r="BY70" i="4"/>
  <c r="BZ70" i="4"/>
  <c r="CA70" i="4"/>
  <c r="CB70" i="4"/>
  <c r="CC70" i="4"/>
  <c r="CD70" i="4"/>
  <c r="CE70" i="4"/>
  <c r="CF70" i="4"/>
  <c r="CG70" i="4"/>
  <c r="CH70" i="4"/>
  <c r="CI70" i="4"/>
  <c r="CJ70" i="4"/>
  <c r="CK70" i="4"/>
  <c r="CL70" i="4"/>
  <c r="CM70" i="4"/>
  <c r="CN70" i="4"/>
  <c r="CO70" i="4"/>
  <c r="CP70" i="4"/>
  <c r="BY71" i="4"/>
  <c r="BZ71" i="4"/>
  <c r="CA71" i="4"/>
  <c r="CB71" i="4"/>
  <c r="CC71" i="4"/>
  <c r="CD71" i="4"/>
  <c r="CE71" i="4"/>
  <c r="CF71" i="4"/>
  <c r="CG71" i="4"/>
  <c r="CH71" i="4"/>
  <c r="CI71" i="4"/>
  <c r="CJ71" i="4"/>
  <c r="CK71" i="4"/>
  <c r="CL71" i="4"/>
  <c r="CM71" i="4"/>
  <c r="CN71" i="4"/>
  <c r="CO71" i="4"/>
  <c r="CP71" i="4"/>
  <c r="BY72" i="4"/>
  <c r="BZ72" i="4"/>
  <c r="CA72" i="4"/>
  <c r="CB72" i="4"/>
  <c r="CC72" i="4"/>
  <c r="CD72" i="4"/>
  <c r="CE72" i="4"/>
  <c r="CF72" i="4"/>
  <c r="CG72" i="4"/>
  <c r="CH72" i="4"/>
  <c r="CI72" i="4"/>
  <c r="CJ72" i="4"/>
  <c r="CK72" i="4"/>
  <c r="CL72" i="4"/>
  <c r="CM72" i="4"/>
  <c r="CN72" i="4"/>
  <c r="CO72" i="4"/>
  <c r="CP72" i="4"/>
  <c r="BY73" i="4"/>
  <c r="BZ73" i="4"/>
  <c r="CA73" i="4"/>
  <c r="CB73" i="4"/>
  <c r="CC73" i="4"/>
  <c r="CD73" i="4"/>
  <c r="CE73" i="4"/>
  <c r="CF73" i="4"/>
  <c r="CG73" i="4"/>
  <c r="CH73" i="4"/>
  <c r="CI73" i="4"/>
  <c r="CJ73" i="4"/>
  <c r="CK73" i="4"/>
  <c r="CL73" i="4"/>
  <c r="CM73" i="4"/>
  <c r="CN73" i="4"/>
  <c r="CO73" i="4"/>
  <c r="CP73" i="4"/>
  <c r="BY74" i="4"/>
  <c r="BZ74" i="4"/>
  <c r="CA74" i="4"/>
  <c r="CB74" i="4"/>
  <c r="CC74" i="4"/>
  <c r="CD74" i="4"/>
  <c r="CE74" i="4"/>
  <c r="CF74" i="4"/>
  <c r="CG74" i="4"/>
  <c r="CH74" i="4"/>
  <c r="CI74" i="4"/>
  <c r="CJ74" i="4"/>
  <c r="CK74" i="4"/>
  <c r="CL74" i="4"/>
  <c r="CM74" i="4"/>
  <c r="CN74" i="4"/>
  <c r="CO74" i="4"/>
  <c r="CP74" i="4"/>
  <c r="BY75" i="4"/>
  <c r="BZ75" i="4"/>
  <c r="CA75" i="4"/>
  <c r="CB75" i="4"/>
  <c r="CC75" i="4"/>
  <c r="CD75" i="4"/>
  <c r="CE75" i="4"/>
  <c r="CF75" i="4"/>
  <c r="CG75" i="4"/>
  <c r="CH75" i="4"/>
  <c r="CI75" i="4"/>
  <c r="CJ75" i="4"/>
  <c r="CK75" i="4"/>
  <c r="CL75" i="4"/>
  <c r="CM75" i="4"/>
  <c r="CN75" i="4"/>
  <c r="CO75" i="4"/>
  <c r="CP75" i="4"/>
  <c r="BY76" i="4"/>
  <c r="BZ76" i="4"/>
  <c r="CA76" i="4"/>
  <c r="CB76" i="4"/>
  <c r="CC76" i="4"/>
  <c r="CD76" i="4"/>
  <c r="CE76" i="4"/>
  <c r="CF76" i="4"/>
  <c r="CG76" i="4"/>
  <c r="CH76" i="4"/>
  <c r="CI76" i="4"/>
  <c r="CJ76" i="4"/>
  <c r="CK76" i="4"/>
  <c r="CL76" i="4"/>
  <c r="CM76" i="4"/>
  <c r="CN76" i="4"/>
  <c r="CO76" i="4"/>
  <c r="CP76" i="4"/>
  <c r="BY77" i="4"/>
  <c r="BZ77" i="4"/>
  <c r="CA77" i="4"/>
  <c r="CB77" i="4"/>
  <c r="CC77" i="4"/>
  <c r="CD77" i="4"/>
  <c r="CE77" i="4"/>
  <c r="CF77" i="4"/>
  <c r="CG77" i="4"/>
  <c r="CH77" i="4"/>
  <c r="CI77" i="4"/>
  <c r="CJ77" i="4"/>
  <c r="CK77" i="4"/>
  <c r="CL77" i="4"/>
  <c r="CM77" i="4"/>
  <c r="CN77" i="4"/>
  <c r="CO77" i="4"/>
  <c r="CP77" i="4"/>
  <c r="BY78" i="4"/>
  <c r="BZ78" i="4"/>
  <c r="CA78" i="4"/>
  <c r="CB78" i="4"/>
  <c r="CC78" i="4"/>
  <c r="CD78" i="4"/>
  <c r="CE78" i="4"/>
  <c r="CF78" i="4"/>
  <c r="CG78" i="4"/>
  <c r="CH78" i="4"/>
  <c r="CI78" i="4"/>
  <c r="CJ78" i="4"/>
  <c r="CK78" i="4"/>
  <c r="CL78" i="4"/>
  <c r="CM78" i="4"/>
  <c r="CN78" i="4"/>
  <c r="CO78" i="4"/>
  <c r="CP78" i="4"/>
  <c r="BY79" i="4"/>
  <c r="BZ79" i="4"/>
  <c r="CA79" i="4"/>
  <c r="CB79" i="4"/>
  <c r="CC79" i="4"/>
  <c r="CD79" i="4"/>
  <c r="CE79" i="4"/>
  <c r="CF79" i="4"/>
  <c r="CG79" i="4"/>
  <c r="CH79" i="4"/>
  <c r="CI79" i="4"/>
  <c r="CJ79" i="4"/>
  <c r="CK79" i="4"/>
  <c r="CL79" i="4"/>
  <c r="CM79" i="4"/>
  <c r="CN79" i="4"/>
  <c r="CO79" i="4"/>
  <c r="CP79" i="4"/>
  <c r="BY80" i="4"/>
  <c r="BZ80" i="4"/>
  <c r="CA80" i="4"/>
  <c r="CB80" i="4"/>
  <c r="CC80" i="4"/>
  <c r="CD80" i="4"/>
  <c r="CE80" i="4"/>
  <c r="CF80" i="4"/>
  <c r="CG80" i="4"/>
  <c r="CH80" i="4"/>
  <c r="CI80" i="4"/>
  <c r="CJ80" i="4"/>
  <c r="CK80" i="4"/>
  <c r="CL80" i="4"/>
  <c r="CM80" i="4"/>
  <c r="CN80" i="4"/>
  <c r="CO80" i="4"/>
  <c r="CP80" i="4"/>
  <c r="BY81" i="4"/>
  <c r="BZ81" i="4"/>
  <c r="CA81" i="4"/>
  <c r="CB81" i="4"/>
  <c r="CC81" i="4"/>
  <c r="CD81" i="4"/>
  <c r="CE81" i="4"/>
  <c r="CF81" i="4"/>
  <c r="CG81" i="4"/>
  <c r="CH81" i="4"/>
  <c r="CI81" i="4"/>
  <c r="CJ81" i="4"/>
  <c r="CK81" i="4"/>
  <c r="CL81" i="4"/>
  <c r="CM81" i="4"/>
  <c r="CN81" i="4"/>
  <c r="CO81" i="4"/>
  <c r="CP81" i="4"/>
  <c r="BY82" i="4"/>
  <c r="BZ82" i="4"/>
  <c r="CA82" i="4"/>
  <c r="CB82" i="4"/>
  <c r="CC82" i="4"/>
  <c r="CD82" i="4"/>
  <c r="CE82" i="4"/>
  <c r="CF82" i="4"/>
  <c r="CG82" i="4"/>
  <c r="CH82" i="4"/>
  <c r="CI82" i="4"/>
  <c r="CJ82" i="4"/>
  <c r="CK82" i="4"/>
  <c r="CL82" i="4"/>
  <c r="CM82" i="4"/>
  <c r="CN82" i="4"/>
  <c r="CO82" i="4"/>
  <c r="CP82" i="4"/>
  <c r="BY83" i="4"/>
  <c r="BZ83" i="4"/>
  <c r="CA83" i="4"/>
  <c r="CB83" i="4"/>
  <c r="CC83" i="4"/>
  <c r="CD83" i="4"/>
  <c r="CE83" i="4"/>
  <c r="CF83" i="4"/>
  <c r="CG83" i="4"/>
  <c r="CH83" i="4"/>
  <c r="CI83" i="4"/>
  <c r="CJ83" i="4"/>
  <c r="CK83" i="4"/>
  <c r="CL83" i="4"/>
  <c r="CM83" i="4"/>
  <c r="CN83" i="4"/>
  <c r="CO83" i="4"/>
  <c r="CP83" i="4"/>
  <c r="BY84" i="4"/>
  <c r="BZ84" i="4"/>
  <c r="CA84" i="4"/>
  <c r="CB84" i="4"/>
  <c r="CC84" i="4"/>
  <c r="CD84" i="4"/>
  <c r="CE84" i="4"/>
  <c r="CF84" i="4"/>
  <c r="CG84" i="4"/>
  <c r="CH84" i="4"/>
  <c r="CI84" i="4"/>
  <c r="CJ84" i="4"/>
  <c r="CK84" i="4"/>
  <c r="CL84" i="4"/>
  <c r="CM84" i="4"/>
  <c r="CN84" i="4"/>
  <c r="CO84" i="4"/>
  <c r="CP84" i="4"/>
  <c r="BY85" i="4"/>
  <c r="BZ85" i="4"/>
  <c r="CA85" i="4"/>
  <c r="CB85" i="4"/>
  <c r="CC85" i="4"/>
  <c r="CD85" i="4"/>
  <c r="CE85" i="4"/>
  <c r="CF85" i="4"/>
  <c r="CG85" i="4"/>
  <c r="CH85" i="4"/>
  <c r="CI85" i="4"/>
  <c r="CJ85" i="4"/>
  <c r="CK85" i="4"/>
  <c r="CL85" i="4"/>
  <c r="CM85" i="4"/>
  <c r="CN85" i="4"/>
  <c r="CO85" i="4"/>
  <c r="CP85" i="4"/>
  <c r="BY86" i="4"/>
  <c r="BZ86" i="4"/>
  <c r="CA86" i="4"/>
  <c r="CB86" i="4"/>
  <c r="CC86" i="4"/>
  <c r="CD86" i="4"/>
  <c r="CE86" i="4"/>
  <c r="CF86" i="4"/>
  <c r="CG86" i="4"/>
  <c r="CH86" i="4"/>
  <c r="CI86" i="4"/>
  <c r="CJ86" i="4"/>
  <c r="CK86" i="4"/>
  <c r="CL86" i="4"/>
  <c r="CM86" i="4"/>
  <c r="CN86" i="4"/>
  <c r="CO86" i="4"/>
  <c r="CP86" i="4"/>
  <c r="BY87" i="4"/>
  <c r="BZ87" i="4"/>
  <c r="CA87" i="4"/>
  <c r="CB87" i="4"/>
  <c r="CC87" i="4"/>
  <c r="CD87" i="4"/>
  <c r="CE87" i="4"/>
  <c r="CF87" i="4"/>
  <c r="CG87" i="4"/>
  <c r="CH87" i="4"/>
  <c r="CI87" i="4"/>
  <c r="CJ87" i="4"/>
  <c r="CK87" i="4"/>
  <c r="CL87" i="4"/>
  <c r="CM87" i="4"/>
  <c r="CN87" i="4"/>
  <c r="CO87" i="4"/>
  <c r="CP87" i="4"/>
  <c r="BY88" i="4"/>
  <c r="BZ88" i="4"/>
  <c r="CA88" i="4"/>
  <c r="CB88" i="4"/>
  <c r="CC88" i="4"/>
  <c r="CD88" i="4"/>
  <c r="CE88" i="4"/>
  <c r="CF88" i="4"/>
  <c r="CG88" i="4"/>
  <c r="CH88" i="4"/>
  <c r="CI88" i="4"/>
  <c r="CJ88" i="4"/>
  <c r="CK88" i="4"/>
  <c r="CL88" i="4"/>
  <c r="CM88" i="4"/>
  <c r="CN88" i="4"/>
  <c r="CO88" i="4"/>
  <c r="CP88" i="4"/>
  <c r="BY89" i="4"/>
  <c r="BZ89" i="4"/>
  <c r="CA89" i="4"/>
  <c r="CB89" i="4"/>
  <c r="CC89" i="4"/>
  <c r="CD89" i="4"/>
  <c r="CE89" i="4"/>
  <c r="CF89" i="4"/>
  <c r="CG89" i="4"/>
  <c r="CH89" i="4"/>
  <c r="CI89" i="4"/>
  <c r="CJ89" i="4"/>
  <c r="CK89" i="4"/>
  <c r="CL89" i="4"/>
  <c r="CM89" i="4"/>
  <c r="CN89" i="4"/>
  <c r="CO89" i="4"/>
  <c r="CP89" i="4"/>
  <c r="BY90" i="4"/>
  <c r="BZ90" i="4"/>
  <c r="CA90" i="4"/>
  <c r="CB90" i="4"/>
  <c r="CC90" i="4"/>
  <c r="CD90" i="4"/>
  <c r="CE90" i="4"/>
  <c r="CF90" i="4"/>
  <c r="CG90" i="4"/>
  <c r="CH90" i="4"/>
  <c r="CI90" i="4"/>
  <c r="CJ90" i="4"/>
  <c r="CK90" i="4"/>
  <c r="CL90" i="4"/>
  <c r="CM90" i="4"/>
  <c r="CN90" i="4"/>
  <c r="CO90" i="4"/>
  <c r="CP90" i="4"/>
  <c r="BY91" i="4"/>
  <c r="BZ91" i="4"/>
  <c r="CA91" i="4"/>
  <c r="CB91" i="4"/>
  <c r="CC91" i="4"/>
  <c r="CD91" i="4"/>
  <c r="CE91" i="4"/>
  <c r="CF91" i="4"/>
  <c r="CG91" i="4"/>
  <c r="CH91" i="4"/>
  <c r="CI91" i="4"/>
  <c r="CJ91" i="4"/>
  <c r="CK91" i="4"/>
  <c r="CL91" i="4"/>
  <c r="CM91" i="4"/>
  <c r="CN91" i="4"/>
  <c r="CO91" i="4"/>
  <c r="CP91" i="4"/>
  <c r="BY92" i="4"/>
  <c r="BZ92" i="4"/>
  <c r="CA92" i="4"/>
  <c r="CB92" i="4"/>
  <c r="CC92" i="4"/>
  <c r="CD92" i="4"/>
  <c r="CE92" i="4"/>
  <c r="CF92" i="4"/>
  <c r="CG92" i="4"/>
  <c r="CH92" i="4"/>
  <c r="CI92" i="4"/>
  <c r="CJ92" i="4"/>
  <c r="CK92" i="4"/>
  <c r="CL92" i="4"/>
  <c r="CM92" i="4"/>
  <c r="CN92" i="4"/>
  <c r="CO92" i="4"/>
  <c r="CP92" i="4"/>
  <c r="BY93" i="4"/>
  <c r="BZ93" i="4"/>
  <c r="CA93" i="4"/>
  <c r="CB93" i="4"/>
  <c r="CC93" i="4"/>
  <c r="CD93" i="4"/>
  <c r="CE93" i="4"/>
  <c r="CF93" i="4"/>
  <c r="CG93" i="4"/>
  <c r="CH93" i="4"/>
  <c r="CI93" i="4"/>
  <c r="CJ93" i="4"/>
  <c r="CK93" i="4"/>
  <c r="CL93" i="4"/>
  <c r="CM93" i="4"/>
  <c r="CN93" i="4"/>
  <c r="CO93" i="4"/>
  <c r="CP93" i="4"/>
  <c r="BY94" i="4"/>
  <c r="BZ94" i="4"/>
  <c r="CA94" i="4"/>
  <c r="CB94" i="4"/>
  <c r="CC94" i="4"/>
  <c r="CD94" i="4"/>
  <c r="CE94" i="4"/>
  <c r="CF94" i="4"/>
  <c r="CG94" i="4"/>
  <c r="CH94" i="4"/>
  <c r="CI94" i="4"/>
  <c r="CJ94" i="4"/>
  <c r="CK94" i="4"/>
  <c r="CL94" i="4"/>
  <c r="CM94" i="4"/>
  <c r="CN94" i="4"/>
  <c r="CO94" i="4"/>
  <c r="CP94" i="4"/>
  <c r="BY95" i="4"/>
  <c r="BZ95" i="4"/>
  <c r="CA95" i="4"/>
  <c r="CB95" i="4"/>
  <c r="CC95" i="4"/>
  <c r="CD95" i="4"/>
  <c r="CE95" i="4"/>
  <c r="CF95" i="4"/>
  <c r="CG95" i="4"/>
  <c r="CH95" i="4"/>
  <c r="CI95" i="4"/>
  <c r="CJ95" i="4"/>
  <c r="CK95" i="4"/>
  <c r="CL95" i="4"/>
  <c r="CM95" i="4"/>
  <c r="CN95" i="4"/>
  <c r="CO95" i="4"/>
  <c r="CP95" i="4"/>
  <c r="BY96" i="4"/>
  <c r="BZ96" i="4"/>
  <c r="CA96" i="4"/>
  <c r="CB96" i="4"/>
  <c r="CC96" i="4"/>
  <c r="CD96" i="4"/>
  <c r="CE96" i="4"/>
  <c r="CF96" i="4"/>
  <c r="CG96" i="4"/>
  <c r="CH96" i="4"/>
  <c r="CI96" i="4"/>
  <c r="CJ96" i="4"/>
  <c r="CK96" i="4"/>
  <c r="CL96" i="4"/>
  <c r="CM96" i="4"/>
  <c r="CN96" i="4"/>
  <c r="CO96" i="4"/>
  <c r="CP96" i="4"/>
  <c r="BY97" i="4"/>
  <c r="BZ97" i="4"/>
  <c r="CA97" i="4"/>
  <c r="CB97" i="4"/>
  <c r="CC97" i="4"/>
  <c r="CD97" i="4"/>
  <c r="CE97" i="4"/>
  <c r="CF97" i="4"/>
  <c r="CG97" i="4"/>
  <c r="CH97" i="4"/>
  <c r="CI97" i="4"/>
  <c r="CJ97" i="4"/>
  <c r="CK97" i="4"/>
  <c r="CL97" i="4"/>
  <c r="CM97" i="4"/>
  <c r="CN97" i="4"/>
  <c r="CO97" i="4"/>
  <c r="CP97" i="4"/>
  <c r="BY98" i="4"/>
  <c r="BZ98" i="4"/>
  <c r="CA98" i="4"/>
  <c r="CB98" i="4"/>
  <c r="CC98" i="4"/>
  <c r="CD98" i="4"/>
  <c r="CE98" i="4"/>
  <c r="CF98" i="4"/>
  <c r="CG98" i="4"/>
  <c r="CH98" i="4"/>
  <c r="CI98" i="4"/>
  <c r="CJ98" i="4"/>
  <c r="CK98" i="4"/>
  <c r="CL98" i="4"/>
  <c r="CM98" i="4"/>
  <c r="CN98" i="4"/>
  <c r="CO98" i="4"/>
  <c r="CP98" i="4"/>
  <c r="BY99" i="4"/>
  <c r="BZ99" i="4"/>
  <c r="CA99" i="4"/>
  <c r="CB99" i="4"/>
  <c r="CC99" i="4"/>
  <c r="CD99" i="4"/>
  <c r="CE99" i="4"/>
  <c r="CF99" i="4"/>
  <c r="CG99" i="4"/>
  <c r="CH99" i="4"/>
  <c r="CI99" i="4"/>
  <c r="CJ99" i="4"/>
  <c r="CK99" i="4"/>
  <c r="CL99" i="4"/>
  <c r="CM99" i="4"/>
  <c r="CN99" i="4"/>
  <c r="CO99" i="4"/>
  <c r="CP99" i="4"/>
  <c r="BY100" i="4"/>
  <c r="BZ100" i="4"/>
  <c r="CA100" i="4"/>
  <c r="CB100" i="4"/>
  <c r="CC100" i="4"/>
  <c r="CD100" i="4"/>
  <c r="CE100" i="4"/>
  <c r="CF100" i="4"/>
  <c r="CG100" i="4"/>
  <c r="CH100" i="4"/>
  <c r="CI100" i="4"/>
  <c r="CJ100" i="4"/>
  <c r="CK100" i="4"/>
  <c r="CL100" i="4"/>
  <c r="CM100" i="4"/>
  <c r="CN100" i="4"/>
  <c r="CO100" i="4"/>
  <c r="CP100" i="4"/>
  <c r="BY101" i="4"/>
  <c r="BZ101" i="4"/>
  <c r="CA101" i="4"/>
  <c r="CB101" i="4"/>
  <c r="CC101" i="4"/>
  <c r="CD101" i="4"/>
  <c r="CE101" i="4"/>
  <c r="CF101" i="4"/>
  <c r="CG101" i="4"/>
  <c r="CH101" i="4"/>
  <c r="CI101" i="4"/>
  <c r="CJ101" i="4"/>
  <c r="CK101" i="4"/>
  <c r="CL101" i="4"/>
  <c r="CM101" i="4"/>
  <c r="CN101" i="4"/>
  <c r="CO101" i="4"/>
  <c r="CP101" i="4"/>
  <c r="BY102" i="4"/>
  <c r="BZ102" i="4"/>
  <c r="CA102" i="4"/>
  <c r="CB102" i="4"/>
  <c r="CC102" i="4"/>
  <c r="CD102" i="4"/>
  <c r="CE102" i="4"/>
  <c r="CF102" i="4"/>
  <c r="CG102" i="4"/>
  <c r="CH102" i="4"/>
  <c r="CI102" i="4"/>
  <c r="CJ102" i="4"/>
  <c r="CK102" i="4"/>
  <c r="CL102" i="4"/>
  <c r="CM102" i="4"/>
  <c r="CN102" i="4"/>
  <c r="CO102" i="4"/>
  <c r="CP102" i="4"/>
  <c r="BY103" i="4"/>
  <c r="BZ103" i="4"/>
  <c r="CA103" i="4"/>
  <c r="CB103" i="4"/>
  <c r="CC103" i="4"/>
  <c r="CD103" i="4"/>
  <c r="CE103" i="4"/>
  <c r="CF103" i="4"/>
  <c r="CG103" i="4"/>
  <c r="CH103" i="4"/>
  <c r="CI103" i="4"/>
  <c r="CJ103" i="4"/>
  <c r="CK103" i="4"/>
  <c r="CL103" i="4"/>
  <c r="CM103" i="4"/>
  <c r="CN103" i="4"/>
  <c r="CO103" i="4"/>
  <c r="CP103" i="4"/>
  <c r="BY104" i="4"/>
  <c r="BZ104" i="4"/>
  <c r="CA104" i="4"/>
  <c r="CB104" i="4"/>
  <c r="CC104" i="4"/>
  <c r="CD104" i="4"/>
  <c r="CE104" i="4"/>
  <c r="CF104" i="4"/>
  <c r="CG104" i="4"/>
  <c r="CH104" i="4"/>
  <c r="CI104" i="4"/>
  <c r="CJ104" i="4"/>
  <c r="CK104" i="4"/>
  <c r="CL104" i="4"/>
  <c r="CM104" i="4"/>
  <c r="CN104" i="4"/>
  <c r="CO104" i="4"/>
  <c r="CP104" i="4"/>
  <c r="BY105" i="4"/>
  <c r="BZ105" i="4"/>
  <c r="CA105" i="4"/>
  <c r="CB105" i="4"/>
  <c r="CC105" i="4"/>
  <c r="CD105" i="4"/>
  <c r="CE105" i="4"/>
  <c r="CF105" i="4"/>
  <c r="CG105" i="4"/>
  <c r="CH105" i="4"/>
  <c r="CI105" i="4"/>
  <c r="CJ105" i="4"/>
  <c r="CK105" i="4"/>
  <c r="CL105" i="4"/>
  <c r="CM105" i="4"/>
  <c r="CN105" i="4"/>
  <c r="CO105" i="4"/>
  <c r="CP105" i="4"/>
  <c r="BY106" i="4"/>
  <c r="BZ106" i="4"/>
  <c r="CA106" i="4"/>
  <c r="CB106" i="4"/>
  <c r="CC106" i="4"/>
  <c r="CD106" i="4"/>
  <c r="CE106" i="4"/>
  <c r="CF106" i="4"/>
  <c r="CG106" i="4"/>
  <c r="CH106" i="4"/>
  <c r="CI106" i="4"/>
  <c r="CJ106" i="4"/>
  <c r="CK106" i="4"/>
  <c r="CL106" i="4"/>
  <c r="CM106" i="4"/>
  <c r="CN106" i="4"/>
  <c r="CO106" i="4"/>
  <c r="CP106" i="4"/>
  <c r="BY107" i="4"/>
  <c r="BZ107" i="4"/>
  <c r="CA107" i="4"/>
  <c r="CB107" i="4"/>
  <c r="CC107" i="4"/>
  <c r="CD107" i="4"/>
  <c r="CE107" i="4"/>
  <c r="CF107" i="4"/>
  <c r="CG107" i="4"/>
  <c r="CH107" i="4"/>
  <c r="CI107" i="4"/>
  <c r="CJ107" i="4"/>
  <c r="CK107" i="4"/>
  <c r="CL107" i="4"/>
  <c r="CM107" i="4"/>
  <c r="CN107" i="4"/>
  <c r="CO107" i="4"/>
  <c r="CP107" i="4"/>
  <c r="BY108" i="4"/>
  <c r="BZ108" i="4"/>
  <c r="CA108" i="4"/>
  <c r="CB108" i="4"/>
  <c r="CC108" i="4"/>
  <c r="CD108" i="4"/>
  <c r="CE108" i="4"/>
  <c r="CF108" i="4"/>
  <c r="CG108" i="4"/>
  <c r="CH108" i="4"/>
  <c r="CI108" i="4"/>
  <c r="CJ108" i="4"/>
  <c r="CK108" i="4"/>
  <c r="CL108" i="4"/>
  <c r="CM108" i="4"/>
  <c r="CN108" i="4"/>
  <c r="CO108" i="4"/>
  <c r="CP108" i="4"/>
  <c r="BY109" i="4"/>
  <c r="BZ109" i="4"/>
  <c r="CA109" i="4"/>
  <c r="CB109" i="4"/>
  <c r="CC109" i="4"/>
  <c r="CD109" i="4"/>
  <c r="CE109" i="4"/>
  <c r="CF109" i="4"/>
  <c r="CG109" i="4"/>
  <c r="CH109" i="4"/>
  <c r="CI109" i="4"/>
  <c r="CJ109" i="4"/>
  <c r="CK109" i="4"/>
  <c r="CL109" i="4"/>
  <c r="CM109" i="4"/>
  <c r="CN109" i="4"/>
  <c r="CO109" i="4"/>
  <c r="CP109" i="4"/>
  <c r="BY110" i="4"/>
  <c r="BZ110" i="4"/>
  <c r="CA110" i="4"/>
  <c r="CB110" i="4"/>
  <c r="CC110" i="4"/>
  <c r="CD110" i="4"/>
  <c r="CE110" i="4"/>
  <c r="CF110" i="4"/>
  <c r="CG110" i="4"/>
  <c r="CH110" i="4"/>
  <c r="CI110" i="4"/>
  <c r="CJ110" i="4"/>
  <c r="CK110" i="4"/>
  <c r="CL110" i="4"/>
  <c r="CM110" i="4"/>
  <c r="CN110" i="4"/>
  <c r="CO110" i="4"/>
  <c r="CP110" i="4"/>
  <c r="BY111" i="4"/>
  <c r="BZ111" i="4"/>
  <c r="CA111" i="4"/>
  <c r="CB111" i="4"/>
  <c r="CC111" i="4"/>
  <c r="CD111" i="4"/>
  <c r="CE111" i="4"/>
  <c r="CF111" i="4"/>
  <c r="CG111" i="4"/>
  <c r="CH111" i="4"/>
  <c r="CI111" i="4"/>
  <c r="CJ111" i="4"/>
  <c r="CK111" i="4"/>
  <c r="CL111" i="4"/>
  <c r="CM111" i="4"/>
  <c r="CN111" i="4"/>
  <c r="CO111" i="4"/>
  <c r="CP111" i="4"/>
  <c r="BY112" i="4"/>
  <c r="BZ112" i="4"/>
  <c r="CA112" i="4"/>
  <c r="CB112" i="4"/>
  <c r="CC112" i="4"/>
  <c r="CD112" i="4"/>
  <c r="CE112" i="4"/>
  <c r="CF112" i="4"/>
  <c r="CG112" i="4"/>
  <c r="CH112" i="4"/>
  <c r="CI112" i="4"/>
  <c r="CJ112" i="4"/>
  <c r="CK112" i="4"/>
  <c r="CL112" i="4"/>
  <c r="CM112" i="4"/>
  <c r="CN112" i="4"/>
  <c r="CO112" i="4"/>
  <c r="CP112" i="4"/>
  <c r="BY113" i="4"/>
  <c r="BZ113" i="4"/>
  <c r="CA113" i="4"/>
  <c r="CB113" i="4"/>
  <c r="CC113" i="4"/>
  <c r="CD113" i="4"/>
  <c r="CE113" i="4"/>
  <c r="CF113" i="4"/>
  <c r="CG113" i="4"/>
  <c r="CH113" i="4"/>
  <c r="CI113" i="4"/>
  <c r="CJ113" i="4"/>
  <c r="CK113" i="4"/>
  <c r="CL113" i="4"/>
  <c r="CM113" i="4"/>
  <c r="CN113" i="4"/>
  <c r="CO113" i="4"/>
  <c r="CP113" i="4"/>
  <c r="BY114" i="4"/>
  <c r="BZ114" i="4"/>
  <c r="CA114" i="4"/>
  <c r="CB114" i="4"/>
  <c r="CC114" i="4"/>
  <c r="CD114" i="4"/>
  <c r="CE114" i="4"/>
  <c r="CF114" i="4"/>
  <c r="CG114" i="4"/>
  <c r="CH114" i="4"/>
  <c r="CI114" i="4"/>
  <c r="CJ114" i="4"/>
  <c r="CK114" i="4"/>
  <c r="CL114" i="4"/>
  <c r="CM114" i="4"/>
  <c r="CN114" i="4"/>
  <c r="CO114" i="4"/>
  <c r="CP114" i="4"/>
  <c r="BY115" i="4"/>
  <c r="BZ115" i="4"/>
  <c r="CA115" i="4"/>
  <c r="CB115" i="4"/>
  <c r="CC115" i="4"/>
  <c r="CD115" i="4"/>
  <c r="CE115" i="4"/>
  <c r="CF115" i="4"/>
  <c r="CG115" i="4"/>
  <c r="CH115" i="4"/>
  <c r="CI115" i="4"/>
  <c r="CJ115" i="4"/>
  <c r="CK115" i="4"/>
  <c r="CL115" i="4"/>
  <c r="CM115" i="4"/>
  <c r="CN115" i="4"/>
  <c r="CO115" i="4"/>
  <c r="CP115" i="4"/>
  <c r="BY116" i="4"/>
  <c r="BZ116" i="4"/>
  <c r="CA116" i="4"/>
  <c r="CB116" i="4"/>
  <c r="CC116" i="4"/>
  <c r="CD116" i="4"/>
  <c r="CE116" i="4"/>
  <c r="CF116" i="4"/>
  <c r="CG116" i="4"/>
  <c r="CH116" i="4"/>
  <c r="CI116" i="4"/>
  <c r="CJ116" i="4"/>
  <c r="CK116" i="4"/>
  <c r="CL116" i="4"/>
  <c r="CM116" i="4"/>
  <c r="CN116" i="4"/>
  <c r="CO116" i="4"/>
  <c r="CP116" i="4"/>
  <c r="BY117" i="4"/>
  <c r="BZ117" i="4"/>
  <c r="CA117" i="4"/>
  <c r="CB117" i="4"/>
  <c r="CC117" i="4"/>
  <c r="CD117" i="4"/>
  <c r="CE117" i="4"/>
  <c r="CF117" i="4"/>
  <c r="CG117" i="4"/>
  <c r="CH117" i="4"/>
  <c r="CI117" i="4"/>
  <c r="CJ117" i="4"/>
  <c r="CK117" i="4"/>
  <c r="CL117" i="4"/>
  <c r="CM117" i="4"/>
  <c r="CN117" i="4"/>
  <c r="CO117" i="4"/>
  <c r="CP117" i="4"/>
  <c r="BY118" i="4"/>
  <c r="BZ118" i="4"/>
  <c r="CA118" i="4"/>
  <c r="CB118" i="4"/>
  <c r="CC118" i="4"/>
  <c r="CD118" i="4"/>
  <c r="CE118" i="4"/>
  <c r="CF118" i="4"/>
  <c r="CG118" i="4"/>
  <c r="CH118" i="4"/>
  <c r="CI118" i="4"/>
  <c r="CJ118" i="4"/>
  <c r="CK118" i="4"/>
  <c r="CL118" i="4"/>
  <c r="CM118" i="4"/>
  <c r="CN118" i="4"/>
  <c r="CO118" i="4"/>
  <c r="CP118" i="4"/>
  <c r="BY119" i="4"/>
  <c r="BZ119" i="4"/>
  <c r="CA119" i="4"/>
  <c r="CB119" i="4"/>
  <c r="CC119" i="4"/>
  <c r="CD119" i="4"/>
  <c r="CE119" i="4"/>
  <c r="CF119" i="4"/>
  <c r="CG119" i="4"/>
  <c r="CH119" i="4"/>
  <c r="CI119" i="4"/>
  <c r="CJ119" i="4"/>
  <c r="CK119" i="4"/>
  <c r="CL119" i="4"/>
  <c r="CM119" i="4"/>
  <c r="CN119" i="4"/>
  <c r="CO119" i="4"/>
  <c r="CP119" i="4"/>
  <c r="BY120" i="4"/>
  <c r="BZ120" i="4"/>
  <c r="CA120" i="4"/>
  <c r="CB120" i="4"/>
  <c r="CC120" i="4"/>
  <c r="CD120" i="4"/>
  <c r="CE120" i="4"/>
  <c r="CF120" i="4"/>
  <c r="CG120" i="4"/>
  <c r="CH120" i="4"/>
  <c r="CI120" i="4"/>
  <c r="CJ120" i="4"/>
  <c r="CK120" i="4"/>
  <c r="CL120" i="4"/>
  <c r="CM120" i="4"/>
  <c r="CN120" i="4"/>
  <c r="CO120" i="4"/>
  <c r="CP120" i="4"/>
  <c r="BY121" i="4"/>
  <c r="BZ121" i="4"/>
  <c r="CA121" i="4"/>
  <c r="CB121" i="4"/>
  <c r="CC121" i="4"/>
  <c r="CD121" i="4"/>
  <c r="CE121" i="4"/>
  <c r="CF121" i="4"/>
  <c r="CG121" i="4"/>
  <c r="CH121" i="4"/>
  <c r="CI121" i="4"/>
  <c r="CJ121" i="4"/>
  <c r="CK121" i="4"/>
  <c r="CL121" i="4"/>
  <c r="CM121" i="4"/>
  <c r="CN121" i="4"/>
  <c r="CO121" i="4"/>
  <c r="CP121" i="4"/>
  <c r="BY122" i="4"/>
  <c r="BZ122" i="4"/>
  <c r="CA122" i="4"/>
  <c r="CB122" i="4"/>
  <c r="CC122" i="4"/>
  <c r="CD122" i="4"/>
  <c r="CE122" i="4"/>
  <c r="CF122" i="4"/>
  <c r="CG122" i="4"/>
  <c r="CH122" i="4"/>
  <c r="CI122" i="4"/>
  <c r="CJ122" i="4"/>
  <c r="CK122" i="4"/>
  <c r="CL122" i="4"/>
  <c r="CM122" i="4"/>
  <c r="CN122" i="4"/>
  <c r="CO122" i="4"/>
  <c r="CP122" i="4"/>
  <c r="BY123" i="4"/>
  <c r="BZ123" i="4"/>
  <c r="CA123" i="4"/>
  <c r="CB123" i="4"/>
  <c r="CC123" i="4"/>
  <c r="CD123" i="4"/>
  <c r="CE123" i="4"/>
  <c r="CF123" i="4"/>
  <c r="CG123" i="4"/>
  <c r="CH123" i="4"/>
  <c r="CI123" i="4"/>
  <c r="CJ123" i="4"/>
  <c r="CK123" i="4"/>
  <c r="CL123" i="4"/>
  <c r="CM123" i="4"/>
  <c r="CN123" i="4"/>
  <c r="CO123" i="4"/>
  <c r="CP123" i="4"/>
  <c r="BY124" i="4"/>
  <c r="BZ124" i="4"/>
  <c r="CA124" i="4"/>
  <c r="CB124" i="4"/>
  <c r="CC124" i="4"/>
  <c r="CD124" i="4"/>
  <c r="CE124" i="4"/>
  <c r="CF124" i="4"/>
  <c r="CG124" i="4"/>
  <c r="CH124" i="4"/>
  <c r="CI124" i="4"/>
  <c r="CJ124" i="4"/>
  <c r="CK124" i="4"/>
  <c r="CL124" i="4"/>
  <c r="CM124" i="4"/>
  <c r="CN124" i="4"/>
  <c r="CO124" i="4"/>
  <c r="CP124" i="4"/>
  <c r="BY125" i="4"/>
  <c r="BZ125" i="4"/>
  <c r="CA125" i="4"/>
  <c r="CB125" i="4"/>
  <c r="CC125" i="4"/>
  <c r="CD125" i="4"/>
  <c r="CE125" i="4"/>
  <c r="CF125" i="4"/>
  <c r="CG125" i="4"/>
  <c r="CH125" i="4"/>
  <c r="CI125" i="4"/>
  <c r="CJ125" i="4"/>
  <c r="CK125" i="4"/>
  <c r="CL125" i="4"/>
  <c r="CM125" i="4"/>
  <c r="CN125" i="4"/>
  <c r="CO125" i="4"/>
  <c r="CP125" i="4"/>
  <c r="BY126" i="4"/>
  <c r="BZ126" i="4"/>
  <c r="CA126" i="4"/>
  <c r="CB126" i="4"/>
  <c r="CC126" i="4"/>
  <c r="CD126" i="4"/>
  <c r="CE126" i="4"/>
  <c r="CF126" i="4"/>
  <c r="CG126" i="4"/>
  <c r="CH126" i="4"/>
  <c r="CI126" i="4"/>
  <c r="CJ126" i="4"/>
  <c r="CK126" i="4"/>
  <c r="CL126" i="4"/>
  <c r="CM126" i="4"/>
  <c r="CN126" i="4"/>
  <c r="CO126" i="4"/>
  <c r="CP126" i="4"/>
  <c r="BY127" i="4"/>
  <c r="BZ127" i="4"/>
  <c r="CA127" i="4"/>
  <c r="CB127" i="4"/>
  <c r="CC127" i="4"/>
  <c r="CD127" i="4"/>
  <c r="CE127" i="4"/>
  <c r="CF127" i="4"/>
  <c r="CG127" i="4"/>
  <c r="CH127" i="4"/>
  <c r="CI127" i="4"/>
  <c r="CJ127" i="4"/>
  <c r="CK127" i="4"/>
  <c r="CL127" i="4"/>
  <c r="CM127" i="4"/>
  <c r="CN127" i="4"/>
  <c r="CO127" i="4"/>
  <c r="CP127" i="4"/>
  <c r="BY128" i="4"/>
  <c r="BZ128" i="4"/>
  <c r="CA128" i="4"/>
  <c r="CB128" i="4"/>
  <c r="CC128" i="4"/>
  <c r="CD128" i="4"/>
  <c r="CE128" i="4"/>
  <c r="CF128" i="4"/>
  <c r="CG128" i="4"/>
  <c r="CH128" i="4"/>
  <c r="CI128" i="4"/>
  <c r="CJ128" i="4"/>
  <c r="CK128" i="4"/>
  <c r="CL128" i="4"/>
  <c r="CM128" i="4"/>
  <c r="CN128" i="4"/>
  <c r="CO128" i="4"/>
  <c r="CP128" i="4"/>
  <c r="BY129" i="4"/>
  <c r="BZ129" i="4"/>
  <c r="CA129" i="4"/>
  <c r="CB129" i="4"/>
  <c r="CC129" i="4"/>
  <c r="CD129" i="4"/>
  <c r="CE129" i="4"/>
  <c r="CF129" i="4"/>
  <c r="CG129" i="4"/>
  <c r="CH129" i="4"/>
  <c r="CI129" i="4"/>
  <c r="CJ129" i="4"/>
  <c r="CK129" i="4"/>
  <c r="CL129" i="4"/>
  <c r="CM129" i="4"/>
  <c r="CN129" i="4"/>
  <c r="CO129" i="4"/>
  <c r="CP129" i="4"/>
  <c r="BY130" i="4"/>
  <c r="BZ130" i="4"/>
  <c r="CA130" i="4"/>
  <c r="CB130" i="4"/>
  <c r="CC130" i="4"/>
  <c r="CD130" i="4"/>
  <c r="CE130" i="4"/>
  <c r="CF130" i="4"/>
  <c r="CG130" i="4"/>
  <c r="CH130" i="4"/>
  <c r="CI130" i="4"/>
  <c r="CJ130" i="4"/>
  <c r="CK130" i="4"/>
  <c r="CL130" i="4"/>
  <c r="CM130" i="4"/>
  <c r="CN130" i="4"/>
  <c r="CO130" i="4"/>
  <c r="CP130" i="4"/>
  <c r="BY131" i="4"/>
  <c r="BZ131" i="4"/>
  <c r="CA131" i="4"/>
  <c r="CB131" i="4"/>
  <c r="CC131" i="4"/>
  <c r="CD131" i="4"/>
  <c r="CE131" i="4"/>
  <c r="CF131" i="4"/>
  <c r="CG131" i="4"/>
  <c r="CH131" i="4"/>
  <c r="CI131" i="4"/>
  <c r="CJ131" i="4"/>
  <c r="CK131" i="4"/>
  <c r="CL131" i="4"/>
  <c r="CM131" i="4"/>
  <c r="CN131" i="4"/>
  <c r="CO131" i="4"/>
  <c r="CP131" i="4"/>
  <c r="BY132" i="4"/>
  <c r="BZ132" i="4"/>
  <c r="CA132" i="4"/>
  <c r="CB132" i="4"/>
  <c r="CC132" i="4"/>
  <c r="CD132" i="4"/>
  <c r="CE132" i="4"/>
  <c r="CF132" i="4"/>
  <c r="CG132" i="4"/>
  <c r="CH132" i="4"/>
  <c r="CI132" i="4"/>
  <c r="CJ132" i="4"/>
  <c r="CK132" i="4"/>
  <c r="CL132" i="4"/>
  <c r="CM132" i="4"/>
  <c r="CN132" i="4"/>
  <c r="CO132" i="4"/>
  <c r="CP132" i="4"/>
  <c r="BY133" i="4"/>
  <c r="BZ133" i="4"/>
  <c r="CA133" i="4"/>
  <c r="CB133" i="4"/>
  <c r="CC133" i="4"/>
  <c r="CD133" i="4"/>
  <c r="CE133" i="4"/>
  <c r="CF133" i="4"/>
  <c r="CG133" i="4"/>
  <c r="CH133" i="4"/>
  <c r="CI133" i="4"/>
  <c r="CJ133" i="4"/>
  <c r="CK133" i="4"/>
  <c r="CL133" i="4"/>
  <c r="CM133" i="4"/>
  <c r="CN133" i="4"/>
  <c r="CO133" i="4"/>
  <c r="CP133" i="4"/>
  <c r="BY134" i="4"/>
  <c r="BZ134" i="4"/>
  <c r="CA134" i="4"/>
  <c r="CB134" i="4"/>
  <c r="CC134" i="4"/>
  <c r="CD134" i="4"/>
  <c r="CE134" i="4"/>
  <c r="CF134" i="4"/>
  <c r="CG134" i="4"/>
  <c r="CH134" i="4"/>
  <c r="CI134" i="4"/>
  <c r="CJ134" i="4"/>
  <c r="CK134" i="4"/>
  <c r="CL134" i="4"/>
  <c r="CM134" i="4"/>
  <c r="CN134" i="4"/>
  <c r="CO134" i="4"/>
  <c r="CP134" i="4"/>
  <c r="BY135" i="4"/>
  <c r="BZ135" i="4"/>
  <c r="CA135" i="4"/>
  <c r="CB135" i="4"/>
  <c r="CC135" i="4"/>
  <c r="CD135" i="4"/>
  <c r="CE135" i="4"/>
  <c r="CF135" i="4"/>
  <c r="CG135" i="4"/>
  <c r="CH135" i="4"/>
  <c r="CI135" i="4"/>
  <c r="CJ135" i="4"/>
  <c r="CK135" i="4"/>
  <c r="CL135" i="4"/>
  <c r="CM135" i="4"/>
  <c r="CN135" i="4"/>
  <c r="CO135" i="4"/>
  <c r="CP135" i="4"/>
  <c r="BY136" i="4"/>
  <c r="BZ136" i="4"/>
  <c r="CA136" i="4"/>
  <c r="CB136" i="4"/>
  <c r="CC136" i="4"/>
  <c r="CD136" i="4"/>
  <c r="CE136" i="4"/>
  <c r="CF136" i="4"/>
  <c r="CG136" i="4"/>
  <c r="CH136" i="4"/>
  <c r="CI136" i="4"/>
  <c r="CJ136" i="4"/>
  <c r="CK136" i="4"/>
  <c r="CL136" i="4"/>
  <c r="CM136" i="4"/>
  <c r="CN136" i="4"/>
  <c r="CO136" i="4"/>
  <c r="CP136" i="4"/>
  <c r="BY137" i="4"/>
  <c r="BZ137" i="4"/>
  <c r="CA137" i="4"/>
  <c r="CB137" i="4"/>
  <c r="CC137" i="4"/>
  <c r="CD137" i="4"/>
  <c r="CE137" i="4"/>
  <c r="CF137" i="4"/>
  <c r="CG137" i="4"/>
  <c r="CH137" i="4"/>
  <c r="CI137" i="4"/>
  <c r="CJ137" i="4"/>
  <c r="CK137" i="4"/>
  <c r="CL137" i="4"/>
  <c r="CM137" i="4"/>
  <c r="CN137" i="4"/>
  <c r="CO137" i="4"/>
  <c r="CP137" i="4"/>
  <c r="BY138" i="4"/>
  <c r="BZ138" i="4"/>
  <c r="CA138" i="4"/>
  <c r="CB138" i="4"/>
  <c r="CC138" i="4"/>
  <c r="CD138" i="4"/>
  <c r="CE138" i="4"/>
  <c r="CF138" i="4"/>
  <c r="CG138" i="4"/>
  <c r="CH138" i="4"/>
  <c r="CI138" i="4"/>
  <c r="CJ138" i="4"/>
  <c r="CK138" i="4"/>
  <c r="CL138" i="4"/>
  <c r="CM138" i="4"/>
  <c r="CN138" i="4"/>
  <c r="CO138" i="4"/>
  <c r="CP138" i="4"/>
  <c r="BY139" i="4"/>
  <c r="BZ139" i="4"/>
  <c r="CA139" i="4"/>
  <c r="CB139" i="4"/>
  <c r="CC139" i="4"/>
  <c r="CD139" i="4"/>
  <c r="CE139" i="4"/>
  <c r="CF139" i="4"/>
  <c r="CG139" i="4"/>
  <c r="CH139" i="4"/>
  <c r="CI139" i="4"/>
  <c r="CJ139" i="4"/>
  <c r="CK139" i="4"/>
  <c r="CL139" i="4"/>
  <c r="CM139" i="4"/>
  <c r="CN139" i="4"/>
  <c r="CO139" i="4"/>
  <c r="CP139" i="4"/>
  <c r="BY140" i="4"/>
  <c r="BZ140" i="4"/>
  <c r="CA140" i="4"/>
  <c r="CB140" i="4"/>
  <c r="CC140" i="4"/>
  <c r="CD140" i="4"/>
  <c r="CE140" i="4"/>
  <c r="CF140" i="4"/>
  <c r="CG140" i="4"/>
  <c r="CH140" i="4"/>
  <c r="CI140" i="4"/>
  <c r="CJ140" i="4"/>
  <c r="CK140" i="4"/>
  <c r="CL140" i="4"/>
  <c r="CM140" i="4"/>
  <c r="CN140" i="4"/>
  <c r="CO140" i="4"/>
  <c r="CP140" i="4"/>
  <c r="BY141" i="4"/>
  <c r="BZ141" i="4"/>
  <c r="CA141" i="4"/>
  <c r="CB141" i="4"/>
  <c r="CC141" i="4"/>
  <c r="CD141" i="4"/>
  <c r="CE141" i="4"/>
  <c r="CF141" i="4"/>
  <c r="CG141" i="4"/>
  <c r="CH141" i="4"/>
  <c r="CI141" i="4"/>
  <c r="CJ141" i="4"/>
  <c r="CK141" i="4"/>
  <c r="CL141" i="4"/>
  <c r="CM141" i="4"/>
  <c r="CN141" i="4"/>
  <c r="CO141" i="4"/>
  <c r="CP141" i="4"/>
  <c r="BY142" i="4"/>
  <c r="BZ142" i="4"/>
  <c r="CA142" i="4"/>
  <c r="CB142" i="4"/>
  <c r="CC142" i="4"/>
  <c r="CD142" i="4"/>
  <c r="CE142" i="4"/>
  <c r="CF142" i="4"/>
  <c r="CG142" i="4"/>
  <c r="CH142" i="4"/>
  <c r="CI142" i="4"/>
  <c r="CJ142" i="4"/>
  <c r="CK142" i="4"/>
  <c r="CL142" i="4"/>
  <c r="CM142" i="4"/>
  <c r="CN142" i="4"/>
  <c r="CO142" i="4"/>
  <c r="CP142" i="4"/>
  <c r="BY143" i="4"/>
  <c r="BZ143" i="4"/>
  <c r="CA143" i="4"/>
  <c r="CB143" i="4"/>
  <c r="CC143" i="4"/>
  <c r="CD143" i="4"/>
  <c r="CE143" i="4"/>
  <c r="CF143" i="4"/>
  <c r="CG143" i="4"/>
  <c r="CH143" i="4"/>
  <c r="CI143" i="4"/>
  <c r="CJ143" i="4"/>
  <c r="CK143" i="4"/>
  <c r="CL143" i="4"/>
  <c r="CM143" i="4"/>
  <c r="CN143" i="4"/>
  <c r="CO143" i="4"/>
  <c r="CP143" i="4"/>
  <c r="BY144" i="4"/>
  <c r="BZ144" i="4"/>
  <c r="CA144" i="4"/>
  <c r="CB144" i="4"/>
  <c r="CC144" i="4"/>
  <c r="CD144" i="4"/>
  <c r="CE144" i="4"/>
  <c r="CF144" i="4"/>
  <c r="CG144" i="4"/>
  <c r="CH144" i="4"/>
  <c r="CI144" i="4"/>
  <c r="CJ144" i="4"/>
  <c r="CK144" i="4"/>
  <c r="CL144" i="4"/>
  <c r="CM144" i="4"/>
  <c r="CN144" i="4"/>
  <c r="CO144" i="4"/>
  <c r="CP144" i="4"/>
  <c r="BY145" i="4"/>
  <c r="BZ145" i="4"/>
  <c r="CA145" i="4"/>
  <c r="CB145" i="4"/>
  <c r="CC145" i="4"/>
  <c r="CD145" i="4"/>
  <c r="CE145" i="4"/>
  <c r="CF145" i="4"/>
  <c r="CG145" i="4"/>
  <c r="CH145" i="4"/>
  <c r="CI145" i="4"/>
  <c r="CJ145" i="4"/>
  <c r="CK145" i="4"/>
  <c r="CL145" i="4"/>
  <c r="CM145" i="4"/>
  <c r="CN145" i="4"/>
  <c r="CO145" i="4"/>
  <c r="CP145" i="4"/>
  <c r="BY146" i="4"/>
  <c r="BZ146" i="4"/>
  <c r="CA146" i="4"/>
  <c r="CB146" i="4"/>
  <c r="CC146" i="4"/>
  <c r="CD146" i="4"/>
  <c r="CE146" i="4"/>
  <c r="CF146" i="4"/>
  <c r="CG146" i="4"/>
  <c r="CH146" i="4"/>
  <c r="CI146" i="4"/>
  <c r="CJ146" i="4"/>
  <c r="CK146" i="4"/>
  <c r="CL146" i="4"/>
  <c r="CM146" i="4"/>
  <c r="CN146" i="4"/>
  <c r="CO146" i="4"/>
  <c r="CP146" i="4"/>
  <c r="BY147" i="4"/>
  <c r="BZ147" i="4"/>
  <c r="CA147" i="4"/>
  <c r="CB147" i="4"/>
  <c r="CC147" i="4"/>
  <c r="CD147" i="4"/>
  <c r="CE147" i="4"/>
  <c r="CF147" i="4"/>
  <c r="CG147" i="4"/>
  <c r="CH147" i="4"/>
  <c r="CI147" i="4"/>
  <c r="CJ147" i="4"/>
  <c r="CK147" i="4"/>
  <c r="CL147" i="4"/>
  <c r="CM147" i="4"/>
  <c r="CN147" i="4"/>
  <c r="CO147" i="4"/>
  <c r="CP147" i="4"/>
  <c r="BY148" i="4"/>
  <c r="BZ148" i="4"/>
  <c r="CA148" i="4"/>
  <c r="CB148" i="4"/>
  <c r="CC148" i="4"/>
  <c r="CD148" i="4"/>
  <c r="CE148" i="4"/>
  <c r="CF148" i="4"/>
  <c r="CG148" i="4"/>
  <c r="CH148" i="4"/>
  <c r="CI148" i="4"/>
  <c r="CJ148" i="4"/>
  <c r="CK148" i="4"/>
  <c r="CL148" i="4"/>
  <c r="CM148" i="4"/>
  <c r="CN148" i="4"/>
  <c r="CO148" i="4"/>
  <c r="CP148" i="4"/>
  <c r="BY149" i="4"/>
  <c r="BZ149" i="4"/>
  <c r="CA149" i="4"/>
  <c r="CB149" i="4"/>
  <c r="CC149" i="4"/>
  <c r="CD149" i="4"/>
  <c r="CE149" i="4"/>
  <c r="CF149" i="4"/>
  <c r="CG149" i="4"/>
  <c r="CH149" i="4"/>
  <c r="CI149" i="4"/>
  <c r="CJ149" i="4"/>
  <c r="CK149" i="4"/>
  <c r="CL149" i="4"/>
  <c r="CM149" i="4"/>
  <c r="CN149" i="4"/>
  <c r="CO149" i="4"/>
  <c r="CP149" i="4"/>
  <c r="BY150" i="4"/>
  <c r="BZ150" i="4"/>
  <c r="CA150" i="4"/>
  <c r="CB150" i="4"/>
  <c r="CC150" i="4"/>
  <c r="CD150" i="4"/>
  <c r="CE150" i="4"/>
  <c r="CF150" i="4"/>
  <c r="CG150" i="4"/>
  <c r="CH150" i="4"/>
  <c r="CI150" i="4"/>
  <c r="CJ150" i="4"/>
  <c r="CK150" i="4"/>
  <c r="CL150" i="4"/>
  <c r="CM150" i="4"/>
  <c r="CN150" i="4"/>
  <c r="CO150" i="4"/>
  <c r="CP150" i="4"/>
  <c r="BY151" i="4"/>
  <c r="BZ151" i="4"/>
  <c r="CA151" i="4"/>
  <c r="CB151" i="4"/>
  <c r="CC151" i="4"/>
  <c r="CD151" i="4"/>
  <c r="CE151" i="4"/>
  <c r="CF151" i="4"/>
  <c r="CG151" i="4"/>
  <c r="CH151" i="4"/>
  <c r="CI151" i="4"/>
  <c r="CJ151" i="4"/>
  <c r="CK151" i="4"/>
  <c r="CL151" i="4"/>
  <c r="CM151" i="4"/>
  <c r="CN151" i="4"/>
  <c r="CO151" i="4"/>
  <c r="CP151" i="4"/>
  <c r="BY152" i="4"/>
  <c r="BZ152" i="4"/>
  <c r="CA152" i="4"/>
  <c r="CB152" i="4"/>
  <c r="CC152" i="4"/>
  <c r="CD152" i="4"/>
  <c r="CE152" i="4"/>
  <c r="CF152" i="4"/>
  <c r="CG152" i="4"/>
  <c r="CH152" i="4"/>
  <c r="CI152" i="4"/>
  <c r="CJ152" i="4"/>
  <c r="CK152" i="4"/>
  <c r="CL152" i="4"/>
  <c r="CM152" i="4"/>
  <c r="CN152" i="4"/>
  <c r="CO152" i="4"/>
  <c r="CP152" i="4"/>
  <c r="BY153" i="4"/>
  <c r="BZ153" i="4"/>
  <c r="CA153" i="4"/>
  <c r="CB153" i="4"/>
  <c r="CC153" i="4"/>
  <c r="CD153" i="4"/>
  <c r="CE153" i="4"/>
  <c r="CF153" i="4"/>
  <c r="CG153" i="4"/>
  <c r="CH153" i="4"/>
  <c r="CI153" i="4"/>
  <c r="CJ153" i="4"/>
  <c r="CK153" i="4"/>
  <c r="CL153" i="4"/>
  <c r="CM153" i="4"/>
  <c r="CN153" i="4"/>
  <c r="CO153" i="4"/>
  <c r="CP153" i="4"/>
  <c r="BY154" i="4"/>
  <c r="BZ154" i="4"/>
  <c r="CA154" i="4"/>
  <c r="CB154" i="4"/>
  <c r="CC154" i="4"/>
  <c r="CD154" i="4"/>
  <c r="CE154" i="4"/>
  <c r="CF154" i="4"/>
  <c r="CG154" i="4"/>
  <c r="CH154" i="4"/>
  <c r="CI154" i="4"/>
  <c r="CJ154" i="4"/>
  <c r="CK154" i="4"/>
  <c r="CL154" i="4"/>
  <c r="CM154" i="4"/>
  <c r="CN154" i="4"/>
  <c r="CO154" i="4"/>
  <c r="CP154" i="4"/>
  <c r="BY155" i="4"/>
  <c r="BZ155" i="4"/>
  <c r="CA155" i="4"/>
  <c r="CB155" i="4"/>
  <c r="CC155" i="4"/>
  <c r="CD155" i="4"/>
  <c r="CE155" i="4"/>
  <c r="CF155" i="4"/>
  <c r="CG155" i="4"/>
  <c r="CH155" i="4"/>
  <c r="CI155" i="4"/>
  <c r="CJ155" i="4"/>
  <c r="CK155" i="4"/>
  <c r="CL155" i="4"/>
  <c r="CM155" i="4"/>
  <c r="CN155" i="4"/>
  <c r="CO155" i="4"/>
  <c r="CP155" i="4"/>
  <c r="BY156" i="4"/>
  <c r="BZ156" i="4"/>
  <c r="CA156" i="4"/>
  <c r="CB156" i="4"/>
  <c r="CC156" i="4"/>
  <c r="CD156" i="4"/>
  <c r="CE156" i="4"/>
  <c r="CF156" i="4"/>
  <c r="CG156" i="4"/>
  <c r="CH156" i="4"/>
  <c r="CI156" i="4"/>
  <c r="CJ156" i="4"/>
  <c r="CK156" i="4"/>
  <c r="CL156" i="4"/>
  <c r="CM156" i="4"/>
  <c r="CN156" i="4"/>
  <c r="CO156" i="4"/>
  <c r="CP156" i="4"/>
  <c r="BZ34" i="4"/>
  <c r="CA34" i="4"/>
  <c r="CB34" i="4"/>
  <c r="CC34" i="4"/>
  <c r="CD34" i="4"/>
  <c r="CE34" i="4"/>
  <c r="CF34" i="4"/>
  <c r="CG34" i="4"/>
  <c r="CH34" i="4"/>
  <c r="CI34" i="4"/>
  <c r="CJ34" i="4"/>
  <c r="CK34" i="4"/>
  <c r="CL34" i="4"/>
  <c r="CM34" i="4"/>
  <c r="CN34" i="4"/>
  <c r="CO34" i="4"/>
  <c r="CP34" i="4"/>
  <c r="BY34" i="4"/>
  <c r="BZ33" i="4"/>
  <c r="CA33" i="4"/>
  <c r="CB33" i="4"/>
  <c r="CC33" i="4"/>
  <c r="CD33" i="4"/>
  <c r="CE33" i="4"/>
  <c r="CF33" i="4"/>
  <c r="CG33" i="4"/>
  <c r="CH33" i="4"/>
  <c r="CI33" i="4"/>
  <c r="CJ33" i="4"/>
  <c r="CK33" i="4"/>
  <c r="CL33" i="4"/>
  <c r="CM33" i="4"/>
  <c r="CN33" i="4"/>
  <c r="CO33" i="4"/>
  <c r="CP33" i="4"/>
  <c r="BY33" i="4"/>
  <c r="Z35" i="4"/>
  <c r="AA35" i="4"/>
  <c r="AB35" i="4"/>
  <c r="AC35" i="4"/>
  <c r="AD35" i="4"/>
  <c r="AE35" i="4"/>
  <c r="AF35" i="4"/>
  <c r="AG35" i="4"/>
  <c r="AH35" i="4"/>
  <c r="AI35" i="4"/>
  <c r="AJ35" i="4"/>
  <c r="AK35" i="4"/>
  <c r="AL35" i="4"/>
  <c r="AM35" i="4"/>
  <c r="AN35" i="4"/>
  <c r="AO35" i="4"/>
  <c r="AP35" i="4"/>
  <c r="AQ35" i="4"/>
  <c r="Z36" i="4"/>
  <c r="AA36" i="4"/>
  <c r="AB36" i="4"/>
  <c r="AC36" i="4"/>
  <c r="AD36" i="4"/>
  <c r="AE36" i="4"/>
  <c r="AF36" i="4"/>
  <c r="AG36" i="4"/>
  <c r="AH36" i="4"/>
  <c r="AI36" i="4"/>
  <c r="AJ36" i="4"/>
  <c r="AK36" i="4"/>
  <c r="AL36" i="4"/>
  <c r="AM36" i="4"/>
  <c r="AN36" i="4"/>
  <c r="AO36" i="4"/>
  <c r="AP36" i="4"/>
  <c r="AQ36" i="4"/>
  <c r="Z37" i="4"/>
  <c r="AA37" i="4"/>
  <c r="AB37" i="4"/>
  <c r="AC37" i="4"/>
  <c r="AD37" i="4"/>
  <c r="AE37" i="4"/>
  <c r="AF37" i="4"/>
  <c r="AG37" i="4"/>
  <c r="AH37" i="4"/>
  <c r="AI37" i="4"/>
  <c r="AJ37" i="4"/>
  <c r="AK37" i="4"/>
  <c r="AL37" i="4"/>
  <c r="AM37" i="4"/>
  <c r="AN37" i="4"/>
  <c r="AO37" i="4"/>
  <c r="AP37" i="4"/>
  <c r="AQ37" i="4"/>
  <c r="Z38" i="4"/>
  <c r="AA38" i="4"/>
  <c r="AB38" i="4"/>
  <c r="AC38" i="4"/>
  <c r="AD38" i="4"/>
  <c r="AE38" i="4"/>
  <c r="AF38" i="4"/>
  <c r="AG38" i="4"/>
  <c r="AH38" i="4"/>
  <c r="AI38" i="4"/>
  <c r="AJ38" i="4"/>
  <c r="AK38" i="4"/>
  <c r="AL38" i="4"/>
  <c r="AM38" i="4"/>
  <c r="AN38" i="4"/>
  <c r="AO38" i="4"/>
  <c r="AP38" i="4"/>
  <c r="AQ38" i="4"/>
  <c r="Z39" i="4"/>
  <c r="AA39" i="4"/>
  <c r="AB39" i="4"/>
  <c r="AC39" i="4"/>
  <c r="AD39" i="4"/>
  <c r="AE39" i="4"/>
  <c r="AF39" i="4"/>
  <c r="AG39" i="4"/>
  <c r="AH39" i="4"/>
  <c r="AI39" i="4"/>
  <c r="AJ39" i="4"/>
  <c r="AK39" i="4"/>
  <c r="AL39" i="4"/>
  <c r="AM39" i="4"/>
  <c r="AN39" i="4"/>
  <c r="AO39" i="4"/>
  <c r="AP39" i="4"/>
  <c r="AQ39" i="4"/>
  <c r="Z40" i="4"/>
  <c r="AA40" i="4"/>
  <c r="AB40" i="4"/>
  <c r="AC40" i="4"/>
  <c r="AD40" i="4"/>
  <c r="AE40" i="4"/>
  <c r="AF40" i="4"/>
  <c r="AG40" i="4"/>
  <c r="AH40" i="4"/>
  <c r="AI40" i="4"/>
  <c r="AJ40" i="4"/>
  <c r="AK40" i="4"/>
  <c r="AL40" i="4"/>
  <c r="AM40" i="4"/>
  <c r="AN40" i="4"/>
  <c r="AO40" i="4"/>
  <c r="AP40" i="4"/>
  <c r="AQ40" i="4"/>
  <c r="Z41" i="4"/>
  <c r="AA41" i="4"/>
  <c r="AB41" i="4"/>
  <c r="AC41" i="4"/>
  <c r="AD41" i="4"/>
  <c r="AE41" i="4"/>
  <c r="AF41" i="4"/>
  <c r="AG41" i="4"/>
  <c r="AH41" i="4"/>
  <c r="AI41" i="4"/>
  <c r="AJ41" i="4"/>
  <c r="AK41" i="4"/>
  <c r="AL41" i="4"/>
  <c r="AM41" i="4"/>
  <c r="AN41" i="4"/>
  <c r="AO41" i="4"/>
  <c r="AP41" i="4"/>
  <c r="AQ41" i="4"/>
  <c r="Z42" i="4"/>
  <c r="AA42" i="4"/>
  <c r="AB42" i="4"/>
  <c r="AC42" i="4"/>
  <c r="AD42" i="4"/>
  <c r="AE42" i="4"/>
  <c r="AF42" i="4"/>
  <c r="AG42" i="4"/>
  <c r="AH42" i="4"/>
  <c r="AI42" i="4"/>
  <c r="AJ42" i="4"/>
  <c r="AK42" i="4"/>
  <c r="AL42" i="4"/>
  <c r="AM42" i="4"/>
  <c r="AN42" i="4"/>
  <c r="AO42" i="4"/>
  <c r="AP42" i="4"/>
  <c r="AQ42" i="4"/>
  <c r="Z43" i="4"/>
  <c r="AA43" i="4"/>
  <c r="AB43" i="4"/>
  <c r="AC43" i="4"/>
  <c r="AD43" i="4"/>
  <c r="AE43" i="4"/>
  <c r="AF43" i="4"/>
  <c r="AG43" i="4"/>
  <c r="AH43" i="4"/>
  <c r="AI43" i="4"/>
  <c r="AJ43" i="4"/>
  <c r="AK43" i="4"/>
  <c r="AL43" i="4"/>
  <c r="AM43" i="4"/>
  <c r="AN43" i="4"/>
  <c r="AO43" i="4"/>
  <c r="AP43" i="4"/>
  <c r="AQ43" i="4"/>
  <c r="Z44" i="4"/>
  <c r="AA44" i="4"/>
  <c r="AB44" i="4"/>
  <c r="AC44" i="4"/>
  <c r="AD44" i="4"/>
  <c r="AE44" i="4"/>
  <c r="AF44" i="4"/>
  <c r="AG44" i="4"/>
  <c r="AH44" i="4"/>
  <c r="AI44" i="4"/>
  <c r="AJ44" i="4"/>
  <c r="AK44" i="4"/>
  <c r="AL44" i="4"/>
  <c r="AM44" i="4"/>
  <c r="AN44" i="4"/>
  <c r="AO44" i="4"/>
  <c r="AP44" i="4"/>
  <c r="AQ44" i="4"/>
  <c r="Z45" i="4"/>
  <c r="AA45" i="4"/>
  <c r="AB45" i="4"/>
  <c r="AC45" i="4"/>
  <c r="AD45" i="4"/>
  <c r="AE45" i="4"/>
  <c r="AF45" i="4"/>
  <c r="AG45" i="4"/>
  <c r="AH45" i="4"/>
  <c r="AI45" i="4"/>
  <c r="AJ45" i="4"/>
  <c r="AK45" i="4"/>
  <c r="AL45" i="4"/>
  <c r="AM45" i="4"/>
  <c r="AN45" i="4"/>
  <c r="AO45" i="4"/>
  <c r="AP45" i="4"/>
  <c r="AQ45" i="4"/>
  <c r="Z46" i="4"/>
  <c r="AA46" i="4"/>
  <c r="AB46" i="4"/>
  <c r="AC46" i="4"/>
  <c r="AD46" i="4"/>
  <c r="AE46" i="4"/>
  <c r="AF46" i="4"/>
  <c r="AG46" i="4"/>
  <c r="AH46" i="4"/>
  <c r="AI46" i="4"/>
  <c r="AJ46" i="4"/>
  <c r="AK46" i="4"/>
  <c r="AL46" i="4"/>
  <c r="AM46" i="4"/>
  <c r="AN46" i="4"/>
  <c r="AO46" i="4"/>
  <c r="AP46" i="4"/>
  <c r="AQ46" i="4"/>
  <c r="Z47" i="4"/>
  <c r="AA47" i="4"/>
  <c r="AB47" i="4"/>
  <c r="AC47" i="4"/>
  <c r="AD47" i="4"/>
  <c r="AE47" i="4"/>
  <c r="AF47" i="4"/>
  <c r="AG47" i="4"/>
  <c r="AH47" i="4"/>
  <c r="AI47" i="4"/>
  <c r="AJ47" i="4"/>
  <c r="AK47" i="4"/>
  <c r="AL47" i="4"/>
  <c r="AM47" i="4"/>
  <c r="AN47" i="4"/>
  <c r="AO47" i="4"/>
  <c r="AP47" i="4"/>
  <c r="AQ47" i="4"/>
  <c r="Z48" i="4"/>
  <c r="AA48" i="4"/>
  <c r="AB48" i="4"/>
  <c r="AC48" i="4"/>
  <c r="AD48" i="4"/>
  <c r="AE48" i="4"/>
  <c r="AF48" i="4"/>
  <c r="AG48" i="4"/>
  <c r="AH48" i="4"/>
  <c r="AI48" i="4"/>
  <c r="AJ48" i="4"/>
  <c r="AK48" i="4"/>
  <c r="AL48" i="4"/>
  <c r="AM48" i="4"/>
  <c r="AN48" i="4"/>
  <c r="AO48" i="4"/>
  <c r="AP48" i="4"/>
  <c r="AQ48" i="4"/>
  <c r="Z49" i="4"/>
  <c r="AA49" i="4"/>
  <c r="AB49" i="4"/>
  <c r="AC49" i="4"/>
  <c r="AD49" i="4"/>
  <c r="AE49" i="4"/>
  <c r="AF49" i="4"/>
  <c r="AG49" i="4"/>
  <c r="AH49" i="4"/>
  <c r="AI49" i="4"/>
  <c r="AJ49" i="4"/>
  <c r="AK49" i="4"/>
  <c r="AL49" i="4"/>
  <c r="AM49" i="4"/>
  <c r="AN49" i="4"/>
  <c r="AO49" i="4"/>
  <c r="AP49" i="4"/>
  <c r="AQ49" i="4"/>
  <c r="Z50" i="4"/>
  <c r="AA50" i="4"/>
  <c r="AB50" i="4"/>
  <c r="AC50" i="4"/>
  <c r="AD50" i="4"/>
  <c r="AE50" i="4"/>
  <c r="AF50" i="4"/>
  <c r="AG50" i="4"/>
  <c r="AH50" i="4"/>
  <c r="AI50" i="4"/>
  <c r="AJ50" i="4"/>
  <c r="AK50" i="4"/>
  <c r="AL50" i="4"/>
  <c r="AM50" i="4"/>
  <c r="AN50" i="4"/>
  <c r="AO50" i="4"/>
  <c r="AP50" i="4"/>
  <c r="AQ50" i="4"/>
  <c r="Z51" i="4"/>
  <c r="AA51" i="4"/>
  <c r="AB51" i="4"/>
  <c r="AC51" i="4"/>
  <c r="AD51" i="4"/>
  <c r="AE51" i="4"/>
  <c r="AF51" i="4"/>
  <c r="AG51" i="4"/>
  <c r="AH51" i="4"/>
  <c r="AI51" i="4"/>
  <c r="AJ51" i="4"/>
  <c r="AK51" i="4"/>
  <c r="AL51" i="4"/>
  <c r="AM51" i="4"/>
  <c r="AN51" i="4"/>
  <c r="AO51" i="4"/>
  <c r="AP51" i="4"/>
  <c r="AQ51" i="4"/>
  <c r="Z52" i="4"/>
  <c r="AA52" i="4"/>
  <c r="AB52" i="4"/>
  <c r="AC52" i="4"/>
  <c r="AD52" i="4"/>
  <c r="AE52" i="4"/>
  <c r="AF52" i="4"/>
  <c r="AG52" i="4"/>
  <c r="AH52" i="4"/>
  <c r="AI52" i="4"/>
  <c r="AJ52" i="4"/>
  <c r="AK52" i="4"/>
  <c r="AL52" i="4"/>
  <c r="AM52" i="4"/>
  <c r="AN52" i="4"/>
  <c r="AO52" i="4"/>
  <c r="AP52" i="4"/>
  <c r="AQ52" i="4"/>
  <c r="Z53" i="4"/>
  <c r="AA53" i="4"/>
  <c r="AB53" i="4"/>
  <c r="AC53" i="4"/>
  <c r="AD53" i="4"/>
  <c r="AE53" i="4"/>
  <c r="AF53" i="4"/>
  <c r="AG53" i="4"/>
  <c r="AH53" i="4"/>
  <c r="AI53" i="4"/>
  <c r="AJ53" i="4"/>
  <c r="AK53" i="4"/>
  <c r="AL53" i="4"/>
  <c r="AM53" i="4"/>
  <c r="AN53" i="4"/>
  <c r="AO53" i="4"/>
  <c r="AP53" i="4"/>
  <c r="AQ53" i="4"/>
  <c r="Z54" i="4"/>
  <c r="AA54" i="4"/>
  <c r="AB54" i="4"/>
  <c r="AC54" i="4"/>
  <c r="AD54" i="4"/>
  <c r="AE54" i="4"/>
  <c r="AF54" i="4"/>
  <c r="AG54" i="4"/>
  <c r="AH54" i="4"/>
  <c r="AI54" i="4"/>
  <c r="AJ54" i="4"/>
  <c r="AK54" i="4"/>
  <c r="AL54" i="4"/>
  <c r="AM54" i="4"/>
  <c r="AN54" i="4"/>
  <c r="AO54" i="4"/>
  <c r="AP54" i="4"/>
  <c r="AQ54" i="4"/>
  <c r="Z55" i="4"/>
  <c r="AA55" i="4"/>
  <c r="AB55" i="4"/>
  <c r="AC55" i="4"/>
  <c r="AD55" i="4"/>
  <c r="AE55" i="4"/>
  <c r="AF55" i="4"/>
  <c r="AG55" i="4"/>
  <c r="AH55" i="4"/>
  <c r="AI55" i="4"/>
  <c r="AJ55" i="4"/>
  <c r="AK55" i="4"/>
  <c r="AL55" i="4"/>
  <c r="AM55" i="4"/>
  <c r="AN55" i="4"/>
  <c r="AO55" i="4"/>
  <c r="AP55" i="4"/>
  <c r="AQ55" i="4"/>
  <c r="Z56" i="4"/>
  <c r="AA56" i="4"/>
  <c r="AB56" i="4"/>
  <c r="AC56" i="4"/>
  <c r="AD56" i="4"/>
  <c r="AE56" i="4"/>
  <c r="AF56" i="4"/>
  <c r="AG56" i="4"/>
  <c r="AH56" i="4"/>
  <c r="AI56" i="4"/>
  <c r="AJ56" i="4"/>
  <c r="AK56" i="4"/>
  <c r="AL56" i="4"/>
  <c r="AM56" i="4"/>
  <c r="AN56" i="4"/>
  <c r="AO56" i="4"/>
  <c r="AP56" i="4"/>
  <c r="AQ56" i="4"/>
  <c r="Z57" i="4"/>
  <c r="AA57" i="4"/>
  <c r="AB57" i="4"/>
  <c r="AC57" i="4"/>
  <c r="AD57" i="4"/>
  <c r="AE57" i="4"/>
  <c r="AF57" i="4"/>
  <c r="AG57" i="4"/>
  <c r="AH57" i="4"/>
  <c r="AI57" i="4"/>
  <c r="AJ57" i="4"/>
  <c r="AK57" i="4"/>
  <c r="AL57" i="4"/>
  <c r="AM57" i="4"/>
  <c r="AN57" i="4"/>
  <c r="AO57" i="4"/>
  <c r="AP57" i="4"/>
  <c r="AQ57" i="4"/>
  <c r="Z58" i="4"/>
  <c r="AA58" i="4"/>
  <c r="AB58" i="4"/>
  <c r="AC58" i="4"/>
  <c r="AD58" i="4"/>
  <c r="AE58" i="4"/>
  <c r="AF58" i="4"/>
  <c r="AG58" i="4"/>
  <c r="AH58" i="4"/>
  <c r="AI58" i="4"/>
  <c r="AJ58" i="4"/>
  <c r="AK58" i="4"/>
  <c r="AL58" i="4"/>
  <c r="AM58" i="4"/>
  <c r="AN58" i="4"/>
  <c r="AO58" i="4"/>
  <c r="AP58" i="4"/>
  <c r="AQ58" i="4"/>
  <c r="Z59" i="4"/>
  <c r="AA59" i="4"/>
  <c r="AB59" i="4"/>
  <c r="AC59" i="4"/>
  <c r="AD59" i="4"/>
  <c r="AE59" i="4"/>
  <c r="AF59" i="4"/>
  <c r="AG59" i="4"/>
  <c r="AH59" i="4"/>
  <c r="AI59" i="4"/>
  <c r="AJ59" i="4"/>
  <c r="AK59" i="4"/>
  <c r="AL59" i="4"/>
  <c r="AM59" i="4"/>
  <c r="AN59" i="4"/>
  <c r="AO59" i="4"/>
  <c r="AP59" i="4"/>
  <c r="AQ59" i="4"/>
  <c r="Z60" i="4"/>
  <c r="AA60" i="4"/>
  <c r="AB60" i="4"/>
  <c r="AC60" i="4"/>
  <c r="AD60" i="4"/>
  <c r="AE60" i="4"/>
  <c r="AF60" i="4"/>
  <c r="AG60" i="4"/>
  <c r="AH60" i="4"/>
  <c r="AI60" i="4"/>
  <c r="AJ60" i="4"/>
  <c r="AK60" i="4"/>
  <c r="AL60" i="4"/>
  <c r="AM60" i="4"/>
  <c r="AN60" i="4"/>
  <c r="AO60" i="4"/>
  <c r="AP60" i="4"/>
  <c r="AQ60" i="4"/>
  <c r="Z61" i="4"/>
  <c r="AA61" i="4"/>
  <c r="AB61" i="4"/>
  <c r="AC61" i="4"/>
  <c r="AD61" i="4"/>
  <c r="AE61" i="4"/>
  <c r="AF61" i="4"/>
  <c r="AG61" i="4"/>
  <c r="AH61" i="4"/>
  <c r="AI61" i="4"/>
  <c r="AJ61" i="4"/>
  <c r="AK61" i="4"/>
  <c r="AL61" i="4"/>
  <c r="AM61" i="4"/>
  <c r="AN61" i="4"/>
  <c r="AO61" i="4"/>
  <c r="AP61" i="4"/>
  <c r="AQ61" i="4"/>
  <c r="Z62" i="4"/>
  <c r="AA62" i="4"/>
  <c r="AB62" i="4"/>
  <c r="AC62" i="4"/>
  <c r="AD62" i="4"/>
  <c r="AE62" i="4"/>
  <c r="AF62" i="4"/>
  <c r="AG62" i="4"/>
  <c r="AH62" i="4"/>
  <c r="AI62" i="4"/>
  <c r="AJ62" i="4"/>
  <c r="AK62" i="4"/>
  <c r="AL62" i="4"/>
  <c r="AM62" i="4"/>
  <c r="AN62" i="4"/>
  <c r="AO62" i="4"/>
  <c r="AP62" i="4"/>
  <c r="AQ62" i="4"/>
  <c r="Z63" i="4"/>
  <c r="AA63" i="4"/>
  <c r="AB63" i="4"/>
  <c r="AC63" i="4"/>
  <c r="AD63" i="4"/>
  <c r="AE63" i="4"/>
  <c r="AF63" i="4"/>
  <c r="AG63" i="4"/>
  <c r="AH63" i="4"/>
  <c r="AI63" i="4"/>
  <c r="AJ63" i="4"/>
  <c r="AK63" i="4"/>
  <c r="AL63" i="4"/>
  <c r="AM63" i="4"/>
  <c r="AN63" i="4"/>
  <c r="AO63" i="4"/>
  <c r="AP63" i="4"/>
  <c r="AQ63" i="4"/>
  <c r="Z64" i="4"/>
  <c r="AA64" i="4"/>
  <c r="AB64" i="4"/>
  <c r="AC64" i="4"/>
  <c r="AD64" i="4"/>
  <c r="AE64" i="4"/>
  <c r="AF64" i="4"/>
  <c r="AG64" i="4"/>
  <c r="AH64" i="4"/>
  <c r="AI64" i="4"/>
  <c r="AJ64" i="4"/>
  <c r="AK64" i="4"/>
  <c r="AL64" i="4"/>
  <c r="AM64" i="4"/>
  <c r="AN64" i="4"/>
  <c r="AO64" i="4"/>
  <c r="AP64" i="4"/>
  <c r="AQ64" i="4"/>
  <c r="Z65" i="4"/>
  <c r="AA65" i="4"/>
  <c r="AB65" i="4"/>
  <c r="AC65" i="4"/>
  <c r="AD65" i="4"/>
  <c r="AE65" i="4"/>
  <c r="AF65" i="4"/>
  <c r="AG65" i="4"/>
  <c r="AH65" i="4"/>
  <c r="AI65" i="4"/>
  <c r="AJ65" i="4"/>
  <c r="AK65" i="4"/>
  <c r="AL65" i="4"/>
  <c r="AM65" i="4"/>
  <c r="AN65" i="4"/>
  <c r="AO65" i="4"/>
  <c r="AP65" i="4"/>
  <c r="AQ65" i="4"/>
  <c r="Z66" i="4"/>
  <c r="AA66" i="4"/>
  <c r="AB66" i="4"/>
  <c r="AC66" i="4"/>
  <c r="AD66" i="4"/>
  <c r="AE66" i="4"/>
  <c r="AF66" i="4"/>
  <c r="AG66" i="4"/>
  <c r="AH66" i="4"/>
  <c r="AI66" i="4"/>
  <c r="AJ66" i="4"/>
  <c r="AK66" i="4"/>
  <c r="AL66" i="4"/>
  <c r="AM66" i="4"/>
  <c r="AN66" i="4"/>
  <c r="AO66" i="4"/>
  <c r="AP66" i="4"/>
  <c r="AQ66" i="4"/>
  <c r="Z67" i="4"/>
  <c r="AA67" i="4"/>
  <c r="AB67" i="4"/>
  <c r="AC67" i="4"/>
  <c r="AD67" i="4"/>
  <c r="AE67" i="4"/>
  <c r="AF67" i="4"/>
  <c r="AG67" i="4"/>
  <c r="AH67" i="4"/>
  <c r="AI67" i="4"/>
  <c r="AJ67" i="4"/>
  <c r="AK67" i="4"/>
  <c r="AL67" i="4"/>
  <c r="AM67" i="4"/>
  <c r="AN67" i="4"/>
  <c r="AO67" i="4"/>
  <c r="AP67" i="4"/>
  <c r="AQ67" i="4"/>
  <c r="Z68" i="4"/>
  <c r="AA68" i="4"/>
  <c r="AB68" i="4"/>
  <c r="AC68" i="4"/>
  <c r="AD68" i="4"/>
  <c r="AE68" i="4"/>
  <c r="AF68" i="4"/>
  <c r="AG68" i="4"/>
  <c r="AH68" i="4"/>
  <c r="AI68" i="4"/>
  <c r="AJ68" i="4"/>
  <c r="AK68" i="4"/>
  <c r="AL68" i="4"/>
  <c r="AM68" i="4"/>
  <c r="AN68" i="4"/>
  <c r="AO68" i="4"/>
  <c r="AP68" i="4"/>
  <c r="AQ68" i="4"/>
  <c r="Z69" i="4"/>
  <c r="AA69" i="4"/>
  <c r="AB69" i="4"/>
  <c r="AC69" i="4"/>
  <c r="AD69" i="4"/>
  <c r="AE69" i="4"/>
  <c r="AF69" i="4"/>
  <c r="AG69" i="4"/>
  <c r="AH69" i="4"/>
  <c r="AI69" i="4"/>
  <c r="AJ69" i="4"/>
  <c r="AK69" i="4"/>
  <c r="AL69" i="4"/>
  <c r="AM69" i="4"/>
  <c r="AN69" i="4"/>
  <c r="AO69" i="4"/>
  <c r="AP69" i="4"/>
  <c r="AQ69" i="4"/>
  <c r="Z70" i="4"/>
  <c r="AA70" i="4"/>
  <c r="AB70" i="4"/>
  <c r="AC70" i="4"/>
  <c r="AD70" i="4"/>
  <c r="AE70" i="4"/>
  <c r="AF70" i="4"/>
  <c r="AG70" i="4"/>
  <c r="AH70" i="4"/>
  <c r="AI70" i="4"/>
  <c r="AJ70" i="4"/>
  <c r="AK70" i="4"/>
  <c r="AL70" i="4"/>
  <c r="AM70" i="4"/>
  <c r="AN70" i="4"/>
  <c r="AO70" i="4"/>
  <c r="AP70" i="4"/>
  <c r="AQ70" i="4"/>
  <c r="Z71" i="4"/>
  <c r="AA71" i="4"/>
  <c r="AB71" i="4"/>
  <c r="AC71" i="4"/>
  <c r="AD71" i="4"/>
  <c r="AE71" i="4"/>
  <c r="AF71" i="4"/>
  <c r="AG71" i="4"/>
  <c r="AH71" i="4"/>
  <c r="AI71" i="4"/>
  <c r="AJ71" i="4"/>
  <c r="AK71" i="4"/>
  <c r="AL71" i="4"/>
  <c r="AM71" i="4"/>
  <c r="AN71" i="4"/>
  <c r="AO71" i="4"/>
  <c r="AP71" i="4"/>
  <c r="AQ71" i="4"/>
  <c r="Z72" i="4"/>
  <c r="AA72" i="4"/>
  <c r="AB72" i="4"/>
  <c r="AC72" i="4"/>
  <c r="AD72" i="4"/>
  <c r="AE72" i="4"/>
  <c r="AF72" i="4"/>
  <c r="AG72" i="4"/>
  <c r="AH72" i="4"/>
  <c r="AI72" i="4"/>
  <c r="AJ72" i="4"/>
  <c r="AK72" i="4"/>
  <c r="AL72" i="4"/>
  <c r="AM72" i="4"/>
  <c r="AN72" i="4"/>
  <c r="AO72" i="4"/>
  <c r="AP72" i="4"/>
  <c r="AQ72" i="4"/>
  <c r="Z73" i="4"/>
  <c r="AA73" i="4"/>
  <c r="AB73" i="4"/>
  <c r="AC73" i="4"/>
  <c r="AD73" i="4"/>
  <c r="AE73" i="4"/>
  <c r="AF73" i="4"/>
  <c r="AG73" i="4"/>
  <c r="AH73" i="4"/>
  <c r="AI73" i="4"/>
  <c r="AJ73" i="4"/>
  <c r="AK73" i="4"/>
  <c r="AL73" i="4"/>
  <c r="AM73" i="4"/>
  <c r="AN73" i="4"/>
  <c r="AO73" i="4"/>
  <c r="AP73" i="4"/>
  <c r="AQ73" i="4"/>
  <c r="Z74" i="4"/>
  <c r="AA74" i="4"/>
  <c r="AB74" i="4"/>
  <c r="AC74" i="4"/>
  <c r="AD74" i="4"/>
  <c r="AE74" i="4"/>
  <c r="AF74" i="4"/>
  <c r="AG74" i="4"/>
  <c r="AH74" i="4"/>
  <c r="AI74" i="4"/>
  <c r="AJ74" i="4"/>
  <c r="AK74" i="4"/>
  <c r="AL74" i="4"/>
  <c r="AM74" i="4"/>
  <c r="AN74" i="4"/>
  <c r="AO74" i="4"/>
  <c r="AP74" i="4"/>
  <c r="AQ74" i="4"/>
  <c r="Z75" i="4"/>
  <c r="AA75" i="4"/>
  <c r="AB75" i="4"/>
  <c r="AC75" i="4"/>
  <c r="AD75" i="4"/>
  <c r="AE75" i="4"/>
  <c r="AF75" i="4"/>
  <c r="AG75" i="4"/>
  <c r="AH75" i="4"/>
  <c r="AI75" i="4"/>
  <c r="AJ75" i="4"/>
  <c r="AK75" i="4"/>
  <c r="AL75" i="4"/>
  <c r="AM75" i="4"/>
  <c r="AN75" i="4"/>
  <c r="AO75" i="4"/>
  <c r="AP75" i="4"/>
  <c r="AQ75" i="4"/>
  <c r="Z76" i="4"/>
  <c r="AA76" i="4"/>
  <c r="AB76" i="4"/>
  <c r="AC76" i="4"/>
  <c r="AD76" i="4"/>
  <c r="AE76" i="4"/>
  <c r="AF76" i="4"/>
  <c r="AG76" i="4"/>
  <c r="AH76" i="4"/>
  <c r="AI76" i="4"/>
  <c r="AJ76" i="4"/>
  <c r="AK76" i="4"/>
  <c r="AL76" i="4"/>
  <c r="AM76" i="4"/>
  <c r="AN76" i="4"/>
  <c r="AO76" i="4"/>
  <c r="AP76" i="4"/>
  <c r="AQ76" i="4"/>
  <c r="Z77" i="4"/>
  <c r="AA77" i="4"/>
  <c r="AB77" i="4"/>
  <c r="AC77" i="4"/>
  <c r="AD77" i="4"/>
  <c r="AE77" i="4"/>
  <c r="AF77" i="4"/>
  <c r="AG77" i="4"/>
  <c r="AH77" i="4"/>
  <c r="AI77" i="4"/>
  <c r="AJ77" i="4"/>
  <c r="AK77" i="4"/>
  <c r="AL77" i="4"/>
  <c r="AM77" i="4"/>
  <c r="AN77" i="4"/>
  <c r="AO77" i="4"/>
  <c r="AP77" i="4"/>
  <c r="AQ77" i="4"/>
  <c r="Z78" i="4"/>
  <c r="AA78" i="4"/>
  <c r="AB78" i="4"/>
  <c r="AC78" i="4"/>
  <c r="AD78" i="4"/>
  <c r="AE78" i="4"/>
  <c r="AF78" i="4"/>
  <c r="AG78" i="4"/>
  <c r="AH78" i="4"/>
  <c r="AI78" i="4"/>
  <c r="AJ78" i="4"/>
  <c r="AK78" i="4"/>
  <c r="AL78" i="4"/>
  <c r="AM78" i="4"/>
  <c r="AN78" i="4"/>
  <c r="AO78" i="4"/>
  <c r="AP78" i="4"/>
  <c r="AQ78" i="4"/>
  <c r="Z79" i="4"/>
  <c r="AA79" i="4"/>
  <c r="AB79" i="4"/>
  <c r="AC79" i="4"/>
  <c r="AD79" i="4"/>
  <c r="AE79" i="4"/>
  <c r="AF79" i="4"/>
  <c r="AG79" i="4"/>
  <c r="AH79" i="4"/>
  <c r="AI79" i="4"/>
  <c r="AJ79" i="4"/>
  <c r="AK79" i="4"/>
  <c r="AL79" i="4"/>
  <c r="AM79" i="4"/>
  <c r="AN79" i="4"/>
  <c r="AO79" i="4"/>
  <c r="AP79" i="4"/>
  <c r="AQ79" i="4"/>
  <c r="Z80" i="4"/>
  <c r="AA80" i="4"/>
  <c r="AB80" i="4"/>
  <c r="AC80" i="4"/>
  <c r="AD80" i="4"/>
  <c r="AE80" i="4"/>
  <c r="AF80" i="4"/>
  <c r="AG80" i="4"/>
  <c r="AH80" i="4"/>
  <c r="AI80" i="4"/>
  <c r="AJ80" i="4"/>
  <c r="AK80" i="4"/>
  <c r="AL80" i="4"/>
  <c r="AM80" i="4"/>
  <c r="AN80" i="4"/>
  <c r="AO80" i="4"/>
  <c r="AP80" i="4"/>
  <c r="AQ80" i="4"/>
  <c r="Z81" i="4"/>
  <c r="AA81" i="4"/>
  <c r="AB81" i="4"/>
  <c r="AC81" i="4"/>
  <c r="AD81" i="4"/>
  <c r="AE81" i="4"/>
  <c r="AF81" i="4"/>
  <c r="AG81" i="4"/>
  <c r="AH81" i="4"/>
  <c r="AI81" i="4"/>
  <c r="AJ81" i="4"/>
  <c r="AK81" i="4"/>
  <c r="AL81" i="4"/>
  <c r="AM81" i="4"/>
  <c r="AN81" i="4"/>
  <c r="AO81" i="4"/>
  <c r="AP81" i="4"/>
  <c r="AQ81" i="4"/>
  <c r="Z82" i="4"/>
  <c r="AA82" i="4"/>
  <c r="AB82" i="4"/>
  <c r="AC82" i="4"/>
  <c r="AD82" i="4"/>
  <c r="AE82" i="4"/>
  <c r="AF82" i="4"/>
  <c r="AG82" i="4"/>
  <c r="AH82" i="4"/>
  <c r="AI82" i="4"/>
  <c r="AJ82" i="4"/>
  <c r="AK82" i="4"/>
  <c r="AL82" i="4"/>
  <c r="AM82" i="4"/>
  <c r="AN82" i="4"/>
  <c r="AO82" i="4"/>
  <c r="AP82" i="4"/>
  <c r="AQ82" i="4"/>
  <c r="Z83" i="4"/>
  <c r="AA83" i="4"/>
  <c r="AB83" i="4"/>
  <c r="AC83" i="4"/>
  <c r="AD83" i="4"/>
  <c r="AE83" i="4"/>
  <c r="AF83" i="4"/>
  <c r="AG83" i="4"/>
  <c r="AH83" i="4"/>
  <c r="AI83" i="4"/>
  <c r="AJ83" i="4"/>
  <c r="AK83" i="4"/>
  <c r="AL83" i="4"/>
  <c r="AM83" i="4"/>
  <c r="AN83" i="4"/>
  <c r="AO83" i="4"/>
  <c r="AP83" i="4"/>
  <c r="AQ83" i="4"/>
  <c r="Z84" i="4"/>
  <c r="AA84" i="4"/>
  <c r="AB84" i="4"/>
  <c r="AC84" i="4"/>
  <c r="AD84" i="4"/>
  <c r="AE84" i="4"/>
  <c r="AF84" i="4"/>
  <c r="AG84" i="4"/>
  <c r="AH84" i="4"/>
  <c r="AI84" i="4"/>
  <c r="AJ84" i="4"/>
  <c r="AK84" i="4"/>
  <c r="AL84" i="4"/>
  <c r="AM84" i="4"/>
  <c r="AN84" i="4"/>
  <c r="AO84" i="4"/>
  <c r="AP84" i="4"/>
  <c r="AQ84" i="4"/>
  <c r="Z85" i="4"/>
  <c r="AA85" i="4"/>
  <c r="AB85" i="4"/>
  <c r="AC85" i="4"/>
  <c r="AD85" i="4"/>
  <c r="AE85" i="4"/>
  <c r="AF85" i="4"/>
  <c r="AG85" i="4"/>
  <c r="AH85" i="4"/>
  <c r="AI85" i="4"/>
  <c r="AJ85" i="4"/>
  <c r="AK85" i="4"/>
  <c r="AL85" i="4"/>
  <c r="AM85" i="4"/>
  <c r="AN85" i="4"/>
  <c r="AO85" i="4"/>
  <c r="AP85" i="4"/>
  <c r="AQ85" i="4"/>
  <c r="Z86" i="4"/>
  <c r="AA86" i="4"/>
  <c r="AB86" i="4"/>
  <c r="AC86" i="4"/>
  <c r="AD86" i="4"/>
  <c r="AE86" i="4"/>
  <c r="AF86" i="4"/>
  <c r="AG86" i="4"/>
  <c r="AH86" i="4"/>
  <c r="AI86" i="4"/>
  <c r="AJ86" i="4"/>
  <c r="AK86" i="4"/>
  <c r="AL86" i="4"/>
  <c r="AM86" i="4"/>
  <c r="AN86" i="4"/>
  <c r="AO86" i="4"/>
  <c r="AP86" i="4"/>
  <c r="AQ86" i="4"/>
  <c r="Z87" i="4"/>
  <c r="AA87" i="4"/>
  <c r="AB87" i="4"/>
  <c r="AC87" i="4"/>
  <c r="AD87" i="4"/>
  <c r="AE87" i="4"/>
  <c r="AF87" i="4"/>
  <c r="AG87" i="4"/>
  <c r="AH87" i="4"/>
  <c r="AI87" i="4"/>
  <c r="AJ87" i="4"/>
  <c r="AK87" i="4"/>
  <c r="AL87" i="4"/>
  <c r="AM87" i="4"/>
  <c r="AN87" i="4"/>
  <c r="AO87" i="4"/>
  <c r="AP87" i="4"/>
  <c r="AQ87" i="4"/>
  <c r="Z88" i="4"/>
  <c r="AA88" i="4"/>
  <c r="AB88" i="4"/>
  <c r="AC88" i="4"/>
  <c r="AD88" i="4"/>
  <c r="AE88" i="4"/>
  <c r="AF88" i="4"/>
  <c r="AG88" i="4"/>
  <c r="AH88" i="4"/>
  <c r="AI88" i="4"/>
  <c r="AJ88" i="4"/>
  <c r="AK88" i="4"/>
  <c r="AL88" i="4"/>
  <c r="AM88" i="4"/>
  <c r="AN88" i="4"/>
  <c r="AO88" i="4"/>
  <c r="AP88" i="4"/>
  <c r="AQ88" i="4"/>
  <c r="Z89" i="4"/>
  <c r="AA89" i="4"/>
  <c r="AB89" i="4"/>
  <c r="AC89" i="4"/>
  <c r="AD89" i="4"/>
  <c r="AE89" i="4"/>
  <c r="AF89" i="4"/>
  <c r="AG89" i="4"/>
  <c r="AH89" i="4"/>
  <c r="AI89" i="4"/>
  <c r="AJ89" i="4"/>
  <c r="AK89" i="4"/>
  <c r="AL89" i="4"/>
  <c r="AM89" i="4"/>
  <c r="AN89" i="4"/>
  <c r="AO89" i="4"/>
  <c r="AP89" i="4"/>
  <c r="AQ89" i="4"/>
  <c r="Z90" i="4"/>
  <c r="AA90" i="4"/>
  <c r="AB90" i="4"/>
  <c r="AC90" i="4"/>
  <c r="AD90" i="4"/>
  <c r="AE90" i="4"/>
  <c r="AF90" i="4"/>
  <c r="AG90" i="4"/>
  <c r="AH90" i="4"/>
  <c r="AI90" i="4"/>
  <c r="AJ90" i="4"/>
  <c r="AK90" i="4"/>
  <c r="AL90" i="4"/>
  <c r="AM90" i="4"/>
  <c r="AN90" i="4"/>
  <c r="AO90" i="4"/>
  <c r="AP90" i="4"/>
  <c r="AQ90" i="4"/>
  <c r="Z91" i="4"/>
  <c r="AA91" i="4"/>
  <c r="AB91" i="4"/>
  <c r="AC91" i="4"/>
  <c r="AD91" i="4"/>
  <c r="AE91" i="4"/>
  <c r="AF91" i="4"/>
  <c r="AG91" i="4"/>
  <c r="AH91" i="4"/>
  <c r="AI91" i="4"/>
  <c r="AJ91" i="4"/>
  <c r="AK91" i="4"/>
  <c r="AL91" i="4"/>
  <c r="AM91" i="4"/>
  <c r="AN91" i="4"/>
  <c r="AO91" i="4"/>
  <c r="AP91" i="4"/>
  <c r="AQ91" i="4"/>
  <c r="Z92" i="4"/>
  <c r="AA92" i="4"/>
  <c r="AB92" i="4"/>
  <c r="AC92" i="4"/>
  <c r="AD92" i="4"/>
  <c r="AE92" i="4"/>
  <c r="AF92" i="4"/>
  <c r="AG92" i="4"/>
  <c r="AH92" i="4"/>
  <c r="AI92" i="4"/>
  <c r="AJ92" i="4"/>
  <c r="AK92" i="4"/>
  <c r="AL92" i="4"/>
  <c r="AM92" i="4"/>
  <c r="AN92" i="4"/>
  <c r="AO92" i="4"/>
  <c r="AP92" i="4"/>
  <c r="AQ92" i="4"/>
  <c r="Z93" i="4"/>
  <c r="AA93" i="4"/>
  <c r="AB93" i="4"/>
  <c r="AC93" i="4"/>
  <c r="AD93" i="4"/>
  <c r="AE93" i="4"/>
  <c r="AF93" i="4"/>
  <c r="AG93" i="4"/>
  <c r="AH93" i="4"/>
  <c r="AI93" i="4"/>
  <c r="AJ93" i="4"/>
  <c r="AK93" i="4"/>
  <c r="AL93" i="4"/>
  <c r="AM93" i="4"/>
  <c r="AN93" i="4"/>
  <c r="AO93" i="4"/>
  <c r="AP93" i="4"/>
  <c r="AQ93" i="4"/>
  <c r="Z94" i="4"/>
  <c r="AA94" i="4"/>
  <c r="AB94" i="4"/>
  <c r="AC94" i="4"/>
  <c r="AD94" i="4"/>
  <c r="AE94" i="4"/>
  <c r="AF94" i="4"/>
  <c r="AG94" i="4"/>
  <c r="AH94" i="4"/>
  <c r="AI94" i="4"/>
  <c r="AJ94" i="4"/>
  <c r="AK94" i="4"/>
  <c r="AL94" i="4"/>
  <c r="AM94" i="4"/>
  <c r="AN94" i="4"/>
  <c r="AO94" i="4"/>
  <c r="AP94" i="4"/>
  <c r="AQ94" i="4"/>
  <c r="Z95" i="4"/>
  <c r="AA95" i="4"/>
  <c r="AB95" i="4"/>
  <c r="AC95" i="4"/>
  <c r="AD95" i="4"/>
  <c r="AE95" i="4"/>
  <c r="AF95" i="4"/>
  <c r="AG95" i="4"/>
  <c r="AH95" i="4"/>
  <c r="AI95" i="4"/>
  <c r="AJ95" i="4"/>
  <c r="AK95" i="4"/>
  <c r="AL95" i="4"/>
  <c r="AM95" i="4"/>
  <c r="AN95" i="4"/>
  <c r="AO95" i="4"/>
  <c r="AP95" i="4"/>
  <c r="AQ95" i="4"/>
  <c r="Z96" i="4"/>
  <c r="AA96" i="4"/>
  <c r="AB96" i="4"/>
  <c r="AC96" i="4"/>
  <c r="AD96" i="4"/>
  <c r="AE96" i="4"/>
  <c r="AF96" i="4"/>
  <c r="AG96" i="4"/>
  <c r="AH96" i="4"/>
  <c r="AI96" i="4"/>
  <c r="AJ96" i="4"/>
  <c r="AK96" i="4"/>
  <c r="AL96" i="4"/>
  <c r="AM96" i="4"/>
  <c r="AN96" i="4"/>
  <c r="AO96" i="4"/>
  <c r="AP96" i="4"/>
  <c r="AQ96" i="4"/>
  <c r="Z97" i="4"/>
  <c r="AA97" i="4"/>
  <c r="AB97" i="4"/>
  <c r="AC97" i="4"/>
  <c r="AD97" i="4"/>
  <c r="AE97" i="4"/>
  <c r="AF97" i="4"/>
  <c r="AG97" i="4"/>
  <c r="AH97" i="4"/>
  <c r="AI97" i="4"/>
  <c r="AJ97" i="4"/>
  <c r="AK97" i="4"/>
  <c r="AL97" i="4"/>
  <c r="AM97" i="4"/>
  <c r="AN97" i="4"/>
  <c r="AO97" i="4"/>
  <c r="AP97" i="4"/>
  <c r="AQ97" i="4"/>
  <c r="Z98" i="4"/>
  <c r="AA98" i="4"/>
  <c r="AB98" i="4"/>
  <c r="AC98" i="4"/>
  <c r="AD98" i="4"/>
  <c r="AE98" i="4"/>
  <c r="AF98" i="4"/>
  <c r="AG98" i="4"/>
  <c r="AH98" i="4"/>
  <c r="AI98" i="4"/>
  <c r="AJ98" i="4"/>
  <c r="AK98" i="4"/>
  <c r="AL98" i="4"/>
  <c r="AM98" i="4"/>
  <c r="AN98" i="4"/>
  <c r="AO98" i="4"/>
  <c r="AP98" i="4"/>
  <c r="AQ98" i="4"/>
  <c r="Z99" i="4"/>
  <c r="AA99" i="4"/>
  <c r="AB99" i="4"/>
  <c r="AC99" i="4"/>
  <c r="AD99" i="4"/>
  <c r="AE99" i="4"/>
  <c r="AF99" i="4"/>
  <c r="AG99" i="4"/>
  <c r="AH99" i="4"/>
  <c r="AI99" i="4"/>
  <c r="AJ99" i="4"/>
  <c r="AK99" i="4"/>
  <c r="AL99" i="4"/>
  <c r="AM99" i="4"/>
  <c r="AN99" i="4"/>
  <c r="AO99" i="4"/>
  <c r="AP99" i="4"/>
  <c r="AQ99" i="4"/>
  <c r="Z100" i="4"/>
  <c r="AA100" i="4"/>
  <c r="AB100" i="4"/>
  <c r="AC100" i="4"/>
  <c r="AD100" i="4"/>
  <c r="AE100" i="4"/>
  <c r="AF100" i="4"/>
  <c r="AG100" i="4"/>
  <c r="AH100" i="4"/>
  <c r="AI100" i="4"/>
  <c r="AJ100" i="4"/>
  <c r="AK100" i="4"/>
  <c r="AL100" i="4"/>
  <c r="AM100" i="4"/>
  <c r="AN100" i="4"/>
  <c r="AO100" i="4"/>
  <c r="AP100" i="4"/>
  <c r="AQ100" i="4"/>
  <c r="Z101" i="4"/>
  <c r="AA101" i="4"/>
  <c r="AB101" i="4"/>
  <c r="AC101" i="4"/>
  <c r="AD101" i="4"/>
  <c r="AE101" i="4"/>
  <c r="AF101" i="4"/>
  <c r="AG101" i="4"/>
  <c r="AH101" i="4"/>
  <c r="AI101" i="4"/>
  <c r="AJ101" i="4"/>
  <c r="AK101" i="4"/>
  <c r="AL101" i="4"/>
  <c r="AM101" i="4"/>
  <c r="AN101" i="4"/>
  <c r="AO101" i="4"/>
  <c r="AP101" i="4"/>
  <c r="AQ101" i="4"/>
  <c r="Z102" i="4"/>
  <c r="AA102" i="4"/>
  <c r="AB102" i="4"/>
  <c r="AC102" i="4"/>
  <c r="AD102" i="4"/>
  <c r="AE102" i="4"/>
  <c r="AF102" i="4"/>
  <c r="AG102" i="4"/>
  <c r="AH102" i="4"/>
  <c r="AI102" i="4"/>
  <c r="AJ102" i="4"/>
  <c r="AK102" i="4"/>
  <c r="AL102" i="4"/>
  <c r="AM102" i="4"/>
  <c r="AN102" i="4"/>
  <c r="AO102" i="4"/>
  <c r="AP102" i="4"/>
  <c r="AQ102" i="4"/>
  <c r="Z103" i="4"/>
  <c r="AA103" i="4"/>
  <c r="AB103" i="4"/>
  <c r="AC103" i="4"/>
  <c r="AD103" i="4"/>
  <c r="AE103" i="4"/>
  <c r="AF103" i="4"/>
  <c r="AG103" i="4"/>
  <c r="AH103" i="4"/>
  <c r="AI103" i="4"/>
  <c r="AJ103" i="4"/>
  <c r="AK103" i="4"/>
  <c r="AL103" i="4"/>
  <c r="AM103" i="4"/>
  <c r="AN103" i="4"/>
  <c r="AO103" i="4"/>
  <c r="AP103" i="4"/>
  <c r="AQ103" i="4"/>
  <c r="Z104" i="4"/>
  <c r="AA104" i="4"/>
  <c r="AB104" i="4"/>
  <c r="AC104" i="4"/>
  <c r="AD104" i="4"/>
  <c r="AE104" i="4"/>
  <c r="AF104" i="4"/>
  <c r="AG104" i="4"/>
  <c r="AH104" i="4"/>
  <c r="AI104" i="4"/>
  <c r="AJ104" i="4"/>
  <c r="AK104" i="4"/>
  <c r="AL104" i="4"/>
  <c r="AM104" i="4"/>
  <c r="AN104" i="4"/>
  <c r="AO104" i="4"/>
  <c r="AP104" i="4"/>
  <c r="AQ104" i="4"/>
  <c r="Z105" i="4"/>
  <c r="AA105" i="4"/>
  <c r="AB105" i="4"/>
  <c r="AC105" i="4"/>
  <c r="AD105" i="4"/>
  <c r="AE105" i="4"/>
  <c r="AF105" i="4"/>
  <c r="AG105" i="4"/>
  <c r="AH105" i="4"/>
  <c r="AI105" i="4"/>
  <c r="AJ105" i="4"/>
  <c r="AK105" i="4"/>
  <c r="AL105" i="4"/>
  <c r="AM105" i="4"/>
  <c r="AN105" i="4"/>
  <c r="AO105" i="4"/>
  <c r="AP105" i="4"/>
  <c r="AQ105" i="4"/>
  <c r="Z106" i="4"/>
  <c r="AA106" i="4"/>
  <c r="AB106" i="4"/>
  <c r="AC106" i="4"/>
  <c r="AD106" i="4"/>
  <c r="AE106" i="4"/>
  <c r="AF106" i="4"/>
  <c r="AG106" i="4"/>
  <c r="AH106" i="4"/>
  <c r="AI106" i="4"/>
  <c r="AJ106" i="4"/>
  <c r="AK106" i="4"/>
  <c r="AL106" i="4"/>
  <c r="AM106" i="4"/>
  <c r="AN106" i="4"/>
  <c r="AO106" i="4"/>
  <c r="AP106" i="4"/>
  <c r="AQ106" i="4"/>
  <c r="Z107" i="4"/>
  <c r="AA107" i="4"/>
  <c r="AB107" i="4"/>
  <c r="AC107" i="4"/>
  <c r="AD107" i="4"/>
  <c r="AE107" i="4"/>
  <c r="AF107" i="4"/>
  <c r="AG107" i="4"/>
  <c r="AH107" i="4"/>
  <c r="AI107" i="4"/>
  <c r="AJ107" i="4"/>
  <c r="AK107" i="4"/>
  <c r="AL107" i="4"/>
  <c r="AM107" i="4"/>
  <c r="AN107" i="4"/>
  <c r="AO107" i="4"/>
  <c r="AP107" i="4"/>
  <c r="AQ107" i="4"/>
  <c r="Z108" i="4"/>
  <c r="AA108" i="4"/>
  <c r="AB108" i="4"/>
  <c r="AC108" i="4"/>
  <c r="AD108" i="4"/>
  <c r="AE108" i="4"/>
  <c r="AF108" i="4"/>
  <c r="AG108" i="4"/>
  <c r="AH108" i="4"/>
  <c r="AI108" i="4"/>
  <c r="AJ108" i="4"/>
  <c r="AK108" i="4"/>
  <c r="AL108" i="4"/>
  <c r="AM108" i="4"/>
  <c r="AN108" i="4"/>
  <c r="AO108" i="4"/>
  <c r="AP108" i="4"/>
  <c r="AQ108" i="4"/>
  <c r="Z109" i="4"/>
  <c r="AA109" i="4"/>
  <c r="AB109" i="4"/>
  <c r="AC109" i="4"/>
  <c r="AD109" i="4"/>
  <c r="AE109" i="4"/>
  <c r="AF109" i="4"/>
  <c r="AG109" i="4"/>
  <c r="AH109" i="4"/>
  <c r="AI109" i="4"/>
  <c r="AJ109" i="4"/>
  <c r="AK109" i="4"/>
  <c r="AL109" i="4"/>
  <c r="AM109" i="4"/>
  <c r="AN109" i="4"/>
  <c r="AO109" i="4"/>
  <c r="AP109" i="4"/>
  <c r="AQ109" i="4"/>
  <c r="Z110" i="4"/>
  <c r="AA110" i="4"/>
  <c r="AB110" i="4"/>
  <c r="AC110" i="4"/>
  <c r="AD110" i="4"/>
  <c r="AE110" i="4"/>
  <c r="AF110" i="4"/>
  <c r="AG110" i="4"/>
  <c r="AH110" i="4"/>
  <c r="AI110" i="4"/>
  <c r="AJ110" i="4"/>
  <c r="AK110" i="4"/>
  <c r="AL110" i="4"/>
  <c r="AM110" i="4"/>
  <c r="AN110" i="4"/>
  <c r="AO110" i="4"/>
  <c r="AP110" i="4"/>
  <c r="AQ110" i="4"/>
  <c r="Z111" i="4"/>
  <c r="AA111" i="4"/>
  <c r="AB111" i="4"/>
  <c r="AC111" i="4"/>
  <c r="AD111" i="4"/>
  <c r="AE111" i="4"/>
  <c r="AF111" i="4"/>
  <c r="AG111" i="4"/>
  <c r="AH111" i="4"/>
  <c r="AI111" i="4"/>
  <c r="AJ111" i="4"/>
  <c r="AK111" i="4"/>
  <c r="AL111" i="4"/>
  <c r="AM111" i="4"/>
  <c r="AN111" i="4"/>
  <c r="AO111" i="4"/>
  <c r="AP111" i="4"/>
  <c r="AQ111" i="4"/>
  <c r="Z112" i="4"/>
  <c r="AA112" i="4"/>
  <c r="AB112" i="4"/>
  <c r="AC112" i="4"/>
  <c r="AD112" i="4"/>
  <c r="AE112" i="4"/>
  <c r="AF112" i="4"/>
  <c r="AG112" i="4"/>
  <c r="AH112" i="4"/>
  <c r="AI112" i="4"/>
  <c r="AJ112" i="4"/>
  <c r="AK112" i="4"/>
  <c r="AL112" i="4"/>
  <c r="AM112" i="4"/>
  <c r="AN112" i="4"/>
  <c r="AO112" i="4"/>
  <c r="AP112" i="4"/>
  <c r="AQ112" i="4"/>
  <c r="Z113" i="4"/>
  <c r="AA113" i="4"/>
  <c r="AB113" i="4"/>
  <c r="AC113" i="4"/>
  <c r="AD113" i="4"/>
  <c r="AE113" i="4"/>
  <c r="AF113" i="4"/>
  <c r="AG113" i="4"/>
  <c r="AH113" i="4"/>
  <c r="AI113" i="4"/>
  <c r="AJ113" i="4"/>
  <c r="AK113" i="4"/>
  <c r="AL113" i="4"/>
  <c r="AM113" i="4"/>
  <c r="AN113" i="4"/>
  <c r="AO113" i="4"/>
  <c r="AP113" i="4"/>
  <c r="AQ113" i="4"/>
  <c r="Z114" i="4"/>
  <c r="AA114" i="4"/>
  <c r="AB114" i="4"/>
  <c r="AC114" i="4"/>
  <c r="AD114" i="4"/>
  <c r="AE114" i="4"/>
  <c r="AF114" i="4"/>
  <c r="AG114" i="4"/>
  <c r="AH114" i="4"/>
  <c r="AI114" i="4"/>
  <c r="AJ114" i="4"/>
  <c r="AK114" i="4"/>
  <c r="AL114" i="4"/>
  <c r="AM114" i="4"/>
  <c r="AN114" i="4"/>
  <c r="AO114" i="4"/>
  <c r="AP114" i="4"/>
  <c r="AQ114" i="4"/>
  <c r="Z115" i="4"/>
  <c r="AA115" i="4"/>
  <c r="AB115" i="4"/>
  <c r="AC115" i="4"/>
  <c r="AD115" i="4"/>
  <c r="AE115" i="4"/>
  <c r="AF115" i="4"/>
  <c r="AG115" i="4"/>
  <c r="AH115" i="4"/>
  <c r="AI115" i="4"/>
  <c r="AJ115" i="4"/>
  <c r="AK115" i="4"/>
  <c r="AL115" i="4"/>
  <c r="AM115" i="4"/>
  <c r="AN115" i="4"/>
  <c r="AO115" i="4"/>
  <c r="AP115" i="4"/>
  <c r="AQ115" i="4"/>
  <c r="Z116" i="4"/>
  <c r="AA116" i="4"/>
  <c r="AB116" i="4"/>
  <c r="AC116" i="4"/>
  <c r="AD116" i="4"/>
  <c r="AE116" i="4"/>
  <c r="AF116" i="4"/>
  <c r="AG116" i="4"/>
  <c r="AH116" i="4"/>
  <c r="AI116" i="4"/>
  <c r="AJ116" i="4"/>
  <c r="AK116" i="4"/>
  <c r="AL116" i="4"/>
  <c r="AM116" i="4"/>
  <c r="AN116" i="4"/>
  <c r="AO116" i="4"/>
  <c r="AP116" i="4"/>
  <c r="AQ116" i="4"/>
  <c r="Z117" i="4"/>
  <c r="AA117" i="4"/>
  <c r="AB117" i="4"/>
  <c r="AC117" i="4"/>
  <c r="AD117" i="4"/>
  <c r="AE117" i="4"/>
  <c r="AF117" i="4"/>
  <c r="AG117" i="4"/>
  <c r="AH117" i="4"/>
  <c r="AI117" i="4"/>
  <c r="AJ117" i="4"/>
  <c r="AK117" i="4"/>
  <c r="AL117" i="4"/>
  <c r="AM117" i="4"/>
  <c r="AN117" i="4"/>
  <c r="AO117" i="4"/>
  <c r="AP117" i="4"/>
  <c r="AQ117" i="4"/>
  <c r="Z118" i="4"/>
  <c r="AA118" i="4"/>
  <c r="AB118" i="4"/>
  <c r="AC118" i="4"/>
  <c r="AD118" i="4"/>
  <c r="AE118" i="4"/>
  <c r="AF118" i="4"/>
  <c r="AG118" i="4"/>
  <c r="AH118" i="4"/>
  <c r="AI118" i="4"/>
  <c r="AJ118" i="4"/>
  <c r="AK118" i="4"/>
  <c r="AL118" i="4"/>
  <c r="AM118" i="4"/>
  <c r="AN118" i="4"/>
  <c r="AO118" i="4"/>
  <c r="AP118" i="4"/>
  <c r="AQ118" i="4"/>
  <c r="Z119" i="4"/>
  <c r="AA119" i="4"/>
  <c r="AB119" i="4"/>
  <c r="AC119" i="4"/>
  <c r="AD119" i="4"/>
  <c r="AE119" i="4"/>
  <c r="AF119" i="4"/>
  <c r="AG119" i="4"/>
  <c r="AH119" i="4"/>
  <c r="AI119" i="4"/>
  <c r="AJ119" i="4"/>
  <c r="AK119" i="4"/>
  <c r="AL119" i="4"/>
  <c r="AM119" i="4"/>
  <c r="AN119" i="4"/>
  <c r="AO119" i="4"/>
  <c r="AP119" i="4"/>
  <c r="AQ119" i="4"/>
  <c r="Z120" i="4"/>
  <c r="AA120" i="4"/>
  <c r="AB120" i="4"/>
  <c r="AC120" i="4"/>
  <c r="AD120" i="4"/>
  <c r="AE120" i="4"/>
  <c r="AF120" i="4"/>
  <c r="AG120" i="4"/>
  <c r="AH120" i="4"/>
  <c r="AI120" i="4"/>
  <c r="AJ120" i="4"/>
  <c r="AK120" i="4"/>
  <c r="AL120" i="4"/>
  <c r="AM120" i="4"/>
  <c r="AN120" i="4"/>
  <c r="AO120" i="4"/>
  <c r="AP120" i="4"/>
  <c r="AQ120" i="4"/>
  <c r="Z121" i="4"/>
  <c r="AA121" i="4"/>
  <c r="AB121" i="4"/>
  <c r="AC121" i="4"/>
  <c r="AD121" i="4"/>
  <c r="AE121" i="4"/>
  <c r="AF121" i="4"/>
  <c r="AG121" i="4"/>
  <c r="AH121" i="4"/>
  <c r="AI121" i="4"/>
  <c r="AJ121" i="4"/>
  <c r="AK121" i="4"/>
  <c r="AL121" i="4"/>
  <c r="AM121" i="4"/>
  <c r="AN121" i="4"/>
  <c r="AO121" i="4"/>
  <c r="AP121" i="4"/>
  <c r="AQ121" i="4"/>
  <c r="Z122" i="4"/>
  <c r="AA122" i="4"/>
  <c r="AB122" i="4"/>
  <c r="AC122" i="4"/>
  <c r="AD122" i="4"/>
  <c r="AE122" i="4"/>
  <c r="AF122" i="4"/>
  <c r="AG122" i="4"/>
  <c r="AH122" i="4"/>
  <c r="AI122" i="4"/>
  <c r="AJ122" i="4"/>
  <c r="AK122" i="4"/>
  <c r="AL122" i="4"/>
  <c r="AM122" i="4"/>
  <c r="AN122" i="4"/>
  <c r="AO122" i="4"/>
  <c r="AP122" i="4"/>
  <c r="AQ122" i="4"/>
  <c r="Z123" i="4"/>
  <c r="AA123" i="4"/>
  <c r="AB123" i="4"/>
  <c r="AC123" i="4"/>
  <c r="AD123" i="4"/>
  <c r="AE123" i="4"/>
  <c r="AF123" i="4"/>
  <c r="AG123" i="4"/>
  <c r="AH123" i="4"/>
  <c r="AI123" i="4"/>
  <c r="AJ123" i="4"/>
  <c r="AK123" i="4"/>
  <c r="AL123" i="4"/>
  <c r="AM123" i="4"/>
  <c r="AN123" i="4"/>
  <c r="AO123" i="4"/>
  <c r="AP123" i="4"/>
  <c r="AQ123" i="4"/>
  <c r="Z124" i="4"/>
  <c r="AA124" i="4"/>
  <c r="AB124" i="4"/>
  <c r="AC124" i="4"/>
  <c r="AD124" i="4"/>
  <c r="AE124" i="4"/>
  <c r="AF124" i="4"/>
  <c r="AG124" i="4"/>
  <c r="AH124" i="4"/>
  <c r="AI124" i="4"/>
  <c r="AJ124" i="4"/>
  <c r="AK124" i="4"/>
  <c r="AL124" i="4"/>
  <c r="AM124" i="4"/>
  <c r="AN124" i="4"/>
  <c r="AO124" i="4"/>
  <c r="AP124" i="4"/>
  <c r="AQ124" i="4"/>
  <c r="Z125" i="4"/>
  <c r="AA125" i="4"/>
  <c r="AB125" i="4"/>
  <c r="AC125" i="4"/>
  <c r="AD125" i="4"/>
  <c r="AE125" i="4"/>
  <c r="AF125" i="4"/>
  <c r="AG125" i="4"/>
  <c r="AH125" i="4"/>
  <c r="AI125" i="4"/>
  <c r="AJ125" i="4"/>
  <c r="AK125" i="4"/>
  <c r="AL125" i="4"/>
  <c r="AM125" i="4"/>
  <c r="AN125" i="4"/>
  <c r="AO125" i="4"/>
  <c r="AP125" i="4"/>
  <c r="AQ125" i="4"/>
  <c r="Z126" i="4"/>
  <c r="AA126" i="4"/>
  <c r="AB126" i="4"/>
  <c r="AC126" i="4"/>
  <c r="AD126" i="4"/>
  <c r="AE126" i="4"/>
  <c r="AF126" i="4"/>
  <c r="AG126" i="4"/>
  <c r="AH126" i="4"/>
  <c r="AI126" i="4"/>
  <c r="AJ126" i="4"/>
  <c r="AK126" i="4"/>
  <c r="AL126" i="4"/>
  <c r="AM126" i="4"/>
  <c r="AN126" i="4"/>
  <c r="AO126" i="4"/>
  <c r="AP126" i="4"/>
  <c r="AQ126" i="4"/>
  <c r="Z127" i="4"/>
  <c r="AA127" i="4"/>
  <c r="AB127" i="4"/>
  <c r="AC127" i="4"/>
  <c r="AD127" i="4"/>
  <c r="AE127" i="4"/>
  <c r="AF127" i="4"/>
  <c r="AG127" i="4"/>
  <c r="AH127" i="4"/>
  <c r="AI127" i="4"/>
  <c r="AJ127" i="4"/>
  <c r="AK127" i="4"/>
  <c r="AL127" i="4"/>
  <c r="AM127" i="4"/>
  <c r="AN127" i="4"/>
  <c r="AO127" i="4"/>
  <c r="AP127" i="4"/>
  <c r="AQ127" i="4"/>
  <c r="Z128" i="4"/>
  <c r="AA128" i="4"/>
  <c r="AB128" i="4"/>
  <c r="AC128" i="4"/>
  <c r="AD128" i="4"/>
  <c r="AE128" i="4"/>
  <c r="AF128" i="4"/>
  <c r="AG128" i="4"/>
  <c r="AH128" i="4"/>
  <c r="AI128" i="4"/>
  <c r="AJ128" i="4"/>
  <c r="AK128" i="4"/>
  <c r="AL128" i="4"/>
  <c r="AM128" i="4"/>
  <c r="AN128" i="4"/>
  <c r="AO128" i="4"/>
  <c r="AP128" i="4"/>
  <c r="AQ128" i="4"/>
  <c r="Z129" i="4"/>
  <c r="AA129" i="4"/>
  <c r="AB129" i="4"/>
  <c r="AC129" i="4"/>
  <c r="AD129" i="4"/>
  <c r="AE129" i="4"/>
  <c r="AF129" i="4"/>
  <c r="AG129" i="4"/>
  <c r="AH129" i="4"/>
  <c r="AI129" i="4"/>
  <c r="AJ129" i="4"/>
  <c r="AK129" i="4"/>
  <c r="AL129" i="4"/>
  <c r="AM129" i="4"/>
  <c r="AN129" i="4"/>
  <c r="AO129" i="4"/>
  <c r="AP129" i="4"/>
  <c r="AQ129" i="4"/>
  <c r="Z130" i="4"/>
  <c r="AA130" i="4"/>
  <c r="AB130" i="4"/>
  <c r="AC130" i="4"/>
  <c r="AD130" i="4"/>
  <c r="AE130" i="4"/>
  <c r="AF130" i="4"/>
  <c r="AG130" i="4"/>
  <c r="AH130" i="4"/>
  <c r="AI130" i="4"/>
  <c r="AJ130" i="4"/>
  <c r="AK130" i="4"/>
  <c r="AL130" i="4"/>
  <c r="AM130" i="4"/>
  <c r="AN130" i="4"/>
  <c r="AO130" i="4"/>
  <c r="AP130" i="4"/>
  <c r="AQ130" i="4"/>
  <c r="Z131" i="4"/>
  <c r="AA131" i="4"/>
  <c r="AB131" i="4"/>
  <c r="AC131" i="4"/>
  <c r="AD131" i="4"/>
  <c r="AE131" i="4"/>
  <c r="AF131" i="4"/>
  <c r="AG131" i="4"/>
  <c r="AH131" i="4"/>
  <c r="AI131" i="4"/>
  <c r="AJ131" i="4"/>
  <c r="AK131" i="4"/>
  <c r="AL131" i="4"/>
  <c r="AM131" i="4"/>
  <c r="AN131" i="4"/>
  <c r="AO131" i="4"/>
  <c r="AP131" i="4"/>
  <c r="AQ131" i="4"/>
  <c r="Z132" i="4"/>
  <c r="AA132" i="4"/>
  <c r="AB132" i="4"/>
  <c r="AC132" i="4"/>
  <c r="AD132" i="4"/>
  <c r="AE132" i="4"/>
  <c r="AF132" i="4"/>
  <c r="AG132" i="4"/>
  <c r="AH132" i="4"/>
  <c r="AI132" i="4"/>
  <c r="AJ132" i="4"/>
  <c r="AK132" i="4"/>
  <c r="AL132" i="4"/>
  <c r="AM132" i="4"/>
  <c r="AN132" i="4"/>
  <c r="AO132" i="4"/>
  <c r="AP132" i="4"/>
  <c r="AQ132" i="4"/>
  <c r="Z133" i="4"/>
  <c r="AA133" i="4"/>
  <c r="AB133" i="4"/>
  <c r="AC133" i="4"/>
  <c r="AD133" i="4"/>
  <c r="AE133" i="4"/>
  <c r="AF133" i="4"/>
  <c r="AG133" i="4"/>
  <c r="AH133" i="4"/>
  <c r="AI133" i="4"/>
  <c r="AJ133" i="4"/>
  <c r="AK133" i="4"/>
  <c r="AL133" i="4"/>
  <c r="AM133" i="4"/>
  <c r="AN133" i="4"/>
  <c r="AO133" i="4"/>
  <c r="AP133" i="4"/>
  <c r="AQ133" i="4"/>
  <c r="Z134" i="4"/>
  <c r="AA134" i="4"/>
  <c r="AB134" i="4"/>
  <c r="AC134" i="4"/>
  <c r="AD134" i="4"/>
  <c r="AE134" i="4"/>
  <c r="AF134" i="4"/>
  <c r="AG134" i="4"/>
  <c r="AH134" i="4"/>
  <c r="AI134" i="4"/>
  <c r="AJ134" i="4"/>
  <c r="AK134" i="4"/>
  <c r="AL134" i="4"/>
  <c r="AM134" i="4"/>
  <c r="AN134" i="4"/>
  <c r="AO134" i="4"/>
  <c r="AP134" i="4"/>
  <c r="AQ134" i="4"/>
  <c r="Z135" i="4"/>
  <c r="AA135" i="4"/>
  <c r="AB135" i="4"/>
  <c r="AC135" i="4"/>
  <c r="AD135" i="4"/>
  <c r="AE135" i="4"/>
  <c r="AF135" i="4"/>
  <c r="AG135" i="4"/>
  <c r="AH135" i="4"/>
  <c r="AI135" i="4"/>
  <c r="AJ135" i="4"/>
  <c r="AK135" i="4"/>
  <c r="AL135" i="4"/>
  <c r="AM135" i="4"/>
  <c r="AN135" i="4"/>
  <c r="AO135" i="4"/>
  <c r="AP135" i="4"/>
  <c r="AQ135" i="4"/>
  <c r="Z136" i="4"/>
  <c r="AA136" i="4"/>
  <c r="AB136" i="4"/>
  <c r="AC136" i="4"/>
  <c r="AD136" i="4"/>
  <c r="AE136" i="4"/>
  <c r="AF136" i="4"/>
  <c r="AG136" i="4"/>
  <c r="AH136" i="4"/>
  <c r="AI136" i="4"/>
  <c r="AJ136" i="4"/>
  <c r="AK136" i="4"/>
  <c r="AL136" i="4"/>
  <c r="AM136" i="4"/>
  <c r="AN136" i="4"/>
  <c r="AO136" i="4"/>
  <c r="AP136" i="4"/>
  <c r="AQ136" i="4"/>
  <c r="Z137" i="4"/>
  <c r="AA137" i="4"/>
  <c r="AB137" i="4"/>
  <c r="AC137" i="4"/>
  <c r="AD137" i="4"/>
  <c r="AE137" i="4"/>
  <c r="AF137" i="4"/>
  <c r="AG137" i="4"/>
  <c r="AH137" i="4"/>
  <c r="AI137" i="4"/>
  <c r="AJ137" i="4"/>
  <c r="AK137" i="4"/>
  <c r="AL137" i="4"/>
  <c r="AM137" i="4"/>
  <c r="AN137" i="4"/>
  <c r="AO137" i="4"/>
  <c r="AP137" i="4"/>
  <c r="AQ137" i="4"/>
  <c r="Z138" i="4"/>
  <c r="AA138" i="4"/>
  <c r="AB138" i="4"/>
  <c r="AC138" i="4"/>
  <c r="AD138" i="4"/>
  <c r="AE138" i="4"/>
  <c r="AF138" i="4"/>
  <c r="AG138" i="4"/>
  <c r="AH138" i="4"/>
  <c r="AI138" i="4"/>
  <c r="AJ138" i="4"/>
  <c r="AK138" i="4"/>
  <c r="AL138" i="4"/>
  <c r="AM138" i="4"/>
  <c r="AN138" i="4"/>
  <c r="AO138" i="4"/>
  <c r="AP138" i="4"/>
  <c r="AQ138" i="4"/>
  <c r="Z139" i="4"/>
  <c r="AA139" i="4"/>
  <c r="AB139" i="4"/>
  <c r="AC139" i="4"/>
  <c r="AD139" i="4"/>
  <c r="AE139" i="4"/>
  <c r="AF139" i="4"/>
  <c r="AG139" i="4"/>
  <c r="AH139" i="4"/>
  <c r="AI139" i="4"/>
  <c r="AJ139" i="4"/>
  <c r="AK139" i="4"/>
  <c r="AL139" i="4"/>
  <c r="AM139" i="4"/>
  <c r="AN139" i="4"/>
  <c r="AO139" i="4"/>
  <c r="AP139" i="4"/>
  <c r="AQ139" i="4"/>
  <c r="Z140" i="4"/>
  <c r="AA140" i="4"/>
  <c r="AB140" i="4"/>
  <c r="AC140" i="4"/>
  <c r="AD140" i="4"/>
  <c r="AE140" i="4"/>
  <c r="AF140" i="4"/>
  <c r="AG140" i="4"/>
  <c r="AH140" i="4"/>
  <c r="AI140" i="4"/>
  <c r="AJ140" i="4"/>
  <c r="AK140" i="4"/>
  <c r="AL140" i="4"/>
  <c r="AM140" i="4"/>
  <c r="AN140" i="4"/>
  <c r="AO140" i="4"/>
  <c r="AP140" i="4"/>
  <c r="AQ140" i="4"/>
  <c r="Z141" i="4"/>
  <c r="AA141" i="4"/>
  <c r="AB141" i="4"/>
  <c r="AC141" i="4"/>
  <c r="AD141" i="4"/>
  <c r="AE141" i="4"/>
  <c r="AF141" i="4"/>
  <c r="AG141" i="4"/>
  <c r="AH141" i="4"/>
  <c r="AI141" i="4"/>
  <c r="AJ141" i="4"/>
  <c r="AK141" i="4"/>
  <c r="AL141" i="4"/>
  <c r="AM141" i="4"/>
  <c r="AN141" i="4"/>
  <c r="AO141" i="4"/>
  <c r="AP141" i="4"/>
  <c r="AQ141" i="4"/>
  <c r="Z142" i="4"/>
  <c r="AA142" i="4"/>
  <c r="AB142" i="4"/>
  <c r="AC142" i="4"/>
  <c r="AD142" i="4"/>
  <c r="AE142" i="4"/>
  <c r="AF142" i="4"/>
  <c r="AG142" i="4"/>
  <c r="AH142" i="4"/>
  <c r="AI142" i="4"/>
  <c r="AJ142" i="4"/>
  <c r="AK142" i="4"/>
  <c r="AL142" i="4"/>
  <c r="AM142" i="4"/>
  <c r="AN142" i="4"/>
  <c r="AO142" i="4"/>
  <c r="AP142" i="4"/>
  <c r="AQ142" i="4"/>
  <c r="Z143" i="4"/>
  <c r="AA143" i="4"/>
  <c r="AB143" i="4"/>
  <c r="AC143" i="4"/>
  <c r="AD143" i="4"/>
  <c r="AE143" i="4"/>
  <c r="AF143" i="4"/>
  <c r="AG143" i="4"/>
  <c r="AH143" i="4"/>
  <c r="AI143" i="4"/>
  <c r="AJ143" i="4"/>
  <c r="AK143" i="4"/>
  <c r="AL143" i="4"/>
  <c r="AM143" i="4"/>
  <c r="AN143" i="4"/>
  <c r="AO143" i="4"/>
  <c r="AP143" i="4"/>
  <c r="AQ143" i="4"/>
  <c r="Z144" i="4"/>
  <c r="AA144" i="4"/>
  <c r="AB144" i="4"/>
  <c r="AC144" i="4"/>
  <c r="AD144" i="4"/>
  <c r="AE144" i="4"/>
  <c r="AF144" i="4"/>
  <c r="AG144" i="4"/>
  <c r="AH144" i="4"/>
  <c r="AI144" i="4"/>
  <c r="AJ144" i="4"/>
  <c r="AK144" i="4"/>
  <c r="AL144" i="4"/>
  <c r="AM144" i="4"/>
  <c r="AN144" i="4"/>
  <c r="AO144" i="4"/>
  <c r="AP144" i="4"/>
  <c r="AQ144" i="4"/>
  <c r="Z145" i="4"/>
  <c r="AA145" i="4"/>
  <c r="AB145" i="4"/>
  <c r="AC145" i="4"/>
  <c r="AD145" i="4"/>
  <c r="AE145" i="4"/>
  <c r="AF145" i="4"/>
  <c r="AG145" i="4"/>
  <c r="AH145" i="4"/>
  <c r="AI145" i="4"/>
  <c r="AJ145" i="4"/>
  <c r="AK145" i="4"/>
  <c r="AL145" i="4"/>
  <c r="AM145" i="4"/>
  <c r="AN145" i="4"/>
  <c r="AO145" i="4"/>
  <c r="AP145" i="4"/>
  <c r="AQ145" i="4"/>
  <c r="Z146" i="4"/>
  <c r="AA146" i="4"/>
  <c r="AB146" i="4"/>
  <c r="AC146" i="4"/>
  <c r="AD146" i="4"/>
  <c r="AE146" i="4"/>
  <c r="AF146" i="4"/>
  <c r="AG146" i="4"/>
  <c r="AH146" i="4"/>
  <c r="AI146" i="4"/>
  <c r="AJ146" i="4"/>
  <c r="AK146" i="4"/>
  <c r="AL146" i="4"/>
  <c r="AM146" i="4"/>
  <c r="AN146" i="4"/>
  <c r="AO146" i="4"/>
  <c r="AP146" i="4"/>
  <c r="AQ146" i="4"/>
  <c r="Z147" i="4"/>
  <c r="AA147" i="4"/>
  <c r="AB147" i="4"/>
  <c r="AC147" i="4"/>
  <c r="AD147" i="4"/>
  <c r="AE147" i="4"/>
  <c r="AF147" i="4"/>
  <c r="AG147" i="4"/>
  <c r="AH147" i="4"/>
  <c r="AI147" i="4"/>
  <c r="AJ147" i="4"/>
  <c r="AK147" i="4"/>
  <c r="AL147" i="4"/>
  <c r="AM147" i="4"/>
  <c r="AN147" i="4"/>
  <c r="AO147" i="4"/>
  <c r="AP147" i="4"/>
  <c r="AQ147" i="4"/>
  <c r="Z148" i="4"/>
  <c r="AA148" i="4"/>
  <c r="AB148" i="4"/>
  <c r="AC148" i="4"/>
  <c r="AD148" i="4"/>
  <c r="AE148" i="4"/>
  <c r="AF148" i="4"/>
  <c r="AG148" i="4"/>
  <c r="AH148" i="4"/>
  <c r="AI148" i="4"/>
  <c r="AJ148" i="4"/>
  <c r="AK148" i="4"/>
  <c r="AL148" i="4"/>
  <c r="AM148" i="4"/>
  <c r="AN148" i="4"/>
  <c r="AO148" i="4"/>
  <c r="AP148" i="4"/>
  <c r="AQ148" i="4"/>
  <c r="Z149" i="4"/>
  <c r="AA149" i="4"/>
  <c r="AB149" i="4"/>
  <c r="AC149" i="4"/>
  <c r="AD149" i="4"/>
  <c r="AE149" i="4"/>
  <c r="AF149" i="4"/>
  <c r="AG149" i="4"/>
  <c r="AH149" i="4"/>
  <c r="AI149" i="4"/>
  <c r="AJ149" i="4"/>
  <c r="AK149" i="4"/>
  <c r="AL149" i="4"/>
  <c r="AM149" i="4"/>
  <c r="AN149" i="4"/>
  <c r="AO149" i="4"/>
  <c r="AP149" i="4"/>
  <c r="AQ149" i="4"/>
  <c r="Z150" i="4"/>
  <c r="AA150" i="4"/>
  <c r="AB150" i="4"/>
  <c r="AC150" i="4"/>
  <c r="AD150" i="4"/>
  <c r="AE150" i="4"/>
  <c r="AF150" i="4"/>
  <c r="AG150" i="4"/>
  <c r="AH150" i="4"/>
  <c r="AI150" i="4"/>
  <c r="AJ150" i="4"/>
  <c r="AK150" i="4"/>
  <c r="AL150" i="4"/>
  <c r="AM150" i="4"/>
  <c r="AN150" i="4"/>
  <c r="AO150" i="4"/>
  <c r="AP150" i="4"/>
  <c r="AQ150" i="4"/>
  <c r="Z151" i="4"/>
  <c r="AA151" i="4"/>
  <c r="AB151" i="4"/>
  <c r="AC151" i="4"/>
  <c r="AD151" i="4"/>
  <c r="AE151" i="4"/>
  <c r="AF151" i="4"/>
  <c r="AG151" i="4"/>
  <c r="AH151" i="4"/>
  <c r="AI151" i="4"/>
  <c r="AJ151" i="4"/>
  <c r="AK151" i="4"/>
  <c r="AL151" i="4"/>
  <c r="AM151" i="4"/>
  <c r="AN151" i="4"/>
  <c r="AO151" i="4"/>
  <c r="AP151" i="4"/>
  <c r="AQ151" i="4"/>
  <c r="Z152" i="4"/>
  <c r="AA152" i="4"/>
  <c r="AB152" i="4"/>
  <c r="AC152" i="4"/>
  <c r="AD152" i="4"/>
  <c r="AE152" i="4"/>
  <c r="AF152" i="4"/>
  <c r="AG152" i="4"/>
  <c r="AH152" i="4"/>
  <c r="AI152" i="4"/>
  <c r="AJ152" i="4"/>
  <c r="AK152" i="4"/>
  <c r="AL152" i="4"/>
  <c r="AM152" i="4"/>
  <c r="AN152" i="4"/>
  <c r="AO152" i="4"/>
  <c r="AP152" i="4"/>
  <c r="AQ152" i="4"/>
  <c r="Z153" i="4"/>
  <c r="AA153" i="4"/>
  <c r="AB153" i="4"/>
  <c r="AC153" i="4"/>
  <c r="AD153" i="4"/>
  <c r="AE153" i="4"/>
  <c r="AF153" i="4"/>
  <c r="AG153" i="4"/>
  <c r="AH153" i="4"/>
  <c r="AI153" i="4"/>
  <c r="AJ153" i="4"/>
  <c r="AK153" i="4"/>
  <c r="AL153" i="4"/>
  <c r="AM153" i="4"/>
  <c r="AN153" i="4"/>
  <c r="AO153" i="4"/>
  <c r="AP153" i="4"/>
  <c r="AQ153" i="4"/>
  <c r="Z154" i="4"/>
  <c r="AA154" i="4"/>
  <c r="AB154" i="4"/>
  <c r="AC154" i="4"/>
  <c r="AD154" i="4"/>
  <c r="AE154" i="4"/>
  <c r="AF154" i="4"/>
  <c r="AG154" i="4"/>
  <c r="AH154" i="4"/>
  <c r="AI154" i="4"/>
  <c r="AJ154" i="4"/>
  <c r="AK154" i="4"/>
  <c r="AL154" i="4"/>
  <c r="AM154" i="4"/>
  <c r="AN154" i="4"/>
  <c r="AO154" i="4"/>
  <c r="AP154" i="4"/>
  <c r="AQ154" i="4"/>
  <c r="Z155" i="4"/>
  <c r="AA155" i="4"/>
  <c r="AB155" i="4"/>
  <c r="AC155" i="4"/>
  <c r="AD155" i="4"/>
  <c r="AE155" i="4"/>
  <c r="AF155" i="4"/>
  <c r="AG155" i="4"/>
  <c r="AH155" i="4"/>
  <c r="AI155" i="4"/>
  <c r="AJ155" i="4"/>
  <c r="AK155" i="4"/>
  <c r="AL155" i="4"/>
  <c r="AM155" i="4"/>
  <c r="AN155" i="4"/>
  <c r="AO155" i="4"/>
  <c r="AP155" i="4"/>
  <c r="AQ155" i="4"/>
  <c r="Z156" i="4"/>
  <c r="AA156" i="4"/>
  <c r="AB156" i="4"/>
  <c r="AC156" i="4"/>
  <c r="AD156" i="4"/>
  <c r="AE156" i="4"/>
  <c r="AF156" i="4"/>
  <c r="AG156" i="4"/>
  <c r="AH156" i="4"/>
  <c r="AI156" i="4"/>
  <c r="AJ156" i="4"/>
  <c r="AK156" i="4"/>
  <c r="AL156" i="4"/>
  <c r="AM156" i="4"/>
  <c r="AN156" i="4"/>
  <c r="AO156" i="4"/>
  <c r="AP156" i="4"/>
  <c r="AQ156" i="4"/>
  <c r="AA34" i="4"/>
  <c r="AB34" i="4"/>
  <c r="AC34" i="4"/>
  <c r="AD34" i="4"/>
  <c r="AE34" i="4"/>
  <c r="AF34" i="4"/>
  <c r="AG34" i="4"/>
  <c r="AH34" i="4"/>
  <c r="AI34" i="4"/>
  <c r="AJ34" i="4"/>
  <c r="AK34" i="4"/>
  <c r="AL34" i="4"/>
  <c r="AM34" i="4"/>
  <c r="AN34" i="4"/>
  <c r="AO34" i="4"/>
  <c r="AP34" i="4"/>
  <c r="Z34" i="4"/>
  <c r="AA33" i="4"/>
  <c r="AB33" i="4"/>
  <c r="AC33" i="4"/>
  <c r="AD33" i="4"/>
  <c r="AE33" i="4"/>
  <c r="AF33" i="4"/>
  <c r="AG33" i="4"/>
  <c r="AH33" i="4"/>
  <c r="AI33" i="4"/>
  <c r="AJ33" i="4"/>
  <c r="AK33" i="4"/>
  <c r="AL33" i="4"/>
  <c r="AM33" i="4"/>
  <c r="AN33" i="4"/>
  <c r="AO33" i="4"/>
  <c r="AP33" i="4"/>
  <c r="AQ33" i="4"/>
  <c r="Z33" i="4"/>
  <c r="BI150" i="2"/>
  <c r="BY150" i="2" s="1"/>
  <c r="BI151" i="2"/>
  <c r="BY151" i="2" s="1"/>
  <c r="BI152" i="2"/>
  <c r="BY152" i="2" s="1"/>
  <c r="BI153" i="2"/>
  <c r="BY153" i="2" s="1"/>
  <c r="BI154" i="2"/>
  <c r="BY154" i="2" s="1"/>
  <c r="BI155" i="2"/>
  <c r="BY155" i="2" s="1"/>
  <c r="BI156" i="2"/>
  <c r="BY156" i="2" s="1"/>
  <c r="BI157" i="2"/>
  <c r="BY157" i="2" s="1"/>
  <c r="BI158" i="2"/>
  <c r="BY158" i="2" s="1"/>
  <c r="BI159" i="2"/>
  <c r="BY159" i="2" s="1"/>
  <c r="BI160" i="2"/>
  <c r="BY160" i="2" s="1"/>
  <c r="BI161" i="2"/>
  <c r="BY161" i="2" s="1"/>
  <c r="BI162" i="2"/>
  <c r="BY162" i="2" s="1"/>
  <c r="BI163" i="2"/>
  <c r="BY163" i="2" s="1"/>
  <c r="BI42" i="2"/>
  <c r="BY42" i="2" s="1"/>
  <c r="BI43" i="2"/>
  <c r="BY43" i="2" s="1"/>
  <c r="BI44" i="2"/>
  <c r="BY44" i="2" s="1"/>
  <c r="BI45" i="2"/>
  <c r="BY45" i="2" s="1"/>
  <c r="BI46" i="2"/>
  <c r="BY46" i="2" s="1"/>
  <c r="BI47" i="2"/>
  <c r="BY47" i="2" s="1"/>
  <c r="BI48" i="2"/>
  <c r="BY48" i="2" s="1"/>
  <c r="BI49" i="2"/>
  <c r="BY49" i="2" s="1"/>
  <c r="BI50" i="2"/>
  <c r="BY50" i="2" s="1"/>
  <c r="BI51" i="2"/>
  <c r="BY51" i="2" s="1"/>
  <c r="BI52" i="2"/>
  <c r="BY52" i="2" s="1"/>
  <c r="BI53" i="2"/>
  <c r="BY53" i="2" s="1"/>
  <c r="BI54" i="2"/>
  <c r="BY54" i="2" s="1"/>
  <c r="BI55" i="2"/>
  <c r="BY55" i="2" s="1"/>
  <c r="BI56" i="2"/>
  <c r="BY56" i="2" s="1"/>
  <c r="BI57" i="2"/>
  <c r="BY57" i="2" s="1"/>
  <c r="BI58" i="2"/>
  <c r="BY58" i="2" s="1"/>
  <c r="BI59" i="2"/>
  <c r="BY59" i="2" s="1"/>
  <c r="BI60" i="2"/>
  <c r="BY60" i="2" s="1"/>
  <c r="BI61" i="2"/>
  <c r="BY61" i="2" s="1"/>
  <c r="BI62" i="2"/>
  <c r="BY62" i="2" s="1"/>
  <c r="BI63" i="2"/>
  <c r="BY63" i="2" s="1"/>
  <c r="BI64" i="2"/>
  <c r="BY64" i="2" s="1"/>
  <c r="BI65" i="2"/>
  <c r="BY65" i="2" s="1"/>
  <c r="BI66" i="2"/>
  <c r="BY66" i="2" s="1"/>
  <c r="BI67" i="2"/>
  <c r="BY67" i="2" s="1"/>
  <c r="BI68" i="2"/>
  <c r="BY68" i="2" s="1"/>
  <c r="BI69" i="2"/>
  <c r="BY69" i="2" s="1"/>
  <c r="BI70" i="2"/>
  <c r="BY70" i="2" s="1"/>
  <c r="BI71" i="2"/>
  <c r="BY71" i="2" s="1"/>
  <c r="BI72" i="2"/>
  <c r="BY72" i="2" s="1"/>
  <c r="BI73" i="2"/>
  <c r="BY73" i="2" s="1"/>
  <c r="BI74" i="2"/>
  <c r="BY74" i="2" s="1"/>
  <c r="BI75" i="2"/>
  <c r="BY75" i="2" s="1"/>
  <c r="BI76" i="2"/>
  <c r="BY76" i="2" s="1"/>
  <c r="BI77" i="2"/>
  <c r="BY77" i="2" s="1"/>
  <c r="BI78" i="2"/>
  <c r="BY78" i="2" s="1"/>
  <c r="BI79" i="2"/>
  <c r="BY79" i="2" s="1"/>
  <c r="BI80" i="2"/>
  <c r="BY80" i="2" s="1"/>
  <c r="BI81" i="2"/>
  <c r="BY81" i="2" s="1"/>
  <c r="BI82" i="2"/>
  <c r="BY82" i="2" s="1"/>
  <c r="BI83" i="2"/>
  <c r="BY83" i="2" s="1"/>
  <c r="BI84" i="2"/>
  <c r="BY84" i="2" s="1"/>
  <c r="BI85" i="2"/>
  <c r="BY85" i="2" s="1"/>
  <c r="BI86" i="2"/>
  <c r="BY86" i="2" s="1"/>
  <c r="BI87" i="2"/>
  <c r="BY87" i="2" s="1"/>
  <c r="BI88" i="2"/>
  <c r="BY88" i="2" s="1"/>
  <c r="BI89" i="2"/>
  <c r="BY89" i="2" s="1"/>
  <c r="BI90" i="2"/>
  <c r="BY90" i="2" s="1"/>
  <c r="BI91" i="2"/>
  <c r="BY91" i="2" s="1"/>
  <c r="BI92" i="2"/>
  <c r="BY92" i="2" s="1"/>
  <c r="BI93" i="2"/>
  <c r="BY93" i="2" s="1"/>
  <c r="BI94" i="2"/>
  <c r="BY94" i="2" s="1"/>
  <c r="BI95" i="2"/>
  <c r="BY95" i="2" s="1"/>
  <c r="BI96" i="2"/>
  <c r="BY96" i="2" s="1"/>
  <c r="BI97" i="2"/>
  <c r="BY97" i="2" s="1"/>
  <c r="BI98" i="2"/>
  <c r="BY98" i="2" s="1"/>
  <c r="BI99" i="2"/>
  <c r="BY99" i="2" s="1"/>
  <c r="BI100" i="2"/>
  <c r="BY100" i="2" s="1"/>
  <c r="BI101" i="2"/>
  <c r="BY101" i="2" s="1"/>
  <c r="BI102" i="2"/>
  <c r="BY102" i="2" s="1"/>
  <c r="BI103" i="2"/>
  <c r="BY103" i="2" s="1"/>
  <c r="BI104" i="2"/>
  <c r="BY104" i="2" s="1"/>
  <c r="BI105" i="2"/>
  <c r="BY105" i="2" s="1"/>
  <c r="BI106" i="2"/>
  <c r="BY106" i="2" s="1"/>
  <c r="BI107" i="2"/>
  <c r="BY107" i="2" s="1"/>
  <c r="BI108" i="2"/>
  <c r="BY108" i="2" s="1"/>
  <c r="BI109" i="2"/>
  <c r="BY109" i="2" s="1"/>
  <c r="BI110" i="2"/>
  <c r="BY110" i="2" s="1"/>
  <c r="BI111" i="2"/>
  <c r="BY111" i="2" s="1"/>
  <c r="BI112" i="2"/>
  <c r="BY112" i="2" s="1"/>
  <c r="BI113" i="2"/>
  <c r="BY113" i="2" s="1"/>
  <c r="BI114" i="2"/>
  <c r="BY114" i="2" s="1"/>
  <c r="BI115" i="2"/>
  <c r="BY115" i="2" s="1"/>
  <c r="BI116" i="2"/>
  <c r="BY116" i="2" s="1"/>
  <c r="BI117" i="2"/>
  <c r="BY117" i="2" s="1"/>
  <c r="BI118" i="2"/>
  <c r="BY118" i="2" s="1"/>
  <c r="BI119" i="2"/>
  <c r="BY119" i="2" s="1"/>
  <c r="BI120" i="2"/>
  <c r="BY120" i="2" s="1"/>
  <c r="BI121" i="2"/>
  <c r="BY121" i="2" s="1"/>
  <c r="BI122" i="2"/>
  <c r="BY122" i="2" s="1"/>
  <c r="BI123" i="2"/>
  <c r="BY123" i="2" s="1"/>
  <c r="BI124" i="2"/>
  <c r="BY124" i="2" s="1"/>
  <c r="BI125" i="2"/>
  <c r="BY125" i="2" s="1"/>
  <c r="BI126" i="2"/>
  <c r="BY126" i="2" s="1"/>
  <c r="BI127" i="2"/>
  <c r="BY127" i="2" s="1"/>
  <c r="BI128" i="2"/>
  <c r="BY128" i="2" s="1"/>
  <c r="BI129" i="2"/>
  <c r="BY129" i="2" s="1"/>
  <c r="BI130" i="2"/>
  <c r="BY130" i="2" s="1"/>
  <c r="BI131" i="2"/>
  <c r="BY131" i="2" s="1"/>
  <c r="BI132" i="2"/>
  <c r="BY132" i="2" s="1"/>
  <c r="BI133" i="2"/>
  <c r="BY133" i="2" s="1"/>
  <c r="BI134" i="2"/>
  <c r="BY134" i="2" s="1"/>
  <c r="BI135" i="2"/>
  <c r="BY135" i="2" s="1"/>
  <c r="BI136" i="2"/>
  <c r="BY136" i="2" s="1"/>
  <c r="BI137" i="2"/>
  <c r="BY137" i="2" s="1"/>
  <c r="BI138" i="2"/>
  <c r="BY138" i="2" s="1"/>
  <c r="BI139" i="2"/>
  <c r="BY139" i="2" s="1"/>
  <c r="BI140" i="2"/>
  <c r="BY140" i="2" s="1"/>
  <c r="BI141" i="2"/>
  <c r="BY141" i="2" s="1"/>
  <c r="BI142" i="2"/>
  <c r="BY142" i="2" s="1"/>
  <c r="BI143" i="2"/>
  <c r="BY143" i="2" s="1"/>
  <c r="BI144" i="2"/>
  <c r="BY144" i="2" s="1"/>
  <c r="BI145" i="2"/>
  <c r="BY145" i="2" s="1"/>
  <c r="BI146" i="2"/>
  <c r="BY146" i="2" s="1"/>
  <c r="BI147" i="2"/>
  <c r="BY147" i="2" s="1"/>
  <c r="BI148" i="2"/>
  <c r="BY148" i="2" s="1"/>
  <c r="BI149" i="2"/>
  <c r="BY149" i="2" s="1"/>
  <c r="BI41" i="2"/>
  <c r="BY41" i="2" s="1"/>
  <c r="I758" i="6"/>
  <c r="I760" i="6"/>
  <c r="I761" i="6"/>
  <c r="I763" i="6"/>
  <c r="I764" i="6"/>
  <c r="I766" i="6"/>
  <c r="I768" i="6"/>
  <c r="I769" i="6"/>
  <c r="I770" i="6"/>
  <c r="I771" i="6"/>
  <c r="I772" i="6"/>
  <c r="I773" i="6"/>
  <c r="I774" i="6"/>
  <c r="I775" i="6"/>
  <c r="I776" i="6"/>
  <c r="I777" i="6"/>
  <c r="I778" i="6"/>
  <c r="I783" i="6"/>
  <c r="I784" i="6"/>
  <c r="I785" i="6"/>
  <c r="I786" i="6"/>
  <c r="I787" i="6"/>
  <c r="I788" i="6"/>
  <c r="I797" i="6"/>
  <c r="I799" i="6"/>
  <c r="I801" i="6"/>
  <c r="I807" i="6"/>
  <c r="I808" i="6"/>
  <c r="I809" i="6"/>
  <c r="I810" i="6"/>
  <c r="I811" i="6"/>
  <c r="I812" i="6"/>
  <c r="I813" i="6"/>
  <c r="I814" i="6"/>
  <c r="I815" i="6"/>
  <c r="I816" i="6"/>
  <c r="I817" i="6"/>
  <c r="I818" i="6"/>
  <c r="I819" i="6"/>
  <c r="I820" i="6"/>
  <c r="I821" i="6"/>
  <c r="I822" i="6"/>
  <c r="I757" i="6"/>
  <c r="F758" i="6"/>
  <c r="F759" i="6"/>
  <c r="F760" i="6"/>
  <c r="F761" i="6"/>
  <c r="F763" i="6"/>
  <c r="F764" i="6"/>
  <c r="F766" i="6"/>
  <c r="F767" i="6"/>
  <c r="F768" i="6"/>
  <c r="F769" i="6"/>
  <c r="F770" i="6"/>
  <c r="F771" i="6"/>
  <c r="F772" i="6"/>
  <c r="F773" i="6"/>
  <c r="F774" i="6"/>
  <c r="F775" i="6"/>
  <c r="F776" i="6"/>
  <c r="F777" i="6"/>
  <c r="F778" i="6"/>
  <c r="F783" i="6"/>
  <c r="F784" i="6"/>
  <c r="F785" i="6"/>
  <c r="F787" i="6"/>
  <c r="F788" i="6"/>
  <c r="F789" i="6"/>
  <c r="F790" i="6"/>
  <c r="F791" i="6"/>
  <c r="F792" i="6"/>
  <c r="F793" i="6"/>
  <c r="F794" i="6"/>
  <c r="F795" i="6"/>
  <c r="F796" i="6"/>
  <c r="F797" i="6"/>
  <c r="F798" i="6"/>
  <c r="F799" i="6"/>
  <c r="F801" i="6"/>
  <c r="F802" i="6"/>
  <c r="F807" i="6"/>
  <c r="F808" i="6"/>
  <c r="F809" i="6"/>
  <c r="F810" i="6"/>
  <c r="F811" i="6"/>
  <c r="F812" i="6"/>
  <c r="F813" i="6"/>
  <c r="F814" i="6"/>
  <c r="F815" i="6"/>
  <c r="F816" i="6"/>
  <c r="F817" i="6"/>
  <c r="F818" i="6"/>
  <c r="F819" i="6"/>
  <c r="F820" i="6"/>
  <c r="F821" i="6"/>
  <c r="F822" i="6"/>
  <c r="F757" i="6"/>
  <c r="H823" i="6"/>
  <c r="G823" i="6"/>
  <c r="E823" i="6"/>
  <c r="D823" i="6"/>
  <c r="AC173" i="2"/>
  <c r="AD173" i="2"/>
  <c r="AE173" i="2"/>
  <c r="AF173" i="2"/>
  <c r="AG173" i="2"/>
  <c r="AH173" i="2"/>
  <c r="AI173" i="2"/>
  <c r="AJ173" i="2"/>
  <c r="AK173" i="2"/>
  <c r="AL173" i="2"/>
  <c r="AM173" i="2"/>
  <c r="AN173" i="2"/>
  <c r="AC174" i="2"/>
  <c r="AD174" i="2"/>
  <c r="AE174" i="2"/>
  <c r="AF174" i="2"/>
  <c r="AG174" i="2"/>
  <c r="AH174" i="2"/>
  <c r="AI174" i="2"/>
  <c r="AJ174" i="2"/>
  <c r="AK174" i="2"/>
  <c r="AL174" i="2"/>
  <c r="AM174" i="2"/>
  <c r="AN174" i="2"/>
  <c r="AC175" i="2"/>
  <c r="AD175" i="2"/>
  <c r="AE175" i="2"/>
  <c r="AF175" i="2"/>
  <c r="AG175" i="2"/>
  <c r="AH175" i="2"/>
  <c r="AI175" i="2"/>
  <c r="AJ175" i="2"/>
  <c r="AK175" i="2"/>
  <c r="AL175" i="2"/>
  <c r="AM175" i="2"/>
  <c r="AN175" i="2"/>
  <c r="AC176" i="2"/>
  <c r="AD176" i="2"/>
  <c r="AE176" i="2"/>
  <c r="AF176" i="2"/>
  <c r="AG176" i="2"/>
  <c r="AH176" i="2"/>
  <c r="AI176" i="2"/>
  <c r="AJ176" i="2"/>
  <c r="AK176" i="2"/>
  <c r="AL176" i="2"/>
  <c r="AM176" i="2"/>
  <c r="AN176" i="2"/>
  <c r="AC177" i="2"/>
  <c r="AD177" i="2"/>
  <c r="AE177" i="2"/>
  <c r="AF177" i="2"/>
  <c r="AG177" i="2"/>
  <c r="AH177" i="2"/>
  <c r="AI177" i="2"/>
  <c r="AJ177" i="2"/>
  <c r="AK177" i="2"/>
  <c r="AL177" i="2"/>
  <c r="AM177" i="2"/>
  <c r="AN177" i="2"/>
  <c r="AC178" i="2"/>
  <c r="AD178" i="2"/>
  <c r="AE178" i="2"/>
  <c r="AF178" i="2"/>
  <c r="AG178" i="2"/>
  <c r="AH178" i="2"/>
  <c r="AI178" i="2"/>
  <c r="AJ178" i="2"/>
  <c r="AK178" i="2"/>
  <c r="AL178" i="2"/>
  <c r="AM178" i="2"/>
  <c r="AN178" i="2"/>
  <c r="AC179" i="2"/>
  <c r="AD179" i="2"/>
  <c r="AE179" i="2"/>
  <c r="AF179" i="2"/>
  <c r="AG179" i="2"/>
  <c r="AH179" i="2"/>
  <c r="AI179" i="2"/>
  <c r="AJ179" i="2"/>
  <c r="AK179" i="2"/>
  <c r="AL179" i="2"/>
  <c r="AM179" i="2"/>
  <c r="AN179" i="2"/>
  <c r="AC180" i="2"/>
  <c r="AD180" i="2"/>
  <c r="AE180" i="2"/>
  <c r="AF180" i="2"/>
  <c r="AG180" i="2"/>
  <c r="AH180" i="2"/>
  <c r="AI180" i="2"/>
  <c r="AJ180" i="2"/>
  <c r="AK180" i="2"/>
  <c r="AL180" i="2"/>
  <c r="AM180" i="2"/>
  <c r="AN180" i="2"/>
  <c r="AC181" i="2"/>
  <c r="AD181" i="2"/>
  <c r="AE181" i="2"/>
  <c r="AF181" i="2"/>
  <c r="AG181" i="2"/>
  <c r="AH181" i="2"/>
  <c r="AI181" i="2"/>
  <c r="AJ181" i="2"/>
  <c r="AK181" i="2"/>
  <c r="AL181" i="2"/>
  <c r="AM181" i="2"/>
  <c r="AN181" i="2"/>
  <c r="AC182" i="2"/>
  <c r="AD182" i="2"/>
  <c r="AE182" i="2"/>
  <c r="AF182" i="2"/>
  <c r="AG182" i="2"/>
  <c r="AH182" i="2"/>
  <c r="AI182" i="2"/>
  <c r="AJ182" i="2"/>
  <c r="AK182" i="2"/>
  <c r="AL182" i="2"/>
  <c r="AM182" i="2"/>
  <c r="AN182" i="2"/>
  <c r="AC183" i="2"/>
  <c r="AD183" i="2"/>
  <c r="AE183" i="2"/>
  <c r="AF183" i="2"/>
  <c r="AG183" i="2"/>
  <c r="AH183" i="2"/>
  <c r="AI183" i="2"/>
  <c r="AJ183" i="2"/>
  <c r="AK183" i="2"/>
  <c r="AL183" i="2"/>
  <c r="AM183" i="2"/>
  <c r="AN183" i="2"/>
  <c r="AC184" i="2"/>
  <c r="AD184" i="2"/>
  <c r="AE184" i="2"/>
  <c r="AF184" i="2"/>
  <c r="AG184" i="2"/>
  <c r="AH184" i="2"/>
  <c r="AI184" i="2"/>
  <c r="AJ184" i="2"/>
  <c r="AK184" i="2"/>
  <c r="AL184" i="2"/>
  <c r="AM184" i="2"/>
  <c r="AN184" i="2"/>
  <c r="AC185" i="2"/>
  <c r="AD185" i="2"/>
  <c r="AE185" i="2"/>
  <c r="AF185" i="2"/>
  <c r="AG185" i="2"/>
  <c r="AH185" i="2"/>
  <c r="AI185" i="2"/>
  <c r="AJ185" i="2"/>
  <c r="AK185" i="2"/>
  <c r="AL185" i="2"/>
  <c r="AM185" i="2"/>
  <c r="AN185" i="2"/>
  <c r="AC186" i="2"/>
  <c r="AD186" i="2"/>
  <c r="AE186" i="2"/>
  <c r="AF186" i="2"/>
  <c r="AG186" i="2"/>
  <c r="AH186" i="2"/>
  <c r="AI186" i="2"/>
  <c r="AJ186" i="2"/>
  <c r="AK186" i="2"/>
  <c r="AL186" i="2"/>
  <c r="AM186" i="2"/>
  <c r="AN186" i="2"/>
  <c r="AC187" i="2"/>
  <c r="AD187" i="2"/>
  <c r="AE187" i="2"/>
  <c r="AF187" i="2"/>
  <c r="AG187" i="2"/>
  <c r="AH187" i="2"/>
  <c r="AI187" i="2"/>
  <c r="AJ187" i="2"/>
  <c r="AK187" i="2"/>
  <c r="AL187" i="2"/>
  <c r="AM187" i="2"/>
  <c r="AN187" i="2"/>
  <c r="AC188" i="2"/>
  <c r="AD188" i="2"/>
  <c r="AE188" i="2"/>
  <c r="AF188" i="2"/>
  <c r="AG188" i="2"/>
  <c r="AH188" i="2"/>
  <c r="AI188" i="2"/>
  <c r="AJ188" i="2"/>
  <c r="AK188" i="2"/>
  <c r="AL188" i="2"/>
  <c r="AM188" i="2"/>
  <c r="AN188" i="2"/>
  <c r="AC189" i="2"/>
  <c r="AD189" i="2"/>
  <c r="AE189" i="2"/>
  <c r="AF189" i="2"/>
  <c r="AG189" i="2"/>
  <c r="AH189" i="2"/>
  <c r="AI189" i="2"/>
  <c r="AJ189" i="2"/>
  <c r="AK189" i="2"/>
  <c r="AL189" i="2"/>
  <c r="AM189" i="2"/>
  <c r="AN189" i="2"/>
  <c r="AC190" i="2"/>
  <c r="AD190" i="2"/>
  <c r="AE190" i="2"/>
  <c r="AF190" i="2"/>
  <c r="AG190" i="2"/>
  <c r="AH190" i="2"/>
  <c r="AI190" i="2"/>
  <c r="AJ190" i="2"/>
  <c r="AK190" i="2"/>
  <c r="AL190" i="2"/>
  <c r="AM190" i="2"/>
  <c r="AN190" i="2"/>
  <c r="AC191" i="2"/>
  <c r="AD191" i="2"/>
  <c r="AE191" i="2"/>
  <c r="AF191" i="2"/>
  <c r="AG191" i="2"/>
  <c r="AH191" i="2"/>
  <c r="AI191" i="2"/>
  <c r="AJ191" i="2"/>
  <c r="AK191" i="2"/>
  <c r="AL191" i="2"/>
  <c r="AM191" i="2"/>
  <c r="AN191" i="2"/>
  <c r="AC192" i="2"/>
  <c r="AD192" i="2"/>
  <c r="AE192" i="2"/>
  <c r="AF192" i="2"/>
  <c r="AG192" i="2"/>
  <c r="AH192" i="2"/>
  <c r="AI192" i="2"/>
  <c r="AJ192" i="2"/>
  <c r="AK192" i="2"/>
  <c r="AL192" i="2"/>
  <c r="AM192" i="2"/>
  <c r="AN192" i="2"/>
  <c r="AC193" i="2"/>
  <c r="AD193" i="2"/>
  <c r="AE193" i="2"/>
  <c r="AF193" i="2"/>
  <c r="AG193" i="2"/>
  <c r="AH193" i="2"/>
  <c r="AI193" i="2"/>
  <c r="AJ193" i="2"/>
  <c r="AK193" i="2"/>
  <c r="AL193" i="2"/>
  <c r="AM193" i="2"/>
  <c r="AN193" i="2"/>
  <c r="AC194" i="2"/>
  <c r="AD194" i="2"/>
  <c r="AE194" i="2"/>
  <c r="AF194" i="2"/>
  <c r="AG194" i="2"/>
  <c r="AH194" i="2"/>
  <c r="AI194" i="2"/>
  <c r="AJ194" i="2"/>
  <c r="AK194" i="2"/>
  <c r="AL194" i="2"/>
  <c r="AM194" i="2"/>
  <c r="AN194" i="2"/>
  <c r="AC195" i="2"/>
  <c r="AD195" i="2"/>
  <c r="AE195" i="2"/>
  <c r="AF195" i="2"/>
  <c r="AG195" i="2"/>
  <c r="AH195" i="2"/>
  <c r="AI195" i="2"/>
  <c r="AJ195" i="2"/>
  <c r="AK195" i="2"/>
  <c r="AL195" i="2"/>
  <c r="AM195" i="2"/>
  <c r="AN195" i="2"/>
  <c r="AC196" i="2"/>
  <c r="AD196" i="2"/>
  <c r="AE196" i="2"/>
  <c r="AF196" i="2"/>
  <c r="AG196" i="2"/>
  <c r="AH196" i="2"/>
  <c r="AI196" i="2"/>
  <c r="AJ196" i="2"/>
  <c r="AK196" i="2"/>
  <c r="AL196" i="2"/>
  <c r="AM196" i="2"/>
  <c r="AN196" i="2"/>
  <c r="AC197" i="2"/>
  <c r="AD197" i="2"/>
  <c r="AE197" i="2"/>
  <c r="AF197" i="2"/>
  <c r="AG197" i="2"/>
  <c r="AH197" i="2"/>
  <c r="AI197" i="2"/>
  <c r="AJ197" i="2"/>
  <c r="AK197" i="2"/>
  <c r="AL197" i="2"/>
  <c r="AM197" i="2"/>
  <c r="AN197" i="2"/>
  <c r="AC198" i="2"/>
  <c r="AD198" i="2"/>
  <c r="AE198" i="2"/>
  <c r="AF198" i="2"/>
  <c r="AG198" i="2"/>
  <c r="AH198" i="2"/>
  <c r="AI198" i="2"/>
  <c r="AJ198" i="2"/>
  <c r="AK198" i="2"/>
  <c r="AL198" i="2"/>
  <c r="AM198" i="2"/>
  <c r="AN198" i="2"/>
  <c r="AC199" i="2"/>
  <c r="AD199" i="2"/>
  <c r="AE199" i="2"/>
  <c r="AF199" i="2"/>
  <c r="AG199" i="2"/>
  <c r="AH199" i="2"/>
  <c r="AI199" i="2"/>
  <c r="AJ199" i="2"/>
  <c r="AK199" i="2"/>
  <c r="AL199" i="2"/>
  <c r="AM199" i="2"/>
  <c r="AN199" i="2"/>
  <c r="AC200" i="2"/>
  <c r="AD200" i="2"/>
  <c r="AE200" i="2"/>
  <c r="AF200" i="2"/>
  <c r="AG200" i="2"/>
  <c r="AH200" i="2"/>
  <c r="AI200" i="2"/>
  <c r="AJ200" i="2"/>
  <c r="AK200" i="2"/>
  <c r="AL200" i="2"/>
  <c r="AM200" i="2"/>
  <c r="AN200" i="2"/>
  <c r="AC201" i="2"/>
  <c r="AD201" i="2"/>
  <c r="AE201" i="2"/>
  <c r="AF201" i="2"/>
  <c r="AG201" i="2"/>
  <c r="AH201" i="2"/>
  <c r="AI201" i="2"/>
  <c r="AJ201" i="2"/>
  <c r="AK201" i="2"/>
  <c r="AL201" i="2"/>
  <c r="AM201" i="2"/>
  <c r="AN201" i="2"/>
  <c r="AC202" i="2"/>
  <c r="AD202" i="2"/>
  <c r="AE202" i="2"/>
  <c r="AF202" i="2"/>
  <c r="AG202" i="2"/>
  <c r="AH202" i="2"/>
  <c r="AI202" i="2"/>
  <c r="AJ202" i="2"/>
  <c r="AK202" i="2"/>
  <c r="AL202" i="2"/>
  <c r="AM202" i="2"/>
  <c r="AN202" i="2"/>
  <c r="AC203" i="2"/>
  <c r="AD203" i="2"/>
  <c r="AE203" i="2"/>
  <c r="AF203" i="2"/>
  <c r="AG203" i="2"/>
  <c r="AH203" i="2"/>
  <c r="AI203" i="2"/>
  <c r="AJ203" i="2"/>
  <c r="AK203" i="2"/>
  <c r="AL203" i="2"/>
  <c r="AM203" i="2"/>
  <c r="AN203" i="2"/>
  <c r="AC204" i="2"/>
  <c r="AD204" i="2"/>
  <c r="AE204" i="2"/>
  <c r="AF204" i="2"/>
  <c r="AG204" i="2"/>
  <c r="AH204" i="2"/>
  <c r="AI204" i="2"/>
  <c r="AJ204" i="2"/>
  <c r="AK204" i="2"/>
  <c r="AL204" i="2"/>
  <c r="AM204" i="2"/>
  <c r="AN204" i="2"/>
  <c r="AC205" i="2"/>
  <c r="AD205" i="2"/>
  <c r="AE205" i="2"/>
  <c r="AF205" i="2"/>
  <c r="AG205" i="2"/>
  <c r="AH205" i="2"/>
  <c r="AI205" i="2"/>
  <c r="AJ205" i="2"/>
  <c r="AK205" i="2"/>
  <c r="AL205" i="2"/>
  <c r="AM205" i="2"/>
  <c r="AN205" i="2"/>
  <c r="AC206" i="2"/>
  <c r="AD206" i="2"/>
  <c r="AE206" i="2"/>
  <c r="AF206" i="2"/>
  <c r="AG206" i="2"/>
  <c r="AH206" i="2"/>
  <c r="AI206" i="2"/>
  <c r="AJ206" i="2"/>
  <c r="AK206" i="2"/>
  <c r="AL206" i="2"/>
  <c r="AM206" i="2"/>
  <c r="AN206" i="2"/>
  <c r="AC207" i="2"/>
  <c r="AD207" i="2"/>
  <c r="AE207" i="2"/>
  <c r="AF207" i="2"/>
  <c r="AG207" i="2"/>
  <c r="AH207" i="2"/>
  <c r="AI207" i="2"/>
  <c r="AJ207" i="2"/>
  <c r="AK207" i="2"/>
  <c r="AL207" i="2"/>
  <c r="AM207" i="2"/>
  <c r="AN207" i="2"/>
  <c r="AC208" i="2"/>
  <c r="AD208" i="2"/>
  <c r="AE208" i="2"/>
  <c r="AF208" i="2"/>
  <c r="AG208" i="2"/>
  <c r="AH208" i="2"/>
  <c r="AI208" i="2"/>
  <c r="AJ208" i="2"/>
  <c r="AK208" i="2"/>
  <c r="AL208" i="2"/>
  <c r="AM208" i="2"/>
  <c r="AN208" i="2"/>
  <c r="AC209" i="2"/>
  <c r="AD209" i="2"/>
  <c r="AE209" i="2"/>
  <c r="AF209" i="2"/>
  <c r="AG209" i="2"/>
  <c r="AH209" i="2"/>
  <c r="AI209" i="2"/>
  <c r="AJ209" i="2"/>
  <c r="AK209" i="2"/>
  <c r="AL209" i="2"/>
  <c r="AM209" i="2"/>
  <c r="AN209" i="2"/>
  <c r="AC210" i="2"/>
  <c r="AD210" i="2"/>
  <c r="AE210" i="2"/>
  <c r="AF210" i="2"/>
  <c r="AG210" i="2"/>
  <c r="AH210" i="2"/>
  <c r="AI210" i="2"/>
  <c r="AJ210" i="2"/>
  <c r="AK210" i="2"/>
  <c r="AL210" i="2"/>
  <c r="AM210" i="2"/>
  <c r="AN210" i="2"/>
  <c r="AC211" i="2"/>
  <c r="AD211" i="2"/>
  <c r="AE211" i="2"/>
  <c r="AF211" i="2"/>
  <c r="AG211" i="2"/>
  <c r="AH211" i="2"/>
  <c r="AI211" i="2"/>
  <c r="AJ211" i="2"/>
  <c r="AK211" i="2"/>
  <c r="AL211" i="2"/>
  <c r="AM211" i="2"/>
  <c r="AN211" i="2"/>
  <c r="AC212" i="2"/>
  <c r="AD212" i="2"/>
  <c r="AE212" i="2"/>
  <c r="AF212" i="2"/>
  <c r="AG212" i="2"/>
  <c r="AH212" i="2"/>
  <c r="AI212" i="2"/>
  <c r="AJ212" i="2"/>
  <c r="AK212" i="2"/>
  <c r="AL212" i="2"/>
  <c r="AM212" i="2"/>
  <c r="AN212" i="2"/>
  <c r="AC213" i="2"/>
  <c r="AD213" i="2"/>
  <c r="AE213" i="2"/>
  <c r="AF213" i="2"/>
  <c r="AG213" i="2"/>
  <c r="AH213" i="2"/>
  <c r="AI213" i="2"/>
  <c r="AJ213" i="2"/>
  <c r="AK213" i="2"/>
  <c r="AL213" i="2"/>
  <c r="AM213" i="2"/>
  <c r="AN213" i="2"/>
  <c r="AC214" i="2"/>
  <c r="AD214" i="2"/>
  <c r="AE214" i="2"/>
  <c r="AF214" i="2"/>
  <c r="AG214" i="2"/>
  <c r="AH214" i="2"/>
  <c r="AI214" i="2"/>
  <c r="AJ214" i="2"/>
  <c r="AK214" i="2"/>
  <c r="AL214" i="2"/>
  <c r="AM214" i="2"/>
  <c r="AN214" i="2"/>
  <c r="AC215" i="2"/>
  <c r="AD215" i="2"/>
  <c r="AE215" i="2"/>
  <c r="AF215" i="2"/>
  <c r="AG215" i="2"/>
  <c r="AH215" i="2"/>
  <c r="AI215" i="2"/>
  <c r="AJ215" i="2"/>
  <c r="AK215" i="2"/>
  <c r="AL215" i="2"/>
  <c r="AM215" i="2"/>
  <c r="AN215" i="2"/>
  <c r="AC216" i="2"/>
  <c r="AD216" i="2"/>
  <c r="AE216" i="2"/>
  <c r="AF216" i="2"/>
  <c r="AG216" i="2"/>
  <c r="AH216" i="2"/>
  <c r="AI216" i="2"/>
  <c r="AJ216" i="2"/>
  <c r="AK216" i="2"/>
  <c r="AL216" i="2"/>
  <c r="AM216" i="2"/>
  <c r="AN216" i="2"/>
  <c r="AC217" i="2"/>
  <c r="AD217" i="2"/>
  <c r="AE217" i="2"/>
  <c r="AF217" i="2"/>
  <c r="AG217" i="2"/>
  <c r="AH217" i="2"/>
  <c r="AI217" i="2"/>
  <c r="AJ217" i="2"/>
  <c r="AK217" i="2"/>
  <c r="AL217" i="2"/>
  <c r="AM217" i="2"/>
  <c r="AN217" i="2"/>
  <c r="AC218" i="2"/>
  <c r="AD218" i="2"/>
  <c r="AE218" i="2"/>
  <c r="AF218" i="2"/>
  <c r="AG218" i="2"/>
  <c r="AH218" i="2"/>
  <c r="AI218" i="2"/>
  <c r="AJ218" i="2"/>
  <c r="AK218" i="2"/>
  <c r="AL218" i="2"/>
  <c r="AM218" i="2"/>
  <c r="AN218" i="2"/>
  <c r="AC219" i="2"/>
  <c r="AD219" i="2"/>
  <c r="AE219" i="2"/>
  <c r="AF219" i="2"/>
  <c r="AG219" i="2"/>
  <c r="AH219" i="2"/>
  <c r="AI219" i="2"/>
  <c r="AJ219" i="2"/>
  <c r="AK219" i="2"/>
  <c r="AL219" i="2"/>
  <c r="AM219" i="2"/>
  <c r="AN219" i="2"/>
  <c r="AC220" i="2"/>
  <c r="AD220" i="2"/>
  <c r="AE220" i="2"/>
  <c r="AF220" i="2"/>
  <c r="AG220" i="2"/>
  <c r="AH220" i="2"/>
  <c r="AI220" i="2"/>
  <c r="AJ220" i="2"/>
  <c r="AK220" i="2"/>
  <c r="AL220" i="2"/>
  <c r="AM220" i="2"/>
  <c r="AN220" i="2"/>
  <c r="AC221" i="2"/>
  <c r="AD221" i="2"/>
  <c r="AE221" i="2"/>
  <c r="AF221" i="2"/>
  <c r="AG221" i="2"/>
  <c r="AH221" i="2"/>
  <c r="AI221" i="2"/>
  <c r="AJ221" i="2"/>
  <c r="AK221" i="2"/>
  <c r="AL221" i="2"/>
  <c r="AM221" i="2"/>
  <c r="AN221" i="2"/>
  <c r="AC222" i="2"/>
  <c r="AD222" i="2"/>
  <c r="AE222" i="2"/>
  <c r="AF222" i="2"/>
  <c r="AG222" i="2"/>
  <c r="AH222" i="2"/>
  <c r="AI222" i="2"/>
  <c r="AJ222" i="2"/>
  <c r="AK222" i="2"/>
  <c r="AL222" i="2"/>
  <c r="AM222" i="2"/>
  <c r="AN222" i="2"/>
  <c r="AC223" i="2"/>
  <c r="AD223" i="2"/>
  <c r="AE223" i="2"/>
  <c r="AF223" i="2"/>
  <c r="AG223" i="2"/>
  <c r="AH223" i="2"/>
  <c r="AI223" i="2"/>
  <c r="AJ223" i="2"/>
  <c r="AK223" i="2"/>
  <c r="AL223" i="2"/>
  <c r="AM223" i="2"/>
  <c r="AN223" i="2"/>
  <c r="AC224" i="2"/>
  <c r="AD224" i="2"/>
  <c r="AE224" i="2"/>
  <c r="AF224" i="2"/>
  <c r="AG224" i="2"/>
  <c r="AH224" i="2"/>
  <c r="AI224" i="2"/>
  <c r="AJ224" i="2"/>
  <c r="AK224" i="2"/>
  <c r="AL224" i="2"/>
  <c r="AM224" i="2"/>
  <c r="AN224" i="2"/>
  <c r="AC225" i="2"/>
  <c r="AD225" i="2"/>
  <c r="AE225" i="2"/>
  <c r="AF225" i="2"/>
  <c r="AG225" i="2"/>
  <c r="AH225" i="2"/>
  <c r="AI225" i="2"/>
  <c r="AJ225" i="2"/>
  <c r="AK225" i="2"/>
  <c r="AL225" i="2"/>
  <c r="AM225" i="2"/>
  <c r="AN225" i="2"/>
  <c r="AC226" i="2"/>
  <c r="AD226" i="2"/>
  <c r="AE226" i="2"/>
  <c r="AF226" i="2"/>
  <c r="AG226" i="2"/>
  <c r="AH226" i="2"/>
  <c r="AI226" i="2"/>
  <c r="AJ226" i="2"/>
  <c r="AK226" i="2"/>
  <c r="AL226" i="2"/>
  <c r="AM226" i="2"/>
  <c r="AN226" i="2"/>
  <c r="AC227" i="2"/>
  <c r="AD227" i="2"/>
  <c r="AE227" i="2"/>
  <c r="AF227" i="2"/>
  <c r="AG227" i="2"/>
  <c r="AH227" i="2"/>
  <c r="AI227" i="2"/>
  <c r="AJ227" i="2"/>
  <c r="AK227" i="2"/>
  <c r="AL227" i="2"/>
  <c r="AM227" i="2"/>
  <c r="AN227" i="2"/>
  <c r="AC228" i="2"/>
  <c r="AD228" i="2"/>
  <c r="AE228" i="2"/>
  <c r="AF228" i="2"/>
  <c r="AG228" i="2"/>
  <c r="AH228" i="2"/>
  <c r="AI228" i="2"/>
  <c r="AJ228" i="2"/>
  <c r="AK228" i="2"/>
  <c r="AL228" i="2"/>
  <c r="AM228" i="2"/>
  <c r="AN228" i="2"/>
  <c r="AC229" i="2"/>
  <c r="AD229" i="2"/>
  <c r="AE229" i="2"/>
  <c r="AF229" i="2"/>
  <c r="AG229" i="2"/>
  <c r="AH229" i="2"/>
  <c r="AI229" i="2"/>
  <c r="AJ229" i="2"/>
  <c r="AK229" i="2"/>
  <c r="AL229" i="2"/>
  <c r="AM229" i="2"/>
  <c r="AN229" i="2"/>
  <c r="AC230" i="2"/>
  <c r="AD230" i="2"/>
  <c r="AE230" i="2"/>
  <c r="AF230" i="2"/>
  <c r="AG230" i="2"/>
  <c r="AH230" i="2"/>
  <c r="AI230" i="2"/>
  <c r="AJ230" i="2"/>
  <c r="AK230" i="2"/>
  <c r="AL230" i="2"/>
  <c r="AM230" i="2"/>
  <c r="AN230" i="2"/>
  <c r="AC231" i="2"/>
  <c r="AD231" i="2"/>
  <c r="AE231" i="2"/>
  <c r="AF231" i="2"/>
  <c r="AG231" i="2"/>
  <c r="AH231" i="2"/>
  <c r="AI231" i="2"/>
  <c r="AJ231" i="2"/>
  <c r="AK231" i="2"/>
  <c r="AL231" i="2"/>
  <c r="AM231" i="2"/>
  <c r="AN231" i="2"/>
  <c r="AC232" i="2"/>
  <c r="AD232" i="2"/>
  <c r="AE232" i="2"/>
  <c r="AF232" i="2"/>
  <c r="AG232" i="2"/>
  <c r="AH232" i="2"/>
  <c r="AI232" i="2"/>
  <c r="AJ232" i="2"/>
  <c r="AK232" i="2"/>
  <c r="AL232" i="2"/>
  <c r="AM232" i="2"/>
  <c r="AN232" i="2"/>
  <c r="AC233" i="2"/>
  <c r="AD233" i="2"/>
  <c r="AE233" i="2"/>
  <c r="AF233" i="2"/>
  <c r="AG233" i="2"/>
  <c r="AH233" i="2"/>
  <c r="AI233" i="2"/>
  <c r="AJ233" i="2"/>
  <c r="AK233" i="2"/>
  <c r="AL233" i="2"/>
  <c r="AM233" i="2"/>
  <c r="AN233" i="2"/>
  <c r="AC234" i="2"/>
  <c r="AD234" i="2"/>
  <c r="AE234" i="2"/>
  <c r="AF234" i="2"/>
  <c r="AG234" i="2"/>
  <c r="AH234" i="2"/>
  <c r="AI234" i="2"/>
  <c r="AJ234" i="2"/>
  <c r="AK234" i="2"/>
  <c r="AL234" i="2"/>
  <c r="AM234" i="2"/>
  <c r="AN234" i="2"/>
  <c r="AC235" i="2"/>
  <c r="AD235" i="2"/>
  <c r="AE235" i="2"/>
  <c r="AF235" i="2"/>
  <c r="AG235" i="2"/>
  <c r="AH235" i="2"/>
  <c r="AI235" i="2"/>
  <c r="AJ235" i="2"/>
  <c r="AK235" i="2"/>
  <c r="AL235" i="2"/>
  <c r="AM235" i="2"/>
  <c r="AN235" i="2"/>
  <c r="AC236" i="2"/>
  <c r="AD236" i="2"/>
  <c r="AE236" i="2"/>
  <c r="AF236" i="2"/>
  <c r="AG236" i="2"/>
  <c r="AH236" i="2"/>
  <c r="AI236" i="2"/>
  <c r="AJ236" i="2"/>
  <c r="AK236" i="2"/>
  <c r="AL236" i="2"/>
  <c r="AM236" i="2"/>
  <c r="AN236" i="2"/>
  <c r="AC237" i="2"/>
  <c r="AD237" i="2"/>
  <c r="AE237" i="2"/>
  <c r="AF237" i="2"/>
  <c r="AG237" i="2"/>
  <c r="AH237" i="2"/>
  <c r="AI237" i="2"/>
  <c r="AJ237" i="2"/>
  <c r="AK237" i="2"/>
  <c r="AL237" i="2"/>
  <c r="AM237" i="2"/>
  <c r="AN237" i="2"/>
  <c r="AC238" i="2"/>
  <c r="AD238" i="2"/>
  <c r="AE238" i="2"/>
  <c r="AF238" i="2"/>
  <c r="AG238" i="2"/>
  <c r="AH238" i="2"/>
  <c r="AI238" i="2"/>
  <c r="AJ238" i="2"/>
  <c r="AK238" i="2"/>
  <c r="AL238" i="2"/>
  <c r="AM238" i="2"/>
  <c r="AN238" i="2"/>
  <c r="AC239" i="2"/>
  <c r="AD239" i="2"/>
  <c r="AE239" i="2"/>
  <c r="AF239" i="2"/>
  <c r="AG239" i="2"/>
  <c r="AH239" i="2"/>
  <c r="AI239" i="2"/>
  <c r="AJ239" i="2"/>
  <c r="AK239" i="2"/>
  <c r="AL239" i="2"/>
  <c r="AM239" i="2"/>
  <c r="AN239" i="2"/>
  <c r="AC240" i="2"/>
  <c r="AD240" i="2"/>
  <c r="AE240" i="2"/>
  <c r="AF240" i="2"/>
  <c r="AG240" i="2"/>
  <c r="AH240" i="2"/>
  <c r="AI240" i="2"/>
  <c r="AJ240" i="2"/>
  <c r="AK240" i="2"/>
  <c r="AL240" i="2"/>
  <c r="AM240" i="2"/>
  <c r="AN240" i="2"/>
  <c r="AC241" i="2"/>
  <c r="AD241" i="2"/>
  <c r="AE241" i="2"/>
  <c r="AF241" i="2"/>
  <c r="AG241" i="2"/>
  <c r="AH241" i="2"/>
  <c r="AI241" i="2"/>
  <c r="AJ241" i="2"/>
  <c r="AK241" i="2"/>
  <c r="AL241" i="2"/>
  <c r="AM241" i="2"/>
  <c r="AN241" i="2"/>
  <c r="AC242" i="2"/>
  <c r="AD242" i="2"/>
  <c r="AE242" i="2"/>
  <c r="AF242" i="2"/>
  <c r="AG242" i="2"/>
  <c r="AH242" i="2"/>
  <c r="AI242" i="2"/>
  <c r="AJ242" i="2"/>
  <c r="AK242" i="2"/>
  <c r="AL242" i="2"/>
  <c r="AM242" i="2"/>
  <c r="AN242" i="2"/>
  <c r="AC243" i="2"/>
  <c r="AD243" i="2"/>
  <c r="AE243" i="2"/>
  <c r="AF243" i="2"/>
  <c r="AG243" i="2"/>
  <c r="AH243" i="2"/>
  <c r="AI243" i="2"/>
  <c r="AJ243" i="2"/>
  <c r="AK243" i="2"/>
  <c r="AL243" i="2"/>
  <c r="AM243" i="2"/>
  <c r="AN243" i="2"/>
  <c r="AC244" i="2"/>
  <c r="AD244" i="2"/>
  <c r="AE244" i="2"/>
  <c r="AF244" i="2"/>
  <c r="AG244" i="2"/>
  <c r="AH244" i="2"/>
  <c r="AI244" i="2"/>
  <c r="AJ244" i="2"/>
  <c r="AK244" i="2"/>
  <c r="AL244" i="2"/>
  <c r="AM244" i="2"/>
  <c r="AN244" i="2"/>
  <c r="AC245" i="2"/>
  <c r="AD245" i="2"/>
  <c r="AE245" i="2"/>
  <c r="AF245" i="2"/>
  <c r="AG245" i="2"/>
  <c r="AH245" i="2"/>
  <c r="AI245" i="2"/>
  <c r="AJ245" i="2"/>
  <c r="AK245" i="2"/>
  <c r="AL245" i="2"/>
  <c r="AM245" i="2"/>
  <c r="AN245" i="2"/>
  <c r="AC246" i="2"/>
  <c r="AD246" i="2"/>
  <c r="AE246" i="2"/>
  <c r="AF246" i="2"/>
  <c r="AG246" i="2"/>
  <c r="AH246" i="2"/>
  <c r="AI246" i="2"/>
  <c r="AJ246" i="2"/>
  <c r="AK246" i="2"/>
  <c r="AL246" i="2"/>
  <c r="AM246" i="2"/>
  <c r="AN246" i="2"/>
  <c r="AC247" i="2"/>
  <c r="AD247" i="2"/>
  <c r="AE247" i="2"/>
  <c r="AF247" i="2"/>
  <c r="AG247" i="2"/>
  <c r="AH247" i="2"/>
  <c r="AI247" i="2"/>
  <c r="AJ247" i="2"/>
  <c r="AK247" i="2"/>
  <c r="AL247" i="2"/>
  <c r="AM247" i="2"/>
  <c r="AN247" i="2"/>
  <c r="AC248" i="2"/>
  <c r="AD248" i="2"/>
  <c r="AE248" i="2"/>
  <c r="AF248" i="2"/>
  <c r="AG248" i="2"/>
  <c r="AH248" i="2"/>
  <c r="AI248" i="2"/>
  <c r="AJ248" i="2"/>
  <c r="AK248" i="2"/>
  <c r="AL248" i="2"/>
  <c r="AM248" i="2"/>
  <c r="AN248" i="2"/>
  <c r="AC249" i="2"/>
  <c r="AD249" i="2"/>
  <c r="AE249" i="2"/>
  <c r="AF249" i="2"/>
  <c r="AG249" i="2"/>
  <c r="AH249" i="2"/>
  <c r="AI249" i="2"/>
  <c r="AJ249" i="2"/>
  <c r="AK249" i="2"/>
  <c r="AL249" i="2"/>
  <c r="AM249" i="2"/>
  <c r="AN249" i="2"/>
  <c r="AC250" i="2"/>
  <c r="AD250" i="2"/>
  <c r="AE250" i="2"/>
  <c r="AF250" i="2"/>
  <c r="AG250" i="2"/>
  <c r="AH250" i="2"/>
  <c r="AI250" i="2"/>
  <c r="AJ250" i="2"/>
  <c r="AK250" i="2"/>
  <c r="AL250" i="2"/>
  <c r="AM250" i="2"/>
  <c r="AN250" i="2"/>
  <c r="AC251" i="2"/>
  <c r="AD251" i="2"/>
  <c r="AE251" i="2"/>
  <c r="AF251" i="2"/>
  <c r="AG251" i="2"/>
  <c r="AH251" i="2"/>
  <c r="AI251" i="2"/>
  <c r="AJ251" i="2"/>
  <c r="AK251" i="2"/>
  <c r="AL251" i="2"/>
  <c r="AM251" i="2"/>
  <c r="AN251" i="2"/>
  <c r="AC252" i="2"/>
  <c r="AD252" i="2"/>
  <c r="AE252" i="2"/>
  <c r="AF252" i="2"/>
  <c r="AG252" i="2"/>
  <c r="AH252" i="2"/>
  <c r="AI252" i="2"/>
  <c r="AJ252" i="2"/>
  <c r="AK252" i="2"/>
  <c r="AL252" i="2"/>
  <c r="AM252" i="2"/>
  <c r="AN252" i="2"/>
  <c r="AC253" i="2"/>
  <c r="AD253" i="2"/>
  <c r="AE253" i="2"/>
  <c r="AF253" i="2"/>
  <c r="AG253" i="2"/>
  <c r="AH253" i="2"/>
  <c r="AI253" i="2"/>
  <c r="AJ253" i="2"/>
  <c r="AK253" i="2"/>
  <c r="AL253" i="2"/>
  <c r="AM253" i="2"/>
  <c r="AN253" i="2"/>
  <c r="AC254" i="2"/>
  <c r="AD254" i="2"/>
  <c r="AE254" i="2"/>
  <c r="AF254" i="2"/>
  <c r="AG254" i="2"/>
  <c r="AH254" i="2"/>
  <c r="AI254" i="2"/>
  <c r="AJ254" i="2"/>
  <c r="AK254" i="2"/>
  <c r="AL254" i="2"/>
  <c r="AM254" i="2"/>
  <c r="AN254" i="2"/>
  <c r="AC255" i="2"/>
  <c r="AD255" i="2"/>
  <c r="AE255" i="2"/>
  <c r="AF255" i="2"/>
  <c r="AG255" i="2"/>
  <c r="AH255" i="2"/>
  <c r="AI255" i="2"/>
  <c r="AJ255" i="2"/>
  <c r="AK255" i="2"/>
  <c r="AL255" i="2"/>
  <c r="AM255" i="2"/>
  <c r="AN255" i="2"/>
  <c r="AC256" i="2"/>
  <c r="AD256" i="2"/>
  <c r="AE256" i="2"/>
  <c r="AF256" i="2"/>
  <c r="AG256" i="2"/>
  <c r="AH256" i="2"/>
  <c r="AI256" i="2"/>
  <c r="AJ256" i="2"/>
  <c r="AK256" i="2"/>
  <c r="AL256" i="2"/>
  <c r="AM256" i="2"/>
  <c r="AN256" i="2"/>
  <c r="AE172" i="2"/>
  <c r="AF172" i="2"/>
  <c r="AG172" i="2"/>
  <c r="AH172" i="2"/>
  <c r="AI172" i="2"/>
  <c r="AJ172" i="2"/>
  <c r="AK172" i="2"/>
  <c r="AL172" i="2"/>
  <c r="AM172" i="2"/>
  <c r="AN172" i="2"/>
  <c r="AD172" i="2"/>
  <c r="AC172" i="2"/>
  <c r="X1935" i="5"/>
  <c r="Z1935" i="5" s="1"/>
  <c r="W1935" i="5"/>
  <c r="Y1935" i="5" s="1"/>
  <c r="E1897" i="5"/>
  <c r="D1897" i="5"/>
  <c r="I1897" i="5"/>
  <c r="H1897" i="5"/>
  <c r="X1934" i="5"/>
  <c r="Z1934" i="5" s="1"/>
  <c r="W1934" i="5"/>
  <c r="Y1934" i="5" s="1"/>
  <c r="X1933" i="5"/>
  <c r="Z1933" i="5" s="1"/>
  <c r="W1933" i="5"/>
  <c r="Y1933" i="5" s="1"/>
  <c r="X1932" i="5"/>
  <c r="Z1932" i="5" s="1"/>
  <c r="W1932" i="5"/>
  <c r="Y1932" i="5" s="1"/>
  <c r="X1931" i="5"/>
  <c r="Z1931" i="5" s="1"/>
  <c r="W1931" i="5"/>
  <c r="Y1931" i="5" s="1"/>
  <c r="X1930" i="5"/>
  <c r="Z1930" i="5" s="1"/>
  <c r="W1930" i="5"/>
  <c r="Y1930" i="5" s="1"/>
  <c r="X1929" i="5"/>
  <c r="Z1929" i="5" s="1"/>
  <c r="W1929" i="5"/>
  <c r="Y1929" i="5" s="1"/>
  <c r="X1928" i="5"/>
  <c r="Z1928" i="5" s="1"/>
  <c r="W1928" i="5"/>
  <c r="Y1928" i="5" s="1"/>
  <c r="X1927" i="5"/>
  <c r="Z1927" i="5" s="1"/>
  <c r="W1927" i="5"/>
  <c r="Y1927" i="5" s="1"/>
  <c r="X1926" i="5"/>
  <c r="Z1926" i="5" s="1"/>
  <c r="W1926" i="5"/>
  <c r="Y1926" i="5" s="1"/>
  <c r="X1925" i="5"/>
  <c r="Z1925" i="5" s="1"/>
  <c r="W1925" i="5"/>
  <c r="Y1925" i="5" s="1"/>
  <c r="X1924" i="5"/>
  <c r="Z1924" i="5" s="1"/>
  <c r="W1924" i="5"/>
  <c r="Y1924" i="5" s="1"/>
  <c r="X1923" i="5"/>
  <c r="Z1923" i="5" s="1"/>
  <c r="W1923" i="5"/>
  <c r="Y1923" i="5" s="1"/>
  <c r="X1922" i="5"/>
  <c r="Z1922" i="5" s="1"/>
  <c r="W1922" i="5"/>
  <c r="Y1922" i="5" s="1"/>
  <c r="X1921" i="5"/>
  <c r="Z1921" i="5" s="1"/>
  <c r="W1921" i="5"/>
  <c r="Y1921" i="5" s="1"/>
  <c r="X1920" i="5"/>
  <c r="Z1920" i="5" s="1"/>
  <c r="W1920" i="5"/>
  <c r="Y1920" i="5" s="1"/>
  <c r="X1919" i="5"/>
  <c r="Z1919" i="5" s="1"/>
  <c r="W1919" i="5"/>
  <c r="Y1919" i="5" s="1"/>
  <c r="X1918" i="5"/>
  <c r="Z1918" i="5" s="1"/>
  <c r="W1918" i="5"/>
  <c r="Y1918" i="5" s="1"/>
  <c r="X1917" i="5"/>
  <c r="Z1917" i="5" s="1"/>
  <c r="W1917" i="5"/>
  <c r="Y1917" i="5" s="1"/>
  <c r="X1916" i="5"/>
  <c r="Z1916" i="5" s="1"/>
  <c r="W1916" i="5"/>
  <c r="Y1916" i="5" s="1"/>
  <c r="X1915" i="5"/>
  <c r="Z1915" i="5" s="1"/>
  <c r="W1915" i="5"/>
  <c r="Y1915" i="5" s="1"/>
  <c r="X1914" i="5"/>
  <c r="Z1914" i="5" s="1"/>
  <c r="W1914" i="5"/>
  <c r="Y1914" i="5" s="1"/>
  <c r="X1913" i="5"/>
  <c r="Z1913" i="5" s="1"/>
  <c r="W1913" i="5"/>
  <c r="Y1913" i="5" s="1"/>
  <c r="X1912" i="5"/>
  <c r="Z1912" i="5" s="1"/>
  <c r="W1912" i="5"/>
  <c r="Y1912" i="5" s="1"/>
  <c r="X1911" i="5"/>
  <c r="Z1911" i="5" s="1"/>
  <c r="W1911" i="5"/>
  <c r="Y1911" i="5" s="1"/>
  <c r="X1910" i="5"/>
  <c r="Z1910" i="5" s="1"/>
  <c r="W1910" i="5"/>
  <c r="Y1910" i="5" s="1"/>
  <c r="X1909" i="5"/>
  <c r="Z1909" i="5" s="1"/>
  <c r="W1909" i="5"/>
  <c r="Y1909" i="5" s="1"/>
  <c r="X1908" i="5"/>
  <c r="Z1908" i="5" s="1"/>
  <c r="W1908" i="5"/>
  <c r="Y1908" i="5" s="1"/>
  <c r="X1907" i="5"/>
  <c r="Z1907" i="5" s="1"/>
  <c r="W1907" i="5"/>
  <c r="Y1907" i="5" s="1"/>
  <c r="X1906" i="5"/>
  <c r="Z1906" i="5" s="1"/>
  <c r="W1906" i="5"/>
  <c r="Y1906" i="5" s="1"/>
  <c r="X1905" i="5"/>
  <c r="Z1905" i="5" s="1"/>
  <c r="W1905" i="5"/>
  <c r="Y1905" i="5" s="1"/>
  <c r="X1904" i="5"/>
  <c r="Z1904" i="5" s="1"/>
  <c r="W1904" i="5"/>
  <c r="Y1904" i="5" s="1"/>
  <c r="X1903" i="5"/>
  <c r="Z1903" i="5" s="1"/>
  <c r="W1903" i="5"/>
  <c r="Y1903" i="5" s="1"/>
  <c r="X1902" i="5"/>
  <c r="Z1902" i="5" s="1"/>
  <c r="W1902" i="5"/>
  <c r="Y1902" i="5" s="1"/>
  <c r="X1901" i="5"/>
  <c r="Z1901" i="5" s="1"/>
  <c r="W1901" i="5"/>
  <c r="Y1901" i="5" s="1"/>
  <c r="X1900" i="5"/>
  <c r="Z1900" i="5" s="1"/>
  <c r="W1900" i="5"/>
  <c r="Y1900" i="5" s="1"/>
  <c r="X1899" i="5"/>
  <c r="Z1899" i="5" s="1"/>
  <c r="W1899" i="5"/>
  <c r="Y1899" i="5" s="1"/>
  <c r="X1898" i="5"/>
  <c r="Z1898" i="5" s="1"/>
  <c r="W1898" i="5"/>
  <c r="Y1898" i="5" s="1"/>
  <c r="X1897" i="5"/>
  <c r="Z1897" i="5" s="1"/>
  <c r="W1897" i="5"/>
  <c r="Y1897" i="5" s="1"/>
  <c r="X1896" i="5"/>
  <c r="Z1896" i="5" s="1"/>
  <c r="W1896" i="5"/>
  <c r="Y1896" i="5" s="1"/>
  <c r="X1895" i="5"/>
  <c r="Z1895" i="5" s="1"/>
  <c r="W1895" i="5"/>
  <c r="Y1895" i="5" s="1"/>
  <c r="X1894" i="5"/>
  <c r="Z1894" i="5" s="1"/>
  <c r="W1894" i="5"/>
  <c r="Y1894" i="5" s="1"/>
  <c r="X1893" i="5"/>
  <c r="Z1893" i="5" s="1"/>
  <c r="W1893" i="5"/>
  <c r="Y1893" i="5" s="1"/>
  <c r="X1892" i="5"/>
  <c r="Z1892" i="5" s="1"/>
  <c r="W1892" i="5"/>
  <c r="Y1892" i="5" s="1"/>
  <c r="X1891" i="5"/>
  <c r="Z1891" i="5" s="1"/>
  <c r="W1891" i="5"/>
  <c r="Y1891" i="5" s="1"/>
  <c r="X1890" i="5"/>
  <c r="Z1890" i="5" s="1"/>
  <c r="W1890" i="5"/>
  <c r="Y1890" i="5" s="1"/>
  <c r="X1889" i="5"/>
  <c r="Z1889" i="5" s="1"/>
  <c r="W1889" i="5"/>
  <c r="Y1889" i="5" s="1"/>
  <c r="X1888" i="5"/>
  <c r="Z1888" i="5" s="1"/>
  <c r="W1888" i="5"/>
  <c r="Y1888" i="5" s="1"/>
  <c r="X1887" i="5"/>
  <c r="Z1887" i="5" s="1"/>
  <c r="W1887" i="5"/>
  <c r="Y1887" i="5" s="1"/>
  <c r="X1886" i="5"/>
  <c r="Z1886" i="5" s="1"/>
  <c r="W1886" i="5"/>
  <c r="Y1886" i="5" s="1"/>
  <c r="X1885" i="5"/>
  <c r="Z1885" i="5" s="1"/>
  <c r="W1885" i="5"/>
  <c r="Y1885" i="5" s="1"/>
  <c r="X1884" i="5"/>
  <c r="Z1884" i="5" s="1"/>
  <c r="W1884" i="5"/>
  <c r="Y1884" i="5" s="1"/>
  <c r="X1883" i="5"/>
  <c r="Z1883" i="5" s="1"/>
  <c r="W1883" i="5"/>
  <c r="Y1883" i="5" s="1"/>
  <c r="X1882" i="5"/>
  <c r="Z1882" i="5" s="1"/>
  <c r="W1882" i="5"/>
  <c r="Y1882" i="5" s="1"/>
  <c r="X1881" i="5"/>
  <c r="Z1881" i="5" s="1"/>
  <c r="W1881" i="5"/>
  <c r="Y1881" i="5" s="1"/>
  <c r="X1880" i="5"/>
  <c r="Z1880" i="5" s="1"/>
  <c r="W1880" i="5"/>
  <c r="Y1880" i="5" s="1"/>
  <c r="X1879" i="5"/>
  <c r="Z1879" i="5" s="1"/>
  <c r="W1879" i="5"/>
  <c r="Y1879" i="5" s="1"/>
  <c r="X1878" i="5"/>
  <c r="Z1878" i="5" s="1"/>
  <c r="W1878" i="5"/>
  <c r="Y1878" i="5" s="1"/>
  <c r="X1877" i="5"/>
  <c r="Z1877" i="5" s="1"/>
  <c r="W1877" i="5"/>
  <c r="Y1877" i="5" s="1"/>
  <c r="X1876" i="5"/>
  <c r="Z1876" i="5" s="1"/>
  <c r="W1876" i="5"/>
  <c r="Y1876" i="5" s="1"/>
  <c r="X1875" i="5"/>
  <c r="Z1875" i="5" s="1"/>
  <c r="W1875" i="5"/>
  <c r="Y1875" i="5" s="1"/>
  <c r="X1874" i="5"/>
  <c r="Z1874" i="5" s="1"/>
  <c r="W1874" i="5"/>
  <c r="Y1874" i="5" s="1"/>
  <c r="F490" i="8"/>
  <c r="F743" i="6"/>
  <c r="I743" i="6"/>
  <c r="I740" i="6"/>
  <c r="F488" i="8"/>
  <c r="F487" i="8"/>
  <c r="F486" i="8"/>
  <c r="F741" i="6"/>
  <c r="F740" i="6"/>
  <c r="F739" i="6"/>
  <c r="F485" i="8"/>
  <c r="I738" i="6"/>
  <c r="F738" i="6"/>
  <c r="F484" i="8"/>
  <c r="F737" i="6"/>
  <c r="F483" i="8"/>
  <c r="F482" i="8"/>
  <c r="F481" i="8"/>
  <c r="F736" i="6"/>
  <c r="F735" i="6"/>
  <c r="F734" i="6"/>
  <c r="F732" i="6"/>
  <c r="F726" i="6"/>
  <c r="I707" i="6"/>
  <c r="F707" i="6"/>
  <c r="I701" i="6"/>
  <c r="F701" i="6"/>
  <c r="F479" i="8"/>
  <c r="F473" i="8"/>
  <c r="I448" i="8"/>
  <c r="I449" i="8"/>
  <c r="I450" i="8"/>
  <c r="I451" i="8"/>
  <c r="I453" i="8"/>
  <c r="I454" i="8"/>
  <c r="I456" i="8"/>
  <c r="F448" i="8"/>
  <c r="F449" i="8"/>
  <c r="F450" i="8"/>
  <c r="F451" i="8"/>
  <c r="F452" i="8"/>
  <c r="F453" i="8"/>
  <c r="F454" i="8"/>
  <c r="F444" i="8"/>
  <c r="I440" i="8"/>
  <c r="F440" i="8"/>
  <c r="I435" i="8"/>
  <c r="F435" i="8"/>
  <c r="F433" i="8"/>
  <c r="H494" i="8"/>
  <c r="G494" i="8"/>
  <c r="E494" i="8"/>
  <c r="D494" i="8"/>
  <c r="F494" i="8" s="1"/>
  <c r="I480" i="8"/>
  <c r="F480" i="8"/>
  <c r="I478" i="8"/>
  <c r="F478" i="8"/>
  <c r="I477" i="8"/>
  <c r="F477" i="8"/>
  <c r="F476" i="8"/>
  <c r="I475" i="8"/>
  <c r="F475" i="8"/>
  <c r="F474" i="8"/>
  <c r="F471" i="8"/>
  <c r="I470" i="8"/>
  <c r="F470" i="8"/>
  <c r="I469" i="8"/>
  <c r="F469" i="8"/>
  <c r="I468" i="8"/>
  <c r="F468" i="8"/>
  <c r="I465" i="8"/>
  <c r="F465" i="8"/>
  <c r="I463" i="8"/>
  <c r="F463" i="8"/>
  <c r="F462" i="8"/>
  <c r="F461" i="8"/>
  <c r="I460" i="8"/>
  <c r="F460" i="8"/>
  <c r="F459" i="8"/>
  <c r="F458" i="8"/>
  <c r="F456" i="8"/>
  <c r="I447" i="8"/>
  <c r="F447" i="8"/>
  <c r="F446" i="8"/>
  <c r="I445" i="8"/>
  <c r="F445" i="8"/>
  <c r="I443" i="8"/>
  <c r="F443" i="8"/>
  <c r="I442" i="8"/>
  <c r="F442" i="8"/>
  <c r="I441" i="8"/>
  <c r="F441" i="8"/>
  <c r="I439" i="8"/>
  <c r="F439" i="8"/>
  <c r="F438" i="8"/>
  <c r="I437" i="8"/>
  <c r="F437" i="8"/>
  <c r="I436" i="8"/>
  <c r="F436" i="8"/>
  <c r="F434" i="8"/>
  <c r="I431" i="8"/>
  <c r="F431" i="8"/>
  <c r="I429" i="8"/>
  <c r="F429" i="8"/>
  <c r="F428" i="8"/>
  <c r="H747" i="6"/>
  <c r="G747" i="6"/>
  <c r="E747" i="6"/>
  <c r="D747" i="6"/>
  <c r="F747" i="6" s="1"/>
  <c r="I733" i="6"/>
  <c r="F733" i="6"/>
  <c r="I731" i="6"/>
  <c r="F731" i="6"/>
  <c r="I730" i="6"/>
  <c r="F730" i="6"/>
  <c r="I729" i="6"/>
  <c r="F729" i="6"/>
  <c r="I728" i="6"/>
  <c r="F728" i="6"/>
  <c r="I727" i="6"/>
  <c r="F727" i="6"/>
  <c r="I726" i="6"/>
  <c r="F724" i="6"/>
  <c r="F723" i="6"/>
  <c r="I722" i="6"/>
  <c r="F722" i="6"/>
  <c r="I721" i="6"/>
  <c r="F721" i="6"/>
  <c r="I720" i="6"/>
  <c r="F720" i="6"/>
  <c r="I719" i="6"/>
  <c r="F719" i="6"/>
  <c r="F717" i="6"/>
  <c r="F716" i="6"/>
  <c r="I715" i="6"/>
  <c r="F715" i="6"/>
  <c r="I713" i="6"/>
  <c r="F713" i="6"/>
  <c r="I712" i="6"/>
  <c r="F712" i="6"/>
  <c r="I711" i="6"/>
  <c r="F711" i="6"/>
  <c r="F706" i="6"/>
  <c r="I705" i="6"/>
  <c r="F705" i="6"/>
  <c r="I704" i="6"/>
  <c r="F704" i="6"/>
  <c r="I702" i="6"/>
  <c r="F702" i="6"/>
  <c r="I700" i="6"/>
  <c r="F700" i="6"/>
  <c r="I699" i="6"/>
  <c r="F699" i="6"/>
  <c r="I698" i="6"/>
  <c r="F698" i="6"/>
  <c r="I697" i="6"/>
  <c r="I696" i="6"/>
  <c r="F696" i="6"/>
  <c r="I694" i="6"/>
  <c r="F694" i="6"/>
  <c r="I692" i="6"/>
  <c r="F692" i="6"/>
  <c r="I691" i="6"/>
  <c r="F691" i="6"/>
  <c r="I690" i="6"/>
  <c r="F690" i="6"/>
  <c r="I688" i="6"/>
  <c r="F688" i="6"/>
  <c r="F686" i="6"/>
  <c r="I685" i="6"/>
  <c r="F685" i="6"/>
  <c r="I684" i="6"/>
  <c r="F684" i="6"/>
  <c r="I683" i="6"/>
  <c r="F683" i="6"/>
  <c r="I682" i="6"/>
  <c r="F682" i="6"/>
  <c r="AG34" i="2"/>
  <c r="AH34" i="2" s="1"/>
  <c r="X1866" i="5"/>
  <c r="Z1866" i="5" s="1"/>
  <c r="W1866" i="5"/>
  <c r="Y1866" i="5" s="1"/>
  <c r="X1865" i="5"/>
  <c r="Z1865" i="5" s="1"/>
  <c r="W1865" i="5"/>
  <c r="Y1865" i="5" s="1"/>
  <c r="X1864" i="5"/>
  <c r="Z1864" i="5" s="1"/>
  <c r="W1864" i="5"/>
  <c r="Y1864" i="5" s="1"/>
  <c r="X1863" i="5"/>
  <c r="Z1863" i="5" s="1"/>
  <c r="W1863" i="5"/>
  <c r="Y1863" i="5" s="1"/>
  <c r="X1862" i="5"/>
  <c r="Z1862" i="5" s="1"/>
  <c r="W1862" i="5"/>
  <c r="Y1862" i="5" s="1"/>
  <c r="X1861" i="5"/>
  <c r="Z1861" i="5" s="1"/>
  <c r="W1861" i="5"/>
  <c r="Y1861" i="5" s="1"/>
  <c r="X1860" i="5"/>
  <c r="Z1860" i="5" s="1"/>
  <c r="W1860" i="5"/>
  <c r="Y1860" i="5" s="1"/>
  <c r="X1859" i="5"/>
  <c r="Z1859" i="5" s="1"/>
  <c r="W1859" i="5"/>
  <c r="Y1859" i="5" s="1"/>
  <c r="X1858" i="5"/>
  <c r="Z1858" i="5" s="1"/>
  <c r="W1858" i="5"/>
  <c r="Y1858" i="5" s="1"/>
  <c r="X1857" i="5"/>
  <c r="Z1857" i="5" s="1"/>
  <c r="W1857" i="5"/>
  <c r="Y1857" i="5" s="1"/>
  <c r="X1856" i="5"/>
  <c r="Z1856" i="5" s="1"/>
  <c r="W1856" i="5"/>
  <c r="Y1856" i="5" s="1"/>
  <c r="X1855" i="5"/>
  <c r="Z1855" i="5" s="1"/>
  <c r="W1855" i="5"/>
  <c r="Y1855" i="5" s="1"/>
  <c r="X1854" i="5"/>
  <c r="Z1854" i="5" s="1"/>
  <c r="W1854" i="5"/>
  <c r="Y1854" i="5" s="1"/>
  <c r="X1853" i="5"/>
  <c r="Z1853" i="5" s="1"/>
  <c r="W1853" i="5"/>
  <c r="Y1853" i="5" s="1"/>
  <c r="X1852" i="5"/>
  <c r="Z1852" i="5" s="1"/>
  <c r="W1852" i="5"/>
  <c r="Y1852" i="5" s="1"/>
  <c r="X1851" i="5"/>
  <c r="Z1851" i="5" s="1"/>
  <c r="W1851" i="5"/>
  <c r="Y1851" i="5" s="1"/>
  <c r="X1850" i="5"/>
  <c r="Z1850" i="5" s="1"/>
  <c r="W1850" i="5"/>
  <c r="Y1850" i="5" s="1"/>
  <c r="X1849" i="5"/>
  <c r="Z1849" i="5" s="1"/>
  <c r="W1849" i="5"/>
  <c r="Y1849" i="5" s="1"/>
  <c r="X1848" i="5"/>
  <c r="Z1848" i="5" s="1"/>
  <c r="W1848" i="5"/>
  <c r="Y1848" i="5" s="1"/>
  <c r="X1847" i="5"/>
  <c r="Z1847" i="5" s="1"/>
  <c r="W1847" i="5"/>
  <c r="Y1847" i="5" s="1"/>
  <c r="X1846" i="5"/>
  <c r="Z1846" i="5" s="1"/>
  <c r="W1846" i="5"/>
  <c r="Y1846" i="5" s="1"/>
  <c r="X1845" i="5"/>
  <c r="Z1845" i="5" s="1"/>
  <c r="W1845" i="5"/>
  <c r="Y1845" i="5" s="1"/>
  <c r="X1844" i="5"/>
  <c r="Z1844" i="5" s="1"/>
  <c r="W1844" i="5"/>
  <c r="Y1844" i="5" s="1"/>
  <c r="X1843" i="5"/>
  <c r="Z1843" i="5" s="1"/>
  <c r="W1843" i="5"/>
  <c r="Y1843" i="5" s="1"/>
  <c r="X1842" i="5"/>
  <c r="Z1842" i="5" s="1"/>
  <c r="W1842" i="5"/>
  <c r="Y1842" i="5" s="1"/>
  <c r="X1841" i="5"/>
  <c r="Z1841" i="5" s="1"/>
  <c r="W1841" i="5"/>
  <c r="Y1841" i="5" s="1"/>
  <c r="X1840" i="5"/>
  <c r="Z1840" i="5" s="1"/>
  <c r="W1840" i="5"/>
  <c r="Y1840" i="5" s="1"/>
  <c r="X1839" i="5"/>
  <c r="Z1839" i="5" s="1"/>
  <c r="W1839" i="5"/>
  <c r="Y1839" i="5" s="1"/>
  <c r="X1838" i="5"/>
  <c r="Z1838" i="5" s="1"/>
  <c r="W1838" i="5"/>
  <c r="Y1838" i="5" s="1"/>
  <c r="X1837" i="5"/>
  <c r="Z1837" i="5" s="1"/>
  <c r="W1837" i="5"/>
  <c r="Y1837" i="5" s="1"/>
  <c r="X1836" i="5"/>
  <c r="Z1836" i="5" s="1"/>
  <c r="W1836" i="5"/>
  <c r="Y1836" i="5" s="1"/>
  <c r="X1835" i="5"/>
  <c r="Z1835" i="5" s="1"/>
  <c r="W1835" i="5"/>
  <c r="Y1835" i="5" s="1"/>
  <c r="X1834" i="5"/>
  <c r="Z1834" i="5" s="1"/>
  <c r="W1834" i="5"/>
  <c r="Y1834" i="5" s="1"/>
  <c r="X1833" i="5"/>
  <c r="Z1833" i="5" s="1"/>
  <c r="W1833" i="5"/>
  <c r="Y1833" i="5" s="1"/>
  <c r="X1832" i="5"/>
  <c r="Z1832" i="5" s="1"/>
  <c r="W1832" i="5"/>
  <c r="Y1832" i="5" s="1"/>
  <c r="X1831" i="5"/>
  <c r="Z1831" i="5" s="1"/>
  <c r="W1831" i="5"/>
  <c r="Y1831" i="5" s="1"/>
  <c r="X1830" i="5"/>
  <c r="Z1830" i="5" s="1"/>
  <c r="W1830" i="5"/>
  <c r="Y1830" i="5" s="1"/>
  <c r="X1829" i="5"/>
  <c r="Z1829" i="5" s="1"/>
  <c r="W1829" i="5"/>
  <c r="Y1829" i="5" s="1"/>
  <c r="X1828" i="5"/>
  <c r="Z1828" i="5" s="1"/>
  <c r="W1828" i="5"/>
  <c r="Y1828" i="5" s="1"/>
  <c r="X1827" i="5"/>
  <c r="Z1827" i="5" s="1"/>
  <c r="W1827" i="5"/>
  <c r="Y1827" i="5" s="1"/>
  <c r="X1826" i="5"/>
  <c r="Z1826" i="5" s="1"/>
  <c r="W1826" i="5"/>
  <c r="Y1826" i="5" s="1"/>
  <c r="X1825" i="5"/>
  <c r="Z1825" i="5" s="1"/>
  <c r="W1825" i="5"/>
  <c r="Y1825" i="5" s="1"/>
  <c r="X1824" i="5"/>
  <c r="Z1824" i="5" s="1"/>
  <c r="W1824" i="5"/>
  <c r="Y1824" i="5" s="1"/>
  <c r="X1823" i="5"/>
  <c r="Z1823" i="5" s="1"/>
  <c r="W1823" i="5"/>
  <c r="Y1823" i="5" s="1"/>
  <c r="X1822" i="5"/>
  <c r="Z1822" i="5" s="1"/>
  <c r="W1822" i="5"/>
  <c r="Y1822" i="5" s="1"/>
  <c r="X1821" i="5"/>
  <c r="Z1821" i="5" s="1"/>
  <c r="W1821" i="5"/>
  <c r="Y1821" i="5" s="1"/>
  <c r="X1820" i="5"/>
  <c r="Z1820" i="5" s="1"/>
  <c r="W1820" i="5"/>
  <c r="Y1820" i="5" s="1"/>
  <c r="X1819" i="5"/>
  <c r="Z1819" i="5" s="1"/>
  <c r="W1819" i="5"/>
  <c r="Y1819" i="5" s="1"/>
  <c r="X1818" i="5"/>
  <c r="Z1818" i="5" s="1"/>
  <c r="W1818" i="5"/>
  <c r="Y1818" i="5" s="1"/>
  <c r="X1817" i="5"/>
  <c r="Z1817" i="5" s="1"/>
  <c r="W1817" i="5"/>
  <c r="Y1817" i="5" s="1"/>
  <c r="X1816" i="5"/>
  <c r="Z1816" i="5" s="1"/>
  <c r="W1816" i="5"/>
  <c r="Y1816" i="5" s="1"/>
  <c r="X1815" i="5"/>
  <c r="Z1815" i="5" s="1"/>
  <c r="W1815" i="5"/>
  <c r="Y1815" i="5" s="1"/>
  <c r="X1814" i="5"/>
  <c r="Z1814" i="5" s="1"/>
  <c r="W1814" i="5"/>
  <c r="Y1814" i="5" s="1"/>
  <c r="X1813" i="5"/>
  <c r="Z1813" i="5" s="1"/>
  <c r="W1813" i="5"/>
  <c r="Y1813" i="5" s="1"/>
  <c r="X1812" i="5"/>
  <c r="Z1812" i="5" s="1"/>
  <c r="W1812" i="5"/>
  <c r="Y1812" i="5" s="1"/>
  <c r="X1811" i="5"/>
  <c r="Z1811" i="5" s="1"/>
  <c r="W1811" i="5"/>
  <c r="Y1811" i="5" s="1"/>
  <c r="X1810" i="5"/>
  <c r="Z1810" i="5" s="1"/>
  <c r="W1810" i="5"/>
  <c r="Y1810" i="5" s="1"/>
  <c r="X1809" i="5"/>
  <c r="Z1809" i="5" s="1"/>
  <c r="W1809" i="5"/>
  <c r="Y1809" i="5" s="1"/>
  <c r="X1808" i="5"/>
  <c r="Z1808" i="5" s="1"/>
  <c r="W1808" i="5"/>
  <c r="Y1808" i="5" s="1"/>
  <c r="X1807" i="5"/>
  <c r="Z1807" i="5" s="1"/>
  <c r="W1807" i="5"/>
  <c r="Y1807" i="5" s="1"/>
  <c r="X1806" i="5"/>
  <c r="Z1806" i="5" s="1"/>
  <c r="W1806" i="5"/>
  <c r="Y1806" i="5" s="1"/>
  <c r="X1805" i="5"/>
  <c r="Z1805" i="5" s="1"/>
  <c r="W1805" i="5"/>
  <c r="Y1805" i="5" s="1"/>
  <c r="X1804" i="5"/>
  <c r="Z1804" i="5" s="1"/>
  <c r="W1804" i="5"/>
  <c r="Y1804" i="5" s="1"/>
  <c r="X1803" i="5"/>
  <c r="Z1803" i="5" s="1"/>
  <c r="W1803" i="5"/>
  <c r="Y1803" i="5" s="1"/>
  <c r="X1802" i="5"/>
  <c r="Z1802" i="5" s="1"/>
  <c r="W1802" i="5"/>
  <c r="Y1802" i="5" s="1"/>
  <c r="X1801" i="5"/>
  <c r="Z1801" i="5" s="1"/>
  <c r="W1801" i="5"/>
  <c r="Y1801" i="5" s="1"/>
  <c r="N1746" i="5"/>
  <c r="N1747" i="5"/>
  <c r="N1748" i="5"/>
  <c r="N1749" i="5"/>
  <c r="N1750" i="5"/>
  <c r="N1751" i="5"/>
  <c r="N1752" i="5"/>
  <c r="N1734" i="5"/>
  <c r="N1735" i="5"/>
  <c r="N1736" i="5"/>
  <c r="N1737" i="5"/>
  <c r="N1738" i="5"/>
  <c r="N1739" i="5"/>
  <c r="N1740" i="5"/>
  <c r="N1741" i="5"/>
  <c r="N1742" i="5"/>
  <c r="N1743" i="5"/>
  <c r="N1744" i="5"/>
  <c r="N1745" i="5"/>
  <c r="N1733" i="5"/>
  <c r="W1733" i="5"/>
  <c r="Y1733" i="5" s="1"/>
  <c r="X1733" i="5"/>
  <c r="Z1733" i="5" s="1"/>
  <c r="W1734" i="5"/>
  <c r="Y1734" i="5" s="1"/>
  <c r="X1734" i="5"/>
  <c r="Z1734" i="5" s="1"/>
  <c r="W1735" i="5"/>
  <c r="Y1735" i="5" s="1"/>
  <c r="X1735" i="5"/>
  <c r="Z1735" i="5" s="1"/>
  <c r="W1736" i="5"/>
  <c r="Y1736" i="5" s="1"/>
  <c r="X1736" i="5"/>
  <c r="Z1736" i="5" s="1"/>
  <c r="W1737" i="5"/>
  <c r="Y1737" i="5" s="1"/>
  <c r="X1737" i="5"/>
  <c r="Z1737" i="5" s="1"/>
  <c r="W1738" i="5"/>
  <c r="Y1738" i="5" s="1"/>
  <c r="X1738" i="5"/>
  <c r="Z1738" i="5" s="1"/>
  <c r="W1739" i="5"/>
  <c r="Y1739" i="5" s="1"/>
  <c r="X1739" i="5"/>
  <c r="Z1739" i="5" s="1"/>
  <c r="W1740" i="5"/>
  <c r="Y1740" i="5" s="1"/>
  <c r="X1740" i="5"/>
  <c r="Z1740" i="5" s="1"/>
  <c r="W1741" i="5"/>
  <c r="Y1741" i="5" s="1"/>
  <c r="X1741" i="5"/>
  <c r="Z1741" i="5" s="1"/>
  <c r="W1742" i="5"/>
  <c r="Y1742" i="5" s="1"/>
  <c r="X1742" i="5"/>
  <c r="Z1742" i="5" s="1"/>
  <c r="W1743" i="5"/>
  <c r="Y1743" i="5" s="1"/>
  <c r="X1743" i="5"/>
  <c r="Z1743" i="5" s="1"/>
  <c r="W1744" i="5"/>
  <c r="Y1744" i="5" s="1"/>
  <c r="X1744" i="5"/>
  <c r="Z1744" i="5" s="1"/>
  <c r="W1745" i="5"/>
  <c r="Y1745" i="5" s="1"/>
  <c r="X1745" i="5"/>
  <c r="Z1745" i="5" s="1"/>
  <c r="W1746" i="5"/>
  <c r="Y1746" i="5" s="1"/>
  <c r="X1746" i="5"/>
  <c r="Z1746" i="5" s="1"/>
  <c r="W1747" i="5"/>
  <c r="Y1747" i="5" s="1"/>
  <c r="X1747" i="5"/>
  <c r="Z1747" i="5" s="1"/>
  <c r="W1748" i="5"/>
  <c r="Y1748" i="5" s="1"/>
  <c r="X1748" i="5"/>
  <c r="Z1748" i="5" s="1"/>
  <c r="W1749" i="5"/>
  <c r="Y1749" i="5" s="1"/>
  <c r="X1749" i="5"/>
  <c r="Z1749" i="5" s="1"/>
  <c r="W1750" i="5"/>
  <c r="Y1750" i="5" s="1"/>
  <c r="X1750" i="5"/>
  <c r="Z1750" i="5" s="1"/>
  <c r="W1751" i="5"/>
  <c r="Y1751" i="5" s="1"/>
  <c r="X1751" i="5"/>
  <c r="Z1751" i="5" s="1"/>
  <c r="W1752" i="5"/>
  <c r="Y1752" i="5" s="1"/>
  <c r="X1752" i="5"/>
  <c r="Z1752" i="5" s="1"/>
  <c r="W1753" i="5"/>
  <c r="Y1753" i="5" s="1"/>
  <c r="X1753" i="5"/>
  <c r="Z1753" i="5" s="1"/>
  <c r="W1754" i="5"/>
  <c r="Y1754" i="5" s="1"/>
  <c r="X1754" i="5"/>
  <c r="Z1754" i="5" s="1"/>
  <c r="W1755" i="5"/>
  <c r="Y1755" i="5" s="1"/>
  <c r="X1755" i="5"/>
  <c r="Z1755" i="5" s="1"/>
  <c r="W1756" i="5"/>
  <c r="Y1756" i="5" s="1"/>
  <c r="X1756" i="5"/>
  <c r="Z1756" i="5" s="1"/>
  <c r="W1757" i="5"/>
  <c r="Y1757" i="5" s="1"/>
  <c r="X1757" i="5"/>
  <c r="Z1757" i="5" s="1"/>
  <c r="W1758" i="5"/>
  <c r="Y1758" i="5" s="1"/>
  <c r="X1758" i="5"/>
  <c r="Z1758" i="5" s="1"/>
  <c r="W1759" i="5"/>
  <c r="Y1759" i="5" s="1"/>
  <c r="X1759" i="5"/>
  <c r="Z1759" i="5" s="1"/>
  <c r="W1760" i="5"/>
  <c r="Y1760" i="5" s="1"/>
  <c r="X1760" i="5"/>
  <c r="Z1760" i="5" s="1"/>
  <c r="W1761" i="5"/>
  <c r="Y1761" i="5" s="1"/>
  <c r="X1761" i="5"/>
  <c r="Z1761" i="5" s="1"/>
  <c r="W1762" i="5"/>
  <c r="Y1762" i="5" s="1"/>
  <c r="X1762" i="5"/>
  <c r="Z1762" i="5" s="1"/>
  <c r="W1763" i="5"/>
  <c r="Y1763" i="5" s="1"/>
  <c r="X1763" i="5"/>
  <c r="Z1763" i="5" s="1"/>
  <c r="W1764" i="5"/>
  <c r="Y1764" i="5" s="1"/>
  <c r="X1764" i="5"/>
  <c r="Z1764" i="5" s="1"/>
  <c r="W1765" i="5"/>
  <c r="Y1765" i="5" s="1"/>
  <c r="X1765" i="5"/>
  <c r="Z1765" i="5" s="1"/>
  <c r="W1766" i="5"/>
  <c r="Y1766" i="5" s="1"/>
  <c r="X1766" i="5"/>
  <c r="Z1766" i="5" s="1"/>
  <c r="W1767" i="5"/>
  <c r="Y1767" i="5" s="1"/>
  <c r="X1767" i="5"/>
  <c r="Z1767" i="5" s="1"/>
  <c r="W1768" i="5"/>
  <c r="Y1768" i="5" s="1"/>
  <c r="X1768" i="5"/>
  <c r="Z1768" i="5" s="1"/>
  <c r="W1769" i="5"/>
  <c r="Y1769" i="5" s="1"/>
  <c r="X1769" i="5"/>
  <c r="Z1769" i="5" s="1"/>
  <c r="W1770" i="5"/>
  <c r="Y1770" i="5" s="1"/>
  <c r="X1770" i="5"/>
  <c r="Z1770" i="5" s="1"/>
  <c r="W1771" i="5"/>
  <c r="Y1771" i="5" s="1"/>
  <c r="X1771" i="5"/>
  <c r="Z1771" i="5" s="1"/>
  <c r="W1772" i="5"/>
  <c r="Y1772" i="5" s="1"/>
  <c r="X1772" i="5"/>
  <c r="Z1772" i="5" s="1"/>
  <c r="W1773" i="5"/>
  <c r="Y1773" i="5" s="1"/>
  <c r="X1773" i="5"/>
  <c r="Z1773" i="5" s="1"/>
  <c r="W1774" i="5"/>
  <c r="Y1774" i="5" s="1"/>
  <c r="X1774" i="5"/>
  <c r="Z1774" i="5" s="1"/>
  <c r="W1775" i="5"/>
  <c r="Y1775" i="5" s="1"/>
  <c r="X1775" i="5"/>
  <c r="Z1775" i="5" s="1"/>
  <c r="W1776" i="5"/>
  <c r="Y1776" i="5" s="1"/>
  <c r="X1776" i="5"/>
  <c r="Z1776" i="5" s="1"/>
  <c r="W1777" i="5"/>
  <c r="Y1777" i="5" s="1"/>
  <c r="X1777" i="5"/>
  <c r="Z1777" i="5" s="1"/>
  <c r="W1778" i="5"/>
  <c r="Y1778" i="5" s="1"/>
  <c r="X1778" i="5"/>
  <c r="Z1778" i="5" s="1"/>
  <c r="W1779" i="5"/>
  <c r="Y1779" i="5" s="1"/>
  <c r="X1779" i="5"/>
  <c r="Z1779" i="5" s="1"/>
  <c r="W1780" i="5"/>
  <c r="Y1780" i="5" s="1"/>
  <c r="X1780" i="5"/>
  <c r="Z1780" i="5" s="1"/>
  <c r="W1781" i="5"/>
  <c r="Y1781" i="5" s="1"/>
  <c r="X1781" i="5"/>
  <c r="Z1781" i="5" s="1"/>
  <c r="W1782" i="5"/>
  <c r="Y1782" i="5" s="1"/>
  <c r="X1782" i="5"/>
  <c r="Z1782" i="5" s="1"/>
  <c r="W1783" i="5"/>
  <c r="Y1783" i="5" s="1"/>
  <c r="X1783" i="5"/>
  <c r="Z1783" i="5" s="1"/>
  <c r="W1784" i="5"/>
  <c r="Y1784" i="5" s="1"/>
  <c r="X1784" i="5"/>
  <c r="Z1784" i="5" s="1"/>
  <c r="W1785" i="5"/>
  <c r="Y1785" i="5" s="1"/>
  <c r="X1785" i="5"/>
  <c r="Z1785" i="5" s="1"/>
  <c r="W1786" i="5"/>
  <c r="Y1786" i="5" s="1"/>
  <c r="X1786" i="5"/>
  <c r="Z1786" i="5" s="1"/>
  <c r="W1787" i="5"/>
  <c r="Y1787" i="5" s="1"/>
  <c r="X1787" i="5"/>
  <c r="Z1787" i="5" s="1"/>
  <c r="W1788" i="5"/>
  <c r="Y1788" i="5" s="1"/>
  <c r="X1788" i="5"/>
  <c r="Z1788" i="5" s="1"/>
  <c r="W1789" i="5"/>
  <c r="Y1789" i="5" s="1"/>
  <c r="X1789" i="5"/>
  <c r="Z1789" i="5" s="1"/>
  <c r="W1790" i="5"/>
  <c r="Y1790" i="5" s="1"/>
  <c r="X1790" i="5"/>
  <c r="Z1790" i="5" s="1"/>
  <c r="W1791" i="5"/>
  <c r="Y1791" i="5" s="1"/>
  <c r="X1791" i="5"/>
  <c r="Z1791" i="5" s="1"/>
  <c r="W1792" i="5"/>
  <c r="Y1792" i="5" s="1"/>
  <c r="X1792" i="5"/>
  <c r="Z1792" i="5" s="1"/>
  <c r="W1793" i="5"/>
  <c r="Y1793" i="5" s="1"/>
  <c r="X1793" i="5"/>
  <c r="Z1793" i="5" s="1"/>
  <c r="W1794" i="5"/>
  <c r="Y1794" i="5" s="1"/>
  <c r="X1794" i="5"/>
  <c r="Z1794" i="5" s="1"/>
  <c r="W1795" i="5"/>
  <c r="Y1795" i="5" s="1"/>
  <c r="X1795" i="5"/>
  <c r="Z1795" i="5" s="1"/>
  <c r="W1796" i="5"/>
  <c r="Y1796" i="5" s="1"/>
  <c r="X1796" i="5"/>
  <c r="Z1796" i="5" s="1"/>
  <c r="W1797" i="5"/>
  <c r="Y1797" i="5" s="1"/>
  <c r="X1797" i="5"/>
  <c r="Z1797" i="5" s="1"/>
  <c r="X1732" i="5"/>
  <c r="Z1732" i="5" s="1"/>
  <c r="W1732" i="5"/>
  <c r="Y1732" i="5" s="1"/>
  <c r="I649" i="6"/>
  <c r="I402" i="8"/>
  <c r="F402" i="8"/>
  <c r="I656" i="6"/>
  <c r="F656" i="6"/>
  <c r="I400" i="8"/>
  <c r="F400" i="8"/>
  <c r="I399" i="8"/>
  <c r="F399" i="8"/>
  <c r="I398" i="8"/>
  <c r="F398" i="8"/>
  <c r="I654" i="6"/>
  <c r="F654" i="6"/>
  <c r="I653" i="6"/>
  <c r="F653" i="6"/>
  <c r="I652" i="6"/>
  <c r="F652" i="6"/>
  <c r="I397" i="8"/>
  <c r="F397" i="8"/>
  <c r="I396" i="8"/>
  <c r="F396" i="8"/>
  <c r="I395" i="8"/>
  <c r="F395" i="8"/>
  <c r="I394" i="8"/>
  <c r="F394" i="8"/>
  <c r="I393" i="8"/>
  <c r="F393" i="8"/>
  <c r="F651" i="6"/>
  <c r="I651" i="6"/>
  <c r="I650" i="6"/>
  <c r="F650" i="6"/>
  <c r="I648" i="6"/>
  <c r="F648" i="6"/>
  <c r="I647" i="6"/>
  <c r="F647" i="6"/>
  <c r="I390" i="8"/>
  <c r="I388" i="8"/>
  <c r="I389" i="8"/>
  <c r="I391" i="8"/>
  <c r="I392" i="8"/>
  <c r="F642" i="6"/>
  <c r="F643" i="6"/>
  <c r="F644" i="6"/>
  <c r="F645" i="6"/>
  <c r="F646" i="6"/>
  <c r="F388" i="8"/>
  <c r="F389" i="8"/>
  <c r="F390" i="8"/>
  <c r="F391" i="8"/>
  <c r="F392" i="8"/>
  <c r="I646" i="6"/>
  <c r="I645" i="6"/>
  <c r="I644" i="6"/>
  <c r="I643" i="6"/>
  <c r="I642" i="6"/>
  <c r="I387" i="8"/>
  <c r="F387" i="8"/>
  <c r="I641" i="6"/>
  <c r="F641" i="6"/>
  <c r="I640" i="6"/>
  <c r="F640" i="6"/>
  <c r="I639" i="6"/>
  <c r="F639" i="6"/>
  <c r="I638" i="6"/>
  <c r="F638" i="6"/>
  <c r="I637" i="6"/>
  <c r="F637" i="6"/>
  <c r="I386" i="8"/>
  <c r="F386" i="8"/>
  <c r="I385" i="8"/>
  <c r="F385" i="8"/>
  <c r="I383" i="8"/>
  <c r="F383" i="8"/>
  <c r="I382" i="8"/>
  <c r="F382" i="8"/>
  <c r="I381" i="8"/>
  <c r="F381" i="8"/>
  <c r="I380" i="8"/>
  <c r="F380" i="8"/>
  <c r="I379" i="8"/>
  <c r="F379" i="8"/>
  <c r="I378" i="8"/>
  <c r="F378" i="8"/>
  <c r="I377" i="8"/>
  <c r="F377" i="8"/>
  <c r="I376" i="8"/>
  <c r="F376" i="8"/>
  <c r="I633" i="6"/>
  <c r="I634" i="6"/>
  <c r="I635" i="6"/>
  <c r="I636" i="6"/>
  <c r="F633" i="6"/>
  <c r="F634" i="6"/>
  <c r="F635" i="6"/>
  <c r="F636" i="6"/>
  <c r="I632" i="6"/>
  <c r="F632" i="6"/>
  <c r="I375" i="8"/>
  <c r="F375" i="8"/>
  <c r="I374" i="8"/>
  <c r="F374" i="8"/>
  <c r="I373" i="8"/>
  <c r="F373" i="8"/>
  <c r="I629" i="6"/>
  <c r="F629" i="6"/>
  <c r="I628" i="6"/>
  <c r="F628" i="6"/>
  <c r="I627" i="6"/>
  <c r="F627" i="6"/>
  <c r="I626" i="6"/>
  <c r="F626" i="6"/>
  <c r="I372" i="8"/>
  <c r="F372" i="8"/>
  <c r="I371" i="8"/>
  <c r="F371" i="8"/>
  <c r="I370" i="8"/>
  <c r="F370" i="8"/>
  <c r="I369" i="8"/>
  <c r="F369" i="8"/>
  <c r="I625" i="6"/>
  <c r="F625" i="6"/>
  <c r="I623" i="6"/>
  <c r="F623" i="6"/>
  <c r="I620" i="6"/>
  <c r="I368" i="8"/>
  <c r="F368" i="8"/>
  <c r="I367" i="8"/>
  <c r="F367" i="8"/>
  <c r="I366" i="8"/>
  <c r="F366" i="8"/>
  <c r="I622" i="6"/>
  <c r="I621" i="6"/>
  <c r="F622" i="6"/>
  <c r="F621" i="6"/>
  <c r="I365" i="8"/>
  <c r="F365" i="8"/>
  <c r="I619" i="6"/>
  <c r="F619" i="6"/>
  <c r="I364" i="8"/>
  <c r="F364" i="8"/>
  <c r="I618" i="6"/>
  <c r="F618" i="6"/>
  <c r="H424" i="8"/>
  <c r="G424" i="8"/>
  <c r="E424" i="8"/>
  <c r="D424" i="8"/>
  <c r="I363" i="8"/>
  <c r="F363" i="8"/>
  <c r="I362" i="8"/>
  <c r="F362" i="8"/>
  <c r="I361" i="8"/>
  <c r="F361" i="8"/>
  <c r="I360" i="8"/>
  <c r="F360" i="8"/>
  <c r="I359" i="8"/>
  <c r="F359" i="8"/>
  <c r="I358" i="8"/>
  <c r="F358" i="8"/>
  <c r="I357" i="8"/>
  <c r="F357" i="8"/>
  <c r="I356" i="8"/>
  <c r="F356" i="8"/>
  <c r="I355" i="8"/>
  <c r="F355" i="8"/>
  <c r="I354" i="8"/>
  <c r="F354" i="8"/>
  <c r="I353" i="8"/>
  <c r="F353" i="8"/>
  <c r="I352" i="8"/>
  <c r="F352" i="8"/>
  <c r="I351" i="8"/>
  <c r="F351" i="8"/>
  <c r="H348" i="8"/>
  <c r="G348" i="8"/>
  <c r="E348" i="8"/>
  <c r="D348" i="8"/>
  <c r="I617" i="6"/>
  <c r="F617" i="6"/>
  <c r="I607" i="6"/>
  <c r="I608" i="6"/>
  <c r="I609" i="6"/>
  <c r="I610" i="6"/>
  <c r="I611" i="6"/>
  <c r="I612" i="6"/>
  <c r="I613" i="6"/>
  <c r="I614" i="6"/>
  <c r="I615" i="6"/>
  <c r="I616" i="6"/>
  <c r="F607" i="6"/>
  <c r="F608" i="6"/>
  <c r="F609" i="6"/>
  <c r="F610" i="6"/>
  <c r="F611" i="6"/>
  <c r="F612" i="6"/>
  <c r="F613" i="6"/>
  <c r="F614" i="6"/>
  <c r="F615" i="6"/>
  <c r="F616" i="6"/>
  <c r="I606" i="6"/>
  <c r="F606" i="6"/>
  <c r="I605" i="6"/>
  <c r="F605" i="6"/>
  <c r="H678" i="6"/>
  <c r="G678" i="6"/>
  <c r="E678" i="6"/>
  <c r="D678" i="6"/>
  <c r="H602" i="6"/>
  <c r="G602" i="6"/>
  <c r="E602" i="6"/>
  <c r="D602" i="6"/>
  <c r="N4" i="6"/>
  <c r="N5" i="6"/>
  <c r="N6" i="6"/>
  <c r="N7" i="6"/>
  <c r="N8" i="6"/>
  <c r="N9" i="6"/>
  <c r="N10" i="6"/>
  <c r="N11" i="6"/>
  <c r="N12" i="6"/>
  <c r="P4" i="6"/>
  <c r="P5" i="6"/>
  <c r="P6" i="6"/>
  <c r="P7" i="6"/>
  <c r="P8" i="6"/>
  <c r="P9" i="6"/>
  <c r="P10" i="6"/>
  <c r="P11" i="6"/>
  <c r="F259" i="8"/>
  <c r="I515" i="6"/>
  <c r="F515" i="6"/>
  <c r="I258" i="8"/>
  <c r="F258" i="8"/>
  <c r="F257" i="8"/>
  <c r="F256" i="8"/>
  <c r="I514" i="6"/>
  <c r="I513" i="6"/>
  <c r="I512" i="6"/>
  <c r="F514" i="6"/>
  <c r="F513" i="6"/>
  <c r="F512" i="6"/>
  <c r="F255" i="8"/>
  <c r="I253" i="8"/>
  <c r="I252" i="8"/>
  <c r="F252" i="8"/>
  <c r="F253" i="8"/>
  <c r="F251" i="8"/>
  <c r="F250" i="8"/>
  <c r="F249" i="8"/>
  <c r="I250" i="8"/>
  <c r="I249" i="8"/>
  <c r="I506" i="6"/>
  <c r="F507" i="6"/>
  <c r="F506" i="6"/>
  <c r="F505" i="6"/>
  <c r="I244" i="8"/>
  <c r="F244" i="8"/>
  <c r="F499" i="6"/>
  <c r="F500" i="6"/>
  <c r="F243" i="8"/>
  <c r="F242" i="8"/>
  <c r="I498" i="6"/>
  <c r="F498" i="6"/>
  <c r="F239" i="8"/>
  <c r="I238" i="8"/>
  <c r="F238" i="8"/>
  <c r="F237" i="8"/>
  <c r="I495" i="6"/>
  <c r="F495" i="6"/>
  <c r="I494" i="6"/>
  <c r="F494" i="6"/>
  <c r="F493" i="6"/>
  <c r="F236" i="8"/>
  <c r="F492" i="6"/>
  <c r="I235" i="8"/>
  <c r="F235" i="8"/>
  <c r="F234" i="8"/>
  <c r="I491" i="6"/>
  <c r="F491" i="6"/>
  <c r="F490" i="6"/>
  <c r="I233" i="8"/>
  <c r="F233" i="8"/>
  <c r="I232" i="8"/>
  <c r="F232" i="8"/>
  <c r="I231" i="8"/>
  <c r="F231" i="8"/>
  <c r="I489" i="6"/>
  <c r="I488" i="6"/>
  <c r="I487" i="6"/>
  <c r="F489" i="6"/>
  <c r="F488" i="6"/>
  <c r="F487" i="6"/>
  <c r="I230" i="8"/>
  <c r="F230" i="8"/>
  <c r="I229" i="8"/>
  <c r="F229" i="8"/>
  <c r="I485" i="6"/>
  <c r="F485" i="6"/>
  <c r="I228" i="8"/>
  <c r="F228" i="8"/>
  <c r="I484" i="6"/>
  <c r="F484" i="6"/>
  <c r="I227" i="8"/>
  <c r="F227" i="8"/>
  <c r="I483" i="6"/>
  <c r="F483" i="6"/>
  <c r="I225" i="8"/>
  <c r="F226" i="8"/>
  <c r="F225" i="8"/>
  <c r="F224" i="8"/>
  <c r="I482" i="6"/>
  <c r="I481" i="6"/>
  <c r="I480" i="6"/>
  <c r="F482" i="6"/>
  <c r="F481" i="6"/>
  <c r="F480" i="6"/>
  <c r="I478" i="6"/>
  <c r="I477" i="6"/>
  <c r="F478" i="6"/>
  <c r="F477" i="6"/>
  <c r="I222" i="8"/>
  <c r="I223" i="8"/>
  <c r="I221" i="8"/>
  <c r="F222" i="8"/>
  <c r="F223" i="8"/>
  <c r="F221" i="8"/>
  <c r="F219" i="8"/>
  <c r="I218" i="8"/>
  <c r="F218" i="8"/>
  <c r="F217" i="8"/>
  <c r="I474" i="6"/>
  <c r="F474" i="6"/>
  <c r="I473" i="6"/>
  <c r="F473" i="6"/>
  <c r="I216" i="8"/>
  <c r="F216" i="8"/>
  <c r="I472" i="6"/>
  <c r="F472" i="6"/>
  <c r="F215" i="8"/>
  <c r="I471" i="6"/>
  <c r="F471" i="6"/>
  <c r="I470" i="6"/>
  <c r="I214" i="8"/>
  <c r="F214" i="8"/>
  <c r="F470" i="6"/>
  <c r="P12" i="6"/>
  <c r="O18" i="6"/>
  <c r="M18" i="6"/>
  <c r="I469" i="6"/>
  <c r="F469" i="6"/>
  <c r="F213" i="8"/>
  <c r="I212" i="8"/>
  <c r="F212" i="8"/>
  <c r="I211" i="8"/>
  <c r="F211" i="8"/>
  <c r="I210" i="8"/>
  <c r="F210" i="8"/>
  <c r="I468" i="6"/>
  <c r="F468" i="6"/>
  <c r="I467" i="6"/>
  <c r="F467" i="6"/>
  <c r="I465" i="6"/>
  <c r="F465" i="6"/>
  <c r="I206" i="8"/>
  <c r="I207" i="8"/>
  <c r="I208" i="8"/>
  <c r="F203" i="8"/>
  <c r="F204" i="8"/>
  <c r="F205" i="8"/>
  <c r="F206" i="8"/>
  <c r="F207" i="8"/>
  <c r="F208" i="8"/>
  <c r="F209" i="8"/>
  <c r="F202" i="8"/>
  <c r="H273" i="8"/>
  <c r="G273" i="8"/>
  <c r="E273" i="8"/>
  <c r="D273" i="8"/>
  <c r="H528" i="6"/>
  <c r="G528" i="6"/>
  <c r="E528" i="6"/>
  <c r="D528" i="6"/>
  <c r="I464" i="6"/>
  <c r="F464" i="6"/>
  <c r="I463" i="6"/>
  <c r="F463" i="6"/>
  <c r="I460" i="6"/>
  <c r="I462" i="6"/>
  <c r="F460" i="6"/>
  <c r="F461" i="6"/>
  <c r="F462" i="6"/>
  <c r="F459" i="6"/>
  <c r="I459" i="6"/>
  <c r="I457" i="6"/>
  <c r="F457" i="6"/>
  <c r="I458" i="6"/>
  <c r="F458" i="6"/>
  <c r="AM8" i="4"/>
  <c r="AM9" i="4" s="1"/>
  <c r="AM10" i="4" s="1"/>
  <c r="AM12" i="4" s="1"/>
  <c r="I448" i="6"/>
  <c r="I447" i="6"/>
  <c r="F448" i="6"/>
  <c r="F447" i="6"/>
  <c r="I168" i="8"/>
  <c r="F168" i="8"/>
  <c r="I423" i="6"/>
  <c r="F423" i="6"/>
  <c r="I167" i="8"/>
  <c r="F167" i="8"/>
  <c r="I422" i="6"/>
  <c r="F422" i="6"/>
  <c r="F166" i="8"/>
  <c r="I166" i="8"/>
  <c r="I421" i="6"/>
  <c r="F421" i="6"/>
  <c r="I165" i="8"/>
  <c r="I163" i="8"/>
  <c r="F165" i="8"/>
  <c r="F163" i="8"/>
  <c r="I419" i="6"/>
  <c r="I420" i="6"/>
  <c r="F419" i="6"/>
  <c r="F420" i="6"/>
  <c r="I418" i="6"/>
  <c r="F418" i="6"/>
  <c r="I156" i="8"/>
  <c r="F156" i="8"/>
  <c r="I411" i="6"/>
  <c r="F411" i="6"/>
  <c r="I155" i="8"/>
  <c r="F155" i="8"/>
  <c r="I410" i="6"/>
  <c r="F410" i="6"/>
  <c r="I154" i="8"/>
  <c r="F154" i="8"/>
  <c r="I153" i="8"/>
  <c r="F153" i="8"/>
  <c r="I409" i="6"/>
  <c r="F409" i="6"/>
  <c r="I408" i="6"/>
  <c r="F408" i="6"/>
  <c r="I152" i="8"/>
  <c r="F152" i="8"/>
  <c r="I407" i="6"/>
  <c r="F407" i="6"/>
  <c r="I404" i="6"/>
  <c r="F404" i="6"/>
  <c r="I149" i="8"/>
  <c r="F149" i="8"/>
  <c r="I151" i="8"/>
  <c r="I150" i="8"/>
  <c r="F151" i="8"/>
  <c r="F150" i="8"/>
  <c r="I406" i="6"/>
  <c r="F406" i="6"/>
  <c r="I405" i="6"/>
  <c r="F405" i="6"/>
  <c r="I148" i="8"/>
  <c r="F148" i="8"/>
  <c r="I403" i="6"/>
  <c r="F403" i="6"/>
  <c r="I147" i="8"/>
  <c r="F147" i="8"/>
  <c r="I402" i="6"/>
  <c r="F402" i="6"/>
  <c r="I401" i="6"/>
  <c r="F401" i="6"/>
  <c r="I145" i="8"/>
  <c r="F145" i="8"/>
  <c r="I400" i="6"/>
  <c r="F400" i="6"/>
  <c r="I144" i="8"/>
  <c r="F144" i="8"/>
  <c r="I142" i="8"/>
  <c r="F142" i="8"/>
  <c r="I399" i="6"/>
  <c r="F399" i="6"/>
  <c r="I398" i="6"/>
  <c r="F398" i="6"/>
  <c r="I141" i="8"/>
  <c r="F141" i="8"/>
  <c r="I396" i="6"/>
  <c r="F396" i="6"/>
  <c r="I140" i="8"/>
  <c r="F140" i="8"/>
  <c r="I395" i="6"/>
  <c r="F395" i="6"/>
  <c r="I394" i="6"/>
  <c r="F394" i="6"/>
  <c r="I139" i="8"/>
  <c r="F139" i="8"/>
  <c r="I138" i="8"/>
  <c r="F138" i="8"/>
  <c r="I393" i="6"/>
  <c r="F393" i="6"/>
  <c r="I391" i="6"/>
  <c r="F391" i="6"/>
  <c r="I390" i="6"/>
  <c r="F390" i="6"/>
  <c r="I136" i="8"/>
  <c r="F136" i="8"/>
  <c r="I135" i="8"/>
  <c r="F135" i="8"/>
  <c r="I134" i="8"/>
  <c r="F134" i="8"/>
  <c r="I389" i="6"/>
  <c r="F389" i="6"/>
  <c r="I133" i="8"/>
  <c r="F133" i="8"/>
  <c r="F388" i="6"/>
  <c r="I388" i="6"/>
  <c r="I132" i="8"/>
  <c r="F132" i="8"/>
  <c r="I387" i="6"/>
  <c r="F387" i="6"/>
  <c r="H198" i="8"/>
  <c r="G198" i="8"/>
  <c r="E198" i="8"/>
  <c r="D198" i="8"/>
  <c r="I131" i="8"/>
  <c r="F131" i="8"/>
  <c r="H454" i="6"/>
  <c r="G454" i="6"/>
  <c r="E454" i="6"/>
  <c r="D454" i="6"/>
  <c r="I386" i="6"/>
  <c r="F386" i="6"/>
  <c r="I254" i="6"/>
  <c r="F254" i="6"/>
  <c r="I112" i="8"/>
  <c r="F112" i="8"/>
  <c r="I376" i="6"/>
  <c r="F376" i="6"/>
  <c r="I375" i="6"/>
  <c r="I373" i="6"/>
  <c r="F375" i="6"/>
  <c r="F373" i="6"/>
  <c r="I104" i="8"/>
  <c r="I103" i="8"/>
  <c r="F104" i="8"/>
  <c r="F103" i="8"/>
  <c r="I368" i="6"/>
  <c r="F368" i="6"/>
  <c r="I367" i="6"/>
  <c r="F367" i="6"/>
  <c r="I366" i="6"/>
  <c r="F366" i="6"/>
  <c r="I101" i="8"/>
  <c r="F101" i="8"/>
  <c r="I365" i="6"/>
  <c r="F365" i="6"/>
  <c r="I100" i="8"/>
  <c r="F100" i="8"/>
  <c r="I99" i="8"/>
  <c r="F99" i="8"/>
  <c r="I364" i="6"/>
  <c r="F364" i="6"/>
  <c r="I363" i="6"/>
  <c r="F363" i="6"/>
  <c r="I98" i="8"/>
  <c r="F98" i="8"/>
  <c r="I97" i="8"/>
  <c r="F97" i="8"/>
  <c r="I362" i="6"/>
  <c r="F362" i="6"/>
  <c r="I361" i="6"/>
  <c r="F361" i="6"/>
  <c r="I96" i="8"/>
  <c r="I95" i="8"/>
  <c r="F96" i="8"/>
  <c r="F95" i="8"/>
  <c r="I93" i="8"/>
  <c r="F93" i="8"/>
  <c r="F360" i="6"/>
  <c r="F359" i="6"/>
  <c r="I360" i="6"/>
  <c r="I359" i="6"/>
  <c r="I357" i="6"/>
  <c r="F357" i="6"/>
  <c r="I356" i="6"/>
  <c r="F356" i="6"/>
  <c r="I91" i="8"/>
  <c r="F91" i="8"/>
  <c r="I355" i="6"/>
  <c r="F355" i="6"/>
  <c r="I90" i="8"/>
  <c r="F90" i="8"/>
  <c r="I354" i="6"/>
  <c r="F354" i="6"/>
  <c r="I353" i="6"/>
  <c r="F353" i="6"/>
  <c r="I352" i="6"/>
  <c r="F352" i="6"/>
  <c r="I89" i="8"/>
  <c r="F89" i="8"/>
  <c r="I88" i="8"/>
  <c r="F88" i="8"/>
  <c r="I87" i="8"/>
  <c r="F87" i="8"/>
  <c r="I86" i="8"/>
  <c r="F86" i="8"/>
  <c r="I85" i="8"/>
  <c r="F85" i="8"/>
  <c r="I84" i="8"/>
  <c r="F84" i="8"/>
  <c r="I83" i="8"/>
  <c r="F83" i="8"/>
  <c r="I82" i="8"/>
  <c r="F82" i="8"/>
  <c r="I81" i="8"/>
  <c r="F81" i="8"/>
  <c r="I80" i="8"/>
  <c r="F80" i="8"/>
  <c r="I351" i="6"/>
  <c r="F351" i="6"/>
  <c r="I350" i="6"/>
  <c r="F350" i="6"/>
  <c r="I349" i="6"/>
  <c r="F349" i="6"/>
  <c r="I348" i="6"/>
  <c r="F348" i="6"/>
  <c r="I347" i="6"/>
  <c r="F347" i="6"/>
  <c r="I346" i="6"/>
  <c r="F346" i="6"/>
  <c r="G379" i="6"/>
  <c r="H379" i="6"/>
  <c r="D379" i="6"/>
  <c r="E379" i="6"/>
  <c r="I345" i="6"/>
  <c r="F345" i="6"/>
  <c r="I344" i="6"/>
  <c r="F344" i="6"/>
  <c r="I79" i="8"/>
  <c r="F79" i="8"/>
  <c r="I343" i="6"/>
  <c r="F343" i="6"/>
  <c r="I78" i="8"/>
  <c r="F78" i="8"/>
  <c r="I342" i="6"/>
  <c r="F342" i="6"/>
  <c r="I77" i="8"/>
  <c r="F77" i="8"/>
  <c r="I76" i="8"/>
  <c r="F76" i="8"/>
  <c r="I341" i="6"/>
  <c r="F341" i="6"/>
  <c r="I340" i="6"/>
  <c r="F340" i="6"/>
  <c r="F7" i="8"/>
  <c r="I7" i="8"/>
  <c r="F8" i="8"/>
  <c r="I8" i="8"/>
  <c r="F9" i="8"/>
  <c r="I9" i="8"/>
  <c r="F10" i="8"/>
  <c r="I10" i="8"/>
  <c r="F11" i="8"/>
  <c r="I11" i="8"/>
  <c r="F12" i="8"/>
  <c r="I12" i="8"/>
  <c r="F13" i="8"/>
  <c r="I13" i="8"/>
  <c r="F14" i="8"/>
  <c r="I14" i="8"/>
  <c r="F15" i="8"/>
  <c r="I15" i="8"/>
  <c r="F16" i="8"/>
  <c r="I16" i="8"/>
  <c r="F17" i="8"/>
  <c r="I17" i="8"/>
  <c r="F18" i="8"/>
  <c r="I18" i="8"/>
  <c r="F19" i="8"/>
  <c r="I19" i="8"/>
  <c r="F20" i="8"/>
  <c r="I20" i="8"/>
  <c r="F21" i="8"/>
  <c r="I21" i="8"/>
  <c r="F22" i="8"/>
  <c r="I22" i="8"/>
  <c r="F23" i="8"/>
  <c r="I23" i="8"/>
  <c r="F24" i="8"/>
  <c r="I24" i="8"/>
  <c r="F25" i="8"/>
  <c r="I25" i="8"/>
  <c r="F26" i="8"/>
  <c r="I26" i="8"/>
  <c r="F27" i="8"/>
  <c r="I27" i="8"/>
  <c r="F28" i="8"/>
  <c r="I28" i="8"/>
  <c r="F29" i="8"/>
  <c r="I29" i="8"/>
  <c r="F30" i="8"/>
  <c r="I30" i="8"/>
  <c r="F31" i="8"/>
  <c r="I31" i="8"/>
  <c r="F32" i="8"/>
  <c r="I32" i="8"/>
  <c r="F33" i="8"/>
  <c r="I33" i="8"/>
  <c r="F35" i="8"/>
  <c r="I35" i="8"/>
  <c r="F36" i="8"/>
  <c r="I36" i="8"/>
  <c r="F37" i="8"/>
  <c r="I37" i="8"/>
  <c r="F38" i="8"/>
  <c r="I38" i="8"/>
  <c r="E43" i="8"/>
  <c r="D43" i="8"/>
  <c r="H43" i="8"/>
  <c r="G43" i="8"/>
  <c r="F46" i="8"/>
  <c r="I46" i="8"/>
  <c r="F47" i="8"/>
  <c r="I47" i="8"/>
  <c r="F48" i="8"/>
  <c r="I48" i="8"/>
  <c r="F50" i="8"/>
  <c r="I50" i="8"/>
  <c r="F55" i="8"/>
  <c r="I55" i="8"/>
  <c r="F56" i="8"/>
  <c r="I56" i="8"/>
  <c r="F57" i="8"/>
  <c r="I57" i="8"/>
  <c r="F58" i="8"/>
  <c r="I58" i="8"/>
  <c r="F60" i="8"/>
  <c r="I60" i="8"/>
  <c r="F61" i="8"/>
  <c r="I61" i="8"/>
  <c r="F62" i="8"/>
  <c r="I62" i="8"/>
  <c r="F63" i="8"/>
  <c r="I63" i="8"/>
  <c r="F64" i="8"/>
  <c r="I64" i="8"/>
  <c r="F65" i="8"/>
  <c r="I65" i="8"/>
  <c r="F66" i="8"/>
  <c r="I66" i="8"/>
  <c r="F67" i="8"/>
  <c r="I67" i="8"/>
  <c r="F68" i="8"/>
  <c r="I68" i="8"/>
  <c r="F69" i="8"/>
  <c r="I69" i="8"/>
  <c r="F70" i="8"/>
  <c r="I70" i="8"/>
  <c r="F71" i="8"/>
  <c r="I71" i="8"/>
  <c r="F72" i="8"/>
  <c r="I72" i="8"/>
  <c r="F73" i="8"/>
  <c r="I73" i="8"/>
  <c r="F74" i="8"/>
  <c r="I74" i="8"/>
  <c r="F75" i="8"/>
  <c r="I75" i="8"/>
  <c r="E124" i="8"/>
  <c r="D124" i="8"/>
  <c r="H124" i="8"/>
  <c r="G124" i="8"/>
  <c r="I124" i="8" s="1"/>
  <c r="F5" i="6"/>
  <c r="I5" i="6"/>
  <c r="F6" i="6"/>
  <c r="I6" i="6"/>
  <c r="F7" i="6"/>
  <c r="I7" i="6"/>
  <c r="F8" i="6"/>
  <c r="I8" i="6"/>
  <c r="F9" i="6"/>
  <c r="I9" i="6"/>
  <c r="F10" i="6"/>
  <c r="I10" i="6"/>
  <c r="F11" i="6"/>
  <c r="I11" i="6"/>
  <c r="F14" i="6"/>
  <c r="I14" i="6"/>
  <c r="F15" i="6"/>
  <c r="I15" i="6"/>
  <c r="F16" i="6"/>
  <c r="I16" i="6"/>
  <c r="F17" i="6"/>
  <c r="I17" i="6"/>
  <c r="F18" i="6"/>
  <c r="I18" i="6"/>
  <c r="F20" i="6"/>
  <c r="I20" i="6"/>
  <c r="F21" i="6"/>
  <c r="I21" i="6"/>
  <c r="F23" i="6"/>
  <c r="I23" i="6"/>
  <c r="F24" i="6"/>
  <c r="I24" i="6"/>
  <c r="F25" i="6"/>
  <c r="I25" i="6"/>
  <c r="F26" i="6"/>
  <c r="I26" i="6"/>
  <c r="F29" i="6"/>
  <c r="I29" i="6"/>
  <c r="F30" i="6"/>
  <c r="I30" i="6"/>
  <c r="F31" i="6"/>
  <c r="I31" i="6"/>
  <c r="F32" i="6"/>
  <c r="I32" i="6"/>
  <c r="F33" i="6"/>
  <c r="I33" i="6"/>
  <c r="F34" i="6"/>
  <c r="I34" i="6"/>
  <c r="F35" i="6"/>
  <c r="I35" i="6"/>
  <c r="E36" i="6"/>
  <c r="D36" i="6"/>
  <c r="F36" i="6" s="1"/>
  <c r="H36" i="6"/>
  <c r="G36" i="6"/>
  <c r="F40" i="6"/>
  <c r="F41" i="6"/>
  <c r="F42" i="6"/>
  <c r="F45" i="6"/>
  <c r="F46" i="6"/>
  <c r="F47" i="6"/>
  <c r="F48" i="6"/>
  <c r="F49" i="6"/>
  <c r="I49" i="6"/>
  <c r="F50" i="6"/>
  <c r="I50" i="6"/>
  <c r="F52" i="6"/>
  <c r="I52" i="6"/>
  <c r="F53" i="6"/>
  <c r="F55" i="6"/>
  <c r="I55" i="6"/>
  <c r="F56" i="6"/>
  <c r="I56" i="6"/>
  <c r="F57" i="6"/>
  <c r="I57" i="6"/>
  <c r="F58" i="6"/>
  <c r="I58" i="6"/>
  <c r="F59" i="6"/>
  <c r="I59" i="6"/>
  <c r="F60" i="6"/>
  <c r="I60" i="6"/>
  <c r="F61" i="6"/>
  <c r="I61" i="6"/>
  <c r="F62" i="6"/>
  <c r="I62" i="6"/>
  <c r="F63" i="6"/>
  <c r="I63" i="6"/>
  <c r="F64" i="6"/>
  <c r="I64" i="6"/>
  <c r="F65" i="6"/>
  <c r="I65" i="6"/>
  <c r="F66" i="6"/>
  <c r="I66" i="6"/>
  <c r="F67" i="6"/>
  <c r="I67" i="6"/>
  <c r="F68" i="6"/>
  <c r="I68" i="6"/>
  <c r="F69" i="6"/>
  <c r="I69" i="6"/>
  <c r="F71" i="6"/>
  <c r="I71" i="6"/>
  <c r="F72" i="6"/>
  <c r="I72" i="6"/>
  <c r="F73" i="6"/>
  <c r="I73" i="6"/>
  <c r="F74" i="6"/>
  <c r="I74" i="6"/>
  <c r="F75" i="6"/>
  <c r="I75" i="6"/>
  <c r="F76" i="6"/>
  <c r="I76" i="6"/>
  <c r="F77" i="6"/>
  <c r="I77" i="6"/>
  <c r="F78" i="6"/>
  <c r="I78" i="6"/>
  <c r="F79" i="6"/>
  <c r="F80" i="6"/>
  <c r="I80" i="6"/>
  <c r="F81" i="6"/>
  <c r="I81" i="6"/>
  <c r="F82" i="6"/>
  <c r="I82" i="6"/>
  <c r="F83" i="6"/>
  <c r="I83" i="6"/>
  <c r="F84" i="6"/>
  <c r="I84" i="6"/>
  <c r="F85" i="6"/>
  <c r="I85" i="6"/>
  <c r="F86" i="6"/>
  <c r="I86" i="6"/>
  <c r="F88" i="6"/>
  <c r="I88" i="6"/>
  <c r="F89" i="6"/>
  <c r="I89" i="6"/>
  <c r="F90" i="6"/>
  <c r="I90" i="6"/>
  <c r="F91" i="6"/>
  <c r="I91" i="6"/>
  <c r="F92" i="6"/>
  <c r="I92" i="6"/>
  <c r="E102" i="6"/>
  <c r="D102" i="6"/>
  <c r="H102" i="6"/>
  <c r="G102" i="6"/>
  <c r="F105" i="6"/>
  <c r="I105" i="6"/>
  <c r="F106" i="6"/>
  <c r="I106" i="6"/>
  <c r="F107" i="6"/>
  <c r="I107" i="6"/>
  <c r="F108" i="6"/>
  <c r="I108" i="6"/>
  <c r="F109" i="6"/>
  <c r="I109" i="6"/>
  <c r="F110" i="6"/>
  <c r="I110" i="6"/>
  <c r="F111" i="6"/>
  <c r="I111" i="6"/>
  <c r="F112" i="6"/>
  <c r="I112" i="6"/>
  <c r="F113" i="6"/>
  <c r="I113" i="6"/>
  <c r="F114" i="6"/>
  <c r="I114" i="6"/>
  <c r="F115" i="6"/>
  <c r="I115" i="6"/>
  <c r="F116" i="6"/>
  <c r="I116" i="6"/>
  <c r="F117" i="6"/>
  <c r="I117" i="6"/>
  <c r="F118" i="6"/>
  <c r="I118" i="6"/>
  <c r="F119" i="6"/>
  <c r="I119" i="6"/>
  <c r="F120" i="6"/>
  <c r="I120" i="6"/>
  <c r="F121" i="6"/>
  <c r="I121" i="6"/>
  <c r="F122" i="6"/>
  <c r="I122" i="6"/>
  <c r="F123" i="6"/>
  <c r="I123" i="6"/>
  <c r="F124" i="6"/>
  <c r="I124" i="6"/>
  <c r="F125" i="6"/>
  <c r="I125" i="6"/>
  <c r="F126" i="6"/>
  <c r="I126" i="6"/>
  <c r="F127" i="6"/>
  <c r="I127" i="6"/>
  <c r="F131" i="6"/>
  <c r="I131" i="6"/>
  <c r="F132" i="6"/>
  <c r="I132" i="6"/>
  <c r="F133" i="6"/>
  <c r="I133" i="6"/>
  <c r="F134" i="6"/>
  <c r="I134" i="6"/>
  <c r="F135" i="6"/>
  <c r="I135" i="6"/>
  <c r="F136" i="6"/>
  <c r="I136" i="6"/>
  <c r="F137" i="6"/>
  <c r="I137" i="6"/>
  <c r="F138" i="6"/>
  <c r="I138" i="6"/>
  <c r="F139" i="6"/>
  <c r="I139" i="6"/>
  <c r="F140" i="6"/>
  <c r="I140" i="6"/>
  <c r="F141" i="6"/>
  <c r="I141" i="6"/>
  <c r="F142" i="6"/>
  <c r="I142" i="6"/>
  <c r="F143" i="6"/>
  <c r="I143" i="6"/>
  <c r="F144" i="6"/>
  <c r="I144" i="6"/>
  <c r="E148" i="6"/>
  <c r="D148" i="6"/>
  <c r="H148" i="6"/>
  <c r="G148" i="6"/>
  <c r="F151" i="6"/>
  <c r="I151" i="6"/>
  <c r="F152" i="6"/>
  <c r="F153" i="6"/>
  <c r="I153" i="6"/>
  <c r="F154" i="6"/>
  <c r="I154" i="6"/>
  <c r="F155" i="6"/>
  <c r="I155" i="6"/>
  <c r="F156" i="6"/>
  <c r="I156" i="6"/>
  <c r="F157" i="6"/>
  <c r="I157" i="6"/>
  <c r="F158" i="6"/>
  <c r="I158" i="6"/>
  <c r="F159" i="6"/>
  <c r="I159" i="6"/>
  <c r="F160" i="6"/>
  <c r="I160" i="6"/>
  <c r="F161" i="6"/>
  <c r="I161" i="6"/>
  <c r="F162" i="6"/>
  <c r="I162" i="6"/>
  <c r="F163" i="6"/>
  <c r="I163" i="6"/>
  <c r="F164" i="6"/>
  <c r="I164" i="6"/>
  <c r="F165" i="6"/>
  <c r="I165" i="6"/>
  <c r="F166" i="6"/>
  <c r="I166" i="6"/>
  <c r="F167" i="6"/>
  <c r="I167" i="6"/>
  <c r="F168" i="6"/>
  <c r="I168" i="6"/>
  <c r="F169" i="6"/>
  <c r="I169" i="6"/>
  <c r="F170" i="6"/>
  <c r="I170" i="6"/>
  <c r="F171" i="6"/>
  <c r="I171" i="6"/>
  <c r="F172" i="6"/>
  <c r="I172" i="6"/>
  <c r="F173" i="6"/>
  <c r="I173" i="6"/>
  <c r="F174" i="6"/>
  <c r="I174" i="6"/>
  <c r="F175" i="6"/>
  <c r="I175" i="6"/>
  <c r="F176" i="6"/>
  <c r="I176" i="6"/>
  <c r="F177" i="6"/>
  <c r="I177" i="6"/>
  <c r="F178" i="6"/>
  <c r="I178" i="6"/>
  <c r="F180" i="6"/>
  <c r="I180" i="6"/>
  <c r="E189" i="6"/>
  <c r="D189" i="6"/>
  <c r="H189" i="6"/>
  <c r="G189" i="6"/>
  <c r="F192" i="6"/>
  <c r="I192" i="6"/>
  <c r="F193" i="6"/>
  <c r="I193" i="6"/>
  <c r="F195" i="6"/>
  <c r="I195" i="6"/>
  <c r="F198" i="6"/>
  <c r="I198" i="6"/>
  <c r="F202" i="6"/>
  <c r="I202" i="6"/>
  <c r="F203" i="6"/>
  <c r="I203" i="6"/>
  <c r="F204" i="6"/>
  <c r="I204" i="6"/>
  <c r="F205" i="6"/>
  <c r="I205" i="6"/>
  <c r="F206" i="6"/>
  <c r="I206" i="6"/>
  <c r="F207" i="6"/>
  <c r="I207" i="6"/>
  <c r="F208" i="6"/>
  <c r="I208" i="6"/>
  <c r="F209" i="6"/>
  <c r="I209" i="6"/>
  <c r="F210" i="6"/>
  <c r="I210" i="6"/>
  <c r="F211" i="6"/>
  <c r="I211" i="6"/>
  <c r="F212" i="6"/>
  <c r="I212" i="6"/>
  <c r="F213" i="6"/>
  <c r="I213" i="6"/>
  <c r="F214" i="6"/>
  <c r="I214" i="6"/>
  <c r="F215" i="6"/>
  <c r="I215" i="6"/>
  <c r="F216" i="6"/>
  <c r="I216" i="6"/>
  <c r="F218" i="6"/>
  <c r="I218" i="6"/>
  <c r="F219" i="6"/>
  <c r="I219" i="6"/>
  <c r="F220" i="6"/>
  <c r="I220" i="6"/>
  <c r="F224" i="6"/>
  <c r="I224" i="6"/>
  <c r="F225" i="6"/>
  <c r="I225" i="6"/>
  <c r="F226" i="6"/>
  <c r="I226" i="6"/>
  <c r="F227" i="6"/>
  <c r="I227" i="6"/>
  <c r="F230" i="6"/>
  <c r="I230" i="6"/>
  <c r="F231" i="6"/>
  <c r="I231" i="6"/>
  <c r="F232" i="6"/>
  <c r="I232" i="6"/>
  <c r="F233" i="6"/>
  <c r="I233" i="6"/>
  <c r="F234" i="6"/>
  <c r="I234" i="6"/>
  <c r="F235" i="6"/>
  <c r="I235" i="6"/>
  <c r="F236" i="6"/>
  <c r="I236" i="6"/>
  <c r="F237" i="6"/>
  <c r="I237" i="6"/>
  <c r="F239" i="6"/>
  <c r="I239" i="6"/>
  <c r="F240" i="6"/>
  <c r="I240" i="6"/>
  <c r="F241" i="6"/>
  <c r="I241" i="6"/>
  <c r="F242" i="6"/>
  <c r="I242" i="6"/>
  <c r="F243" i="6"/>
  <c r="I243" i="6"/>
  <c r="F244" i="6"/>
  <c r="I244" i="6"/>
  <c r="F253" i="6"/>
  <c r="I253" i="6"/>
  <c r="F255" i="6"/>
  <c r="I255" i="6"/>
  <c r="F256" i="6"/>
  <c r="I256" i="6"/>
  <c r="F257" i="6"/>
  <c r="I257" i="6"/>
  <c r="F258" i="6"/>
  <c r="I258" i="6"/>
  <c r="E261" i="6"/>
  <c r="D261" i="6"/>
  <c r="H261" i="6"/>
  <c r="G261" i="6"/>
  <c r="F264" i="6"/>
  <c r="I264" i="6"/>
  <c r="F265" i="6"/>
  <c r="I265" i="6"/>
  <c r="F266" i="6"/>
  <c r="F267" i="6"/>
  <c r="I267" i="6"/>
  <c r="F268" i="6"/>
  <c r="I268" i="6"/>
  <c r="F269" i="6"/>
  <c r="I269" i="6"/>
  <c r="F270" i="6"/>
  <c r="I270" i="6"/>
  <c r="F271" i="6"/>
  <c r="I271" i="6"/>
  <c r="F272" i="6"/>
  <c r="I272" i="6"/>
  <c r="F273" i="6"/>
  <c r="I273" i="6"/>
  <c r="F274" i="6"/>
  <c r="I274" i="6"/>
  <c r="F275" i="6"/>
  <c r="I275" i="6"/>
  <c r="F276" i="6"/>
  <c r="I276" i="6"/>
  <c r="F277" i="6"/>
  <c r="I277" i="6"/>
  <c r="F278" i="6"/>
  <c r="I278" i="6"/>
  <c r="F279" i="6"/>
  <c r="I279" i="6"/>
  <c r="F280" i="6"/>
  <c r="I280" i="6"/>
  <c r="F281" i="6"/>
  <c r="I281" i="6"/>
  <c r="F282" i="6"/>
  <c r="I282" i="6"/>
  <c r="F283" i="6"/>
  <c r="I283" i="6"/>
  <c r="F284" i="6"/>
  <c r="I284" i="6"/>
  <c r="F285" i="6"/>
  <c r="I285" i="6"/>
  <c r="F286" i="6"/>
  <c r="I286" i="6"/>
  <c r="F287" i="6"/>
  <c r="I287" i="6"/>
  <c r="F288" i="6"/>
  <c r="I288" i="6"/>
  <c r="F289" i="6"/>
  <c r="I289" i="6"/>
  <c r="F290" i="6"/>
  <c r="I290" i="6"/>
  <c r="F291" i="6"/>
  <c r="I291" i="6"/>
  <c r="F292" i="6"/>
  <c r="I292" i="6"/>
  <c r="F293" i="6"/>
  <c r="I293" i="6"/>
  <c r="F294" i="6"/>
  <c r="I294" i="6"/>
  <c r="F295" i="6"/>
  <c r="I295" i="6"/>
  <c r="F296" i="6"/>
  <c r="I296" i="6"/>
  <c r="F297" i="6"/>
  <c r="I297" i="6"/>
  <c r="F298" i="6"/>
  <c r="I298" i="6"/>
  <c r="F299" i="6"/>
  <c r="I299" i="6"/>
  <c r="F301" i="6"/>
  <c r="I301" i="6"/>
  <c r="E305" i="6"/>
  <c r="D305" i="6"/>
  <c r="H305" i="6"/>
  <c r="G305" i="6"/>
  <c r="F308" i="6"/>
  <c r="I308" i="6"/>
  <c r="F309" i="6"/>
  <c r="I309" i="6"/>
  <c r="F310" i="6"/>
  <c r="I310" i="6"/>
  <c r="F311" i="6"/>
  <c r="I311" i="6"/>
  <c r="F312" i="6"/>
  <c r="I312" i="6"/>
  <c r="F313" i="6"/>
  <c r="I313" i="6"/>
  <c r="F314" i="6"/>
  <c r="I314" i="6"/>
  <c r="F316" i="6"/>
  <c r="I316" i="6"/>
  <c r="F317" i="6"/>
  <c r="I317" i="6"/>
  <c r="F318" i="6"/>
  <c r="I318" i="6"/>
  <c r="F319" i="6"/>
  <c r="I319" i="6"/>
  <c r="F320" i="6"/>
  <c r="I320" i="6"/>
  <c r="F321" i="6"/>
  <c r="I321" i="6"/>
  <c r="F322" i="6"/>
  <c r="I322" i="6"/>
  <c r="F323" i="6"/>
  <c r="I323" i="6"/>
  <c r="F324" i="6"/>
  <c r="I324" i="6"/>
  <c r="F325" i="6"/>
  <c r="I325" i="6"/>
  <c r="F326" i="6"/>
  <c r="I326" i="6"/>
  <c r="F327" i="6"/>
  <c r="I327" i="6"/>
  <c r="F328" i="6"/>
  <c r="I328" i="6"/>
  <c r="F329" i="6"/>
  <c r="I329" i="6"/>
  <c r="F330" i="6"/>
  <c r="I330" i="6"/>
  <c r="F331" i="6"/>
  <c r="I331" i="6"/>
  <c r="F332" i="6"/>
  <c r="I332" i="6"/>
  <c r="F333" i="6"/>
  <c r="I333" i="6"/>
  <c r="F334" i="6"/>
  <c r="I334" i="6"/>
  <c r="F335" i="6"/>
  <c r="I335" i="6"/>
  <c r="F336" i="6"/>
  <c r="I336" i="6"/>
  <c r="F337" i="6"/>
  <c r="I337" i="6"/>
  <c r="F338" i="6"/>
  <c r="I338" i="6"/>
  <c r="F339" i="6"/>
  <c r="I339" i="6"/>
  <c r="DC8" i="4"/>
  <c r="DD8" i="4"/>
  <c r="DE8" i="4"/>
  <c r="DF8" i="4"/>
  <c r="DG8" i="4"/>
  <c r="DH8" i="4"/>
  <c r="DI8" i="4"/>
  <c r="DJ8" i="4"/>
  <c r="DC9" i="4"/>
  <c r="DD9" i="4"/>
  <c r="DE9" i="4"/>
  <c r="DF9" i="4"/>
  <c r="DG9" i="4"/>
  <c r="DH9" i="4"/>
  <c r="DI9" i="4"/>
  <c r="DJ9" i="4"/>
  <c r="CU11" i="4"/>
  <c r="CV11" i="4"/>
  <c r="CW11" i="4"/>
  <c r="CX11" i="4"/>
  <c r="CY11" i="4"/>
  <c r="CZ11" i="4"/>
  <c r="DA11" i="4"/>
  <c r="DB11" i="4"/>
  <c r="DC11" i="4"/>
  <c r="DD11" i="4"/>
  <c r="DE11" i="4"/>
  <c r="DF11" i="4"/>
  <c r="DG11" i="4"/>
  <c r="DH11" i="4"/>
  <c r="DI11" i="4"/>
  <c r="DJ11" i="4"/>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394" i="5"/>
  <c r="H653" i="5"/>
  <c r="K730" i="5"/>
  <c r="H735" i="5"/>
  <c r="I735" i="5"/>
  <c r="D735" i="5"/>
  <c r="E735" i="5"/>
  <c r="K735" i="5"/>
  <c r="J735" i="5"/>
  <c r="H736" i="5"/>
  <c r="D736" i="5"/>
  <c r="E736" i="5"/>
  <c r="K736" i="5"/>
  <c r="L736" i="5"/>
  <c r="E737" i="5"/>
  <c r="H740" i="5"/>
  <c r="D740" i="5"/>
  <c r="E740" i="5"/>
  <c r="K740" i="5"/>
  <c r="A876" i="5"/>
  <c r="B876" i="5" s="1"/>
  <c r="I1000" i="5"/>
  <c r="I1001" i="5" s="1"/>
  <c r="D1000" i="5"/>
  <c r="D1001" i="5" s="1"/>
  <c r="E1000" i="5"/>
  <c r="E1001" i="5" s="1"/>
  <c r="H1115" i="5"/>
  <c r="I1115" i="5"/>
  <c r="D1115" i="5"/>
  <c r="E1115" i="5"/>
  <c r="K1115" i="5"/>
  <c r="L1115" i="5"/>
  <c r="J1115" i="5"/>
  <c r="H1137" i="5"/>
  <c r="I1137" i="5"/>
  <c r="D1137" i="5"/>
  <c r="E1137" i="5"/>
  <c r="K1137" i="5"/>
  <c r="L1137" i="5"/>
  <c r="J1137" i="5"/>
  <c r="H1230" i="5"/>
  <c r="H1231" i="5" s="1"/>
  <c r="I1230" i="5"/>
  <c r="I1231" i="5" s="1"/>
  <c r="D1230" i="5"/>
  <c r="D1231" i="5" s="1"/>
  <c r="E1230" i="5"/>
  <c r="E1231" i="5" s="1"/>
  <c r="K1230" i="5"/>
  <c r="K1231" i="5" s="1"/>
  <c r="L1230" i="5"/>
  <c r="L1231" i="5" s="1"/>
  <c r="J1230" i="5"/>
  <c r="J1231" i="5" s="1"/>
  <c r="G1231" i="5"/>
  <c r="F1231" i="5"/>
  <c r="M1231" i="5"/>
  <c r="H1239" i="5"/>
  <c r="H1240" i="5" s="1"/>
  <c r="H1241" i="5" s="1"/>
  <c r="I1239" i="5"/>
  <c r="I1240" i="5" s="1"/>
  <c r="I1241" i="5" s="1"/>
  <c r="D1239" i="5"/>
  <c r="D1240" i="5" s="1"/>
  <c r="D1241" i="5" s="1"/>
  <c r="E1239" i="5"/>
  <c r="E1240" i="5" s="1"/>
  <c r="E1241" i="5" s="1"/>
  <c r="K1239" i="5"/>
  <c r="K1240" i="5" s="1"/>
  <c r="K1241" i="5" s="1"/>
  <c r="L1239" i="5"/>
  <c r="L1240" i="5" s="1"/>
  <c r="L1241" i="5" s="1"/>
  <c r="J1239" i="5"/>
  <c r="J1240" i="5" s="1"/>
  <c r="J1241" i="5" s="1"/>
  <c r="G1239" i="5"/>
  <c r="G1240" i="5" s="1"/>
  <c r="G1241" i="5" s="1"/>
  <c r="F1239" i="5"/>
  <c r="F1240" i="5" s="1"/>
  <c r="F1241" i="5" s="1"/>
  <c r="M1239" i="5"/>
  <c r="M1240" i="5" s="1"/>
  <c r="M1241" i="5" s="1"/>
  <c r="H1269" i="5"/>
  <c r="I1269" i="5"/>
  <c r="D1269" i="5"/>
  <c r="K1269" i="5"/>
  <c r="F273" i="8"/>
  <c r="I273" i="8"/>
  <c r="I102" i="6"/>
  <c r="F55" i="2" l="1"/>
  <c r="AN24" i="1"/>
  <c r="BL24" i="1" s="1"/>
  <c r="AD56" i="2" s="1"/>
  <c r="AY24" i="1"/>
  <c r="BW24" i="1" s="1"/>
  <c r="AO56" i="2" s="1"/>
  <c r="BF27" i="1"/>
  <c r="X58" i="2"/>
  <c r="CD26" i="1"/>
  <c r="AV58" i="2" s="1"/>
  <c r="AY54" i="2"/>
  <c r="AL24" i="1"/>
  <c r="BJ24" i="1" s="1"/>
  <c r="AB56" i="2" s="1"/>
  <c r="AW54" i="2"/>
  <c r="D55" i="2"/>
  <c r="Q55" i="2"/>
  <c r="AK36" i="1"/>
  <c r="C67" i="2"/>
  <c r="BI35" i="1"/>
  <c r="AA67" i="2" s="1"/>
  <c r="AQ24" i="1"/>
  <c r="BO24" i="1" s="1"/>
  <c r="AG56" i="2" s="1"/>
  <c r="I55" i="2"/>
  <c r="F189" i="6"/>
  <c r="I528" i="6"/>
  <c r="F424" i="8"/>
  <c r="I43" i="8"/>
  <c r="I454" i="6"/>
  <c r="A877" i="5"/>
  <c r="F1021" i="6"/>
  <c r="I937" i="6"/>
  <c r="A395" i="5"/>
  <c r="B394" i="5"/>
  <c r="I602" i="6"/>
  <c r="I348" i="8"/>
  <c r="I494" i="8"/>
  <c r="BB26" i="1"/>
  <c r="BZ25" i="1"/>
  <c r="AR57" i="2" s="1"/>
  <c r="T57" i="2"/>
  <c r="BA26" i="1"/>
  <c r="BY25" i="1"/>
  <c r="AQ57" i="2" s="1"/>
  <c r="S57" i="2"/>
  <c r="BC26" i="1"/>
  <c r="CA25" i="1"/>
  <c r="AS57" i="2" s="1"/>
  <c r="U57" i="2"/>
  <c r="BE27" i="1"/>
  <c r="CC26" i="1"/>
  <c r="AU58" i="2" s="1"/>
  <c r="W58" i="2"/>
  <c r="BD26" i="1"/>
  <c r="CB25" i="1"/>
  <c r="AT57" i="2" s="1"/>
  <c r="V57" i="2"/>
  <c r="AZ26" i="1"/>
  <c r="BX25" i="1"/>
  <c r="AP57" i="2" s="1"/>
  <c r="R57" i="2"/>
  <c r="AN56" i="2"/>
  <c r="AX25" i="1"/>
  <c r="BV25" i="1" s="1"/>
  <c r="P56" i="2"/>
  <c r="AF56" i="2"/>
  <c r="AP25" i="1"/>
  <c r="BN25" i="1" s="1"/>
  <c r="H56" i="2"/>
  <c r="AK56" i="2"/>
  <c r="AU25" i="1"/>
  <c r="BS25" i="1" s="1"/>
  <c r="M56" i="2"/>
  <c r="AJ56" i="2"/>
  <c r="AT25" i="1"/>
  <c r="BR25" i="1" s="1"/>
  <c r="L56" i="2"/>
  <c r="AH56" i="2"/>
  <c r="AR25" i="1"/>
  <c r="BP25" i="1" s="1"/>
  <c r="J56" i="2"/>
  <c r="I56" i="2"/>
  <c r="F56" i="2"/>
  <c r="AE56" i="2"/>
  <c r="AO25" i="1"/>
  <c r="BM25" i="1" s="1"/>
  <c r="G56" i="2"/>
  <c r="AI56" i="2"/>
  <c r="AS25" i="1"/>
  <c r="BQ25" i="1" s="1"/>
  <c r="K56" i="2"/>
  <c r="AL56" i="2"/>
  <c r="AV25" i="1"/>
  <c r="BT25" i="1" s="1"/>
  <c r="N56" i="2"/>
  <c r="AY25" i="1"/>
  <c r="BW25" i="1" s="1"/>
  <c r="AM56" i="2"/>
  <c r="AW25" i="1"/>
  <c r="BU25" i="1" s="1"/>
  <c r="O56" i="2"/>
  <c r="AC55" i="2"/>
  <c r="AX55" i="2" s="1"/>
  <c r="AM24" i="1"/>
  <c r="BK24" i="1" s="1"/>
  <c r="E55" i="2"/>
  <c r="I261" i="6"/>
  <c r="F602" i="6"/>
  <c r="I379" i="6"/>
  <c r="I148" i="6"/>
  <c r="F528" i="6"/>
  <c r="I1021" i="6"/>
  <c r="I305" i="6"/>
  <c r="F148" i="6"/>
  <c r="F454" i="6"/>
  <c r="I747" i="6"/>
  <c r="I1121" i="6"/>
  <c r="P18" i="6"/>
  <c r="F102" i="6"/>
  <c r="I36" i="6"/>
  <c r="F124" i="8"/>
  <c r="F43" i="8"/>
  <c r="F379" i="6"/>
  <c r="F198" i="8"/>
  <c r="N18" i="6"/>
  <c r="I678" i="6"/>
  <c r="F348" i="8"/>
  <c r="I424" i="8"/>
  <c r="F823" i="6"/>
  <c r="F576" i="8"/>
  <c r="F937" i="6"/>
  <c r="F678" i="8"/>
  <c r="F305" i="6"/>
  <c r="F261" i="6"/>
  <c r="I189" i="6"/>
  <c r="I198" i="8"/>
  <c r="F678" i="6"/>
  <c r="I823" i="6"/>
  <c r="I678" i="8"/>
  <c r="CT155" i="4"/>
  <c r="CS155" i="4" s="1"/>
  <c r="CU155" i="4"/>
  <c r="CT153" i="4"/>
  <c r="CS153" i="4" s="1"/>
  <c r="CU153" i="4"/>
  <c r="CU151" i="4"/>
  <c r="CT151" i="4"/>
  <c r="CS151" i="4" s="1"/>
  <c r="CT149" i="4"/>
  <c r="CS149" i="4" s="1"/>
  <c r="CU149" i="4"/>
  <c r="CU147" i="4"/>
  <c r="CT147" i="4"/>
  <c r="CS147" i="4" s="1"/>
  <c r="CT145" i="4"/>
  <c r="CS145" i="4" s="1"/>
  <c r="CU145" i="4"/>
  <c r="CT143" i="4"/>
  <c r="CS143" i="4" s="1"/>
  <c r="CU143" i="4"/>
  <c r="CT141" i="4"/>
  <c r="CS141" i="4" s="1"/>
  <c r="CU141" i="4"/>
  <c r="CU139" i="4"/>
  <c r="CT139" i="4"/>
  <c r="CS139" i="4" s="1"/>
  <c r="CT137" i="4"/>
  <c r="CS137" i="4" s="1"/>
  <c r="CU137" i="4"/>
  <c r="CU135" i="4"/>
  <c r="CT135" i="4"/>
  <c r="CS135" i="4" s="1"/>
  <c r="CT133" i="4"/>
  <c r="CS133" i="4" s="1"/>
  <c r="CU133" i="4"/>
  <c r="CU131" i="4"/>
  <c r="CT131" i="4"/>
  <c r="CS131" i="4" s="1"/>
  <c r="CT129" i="4"/>
  <c r="CS129" i="4" s="1"/>
  <c r="CU129" i="4"/>
  <c r="CU127" i="4"/>
  <c r="CT127" i="4"/>
  <c r="CS127" i="4" s="1"/>
  <c r="CT125" i="4"/>
  <c r="CS125" i="4" s="1"/>
  <c r="CU125" i="4"/>
  <c r="CU123" i="4"/>
  <c r="CT123" i="4"/>
  <c r="CS123" i="4" s="1"/>
  <c r="CU121" i="4"/>
  <c r="CT121" i="4"/>
  <c r="CS121" i="4" s="1"/>
  <c r="CT119" i="4"/>
  <c r="CS119" i="4" s="1"/>
  <c r="CU119" i="4"/>
  <c r="CU117" i="4"/>
  <c r="CT117" i="4"/>
  <c r="CS117" i="4" s="1"/>
  <c r="CT115" i="4"/>
  <c r="CS115" i="4" s="1"/>
  <c r="CU115" i="4"/>
  <c r="CU113" i="4"/>
  <c r="CT113" i="4"/>
  <c r="CS113" i="4" s="1"/>
  <c r="CU111" i="4"/>
  <c r="CT111" i="4"/>
  <c r="CS111" i="4" s="1"/>
  <c r="CU109" i="4"/>
  <c r="CT109" i="4"/>
  <c r="CS109" i="4" s="1"/>
  <c r="CU107" i="4"/>
  <c r="CT107" i="4"/>
  <c r="CS107" i="4" s="1"/>
  <c r="CU105" i="4"/>
  <c r="CT105" i="4"/>
  <c r="CS105" i="4" s="1"/>
  <c r="CU103" i="4"/>
  <c r="CT103" i="4"/>
  <c r="CS103" i="4" s="1"/>
  <c r="CU101" i="4"/>
  <c r="CT101" i="4"/>
  <c r="CS101" i="4" s="1"/>
  <c r="CT99" i="4"/>
  <c r="CS99" i="4" s="1"/>
  <c r="CU99" i="4"/>
  <c r="CU97" i="4"/>
  <c r="CT97" i="4"/>
  <c r="CS97" i="4" s="1"/>
  <c r="CU95" i="4"/>
  <c r="CT95" i="4"/>
  <c r="CS95" i="4" s="1"/>
  <c r="CU93" i="4"/>
  <c r="CT93" i="4"/>
  <c r="CS93" i="4" s="1"/>
  <c r="CU91" i="4"/>
  <c r="CT91" i="4"/>
  <c r="CS91" i="4" s="1"/>
  <c r="CU89" i="4"/>
  <c r="CT89" i="4"/>
  <c r="CS89" i="4" s="1"/>
  <c r="CT87" i="4"/>
  <c r="CS87" i="4" s="1"/>
  <c r="CU87" i="4"/>
  <c r="CU85" i="4"/>
  <c r="CT85" i="4"/>
  <c r="CS85" i="4" s="1"/>
  <c r="CT83" i="4"/>
  <c r="CS83" i="4" s="1"/>
  <c r="CU83" i="4"/>
  <c r="CU81" i="4"/>
  <c r="CT81" i="4"/>
  <c r="CS81" i="4" s="1"/>
  <c r="CU79" i="4"/>
  <c r="CT79" i="4"/>
  <c r="CS79" i="4" s="1"/>
  <c r="CU77" i="4"/>
  <c r="CT77" i="4"/>
  <c r="CS77" i="4" s="1"/>
  <c r="CU75" i="4"/>
  <c r="CT75" i="4"/>
  <c r="CS75" i="4" s="1"/>
  <c r="CU73" i="4"/>
  <c r="CT73" i="4"/>
  <c r="CS73" i="4" s="1"/>
  <c r="CU71" i="4"/>
  <c r="CT71" i="4"/>
  <c r="CS71" i="4" s="1"/>
  <c r="CU69" i="4"/>
  <c r="CT69" i="4"/>
  <c r="CS69" i="4" s="1"/>
  <c r="CT67" i="4"/>
  <c r="CS67" i="4" s="1"/>
  <c r="CU67" i="4"/>
  <c r="CU65" i="4"/>
  <c r="CT65" i="4"/>
  <c r="CS65" i="4" s="1"/>
  <c r="CU63" i="4"/>
  <c r="CT63" i="4"/>
  <c r="CS63" i="4" s="1"/>
  <c r="CU61" i="4"/>
  <c r="CT61" i="4"/>
  <c r="CS61" i="4" s="1"/>
  <c r="CU59" i="4"/>
  <c r="CT59" i="4"/>
  <c r="CS59" i="4" s="1"/>
  <c r="CU57" i="4"/>
  <c r="CT57" i="4"/>
  <c r="CS57" i="4" s="1"/>
  <c r="CT55" i="4"/>
  <c r="CS55" i="4" s="1"/>
  <c r="CU55" i="4"/>
  <c r="CU53" i="4"/>
  <c r="CT53" i="4"/>
  <c r="CS53" i="4" s="1"/>
  <c r="CT51" i="4"/>
  <c r="CS51" i="4" s="1"/>
  <c r="CU51" i="4"/>
  <c r="CU49" i="4"/>
  <c r="CT49" i="4"/>
  <c r="CS49" i="4" s="1"/>
  <c r="CU47" i="4"/>
  <c r="CT47" i="4"/>
  <c r="CS47" i="4" s="1"/>
  <c r="CU45" i="4"/>
  <c r="CT45" i="4"/>
  <c r="CS45" i="4" s="1"/>
  <c r="CU43" i="4"/>
  <c r="CT43" i="4"/>
  <c r="CS43" i="4" s="1"/>
  <c r="CU41" i="4"/>
  <c r="CT41" i="4"/>
  <c r="CS41" i="4" s="1"/>
  <c r="CU39" i="4"/>
  <c r="CT39" i="4"/>
  <c r="CS39" i="4" s="1"/>
  <c r="CU37" i="4"/>
  <c r="CT37" i="4"/>
  <c r="CS37" i="4" s="1"/>
  <c r="CT35" i="4"/>
  <c r="CS35" i="4" s="1"/>
  <c r="CU35" i="4"/>
  <c r="CT34" i="4"/>
  <c r="CS34" i="4" s="1"/>
  <c r="CU34" i="4"/>
  <c r="CU156" i="4"/>
  <c r="CT156" i="4"/>
  <c r="CS156" i="4" s="1"/>
  <c r="CT154" i="4"/>
  <c r="CS154" i="4" s="1"/>
  <c r="CU154" i="4"/>
  <c r="CU152" i="4"/>
  <c r="CT152" i="4"/>
  <c r="CS152" i="4" s="1"/>
  <c r="CU150" i="4"/>
  <c r="CT150" i="4"/>
  <c r="CS150" i="4" s="1"/>
  <c r="CU148" i="4"/>
  <c r="CT148" i="4"/>
  <c r="CS148" i="4" s="1"/>
  <c r="CU146" i="4"/>
  <c r="CT146" i="4"/>
  <c r="CS146" i="4" s="1"/>
  <c r="CU144" i="4"/>
  <c r="CT144" i="4"/>
  <c r="CS144" i="4" s="1"/>
  <c r="CU142" i="4"/>
  <c r="CT142" i="4"/>
  <c r="CS142" i="4" s="1"/>
  <c r="CU140" i="4"/>
  <c r="CT140" i="4"/>
  <c r="CS140" i="4" s="1"/>
  <c r="CU138" i="4"/>
  <c r="CT138" i="4"/>
  <c r="CS138" i="4" s="1"/>
  <c r="CU136" i="4"/>
  <c r="CT136" i="4"/>
  <c r="CS136" i="4" s="1"/>
  <c r="CU134" i="4"/>
  <c r="CT134" i="4"/>
  <c r="CS134" i="4" s="1"/>
  <c r="CU132" i="4"/>
  <c r="CT132" i="4"/>
  <c r="CS132" i="4" s="1"/>
  <c r="CU130" i="4"/>
  <c r="CT130" i="4"/>
  <c r="CS130" i="4" s="1"/>
  <c r="CU128" i="4"/>
  <c r="CT128" i="4"/>
  <c r="CS128" i="4" s="1"/>
  <c r="CU126" i="4"/>
  <c r="CT126" i="4"/>
  <c r="CS126" i="4" s="1"/>
  <c r="CU124" i="4"/>
  <c r="CT124" i="4"/>
  <c r="CS124" i="4" s="1"/>
  <c r="CU122" i="4"/>
  <c r="CT122" i="4"/>
  <c r="CS122" i="4" s="1"/>
  <c r="CU120" i="4"/>
  <c r="CT120" i="4"/>
  <c r="CS120" i="4" s="1"/>
  <c r="CU118" i="4"/>
  <c r="CT118" i="4"/>
  <c r="CS118" i="4" s="1"/>
  <c r="CU116" i="4"/>
  <c r="CT116" i="4"/>
  <c r="CS116" i="4" s="1"/>
  <c r="CU114" i="4"/>
  <c r="CT114" i="4"/>
  <c r="CS114" i="4" s="1"/>
  <c r="CU112" i="4"/>
  <c r="CT112" i="4"/>
  <c r="CS112" i="4" s="1"/>
  <c r="CU110" i="4"/>
  <c r="CT110" i="4"/>
  <c r="CS110" i="4" s="1"/>
  <c r="CU108" i="4"/>
  <c r="CT108" i="4"/>
  <c r="CS108" i="4" s="1"/>
  <c r="CU106" i="4"/>
  <c r="CT106" i="4"/>
  <c r="CS106" i="4" s="1"/>
  <c r="CU104" i="4"/>
  <c r="CT104" i="4"/>
  <c r="CS104" i="4" s="1"/>
  <c r="CU102" i="4"/>
  <c r="CT102" i="4"/>
  <c r="CS102" i="4" s="1"/>
  <c r="CU100" i="4"/>
  <c r="CT100" i="4"/>
  <c r="CS100" i="4" s="1"/>
  <c r="CU98" i="4"/>
  <c r="CT98" i="4"/>
  <c r="CS98" i="4" s="1"/>
  <c r="CU96" i="4"/>
  <c r="CT96" i="4"/>
  <c r="CS96" i="4" s="1"/>
  <c r="CU94" i="4"/>
  <c r="CT94" i="4"/>
  <c r="CS94" i="4" s="1"/>
  <c r="CU92" i="4"/>
  <c r="CT92" i="4"/>
  <c r="CS92" i="4" s="1"/>
  <c r="CU90" i="4"/>
  <c r="CT90" i="4"/>
  <c r="CS90" i="4" s="1"/>
  <c r="CU88" i="4"/>
  <c r="CT88" i="4"/>
  <c r="CS88" i="4" s="1"/>
  <c r="CU86" i="4"/>
  <c r="CT86" i="4"/>
  <c r="CS86" i="4" s="1"/>
  <c r="CU84" i="4"/>
  <c r="CT84" i="4"/>
  <c r="CS84" i="4" s="1"/>
  <c r="CU82" i="4"/>
  <c r="CT82" i="4"/>
  <c r="CS82" i="4" s="1"/>
  <c r="CU80" i="4"/>
  <c r="CT80" i="4"/>
  <c r="CS80" i="4" s="1"/>
  <c r="CU78" i="4"/>
  <c r="CT78" i="4"/>
  <c r="CS78" i="4" s="1"/>
  <c r="CU76" i="4"/>
  <c r="CT76" i="4"/>
  <c r="CS76" i="4" s="1"/>
  <c r="CU74" i="4"/>
  <c r="CT74" i="4"/>
  <c r="CS74" i="4" s="1"/>
  <c r="CU72" i="4"/>
  <c r="CT72" i="4"/>
  <c r="CS72" i="4" s="1"/>
  <c r="CU70" i="4"/>
  <c r="CT70" i="4"/>
  <c r="CS70" i="4" s="1"/>
  <c r="CU68" i="4"/>
  <c r="CT68" i="4"/>
  <c r="CS68" i="4" s="1"/>
  <c r="CU66" i="4"/>
  <c r="CT66" i="4"/>
  <c r="CS66" i="4" s="1"/>
  <c r="CU64" i="4"/>
  <c r="CT64" i="4"/>
  <c r="CS64" i="4" s="1"/>
  <c r="CU62" i="4"/>
  <c r="CT62" i="4"/>
  <c r="CS62" i="4" s="1"/>
  <c r="CU60" i="4"/>
  <c r="CT60" i="4"/>
  <c r="CS60" i="4" s="1"/>
  <c r="CU58" i="4"/>
  <c r="CT58" i="4"/>
  <c r="CS58" i="4" s="1"/>
  <c r="CU56" i="4"/>
  <c r="CT56" i="4"/>
  <c r="CS56" i="4" s="1"/>
  <c r="CU54" i="4"/>
  <c r="CT54" i="4"/>
  <c r="CS54" i="4" s="1"/>
  <c r="CU52" i="4"/>
  <c r="CT52" i="4"/>
  <c r="CS52" i="4" s="1"/>
  <c r="CU50" i="4"/>
  <c r="CT50" i="4"/>
  <c r="CS50" i="4" s="1"/>
  <c r="CU48" i="4"/>
  <c r="CT48" i="4"/>
  <c r="CS48" i="4" s="1"/>
  <c r="CU46" i="4"/>
  <c r="CT46" i="4"/>
  <c r="CS46" i="4" s="1"/>
  <c r="CU44" i="4"/>
  <c r="CT44" i="4"/>
  <c r="CS44" i="4" s="1"/>
  <c r="CU42" i="4"/>
  <c r="CT42" i="4"/>
  <c r="CS42" i="4" s="1"/>
  <c r="CU40" i="4"/>
  <c r="CT40" i="4"/>
  <c r="CS40" i="4" s="1"/>
  <c r="CU38" i="4"/>
  <c r="CT38" i="4"/>
  <c r="CS38" i="4" s="1"/>
  <c r="CU36" i="4"/>
  <c r="CT36" i="4"/>
  <c r="CS36" i="4" s="1"/>
  <c r="AU155" i="4"/>
  <c r="AT155" i="4" s="1"/>
  <c r="AV155" i="4"/>
  <c r="AV151" i="4"/>
  <c r="AU151" i="4"/>
  <c r="AT151" i="4" s="1"/>
  <c r="AV149" i="4"/>
  <c r="AU149" i="4"/>
  <c r="AT149" i="4" s="1"/>
  <c r="AV145" i="4"/>
  <c r="AU145" i="4"/>
  <c r="AT145" i="4" s="1"/>
  <c r="AU143" i="4"/>
  <c r="AT143" i="4" s="1"/>
  <c r="AV143" i="4"/>
  <c r="AV141" i="4"/>
  <c r="AU141" i="4"/>
  <c r="AT141" i="4" s="1"/>
  <c r="AU135" i="4"/>
  <c r="AT135" i="4" s="1"/>
  <c r="AV135" i="4"/>
  <c r="AV133" i="4"/>
  <c r="AU133" i="4"/>
  <c r="AT133" i="4" s="1"/>
  <c r="AU131" i="4"/>
  <c r="AT131" i="4" s="1"/>
  <c r="AV131" i="4"/>
  <c r="AV127" i="4"/>
  <c r="AU127" i="4"/>
  <c r="AT127" i="4" s="1"/>
  <c r="AV125" i="4"/>
  <c r="AU125" i="4"/>
  <c r="AT125" i="4" s="1"/>
  <c r="AU123" i="4"/>
  <c r="AT123" i="4" s="1"/>
  <c r="AV123" i="4"/>
  <c r="AU119" i="4"/>
  <c r="AT119" i="4" s="1"/>
  <c r="AV119" i="4"/>
  <c r="AV117" i="4"/>
  <c r="AU117" i="4"/>
  <c r="AT117" i="4" s="1"/>
  <c r="AV115" i="4"/>
  <c r="AU115" i="4"/>
  <c r="AT115" i="4" s="1"/>
  <c r="AV109" i="4"/>
  <c r="AU109" i="4"/>
  <c r="AT109" i="4" s="1"/>
  <c r="AV103" i="4"/>
  <c r="AU103" i="4"/>
  <c r="AT103" i="4" s="1"/>
  <c r="AV101" i="4"/>
  <c r="AU101" i="4"/>
  <c r="AT101" i="4" s="1"/>
  <c r="AU99" i="4"/>
  <c r="AT99" i="4" s="1"/>
  <c r="AV99" i="4"/>
  <c r="AV97" i="4"/>
  <c r="AU97" i="4"/>
  <c r="AT97" i="4" s="1"/>
  <c r="AU95" i="4"/>
  <c r="AT95" i="4" s="1"/>
  <c r="AV95" i="4"/>
  <c r="AV93" i="4"/>
  <c r="AU93" i="4"/>
  <c r="AT93" i="4" s="1"/>
  <c r="AV89" i="4"/>
  <c r="AU89" i="4"/>
  <c r="AT89" i="4" s="1"/>
  <c r="AU87" i="4"/>
  <c r="AT87" i="4" s="1"/>
  <c r="AV87" i="4"/>
  <c r="AV83" i="4"/>
  <c r="AU83" i="4"/>
  <c r="AT83" i="4" s="1"/>
  <c r="AV81" i="4"/>
  <c r="AU81" i="4"/>
  <c r="AT81" i="4" s="1"/>
  <c r="AV73" i="4"/>
  <c r="AU73" i="4"/>
  <c r="AT73" i="4" s="1"/>
  <c r="AU71" i="4"/>
  <c r="AT71" i="4" s="1"/>
  <c r="AV71" i="4"/>
  <c r="AU67" i="4"/>
  <c r="AT67" i="4" s="1"/>
  <c r="AV67" i="4"/>
  <c r="AV63" i="4"/>
  <c r="AU63" i="4"/>
  <c r="AT63" i="4" s="1"/>
  <c r="AU59" i="4"/>
  <c r="AT59" i="4" s="1"/>
  <c r="AV59" i="4"/>
  <c r="AV57" i="4"/>
  <c r="AU57" i="4"/>
  <c r="AT57" i="4" s="1"/>
  <c r="AU55" i="4"/>
  <c r="AT55" i="4" s="1"/>
  <c r="AV55" i="4"/>
  <c r="AV53" i="4"/>
  <c r="AU53" i="4"/>
  <c r="AT53" i="4" s="1"/>
  <c r="AU51" i="4"/>
  <c r="AT51" i="4" s="1"/>
  <c r="AV51" i="4"/>
  <c r="AV41" i="4"/>
  <c r="AU41" i="4"/>
  <c r="AT41" i="4" s="1"/>
  <c r="AV39" i="4"/>
  <c r="AU39" i="4"/>
  <c r="AT39" i="4" s="1"/>
  <c r="AV34" i="4"/>
  <c r="AU34" i="4"/>
  <c r="AT34" i="4" s="1"/>
  <c r="AV153" i="4"/>
  <c r="AU153" i="4"/>
  <c r="AT153" i="4" s="1"/>
  <c r="AU147" i="4"/>
  <c r="AT147" i="4" s="1"/>
  <c r="AV147" i="4"/>
  <c r="AV139" i="4"/>
  <c r="AU139" i="4"/>
  <c r="AT139" i="4" s="1"/>
  <c r="AV137" i="4"/>
  <c r="AU137" i="4"/>
  <c r="AT137" i="4" s="1"/>
  <c r="AV129" i="4"/>
  <c r="AU129" i="4"/>
  <c r="AT129" i="4" s="1"/>
  <c r="AV121" i="4"/>
  <c r="AU121" i="4"/>
  <c r="AT121" i="4" s="1"/>
  <c r="AV113" i="4"/>
  <c r="AU113" i="4"/>
  <c r="AT113" i="4" s="1"/>
  <c r="AU111" i="4"/>
  <c r="AT111" i="4" s="1"/>
  <c r="AV111" i="4"/>
  <c r="AU107" i="4"/>
  <c r="AT107" i="4" s="1"/>
  <c r="AV107" i="4"/>
  <c r="AV105" i="4"/>
  <c r="AU105" i="4"/>
  <c r="AT105" i="4" s="1"/>
  <c r="AV91" i="4"/>
  <c r="AU91" i="4"/>
  <c r="AT91" i="4" s="1"/>
  <c r="AV85" i="4"/>
  <c r="AU85" i="4"/>
  <c r="AT85" i="4" s="1"/>
  <c r="AU79" i="4"/>
  <c r="AT79" i="4" s="1"/>
  <c r="AV79" i="4"/>
  <c r="AV77" i="4"/>
  <c r="AU77" i="4"/>
  <c r="AT77" i="4" s="1"/>
  <c r="AV75" i="4"/>
  <c r="AU75" i="4"/>
  <c r="AT75" i="4" s="1"/>
  <c r="AV69" i="4"/>
  <c r="AU69" i="4"/>
  <c r="AT69" i="4" s="1"/>
  <c r="AV65" i="4"/>
  <c r="AU65" i="4"/>
  <c r="AT65" i="4" s="1"/>
  <c r="AV61" i="4"/>
  <c r="AU61" i="4"/>
  <c r="AT61" i="4" s="1"/>
  <c r="AV49" i="4"/>
  <c r="AU49" i="4"/>
  <c r="AT49" i="4" s="1"/>
  <c r="AU47" i="4"/>
  <c r="AT47" i="4" s="1"/>
  <c r="AV47" i="4"/>
  <c r="AV45" i="4"/>
  <c r="AU45" i="4"/>
  <c r="AT45" i="4" s="1"/>
  <c r="AU43" i="4"/>
  <c r="AT43" i="4" s="1"/>
  <c r="AV43" i="4"/>
  <c r="AV37" i="4"/>
  <c r="AU37" i="4"/>
  <c r="AT37" i="4" s="1"/>
  <c r="AU35" i="4"/>
  <c r="AT35" i="4" s="1"/>
  <c r="AV35" i="4"/>
  <c r="AV156" i="4"/>
  <c r="AU156" i="4"/>
  <c r="AT156" i="4" s="1"/>
  <c r="AU154" i="4"/>
  <c r="AT154" i="4" s="1"/>
  <c r="AV154" i="4"/>
  <c r="AU152" i="4"/>
  <c r="AT152" i="4" s="1"/>
  <c r="AV152" i="4"/>
  <c r="AU150" i="4"/>
  <c r="AT150" i="4" s="1"/>
  <c r="AV150" i="4"/>
  <c r="AV148" i="4"/>
  <c r="AU148" i="4"/>
  <c r="AT148" i="4" s="1"/>
  <c r="AU146" i="4"/>
  <c r="AT146" i="4" s="1"/>
  <c r="AV146" i="4"/>
  <c r="AV144" i="4"/>
  <c r="AU144" i="4"/>
  <c r="AT144" i="4" s="1"/>
  <c r="AU142" i="4"/>
  <c r="AT142" i="4" s="1"/>
  <c r="AV142" i="4"/>
  <c r="AV140" i="4"/>
  <c r="AU140" i="4"/>
  <c r="AT140" i="4" s="1"/>
  <c r="AU138" i="4"/>
  <c r="AT138" i="4" s="1"/>
  <c r="AV138" i="4"/>
  <c r="AV136" i="4"/>
  <c r="AU136" i="4"/>
  <c r="AT136" i="4" s="1"/>
  <c r="AU134" i="4"/>
  <c r="AT134" i="4" s="1"/>
  <c r="AV134" i="4"/>
  <c r="AU132" i="4"/>
  <c r="AT132" i="4" s="1"/>
  <c r="AV132" i="4"/>
  <c r="AU130" i="4"/>
  <c r="AT130" i="4" s="1"/>
  <c r="AV130" i="4"/>
  <c r="AV128" i="4"/>
  <c r="AU128" i="4"/>
  <c r="AT128" i="4" s="1"/>
  <c r="AU126" i="4"/>
  <c r="AT126" i="4" s="1"/>
  <c r="AV126" i="4"/>
  <c r="AV124" i="4"/>
  <c r="AU124" i="4"/>
  <c r="AT124" i="4" s="1"/>
  <c r="AU122" i="4"/>
  <c r="AT122" i="4" s="1"/>
  <c r="AV122" i="4"/>
  <c r="AU120" i="4"/>
  <c r="AT120" i="4" s="1"/>
  <c r="AV120" i="4"/>
  <c r="AU118" i="4"/>
  <c r="AT118" i="4" s="1"/>
  <c r="AV118" i="4"/>
  <c r="AU116" i="4"/>
  <c r="AT116" i="4" s="1"/>
  <c r="AV116" i="4"/>
  <c r="AU114" i="4"/>
  <c r="AT114" i="4" s="1"/>
  <c r="AV114" i="4"/>
  <c r="AV112" i="4"/>
  <c r="AU112" i="4"/>
  <c r="AT112" i="4" s="1"/>
  <c r="AU110" i="4"/>
  <c r="AT110" i="4" s="1"/>
  <c r="AV110" i="4"/>
  <c r="AV108" i="4"/>
  <c r="AU108" i="4"/>
  <c r="AT108" i="4" s="1"/>
  <c r="AU106" i="4"/>
  <c r="AT106" i="4" s="1"/>
  <c r="AV106" i="4"/>
  <c r="AV104" i="4"/>
  <c r="AU104" i="4"/>
  <c r="AT104" i="4" s="1"/>
  <c r="AU102" i="4"/>
  <c r="AT102" i="4" s="1"/>
  <c r="AV102" i="4"/>
  <c r="AU100" i="4"/>
  <c r="AT100" i="4" s="1"/>
  <c r="AV100" i="4"/>
  <c r="AU98" i="4"/>
  <c r="AT98" i="4" s="1"/>
  <c r="AV98" i="4"/>
  <c r="AV96" i="4"/>
  <c r="AU96" i="4"/>
  <c r="AT96" i="4" s="1"/>
  <c r="AU94" i="4"/>
  <c r="AT94" i="4" s="1"/>
  <c r="AV94" i="4"/>
  <c r="AV92" i="4"/>
  <c r="AU92" i="4"/>
  <c r="AT92" i="4" s="1"/>
  <c r="AU90" i="4"/>
  <c r="AT90" i="4" s="1"/>
  <c r="AV90" i="4"/>
  <c r="AU88" i="4"/>
  <c r="AT88" i="4" s="1"/>
  <c r="AV88" i="4"/>
  <c r="AU86" i="4"/>
  <c r="AT86" i="4" s="1"/>
  <c r="AV86" i="4"/>
  <c r="AU84" i="4"/>
  <c r="AT84" i="4" s="1"/>
  <c r="AV84" i="4"/>
  <c r="AU82" i="4"/>
  <c r="AT82" i="4" s="1"/>
  <c r="AV82" i="4"/>
  <c r="AV80" i="4"/>
  <c r="AU80" i="4"/>
  <c r="AT80" i="4" s="1"/>
  <c r="AU78" i="4"/>
  <c r="AT78" i="4" s="1"/>
  <c r="AV78" i="4"/>
  <c r="AV76" i="4"/>
  <c r="AU76" i="4"/>
  <c r="AT76" i="4" s="1"/>
  <c r="AU74" i="4"/>
  <c r="AT74" i="4" s="1"/>
  <c r="AV74" i="4"/>
  <c r="AU72" i="4"/>
  <c r="AT72" i="4" s="1"/>
  <c r="AV72" i="4"/>
  <c r="AU70" i="4"/>
  <c r="AT70" i="4" s="1"/>
  <c r="AV70" i="4"/>
  <c r="AU68" i="4"/>
  <c r="AT68" i="4" s="1"/>
  <c r="AV68" i="4"/>
  <c r="AU66" i="4"/>
  <c r="AT66" i="4" s="1"/>
  <c r="AV66" i="4"/>
  <c r="AV64" i="4"/>
  <c r="AU64" i="4"/>
  <c r="AT64" i="4" s="1"/>
  <c r="AU62" i="4"/>
  <c r="AT62" i="4" s="1"/>
  <c r="AV62" i="4"/>
  <c r="AV60" i="4"/>
  <c r="AU60" i="4"/>
  <c r="AT60" i="4" s="1"/>
  <c r="AU58" i="4"/>
  <c r="AT58" i="4" s="1"/>
  <c r="AV58" i="4"/>
  <c r="AU56" i="4"/>
  <c r="AT56" i="4" s="1"/>
  <c r="AV56" i="4"/>
  <c r="AU54" i="4"/>
  <c r="AT54" i="4" s="1"/>
  <c r="AV54" i="4"/>
  <c r="AU52" i="4"/>
  <c r="AT52" i="4" s="1"/>
  <c r="AV52" i="4"/>
  <c r="AU50" i="4"/>
  <c r="AT50" i="4" s="1"/>
  <c r="AV50" i="4"/>
  <c r="AU48" i="4"/>
  <c r="AT48" i="4" s="1"/>
  <c r="AV48" i="4"/>
  <c r="AU46" i="4"/>
  <c r="AT46" i="4" s="1"/>
  <c r="AV46" i="4"/>
  <c r="AU44" i="4"/>
  <c r="AT44" i="4" s="1"/>
  <c r="AV44" i="4"/>
  <c r="AU42" i="4"/>
  <c r="AT42" i="4" s="1"/>
  <c r="AV42" i="4"/>
  <c r="AU40" i="4"/>
  <c r="AT40" i="4" s="1"/>
  <c r="AV40" i="4"/>
  <c r="AU38" i="4"/>
  <c r="AT38" i="4" s="1"/>
  <c r="AV38" i="4"/>
  <c r="AU36" i="4"/>
  <c r="AT36" i="4" s="1"/>
  <c r="AV36" i="4"/>
  <c r="AM15" i="13"/>
  <c r="AH18" i="13"/>
  <c r="AJ16" i="13"/>
  <c r="AK17" i="13"/>
  <c r="AI15" i="13"/>
  <c r="AL18" i="13"/>
  <c r="BT41" i="2"/>
  <c r="AO250" i="2"/>
  <c r="BL41" i="2"/>
  <c r="AO251" i="2"/>
  <c r="AO248" i="2"/>
  <c r="AO239" i="2"/>
  <c r="AO233" i="2"/>
  <c r="AO220" i="2"/>
  <c r="AO219" i="2"/>
  <c r="AO207" i="2"/>
  <c r="AW203" i="2"/>
  <c r="AW195" i="2"/>
  <c r="AW193" i="2"/>
  <c r="AW187" i="2"/>
  <c r="AO186" i="2"/>
  <c r="AW177" i="2"/>
  <c r="AO175" i="2"/>
  <c r="BQ44" i="2"/>
  <c r="AW207" i="2"/>
  <c r="BW42" i="2"/>
  <c r="BQ47" i="2"/>
  <c r="BW41" i="2"/>
  <c r="AW172" i="2"/>
  <c r="AO187" i="2"/>
  <c r="BQ46" i="2"/>
  <c r="BQ41" i="2"/>
  <c r="BQ48" i="2"/>
  <c r="BQ45" i="2"/>
  <c r="AW253" i="2"/>
  <c r="AW251" i="2"/>
  <c r="AW250" i="2"/>
  <c r="AW248" i="2"/>
  <c r="AW239" i="2"/>
  <c r="AW233" i="2"/>
  <c r="AW226" i="2"/>
  <c r="AW220" i="2"/>
  <c r="AW219" i="2"/>
  <c r="AO203" i="2"/>
  <c r="AO195" i="2"/>
  <c r="AO193" i="2"/>
  <c r="AW186" i="2"/>
  <c r="AO177" i="2"/>
  <c r="AW175" i="2"/>
  <c r="BW43" i="2"/>
  <c r="BQ43" i="2"/>
  <c r="BQ42" i="2"/>
  <c r="DS13" i="1"/>
  <c r="BW44" i="2"/>
  <c r="DJ10" i="1"/>
  <c r="BN41" i="2"/>
  <c r="BV41" i="2"/>
  <c r="AW255" i="2"/>
  <c r="AO255" i="2"/>
  <c r="AW247" i="2"/>
  <c r="AO247" i="2"/>
  <c r="AO246" i="2"/>
  <c r="AW246" i="2"/>
  <c r="AW245" i="2"/>
  <c r="AO245" i="2"/>
  <c r="AW243" i="2"/>
  <c r="AO243" i="2"/>
  <c r="AW242" i="2"/>
  <c r="AO242" i="2"/>
  <c r="AW240" i="2"/>
  <c r="AO240" i="2"/>
  <c r="AW237" i="2"/>
  <c r="AO237" i="2"/>
  <c r="AW235" i="2"/>
  <c r="AO235" i="2"/>
  <c r="AW234" i="2"/>
  <c r="AO234" i="2"/>
  <c r="AW231" i="2"/>
  <c r="AO231" i="2"/>
  <c r="AO230" i="2"/>
  <c r="AW230" i="2"/>
  <c r="AO229" i="2"/>
  <c r="AW229" i="2"/>
  <c r="AW228" i="2"/>
  <c r="AO228" i="2"/>
  <c r="AW227" i="2"/>
  <c r="AO227" i="2"/>
  <c r="AO225" i="2"/>
  <c r="AW225" i="2"/>
  <c r="AW224" i="2"/>
  <c r="AO224" i="2"/>
  <c r="AW223" i="2"/>
  <c r="AO223" i="2"/>
  <c r="AW218" i="2"/>
  <c r="AO218" i="2"/>
  <c r="AW216" i="2"/>
  <c r="AO216" i="2"/>
  <c r="AO215" i="2"/>
  <c r="AW215" i="2"/>
  <c r="AW213" i="2"/>
  <c r="AO213" i="2"/>
  <c r="AW211" i="2"/>
  <c r="AO211" i="2"/>
  <c r="AO210" i="2"/>
  <c r="AW210" i="2"/>
  <c r="AO209" i="2"/>
  <c r="AW209" i="2"/>
  <c r="AW208" i="2"/>
  <c r="AO208" i="2"/>
  <c r="AW204" i="2"/>
  <c r="AO204" i="2"/>
  <c r="AW202" i="2"/>
  <c r="AO202" i="2"/>
  <c r="AW200" i="2"/>
  <c r="AO200" i="2"/>
  <c r="AW199" i="2"/>
  <c r="AO199" i="2"/>
  <c r="AO198" i="2"/>
  <c r="AW198" i="2"/>
  <c r="AW197" i="2"/>
  <c r="AO197" i="2"/>
  <c r="AW194" i="2"/>
  <c r="AO194" i="2"/>
  <c r="AW191" i="2"/>
  <c r="AO191" i="2"/>
  <c r="AW188" i="2"/>
  <c r="AO188" i="2"/>
  <c r="AW184" i="2"/>
  <c r="AO184" i="2"/>
  <c r="AO183" i="2"/>
  <c r="AW183" i="2"/>
  <c r="AO182" i="2"/>
  <c r="AW182" i="2"/>
  <c r="AO181" i="2"/>
  <c r="AW181" i="2"/>
  <c r="AW179" i="2"/>
  <c r="AO179" i="2"/>
  <c r="AW178" i="2"/>
  <c r="AO178" i="2"/>
  <c r="AW176" i="2"/>
  <c r="AO176" i="2"/>
  <c r="AO174" i="2"/>
  <c r="AW174" i="2"/>
  <c r="AW173" i="2"/>
  <c r="AO173" i="2"/>
  <c r="DM18" i="1"/>
  <c r="BQ49" i="2"/>
  <c r="DI10" i="1"/>
  <c r="BM41" i="2"/>
  <c r="DR11" i="1"/>
  <c r="BV42" i="2"/>
  <c r="DL10" i="1"/>
  <c r="BP41" i="2"/>
  <c r="AO226" i="2"/>
  <c r="AO253" i="2"/>
  <c r="DQ10" i="1"/>
  <c r="BU41" i="2"/>
  <c r="DO10" i="1"/>
  <c r="BS41" i="2"/>
  <c r="DK10" i="1"/>
  <c r="BO41" i="2"/>
  <c r="BJ41" i="2"/>
  <c r="DF10" i="1"/>
  <c r="DN10" i="1"/>
  <c r="BR41" i="2"/>
  <c r="DH11" i="1"/>
  <c r="BL42" i="2"/>
  <c r="DG10" i="1"/>
  <c r="BK41" i="2"/>
  <c r="DP11" i="1"/>
  <c r="BT42" i="2"/>
  <c r="AO172" i="2"/>
  <c r="AO256" i="2"/>
  <c r="AW256" i="2"/>
  <c r="AO254" i="2"/>
  <c r="AW254" i="2"/>
  <c r="AW252" i="2"/>
  <c r="AO252" i="2"/>
  <c r="AO249" i="2"/>
  <c r="AW249" i="2"/>
  <c r="AO244" i="2"/>
  <c r="AW244" i="2"/>
  <c r="AO241" i="2"/>
  <c r="AW241" i="2"/>
  <c r="AO238" i="2"/>
  <c r="AW238" i="2"/>
  <c r="AO236" i="2"/>
  <c r="AW236" i="2"/>
  <c r="AO232" i="2"/>
  <c r="AW232" i="2"/>
  <c r="AO222" i="2"/>
  <c r="AW222" i="2"/>
  <c r="AO221" i="2"/>
  <c r="AW221" i="2"/>
  <c r="AW217" i="2"/>
  <c r="AO217" i="2"/>
  <c r="AW214" i="2"/>
  <c r="AO214" i="2"/>
  <c r="AW212" i="2"/>
  <c r="AO212" i="2"/>
  <c r="AW206" i="2"/>
  <c r="AO206" i="2"/>
  <c r="AW205" i="2"/>
  <c r="AO205" i="2"/>
  <c r="AO201" i="2"/>
  <c r="AW201" i="2"/>
  <c r="AO196" i="2"/>
  <c r="AW196" i="2"/>
  <c r="AO192" i="2"/>
  <c r="AW192" i="2"/>
  <c r="AW190" i="2"/>
  <c r="AO190" i="2"/>
  <c r="AW189" i="2"/>
  <c r="AO189" i="2"/>
  <c r="AW185" i="2"/>
  <c r="AO185" i="2"/>
  <c r="AW180" i="2"/>
  <c r="AO180" i="2"/>
  <c r="Q56" i="2" l="1"/>
  <c r="AN25" i="1"/>
  <c r="BL25" i="1" s="1"/>
  <c r="AW55" i="2"/>
  <c r="D56" i="2"/>
  <c r="AL25" i="1"/>
  <c r="BJ25" i="1" s="1"/>
  <c r="AB57" i="2" s="1"/>
  <c r="BF28" i="1"/>
  <c r="X59" i="2"/>
  <c r="CD27" i="1"/>
  <c r="AV59" i="2" s="1"/>
  <c r="AY55" i="2"/>
  <c r="AQ25" i="1"/>
  <c r="BO25" i="1" s="1"/>
  <c r="AG57" i="2" s="1"/>
  <c r="AK37" i="1"/>
  <c r="C68" i="2"/>
  <c r="BI36" i="1"/>
  <c r="AA68" i="2" s="1"/>
  <c r="A396" i="5"/>
  <c r="B395" i="5"/>
  <c r="A878" i="5"/>
  <c r="B877" i="5"/>
  <c r="BA27" i="1"/>
  <c r="BY26" i="1"/>
  <c r="AQ58" i="2" s="1"/>
  <c r="S58" i="2"/>
  <c r="BE28" i="1"/>
  <c r="CC27" i="1"/>
  <c r="AU59" i="2" s="1"/>
  <c r="W59" i="2"/>
  <c r="AZ27" i="1"/>
  <c r="BX26" i="1"/>
  <c r="AP58" i="2" s="1"/>
  <c r="R58" i="2"/>
  <c r="BC27" i="1"/>
  <c r="CA26" i="1"/>
  <c r="AS58" i="2" s="1"/>
  <c r="U58" i="2"/>
  <c r="BD27" i="1"/>
  <c r="CB26" i="1"/>
  <c r="AT58" i="2" s="1"/>
  <c r="V58" i="2"/>
  <c r="BB27" i="1"/>
  <c r="BZ26" i="1"/>
  <c r="AR58" i="2" s="1"/>
  <c r="T58" i="2"/>
  <c r="AL57" i="2"/>
  <c r="AV26" i="1"/>
  <c r="BT26" i="1" s="1"/>
  <c r="N57" i="2"/>
  <c r="AF57" i="2"/>
  <c r="AP26" i="1"/>
  <c r="BN26" i="1" s="1"/>
  <c r="H57" i="2"/>
  <c r="AD57" i="2"/>
  <c r="AN26" i="1"/>
  <c r="BL26" i="1" s="1"/>
  <c r="F57" i="2"/>
  <c r="AM57" i="2"/>
  <c r="AW26" i="1"/>
  <c r="BU26" i="1" s="1"/>
  <c r="O57" i="2"/>
  <c r="AJ57" i="2"/>
  <c r="AT26" i="1"/>
  <c r="BR26" i="1" s="1"/>
  <c r="L57" i="2"/>
  <c r="AI57" i="2"/>
  <c r="AS26" i="1"/>
  <c r="BQ26" i="1" s="1"/>
  <c r="K57" i="2"/>
  <c r="AO57" i="2"/>
  <c r="AY26" i="1"/>
  <c r="BW26" i="1" s="1"/>
  <c r="Q57" i="2"/>
  <c r="AK57" i="2"/>
  <c r="AU26" i="1"/>
  <c r="BS26" i="1" s="1"/>
  <c r="M57" i="2"/>
  <c r="AE57" i="2"/>
  <c r="AO26" i="1"/>
  <c r="BM26" i="1" s="1"/>
  <c r="G57" i="2"/>
  <c r="AN57" i="2"/>
  <c r="AX26" i="1"/>
  <c r="BV26" i="1" s="1"/>
  <c r="P57" i="2"/>
  <c r="AC56" i="2"/>
  <c r="AX56" i="2" s="1"/>
  <c r="AM25" i="1"/>
  <c r="BK25" i="1" s="1"/>
  <c r="E56" i="2"/>
  <c r="AH57" i="2"/>
  <c r="AR26" i="1"/>
  <c r="BP26" i="1" s="1"/>
  <c r="J57" i="2"/>
  <c r="AL19" i="13"/>
  <c r="AI16" i="13"/>
  <c r="AK18" i="13"/>
  <c r="AH19" i="13"/>
  <c r="AJ17" i="13"/>
  <c r="AM16" i="13"/>
  <c r="DN11" i="1"/>
  <c r="BR42" i="2"/>
  <c r="DK11" i="1"/>
  <c r="BO42" i="2"/>
  <c r="DL11" i="1"/>
  <c r="BP42" i="2"/>
  <c r="DM19" i="1"/>
  <c r="BQ50" i="2"/>
  <c r="DS14" i="1"/>
  <c r="BW45" i="2"/>
  <c r="BJ42" i="2"/>
  <c r="DF11" i="1"/>
  <c r="DQ11" i="1"/>
  <c r="BU42" i="2"/>
  <c r="BL43" i="2"/>
  <c r="DH12" i="1"/>
  <c r="BS42" i="2"/>
  <c r="DO11" i="1"/>
  <c r="DR12" i="1"/>
  <c r="BV43" i="2"/>
  <c r="DI11" i="1"/>
  <c r="BM42" i="2"/>
  <c r="DJ11" i="1"/>
  <c r="BN42" i="2"/>
  <c r="DP12" i="1"/>
  <c r="BT43" i="2"/>
  <c r="DG11" i="1"/>
  <c r="BK42" i="2"/>
  <c r="D57" i="2" l="1"/>
  <c r="AL26" i="1"/>
  <c r="BJ26" i="1" s="1"/>
  <c r="AQ26" i="1"/>
  <c r="BO26" i="1" s="1"/>
  <c r="AG58" i="2" s="1"/>
  <c r="I57" i="2"/>
  <c r="BF29" i="1"/>
  <c r="X60" i="2"/>
  <c r="CD28" i="1"/>
  <c r="AV60" i="2" s="1"/>
  <c r="AW56" i="2"/>
  <c r="AY56" i="2"/>
  <c r="AK38" i="1"/>
  <c r="BI37" i="1"/>
  <c r="AA69" i="2" s="1"/>
  <c r="C69" i="2"/>
  <c r="A879" i="5"/>
  <c r="B878" i="5"/>
  <c r="A397" i="5"/>
  <c r="B396" i="5"/>
  <c r="BB28" i="1"/>
  <c r="BZ27" i="1"/>
  <c r="AR59" i="2" s="1"/>
  <c r="T59" i="2"/>
  <c r="BC28" i="1"/>
  <c r="CA27" i="1"/>
  <c r="AS59" i="2" s="1"/>
  <c r="U59" i="2"/>
  <c r="BE29" i="1"/>
  <c r="CC28" i="1"/>
  <c r="AU60" i="2" s="1"/>
  <c r="W60" i="2"/>
  <c r="BD28" i="1"/>
  <c r="CB27" i="1"/>
  <c r="AT59" i="2" s="1"/>
  <c r="V59" i="2"/>
  <c r="AZ28" i="1"/>
  <c r="BX27" i="1"/>
  <c r="AP59" i="2" s="1"/>
  <c r="R59" i="2"/>
  <c r="BA28" i="1"/>
  <c r="BY27" i="1"/>
  <c r="AQ59" i="2" s="1"/>
  <c r="S59" i="2"/>
  <c r="AK58" i="2"/>
  <c r="AU27" i="1"/>
  <c r="BS27" i="1" s="1"/>
  <c r="M58" i="2"/>
  <c r="AC57" i="2"/>
  <c r="AW57" i="2" s="1"/>
  <c r="AM26" i="1"/>
  <c r="BK26" i="1" s="1"/>
  <c r="E57" i="2"/>
  <c r="AD58" i="2"/>
  <c r="AN27" i="1"/>
  <c r="BL27" i="1" s="1"/>
  <c r="F58" i="2"/>
  <c r="AJ58" i="2"/>
  <c r="AT27" i="1"/>
  <c r="BR27" i="1" s="1"/>
  <c r="L58" i="2"/>
  <c r="AF58" i="2"/>
  <c r="AP27" i="1"/>
  <c r="BN27" i="1" s="1"/>
  <c r="H58" i="2"/>
  <c r="AQ27" i="1"/>
  <c r="BO27" i="1" s="1"/>
  <c r="I58" i="2"/>
  <c r="AO58" i="2"/>
  <c r="AY27" i="1"/>
  <c r="BW27" i="1" s="1"/>
  <c r="Q58" i="2"/>
  <c r="AB58" i="2"/>
  <c r="AL27" i="1"/>
  <c r="BJ27" i="1" s="1"/>
  <c r="D58" i="2"/>
  <c r="AM58" i="2"/>
  <c r="AW27" i="1"/>
  <c r="BU27" i="1" s="1"/>
  <c r="O58" i="2"/>
  <c r="AN58" i="2"/>
  <c r="AX27" i="1"/>
  <c r="BV27" i="1" s="1"/>
  <c r="P58" i="2"/>
  <c r="AL58" i="2"/>
  <c r="AV27" i="1"/>
  <c r="BT27" i="1" s="1"/>
  <c r="N58" i="2"/>
  <c r="AH58" i="2"/>
  <c r="AR27" i="1"/>
  <c r="BP27" i="1" s="1"/>
  <c r="J58" i="2"/>
  <c r="AE58" i="2"/>
  <c r="AO27" i="1"/>
  <c r="BM27" i="1" s="1"/>
  <c r="G58" i="2"/>
  <c r="AI58" i="2"/>
  <c r="AS27" i="1"/>
  <c r="BQ27" i="1" s="1"/>
  <c r="K58" i="2"/>
  <c r="AL20" i="13"/>
  <c r="AI17" i="13"/>
  <c r="AJ18" i="13"/>
  <c r="AM17" i="13"/>
  <c r="AK19" i="13"/>
  <c r="AH20" i="13"/>
  <c r="DJ12" i="1"/>
  <c r="BN43" i="2"/>
  <c r="DR13" i="1"/>
  <c r="BV44" i="2"/>
  <c r="DQ12" i="1"/>
  <c r="BU43" i="2"/>
  <c r="DO12" i="1"/>
  <c r="BS43" i="2"/>
  <c r="DH13" i="1"/>
  <c r="BL44" i="2"/>
  <c r="DM20" i="1"/>
  <c r="BQ51" i="2"/>
  <c r="DK12" i="1"/>
  <c r="BO43" i="2"/>
  <c r="DI12" i="1"/>
  <c r="BM43" i="2"/>
  <c r="DF12" i="1"/>
  <c r="BJ43" i="2"/>
  <c r="BW46" i="2"/>
  <c r="DS15" i="1"/>
  <c r="DL12" i="1"/>
  <c r="BP43" i="2"/>
  <c r="DN12" i="1"/>
  <c r="BR43" i="2"/>
  <c r="DP13" i="1"/>
  <c r="BT44" i="2"/>
  <c r="DG12" i="1"/>
  <c r="BK43" i="2"/>
  <c r="AY57" i="2" l="1"/>
  <c r="AX57" i="2"/>
  <c r="BF30" i="1"/>
  <c r="X61" i="2"/>
  <c r="CD29" i="1"/>
  <c r="AV61" i="2" s="1"/>
  <c r="AK39" i="1"/>
  <c r="BI38" i="1"/>
  <c r="AA70" i="2" s="1"/>
  <c r="C70" i="2"/>
  <c r="A398" i="5"/>
  <c r="B397" i="5"/>
  <c r="A880" i="5"/>
  <c r="B879" i="5"/>
  <c r="AZ29" i="1"/>
  <c r="BX28" i="1"/>
  <c r="AP60" i="2" s="1"/>
  <c r="R60" i="2"/>
  <c r="BD29" i="1"/>
  <c r="CB28" i="1"/>
  <c r="AT60" i="2" s="1"/>
  <c r="V60" i="2"/>
  <c r="BE30" i="1"/>
  <c r="CC29" i="1"/>
  <c r="AU61" i="2" s="1"/>
  <c r="W61" i="2"/>
  <c r="BC29" i="1"/>
  <c r="CA28" i="1"/>
  <c r="AS60" i="2" s="1"/>
  <c r="U60" i="2"/>
  <c r="BA29" i="1"/>
  <c r="BY28" i="1"/>
  <c r="AQ60" i="2" s="1"/>
  <c r="S60" i="2"/>
  <c r="BB29" i="1"/>
  <c r="BZ28" i="1"/>
  <c r="AR60" i="2" s="1"/>
  <c r="T60" i="2"/>
  <c r="AD59" i="2"/>
  <c r="AN28" i="1"/>
  <c r="BL28" i="1" s="1"/>
  <c r="F59" i="2"/>
  <c r="AH59" i="2"/>
  <c r="AR28" i="1"/>
  <c r="BP28" i="1" s="1"/>
  <c r="J59" i="2"/>
  <c r="AC58" i="2"/>
  <c r="AW58" i="2" s="1"/>
  <c r="AM27" i="1"/>
  <c r="BK27" i="1" s="1"/>
  <c r="E58" i="2"/>
  <c r="AF59" i="2"/>
  <c r="AP28" i="1"/>
  <c r="BN28" i="1" s="1"/>
  <c r="H59" i="2"/>
  <c r="AM59" i="2"/>
  <c r="AW28" i="1"/>
  <c r="BU28" i="1" s="1"/>
  <c r="O59" i="2"/>
  <c r="AO59" i="2"/>
  <c r="AY28" i="1"/>
  <c r="BW28" i="1" s="1"/>
  <c r="Q59" i="2"/>
  <c r="AJ59" i="2"/>
  <c r="AT28" i="1"/>
  <c r="BR28" i="1" s="1"/>
  <c r="L59" i="2"/>
  <c r="AE59" i="2"/>
  <c r="AO28" i="1"/>
  <c r="BM28" i="1" s="1"/>
  <c r="G59" i="2"/>
  <c r="AB59" i="2"/>
  <c r="AL28" i="1"/>
  <c r="BJ28" i="1" s="1"/>
  <c r="D59" i="2"/>
  <c r="AL59" i="2"/>
  <c r="AV28" i="1"/>
  <c r="BT28" i="1" s="1"/>
  <c r="N59" i="2"/>
  <c r="AK59" i="2"/>
  <c r="AU28" i="1"/>
  <c r="BS28" i="1" s="1"/>
  <c r="M59" i="2"/>
  <c r="AN59" i="2"/>
  <c r="AX28" i="1"/>
  <c r="BV28" i="1" s="1"/>
  <c r="P59" i="2"/>
  <c r="AI59" i="2"/>
  <c r="AS28" i="1"/>
  <c r="BQ28" i="1" s="1"/>
  <c r="K59" i="2"/>
  <c r="AG59" i="2"/>
  <c r="AQ28" i="1"/>
  <c r="BO28" i="1" s="1"/>
  <c r="I59" i="2"/>
  <c r="AJ19" i="13"/>
  <c r="AI18" i="13"/>
  <c r="AH21" i="13"/>
  <c r="AM18" i="13"/>
  <c r="AK20" i="13"/>
  <c r="AL21" i="13"/>
  <c r="DL13" i="1"/>
  <c r="BP44" i="2"/>
  <c r="BJ44" i="2"/>
  <c r="DF13" i="1"/>
  <c r="DS16" i="1"/>
  <c r="BW47" i="2"/>
  <c r="DM21" i="1"/>
  <c r="BQ52" i="2"/>
  <c r="DO13" i="1"/>
  <c r="BS44" i="2"/>
  <c r="DQ13" i="1"/>
  <c r="BU44" i="2"/>
  <c r="DN13" i="1"/>
  <c r="BR44" i="2"/>
  <c r="BM44" i="2"/>
  <c r="DI13" i="1"/>
  <c r="DK13" i="1"/>
  <c r="BO44" i="2"/>
  <c r="DH14" i="1"/>
  <c r="BL45" i="2"/>
  <c r="DR14" i="1"/>
  <c r="BV45" i="2"/>
  <c r="DJ13" i="1"/>
  <c r="BN44" i="2"/>
  <c r="DG13" i="1"/>
  <c r="BK44" i="2"/>
  <c r="DP14" i="1"/>
  <c r="BT45" i="2"/>
  <c r="BF31" i="1" l="1"/>
  <c r="X62" i="2"/>
  <c r="CD30" i="1"/>
  <c r="AV62" i="2" s="1"/>
  <c r="AY58" i="2"/>
  <c r="AX58" i="2"/>
  <c r="AK40" i="1"/>
  <c r="C71" i="2"/>
  <c r="BI39" i="1"/>
  <c r="AA71" i="2" s="1"/>
  <c r="A881" i="5"/>
  <c r="B880" i="5"/>
  <c r="A399" i="5"/>
  <c r="B398" i="5"/>
  <c r="BA30" i="1"/>
  <c r="BY29" i="1"/>
  <c r="AQ61" i="2" s="1"/>
  <c r="S61" i="2"/>
  <c r="BE31" i="1"/>
  <c r="CC30" i="1"/>
  <c r="AU62" i="2" s="1"/>
  <c r="W62" i="2"/>
  <c r="BD30" i="1"/>
  <c r="CB29" i="1"/>
  <c r="AT61" i="2" s="1"/>
  <c r="V61" i="2"/>
  <c r="BB30" i="1"/>
  <c r="BZ29" i="1"/>
  <c r="AR61" i="2" s="1"/>
  <c r="T61" i="2"/>
  <c r="BC30" i="1"/>
  <c r="CA29" i="1"/>
  <c r="AS61" i="2" s="1"/>
  <c r="U61" i="2"/>
  <c r="AZ30" i="1"/>
  <c r="BX29" i="1"/>
  <c r="AP61" i="2" s="1"/>
  <c r="R61" i="2"/>
  <c r="AI60" i="2"/>
  <c r="AS29" i="1"/>
  <c r="BQ29" i="1" s="1"/>
  <c r="K60" i="2"/>
  <c r="AC59" i="2"/>
  <c r="AW59" i="2" s="1"/>
  <c r="AM28" i="1"/>
  <c r="BK28" i="1" s="1"/>
  <c r="E59" i="2"/>
  <c r="AK60" i="2"/>
  <c r="AU29" i="1"/>
  <c r="BS29" i="1" s="1"/>
  <c r="M60" i="2"/>
  <c r="AH60" i="2"/>
  <c r="AR29" i="1"/>
  <c r="BP29" i="1" s="1"/>
  <c r="J60" i="2"/>
  <c r="AF60" i="2"/>
  <c r="AP29" i="1"/>
  <c r="BN29" i="1" s="1"/>
  <c r="H60" i="2"/>
  <c r="AE60" i="2"/>
  <c r="AO29" i="1"/>
  <c r="BM29" i="1" s="1"/>
  <c r="G60" i="2"/>
  <c r="AJ60" i="2"/>
  <c r="AT29" i="1"/>
  <c r="BR29" i="1" s="1"/>
  <c r="L60" i="2"/>
  <c r="AG60" i="2"/>
  <c r="AQ29" i="1"/>
  <c r="BO29" i="1" s="1"/>
  <c r="I60" i="2"/>
  <c r="AB60" i="2"/>
  <c r="AL29" i="1"/>
  <c r="BJ29" i="1" s="1"/>
  <c r="D60" i="2"/>
  <c r="AD60" i="2"/>
  <c r="AN29" i="1"/>
  <c r="BL29" i="1" s="1"/>
  <c r="F60" i="2"/>
  <c r="AM60" i="2"/>
  <c r="AW29" i="1"/>
  <c r="BU29" i="1" s="1"/>
  <c r="O60" i="2"/>
  <c r="AL60" i="2"/>
  <c r="AV29" i="1"/>
  <c r="BT29" i="1" s="1"/>
  <c r="N60" i="2"/>
  <c r="AN60" i="2"/>
  <c r="AX29" i="1"/>
  <c r="BV29" i="1" s="1"/>
  <c r="P60" i="2"/>
  <c r="AO60" i="2"/>
  <c r="AY29" i="1"/>
  <c r="BW29" i="1" s="1"/>
  <c r="Q60" i="2"/>
  <c r="AI19" i="13"/>
  <c r="AL22" i="13"/>
  <c r="AK21" i="13"/>
  <c r="AJ20" i="13"/>
  <c r="AM19" i="13"/>
  <c r="AH22" i="13"/>
  <c r="DK14" i="1"/>
  <c r="BO45" i="2"/>
  <c r="DI14" i="1"/>
  <c r="BM45" i="2"/>
  <c r="DJ14" i="1"/>
  <c r="BN45" i="2"/>
  <c r="DH15" i="1"/>
  <c r="BL46" i="2"/>
  <c r="DR15" i="1"/>
  <c r="BV46" i="2"/>
  <c r="BJ45" i="2"/>
  <c r="DF14" i="1"/>
  <c r="DO14" i="1"/>
  <c r="BS45" i="2"/>
  <c r="DN14" i="1"/>
  <c r="BR45" i="2"/>
  <c r="DQ14" i="1"/>
  <c r="BU45" i="2"/>
  <c r="DM22" i="1"/>
  <c r="BQ53" i="2"/>
  <c r="DS17" i="1"/>
  <c r="BW48" i="2"/>
  <c r="DL14" i="1"/>
  <c r="BP45" i="2"/>
  <c r="DG14" i="1"/>
  <c r="BK45" i="2"/>
  <c r="DP15" i="1"/>
  <c r="BT46" i="2"/>
  <c r="AY59" i="2" l="1"/>
  <c r="AX59" i="2"/>
  <c r="BF32" i="1"/>
  <c r="CD31" i="1"/>
  <c r="AV63" i="2" s="1"/>
  <c r="X63" i="2"/>
  <c r="AK41" i="1"/>
  <c r="BI40" i="1"/>
  <c r="AA72" i="2" s="1"/>
  <c r="C72" i="2"/>
  <c r="A400" i="5"/>
  <c r="B399" i="5"/>
  <c r="A882" i="5"/>
  <c r="B881" i="5"/>
  <c r="BC31" i="1"/>
  <c r="CA30" i="1"/>
  <c r="AS62" i="2" s="1"/>
  <c r="U62" i="2"/>
  <c r="BB31" i="1"/>
  <c r="BZ30" i="1"/>
  <c r="AR62" i="2" s="1"/>
  <c r="T62" i="2"/>
  <c r="BE32" i="1"/>
  <c r="CC31" i="1"/>
  <c r="AU63" i="2" s="1"/>
  <c r="W63" i="2"/>
  <c r="AZ31" i="1"/>
  <c r="BX30" i="1"/>
  <c r="AP62" i="2" s="1"/>
  <c r="R62" i="2"/>
  <c r="BD31" i="1"/>
  <c r="CB30" i="1"/>
  <c r="AT62" i="2" s="1"/>
  <c r="V62" i="2"/>
  <c r="BA31" i="1"/>
  <c r="BY30" i="1"/>
  <c r="AQ62" i="2" s="1"/>
  <c r="S62" i="2"/>
  <c r="AK61" i="2"/>
  <c r="AU30" i="1"/>
  <c r="BS30" i="1" s="1"/>
  <c r="M61" i="2"/>
  <c r="AC60" i="2"/>
  <c r="AY60" i="2" s="1"/>
  <c r="AM29" i="1"/>
  <c r="BK29" i="1" s="1"/>
  <c r="E60" i="2"/>
  <c r="AG61" i="2"/>
  <c r="AQ30" i="1"/>
  <c r="BO30" i="1" s="1"/>
  <c r="I61" i="2"/>
  <c r="AN61" i="2"/>
  <c r="AX30" i="1"/>
  <c r="BV30" i="1" s="1"/>
  <c r="P61" i="2"/>
  <c r="AF61" i="2"/>
  <c r="AP30" i="1"/>
  <c r="BN30" i="1" s="1"/>
  <c r="H61" i="2"/>
  <c r="AO61" i="2"/>
  <c r="AY30" i="1"/>
  <c r="BW30" i="1" s="1"/>
  <c r="Q61" i="2"/>
  <c r="AJ61" i="2"/>
  <c r="AT30" i="1"/>
  <c r="BR30" i="1" s="1"/>
  <c r="L61" i="2"/>
  <c r="AL61" i="2"/>
  <c r="AV30" i="1"/>
  <c r="BT30" i="1" s="1"/>
  <c r="N61" i="2"/>
  <c r="AH61" i="2"/>
  <c r="AR30" i="1"/>
  <c r="BP30" i="1" s="1"/>
  <c r="J61" i="2"/>
  <c r="AM61" i="2"/>
  <c r="AW30" i="1"/>
  <c r="BU30" i="1" s="1"/>
  <c r="O61" i="2"/>
  <c r="AB61" i="2"/>
  <c r="AL30" i="1"/>
  <c r="BJ30" i="1" s="1"/>
  <c r="D61" i="2"/>
  <c r="AI61" i="2"/>
  <c r="AS30" i="1"/>
  <c r="BQ30" i="1" s="1"/>
  <c r="K61" i="2"/>
  <c r="AD61" i="2"/>
  <c r="AN30" i="1"/>
  <c r="BL30" i="1" s="1"/>
  <c r="F61" i="2"/>
  <c r="AE61" i="2"/>
  <c r="AO30" i="1"/>
  <c r="BM30" i="1" s="1"/>
  <c r="G61" i="2"/>
  <c r="AH23" i="13"/>
  <c r="AL23" i="13"/>
  <c r="AM20" i="13"/>
  <c r="AJ21" i="13"/>
  <c r="AK22" i="13"/>
  <c r="AI20" i="13"/>
  <c r="DM23" i="1"/>
  <c r="BQ54" i="2"/>
  <c r="DN15" i="1"/>
  <c r="BR46" i="2"/>
  <c r="DO15" i="1"/>
  <c r="BS46" i="2"/>
  <c r="DF15" i="1"/>
  <c r="BJ46" i="2"/>
  <c r="DH16" i="1"/>
  <c r="BL47" i="2"/>
  <c r="DI15" i="1"/>
  <c r="BM46" i="2"/>
  <c r="DL15" i="1"/>
  <c r="BP46" i="2"/>
  <c r="BW49" i="2"/>
  <c r="DS18" i="1"/>
  <c r="DQ15" i="1"/>
  <c r="BU46" i="2"/>
  <c r="DR16" i="1"/>
  <c r="BV47" i="2"/>
  <c r="DJ15" i="1"/>
  <c r="BN46" i="2"/>
  <c r="DK15" i="1"/>
  <c r="BO46" i="2"/>
  <c r="DG15" i="1"/>
  <c r="BK46" i="2"/>
  <c r="DP16" i="1"/>
  <c r="BT47" i="2"/>
  <c r="AX60" i="2" l="1"/>
  <c r="AW60" i="2"/>
  <c r="BF33" i="1"/>
  <c r="X64" i="2"/>
  <c r="CD32" i="1"/>
  <c r="AV64" i="2" s="1"/>
  <c r="AK42" i="1"/>
  <c r="C73" i="2"/>
  <c r="BI41" i="1"/>
  <c r="AA73" i="2" s="1"/>
  <c r="A883" i="5"/>
  <c r="B882" i="5"/>
  <c r="A401" i="5"/>
  <c r="B400" i="5"/>
  <c r="BD32" i="1"/>
  <c r="CB31" i="1"/>
  <c r="AT63" i="2" s="1"/>
  <c r="V63" i="2"/>
  <c r="BB32" i="1"/>
  <c r="BZ31" i="1"/>
  <c r="AR63" i="2" s="1"/>
  <c r="T63" i="2"/>
  <c r="AZ32" i="1"/>
  <c r="BX31" i="1"/>
  <c r="AP63" i="2" s="1"/>
  <c r="R63" i="2"/>
  <c r="BE33" i="1"/>
  <c r="CC32" i="1"/>
  <c r="AU64" i="2" s="1"/>
  <c r="W64" i="2"/>
  <c r="BA32" i="1"/>
  <c r="BY31" i="1"/>
  <c r="AQ63" i="2" s="1"/>
  <c r="S63" i="2"/>
  <c r="BC32" i="1"/>
  <c r="CA31" i="1"/>
  <c r="AS63" i="2" s="1"/>
  <c r="U63" i="2"/>
  <c r="AB62" i="2"/>
  <c r="AL31" i="1"/>
  <c r="BJ31" i="1" s="1"/>
  <c r="D62" i="2"/>
  <c r="AG62" i="2"/>
  <c r="AQ31" i="1"/>
  <c r="BO31" i="1" s="1"/>
  <c r="I62" i="2"/>
  <c r="AC61" i="2"/>
  <c r="AY61" i="2" s="1"/>
  <c r="AM30" i="1"/>
  <c r="BK30" i="1" s="1"/>
  <c r="E61" i="2"/>
  <c r="AF62" i="2"/>
  <c r="AP31" i="1"/>
  <c r="BN31" i="1" s="1"/>
  <c r="H62" i="2"/>
  <c r="AM62" i="2"/>
  <c r="AW31" i="1"/>
  <c r="BU31" i="1" s="1"/>
  <c r="O62" i="2"/>
  <c r="AE62" i="2"/>
  <c r="AO31" i="1"/>
  <c r="BM31" i="1" s="1"/>
  <c r="G62" i="2"/>
  <c r="AN62" i="2"/>
  <c r="AX31" i="1"/>
  <c r="BV31" i="1" s="1"/>
  <c r="P62" i="2"/>
  <c r="AD62" i="2"/>
  <c r="AN31" i="1"/>
  <c r="BL31" i="1" s="1"/>
  <c r="F62" i="2"/>
  <c r="AH62" i="2"/>
  <c r="AR31" i="1"/>
  <c r="BP31" i="1" s="1"/>
  <c r="J62" i="2"/>
  <c r="AK62" i="2"/>
  <c r="AU31" i="1"/>
  <c r="BS31" i="1" s="1"/>
  <c r="M62" i="2"/>
  <c r="AL62" i="2"/>
  <c r="AV31" i="1"/>
  <c r="BT31" i="1" s="1"/>
  <c r="N62" i="2"/>
  <c r="AJ62" i="2"/>
  <c r="AT31" i="1"/>
  <c r="BR31" i="1" s="1"/>
  <c r="L62" i="2"/>
  <c r="AI62" i="2"/>
  <c r="AS31" i="1"/>
  <c r="BQ31" i="1" s="1"/>
  <c r="K62" i="2"/>
  <c r="AO62" i="2"/>
  <c r="AY31" i="1"/>
  <c r="BW31" i="1" s="1"/>
  <c r="Q62" i="2"/>
  <c r="AL24" i="13"/>
  <c r="AK23" i="13"/>
  <c r="AI21" i="13"/>
  <c r="AJ22" i="13"/>
  <c r="AM21" i="13"/>
  <c r="AH24" i="13"/>
  <c r="DJ16" i="1"/>
  <c r="BN47" i="2"/>
  <c r="DI16" i="1"/>
  <c r="BM47" i="2"/>
  <c r="DF16" i="1"/>
  <c r="BJ47" i="2"/>
  <c r="DO16" i="1"/>
  <c r="BS47" i="2"/>
  <c r="DM24" i="1"/>
  <c r="BQ55" i="2"/>
  <c r="DK16" i="1"/>
  <c r="BO47" i="2"/>
  <c r="BV48" i="2"/>
  <c r="DR17" i="1"/>
  <c r="DQ16" i="1"/>
  <c r="BU47" i="2"/>
  <c r="BP47" i="2"/>
  <c r="DL16" i="1"/>
  <c r="DH17" i="1"/>
  <c r="BL48" i="2"/>
  <c r="BW50" i="2"/>
  <c r="DS19" i="1"/>
  <c r="DN16" i="1"/>
  <c r="BR47" i="2"/>
  <c r="DP17" i="1"/>
  <c r="BT48" i="2"/>
  <c r="DG16" i="1"/>
  <c r="BK47" i="2"/>
  <c r="AX61" i="2" l="1"/>
  <c r="AW61" i="2"/>
  <c r="BF34" i="1"/>
  <c r="X65" i="2"/>
  <c r="CD33" i="1"/>
  <c r="AV65" i="2" s="1"/>
  <c r="AK43" i="1"/>
  <c r="C74" i="2"/>
  <c r="BI42" i="1"/>
  <c r="AA74" i="2" s="1"/>
  <c r="A402" i="5"/>
  <c r="B401" i="5"/>
  <c r="A884" i="5"/>
  <c r="B883" i="5"/>
  <c r="BA33" i="1"/>
  <c r="BY32" i="1"/>
  <c r="AQ64" i="2" s="1"/>
  <c r="S64" i="2"/>
  <c r="AZ33" i="1"/>
  <c r="BX32" i="1"/>
  <c r="AP64" i="2" s="1"/>
  <c r="R64" i="2"/>
  <c r="BB33" i="1"/>
  <c r="BZ32" i="1"/>
  <c r="AR64" i="2" s="1"/>
  <c r="T64" i="2"/>
  <c r="BC33" i="1"/>
  <c r="CA32" i="1"/>
  <c r="AS64" i="2" s="1"/>
  <c r="U64" i="2"/>
  <c r="BE34" i="1"/>
  <c r="CC33" i="1"/>
  <c r="AU65" i="2" s="1"/>
  <c r="W65" i="2"/>
  <c r="BD33" i="1"/>
  <c r="CB32" i="1"/>
  <c r="AT64" i="2" s="1"/>
  <c r="V64" i="2"/>
  <c r="AC62" i="2"/>
  <c r="AW62" i="2" s="1"/>
  <c r="AM31" i="1"/>
  <c r="BK31" i="1" s="1"/>
  <c r="E62" i="2"/>
  <c r="AM63" i="2"/>
  <c r="AW32" i="1"/>
  <c r="BU32" i="1" s="1"/>
  <c r="O63" i="2"/>
  <c r="AK63" i="2"/>
  <c r="AU32" i="1"/>
  <c r="BS32" i="1" s="1"/>
  <c r="M63" i="2"/>
  <c r="AL63" i="2"/>
  <c r="AV32" i="1"/>
  <c r="BT32" i="1" s="1"/>
  <c r="N63" i="2"/>
  <c r="AD63" i="2"/>
  <c r="AN32" i="1"/>
  <c r="BL32" i="1" s="1"/>
  <c r="F63" i="2"/>
  <c r="AJ63" i="2"/>
  <c r="AT32" i="1"/>
  <c r="BR32" i="1" s="1"/>
  <c r="L63" i="2"/>
  <c r="AB63" i="2"/>
  <c r="AL32" i="1"/>
  <c r="BJ32" i="1" s="1"/>
  <c r="D63" i="2"/>
  <c r="AI63" i="2"/>
  <c r="AS32" i="1"/>
  <c r="BQ32" i="1" s="1"/>
  <c r="K63" i="2"/>
  <c r="AG63" i="2"/>
  <c r="AQ32" i="1"/>
  <c r="BO32" i="1" s="1"/>
  <c r="I63" i="2"/>
  <c r="AN63" i="2"/>
  <c r="AX32" i="1"/>
  <c r="BV32" i="1" s="1"/>
  <c r="P63" i="2"/>
  <c r="AF63" i="2"/>
  <c r="AP32" i="1"/>
  <c r="BN32" i="1" s="1"/>
  <c r="H63" i="2"/>
  <c r="AH63" i="2"/>
  <c r="AR32" i="1"/>
  <c r="BP32" i="1" s="1"/>
  <c r="J63" i="2"/>
  <c r="AO63" i="2"/>
  <c r="AY32" i="1"/>
  <c r="BW32" i="1" s="1"/>
  <c r="Q63" i="2"/>
  <c r="AE63" i="2"/>
  <c r="AO32" i="1"/>
  <c r="BM32" i="1" s="1"/>
  <c r="G63" i="2"/>
  <c r="AM22" i="13"/>
  <c r="AK24" i="13"/>
  <c r="AH25" i="13"/>
  <c r="AJ23" i="13"/>
  <c r="AI22" i="13"/>
  <c r="AL25" i="13"/>
  <c r="DN17" i="1"/>
  <c r="BR48" i="2"/>
  <c r="DK17" i="1"/>
  <c r="BO48" i="2"/>
  <c r="DO17" i="1"/>
  <c r="BS48" i="2"/>
  <c r="BV49" i="2"/>
  <c r="DR18" i="1"/>
  <c r="BL49" i="2"/>
  <c r="DH18" i="1"/>
  <c r="DQ17" i="1"/>
  <c r="BU48" i="2"/>
  <c r="DM25" i="1"/>
  <c r="BQ56" i="2"/>
  <c r="DF17" i="1"/>
  <c r="BJ48" i="2"/>
  <c r="BW51" i="2"/>
  <c r="DS20" i="1"/>
  <c r="DL17" i="1"/>
  <c r="BP48" i="2"/>
  <c r="DI17" i="1"/>
  <c r="BM48" i="2"/>
  <c r="DJ17" i="1"/>
  <c r="BN48" i="2"/>
  <c r="DG17" i="1"/>
  <c r="BK48" i="2"/>
  <c r="DP18" i="1"/>
  <c r="BT49" i="2"/>
  <c r="AX62" i="2" l="1"/>
  <c r="BF35" i="1"/>
  <c r="X66" i="2"/>
  <c r="CD34" i="1"/>
  <c r="AV66" i="2" s="1"/>
  <c r="AY62" i="2"/>
  <c r="AK44" i="1"/>
  <c r="BI43" i="1"/>
  <c r="AA75" i="2" s="1"/>
  <c r="C75" i="2"/>
  <c r="A885" i="5"/>
  <c r="B884" i="5"/>
  <c r="A403" i="5"/>
  <c r="B402" i="5"/>
  <c r="BE35" i="1"/>
  <c r="CC34" i="1"/>
  <c r="AU66" i="2" s="1"/>
  <c r="W66" i="2"/>
  <c r="BC34" i="1"/>
  <c r="CA33" i="1"/>
  <c r="AS65" i="2" s="1"/>
  <c r="U65" i="2"/>
  <c r="AZ34" i="1"/>
  <c r="BX33" i="1"/>
  <c r="AP65" i="2" s="1"/>
  <c r="R65" i="2"/>
  <c r="BD34" i="1"/>
  <c r="CB33" i="1"/>
  <c r="AT65" i="2" s="1"/>
  <c r="V65" i="2"/>
  <c r="BB34" i="1"/>
  <c r="BZ33" i="1"/>
  <c r="AR65" i="2" s="1"/>
  <c r="T65" i="2"/>
  <c r="BA34" i="1"/>
  <c r="BY33" i="1"/>
  <c r="AQ65" i="2" s="1"/>
  <c r="S65" i="2"/>
  <c r="AF64" i="2"/>
  <c r="AP33" i="1"/>
  <c r="BN33" i="1" s="1"/>
  <c r="H64" i="2"/>
  <c r="AK64" i="2"/>
  <c r="AU33" i="1"/>
  <c r="BS33" i="1" s="1"/>
  <c r="M64" i="2"/>
  <c r="AM64" i="2"/>
  <c r="AW33" i="1"/>
  <c r="BU33" i="1" s="1"/>
  <c r="O64" i="2"/>
  <c r="AI64" i="2"/>
  <c r="AS33" i="1"/>
  <c r="BQ33" i="1" s="1"/>
  <c r="K64" i="2"/>
  <c r="AL64" i="2"/>
  <c r="AV33" i="1"/>
  <c r="BT33" i="1" s="1"/>
  <c r="N64" i="2"/>
  <c r="AD64" i="2"/>
  <c r="AN33" i="1"/>
  <c r="BL33" i="1" s="1"/>
  <c r="F64" i="2"/>
  <c r="AN64" i="2"/>
  <c r="AX33" i="1"/>
  <c r="BV33" i="1" s="1"/>
  <c r="P64" i="2"/>
  <c r="AG64" i="2"/>
  <c r="AQ33" i="1"/>
  <c r="BO33" i="1" s="1"/>
  <c r="I64" i="2"/>
  <c r="AC63" i="2"/>
  <c r="AW63" i="2" s="1"/>
  <c r="AM32" i="1"/>
  <c r="BK32" i="1" s="1"/>
  <c r="E63" i="2"/>
  <c r="AO64" i="2"/>
  <c r="AY33" i="1"/>
  <c r="BW33" i="1" s="1"/>
  <c r="Q64" i="2"/>
  <c r="AB64" i="2"/>
  <c r="AL33" i="1"/>
  <c r="BJ33" i="1" s="1"/>
  <c r="D64" i="2"/>
  <c r="AH64" i="2"/>
  <c r="AR33" i="1"/>
  <c r="BP33" i="1" s="1"/>
  <c r="J64" i="2"/>
  <c r="AE64" i="2"/>
  <c r="AO33" i="1"/>
  <c r="BM33" i="1" s="1"/>
  <c r="G64" i="2"/>
  <c r="AJ64" i="2"/>
  <c r="AT33" i="1"/>
  <c r="BR33" i="1" s="1"/>
  <c r="L64" i="2"/>
  <c r="AI23" i="13"/>
  <c r="AH26" i="13"/>
  <c r="AL26" i="13"/>
  <c r="AJ24" i="13"/>
  <c r="AK25" i="13"/>
  <c r="AM23" i="13"/>
  <c r="DI18" i="1"/>
  <c r="BM49" i="2"/>
  <c r="BP49" i="2"/>
  <c r="DL18" i="1"/>
  <c r="DF18" i="1"/>
  <c r="BJ49" i="2"/>
  <c r="DQ18" i="1"/>
  <c r="BU49" i="2"/>
  <c r="BW52" i="2"/>
  <c r="DS21" i="1"/>
  <c r="DH19" i="1"/>
  <c r="BL50" i="2"/>
  <c r="DR19" i="1"/>
  <c r="BV50" i="2"/>
  <c r="DO18" i="1"/>
  <c r="BS49" i="2"/>
  <c r="DJ18" i="1"/>
  <c r="BN49" i="2"/>
  <c r="DM26" i="1"/>
  <c r="BQ57" i="2"/>
  <c r="DK18" i="1"/>
  <c r="BO49" i="2"/>
  <c r="BR49" i="2"/>
  <c r="DN18" i="1"/>
  <c r="DG18" i="1"/>
  <c r="BK49" i="2"/>
  <c r="DP19" i="1"/>
  <c r="BT50" i="2"/>
  <c r="AY63" i="2" l="1"/>
  <c r="AX63" i="2"/>
  <c r="BF36" i="1"/>
  <c r="X67" i="2"/>
  <c r="CD35" i="1"/>
  <c r="AV67" i="2" s="1"/>
  <c r="AK45" i="1"/>
  <c r="C76" i="2"/>
  <c r="BI44" i="1"/>
  <c r="AA76" i="2" s="1"/>
  <c r="A404" i="5"/>
  <c r="B403" i="5"/>
  <c r="A886" i="5"/>
  <c r="B885" i="5"/>
  <c r="BC35" i="1"/>
  <c r="CA34" i="1"/>
  <c r="AS66" i="2" s="1"/>
  <c r="U66" i="2"/>
  <c r="BD35" i="1"/>
  <c r="CB34" i="1"/>
  <c r="AT66" i="2" s="1"/>
  <c r="V66" i="2"/>
  <c r="BA35" i="1"/>
  <c r="BY34" i="1"/>
  <c r="AQ66" i="2" s="1"/>
  <c r="S66" i="2"/>
  <c r="BE36" i="1"/>
  <c r="CC35" i="1"/>
  <c r="AU67" i="2" s="1"/>
  <c r="W67" i="2"/>
  <c r="AZ35" i="1"/>
  <c r="BX34" i="1"/>
  <c r="AP66" i="2" s="1"/>
  <c r="R66" i="2"/>
  <c r="BB35" i="1"/>
  <c r="BZ34" i="1"/>
  <c r="AR66" i="2" s="1"/>
  <c r="T66" i="2"/>
  <c r="AM65" i="2"/>
  <c r="AW34" i="1"/>
  <c r="BU34" i="1" s="1"/>
  <c r="O65" i="2"/>
  <c r="AO65" i="2"/>
  <c r="AY34" i="1"/>
  <c r="BW34" i="1" s="1"/>
  <c r="Q65" i="2"/>
  <c r="AB65" i="2"/>
  <c r="AL34" i="1"/>
  <c r="BJ34" i="1" s="1"/>
  <c r="D65" i="2"/>
  <c r="AG65" i="2"/>
  <c r="AQ34" i="1"/>
  <c r="BO34" i="1" s="1"/>
  <c r="I65" i="2"/>
  <c r="AK65" i="2"/>
  <c r="AU34" i="1"/>
  <c r="BS34" i="1" s="1"/>
  <c r="M65" i="2"/>
  <c r="AH65" i="2"/>
  <c r="AR34" i="1"/>
  <c r="BP34" i="1" s="1"/>
  <c r="J65" i="2"/>
  <c r="AI65" i="2"/>
  <c r="AS34" i="1"/>
  <c r="BQ34" i="1" s="1"/>
  <c r="K65" i="2"/>
  <c r="AE65" i="2"/>
  <c r="AO34" i="1"/>
  <c r="BM34" i="1" s="1"/>
  <c r="G65" i="2"/>
  <c r="AL65" i="2"/>
  <c r="AV34" i="1"/>
  <c r="BT34" i="1" s="1"/>
  <c r="N65" i="2"/>
  <c r="AN65" i="2"/>
  <c r="AX34" i="1"/>
  <c r="BV34" i="1" s="1"/>
  <c r="P65" i="2"/>
  <c r="AF65" i="2"/>
  <c r="AP34" i="1"/>
  <c r="BN34" i="1" s="1"/>
  <c r="H65" i="2"/>
  <c r="AC64" i="2"/>
  <c r="AX64" i="2" s="1"/>
  <c r="AM33" i="1"/>
  <c r="BK33" i="1" s="1"/>
  <c r="E64" i="2"/>
  <c r="AJ65" i="2"/>
  <c r="AT34" i="1"/>
  <c r="BR34" i="1" s="1"/>
  <c r="L65" i="2"/>
  <c r="AD65" i="2"/>
  <c r="AN34" i="1"/>
  <c r="BL34" i="1" s="1"/>
  <c r="F65" i="2"/>
  <c r="AH27" i="13"/>
  <c r="AM24" i="13"/>
  <c r="AL27" i="13"/>
  <c r="AK26" i="13"/>
  <c r="AJ25" i="13"/>
  <c r="AI24" i="13"/>
  <c r="DK19" i="1"/>
  <c r="BO50" i="2"/>
  <c r="BR50" i="2"/>
  <c r="DN19" i="1"/>
  <c r="DM27" i="1"/>
  <c r="BQ58" i="2"/>
  <c r="DJ19" i="1"/>
  <c r="BN50" i="2"/>
  <c r="DO19" i="1"/>
  <c r="BS50" i="2"/>
  <c r="DR20" i="1"/>
  <c r="BV51" i="2"/>
  <c r="DH20" i="1"/>
  <c r="BL51" i="2"/>
  <c r="DS22" i="1"/>
  <c r="BW53" i="2"/>
  <c r="DL19" i="1"/>
  <c r="BP50" i="2"/>
  <c r="DQ19" i="1"/>
  <c r="BU50" i="2"/>
  <c r="DF19" i="1"/>
  <c r="BJ50" i="2"/>
  <c r="DI19" i="1"/>
  <c r="BM50" i="2"/>
  <c r="DG19" i="1"/>
  <c r="BK50" i="2"/>
  <c r="DP20" i="1"/>
  <c r="BT51" i="2"/>
  <c r="BF37" i="1" l="1"/>
  <c r="X68" i="2"/>
  <c r="CD36" i="1"/>
  <c r="AV68" i="2" s="1"/>
  <c r="AW64" i="2"/>
  <c r="AY64" i="2"/>
  <c r="AK46" i="1"/>
  <c r="C77" i="2"/>
  <c r="BI45" i="1"/>
  <c r="AA77" i="2" s="1"/>
  <c r="A887" i="5"/>
  <c r="B886" i="5"/>
  <c r="A405" i="5"/>
  <c r="B404" i="5"/>
  <c r="AZ36" i="1"/>
  <c r="BX35" i="1"/>
  <c r="AP67" i="2" s="1"/>
  <c r="R67" i="2"/>
  <c r="BB36" i="1"/>
  <c r="BZ35" i="1"/>
  <c r="AR67" i="2" s="1"/>
  <c r="T67" i="2"/>
  <c r="BE37" i="1"/>
  <c r="CC36" i="1"/>
  <c r="AU68" i="2" s="1"/>
  <c r="W68" i="2"/>
  <c r="BD36" i="1"/>
  <c r="CB35" i="1"/>
  <c r="AT67" i="2" s="1"/>
  <c r="V67" i="2"/>
  <c r="BA36" i="1"/>
  <c r="BY35" i="1"/>
  <c r="AQ67" i="2" s="1"/>
  <c r="S67" i="2"/>
  <c r="BC36" i="1"/>
  <c r="CA35" i="1"/>
  <c r="AS67" i="2" s="1"/>
  <c r="U67" i="2"/>
  <c r="AB66" i="2"/>
  <c r="AL35" i="1"/>
  <c r="BJ35" i="1" s="1"/>
  <c r="D66" i="2"/>
  <c r="AO66" i="2"/>
  <c r="AY35" i="1"/>
  <c r="BW35" i="1" s="1"/>
  <c r="Q66" i="2"/>
  <c r="AC65" i="2"/>
  <c r="AY65" i="2" s="1"/>
  <c r="AM34" i="1"/>
  <c r="BK34" i="1" s="1"/>
  <c r="E65" i="2"/>
  <c r="AG66" i="2"/>
  <c r="AQ35" i="1"/>
  <c r="BO35" i="1" s="1"/>
  <c r="I66" i="2"/>
  <c r="AJ66" i="2"/>
  <c r="AT35" i="1"/>
  <c r="BR35" i="1" s="1"/>
  <c r="L66" i="2"/>
  <c r="AI66" i="2"/>
  <c r="AS35" i="1"/>
  <c r="BQ35" i="1" s="1"/>
  <c r="K66" i="2"/>
  <c r="AD66" i="2"/>
  <c r="AN35" i="1"/>
  <c r="BL35" i="1" s="1"/>
  <c r="F66" i="2"/>
  <c r="AF66" i="2"/>
  <c r="AP35" i="1"/>
  <c r="BN35" i="1" s="1"/>
  <c r="H66" i="2"/>
  <c r="AM66" i="2"/>
  <c r="AW35" i="1"/>
  <c r="BU35" i="1" s="1"/>
  <c r="O66" i="2"/>
  <c r="AN66" i="2"/>
  <c r="AX35" i="1"/>
  <c r="BV35" i="1" s="1"/>
  <c r="P66" i="2"/>
  <c r="AK66" i="2"/>
  <c r="AU35" i="1"/>
  <c r="BS35" i="1" s="1"/>
  <c r="M66" i="2"/>
  <c r="AL66" i="2"/>
  <c r="AV35" i="1"/>
  <c r="BT35" i="1" s="1"/>
  <c r="N66" i="2"/>
  <c r="AE66" i="2"/>
  <c r="AO35" i="1"/>
  <c r="BM35" i="1" s="1"/>
  <c r="G66" i="2"/>
  <c r="AH66" i="2"/>
  <c r="AR35" i="1"/>
  <c r="BP35" i="1" s="1"/>
  <c r="J66" i="2"/>
  <c r="AI25" i="13"/>
  <c r="AK27" i="13"/>
  <c r="AM25" i="13"/>
  <c r="AJ26" i="13"/>
  <c r="AL28" i="13"/>
  <c r="AH28" i="13"/>
  <c r="DI20" i="1"/>
  <c r="BM51" i="2"/>
  <c r="DQ20" i="1"/>
  <c r="BU51" i="2"/>
  <c r="DS23" i="1"/>
  <c r="BW54" i="2"/>
  <c r="DH21" i="1"/>
  <c r="BL52" i="2"/>
  <c r="DO20" i="1"/>
  <c r="BS51" i="2"/>
  <c r="BJ51" i="2"/>
  <c r="DF20" i="1"/>
  <c r="BP51" i="2"/>
  <c r="DL20" i="1"/>
  <c r="DR21" i="1"/>
  <c r="BV52" i="2"/>
  <c r="DJ20" i="1"/>
  <c r="BN51" i="2"/>
  <c r="DM28" i="1"/>
  <c r="BQ59" i="2"/>
  <c r="BR51" i="2"/>
  <c r="DN20" i="1"/>
  <c r="DK20" i="1"/>
  <c r="BO51" i="2"/>
  <c r="DG20" i="1"/>
  <c r="BK51" i="2"/>
  <c r="DP21" i="1"/>
  <c r="BT52" i="2"/>
  <c r="AX65" i="2" l="1"/>
  <c r="AW65" i="2"/>
  <c r="BF38" i="1"/>
  <c r="X69" i="2"/>
  <c r="CD37" i="1"/>
  <c r="AV69" i="2" s="1"/>
  <c r="AK47" i="1"/>
  <c r="C78" i="2"/>
  <c r="BI46" i="1"/>
  <c r="AA78" i="2" s="1"/>
  <c r="A406" i="5"/>
  <c r="B405" i="5"/>
  <c r="A888" i="5"/>
  <c r="B887" i="5"/>
  <c r="BA37" i="1"/>
  <c r="BY36" i="1"/>
  <c r="AQ68" i="2" s="1"/>
  <c r="S68" i="2"/>
  <c r="BB37" i="1"/>
  <c r="BZ36" i="1"/>
  <c r="AR68" i="2" s="1"/>
  <c r="T68" i="2"/>
  <c r="BC37" i="1"/>
  <c r="CA36" i="1"/>
  <c r="AS68" i="2" s="1"/>
  <c r="U68" i="2"/>
  <c r="BD37" i="1"/>
  <c r="CB36" i="1"/>
  <c r="AT68" i="2" s="1"/>
  <c r="V68" i="2"/>
  <c r="BE38" i="1"/>
  <c r="CC37" i="1"/>
  <c r="AU69" i="2" s="1"/>
  <c r="W69" i="2"/>
  <c r="AZ37" i="1"/>
  <c r="BX36" i="1"/>
  <c r="AP68" i="2" s="1"/>
  <c r="R68" i="2"/>
  <c r="AJ67" i="2"/>
  <c r="AT36" i="1"/>
  <c r="BR36" i="1" s="1"/>
  <c r="L67" i="2"/>
  <c r="AO67" i="2"/>
  <c r="AY36" i="1"/>
  <c r="BW36" i="1" s="1"/>
  <c r="Q67" i="2"/>
  <c r="AM67" i="2"/>
  <c r="AW36" i="1"/>
  <c r="BU36" i="1" s="1"/>
  <c r="O67" i="2"/>
  <c r="AH67" i="2"/>
  <c r="AR36" i="1"/>
  <c r="BP36" i="1" s="1"/>
  <c r="J67" i="2"/>
  <c r="AI67" i="2"/>
  <c r="AS36" i="1"/>
  <c r="BQ36" i="1" s="1"/>
  <c r="K67" i="2"/>
  <c r="AD67" i="2"/>
  <c r="AN36" i="1"/>
  <c r="BL36" i="1" s="1"/>
  <c r="F67" i="2"/>
  <c r="AG67" i="2"/>
  <c r="AQ36" i="1"/>
  <c r="BO36" i="1" s="1"/>
  <c r="I67" i="2"/>
  <c r="AC66" i="2"/>
  <c r="AY66" i="2" s="1"/>
  <c r="AM35" i="1"/>
  <c r="BK35" i="1" s="1"/>
  <c r="E66" i="2"/>
  <c r="AB67" i="2"/>
  <c r="AL36" i="1"/>
  <c r="BJ36" i="1" s="1"/>
  <c r="D67" i="2"/>
  <c r="AE67" i="2"/>
  <c r="AO36" i="1"/>
  <c r="BM36" i="1" s="1"/>
  <c r="G67" i="2"/>
  <c r="AN67" i="2"/>
  <c r="AX36" i="1"/>
  <c r="BV36" i="1" s="1"/>
  <c r="P67" i="2"/>
  <c r="AL67" i="2"/>
  <c r="AV36" i="1"/>
  <c r="BT36" i="1" s="1"/>
  <c r="N67" i="2"/>
  <c r="AK67" i="2"/>
  <c r="AU36" i="1"/>
  <c r="BS36" i="1" s="1"/>
  <c r="M67" i="2"/>
  <c r="AF67" i="2"/>
  <c r="AP36" i="1"/>
  <c r="BN36" i="1" s="1"/>
  <c r="H67" i="2"/>
  <c r="AM26" i="13"/>
  <c r="AK28" i="13"/>
  <c r="AH29" i="13"/>
  <c r="AJ27" i="13"/>
  <c r="AL29" i="13"/>
  <c r="AI26" i="13"/>
  <c r="BQ60" i="2"/>
  <c r="DM29" i="1"/>
  <c r="DL21" i="1"/>
  <c r="BP52" i="2"/>
  <c r="BV53" i="2"/>
  <c r="DR22" i="1"/>
  <c r="BS52" i="2"/>
  <c r="DO21" i="1"/>
  <c r="BU52" i="2"/>
  <c r="DQ21" i="1"/>
  <c r="DK21" i="1"/>
  <c r="BO52" i="2"/>
  <c r="DF21" i="1"/>
  <c r="BJ52" i="2"/>
  <c r="DN21" i="1"/>
  <c r="BR52" i="2"/>
  <c r="DJ21" i="1"/>
  <c r="BN52" i="2"/>
  <c r="DH22" i="1"/>
  <c r="BL53" i="2"/>
  <c r="DS24" i="1"/>
  <c r="BW55" i="2"/>
  <c r="DI21" i="1"/>
  <c r="BM52" i="2"/>
  <c r="DP22" i="1"/>
  <c r="BT53" i="2"/>
  <c r="DG21" i="1"/>
  <c r="BK52" i="2"/>
  <c r="AX66" i="2" l="1"/>
  <c r="AW66" i="2"/>
  <c r="BF39" i="1"/>
  <c r="X70" i="2"/>
  <c r="CD38" i="1"/>
  <c r="AV70" i="2" s="1"/>
  <c r="AK48" i="1"/>
  <c r="C79" i="2"/>
  <c r="BI47" i="1"/>
  <c r="AA79" i="2" s="1"/>
  <c r="A407" i="5"/>
  <c r="B406" i="5"/>
  <c r="A889" i="5"/>
  <c r="B888" i="5"/>
  <c r="BE39" i="1"/>
  <c r="CC38" i="1"/>
  <c r="AU70" i="2" s="1"/>
  <c r="W70" i="2"/>
  <c r="BD38" i="1"/>
  <c r="CB37" i="1"/>
  <c r="AT69" i="2" s="1"/>
  <c r="V69" i="2"/>
  <c r="BB38" i="1"/>
  <c r="BZ37" i="1"/>
  <c r="AR69" i="2" s="1"/>
  <c r="T69" i="2"/>
  <c r="AZ38" i="1"/>
  <c r="BX37" i="1"/>
  <c r="AP69" i="2" s="1"/>
  <c r="R69" i="2"/>
  <c r="BC38" i="1"/>
  <c r="CA37" i="1"/>
  <c r="AS69" i="2" s="1"/>
  <c r="U69" i="2"/>
  <c r="BA38" i="1"/>
  <c r="BY37" i="1"/>
  <c r="AQ69" i="2" s="1"/>
  <c r="S69" i="2"/>
  <c r="AN68" i="2"/>
  <c r="AX37" i="1"/>
  <c r="BV37" i="1" s="1"/>
  <c r="P68" i="2"/>
  <c r="AM68" i="2"/>
  <c r="AW37" i="1"/>
  <c r="BU37" i="1" s="1"/>
  <c r="O68" i="2"/>
  <c r="AC67" i="2"/>
  <c r="AW67" i="2" s="1"/>
  <c r="AM36" i="1"/>
  <c r="BK36" i="1" s="1"/>
  <c r="E67" i="2"/>
  <c r="AI68" i="2"/>
  <c r="AS37" i="1"/>
  <c r="BQ37" i="1" s="1"/>
  <c r="K68" i="2"/>
  <c r="AO68" i="2"/>
  <c r="AY37" i="1"/>
  <c r="BW37" i="1" s="1"/>
  <c r="Q68" i="2"/>
  <c r="AE68" i="2"/>
  <c r="AO37" i="1"/>
  <c r="BM37" i="1" s="1"/>
  <c r="G68" i="2"/>
  <c r="AJ68" i="2"/>
  <c r="AT37" i="1"/>
  <c r="BR37" i="1" s="1"/>
  <c r="L68" i="2"/>
  <c r="AK68" i="2"/>
  <c r="AU37" i="1"/>
  <c r="BS37" i="1" s="1"/>
  <c r="M68" i="2"/>
  <c r="AG68" i="2"/>
  <c r="AQ37" i="1"/>
  <c r="BO37" i="1" s="1"/>
  <c r="I68" i="2"/>
  <c r="AL68" i="2"/>
  <c r="AV37" i="1"/>
  <c r="BT37" i="1" s="1"/>
  <c r="N68" i="2"/>
  <c r="AH68" i="2"/>
  <c r="AR37" i="1"/>
  <c r="BP37" i="1" s="1"/>
  <c r="J68" i="2"/>
  <c r="AB68" i="2"/>
  <c r="AL37" i="1"/>
  <c r="BJ37" i="1" s="1"/>
  <c r="D68" i="2"/>
  <c r="AF68" i="2"/>
  <c r="AP37" i="1"/>
  <c r="BN37" i="1" s="1"/>
  <c r="H68" i="2"/>
  <c r="AD68" i="2"/>
  <c r="AN37" i="1"/>
  <c r="BL37" i="1" s="1"/>
  <c r="F68" i="2"/>
  <c r="AK29" i="13"/>
  <c r="AI27" i="13"/>
  <c r="AH30" i="13"/>
  <c r="AM27" i="13"/>
  <c r="AL30" i="13"/>
  <c r="AJ28" i="13"/>
  <c r="DH23" i="1"/>
  <c r="BL54" i="2"/>
  <c r="DJ22" i="1"/>
  <c r="BN53" i="2"/>
  <c r="BR53" i="2"/>
  <c r="DN22" i="1"/>
  <c r="BS53" i="2"/>
  <c r="DO22" i="1"/>
  <c r="DK22" i="1"/>
  <c r="BO53" i="2"/>
  <c r="DL22" i="1"/>
  <c r="BP53" i="2"/>
  <c r="DI22" i="1"/>
  <c r="BM53" i="2"/>
  <c r="DS25" i="1"/>
  <c r="BW56" i="2"/>
  <c r="DQ22" i="1"/>
  <c r="BU53" i="2"/>
  <c r="DR23" i="1"/>
  <c r="BV54" i="2"/>
  <c r="DM30" i="1"/>
  <c r="BQ61" i="2"/>
  <c r="DF22" i="1"/>
  <c r="BJ53" i="2"/>
  <c r="DG22" i="1"/>
  <c r="BK53" i="2"/>
  <c r="DP23" i="1"/>
  <c r="BT54" i="2"/>
  <c r="BF40" i="1" l="1"/>
  <c r="CD39" i="1"/>
  <c r="AV71" i="2" s="1"/>
  <c r="X71" i="2"/>
  <c r="AY67" i="2"/>
  <c r="AX67" i="2"/>
  <c r="AK49" i="1"/>
  <c r="C80" i="2"/>
  <c r="BI48" i="1"/>
  <c r="AA80" i="2" s="1"/>
  <c r="A890" i="5"/>
  <c r="B889" i="5"/>
  <c r="A408" i="5"/>
  <c r="B407" i="5"/>
  <c r="BB39" i="1"/>
  <c r="BZ38" i="1"/>
  <c r="AR70" i="2" s="1"/>
  <c r="T70" i="2"/>
  <c r="CA38" i="1"/>
  <c r="AS70" i="2" s="1"/>
  <c r="U70" i="2"/>
  <c r="BC39" i="1"/>
  <c r="BD39" i="1"/>
  <c r="CB38" i="1"/>
  <c r="AT70" i="2" s="1"/>
  <c r="V70" i="2"/>
  <c r="BA39" i="1"/>
  <c r="BY38" i="1"/>
  <c r="AQ70" i="2" s="1"/>
  <c r="S70" i="2"/>
  <c r="AZ39" i="1"/>
  <c r="BX38" i="1"/>
  <c r="AP70" i="2" s="1"/>
  <c r="R70" i="2"/>
  <c r="BE40" i="1"/>
  <c r="CC39" i="1"/>
  <c r="AU71" i="2" s="1"/>
  <c r="W71" i="2"/>
  <c r="AH69" i="2"/>
  <c r="AR38" i="1"/>
  <c r="BP38" i="1" s="1"/>
  <c r="J69" i="2"/>
  <c r="AC68" i="2"/>
  <c r="AX68" i="2" s="1"/>
  <c r="AM37" i="1"/>
  <c r="BK37" i="1" s="1"/>
  <c r="E68" i="2"/>
  <c r="AM69" i="2"/>
  <c r="AW38" i="1"/>
  <c r="BU38" i="1" s="1"/>
  <c r="O69" i="2"/>
  <c r="AK69" i="2"/>
  <c r="AU38" i="1"/>
  <c r="BS38" i="1" s="1"/>
  <c r="M69" i="2"/>
  <c r="AF69" i="2"/>
  <c r="AP38" i="1"/>
  <c r="BN38" i="1" s="1"/>
  <c r="H69" i="2"/>
  <c r="AL69" i="2"/>
  <c r="AV38" i="1"/>
  <c r="BT38" i="1" s="1"/>
  <c r="N69" i="2"/>
  <c r="AB69" i="2"/>
  <c r="AL38" i="1"/>
  <c r="BJ38" i="1" s="1"/>
  <c r="D69" i="2"/>
  <c r="AI69" i="2"/>
  <c r="AS38" i="1"/>
  <c r="BQ38" i="1" s="1"/>
  <c r="K69" i="2"/>
  <c r="AO69" i="2"/>
  <c r="AY38" i="1"/>
  <c r="BW38" i="1" s="1"/>
  <c r="Q69" i="2"/>
  <c r="AJ69" i="2"/>
  <c r="AT38" i="1"/>
  <c r="BR38" i="1" s="1"/>
  <c r="L69" i="2"/>
  <c r="AN69" i="2"/>
  <c r="AX38" i="1"/>
  <c r="BV38" i="1" s="1"/>
  <c r="P69" i="2"/>
  <c r="AD69" i="2"/>
  <c r="AN38" i="1"/>
  <c r="BL38" i="1" s="1"/>
  <c r="F69" i="2"/>
  <c r="AG69" i="2"/>
  <c r="AQ38" i="1"/>
  <c r="BO38" i="1" s="1"/>
  <c r="I69" i="2"/>
  <c r="AE69" i="2"/>
  <c r="AO38" i="1"/>
  <c r="BM38" i="1" s="1"/>
  <c r="G69" i="2"/>
  <c r="AJ29" i="13"/>
  <c r="AK30" i="13"/>
  <c r="AL31" i="13"/>
  <c r="AM28" i="13"/>
  <c r="AH31" i="13"/>
  <c r="AI28" i="13"/>
  <c r="BR54" i="2"/>
  <c r="DN23" i="1"/>
  <c r="DM31" i="1"/>
  <c r="BQ62" i="2"/>
  <c r="BV55" i="2"/>
  <c r="DR24" i="1"/>
  <c r="DI23" i="1"/>
  <c r="BM54" i="2"/>
  <c r="DK23" i="1"/>
  <c r="BO54" i="2"/>
  <c r="DH24" i="1"/>
  <c r="BL55" i="2"/>
  <c r="DF23" i="1"/>
  <c r="BJ54" i="2"/>
  <c r="DO23" i="1"/>
  <c r="BS54" i="2"/>
  <c r="BU54" i="2"/>
  <c r="DQ23" i="1"/>
  <c r="BW57" i="2"/>
  <c r="DS26" i="1"/>
  <c r="BP54" i="2"/>
  <c r="DL23" i="1"/>
  <c r="BN54" i="2"/>
  <c r="DJ23" i="1"/>
  <c r="DG23" i="1"/>
  <c r="BK54" i="2"/>
  <c r="DP24" i="1"/>
  <c r="BT55" i="2"/>
  <c r="AW68" i="2" l="1"/>
  <c r="AY68" i="2"/>
  <c r="BF41" i="1"/>
  <c r="X72" i="2"/>
  <c r="CD40" i="1"/>
  <c r="AV72" i="2" s="1"/>
  <c r="AK50" i="1"/>
  <c r="C81" i="2"/>
  <c r="BI49" i="1"/>
  <c r="AA81" i="2" s="1"/>
  <c r="A409" i="5"/>
  <c r="B408" i="5"/>
  <c r="A891" i="5"/>
  <c r="B890" i="5"/>
  <c r="BD40" i="1"/>
  <c r="CB39" i="1"/>
  <c r="AT71" i="2" s="1"/>
  <c r="V71" i="2"/>
  <c r="AZ40" i="1"/>
  <c r="BX39" i="1"/>
  <c r="AP71" i="2" s="1"/>
  <c r="R71" i="2"/>
  <c r="BC40" i="1"/>
  <c r="CA39" i="1"/>
  <c r="AS71" i="2" s="1"/>
  <c r="U71" i="2"/>
  <c r="BE41" i="1"/>
  <c r="CC40" i="1"/>
  <c r="AU72" i="2" s="1"/>
  <c r="W72" i="2"/>
  <c r="BA40" i="1"/>
  <c r="BY39" i="1"/>
  <c r="AQ71" i="2" s="1"/>
  <c r="S71" i="2"/>
  <c r="BB40" i="1"/>
  <c r="BZ39" i="1"/>
  <c r="AR71" i="2" s="1"/>
  <c r="T71" i="2"/>
  <c r="AM70" i="2"/>
  <c r="AW39" i="1"/>
  <c r="BU39" i="1" s="1"/>
  <c r="O70" i="2"/>
  <c r="AI70" i="2"/>
  <c r="AS39" i="1"/>
  <c r="BQ39" i="1" s="1"/>
  <c r="K70" i="2"/>
  <c r="AD70" i="2"/>
  <c r="AN39" i="1"/>
  <c r="BL39" i="1" s="1"/>
  <c r="F70" i="2"/>
  <c r="AC69" i="2"/>
  <c r="AX69" i="2" s="1"/>
  <c r="AM38" i="1"/>
  <c r="BK38" i="1" s="1"/>
  <c r="E69" i="2"/>
  <c r="AB70" i="2"/>
  <c r="AL39" i="1"/>
  <c r="BJ39" i="1" s="1"/>
  <c r="D70" i="2"/>
  <c r="AJ70" i="2"/>
  <c r="AT39" i="1"/>
  <c r="BR39" i="1" s="1"/>
  <c r="L70" i="2"/>
  <c r="AE70" i="2"/>
  <c r="AO39" i="1"/>
  <c r="BM39" i="1" s="1"/>
  <c r="G70" i="2"/>
  <c r="AO70" i="2"/>
  <c r="AY39" i="1"/>
  <c r="BW39" i="1" s="1"/>
  <c r="Q70" i="2"/>
  <c r="AH70" i="2"/>
  <c r="AR39" i="1"/>
  <c r="BP39" i="1" s="1"/>
  <c r="J70" i="2"/>
  <c r="AF70" i="2"/>
  <c r="AP39" i="1"/>
  <c r="BN39" i="1" s="1"/>
  <c r="H70" i="2"/>
  <c r="AN70" i="2"/>
  <c r="AX39" i="1"/>
  <c r="BV39" i="1" s="1"/>
  <c r="P70" i="2"/>
  <c r="AK70" i="2"/>
  <c r="AU39" i="1"/>
  <c r="BS39" i="1" s="1"/>
  <c r="M70" i="2"/>
  <c r="AG70" i="2"/>
  <c r="AQ39" i="1"/>
  <c r="BO39" i="1" s="1"/>
  <c r="I70" i="2"/>
  <c r="AL70" i="2"/>
  <c r="AV39" i="1"/>
  <c r="BT39" i="1" s="1"/>
  <c r="N70" i="2"/>
  <c r="AI29" i="13"/>
  <c r="AL32" i="13"/>
  <c r="AJ30" i="13"/>
  <c r="AH32" i="13"/>
  <c r="AM29" i="13"/>
  <c r="AK31" i="13"/>
  <c r="DF24" i="1"/>
  <c r="BJ55" i="2"/>
  <c r="DK24" i="1"/>
  <c r="BO55" i="2"/>
  <c r="BQ63" i="2"/>
  <c r="DM32" i="1"/>
  <c r="DJ24" i="1"/>
  <c r="BN55" i="2"/>
  <c r="DL24" i="1"/>
  <c r="BP55" i="2"/>
  <c r="DQ24" i="1"/>
  <c r="BU55" i="2"/>
  <c r="BV56" i="2"/>
  <c r="DR25" i="1"/>
  <c r="BS55" i="2"/>
  <c r="DO24" i="1"/>
  <c r="DH25" i="1"/>
  <c r="BL56" i="2"/>
  <c r="DI24" i="1"/>
  <c r="BM55" i="2"/>
  <c r="DN24" i="1"/>
  <c r="BR55" i="2"/>
  <c r="DS27" i="1"/>
  <c r="BW58" i="2"/>
  <c r="DP25" i="1"/>
  <c r="BT56" i="2"/>
  <c r="DG24" i="1"/>
  <c r="BK55" i="2"/>
  <c r="BF42" i="1" l="1"/>
  <c r="X73" i="2"/>
  <c r="CD41" i="1"/>
  <c r="AV73" i="2" s="1"/>
  <c r="AW69" i="2"/>
  <c r="AY69" i="2"/>
  <c r="AK51" i="1"/>
  <c r="C82" i="2"/>
  <c r="BI50" i="1"/>
  <c r="AA82" i="2" s="1"/>
  <c r="A892" i="5"/>
  <c r="B891" i="5"/>
  <c r="A410" i="5"/>
  <c r="B409" i="5"/>
  <c r="BC41" i="1"/>
  <c r="CA40" i="1"/>
  <c r="AS72" i="2" s="1"/>
  <c r="U72" i="2"/>
  <c r="BA41" i="1"/>
  <c r="BY40" i="1"/>
  <c r="AQ72" i="2" s="1"/>
  <c r="S72" i="2"/>
  <c r="BB41" i="1"/>
  <c r="BZ40" i="1"/>
  <c r="AR72" i="2" s="1"/>
  <c r="T72" i="2"/>
  <c r="AZ41" i="1"/>
  <c r="BX40" i="1"/>
  <c r="AP72" i="2" s="1"/>
  <c r="R72" i="2"/>
  <c r="BE42" i="1"/>
  <c r="CC41" i="1"/>
  <c r="AU73" i="2" s="1"/>
  <c r="W73" i="2"/>
  <c r="BD41" i="1"/>
  <c r="CB40" i="1"/>
  <c r="AT72" i="2" s="1"/>
  <c r="V72" i="2"/>
  <c r="AD71" i="2"/>
  <c r="AN40" i="1"/>
  <c r="BL40" i="1" s="1"/>
  <c r="F71" i="2"/>
  <c r="AG71" i="2"/>
  <c r="AQ40" i="1"/>
  <c r="BO40" i="1" s="1"/>
  <c r="I71" i="2"/>
  <c r="AF71" i="2"/>
  <c r="AP40" i="1"/>
  <c r="BN40" i="1" s="1"/>
  <c r="H71" i="2"/>
  <c r="AK71" i="2"/>
  <c r="AU40" i="1"/>
  <c r="BS40" i="1" s="1"/>
  <c r="M71" i="2"/>
  <c r="AI71" i="2"/>
  <c r="AS40" i="1"/>
  <c r="BQ40" i="1" s="1"/>
  <c r="K71" i="2"/>
  <c r="AJ71" i="2"/>
  <c r="AT40" i="1"/>
  <c r="BR40" i="1" s="1"/>
  <c r="L71" i="2"/>
  <c r="AC70" i="2"/>
  <c r="AX70" i="2" s="1"/>
  <c r="AM39" i="1"/>
  <c r="BK39" i="1" s="1"/>
  <c r="E70" i="2"/>
  <c r="AB71" i="2"/>
  <c r="AL40" i="1"/>
  <c r="BJ40" i="1" s="1"/>
  <c r="D71" i="2"/>
  <c r="AM71" i="2"/>
  <c r="AW40" i="1"/>
  <c r="BU40" i="1" s="1"/>
  <c r="O71" i="2"/>
  <c r="AE71" i="2"/>
  <c r="AO40" i="1"/>
  <c r="BM40" i="1" s="1"/>
  <c r="G71" i="2"/>
  <c r="AH71" i="2"/>
  <c r="AR40" i="1"/>
  <c r="BP40" i="1" s="1"/>
  <c r="J71" i="2"/>
  <c r="AL71" i="2"/>
  <c r="AV40" i="1"/>
  <c r="BT40" i="1" s="1"/>
  <c r="N71" i="2"/>
  <c r="AN71" i="2"/>
  <c r="AX40" i="1"/>
  <c r="BV40" i="1" s="1"/>
  <c r="P71" i="2"/>
  <c r="AO71" i="2"/>
  <c r="AY40" i="1"/>
  <c r="BW40" i="1" s="1"/>
  <c r="Q71" i="2"/>
  <c r="AJ31" i="13"/>
  <c r="AH33" i="13"/>
  <c r="AM30" i="13"/>
  <c r="AI30" i="13"/>
  <c r="AK32" i="13"/>
  <c r="AL33" i="13"/>
  <c r="DN25" i="1"/>
  <c r="BR56" i="2"/>
  <c r="DH26" i="1"/>
  <c r="BL57" i="2"/>
  <c r="DM33" i="1"/>
  <c r="BQ64" i="2"/>
  <c r="DL25" i="1"/>
  <c r="BP56" i="2"/>
  <c r="DK25" i="1"/>
  <c r="BO56" i="2"/>
  <c r="BW59" i="2"/>
  <c r="DS28" i="1"/>
  <c r="DI25" i="1"/>
  <c r="BM56" i="2"/>
  <c r="DO25" i="1"/>
  <c r="BS56" i="2"/>
  <c r="BV57" i="2"/>
  <c r="DR26" i="1"/>
  <c r="DQ25" i="1"/>
  <c r="BU56" i="2"/>
  <c r="DJ25" i="1"/>
  <c r="BN56" i="2"/>
  <c r="BJ56" i="2"/>
  <c r="DF25" i="1"/>
  <c r="DG25" i="1"/>
  <c r="BK56" i="2"/>
  <c r="DP26" i="1"/>
  <c r="BT57" i="2"/>
  <c r="AY70" i="2" l="1"/>
  <c r="AW70" i="2"/>
  <c r="BF43" i="1"/>
  <c r="X74" i="2"/>
  <c r="CD42" i="1"/>
  <c r="AV74" i="2" s="1"/>
  <c r="AK52" i="1"/>
  <c r="BI51" i="1"/>
  <c r="AA83" i="2" s="1"/>
  <c r="C83" i="2"/>
  <c r="A893" i="5"/>
  <c r="B892" i="5"/>
  <c r="A411" i="5"/>
  <c r="B410" i="5"/>
  <c r="BB42" i="1"/>
  <c r="BZ41" i="1"/>
  <c r="AR73" i="2" s="1"/>
  <c r="T73" i="2"/>
  <c r="BA42" i="1"/>
  <c r="BY41" i="1"/>
  <c r="AQ73" i="2" s="1"/>
  <c r="S73" i="2"/>
  <c r="BE43" i="1"/>
  <c r="CC42" i="1"/>
  <c r="AU74" i="2" s="1"/>
  <c r="W74" i="2"/>
  <c r="AZ42" i="1"/>
  <c r="BX41" i="1"/>
  <c r="AP73" i="2" s="1"/>
  <c r="R73" i="2"/>
  <c r="BD42" i="1"/>
  <c r="CB41" i="1"/>
  <c r="AT73" i="2" s="1"/>
  <c r="V73" i="2"/>
  <c r="BC42" i="1"/>
  <c r="CA41" i="1"/>
  <c r="AS73" i="2" s="1"/>
  <c r="U73" i="2"/>
  <c r="AB72" i="2"/>
  <c r="AL41" i="1"/>
  <c r="BJ41" i="1" s="1"/>
  <c r="D72" i="2"/>
  <c r="AF72" i="2"/>
  <c r="AP41" i="1"/>
  <c r="BN41" i="1" s="1"/>
  <c r="H72" i="2"/>
  <c r="AL72" i="2"/>
  <c r="AV41" i="1"/>
  <c r="BT41" i="1" s="1"/>
  <c r="N72" i="2"/>
  <c r="AG72" i="2"/>
  <c r="AQ41" i="1"/>
  <c r="BO41" i="1" s="1"/>
  <c r="I72" i="2"/>
  <c r="AH72" i="2"/>
  <c r="AR41" i="1"/>
  <c r="BP41" i="1" s="1"/>
  <c r="J72" i="2"/>
  <c r="AJ72" i="2"/>
  <c r="AT41" i="1"/>
  <c r="BR41" i="1" s="1"/>
  <c r="L72" i="2"/>
  <c r="AD72" i="2"/>
  <c r="AN41" i="1"/>
  <c r="BL41" i="1" s="1"/>
  <c r="F72" i="2"/>
  <c r="AI72" i="2"/>
  <c r="AS41" i="1"/>
  <c r="BQ41" i="1" s="1"/>
  <c r="K72" i="2"/>
  <c r="AE72" i="2"/>
  <c r="AO41" i="1"/>
  <c r="BM41" i="1" s="1"/>
  <c r="G72" i="2"/>
  <c r="AC71" i="2"/>
  <c r="AW71" i="2" s="1"/>
  <c r="AM40" i="1"/>
  <c r="BK40" i="1" s="1"/>
  <c r="E71" i="2"/>
  <c r="AO72" i="2"/>
  <c r="AY41" i="1"/>
  <c r="BW41" i="1" s="1"/>
  <c r="Q72" i="2"/>
  <c r="AK72" i="2"/>
  <c r="AU41" i="1"/>
  <c r="BS41" i="1" s="1"/>
  <c r="M72" i="2"/>
  <c r="AM72" i="2"/>
  <c r="AW41" i="1"/>
  <c r="BU41" i="1" s="1"/>
  <c r="O72" i="2"/>
  <c r="AN72" i="2"/>
  <c r="AX41" i="1"/>
  <c r="BV41" i="1" s="1"/>
  <c r="P72" i="2"/>
  <c r="AL34" i="13"/>
  <c r="AM31" i="13"/>
  <c r="AI31" i="13"/>
  <c r="AK33" i="13"/>
  <c r="AH34" i="13"/>
  <c r="AJ32" i="13"/>
  <c r="BW60" i="2"/>
  <c r="DS29" i="1"/>
  <c r="DQ26" i="1"/>
  <c r="BU57" i="2"/>
  <c r="DO26" i="1"/>
  <c r="BS57" i="2"/>
  <c r="DR27" i="1"/>
  <c r="BV58" i="2"/>
  <c r="DI26" i="1"/>
  <c r="BM57" i="2"/>
  <c r="DL26" i="1"/>
  <c r="BP57" i="2"/>
  <c r="DH27" i="1"/>
  <c r="BL58" i="2"/>
  <c r="DJ26" i="1"/>
  <c r="BN57" i="2"/>
  <c r="BJ57" i="2"/>
  <c r="DF26" i="1"/>
  <c r="DK26" i="1"/>
  <c r="BO57" i="2"/>
  <c r="BQ65" i="2"/>
  <c r="DM34" i="1"/>
  <c r="DN26" i="1"/>
  <c r="BR57" i="2"/>
  <c r="DP27" i="1"/>
  <c r="BT58" i="2"/>
  <c r="DG26" i="1"/>
  <c r="BK57" i="2"/>
  <c r="AX71" i="2" l="1"/>
  <c r="BF44" i="1"/>
  <c r="X75" i="2"/>
  <c r="CD43" i="1"/>
  <c r="AV75" i="2" s="1"/>
  <c r="AY71" i="2"/>
  <c r="AK53" i="1"/>
  <c r="BI52" i="1"/>
  <c r="AA84" i="2" s="1"/>
  <c r="C84" i="2"/>
  <c r="A412" i="5"/>
  <c r="B411" i="5"/>
  <c r="A894" i="5"/>
  <c r="B893" i="5"/>
  <c r="BD43" i="1"/>
  <c r="CB42" i="1"/>
  <c r="AT74" i="2" s="1"/>
  <c r="V74" i="2"/>
  <c r="AZ43" i="1"/>
  <c r="BX42" i="1"/>
  <c r="AP74" i="2" s="1"/>
  <c r="R74" i="2"/>
  <c r="BA43" i="1"/>
  <c r="BY42" i="1"/>
  <c r="AQ74" i="2" s="1"/>
  <c r="S74" i="2"/>
  <c r="BC43" i="1"/>
  <c r="CA42" i="1"/>
  <c r="AS74" i="2" s="1"/>
  <c r="U74" i="2"/>
  <c r="BE44" i="1"/>
  <c r="CC43" i="1"/>
  <c r="AU75" i="2" s="1"/>
  <c r="W75" i="2"/>
  <c r="BB43" i="1"/>
  <c r="BZ42" i="1"/>
  <c r="AR74" i="2" s="1"/>
  <c r="T74" i="2"/>
  <c r="AM73" i="2"/>
  <c r="AW42" i="1"/>
  <c r="BU42" i="1" s="1"/>
  <c r="O73" i="2"/>
  <c r="AG73" i="2"/>
  <c r="AQ42" i="1"/>
  <c r="BO42" i="1" s="1"/>
  <c r="I73" i="2"/>
  <c r="AK73" i="2"/>
  <c r="AU42" i="1"/>
  <c r="BS42" i="1" s="1"/>
  <c r="M73" i="2"/>
  <c r="AJ73" i="2"/>
  <c r="AT42" i="1"/>
  <c r="BR42" i="1" s="1"/>
  <c r="L73" i="2"/>
  <c r="AH73" i="2"/>
  <c r="AR42" i="1"/>
  <c r="BP42" i="1" s="1"/>
  <c r="J73" i="2"/>
  <c r="AC72" i="2"/>
  <c r="AY72" i="2" s="1"/>
  <c r="AM41" i="1"/>
  <c r="BK41" i="1" s="1"/>
  <c r="E72" i="2"/>
  <c r="AD73" i="2"/>
  <c r="AN42" i="1"/>
  <c r="BL42" i="1" s="1"/>
  <c r="F73" i="2"/>
  <c r="AF73" i="2"/>
  <c r="AP42" i="1"/>
  <c r="BN42" i="1" s="1"/>
  <c r="H73" i="2"/>
  <c r="AE73" i="2"/>
  <c r="AO42" i="1"/>
  <c r="BM42" i="1" s="1"/>
  <c r="G73" i="2"/>
  <c r="AN73" i="2"/>
  <c r="AX42" i="1"/>
  <c r="BV42" i="1" s="1"/>
  <c r="P73" i="2"/>
  <c r="AO73" i="2"/>
  <c r="AY42" i="1"/>
  <c r="BW42" i="1" s="1"/>
  <c r="Q73" i="2"/>
  <c r="AL73" i="2"/>
  <c r="AV42" i="1"/>
  <c r="BT42" i="1" s="1"/>
  <c r="N73" i="2"/>
  <c r="AB73" i="2"/>
  <c r="AL42" i="1"/>
  <c r="BJ42" i="1" s="1"/>
  <c r="D73" i="2"/>
  <c r="AI73" i="2"/>
  <c r="AS42" i="1"/>
  <c r="BQ42" i="1" s="1"/>
  <c r="K73" i="2"/>
  <c r="AJ33" i="13"/>
  <c r="AH35" i="13"/>
  <c r="AM32" i="13"/>
  <c r="AK34" i="13"/>
  <c r="AI32" i="13"/>
  <c r="AL35" i="13"/>
  <c r="DL27" i="1"/>
  <c r="BP58" i="2"/>
  <c r="DN27" i="1"/>
  <c r="BR58" i="2"/>
  <c r="DK27" i="1"/>
  <c r="BO58" i="2"/>
  <c r="DJ27" i="1"/>
  <c r="BN58" i="2"/>
  <c r="DH28" i="1"/>
  <c r="BL59" i="2"/>
  <c r="BV59" i="2"/>
  <c r="DR28" i="1"/>
  <c r="DS30" i="1"/>
  <c r="BW61" i="2"/>
  <c r="DI27" i="1"/>
  <c r="BM58" i="2"/>
  <c r="DQ27" i="1"/>
  <c r="BU58" i="2"/>
  <c r="DM35" i="1"/>
  <c r="BQ66" i="2"/>
  <c r="DF27" i="1"/>
  <c r="BJ58" i="2"/>
  <c r="BS58" i="2"/>
  <c r="DO27" i="1"/>
  <c r="DP28" i="1"/>
  <c r="BT59" i="2"/>
  <c r="DG27" i="1"/>
  <c r="BK58" i="2"/>
  <c r="AX72" i="2" l="1"/>
  <c r="AW72" i="2"/>
  <c r="BF45" i="1"/>
  <c r="X76" i="2"/>
  <c r="CD44" i="1"/>
  <c r="AV76" i="2" s="1"/>
  <c r="AK54" i="1"/>
  <c r="BI53" i="1"/>
  <c r="AA85" i="2" s="1"/>
  <c r="C85" i="2"/>
  <c r="A895" i="5"/>
  <c r="B894" i="5"/>
  <c r="A413" i="5"/>
  <c r="B412" i="5"/>
  <c r="BE45" i="1"/>
  <c r="CC44" i="1"/>
  <c r="AU76" i="2" s="1"/>
  <c r="W76" i="2"/>
  <c r="AZ44" i="1"/>
  <c r="BX43" i="1"/>
  <c r="AP75" i="2" s="1"/>
  <c r="R75" i="2"/>
  <c r="BC44" i="1"/>
  <c r="CA43" i="1"/>
  <c r="AS75" i="2" s="1"/>
  <c r="U75" i="2"/>
  <c r="BB44" i="1"/>
  <c r="BZ43" i="1"/>
  <c r="AR75" i="2" s="1"/>
  <c r="T75" i="2"/>
  <c r="BA44" i="1"/>
  <c r="BY43" i="1"/>
  <c r="AQ75" i="2" s="1"/>
  <c r="S75" i="2"/>
  <c r="BD44" i="1"/>
  <c r="CB43" i="1"/>
  <c r="AT75" i="2" s="1"/>
  <c r="V75" i="2"/>
  <c r="AK74" i="2"/>
  <c r="AU43" i="1"/>
  <c r="BS43" i="1" s="1"/>
  <c r="M74" i="2"/>
  <c r="AO74" i="2"/>
  <c r="AY43" i="1"/>
  <c r="BW43" i="1" s="1"/>
  <c r="Q74" i="2"/>
  <c r="AF74" i="2"/>
  <c r="AP43" i="1"/>
  <c r="BN43" i="1" s="1"/>
  <c r="H74" i="2"/>
  <c r="AB74" i="2"/>
  <c r="AL43" i="1"/>
  <c r="BJ43" i="1" s="1"/>
  <c r="D74" i="2"/>
  <c r="AH74" i="2"/>
  <c r="AR43" i="1"/>
  <c r="BP43" i="1" s="1"/>
  <c r="J74" i="2"/>
  <c r="AD74" i="2"/>
  <c r="AN43" i="1"/>
  <c r="BL43" i="1" s="1"/>
  <c r="F74" i="2"/>
  <c r="AL74" i="2"/>
  <c r="AV43" i="1"/>
  <c r="BT43" i="1" s="1"/>
  <c r="N74" i="2"/>
  <c r="AJ74" i="2"/>
  <c r="AT43" i="1"/>
  <c r="BR43" i="1" s="1"/>
  <c r="L74" i="2"/>
  <c r="AN74" i="2"/>
  <c r="AX43" i="1"/>
  <c r="BV43" i="1" s="1"/>
  <c r="P74" i="2"/>
  <c r="AM74" i="2"/>
  <c r="AW43" i="1"/>
  <c r="BU43" i="1" s="1"/>
  <c r="O74" i="2"/>
  <c r="AG74" i="2"/>
  <c r="AQ43" i="1"/>
  <c r="BO43" i="1" s="1"/>
  <c r="I74" i="2"/>
  <c r="AE74" i="2"/>
  <c r="AO43" i="1"/>
  <c r="BM43" i="1" s="1"/>
  <c r="G74" i="2"/>
  <c r="AI74" i="2"/>
  <c r="AS43" i="1"/>
  <c r="BQ43" i="1" s="1"/>
  <c r="K74" i="2"/>
  <c r="AC73" i="2"/>
  <c r="AW73" i="2" s="1"/>
  <c r="AM42" i="1"/>
  <c r="BK42" i="1" s="1"/>
  <c r="E73" i="2"/>
  <c r="AK35" i="13"/>
  <c r="AH36" i="13"/>
  <c r="AI33" i="13"/>
  <c r="AJ34" i="13"/>
  <c r="AL36" i="13"/>
  <c r="AM33" i="13"/>
  <c r="DM36" i="1"/>
  <c r="BQ67" i="2"/>
  <c r="BS59" i="2"/>
  <c r="DO28" i="1"/>
  <c r="DI28" i="1"/>
  <c r="BM59" i="2"/>
  <c r="DF28" i="1"/>
  <c r="BJ59" i="2"/>
  <c r="DQ28" i="1"/>
  <c r="BU59" i="2"/>
  <c r="DR29" i="1"/>
  <c r="BV60" i="2"/>
  <c r="BW62" i="2"/>
  <c r="DS31" i="1"/>
  <c r="DH29" i="1"/>
  <c r="BL60" i="2"/>
  <c r="BO59" i="2"/>
  <c r="DK28" i="1"/>
  <c r="BN59" i="2"/>
  <c r="DJ28" i="1"/>
  <c r="BR59" i="2"/>
  <c r="DN28" i="1"/>
  <c r="DL28" i="1"/>
  <c r="BP59" i="2"/>
  <c r="DP29" i="1"/>
  <c r="BT60" i="2"/>
  <c r="DG28" i="1"/>
  <c r="BK59" i="2"/>
  <c r="AY73" i="2" l="1"/>
  <c r="AX73" i="2"/>
  <c r="BF46" i="1"/>
  <c r="X77" i="2"/>
  <c r="CD45" i="1"/>
  <c r="AV77" i="2" s="1"/>
  <c r="AK55" i="1"/>
  <c r="BI54" i="1"/>
  <c r="AA86" i="2" s="1"/>
  <c r="C86" i="2"/>
  <c r="A414" i="5"/>
  <c r="B413" i="5"/>
  <c r="A896" i="5"/>
  <c r="B895" i="5"/>
  <c r="BC45" i="1"/>
  <c r="CA44" i="1"/>
  <c r="AS76" i="2" s="1"/>
  <c r="U76" i="2"/>
  <c r="BD45" i="1"/>
  <c r="CB44" i="1"/>
  <c r="AT76" i="2" s="1"/>
  <c r="V76" i="2"/>
  <c r="BB45" i="1"/>
  <c r="BZ44" i="1"/>
  <c r="AR76" i="2" s="1"/>
  <c r="T76" i="2"/>
  <c r="AZ45" i="1"/>
  <c r="BX44" i="1"/>
  <c r="AP76" i="2" s="1"/>
  <c r="R76" i="2"/>
  <c r="BA45" i="1"/>
  <c r="BY44" i="1"/>
  <c r="AQ76" i="2" s="1"/>
  <c r="S76" i="2"/>
  <c r="BE46" i="1"/>
  <c r="CC45" i="1"/>
  <c r="AU77" i="2" s="1"/>
  <c r="W77" i="2"/>
  <c r="AF75" i="2"/>
  <c r="AP44" i="1"/>
  <c r="BN44" i="1" s="1"/>
  <c r="H75" i="2"/>
  <c r="AE75" i="2"/>
  <c r="AO44" i="1"/>
  <c r="BM44" i="1" s="1"/>
  <c r="G75" i="2"/>
  <c r="AO75" i="2"/>
  <c r="AY44" i="1"/>
  <c r="BW44" i="1" s="1"/>
  <c r="Q75" i="2"/>
  <c r="AI75" i="2"/>
  <c r="AS44" i="1"/>
  <c r="BQ44" i="1" s="1"/>
  <c r="K75" i="2"/>
  <c r="AJ75" i="2"/>
  <c r="AT44" i="1"/>
  <c r="BR44" i="1" s="1"/>
  <c r="L75" i="2"/>
  <c r="AH75" i="2"/>
  <c r="AR44" i="1"/>
  <c r="BP44" i="1" s="1"/>
  <c r="J75" i="2"/>
  <c r="AM75" i="2"/>
  <c r="AW44" i="1"/>
  <c r="BU44" i="1" s="1"/>
  <c r="O75" i="2"/>
  <c r="AL75" i="2"/>
  <c r="AV44" i="1"/>
  <c r="BT44" i="1" s="1"/>
  <c r="N75" i="2"/>
  <c r="AB75" i="2"/>
  <c r="AL44" i="1"/>
  <c r="BJ44" i="1" s="1"/>
  <c r="D75" i="2"/>
  <c r="AK75" i="2"/>
  <c r="AU44" i="1"/>
  <c r="BS44" i="1" s="1"/>
  <c r="M75" i="2"/>
  <c r="AC74" i="2"/>
  <c r="AW74" i="2" s="1"/>
  <c r="AM43" i="1"/>
  <c r="BK43" i="1" s="1"/>
  <c r="E74" i="2"/>
  <c r="AG75" i="2"/>
  <c r="AQ44" i="1"/>
  <c r="BO44" i="1" s="1"/>
  <c r="I75" i="2"/>
  <c r="AN75" i="2"/>
  <c r="AX44" i="1"/>
  <c r="BV44" i="1" s="1"/>
  <c r="P75" i="2"/>
  <c r="AD75" i="2"/>
  <c r="AN44" i="1"/>
  <c r="BL44" i="1" s="1"/>
  <c r="F75" i="2"/>
  <c r="AM34" i="13"/>
  <c r="AJ35" i="13"/>
  <c r="AK36" i="13"/>
  <c r="AI34" i="13"/>
  <c r="AL37" i="13"/>
  <c r="AH37" i="13"/>
  <c r="F169" i="2"/>
  <c r="DH30" i="1"/>
  <c r="BL61" i="2"/>
  <c r="BU60" i="2"/>
  <c r="DQ29" i="1"/>
  <c r="DF29" i="1"/>
  <c r="BJ60" i="2"/>
  <c r="BN60" i="2"/>
  <c r="DJ29" i="1"/>
  <c r="DK29" i="1"/>
  <c r="BO60" i="2"/>
  <c r="BW63" i="2"/>
  <c r="DS32" i="1"/>
  <c r="BP60" i="2"/>
  <c r="DL29" i="1"/>
  <c r="DR30" i="1"/>
  <c r="BV61" i="2"/>
  <c r="DI29" i="1"/>
  <c r="BM60" i="2"/>
  <c r="BR60" i="2"/>
  <c r="DN29" i="1"/>
  <c r="BS60" i="2"/>
  <c r="DO29" i="1"/>
  <c r="DM37" i="1"/>
  <c r="BQ68" i="2"/>
  <c r="F167" i="2"/>
  <c r="DG29" i="1"/>
  <c r="BK60" i="2"/>
  <c r="DP30" i="1"/>
  <c r="BT61" i="2"/>
  <c r="F168" i="2"/>
  <c r="BF47" i="1" l="1"/>
  <c r="X78" i="2"/>
  <c r="CD46" i="1"/>
  <c r="AV78" i="2" s="1"/>
  <c r="AY74" i="2"/>
  <c r="AX74" i="2"/>
  <c r="AK56" i="1"/>
  <c r="C87" i="2"/>
  <c r="BI55" i="1"/>
  <c r="AA87" i="2" s="1"/>
  <c r="A897" i="5"/>
  <c r="B896" i="5"/>
  <c r="A415" i="5"/>
  <c r="B414" i="5"/>
  <c r="BB46" i="1"/>
  <c r="BZ45" i="1"/>
  <c r="AR77" i="2" s="1"/>
  <c r="T77" i="2"/>
  <c r="BA46" i="1"/>
  <c r="BY45" i="1"/>
  <c r="AQ77" i="2" s="1"/>
  <c r="S77" i="2"/>
  <c r="BE47" i="1"/>
  <c r="CC46" i="1"/>
  <c r="AU78" i="2" s="1"/>
  <c r="W78" i="2"/>
  <c r="BD46" i="1"/>
  <c r="CB45" i="1"/>
  <c r="AT77" i="2" s="1"/>
  <c r="V77" i="2"/>
  <c r="AZ46" i="1"/>
  <c r="BX45" i="1"/>
  <c r="AP77" i="2" s="1"/>
  <c r="R77" i="2"/>
  <c r="BC46" i="1"/>
  <c r="CA45" i="1"/>
  <c r="AS77" i="2" s="1"/>
  <c r="U77" i="2"/>
  <c r="AN76" i="2"/>
  <c r="AX45" i="1"/>
  <c r="BV45" i="1" s="1"/>
  <c r="P76" i="2"/>
  <c r="AO76" i="2"/>
  <c r="AY45" i="1"/>
  <c r="BW45" i="1" s="1"/>
  <c r="Q76" i="2"/>
  <c r="AG76" i="2"/>
  <c r="AQ45" i="1"/>
  <c r="BO45" i="1" s="1"/>
  <c r="I76" i="2"/>
  <c r="AE76" i="2"/>
  <c r="AO45" i="1"/>
  <c r="BM45" i="1" s="1"/>
  <c r="G76" i="2"/>
  <c r="AK76" i="2"/>
  <c r="AU45" i="1"/>
  <c r="BS45" i="1" s="1"/>
  <c r="M76" i="2"/>
  <c r="AL76" i="2"/>
  <c r="AV45" i="1"/>
  <c r="BT45" i="1" s="1"/>
  <c r="N76" i="2"/>
  <c r="AJ76" i="2"/>
  <c r="AT45" i="1"/>
  <c r="BR45" i="1" s="1"/>
  <c r="L76" i="2"/>
  <c r="AD76" i="2"/>
  <c r="AN45" i="1"/>
  <c r="BL45" i="1" s="1"/>
  <c r="F76" i="2"/>
  <c r="AI76" i="2"/>
  <c r="AS45" i="1"/>
  <c r="BQ45" i="1" s="1"/>
  <c r="K76" i="2"/>
  <c r="AM76" i="2"/>
  <c r="AW45" i="1"/>
  <c r="BU45" i="1" s="1"/>
  <c r="O76" i="2"/>
  <c r="AC75" i="2"/>
  <c r="AW75" i="2" s="1"/>
  <c r="AM44" i="1"/>
  <c r="BK44" i="1" s="1"/>
  <c r="E75" i="2"/>
  <c r="AB76" i="2"/>
  <c r="AL45" i="1"/>
  <c r="BJ45" i="1" s="1"/>
  <c r="D76" i="2"/>
  <c r="AF76" i="2"/>
  <c r="AP45" i="1"/>
  <c r="BN45" i="1" s="1"/>
  <c r="H76" i="2"/>
  <c r="AH76" i="2"/>
  <c r="AR45" i="1"/>
  <c r="BP45" i="1" s="1"/>
  <c r="J76" i="2"/>
  <c r="AH38" i="13"/>
  <c r="AL38" i="13"/>
  <c r="AI35" i="13"/>
  <c r="AK37" i="13"/>
  <c r="AJ36" i="13"/>
  <c r="AM35" i="13"/>
  <c r="BR61" i="2"/>
  <c r="DN30" i="1"/>
  <c r="BU61" i="2"/>
  <c r="DQ30" i="1"/>
  <c r="BV62" i="2"/>
  <c r="DR31" i="1"/>
  <c r="DK30" i="1"/>
  <c r="BO61" i="2"/>
  <c r="BJ61" i="2"/>
  <c r="DF30" i="1"/>
  <c r="BQ69" i="2"/>
  <c r="DM38" i="1"/>
  <c r="DL30" i="1"/>
  <c r="BP61" i="2"/>
  <c r="DS33" i="1"/>
  <c r="BW64" i="2"/>
  <c r="DJ30" i="1"/>
  <c r="BN61" i="2"/>
  <c r="BS61" i="2"/>
  <c r="DO30" i="1"/>
  <c r="DI30" i="1"/>
  <c r="BM61" i="2"/>
  <c r="DH31" i="1"/>
  <c r="BL62" i="2"/>
  <c r="DP31" i="1"/>
  <c r="BT62" i="2"/>
  <c r="DG30" i="1"/>
  <c r="BK61" i="2"/>
  <c r="AY75" i="2" l="1"/>
  <c r="AX75" i="2"/>
  <c r="BF48" i="1"/>
  <c r="CD47" i="1"/>
  <c r="AV79" i="2" s="1"/>
  <c r="X79" i="2"/>
  <c r="AK57" i="1"/>
  <c r="C88" i="2"/>
  <c r="BI56" i="1"/>
  <c r="AA88" i="2" s="1"/>
  <c r="A416" i="5"/>
  <c r="B415" i="5"/>
  <c r="A898" i="5"/>
  <c r="B897" i="5"/>
  <c r="BA47" i="1"/>
  <c r="BY46" i="1"/>
  <c r="AQ78" i="2" s="1"/>
  <c r="S78" i="2"/>
  <c r="BC47" i="1"/>
  <c r="CA46" i="1"/>
  <c r="AS78" i="2" s="1"/>
  <c r="U78" i="2"/>
  <c r="BD47" i="1"/>
  <c r="CB46" i="1"/>
  <c r="AT78" i="2" s="1"/>
  <c r="V78" i="2"/>
  <c r="BB47" i="1"/>
  <c r="BZ46" i="1"/>
  <c r="AR78" i="2" s="1"/>
  <c r="T78" i="2"/>
  <c r="AZ47" i="1"/>
  <c r="BX46" i="1"/>
  <c r="AP78" i="2" s="1"/>
  <c r="R78" i="2"/>
  <c r="BE48" i="1"/>
  <c r="CC47" i="1"/>
  <c r="AU79" i="2" s="1"/>
  <c r="W79" i="2"/>
  <c r="AC76" i="2"/>
  <c r="AY76" i="2" s="1"/>
  <c r="AM45" i="1"/>
  <c r="BK45" i="1" s="1"/>
  <c r="E76" i="2"/>
  <c r="AG77" i="2"/>
  <c r="AQ46" i="1"/>
  <c r="BO46" i="1" s="1"/>
  <c r="I77" i="2"/>
  <c r="AF77" i="2"/>
  <c r="AP46" i="1"/>
  <c r="BN46" i="1" s="1"/>
  <c r="H77" i="2"/>
  <c r="AO77" i="2"/>
  <c r="AY46" i="1"/>
  <c r="BW46" i="1" s="1"/>
  <c r="Q77" i="2"/>
  <c r="AH77" i="2"/>
  <c r="AR46" i="1"/>
  <c r="BP46" i="1" s="1"/>
  <c r="J77" i="2"/>
  <c r="AE77" i="2"/>
  <c r="AO46" i="1"/>
  <c r="BM46" i="1" s="1"/>
  <c r="G77" i="2"/>
  <c r="AD77" i="2"/>
  <c r="AN46" i="1"/>
  <c r="BL46" i="1" s="1"/>
  <c r="F77" i="2"/>
  <c r="AM77" i="2"/>
  <c r="AW46" i="1"/>
  <c r="BU46" i="1" s="1"/>
  <c r="O77" i="2"/>
  <c r="AI77" i="2"/>
  <c r="AS46" i="1"/>
  <c r="BQ46" i="1" s="1"/>
  <c r="K77" i="2"/>
  <c r="AN77" i="2"/>
  <c r="AX46" i="1"/>
  <c r="BV46" i="1" s="1"/>
  <c r="P77" i="2"/>
  <c r="AK77" i="2"/>
  <c r="AU46" i="1"/>
  <c r="BS46" i="1" s="1"/>
  <c r="M77" i="2"/>
  <c r="AJ77" i="2"/>
  <c r="AT46" i="1"/>
  <c r="BR46" i="1" s="1"/>
  <c r="L77" i="2"/>
  <c r="AB77" i="2"/>
  <c r="AL46" i="1"/>
  <c r="BJ46" i="1" s="1"/>
  <c r="D77" i="2"/>
  <c r="AL77" i="2"/>
  <c r="AV46" i="1"/>
  <c r="BT46" i="1" s="1"/>
  <c r="N77" i="2"/>
  <c r="AM36" i="13"/>
  <c r="AI36" i="13"/>
  <c r="AH39" i="13"/>
  <c r="AJ37" i="13"/>
  <c r="AK38" i="13"/>
  <c r="AL39" i="13"/>
  <c r="DF31" i="1"/>
  <c r="BJ62" i="2"/>
  <c r="BR62" i="2"/>
  <c r="DN31" i="1"/>
  <c r="BW65" i="2"/>
  <c r="DS34" i="1"/>
  <c r="DH32" i="1"/>
  <c r="BL63" i="2"/>
  <c r="DI31" i="1"/>
  <c r="BM62" i="2"/>
  <c r="BQ70" i="2"/>
  <c r="DM39" i="1"/>
  <c r="BV63" i="2"/>
  <c r="DR32" i="1"/>
  <c r="DQ31" i="1"/>
  <c r="BU62" i="2"/>
  <c r="BS62" i="2"/>
  <c r="DO31" i="1"/>
  <c r="DJ31" i="1"/>
  <c r="BN62" i="2"/>
  <c r="BP62" i="2"/>
  <c r="DL31" i="1"/>
  <c r="DK31" i="1"/>
  <c r="BO62" i="2"/>
  <c r="DG31" i="1"/>
  <c r="BK62" i="2"/>
  <c r="DP32" i="1"/>
  <c r="BT63" i="2"/>
  <c r="AX76" i="2" l="1"/>
  <c r="BF49" i="1"/>
  <c r="X80" i="2"/>
  <c r="CD48" i="1"/>
  <c r="AV80" i="2" s="1"/>
  <c r="AW76" i="2"/>
  <c r="AK58" i="1"/>
  <c r="C89" i="2"/>
  <c r="BI57" i="1"/>
  <c r="AA89" i="2" s="1"/>
  <c r="A899" i="5"/>
  <c r="B898" i="5"/>
  <c r="A417" i="5"/>
  <c r="B416" i="5"/>
  <c r="BD48" i="1"/>
  <c r="CB47" i="1"/>
  <c r="AT79" i="2" s="1"/>
  <c r="V79" i="2"/>
  <c r="AZ48" i="1"/>
  <c r="BX47" i="1"/>
  <c r="AP79" i="2" s="1"/>
  <c r="R79" i="2"/>
  <c r="BC48" i="1"/>
  <c r="CA47" i="1"/>
  <c r="AS79" i="2" s="1"/>
  <c r="U79" i="2"/>
  <c r="BB48" i="1"/>
  <c r="BZ47" i="1"/>
  <c r="AR79" i="2" s="1"/>
  <c r="T79" i="2"/>
  <c r="BE49" i="1"/>
  <c r="CC48" i="1"/>
  <c r="AU80" i="2" s="1"/>
  <c r="W80" i="2"/>
  <c r="BA48" i="1"/>
  <c r="BY47" i="1"/>
  <c r="AQ79" i="2" s="1"/>
  <c r="S79" i="2"/>
  <c r="AB78" i="2"/>
  <c r="AL47" i="1"/>
  <c r="BJ47" i="1" s="1"/>
  <c r="D78" i="2"/>
  <c r="AF78" i="2"/>
  <c r="AP47" i="1"/>
  <c r="BN47" i="1" s="1"/>
  <c r="H78" i="2"/>
  <c r="AG78" i="2"/>
  <c r="AQ47" i="1"/>
  <c r="BO47" i="1" s="1"/>
  <c r="I78" i="2"/>
  <c r="AI78" i="2"/>
  <c r="AS47" i="1"/>
  <c r="BQ47" i="1" s="1"/>
  <c r="K78" i="2"/>
  <c r="AO78" i="2"/>
  <c r="AY47" i="1"/>
  <c r="BW47" i="1" s="1"/>
  <c r="Q78" i="2"/>
  <c r="AN78" i="2"/>
  <c r="AX47" i="1"/>
  <c r="BV47" i="1" s="1"/>
  <c r="P78" i="2"/>
  <c r="AC77" i="2"/>
  <c r="AX77" i="2" s="1"/>
  <c r="AM46" i="1"/>
  <c r="BK46" i="1" s="1"/>
  <c r="E77" i="2"/>
  <c r="AM78" i="2"/>
  <c r="AW47" i="1"/>
  <c r="BU47" i="1" s="1"/>
  <c r="O78" i="2"/>
  <c r="AH78" i="2"/>
  <c r="AR47" i="1"/>
  <c r="BP47" i="1" s="1"/>
  <c r="J78" i="2"/>
  <c r="AJ78" i="2"/>
  <c r="AT47" i="1"/>
  <c r="BR47" i="1" s="1"/>
  <c r="L78" i="2"/>
  <c r="AD78" i="2"/>
  <c r="AN47" i="1"/>
  <c r="BL47" i="1" s="1"/>
  <c r="F78" i="2"/>
  <c r="AL78" i="2"/>
  <c r="AV47" i="1"/>
  <c r="BT47" i="1" s="1"/>
  <c r="N78" i="2"/>
  <c r="AK78" i="2"/>
  <c r="AU47" i="1"/>
  <c r="BS47" i="1" s="1"/>
  <c r="M78" i="2"/>
  <c r="AE78" i="2"/>
  <c r="AO47" i="1"/>
  <c r="BM47" i="1" s="1"/>
  <c r="G78" i="2"/>
  <c r="AL40" i="13"/>
  <c r="AJ38" i="13"/>
  <c r="AH40" i="13"/>
  <c r="AK39" i="13"/>
  <c r="AM37" i="13"/>
  <c r="AI37" i="13"/>
  <c r="DK32" i="1"/>
  <c r="BO63" i="2"/>
  <c r="DJ32" i="1"/>
  <c r="BN63" i="2"/>
  <c r="DQ32" i="1"/>
  <c r="BU63" i="2"/>
  <c r="DI32" i="1"/>
  <c r="BM63" i="2"/>
  <c r="DH33" i="1"/>
  <c r="BL64" i="2"/>
  <c r="BQ71" i="2"/>
  <c r="DM40" i="1"/>
  <c r="DN32" i="1"/>
  <c r="BR63" i="2"/>
  <c r="DL32" i="1"/>
  <c r="BP63" i="2"/>
  <c r="DO32" i="1"/>
  <c r="BS63" i="2"/>
  <c r="DR33" i="1"/>
  <c r="BV64" i="2"/>
  <c r="BW66" i="2"/>
  <c r="DS35" i="1"/>
  <c r="DF32" i="1"/>
  <c r="BJ63" i="2"/>
  <c r="DP33" i="1"/>
  <c r="BT64" i="2"/>
  <c r="DG32" i="1"/>
  <c r="BK63" i="2"/>
  <c r="BF50" i="1" l="1"/>
  <c r="X81" i="2"/>
  <c r="CD49" i="1"/>
  <c r="AV81" i="2" s="1"/>
  <c r="AW77" i="2"/>
  <c r="AY77" i="2"/>
  <c r="AK59" i="1"/>
  <c r="C90" i="2"/>
  <c r="BI58" i="1"/>
  <c r="AA90" i="2" s="1"/>
  <c r="A418" i="5"/>
  <c r="B417" i="5"/>
  <c r="A900" i="5"/>
  <c r="B899" i="5"/>
  <c r="BE50" i="1"/>
  <c r="CC49" i="1"/>
  <c r="AU81" i="2" s="1"/>
  <c r="W81" i="2"/>
  <c r="BC49" i="1"/>
  <c r="CA48" i="1"/>
  <c r="AS80" i="2" s="1"/>
  <c r="U80" i="2"/>
  <c r="BB49" i="1"/>
  <c r="BZ48" i="1"/>
  <c r="AR80" i="2" s="1"/>
  <c r="T80" i="2"/>
  <c r="AZ49" i="1"/>
  <c r="BX48" i="1"/>
  <c r="AP80" i="2" s="1"/>
  <c r="R80" i="2"/>
  <c r="BA49" i="1"/>
  <c r="BY48" i="1"/>
  <c r="AQ80" i="2" s="1"/>
  <c r="S80" i="2"/>
  <c r="BD49" i="1"/>
  <c r="CB48" i="1"/>
  <c r="AT80" i="2" s="1"/>
  <c r="V80" i="2"/>
  <c r="AG79" i="2"/>
  <c r="AQ48" i="1"/>
  <c r="BO48" i="1" s="1"/>
  <c r="I79" i="2"/>
  <c r="AM79" i="2"/>
  <c r="AW48" i="1"/>
  <c r="BU48" i="1" s="1"/>
  <c r="O79" i="2"/>
  <c r="AO79" i="2"/>
  <c r="AY48" i="1"/>
  <c r="BW48" i="1" s="1"/>
  <c r="Q79" i="2"/>
  <c r="AJ79" i="2"/>
  <c r="AT48" i="1"/>
  <c r="BR48" i="1" s="1"/>
  <c r="L79" i="2"/>
  <c r="AK79" i="2"/>
  <c r="AU48" i="1"/>
  <c r="BS48" i="1" s="1"/>
  <c r="M79" i="2"/>
  <c r="AB79" i="2"/>
  <c r="AL48" i="1"/>
  <c r="BJ48" i="1" s="1"/>
  <c r="D79" i="2"/>
  <c r="AD79" i="2"/>
  <c r="AN48" i="1"/>
  <c r="BL48" i="1" s="1"/>
  <c r="F79" i="2"/>
  <c r="AF79" i="2"/>
  <c r="AP48" i="1"/>
  <c r="BN48" i="1" s="1"/>
  <c r="H79" i="2"/>
  <c r="AC78" i="2"/>
  <c r="AX78" i="2" s="1"/>
  <c r="AM47" i="1"/>
  <c r="BK47" i="1" s="1"/>
  <c r="E78" i="2"/>
  <c r="AL79" i="2"/>
  <c r="AV48" i="1"/>
  <c r="BT48" i="1" s="1"/>
  <c r="N79" i="2"/>
  <c r="AI79" i="2"/>
  <c r="AS48" i="1"/>
  <c r="BQ48" i="1" s="1"/>
  <c r="K79" i="2"/>
  <c r="AH79" i="2"/>
  <c r="AR48" i="1"/>
  <c r="BP48" i="1" s="1"/>
  <c r="J79" i="2"/>
  <c r="AE79" i="2"/>
  <c r="AO48" i="1"/>
  <c r="BM48" i="1" s="1"/>
  <c r="G79" i="2"/>
  <c r="AN79" i="2"/>
  <c r="AX48" i="1"/>
  <c r="BV48" i="1" s="1"/>
  <c r="P79" i="2"/>
  <c r="AM38" i="13"/>
  <c r="AI38" i="13"/>
  <c r="AK40" i="13"/>
  <c r="AH41" i="13"/>
  <c r="AJ39" i="13"/>
  <c r="AL41" i="13"/>
  <c r="DM41" i="1"/>
  <c r="BQ72" i="2"/>
  <c r="DR34" i="1"/>
  <c r="BV65" i="2"/>
  <c r="BS64" i="2"/>
  <c r="DO33" i="1"/>
  <c r="BR64" i="2"/>
  <c r="DN33" i="1"/>
  <c r="DH34" i="1"/>
  <c r="BL65" i="2"/>
  <c r="DI33" i="1"/>
  <c r="BM64" i="2"/>
  <c r="DJ33" i="1"/>
  <c r="BN64" i="2"/>
  <c r="BJ64" i="2"/>
  <c r="DF33" i="1"/>
  <c r="DS36" i="1"/>
  <c r="BW67" i="2"/>
  <c r="DL33" i="1"/>
  <c r="BP64" i="2"/>
  <c r="DQ33" i="1"/>
  <c r="BU64" i="2"/>
  <c r="DK33" i="1"/>
  <c r="BO64" i="2"/>
  <c r="DG33" i="1"/>
  <c r="BK64" i="2"/>
  <c r="DP34" i="1"/>
  <c r="BT65" i="2"/>
  <c r="AY78" i="2" l="1"/>
  <c r="AW78" i="2"/>
  <c r="BF51" i="1"/>
  <c r="X82" i="2"/>
  <c r="CD50" i="1"/>
  <c r="AV82" i="2" s="1"/>
  <c r="AK60" i="1"/>
  <c r="C91" i="2"/>
  <c r="BI59" i="1"/>
  <c r="AA91" i="2" s="1"/>
  <c r="A901" i="5"/>
  <c r="B900" i="5"/>
  <c r="A419" i="5"/>
  <c r="B418" i="5"/>
  <c r="AZ50" i="1"/>
  <c r="BX49" i="1"/>
  <c r="AP81" i="2" s="1"/>
  <c r="R81" i="2"/>
  <c r="BC50" i="1"/>
  <c r="CA49" i="1"/>
  <c r="AS81" i="2" s="1"/>
  <c r="U81" i="2"/>
  <c r="BD50" i="1"/>
  <c r="CB49" i="1"/>
  <c r="AT81" i="2" s="1"/>
  <c r="V81" i="2"/>
  <c r="BB50" i="1"/>
  <c r="BZ49" i="1"/>
  <c r="AR81" i="2" s="1"/>
  <c r="T81" i="2"/>
  <c r="BA50" i="1"/>
  <c r="BY49" i="1"/>
  <c r="AQ81" i="2" s="1"/>
  <c r="S81" i="2"/>
  <c r="BE51" i="1"/>
  <c r="CC50" i="1"/>
  <c r="AU82" i="2" s="1"/>
  <c r="W82" i="2"/>
  <c r="AO80" i="2"/>
  <c r="AY49" i="1"/>
  <c r="BW49" i="1" s="1"/>
  <c r="Q80" i="2"/>
  <c r="AM80" i="2"/>
  <c r="AW49" i="1"/>
  <c r="BU49" i="1" s="1"/>
  <c r="O80" i="2"/>
  <c r="AD80" i="2"/>
  <c r="AN49" i="1"/>
  <c r="BL49" i="1" s="1"/>
  <c r="F80" i="2"/>
  <c r="AI80" i="2"/>
  <c r="AS49" i="1"/>
  <c r="BQ49" i="1" s="1"/>
  <c r="K80" i="2"/>
  <c r="AF80" i="2"/>
  <c r="AP49" i="1"/>
  <c r="BN49" i="1" s="1"/>
  <c r="H80" i="2"/>
  <c r="AK80" i="2"/>
  <c r="AU49" i="1"/>
  <c r="BS49" i="1" s="1"/>
  <c r="M80" i="2"/>
  <c r="AJ80" i="2"/>
  <c r="AT49" i="1"/>
  <c r="BR49" i="1" s="1"/>
  <c r="L80" i="2"/>
  <c r="AG80" i="2"/>
  <c r="AQ49" i="1"/>
  <c r="BO49" i="1" s="1"/>
  <c r="I80" i="2"/>
  <c r="AE80" i="2"/>
  <c r="AO49" i="1"/>
  <c r="BM49" i="1" s="1"/>
  <c r="G80" i="2"/>
  <c r="AL80" i="2"/>
  <c r="AV49" i="1"/>
  <c r="BT49" i="1" s="1"/>
  <c r="N80" i="2"/>
  <c r="AH80" i="2"/>
  <c r="AR49" i="1"/>
  <c r="BP49" i="1" s="1"/>
  <c r="J80" i="2"/>
  <c r="AC79" i="2"/>
  <c r="AW79" i="2" s="1"/>
  <c r="AM48" i="1"/>
  <c r="BK48" i="1" s="1"/>
  <c r="E79" i="2"/>
  <c r="AN80" i="2"/>
  <c r="AX49" i="1"/>
  <c r="BV49" i="1" s="1"/>
  <c r="P80" i="2"/>
  <c r="AB80" i="2"/>
  <c r="AL49" i="1"/>
  <c r="BJ49" i="1" s="1"/>
  <c r="D80" i="2"/>
  <c r="AH42" i="13"/>
  <c r="AL42" i="13"/>
  <c r="AK41" i="13"/>
  <c r="AJ40" i="13"/>
  <c r="AI39" i="13"/>
  <c r="AM39" i="13"/>
  <c r="DQ34" i="1"/>
  <c r="BU65" i="2"/>
  <c r="DL34" i="1"/>
  <c r="BP65" i="2"/>
  <c r="BS65" i="2"/>
  <c r="DO34" i="1"/>
  <c r="DJ34" i="1"/>
  <c r="BN65" i="2"/>
  <c r="DH35" i="1"/>
  <c r="BL66" i="2"/>
  <c r="DK34" i="1"/>
  <c r="BO65" i="2"/>
  <c r="DS37" i="1"/>
  <c r="BW68" i="2"/>
  <c r="DF34" i="1"/>
  <c r="BJ65" i="2"/>
  <c r="BR65" i="2"/>
  <c r="DN34" i="1"/>
  <c r="DI34" i="1"/>
  <c r="BM65" i="2"/>
  <c r="DR35" i="1"/>
  <c r="BV66" i="2"/>
  <c r="DM42" i="1"/>
  <c r="BQ73" i="2"/>
  <c r="DP35" i="1"/>
  <c r="BT66" i="2"/>
  <c r="DG34" i="1"/>
  <c r="BK65" i="2"/>
  <c r="BF52" i="1" l="1"/>
  <c r="X83" i="2"/>
  <c r="CD51" i="1"/>
  <c r="AV83" i="2" s="1"/>
  <c r="AY79" i="2"/>
  <c r="AX79" i="2"/>
  <c r="AK61" i="1"/>
  <c r="BI60" i="1"/>
  <c r="AA92" i="2" s="1"/>
  <c r="C92" i="2"/>
  <c r="A902" i="5"/>
  <c r="B901" i="5"/>
  <c r="A420" i="5"/>
  <c r="B419" i="5"/>
  <c r="BB51" i="1"/>
  <c r="BZ50" i="1"/>
  <c r="AR82" i="2" s="1"/>
  <c r="T82" i="2"/>
  <c r="BC51" i="1"/>
  <c r="CA50" i="1"/>
  <c r="AS82" i="2" s="1"/>
  <c r="U82" i="2"/>
  <c r="BE52" i="1"/>
  <c r="CC51" i="1"/>
  <c r="AU83" i="2" s="1"/>
  <c r="W83" i="2"/>
  <c r="BD51" i="1"/>
  <c r="CB50" i="1"/>
  <c r="AT82" i="2" s="1"/>
  <c r="V82" i="2"/>
  <c r="AZ51" i="1"/>
  <c r="BX50" i="1"/>
  <c r="AP82" i="2" s="1"/>
  <c r="R82" i="2"/>
  <c r="BA51" i="1"/>
  <c r="BY50" i="1"/>
  <c r="AQ82" i="2" s="1"/>
  <c r="S82" i="2"/>
  <c r="AN81" i="2"/>
  <c r="AX50" i="1"/>
  <c r="BV50" i="1" s="1"/>
  <c r="P81" i="2"/>
  <c r="AF81" i="2"/>
  <c r="AP50" i="1"/>
  <c r="BN50" i="1" s="1"/>
  <c r="H81" i="2"/>
  <c r="AO81" i="2"/>
  <c r="AY50" i="1"/>
  <c r="BW50" i="1" s="1"/>
  <c r="Q81" i="2"/>
  <c r="AM81" i="2"/>
  <c r="AW50" i="1"/>
  <c r="BU50" i="1" s="1"/>
  <c r="O81" i="2"/>
  <c r="AI81" i="2"/>
  <c r="AS50" i="1"/>
  <c r="BQ50" i="1" s="1"/>
  <c r="K81" i="2"/>
  <c r="AK81" i="2"/>
  <c r="AU50" i="1"/>
  <c r="BS50" i="1" s="1"/>
  <c r="M81" i="2"/>
  <c r="AJ81" i="2"/>
  <c r="AT50" i="1"/>
  <c r="BR50" i="1" s="1"/>
  <c r="L81" i="2"/>
  <c r="AC80" i="2"/>
  <c r="AX80" i="2" s="1"/>
  <c r="AM49" i="1"/>
  <c r="BK49" i="1" s="1"/>
  <c r="E80" i="2"/>
  <c r="AD81" i="2"/>
  <c r="AN50" i="1"/>
  <c r="BL50" i="1" s="1"/>
  <c r="F81" i="2"/>
  <c r="AL81" i="2"/>
  <c r="AV50" i="1"/>
  <c r="BT50" i="1" s="1"/>
  <c r="N81" i="2"/>
  <c r="AE81" i="2"/>
  <c r="AO50" i="1"/>
  <c r="BM50" i="1" s="1"/>
  <c r="G81" i="2"/>
  <c r="AB81" i="2"/>
  <c r="AL50" i="1"/>
  <c r="BJ50" i="1" s="1"/>
  <c r="D81" i="2"/>
  <c r="AH81" i="2"/>
  <c r="AR50" i="1"/>
  <c r="BP50" i="1" s="1"/>
  <c r="J81" i="2"/>
  <c r="AG81" i="2"/>
  <c r="AQ50" i="1"/>
  <c r="BO50" i="1" s="1"/>
  <c r="I81" i="2"/>
  <c r="AL43" i="13"/>
  <c r="AM40" i="13"/>
  <c r="AI40" i="13"/>
  <c r="AJ41" i="13"/>
  <c r="AK42" i="13"/>
  <c r="AH43" i="13"/>
  <c r="DR36" i="1"/>
  <c r="BV67" i="2"/>
  <c r="DS38" i="1"/>
  <c r="BW69" i="2"/>
  <c r="DK35" i="1"/>
  <c r="BO66" i="2"/>
  <c r="DH36" i="1"/>
  <c r="BL67" i="2"/>
  <c r="DL35" i="1"/>
  <c r="BP66" i="2"/>
  <c r="BQ74" i="2"/>
  <c r="DM43" i="1"/>
  <c r="DI35" i="1"/>
  <c r="BM66" i="2"/>
  <c r="DF35" i="1"/>
  <c r="BJ66" i="2"/>
  <c r="BN66" i="2"/>
  <c r="DJ35" i="1"/>
  <c r="DN35" i="1"/>
  <c r="BR66" i="2"/>
  <c r="DO35" i="1"/>
  <c r="BS66" i="2"/>
  <c r="DQ35" i="1"/>
  <c r="BU66" i="2"/>
  <c r="DP36" i="1"/>
  <c r="BT67" i="2"/>
  <c r="DG35" i="1"/>
  <c r="BK66" i="2"/>
  <c r="AW80" i="2" l="1"/>
  <c r="AY80" i="2"/>
  <c r="BF53" i="1"/>
  <c r="X84" i="2"/>
  <c r="CD52" i="1"/>
  <c r="AV84" i="2" s="1"/>
  <c r="AK62" i="1"/>
  <c r="C93" i="2"/>
  <c r="BI61" i="1"/>
  <c r="AA93" i="2" s="1"/>
  <c r="A421" i="5"/>
  <c r="B420" i="5"/>
  <c r="A903" i="5"/>
  <c r="B902" i="5"/>
  <c r="BE53" i="1"/>
  <c r="CC52" i="1"/>
  <c r="AU84" i="2" s="1"/>
  <c r="W84" i="2"/>
  <c r="BA52" i="1"/>
  <c r="BY51" i="1"/>
  <c r="AQ83" i="2" s="1"/>
  <c r="S83" i="2"/>
  <c r="BC52" i="1"/>
  <c r="CA51" i="1"/>
  <c r="AS83" i="2" s="1"/>
  <c r="U83" i="2"/>
  <c r="BD52" i="1"/>
  <c r="CB51" i="1"/>
  <c r="AT83" i="2" s="1"/>
  <c r="V83" i="2"/>
  <c r="AZ52" i="1"/>
  <c r="BX51" i="1"/>
  <c r="AP83" i="2" s="1"/>
  <c r="R83" i="2"/>
  <c r="BB52" i="1"/>
  <c r="BZ51" i="1"/>
  <c r="AR83" i="2" s="1"/>
  <c r="T83" i="2"/>
  <c r="AO82" i="2"/>
  <c r="AY51" i="1"/>
  <c r="BW51" i="1" s="1"/>
  <c r="Q82" i="2"/>
  <c r="AC81" i="2"/>
  <c r="AW81" i="2" s="1"/>
  <c r="AM50" i="1"/>
  <c r="BK50" i="1" s="1"/>
  <c r="E81" i="2"/>
  <c r="AM82" i="2"/>
  <c r="AW51" i="1"/>
  <c r="BU51" i="1" s="1"/>
  <c r="O82" i="2"/>
  <c r="AE82" i="2"/>
  <c r="AO51" i="1"/>
  <c r="BM51" i="1" s="1"/>
  <c r="G82" i="2"/>
  <c r="AH82" i="2"/>
  <c r="AR51" i="1"/>
  <c r="BP51" i="1" s="1"/>
  <c r="J82" i="2"/>
  <c r="AI82" i="2"/>
  <c r="AS51" i="1"/>
  <c r="BQ51" i="1" s="1"/>
  <c r="K82" i="2"/>
  <c r="AD82" i="2"/>
  <c r="AN51" i="1"/>
  <c r="BL51" i="1" s="1"/>
  <c r="F82" i="2"/>
  <c r="AN82" i="2"/>
  <c r="AX51" i="1"/>
  <c r="BV51" i="1" s="1"/>
  <c r="P82" i="2"/>
  <c r="AL82" i="2"/>
  <c r="AV51" i="1"/>
  <c r="BT51" i="1" s="1"/>
  <c r="N82" i="2"/>
  <c r="AF82" i="2"/>
  <c r="AP51" i="1"/>
  <c r="BN51" i="1" s="1"/>
  <c r="H82" i="2"/>
  <c r="AJ82" i="2"/>
  <c r="AT51" i="1"/>
  <c r="BR51" i="1" s="1"/>
  <c r="L82" i="2"/>
  <c r="AB82" i="2"/>
  <c r="AL51" i="1"/>
  <c r="BJ51" i="1" s="1"/>
  <c r="D82" i="2"/>
  <c r="AG82" i="2"/>
  <c r="AQ51" i="1"/>
  <c r="BO51" i="1" s="1"/>
  <c r="I82" i="2"/>
  <c r="AK82" i="2"/>
  <c r="AU51" i="1"/>
  <c r="BS51" i="1" s="1"/>
  <c r="M82" i="2"/>
  <c r="AM41" i="13"/>
  <c r="AL44" i="13"/>
  <c r="AJ42" i="13"/>
  <c r="AH44" i="13"/>
  <c r="AK43" i="13"/>
  <c r="AI41" i="13"/>
  <c r="DM44" i="1"/>
  <c r="BQ75" i="2"/>
  <c r="DN36" i="1"/>
  <c r="BR67" i="2"/>
  <c r="DH37" i="1"/>
  <c r="BL68" i="2"/>
  <c r="BW70" i="2"/>
  <c r="DS39" i="1"/>
  <c r="DQ36" i="1"/>
  <c r="BU67" i="2"/>
  <c r="DO36" i="1"/>
  <c r="BS67" i="2"/>
  <c r="DJ36" i="1"/>
  <c r="BN67" i="2"/>
  <c r="BJ67" i="2"/>
  <c r="DF36" i="1"/>
  <c r="DI36" i="1"/>
  <c r="BM67" i="2"/>
  <c r="DL36" i="1"/>
  <c r="BP67" i="2"/>
  <c r="DK36" i="1"/>
  <c r="BO67" i="2"/>
  <c r="DR37" i="1"/>
  <c r="BV68" i="2"/>
  <c r="DG36" i="1"/>
  <c r="BK67" i="2"/>
  <c r="DP37" i="1"/>
  <c r="BT68" i="2"/>
  <c r="BF54" i="1" l="1"/>
  <c r="X85" i="2"/>
  <c r="CD53" i="1"/>
  <c r="AV85" i="2" s="1"/>
  <c r="AY81" i="2"/>
  <c r="AX81" i="2"/>
  <c r="AK63" i="1"/>
  <c r="BI62" i="1"/>
  <c r="AA94" i="2" s="1"/>
  <c r="C94" i="2"/>
  <c r="A904" i="5"/>
  <c r="B903" i="5"/>
  <c r="A422" i="5"/>
  <c r="B421" i="5"/>
  <c r="BC53" i="1"/>
  <c r="CA52" i="1"/>
  <c r="AS84" i="2" s="1"/>
  <c r="U84" i="2"/>
  <c r="BA53" i="1"/>
  <c r="BY52" i="1"/>
  <c r="AQ84" i="2" s="1"/>
  <c r="S84" i="2"/>
  <c r="BD53" i="1"/>
  <c r="CB52" i="1"/>
  <c r="AT84" i="2" s="1"/>
  <c r="V84" i="2"/>
  <c r="BB53" i="1"/>
  <c r="BZ52" i="1"/>
  <c r="AR84" i="2" s="1"/>
  <c r="T84" i="2"/>
  <c r="AZ53" i="1"/>
  <c r="BX52" i="1"/>
  <c r="AP84" i="2" s="1"/>
  <c r="R84" i="2"/>
  <c r="BE54" i="1"/>
  <c r="CC53" i="1"/>
  <c r="AU85" i="2" s="1"/>
  <c r="W85" i="2"/>
  <c r="AG83" i="2"/>
  <c r="AQ52" i="1"/>
  <c r="BO52" i="1" s="1"/>
  <c r="I83" i="2"/>
  <c r="AM83" i="2"/>
  <c r="AW52" i="1"/>
  <c r="BU52" i="1" s="1"/>
  <c r="O83" i="2"/>
  <c r="AC82" i="2"/>
  <c r="AW82" i="2" s="1"/>
  <c r="AM51" i="1"/>
  <c r="BK51" i="1" s="1"/>
  <c r="E82" i="2"/>
  <c r="AB83" i="2"/>
  <c r="AL52" i="1"/>
  <c r="BJ52" i="1" s="1"/>
  <c r="D83" i="2"/>
  <c r="AE83" i="2"/>
  <c r="AO52" i="1"/>
  <c r="BM52" i="1" s="1"/>
  <c r="G83" i="2"/>
  <c r="AF83" i="2"/>
  <c r="AP52" i="1"/>
  <c r="BN52" i="1" s="1"/>
  <c r="H83" i="2"/>
  <c r="AD83" i="2"/>
  <c r="AN52" i="1"/>
  <c r="BL52" i="1" s="1"/>
  <c r="F83" i="2"/>
  <c r="AL83" i="2"/>
  <c r="AV52" i="1"/>
  <c r="BT52" i="1" s="1"/>
  <c r="N83" i="2"/>
  <c r="AO83" i="2"/>
  <c r="AY52" i="1"/>
  <c r="BW52" i="1" s="1"/>
  <c r="Q83" i="2"/>
  <c r="AH83" i="2"/>
  <c r="AR52" i="1"/>
  <c r="BP52" i="1" s="1"/>
  <c r="J83" i="2"/>
  <c r="AK83" i="2"/>
  <c r="AU52" i="1"/>
  <c r="BS52" i="1" s="1"/>
  <c r="M83" i="2"/>
  <c r="AJ83" i="2"/>
  <c r="AT52" i="1"/>
  <c r="BR52" i="1" s="1"/>
  <c r="L83" i="2"/>
  <c r="AN83" i="2"/>
  <c r="AX52" i="1"/>
  <c r="BV52" i="1" s="1"/>
  <c r="P83" i="2"/>
  <c r="AI83" i="2"/>
  <c r="AS52" i="1"/>
  <c r="BQ52" i="1" s="1"/>
  <c r="K83" i="2"/>
  <c r="AH45" i="13"/>
  <c r="AL45" i="13"/>
  <c r="AK44" i="13"/>
  <c r="AI42" i="13"/>
  <c r="AJ43" i="13"/>
  <c r="AM42" i="13"/>
  <c r="DK37" i="1"/>
  <c r="BO68" i="2"/>
  <c r="DJ37" i="1"/>
  <c r="BN68" i="2"/>
  <c r="BU68" i="2"/>
  <c r="DQ37" i="1"/>
  <c r="DH38" i="1"/>
  <c r="BL69" i="2"/>
  <c r="DS40" i="1"/>
  <c r="BW71" i="2"/>
  <c r="DM45" i="1"/>
  <c r="BQ76" i="2"/>
  <c r="BV69" i="2"/>
  <c r="DR38" i="1"/>
  <c r="DI37" i="1"/>
  <c r="BM68" i="2"/>
  <c r="DO37" i="1"/>
  <c r="BS68" i="2"/>
  <c r="BR68" i="2"/>
  <c r="DN37" i="1"/>
  <c r="DL37" i="1"/>
  <c r="BP68" i="2"/>
  <c r="BJ68" i="2"/>
  <c r="DF37" i="1"/>
  <c r="DG37" i="1"/>
  <c r="BK68" i="2"/>
  <c r="DP38" i="1"/>
  <c r="BT69" i="2"/>
  <c r="AY82" i="2" l="1"/>
  <c r="AX82" i="2"/>
  <c r="BF55" i="1"/>
  <c r="X86" i="2"/>
  <c r="CD54" i="1"/>
  <c r="AV86" i="2" s="1"/>
  <c r="AK64" i="1"/>
  <c r="C95" i="2"/>
  <c r="BI63" i="1"/>
  <c r="AA95" i="2" s="1"/>
  <c r="A423" i="5"/>
  <c r="B422" i="5"/>
  <c r="A905" i="5"/>
  <c r="B904" i="5"/>
  <c r="AZ54" i="1"/>
  <c r="BX53" i="1"/>
  <c r="AP85" i="2" s="1"/>
  <c r="R85" i="2"/>
  <c r="BD54" i="1"/>
  <c r="CB53" i="1"/>
  <c r="AT85" i="2" s="1"/>
  <c r="V85" i="2"/>
  <c r="BB54" i="1"/>
  <c r="BZ53" i="1"/>
  <c r="AR85" i="2" s="1"/>
  <c r="T85" i="2"/>
  <c r="BA54" i="1"/>
  <c r="BY53" i="1"/>
  <c r="AQ85" i="2" s="1"/>
  <c r="S85" i="2"/>
  <c r="BE55" i="1"/>
  <c r="CC54" i="1"/>
  <c r="AU86" i="2" s="1"/>
  <c r="W86" i="2"/>
  <c r="BC54" i="1"/>
  <c r="CA53" i="1"/>
  <c r="AS85" i="2" s="1"/>
  <c r="U85" i="2"/>
  <c r="AE84" i="2"/>
  <c r="AO53" i="1"/>
  <c r="BM53" i="1" s="1"/>
  <c r="G84" i="2"/>
  <c r="AC83" i="2"/>
  <c r="AW83" i="2" s="1"/>
  <c r="AM52" i="1"/>
  <c r="BK52" i="1" s="1"/>
  <c r="E83" i="2"/>
  <c r="AJ84" i="2"/>
  <c r="AT53" i="1"/>
  <c r="BR53" i="1" s="1"/>
  <c r="L84" i="2"/>
  <c r="AD84" i="2"/>
  <c r="AN53" i="1"/>
  <c r="BL53" i="1" s="1"/>
  <c r="F84" i="2"/>
  <c r="AM84" i="2"/>
  <c r="AW53" i="1"/>
  <c r="BU53" i="1" s="1"/>
  <c r="O84" i="2"/>
  <c r="AI84" i="2"/>
  <c r="AS53" i="1"/>
  <c r="BQ53" i="1" s="1"/>
  <c r="K84" i="2"/>
  <c r="AF84" i="2"/>
  <c r="AP53" i="1"/>
  <c r="BN53" i="1" s="1"/>
  <c r="H84" i="2"/>
  <c r="AB84" i="2"/>
  <c r="AL53" i="1"/>
  <c r="BJ53" i="1" s="1"/>
  <c r="D84" i="2"/>
  <c r="AK84" i="2"/>
  <c r="AU53" i="1"/>
  <c r="BS53" i="1" s="1"/>
  <c r="M84" i="2"/>
  <c r="AG84" i="2"/>
  <c r="AQ53" i="1"/>
  <c r="BO53" i="1" s="1"/>
  <c r="I84" i="2"/>
  <c r="AN84" i="2"/>
  <c r="AX53" i="1"/>
  <c r="BV53" i="1" s="1"/>
  <c r="P84" i="2"/>
  <c r="AH84" i="2"/>
  <c r="AR53" i="1"/>
  <c r="BP53" i="1" s="1"/>
  <c r="J84" i="2"/>
  <c r="AO84" i="2"/>
  <c r="AY53" i="1"/>
  <c r="BW53" i="1" s="1"/>
  <c r="Q84" i="2"/>
  <c r="AL84" i="2"/>
  <c r="AV53" i="1"/>
  <c r="BT53" i="1" s="1"/>
  <c r="N84" i="2"/>
  <c r="AJ44" i="13"/>
  <c r="AK45" i="13"/>
  <c r="AH46" i="13"/>
  <c r="AM43" i="13"/>
  <c r="AI43" i="13"/>
  <c r="AL46" i="13"/>
  <c r="DF38" i="1"/>
  <c r="BJ69" i="2"/>
  <c r="DR39" i="1"/>
  <c r="BV70" i="2"/>
  <c r="DQ38" i="1"/>
  <c r="BU69" i="2"/>
  <c r="DL38" i="1"/>
  <c r="BP69" i="2"/>
  <c r="DO38" i="1"/>
  <c r="BS69" i="2"/>
  <c r="BR69" i="2"/>
  <c r="DN38" i="1"/>
  <c r="DI38" i="1"/>
  <c r="BM69" i="2"/>
  <c r="DM46" i="1"/>
  <c r="BQ77" i="2"/>
  <c r="DS41" i="1"/>
  <c r="BW72" i="2"/>
  <c r="DH39" i="1"/>
  <c r="BL70" i="2"/>
  <c r="BN69" i="2"/>
  <c r="DJ38" i="1"/>
  <c r="DK38" i="1"/>
  <c r="BO69" i="2"/>
  <c r="DG38" i="1"/>
  <c r="BK69" i="2"/>
  <c r="DP39" i="1"/>
  <c r="BT70" i="2"/>
  <c r="BF56" i="1" l="1"/>
  <c r="CD55" i="1"/>
  <c r="AV87" i="2" s="1"/>
  <c r="X87" i="2"/>
  <c r="AY83" i="2"/>
  <c r="AX83" i="2"/>
  <c r="AK65" i="1"/>
  <c r="C96" i="2"/>
  <c r="BI64" i="1"/>
  <c r="AA96" i="2" s="1"/>
  <c r="A906" i="5"/>
  <c r="B905" i="5"/>
  <c r="A424" i="5"/>
  <c r="B423" i="5"/>
  <c r="BE56" i="1"/>
  <c r="CC55" i="1"/>
  <c r="AU87" i="2" s="1"/>
  <c r="W87" i="2"/>
  <c r="BD55" i="1"/>
  <c r="CB54" i="1"/>
  <c r="AT86" i="2" s="1"/>
  <c r="V86" i="2"/>
  <c r="BA55" i="1"/>
  <c r="BY54" i="1"/>
  <c r="AQ86" i="2" s="1"/>
  <c r="S86" i="2"/>
  <c r="BC55" i="1"/>
  <c r="CA54" i="1"/>
  <c r="AS86" i="2" s="1"/>
  <c r="U86" i="2"/>
  <c r="BB55" i="1"/>
  <c r="BZ54" i="1"/>
  <c r="AR86" i="2" s="1"/>
  <c r="T86" i="2"/>
  <c r="AZ55" i="1"/>
  <c r="BX54" i="1"/>
  <c r="AP86" i="2" s="1"/>
  <c r="R86" i="2"/>
  <c r="AJ85" i="2"/>
  <c r="AT54" i="1"/>
  <c r="BR54" i="1" s="1"/>
  <c r="L85" i="2"/>
  <c r="AG85" i="2"/>
  <c r="AQ54" i="1"/>
  <c r="BO54" i="1" s="1"/>
  <c r="I85" i="2"/>
  <c r="AB85" i="2"/>
  <c r="AL54" i="1"/>
  <c r="BJ54" i="1" s="1"/>
  <c r="D85" i="2"/>
  <c r="AH85" i="2"/>
  <c r="AR54" i="1"/>
  <c r="BP54" i="1" s="1"/>
  <c r="J85" i="2"/>
  <c r="AC84" i="2"/>
  <c r="AX84" i="2" s="1"/>
  <c r="AM53" i="1"/>
  <c r="BK53" i="1" s="1"/>
  <c r="E84" i="2"/>
  <c r="AN85" i="2"/>
  <c r="AX54" i="1"/>
  <c r="BV54" i="1" s="1"/>
  <c r="P85" i="2"/>
  <c r="AD85" i="2"/>
  <c r="AN54" i="1"/>
  <c r="BL54" i="1" s="1"/>
  <c r="F85" i="2"/>
  <c r="AM85" i="2"/>
  <c r="AW54" i="1"/>
  <c r="BU54" i="1" s="1"/>
  <c r="O85" i="2"/>
  <c r="AL85" i="2"/>
  <c r="AV54" i="1"/>
  <c r="BT54" i="1" s="1"/>
  <c r="N85" i="2"/>
  <c r="AF85" i="2"/>
  <c r="AP54" i="1"/>
  <c r="BN54" i="1" s="1"/>
  <c r="H85" i="2"/>
  <c r="AE85" i="2"/>
  <c r="AO54" i="1"/>
  <c r="BM54" i="1" s="1"/>
  <c r="G85" i="2"/>
  <c r="AK85" i="2"/>
  <c r="AU54" i="1"/>
  <c r="BS54" i="1" s="1"/>
  <c r="M85" i="2"/>
  <c r="AO85" i="2"/>
  <c r="AY54" i="1"/>
  <c r="BW54" i="1" s="1"/>
  <c r="Q85" i="2"/>
  <c r="AI85" i="2"/>
  <c r="AS54" i="1"/>
  <c r="BQ54" i="1" s="1"/>
  <c r="K85" i="2"/>
  <c r="AM44" i="13"/>
  <c r="AI44" i="13"/>
  <c r="AK46" i="13"/>
  <c r="AJ45" i="13"/>
  <c r="AL47" i="13"/>
  <c r="AH47" i="13"/>
  <c r="BW73" i="2"/>
  <c r="DS42" i="1"/>
  <c r="DI39" i="1"/>
  <c r="BM70" i="2"/>
  <c r="BS70" i="2"/>
  <c r="DO39" i="1"/>
  <c r="BV71" i="2"/>
  <c r="DR40" i="1"/>
  <c r="DK39" i="1"/>
  <c r="BO70" i="2"/>
  <c r="DH40" i="1"/>
  <c r="BL71" i="2"/>
  <c r="BQ78" i="2"/>
  <c r="DM47" i="1"/>
  <c r="DN39" i="1"/>
  <c r="BR70" i="2"/>
  <c r="DJ39" i="1"/>
  <c r="BN70" i="2"/>
  <c r="DL39" i="1"/>
  <c r="BP70" i="2"/>
  <c r="DQ39" i="1"/>
  <c r="BU70" i="2"/>
  <c r="DF39" i="1"/>
  <c r="BJ70" i="2"/>
  <c r="DG39" i="1"/>
  <c r="BK70" i="2"/>
  <c r="DP40" i="1"/>
  <c r="BT71" i="2"/>
  <c r="AW84" i="2" l="1"/>
  <c r="AY84" i="2"/>
  <c r="BF57" i="1"/>
  <c r="CD56" i="1"/>
  <c r="AV88" i="2" s="1"/>
  <c r="X88" i="2"/>
  <c r="AK66" i="1"/>
  <c r="C97" i="2"/>
  <c r="BI65" i="1"/>
  <c r="AA97" i="2" s="1"/>
  <c r="A425" i="5"/>
  <c r="B424" i="5"/>
  <c r="A907" i="5"/>
  <c r="B906" i="5"/>
  <c r="BB56" i="1"/>
  <c r="BZ55" i="1"/>
  <c r="AR87" i="2" s="1"/>
  <c r="T87" i="2"/>
  <c r="BA56" i="1"/>
  <c r="BY55" i="1"/>
  <c r="AQ87" i="2" s="1"/>
  <c r="S87" i="2"/>
  <c r="BC56" i="1"/>
  <c r="CA55" i="1"/>
  <c r="AS87" i="2" s="1"/>
  <c r="U87" i="2"/>
  <c r="BD56" i="1"/>
  <c r="CB55" i="1"/>
  <c r="AT87" i="2" s="1"/>
  <c r="V87" i="2"/>
  <c r="AZ56" i="1"/>
  <c r="BX55" i="1"/>
  <c r="AP87" i="2" s="1"/>
  <c r="R87" i="2"/>
  <c r="BE57" i="1"/>
  <c r="CC56" i="1"/>
  <c r="AU88" i="2" s="1"/>
  <c r="W88" i="2"/>
  <c r="AE86" i="2"/>
  <c r="AO55" i="1"/>
  <c r="BM55" i="1" s="1"/>
  <c r="G86" i="2"/>
  <c r="AB86" i="2"/>
  <c r="AL55" i="1"/>
  <c r="BJ55" i="1" s="1"/>
  <c r="D86" i="2"/>
  <c r="AM86" i="2"/>
  <c r="AW55" i="1"/>
  <c r="BU55" i="1" s="1"/>
  <c r="O86" i="2"/>
  <c r="AF86" i="2"/>
  <c r="AP55" i="1"/>
  <c r="BN55" i="1" s="1"/>
  <c r="H86" i="2"/>
  <c r="AG86" i="2"/>
  <c r="AQ55" i="1"/>
  <c r="BO55" i="1" s="1"/>
  <c r="I86" i="2"/>
  <c r="AO86" i="2"/>
  <c r="AY55" i="1"/>
  <c r="BW55" i="1" s="1"/>
  <c r="Q86" i="2"/>
  <c r="AC85" i="2"/>
  <c r="AY85" i="2" s="1"/>
  <c r="AM54" i="1"/>
  <c r="BK54" i="1" s="1"/>
  <c r="E85" i="2"/>
  <c r="AH86" i="2"/>
  <c r="AR55" i="1"/>
  <c r="BP55" i="1" s="1"/>
  <c r="J86" i="2"/>
  <c r="AK86" i="2"/>
  <c r="AU55" i="1"/>
  <c r="BS55" i="1" s="1"/>
  <c r="M86" i="2"/>
  <c r="AL86" i="2"/>
  <c r="AV55" i="1"/>
  <c r="BT55" i="1" s="1"/>
  <c r="N86" i="2"/>
  <c r="AJ86" i="2"/>
  <c r="AT55" i="1"/>
  <c r="BR55" i="1" s="1"/>
  <c r="L86" i="2"/>
  <c r="AD86" i="2"/>
  <c r="AN55" i="1"/>
  <c r="BL55" i="1" s="1"/>
  <c r="F86" i="2"/>
  <c r="AI86" i="2"/>
  <c r="AS55" i="1"/>
  <c r="BQ55" i="1" s="1"/>
  <c r="K86" i="2"/>
  <c r="AN86" i="2"/>
  <c r="AX55" i="1"/>
  <c r="BV55" i="1" s="1"/>
  <c r="P86" i="2"/>
  <c r="AK47" i="13"/>
  <c r="AH48" i="13"/>
  <c r="AM45" i="13"/>
  <c r="AL48" i="13"/>
  <c r="AJ46" i="13"/>
  <c r="AI45" i="13"/>
  <c r="BU71" i="2"/>
  <c r="DQ40" i="1"/>
  <c r="DJ40" i="1"/>
  <c r="BN71" i="2"/>
  <c r="DH41" i="1"/>
  <c r="BL72" i="2"/>
  <c r="DM48" i="1"/>
  <c r="BQ79" i="2"/>
  <c r="DI40" i="1"/>
  <c r="BM71" i="2"/>
  <c r="BJ71" i="2"/>
  <c r="DF40" i="1"/>
  <c r="BP71" i="2"/>
  <c r="DL40" i="1"/>
  <c r="DN40" i="1"/>
  <c r="BR71" i="2"/>
  <c r="DK40" i="1"/>
  <c r="BO71" i="2"/>
  <c r="DS43" i="1"/>
  <c r="BW74" i="2"/>
  <c r="BV72" i="2"/>
  <c r="DR41" i="1"/>
  <c r="DO40" i="1"/>
  <c r="BS71" i="2"/>
  <c r="DP41" i="1"/>
  <c r="BT72" i="2"/>
  <c r="DG40" i="1"/>
  <c r="BK71" i="2"/>
  <c r="AX85" i="2" l="1"/>
  <c r="BF58" i="1"/>
  <c r="X89" i="2"/>
  <c r="CD57" i="1"/>
  <c r="AV89" i="2" s="1"/>
  <c r="AW85" i="2"/>
  <c r="AK67" i="1"/>
  <c r="C98" i="2"/>
  <c r="BI66" i="1"/>
  <c r="AA98" i="2" s="1"/>
  <c r="A908" i="5"/>
  <c r="B907" i="5"/>
  <c r="A426" i="5"/>
  <c r="B425" i="5"/>
  <c r="AZ57" i="1"/>
  <c r="BX56" i="1"/>
  <c r="AP88" i="2" s="1"/>
  <c r="R88" i="2"/>
  <c r="BC57" i="1"/>
  <c r="CA56" i="1"/>
  <c r="AS88" i="2" s="1"/>
  <c r="U88" i="2"/>
  <c r="BA57" i="1"/>
  <c r="BY56" i="1"/>
  <c r="AQ88" i="2" s="1"/>
  <c r="S88" i="2"/>
  <c r="BE58" i="1"/>
  <c r="CC57" i="1"/>
  <c r="AU89" i="2" s="1"/>
  <c r="W89" i="2"/>
  <c r="BD57" i="1"/>
  <c r="CB56" i="1"/>
  <c r="AT88" i="2" s="1"/>
  <c r="V88" i="2"/>
  <c r="BB57" i="1"/>
  <c r="BZ56" i="1"/>
  <c r="AR88" i="2" s="1"/>
  <c r="T88" i="2"/>
  <c r="AM87" i="2"/>
  <c r="AW56" i="1"/>
  <c r="BU56" i="1" s="1"/>
  <c r="O87" i="2"/>
  <c r="AH87" i="2"/>
  <c r="AR56" i="1"/>
  <c r="BP56" i="1" s="1"/>
  <c r="J87" i="2"/>
  <c r="AI87" i="2"/>
  <c r="AS56" i="1"/>
  <c r="BQ56" i="1" s="1"/>
  <c r="K87" i="2"/>
  <c r="AL87" i="2"/>
  <c r="AV56" i="1"/>
  <c r="BT56" i="1" s="1"/>
  <c r="N87" i="2"/>
  <c r="AD87" i="2"/>
  <c r="AN56" i="1"/>
  <c r="BL56" i="1" s="1"/>
  <c r="F87" i="2"/>
  <c r="AF87" i="2"/>
  <c r="AP56" i="1"/>
  <c r="BN56" i="1" s="1"/>
  <c r="H87" i="2"/>
  <c r="AG87" i="2"/>
  <c r="AQ56" i="1"/>
  <c r="BO56" i="1" s="1"/>
  <c r="I87" i="2"/>
  <c r="AC86" i="2"/>
  <c r="AX86" i="2" s="1"/>
  <c r="AM55" i="1"/>
  <c r="BK55" i="1" s="1"/>
  <c r="E86" i="2"/>
  <c r="AK87" i="2"/>
  <c r="AU56" i="1"/>
  <c r="BS56" i="1" s="1"/>
  <c r="M87" i="2"/>
  <c r="AE87" i="2"/>
  <c r="AO56" i="1"/>
  <c r="BM56" i="1" s="1"/>
  <c r="G87" i="2"/>
  <c r="AJ87" i="2"/>
  <c r="AT56" i="1"/>
  <c r="BR56" i="1" s="1"/>
  <c r="L87" i="2"/>
  <c r="AB87" i="2"/>
  <c r="AL56" i="1"/>
  <c r="BJ56" i="1" s="1"/>
  <c r="D87" i="2"/>
  <c r="AN87" i="2"/>
  <c r="AX56" i="1"/>
  <c r="BV56" i="1" s="1"/>
  <c r="P87" i="2"/>
  <c r="AO87" i="2"/>
  <c r="AY56" i="1"/>
  <c r="BW56" i="1" s="1"/>
  <c r="Q87" i="2"/>
  <c r="AI46" i="13"/>
  <c r="AM46" i="13"/>
  <c r="AL49" i="13"/>
  <c r="AK48" i="13"/>
  <c r="AJ47" i="13"/>
  <c r="AH49" i="13"/>
  <c r="BP72" i="2"/>
  <c r="DL41" i="1"/>
  <c r="BW75" i="2"/>
  <c r="DS44" i="1"/>
  <c r="DK41" i="1"/>
  <c r="BO72" i="2"/>
  <c r="DI41" i="1"/>
  <c r="BM72" i="2"/>
  <c r="BN72" i="2"/>
  <c r="DJ41" i="1"/>
  <c r="DO41" i="1"/>
  <c r="BS72" i="2"/>
  <c r="BJ72" i="2"/>
  <c r="DF41" i="1"/>
  <c r="DQ41" i="1"/>
  <c r="BU72" i="2"/>
  <c r="DR42" i="1"/>
  <c r="BV73" i="2"/>
  <c r="DN41" i="1"/>
  <c r="BR72" i="2"/>
  <c r="BQ80" i="2"/>
  <c r="DM49" i="1"/>
  <c r="DH42" i="1"/>
  <c r="BL73" i="2"/>
  <c r="DG41" i="1"/>
  <c r="BK72" i="2"/>
  <c r="DP42" i="1"/>
  <c r="BT73" i="2"/>
  <c r="BF59" i="1" l="1"/>
  <c r="X90" i="2"/>
  <c r="CD58" i="1"/>
  <c r="AV90" i="2" s="1"/>
  <c r="AY86" i="2"/>
  <c r="AW86" i="2"/>
  <c r="AK68" i="1"/>
  <c r="C99" i="2"/>
  <c r="BI67" i="1"/>
  <c r="AA99" i="2" s="1"/>
  <c r="A909" i="5"/>
  <c r="B908" i="5"/>
  <c r="A427" i="5"/>
  <c r="B426" i="5"/>
  <c r="BA58" i="1"/>
  <c r="BY57" i="1"/>
  <c r="AQ89" i="2" s="1"/>
  <c r="S89" i="2"/>
  <c r="BD58" i="1"/>
  <c r="CB57" i="1"/>
  <c r="AT89" i="2" s="1"/>
  <c r="V89" i="2"/>
  <c r="BB58" i="1"/>
  <c r="BZ57" i="1"/>
  <c r="AR89" i="2" s="1"/>
  <c r="T89" i="2"/>
  <c r="BC58" i="1"/>
  <c r="CA57" i="1"/>
  <c r="AS89" i="2" s="1"/>
  <c r="U89" i="2"/>
  <c r="BE59" i="1"/>
  <c r="CC58" i="1"/>
  <c r="AU90" i="2" s="1"/>
  <c r="W90" i="2"/>
  <c r="AZ58" i="1"/>
  <c r="BX57" i="1"/>
  <c r="AP89" i="2" s="1"/>
  <c r="R89" i="2"/>
  <c r="AD88" i="2"/>
  <c r="AN57" i="1"/>
  <c r="BL57" i="1" s="1"/>
  <c r="F88" i="2"/>
  <c r="AI88" i="2"/>
  <c r="AS57" i="1"/>
  <c r="BQ57" i="1" s="1"/>
  <c r="K88" i="2"/>
  <c r="AE88" i="2"/>
  <c r="AO57" i="1"/>
  <c r="BM57" i="1" s="1"/>
  <c r="G88" i="2"/>
  <c r="AH88" i="2"/>
  <c r="AR57" i="1"/>
  <c r="BP57" i="1" s="1"/>
  <c r="J88" i="2"/>
  <c r="AG88" i="2"/>
  <c r="AQ57" i="1"/>
  <c r="BO57" i="1" s="1"/>
  <c r="I88" i="2"/>
  <c r="AJ88" i="2"/>
  <c r="AT57" i="1"/>
  <c r="BR57" i="1" s="1"/>
  <c r="L88" i="2"/>
  <c r="AM88" i="2"/>
  <c r="AW57" i="1"/>
  <c r="BU57" i="1" s="1"/>
  <c r="O88" i="2"/>
  <c r="AN88" i="2"/>
  <c r="AX57" i="1"/>
  <c r="BV57" i="1" s="1"/>
  <c r="P88" i="2"/>
  <c r="AB88" i="2"/>
  <c r="AL57" i="1"/>
  <c r="BJ57" i="1" s="1"/>
  <c r="D88" i="2"/>
  <c r="AL88" i="2"/>
  <c r="AV57" i="1"/>
  <c r="BT57" i="1" s="1"/>
  <c r="N88" i="2"/>
  <c r="AK88" i="2"/>
  <c r="AU57" i="1"/>
  <c r="BS57" i="1" s="1"/>
  <c r="M88" i="2"/>
  <c r="AO88" i="2"/>
  <c r="AY57" i="1"/>
  <c r="BW57" i="1" s="1"/>
  <c r="Q88" i="2"/>
  <c r="AF88" i="2"/>
  <c r="AP57" i="1"/>
  <c r="BN57" i="1" s="1"/>
  <c r="H88" i="2"/>
  <c r="AC87" i="2"/>
  <c r="AW87" i="2" s="1"/>
  <c r="AM56" i="1"/>
  <c r="BK56" i="1" s="1"/>
  <c r="E87" i="2"/>
  <c r="AK49" i="13"/>
  <c r="AH50" i="13"/>
  <c r="AJ48" i="13"/>
  <c r="AL50" i="13"/>
  <c r="AM47" i="13"/>
  <c r="AI47" i="13"/>
  <c r="BP73" i="2"/>
  <c r="DL42" i="1"/>
  <c r="DH43" i="1"/>
  <c r="BL74" i="2"/>
  <c r="DN42" i="1"/>
  <c r="BR73" i="2"/>
  <c r="DR43" i="1"/>
  <c r="BV74" i="2"/>
  <c r="DF42" i="1"/>
  <c r="BJ73" i="2"/>
  <c r="BW76" i="2"/>
  <c r="DS45" i="1"/>
  <c r="BU73" i="2"/>
  <c r="DQ42" i="1"/>
  <c r="DJ42" i="1"/>
  <c r="BN73" i="2"/>
  <c r="DI42" i="1"/>
  <c r="BM73" i="2"/>
  <c r="DM50" i="1"/>
  <c r="BQ81" i="2"/>
  <c r="DO42" i="1"/>
  <c r="BS73" i="2"/>
  <c r="DK42" i="1"/>
  <c r="BO73" i="2"/>
  <c r="DP43" i="1"/>
  <c r="BT74" i="2"/>
  <c r="DG42" i="1"/>
  <c r="BK73" i="2"/>
  <c r="AY87" i="2" l="1"/>
  <c r="AX87" i="2"/>
  <c r="BF60" i="1"/>
  <c r="X91" i="2"/>
  <c r="CD59" i="1"/>
  <c r="AV91" i="2" s="1"/>
  <c r="AK69" i="1"/>
  <c r="C100" i="2"/>
  <c r="BI68" i="1"/>
  <c r="AA100" i="2" s="1"/>
  <c r="A428" i="5"/>
  <c r="B427" i="5"/>
  <c r="A910" i="5"/>
  <c r="B909" i="5"/>
  <c r="BD59" i="1"/>
  <c r="CB58" i="1"/>
  <c r="AT90" i="2" s="1"/>
  <c r="V90" i="2"/>
  <c r="AZ59" i="1"/>
  <c r="BX58" i="1"/>
  <c r="AP90" i="2" s="1"/>
  <c r="R90" i="2"/>
  <c r="BC59" i="1"/>
  <c r="CA58" i="1"/>
  <c r="AS90" i="2" s="1"/>
  <c r="U90" i="2"/>
  <c r="BA59" i="1"/>
  <c r="BY58" i="1"/>
  <c r="AQ90" i="2" s="1"/>
  <c r="S90" i="2"/>
  <c r="BZ58" i="1"/>
  <c r="AR90" i="2" s="1"/>
  <c r="BB59" i="1"/>
  <c r="T90" i="2"/>
  <c r="BE60" i="1"/>
  <c r="CC59" i="1"/>
  <c r="AU91" i="2" s="1"/>
  <c r="W91" i="2"/>
  <c r="AE89" i="2"/>
  <c r="AO58" i="1"/>
  <c r="BM58" i="1" s="1"/>
  <c r="G89" i="2"/>
  <c r="AO89" i="2"/>
  <c r="AY58" i="1"/>
  <c r="BW58" i="1" s="1"/>
  <c r="Q89" i="2"/>
  <c r="AI89" i="2"/>
  <c r="AS58" i="1"/>
  <c r="BQ58" i="1" s="1"/>
  <c r="K89" i="2"/>
  <c r="AC88" i="2"/>
  <c r="AX88" i="2" s="1"/>
  <c r="AM57" i="1"/>
  <c r="BK57" i="1" s="1"/>
  <c r="E88" i="2"/>
  <c r="AH89" i="2"/>
  <c r="AR58" i="1"/>
  <c r="BP58" i="1" s="1"/>
  <c r="J89" i="2"/>
  <c r="AL89" i="2"/>
  <c r="AV58" i="1"/>
  <c r="BT58" i="1" s="1"/>
  <c r="N89" i="2"/>
  <c r="AJ89" i="2"/>
  <c r="AT58" i="1"/>
  <c r="BR58" i="1" s="1"/>
  <c r="L89" i="2"/>
  <c r="AD89" i="2"/>
  <c r="AN58" i="1"/>
  <c r="BL58" i="1" s="1"/>
  <c r="F89" i="2"/>
  <c r="AM89" i="2"/>
  <c r="AW58" i="1"/>
  <c r="BU58" i="1" s="1"/>
  <c r="O89" i="2"/>
  <c r="AG89" i="2"/>
  <c r="AQ58" i="1"/>
  <c r="BO58" i="1" s="1"/>
  <c r="I89" i="2"/>
  <c r="AB89" i="2"/>
  <c r="AL58" i="1"/>
  <c r="BJ58" i="1" s="1"/>
  <c r="D89" i="2"/>
  <c r="AK89" i="2"/>
  <c r="AU58" i="1"/>
  <c r="BS58" i="1" s="1"/>
  <c r="M89" i="2"/>
  <c r="AN89" i="2"/>
  <c r="AX58" i="1"/>
  <c r="BV58" i="1" s="1"/>
  <c r="P89" i="2"/>
  <c r="AF89" i="2"/>
  <c r="AP58" i="1"/>
  <c r="BN58" i="1" s="1"/>
  <c r="H89" i="2"/>
  <c r="AH51" i="13"/>
  <c r="AI48" i="13"/>
  <c r="AL51" i="13"/>
  <c r="AM48" i="13"/>
  <c r="AJ49" i="13"/>
  <c r="AK50" i="13"/>
  <c r="DK43" i="1"/>
  <c r="BO74" i="2"/>
  <c r="DM51" i="1"/>
  <c r="BQ82" i="2"/>
  <c r="BU74" i="2"/>
  <c r="DQ43" i="1"/>
  <c r="BP74" i="2"/>
  <c r="DL43" i="1"/>
  <c r="DR44" i="1"/>
  <c r="BV75" i="2"/>
  <c r="DN43" i="1"/>
  <c r="BR74" i="2"/>
  <c r="DO43" i="1"/>
  <c r="BS74" i="2"/>
  <c r="DI43" i="1"/>
  <c r="BM74" i="2"/>
  <c r="DS46" i="1"/>
  <c r="BW77" i="2"/>
  <c r="DJ43" i="1"/>
  <c r="BN74" i="2"/>
  <c r="BJ74" i="2"/>
  <c r="DF43" i="1"/>
  <c r="DH44" i="1"/>
  <c r="BL75" i="2"/>
  <c r="DP44" i="1"/>
  <c r="BT75" i="2"/>
  <c r="DG43" i="1"/>
  <c r="BK74" i="2"/>
  <c r="BF61" i="1" l="1"/>
  <c r="X92" i="2"/>
  <c r="CD60" i="1"/>
  <c r="AV92" i="2" s="1"/>
  <c r="AW88" i="2"/>
  <c r="AY88" i="2"/>
  <c r="AK70" i="1"/>
  <c r="BI69" i="1"/>
  <c r="AA101" i="2" s="1"/>
  <c r="C101" i="2"/>
  <c r="A911" i="5"/>
  <c r="B910" i="5"/>
  <c r="A429" i="5"/>
  <c r="B428" i="5"/>
  <c r="AZ60" i="1"/>
  <c r="BX59" i="1"/>
  <c r="AP91" i="2" s="1"/>
  <c r="R91" i="2"/>
  <c r="BE61" i="1"/>
  <c r="CC60" i="1"/>
  <c r="AU92" i="2" s="1"/>
  <c r="W92" i="2"/>
  <c r="BA60" i="1"/>
  <c r="BY59" i="1"/>
  <c r="AQ91" i="2" s="1"/>
  <c r="S91" i="2"/>
  <c r="BD60" i="1"/>
  <c r="CB59" i="1"/>
  <c r="AT91" i="2" s="1"/>
  <c r="V91" i="2"/>
  <c r="BB60" i="1"/>
  <c r="BZ59" i="1"/>
  <c r="AR91" i="2" s="1"/>
  <c r="T91" i="2"/>
  <c r="BC60" i="1"/>
  <c r="CA59" i="1"/>
  <c r="AS91" i="2" s="1"/>
  <c r="U91" i="2"/>
  <c r="AI90" i="2"/>
  <c r="AS59" i="1"/>
  <c r="BQ59" i="1" s="1"/>
  <c r="K90" i="2"/>
  <c r="AO90" i="2"/>
  <c r="AY59" i="1"/>
  <c r="BW59" i="1" s="1"/>
  <c r="Q90" i="2"/>
  <c r="AN90" i="2"/>
  <c r="AX59" i="1"/>
  <c r="BV59" i="1" s="1"/>
  <c r="P90" i="2"/>
  <c r="AG90" i="2"/>
  <c r="AQ59" i="1"/>
  <c r="BO59" i="1" s="1"/>
  <c r="I90" i="2"/>
  <c r="AC89" i="2"/>
  <c r="AW89" i="2" s="1"/>
  <c r="AM58" i="1"/>
  <c r="BK58" i="1" s="1"/>
  <c r="E89" i="2"/>
  <c r="AB90" i="2"/>
  <c r="AL59" i="1"/>
  <c r="BJ59" i="1" s="1"/>
  <c r="D90" i="2"/>
  <c r="AD90" i="2"/>
  <c r="AN59" i="1"/>
  <c r="BL59" i="1" s="1"/>
  <c r="F90" i="2"/>
  <c r="AH90" i="2"/>
  <c r="AR59" i="1"/>
  <c r="BP59" i="1" s="1"/>
  <c r="J90" i="2"/>
  <c r="AK90" i="2"/>
  <c r="AU59" i="1"/>
  <c r="BS59" i="1" s="1"/>
  <c r="M90" i="2"/>
  <c r="AE90" i="2"/>
  <c r="AO59" i="1"/>
  <c r="BM59" i="1" s="1"/>
  <c r="G90" i="2"/>
  <c r="AJ90" i="2"/>
  <c r="AT59" i="1"/>
  <c r="BR59" i="1" s="1"/>
  <c r="L90" i="2"/>
  <c r="AF90" i="2"/>
  <c r="AP59" i="1"/>
  <c r="BN59" i="1" s="1"/>
  <c r="H90" i="2"/>
  <c r="AM90" i="2"/>
  <c r="AW59" i="1"/>
  <c r="BU59" i="1" s="1"/>
  <c r="O90" i="2"/>
  <c r="AL90" i="2"/>
  <c r="AV59" i="1"/>
  <c r="BT59" i="1" s="1"/>
  <c r="N90" i="2"/>
  <c r="AJ50" i="13"/>
  <c r="AL52" i="13"/>
  <c r="AH52" i="13"/>
  <c r="AK51" i="13"/>
  <c r="AM49" i="13"/>
  <c r="AI49" i="13"/>
  <c r="DJ44" i="1"/>
  <c r="BN75" i="2"/>
  <c r="DH45" i="1"/>
  <c r="BL76" i="2"/>
  <c r="DL44" i="1"/>
  <c r="BP75" i="2"/>
  <c r="DI44" i="1"/>
  <c r="BM75" i="2"/>
  <c r="BR75" i="2"/>
  <c r="DN44" i="1"/>
  <c r="DM52" i="1"/>
  <c r="BQ83" i="2"/>
  <c r="DQ44" i="1"/>
  <c r="BU75" i="2"/>
  <c r="DF44" i="1"/>
  <c r="BJ75" i="2"/>
  <c r="DS47" i="1"/>
  <c r="BW78" i="2"/>
  <c r="BS75" i="2"/>
  <c r="DO44" i="1"/>
  <c r="BV76" i="2"/>
  <c r="DR45" i="1"/>
  <c r="DK44" i="1"/>
  <c r="BO75" i="2"/>
  <c r="DG44" i="1"/>
  <c r="BK75" i="2"/>
  <c r="DP45" i="1"/>
  <c r="BT76" i="2"/>
  <c r="AY89" i="2" l="1"/>
  <c r="AX89" i="2"/>
  <c r="BF62" i="1"/>
  <c r="X93" i="2"/>
  <c r="CD61" i="1"/>
  <c r="AV93" i="2" s="1"/>
  <c r="AK71" i="1"/>
  <c r="BI70" i="1"/>
  <c r="AA102" i="2" s="1"/>
  <c r="C102" i="2"/>
  <c r="A430" i="5"/>
  <c r="B429" i="5"/>
  <c r="A912" i="5"/>
  <c r="B911" i="5"/>
  <c r="BB61" i="1"/>
  <c r="BZ60" i="1"/>
  <c r="AR92" i="2" s="1"/>
  <c r="T92" i="2"/>
  <c r="BE62" i="1"/>
  <c r="CC61" i="1"/>
  <c r="AU93" i="2" s="1"/>
  <c r="W93" i="2"/>
  <c r="BD61" i="1"/>
  <c r="CB60" i="1"/>
  <c r="AT92" i="2" s="1"/>
  <c r="V92" i="2"/>
  <c r="BC61" i="1"/>
  <c r="CA60" i="1"/>
  <c r="AS92" i="2" s="1"/>
  <c r="U92" i="2"/>
  <c r="BA61" i="1"/>
  <c r="BY60" i="1"/>
  <c r="AQ92" i="2" s="1"/>
  <c r="S92" i="2"/>
  <c r="AZ61" i="1"/>
  <c r="BX60" i="1"/>
  <c r="AP92" i="2" s="1"/>
  <c r="R92" i="2"/>
  <c r="AC90" i="2"/>
  <c r="AW90" i="2" s="1"/>
  <c r="AM59" i="1"/>
  <c r="BK59" i="1" s="1"/>
  <c r="E90" i="2"/>
  <c r="AO91" i="2"/>
  <c r="AY60" i="1"/>
  <c r="BW60" i="1" s="1"/>
  <c r="Q91" i="2"/>
  <c r="AE91" i="2"/>
  <c r="AO60" i="1"/>
  <c r="BM60" i="1" s="1"/>
  <c r="G91" i="2"/>
  <c r="AL91" i="2"/>
  <c r="AV60" i="1"/>
  <c r="BT60" i="1" s="1"/>
  <c r="N91" i="2"/>
  <c r="AB91" i="2"/>
  <c r="AL60" i="1"/>
  <c r="BJ60" i="1" s="1"/>
  <c r="D91" i="2"/>
  <c r="AM91" i="2"/>
  <c r="AW60" i="1"/>
  <c r="BU60" i="1" s="1"/>
  <c r="O91" i="2"/>
  <c r="AD91" i="2"/>
  <c r="AN60" i="1"/>
  <c r="BL60" i="1" s="1"/>
  <c r="F91" i="2"/>
  <c r="AF91" i="2"/>
  <c r="AP60" i="1"/>
  <c r="BN60" i="1" s="1"/>
  <c r="H91" i="2"/>
  <c r="AG91" i="2"/>
  <c r="AQ60" i="1"/>
  <c r="BO60" i="1" s="1"/>
  <c r="I91" i="2"/>
  <c r="AK91" i="2"/>
  <c r="AU60" i="1"/>
  <c r="BS60" i="1" s="1"/>
  <c r="M91" i="2"/>
  <c r="AN91" i="2"/>
  <c r="AX60" i="1"/>
  <c r="BV60" i="1" s="1"/>
  <c r="P91" i="2"/>
  <c r="AI91" i="2"/>
  <c r="AS60" i="1"/>
  <c r="BQ60" i="1" s="1"/>
  <c r="K91" i="2"/>
  <c r="AJ91" i="2"/>
  <c r="AT60" i="1"/>
  <c r="BR60" i="1" s="1"/>
  <c r="L91" i="2"/>
  <c r="AH91" i="2"/>
  <c r="AR60" i="1"/>
  <c r="BP60" i="1" s="1"/>
  <c r="J91" i="2"/>
  <c r="AI50" i="13"/>
  <c r="AK52" i="13"/>
  <c r="AM50" i="13"/>
  <c r="AH53" i="13"/>
  <c r="AL53" i="13"/>
  <c r="AJ51" i="13"/>
  <c r="BW79" i="2"/>
  <c r="DS48" i="1"/>
  <c r="DO45" i="1"/>
  <c r="BS76" i="2"/>
  <c r="BU76" i="2"/>
  <c r="DQ45" i="1"/>
  <c r="DI45" i="1"/>
  <c r="BM76" i="2"/>
  <c r="DH46" i="1"/>
  <c r="BL77" i="2"/>
  <c r="DK45" i="1"/>
  <c r="BO76" i="2"/>
  <c r="BJ76" i="2"/>
  <c r="DF45" i="1"/>
  <c r="BR76" i="2"/>
  <c r="DN45" i="1"/>
  <c r="BV77" i="2"/>
  <c r="DR46" i="1"/>
  <c r="DM53" i="1"/>
  <c r="BQ84" i="2"/>
  <c r="BP76" i="2"/>
  <c r="DL45" i="1"/>
  <c r="BN76" i="2"/>
  <c r="DJ45" i="1"/>
  <c r="DP46" i="1"/>
  <c r="BT77" i="2"/>
  <c r="DG45" i="1"/>
  <c r="BK76" i="2"/>
  <c r="BF63" i="1" l="1"/>
  <c r="X94" i="2"/>
  <c r="CD62" i="1"/>
  <c r="AV94" i="2" s="1"/>
  <c r="AY90" i="2"/>
  <c r="AX90" i="2"/>
  <c r="AK72" i="1"/>
  <c r="C103" i="2"/>
  <c r="BI71" i="1"/>
  <c r="AA103" i="2" s="1"/>
  <c r="A431" i="5"/>
  <c r="B430" i="5"/>
  <c r="A913" i="5"/>
  <c r="B912" i="5"/>
  <c r="BD62" i="1"/>
  <c r="CB61" i="1"/>
  <c r="AT93" i="2" s="1"/>
  <c r="V93" i="2"/>
  <c r="BA62" i="1"/>
  <c r="BY61" i="1"/>
  <c r="AQ93" i="2" s="1"/>
  <c r="S93" i="2"/>
  <c r="BE63" i="1"/>
  <c r="CC62" i="1"/>
  <c r="AU94" i="2" s="1"/>
  <c r="W94" i="2"/>
  <c r="AZ62" i="1"/>
  <c r="BX61" i="1"/>
  <c r="AP93" i="2" s="1"/>
  <c r="R93" i="2"/>
  <c r="BC62" i="1"/>
  <c r="CA61" i="1"/>
  <c r="AS93" i="2" s="1"/>
  <c r="U93" i="2"/>
  <c r="BB62" i="1"/>
  <c r="BZ61" i="1"/>
  <c r="AR93" i="2" s="1"/>
  <c r="T93" i="2"/>
  <c r="AE92" i="2"/>
  <c r="AO61" i="1"/>
  <c r="BM61" i="1" s="1"/>
  <c r="G92" i="2"/>
  <c r="AJ92" i="2"/>
  <c r="AT61" i="1"/>
  <c r="BR61" i="1" s="1"/>
  <c r="L92" i="2"/>
  <c r="AO92" i="2"/>
  <c r="AY61" i="1"/>
  <c r="BW61" i="1" s="1"/>
  <c r="Q92" i="2"/>
  <c r="AL92" i="2"/>
  <c r="AV61" i="1"/>
  <c r="BT61" i="1" s="1"/>
  <c r="N92" i="2"/>
  <c r="AF92" i="2"/>
  <c r="AP61" i="1"/>
  <c r="BN61" i="1" s="1"/>
  <c r="H92" i="2"/>
  <c r="AB92" i="2"/>
  <c r="AL61" i="1"/>
  <c r="BJ61" i="1" s="1"/>
  <c r="D92" i="2"/>
  <c r="AK92" i="2"/>
  <c r="AU61" i="1"/>
  <c r="BS61" i="1" s="1"/>
  <c r="M92" i="2"/>
  <c r="AD92" i="2"/>
  <c r="AN61" i="1"/>
  <c r="BL61" i="1" s="1"/>
  <c r="F92" i="2"/>
  <c r="AH92" i="2"/>
  <c r="AR61" i="1"/>
  <c r="BP61" i="1" s="1"/>
  <c r="J92" i="2"/>
  <c r="AN92" i="2"/>
  <c r="AX61" i="1"/>
  <c r="BV61" i="1" s="1"/>
  <c r="P92" i="2"/>
  <c r="AG92" i="2"/>
  <c r="AQ61" i="1"/>
  <c r="BO61" i="1" s="1"/>
  <c r="I92" i="2"/>
  <c r="AC91" i="2"/>
  <c r="AW91" i="2" s="1"/>
  <c r="AM60" i="1"/>
  <c r="BK60" i="1" s="1"/>
  <c r="E91" i="2"/>
  <c r="AI92" i="2"/>
  <c r="AS61" i="1"/>
  <c r="BQ61" i="1" s="1"/>
  <c r="K92" i="2"/>
  <c r="AM92" i="2"/>
  <c r="AW61" i="1"/>
  <c r="BU61" i="1" s="1"/>
  <c r="O92" i="2"/>
  <c r="AL54" i="13"/>
  <c r="AM51" i="13"/>
  <c r="AK53" i="13"/>
  <c r="AJ52" i="13"/>
  <c r="AH54" i="13"/>
  <c r="AI51" i="13"/>
  <c r="DM54" i="1"/>
  <c r="BQ85" i="2"/>
  <c r="DK46" i="1"/>
  <c r="BO77" i="2"/>
  <c r="DO46" i="1"/>
  <c r="BS77" i="2"/>
  <c r="BV78" i="2"/>
  <c r="DR47" i="1"/>
  <c r="DH47" i="1"/>
  <c r="BL78" i="2"/>
  <c r="DS49" i="1"/>
  <c r="BW80" i="2"/>
  <c r="DI46" i="1"/>
  <c r="BM77" i="2"/>
  <c r="BN77" i="2"/>
  <c r="DJ46" i="1"/>
  <c r="DL46" i="1"/>
  <c r="BP77" i="2"/>
  <c r="BJ77" i="2"/>
  <c r="DF46" i="1"/>
  <c r="DQ46" i="1"/>
  <c r="BU77" i="2"/>
  <c r="DN46" i="1"/>
  <c r="BR77" i="2"/>
  <c r="DP47" i="1"/>
  <c r="BT78" i="2"/>
  <c r="DG46" i="1"/>
  <c r="BK77" i="2"/>
  <c r="BF64" i="1" l="1"/>
  <c r="X95" i="2"/>
  <c r="CD63" i="1"/>
  <c r="AV95" i="2" s="1"/>
  <c r="AY91" i="2"/>
  <c r="AX91" i="2"/>
  <c r="AK73" i="1"/>
  <c r="BI72" i="1"/>
  <c r="AA104" i="2" s="1"/>
  <c r="C104" i="2"/>
  <c r="A914" i="5"/>
  <c r="B913" i="5"/>
  <c r="A432" i="5"/>
  <c r="B431" i="5"/>
  <c r="BE64" i="1"/>
  <c r="CC63" i="1"/>
  <c r="AU95" i="2" s="1"/>
  <c r="W95" i="2"/>
  <c r="BB63" i="1"/>
  <c r="BZ62" i="1"/>
  <c r="AR94" i="2" s="1"/>
  <c r="T94" i="2"/>
  <c r="BA63" i="1"/>
  <c r="BY62" i="1"/>
  <c r="AQ94" i="2" s="1"/>
  <c r="S94" i="2"/>
  <c r="AZ63" i="1"/>
  <c r="BX62" i="1"/>
  <c r="AP94" i="2" s="1"/>
  <c r="R94" i="2"/>
  <c r="BC63" i="1"/>
  <c r="CA62" i="1"/>
  <c r="AS94" i="2" s="1"/>
  <c r="U94" i="2"/>
  <c r="BD63" i="1"/>
  <c r="CB62" i="1"/>
  <c r="AT94" i="2" s="1"/>
  <c r="V94" i="2"/>
  <c r="AC92" i="2"/>
  <c r="AX92" i="2" s="1"/>
  <c r="AM61" i="1"/>
  <c r="BK61" i="1" s="1"/>
  <c r="E92" i="2"/>
  <c r="AL93" i="2"/>
  <c r="AV62" i="1"/>
  <c r="BT62" i="1" s="1"/>
  <c r="N93" i="2"/>
  <c r="AJ93" i="2"/>
  <c r="AT62" i="1"/>
  <c r="BR62" i="1" s="1"/>
  <c r="L93" i="2"/>
  <c r="AO93" i="2"/>
  <c r="AY62" i="1"/>
  <c r="BW62" i="1" s="1"/>
  <c r="Q93" i="2"/>
  <c r="AN93" i="2"/>
  <c r="AX62" i="1"/>
  <c r="BV62" i="1" s="1"/>
  <c r="P93" i="2"/>
  <c r="AK93" i="2"/>
  <c r="AU62" i="1"/>
  <c r="BS62" i="1" s="1"/>
  <c r="M93" i="2"/>
  <c r="AM93" i="2"/>
  <c r="AW62" i="1"/>
  <c r="BU62" i="1" s="1"/>
  <c r="O93" i="2"/>
  <c r="AB93" i="2"/>
  <c r="AL62" i="1"/>
  <c r="BJ62" i="1" s="1"/>
  <c r="D93" i="2"/>
  <c r="AD93" i="2"/>
  <c r="AN62" i="1"/>
  <c r="BL62" i="1" s="1"/>
  <c r="F93" i="2"/>
  <c r="AE93" i="2"/>
  <c r="AO62" i="1"/>
  <c r="BM62" i="1" s="1"/>
  <c r="G93" i="2"/>
  <c r="AH93" i="2"/>
  <c r="AR62" i="1"/>
  <c r="BP62" i="1" s="1"/>
  <c r="J93" i="2"/>
  <c r="AG93" i="2"/>
  <c r="AQ62" i="1"/>
  <c r="BO62" i="1" s="1"/>
  <c r="I93" i="2"/>
  <c r="AI93" i="2"/>
  <c r="AS62" i="1"/>
  <c r="BQ62" i="1" s="1"/>
  <c r="K93" i="2"/>
  <c r="AF93" i="2"/>
  <c r="AP62" i="1"/>
  <c r="BN62" i="1" s="1"/>
  <c r="H93" i="2"/>
  <c r="AJ53" i="13"/>
  <c r="AM52" i="13"/>
  <c r="AK54" i="13"/>
  <c r="AI52" i="13"/>
  <c r="AH55" i="13"/>
  <c r="AL55" i="13"/>
  <c r="DN47" i="1"/>
  <c r="BR78" i="2"/>
  <c r="DH48" i="1"/>
  <c r="BL79" i="2"/>
  <c r="BU78" i="2"/>
  <c r="DQ47" i="1"/>
  <c r="DL47" i="1"/>
  <c r="BP78" i="2"/>
  <c r="DI47" i="1"/>
  <c r="BM78" i="2"/>
  <c r="BW81" i="2"/>
  <c r="DS50" i="1"/>
  <c r="BV79" i="2"/>
  <c r="DR48" i="1"/>
  <c r="BJ78" i="2"/>
  <c r="DF47" i="1"/>
  <c r="DJ47" i="1"/>
  <c r="BN78" i="2"/>
  <c r="DO47" i="1"/>
  <c r="BS78" i="2"/>
  <c r="DK47" i="1"/>
  <c r="BO78" i="2"/>
  <c r="BQ86" i="2"/>
  <c r="DM55" i="1"/>
  <c r="DG47" i="1"/>
  <c r="BK78" i="2"/>
  <c r="DP48" i="1"/>
  <c r="BT79" i="2"/>
  <c r="AW92" i="2" l="1"/>
  <c r="AY92" i="2"/>
  <c r="BF65" i="1"/>
  <c r="X96" i="2"/>
  <c r="CD64" i="1"/>
  <c r="AV96" i="2" s="1"/>
  <c r="AK74" i="1"/>
  <c r="BI73" i="1"/>
  <c r="AA105" i="2" s="1"/>
  <c r="C105" i="2"/>
  <c r="A433" i="5"/>
  <c r="B432" i="5"/>
  <c r="A915" i="5"/>
  <c r="B914" i="5"/>
  <c r="BD64" i="1"/>
  <c r="CB63" i="1"/>
  <c r="AT95" i="2" s="1"/>
  <c r="V95" i="2"/>
  <c r="BA64" i="1"/>
  <c r="BY63" i="1"/>
  <c r="AQ95" i="2" s="1"/>
  <c r="S95" i="2"/>
  <c r="BC64" i="1"/>
  <c r="CA63" i="1"/>
  <c r="AS95" i="2" s="1"/>
  <c r="U95" i="2"/>
  <c r="BB64" i="1"/>
  <c r="BZ63" i="1"/>
  <c r="AR95" i="2" s="1"/>
  <c r="T95" i="2"/>
  <c r="AZ64" i="1"/>
  <c r="BX63" i="1"/>
  <c r="AP95" i="2" s="1"/>
  <c r="R95" i="2"/>
  <c r="BE65" i="1"/>
  <c r="CC64" i="1"/>
  <c r="AU96" i="2" s="1"/>
  <c r="W96" i="2"/>
  <c r="AN94" i="2"/>
  <c r="AX63" i="1"/>
  <c r="BV63" i="1" s="1"/>
  <c r="P94" i="2"/>
  <c r="AJ94" i="2"/>
  <c r="AT63" i="1"/>
  <c r="BR63" i="1" s="1"/>
  <c r="L94" i="2"/>
  <c r="AI94" i="2"/>
  <c r="AS63" i="1"/>
  <c r="BQ63" i="1" s="1"/>
  <c r="K94" i="2"/>
  <c r="AE94" i="2"/>
  <c r="AO63" i="1"/>
  <c r="BM63" i="1" s="1"/>
  <c r="G94" i="2"/>
  <c r="AM94" i="2"/>
  <c r="AW63" i="1"/>
  <c r="BU63" i="1" s="1"/>
  <c r="O94" i="2"/>
  <c r="AG94" i="2"/>
  <c r="AQ63" i="1"/>
  <c r="BO63" i="1" s="1"/>
  <c r="I94" i="2"/>
  <c r="AL94" i="2"/>
  <c r="AV63" i="1"/>
  <c r="BT63" i="1" s="1"/>
  <c r="N94" i="2"/>
  <c r="AD94" i="2"/>
  <c r="AN63" i="1"/>
  <c r="BL63" i="1" s="1"/>
  <c r="F94" i="2"/>
  <c r="AC93" i="2"/>
  <c r="AX93" i="2" s="1"/>
  <c r="AM62" i="1"/>
  <c r="BK62" i="1" s="1"/>
  <c r="E93" i="2"/>
  <c r="AO94" i="2"/>
  <c r="AY63" i="1"/>
  <c r="BW63" i="1" s="1"/>
  <c r="Q94" i="2"/>
  <c r="AF94" i="2"/>
  <c r="AP63" i="1"/>
  <c r="BN63" i="1" s="1"/>
  <c r="H94" i="2"/>
  <c r="AK94" i="2"/>
  <c r="AU63" i="1"/>
  <c r="BS63" i="1" s="1"/>
  <c r="M94" i="2"/>
  <c r="AH94" i="2"/>
  <c r="AR63" i="1"/>
  <c r="BP63" i="1" s="1"/>
  <c r="J94" i="2"/>
  <c r="AB94" i="2"/>
  <c r="AL63" i="1"/>
  <c r="BJ63" i="1" s="1"/>
  <c r="D94" i="2"/>
  <c r="AL56" i="13"/>
  <c r="AM53" i="13"/>
  <c r="AK55" i="13"/>
  <c r="AH56" i="13"/>
  <c r="AI53" i="13"/>
  <c r="AJ54" i="13"/>
  <c r="BJ79" i="2"/>
  <c r="DF48" i="1"/>
  <c r="DQ48" i="1"/>
  <c r="BU79" i="2"/>
  <c r="DK48" i="1"/>
  <c r="BO79" i="2"/>
  <c r="BS79" i="2"/>
  <c r="DO48" i="1"/>
  <c r="BV80" i="2"/>
  <c r="DR49" i="1"/>
  <c r="BW82" i="2"/>
  <c r="DS51" i="1"/>
  <c r="DM56" i="1"/>
  <c r="BQ87" i="2"/>
  <c r="BN79" i="2"/>
  <c r="DJ48" i="1"/>
  <c r="BP79" i="2"/>
  <c r="DL48" i="1"/>
  <c r="DI48" i="1"/>
  <c r="BM79" i="2"/>
  <c r="DH49" i="1"/>
  <c r="BL80" i="2"/>
  <c r="DN48" i="1"/>
  <c r="BR79" i="2"/>
  <c r="DG48" i="1"/>
  <c r="BK79" i="2"/>
  <c r="DP49" i="1"/>
  <c r="BT80" i="2"/>
  <c r="BF66" i="1" l="1"/>
  <c r="X97" i="2"/>
  <c r="CD65" i="1"/>
  <c r="AV97" i="2" s="1"/>
  <c r="AW93" i="2"/>
  <c r="AY93" i="2"/>
  <c r="AK75" i="1"/>
  <c r="C106" i="2"/>
  <c r="BI74" i="1"/>
  <c r="AA106" i="2" s="1"/>
  <c r="A916" i="5"/>
  <c r="B915" i="5"/>
  <c r="A434" i="5"/>
  <c r="B433" i="5"/>
  <c r="BC65" i="1"/>
  <c r="CA64" i="1"/>
  <c r="AS96" i="2" s="1"/>
  <c r="U96" i="2"/>
  <c r="BE66" i="1"/>
  <c r="CC65" i="1"/>
  <c r="AU97" i="2" s="1"/>
  <c r="W97" i="2"/>
  <c r="BB65" i="1"/>
  <c r="BZ64" i="1"/>
  <c r="AR96" i="2" s="1"/>
  <c r="T96" i="2"/>
  <c r="BA65" i="1"/>
  <c r="BY64" i="1"/>
  <c r="AQ96" i="2" s="1"/>
  <c r="S96" i="2"/>
  <c r="AZ65" i="1"/>
  <c r="BX64" i="1"/>
  <c r="AP96" i="2" s="1"/>
  <c r="R96" i="2"/>
  <c r="BD65" i="1"/>
  <c r="CB64" i="1"/>
  <c r="AT96" i="2" s="1"/>
  <c r="V96" i="2"/>
  <c r="AH95" i="2"/>
  <c r="AR64" i="1"/>
  <c r="BP64" i="1" s="1"/>
  <c r="J95" i="2"/>
  <c r="AM95" i="2"/>
  <c r="AW64" i="1"/>
  <c r="BU64" i="1" s="1"/>
  <c r="O95" i="2"/>
  <c r="AJ95" i="2"/>
  <c r="AT64" i="1"/>
  <c r="BR64" i="1" s="1"/>
  <c r="L95" i="2"/>
  <c r="AN95" i="2"/>
  <c r="AX64" i="1"/>
  <c r="BV64" i="1" s="1"/>
  <c r="P95" i="2"/>
  <c r="AG95" i="2"/>
  <c r="AQ64" i="1"/>
  <c r="BO64" i="1" s="1"/>
  <c r="I95" i="2"/>
  <c r="AO95" i="2"/>
  <c r="AY64" i="1"/>
  <c r="BW64" i="1" s="1"/>
  <c r="Q95" i="2"/>
  <c r="AB95" i="2"/>
  <c r="AL64" i="1"/>
  <c r="BJ64" i="1" s="1"/>
  <c r="D95" i="2"/>
  <c r="AF95" i="2"/>
  <c r="AP64" i="1"/>
  <c r="BN64" i="1" s="1"/>
  <c r="H95" i="2"/>
  <c r="AI95" i="2"/>
  <c r="AS64" i="1"/>
  <c r="BQ64" i="1" s="1"/>
  <c r="K95" i="2"/>
  <c r="AL95" i="2"/>
  <c r="AV64" i="1"/>
  <c r="BT64" i="1" s="1"/>
  <c r="N95" i="2"/>
  <c r="AK95" i="2"/>
  <c r="AU64" i="1"/>
  <c r="BS64" i="1" s="1"/>
  <c r="M95" i="2"/>
  <c r="AE95" i="2"/>
  <c r="AO64" i="1"/>
  <c r="BM64" i="1" s="1"/>
  <c r="G95" i="2"/>
  <c r="AC94" i="2"/>
  <c r="AX94" i="2" s="1"/>
  <c r="AM63" i="1"/>
  <c r="BK63" i="1" s="1"/>
  <c r="E94" i="2"/>
  <c r="AD95" i="2"/>
  <c r="AN64" i="1"/>
  <c r="BL64" i="1" s="1"/>
  <c r="F95" i="2"/>
  <c r="AH57" i="13"/>
  <c r="AI54" i="13"/>
  <c r="AK56" i="13"/>
  <c r="AJ55" i="13"/>
  <c r="AM54" i="13"/>
  <c r="AL57" i="13"/>
  <c r="BR80" i="2"/>
  <c r="DN49" i="1"/>
  <c r="DI49" i="1"/>
  <c r="BM80" i="2"/>
  <c r="DF49" i="1"/>
  <c r="BJ80" i="2"/>
  <c r="DJ49" i="1"/>
  <c r="BN80" i="2"/>
  <c r="DH50" i="1"/>
  <c r="BL81" i="2"/>
  <c r="DM57" i="1"/>
  <c r="BQ88" i="2"/>
  <c r="DK49" i="1"/>
  <c r="BO80" i="2"/>
  <c r="BP80" i="2"/>
  <c r="DL49" i="1"/>
  <c r="DS52" i="1"/>
  <c r="BW83" i="2"/>
  <c r="BS80" i="2"/>
  <c r="DO49" i="1"/>
  <c r="DQ49" i="1"/>
  <c r="BU80" i="2"/>
  <c r="DR50" i="1"/>
  <c r="BV81" i="2"/>
  <c r="DP50" i="1"/>
  <c r="BT81" i="2"/>
  <c r="DG49" i="1"/>
  <c r="BK80" i="2"/>
  <c r="BF67" i="1" l="1"/>
  <c r="X98" i="2"/>
  <c r="CD66" i="1"/>
  <c r="AV98" i="2" s="1"/>
  <c r="AY94" i="2"/>
  <c r="AW94" i="2"/>
  <c r="AK76" i="1"/>
  <c r="BI75" i="1"/>
  <c r="AA107" i="2" s="1"/>
  <c r="C107" i="2"/>
  <c r="A435" i="5"/>
  <c r="B434" i="5"/>
  <c r="A917" i="5"/>
  <c r="B916" i="5"/>
  <c r="BD66" i="1"/>
  <c r="CB65" i="1"/>
  <c r="AT97" i="2" s="1"/>
  <c r="V97" i="2"/>
  <c r="BB66" i="1"/>
  <c r="BZ65" i="1"/>
  <c r="AR97" i="2" s="1"/>
  <c r="T97" i="2"/>
  <c r="AZ66" i="1"/>
  <c r="BX65" i="1"/>
  <c r="AP97" i="2" s="1"/>
  <c r="R97" i="2"/>
  <c r="BE67" i="1"/>
  <c r="CC66" i="1"/>
  <c r="AU98" i="2" s="1"/>
  <c r="W98" i="2"/>
  <c r="BA66" i="1"/>
  <c r="BY65" i="1"/>
  <c r="AQ97" i="2" s="1"/>
  <c r="S97" i="2"/>
  <c r="BC66" i="1"/>
  <c r="CA65" i="1"/>
  <c r="AS97" i="2" s="1"/>
  <c r="U97" i="2"/>
  <c r="AJ96" i="2"/>
  <c r="AT65" i="1"/>
  <c r="BR65" i="1" s="1"/>
  <c r="L96" i="2"/>
  <c r="AL96" i="2"/>
  <c r="AV65" i="1"/>
  <c r="BT65" i="1" s="1"/>
  <c r="N96" i="2"/>
  <c r="AM96" i="2"/>
  <c r="AW65" i="1"/>
  <c r="BU65" i="1" s="1"/>
  <c r="O96" i="2"/>
  <c r="AB96" i="2"/>
  <c r="AL65" i="1"/>
  <c r="BJ65" i="1" s="1"/>
  <c r="D96" i="2"/>
  <c r="AE96" i="2"/>
  <c r="AO65" i="1"/>
  <c r="BM65" i="1" s="1"/>
  <c r="G96" i="2"/>
  <c r="AH96" i="2"/>
  <c r="AR65" i="1"/>
  <c r="BP65" i="1" s="1"/>
  <c r="J96" i="2"/>
  <c r="AK96" i="2"/>
  <c r="AU65" i="1"/>
  <c r="BS65" i="1" s="1"/>
  <c r="M96" i="2"/>
  <c r="AF96" i="2"/>
  <c r="AP65" i="1"/>
  <c r="BN65" i="1" s="1"/>
  <c r="H96" i="2"/>
  <c r="AC95" i="2"/>
  <c r="AW95" i="2" s="1"/>
  <c r="AM64" i="1"/>
  <c r="BK64" i="1" s="1"/>
  <c r="E95" i="2"/>
  <c r="AG96" i="2"/>
  <c r="AQ65" i="1"/>
  <c r="BO65" i="1" s="1"/>
  <c r="I96" i="2"/>
  <c r="AN96" i="2"/>
  <c r="AX65" i="1"/>
  <c r="BV65" i="1" s="1"/>
  <c r="P96" i="2"/>
  <c r="AI96" i="2"/>
  <c r="AS65" i="1"/>
  <c r="BQ65" i="1" s="1"/>
  <c r="K96" i="2"/>
  <c r="AD96" i="2"/>
  <c r="AN65" i="1"/>
  <c r="BL65" i="1" s="1"/>
  <c r="F96" i="2"/>
  <c r="AO96" i="2"/>
  <c r="AY65" i="1"/>
  <c r="BW65" i="1" s="1"/>
  <c r="Q96" i="2"/>
  <c r="AK57" i="13"/>
  <c r="AI55" i="13"/>
  <c r="AL58" i="13"/>
  <c r="AH58" i="13"/>
  <c r="AM55" i="13"/>
  <c r="AJ56" i="13"/>
  <c r="BV82" i="2"/>
  <c r="DR51" i="1"/>
  <c r="DO50" i="1"/>
  <c r="BS81" i="2"/>
  <c r="DL50" i="1"/>
  <c r="BP81" i="2"/>
  <c r="BR81" i="2"/>
  <c r="DN50" i="1"/>
  <c r="DQ50" i="1"/>
  <c r="BU81" i="2"/>
  <c r="DS53" i="1"/>
  <c r="BW84" i="2"/>
  <c r="BQ89" i="2"/>
  <c r="DM58" i="1"/>
  <c r="DH51" i="1"/>
  <c r="BL82" i="2"/>
  <c r="BN81" i="2"/>
  <c r="DJ50" i="1"/>
  <c r="DF50" i="1"/>
  <c r="BJ81" i="2"/>
  <c r="DI50" i="1"/>
  <c r="BM81" i="2"/>
  <c r="DK50" i="1"/>
  <c r="BO81" i="2"/>
  <c r="DP51" i="1"/>
  <c r="BT82" i="2"/>
  <c r="DG50" i="1"/>
  <c r="BK81" i="2"/>
  <c r="AY95" i="2" l="1"/>
  <c r="AX95" i="2"/>
  <c r="BF68" i="1"/>
  <c r="X99" i="2"/>
  <c r="CD67" i="1"/>
  <c r="AV99" i="2" s="1"/>
  <c r="AK77" i="1"/>
  <c r="C108" i="2"/>
  <c r="BI76" i="1"/>
  <c r="AA108" i="2" s="1"/>
  <c r="A918" i="5"/>
  <c r="B917" i="5"/>
  <c r="A436" i="5"/>
  <c r="B435" i="5"/>
  <c r="BC67" i="1"/>
  <c r="CA66" i="1"/>
  <c r="AS98" i="2" s="1"/>
  <c r="U98" i="2"/>
  <c r="AZ67" i="1"/>
  <c r="BX66" i="1"/>
  <c r="AP98" i="2" s="1"/>
  <c r="R98" i="2"/>
  <c r="BB67" i="1"/>
  <c r="BZ66" i="1"/>
  <c r="AR98" i="2" s="1"/>
  <c r="T98" i="2"/>
  <c r="BE68" i="1"/>
  <c r="CC67" i="1"/>
  <c r="AU99" i="2" s="1"/>
  <c r="W99" i="2"/>
  <c r="BA67" i="1"/>
  <c r="BY66" i="1"/>
  <c r="AQ98" i="2" s="1"/>
  <c r="S98" i="2"/>
  <c r="BD67" i="1"/>
  <c r="CB66" i="1"/>
  <c r="AT98" i="2" s="1"/>
  <c r="V98" i="2"/>
  <c r="AD97" i="2"/>
  <c r="AN66" i="1"/>
  <c r="BL66" i="1" s="1"/>
  <c r="F97" i="2"/>
  <c r="AG97" i="2"/>
  <c r="AQ66" i="1"/>
  <c r="BO66" i="1" s="1"/>
  <c r="I97" i="2"/>
  <c r="AE97" i="2"/>
  <c r="AO66" i="1"/>
  <c r="BM66" i="1" s="1"/>
  <c r="G97" i="2"/>
  <c r="AB97" i="2"/>
  <c r="AL66" i="1"/>
  <c r="BJ66" i="1" s="1"/>
  <c r="D97" i="2"/>
  <c r="AH97" i="2"/>
  <c r="AR66" i="1"/>
  <c r="BP66" i="1" s="1"/>
  <c r="J97" i="2"/>
  <c r="AN97" i="2"/>
  <c r="AX66" i="1"/>
  <c r="BV66" i="1" s="1"/>
  <c r="P97" i="2"/>
  <c r="AM97" i="2"/>
  <c r="AW66" i="1"/>
  <c r="BU66" i="1" s="1"/>
  <c r="O97" i="2"/>
  <c r="AJ97" i="2"/>
  <c r="AT66" i="1"/>
  <c r="BR66" i="1" s="1"/>
  <c r="L97" i="2"/>
  <c r="AK97" i="2"/>
  <c r="AU66" i="1"/>
  <c r="BS66" i="1" s="1"/>
  <c r="M97" i="2"/>
  <c r="AI97" i="2"/>
  <c r="AS66" i="1"/>
  <c r="BQ66" i="1" s="1"/>
  <c r="K97" i="2"/>
  <c r="AL97" i="2"/>
  <c r="AV66" i="1"/>
  <c r="BT66" i="1" s="1"/>
  <c r="N97" i="2"/>
  <c r="AC96" i="2"/>
  <c r="AY96" i="2" s="1"/>
  <c r="AM65" i="1"/>
  <c r="BK65" i="1" s="1"/>
  <c r="E96" i="2"/>
  <c r="AO97" i="2"/>
  <c r="AY66" i="1"/>
  <c r="BW66" i="1" s="1"/>
  <c r="Q97" i="2"/>
  <c r="AF97" i="2"/>
  <c r="AP66" i="1"/>
  <c r="BN66" i="1" s="1"/>
  <c r="H97" i="2"/>
  <c r="AM56" i="13"/>
  <c r="AI56" i="13"/>
  <c r="AJ57" i="13"/>
  <c r="AH59" i="13"/>
  <c r="AL59" i="13"/>
  <c r="AK58" i="13"/>
  <c r="DI51" i="1"/>
  <c r="BM82" i="2"/>
  <c r="DQ51" i="1"/>
  <c r="BU82" i="2"/>
  <c r="DR52" i="1"/>
  <c r="BV83" i="2"/>
  <c r="DK51" i="1"/>
  <c r="BO82" i="2"/>
  <c r="BJ82" i="2"/>
  <c r="DF51" i="1"/>
  <c r="DH52" i="1"/>
  <c r="BL83" i="2"/>
  <c r="DS54" i="1"/>
  <c r="BW85" i="2"/>
  <c r="DN51" i="1"/>
  <c r="BR82" i="2"/>
  <c r="DJ51" i="1"/>
  <c r="BN82" i="2"/>
  <c r="DM59" i="1"/>
  <c r="BQ90" i="2"/>
  <c r="BP82" i="2"/>
  <c r="DL51" i="1"/>
  <c r="BS82" i="2"/>
  <c r="DO51" i="1"/>
  <c r="DG51" i="1"/>
  <c r="BK82" i="2"/>
  <c r="DP52" i="1"/>
  <c r="BT83" i="2"/>
  <c r="AX96" i="2" l="1"/>
  <c r="BF69" i="1"/>
  <c r="X100" i="2"/>
  <c r="CD68" i="1"/>
  <c r="AV100" i="2" s="1"/>
  <c r="AW96" i="2"/>
  <c r="AK78" i="1"/>
  <c r="C109" i="2"/>
  <c r="BI77" i="1"/>
  <c r="AA109" i="2" s="1"/>
  <c r="A437" i="5"/>
  <c r="B436" i="5"/>
  <c r="A919" i="5"/>
  <c r="B918" i="5"/>
  <c r="BB68" i="1"/>
  <c r="BZ67" i="1"/>
  <c r="AR99" i="2" s="1"/>
  <c r="T99" i="2"/>
  <c r="BA68" i="1"/>
  <c r="BY67" i="1"/>
  <c r="AQ99" i="2" s="1"/>
  <c r="S99" i="2"/>
  <c r="BD68" i="1"/>
  <c r="CB67" i="1"/>
  <c r="AT99" i="2" s="1"/>
  <c r="V99" i="2"/>
  <c r="BE69" i="1"/>
  <c r="CC68" i="1"/>
  <c r="AU100" i="2" s="1"/>
  <c r="W100" i="2"/>
  <c r="AZ68" i="1"/>
  <c r="BX67" i="1"/>
  <c r="AP99" i="2" s="1"/>
  <c r="R99" i="2"/>
  <c r="BC68" i="1"/>
  <c r="CA67" i="1"/>
  <c r="AS99" i="2" s="1"/>
  <c r="U99" i="2"/>
  <c r="AE98" i="2"/>
  <c r="AO67" i="1"/>
  <c r="BM67" i="1" s="1"/>
  <c r="G98" i="2"/>
  <c r="AI98" i="2"/>
  <c r="AS67" i="1"/>
  <c r="BQ67" i="1" s="1"/>
  <c r="K98" i="2"/>
  <c r="AM98" i="2"/>
  <c r="AW67" i="1"/>
  <c r="BU67" i="1" s="1"/>
  <c r="O98" i="2"/>
  <c r="AK98" i="2"/>
  <c r="AU67" i="1"/>
  <c r="BS67" i="1" s="1"/>
  <c r="M98" i="2"/>
  <c r="AL98" i="2"/>
  <c r="AV67" i="1"/>
  <c r="BT67" i="1" s="1"/>
  <c r="N98" i="2"/>
  <c r="AB98" i="2"/>
  <c r="AL67" i="1"/>
  <c r="BJ67" i="1" s="1"/>
  <c r="D98" i="2"/>
  <c r="AC97" i="2"/>
  <c r="AW97" i="2" s="1"/>
  <c r="AM66" i="1"/>
  <c r="BK66" i="1" s="1"/>
  <c r="E97" i="2"/>
  <c r="AH98" i="2"/>
  <c r="AR67" i="1"/>
  <c r="BP67" i="1" s="1"/>
  <c r="J98" i="2"/>
  <c r="AF98" i="2"/>
  <c r="AP67" i="1"/>
  <c r="BN67" i="1" s="1"/>
  <c r="H98" i="2"/>
  <c r="AN98" i="2"/>
  <c r="AX67" i="1"/>
  <c r="BV67" i="1" s="1"/>
  <c r="P98" i="2"/>
  <c r="AD98" i="2"/>
  <c r="AN67" i="1"/>
  <c r="BL67" i="1" s="1"/>
  <c r="F98" i="2"/>
  <c r="AG98" i="2"/>
  <c r="AQ67" i="1"/>
  <c r="BO67" i="1" s="1"/>
  <c r="I98" i="2"/>
  <c r="AJ98" i="2"/>
  <c r="AT67" i="1"/>
  <c r="BR67" i="1" s="1"/>
  <c r="L98" i="2"/>
  <c r="AO98" i="2"/>
  <c r="AY67" i="1"/>
  <c r="BW67" i="1" s="1"/>
  <c r="Q98" i="2"/>
  <c r="AL60" i="13"/>
  <c r="AM57" i="13"/>
  <c r="AJ58" i="13"/>
  <c r="AI57" i="13"/>
  <c r="AK59" i="13"/>
  <c r="AH60" i="13"/>
  <c r="DO52" i="1"/>
  <c r="BS83" i="2"/>
  <c r="BN83" i="2"/>
  <c r="DJ52" i="1"/>
  <c r="DK52" i="1"/>
  <c r="BO83" i="2"/>
  <c r="BP83" i="2"/>
  <c r="DL52" i="1"/>
  <c r="DF52" i="1"/>
  <c r="BJ83" i="2"/>
  <c r="BQ91" i="2"/>
  <c r="DM60" i="1"/>
  <c r="DS55" i="1"/>
  <c r="BW86" i="2"/>
  <c r="DI52" i="1"/>
  <c r="BM83" i="2"/>
  <c r="DN52" i="1"/>
  <c r="BR83" i="2"/>
  <c r="DH53" i="1"/>
  <c r="BL84" i="2"/>
  <c r="BV84" i="2"/>
  <c r="DR53" i="1"/>
  <c r="DQ52" i="1"/>
  <c r="BU83" i="2"/>
  <c r="DG52" i="1"/>
  <c r="BK83" i="2"/>
  <c r="DP53" i="1"/>
  <c r="BT84" i="2"/>
  <c r="AY97" i="2" l="1"/>
  <c r="AX97" i="2"/>
  <c r="BF70" i="1"/>
  <c r="X101" i="2"/>
  <c r="CD69" i="1"/>
  <c r="AV101" i="2" s="1"/>
  <c r="AK79" i="1"/>
  <c r="C110" i="2"/>
  <c r="BI78" i="1"/>
  <c r="AA110" i="2" s="1"/>
  <c r="A920" i="5"/>
  <c r="B919" i="5"/>
  <c r="A438" i="5"/>
  <c r="B437" i="5"/>
  <c r="BD69" i="1"/>
  <c r="CB68" i="1"/>
  <c r="AT100" i="2" s="1"/>
  <c r="V100" i="2"/>
  <c r="AZ69" i="1"/>
  <c r="BX68" i="1"/>
  <c r="AP100" i="2" s="1"/>
  <c r="R100" i="2"/>
  <c r="BA69" i="1"/>
  <c r="BY68" i="1"/>
  <c r="AQ100" i="2" s="1"/>
  <c r="S100" i="2"/>
  <c r="BC69" i="1"/>
  <c r="CA68" i="1"/>
  <c r="AS100" i="2" s="1"/>
  <c r="U100" i="2"/>
  <c r="BE70" i="1"/>
  <c r="CC69" i="1"/>
  <c r="AU101" i="2" s="1"/>
  <c r="W101" i="2"/>
  <c r="BB69" i="1"/>
  <c r="BZ68" i="1"/>
  <c r="AR100" i="2" s="1"/>
  <c r="T100" i="2"/>
  <c r="AM99" i="2"/>
  <c r="AW68" i="1"/>
  <c r="BU68" i="1" s="1"/>
  <c r="O99" i="2"/>
  <c r="AJ99" i="2"/>
  <c r="AT68" i="1"/>
  <c r="BR68" i="1" s="1"/>
  <c r="L99" i="2"/>
  <c r="AN99" i="2"/>
  <c r="AX68" i="1"/>
  <c r="BV68" i="1" s="1"/>
  <c r="P99" i="2"/>
  <c r="AI99" i="2"/>
  <c r="AS68" i="1"/>
  <c r="BQ68" i="1" s="1"/>
  <c r="K99" i="2"/>
  <c r="AH99" i="2"/>
  <c r="AR68" i="1"/>
  <c r="BP68" i="1" s="1"/>
  <c r="J99" i="2"/>
  <c r="AL99" i="2"/>
  <c r="AV68" i="1"/>
  <c r="BT68" i="1" s="1"/>
  <c r="N99" i="2"/>
  <c r="AO99" i="2"/>
  <c r="AY68" i="1"/>
  <c r="BW68" i="1" s="1"/>
  <c r="Q99" i="2"/>
  <c r="AK99" i="2"/>
  <c r="AU68" i="1"/>
  <c r="BS68" i="1" s="1"/>
  <c r="M99" i="2"/>
  <c r="AC98" i="2"/>
  <c r="AW98" i="2" s="1"/>
  <c r="AM67" i="1"/>
  <c r="BK67" i="1" s="1"/>
  <c r="E98" i="2"/>
  <c r="AD99" i="2"/>
  <c r="AN68" i="1"/>
  <c r="BL68" i="1" s="1"/>
  <c r="F99" i="2"/>
  <c r="AF99" i="2"/>
  <c r="AP68" i="1"/>
  <c r="BN68" i="1" s="1"/>
  <c r="H99" i="2"/>
  <c r="AE99" i="2"/>
  <c r="AO68" i="1"/>
  <c r="BM68" i="1" s="1"/>
  <c r="G99" i="2"/>
  <c r="AG99" i="2"/>
  <c r="AQ68" i="1"/>
  <c r="BO68" i="1" s="1"/>
  <c r="I99" i="2"/>
  <c r="AB99" i="2"/>
  <c r="AL68" i="1"/>
  <c r="BJ68" i="1" s="1"/>
  <c r="D99" i="2"/>
  <c r="AI58" i="13"/>
  <c r="AH61" i="13"/>
  <c r="AJ59" i="13"/>
  <c r="AM58" i="13"/>
  <c r="AK60" i="13"/>
  <c r="AL61" i="13"/>
  <c r="BU84" i="2"/>
  <c r="DQ53" i="1"/>
  <c r="DH54" i="1"/>
  <c r="BL85" i="2"/>
  <c r="DI53" i="1"/>
  <c r="BM84" i="2"/>
  <c r="DS56" i="1"/>
  <c r="BW87" i="2"/>
  <c r="DN53" i="1"/>
  <c r="BR84" i="2"/>
  <c r="BJ84" i="2"/>
  <c r="DF53" i="1"/>
  <c r="BO84" i="2"/>
  <c r="DK53" i="1"/>
  <c r="DM61" i="1"/>
  <c r="BQ92" i="2"/>
  <c r="DL53" i="1"/>
  <c r="BP84" i="2"/>
  <c r="DJ53" i="1"/>
  <c r="BN84" i="2"/>
  <c r="BV85" i="2"/>
  <c r="DR54" i="1"/>
  <c r="DO53" i="1"/>
  <c r="BS84" i="2"/>
  <c r="DP54" i="1"/>
  <c r="BT85" i="2"/>
  <c r="DG53" i="1"/>
  <c r="BK84" i="2"/>
  <c r="BF71" i="1" l="1"/>
  <c r="X102" i="2"/>
  <c r="CD70" i="1"/>
  <c r="AV102" i="2" s="1"/>
  <c r="AY98" i="2"/>
  <c r="AX98" i="2"/>
  <c r="AK80" i="1"/>
  <c r="C111" i="2"/>
  <c r="BI79" i="1"/>
  <c r="AA111" i="2" s="1"/>
  <c r="A439" i="5"/>
  <c r="B438" i="5"/>
  <c r="A921" i="5"/>
  <c r="B920" i="5"/>
  <c r="BC70" i="1"/>
  <c r="CA69" i="1"/>
  <c r="AS101" i="2" s="1"/>
  <c r="U101" i="2"/>
  <c r="BB70" i="1"/>
  <c r="BZ69" i="1"/>
  <c r="AR101" i="2" s="1"/>
  <c r="T101" i="2"/>
  <c r="AZ70" i="1"/>
  <c r="BX69" i="1"/>
  <c r="AP101" i="2" s="1"/>
  <c r="R101" i="2"/>
  <c r="BA70" i="1"/>
  <c r="BY69" i="1"/>
  <c r="AQ101" i="2" s="1"/>
  <c r="S101" i="2"/>
  <c r="BE71" i="1"/>
  <c r="CC70" i="1"/>
  <c r="AU102" i="2" s="1"/>
  <c r="W102" i="2"/>
  <c r="BD70" i="1"/>
  <c r="CB69" i="1"/>
  <c r="AT101" i="2" s="1"/>
  <c r="V101" i="2"/>
  <c r="AN100" i="2"/>
  <c r="AX69" i="1"/>
  <c r="BV69" i="1" s="1"/>
  <c r="P100" i="2"/>
  <c r="AE100" i="2"/>
  <c r="AO69" i="1"/>
  <c r="BM69" i="1" s="1"/>
  <c r="G100" i="2"/>
  <c r="AI100" i="2"/>
  <c r="AS69" i="1"/>
  <c r="BQ69" i="1" s="1"/>
  <c r="K100" i="2"/>
  <c r="AF100" i="2"/>
  <c r="AP69" i="1"/>
  <c r="BN69" i="1" s="1"/>
  <c r="H100" i="2"/>
  <c r="AK100" i="2"/>
  <c r="AU69" i="1"/>
  <c r="BS69" i="1" s="1"/>
  <c r="M100" i="2"/>
  <c r="AG100" i="2"/>
  <c r="AQ69" i="1"/>
  <c r="BO69" i="1" s="1"/>
  <c r="I100" i="2"/>
  <c r="AJ100" i="2"/>
  <c r="AT69" i="1"/>
  <c r="BR69" i="1" s="1"/>
  <c r="L100" i="2"/>
  <c r="AO100" i="2"/>
  <c r="AY69" i="1"/>
  <c r="BW69" i="1" s="1"/>
  <c r="Q100" i="2"/>
  <c r="AC99" i="2"/>
  <c r="AX99" i="2" s="1"/>
  <c r="AM68" i="1"/>
  <c r="BK68" i="1" s="1"/>
  <c r="E99" i="2"/>
  <c r="AM100" i="2"/>
  <c r="AW69" i="1"/>
  <c r="BU69" i="1" s="1"/>
  <c r="O100" i="2"/>
  <c r="AH100" i="2"/>
  <c r="AR69" i="1"/>
  <c r="BP69" i="1" s="1"/>
  <c r="J100" i="2"/>
  <c r="AD100" i="2"/>
  <c r="AN69" i="1"/>
  <c r="BL69" i="1" s="1"/>
  <c r="F100" i="2"/>
  <c r="AB100" i="2"/>
  <c r="AL69" i="1"/>
  <c r="BJ69" i="1" s="1"/>
  <c r="D100" i="2"/>
  <c r="AL100" i="2"/>
  <c r="AV69" i="1"/>
  <c r="BT69" i="1" s="1"/>
  <c r="N100" i="2"/>
  <c r="AM59" i="13"/>
  <c r="AI59" i="13"/>
  <c r="AL62" i="13"/>
  <c r="AK61" i="13"/>
  <c r="AJ60" i="13"/>
  <c r="AH62" i="13"/>
  <c r="BO85" i="2"/>
  <c r="DK54" i="1"/>
  <c r="DQ54" i="1"/>
  <c r="BU85" i="2"/>
  <c r="BN85" i="2"/>
  <c r="DJ54" i="1"/>
  <c r="BQ93" i="2"/>
  <c r="DM62" i="1"/>
  <c r="DF54" i="1"/>
  <c r="BJ85" i="2"/>
  <c r="DR55" i="1"/>
  <c r="BV86" i="2"/>
  <c r="DS57" i="1"/>
  <c r="BW88" i="2"/>
  <c r="DH55" i="1"/>
  <c r="BL86" i="2"/>
  <c r="DO54" i="1"/>
  <c r="BS85" i="2"/>
  <c r="DL54" i="1"/>
  <c r="BP85" i="2"/>
  <c r="DN54" i="1"/>
  <c r="BR85" i="2"/>
  <c r="DI54" i="1"/>
  <c r="BM85" i="2"/>
  <c r="DG54" i="1"/>
  <c r="BK85" i="2"/>
  <c r="DP55" i="1"/>
  <c r="BT86" i="2"/>
  <c r="AY99" i="2" l="1"/>
  <c r="AW99" i="2"/>
  <c r="BF72" i="1"/>
  <c r="X103" i="2"/>
  <c r="CD71" i="1"/>
  <c r="AV103" i="2" s="1"/>
  <c r="AK81" i="1"/>
  <c r="BI80" i="1"/>
  <c r="AA112" i="2" s="1"/>
  <c r="C112" i="2"/>
  <c r="A922" i="5"/>
  <c r="B921" i="5"/>
  <c r="A440" i="5"/>
  <c r="B439" i="5"/>
  <c r="BB71" i="1"/>
  <c r="BZ70" i="1"/>
  <c r="AR102" i="2" s="1"/>
  <c r="T102" i="2"/>
  <c r="BA71" i="1"/>
  <c r="BY70" i="1"/>
  <c r="AQ102" i="2" s="1"/>
  <c r="S102" i="2"/>
  <c r="BD71" i="1"/>
  <c r="CB70" i="1"/>
  <c r="AT102" i="2" s="1"/>
  <c r="V102" i="2"/>
  <c r="BC71" i="1"/>
  <c r="CA70" i="1"/>
  <c r="AS102" i="2" s="1"/>
  <c r="U102" i="2"/>
  <c r="AZ71" i="1"/>
  <c r="BX70" i="1"/>
  <c r="AP102" i="2" s="1"/>
  <c r="R102" i="2"/>
  <c r="BE72" i="1"/>
  <c r="CC71" i="1"/>
  <c r="AU103" i="2" s="1"/>
  <c r="W103" i="2"/>
  <c r="AK101" i="2"/>
  <c r="AU70" i="1"/>
  <c r="BS70" i="1" s="1"/>
  <c r="M101" i="2"/>
  <c r="AB101" i="2"/>
  <c r="AL70" i="1"/>
  <c r="BJ70" i="1" s="1"/>
  <c r="D101" i="2"/>
  <c r="AJ101" i="2"/>
  <c r="AT70" i="1"/>
  <c r="BR70" i="1" s="1"/>
  <c r="L101" i="2"/>
  <c r="AE101" i="2"/>
  <c r="AO70" i="1"/>
  <c r="BM70" i="1" s="1"/>
  <c r="G101" i="2"/>
  <c r="AC100" i="2"/>
  <c r="AX100" i="2" s="1"/>
  <c r="AM69" i="1"/>
  <c r="BK69" i="1" s="1"/>
  <c r="E100" i="2"/>
  <c r="AL101" i="2"/>
  <c r="AV70" i="1"/>
  <c r="BT70" i="1" s="1"/>
  <c r="N101" i="2"/>
  <c r="AG101" i="2"/>
  <c r="AQ70" i="1"/>
  <c r="BO70" i="1" s="1"/>
  <c r="I101" i="2"/>
  <c r="AM101" i="2"/>
  <c r="AW70" i="1"/>
  <c r="BU70" i="1" s="1"/>
  <c r="O101" i="2"/>
  <c r="AH101" i="2"/>
  <c r="AR70" i="1"/>
  <c r="BP70" i="1" s="1"/>
  <c r="J101" i="2"/>
  <c r="AI101" i="2"/>
  <c r="AS70" i="1"/>
  <c r="BQ70" i="1" s="1"/>
  <c r="K101" i="2"/>
  <c r="AN101" i="2"/>
  <c r="AX70" i="1"/>
  <c r="BV70" i="1" s="1"/>
  <c r="P101" i="2"/>
  <c r="AD101" i="2"/>
  <c r="AN70" i="1"/>
  <c r="BL70" i="1" s="1"/>
  <c r="F101" i="2"/>
  <c r="AF101" i="2"/>
  <c r="AP70" i="1"/>
  <c r="BN70" i="1" s="1"/>
  <c r="H101" i="2"/>
  <c r="AO101" i="2"/>
  <c r="AY70" i="1"/>
  <c r="BW70" i="1" s="1"/>
  <c r="Q101" i="2"/>
  <c r="AL63" i="13"/>
  <c r="AH63" i="13"/>
  <c r="AM60" i="13"/>
  <c r="AJ61" i="13"/>
  <c r="AK62" i="13"/>
  <c r="AI60" i="13"/>
  <c r="DI55" i="1"/>
  <c r="BM86" i="2"/>
  <c r="DN55" i="1"/>
  <c r="BR86" i="2"/>
  <c r="DL55" i="1"/>
  <c r="BP86" i="2"/>
  <c r="DH56" i="1"/>
  <c r="BL87" i="2"/>
  <c r="BN86" i="2"/>
  <c r="DJ55" i="1"/>
  <c r="DK55" i="1"/>
  <c r="BO86" i="2"/>
  <c r="DO55" i="1"/>
  <c r="BS86" i="2"/>
  <c r="DS58" i="1"/>
  <c r="BW89" i="2"/>
  <c r="DM63" i="1"/>
  <c r="BQ94" i="2"/>
  <c r="BU86" i="2"/>
  <c r="DQ55" i="1"/>
  <c r="DR56" i="1"/>
  <c r="BV87" i="2"/>
  <c r="BJ86" i="2"/>
  <c r="DF55" i="1"/>
  <c r="DP56" i="1"/>
  <c r="BT87" i="2"/>
  <c r="DG55" i="1"/>
  <c r="BK86" i="2"/>
  <c r="BF73" i="1" l="1"/>
  <c r="CD72" i="1"/>
  <c r="AV104" i="2" s="1"/>
  <c r="X104" i="2"/>
  <c r="AW100" i="2"/>
  <c r="AY100" i="2"/>
  <c r="AK82" i="1"/>
  <c r="BI81" i="1"/>
  <c r="AA113" i="2" s="1"/>
  <c r="C113" i="2"/>
  <c r="A441" i="5"/>
  <c r="B440" i="5"/>
  <c r="A923" i="5"/>
  <c r="B922" i="5"/>
  <c r="BD72" i="1"/>
  <c r="CB71" i="1"/>
  <c r="AT103" i="2" s="1"/>
  <c r="V103" i="2"/>
  <c r="BA72" i="1"/>
  <c r="S103" i="2"/>
  <c r="BY71" i="1"/>
  <c r="AQ103" i="2" s="1"/>
  <c r="BE73" i="1"/>
  <c r="CC72" i="1"/>
  <c r="AU104" i="2" s="1"/>
  <c r="W104" i="2"/>
  <c r="BC72" i="1"/>
  <c r="CA71" i="1"/>
  <c r="AS103" i="2" s="1"/>
  <c r="U103" i="2"/>
  <c r="AZ72" i="1"/>
  <c r="BX71" i="1"/>
  <c r="AP103" i="2" s="1"/>
  <c r="R103" i="2"/>
  <c r="BB72" i="1"/>
  <c r="BZ71" i="1"/>
  <c r="AR103" i="2" s="1"/>
  <c r="T103" i="2"/>
  <c r="AJ102" i="2"/>
  <c r="AT71" i="1"/>
  <c r="BR71" i="1" s="1"/>
  <c r="L102" i="2"/>
  <c r="AN102" i="2"/>
  <c r="AX71" i="1"/>
  <c r="BV71" i="1" s="1"/>
  <c r="P102" i="2"/>
  <c r="AE102" i="2"/>
  <c r="AO71" i="1"/>
  <c r="BM71" i="1" s="1"/>
  <c r="G102" i="2"/>
  <c r="AH102" i="2"/>
  <c r="AR71" i="1"/>
  <c r="BP71" i="1" s="1"/>
  <c r="J102" i="2"/>
  <c r="AK102" i="2"/>
  <c r="AU71" i="1"/>
  <c r="BS71" i="1" s="1"/>
  <c r="M102" i="2"/>
  <c r="AM102" i="2"/>
  <c r="AW71" i="1"/>
  <c r="BU71" i="1" s="1"/>
  <c r="O102" i="2"/>
  <c r="AF102" i="2"/>
  <c r="AP71" i="1"/>
  <c r="BN71" i="1" s="1"/>
  <c r="H102" i="2"/>
  <c r="AC101" i="2"/>
  <c r="AY101" i="2" s="1"/>
  <c r="AM70" i="1"/>
  <c r="BK70" i="1" s="1"/>
  <c r="E101" i="2"/>
  <c r="AI102" i="2"/>
  <c r="AS71" i="1"/>
  <c r="BQ71" i="1" s="1"/>
  <c r="K102" i="2"/>
  <c r="AB102" i="2"/>
  <c r="AL71" i="1"/>
  <c r="BJ71" i="1" s="1"/>
  <c r="D102" i="2"/>
  <c r="AG102" i="2"/>
  <c r="AQ71" i="1"/>
  <c r="BO71" i="1" s="1"/>
  <c r="I102" i="2"/>
  <c r="AD102" i="2"/>
  <c r="AN71" i="1"/>
  <c r="BL71" i="1" s="1"/>
  <c r="F102" i="2"/>
  <c r="AO102" i="2"/>
  <c r="AY71" i="1"/>
  <c r="BW71" i="1" s="1"/>
  <c r="Q102" i="2"/>
  <c r="AL102" i="2"/>
  <c r="AV71" i="1"/>
  <c r="BT71" i="1" s="1"/>
  <c r="N102" i="2"/>
  <c r="AL64" i="13"/>
  <c r="AK63" i="13"/>
  <c r="AI61" i="13"/>
  <c r="AJ62" i="13"/>
  <c r="AM61" i="13"/>
  <c r="AH64" i="13"/>
  <c r="DR57" i="1"/>
  <c r="BV88" i="2"/>
  <c r="DQ56" i="1"/>
  <c r="BU87" i="2"/>
  <c r="DM64" i="1"/>
  <c r="BQ95" i="2"/>
  <c r="DS59" i="1"/>
  <c r="BW90" i="2"/>
  <c r="DK56" i="1"/>
  <c r="BO87" i="2"/>
  <c r="DH57" i="1"/>
  <c r="BL88" i="2"/>
  <c r="DN56" i="1"/>
  <c r="BR87" i="2"/>
  <c r="DJ56" i="1"/>
  <c r="BN87" i="2"/>
  <c r="DF56" i="1"/>
  <c r="BJ87" i="2"/>
  <c r="DO56" i="1"/>
  <c r="BS87" i="2"/>
  <c r="BP87" i="2"/>
  <c r="DL56" i="1"/>
  <c r="DI56" i="1"/>
  <c r="BM87" i="2"/>
  <c r="DG56" i="1"/>
  <c r="BK87" i="2"/>
  <c r="DP57" i="1"/>
  <c r="BT88" i="2"/>
  <c r="AX101" i="2" l="1"/>
  <c r="AW101" i="2"/>
  <c r="BF74" i="1"/>
  <c r="X105" i="2"/>
  <c r="CD73" i="1"/>
  <c r="AV105" i="2" s="1"/>
  <c r="AK83" i="1"/>
  <c r="C114" i="2"/>
  <c r="BI82" i="1"/>
  <c r="AA114" i="2" s="1"/>
  <c r="A924" i="5"/>
  <c r="B923" i="5"/>
  <c r="A442" i="5"/>
  <c r="B441" i="5"/>
  <c r="AZ73" i="1"/>
  <c r="BX72" i="1"/>
  <c r="AP104" i="2" s="1"/>
  <c r="R104" i="2"/>
  <c r="BC73" i="1"/>
  <c r="CA72" i="1"/>
  <c r="AS104" i="2" s="1"/>
  <c r="U104" i="2"/>
  <c r="BA73" i="1"/>
  <c r="BY72" i="1"/>
  <c r="AQ104" i="2" s="1"/>
  <c r="S104" i="2"/>
  <c r="BB73" i="1"/>
  <c r="BZ72" i="1"/>
  <c r="AR104" i="2" s="1"/>
  <c r="T104" i="2"/>
  <c r="BE74" i="1"/>
  <c r="CC73" i="1"/>
  <c r="AU105" i="2" s="1"/>
  <c r="W105" i="2"/>
  <c r="BD73" i="1"/>
  <c r="CB72" i="1"/>
  <c r="AT104" i="2" s="1"/>
  <c r="V104" i="2"/>
  <c r="AK103" i="2"/>
  <c r="AU72" i="1"/>
  <c r="BS72" i="1" s="1"/>
  <c r="M103" i="2"/>
  <c r="AN103" i="2"/>
  <c r="AX72" i="1"/>
  <c r="BV72" i="1" s="1"/>
  <c r="P103" i="2"/>
  <c r="AI103" i="2"/>
  <c r="AS72" i="1"/>
  <c r="BQ72" i="1" s="1"/>
  <c r="K103" i="2"/>
  <c r="AL103" i="2"/>
  <c r="AV72" i="1"/>
  <c r="BT72" i="1" s="1"/>
  <c r="N103" i="2"/>
  <c r="AM103" i="2"/>
  <c r="AW72" i="1"/>
  <c r="BU72" i="1" s="1"/>
  <c r="O103" i="2"/>
  <c r="AB103" i="2"/>
  <c r="AL72" i="1"/>
  <c r="BJ72" i="1" s="1"/>
  <c r="D103" i="2"/>
  <c r="AF103" i="2"/>
  <c r="AP72" i="1"/>
  <c r="BN72" i="1" s="1"/>
  <c r="H103" i="2"/>
  <c r="AE103" i="2"/>
  <c r="AO72" i="1"/>
  <c r="BM72" i="1" s="1"/>
  <c r="G103" i="2"/>
  <c r="AJ103" i="2"/>
  <c r="AT72" i="1"/>
  <c r="BR72" i="1" s="1"/>
  <c r="L103" i="2"/>
  <c r="AO103" i="2"/>
  <c r="AY72" i="1"/>
  <c r="BW72" i="1" s="1"/>
  <c r="Q103" i="2"/>
  <c r="AD103" i="2"/>
  <c r="AN72" i="1"/>
  <c r="BL72" i="1" s="1"/>
  <c r="F103" i="2"/>
  <c r="AH103" i="2"/>
  <c r="AR72" i="1"/>
  <c r="BP72" i="1" s="1"/>
  <c r="J103" i="2"/>
  <c r="AG103" i="2"/>
  <c r="AQ72" i="1"/>
  <c r="BO72" i="1" s="1"/>
  <c r="I103" i="2"/>
  <c r="AC102" i="2"/>
  <c r="AX102" i="2" s="1"/>
  <c r="AM71" i="1"/>
  <c r="BK71" i="1" s="1"/>
  <c r="E102" i="2"/>
  <c r="AL65" i="13"/>
  <c r="AH65" i="13"/>
  <c r="AJ63" i="13"/>
  <c r="AM62" i="13"/>
  <c r="AI62" i="13"/>
  <c r="AK64" i="13"/>
  <c r="BN88" i="2"/>
  <c r="DJ57" i="1"/>
  <c r="DH58" i="1"/>
  <c r="BL89" i="2"/>
  <c r="DS60" i="1"/>
  <c r="BW91" i="2"/>
  <c r="DR58" i="1"/>
  <c r="BV89" i="2"/>
  <c r="DI57" i="1"/>
  <c r="BM88" i="2"/>
  <c r="DO57" i="1"/>
  <c r="BS88" i="2"/>
  <c r="BJ88" i="2"/>
  <c r="DF57" i="1"/>
  <c r="DN57" i="1"/>
  <c r="BR88" i="2"/>
  <c r="DK57" i="1"/>
  <c r="BO88" i="2"/>
  <c r="DM65" i="1"/>
  <c r="BQ96" i="2"/>
  <c r="BU88" i="2"/>
  <c r="DQ57" i="1"/>
  <c r="DL57" i="1"/>
  <c r="BP88" i="2"/>
  <c r="DG57" i="1"/>
  <c r="BK88" i="2"/>
  <c r="DP58" i="1"/>
  <c r="BT89" i="2"/>
  <c r="BF75" i="1" l="1"/>
  <c r="X106" i="2"/>
  <c r="CD74" i="1"/>
  <c r="AV106" i="2" s="1"/>
  <c r="AY102" i="2"/>
  <c r="AW102" i="2"/>
  <c r="AK84" i="1"/>
  <c r="BI83" i="1"/>
  <c r="AA115" i="2" s="1"/>
  <c r="C115" i="2"/>
  <c r="A443" i="5"/>
  <c r="B442" i="5"/>
  <c r="A925" i="5"/>
  <c r="B924" i="5"/>
  <c r="BA74" i="1"/>
  <c r="BY73" i="1"/>
  <c r="AQ105" i="2" s="1"/>
  <c r="S105" i="2"/>
  <c r="BE75" i="1"/>
  <c r="CC74" i="1"/>
  <c r="AU106" i="2" s="1"/>
  <c r="W106" i="2"/>
  <c r="BC74" i="1"/>
  <c r="CA73" i="1"/>
  <c r="AS105" i="2" s="1"/>
  <c r="U105" i="2"/>
  <c r="BD74" i="1"/>
  <c r="CB73" i="1"/>
  <c r="AT105" i="2" s="1"/>
  <c r="V105" i="2"/>
  <c r="BB74" i="1"/>
  <c r="BZ73" i="1"/>
  <c r="AR105" i="2" s="1"/>
  <c r="T105" i="2"/>
  <c r="AZ74" i="1"/>
  <c r="BX73" i="1"/>
  <c r="AP105" i="2" s="1"/>
  <c r="R105" i="2"/>
  <c r="AM104" i="2"/>
  <c r="AW73" i="1"/>
  <c r="BU73" i="1" s="1"/>
  <c r="O104" i="2"/>
  <c r="AO104" i="2"/>
  <c r="AY73" i="1"/>
  <c r="BW73" i="1" s="1"/>
  <c r="Q104" i="2"/>
  <c r="AG104" i="2"/>
  <c r="AQ73" i="1"/>
  <c r="BO73" i="1" s="1"/>
  <c r="I104" i="2"/>
  <c r="AN104" i="2"/>
  <c r="AX73" i="1"/>
  <c r="BV73" i="1" s="1"/>
  <c r="P104" i="2"/>
  <c r="AF104" i="2"/>
  <c r="AP73" i="1"/>
  <c r="BN73" i="1" s="1"/>
  <c r="H104" i="2"/>
  <c r="AH104" i="2"/>
  <c r="AR73" i="1"/>
  <c r="BP73" i="1" s="1"/>
  <c r="J104" i="2"/>
  <c r="AL104" i="2"/>
  <c r="AV73" i="1"/>
  <c r="BT73" i="1" s="1"/>
  <c r="N104" i="2"/>
  <c r="AD104" i="2"/>
  <c r="AN73" i="1"/>
  <c r="BL73" i="1" s="1"/>
  <c r="F104" i="2"/>
  <c r="AI104" i="2"/>
  <c r="AS73" i="1"/>
  <c r="BQ73" i="1" s="1"/>
  <c r="K104" i="2"/>
  <c r="AK104" i="2"/>
  <c r="AU73" i="1"/>
  <c r="BS73" i="1" s="1"/>
  <c r="M104" i="2"/>
  <c r="AJ104" i="2"/>
  <c r="AT73" i="1"/>
  <c r="BR73" i="1" s="1"/>
  <c r="L104" i="2"/>
  <c r="AC103" i="2"/>
  <c r="AW103" i="2" s="1"/>
  <c r="AM72" i="1"/>
  <c r="BK72" i="1" s="1"/>
  <c r="E103" i="2"/>
  <c r="AB104" i="2"/>
  <c r="AL73" i="1"/>
  <c r="BJ73" i="1" s="1"/>
  <c r="D104" i="2"/>
  <c r="AE104" i="2"/>
  <c r="AO73" i="1"/>
  <c r="BM73" i="1" s="1"/>
  <c r="G104" i="2"/>
  <c r="AL66" i="13"/>
  <c r="AK65" i="13"/>
  <c r="AI63" i="13"/>
  <c r="AM63" i="13"/>
  <c r="AJ64" i="13"/>
  <c r="AH66" i="13"/>
  <c r="DJ58" i="1"/>
  <c r="BN89" i="2"/>
  <c r="DL58" i="1"/>
  <c r="BP89" i="2"/>
  <c r="DM66" i="1"/>
  <c r="BQ97" i="2"/>
  <c r="DN58" i="1"/>
  <c r="BR89" i="2"/>
  <c r="DO58" i="1"/>
  <c r="BS89" i="2"/>
  <c r="BV90" i="2"/>
  <c r="DR59" i="1"/>
  <c r="DS61" i="1"/>
  <c r="BW92" i="2"/>
  <c r="DQ58" i="1"/>
  <c r="BU89" i="2"/>
  <c r="DF58" i="1"/>
  <c r="BJ89" i="2"/>
  <c r="DK58" i="1"/>
  <c r="BO89" i="2"/>
  <c r="DI58" i="1"/>
  <c r="BM89" i="2"/>
  <c r="DH59" i="1"/>
  <c r="BL90" i="2"/>
  <c r="DP59" i="1"/>
  <c r="BT90" i="2"/>
  <c r="DG58" i="1"/>
  <c r="BK89" i="2"/>
  <c r="BF76" i="1" l="1"/>
  <c r="X107" i="2"/>
  <c r="CD75" i="1"/>
  <c r="AV107" i="2" s="1"/>
  <c r="AY103" i="2"/>
  <c r="AX103" i="2"/>
  <c r="AK85" i="1"/>
  <c r="BI84" i="1"/>
  <c r="AA116" i="2" s="1"/>
  <c r="C116" i="2"/>
  <c r="A926" i="5"/>
  <c r="B925" i="5"/>
  <c r="A444" i="5"/>
  <c r="B443" i="5"/>
  <c r="BE76" i="1"/>
  <c r="CC75" i="1"/>
  <c r="AU107" i="2" s="1"/>
  <c r="W107" i="2"/>
  <c r="BD75" i="1"/>
  <c r="CB74" i="1"/>
  <c r="AT106" i="2" s="1"/>
  <c r="V106" i="2"/>
  <c r="AZ75" i="1"/>
  <c r="BX74" i="1"/>
  <c r="AP106" i="2" s="1"/>
  <c r="R106" i="2"/>
  <c r="BC75" i="1"/>
  <c r="CA74" i="1"/>
  <c r="AS106" i="2" s="1"/>
  <c r="U106" i="2"/>
  <c r="BB75" i="1"/>
  <c r="BZ74" i="1"/>
  <c r="AR106" i="2" s="1"/>
  <c r="T106" i="2"/>
  <c r="BA75" i="1"/>
  <c r="BY74" i="1"/>
  <c r="AQ106" i="2" s="1"/>
  <c r="S106" i="2"/>
  <c r="AG105" i="2"/>
  <c r="AQ74" i="1"/>
  <c r="BO74" i="1" s="1"/>
  <c r="I105" i="2"/>
  <c r="AO105" i="2"/>
  <c r="AY74" i="1"/>
  <c r="BW74" i="1" s="1"/>
  <c r="Q105" i="2"/>
  <c r="AF105" i="2"/>
  <c r="AP74" i="1"/>
  <c r="BN74" i="1" s="1"/>
  <c r="H105" i="2"/>
  <c r="AN105" i="2"/>
  <c r="AX74" i="1"/>
  <c r="BV74" i="1" s="1"/>
  <c r="P105" i="2"/>
  <c r="AB105" i="2"/>
  <c r="AL74" i="1"/>
  <c r="BJ74" i="1" s="1"/>
  <c r="D105" i="2"/>
  <c r="AK105" i="2"/>
  <c r="AU74" i="1"/>
  <c r="BS74" i="1" s="1"/>
  <c r="M105" i="2"/>
  <c r="AC104" i="2"/>
  <c r="AW104" i="2" s="1"/>
  <c r="AM73" i="1"/>
  <c r="BK73" i="1" s="1"/>
  <c r="E104" i="2"/>
  <c r="AJ105" i="2"/>
  <c r="AT74" i="1"/>
  <c r="BR74" i="1" s="1"/>
  <c r="L105" i="2"/>
  <c r="AM105" i="2"/>
  <c r="AW74" i="1"/>
  <c r="BU74" i="1" s="1"/>
  <c r="O105" i="2"/>
  <c r="AD105" i="2"/>
  <c r="AN74" i="1"/>
  <c r="BL74" i="1" s="1"/>
  <c r="F105" i="2"/>
  <c r="AI105" i="2"/>
  <c r="AS74" i="1"/>
  <c r="BQ74" i="1" s="1"/>
  <c r="K105" i="2"/>
  <c r="AL105" i="2"/>
  <c r="AV74" i="1"/>
  <c r="BT74" i="1" s="1"/>
  <c r="N105" i="2"/>
  <c r="AE105" i="2"/>
  <c r="AO74" i="1"/>
  <c r="BM74" i="1" s="1"/>
  <c r="G105" i="2"/>
  <c r="AH105" i="2"/>
  <c r="AR74" i="1"/>
  <c r="BP74" i="1" s="1"/>
  <c r="J105" i="2"/>
  <c r="AH67" i="13"/>
  <c r="AK66" i="13"/>
  <c r="AM64" i="13"/>
  <c r="AJ65" i="13"/>
  <c r="AI64" i="13"/>
  <c r="AL67" i="13"/>
  <c r="DI59" i="1"/>
  <c r="BM90" i="2"/>
  <c r="DK59" i="1"/>
  <c r="BO90" i="2"/>
  <c r="BV91" i="2"/>
  <c r="DR60" i="1"/>
  <c r="BJ90" i="2"/>
  <c r="DF59" i="1"/>
  <c r="DM67" i="1"/>
  <c r="BQ98" i="2"/>
  <c r="DH60" i="1"/>
  <c r="BL91" i="2"/>
  <c r="BU90" i="2"/>
  <c r="DQ59" i="1"/>
  <c r="DS62" i="1"/>
  <c r="BW93" i="2"/>
  <c r="DO59" i="1"/>
  <c r="BS90" i="2"/>
  <c r="DN59" i="1"/>
  <c r="BR90" i="2"/>
  <c r="DL59" i="1"/>
  <c r="BP90" i="2"/>
  <c r="BN90" i="2"/>
  <c r="DJ59" i="1"/>
  <c r="DG59" i="1"/>
  <c r="BK90" i="2"/>
  <c r="DP60" i="1"/>
  <c r="BT91" i="2"/>
  <c r="AY104" i="2" l="1"/>
  <c r="AX104" i="2"/>
  <c r="BF77" i="1"/>
  <c r="X108" i="2"/>
  <c r="CD76" i="1"/>
  <c r="AV108" i="2" s="1"/>
  <c r="AK86" i="1"/>
  <c r="C117" i="2"/>
  <c r="BI85" i="1"/>
  <c r="AA117" i="2" s="1"/>
  <c r="A445" i="5"/>
  <c r="B444" i="5"/>
  <c r="A927" i="5"/>
  <c r="B926" i="5"/>
  <c r="AZ76" i="1"/>
  <c r="BX75" i="1"/>
  <c r="AP107" i="2" s="1"/>
  <c r="R107" i="2"/>
  <c r="BC76" i="1"/>
  <c r="CA75" i="1"/>
  <c r="AS107" i="2" s="1"/>
  <c r="U107" i="2"/>
  <c r="BD76" i="1"/>
  <c r="CB75" i="1"/>
  <c r="AT107" i="2" s="1"/>
  <c r="V107" i="2"/>
  <c r="BA76" i="1"/>
  <c r="BY75" i="1"/>
  <c r="AQ107" i="2" s="1"/>
  <c r="S107" i="2"/>
  <c r="BB76" i="1"/>
  <c r="BZ75" i="1"/>
  <c r="AR107" i="2" s="1"/>
  <c r="T107" i="2"/>
  <c r="BE77" i="1"/>
  <c r="CC76" i="1"/>
  <c r="AU108" i="2" s="1"/>
  <c r="W108" i="2"/>
  <c r="AM106" i="2"/>
  <c r="AW75" i="1"/>
  <c r="BU75" i="1" s="1"/>
  <c r="O106" i="2"/>
  <c r="AN106" i="2"/>
  <c r="AX75" i="1"/>
  <c r="BV75" i="1" s="1"/>
  <c r="P106" i="2"/>
  <c r="AD106" i="2"/>
  <c r="AN75" i="1"/>
  <c r="BL75" i="1" s="1"/>
  <c r="F106" i="2"/>
  <c r="AC105" i="2"/>
  <c r="AY105" i="2" s="1"/>
  <c r="AM74" i="1"/>
  <c r="BK74" i="1" s="1"/>
  <c r="E105" i="2"/>
  <c r="AL106" i="2"/>
  <c r="AV75" i="1"/>
  <c r="BT75" i="1" s="1"/>
  <c r="N106" i="2"/>
  <c r="AO106" i="2"/>
  <c r="AY75" i="1"/>
  <c r="BW75" i="1" s="1"/>
  <c r="Q106" i="2"/>
  <c r="AF106" i="2"/>
  <c r="AP75" i="1"/>
  <c r="BN75" i="1" s="1"/>
  <c r="H106" i="2"/>
  <c r="AK106" i="2"/>
  <c r="AU75" i="1"/>
  <c r="BS75" i="1" s="1"/>
  <c r="M106" i="2"/>
  <c r="AI106" i="2"/>
  <c r="AS75" i="1"/>
  <c r="BQ75" i="1" s="1"/>
  <c r="K106" i="2"/>
  <c r="AJ106" i="2"/>
  <c r="AT75" i="1"/>
  <c r="BR75" i="1" s="1"/>
  <c r="L106" i="2"/>
  <c r="AG106" i="2"/>
  <c r="AQ75" i="1"/>
  <c r="BO75" i="1" s="1"/>
  <c r="I106" i="2"/>
  <c r="AH106" i="2"/>
  <c r="AR75" i="1"/>
  <c r="BP75" i="1" s="1"/>
  <c r="J106" i="2"/>
  <c r="AE106" i="2"/>
  <c r="AO75" i="1"/>
  <c r="BM75" i="1" s="1"/>
  <c r="G106" i="2"/>
  <c r="AB106" i="2"/>
  <c r="AL75" i="1"/>
  <c r="BJ75" i="1" s="1"/>
  <c r="D106" i="2"/>
  <c r="AI65" i="13"/>
  <c r="AL68" i="13"/>
  <c r="AJ66" i="13"/>
  <c r="AM65" i="13"/>
  <c r="AK67" i="13"/>
  <c r="AH68" i="13"/>
  <c r="DL60" i="1"/>
  <c r="BP91" i="2"/>
  <c r="DO60" i="1"/>
  <c r="BS91" i="2"/>
  <c r="BN91" i="2"/>
  <c r="DJ60" i="1"/>
  <c r="BO91" i="2"/>
  <c r="DK60" i="1"/>
  <c r="DN60" i="1"/>
  <c r="BR91" i="2"/>
  <c r="DS63" i="1"/>
  <c r="BW94" i="2"/>
  <c r="BJ91" i="2"/>
  <c r="DF60" i="1"/>
  <c r="DR61" i="1"/>
  <c r="BV92" i="2"/>
  <c r="BU91" i="2"/>
  <c r="DQ60" i="1"/>
  <c r="DH61" i="1"/>
  <c r="BL92" i="2"/>
  <c r="DM68" i="1"/>
  <c r="BQ99" i="2"/>
  <c r="DI60" i="1"/>
  <c r="BM91" i="2"/>
  <c r="DP61" i="1"/>
  <c r="BT92" i="2"/>
  <c r="DG60" i="1"/>
  <c r="BK91" i="2"/>
  <c r="AX105" i="2" l="1"/>
  <c r="AW105" i="2"/>
  <c r="BF78" i="1"/>
  <c r="X109" i="2"/>
  <c r="CD77" i="1"/>
  <c r="AV109" i="2" s="1"/>
  <c r="AK87" i="1"/>
  <c r="BI86" i="1"/>
  <c r="AA118" i="2" s="1"/>
  <c r="C118" i="2"/>
  <c r="A446" i="5"/>
  <c r="B445" i="5"/>
  <c r="A928" i="5"/>
  <c r="B927" i="5"/>
  <c r="BB77" i="1"/>
  <c r="BZ76" i="1"/>
  <c r="AR108" i="2" s="1"/>
  <c r="T108" i="2"/>
  <c r="BD77" i="1"/>
  <c r="CB76" i="1"/>
  <c r="AT108" i="2" s="1"/>
  <c r="V108" i="2"/>
  <c r="BA77" i="1"/>
  <c r="BY76" i="1"/>
  <c r="AQ108" i="2" s="1"/>
  <c r="S108" i="2"/>
  <c r="BC77" i="1"/>
  <c r="CA76" i="1"/>
  <c r="AS108" i="2" s="1"/>
  <c r="U108" i="2"/>
  <c r="BE78" i="1"/>
  <c r="CC77" i="1"/>
  <c r="AU109" i="2" s="1"/>
  <c r="W109" i="2"/>
  <c r="AZ77" i="1"/>
  <c r="BX76" i="1"/>
  <c r="AP108" i="2" s="1"/>
  <c r="R108" i="2"/>
  <c r="AE107" i="2"/>
  <c r="AO76" i="1"/>
  <c r="BM76" i="1" s="1"/>
  <c r="G107" i="2"/>
  <c r="AG107" i="2"/>
  <c r="AQ76" i="1"/>
  <c r="BO76" i="1" s="1"/>
  <c r="I107" i="2"/>
  <c r="AD107" i="2"/>
  <c r="AN76" i="1"/>
  <c r="BL76" i="1" s="1"/>
  <c r="F107" i="2"/>
  <c r="AH107" i="2"/>
  <c r="AR76" i="1"/>
  <c r="BP76" i="1" s="1"/>
  <c r="J107" i="2"/>
  <c r="AN107" i="2"/>
  <c r="AX76" i="1"/>
  <c r="BV76" i="1" s="1"/>
  <c r="P107" i="2"/>
  <c r="AK107" i="2"/>
  <c r="AU76" i="1"/>
  <c r="BS76" i="1" s="1"/>
  <c r="M107" i="2"/>
  <c r="AL107" i="2"/>
  <c r="AV76" i="1"/>
  <c r="BT76" i="1" s="1"/>
  <c r="N107" i="2"/>
  <c r="AB107" i="2"/>
  <c r="AL76" i="1"/>
  <c r="BJ76" i="1" s="1"/>
  <c r="D107" i="2"/>
  <c r="AC106" i="2"/>
  <c r="AW106" i="2" s="1"/>
  <c r="AM75" i="1"/>
  <c r="BK75" i="1" s="1"/>
  <c r="E106" i="2"/>
  <c r="AJ107" i="2"/>
  <c r="AT76" i="1"/>
  <c r="BR76" i="1" s="1"/>
  <c r="L107" i="2"/>
  <c r="AF107" i="2"/>
  <c r="AP76" i="1"/>
  <c r="BN76" i="1" s="1"/>
  <c r="H107" i="2"/>
  <c r="AM107" i="2"/>
  <c r="AW76" i="1"/>
  <c r="BU76" i="1" s="1"/>
  <c r="O107" i="2"/>
  <c r="AI107" i="2"/>
  <c r="AS76" i="1"/>
  <c r="BQ76" i="1" s="1"/>
  <c r="K107" i="2"/>
  <c r="AO107" i="2"/>
  <c r="AY76" i="1"/>
  <c r="BW76" i="1" s="1"/>
  <c r="Q107" i="2"/>
  <c r="AM66" i="13"/>
  <c r="AL69" i="13"/>
  <c r="AI66" i="13"/>
  <c r="AJ67" i="13"/>
  <c r="AH69" i="13"/>
  <c r="AK68" i="13"/>
  <c r="DH62" i="1"/>
  <c r="BL93" i="2"/>
  <c r="DR62" i="1"/>
  <c r="BV93" i="2"/>
  <c r="BN92" i="2"/>
  <c r="DJ61" i="1"/>
  <c r="DQ61" i="1"/>
  <c r="BU92" i="2"/>
  <c r="BJ92" i="2"/>
  <c r="DF61" i="1"/>
  <c r="DN61" i="1"/>
  <c r="BR92" i="2"/>
  <c r="DO61" i="1"/>
  <c r="BS92" i="2"/>
  <c r="DI61" i="1"/>
  <c r="BM92" i="2"/>
  <c r="DM69" i="1"/>
  <c r="BQ100" i="2"/>
  <c r="BO92" i="2"/>
  <c r="DK61" i="1"/>
  <c r="BW95" i="2"/>
  <c r="DS64" i="1"/>
  <c r="DL61" i="1"/>
  <c r="BP92" i="2"/>
  <c r="DP62" i="1"/>
  <c r="BT93" i="2"/>
  <c r="DG61" i="1"/>
  <c r="BK92" i="2"/>
  <c r="BF79" i="1" l="1"/>
  <c r="X110" i="2"/>
  <c r="CD78" i="1"/>
  <c r="AV110" i="2" s="1"/>
  <c r="AY106" i="2"/>
  <c r="AX106" i="2"/>
  <c r="AK88" i="1"/>
  <c r="C119" i="2"/>
  <c r="BI87" i="1"/>
  <c r="AA119" i="2" s="1"/>
  <c r="A929" i="5"/>
  <c r="B928" i="5"/>
  <c r="A447" i="5"/>
  <c r="B446" i="5"/>
  <c r="BC78" i="1"/>
  <c r="CA77" i="1"/>
  <c r="AS109" i="2" s="1"/>
  <c r="U109" i="2"/>
  <c r="BD78" i="1"/>
  <c r="CB77" i="1"/>
  <c r="AT109" i="2" s="1"/>
  <c r="V109" i="2"/>
  <c r="AZ78" i="1"/>
  <c r="BX77" i="1"/>
  <c r="AP109" i="2" s="1"/>
  <c r="R109" i="2"/>
  <c r="BA78" i="1"/>
  <c r="BY77" i="1"/>
  <c r="AQ109" i="2" s="1"/>
  <c r="S109" i="2"/>
  <c r="BE79" i="1"/>
  <c r="CC78" i="1"/>
  <c r="AU110" i="2" s="1"/>
  <c r="W110" i="2"/>
  <c r="BB78" i="1"/>
  <c r="BZ77" i="1"/>
  <c r="AR109" i="2" s="1"/>
  <c r="T109" i="2"/>
  <c r="AD108" i="2"/>
  <c r="AN77" i="1"/>
  <c r="BL77" i="1" s="1"/>
  <c r="F108" i="2"/>
  <c r="AI108" i="2"/>
  <c r="AS77" i="1"/>
  <c r="BQ77" i="1" s="1"/>
  <c r="K108" i="2"/>
  <c r="AF108" i="2"/>
  <c r="AP77" i="1"/>
  <c r="BN77" i="1" s="1"/>
  <c r="H108" i="2"/>
  <c r="AJ108" i="2"/>
  <c r="AT77" i="1"/>
  <c r="BR77" i="1" s="1"/>
  <c r="L108" i="2"/>
  <c r="AG108" i="2"/>
  <c r="AQ77" i="1"/>
  <c r="BO77" i="1" s="1"/>
  <c r="I108" i="2"/>
  <c r="AH108" i="2"/>
  <c r="AR77" i="1"/>
  <c r="BP77" i="1" s="1"/>
  <c r="J108" i="2"/>
  <c r="AC107" i="2"/>
  <c r="AX107" i="2" s="1"/>
  <c r="AM76" i="1"/>
  <c r="BK76" i="1" s="1"/>
  <c r="E107" i="2"/>
  <c r="AE108" i="2"/>
  <c r="AO77" i="1"/>
  <c r="BM77" i="1" s="1"/>
  <c r="G108" i="2"/>
  <c r="AB108" i="2"/>
  <c r="AL77" i="1"/>
  <c r="BJ77" i="1" s="1"/>
  <c r="D108" i="2"/>
  <c r="AN108" i="2"/>
  <c r="AX77" i="1"/>
  <c r="BV77" i="1" s="1"/>
  <c r="P108" i="2"/>
  <c r="AL108" i="2"/>
  <c r="AV77" i="1"/>
  <c r="BT77" i="1" s="1"/>
  <c r="N108" i="2"/>
  <c r="AM108" i="2"/>
  <c r="AW77" i="1"/>
  <c r="BU77" i="1" s="1"/>
  <c r="O108" i="2"/>
  <c r="AO108" i="2"/>
  <c r="AY77" i="1"/>
  <c r="BW77" i="1" s="1"/>
  <c r="Q108" i="2"/>
  <c r="AK108" i="2"/>
  <c r="AU77" i="1"/>
  <c r="BS77" i="1" s="1"/>
  <c r="M108" i="2"/>
  <c r="AL70" i="13"/>
  <c r="AK69" i="13"/>
  <c r="AH70" i="13"/>
  <c r="AJ68" i="13"/>
  <c r="AI67" i="13"/>
  <c r="AM67" i="13"/>
  <c r="DI62" i="1"/>
  <c r="BM93" i="2"/>
  <c r="DJ62" i="1"/>
  <c r="BN93" i="2"/>
  <c r="DL62" i="1"/>
  <c r="BP93" i="2"/>
  <c r="DR63" i="1"/>
  <c r="BV94" i="2"/>
  <c r="DS65" i="1"/>
  <c r="BW96" i="2"/>
  <c r="BQ101" i="2"/>
  <c r="DM70" i="1"/>
  <c r="DO62" i="1"/>
  <c r="BS93" i="2"/>
  <c r="BR93" i="2"/>
  <c r="DN62" i="1"/>
  <c r="DQ62" i="1"/>
  <c r="BU93" i="2"/>
  <c r="DK62" i="1"/>
  <c r="BO93" i="2"/>
  <c r="DF62" i="1"/>
  <c r="BJ93" i="2"/>
  <c r="DH63" i="1"/>
  <c r="BL94" i="2"/>
  <c r="DG62" i="1"/>
  <c r="BK93" i="2"/>
  <c r="DP63" i="1"/>
  <c r="BT94" i="2"/>
  <c r="AW107" i="2" l="1"/>
  <c r="BF80" i="1"/>
  <c r="X111" i="2"/>
  <c r="CD79" i="1"/>
  <c r="AV111" i="2" s="1"/>
  <c r="AY107" i="2"/>
  <c r="AY108" i="2"/>
  <c r="AK89" i="1"/>
  <c r="C120" i="2"/>
  <c r="BI88" i="1"/>
  <c r="AA120" i="2" s="1"/>
  <c r="A448" i="5"/>
  <c r="B447" i="5"/>
  <c r="A930" i="5"/>
  <c r="B929" i="5"/>
  <c r="BB79" i="1"/>
  <c r="BZ78" i="1"/>
  <c r="AR110" i="2" s="1"/>
  <c r="T110" i="2"/>
  <c r="AZ79" i="1"/>
  <c r="BX78" i="1"/>
  <c r="AP110" i="2" s="1"/>
  <c r="R110" i="2"/>
  <c r="BA79" i="1"/>
  <c r="BY78" i="1"/>
  <c r="AQ110" i="2" s="1"/>
  <c r="S110" i="2"/>
  <c r="BC79" i="1"/>
  <c r="CA78" i="1"/>
  <c r="AS110" i="2" s="1"/>
  <c r="U110" i="2"/>
  <c r="BE80" i="1"/>
  <c r="CC79" i="1"/>
  <c r="AU111" i="2" s="1"/>
  <c r="W111" i="2"/>
  <c r="BD79" i="1"/>
  <c r="CB78" i="1"/>
  <c r="AT110" i="2" s="1"/>
  <c r="V110" i="2"/>
  <c r="AO109" i="2"/>
  <c r="AY78" i="1"/>
  <c r="BW78" i="1" s="1"/>
  <c r="Q109" i="2"/>
  <c r="AG109" i="2"/>
  <c r="AQ78" i="1"/>
  <c r="BO78" i="1" s="1"/>
  <c r="I109" i="2"/>
  <c r="AF109" i="2"/>
  <c r="AP78" i="1"/>
  <c r="BN78" i="1" s="1"/>
  <c r="H109" i="2"/>
  <c r="AN109" i="2"/>
  <c r="AX78" i="1"/>
  <c r="BV78" i="1" s="1"/>
  <c r="P109" i="2"/>
  <c r="AM109" i="2"/>
  <c r="AW78" i="1"/>
  <c r="BU78" i="1" s="1"/>
  <c r="O109" i="2"/>
  <c r="AI109" i="2"/>
  <c r="AS78" i="1"/>
  <c r="BQ78" i="1" s="1"/>
  <c r="K109" i="2"/>
  <c r="AJ109" i="2"/>
  <c r="AT78" i="1"/>
  <c r="BR78" i="1" s="1"/>
  <c r="L109" i="2"/>
  <c r="AB109" i="2"/>
  <c r="AL78" i="1"/>
  <c r="BJ78" i="1" s="1"/>
  <c r="D109" i="2"/>
  <c r="AH109" i="2"/>
  <c r="AR78" i="1"/>
  <c r="BP78" i="1" s="1"/>
  <c r="J109" i="2"/>
  <c r="AC108" i="2"/>
  <c r="AX108" i="2" s="1"/>
  <c r="AM77" i="1"/>
  <c r="BK77" i="1" s="1"/>
  <c r="E108" i="2"/>
  <c r="AK109" i="2"/>
  <c r="AU78" i="1"/>
  <c r="BS78" i="1" s="1"/>
  <c r="M109" i="2"/>
  <c r="AD109" i="2"/>
  <c r="AN78" i="1"/>
  <c r="BL78" i="1" s="1"/>
  <c r="F109" i="2"/>
  <c r="AL109" i="2"/>
  <c r="AV78" i="1"/>
  <c r="BT78" i="1" s="1"/>
  <c r="N109" i="2"/>
  <c r="AE109" i="2"/>
  <c r="AO78" i="1"/>
  <c r="BM78" i="1" s="1"/>
  <c r="G109" i="2"/>
  <c r="AM68" i="13"/>
  <c r="AH71" i="13"/>
  <c r="AL71" i="13"/>
  <c r="AI68" i="13"/>
  <c r="AK70" i="13"/>
  <c r="AJ69" i="13"/>
  <c r="DK63" i="1"/>
  <c r="BO94" i="2"/>
  <c r="DN63" i="1"/>
  <c r="BR94" i="2"/>
  <c r="DM71" i="1"/>
  <c r="BQ102" i="2"/>
  <c r="DH64" i="1"/>
  <c r="BL95" i="2"/>
  <c r="DF63" i="1"/>
  <c r="BJ94" i="2"/>
  <c r="DR64" i="1"/>
  <c r="BV95" i="2"/>
  <c r="DJ63" i="1"/>
  <c r="BN94" i="2"/>
  <c r="DI63" i="1"/>
  <c r="BM94" i="2"/>
  <c r="DQ63" i="1"/>
  <c r="BU94" i="2"/>
  <c r="DO63" i="1"/>
  <c r="BS94" i="2"/>
  <c r="BW97" i="2"/>
  <c r="DS66" i="1"/>
  <c r="DL63" i="1"/>
  <c r="BP94" i="2"/>
  <c r="DG63" i="1"/>
  <c r="BK94" i="2"/>
  <c r="DP64" i="1"/>
  <c r="BT95" i="2"/>
  <c r="AW108" i="2" l="1"/>
  <c r="BF81" i="1"/>
  <c r="CD80" i="1"/>
  <c r="AV112" i="2" s="1"/>
  <c r="X112" i="2"/>
  <c r="AK90" i="1"/>
  <c r="C121" i="2"/>
  <c r="BI89" i="1"/>
  <c r="AA121" i="2" s="1"/>
  <c r="A931" i="5"/>
  <c r="B930" i="5"/>
  <c r="A449" i="5"/>
  <c r="B448" i="5"/>
  <c r="BE81" i="1"/>
  <c r="CC80" i="1"/>
  <c r="AU112" i="2" s="1"/>
  <c r="W112" i="2"/>
  <c r="AZ80" i="1"/>
  <c r="BX79" i="1"/>
  <c r="AP111" i="2" s="1"/>
  <c r="R111" i="2"/>
  <c r="BC80" i="1"/>
  <c r="CA79" i="1"/>
  <c r="AS111" i="2" s="1"/>
  <c r="U111" i="2"/>
  <c r="BB80" i="1"/>
  <c r="BZ79" i="1"/>
  <c r="AR111" i="2" s="1"/>
  <c r="T111" i="2"/>
  <c r="BD80" i="1"/>
  <c r="CB79" i="1"/>
  <c r="AT111" i="2" s="1"/>
  <c r="V111" i="2"/>
  <c r="BA80" i="1"/>
  <c r="BY79" i="1"/>
  <c r="AQ111" i="2" s="1"/>
  <c r="S111" i="2"/>
  <c r="AF110" i="2"/>
  <c r="AP79" i="1"/>
  <c r="BN79" i="1" s="1"/>
  <c r="H110" i="2"/>
  <c r="AK110" i="2"/>
  <c r="AU79" i="1"/>
  <c r="BS79" i="1" s="1"/>
  <c r="M110" i="2"/>
  <c r="AL110" i="2"/>
  <c r="AV79" i="1"/>
  <c r="BT79" i="1" s="1"/>
  <c r="N110" i="2"/>
  <c r="AB110" i="2"/>
  <c r="AL79" i="1"/>
  <c r="BJ79" i="1" s="1"/>
  <c r="D110" i="2"/>
  <c r="AM110" i="2"/>
  <c r="AW79" i="1"/>
  <c r="BU79" i="1" s="1"/>
  <c r="O110" i="2"/>
  <c r="AG110" i="2"/>
  <c r="AQ79" i="1"/>
  <c r="BO79" i="1" s="1"/>
  <c r="I110" i="2"/>
  <c r="AN110" i="2"/>
  <c r="AX79" i="1"/>
  <c r="BV79" i="1" s="1"/>
  <c r="P110" i="2"/>
  <c r="AJ110" i="2"/>
  <c r="AT79" i="1"/>
  <c r="BR79" i="1" s="1"/>
  <c r="L110" i="2"/>
  <c r="AO110" i="2"/>
  <c r="AY79" i="1"/>
  <c r="BW79" i="1" s="1"/>
  <c r="Q110" i="2"/>
  <c r="AC109" i="2"/>
  <c r="AX109" i="2" s="1"/>
  <c r="AM78" i="1"/>
  <c r="BK78" i="1" s="1"/>
  <c r="E109" i="2"/>
  <c r="AE110" i="2"/>
  <c r="AO79" i="1"/>
  <c r="BM79" i="1" s="1"/>
  <c r="G110" i="2"/>
  <c r="AD110" i="2"/>
  <c r="AN79" i="1"/>
  <c r="BL79" i="1" s="1"/>
  <c r="F110" i="2"/>
  <c r="AH110" i="2"/>
  <c r="AR79" i="1"/>
  <c r="BP79" i="1" s="1"/>
  <c r="J110" i="2"/>
  <c r="AI110" i="2"/>
  <c r="AS79" i="1"/>
  <c r="BQ79" i="1" s="1"/>
  <c r="K110" i="2"/>
  <c r="AK71" i="13"/>
  <c r="AL72" i="13"/>
  <c r="AJ70" i="13"/>
  <c r="AI69" i="13"/>
  <c r="AH72" i="13"/>
  <c r="AM69" i="13"/>
  <c r="DS67" i="1"/>
  <c r="BW98" i="2"/>
  <c r="DN64" i="1"/>
  <c r="BR95" i="2"/>
  <c r="DL64" i="1"/>
  <c r="BP95" i="2"/>
  <c r="DQ64" i="1"/>
  <c r="BU95" i="2"/>
  <c r="DJ64" i="1"/>
  <c r="BN95" i="2"/>
  <c r="DR65" i="1"/>
  <c r="BV96" i="2"/>
  <c r="DF64" i="1"/>
  <c r="BJ95" i="2"/>
  <c r="DM72" i="1"/>
  <c r="BQ103" i="2"/>
  <c r="DK64" i="1"/>
  <c r="BO95" i="2"/>
  <c r="DO64" i="1"/>
  <c r="BS95" i="2"/>
  <c r="DI64" i="1"/>
  <c r="BM95" i="2"/>
  <c r="DH65" i="1"/>
  <c r="BL96" i="2"/>
  <c r="DG64" i="1"/>
  <c r="BK95" i="2"/>
  <c r="DP65" i="1"/>
  <c r="BT96" i="2"/>
  <c r="BF82" i="1" l="1"/>
  <c r="X113" i="2"/>
  <c r="CD81" i="1"/>
  <c r="AV113" i="2" s="1"/>
  <c r="AW109" i="2"/>
  <c r="AY109" i="2"/>
  <c r="AK91" i="1"/>
  <c r="BI90" i="1"/>
  <c r="AA122" i="2" s="1"/>
  <c r="C122" i="2"/>
  <c r="A450" i="5"/>
  <c r="B449" i="5"/>
  <c r="A932" i="5"/>
  <c r="B931" i="5"/>
  <c r="BC81" i="1"/>
  <c r="CA80" i="1"/>
  <c r="AS112" i="2" s="1"/>
  <c r="U112" i="2"/>
  <c r="BD81" i="1"/>
  <c r="CB80" i="1"/>
  <c r="AT112" i="2" s="1"/>
  <c r="V112" i="2"/>
  <c r="AZ81" i="1"/>
  <c r="BX80" i="1"/>
  <c r="AP112" i="2" s="1"/>
  <c r="R112" i="2"/>
  <c r="BB81" i="1"/>
  <c r="BZ80" i="1"/>
  <c r="AR112" i="2" s="1"/>
  <c r="T112" i="2"/>
  <c r="BA81" i="1"/>
  <c r="BY80" i="1"/>
  <c r="AQ112" i="2" s="1"/>
  <c r="S112" i="2"/>
  <c r="BE82" i="1"/>
  <c r="CC81" i="1"/>
  <c r="AU113" i="2" s="1"/>
  <c r="W113" i="2"/>
  <c r="AL111" i="2"/>
  <c r="AV80" i="1"/>
  <c r="BT80" i="1" s="1"/>
  <c r="N111" i="2"/>
  <c r="AC110" i="2"/>
  <c r="AW110" i="2" s="1"/>
  <c r="AM79" i="1"/>
  <c r="BK79" i="1" s="1"/>
  <c r="E110" i="2"/>
  <c r="AO111" i="2"/>
  <c r="AY80" i="1"/>
  <c r="BW80" i="1" s="1"/>
  <c r="Q111" i="2"/>
  <c r="AB111" i="2"/>
  <c r="AL80" i="1"/>
  <c r="BJ80" i="1" s="1"/>
  <c r="D111" i="2"/>
  <c r="AK111" i="2"/>
  <c r="AU80" i="1"/>
  <c r="BS80" i="1" s="1"/>
  <c r="M111" i="2"/>
  <c r="AI111" i="2"/>
  <c r="AS80" i="1"/>
  <c r="BQ80" i="1" s="1"/>
  <c r="K111" i="2"/>
  <c r="AN111" i="2"/>
  <c r="AX80" i="1"/>
  <c r="BV80" i="1" s="1"/>
  <c r="P111" i="2"/>
  <c r="AJ111" i="2"/>
  <c r="AT80" i="1"/>
  <c r="BR80" i="1" s="1"/>
  <c r="L111" i="2"/>
  <c r="AF111" i="2"/>
  <c r="AP80" i="1"/>
  <c r="BN80" i="1" s="1"/>
  <c r="H111" i="2"/>
  <c r="AD111" i="2"/>
  <c r="AN80" i="1"/>
  <c r="BL80" i="1" s="1"/>
  <c r="F111" i="2"/>
  <c r="AM111" i="2"/>
  <c r="AW80" i="1"/>
  <c r="BU80" i="1" s="1"/>
  <c r="O111" i="2"/>
  <c r="AE111" i="2"/>
  <c r="AO80" i="1"/>
  <c r="BM80" i="1" s="1"/>
  <c r="G111" i="2"/>
  <c r="AH111" i="2"/>
  <c r="AR80" i="1"/>
  <c r="BP80" i="1" s="1"/>
  <c r="J111" i="2"/>
  <c r="AG111" i="2"/>
  <c r="AQ80" i="1"/>
  <c r="BO80" i="1" s="1"/>
  <c r="I111" i="2"/>
  <c r="AM70" i="13"/>
  <c r="AI70" i="13"/>
  <c r="AL73" i="13"/>
  <c r="AH73" i="13"/>
  <c r="AJ71" i="13"/>
  <c r="AK72" i="13"/>
  <c r="DH66" i="1"/>
  <c r="BL97" i="2"/>
  <c r="DO65" i="1"/>
  <c r="BS96" i="2"/>
  <c r="DK65" i="1"/>
  <c r="BO96" i="2"/>
  <c r="DR66" i="1"/>
  <c r="BV97" i="2"/>
  <c r="DQ65" i="1"/>
  <c r="BU96" i="2"/>
  <c r="DI65" i="1"/>
  <c r="BM96" i="2"/>
  <c r="BQ104" i="2"/>
  <c r="DM73" i="1"/>
  <c r="BJ96" i="2"/>
  <c r="DF65" i="1"/>
  <c r="DJ65" i="1"/>
  <c r="BN96" i="2"/>
  <c r="BP96" i="2"/>
  <c r="DL65" i="1"/>
  <c r="DN65" i="1"/>
  <c r="BR96" i="2"/>
  <c r="DS68" i="1"/>
  <c r="BW99" i="2"/>
  <c r="DP66" i="1"/>
  <c r="BT97" i="2"/>
  <c r="DG65" i="1"/>
  <c r="BK96" i="2"/>
  <c r="AY110" i="2" l="1"/>
  <c r="AX110" i="2"/>
  <c r="BF83" i="1"/>
  <c r="X114" i="2"/>
  <c r="CD82" i="1"/>
  <c r="AV114" i="2" s="1"/>
  <c r="AK92" i="1"/>
  <c r="C123" i="2"/>
  <c r="BI91" i="1"/>
  <c r="AA123" i="2" s="1"/>
  <c r="A933" i="5"/>
  <c r="B932" i="5"/>
  <c r="A451" i="5"/>
  <c r="B450" i="5"/>
  <c r="BA82" i="1"/>
  <c r="BY81" i="1"/>
  <c r="AQ113" i="2" s="1"/>
  <c r="S113" i="2"/>
  <c r="AZ82" i="1"/>
  <c r="BX81" i="1"/>
  <c r="AP113" i="2" s="1"/>
  <c r="R113" i="2"/>
  <c r="BD82" i="1"/>
  <c r="CB81" i="1"/>
  <c r="AT113" i="2" s="1"/>
  <c r="V113" i="2"/>
  <c r="BE83" i="1"/>
  <c r="CC82" i="1"/>
  <c r="AU114" i="2" s="1"/>
  <c r="W114" i="2"/>
  <c r="BB82" i="1"/>
  <c r="BZ81" i="1"/>
  <c r="AR113" i="2" s="1"/>
  <c r="T113" i="2"/>
  <c r="BC82" i="1"/>
  <c r="CA81" i="1"/>
  <c r="AS113" i="2" s="1"/>
  <c r="U113" i="2"/>
  <c r="AH112" i="2"/>
  <c r="AR81" i="1"/>
  <c r="BP81" i="1" s="1"/>
  <c r="J112" i="2"/>
  <c r="AO112" i="2"/>
  <c r="AY81" i="1"/>
  <c r="BW81" i="1" s="1"/>
  <c r="Q112" i="2"/>
  <c r="AE112" i="2"/>
  <c r="AO81" i="1"/>
  <c r="BM81" i="1" s="1"/>
  <c r="G112" i="2"/>
  <c r="AC111" i="2"/>
  <c r="AY111" i="2" s="1"/>
  <c r="AM80" i="1"/>
  <c r="BK80" i="1" s="1"/>
  <c r="E111" i="2"/>
  <c r="AK112" i="2"/>
  <c r="AU81" i="1"/>
  <c r="BS81" i="1" s="1"/>
  <c r="M112" i="2"/>
  <c r="AJ112" i="2"/>
  <c r="AT81" i="1"/>
  <c r="BR81" i="1" s="1"/>
  <c r="L112" i="2"/>
  <c r="AB112" i="2"/>
  <c r="AL81" i="1"/>
  <c r="BJ81" i="1" s="1"/>
  <c r="D112" i="2"/>
  <c r="AN112" i="2"/>
  <c r="AX81" i="1"/>
  <c r="BV81" i="1" s="1"/>
  <c r="P112" i="2"/>
  <c r="AL112" i="2"/>
  <c r="AV81" i="1"/>
  <c r="BT81" i="1" s="1"/>
  <c r="N112" i="2"/>
  <c r="AD112" i="2"/>
  <c r="AN81" i="1"/>
  <c r="BL81" i="1" s="1"/>
  <c r="F112" i="2"/>
  <c r="AG112" i="2"/>
  <c r="AQ81" i="1"/>
  <c r="BO81" i="1" s="1"/>
  <c r="I112" i="2"/>
  <c r="AF112" i="2"/>
  <c r="AP81" i="1"/>
  <c r="BN81" i="1" s="1"/>
  <c r="H112" i="2"/>
  <c r="AM112" i="2"/>
  <c r="AW81" i="1"/>
  <c r="BU81" i="1" s="1"/>
  <c r="O112" i="2"/>
  <c r="AI112" i="2"/>
  <c r="AS81" i="1"/>
  <c r="BQ81" i="1" s="1"/>
  <c r="K112" i="2"/>
  <c r="AI71" i="13"/>
  <c r="AH74" i="13"/>
  <c r="AM71" i="13"/>
  <c r="AK73" i="13"/>
  <c r="AJ72" i="13"/>
  <c r="AL74" i="13"/>
  <c r="DL66" i="1"/>
  <c r="BP97" i="2"/>
  <c r="DF66" i="1"/>
  <c r="BJ97" i="2"/>
  <c r="DM74" i="1"/>
  <c r="BQ105" i="2"/>
  <c r="DR67" i="1"/>
  <c r="BV98" i="2"/>
  <c r="BO97" i="2"/>
  <c r="DK66" i="1"/>
  <c r="DH67" i="1"/>
  <c r="BL98" i="2"/>
  <c r="DS69" i="1"/>
  <c r="BW100" i="2"/>
  <c r="DI66" i="1"/>
  <c r="BM97" i="2"/>
  <c r="BU97" i="2"/>
  <c r="DQ66" i="1"/>
  <c r="BS97" i="2"/>
  <c r="DO66" i="1"/>
  <c r="DN66" i="1"/>
  <c r="BR97" i="2"/>
  <c r="BN97" i="2"/>
  <c r="DJ66" i="1"/>
  <c r="DP67" i="1"/>
  <c r="BT98" i="2"/>
  <c r="DG66" i="1"/>
  <c r="BK97" i="2"/>
  <c r="AX111" i="2" l="1"/>
  <c r="AW111" i="2"/>
  <c r="BF84" i="1"/>
  <c r="X115" i="2"/>
  <c r="CD83" i="1"/>
  <c r="AV115" i="2" s="1"/>
  <c r="AK93" i="1"/>
  <c r="BI92" i="1"/>
  <c r="AA124" i="2" s="1"/>
  <c r="C124" i="2"/>
  <c r="A452" i="5"/>
  <c r="B451" i="5"/>
  <c r="A934" i="5"/>
  <c r="B933" i="5"/>
  <c r="BD83" i="1"/>
  <c r="CB82" i="1"/>
  <c r="AT114" i="2" s="1"/>
  <c r="V114" i="2"/>
  <c r="BB83" i="1"/>
  <c r="BZ82" i="1"/>
  <c r="AR114" i="2" s="1"/>
  <c r="T114" i="2"/>
  <c r="AZ83" i="1"/>
  <c r="BX82" i="1"/>
  <c r="AP114" i="2" s="1"/>
  <c r="R114" i="2"/>
  <c r="BC83" i="1"/>
  <c r="CA82" i="1"/>
  <c r="AS114" i="2" s="1"/>
  <c r="U114" i="2"/>
  <c r="BE84" i="1"/>
  <c r="CC83" i="1"/>
  <c r="AU115" i="2" s="1"/>
  <c r="W115" i="2"/>
  <c r="BA83" i="1"/>
  <c r="BY82" i="1"/>
  <c r="AQ114" i="2" s="1"/>
  <c r="S114" i="2"/>
  <c r="AE113" i="2"/>
  <c r="AO82" i="1"/>
  <c r="BM82" i="1" s="1"/>
  <c r="G113" i="2"/>
  <c r="AO113" i="2"/>
  <c r="AY82" i="1"/>
  <c r="BW82" i="1" s="1"/>
  <c r="Q113" i="2"/>
  <c r="AL113" i="2"/>
  <c r="AV82" i="1"/>
  <c r="BT82" i="1" s="1"/>
  <c r="N113" i="2"/>
  <c r="AI113" i="2"/>
  <c r="AS82" i="1"/>
  <c r="BQ82" i="1" s="1"/>
  <c r="K113" i="2"/>
  <c r="AC112" i="2"/>
  <c r="AY112" i="2" s="1"/>
  <c r="AM81" i="1"/>
  <c r="BK81" i="1" s="1"/>
  <c r="E112" i="2"/>
  <c r="AN113" i="2"/>
  <c r="AX82" i="1"/>
  <c r="BV82" i="1" s="1"/>
  <c r="P113" i="2"/>
  <c r="AB113" i="2"/>
  <c r="AL82" i="1"/>
  <c r="BJ82" i="1" s="1"/>
  <c r="D113" i="2"/>
  <c r="AH113" i="2"/>
  <c r="AR82" i="1"/>
  <c r="BP82" i="1" s="1"/>
  <c r="J113" i="2"/>
  <c r="AM113" i="2"/>
  <c r="AW82" i="1"/>
  <c r="BU82" i="1" s="1"/>
  <c r="O113" i="2"/>
  <c r="AD113" i="2"/>
  <c r="AN82" i="1"/>
  <c r="BL82" i="1" s="1"/>
  <c r="F113" i="2"/>
  <c r="AK113" i="2"/>
  <c r="AU82" i="1"/>
  <c r="BS82" i="1" s="1"/>
  <c r="M113" i="2"/>
  <c r="AF113" i="2"/>
  <c r="AP82" i="1"/>
  <c r="BN82" i="1" s="1"/>
  <c r="H113" i="2"/>
  <c r="AG113" i="2"/>
  <c r="AQ82" i="1"/>
  <c r="BO82" i="1" s="1"/>
  <c r="I113" i="2"/>
  <c r="AJ113" i="2"/>
  <c r="AT82" i="1"/>
  <c r="BR82" i="1" s="1"/>
  <c r="L113" i="2"/>
  <c r="AK74" i="13"/>
  <c r="AL75" i="13"/>
  <c r="AI72" i="13"/>
  <c r="AM72" i="13"/>
  <c r="AH75" i="13"/>
  <c r="AJ73" i="13"/>
  <c r="DN67" i="1"/>
  <c r="BR98" i="2"/>
  <c r="BW101" i="2"/>
  <c r="DS70" i="1"/>
  <c r="DH68" i="1"/>
  <c r="BL99" i="2"/>
  <c r="DR68" i="1"/>
  <c r="BV99" i="2"/>
  <c r="BN98" i="2"/>
  <c r="DJ67" i="1"/>
  <c r="DO67" i="1"/>
  <c r="BS98" i="2"/>
  <c r="DQ67" i="1"/>
  <c r="BU98" i="2"/>
  <c r="DK67" i="1"/>
  <c r="BO98" i="2"/>
  <c r="BJ98" i="2"/>
  <c r="DF67" i="1"/>
  <c r="DI67" i="1"/>
  <c r="BM98" i="2"/>
  <c r="DM75" i="1"/>
  <c r="BQ106" i="2"/>
  <c r="BP98" i="2"/>
  <c r="DL67" i="1"/>
  <c r="DG67" i="1"/>
  <c r="BK98" i="2"/>
  <c r="DP68" i="1"/>
  <c r="BT99" i="2"/>
  <c r="AW112" i="2" l="1"/>
  <c r="AX112" i="2"/>
  <c r="BF85" i="1"/>
  <c r="X116" i="2"/>
  <c r="CD84" i="1"/>
  <c r="AV116" i="2" s="1"/>
  <c r="AK94" i="1"/>
  <c r="BI93" i="1"/>
  <c r="AA125" i="2" s="1"/>
  <c r="C125" i="2"/>
  <c r="A935" i="5"/>
  <c r="B934" i="5"/>
  <c r="A453" i="5"/>
  <c r="B452" i="5"/>
  <c r="BB84" i="1"/>
  <c r="BZ83" i="1"/>
  <c r="AR115" i="2" s="1"/>
  <c r="T115" i="2"/>
  <c r="BC84" i="1"/>
  <c r="CA83" i="1"/>
  <c r="AS115" i="2" s="1"/>
  <c r="U115" i="2"/>
  <c r="BA84" i="1"/>
  <c r="BY83" i="1"/>
  <c r="AQ115" i="2" s="1"/>
  <c r="S115" i="2"/>
  <c r="BD84" i="1"/>
  <c r="CB83" i="1"/>
  <c r="AT115" i="2" s="1"/>
  <c r="V115" i="2"/>
  <c r="AZ84" i="1"/>
  <c r="BX83" i="1"/>
  <c r="AP115" i="2" s="1"/>
  <c r="R115" i="2"/>
  <c r="BE85" i="1"/>
  <c r="CC84" i="1"/>
  <c r="AU116" i="2" s="1"/>
  <c r="W116" i="2"/>
  <c r="AC113" i="2"/>
  <c r="AW113" i="2" s="1"/>
  <c r="AM82" i="1"/>
  <c r="BK82" i="1" s="1"/>
  <c r="E113" i="2"/>
  <c r="AL114" i="2"/>
  <c r="AV83" i="1"/>
  <c r="BT83" i="1" s="1"/>
  <c r="N114" i="2"/>
  <c r="AF114" i="2"/>
  <c r="AP83" i="1"/>
  <c r="BN83" i="1" s="1"/>
  <c r="H114" i="2"/>
  <c r="AO114" i="2"/>
  <c r="AY83" i="1"/>
  <c r="BW83" i="1" s="1"/>
  <c r="Q114" i="2"/>
  <c r="AN114" i="2"/>
  <c r="AX83" i="1"/>
  <c r="BV83" i="1" s="1"/>
  <c r="P114" i="2"/>
  <c r="AI114" i="2"/>
  <c r="AS83" i="1"/>
  <c r="BQ83" i="1" s="1"/>
  <c r="K114" i="2"/>
  <c r="AD114" i="2"/>
  <c r="AN83" i="1"/>
  <c r="BL83" i="1" s="1"/>
  <c r="F114" i="2"/>
  <c r="AB114" i="2"/>
  <c r="AL83" i="1"/>
  <c r="BJ83" i="1" s="1"/>
  <c r="D114" i="2"/>
  <c r="AK114" i="2"/>
  <c r="AU83" i="1"/>
  <c r="BS83" i="1" s="1"/>
  <c r="M114" i="2"/>
  <c r="AE114" i="2"/>
  <c r="AO83" i="1"/>
  <c r="BM83" i="1" s="1"/>
  <c r="G114" i="2"/>
  <c r="AG114" i="2"/>
  <c r="AQ83" i="1"/>
  <c r="BO83" i="1" s="1"/>
  <c r="I114" i="2"/>
  <c r="AM114" i="2"/>
  <c r="AW83" i="1"/>
  <c r="BU83" i="1" s="1"/>
  <c r="O114" i="2"/>
  <c r="AJ114" i="2"/>
  <c r="AT83" i="1"/>
  <c r="BR83" i="1" s="1"/>
  <c r="L114" i="2"/>
  <c r="AH114" i="2"/>
  <c r="AR83" i="1"/>
  <c r="BP83" i="1" s="1"/>
  <c r="J114" i="2"/>
  <c r="AL76" i="13"/>
  <c r="AM73" i="13"/>
  <c r="AI73" i="13"/>
  <c r="AK75" i="13"/>
  <c r="AH76" i="13"/>
  <c r="AJ74" i="13"/>
  <c r="DL68" i="1"/>
  <c r="BP99" i="2"/>
  <c r="DI68" i="1"/>
  <c r="BM99" i="2"/>
  <c r="BO99" i="2"/>
  <c r="DK68" i="1"/>
  <c r="DS71" i="1"/>
  <c r="BW102" i="2"/>
  <c r="DF68" i="1"/>
  <c r="BJ99" i="2"/>
  <c r="DO68" i="1"/>
  <c r="BS99" i="2"/>
  <c r="DR69" i="1"/>
  <c r="BV100" i="2"/>
  <c r="BR99" i="2"/>
  <c r="DN68" i="1"/>
  <c r="DJ68" i="1"/>
  <c r="BN99" i="2"/>
  <c r="DM76" i="1"/>
  <c r="BQ107" i="2"/>
  <c r="DQ68" i="1"/>
  <c r="BU99" i="2"/>
  <c r="DH69" i="1"/>
  <c r="BL100" i="2"/>
  <c r="DP69" i="1"/>
  <c r="BT100" i="2"/>
  <c r="DG68" i="1"/>
  <c r="BK99" i="2"/>
  <c r="AY113" i="2" l="1"/>
  <c r="AX113" i="2"/>
  <c r="BF86" i="1"/>
  <c r="X117" i="2"/>
  <c r="CD85" i="1"/>
  <c r="AV117" i="2" s="1"/>
  <c r="AK95" i="1"/>
  <c r="BI94" i="1"/>
  <c r="AA126" i="2" s="1"/>
  <c r="C126" i="2"/>
  <c r="A454" i="5"/>
  <c r="B453" i="5"/>
  <c r="A936" i="5"/>
  <c r="B935" i="5"/>
  <c r="BA85" i="1"/>
  <c r="BY84" i="1"/>
  <c r="AQ116" i="2" s="1"/>
  <c r="S116" i="2"/>
  <c r="AZ85" i="1"/>
  <c r="BX84" i="1"/>
  <c r="AP116" i="2" s="1"/>
  <c r="R116" i="2"/>
  <c r="BE86" i="1"/>
  <c r="CC85" i="1"/>
  <c r="AU117" i="2" s="1"/>
  <c r="W117" i="2"/>
  <c r="BC85" i="1"/>
  <c r="CA84" i="1"/>
  <c r="AS116" i="2" s="1"/>
  <c r="U116" i="2"/>
  <c r="BD85" i="1"/>
  <c r="CB84" i="1"/>
  <c r="AT116" i="2" s="1"/>
  <c r="V116" i="2"/>
  <c r="BB85" i="1"/>
  <c r="BZ84" i="1"/>
  <c r="AR116" i="2" s="1"/>
  <c r="T116" i="2"/>
  <c r="AB115" i="2"/>
  <c r="AL84" i="1"/>
  <c r="BJ84" i="1" s="1"/>
  <c r="D115" i="2"/>
  <c r="AM115" i="2"/>
  <c r="AW84" i="1"/>
  <c r="BU84" i="1" s="1"/>
  <c r="O115" i="2"/>
  <c r="AL115" i="2"/>
  <c r="AV84" i="1"/>
  <c r="BT84" i="1" s="1"/>
  <c r="N115" i="2"/>
  <c r="AK115" i="2"/>
  <c r="AU84" i="1"/>
  <c r="BS84" i="1" s="1"/>
  <c r="M115" i="2"/>
  <c r="AO115" i="2"/>
  <c r="AY84" i="1"/>
  <c r="BW84" i="1" s="1"/>
  <c r="Q115" i="2"/>
  <c r="AJ115" i="2"/>
  <c r="AT84" i="1"/>
  <c r="BR84" i="1" s="1"/>
  <c r="L115" i="2"/>
  <c r="AF115" i="2"/>
  <c r="AP84" i="1"/>
  <c r="BN84" i="1" s="1"/>
  <c r="H115" i="2"/>
  <c r="AN115" i="2"/>
  <c r="AX84" i="1"/>
  <c r="BV84" i="1" s="1"/>
  <c r="P115" i="2"/>
  <c r="AD115" i="2"/>
  <c r="AN84" i="1"/>
  <c r="BL84" i="1" s="1"/>
  <c r="F115" i="2"/>
  <c r="AC114" i="2"/>
  <c r="AW114" i="2" s="1"/>
  <c r="AM83" i="1"/>
  <c r="BK83" i="1" s="1"/>
  <c r="E114" i="2"/>
  <c r="AE115" i="2"/>
  <c r="AO84" i="1"/>
  <c r="BM84" i="1" s="1"/>
  <c r="G115" i="2"/>
  <c r="AH115" i="2"/>
  <c r="AR84" i="1"/>
  <c r="BP84" i="1" s="1"/>
  <c r="J115" i="2"/>
  <c r="AG115" i="2"/>
  <c r="AQ84" i="1"/>
  <c r="BO84" i="1" s="1"/>
  <c r="I115" i="2"/>
  <c r="AI115" i="2"/>
  <c r="AS84" i="1"/>
  <c r="BQ84" i="1" s="1"/>
  <c r="K115" i="2"/>
  <c r="AK76" i="13"/>
  <c r="AI74" i="13"/>
  <c r="AJ75" i="13"/>
  <c r="AH77" i="13"/>
  <c r="AM74" i="13"/>
  <c r="AL77" i="13"/>
  <c r="BQ108" i="2"/>
  <c r="DM77" i="1"/>
  <c r="DK69" i="1"/>
  <c r="BO100" i="2"/>
  <c r="DH70" i="1"/>
  <c r="BL101" i="2"/>
  <c r="BV101" i="2"/>
  <c r="DR70" i="1"/>
  <c r="BJ100" i="2"/>
  <c r="DF69" i="1"/>
  <c r="DI69" i="1"/>
  <c r="BM100" i="2"/>
  <c r="DN69" i="1"/>
  <c r="BR100" i="2"/>
  <c r="DQ69" i="1"/>
  <c r="BU100" i="2"/>
  <c r="BN100" i="2"/>
  <c r="DJ69" i="1"/>
  <c r="DO69" i="1"/>
  <c r="BS100" i="2"/>
  <c r="BW103" i="2"/>
  <c r="DS72" i="1"/>
  <c r="DL69" i="1"/>
  <c r="BP100" i="2"/>
  <c r="DP70" i="1"/>
  <c r="BT101" i="2"/>
  <c r="DG69" i="1"/>
  <c r="BK100" i="2"/>
  <c r="BF87" i="1" l="1"/>
  <c r="X118" i="2"/>
  <c r="CD86" i="1"/>
  <c r="AV118" i="2" s="1"/>
  <c r="AY114" i="2"/>
  <c r="AX114" i="2"/>
  <c r="AK96" i="1"/>
  <c r="BI95" i="1"/>
  <c r="AA127" i="2" s="1"/>
  <c r="C127" i="2"/>
  <c r="A937" i="5"/>
  <c r="B936" i="5"/>
  <c r="A455" i="5"/>
  <c r="B454" i="5"/>
  <c r="AZ86" i="1"/>
  <c r="BX85" i="1"/>
  <c r="AP117" i="2" s="1"/>
  <c r="R117" i="2"/>
  <c r="BB86" i="1"/>
  <c r="BZ85" i="1"/>
  <c r="AR117" i="2" s="1"/>
  <c r="T117" i="2"/>
  <c r="BC86" i="1"/>
  <c r="CA85" i="1"/>
  <c r="AS117" i="2" s="1"/>
  <c r="U117" i="2"/>
  <c r="BD86" i="1"/>
  <c r="CB85" i="1"/>
  <c r="AT117" i="2" s="1"/>
  <c r="V117" i="2"/>
  <c r="BE87" i="1"/>
  <c r="CC86" i="1"/>
  <c r="AU118" i="2" s="1"/>
  <c r="W118" i="2"/>
  <c r="BA86" i="1"/>
  <c r="BY85" i="1"/>
  <c r="AQ117" i="2" s="1"/>
  <c r="S117" i="2"/>
  <c r="AO116" i="2"/>
  <c r="AY85" i="1"/>
  <c r="BW85" i="1" s="1"/>
  <c r="Q116" i="2"/>
  <c r="AM116" i="2"/>
  <c r="AW85" i="1"/>
  <c r="BU85" i="1" s="1"/>
  <c r="O116" i="2"/>
  <c r="AH116" i="2"/>
  <c r="AR85" i="1"/>
  <c r="BP85" i="1" s="1"/>
  <c r="J116" i="2"/>
  <c r="AK116" i="2"/>
  <c r="AU85" i="1"/>
  <c r="BS85" i="1" s="1"/>
  <c r="M116" i="2"/>
  <c r="AG116" i="2"/>
  <c r="AQ85" i="1"/>
  <c r="BO85" i="1" s="1"/>
  <c r="I116" i="2"/>
  <c r="AF116" i="2"/>
  <c r="AP85" i="1"/>
  <c r="BN85" i="1" s="1"/>
  <c r="H116" i="2"/>
  <c r="AD116" i="2"/>
  <c r="AN85" i="1"/>
  <c r="BL85" i="1" s="1"/>
  <c r="F116" i="2"/>
  <c r="AJ116" i="2"/>
  <c r="AT85" i="1"/>
  <c r="BR85" i="1" s="1"/>
  <c r="L116" i="2"/>
  <c r="AC115" i="2"/>
  <c r="AW115" i="2" s="1"/>
  <c r="AM84" i="1"/>
  <c r="BK84" i="1" s="1"/>
  <c r="E115" i="2"/>
  <c r="AL116" i="2"/>
  <c r="AV85" i="1"/>
  <c r="BT85" i="1" s="1"/>
  <c r="N116" i="2"/>
  <c r="AB116" i="2"/>
  <c r="AL85" i="1"/>
  <c r="BJ85" i="1" s="1"/>
  <c r="D116" i="2"/>
  <c r="AI116" i="2"/>
  <c r="AS85" i="1"/>
  <c r="BQ85" i="1" s="1"/>
  <c r="K116" i="2"/>
  <c r="AE116" i="2"/>
  <c r="AO85" i="1"/>
  <c r="BM85" i="1" s="1"/>
  <c r="G116" i="2"/>
  <c r="AN116" i="2"/>
  <c r="AX85" i="1"/>
  <c r="BV85" i="1" s="1"/>
  <c r="P116" i="2"/>
  <c r="AL78" i="13"/>
  <c r="AH78" i="13"/>
  <c r="AK77" i="13"/>
  <c r="AM75" i="13"/>
  <c r="AJ76" i="13"/>
  <c r="AI75" i="13"/>
  <c r="DS73" i="1"/>
  <c r="BW104" i="2"/>
  <c r="DJ70" i="1"/>
  <c r="BN101" i="2"/>
  <c r="BV102" i="2"/>
  <c r="DR71" i="1"/>
  <c r="DL70" i="1"/>
  <c r="BP101" i="2"/>
  <c r="BR101" i="2"/>
  <c r="DN70" i="1"/>
  <c r="DI70" i="1"/>
  <c r="BM101" i="2"/>
  <c r="DM78" i="1"/>
  <c r="BQ109" i="2"/>
  <c r="BJ101" i="2"/>
  <c r="DF70" i="1"/>
  <c r="BO101" i="2"/>
  <c r="DK70" i="1"/>
  <c r="BS101" i="2"/>
  <c r="DO70" i="1"/>
  <c r="BU101" i="2"/>
  <c r="DQ70" i="1"/>
  <c r="DH71" i="1"/>
  <c r="BL102" i="2"/>
  <c r="DG70" i="1"/>
  <c r="BK101" i="2"/>
  <c r="DP71" i="1"/>
  <c r="BT102" i="2"/>
  <c r="AY115" i="2" l="1"/>
  <c r="AX115" i="2"/>
  <c r="BF88" i="1"/>
  <c r="X119" i="2"/>
  <c r="CD87" i="1"/>
  <c r="AV119" i="2" s="1"/>
  <c r="AK97" i="1"/>
  <c r="C128" i="2"/>
  <c r="BI96" i="1"/>
  <c r="AA128" i="2" s="1"/>
  <c r="A456" i="5"/>
  <c r="B455" i="5"/>
  <c r="A938" i="5"/>
  <c r="B937" i="5"/>
  <c r="BE88" i="1"/>
  <c r="CC87" i="1"/>
  <c r="AU119" i="2" s="1"/>
  <c r="W119" i="2"/>
  <c r="BB87" i="1"/>
  <c r="BZ86" i="1"/>
  <c r="AR118" i="2" s="1"/>
  <c r="T118" i="2"/>
  <c r="BD87" i="1"/>
  <c r="V118" i="2"/>
  <c r="CB86" i="1"/>
  <c r="AT118" i="2" s="1"/>
  <c r="AZ87" i="1"/>
  <c r="BX86" i="1"/>
  <c r="AP118" i="2" s="1"/>
  <c r="R118" i="2"/>
  <c r="BA87" i="1"/>
  <c r="BY86" i="1"/>
  <c r="AQ118" i="2" s="1"/>
  <c r="S118" i="2"/>
  <c r="BC87" i="1"/>
  <c r="CA86" i="1"/>
  <c r="AS118" i="2" s="1"/>
  <c r="U118" i="2"/>
  <c r="AB117" i="2"/>
  <c r="AL86" i="1"/>
  <c r="BJ86" i="1" s="1"/>
  <c r="D117" i="2"/>
  <c r="AH117" i="2"/>
  <c r="AR86" i="1"/>
  <c r="BP86" i="1" s="1"/>
  <c r="J117" i="2"/>
  <c r="AJ117" i="2"/>
  <c r="AT86" i="1"/>
  <c r="BR86" i="1" s="1"/>
  <c r="L117" i="2"/>
  <c r="AE117" i="2"/>
  <c r="AO86" i="1"/>
  <c r="BM86" i="1" s="1"/>
  <c r="G117" i="2"/>
  <c r="AL117" i="2"/>
  <c r="AV86" i="1"/>
  <c r="BT86" i="1" s="1"/>
  <c r="N117" i="2"/>
  <c r="AD117" i="2"/>
  <c r="AN86" i="1"/>
  <c r="BL86" i="1" s="1"/>
  <c r="F117" i="2"/>
  <c r="AO117" i="2"/>
  <c r="AY86" i="1"/>
  <c r="BW86" i="1" s="1"/>
  <c r="Q117" i="2"/>
  <c r="AG117" i="2"/>
  <c r="AQ86" i="1"/>
  <c r="BO86" i="1" s="1"/>
  <c r="I117" i="2"/>
  <c r="AM117" i="2"/>
  <c r="AW86" i="1"/>
  <c r="BU86" i="1" s="1"/>
  <c r="O117" i="2"/>
  <c r="AI117" i="2"/>
  <c r="AS86" i="1"/>
  <c r="BQ86" i="1" s="1"/>
  <c r="K117" i="2"/>
  <c r="AK117" i="2"/>
  <c r="AU86" i="1"/>
  <c r="BS86" i="1" s="1"/>
  <c r="M117" i="2"/>
  <c r="AC116" i="2"/>
  <c r="AX116" i="2" s="1"/>
  <c r="AM85" i="1"/>
  <c r="BK85" i="1" s="1"/>
  <c r="E116" i="2"/>
  <c r="AN117" i="2"/>
  <c r="AX86" i="1"/>
  <c r="BV86" i="1" s="1"/>
  <c r="P117" i="2"/>
  <c r="AF117" i="2"/>
  <c r="AP86" i="1"/>
  <c r="BN86" i="1" s="1"/>
  <c r="H117" i="2"/>
  <c r="AJ77" i="13"/>
  <c r="AL79" i="13"/>
  <c r="AK78" i="13"/>
  <c r="AH79" i="13"/>
  <c r="AM76" i="13"/>
  <c r="AI76" i="13"/>
  <c r="DO71" i="1"/>
  <c r="BS102" i="2"/>
  <c r="BO102" i="2"/>
  <c r="DK71" i="1"/>
  <c r="DM79" i="1"/>
  <c r="BQ110" i="2"/>
  <c r="DI71" i="1"/>
  <c r="BM102" i="2"/>
  <c r="DH72" i="1"/>
  <c r="BL103" i="2"/>
  <c r="BV103" i="2"/>
  <c r="DR72" i="1"/>
  <c r="DJ71" i="1"/>
  <c r="BN102" i="2"/>
  <c r="DQ71" i="1"/>
  <c r="BU102" i="2"/>
  <c r="DL71" i="1"/>
  <c r="BP102" i="2"/>
  <c r="BJ102" i="2"/>
  <c r="DF71" i="1"/>
  <c r="BR102" i="2"/>
  <c r="DN71" i="1"/>
  <c r="BW105" i="2"/>
  <c r="DS74" i="1"/>
  <c r="DG71" i="1"/>
  <c r="BK102" i="2"/>
  <c r="DP72" i="1"/>
  <c r="BT103" i="2"/>
  <c r="AW116" i="2" l="1"/>
  <c r="AY116" i="2"/>
  <c r="BF89" i="1"/>
  <c r="X120" i="2"/>
  <c r="CD88" i="1"/>
  <c r="AV120" i="2" s="1"/>
  <c r="AK98" i="1"/>
  <c r="C129" i="2"/>
  <c r="BI97" i="1"/>
  <c r="AA129" i="2" s="1"/>
  <c r="A939" i="5"/>
  <c r="B938" i="5"/>
  <c r="A457" i="5"/>
  <c r="B456" i="5"/>
  <c r="BD88" i="1"/>
  <c r="CB87" i="1"/>
  <c r="AT119" i="2" s="1"/>
  <c r="V119" i="2"/>
  <c r="BA88" i="1"/>
  <c r="BY87" i="1"/>
  <c r="AQ119" i="2" s="1"/>
  <c r="S119" i="2"/>
  <c r="BC88" i="1"/>
  <c r="CA87" i="1"/>
  <c r="AS119" i="2" s="1"/>
  <c r="U119" i="2"/>
  <c r="BB88" i="1"/>
  <c r="BZ87" i="1"/>
  <c r="AR119" i="2" s="1"/>
  <c r="T119" i="2"/>
  <c r="AZ88" i="1"/>
  <c r="BX87" i="1"/>
  <c r="AP119" i="2" s="1"/>
  <c r="R119" i="2"/>
  <c r="BE89" i="1"/>
  <c r="W120" i="2"/>
  <c r="CC88" i="1"/>
  <c r="AU120" i="2" s="1"/>
  <c r="AJ118" i="2"/>
  <c r="AT87" i="1"/>
  <c r="BR87" i="1" s="1"/>
  <c r="L118" i="2"/>
  <c r="AH118" i="2"/>
  <c r="AR87" i="1"/>
  <c r="BP87" i="1" s="1"/>
  <c r="J118" i="2"/>
  <c r="AE118" i="2"/>
  <c r="AO87" i="1"/>
  <c r="BM87" i="1" s="1"/>
  <c r="G118" i="2"/>
  <c r="AM118" i="2"/>
  <c r="AW87" i="1"/>
  <c r="BU87" i="1" s="1"/>
  <c r="O118" i="2"/>
  <c r="AK118" i="2"/>
  <c r="AU87" i="1"/>
  <c r="BS87" i="1" s="1"/>
  <c r="M118" i="2"/>
  <c r="AB118" i="2"/>
  <c r="AL87" i="1"/>
  <c r="BJ87" i="1" s="1"/>
  <c r="D118" i="2"/>
  <c r="AN118" i="2"/>
  <c r="AX87" i="1"/>
  <c r="BV87" i="1" s="1"/>
  <c r="P118" i="2"/>
  <c r="AI118" i="2"/>
  <c r="AS87" i="1"/>
  <c r="BQ87" i="1" s="1"/>
  <c r="K118" i="2"/>
  <c r="AL118" i="2"/>
  <c r="AV87" i="1"/>
  <c r="BT87" i="1" s="1"/>
  <c r="N118" i="2"/>
  <c r="AC117" i="2"/>
  <c r="AY117" i="2" s="1"/>
  <c r="AM86" i="1"/>
  <c r="BK86" i="1" s="1"/>
  <c r="E117" i="2"/>
  <c r="AO118" i="2"/>
  <c r="AY87" i="1"/>
  <c r="BW87" i="1" s="1"/>
  <c r="Q118" i="2"/>
  <c r="AF118" i="2"/>
  <c r="AP87" i="1"/>
  <c r="BN87" i="1" s="1"/>
  <c r="H118" i="2"/>
  <c r="AG118" i="2"/>
  <c r="AQ87" i="1"/>
  <c r="BO87" i="1" s="1"/>
  <c r="I118" i="2"/>
  <c r="AD118" i="2"/>
  <c r="AN87" i="1"/>
  <c r="BL87" i="1" s="1"/>
  <c r="F118" i="2"/>
  <c r="AL80" i="13"/>
  <c r="AH80" i="13"/>
  <c r="AK79" i="13"/>
  <c r="AI77" i="13"/>
  <c r="AM77" i="13"/>
  <c r="AJ78" i="13"/>
  <c r="DS75" i="1"/>
  <c r="BW106" i="2"/>
  <c r="BR103" i="2"/>
  <c r="DN72" i="1"/>
  <c r="BP103" i="2"/>
  <c r="DL72" i="1"/>
  <c r="DQ72" i="1"/>
  <c r="BU103" i="2"/>
  <c r="BN103" i="2"/>
  <c r="DJ72" i="1"/>
  <c r="DH73" i="1"/>
  <c r="BL104" i="2"/>
  <c r="DM80" i="1"/>
  <c r="BQ111" i="2"/>
  <c r="DO72" i="1"/>
  <c r="BS103" i="2"/>
  <c r="BV104" i="2"/>
  <c r="DR73" i="1"/>
  <c r="DK72" i="1"/>
  <c r="BO103" i="2"/>
  <c r="DI72" i="1"/>
  <c r="BM103" i="2"/>
  <c r="BJ103" i="2"/>
  <c r="DF72" i="1"/>
  <c r="DG72" i="1"/>
  <c r="BK103" i="2"/>
  <c r="DP73" i="1"/>
  <c r="BT104" i="2"/>
  <c r="AX117" i="2" l="1"/>
  <c r="BF90" i="1"/>
  <c r="X121" i="2"/>
  <c r="CD89" i="1"/>
  <c r="AV121" i="2" s="1"/>
  <c r="AW117" i="2"/>
  <c r="AK99" i="1"/>
  <c r="BI98" i="1"/>
  <c r="AA130" i="2" s="1"/>
  <c r="C130" i="2"/>
  <c r="A458" i="5"/>
  <c r="B457" i="5"/>
  <c r="A940" i="5"/>
  <c r="B939" i="5"/>
  <c r="BA89" i="1"/>
  <c r="BY88" i="1"/>
  <c r="AQ120" i="2" s="1"/>
  <c r="S120" i="2"/>
  <c r="BE90" i="1"/>
  <c r="CC89" i="1"/>
  <c r="AU121" i="2" s="1"/>
  <c r="W121" i="2"/>
  <c r="BB89" i="1"/>
  <c r="BZ88" i="1"/>
  <c r="AR120" i="2" s="1"/>
  <c r="T120" i="2"/>
  <c r="BD89" i="1"/>
  <c r="CB88" i="1"/>
  <c r="AT120" i="2" s="1"/>
  <c r="V120" i="2"/>
  <c r="AZ89" i="1"/>
  <c r="BX88" i="1"/>
  <c r="AP120" i="2" s="1"/>
  <c r="R120" i="2"/>
  <c r="BC89" i="1"/>
  <c r="CA88" i="1"/>
  <c r="AS120" i="2" s="1"/>
  <c r="U120" i="2"/>
  <c r="AE119" i="2"/>
  <c r="AO88" i="1"/>
  <c r="BM88" i="1" s="1"/>
  <c r="G119" i="2"/>
  <c r="AI119" i="2"/>
  <c r="AS88" i="1"/>
  <c r="BQ88" i="1" s="1"/>
  <c r="K119" i="2"/>
  <c r="AC118" i="2"/>
  <c r="AX118" i="2" s="1"/>
  <c r="AM87" i="1"/>
  <c r="BK87" i="1" s="1"/>
  <c r="E118" i="2"/>
  <c r="AF119" i="2"/>
  <c r="AP88" i="1"/>
  <c r="BN88" i="1" s="1"/>
  <c r="H119" i="2"/>
  <c r="AM119" i="2"/>
  <c r="AW88" i="1"/>
  <c r="BU88" i="1" s="1"/>
  <c r="O119" i="2"/>
  <c r="AK119" i="2"/>
  <c r="AU88" i="1"/>
  <c r="BS88" i="1" s="1"/>
  <c r="M119" i="2"/>
  <c r="AL119" i="2"/>
  <c r="AV88" i="1"/>
  <c r="BT88" i="1" s="1"/>
  <c r="N119" i="2"/>
  <c r="AJ119" i="2"/>
  <c r="AT88" i="1"/>
  <c r="BR88" i="1" s="1"/>
  <c r="L119" i="2"/>
  <c r="AO119" i="2"/>
  <c r="AY88" i="1"/>
  <c r="BW88" i="1" s="1"/>
  <c r="Q119" i="2"/>
  <c r="AG119" i="2"/>
  <c r="AQ88" i="1"/>
  <c r="BO88" i="1" s="1"/>
  <c r="I119" i="2"/>
  <c r="AH119" i="2"/>
  <c r="AR88" i="1"/>
  <c r="BP88" i="1" s="1"/>
  <c r="J119" i="2"/>
  <c r="AN119" i="2"/>
  <c r="AX88" i="1"/>
  <c r="BV88" i="1" s="1"/>
  <c r="P119" i="2"/>
  <c r="AD119" i="2"/>
  <c r="AN88" i="1"/>
  <c r="BL88" i="1" s="1"/>
  <c r="F119" i="2"/>
  <c r="AB119" i="2"/>
  <c r="AL88" i="1"/>
  <c r="BJ88" i="1" s="1"/>
  <c r="D119" i="2"/>
  <c r="AI78" i="13"/>
  <c r="AL81" i="13"/>
  <c r="AJ79" i="13"/>
  <c r="AM78" i="13"/>
  <c r="AK80" i="13"/>
  <c r="AH81" i="13"/>
  <c r="DI73" i="1"/>
  <c r="BM104" i="2"/>
  <c r="BV105" i="2"/>
  <c r="DR74" i="1"/>
  <c r="DN73" i="1"/>
  <c r="BR104" i="2"/>
  <c r="DO73" i="1"/>
  <c r="BS104" i="2"/>
  <c r="DH74" i="1"/>
  <c r="BL105" i="2"/>
  <c r="BU104" i="2"/>
  <c r="DQ73" i="1"/>
  <c r="BO104" i="2"/>
  <c r="DK73" i="1"/>
  <c r="DJ73" i="1"/>
  <c r="BN104" i="2"/>
  <c r="DL73" i="1"/>
  <c r="BP104" i="2"/>
  <c r="BJ104" i="2"/>
  <c r="DF73" i="1"/>
  <c r="DM81" i="1"/>
  <c r="BQ112" i="2"/>
  <c r="DS76" i="1"/>
  <c r="BW107" i="2"/>
  <c r="DG73" i="1"/>
  <c r="BK104" i="2"/>
  <c r="BT105" i="2"/>
  <c r="DP74" i="1"/>
  <c r="AY118" i="2" l="1"/>
  <c r="AW118" i="2"/>
  <c r="BF91" i="1"/>
  <c r="X122" i="2"/>
  <c r="CD90" i="1"/>
  <c r="AV122" i="2" s="1"/>
  <c r="AK100" i="1"/>
  <c r="BI99" i="1"/>
  <c r="AA131" i="2" s="1"/>
  <c r="C131" i="2"/>
  <c r="A459" i="5"/>
  <c r="B458" i="5"/>
  <c r="A941" i="5"/>
  <c r="B940" i="5"/>
  <c r="BE91" i="1"/>
  <c r="CC90" i="1"/>
  <c r="AU122" i="2" s="1"/>
  <c r="W122" i="2"/>
  <c r="BD90" i="1"/>
  <c r="CB89" i="1"/>
  <c r="AT121" i="2" s="1"/>
  <c r="V121" i="2"/>
  <c r="BC90" i="1"/>
  <c r="U121" i="2"/>
  <c r="CA89" i="1"/>
  <c r="AS121" i="2" s="1"/>
  <c r="BA90" i="1"/>
  <c r="BY89" i="1"/>
  <c r="AQ121" i="2" s="1"/>
  <c r="S121" i="2"/>
  <c r="BB90" i="1"/>
  <c r="T121" i="2"/>
  <c r="BZ89" i="1"/>
  <c r="AR121" i="2" s="1"/>
  <c r="AZ90" i="1"/>
  <c r="BX89" i="1"/>
  <c r="AP121" i="2" s="1"/>
  <c r="R121" i="2"/>
  <c r="AM120" i="2"/>
  <c r="AW89" i="1"/>
  <c r="BU89" i="1" s="1"/>
  <c r="O120" i="2"/>
  <c r="AN120" i="2"/>
  <c r="AX89" i="1"/>
  <c r="BV89" i="1" s="1"/>
  <c r="P120" i="2"/>
  <c r="AL120" i="2"/>
  <c r="AV89" i="1"/>
  <c r="BT89" i="1" s="1"/>
  <c r="N120" i="2"/>
  <c r="AE120" i="2"/>
  <c r="AO89" i="1"/>
  <c r="BM89" i="1" s="1"/>
  <c r="G120" i="2"/>
  <c r="AG120" i="2"/>
  <c r="AQ89" i="1"/>
  <c r="BO89" i="1" s="1"/>
  <c r="I120" i="2"/>
  <c r="AK120" i="2"/>
  <c r="AU89" i="1"/>
  <c r="BS89" i="1" s="1"/>
  <c r="M120" i="2"/>
  <c r="AD120" i="2"/>
  <c r="AN89" i="1"/>
  <c r="BL89" i="1" s="1"/>
  <c r="F120" i="2"/>
  <c r="AC119" i="2"/>
  <c r="AW119" i="2" s="1"/>
  <c r="AM88" i="1"/>
  <c r="BK88" i="1" s="1"/>
  <c r="E119" i="2"/>
  <c r="AI120" i="2"/>
  <c r="AS89" i="1"/>
  <c r="BQ89" i="1" s="1"/>
  <c r="K120" i="2"/>
  <c r="AF120" i="2"/>
  <c r="AP89" i="1"/>
  <c r="BN89" i="1" s="1"/>
  <c r="H120" i="2"/>
  <c r="AO120" i="2"/>
  <c r="AY89" i="1"/>
  <c r="BW89" i="1" s="1"/>
  <c r="Q120" i="2"/>
  <c r="AB120" i="2"/>
  <c r="AL89" i="1"/>
  <c r="BJ89" i="1" s="1"/>
  <c r="D120" i="2"/>
  <c r="AH120" i="2"/>
  <c r="AR89" i="1"/>
  <c r="BP89" i="1" s="1"/>
  <c r="J120" i="2"/>
  <c r="AJ120" i="2"/>
  <c r="AT89" i="1"/>
  <c r="BR89" i="1" s="1"/>
  <c r="L120" i="2"/>
  <c r="AH82" i="13"/>
  <c r="AJ80" i="13"/>
  <c r="AK81" i="13"/>
  <c r="AM79" i="13"/>
  <c r="AL82" i="13"/>
  <c r="AI79" i="13"/>
  <c r="BN105" i="2"/>
  <c r="DJ74" i="1"/>
  <c r="BS105" i="2"/>
  <c r="DO74" i="1"/>
  <c r="DN74" i="1"/>
  <c r="BR105" i="2"/>
  <c r="DS77" i="1"/>
  <c r="BW108" i="2"/>
  <c r="DL74" i="1"/>
  <c r="BP105" i="2"/>
  <c r="DH75" i="1"/>
  <c r="BL106" i="2"/>
  <c r="DR75" i="1"/>
  <c r="BV106" i="2"/>
  <c r="BQ113" i="2"/>
  <c r="DM82" i="1"/>
  <c r="BJ105" i="2"/>
  <c r="DF74" i="1"/>
  <c r="BO105" i="2"/>
  <c r="DK74" i="1"/>
  <c r="BU105" i="2"/>
  <c r="DQ74" i="1"/>
  <c r="DI74" i="1"/>
  <c r="BM105" i="2"/>
  <c r="DP75" i="1"/>
  <c r="BT106" i="2"/>
  <c r="DG74" i="1"/>
  <c r="BK105" i="2"/>
  <c r="AX119" i="2" l="1"/>
  <c r="BF92" i="1"/>
  <c r="X123" i="2"/>
  <c r="CD91" i="1"/>
  <c r="AV123" i="2" s="1"/>
  <c r="AY119" i="2"/>
  <c r="AK101" i="1"/>
  <c r="C132" i="2"/>
  <c r="BI100" i="1"/>
  <c r="AA132" i="2" s="1"/>
  <c r="A942" i="5"/>
  <c r="B941" i="5"/>
  <c r="A460" i="5"/>
  <c r="B459" i="5"/>
  <c r="AZ91" i="1"/>
  <c r="BX90" i="1"/>
  <c r="AP122" i="2" s="1"/>
  <c r="R122" i="2"/>
  <c r="BD91" i="1"/>
  <c r="CB90" i="1"/>
  <c r="AT122" i="2" s="1"/>
  <c r="V122" i="2"/>
  <c r="BC91" i="1"/>
  <c r="CA90" i="1"/>
  <c r="AS122" i="2" s="1"/>
  <c r="U122" i="2"/>
  <c r="BA91" i="1"/>
  <c r="BY90" i="1"/>
  <c r="AQ122" i="2" s="1"/>
  <c r="S122" i="2"/>
  <c r="BB91" i="1"/>
  <c r="BZ90" i="1"/>
  <c r="AR122" i="2" s="1"/>
  <c r="T122" i="2"/>
  <c r="BE92" i="1"/>
  <c r="W123" i="2"/>
  <c r="CC91" i="1"/>
  <c r="AU123" i="2" s="1"/>
  <c r="AH121" i="2"/>
  <c r="AR90" i="1"/>
  <c r="BP90" i="1" s="1"/>
  <c r="J121" i="2"/>
  <c r="AO121" i="2"/>
  <c r="AY90" i="1"/>
  <c r="BW90" i="1" s="1"/>
  <c r="Q121" i="2"/>
  <c r="AL121" i="2"/>
  <c r="AV90" i="1"/>
  <c r="BT90" i="1" s="1"/>
  <c r="N121" i="2"/>
  <c r="AG121" i="2"/>
  <c r="AQ90" i="1"/>
  <c r="BO90" i="1" s="1"/>
  <c r="I121" i="2"/>
  <c r="AF121" i="2"/>
  <c r="AP90" i="1"/>
  <c r="BN90" i="1" s="1"/>
  <c r="H121" i="2"/>
  <c r="AN121" i="2"/>
  <c r="AX90" i="1"/>
  <c r="BV90" i="1" s="1"/>
  <c r="P121" i="2"/>
  <c r="AB121" i="2"/>
  <c r="AL90" i="1"/>
  <c r="BJ90" i="1" s="1"/>
  <c r="D121" i="2"/>
  <c r="AE121" i="2"/>
  <c r="AO90" i="1"/>
  <c r="BM90" i="1" s="1"/>
  <c r="G121" i="2"/>
  <c r="AD121" i="2"/>
  <c r="AN90" i="1"/>
  <c r="BL90" i="1" s="1"/>
  <c r="F121" i="2"/>
  <c r="AI121" i="2"/>
  <c r="AS90" i="1"/>
  <c r="BQ90" i="1" s="1"/>
  <c r="K121" i="2"/>
  <c r="AM121" i="2"/>
  <c r="AW90" i="1"/>
  <c r="BU90" i="1" s="1"/>
  <c r="O121" i="2"/>
  <c r="AC120" i="2"/>
  <c r="AX120" i="2" s="1"/>
  <c r="AM89" i="1"/>
  <c r="BK89" i="1" s="1"/>
  <c r="E120" i="2"/>
  <c r="AJ121" i="2"/>
  <c r="AT90" i="1"/>
  <c r="BR90" i="1" s="1"/>
  <c r="L121" i="2"/>
  <c r="AK121" i="2"/>
  <c r="AU90" i="1"/>
  <c r="BS90" i="1" s="1"/>
  <c r="M121" i="2"/>
  <c r="AJ81" i="13"/>
  <c r="AK82" i="13"/>
  <c r="AH83" i="13"/>
  <c r="AM80" i="13"/>
  <c r="AI80" i="13"/>
  <c r="AL83" i="13"/>
  <c r="DK75" i="1"/>
  <c r="BO106" i="2"/>
  <c r="DM83" i="1"/>
  <c r="BQ114" i="2"/>
  <c r="BV107" i="2"/>
  <c r="DR76" i="1"/>
  <c r="DH76" i="1"/>
  <c r="BL107" i="2"/>
  <c r="DI75" i="1"/>
  <c r="BM106" i="2"/>
  <c r="DS78" i="1"/>
  <c r="BW109" i="2"/>
  <c r="DN75" i="1"/>
  <c r="BR106" i="2"/>
  <c r="BU106" i="2"/>
  <c r="DQ75" i="1"/>
  <c r="BJ106" i="2"/>
  <c r="DF75" i="1"/>
  <c r="BP106" i="2"/>
  <c r="DL75" i="1"/>
  <c r="DO75" i="1"/>
  <c r="BS106" i="2"/>
  <c r="DJ75" i="1"/>
  <c r="BN106" i="2"/>
  <c r="DP76" i="1"/>
  <c r="BT107" i="2"/>
  <c r="DG75" i="1"/>
  <c r="BK106" i="2"/>
  <c r="AY120" i="2" l="1"/>
  <c r="AW120" i="2"/>
  <c r="BF93" i="1"/>
  <c r="X124" i="2"/>
  <c r="CD92" i="1"/>
  <c r="AV124" i="2" s="1"/>
  <c r="AK102" i="1"/>
  <c r="C133" i="2"/>
  <c r="BI101" i="1"/>
  <c r="AA133" i="2" s="1"/>
  <c r="A461" i="5"/>
  <c r="B460" i="5"/>
  <c r="A943" i="5"/>
  <c r="B942" i="5"/>
  <c r="BC92" i="1"/>
  <c r="CA91" i="1"/>
  <c r="AS123" i="2" s="1"/>
  <c r="U123" i="2"/>
  <c r="BB92" i="1"/>
  <c r="BZ91" i="1"/>
  <c r="AR123" i="2" s="1"/>
  <c r="T123" i="2"/>
  <c r="BD92" i="1"/>
  <c r="CB91" i="1"/>
  <c r="AT123" i="2" s="1"/>
  <c r="V123" i="2"/>
  <c r="BE93" i="1"/>
  <c r="CC92" i="1"/>
  <c r="AU124" i="2" s="1"/>
  <c r="W124" i="2"/>
  <c r="BA92" i="1"/>
  <c r="BY91" i="1"/>
  <c r="AQ123" i="2" s="1"/>
  <c r="S123" i="2"/>
  <c r="AZ92" i="1"/>
  <c r="BX91" i="1"/>
  <c r="AP123" i="2" s="1"/>
  <c r="R123" i="2"/>
  <c r="AL122" i="2"/>
  <c r="AV91" i="1"/>
  <c r="BT91" i="1" s="1"/>
  <c r="N122" i="2"/>
  <c r="AJ122" i="2"/>
  <c r="AT91" i="1"/>
  <c r="BR91" i="1" s="1"/>
  <c r="L122" i="2"/>
  <c r="AM122" i="2"/>
  <c r="AW91" i="1"/>
  <c r="BU91" i="1" s="1"/>
  <c r="O122" i="2"/>
  <c r="AF122" i="2"/>
  <c r="AP91" i="1"/>
  <c r="BN91" i="1" s="1"/>
  <c r="H122" i="2"/>
  <c r="AC121" i="2"/>
  <c r="AW121" i="2" s="1"/>
  <c r="AM90" i="1"/>
  <c r="BK90" i="1" s="1"/>
  <c r="E121" i="2"/>
  <c r="AG122" i="2"/>
  <c r="AQ91" i="1"/>
  <c r="BO91" i="1" s="1"/>
  <c r="I122" i="2"/>
  <c r="AO122" i="2"/>
  <c r="AY91" i="1"/>
  <c r="BW91" i="1" s="1"/>
  <c r="Q122" i="2"/>
  <c r="AB122" i="2"/>
  <c r="AL91" i="1"/>
  <c r="BJ91" i="1" s="1"/>
  <c r="D122" i="2"/>
  <c r="AD122" i="2"/>
  <c r="AN91" i="1"/>
  <c r="BL91" i="1" s="1"/>
  <c r="F122" i="2"/>
  <c r="AH122" i="2"/>
  <c r="AR91" i="1"/>
  <c r="BP91" i="1" s="1"/>
  <c r="J122" i="2"/>
  <c r="AE122" i="2"/>
  <c r="AO91" i="1"/>
  <c r="BM91" i="1" s="1"/>
  <c r="G122" i="2"/>
  <c r="AI122" i="2"/>
  <c r="AS91" i="1"/>
  <c r="BQ91" i="1" s="1"/>
  <c r="K122" i="2"/>
  <c r="AK122" i="2"/>
  <c r="AU91" i="1"/>
  <c r="BS91" i="1" s="1"/>
  <c r="M122" i="2"/>
  <c r="AN122" i="2"/>
  <c r="AX91" i="1"/>
  <c r="BV91" i="1" s="1"/>
  <c r="P122" i="2"/>
  <c r="AL84" i="13"/>
  <c r="AK83" i="13"/>
  <c r="AI81" i="13"/>
  <c r="AM81" i="13"/>
  <c r="AJ82" i="13"/>
  <c r="AH84" i="13"/>
  <c r="DO76" i="1"/>
  <c r="BS107" i="2"/>
  <c r="DN76" i="1"/>
  <c r="BR107" i="2"/>
  <c r="DH77" i="1"/>
  <c r="BL108" i="2"/>
  <c r="DM84" i="1"/>
  <c r="BQ115" i="2"/>
  <c r="DQ76" i="1"/>
  <c r="BU107" i="2"/>
  <c r="DR77" i="1"/>
  <c r="BV108" i="2"/>
  <c r="BN107" i="2"/>
  <c r="DJ76" i="1"/>
  <c r="BW110" i="2"/>
  <c r="DS79" i="1"/>
  <c r="DI76" i="1"/>
  <c r="BM107" i="2"/>
  <c r="DK76" i="1"/>
  <c r="BO107" i="2"/>
  <c r="DL76" i="1"/>
  <c r="BP107" i="2"/>
  <c r="DF76" i="1"/>
  <c r="BJ107" i="2"/>
  <c r="DP77" i="1"/>
  <c r="BT108" i="2"/>
  <c r="DG76" i="1"/>
  <c r="BK107" i="2"/>
  <c r="BF94" i="1" l="1"/>
  <c r="X125" i="2"/>
  <c r="CD93" i="1"/>
  <c r="AV125" i="2" s="1"/>
  <c r="AY121" i="2"/>
  <c r="AX121" i="2"/>
  <c r="AK103" i="1"/>
  <c r="C134" i="2"/>
  <c r="BI102" i="1"/>
  <c r="AA134" i="2" s="1"/>
  <c r="A944" i="5"/>
  <c r="B943" i="5"/>
  <c r="A462" i="5"/>
  <c r="B461" i="5"/>
  <c r="AZ93" i="1"/>
  <c r="BX92" i="1"/>
  <c r="AP124" i="2" s="1"/>
  <c r="R124" i="2"/>
  <c r="BC93" i="1"/>
  <c r="CA92" i="1"/>
  <c r="AS124" i="2" s="1"/>
  <c r="U124" i="2"/>
  <c r="BE94" i="1"/>
  <c r="CC93" i="1"/>
  <c r="AU125" i="2" s="1"/>
  <c r="W125" i="2"/>
  <c r="BD93" i="1"/>
  <c r="CB92" i="1"/>
  <c r="AT124" i="2" s="1"/>
  <c r="V124" i="2"/>
  <c r="BA93" i="1"/>
  <c r="BY92" i="1"/>
  <c r="AQ124" i="2" s="1"/>
  <c r="S124" i="2"/>
  <c r="BB93" i="1"/>
  <c r="BZ92" i="1"/>
  <c r="AR124" i="2" s="1"/>
  <c r="T124" i="2"/>
  <c r="AM123" i="2"/>
  <c r="AW92" i="1"/>
  <c r="BU92" i="1" s="1"/>
  <c r="O123" i="2"/>
  <c r="AJ123" i="2"/>
  <c r="AT92" i="1"/>
  <c r="BR92" i="1" s="1"/>
  <c r="L123" i="2"/>
  <c r="AH123" i="2"/>
  <c r="AR92" i="1"/>
  <c r="BP92" i="1" s="1"/>
  <c r="J123" i="2"/>
  <c r="AI123" i="2"/>
  <c r="AS92" i="1"/>
  <c r="BQ92" i="1" s="1"/>
  <c r="K123" i="2"/>
  <c r="AN123" i="2"/>
  <c r="AX92" i="1"/>
  <c r="BV92" i="1" s="1"/>
  <c r="P123" i="2"/>
  <c r="AG123" i="2"/>
  <c r="AQ92" i="1"/>
  <c r="BO92" i="1" s="1"/>
  <c r="I123" i="2"/>
  <c r="AF123" i="2"/>
  <c r="AP92" i="1"/>
  <c r="BN92" i="1" s="1"/>
  <c r="H123" i="2"/>
  <c r="AC122" i="2"/>
  <c r="AW122" i="2" s="1"/>
  <c r="AM91" i="1"/>
  <c r="BK91" i="1" s="1"/>
  <c r="E122" i="2"/>
  <c r="AD123" i="2"/>
  <c r="AN92" i="1"/>
  <c r="BL92" i="1" s="1"/>
  <c r="F123" i="2"/>
  <c r="AE123" i="2"/>
  <c r="AO92" i="1"/>
  <c r="BM92" i="1" s="1"/>
  <c r="G123" i="2"/>
  <c r="AL123" i="2"/>
  <c r="AV92" i="1"/>
  <c r="BT92" i="1" s="1"/>
  <c r="N123" i="2"/>
  <c r="AK123" i="2"/>
  <c r="AU92" i="1"/>
  <c r="BS92" i="1" s="1"/>
  <c r="M123" i="2"/>
  <c r="AO123" i="2"/>
  <c r="AY92" i="1"/>
  <c r="BW92" i="1" s="1"/>
  <c r="Q123" i="2"/>
  <c r="AB123" i="2"/>
  <c r="AL92" i="1"/>
  <c r="BJ92" i="1" s="1"/>
  <c r="D123" i="2"/>
  <c r="AJ83" i="13"/>
  <c r="AI82" i="13"/>
  <c r="AK84" i="13"/>
  <c r="AH85" i="13"/>
  <c r="AM82" i="13"/>
  <c r="AL85" i="13"/>
  <c r="BJ108" i="2"/>
  <c r="DF77" i="1"/>
  <c r="DR78" i="1"/>
  <c r="BV109" i="2"/>
  <c r="BN108" i="2"/>
  <c r="DJ77" i="1"/>
  <c r="DM85" i="1"/>
  <c r="BQ116" i="2"/>
  <c r="DO77" i="1"/>
  <c r="BS108" i="2"/>
  <c r="DL77" i="1"/>
  <c r="BP108" i="2"/>
  <c r="DK77" i="1"/>
  <c r="BO108" i="2"/>
  <c r="DI77" i="1"/>
  <c r="BM108" i="2"/>
  <c r="DS80" i="1"/>
  <c r="BW111" i="2"/>
  <c r="DQ77" i="1"/>
  <c r="BU108" i="2"/>
  <c r="DH78" i="1"/>
  <c r="BL109" i="2"/>
  <c r="DN77" i="1"/>
  <c r="BR108" i="2"/>
  <c r="DP78" i="1"/>
  <c r="BT109" i="2"/>
  <c r="DG77" i="1"/>
  <c r="BK108" i="2"/>
  <c r="BF95" i="1" l="1"/>
  <c r="X126" i="2"/>
  <c r="CD94" i="1"/>
  <c r="AV126" i="2" s="1"/>
  <c r="AY122" i="2"/>
  <c r="AX122" i="2"/>
  <c r="AW123" i="2"/>
  <c r="AX123" i="2"/>
  <c r="AY123" i="2"/>
  <c r="AK104" i="1"/>
  <c r="BI103" i="1"/>
  <c r="AA135" i="2" s="1"/>
  <c r="C135" i="2"/>
  <c r="A463" i="5"/>
  <c r="B463" i="5" s="1"/>
  <c r="B462" i="5"/>
  <c r="A945" i="5"/>
  <c r="B944" i="5"/>
  <c r="BD94" i="1"/>
  <c r="CB93" i="1"/>
  <c r="AT125" i="2" s="1"/>
  <c r="V125" i="2"/>
  <c r="BB94" i="1"/>
  <c r="BZ93" i="1"/>
  <c r="AR125" i="2" s="1"/>
  <c r="T125" i="2"/>
  <c r="AZ94" i="1"/>
  <c r="BX93" i="1"/>
  <c r="AP125" i="2" s="1"/>
  <c r="R125" i="2"/>
  <c r="BC94" i="1"/>
  <c r="CA93" i="1"/>
  <c r="AS125" i="2" s="1"/>
  <c r="U125" i="2"/>
  <c r="BE95" i="1"/>
  <c r="CC94" i="1"/>
  <c r="AU126" i="2" s="1"/>
  <c r="W126" i="2"/>
  <c r="BA94" i="1"/>
  <c r="BY93" i="1"/>
  <c r="AQ125" i="2" s="1"/>
  <c r="S125" i="2"/>
  <c r="AN124" i="2"/>
  <c r="AX93" i="1"/>
  <c r="BV93" i="1" s="1"/>
  <c r="P124" i="2"/>
  <c r="AJ124" i="2"/>
  <c r="AT93" i="1"/>
  <c r="BR93" i="1" s="1"/>
  <c r="L124" i="2"/>
  <c r="AF124" i="2"/>
  <c r="AP93" i="1"/>
  <c r="BN93" i="1" s="1"/>
  <c r="H124" i="2"/>
  <c r="AD124" i="2"/>
  <c r="AN93" i="1"/>
  <c r="BL93" i="1" s="1"/>
  <c r="F124" i="2"/>
  <c r="AB124" i="2"/>
  <c r="AL93" i="1"/>
  <c r="BJ93" i="1" s="1"/>
  <c r="D124" i="2"/>
  <c r="AG124" i="2"/>
  <c r="AQ93" i="1"/>
  <c r="BO93" i="1" s="1"/>
  <c r="I124" i="2"/>
  <c r="AO124" i="2"/>
  <c r="AY93" i="1"/>
  <c r="BW93" i="1" s="1"/>
  <c r="Q124" i="2"/>
  <c r="AE124" i="2"/>
  <c r="AO93" i="1"/>
  <c r="BM93" i="1" s="1"/>
  <c r="G124" i="2"/>
  <c r="AK124" i="2"/>
  <c r="AU93" i="1"/>
  <c r="BS93" i="1" s="1"/>
  <c r="M124" i="2"/>
  <c r="AI124" i="2"/>
  <c r="AS93" i="1"/>
  <c r="BQ93" i="1" s="1"/>
  <c r="K124" i="2"/>
  <c r="AL124" i="2"/>
  <c r="AV93" i="1"/>
  <c r="BT93" i="1" s="1"/>
  <c r="N124" i="2"/>
  <c r="AH124" i="2"/>
  <c r="AR93" i="1"/>
  <c r="BP93" i="1" s="1"/>
  <c r="J124" i="2"/>
  <c r="AM124" i="2"/>
  <c r="AW93" i="1"/>
  <c r="BU93" i="1" s="1"/>
  <c r="O124" i="2"/>
  <c r="AC123" i="2"/>
  <c r="AM92" i="1"/>
  <c r="BK92" i="1" s="1"/>
  <c r="E123" i="2"/>
  <c r="AK85" i="13"/>
  <c r="AI83" i="13"/>
  <c r="AL86" i="13"/>
  <c r="AJ84" i="13"/>
  <c r="AM83" i="13"/>
  <c r="AH86" i="13"/>
  <c r="DK78" i="1"/>
  <c r="BO109" i="2"/>
  <c r="DO78" i="1"/>
  <c r="BS109" i="2"/>
  <c r="DM86" i="1"/>
  <c r="BQ117" i="2"/>
  <c r="DH79" i="1"/>
  <c r="BL110" i="2"/>
  <c r="BW112" i="2"/>
  <c r="DS81" i="1"/>
  <c r="BN109" i="2"/>
  <c r="DJ78" i="1"/>
  <c r="BV110" i="2"/>
  <c r="DR79" i="1"/>
  <c r="DI78" i="1"/>
  <c r="BM109" i="2"/>
  <c r="DL78" i="1"/>
  <c r="BP109" i="2"/>
  <c r="DF78" i="1"/>
  <c r="BJ109" i="2"/>
  <c r="DN78" i="1"/>
  <c r="BR109" i="2"/>
  <c r="DQ78" i="1"/>
  <c r="BU109" i="2"/>
  <c r="DG78" i="1"/>
  <c r="BK109" i="2"/>
  <c r="DP79" i="1"/>
  <c r="BT110" i="2"/>
  <c r="BF96" i="1" l="1"/>
  <c r="X127" i="2"/>
  <c r="CD95" i="1"/>
  <c r="AV127" i="2" s="1"/>
  <c r="AK105" i="1"/>
  <c r="BI104" i="1"/>
  <c r="AA136" i="2" s="1"/>
  <c r="C136" i="2"/>
  <c r="A946" i="5"/>
  <c r="B945" i="5"/>
  <c r="BA95" i="1"/>
  <c r="BY94" i="1"/>
  <c r="AQ126" i="2" s="1"/>
  <c r="S126" i="2"/>
  <c r="BC95" i="1"/>
  <c r="CA94" i="1"/>
  <c r="AS126" i="2" s="1"/>
  <c r="U126" i="2"/>
  <c r="BB95" i="1"/>
  <c r="BZ94" i="1"/>
  <c r="AR126" i="2" s="1"/>
  <c r="T126" i="2"/>
  <c r="AZ95" i="1"/>
  <c r="BX94" i="1"/>
  <c r="AP126" i="2" s="1"/>
  <c r="R126" i="2"/>
  <c r="BE96" i="1"/>
  <c r="CC95" i="1"/>
  <c r="AU127" i="2" s="1"/>
  <c r="W127" i="2"/>
  <c r="BD95" i="1"/>
  <c r="CB94" i="1"/>
  <c r="AT126" i="2" s="1"/>
  <c r="V126" i="2"/>
  <c r="AH125" i="2"/>
  <c r="AR94" i="1"/>
  <c r="BP94" i="1" s="1"/>
  <c r="J125" i="2"/>
  <c r="AD125" i="2"/>
  <c r="AN94" i="1"/>
  <c r="BL94" i="1" s="1"/>
  <c r="F125" i="2"/>
  <c r="AK125" i="2"/>
  <c r="AU94" i="1"/>
  <c r="BS94" i="1" s="1"/>
  <c r="M125" i="2"/>
  <c r="AN125" i="2"/>
  <c r="AX94" i="1"/>
  <c r="BV94" i="1" s="1"/>
  <c r="P125" i="2"/>
  <c r="AC124" i="2"/>
  <c r="AX124" i="2" s="1"/>
  <c r="AM93" i="1"/>
  <c r="BK93" i="1" s="1"/>
  <c r="E124" i="2"/>
  <c r="AG125" i="2"/>
  <c r="AQ94" i="1"/>
  <c r="BO94" i="1" s="1"/>
  <c r="I125" i="2"/>
  <c r="AL125" i="2"/>
  <c r="AV94" i="1"/>
  <c r="BT94" i="1" s="1"/>
  <c r="N125" i="2"/>
  <c r="AF125" i="2"/>
  <c r="AP94" i="1"/>
  <c r="BN94" i="1" s="1"/>
  <c r="H125" i="2"/>
  <c r="AE125" i="2"/>
  <c r="AO94" i="1"/>
  <c r="BM94" i="1" s="1"/>
  <c r="G125" i="2"/>
  <c r="AM125" i="2"/>
  <c r="AW94" i="1"/>
  <c r="BU94" i="1" s="1"/>
  <c r="O125" i="2"/>
  <c r="AB125" i="2"/>
  <c r="AL94" i="1"/>
  <c r="BJ94" i="1" s="1"/>
  <c r="D125" i="2"/>
  <c r="AI125" i="2"/>
  <c r="AS94" i="1"/>
  <c r="BQ94" i="1" s="1"/>
  <c r="K125" i="2"/>
  <c r="AJ125" i="2"/>
  <c r="AT94" i="1"/>
  <c r="BR94" i="1" s="1"/>
  <c r="L125" i="2"/>
  <c r="AO125" i="2"/>
  <c r="AY94" i="1"/>
  <c r="BW94" i="1" s="1"/>
  <c r="Q125" i="2"/>
  <c r="AL87" i="13"/>
  <c r="AM84" i="13"/>
  <c r="AH87" i="13"/>
  <c r="AK86" i="13"/>
  <c r="AJ85" i="13"/>
  <c r="AI84" i="13"/>
  <c r="DJ79" i="1"/>
  <c r="BN110" i="2"/>
  <c r="DH80" i="1"/>
  <c r="BL111" i="2"/>
  <c r="DO79" i="1"/>
  <c r="BS110" i="2"/>
  <c r="DQ79" i="1"/>
  <c r="BU110" i="2"/>
  <c r="DF79" i="1"/>
  <c r="BJ110" i="2"/>
  <c r="DI79" i="1"/>
  <c r="BM110" i="2"/>
  <c r="BW113" i="2"/>
  <c r="DS82" i="1"/>
  <c r="DR80" i="1"/>
  <c r="BV111" i="2"/>
  <c r="BQ118" i="2"/>
  <c r="DM87" i="1"/>
  <c r="BO110" i="2"/>
  <c r="DK79" i="1"/>
  <c r="DN79" i="1"/>
  <c r="BR110" i="2"/>
  <c r="BP110" i="2"/>
  <c r="DL79" i="1"/>
  <c r="DG79" i="1"/>
  <c r="BK110" i="2"/>
  <c r="DP80" i="1"/>
  <c r="BT111" i="2"/>
  <c r="BF97" i="1" l="1"/>
  <c r="X128" i="2"/>
  <c r="CD96" i="1"/>
  <c r="AV128" i="2" s="1"/>
  <c r="AW124" i="2"/>
  <c r="AY124" i="2"/>
  <c r="AK106" i="1"/>
  <c r="BI105" i="1"/>
  <c r="AA137" i="2" s="1"/>
  <c r="C137" i="2"/>
  <c r="A947" i="5"/>
  <c r="B946" i="5"/>
  <c r="AZ96" i="1"/>
  <c r="BX95" i="1"/>
  <c r="AP127" i="2" s="1"/>
  <c r="R127" i="2"/>
  <c r="BC96" i="1"/>
  <c r="CA95" i="1"/>
  <c r="AS127" i="2" s="1"/>
  <c r="U127" i="2"/>
  <c r="BD96" i="1"/>
  <c r="CB95" i="1"/>
  <c r="AT127" i="2" s="1"/>
  <c r="V127" i="2"/>
  <c r="BB96" i="1"/>
  <c r="BZ95" i="1"/>
  <c r="AR127" i="2" s="1"/>
  <c r="T127" i="2"/>
  <c r="BA96" i="1"/>
  <c r="BY95" i="1"/>
  <c r="AQ127" i="2" s="1"/>
  <c r="S127" i="2"/>
  <c r="BE97" i="1"/>
  <c r="W128" i="2"/>
  <c r="CC96" i="1"/>
  <c r="AU128" i="2" s="1"/>
  <c r="AJ126" i="2"/>
  <c r="AT95" i="1"/>
  <c r="BR95" i="1" s="1"/>
  <c r="L126" i="2"/>
  <c r="AB126" i="2"/>
  <c r="AL95" i="1"/>
  <c r="BJ95" i="1" s="1"/>
  <c r="D126" i="2"/>
  <c r="AK126" i="2"/>
  <c r="AU95" i="1"/>
  <c r="BS95" i="1" s="1"/>
  <c r="M126" i="2"/>
  <c r="AO126" i="2"/>
  <c r="AY95" i="1"/>
  <c r="BW95" i="1" s="1"/>
  <c r="Q126" i="2"/>
  <c r="AI126" i="2"/>
  <c r="AS95" i="1"/>
  <c r="BQ95" i="1" s="1"/>
  <c r="K126" i="2"/>
  <c r="AN126" i="2"/>
  <c r="AX95" i="1"/>
  <c r="BV95" i="1" s="1"/>
  <c r="P126" i="2"/>
  <c r="AE126" i="2"/>
  <c r="AO95" i="1"/>
  <c r="BM95" i="1" s="1"/>
  <c r="G126" i="2"/>
  <c r="AH126" i="2"/>
  <c r="AR95" i="1"/>
  <c r="BP95" i="1" s="1"/>
  <c r="J126" i="2"/>
  <c r="AG126" i="2"/>
  <c r="AQ95" i="1"/>
  <c r="BO95" i="1" s="1"/>
  <c r="I126" i="2"/>
  <c r="AF126" i="2"/>
  <c r="AP95" i="1"/>
  <c r="BN95" i="1" s="1"/>
  <c r="H126" i="2"/>
  <c r="AC125" i="2"/>
  <c r="AX125" i="2" s="1"/>
  <c r="AM94" i="1"/>
  <c r="BK94" i="1" s="1"/>
  <c r="E125" i="2"/>
  <c r="AM126" i="2"/>
  <c r="AW95" i="1"/>
  <c r="BU95" i="1" s="1"/>
  <c r="O126" i="2"/>
  <c r="AD126" i="2"/>
  <c r="AN95" i="1"/>
  <c r="BL95" i="1" s="1"/>
  <c r="F126" i="2"/>
  <c r="AL126" i="2"/>
  <c r="AV95" i="1"/>
  <c r="BT95" i="1" s="1"/>
  <c r="N126" i="2"/>
  <c r="AM85" i="13"/>
  <c r="AI85" i="13"/>
  <c r="AK87" i="13"/>
  <c r="AL88" i="13"/>
  <c r="AJ86" i="13"/>
  <c r="AH88" i="13"/>
  <c r="DN80" i="1"/>
  <c r="BR111" i="2"/>
  <c r="DI80" i="1"/>
  <c r="BM111" i="2"/>
  <c r="DQ80" i="1"/>
  <c r="BU111" i="2"/>
  <c r="DO80" i="1"/>
  <c r="BS111" i="2"/>
  <c r="DH81" i="1"/>
  <c r="BL112" i="2"/>
  <c r="DL80" i="1"/>
  <c r="BP111" i="2"/>
  <c r="BQ119" i="2"/>
  <c r="DM88" i="1"/>
  <c r="DR81" i="1"/>
  <c r="BV112" i="2"/>
  <c r="DF80" i="1"/>
  <c r="BJ111" i="2"/>
  <c r="BN111" i="2"/>
  <c r="DJ80" i="1"/>
  <c r="BO111" i="2"/>
  <c r="DK80" i="1"/>
  <c r="DS83" i="1"/>
  <c r="BW114" i="2"/>
  <c r="DG80" i="1"/>
  <c r="BK111" i="2"/>
  <c r="DP81" i="1"/>
  <c r="BT112" i="2"/>
  <c r="BF98" i="1" l="1"/>
  <c r="X129" i="2"/>
  <c r="CD97" i="1"/>
  <c r="AV129" i="2" s="1"/>
  <c r="AW125" i="2"/>
  <c r="AY125" i="2"/>
  <c r="AK107" i="1"/>
  <c r="BI106" i="1"/>
  <c r="AA138" i="2" s="1"/>
  <c r="C138" i="2"/>
  <c r="A948" i="5"/>
  <c r="B947" i="5"/>
  <c r="BD97" i="1"/>
  <c r="CB96" i="1"/>
  <c r="AT128" i="2" s="1"/>
  <c r="V128" i="2"/>
  <c r="BE98" i="1"/>
  <c r="CC97" i="1"/>
  <c r="AU129" i="2" s="1"/>
  <c r="W129" i="2"/>
  <c r="BC97" i="1"/>
  <c r="CA96" i="1"/>
  <c r="AS128" i="2" s="1"/>
  <c r="U128" i="2"/>
  <c r="BB97" i="1"/>
  <c r="BZ96" i="1"/>
  <c r="AR128" i="2" s="1"/>
  <c r="T128" i="2"/>
  <c r="BA97" i="1"/>
  <c r="BY96" i="1"/>
  <c r="AQ128" i="2" s="1"/>
  <c r="S128" i="2"/>
  <c r="AZ97" i="1"/>
  <c r="BX96" i="1"/>
  <c r="AP128" i="2" s="1"/>
  <c r="R128" i="2"/>
  <c r="AI127" i="2"/>
  <c r="AS96" i="1"/>
  <c r="BQ96" i="1" s="1"/>
  <c r="K127" i="2"/>
  <c r="AG127" i="2"/>
  <c r="AQ96" i="1"/>
  <c r="BO96" i="1" s="1"/>
  <c r="I127" i="2"/>
  <c r="AJ127" i="2"/>
  <c r="AT96" i="1"/>
  <c r="BR96" i="1" s="1"/>
  <c r="L127" i="2"/>
  <c r="AD127" i="2"/>
  <c r="AN96" i="1"/>
  <c r="BL96" i="1" s="1"/>
  <c r="F127" i="2"/>
  <c r="AN127" i="2"/>
  <c r="AX96" i="1"/>
  <c r="BV96" i="1" s="1"/>
  <c r="P127" i="2"/>
  <c r="AF127" i="2"/>
  <c r="AP96" i="1"/>
  <c r="BN96" i="1" s="1"/>
  <c r="H127" i="2"/>
  <c r="AK127" i="2"/>
  <c r="AU96" i="1"/>
  <c r="BS96" i="1" s="1"/>
  <c r="M127" i="2"/>
  <c r="AH127" i="2"/>
  <c r="AR96" i="1"/>
  <c r="BP96" i="1" s="1"/>
  <c r="J127" i="2"/>
  <c r="AM127" i="2"/>
  <c r="AW96" i="1"/>
  <c r="BU96" i="1" s="1"/>
  <c r="O127" i="2"/>
  <c r="AB127" i="2"/>
  <c r="AL96" i="1"/>
  <c r="BJ96" i="1" s="1"/>
  <c r="D127" i="2"/>
  <c r="AL127" i="2"/>
  <c r="AV96" i="1"/>
  <c r="BT96" i="1" s="1"/>
  <c r="N127" i="2"/>
  <c r="AE127" i="2"/>
  <c r="AO96" i="1"/>
  <c r="BM96" i="1" s="1"/>
  <c r="G127" i="2"/>
  <c r="AC126" i="2"/>
  <c r="AX126" i="2" s="1"/>
  <c r="AM95" i="1"/>
  <c r="BK95" i="1" s="1"/>
  <c r="E126" i="2"/>
  <c r="AO127" i="2"/>
  <c r="AY96" i="1"/>
  <c r="BW96" i="1" s="1"/>
  <c r="Q127" i="2"/>
  <c r="AH89" i="13"/>
  <c r="AM86" i="13"/>
  <c r="AL89" i="13"/>
  <c r="AJ87" i="13"/>
  <c r="AK88" i="13"/>
  <c r="AI86" i="13"/>
  <c r="DK81" i="1"/>
  <c r="BO112" i="2"/>
  <c r="DM89" i="1"/>
  <c r="BQ120" i="2"/>
  <c r="BJ112" i="2"/>
  <c r="DF81" i="1"/>
  <c r="DR82" i="1"/>
  <c r="BV113" i="2"/>
  <c r="DL81" i="1"/>
  <c r="BP112" i="2"/>
  <c r="DO81" i="1"/>
  <c r="BS112" i="2"/>
  <c r="DI81" i="1"/>
  <c r="BM112" i="2"/>
  <c r="BR112" i="2"/>
  <c r="DN81" i="1"/>
  <c r="DJ81" i="1"/>
  <c r="BN112" i="2"/>
  <c r="DS84" i="1"/>
  <c r="BW115" i="2"/>
  <c r="DH82" i="1"/>
  <c r="BL113" i="2"/>
  <c r="BU112" i="2"/>
  <c r="DQ81" i="1"/>
  <c r="DP82" i="1"/>
  <c r="BT113" i="2"/>
  <c r="DG81" i="1"/>
  <c r="BK112" i="2"/>
  <c r="AY126" i="2" l="1"/>
  <c r="AW126" i="2"/>
  <c r="BF99" i="1"/>
  <c r="X130" i="2"/>
  <c r="CD98" i="1"/>
  <c r="AV130" i="2" s="1"/>
  <c r="AK108" i="1"/>
  <c r="BI107" i="1"/>
  <c r="AA139" i="2" s="1"/>
  <c r="C139" i="2"/>
  <c r="A949" i="5"/>
  <c r="B948" i="5"/>
  <c r="BB98" i="1"/>
  <c r="BZ97" i="1"/>
  <c r="AR129" i="2" s="1"/>
  <c r="T129" i="2"/>
  <c r="BE99" i="1"/>
  <c r="CC98" i="1"/>
  <c r="AU130" i="2" s="1"/>
  <c r="W130" i="2"/>
  <c r="BA98" i="1"/>
  <c r="BY97" i="1"/>
  <c r="AQ129" i="2" s="1"/>
  <c r="S129" i="2"/>
  <c r="BD98" i="1"/>
  <c r="CB97" i="1"/>
  <c r="AT129" i="2" s="1"/>
  <c r="V129" i="2"/>
  <c r="AZ98" i="1"/>
  <c r="BX97" i="1"/>
  <c r="AP129" i="2" s="1"/>
  <c r="R129" i="2"/>
  <c r="BC98" i="1"/>
  <c r="CA97" i="1"/>
  <c r="AS129" i="2" s="1"/>
  <c r="U129" i="2"/>
  <c r="AM128" i="2"/>
  <c r="AW97" i="1"/>
  <c r="BU97" i="1" s="1"/>
  <c r="O128" i="2"/>
  <c r="AI128" i="2"/>
  <c r="AS97" i="1"/>
  <c r="BQ97" i="1" s="1"/>
  <c r="K128" i="2"/>
  <c r="AC127" i="2"/>
  <c r="AW127" i="2" s="1"/>
  <c r="AM96" i="1"/>
  <c r="BK96" i="1" s="1"/>
  <c r="E127" i="2"/>
  <c r="AJ128" i="2"/>
  <c r="AT97" i="1"/>
  <c r="BR97" i="1" s="1"/>
  <c r="L128" i="2"/>
  <c r="AH128" i="2"/>
  <c r="AR97" i="1"/>
  <c r="BP97" i="1" s="1"/>
  <c r="J128" i="2"/>
  <c r="AN128" i="2"/>
  <c r="AX97" i="1"/>
  <c r="BV97" i="1" s="1"/>
  <c r="P128" i="2"/>
  <c r="AF128" i="2"/>
  <c r="AP97" i="1"/>
  <c r="BN97" i="1" s="1"/>
  <c r="H128" i="2"/>
  <c r="AL128" i="2"/>
  <c r="AV97" i="1"/>
  <c r="BT97" i="1" s="1"/>
  <c r="N128" i="2"/>
  <c r="AB128" i="2"/>
  <c r="AL97" i="1"/>
  <c r="BJ97" i="1" s="1"/>
  <c r="D128" i="2"/>
  <c r="AG128" i="2"/>
  <c r="AQ97" i="1"/>
  <c r="BO97" i="1" s="1"/>
  <c r="I128" i="2"/>
  <c r="AK128" i="2"/>
  <c r="AU97" i="1"/>
  <c r="BS97" i="1" s="1"/>
  <c r="M128" i="2"/>
  <c r="AO128" i="2"/>
  <c r="AY97" i="1"/>
  <c r="BW97" i="1" s="1"/>
  <c r="Q128" i="2"/>
  <c r="AE128" i="2"/>
  <c r="AO97" i="1"/>
  <c r="BM97" i="1" s="1"/>
  <c r="G128" i="2"/>
  <c r="AD128" i="2"/>
  <c r="AN97" i="1"/>
  <c r="BL97" i="1" s="1"/>
  <c r="F128" i="2"/>
  <c r="AM87" i="13"/>
  <c r="AI87" i="13"/>
  <c r="AK89" i="13"/>
  <c r="AJ88" i="13"/>
  <c r="AL90" i="13"/>
  <c r="AH90" i="13"/>
  <c r="DQ82" i="1"/>
  <c r="BU113" i="2"/>
  <c r="DJ82" i="1"/>
  <c r="BN113" i="2"/>
  <c r="DI82" i="1"/>
  <c r="BM113" i="2"/>
  <c r="DL82" i="1"/>
  <c r="BP113" i="2"/>
  <c r="DS85" i="1"/>
  <c r="BW116" i="2"/>
  <c r="DN82" i="1"/>
  <c r="BR113" i="2"/>
  <c r="DM90" i="1"/>
  <c r="BQ121" i="2"/>
  <c r="BS113" i="2"/>
  <c r="DO82" i="1"/>
  <c r="DR83" i="1"/>
  <c r="BV114" i="2"/>
  <c r="DH83" i="1"/>
  <c r="BL114" i="2"/>
  <c r="DF82" i="1"/>
  <c r="BJ113" i="2"/>
  <c r="DK82" i="1"/>
  <c r="BO113" i="2"/>
  <c r="DG82" i="1"/>
  <c r="BK113" i="2"/>
  <c r="DP83" i="1"/>
  <c r="BT114" i="2"/>
  <c r="AY127" i="2" l="1"/>
  <c r="AX127" i="2"/>
  <c r="BF100" i="1"/>
  <c r="X131" i="2"/>
  <c r="CD99" i="1"/>
  <c r="AV131" i="2" s="1"/>
  <c r="AK109" i="1"/>
  <c r="C140" i="2"/>
  <c r="BI108" i="1"/>
  <c r="AA140" i="2" s="1"/>
  <c r="A950" i="5"/>
  <c r="B949" i="5"/>
  <c r="AZ99" i="1"/>
  <c r="BX98" i="1"/>
  <c r="AP130" i="2" s="1"/>
  <c r="R130" i="2"/>
  <c r="BD99" i="1"/>
  <c r="CB98" i="1"/>
  <c r="AT130" i="2" s="1"/>
  <c r="V130" i="2"/>
  <c r="BE100" i="1"/>
  <c r="CC99" i="1"/>
  <c r="AU131" i="2" s="1"/>
  <c r="W131" i="2"/>
  <c r="BC99" i="1"/>
  <c r="CA98" i="1"/>
  <c r="AS130" i="2" s="1"/>
  <c r="U130" i="2"/>
  <c r="BA99" i="1"/>
  <c r="BY98" i="1"/>
  <c r="AQ130" i="2" s="1"/>
  <c r="S130" i="2"/>
  <c r="BB99" i="1"/>
  <c r="BZ98" i="1"/>
  <c r="AR130" i="2" s="1"/>
  <c r="T130" i="2"/>
  <c r="AH129" i="2"/>
  <c r="AR98" i="1"/>
  <c r="BP98" i="1" s="1"/>
  <c r="J129" i="2"/>
  <c r="AO129" i="2"/>
  <c r="AY98" i="1"/>
  <c r="BW98" i="1" s="1"/>
  <c r="Q129" i="2"/>
  <c r="AJ129" i="2"/>
  <c r="AT98" i="1"/>
  <c r="BR98" i="1" s="1"/>
  <c r="L129" i="2"/>
  <c r="AK129" i="2"/>
  <c r="AU98" i="1"/>
  <c r="BS98" i="1" s="1"/>
  <c r="M129" i="2"/>
  <c r="AE129" i="2"/>
  <c r="AO98" i="1"/>
  <c r="BM98" i="1" s="1"/>
  <c r="G129" i="2"/>
  <c r="AC128" i="2"/>
  <c r="AX128" i="2" s="1"/>
  <c r="AM97" i="1"/>
  <c r="BK97" i="1" s="1"/>
  <c r="E128" i="2"/>
  <c r="AG129" i="2"/>
  <c r="AQ98" i="1"/>
  <c r="BO98" i="1" s="1"/>
  <c r="I129" i="2"/>
  <c r="AI129" i="2"/>
  <c r="AS98" i="1"/>
  <c r="BQ98" i="1" s="1"/>
  <c r="K129" i="2"/>
  <c r="AF129" i="2"/>
  <c r="AP98" i="1"/>
  <c r="BN98" i="1" s="1"/>
  <c r="H129" i="2"/>
  <c r="AD129" i="2"/>
  <c r="AN98" i="1"/>
  <c r="BL98" i="1" s="1"/>
  <c r="F129" i="2"/>
  <c r="AB129" i="2"/>
  <c r="AL98" i="1"/>
  <c r="BJ98" i="1" s="1"/>
  <c r="D129" i="2"/>
  <c r="AM129" i="2"/>
  <c r="AW98" i="1"/>
  <c r="BU98" i="1" s="1"/>
  <c r="O129" i="2"/>
  <c r="AN129" i="2"/>
  <c r="AX98" i="1"/>
  <c r="BV98" i="1" s="1"/>
  <c r="P129" i="2"/>
  <c r="AL129" i="2"/>
  <c r="AV98" i="1"/>
  <c r="BT98" i="1" s="1"/>
  <c r="N129" i="2"/>
  <c r="AH91" i="13"/>
  <c r="AI88" i="13"/>
  <c r="AK90" i="13"/>
  <c r="AM88" i="13"/>
  <c r="AJ89" i="13"/>
  <c r="AL91" i="13"/>
  <c r="DH84" i="1"/>
  <c r="BL115" i="2"/>
  <c r="BO114" i="2"/>
  <c r="DK83" i="1"/>
  <c r="DS86" i="1"/>
  <c r="BW117" i="2"/>
  <c r="BM114" i="2"/>
  <c r="DI83" i="1"/>
  <c r="DR84" i="1"/>
  <c r="BV115" i="2"/>
  <c r="BJ114" i="2"/>
  <c r="DF83" i="1"/>
  <c r="DO83" i="1"/>
  <c r="BS114" i="2"/>
  <c r="BQ122" i="2"/>
  <c r="DM91" i="1"/>
  <c r="BR114" i="2"/>
  <c r="DN83" i="1"/>
  <c r="DL83" i="1"/>
  <c r="BP114" i="2"/>
  <c r="DJ83" i="1"/>
  <c r="BN114" i="2"/>
  <c r="DQ83" i="1"/>
  <c r="BU114" i="2"/>
  <c r="DG83" i="1"/>
  <c r="BK114" i="2"/>
  <c r="DP84" i="1"/>
  <c r="BT115" i="2"/>
  <c r="BF101" i="1" l="1"/>
  <c r="X132" i="2"/>
  <c r="CD100" i="1"/>
  <c r="AV132" i="2" s="1"/>
  <c r="AW128" i="2"/>
  <c r="AY128" i="2"/>
  <c r="AK110" i="1"/>
  <c r="BI109" i="1"/>
  <c r="AA141" i="2" s="1"/>
  <c r="C141" i="2"/>
  <c r="A951" i="5"/>
  <c r="B950" i="5"/>
  <c r="BE101" i="1"/>
  <c r="CC100" i="1"/>
  <c r="AU132" i="2" s="1"/>
  <c r="W132" i="2"/>
  <c r="BA100" i="1"/>
  <c r="BY99" i="1"/>
  <c r="AQ131" i="2" s="1"/>
  <c r="S131" i="2"/>
  <c r="BD100" i="1"/>
  <c r="CB99" i="1"/>
  <c r="AT131" i="2" s="1"/>
  <c r="V131" i="2"/>
  <c r="BB100" i="1"/>
  <c r="BZ99" i="1"/>
  <c r="AR131" i="2" s="1"/>
  <c r="T131" i="2"/>
  <c r="BC100" i="1"/>
  <c r="CA99" i="1"/>
  <c r="AS131" i="2" s="1"/>
  <c r="U131" i="2"/>
  <c r="AZ100" i="1"/>
  <c r="BX99" i="1"/>
  <c r="AP131" i="2" s="1"/>
  <c r="R131" i="2"/>
  <c r="AG130" i="2"/>
  <c r="AQ99" i="1"/>
  <c r="BO99" i="1" s="1"/>
  <c r="I130" i="2"/>
  <c r="AK130" i="2"/>
  <c r="AU99" i="1"/>
  <c r="BS99" i="1" s="1"/>
  <c r="M130" i="2"/>
  <c r="AB130" i="2"/>
  <c r="AL99" i="1"/>
  <c r="BJ99" i="1" s="1"/>
  <c r="D130" i="2"/>
  <c r="AH130" i="2"/>
  <c r="AR99" i="1"/>
  <c r="BP99" i="1" s="1"/>
  <c r="J130" i="2"/>
  <c r="AI130" i="2"/>
  <c r="AS99" i="1"/>
  <c r="BQ99" i="1" s="1"/>
  <c r="K130" i="2"/>
  <c r="AN130" i="2"/>
  <c r="AX99" i="1"/>
  <c r="BV99" i="1" s="1"/>
  <c r="P130" i="2"/>
  <c r="AE130" i="2"/>
  <c r="AO99" i="1"/>
  <c r="BM99" i="1" s="1"/>
  <c r="G130" i="2"/>
  <c r="AJ130" i="2"/>
  <c r="AT99" i="1"/>
  <c r="BR99" i="1" s="1"/>
  <c r="L130" i="2"/>
  <c r="AM130" i="2"/>
  <c r="AW99" i="1"/>
  <c r="BU99" i="1" s="1"/>
  <c r="O130" i="2"/>
  <c r="AO130" i="2"/>
  <c r="AY99" i="1"/>
  <c r="BW99" i="1" s="1"/>
  <c r="Q130" i="2"/>
  <c r="AF130" i="2"/>
  <c r="AP99" i="1"/>
  <c r="BN99" i="1" s="1"/>
  <c r="H130" i="2"/>
  <c r="AL130" i="2"/>
  <c r="AV99" i="1"/>
  <c r="BT99" i="1" s="1"/>
  <c r="N130" i="2"/>
  <c r="AC129" i="2"/>
  <c r="AW129" i="2" s="1"/>
  <c r="AM98" i="1"/>
  <c r="BK98" i="1" s="1"/>
  <c r="E129" i="2"/>
  <c r="AD130" i="2"/>
  <c r="AN99" i="1"/>
  <c r="BL99" i="1" s="1"/>
  <c r="F130" i="2"/>
  <c r="AJ90" i="13"/>
  <c r="AL92" i="13"/>
  <c r="AK91" i="13"/>
  <c r="AI89" i="13"/>
  <c r="AM89" i="13"/>
  <c r="AH92" i="13"/>
  <c r="DM92" i="1"/>
  <c r="BQ123" i="2"/>
  <c r="BW118" i="2"/>
  <c r="DS87" i="1"/>
  <c r="DQ84" i="1"/>
  <c r="BU115" i="2"/>
  <c r="DL84" i="1"/>
  <c r="BP115" i="2"/>
  <c r="DF84" i="1"/>
  <c r="BJ115" i="2"/>
  <c r="DK84" i="1"/>
  <c r="BO115" i="2"/>
  <c r="BR115" i="2"/>
  <c r="DN84" i="1"/>
  <c r="DR85" i="1"/>
  <c r="BV116" i="2"/>
  <c r="DJ84" i="1"/>
  <c r="BN115" i="2"/>
  <c r="DO84" i="1"/>
  <c r="BS115" i="2"/>
  <c r="BM115" i="2"/>
  <c r="DI84" i="1"/>
  <c r="DH85" i="1"/>
  <c r="BL116" i="2"/>
  <c r="DP85" i="1"/>
  <c r="BT116" i="2"/>
  <c r="DG84" i="1"/>
  <c r="BK115" i="2"/>
  <c r="BF102" i="1" l="1"/>
  <c r="X133" i="2"/>
  <c r="CD101" i="1"/>
  <c r="AV133" i="2" s="1"/>
  <c r="AY129" i="2"/>
  <c r="AX129" i="2"/>
  <c r="AK111" i="1"/>
  <c r="BI110" i="1"/>
  <c r="AA142" i="2" s="1"/>
  <c r="C142" i="2"/>
  <c r="A952" i="5"/>
  <c r="B952" i="5" s="1"/>
  <c r="B951" i="5"/>
  <c r="BD101" i="1"/>
  <c r="CB100" i="1"/>
  <c r="AT132" i="2" s="1"/>
  <c r="V132" i="2"/>
  <c r="BA101" i="1"/>
  <c r="BY100" i="1"/>
  <c r="AQ132" i="2" s="1"/>
  <c r="S132" i="2"/>
  <c r="AZ101" i="1"/>
  <c r="BX100" i="1"/>
  <c r="AP132" i="2" s="1"/>
  <c r="R132" i="2"/>
  <c r="BB101" i="1"/>
  <c r="BZ100" i="1"/>
  <c r="AR132" i="2" s="1"/>
  <c r="T132" i="2"/>
  <c r="BC101" i="1"/>
  <c r="CA100" i="1"/>
  <c r="AS132" i="2" s="1"/>
  <c r="U132" i="2"/>
  <c r="BE102" i="1"/>
  <c r="CC101" i="1"/>
  <c r="AU133" i="2" s="1"/>
  <c r="W133" i="2"/>
  <c r="AD131" i="2"/>
  <c r="AN100" i="1"/>
  <c r="BL100" i="1" s="1"/>
  <c r="F131" i="2"/>
  <c r="AN131" i="2"/>
  <c r="AX100" i="1"/>
  <c r="BV100" i="1" s="1"/>
  <c r="P131" i="2"/>
  <c r="AF131" i="2"/>
  <c r="AP100" i="1"/>
  <c r="BN100" i="1" s="1"/>
  <c r="H131" i="2"/>
  <c r="AH131" i="2"/>
  <c r="AR100" i="1"/>
  <c r="BP100" i="1" s="1"/>
  <c r="J131" i="2"/>
  <c r="AJ131" i="2"/>
  <c r="AT100" i="1"/>
  <c r="BR100" i="1" s="1"/>
  <c r="L131" i="2"/>
  <c r="AG131" i="2"/>
  <c r="AQ100" i="1"/>
  <c r="BO100" i="1" s="1"/>
  <c r="I131" i="2"/>
  <c r="AC130" i="2"/>
  <c r="AX130" i="2" s="1"/>
  <c r="AM99" i="1"/>
  <c r="BK99" i="1" s="1"/>
  <c r="E130" i="2"/>
  <c r="AI131" i="2"/>
  <c r="AS100" i="1"/>
  <c r="BQ100" i="1" s="1"/>
  <c r="K131" i="2"/>
  <c r="AO131" i="2"/>
  <c r="AY100" i="1"/>
  <c r="BW100" i="1" s="1"/>
  <c r="Q131" i="2"/>
  <c r="AB131" i="2"/>
  <c r="AL100" i="1"/>
  <c r="BJ100" i="1" s="1"/>
  <c r="D131" i="2"/>
  <c r="AL131" i="2"/>
  <c r="AV100" i="1"/>
  <c r="BT100" i="1" s="1"/>
  <c r="N131" i="2"/>
  <c r="AM131" i="2"/>
  <c r="AW100" i="1"/>
  <c r="BU100" i="1" s="1"/>
  <c r="O131" i="2"/>
  <c r="AK131" i="2"/>
  <c r="AU100" i="1"/>
  <c r="BS100" i="1" s="1"/>
  <c r="M131" i="2"/>
  <c r="AE131" i="2"/>
  <c r="AO100" i="1"/>
  <c r="BM100" i="1" s="1"/>
  <c r="G131" i="2"/>
  <c r="AH93" i="13"/>
  <c r="AL93" i="13"/>
  <c r="AK92" i="13"/>
  <c r="AM90" i="13"/>
  <c r="AI90" i="13"/>
  <c r="AJ91" i="13"/>
  <c r="BM116" i="2"/>
  <c r="DI85" i="1"/>
  <c r="BJ116" i="2"/>
  <c r="DF85" i="1"/>
  <c r="DQ85" i="1"/>
  <c r="BU116" i="2"/>
  <c r="DH86" i="1"/>
  <c r="BL117" i="2"/>
  <c r="DJ85" i="1"/>
  <c r="BN116" i="2"/>
  <c r="BV117" i="2"/>
  <c r="DR86" i="1"/>
  <c r="DK85" i="1"/>
  <c r="BO116" i="2"/>
  <c r="DL85" i="1"/>
  <c r="BP116" i="2"/>
  <c r="DO85" i="1"/>
  <c r="BS116" i="2"/>
  <c r="H174" i="2"/>
  <c r="H173" i="2"/>
  <c r="H172" i="2"/>
  <c r="H171" i="2"/>
  <c r="DN85" i="1"/>
  <c r="BR116" i="2"/>
  <c r="BW119" i="2"/>
  <c r="DS88" i="1"/>
  <c r="DM93" i="1"/>
  <c r="BQ124" i="2"/>
  <c r="DP86" i="1"/>
  <c r="BT117" i="2"/>
  <c r="DG85" i="1"/>
  <c r="BK116" i="2"/>
  <c r="AY130" i="2" l="1"/>
  <c r="AW130" i="2"/>
  <c r="BF103" i="1"/>
  <c r="X134" i="2"/>
  <c r="CD102" i="1"/>
  <c r="AV134" i="2" s="1"/>
  <c r="AK112" i="1"/>
  <c r="BI111" i="1"/>
  <c r="AA143" i="2" s="1"/>
  <c r="C143" i="2"/>
  <c r="BB102" i="1"/>
  <c r="BZ101" i="1"/>
  <c r="AR133" i="2" s="1"/>
  <c r="T133" i="2"/>
  <c r="BA102" i="1"/>
  <c r="BY101" i="1"/>
  <c r="AQ133" i="2" s="1"/>
  <c r="S133" i="2"/>
  <c r="BE103" i="1"/>
  <c r="CC102" i="1"/>
  <c r="AU134" i="2" s="1"/>
  <c r="W134" i="2"/>
  <c r="AZ102" i="1"/>
  <c r="BX101" i="1"/>
  <c r="AP133" i="2" s="1"/>
  <c r="R133" i="2"/>
  <c r="BC102" i="1"/>
  <c r="CA101" i="1"/>
  <c r="AS133" i="2" s="1"/>
  <c r="U133" i="2"/>
  <c r="BD102" i="1"/>
  <c r="CB101" i="1"/>
  <c r="AT133" i="2" s="1"/>
  <c r="V133" i="2"/>
  <c r="AL132" i="2"/>
  <c r="AV101" i="1"/>
  <c r="BT101" i="1" s="1"/>
  <c r="N132" i="2"/>
  <c r="AF132" i="2"/>
  <c r="AP101" i="1"/>
  <c r="BN101" i="1" s="1"/>
  <c r="H132" i="2"/>
  <c r="AK132" i="2"/>
  <c r="AU101" i="1"/>
  <c r="BS101" i="1" s="1"/>
  <c r="M132" i="2"/>
  <c r="AJ132" i="2"/>
  <c r="AT101" i="1"/>
  <c r="BR101" i="1" s="1"/>
  <c r="L132" i="2"/>
  <c r="AO132" i="2"/>
  <c r="AY101" i="1"/>
  <c r="BW101" i="1" s="1"/>
  <c r="Q132" i="2"/>
  <c r="AD132" i="2"/>
  <c r="AN101" i="1"/>
  <c r="BL101" i="1" s="1"/>
  <c r="F132" i="2"/>
  <c r="AE132" i="2"/>
  <c r="AO101" i="1"/>
  <c r="BM101" i="1" s="1"/>
  <c r="G132" i="2"/>
  <c r="AG132" i="2"/>
  <c r="AQ101" i="1"/>
  <c r="BO101" i="1" s="1"/>
  <c r="I132" i="2"/>
  <c r="AI132" i="2"/>
  <c r="AS101" i="1"/>
  <c r="BQ101" i="1" s="1"/>
  <c r="K132" i="2"/>
  <c r="AB132" i="2"/>
  <c r="AL101" i="1"/>
  <c r="BJ101" i="1" s="1"/>
  <c r="D132" i="2"/>
  <c r="AN132" i="2"/>
  <c r="AX101" i="1"/>
  <c r="BV101" i="1" s="1"/>
  <c r="P132" i="2"/>
  <c r="AC131" i="2"/>
  <c r="AW131" i="2" s="1"/>
  <c r="AM100" i="1"/>
  <c r="BK100" i="1" s="1"/>
  <c r="E131" i="2"/>
  <c r="AM132" i="2"/>
  <c r="AW101" i="1"/>
  <c r="BU101" i="1" s="1"/>
  <c r="O132" i="2"/>
  <c r="AH132" i="2"/>
  <c r="AR101" i="1"/>
  <c r="BP101" i="1" s="1"/>
  <c r="J132" i="2"/>
  <c r="AI91" i="13"/>
  <c r="AK93" i="13"/>
  <c r="AH94" i="13"/>
  <c r="AM91" i="13"/>
  <c r="AL94" i="13"/>
  <c r="AJ92" i="13"/>
  <c r="DN86" i="1"/>
  <c r="BR117" i="2"/>
  <c r="DS89" i="1"/>
  <c r="BW120" i="2"/>
  <c r="DO86" i="1"/>
  <c r="BS117" i="2"/>
  <c r="BO117" i="2"/>
  <c r="DK86" i="1"/>
  <c r="DJ86" i="1"/>
  <c r="BN117" i="2"/>
  <c r="BM117" i="2"/>
  <c r="DI86" i="1"/>
  <c r="DM94" i="1"/>
  <c r="BQ125" i="2"/>
  <c r="DR87" i="1"/>
  <c r="BV118" i="2"/>
  <c r="DQ86" i="1"/>
  <c r="BU117" i="2"/>
  <c r="DH87" i="1"/>
  <c r="BL118" i="2"/>
  <c r="DL86" i="1"/>
  <c r="BP117" i="2"/>
  <c r="BJ117" i="2"/>
  <c r="DF86" i="1"/>
  <c r="DG86" i="1"/>
  <c r="BK117" i="2"/>
  <c r="DP87" i="1"/>
  <c r="BT118" i="2"/>
  <c r="BF104" i="1" l="1"/>
  <c r="X135" i="2"/>
  <c r="CD103" i="1"/>
  <c r="AV135" i="2" s="1"/>
  <c r="AY131" i="2"/>
  <c r="AX131" i="2"/>
  <c r="AK113" i="1"/>
  <c r="C144" i="2"/>
  <c r="BI112" i="1"/>
  <c r="AA144" i="2" s="1"/>
  <c r="BC103" i="1"/>
  <c r="CA102" i="1"/>
  <c r="AS134" i="2" s="1"/>
  <c r="U134" i="2"/>
  <c r="BA103" i="1"/>
  <c r="BY102" i="1"/>
  <c r="AQ134" i="2" s="1"/>
  <c r="S134" i="2"/>
  <c r="BE104" i="1"/>
  <c r="CC103" i="1"/>
  <c r="AU135" i="2" s="1"/>
  <c r="W135" i="2"/>
  <c r="BD103" i="1"/>
  <c r="CB102" i="1"/>
  <c r="AT134" i="2" s="1"/>
  <c r="V134" i="2"/>
  <c r="AZ103" i="1"/>
  <c r="BX102" i="1"/>
  <c r="AP134" i="2" s="1"/>
  <c r="R134" i="2"/>
  <c r="BB103" i="1"/>
  <c r="BZ102" i="1"/>
  <c r="AR134" i="2" s="1"/>
  <c r="T134" i="2"/>
  <c r="AE133" i="2"/>
  <c r="AO102" i="1"/>
  <c r="BM102" i="1" s="1"/>
  <c r="G133" i="2"/>
  <c r="AI133" i="2"/>
  <c r="AS102" i="1"/>
  <c r="BQ102" i="1" s="1"/>
  <c r="K133" i="2"/>
  <c r="AL133" i="2"/>
  <c r="AV102" i="1"/>
  <c r="BT102" i="1" s="1"/>
  <c r="N133" i="2"/>
  <c r="AH133" i="2"/>
  <c r="AR102" i="1"/>
  <c r="BP102" i="1" s="1"/>
  <c r="J133" i="2"/>
  <c r="AD133" i="2"/>
  <c r="AN102" i="1"/>
  <c r="BL102" i="1" s="1"/>
  <c r="F133" i="2"/>
  <c r="AN133" i="2"/>
  <c r="AX102" i="1"/>
  <c r="BV102" i="1" s="1"/>
  <c r="P133" i="2"/>
  <c r="AK133" i="2"/>
  <c r="AU102" i="1"/>
  <c r="BS102" i="1" s="1"/>
  <c r="M133" i="2"/>
  <c r="AC132" i="2"/>
  <c r="AX132" i="2" s="1"/>
  <c r="AM101" i="1"/>
  <c r="BK101" i="1" s="1"/>
  <c r="E132" i="2"/>
  <c r="AJ133" i="2"/>
  <c r="AT102" i="1"/>
  <c r="BR102" i="1" s="1"/>
  <c r="L133" i="2"/>
  <c r="AG133" i="2"/>
  <c r="AQ102" i="1"/>
  <c r="BO102" i="1" s="1"/>
  <c r="I133" i="2"/>
  <c r="AM133" i="2"/>
  <c r="AW102" i="1"/>
  <c r="BU102" i="1" s="1"/>
  <c r="O133" i="2"/>
  <c r="AO133" i="2"/>
  <c r="AY102" i="1"/>
  <c r="BW102" i="1" s="1"/>
  <c r="Q133" i="2"/>
  <c r="AB133" i="2"/>
  <c r="AL102" i="1"/>
  <c r="BJ102" i="1" s="1"/>
  <c r="D133" i="2"/>
  <c r="AF133" i="2"/>
  <c r="AP102" i="1"/>
  <c r="BN102" i="1" s="1"/>
  <c r="H133" i="2"/>
  <c r="AM92" i="13"/>
  <c r="AH95" i="13"/>
  <c r="AJ93" i="13"/>
  <c r="AI92" i="13"/>
  <c r="AK94" i="13"/>
  <c r="AL95" i="13"/>
  <c r="DL87" i="1"/>
  <c r="BP118" i="2"/>
  <c r="DH88" i="1"/>
  <c r="BL119" i="2"/>
  <c r="DI87" i="1"/>
  <c r="BM118" i="2"/>
  <c r="DQ87" i="1"/>
  <c r="BU118" i="2"/>
  <c r="DS90" i="1"/>
  <c r="BW121" i="2"/>
  <c r="DF87" i="1"/>
  <c r="BJ118" i="2"/>
  <c r="DK87" i="1"/>
  <c r="BO118" i="2"/>
  <c r="BV119" i="2"/>
  <c r="DR88" i="1"/>
  <c r="DM95" i="1"/>
  <c r="BQ126" i="2"/>
  <c r="BN118" i="2"/>
  <c r="DJ87" i="1"/>
  <c r="BS118" i="2"/>
  <c r="DO87" i="1"/>
  <c r="DN87" i="1"/>
  <c r="BR118" i="2"/>
  <c r="DG87" i="1"/>
  <c r="BK118" i="2"/>
  <c r="DP88" i="1"/>
  <c r="BT119" i="2"/>
  <c r="BF105" i="1" l="1"/>
  <c r="X136" i="2"/>
  <c r="CD104" i="1"/>
  <c r="AV136" i="2" s="1"/>
  <c r="AW132" i="2"/>
  <c r="AY133" i="2"/>
  <c r="AY132" i="2"/>
  <c r="AK114" i="1"/>
  <c r="BI113" i="1"/>
  <c r="AA145" i="2" s="1"/>
  <c r="C145" i="2"/>
  <c r="BE105" i="1"/>
  <c r="CC104" i="1"/>
  <c r="AU136" i="2" s="1"/>
  <c r="W136" i="2"/>
  <c r="AZ104" i="1"/>
  <c r="BX103" i="1"/>
  <c r="AP135" i="2" s="1"/>
  <c r="R135" i="2"/>
  <c r="BA104" i="1"/>
  <c r="BY103" i="1"/>
  <c r="AQ135" i="2" s="1"/>
  <c r="S135" i="2"/>
  <c r="BB104" i="1"/>
  <c r="BZ103" i="1"/>
  <c r="AR135" i="2" s="1"/>
  <c r="T135" i="2"/>
  <c r="BD104" i="1"/>
  <c r="CB103" i="1"/>
  <c r="AT135" i="2" s="1"/>
  <c r="V135" i="2"/>
  <c r="BC104" i="1"/>
  <c r="CA103" i="1"/>
  <c r="AS135" i="2" s="1"/>
  <c r="U135" i="2"/>
  <c r="AM134" i="2"/>
  <c r="AW103" i="1"/>
  <c r="BU103" i="1" s="1"/>
  <c r="O134" i="2"/>
  <c r="AH134" i="2"/>
  <c r="AR103" i="1"/>
  <c r="BP103" i="1" s="1"/>
  <c r="J134" i="2"/>
  <c r="AC133" i="2"/>
  <c r="AX133" i="2" s="1"/>
  <c r="AM102" i="1"/>
  <c r="BK102" i="1" s="1"/>
  <c r="E133" i="2"/>
  <c r="AE134" i="2"/>
  <c r="AO103" i="1"/>
  <c r="BM103" i="1" s="1"/>
  <c r="G134" i="2"/>
  <c r="AB134" i="2"/>
  <c r="AL103" i="1"/>
  <c r="BJ103" i="1" s="1"/>
  <c r="D134" i="2"/>
  <c r="AN134" i="2"/>
  <c r="AX103" i="1"/>
  <c r="BV103" i="1" s="1"/>
  <c r="P134" i="2"/>
  <c r="AG134" i="2"/>
  <c r="AQ103" i="1"/>
  <c r="BO103" i="1" s="1"/>
  <c r="I134" i="2"/>
  <c r="AL134" i="2"/>
  <c r="AV103" i="1"/>
  <c r="BT103" i="1" s="1"/>
  <c r="N134" i="2"/>
  <c r="AO134" i="2"/>
  <c r="AY103" i="1"/>
  <c r="BW103" i="1" s="1"/>
  <c r="Q134" i="2"/>
  <c r="AD134" i="2"/>
  <c r="AN103" i="1"/>
  <c r="BL103" i="1" s="1"/>
  <c r="F134" i="2"/>
  <c r="AJ134" i="2"/>
  <c r="AT103" i="1"/>
  <c r="BR103" i="1" s="1"/>
  <c r="L134" i="2"/>
  <c r="AI134" i="2"/>
  <c r="AS103" i="1"/>
  <c r="BQ103" i="1" s="1"/>
  <c r="K134" i="2"/>
  <c r="AF134" i="2"/>
  <c r="AP103" i="1"/>
  <c r="BN103" i="1" s="1"/>
  <c r="H134" i="2"/>
  <c r="AK134" i="2"/>
  <c r="AU103" i="1"/>
  <c r="BS103" i="1" s="1"/>
  <c r="M134" i="2"/>
  <c r="AL96" i="13"/>
  <c r="AM93" i="13"/>
  <c r="AK95" i="13"/>
  <c r="AI93" i="13"/>
  <c r="AJ94" i="13"/>
  <c r="AH96" i="13"/>
  <c r="DJ88" i="1"/>
  <c r="BN119" i="2"/>
  <c r="BV120" i="2"/>
  <c r="DR89" i="1"/>
  <c r="DF88" i="1"/>
  <c r="BJ119" i="2"/>
  <c r="DN88" i="1"/>
  <c r="BR119" i="2"/>
  <c r="DQ88" i="1"/>
  <c r="BU119" i="2"/>
  <c r="DH89" i="1"/>
  <c r="BL120" i="2"/>
  <c r="DO88" i="1"/>
  <c r="BS119" i="2"/>
  <c r="BO119" i="2"/>
  <c r="DK88" i="1"/>
  <c r="DS91" i="1"/>
  <c r="BW122" i="2"/>
  <c r="DM96" i="1"/>
  <c r="BQ127" i="2"/>
  <c r="DI88" i="1"/>
  <c r="BM119" i="2"/>
  <c r="DL88" i="1"/>
  <c r="BP119" i="2"/>
  <c r="DP89" i="1"/>
  <c r="BT120" i="2"/>
  <c r="DG88" i="1"/>
  <c r="BK119" i="2"/>
  <c r="AW133" i="2" l="1"/>
  <c r="BF106" i="1"/>
  <c r="X137" i="2"/>
  <c r="CD105" i="1"/>
  <c r="AV137" i="2" s="1"/>
  <c r="AK115" i="1"/>
  <c r="BI114" i="1"/>
  <c r="AA146" i="2" s="1"/>
  <c r="C146" i="2"/>
  <c r="AZ105" i="1"/>
  <c r="BX104" i="1"/>
  <c r="AP136" i="2" s="1"/>
  <c r="R136" i="2"/>
  <c r="BC105" i="1"/>
  <c r="CA104" i="1"/>
  <c r="AS136" i="2" s="1"/>
  <c r="U136" i="2"/>
  <c r="BD105" i="1"/>
  <c r="CB104" i="1"/>
  <c r="AT136" i="2" s="1"/>
  <c r="V136" i="2"/>
  <c r="BB105" i="1"/>
  <c r="BZ104" i="1"/>
  <c r="AR136" i="2" s="1"/>
  <c r="T136" i="2"/>
  <c r="BA105" i="1"/>
  <c r="BY104" i="1"/>
  <c r="AQ136" i="2" s="1"/>
  <c r="S136" i="2"/>
  <c r="BE106" i="1"/>
  <c r="CC105" i="1"/>
  <c r="AU137" i="2" s="1"/>
  <c r="W137" i="2"/>
  <c r="AK135" i="2"/>
  <c r="AU104" i="1"/>
  <c r="BS104" i="1" s="1"/>
  <c r="M135" i="2"/>
  <c r="AE135" i="2"/>
  <c r="AO104" i="1"/>
  <c r="BM104" i="1" s="1"/>
  <c r="G135" i="2"/>
  <c r="AJ135" i="2"/>
  <c r="AT104" i="1"/>
  <c r="BR104" i="1" s="1"/>
  <c r="L135" i="2"/>
  <c r="AM135" i="2"/>
  <c r="AW104" i="1"/>
  <c r="BU104" i="1" s="1"/>
  <c r="O135" i="2"/>
  <c r="AL135" i="2"/>
  <c r="AV104" i="1"/>
  <c r="BT104" i="1" s="1"/>
  <c r="N135" i="2"/>
  <c r="AN135" i="2"/>
  <c r="AX104" i="1"/>
  <c r="BV104" i="1" s="1"/>
  <c r="P135" i="2"/>
  <c r="AF135" i="2"/>
  <c r="AP104" i="1"/>
  <c r="BN104" i="1" s="1"/>
  <c r="H135" i="2"/>
  <c r="AC134" i="2"/>
  <c r="AX134" i="2" s="1"/>
  <c r="AM103" i="1"/>
  <c r="BK103" i="1" s="1"/>
  <c r="E134" i="2"/>
  <c r="AD135" i="2"/>
  <c r="AN104" i="1"/>
  <c r="BL104" i="1" s="1"/>
  <c r="F135" i="2"/>
  <c r="AG135" i="2"/>
  <c r="AQ104" i="1"/>
  <c r="BO104" i="1" s="1"/>
  <c r="I135" i="2"/>
  <c r="AB135" i="2"/>
  <c r="AL104" i="1"/>
  <c r="BJ104" i="1" s="1"/>
  <c r="D135" i="2"/>
  <c r="AI135" i="2"/>
  <c r="AS104" i="1"/>
  <c r="BQ104" i="1" s="1"/>
  <c r="K135" i="2"/>
  <c r="AH135" i="2"/>
  <c r="AR104" i="1"/>
  <c r="BP104" i="1" s="1"/>
  <c r="J135" i="2"/>
  <c r="AO135" i="2"/>
  <c r="AY104" i="1"/>
  <c r="BW104" i="1" s="1"/>
  <c r="Q135" i="2"/>
  <c r="AI94" i="13"/>
  <c r="AM94" i="13"/>
  <c r="AH97" i="13"/>
  <c r="AJ95" i="13"/>
  <c r="AL97" i="13"/>
  <c r="AK96" i="13"/>
  <c r="BS120" i="2"/>
  <c r="DO89" i="1"/>
  <c r="BR120" i="2"/>
  <c r="DN89" i="1"/>
  <c r="DR90" i="1"/>
  <c r="BV121" i="2"/>
  <c r="BP120" i="2"/>
  <c r="DL89" i="1"/>
  <c r="DK89" i="1"/>
  <c r="BO120" i="2"/>
  <c r="DS92" i="1"/>
  <c r="BW123" i="2"/>
  <c r="DH90" i="1"/>
  <c r="BL121" i="2"/>
  <c r="DQ89" i="1"/>
  <c r="BU120" i="2"/>
  <c r="DI89" i="1"/>
  <c r="BM120" i="2"/>
  <c r="DM97" i="1"/>
  <c r="BQ128" i="2"/>
  <c r="BJ120" i="2"/>
  <c r="DF89" i="1"/>
  <c r="BN120" i="2"/>
  <c r="DJ89" i="1"/>
  <c r="DG89" i="1"/>
  <c r="BK120" i="2"/>
  <c r="DP90" i="1"/>
  <c r="BT121" i="2"/>
  <c r="BF107" i="1" l="1"/>
  <c r="X138" i="2"/>
  <c r="CD106" i="1"/>
  <c r="AV138" i="2" s="1"/>
  <c r="AY134" i="2"/>
  <c r="AW134" i="2"/>
  <c r="AK116" i="1"/>
  <c r="BI115" i="1"/>
  <c r="AA147" i="2" s="1"/>
  <c r="C147" i="2"/>
  <c r="BA106" i="1"/>
  <c r="BY105" i="1"/>
  <c r="AQ137" i="2" s="1"/>
  <c r="S137" i="2"/>
  <c r="BC106" i="1"/>
  <c r="CA105" i="1"/>
  <c r="AS137" i="2" s="1"/>
  <c r="U137" i="2"/>
  <c r="BE107" i="1"/>
  <c r="CC106" i="1"/>
  <c r="AU138" i="2" s="1"/>
  <c r="W138" i="2"/>
  <c r="BB106" i="1"/>
  <c r="T137" i="2"/>
  <c r="BZ105" i="1"/>
  <c r="AR137" i="2" s="1"/>
  <c r="BD106" i="1"/>
  <c r="CB105" i="1"/>
  <c r="AT137" i="2" s="1"/>
  <c r="V137" i="2"/>
  <c r="AZ106" i="1"/>
  <c r="BX105" i="1"/>
  <c r="AP137" i="2" s="1"/>
  <c r="R137" i="2"/>
  <c r="AL136" i="2"/>
  <c r="AV105" i="1"/>
  <c r="BT105" i="1" s="1"/>
  <c r="N136" i="2"/>
  <c r="AG136" i="2"/>
  <c r="AQ105" i="1"/>
  <c r="BO105" i="1" s="1"/>
  <c r="I136" i="2"/>
  <c r="AE136" i="2"/>
  <c r="AO105" i="1"/>
  <c r="BM105" i="1" s="1"/>
  <c r="G136" i="2"/>
  <c r="AF136" i="2"/>
  <c r="AP105" i="1"/>
  <c r="BN105" i="1" s="1"/>
  <c r="H136" i="2"/>
  <c r="AO136" i="2"/>
  <c r="AY105" i="1"/>
  <c r="BW105" i="1" s="1"/>
  <c r="Q136" i="2"/>
  <c r="AN136" i="2"/>
  <c r="AX105" i="1"/>
  <c r="BV105" i="1" s="1"/>
  <c r="P136" i="2"/>
  <c r="AH136" i="2"/>
  <c r="AR105" i="1"/>
  <c r="BP105" i="1" s="1"/>
  <c r="J136" i="2"/>
  <c r="AB136" i="2"/>
  <c r="AL105" i="1"/>
  <c r="BJ105" i="1" s="1"/>
  <c r="D136" i="2"/>
  <c r="AJ136" i="2"/>
  <c r="AT105" i="1"/>
  <c r="BR105" i="1" s="1"/>
  <c r="L136" i="2"/>
  <c r="AI136" i="2"/>
  <c r="AS105" i="1"/>
  <c r="BQ105" i="1" s="1"/>
  <c r="K136" i="2"/>
  <c r="AM136" i="2"/>
  <c r="AW105" i="1"/>
  <c r="BU105" i="1" s="1"/>
  <c r="O136" i="2"/>
  <c r="AD136" i="2"/>
  <c r="AN105" i="1"/>
  <c r="BL105" i="1" s="1"/>
  <c r="F136" i="2"/>
  <c r="AK136" i="2"/>
  <c r="AU105" i="1"/>
  <c r="BS105" i="1" s="1"/>
  <c r="M136" i="2"/>
  <c r="AC135" i="2"/>
  <c r="AW135" i="2" s="1"/>
  <c r="AM104" i="1"/>
  <c r="BK104" i="1" s="1"/>
  <c r="E135" i="2"/>
  <c r="AJ96" i="13"/>
  <c r="AH98" i="13"/>
  <c r="AK97" i="13"/>
  <c r="AL98" i="13"/>
  <c r="AM95" i="13"/>
  <c r="AI95" i="13"/>
  <c r="BN121" i="2"/>
  <c r="DJ90" i="1"/>
  <c r="BS121" i="2"/>
  <c r="DO90" i="1"/>
  <c r="BQ129" i="2"/>
  <c r="DM98" i="1"/>
  <c r="DQ90" i="1"/>
  <c r="BU121" i="2"/>
  <c r="BW124" i="2"/>
  <c r="DS93" i="1"/>
  <c r="BO121" i="2"/>
  <c r="DK90" i="1"/>
  <c r="DR91" i="1"/>
  <c r="BV122" i="2"/>
  <c r="DF90" i="1"/>
  <c r="BJ121" i="2"/>
  <c r="DL90" i="1"/>
  <c r="BP121" i="2"/>
  <c r="DN90" i="1"/>
  <c r="BR121" i="2"/>
  <c r="DI90" i="1"/>
  <c r="BM121" i="2"/>
  <c r="DH91" i="1"/>
  <c r="BL122" i="2"/>
  <c r="DP91" i="1"/>
  <c r="BT122" i="2"/>
  <c r="DG90" i="1"/>
  <c r="BK121" i="2"/>
  <c r="AY135" i="2" l="1"/>
  <c r="AX135" i="2"/>
  <c r="BF108" i="1"/>
  <c r="CD107" i="1"/>
  <c r="AV139" i="2" s="1"/>
  <c r="X139" i="2"/>
  <c r="AK117" i="1"/>
  <c r="BI116" i="1"/>
  <c r="AA148" i="2" s="1"/>
  <c r="C148" i="2"/>
  <c r="BB107" i="1"/>
  <c r="BZ106" i="1"/>
  <c r="AR138" i="2" s="1"/>
  <c r="T138" i="2"/>
  <c r="BC107" i="1"/>
  <c r="CA106" i="1"/>
  <c r="AS138" i="2" s="1"/>
  <c r="U138" i="2"/>
  <c r="AZ107" i="1"/>
  <c r="BX106" i="1"/>
  <c r="AP138" i="2" s="1"/>
  <c r="R138" i="2"/>
  <c r="BE108" i="1"/>
  <c r="CC107" i="1"/>
  <c r="AU139" i="2" s="1"/>
  <c r="W139" i="2"/>
  <c r="BD107" i="1"/>
  <c r="CB106" i="1"/>
  <c r="AT138" i="2" s="1"/>
  <c r="V138" i="2"/>
  <c r="BA107" i="1"/>
  <c r="BY106" i="1"/>
  <c r="AQ138" i="2" s="1"/>
  <c r="S138" i="2"/>
  <c r="AJ137" i="2"/>
  <c r="AT106" i="1"/>
  <c r="BR106" i="1" s="1"/>
  <c r="L137" i="2"/>
  <c r="AN137" i="2"/>
  <c r="AX106" i="1"/>
  <c r="BV106" i="1" s="1"/>
  <c r="P137" i="2"/>
  <c r="AM137" i="2"/>
  <c r="AW106" i="1"/>
  <c r="BU106" i="1" s="1"/>
  <c r="O137" i="2"/>
  <c r="AE137" i="2"/>
  <c r="AO106" i="1"/>
  <c r="BM106" i="1" s="1"/>
  <c r="G137" i="2"/>
  <c r="AB137" i="2"/>
  <c r="AL106" i="1"/>
  <c r="BJ106" i="1" s="1"/>
  <c r="D137" i="2"/>
  <c r="AG137" i="2"/>
  <c r="AQ106" i="1"/>
  <c r="BO106" i="1" s="1"/>
  <c r="I137" i="2"/>
  <c r="AL137" i="2"/>
  <c r="AV106" i="1"/>
  <c r="BT106" i="1" s="1"/>
  <c r="N137" i="2"/>
  <c r="AK137" i="2"/>
  <c r="AU106" i="1"/>
  <c r="BS106" i="1" s="1"/>
  <c r="M137" i="2"/>
  <c r="AO137" i="2"/>
  <c r="AY106" i="1"/>
  <c r="BW106" i="1" s="1"/>
  <c r="Q137" i="2"/>
  <c r="AI137" i="2"/>
  <c r="AS106" i="1"/>
  <c r="BQ106" i="1" s="1"/>
  <c r="K137" i="2"/>
  <c r="AH137" i="2"/>
  <c r="AR106" i="1"/>
  <c r="BP106" i="1" s="1"/>
  <c r="J137" i="2"/>
  <c r="AC136" i="2"/>
  <c r="AX136" i="2" s="1"/>
  <c r="AM105" i="1"/>
  <c r="BK105" i="1" s="1"/>
  <c r="E136" i="2"/>
  <c r="AD137" i="2"/>
  <c r="AN106" i="1"/>
  <c r="BL106" i="1" s="1"/>
  <c r="F137" i="2"/>
  <c r="AF137" i="2"/>
  <c r="AP106" i="1"/>
  <c r="BN106" i="1" s="1"/>
  <c r="H137" i="2"/>
  <c r="AM96" i="13"/>
  <c r="AK98" i="13"/>
  <c r="AJ97" i="13"/>
  <c r="AI96" i="13"/>
  <c r="AL99" i="13"/>
  <c r="AH99" i="13"/>
  <c r="DK91" i="1"/>
  <c r="BO122" i="2"/>
  <c r="DM99" i="1"/>
  <c r="BQ130" i="2"/>
  <c r="DO91" i="1"/>
  <c r="BS122" i="2"/>
  <c r="DI91" i="1"/>
  <c r="BM122" i="2"/>
  <c r="BR122" i="2"/>
  <c r="DN91" i="1"/>
  <c r="DR92" i="1"/>
  <c r="BV123" i="2"/>
  <c r="BU122" i="2"/>
  <c r="DQ91" i="1"/>
  <c r="BW125" i="2"/>
  <c r="DS94" i="1"/>
  <c r="DJ91" i="1"/>
  <c r="BN122" i="2"/>
  <c r="DH92" i="1"/>
  <c r="BL123" i="2"/>
  <c r="DL91" i="1"/>
  <c r="BP122" i="2"/>
  <c r="BJ122" i="2"/>
  <c r="DF91" i="1"/>
  <c r="DG91" i="1"/>
  <c r="BK122" i="2"/>
  <c r="DP92" i="1"/>
  <c r="BT123" i="2"/>
  <c r="BF109" i="1" l="1"/>
  <c r="X140" i="2"/>
  <c r="CD108" i="1"/>
  <c r="AV140" i="2" s="1"/>
  <c r="AW136" i="2"/>
  <c r="AY136" i="2"/>
  <c r="AK118" i="1"/>
  <c r="C149" i="2"/>
  <c r="BI117" i="1"/>
  <c r="AA149" i="2" s="1"/>
  <c r="BE109" i="1"/>
  <c r="CC108" i="1"/>
  <c r="AU140" i="2" s="1"/>
  <c r="W140" i="2"/>
  <c r="BA108" i="1"/>
  <c r="BY107" i="1"/>
  <c r="AQ139" i="2" s="1"/>
  <c r="S139" i="2"/>
  <c r="BC108" i="1"/>
  <c r="CA107" i="1"/>
  <c r="AS139" i="2" s="1"/>
  <c r="U139" i="2"/>
  <c r="AZ108" i="1"/>
  <c r="BX107" i="1"/>
  <c r="AP139" i="2" s="1"/>
  <c r="R139" i="2"/>
  <c r="BD108" i="1"/>
  <c r="CB107" i="1"/>
  <c r="AT139" i="2" s="1"/>
  <c r="V139" i="2"/>
  <c r="BB108" i="1"/>
  <c r="BZ107" i="1"/>
  <c r="AR139" i="2" s="1"/>
  <c r="T139" i="2"/>
  <c r="AJ138" i="2"/>
  <c r="AT107" i="1"/>
  <c r="BR107" i="1" s="1"/>
  <c r="L138" i="2"/>
  <c r="AD138" i="2"/>
  <c r="AN107" i="1"/>
  <c r="BL107" i="1" s="1"/>
  <c r="F138" i="2"/>
  <c r="AI138" i="2"/>
  <c r="AS107" i="1"/>
  <c r="BQ107" i="1" s="1"/>
  <c r="K138" i="2"/>
  <c r="AK138" i="2"/>
  <c r="AU107" i="1"/>
  <c r="BS107" i="1" s="1"/>
  <c r="M138" i="2"/>
  <c r="AB138" i="2"/>
  <c r="AL107" i="1"/>
  <c r="BJ107" i="1" s="1"/>
  <c r="D138" i="2"/>
  <c r="AH138" i="2"/>
  <c r="AR107" i="1"/>
  <c r="BP107" i="1" s="1"/>
  <c r="J138" i="2"/>
  <c r="AG138" i="2"/>
  <c r="AQ107" i="1"/>
  <c r="BO107" i="1" s="1"/>
  <c r="I138" i="2"/>
  <c r="AM138" i="2"/>
  <c r="AW107" i="1"/>
  <c r="BU107" i="1" s="1"/>
  <c r="O138" i="2"/>
  <c r="AC137" i="2"/>
  <c r="AX137" i="2" s="1"/>
  <c r="AM106" i="1"/>
  <c r="BK106" i="1" s="1"/>
  <c r="E137" i="2"/>
  <c r="AN138" i="2"/>
  <c r="AX107" i="1"/>
  <c r="BV107" i="1" s="1"/>
  <c r="P138" i="2"/>
  <c r="AO138" i="2"/>
  <c r="AY107" i="1"/>
  <c r="BW107" i="1" s="1"/>
  <c r="Q138" i="2"/>
  <c r="AL138" i="2"/>
  <c r="AV107" i="1"/>
  <c r="BT107" i="1" s="1"/>
  <c r="N138" i="2"/>
  <c r="AF138" i="2"/>
  <c r="AP107" i="1"/>
  <c r="BN107" i="1" s="1"/>
  <c r="H138" i="2"/>
  <c r="AE138" i="2"/>
  <c r="AO107" i="1"/>
  <c r="BM107" i="1" s="1"/>
  <c r="G138" i="2"/>
  <c r="AI97" i="13"/>
  <c r="AJ98" i="13"/>
  <c r="AL100" i="13"/>
  <c r="AK99" i="13"/>
  <c r="AH100" i="13"/>
  <c r="AM97" i="13"/>
  <c r="DF92" i="1"/>
  <c r="BJ123" i="2"/>
  <c r="BW126" i="2"/>
  <c r="DS95" i="1"/>
  <c r="DR93" i="1"/>
  <c r="BV124" i="2"/>
  <c r="BQ131" i="2"/>
  <c r="DM100" i="1"/>
  <c r="DJ92" i="1"/>
  <c r="BN123" i="2"/>
  <c r="BU123" i="2"/>
  <c r="DQ92" i="1"/>
  <c r="BR123" i="2"/>
  <c r="DN92" i="1"/>
  <c r="DI92" i="1"/>
  <c r="BM123" i="2"/>
  <c r="DO92" i="1"/>
  <c r="BS123" i="2"/>
  <c r="BO123" i="2"/>
  <c r="DK92" i="1"/>
  <c r="BP123" i="2"/>
  <c r="DL92" i="1"/>
  <c r="DH93" i="1"/>
  <c r="BL124" i="2"/>
  <c r="DP93" i="1"/>
  <c r="BT124" i="2"/>
  <c r="DG92" i="1"/>
  <c r="BK123" i="2"/>
  <c r="AW137" i="2" l="1"/>
  <c r="AY137" i="2"/>
  <c r="BF110" i="1"/>
  <c r="X141" i="2"/>
  <c r="CD109" i="1"/>
  <c r="AV141" i="2" s="1"/>
  <c r="AK119" i="1"/>
  <c r="BI118" i="1"/>
  <c r="AA150" i="2" s="1"/>
  <c r="C150" i="2"/>
  <c r="BC109" i="1"/>
  <c r="CA108" i="1"/>
  <c r="AS140" i="2" s="1"/>
  <c r="U140" i="2"/>
  <c r="BA109" i="1"/>
  <c r="BY108" i="1"/>
  <c r="AQ140" i="2" s="1"/>
  <c r="S140" i="2"/>
  <c r="BD109" i="1"/>
  <c r="CB108" i="1"/>
  <c r="AT140" i="2" s="1"/>
  <c r="V140" i="2"/>
  <c r="BB109" i="1"/>
  <c r="BZ108" i="1"/>
  <c r="AR140" i="2" s="1"/>
  <c r="T140" i="2"/>
  <c r="AZ109" i="1"/>
  <c r="BX108" i="1"/>
  <c r="AP140" i="2" s="1"/>
  <c r="R140" i="2"/>
  <c r="BE110" i="1"/>
  <c r="CC109" i="1"/>
  <c r="AU141" i="2" s="1"/>
  <c r="W141" i="2"/>
  <c r="AH139" i="2"/>
  <c r="AR108" i="1"/>
  <c r="BP108" i="1" s="1"/>
  <c r="J139" i="2"/>
  <c r="AF139" i="2"/>
  <c r="AP108" i="1"/>
  <c r="BN108" i="1" s="1"/>
  <c r="H139" i="2"/>
  <c r="AI139" i="2"/>
  <c r="AS108" i="1"/>
  <c r="BQ108" i="1" s="1"/>
  <c r="K139" i="2"/>
  <c r="AN139" i="2"/>
  <c r="AX108" i="1"/>
  <c r="BV108" i="1" s="1"/>
  <c r="P139" i="2"/>
  <c r="AM139" i="2"/>
  <c r="AW108" i="1"/>
  <c r="BU108" i="1" s="1"/>
  <c r="O139" i="2"/>
  <c r="AB139" i="2"/>
  <c r="AL108" i="1"/>
  <c r="BJ108" i="1" s="1"/>
  <c r="D139" i="2"/>
  <c r="AD139" i="2"/>
  <c r="AN108" i="1"/>
  <c r="BL108" i="1" s="1"/>
  <c r="F139" i="2"/>
  <c r="AL139" i="2"/>
  <c r="AV108" i="1"/>
  <c r="BT108" i="1" s="1"/>
  <c r="N139" i="2"/>
  <c r="AG139" i="2"/>
  <c r="AQ108" i="1"/>
  <c r="BO108" i="1" s="1"/>
  <c r="I139" i="2"/>
  <c r="AE139" i="2"/>
  <c r="AO108" i="1"/>
  <c r="BM108" i="1" s="1"/>
  <c r="G139" i="2"/>
  <c r="AK139" i="2"/>
  <c r="AU108" i="1"/>
  <c r="BS108" i="1" s="1"/>
  <c r="M139" i="2"/>
  <c r="AO139" i="2"/>
  <c r="AY108" i="1"/>
  <c r="BW108" i="1" s="1"/>
  <c r="Q139" i="2"/>
  <c r="AC138" i="2"/>
  <c r="AW138" i="2" s="1"/>
  <c r="AM107" i="1"/>
  <c r="BK107" i="1" s="1"/>
  <c r="E138" i="2"/>
  <c r="AJ139" i="2"/>
  <c r="AT108" i="1"/>
  <c r="BR108" i="1" s="1"/>
  <c r="L139" i="2"/>
  <c r="AM98" i="13"/>
  <c r="AL101" i="13"/>
  <c r="AH101" i="13"/>
  <c r="AJ99" i="13"/>
  <c r="AK100" i="13"/>
  <c r="AI98" i="13"/>
  <c r="DL93" i="1"/>
  <c r="BP124" i="2"/>
  <c r="DK93" i="1"/>
  <c r="BO124" i="2"/>
  <c r="BU124" i="2"/>
  <c r="DQ93" i="1"/>
  <c r="BQ132" i="2"/>
  <c r="DM101" i="1"/>
  <c r="BW127" i="2"/>
  <c r="DS96" i="1"/>
  <c r="BM124" i="2"/>
  <c r="DI93" i="1"/>
  <c r="DN93" i="1"/>
  <c r="BR124" i="2"/>
  <c r="DH94" i="1"/>
  <c r="BL125" i="2"/>
  <c r="DO93" i="1"/>
  <c r="BS124" i="2"/>
  <c r="DJ93" i="1"/>
  <c r="BN124" i="2"/>
  <c r="DR94" i="1"/>
  <c r="BV125" i="2"/>
  <c r="BJ124" i="2"/>
  <c r="DF93" i="1"/>
  <c r="DP94" i="1"/>
  <c r="BT125" i="2"/>
  <c r="DG93" i="1"/>
  <c r="BK124" i="2"/>
  <c r="AY138" i="2" l="1"/>
  <c r="AX138" i="2"/>
  <c r="BF111" i="1"/>
  <c r="X142" i="2"/>
  <c r="CD110" i="1"/>
  <c r="AV142" i="2" s="1"/>
  <c r="AK120" i="1"/>
  <c r="BI119" i="1"/>
  <c r="AA151" i="2" s="1"/>
  <c r="C151" i="2"/>
  <c r="BB110" i="1"/>
  <c r="BZ109" i="1"/>
  <c r="AR141" i="2" s="1"/>
  <c r="T141" i="2"/>
  <c r="BE111" i="1"/>
  <c r="CC110" i="1"/>
  <c r="AU142" i="2" s="1"/>
  <c r="W142" i="2"/>
  <c r="BA110" i="1"/>
  <c r="BY109" i="1"/>
  <c r="AQ141" i="2" s="1"/>
  <c r="S141" i="2"/>
  <c r="BC110" i="1"/>
  <c r="CA109" i="1"/>
  <c r="AS141" i="2" s="1"/>
  <c r="U141" i="2"/>
  <c r="BD110" i="1"/>
  <c r="CB109" i="1"/>
  <c r="AT141" i="2" s="1"/>
  <c r="V141" i="2"/>
  <c r="AZ110" i="1"/>
  <c r="BX109" i="1"/>
  <c r="AP141" i="2" s="1"/>
  <c r="R141" i="2"/>
  <c r="AM140" i="2"/>
  <c r="AW109" i="1"/>
  <c r="BU109" i="1" s="1"/>
  <c r="O140" i="2"/>
  <c r="AO140" i="2"/>
  <c r="AY109" i="1"/>
  <c r="BW109" i="1" s="1"/>
  <c r="Q140" i="2"/>
  <c r="AJ140" i="2"/>
  <c r="AT109" i="1"/>
  <c r="BR109" i="1" s="1"/>
  <c r="L140" i="2"/>
  <c r="AN140" i="2"/>
  <c r="AX109" i="1"/>
  <c r="BV109" i="1" s="1"/>
  <c r="P140" i="2"/>
  <c r="AK140" i="2"/>
  <c r="AU109" i="1"/>
  <c r="BS109" i="1" s="1"/>
  <c r="M140" i="2"/>
  <c r="AH140" i="2"/>
  <c r="AR109" i="1"/>
  <c r="BP109" i="1" s="1"/>
  <c r="J140" i="2"/>
  <c r="AL140" i="2"/>
  <c r="AV109" i="1"/>
  <c r="BT109" i="1" s="1"/>
  <c r="N140" i="2"/>
  <c r="AB140" i="2"/>
  <c r="AL109" i="1"/>
  <c r="BJ109" i="1" s="1"/>
  <c r="D140" i="2"/>
  <c r="AC139" i="2"/>
  <c r="AW139" i="2" s="1"/>
  <c r="AM108" i="1"/>
  <c r="BK108" i="1" s="1"/>
  <c r="E139" i="2"/>
  <c r="AI140" i="2"/>
  <c r="AS109" i="1"/>
  <c r="BQ109" i="1" s="1"/>
  <c r="K140" i="2"/>
  <c r="AD140" i="2"/>
  <c r="AN109" i="1"/>
  <c r="BL109" i="1" s="1"/>
  <c r="F140" i="2"/>
  <c r="AF140" i="2"/>
  <c r="AP109" i="1"/>
  <c r="BN109" i="1" s="1"/>
  <c r="H140" i="2"/>
  <c r="AG140" i="2"/>
  <c r="AQ109" i="1"/>
  <c r="BO109" i="1" s="1"/>
  <c r="I140" i="2"/>
  <c r="AE140" i="2"/>
  <c r="AO109" i="1"/>
  <c r="BM109" i="1" s="1"/>
  <c r="G140" i="2"/>
  <c r="AH102" i="13"/>
  <c r="AI99" i="13"/>
  <c r="AJ100" i="13"/>
  <c r="AK101" i="13"/>
  <c r="AL102" i="13"/>
  <c r="AM99" i="13"/>
  <c r="DF94" i="1"/>
  <c r="BJ125" i="2"/>
  <c r="BR125" i="2"/>
  <c r="DN94" i="1"/>
  <c r="DM102" i="1"/>
  <c r="BQ133" i="2"/>
  <c r="DL94" i="1"/>
  <c r="BP125" i="2"/>
  <c r="DR95" i="1"/>
  <c r="BV126" i="2"/>
  <c r="DJ94" i="1"/>
  <c r="BN125" i="2"/>
  <c r="BS125" i="2"/>
  <c r="DO94" i="1"/>
  <c r="DH95" i="1"/>
  <c r="BL126" i="2"/>
  <c r="BM125" i="2"/>
  <c r="DI94" i="1"/>
  <c r="BW128" i="2"/>
  <c r="DS97" i="1"/>
  <c r="DQ94" i="1"/>
  <c r="BU125" i="2"/>
  <c r="DK94" i="1"/>
  <c r="BO125" i="2"/>
  <c r="DG94" i="1"/>
  <c r="BK125" i="2"/>
  <c r="DP95" i="1"/>
  <c r="BT126" i="2"/>
  <c r="BF112" i="1" l="1"/>
  <c r="X143" i="2"/>
  <c r="CD111" i="1"/>
  <c r="AV143" i="2" s="1"/>
  <c r="AY139" i="2"/>
  <c r="AX139" i="2"/>
  <c r="AK121" i="1"/>
  <c r="BI120" i="1"/>
  <c r="AA152" i="2" s="1"/>
  <c r="C152" i="2"/>
  <c r="BC111" i="1"/>
  <c r="U142" i="2"/>
  <c r="CA110" i="1"/>
  <c r="AS142" i="2" s="1"/>
  <c r="BE112" i="1"/>
  <c r="CC111" i="1"/>
  <c r="AU143" i="2" s="1"/>
  <c r="W143" i="2"/>
  <c r="AZ111" i="1"/>
  <c r="BX110" i="1"/>
  <c r="AP142" i="2" s="1"/>
  <c r="R142" i="2"/>
  <c r="BB111" i="1"/>
  <c r="BZ110" i="1"/>
  <c r="AR142" i="2" s="1"/>
  <c r="T142" i="2"/>
  <c r="BA111" i="1"/>
  <c r="BY110" i="1"/>
  <c r="AQ142" i="2" s="1"/>
  <c r="S142" i="2"/>
  <c r="BD111" i="1"/>
  <c r="CB110" i="1"/>
  <c r="AT142" i="2" s="1"/>
  <c r="V142" i="2"/>
  <c r="AO141" i="2"/>
  <c r="AY110" i="1"/>
  <c r="BW110" i="1" s="1"/>
  <c r="Q141" i="2"/>
  <c r="AC140" i="2"/>
  <c r="AX140" i="2" s="1"/>
  <c r="AM109" i="1"/>
  <c r="BK109" i="1" s="1"/>
  <c r="E140" i="2"/>
  <c r="AM141" i="2"/>
  <c r="AW110" i="1"/>
  <c r="BU110" i="1" s="1"/>
  <c r="O141" i="2"/>
  <c r="AH141" i="2"/>
  <c r="AR110" i="1"/>
  <c r="BP110" i="1" s="1"/>
  <c r="J141" i="2"/>
  <c r="AG141" i="2"/>
  <c r="AQ110" i="1"/>
  <c r="BO110" i="1" s="1"/>
  <c r="I141" i="2"/>
  <c r="AJ141" i="2"/>
  <c r="AT110" i="1"/>
  <c r="BR110" i="1" s="1"/>
  <c r="L141" i="2"/>
  <c r="AK141" i="2"/>
  <c r="AU110" i="1"/>
  <c r="BS110" i="1" s="1"/>
  <c r="M141" i="2"/>
  <c r="AF141" i="2"/>
  <c r="AP110" i="1"/>
  <c r="BN110" i="1" s="1"/>
  <c r="H141" i="2"/>
  <c r="AL141" i="2"/>
  <c r="AV110" i="1"/>
  <c r="BT110" i="1" s="1"/>
  <c r="N141" i="2"/>
  <c r="AE141" i="2"/>
  <c r="AO110" i="1"/>
  <c r="BM110" i="1" s="1"/>
  <c r="G141" i="2"/>
  <c r="AN141" i="2"/>
  <c r="AX110" i="1"/>
  <c r="BV110" i="1" s="1"/>
  <c r="P141" i="2"/>
  <c r="AD141" i="2"/>
  <c r="AN110" i="1"/>
  <c r="BL110" i="1" s="1"/>
  <c r="F141" i="2"/>
  <c r="AI141" i="2"/>
  <c r="AS110" i="1"/>
  <c r="BQ110" i="1" s="1"/>
  <c r="K141" i="2"/>
  <c r="AB141" i="2"/>
  <c r="AL110" i="1"/>
  <c r="BJ110" i="1" s="1"/>
  <c r="D141" i="2"/>
  <c r="AK102" i="13"/>
  <c r="AJ101" i="13"/>
  <c r="AM100" i="13"/>
  <c r="AL103" i="13"/>
  <c r="AI100" i="13"/>
  <c r="AH103" i="13"/>
  <c r="DQ95" i="1"/>
  <c r="BU126" i="2"/>
  <c r="BV127" i="2"/>
  <c r="DR96" i="1"/>
  <c r="BP126" i="2"/>
  <c r="DL95" i="1"/>
  <c r="BW129" i="2"/>
  <c r="DS98" i="1"/>
  <c r="DK95" i="1"/>
  <c r="BO126" i="2"/>
  <c r="DH96" i="1"/>
  <c r="BL127" i="2"/>
  <c r="BN126" i="2"/>
  <c r="DJ95" i="1"/>
  <c r="BQ134" i="2"/>
  <c r="DM103" i="1"/>
  <c r="DI95" i="1"/>
  <c r="BM126" i="2"/>
  <c r="BS126" i="2"/>
  <c r="DO95" i="1"/>
  <c r="BR126" i="2"/>
  <c r="DN95" i="1"/>
  <c r="DF95" i="1"/>
  <c r="BJ126" i="2"/>
  <c r="DP96" i="1"/>
  <c r="BT127" i="2"/>
  <c r="DG95" i="1"/>
  <c r="BK126" i="2"/>
  <c r="BF113" i="1" l="1"/>
  <c r="CD112" i="1"/>
  <c r="AV144" i="2" s="1"/>
  <c r="X144" i="2"/>
  <c r="AY140" i="2"/>
  <c r="AW140" i="2"/>
  <c r="AK122" i="1"/>
  <c r="C153" i="2"/>
  <c r="BI121" i="1"/>
  <c r="AA153" i="2" s="1"/>
  <c r="BA112" i="1"/>
  <c r="BY111" i="1"/>
  <c r="AQ143" i="2" s="1"/>
  <c r="S143" i="2"/>
  <c r="BB112" i="1"/>
  <c r="BZ111" i="1"/>
  <c r="AR143" i="2" s="1"/>
  <c r="T143" i="2"/>
  <c r="BD112" i="1"/>
  <c r="CB111" i="1"/>
  <c r="AT143" i="2" s="1"/>
  <c r="V143" i="2"/>
  <c r="BE113" i="1"/>
  <c r="CC112" i="1"/>
  <c r="AU144" i="2" s="1"/>
  <c r="W144" i="2"/>
  <c r="AZ112" i="1"/>
  <c r="BX111" i="1"/>
  <c r="AP143" i="2" s="1"/>
  <c r="R143" i="2"/>
  <c r="BC112" i="1"/>
  <c r="CA111" i="1"/>
  <c r="AS143" i="2" s="1"/>
  <c r="U143" i="2"/>
  <c r="AI142" i="2"/>
  <c r="AS111" i="1"/>
  <c r="BQ111" i="1" s="1"/>
  <c r="K142" i="2"/>
  <c r="AG142" i="2"/>
  <c r="AQ111" i="1"/>
  <c r="BO111" i="1" s="1"/>
  <c r="I142" i="2"/>
  <c r="AE142" i="2"/>
  <c r="AO111" i="1"/>
  <c r="BM111" i="1" s="1"/>
  <c r="G142" i="2"/>
  <c r="AC141" i="2"/>
  <c r="AX141" i="2" s="1"/>
  <c r="AM110" i="1"/>
  <c r="BK110" i="1" s="1"/>
  <c r="E141" i="2"/>
  <c r="AD142" i="2"/>
  <c r="AN111" i="1"/>
  <c r="BL111" i="1" s="1"/>
  <c r="F142" i="2"/>
  <c r="AF142" i="2"/>
  <c r="AP111" i="1"/>
  <c r="BN111" i="1" s="1"/>
  <c r="H142" i="2"/>
  <c r="AK142" i="2"/>
  <c r="AU111" i="1"/>
  <c r="BS111" i="1" s="1"/>
  <c r="M142" i="2"/>
  <c r="AH142" i="2"/>
  <c r="AR111" i="1"/>
  <c r="BP111" i="1" s="1"/>
  <c r="J142" i="2"/>
  <c r="AL142" i="2"/>
  <c r="AV111" i="1"/>
  <c r="BT111" i="1" s="1"/>
  <c r="N142" i="2"/>
  <c r="AO142" i="2"/>
  <c r="AY111" i="1"/>
  <c r="BW111" i="1" s="1"/>
  <c r="Q142" i="2"/>
  <c r="AB142" i="2"/>
  <c r="AL111" i="1"/>
  <c r="BJ111" i="1" s="1"/>
  <c r="D142" i="2"/>
  <c r="AJ142" i="2"/>
  <c r="AT111" i="1"/>
  <c r="BR111" i="1" s="1"/>
  <c r="L142" i="2"/>
  <c r="AN142" i="2"/>
  <c r="AX111" i="1"/>
  <c r="BV111" i="1" s="1"/>
  <c r="P142" i="2"/>
  <c r="AM142" i="2"/>
  <c r="AW111" i="1"/>
  <c r="BU111" i="1" s="1"/>
  <c r="O142" i="2"/>
  <c r="AK103" i="13"/>
  <c r="AJ102" i="13"/>
  <c r="AI101" i="13"/>
  <c r="AL104" i="13"/>
  <c r="AH104" i="13"/>
  <c r="AM101" i="13"/>
  <c r="BJ127" i="2"/>
  <c r="DF96" i="1"/>
  <c r="DI96" i="1"/>
  <c r="BM127" i="2"/>
  <c r="DH97" i="1"/>
  <c r="BL128" i="2"/>
  <c r="DN96" i="1"/>
  <c r="BR127" i="2"/>
  <c r="DO96" i="1"/>
  <c r="BS127" i="2"/>
  <c r="DJ96" i="1"/>
  <c r="BN127" i="2"/>
  <c r="DL96" i="1"/>
  <c r="BP127" i="2"/>
  <c r="DR97" i="1"/>
  <c r="BV128" i="2"/>
  <c r="DQ96" i="1"/>
  <c r="BU127" i="2"/>
  <c r="DK96" i="1"/>
  <c r="BO127" i="2"/>
  <c r="DS99" i="1"/>
  <c r="BW130" i="2"/>
  <c r="BQ135" i="2"/>
  <c r="DM104" i="1"/>
  <c r="DP97" i="1"/>
  <c r="BT128" i="2"/>
  <c r="DG96" i="1"/>
  <c r="BK127" i="2"/>
  <c r="AW141" i="2" l="1"/>
  <c r="AY141" i="2"/>
  <c r="BF114" i="1"/>
  <c r="X145" i="2"/>
  <c r="CD113" i="1"/>
  <c r="AV145" i="2" s="1"/>
  <c r="AK123" i="1"/>
  <c r="C154" i="2"/>
  <c r="BI122" i="1"/>
  <c r="AA154" i="2" s="1"/>
  <c r="BE114" i="1"/>
  <c r="CC113" i="1"/>
  <c r="AU145" i="2" s="1"/>
  <c r="W145" i="2"/>
  <c r="BD113" i="1"/>
  <c r="CB112" i="1"/>
  <c r="AT144" i="2" s="1"/>
  <c r="V144" i="2"/>
  <c r="BC113" i="1"/>
  <c r="CA112" i="1"/>
  <c r="AS144" i="2" s="1"/>
  <c r="U144" i="2"/>
  <c r="BB113" i="1"/>
  <c r="BZ112" i="1"/>
  <c r="AR144" i="2" s="1"/>
  <c r="T144" i="2"/>
  <c r="AZ113" i="1"/>
  <c r="BX112" i="1"/>
  <c r="AP144" i="2" s="1"/>
  <c r="R144" i="2"/>
  <c r="BA113" i="1"/>
  <c r="BY112" i="1"/>
  <c r="AQ144" i="2" s="1"/>
  <c r="S144" i="2"/>
  <c r="AF143" i="2"/>
  <c r="AP112" i="1"/>
  <c r="BN112" i="1" s="1"/>
  <c r="H143" i="2"/>
  <c r="AB143" i="2"/>
  <c r="AL112" i="1"/>
  <c r="BJ112" i="1" s="1"/>
  <c r="D143" i="2"/>
  <c r="AE143" i="2"/>
  <c r="AO112" i="1"/>
  <c r="BM112" i="1" s="1"/>
  <c r="G143" i="2"/>
  <c r="AH143" i="2"/>
  <c r="AR112" i="1"/>
  <c r="BP112" i="1" s="1"/>
  <c r="J143" i="2"/>
  <c r="AD143" i="2"/>
  <c r="AN112" i="1"/>
  <c r="BL112" i="1" s="1"/>
  <c r="F143" i="2"/>
  <c r="AN143" i="2"/>
  <c r="AX112" i="1"/>
  <c r="BV112" i="1" s="1"/>
  <c r="P143" i="2"/>
  <c r="AO143" i="2"/>
  <c r="AY112" i="1"/>
  <c r="BW112" i="1" s="1"/>
  <c r="Q143" i="2"/>
  <c r="AG143" i="2"/>
  <c r="AQ112" i="1"/>
  <c r="BO112" i="1" s="1"/>
  <c r="I143" i="2"/>
  <c r="AM143" i="2"/>
  <c r="AW112" i="1"/>
  <c r="BU112" i="1" s="1"/>
  <c r="O143" i="2"/>
  <c r="AK143" i="2"/>
  <c r="AU112" i="1"/>
  <c r="BS112" i="1" s="1"/>
  <c r="M143" i="2"/>
  <c r="AJ143" i="2"/>
  <c r="AT112" i="1"/>
  <c r="BR112" i="1" s="1"/>
  <c r="L143" i="2"/>
  <c r="AC142" i="2"/>
  <c r="AX142" i="2" s="1"/>
  <c r="AM111" i="1"/>
  <c r="BK111" i="1" s="1"/>
  <c r="E142" i="2"/>
  <c r="AL143" i="2"/>
  <c r="AV112" i="1"/>
  <c r="BT112" i="1" s="1"/>
  <c r="N143" i="2"/>
  <c r="AI143" i="2"/>
  <c r="AS112" i="1"/>
  <c r="BQ112" i="1" s="1"/>
  <c r="K143" i="2"/>
  <c r="AJ103" i="13"/>
  <c r="AM102" i="13"/>
  <c r="AL105" i="13"/>
  <c r="AH105" i="13"/>
  <c r="AI102" i="13"/>
  <c r="AK104" i="13"/>
  <c r="DS100" i="1"/>
  <c r="BW131" i="2"/>
  <c r="DR98" i="1"/>
  <c r="BV129" i="2"/>
  <c r="DJ97" i="1"/>
  <c r="BN128" i="2"/>
  <c r="DO97" i="1"/>
  <c r="BS128" i="2"/>
  <c r="DI97" i="1"/>
  <c r="BM128" i="2"/>
  <c r="DM105" i="1"/>
  <c r="BQ136" i="2"/>
  <c r="BO128" i="2"/>
  <c r="DK97" i="1"/>
  <c r="BU128" i="2"/>
  <c r="DQ97" i="1"/>
  <c r="DL97" i="1"/>
  <c r="BP128" i="2"/>
  <c r="BJ128" i="2"/>
  <c r="DF97" i="1"/>
  <c r="DN97" i="1"/>
  <c r="BR128" i="2"/>
  <c r="DH98" i="1"/>
  <c r="BL129" i="2"/>
  <c r="DP98" i="1"/>
  <c r="BT129" i="2"/>
  <c r="DG97" i="1"/>
  <c r="BK128" i="2"/>
  <c r="AY142" i="2" l="1"/>
  <c r="AW142" i="2"/>
  <c r="BF115" i="1"/>
  <c r="X146" i="2"/>
  <c r="CD114" i="1"/>
  <c r="AV146" i="2" s="1"/>
  <c r="AK124" i="1"/>
  <c r="C155" i="2"/>
  <c r="BI123" i="1"/>
  <c r="AA155" i="2" s="1"/>
  <c r="BD114" i="1"/>
  <c r="CB113" i="1"/>
  <c r="AT145" i="2" s="1"/>
  <c r="V145" i="2"/>
  <c r="BA114" i="1"/>
  <c r="BY113" i="1"/>
  <c r="AQ145" i="2" s="1"/>
  <c r="S145" i="2"/>
  <c r="BC114" i="1"/>
  <c r="U145" i="2"/>
  <c r="CA113" i="1"/>
  <c r="AS145" i="2" s="1"/>
  <c r="AZ114" i="1"/>
  <c r="BX113" i="1"/>
  <c r="AP145" i="2" s="1"/>
  <c r="R145" i="2"/>
  <c r="BB114" i="1"/>
  <c r="T145" i="2"/>
  <c r="BZ113" i="1"/>
  <c r="AR145" i="2" s="1"/>
  <c r="BE115" i="1"/>
  <c r="CC114" i="1"/>
  <c r="AU146" i="2" s="1"/>
  <c r="W146" i="2"/>
  <c r="AL144" i="2"/>
  <c r="AV113" i="1"/>
  <c r="BT113" i="1" s="1"/>
  <c r="N144" i="2"/>
  <c r="AD144" i="2"/>
  <c r="AN113" i="1"/>
  <c r="BL113" i="1" s="1"/>
  <c r="F144" i="2"/>
  <c r="AE144" i="2"/>
  <c r="AO113" i="1"/>
  <c r="BM113" i="1" s="1"/>
  <c r="G144" i="2"/>
  <c r="AK144" i="2"/>
  <c r="AU113" i="1"/>
  <c r="BS113" i="1" s="1"/>
  <c r="M144" i="2"/>
  <c r="AM144" i="2"/>
  <c r="AW113" i="1"/>
  <c r="BU113" i="1" s="1"/>
  <c r="O144" i="2"/>
  <c r="AN144" i="2"/>
  <c r="AX113" i="1"/>
  <c r="BV113" i="1" s="1"/>
  <c r="P144" i="2"/>
  <c r="AH144" i="2"/>
  <c r="AR113" i="1"/>
  <c r="BP113" i="1" s="1"/>
  <c r="J144" i="2"/>
  <c r="AG144" i="2"/>
  <c r="AQ113" i="1"/>
  <c r="BO113" i="1" s="1"/>
  <c r="I144" i="2"/>
  <c r="AO144" i="2"/>
  <c r="AY113" i="1"/>
  <c r="BW113" i="1" s="1"/>
  <c r="Q144" i="2"/>
  <c r="AC143" i="2"/>
  <c r="AW143" i="2" s="1"/>
  <c r="AM112" i="1"/>
  <c r="BK112" i="1" s="1"/>
  <c r="E143" i="2"/>
  <c r="AB144" i="2"/>
  <c r="AL113" i="1"/>
  <c r="BJ113" i="1" s="1"/>
  <c r="D144" i="2"/>
  <c r="AI144" i="2"/>
  <c r="AS113" i="1"/>
  <c r="BQ113" i="1" s="1"/>
  <c r="K144" i="2"/>
  <c r="AJ144" i="2"/>
  <c r="AT113" i="1"/>
  <c r="BR113" i="1" s="1"/>
  <c r="L144" i="2"/>
  <c r="AF144" i="2"/>
  <c r="AP113" i="1"/>
  <c r="BN113" i="1" s="1"/>
  <c r="H144" i="2"/>
  <c r="AH106" i="13"/>
  <c r="AL106" i="13"/>
  <c r="AJ104" i="13"/>
  <c r="AK105" i="13"/>
  <c r="AI103" i="13"/>
  <c r="AM103" i="13"/>
  <c r="DH99" i="1"/>
  <c r="BL130" i="2"/>
  <c r="BU129" i="2"/>
  <c r="DQ98" i="1"/>
  <c r="DM106" i="1"/>
  <c r="BQ137" i="2"/>
  <c r="DJ98" i="1"/>
  <c r="BN129" i="2"/>
  <c r="DR99" i="1"/>
  <c r="BV130" i="2"/>
  <c r="DN98" i="1"/>
  <c r="BR129" i="2"/>
  <c r="DK98" i="1"/>
  <c r="BO129" i="2"/>
  <c r="BJ129" i="2"/>
  <c r="DF98" i="1"/>
  <c r="BP129" i="2"/>
  <c r="DL98" i="1"/>
  <c r="DI98" i="1"/>
  <c r="BM129" i="2"/>
  <c r="BS129" i="2"/>
  <c r="DO98" i="1"/>
  <c r="DS101" i="1"/>
  <c r="BW132" i="2"/>
  <c r="DP99" i="1"/>
  <c r="BT130" i="2"/>
  <c r="DG98" i="1"/>
  <c r="BK129" i="2"/>
  <c r="BF116" i="1" l="1"/>
  <c r="X147" i="2"/>
  <c r="CD115" i="1"/>
  <c r="AV147" i="2" s="1"/>
  <c r="AY143" i="2"/>
  <c r="AX143" i="2"/>
  <c r="AK125" i="1"/>
  <c r="BI124" i="1"/>
  <c r="AA156" i="2" s="1"/>
  <c r="C156" i="2"/>
  <c r="BC115" i="1"/>
  <c r="CA114" i="1"/>
  <c r="AS146" i="2" s="1"/>
  <c r="U146" i="2"/>
  <c r="AZ115" i="1"/>
  <c r="R146" i="2"/>
  <c r="BX114" i="1"/>
  <c r="AP146" i="2" s="1"/>
  <c r="BE116" i="1"/>
  <c r="CC115" i="1"/>
  <c r="AU147" i="2" s="1"/>
  <c r="W147" i="2"/>
  <c r="BA115" i="1"/>
  <c r="BY114" i="1"/>
  <c r="AQ146" i="2" s="1"/>
  <c r="S146" i="2"/>
  <c r="BB115" i="1"/>
  <c r="BZ114" i="1"/>
  <c r="AR146" i="2" s="1"/>
  <c r="T146" i="2"/>
  <c r="BD115" i="1"/>
  <c r="CB114" i="1"/>
  <c r="AT146" i="2" s="1"/>
  <c r="V146" i="2"/>
  <c r="AG145" i="2"/>
  <c r="AQ114" i="1"/>
  <c r="BO114" i="1" s="1"/>
  <c r="I145" i="2"/>
  <c r="AE145" i="2"/>
  <c r="AO114" i="1"/>
  <c r="BM114" i="1" s="1"/>
  <c r="G145" i="2"/>
  <c r="AC144" i="2"/>
  <c r="AX144" i="2" s="1"/>
  <c r="AM113" i="1"/>
  <c r="BK113" i="1" s="1"/>
  <c r="E144" i="2"/>
  <c r="AH145" i="2"/>
  <c r="AR114" i="1"/>
  <c r="BP114" i="1" s="1"/>
  <c r="J145" i="2"/>
  <c r="AM145" i="2"/>
  <c r="AW114" i="1"/>
  <c r="BU114" i="1" s="1"/>
  <c r="O145" i="2"/>
  <c r="AN145" i="2"/>
  <c r="AX114" i="1"/>
  <c r="BV114" i="1" s="1"/>
  <c r="P145" i="2"/>
  <c r="AK145" i="2"/>
  <c r="AU114" i="1"/>
  <c r="BS114" i="1" s="1"/>
  <c r="M145" i="2"/>
  <c r="AJ145" i="2"/>
  <c r="AT114" i="1"/>
  <c r="BR114" i="1" s="1"/>
  <c r="L145" i="2"/>
  <c r="AI145" i="2"/>
  <c r="AS114" i="1"/>
  <c r="BQ114" i="1" s="1"/>
  <c r="K145" i="2"/>
  <c r="AD145" i="2"/>
  <c r="AN114" i="1"/>
  <c r="BL114" i="1" s="1"/>
  <c r="F145" i="2"/>
  <c r="AO145" i="2"/>
  <c r="AY114" i="1"/>
  <c r="BW114" i="1" s="1"/>
  <c r="Q145" i="2"/>
  <c r="AF145" i="2"/>
  <c r="AP114" i="1"/>
  <c r="BN114" i="1" s="1"/>
  <c r="H145" i="2"/>
  <c r="AB145" i="2"/>
  <c r="AL114" i="1"/>
  <c r="BJ114" i="1" s="1"/>
  <c r="D145" i="2"/>
  <c r="AL145" i="2"/>
  <c r="AV114" i="1"/>
  <c r="BT114" i="1" s="1"/>
  <c r="N145" i="2"/>
  <c r="AM104" i="13"/>
  <c r="AL107" i="13"/>
  <c r="AK106" i="13"/>
  <c r="AI104" i="13"/>
  <c r="AJ105" i="13"/>
  <c r="AH107" i="13"/>
  <c r="BP130" i="2"/>
  <c r="DL99" i="1"/>
  <c r="DK99" i="1"/>
  <c r="BO130" i="2"/>
  <c r="DN99" i="1"/>
  <c r="BR130" i="2"/>
  <c r="DR100" i="1"/>
  <c r="BV131" i="2"/>
  <c r="DM107" i="1"/>
  <c r="BQ138" i="2"/>
  <c r="DS102" i="1"/>
  <c r="BW133" i="2"/>
  <c r="BM130" i="2"/>
  <c r="DI99" i="1"/>
  <c r="DF99" i="1"/>
  <c r="BJ130" i="2"/>
  <c r="DQ99" i="1"/>
  <c r="BU130" i="2"/>
  <c r="DO99" i="1"/>
  <c r="BS130" i="2"/>
  <c r="BN130" i="2"/>
  <c r="DJ99" i="1"/>
  <c r="DH100" i="1"/>
  <c r="BL131" i="2"/>
  <c r="DP100" i="1"/>
  <c r="BT131" i="2"/>
  <c r="DG99" i="1"/>
  <c r="BK130" i="2"/>
  <c r="AW144" i="2" l="1"/>
  <c r="AY144" i="2"/>
  <c r="BF117" i="1"/>
  <c r="X148" i="2"/>
  <c r="CD116" i="1"/>
  <c r="AV148" i="2" s="1"/>
  <c r="AY145" i="2"/>
  <c r="AK126" i="1"/>
  <c r="BI125" i="1"/>
  <c r="AA157" i="2" s="1"/>
  <c r="C157" i="2"/>
  <c r="BE117" i="1"/>
  <c r="CC116" i="1"/>
  <c r="AU148" i="2" s="1"/>
  <c r="W148" i="2"/>
  <c r="AZ116" i="1"/>
  <c r="BX115" i="1"/>
  <c r="AP147" i="2" s="1"/>
  <c r="R147" i="2"/>
  <c r="BA116" i="1"/>
  <c r="BY115" i="1"/>
  <c r="AQ147" i="2" s="1"/>
  <c r="S147" i="2"/>
  <c r="BD116" i="1"/>
  <c r="CB115" i="1"/>
  <c r="AT147" i="2" s="1"/>
  <c r="V147" i="2"/>
  <c r="BB116" i="1"/>
  <c r="BZ115" i="1"/>
  <c r="AR147" i="2" s="1"/>
  <c r="T147" i="2"/>
  <c r="BC116" i="1"/>
  <c r="CA115" i="1"/>
  <c r="AS147" i="2" s="1"/>
  <c r="U147" i="2"/>
  <c r="AC145" i="2"/>
  <c r="AW145" i="2" s="1"/>
  <c r="AM114" i="1"/>
  <c r="BK114" i="1" s="1"/>
  <c r="E145" i="2"/>
  <c r="AK146" i="2"/>
  <c r="AU115" i="1"/>
  <c r="BS115" i="1" s="1"/>
  <c r="M146" i="2"/>
  <c r="AF146" i="2"/>
  <c r="AP115" i="1"/>
  <c r="BN115" i="1" s="1"/>
  <c r="H146" i="2"/>
  <c r="AH146" i="2"/>
  <c r="AR115" i="1"/>
  <c r="BP115" i="1" s="1"/>
  <c r="J146" i="2"/>
  <c r="AI146" i="2"/>
  <c r="AS115" i="1"/>
  <c r="BQ115" i="1" s="1"/>
  <c r="K146" i="2"/>
  <c r="AE146" i="2"/>
  <c r="AO115" i="1"/>
  <c r="BM115" i="1" s="1"/>
  <c r="G146" i="2"/>
  <c r="AL146" i="2"/>
  <c r="AV115" i="1"/>
  <c r="BT115" i="1" s="1"/>
  <c r="N146" i="2"/>
  <c r="AN146" i="2"/>
  <c r="AX115" i="1"/>
  <c r="BV115" i="1" s="1"/>
  <c r="P146" i="2"/>
  <c r="AO146" i="2"/>
  <c r="AY115" i="1"/>
  <c r="BW115" i="1" s="1"/>
  <c r="Q146" i="2"/>
  <c r="AD146" i="2"/>
  <c r="AN115" i="1"/>
  <c r="BL115" i="1" s="1"/>
  <c r="F146" i="2"/>
  <c r="AJ146" i="2"/>
  <c r="AT115" i="1"/>
  <c r="BR115" i="1" s="1"/>
  <c r="L146" i="2"/>
  <c r="AG146" i="2"/>
  <c r="AQ115" i="1"/>
  <c r="BO115" i="1" s="1"/>
  <c r="I146" i="2"/>
  <c r="AB146" i="2"/>
  <c r="AL115" i="1"/>
  <c r="BJ115" i="1" s="1"/>
  <c r="D146" i="2"/>
  <c r="AM146" i="2"/>
  <c r="AW115" i="1"/>
  <c r="BU115" i="1" s="1"/>
  <c r="O146" i="2"/>
  <c r="AL108" i="13"/>
  <c r="AH108" i="13"/>
  <c r="AI105" i="13"/>
  <c r="AJ106" i="13"/>
  <c r="AK107" i="13"/>
  <c r="AM105" i="13"/>
  <c r="DH101" i="1"/>
  <c r="BL132" i="2"/>
  <c r="BP131" i="2"/>
  <c r="DL100" i="1"/>
  <c r="DQ100" i="1"/>
  <c r="BU131" i="2"/>
  <c r="BJ131" i="2"/>
  <c r="DF100" i="1"/>
  <c r="DS103" i="1"/>
  <c r="BW134" i="2"/>
  <c r="DR101" i="1"/>
  <c r="BV132" i="2"/>
  <c r="BO131" i="2"/>
  <c r="DK100" i="1"/>
  <c r="DO100" i="1"/>
  <c r="BS131" i="2"/>
  <c r="DI100" i="1"/>
  <c r="BM131" i="2"/>
  <c r="DJ100" i="1"/>
  <c r="BN131" i="2"/>
  <c r="BQ139" i="2"/>
  <c r="DM108" i="1"/>
  <c r="DN100" i="1"/>
  <c r="BR131" i="2"/>
  <c r="DP101" i="1"/>
  <c r="BT132" i="2"/>
  <c r="DG100" i="1"/>
  <c r="BK131" i="2"/>
  <c r="AX145" i="2" l="1"/>
  <c r="BF118" i="1"/>
  <c r="X149" i="2"/>
  <c r="CD117" i="1"/>
  <c r="AV149" i="2" s="1"/>
  <c r="AK127" i="1"/>
  <c r="BI126" i="1"/>
  <c r="AA158" i="2" s="1"/>
  <c r="C158" i="2"/>
  <c r="BD117" i="1"/>
  <c r="CB116" i="1"/>
  <c r="AT148" i="2" s="1"/>
  <c r="V148" i="2"/>
  <c r="BB117" i="1"/>
  <c r="BZ116" i="1"/>
  <c r="AR148" i="2" s="1"/>
  <c r="T148" i="2"/>
  <c r="BC117" i="1"/>
  <c r="CA116" i="1"/>
  <c r="AS148" i="2" s="1"/>
  <c r="U148" i="2"/>
  <c r="AZ117" i="1"/>
  <c r="BX116" i="1"/>
  <c r="AP148" i="2" s="1"/>
  <c r="R148" i="2"/>
  <c r="BA117" i="1"/>
  <c r="BY116" i="1"/>
  <c r="AQ148" i="2" s="1"/>
  <c r="S148" i="2"/>
  <c r="BE118" i="1"/>
  <c r="W149" i="2"/>
  <c r="CC117" i="1"/>
  <c r="AU149" i="2" s="1"/>
  <c r="AJ147" i="2"/>
  <c r="AT116" i="1"/>
  <c r="BR116" i="1" s="1"/>
  <c r="L147" i="2"/>
  <c r="AF147" i="2"/>
  <c r="AP116" i="1"/>
  <c r="BN116" i="1" s="1"/>
  <c r="H147" i="2"/>
  <c r="AE147" i="2"/>
  <c r="AO116" i="1"/>
  <c r="BM116" i="1" s="1"/>
  <c r="G147" i="2"/>
  <c r="AM147" i="2"/>
  <c r="AW116" i="1"/>
  <c r="BU116" i="1" s="1"/>
  <c r="O147" i="2"/>
  <c r="AB147" i="2"/>
  <c r="AL116" i="1"/>
  <c r="BJ116" i="1" s="1"/>
  <c r="D147" i="2"/>
  <c r="AL147" i="2"/>
  <c r="AV116" i="1"/>
  <c r="BT116" i="1" s="1"/>
  <c r="N147" i="2"/>
  <c r="AH147" i="2"/>
  <c r="AR116" i="1"/>
  <c r="BP116" i="1" s="1"/>
  <c r="J147" i="2"/>
  <c r="AN147" i="2"/>
  <c r="AX116" i="1"/>
  <c r="BV116" i="1" s="1"/>
  <c r="P147" i="2"/>
  <c r="AI147" i="2"/>
  <c r="AS116" i="1"/>
  <c r="BQ116" i="1" s="1"/>
  <c r="K147" i="2"/>
  <c r="AD147" i="2"/>
  <c r="AN116" i="1"/>
  <c r="BL116" i="1" s="1"/>
  <c r="F147" i="2"/>
  <c r="AK147" i="2"/>
  <c r="AU116" i="1"/>
  <c r="BS116" i="1" s="1"/>
  <c r="M147" i="2"/>
  <c r="AG147" i="2"/>
  <c r="AQ116" i="1"/>
  <c r="BO116" i="1" s="1"/>
  <c r="I147" i="2"/>
  <c r="AO147" i="2"/>
  <c r="AY116" i="1"/>
  <c r="BW116" i="1" s="1"/>
  <c r="Q147" i="2"/>
  <c r="AC146" i="2"/>
  <c r="AW146" i="2" s="1"/>
  <c r="AM115" i="1"/>
  <c r="BK115" i="1" s="1"/>
  <c r="E146" i="2"/>
  <c r="AI106" i="13"/>
  <c r="AL109" i="13"/>
  <c r="AM106" i="13"/>
  <c r="AK108" i="13"/>
  <c r="AJ107" i="13"/>
  <c r="AH109" i="13"/>
  <c r="BS132" i="2"/>
  <c r="DO101" i="1"/>
  <c r="DS104" i="1"/>
  <c r="BW135" i="2"/>
  <c r="DQ101" i="1"/>
  <c r="BU132" i="2"/>
  <c r="DF101" i="1"/>
  <c r="BJ132" i="2"/>
  <c r="DN101" i="1"/>
  <c r="BR132" i="2"/>
  <c r="DI101" i="1"/>
  <c r="BM132" i="2"/>
  <c r="DR102" i="1"/>
  <c r="BV133" i="2"/>
  <c r="DM109" i="1"/>
  <c r="BQ140" i="2"/>
  <c r="BN132" i="2"/>
  <c r="DJ101" i="1"/>
  <c r="DK101" i="1"/>
  <c r="BO132" i="2"/>
  <c r="DL101" i="1"/>
  <c r="BP132" i="2"/>
  <c r="DH102" i="1"/>
  <c r="BL133" i="2"/>
  <c r="DG101" i="1"/>
  <c r="BK132" i="2"/>
  <c r="DP102" i="1"/>
  <c r="BT133" i="2"/>
  <c r="AY146" i="2" l="1"/>
  <c r="AX146" i="2"/>
  <c r="BF119" i="1"/>
  <c r="X150" i="2"/>
  <c r="CD118" i="1"/>
  <c r="AV150" i="2" s="1"/>
  <c r="AK128" i="1"/>
  <c r="C159" i="2"/>
  <c r="BI127" i="1"/>
  <c r="AA159" i="2" s="1"/>
  <c r="BB118" i="1"/>
  <c r="BZ117" i="1"/>
  <c r="AR149" i="2" s="1"/>
  <c r="T149" i="2"/>
  <c r="BE119" i="1"/>
  <c r="CC118" i="1"/>
  <c r="AU150" i="2" s="1"/>
  <c r="W150" i="2"/>
  <c r="AZ118" i="1"/>
  <c r="BX117" i="1"/>
  <c r="AP149" i="2" s="1"/>
  <c r="R149" i="2"/>
  <c r="BC118" i="1"/>
  <c r="CA117" i="1"/>
  <c r="AS149" i="2" s="1"/>
  <c r="U149" i="2"/>
  <c r="BA118" i="1"/>
  <c r="BY117" i="1"/>
  <c r="AQ149" i="2" s="1"/>
  <c r="S149" i="2"/>
  <c r="BD118" i="1"/>
  <c r="CB117" i="1"/>
  <c r="AT149" i="2" s="1"/>
  <c r="V149" i="2"/>
  <c r="AD148" i="2"/>
  <c r="AN117" i="1"/>
  <c r="BL117" i="1" s="1"/>
  <c r="F148" i="2"/>
  <c r="AE148" i="2"/>
  <c r="AO117" i="1"/>
  <c r="BM117" i="1" s="1"/>
  <c r="G148" i="2"/>
  <c r="AM148" i="2"/>
  <c r="AW117" i="1"/>
  <c r="BU117" i="1" s="1"/>
  <c r="O148" i="2"/>
  <c r="AH148" i="2"/>
  <c r="AR117" i="1"/>
  <c r="BP117" i="1" s="1"/>
  <c r="J148" i="2"/>
  <c r="AG148" i="2"/>
  <c r="AQ117" i="1"/>
  <c r="BO117" i="1" s="1"/>
  <c r="I148" i="2"/>
  <c r="AB148" i="2"/>
  <c r="AL117" i="1"/>
  <c r="BJ117" i="1" s="1"/>
  <c r="D148" i="2"/>
  <c r="AI148" i="2"/>
  <c r="AS117" i="1"/>
  <c r="BQ117" i="1" s="1"/>
  <c r="K148" i="2"/>
  <c r="AF148" i="2"/>
  <c r="AP117" i="1"/>
  <c r="BN117" i="1" s="1"/>
  <c r="H148" i="2"/>
  <c r="AC147" i="2"/>
  <c r="AW147" i="2" s="1"/>
  <c r="AM116" i="1"/>
  <c r="BK116" i="1" s="1"/>
  <c r="E147" i="2"/>
  <c r="AL148" i="2"/>
  <c r="AV117" i="1"/>
  <c r="BT117" i="1" s="1"/>
  <c r="N148" i="2"/>
  <c r="AN148" i="2"/>
  <c r="AX117" i="1"/>
  <c r="BV117" i="1" s="1"/>
  <c r="P148" i="2"/>
  <c r="AJ148" i="2"/>
  <c r="AT117" i="1"/>
  <c r="BR117" i="1" s="1"/>
  <c r="L148" i="2"/>
  <c r="AK148" i="2"/>
  <c r="AU117" i="1"/>
  <c r="BS117" i="1" s="1"/>
  <c r="M148" i="2"/>
  <c r="AO148" i="2"/>
  <c r="AY117" i="1"/>
  <c r="BW117" i="1" s="1"/>
  <c r="Q148" i="2"/>
  <c r="AJ108" i="13"/>
  <c r="AK109" i="13"/>
  <c r="AM107" i="13"/>
  <c r="AH110" i="13"/>
  <c r="AL110" i="13"/>
  <c r="AI107" i="13"/>
  <c r="DH103" i="1"/>
  <c r="BL134" i="2"/>
  <c r="DL102" i="1"/>
  <c r="BP133" i="2"/>
  <c r="DQ102" i="1"/>
  <c r="BU133" i="2"/>
  <c r="DO102" i="1"/>
  <c r="BS133" i="2"/>
  <c r="DI102" i="1"/>
  <c r="BM133" i="2"/>
  <c r="DK102" i="1"/>
  <c r="BO133" i="2"/>
  <c r="BQ141" i="2"/>
  <c r="DM110" i="1"/>
  <c r="DS105" i="1"/>
  <c r="BW136" i="2"/>
  <c r="DJ102" i="1"/>
  <c r="BN133" i="2"/>
  <c r="BV134" i="2"/>
  <c r="DR103" i="1"/>
  <c r="DN102" i="1"/>
  <c r="BR133" i="2"/>
  <c r="BJ133" i="2"/>
  <c r="DF102" i="1"/>
  <c r="DP103" i="1"/>
  <c r="BT134" i="2"/>
  <c r="DG102" i="1"/>
  <c r="BK133" i="2"/>
  <c r="BF120" i="1" l="1"/>
  <c r="X151" i="2"/>
  <c r="CD119" i="1"/>
  <c r="AV151" i="2" s="1"/>
  <c r="AY147" i="2"/>
  <c r="AX147" i="2"/>
  <c r="AK129" i="1"/>
  <c r="C160" i="2"/>
  <c r="BI128" i="1"/>
  <c r="AA160" i="2" s="1"/>
  <c r="BC119" i="1"/>
  <c r="CA118" i="1"/>
  <c r="AS150" i="2" s="1"/>
  <c r="U150" i="2"/>
  <c r="BE120" i="1"/>
  <c r="W151" i="2"/>
  <c r="CC119" i="1"/>
  <c r="AU151" i="2" s="1"/>
  <c r="BA119" i="1"/>
  <c r="BY118" i="1"/>
  <c r="AQ150" i="2" s="1"/>
  <c r="S150" i="2"/>
  <c r="BD119" i="1"/>
  <c r="CB118" i="1"/>
  <c r="AT150" i="2" s="1"/>
  <c r="V150" i="2"/>
  <c r="AZ119" i="1"/>
  <c r="BX118" i="1"/>
  <c r="AP150" i="2" s="1"/>
  <c r="R150" i="2"/>
  <c r="BB119" i="1"/>
  <c r="T150" i="2"/>
  <c r="BZ118" i="1"/>
  <c r="AR150" i="2" s="1"/>
  <c r="AF149" i="2"/>
  <c r="AP118" i="1"/>
  <c r="BN118" i="1" s="1"/>
  <c r="H149" i="2"/>
  <c r="AM149" i="2"/>
  <c r="AW118" i="1"/>
  <c r="BU118" i="1" s="1"/>
  <c r="O149" i="2"/>
  <c r="AE149" i="2"/>
  <c r="AO118" i="1"/>
  <c r="BM118" i="1" s="1"/>
  <c r="G149" i="2"/>
  <c r="AN149" i="2"/>
  <c r="AX118" i="1"/>
  <c r="BV118" i="1" s="1"/>
  <c r="P149" i="2"/>
  <c r="AH149" i="2"/>
  <c r="AR118" i="1"/>
  <c r="BP118" i="1" s="1"/>
  <c r="J149" i="2"/>
  <c r="AD149" i="2"/>
  <c r="AN118" i="1"/>
  <c r="BL118" i="1" s="1"/>
  <c r="F149" i="2"/>
  <c r="AK149" i="2"/>
  <c r="AU118" i="1"/>
  <c r="BS118" i="1" s="1"/>
  <c r="M149" i="2"/>
  <c r="AG149" i="2"/>
  <c r="AQ118" i="1"/>
  <c r="BO118" i="1" s="1"/>
  <c r="I149" i="2"/>
  <c r="AL149" i="2"/>
  <c r="AV118" i="1"/>
  <c r="BT118" i="1" s="1"/>
  <c r="N149" i="2"/>
  <c r="AI149" i="2"/>
  <c r="AS118" i="1"/>
  <c r="BQ118" i="1" s="1"/>
  <c r="K149" i="2"/>
  <c r="AJ149" i="2"/>
  <c r="AT118" i="1"/>
  <c r="BR118" i="1" s="1"/>
  <c r="L149" i="2"/>
  <c r="AC148" i="2"/>
  <c r="AX148" i="2" s="1"/>
  <c r="AM117" i="1"/>
  <c r="BK117" i="1" s="1"/>
  <c r="E148" i="2"/>
  <c r="AO149" i="2"/>
  <c r="AY118" i="1"/>
  <c r="BW118" i="1" s="1"/>
  <c r="Q149" i="2"/>
  <c r="AB149" i="2"/>
  <c r="AL118" i="1"/>
  <c r="BJ118" i="1" s="1"/>
  <c r="D149" i="2"/>
  <c r="AI108" i="13"/>
  <c r="AL111" i="13"/>
  <c r="AK110" i="13"/>
  <c r="AJ109" i="13"/>
  <c r="AH111" i="13"/>
  <c r="AM108" i="13"/>
  <c r="DO103" i="1"/>
  <c r="BS134" i="2"/>
  <c r="DK103" i="1"/>
  <c r="BO134" i="2"/>
  <c r="BM134" i="2"/>
  <c r="DI103" i="1"/>
  <c r="DL103" i="1"/>
  <c r="BP134" i="2"/>
  <c r="DN103" i="1"/>
  <c r="BR134" i="2"/>
  <c r="DJ103" i="1"/>
  <c r="BN134" i="2"/>
  <c r="DM111" i="1"/>
  <c r="BQ142" i="2"/>
  <c r="BU134" i="2"/>
  <c r="DQ103" i="1"/>
  <c r="BJ134" i="2"/>
  <c r="DF103" i="1"/>
  <c r="DR104" i="1"/>
  <c r="BV135" i="2"/>
  <c r="BW137" i="2"/>
  <c r="DS106" i="1"/>
  <c r="DH104" i="1"/>
  <c r="BL135" i="2"/>
  <c r="DG103" i="1"/>
  <c r="BK134" i="2"/>
  <c r="DP104" i="1"/>
  <c r="BT135" i="2"/>
  <c r="AW148" i="2" l="1"/>
  <c r="AY148" i="2"/>
  <c r="BF121" i="1"/>
  <c r="X152" i="2"/>
  <c r="CD120" i="1"/>
  <c r="AV152" i="2" s="1"/>
  <c r="AK130" i="1"/>
  <c r="C161" i="2"/>
  <c r="BI129" i="1"/>
  <c r="AA161" i="2" s="1"/>
  <c r="BD120" i="1"/>
  <c r="CB119" i="1"/>
  <c r="AT151" i="2" s="1"/>
  <c r="V151" i="2"/>
  <c r="BC120" i="1"/>
  <c r="CA119" i="1"/>
  <c r="AS151" i="2" s="1"/>
  <c r="U151" i="2"/>
  <c r="BE121" i="1"/>
  <c r="W152" i="2"/>
  <c r="CC120" i="1"/>
  <c r="AU152" i="2" s="1"/>
  <c r="BB120" i="1"/>
  <c r="BZ119" i="1"/>
  <c r="AR151" i="2" s="1"/>
  <c r="T151" i="2"/>
  <c r="BA120" i="1"/>
  <c r="BY119" i="1"/>
  <c r="AQ151" i="2" s="1"/>
  <c r="S151" i="2"/>
  <c r="AZ120" i="1"/>
  <c r="BX119" i="1"/>
  <c r="AP151" i="2" s="1"/>
  <c r="R151" i="2"/>
  <c r="AE150" i="2"/>
  <c r="AO119" i="1"/>
  <c r="BM119" i="1" s="1"/>
  <c r="G150" i="2"/>
  <c r="AC149" i="2"/>
  <c r="AX149" i="2" s="1"/>
  <c r="AM118" i="1"/>
  <c r="BK118" i="1" s="1"/>
  <c r="E149" i="2"/>
  <c r="AM150" i="2"/>
  <c r="AW119" i="1"/>
  <c r="BU119" i="1" s="1"/>
  <c r="O150" i="2"/>
  <c r="AL150" i="2"/>
  <c r="AV119" i="1"/>
  <c r="BT119" i="1" s="1"/>
  <c r="N150" i="2"/>
  <c r="AD150" i="2"/>
  <c r="AN119" i="1"/>
  <c r="BL119" i="1" s="1"/>
  <c r="F150" i="2"/>
  <c r="AN150" i="2"/>
  <c r="AX119" i="1"/>
  <c r="BV119" i="1" s="1"/>
  <c r="P150" i="2"/>
  <c r="AO150" i="2"/>
  <c r="AY119" i="1"/>
  <c r="BW119" i="1" s="1"/>
  <c r="Q150" i="2"/>
  <c r="AI150" i="2"/>
  <c r="AS119" i="1"/>
  <c r="BQ119" i="1" s="1"/>
  <c r="K150" i="2"/>
  <c r="AH150" i="2"/>
  <c r="AR119" i="1"/>
  <c r="BP119" i="1" s="1"/>
  <c r="J150" i="2"/>
  <c r="AF150" i="2"/>
  <c r="AP119" i="1"/>
  <c r="BN119" i="1" s="1"/>
  <c r="H150" i="2"/>
  <c r="AK150" i="2"/>
  <c r="AU119" i="1"/>
  <c r="BS119" i="1" s="1"/>
  <c r="M150" i="2"/>
  <c r="AB150" i="2"/>
  <c r="AL119" i="1"/>
  <c r="BJ119" i="1" s="1"/>
  <c r="D150" i="2"/>
  <c r="AJ150" i="2"/>
  <c r="AT119" i="1"/>
  <c r="BR119" i="1" s="1"/>
  <c r="L150" i="2"/>
  <c r="AG150" i="2"/>
  <c r="AQ119" i="1"/>
  <c r="BO119" i="1" s="1"/>
  <c r="I150" i="2"/>
  <c r="AM109" i="13"/>
  <c r="AL112" i="13"/>
  <c r="AJ110" i="13"/>
  <c r="AH112" i="13"/>
  <c r="AK111" i="13"/>
  <c r="AI109" i="13"/>
  <c r="DH105" i="1"/>
  <c r="BL136" i="2"/>
  <c r="DR105" i="1"/>
  <c r="BV136" i="2"/>
  <c r="DQ104" i="1"/>
  <c r="BU135" i="2"/>
  <c r="DI104" i="1"/>
  <c r="BM135" i="2"/>
  <c r="DS107" i="1"/>
  <c r="BW138" i="2"/>
  <c r="BJ135" i="2"/>
  <c r="DF104" i="1"/>
  <c r="DM112" i="1"/>
  <c r="BQ143" i="2"/>
  <c r="DN104" i="1"/>
  <c r="BR135" i="2"/>
  <c r="DK104" i="1"/>
  <c r="BO135" i="2"/>
  <c r="DO104" i="1"/>
  <c r="BS135" i="2"/>
  <c r="BN135" i="2"/>
  <c r="DJ104" i="1"/>
  <c r="BP135" i="2"/>
  <c r="DL104" i="1"/>
  <c r="DP105" i="1"/>
  <c r="BT136" i="2"/>
  <c r="DG104" i="1"/>
  <c r="BK135" i="2"/>
  <c r="BF122" i="1" l="1"/>
  <c r="X153" i="2"/>
  <c r="CD121" i="1"/>
  <c r="AV153" i="2" s="1"/>
  <c r="AW149" i="2"/>
  <c r="AY149" i="2"/>
  <c r="AK131" i="1"/>
  <c r="BI130" i="1"/>
  <c r="AA162" i="2" s="1"/>
  <c r="C162" i="2"/>
  <c r="BC121" i="1"/>
  <c r="CA120" i="1"/>
  <c r="AS152" i="2" s="1"/>
  <c r="U152" i="2"/>
  <c r="BB121" i="1"/>
  <c r="BZ120" i="1"/>
  <c r="AR152" i="2" s="1"/>
  <c r="T152" i="2"/>
  <c r="BD121" i="1"/>
  <c r="V152" i="2"/>
  <c r="CB120" i="1"/>
  <c r="AT152" i="2" s="1"/>
  <c r="BE122" i="1"/>
  <c r="CC121" i="1"/>
  <c r="AU153" i="2" s="1"/>
  <c r="W153" i="2"/>
  <c r="AZ121" i="1"/>
  <c r="BX120" i="1"/>
  <c r="AP152" i="2" s="1"/>
  <c r="R152" i="2"/>
  <c r="BA121" i="1"/>
  <c r="BY120" i="1"/>
  <c r="AQ152" i="2" s="1"/>
  <c r="S152" i="2"/>
  <c r="AJ151" i="2"/>
  <c r="AT120" i="1"/>
  <c r="BR120" i="1" s="1"/>
  <c r="L151" i="2"/>
  <c r="AM151" i="2"/>
  <c r="AW120" i="1"/>
  <c r="BU120" i="1" s="1"/>
  <c r="O151" i="2"/>
  <c r="AC150" i="2"/>
  <c r="AX150" i="2" s="1"/>
  <c r="AM119" i="1"/>
  <c r="BK119" i="1" s="1"/>
  <c r="E150" i="2"/>
  <c r="AD151" i="2"/>
  <c r="AN120" i="1"/>
  <c r="BL120" i="1" s="1"/>
  <c r="F151" i="2"/>
  <c r="AI151" i="2"/>
  <c r="AS120" i="1"/>
  <c r="BQ120" i="1" s="1"/>
  <c r="K151" i="2"/>
  <c r="AO151" i="2"/>
  <c r="AY120" i="1"/>
  <c r="BW120" i="1" s="1"/>
  <c r="Q151" i="2"/>
  <c r="AG151" i="2"/>
  <c r="AQ120" i="1"/>
  <c r="BO120" i="1" s="1"/>
  <c r="I151" i="2"/>
  <c r="AL151" i="2"/>
  <c r="AV120" i="1"/>
  <c r="BT120" i="1" s="1"/>
  <c r="N151" i="2"/>
  <c r="AH151" i="2"/>
  <c r="AR120" i="1"/>
  <c r="BP120" i="1" s="1"/>
  <c r="J151" i="2"/>
  <c r="AE151" i="2"/>
  <c r="AO120" i="1"/>
  <c r="BM120" i="1" s="1"/>
  <c r="G151" i="2"/>
  <c r="AF151" i="2"/>
  <c r="AP120" i="1"/>
  <c r="BN120" i="1" s="1"/>
  <c r="H151" i="2"/>
  <c r="AB151" i="2"/>
  <c r="AL120" i="1"/>
  <c r="BJ120" i="1" s="1"/>
  <c r="D151" i="2"/>
  <c r="AK151" i="2"/>
  <c r="AU120" i="1"/>
  <c r="BS120" i="1" s="1"/>
  <c r="M151" i="2"/>
  <c r="AN151" i="2"/>
  <c r="AX120" i="1"/>
  <c r="BV120" i="1" s="1"/>
  <c r="P151" i="2"/>
  <c r="AJ111" i="13"/>
  <c r="AL113" i="13"/>
  <c r="AI110" i="13"/>
  <c r="AH113" i="13"/>
  <c r="AK112" i="13"/>
  <c r="AM110" i="13"/>
  <c r="DN105" i="1"/>
  <c r="BR136" i="2"/>
  <c r="DL105" i="1"/>
  <c r="BP136" i="2"/>
  <c r="DO105" i="1"/>
  <c r="BS136" i="2"/>
  <c r="DK105" i="1"/>
  <c r="BO136" i="2"/>
  <c r="DQ105" i="1"/>
  <c r="BU136" i="2"/>
  <c r="DM113" i="1"/>
  <c r="BQ144" i="2"/>
  <c r="DS108" i="1"/>
  <c r="BW139" i="2"/>
  <c r="DJ105" i="1"/>
  <c r="BN136" i="2"/>
  <c r="BJ136" i="2"/>
  <c r="DF105" i="1"/>
  <c r="DI105" i="1"/>
  <c r="BM136" i="2"/>
  <c r="DR106" i="1"/>
  <c r="BV137" i="2"/>
  <c r="DH106" i="1"/>
  <c r="BL137" i="2"/>
  <c r="DG105" i="1"/>
  <c r="BK136" i="2"/>
  <c r="DP106" i="1"/>
  <c r="BT137" i="2"/>
  <c r="AY150" i="2" l="1"/>
  <c r="AW150" i="2"/>
  <c r="BF123" i="1"/>
  <c r="X154" i="2"/>
  <c r="CD122" i="1"/>
  <c r="AV154" i="2" s="1"/>
  <c r="C163" i="2"/>
  <c r="BI131" i="1"/>
  <c r="AA163" i="2" s="1"/>
  <c r="BD122" i="1"/>
  <c r="CB121" i="1"/>
  <c r="AT153" i="2" s="1"/>
  <c r="V153" i="2"/>
  <c r="AZ122" i="1"/>
  <c r="BX121" i="1"/>
  <c r="AP153" i="2" s="1"/>
  <c r="R153" i="2"/>
  <c r="BA122" i="1"/>
  <c r="BY121" i="1"/>
  <c r="AQ153" i="2" s="1"/>
  <c r="S153" i="2"/>
  <c r="BE123" i="1"/>
  <c r="CC122" i="1"/>
  <c r="AU154" i="2" s="1"/>
  <c r="W154" i="2"/>
  <c r="BB122" i="1"/>
  <c r="T153" i="2"/>
  <c r="BZ121" i="1"/>
  <c r="AR153" i="2" s="1"/>
  <c r="BC122" i="1"/>
  <c r="U153" i="2"/>
  <c r="CA121" i="1"/>
  <c r="AS153" i="2" s="1"/>
  <c r="AK152" i="2"/>
  <c r="AU121" i="1"/>
  <c r="BS121" i="1" s="1"/>
  <c r="M152" i="2"/>
  <c r="AF152" i="2"/>
  <c r="AP121" i="1"/>
  <c r="BN121" i="1" s="1"/>
  <c r="H152" i="2"/>
  <c r="AC151" i="2"/>
  <c r="AW151" i="2" s="1"/>
  <c r="AM120" i="1"/>
  <c r="BK120" i="1" s="1"/>
  <c r="E151" i="2"/>
  <c r="AM152" i="2"/>
  <c r="AW121" i="1"/>
  <c r="BU121" i="1" s="1"/>
  <c r="O152" i="2"/>
  <c r="AL152" i="2"/>
  <c r="AV121" i="1"/>
  <c r="BT121" i="1" s="1"/>
  <c r="N152" i="2"/>
  <c r="AG152" i="2"/>
  <c r="AQ121" i="1"/>
  <c r="BO121" i="1" s="1"/>
  <c r="I152" i="2"/>
  <c r="AN152" i="2"/>
  <c r="AX121" i="1"/>
  <c r="BV121" i="1" s="1"/>
  <c r="P152" i="2"/>
  <c r="AB152" i="2"/>
  <c r="AL121" i="1"/>
  <c r="BJ121" i="1" s="1"/>
  <c r="D152" i="2"/>
  <c r="AD152" i="2"/>
  <c r="AN121" i="1"/>
  <c r="BL121" i="1" s="1"/>
  <c r="F152" i="2"/>
  <c r="AH152" i="2"/>
  <c r="AR121" i="1"/>
  <c r="BP121" i="1" s="1"/>
  <c r="J152" i="2"/>
  <c r="AJ152" i="2"/>
  <c r="AT121" i="1"/>
  <c r="BR121" i="1" s="1"/>
  <c r="L152" i="2"/>
  <c r="AI152" i="2"/>
  <c r="AS121" i="1"/>
  <c r="BQ121" i="1" s="1"/>
  <c r="K152" i="2"/>
  <c r="AE152" i="2"/>
  <c r="AO121" i="1"/>
  <c r="BM121" i="1" s="1"/>
  <c r="G152" i="2"/>
  <c r="AO152" i="2"/>
  <c r="AY121" i="1"/>
  <c r="BW121" i="1" s="1"/>
  <c r="Q152" i="2"/>
  <c r="AM111" i="13"/>
  <c r="AJ112" i="13"/>
  <c r="AH114" i="13"/>
  <c r="AK113" i="13"/>
  <c r="AI111" i="13"/>
  <c r="AL114" i="13"/>
  <c r="DH107" i="1"/>
  <c r="BL138" i="2"/>
  <c r="BM137" i="2"/>
  <c r="DI106" i="1"/>
  <c r="DJ106" i="1"/>
  <c r="BN137" i="2"/>
  <c r="DS109" i="1"/>
  <c r="BW140" i="2"/>
  <c r="DK106" i="1"/>
  <c r="BO137" i="2"/>
  <c r="BP137" i="2"/>
  <c r="DL106" i="1"/>
  <c r="DF106" i="1"/>
  <c r="BJ137" i="2"/>
  <c r="DR107" i="1"/>
  <c r="BV138" i="2"/>
  <c r="BQ145" i="2"/>
  <c r="DM114" i="1"/>
  <c r="DQ106" i="1"/>
  <c r="BU137" i="2"/>
  <c r="DO106" i="1"/>
  <c r="BS137" i="2"/>
  <c r="BR137" i="2"/>
  <c r="DN106" i="1"/>
  <c r="DG106" i="1"/>
  <c r="BK137" i="2"/>
  <c r="DP107" i="1"/>
  <c r="BT138" i="2"/>
  <c r="AY151" i="2" l="1"/>
  <c r="AX151" i="2"/>
  <c r="BF124" i="1"/>
  <c r="X155" i="2"/>
  <c r="CD123" i="1"/>
  <c r="AV155" i="2" s="1"/>
  <c r="H37" i="2"/>
  <c r="H36" i="2"/>
  <c r="H35" i="2"/>
  <c r="BB123" i="1"/>
  <c r="BZ122" i="1"/>
  <c r="AR154" i="2" s="1"/>
  <c r="T154" i="2"/>
  <c r="BC123" i="1"/>
  <c r="CA122" i="1"/>
  <c r="AS154" i="2" s="1"/>
  <c r="U154" i="2"/>
  <c r="AZ123" i="1"/>
  <c r="BX122" i="1"/>
  <c r="AP154" i="2" s="1"/>
  <c r="R154" i="2"/>
  <c r="BE124" i="1"/>
  <c r="CC123" i="1"/>
  <c r="AU155" i="2" s="1"/>
  <c r="W155" i="2"/>
  <c r="BA123" i="1"/>
  <c r="BY122" i="1"/>
  <c r="AQ154" i="2" s="1"/>
  <c r="S154" i="2"/>
  <c r="BD123" i="1"/>
  <c r="CB122" i="1"/>
  <c r="AT154" i="2" s="1"/>
  <c r="V154" i="2"/>
  <c r="AH153" i="2"/>
  <c r="AR122" i="1"/>
  <c r="BP122" i="1" s="1"/>
  <c r="J153" i="2"/>
  <c r="AC152" i="2"/>
  <c r="AX152" i="2" s="1"/>
  <c r="AM121" i="1"/>
  <c r="BK121" i="1" s="1"/>
  <c r="E152" i="2"/>
  <c r="AF153" i="2"/>
  <c r="AP122" i="1"/>
  <c r="BN122" i="1" s="1"/>
  <c r="H153" i="2"/>
  <c r="AJ153" i="2"/>
  <c r="AT122" i="1"/>
  <c r="BR122" i="1" s="1"/>
  <c r="L153" i="2"/>
  <c r="AM153" i="2"/>
  <c r="AW122" i="1"/>
  <c r="BU122" i="1" s="1"/>
  <c r="O153" i="2"/>
  <c r="AO153" i="2"/>
  <c r="AY122" i="1"/>
  <c r="BW122" i="1" s="1"/>
  <c r="Q153" i="2"/>
  <c r="AN153" i="2"/>
  <c r="AX122" i="1"/>
  <c r="BV122" i="1" s="1"/>
  <c r="P153" i="2"/>
  <c r="AK153" i="2"/>
  <c r="AU122" i="1"/>
  <c r="BS122" i="1" s="1"/>
  <c r="M153" i="2"/>
  <c r="AB153" i="2"/>
  <c r="AL122" i="1"/>
  <c r="BJ122" i="1" s="1"/>
  <c r="D153" i="2"/>
  <c r="AI153" i="2"/>
  <c r="AS122" i="1"/>
  <c r="BQ122" i="1" s="1"/>
  <c r="K153" i="2"/>
  <c r="AL153" i="2"/>
  <c r="AV122" i="1"/>
  <c r="BT122" i="1" s="1"/>
  <c r="N153" i="2"/>
  <c r="AD153" i="2"/>
  <c r="AN122" i="1"/>
  <c r="BL122" i="1" s="1"/>
  <c r="F153" i="2"/>
  <c r="AE153" i="2"/>
  <c r="AO122" i="1"/>
  <c r="BM122" i="1" s="1"/>
  <c r="G153" i="2"/>
  <c r="AG153" i="2"/>
  <c r="AQ122" i="1"/>
  <c r="BO122" i="1" s="1"/>
  <c r="I153" i="2"/>
  <c r="AK114" i="13"/>
  <c r="AJ113" i="13"/>
  <c r="AI112" i="13"/>
  <c r="AL115" i="13"/>
  <c r="AH115" i="13"/>
  <c r="AM112" i="13"/>
  <c r="BR138" i="2"/>
  <c r="DN107" i="1"/>
  <c r="BP138" i="2"/>
  <c r="DL107" i="1"/>
  <c r="DI107" i="1"/>
  <c r="BM138" i="2"/>
  <c r="DO107" i="1"/>
  <c r="BS138" i="2"/>
  <c r="BV139" i="2"/>
  <c r="DR108" i="1"/>
  <c r="DS110" i="1"/>
  <c r="BW141" i="2"/>
  <c r="DM115" i="1"/>
  <c r="BQ146" i="2"/>
  <c r="DQ107" i="1"/>
  <c r="BU138" i="2"/>
  <c r="DF107" i="1"/>
  <c r="BJ138" i="2"/>
  <c r="DK107" i="1"/>
  <c r="BO138" i="2"/>
  <c r="DJ107" i="1"/>
  <c r="BN138" i="2"/>
  <c r="DH108" i="1"/>
  <c r="BL139" i="2"/>
  <c r="DG107" i="1"/>
  <c r="BK138" i="2"/>
  <c r="DP108" i="1"/>
  <c r="BT139" i="2"/>
  <c r="BF125" i="1" l="1"/>
  <c r="X156" i="2"/>
  <c r="CD124" i="1"/>
  <c r="AV156" i="2" s="1"/>
  <c r="AW152" i="2"/>
  <c r="AY152" i="2"/>
  <c r="BC124" i="1"/>
  <c r="CA123" i="1"/>
  <c r="AS155" i="2" s="1"/>
  <c r="U155" i="2"/>
  <c r="BE125" i="1"/>
  <c r="CC124" i="1"/>
  <c r="AU156" i="2" s="1"/>
  <c r="W156" i="2"/>
  <c r="BD124" i="1"/>
  <c r="CB123" i="1"/>
  <c r="AT155" i="2" s="1"/>
  <c r="V155" i="2"/>
  <c r="BA124" i="1"/>
  <c r="BY123" i="1"/>
  <c r="AQ155" i="2" s="1"/>
  <c r="S155" i="2"/>
  <c r="AZ124" i="1"/>
  <c r="BX123" i="1"/>
  <c r="AP155" i="2" s="1"/>
  <c r="R155" i="2"/>
  <c r="BB124" i="1"/>
  <c r="BZ123" i="1"/>
  <c r="AR155" i="2" s="1"/>
  <c r="T155" i="2"/>
  <c r="AI154" i="2"/>
  <c r="AS123" i="1"/>
  <c r="BQ123" i="1" s="1"/>
  <c r="K154" i="2"/>
  <c r="AE154" i="2"/>
  <c r="AO123" i="1"/>
  <c r="BM123" i="1" s="1"/>
  <c r="G154" i="2"/>
  <c r="AD154" i="2"/>
  <c r="AN123" i="1"/>
  <c r="BL123" i="1" s="1"/>
  <c r="F154" i="2"/>
  <c r="AJ154" i="2"/>
  <c r="AT123" i="1"/>
  <c r="BR123" i="1" s="1"/>
  <c r="L154" i="2"/>
  <c r="AC153" i="2"/>
  <c r="AW153" i="2" s="1"/>
  <c r="AM122" i="1"/>
  <c r="BK122" i="1" s="1"/>
  <c r="E153" i="2"/>
  <c r="AN154" i="2"/>
  <c r="AX123" i="1"/>
  <c r="BV123" i="1" s="1"/>
  <c r="P154" i="2"/>
  <c r="AM154" i="2"/>
  <c r="AW123" i="1"/>
  <c r="BU123" i="1" s="1"/>
  <c r="O154" i="2"/>
  <c r="AO154" i="2"/>
  <c r="AY123" i="1"/>
  <c r="BW123" i="1" s="1"/>
  <c r="Q154" i="2"/>
  <c r="AB154" i="2"/>
  <c r="AL123" i="1"/>
  <c r="BJ123" i="1" s="1"/>
  <c r="D154" i="2"/>
  <c r="AG154" i="2"/>
  <c r="AQ123" i="1"/>
  <c r="BO123" i="1" s="1"/>
  <c r="I154" i="2"/>
  <c r="AL154" i="2"/>
  <c r="AV123" i="1"/>
  <c r="BT123" i="1" s="1"/>
  <c r="N154" i="2"/>
  <c r="AF154" i="2"/>
  <c r="AP123" i="1"/>
  <c r="BN123" i="1" s="1"/>
  <c r="H154" i="2"/>
  <c r="AH154" i="2"/>
  <c r="AR123" i="1"/>
  <c r="BP123" i="1" s="1"/>
  <c r="J154" i="2"/>
  <c r="AK154" i="2"/>
  <c r="AU123" i="1"/>
  <c r="BS123" i="1" s="1"/>
  <c r="M154" i="2"/>
  <c r="AM113" i="13"/>
  <c r="AJ114" i="13"/>
  <c r="AK115" i="13"/>
  <c r="AH116" i="13"/>
  <c r="AL116" i="13"/>
  <c r="AI113" i="13"/>
  <c r="DH109" i="1"/>
  <c r="BL140" i="2"/>
  <c r="DF108" i="1"/>
  <c r="BJ139" i="2"/>
  <c r="DM116" i="1"/>
  <c r="BQ147" i="2"/>
  <c r="DJ108" i="1"/>
  <c r="BN139" i="2"/>
  <c r="DK108" i="1"/>
  <c r="BO139" i="2"/>
  <c r="BU139" i="2"/>
  <c r="DQ108" i="1"/>
  <c r="DL108" i="1"/>
  <c r="BP139" i="2"/>
  <c r="BR139" i="2"/>
  <c r="DN108" i="1"/>
  <c r="DR109" i="1"/>
  <c r="BV140" i="2"/>
  <c r="DO108" i="1"/>
  <c r="BS139" i="2"/>
  <c r="BW142" i="2"/>
  <c r="DS111" i="1"/>
  <c r="DI108" i="1"/>
  <c r="BM139" i="2"/>
  <c r="DP109" i="1"/>
  <c r="BT140" i="2"/>
  <c r="DG108" i="1"/>
  <c r="BK139" i="2"/>
  <c r="AY153" i="2" l="1"/>
  <c r="AX153" i="2"/>
  <c r="BF126" i="1"/>
  <c r="X157" i="2"/>
  <c r="CD125" i="1"/>
  <c r="AV157" i="2" s="1"/>
  <c r="AZ125" i="1"/>
  <c r="BX124" i="1"/>
  <c r="AP156" i="2" s="1"/>
  <c r="R156" i="2"/>
  <c r="BE126" i="1"/>
  <c r="W157" i="2"/>
  <c r="CC125" i="1"/>
  <c r="AU157" i="2" s="1"/>
  <c r="BB125" i="1"/>
  <c r="BZ124" i="1"/>
  <c r="AR156" i="2" s="1"/>
  <c r="T156" i="2"/>
  <c r="BD125" i="1"/>
  <c r="CB124" i="1"/>
  <c r="AT156" i="2" s="1"/>
  <c r="V156" i="2"/>
  <c r="BA125" i="1"/>
  <c r="BY124" i="1"/>
  <c r="AQ156" i="2" s="1"/>
  <c r="S156" i="2"/>
  <c r="BC125" i="1"/>
  <c r="CA124" i="1"/>
  <c r="AS156" i="2" s="1"/>
  <c r="U156" i="2"/>
  <c r="AL155" i="2"/>
  <c r="AV124" i="1"/>
  <c r="BT124" i="1" s="1"/>
  <c r="N155" i="2"/>
  <c r="AO155" i="2"/>
  <c r="AY124" i="1"/>
  <c r="BW124" i="1" s="1"/>
  <c r="Q155" i="2"/>
  <c r="AH155" i="2"/>
  <c r="AR124" i="1"/>
  <c r="BP124" i="1" s="1"/>
  <c r="J155" i="2"/>
  <c r="AC154" i="2"/>
  <c r="AX154" i="2" s="1"/>
  <c r="AM123" i="1"/>
  <c r="BK123" i="1" s="1"/>
  <c r="E154" i="2"/>
  <c r="AE155" i="2"/>
  <c r="AO124" i="1"/>
  <c r="BM124" i="1" s="1"/>
  <c r="G155" i="2"/>
  <c r="AK155" i="2"/>
  <c r="AU124" i="1"/>
  <c r="BS124" i="1" s="1"/>
  <c r="M155" i="2"/>
  <c r="AM155" i="2"/>
  <c r="AW124" i="1"/>
  <c r="BU124" i="1" s="1"/>
  <c r="O155" i="2"/>
  <c r="AN155" i="2"/>
  <c r="AX124" i="1"/>
  <c r="BV124" i="1" s="1"/>
  <c r="P155" i="2"/>
  <c r="AD155" i="2"/>
  <c r="AN124" i="1"/>
  <c r="BL124" i="1" s="1"/>
  <c r="F155" i="2"/>
  <c r="AF155" i="2"/>
  <c r="AP124" i="1"/>
  <c r="BN124" i="1" s="1"/>
  <c r="H155" i="2"/>
  <c r="AJ155" i="2"/>
  <c r="AT124" i="1"/>
  <c r="BR124" i="1" s="1"/>
  <c r="L155" i="2"/>
  <c r="AG155" i="2"/>
  <c r="AQ124" i="1"/>
  <c r="BO124" i="1" s="1"/>
  <c r="I155" i="2"/>
  <c r="AB155" i="2"/>
  <c r="AL124" i="1"/>
  <c r="BJ124" i="1" s="1"/>
  <c r="D155" i="2"/>
  <c r="AI155" i="2"/>
  <c r="AS124" i="1"/>
  <c r="BQ124" i="1" s="1"/>
  <c r="K155" i="2"/>
  <c r="AL117" i="13"/>
  <c r="AK116" i="13"/>
  <c r="AH117" i="13"/>
  <c r="AJ115" i="13"/>
  <c r="AI114" i="13"/>
  <c r="AM114" i="13"/>
  <c r="DI109" i="1"/>
  <c r="BM140" i="2"/>
  <c r="BN140" i="2"/>
  <c r="DJ109" i="1"/>
  <c r="DO109" i="1"/>
  <c r="BS140" i="2"/>
  <c r="DL109" i="1"/>
  <c r="BP140" i="2"/>
  <c r="BQ148" i="2"/>
  <c r="DM117" i="1"/>
  <c r="BJ140" i="2"/>
  <c r="DF109" i="1"/>
  <c r="DN109" i="1"/>
  <c r="BR140" i="2"/>
  <c r="DK109" i="1"/>
  <c r="BO140" i="2"/>
  <c r="BW143" i="2"/>
  <c r="DS112" i="1"/>
  <c r="DR110" i="1"/>
  <c r="BV141" i="2"/>
  <c r="DQ109" i="1"/>
  <c r="BU140" i="2"/>
  <c r="DH110" i="1"/>
  <c r="BL141" i="2"/>
  <c r="DG109" i="1"/>
  <c r="BK140" i="2"/>
  <c r="DP110" i="1"/>
  <c r="BT141" i="2"/>
  <c r="AW154" i="2" l="1"/>
  <c r="AY154" i="2"/>
  <c r="BF127" i="1"/>
  <c r="X158" i="2"/>
  <c r="CD126" i="1"/>
  <c r="AV158" i="2" s="1"/>
  <c r="BB126" i="1"/>
  <c r="BZ125" i="1"/>
  <c r="AR157" i="2" s="1"/>
  <c r="T157" i="2"/>
  <c r="BE127" i="1"/>
  <c r="CC126" i="1"/>
  <c r="AU158" i="2" s="1"/>
  <c r="W158" i="2"/>
  <c r="BC126" i="1"/>
  <c r="CA125" i="1"/>
  <c r="AS157" i="2" s="1"/>
  <c r="U157" i="2"/>
  <c r="BD126" i="1"/>
  <c r="CB125" i="1"/>
  <c r="AT157" i="2" s="1"/>
  <c r="V157" i="2"/>
  <c r="BA126" i="1"/>
  <c r="BY125" i="1"/>
  <c r="AQ157" i="2" s="1"/>
  <c r="S157" i="2"/>
  <c r="AZ126" i="1"/>
  <c r="BX125" i="1"/>
  <c r="AP157" i="2" s="1"/>
  <c r="R157" i="2"/>
  <c r="AE156" i="2"/>
  <c r="AO125" i="1"/>
  <c r="BM125" i="1" s="1"/>
  <c r="G156" i="2"/>
  <c r="AG156" i="2"/>
  <c r="AQ125" i="1"/>
  <c r="BO125" i="1" s="1"/>
  <c r="I156" i="2"/>
  <c r="AC155" i="2"/>
  <c r="AX155" i="2" s="1"/>
  <c r="AM124" i="1"/>
  <c r="BK124" i="1" s="1"/>
  <c r="E155" i="2"/>
  <c r="AD156" i="2"/>
  <c r="AN125" i="1"/>
  <c r="BL125" i="1" s="1"/>
  <c r="F156" i="2"/>
  <c r="AL156" i="2"/>
  <c r="AV125" i="1"/>
  <c r="BT125" i="1" s="1"/>
  <c r="N156" i="2"/>
  <c r="AF156" i="2"/>
  <c r="AP125" i="1"/>
  <c r="BN125" i="1" s="1"/>
  <c r="H156" i="2"/>
  <c r="AI156" i="2"/>
  <c r="AS125" i="1"/>
  <c r="BQ125" i="1" s="1"/>
  <c r="K156" i="2"/>
  <c r="AK156" i="2"/>
  <c r="AU125" i="1"/>
  <c r="BS125" i="1" s="1"/>
  <c r="M156" i="2"/>
  <c r="AJ156" i="2"/>
  <c r="AT125" i="1"/>
  <c r="BR125" i="1" s="1"/>
  <c r="L156" i="2"/>
  <c r="AH156" i="2"/>
  <c r="AR125" i="1"/>
  <c r="BP125" i="1" s="1"/>
  <c r="J156" i="2"/>
  <c r="AB156" i="2"/>
  <c r="AL125" i="1"/>
  <c r="BJ125" i="1" s="1"/>
  <c r="D156" i="2"/>
  <c r="AO156" i="2"/>
  <c r="AY125" i="1"/>
  <c r="BW125" i="1" s="1"/>
  <c r="Q156" i="2"/>
  <c r="AM156" i="2"/>
  <c r="AW125" i="1"/>
  <c r="BU125" i="1" s="1"/>
  <c r="O156" i="2"/>
  <c r="AN156" i="2"/>
  <c r="AX125" i="1"/>
  <c r="BV125" i="1" s="1"/>
  <c r="P156" i="2"/>
  <c r="AL118" i="13"/>
  <c r="AM115" i="13"/>
  <c r="AJ116" i="13"/>
  <c r="AH118" i="13"/>
  <c r="AK117" i="13"/>
  <c r="AI115" i="13"/>
  <c r="DH111" i="1"/>
  <c r="BL142" i="2"/>
  <c r="DR111" i="1"/>
  <c r="BV142" i="2"/>
  <c r="DF110" i="1"/>
  <c r="BJ141" i="2"/>
  <c r="BP141" i="2"/>
  <c r="DL110" i="1"/>
  <c r="DO110" i="1"/>
  <c r="BS141" i="2"/>
  <c r="BU141" i="2"/>
  <c r="DQ110" i="1"/>
  <c r="DK110" i="1"/>
  <c r="BO141" i="2"/>
  <c r="BR141" i="2"/>
  <c r="DN110" i="1"/>
  <c r="DJ110" i="1"/>
  <c r="BN141" i="2"/>
  <c r="BW144" i="2"/>
  <c r="DS113" i="1"/>
  <c r="BQ149" i="2"/>
  <c r="DM118" i="1"/>
  <c r="DI110" i="1"/>
  <c r="BM141" i="2"/>
  <c r="DP111" i="1"/>
  <c r="BT142" i="2"/>
  <c r="DG110" i="1"/>
  <c r="BK141" i="2"/>
  <c r="AW155" i="2" l="1"/>
  <c r="BF128" i="1"/>
  <c r="X159" i="2"/>
  <c r="CD127" i="1"/>
  <c r="AV159" i="2" s="1"/>
  <c r="AY155" i="2"/>
  <c r="AZ127" i="1"/>
  <c r="BX126" i="1"/>
  <c r="AP158" i="2" s="1"/>
  <c r="R158" i="2"/>
  <c r="BE128" i="1"/>
  <c r="W159" i="2"/>
  <c r="CC127" i="1"/>
  <c r="AU159" i="2" s="1"/>
  <c r="BD127" i="1"/>
  <c r="CB126" i="1"/>
  <c r="AT158" i="2" s="1"/>
  <c r="V158" i="2"/>
  <c r="BA127" i="1"/>
  <c r="BY126" i="1"/>
  <c r="AQ158" i="2" s="1"/>
  <c r="S158" i="2"/>
  <c r="BB127" i="1"/>
  <c r="T158" i="2"/>
  <c r="BZ126" i="1"/>
  <c r="AR158" i="2" s="1"/>
  <c r="BC127" i="1"/>
  <c r="CA126" i="1"/>
  <c r="AS158" i="2" s="1"/>
  <c r="U158" i="2"/>
  <c r="AD157" i="2"/>
  <c r="AN126" i="1"/>
  <c r="BL126" i="1" s="1"/>
  <c r="F157" i="2"/>
  <c r="AB157" i="2"/>
  <c r="AL126" i="1"/>
  <c r="BJ126" i="1" s="1"/>
  <c r="D157" i="2"/>
  <c r="AC156" i="2"/>
  <c r="AX156" i="2" s="1"/>
  <c r="AM125" i="1"/>
  <c r="BK125" i="1" s="1"/>
  <c r="E156" i="2"/>
  <c r="AL157" i="2"/>
  <c r="AV126" i="1"/>
  <c r="BT126" i="1" s="1"/>
  <c r="N157" i="2"/>
  <c r="AH157" i="2"/>
  <c r="AR126" i="1"/>
  <c r="BP126" i="1" s="1"/>
  <c r="J157" i="2"/>
  <c r="AG157" i="2"/>
  <c r="AQ126" i="1"/>
  <c r="BO126" i="1" s="1"/>
  <c r="I157" i="2"/>
  <c r="AK157" i="2"/>
  <c r="AU126" i="1"/>
  <c r="BS126" i="1" s="1"/>
  <c r="M157" i="2"/>
  <c r="AO157" i="2"/>
  <c r="AY126" i="1"/>
  <c r="BW126" i="1" s="1"/>
  <c r="Q157" i="2"/>
  <c r="AN157" i="2"/>
  <c r="AX126" i="1"/>
  <c r="BV126" i="1" s="1"/>
  <c r="P157" i="2"/>
  <c r="AI157" i="2"/>
  <c r="AS126" i="1"/>
  <c r="BQ126" i="1" s="1"/>
  <c r="K157" i="2"/>
  <c r="AJ157" i="2"/>
  <c r="AT126" i="1"/>
  <c r="BR126" i="1" s="1"/>
  <c r="L157" i="2"/>
  <c r="AE157" i="2"/>
  <c r="AO126" i="1"/>
  <c r="BM126" i="1" s="1"/>
  <c r="G157" i="2"/>
  <c r="AM157" i="2"/>
  <c r="AW126" i="1"/>
  <c r="BU126" i="1" s="1"/>
  <c r="O157" i="2"/>
  <c r="AF157" i="2"/>
  <c r="AP126" i="1"/>
  <c r="BN126" i="1" s="1"/>
  <c r="H157" i="2"/>
  <c r="AI116" i="13"/>
  <c r="AH119" i="13"/>
  <c r="AM116" i="13"/>
  <c r="AK118" i="13"/>
  <c r="AJ117" i="13"/>
  <c r="AL119" i="13"/>
  <c r="DI111" i="1"/>
  <c r="BM142" i="2"/>
  <c r="DO111" i="1"/>
  <c r="BS142" i="2"/>
  <c r="DS114" i="1"/>
  <c r="BW145" i="2"/>
  <c r="DL111" i="1"/>
  <c r="BP142" i="2"/>
  <c r="DR112" i="1"/>
  <c r="BV143" i="2"/>
  <c r="DJ111" i="1"/>
  <c r="BN142" i="2"/>
  <c r="BO142" i="2"/>
  <c r="DK111" i="1"/>
  <c r="BJ142" i="2"/>
  <c r="DF111" i="1"/>
  <c r="BQ150" i="2"/>
  <c r="DM119" i="1"/>
  <c r="DN111" i="1"/>
  <c r="BR142" i="2"/>
  <c r="BU142" i="2"/>
  <c r="DQ111" i="1"/>
  <c r="DH112" i="1"/>
  <c r="BL143" i="2"/>
  <c r="DG111" i="1"/>
  <c r="BK142" i="2"/>
  <c r="DP112" i="1"/>
  <c r="BT143" i="2"/>
  <c r="BF129" i="1" l="1"/>
  <c r="CD128" i="1"/>
  <c r="AV160" i="2" s="1"/>
  <c r="X160" i="2"/>
  <c r="AW156" i="2"/>
  <c r="AY156" i="2"/>
  <c r="BE129" i="1"/>
  <c r="W160" i="2"/>
  <c r="CC128" i="1"/>
  <c r="AU160" i="2" s="1"/>
  <c r="BD128" i="1"/>
  <c r="CB127" i="1"/>
  <c r="AT159" i="2" s="1"/>
  <c r="V159" i="2"/>
  <c r="BA128" i="1"/>
  <c r="BY127" i="1"/>
  <c r="AQ159" i="2" s="1"/>
  <c r="S159" i="2"/>
  <c r="BC128" i="1"/>
  <c r="CA127" i="1"/>
  <c r="AS159" i="2" s="1"/>
  <c r="U159" i="2"/>
  <c r="BB128" i="1"/>
  <c r="BZ127" i="1"/>
  <c r="AR159" i="2" s="1"/>
  <c r="T159" i="2"/>
  <c r="AZ128" i="1"/>
  <c r="BX127" i="1"/>
  <c r="AP159" i="2" s="1"/>
  <c r="R159" i="2"/>
  <c r="AI158" i="2"/>
  <c r="AS127" i="1"/>
  <c r="BQ127" i="1" s="1"/>
  <c r="K158" i="2"/>
  <c r="AC157" i="2"/>
  <c r="AY157" i="2" s="1"/>
  <c r="AM126" i="1"/>
  <c r="BK126" i="1" s="1"/>
  <c r="E157" i="2"/>
  <c r="AK158" i="2"/>
  <c r="AU127" i="1"/>
  <c r="BS127" i="1" s="1"/>
  <c r="M158" i="2"/>
  <c r="AH158" i="2"/>
  <c r="AR127" i="1"/>
  <c r="BP127" i="1" s="1"/>
  <c r="J158" i="2"/>
  <c r="AM158" i="2"/>
  <c r="AW127" i="1"/>
  <c r="BU127" i="1" s="1"/>
  <c r="O158" i="2"/>
  <c r="AE158" i="2"/>
  <c r="AO127" i="1"/>
  <c r="BM127" i="1" s="1"/>
  <c r="G158" i="2"/>
  <c r="AB158" i="2"/>
  <c r="AL127" i="1"/>
  <c r="BJ127" i="1" s="1"/>
  <c r="D158" i="2"/>
  <c r="AN158" i="2"/>
  <c r="AX127" i="1"/>
  <c r="BV127" i="1" s="1"/>
  <c r="P158" i="2"/>
  <c r="AL158" i="2"/>
  <c r="AV127" i="1"/>
  <c r="BT127" i="1" s="1"/>
  <c r="N158" i="2"/>
  <c r="AF158" i="2"/>
  <c r="AP127" i="1"/>
  <c r="BN127" i="1" s="1"/>
  <c r="H158" i="2"/>
  <c r="AJ158" i="2"/>
  <c r="AT127" i="1"/>
  <c r="BR127" i="1" s="1"/>
  <c r="L158" i="2"/>
  <c r="AD158" i="2"/>
  <c r="AN127" i="1"/>
  <c r="BL127" i="1" s="1"/>
  <c r="F158" i="2"/>
  <c r="AO158" i="2"/>
  <c r="AY127" i="1"/>
  <c r="BW127" i="1" s="1"/>
  <c r="Q158" i="2"/>
  <c r="AG158" i="2"/>
  <c r="AQ127" i="1"/>
  <c r="BO127" i="1" s="1"/>
  <c r="I158" i="2"/>
  <c r="AJ118" i="13"/>
  <c r="AH120" i="13"/>
  <c r="AK119" i="13"/>
  <c r="AM117" i="13"/>
  <c r="AI117" i="13"/>
  <c r="AL120" i="13"/>
  <c r="DR113" i="1"/>
  <c r="BV144" i="2"/>
  <c r="DM120" i="1"/>
  <c r="BQ151" i="2"/>
  <c r="DK112" i="1"/>
  <c r="BO143" i="2"/>
  <c r="DL112" i="1"/>
  <c r="BP143" i="2"/>
  <c r="DH113" i="1"/>
  <c r="BL144" i="2"/>
  <c r="BR143" i="2"/>
  <c r="DN112" i="1"/>
  <c r="DJ112" i="1"/>
  <c r="BN143" i="2"/>
  <c r="DQ112" i="1"/>
  <c r="BU143" i="2"/>
  <c r="DF112" i="1"/>
  <c r="BJ143" i="2"/>
  <c r="BW146" i="2"/>
  <c r="DS115" i="1"/>
  <c r="BS143" i="2"/>
  <c r="DO112" i="1"/>
  <c r="BM143" i="2"/>
  <c r="DI112" i="1"/>
  <c r="DG112" i="1"/>
  <c r="BK143" i="2"/>
  <c r="DP113" i="1"/>
  <c r="BT144" i="2"/>
  <c r="AX157" i="2" l="1"/>
  <c r="AW157" i="2"/>
  <c r="BF130" i="1"/>
  <c r="X161" i="2"/>
  <c r="CD129" i="1"/>
  <c r="AV161" i="2" s="1"/>
  <c r="BA129" i="1"/>
  <c r="BY128" i="1"/>
  <c r="AQ160" i="2" s="1"/>
  <c r="S160" i="2"/>
  <c r="BD129" i="1"/>
  <c r="CB128" i="1"/>
  <c r="AT160" i="2" s="1"/>
  <c r="V160" i="2"/>
  <c r="BC129" i="1"/>
  <c r="CA128" i="1"/>
  <c r="AS160" i="2" s="1"/>
  <c r="U160" i="2"/>
  <c r="AZ129" i="1"/>
  <c r="BX128" i="1"/>
  <c r="AP160" i="2" s="1"/>
  <c r="R160" i="2"/>
  <c r="BB129" i="1"/>
  <c r="BZ128" i="1"/>
  <c r="AR160" i="2" s="1"/>
  <c r="T160" i="2"/>
  <c r="BE130" i="1"/>
  <c r="CC129" i="1"/>
  <c r="AU161" i="2" s="1"/>
  <c r="W161" i="2"/>
  <c r="AJ159" i="2"/>
  <c r="AT128" i="1"/>
  <c r="BR128" i="1" s="1"/>
  <c r="L159" i="2"/>
  <c r="AM159" i="2"/>
  <c r="AW128" i="1"/>
  <c r="BU128" i="1" s="1"/>
  <c r="O159" i="2"/>
  <c r="AN159" i="2"/>
  <c r="AX128" i="1"/>
  <c r="BV128" i="1" s="1"/>
  <c r="P159" i="2"/>
  <c r="AO159" i="2"/>
  <c r="AY128" i="1"/>
  <c r="BW128" i="1" s="1"/>
  <c r="Q159" i="2"/>
  <c r="AH159" i="2"/>
  <c r="AR128" i="1"/>
  <c r="BP128" i="1" s="1"/>
  <c r="J159" i="2"/>
  <c r="AK159" i="2"/>
  <c r="AU128" i="1"/>
  <c r="BS128" i="1" s="1"/>
  <c r="M159" i="2"/>
  <c r="AC158" i="2"/>
  <c r="AX158" i="2" s="1"/>
  <c r="AM127" i="1"/>
  <c r="BK127" i="1" s="1"/>
  <c r="E158" i="2"/>
  <c r="AB159" i="2"/>
  <c r="AL128" i="1"/>
  <c r="BJ128" i="1" s="1"/>
  <c r="D159" i="2"/>
  <c r="AI159" i="2"/>
  <c r="AS128" i="1"/>
  <c r="BQ128" i="1" s="1"/>
  <c r="K159" i="2"/>
  <c r="AF159" i="2"/>
  <c r="AP128" i="1"/>
  <c r="BN128" i="1" s="1"/>
  <c r="H159" i="2"/>
  <c r="AD159" i="2"/>
  <c r="AN128" i="1"/>
  <c r="BL128" i="1" s="1"/>
  <c r="F159" i="2"/>
  <c r="AL159" i="2"/>
  <c r="AV128" i="1"/>
  <c r="BT128" i="1" s="1"/>
  <c r="N159" i="2"/>
  <c r="AG159" i="2"/>
  <c r="AQ128" i="1"/>
  <c r="BO128" i="1" s="1"/>
  <c r="I159" i="2"/>
  <c r="AE159" i="2"/>
  <c r="AO128" i="1"/>
  <c r="BM128" i="1" s="1"/>
  <c r="G159" i="2"/>
  <c r="AM118" i="13"/>
  <c r="AK120" i="13"/>
  <c r="AL121" i="13"/>
  <c r="AJ119" i="13"/>
  <c r="AI118" i="13"/>
  <c r="AH121" i="13"/>
  <c r="DS116" i="1"/>
  <c r="BW147" i="2"/>
  <c r="DL113" i="1"/>
  <c r="BP144" i="2"/>
  <c r="BS144" i="2"/>
  <c r="DO113" i="1"/>
  <c r="DF113" i="1"/>
  <c r="BJ144" i="2"/>
  <c r="DJ113" i="1"/>
  <c r="BN144" i="2"/>
  <c r="DH114" i="1"/>
  <c r="BL145" i="2"/>
  <c r="DM121" i="1"/>
  <c r="BQ152" i="2"/>
  <c r="DN113" i="1"/>
  <c r="BR144" i="2"/>
  <c r="DI113" i="1"/>
  <c r="BM144" i="2"/>
  <c r="DQ113" i="1"/>
  <c r="BU144" i="2"/>
  <c r="DK113" i="1"/>
  <c r="BO144" i="2"/>
  <c r="DR114" i="1"/>
  <c r="BV145" i="2"/>
  <c r="DG113" i="1"/>
  <c r="BK144" i="2"/>
  <c r="DP114" i="1"/>
  <c r="BT145" i="2"/>
  <c r="BF131" i="1" l="1"/>
  <c r="X162" i="2"/>
  <c r="CD130" i="1"/>
  <c r="AV162" i="2" s="1"/>
  <c r="AY158" i="2"/>
  <c r="AW158" i="2"/>
  <c r="AW159" i="2"/>
  <c r="AY159" i="2"/>
  <c r="BD130" i="1"/>
  <c r="CB129" i="1"/>
  <c r="AT161" i="2" s="1"/>
  <c r="V161" i="2"/>
  <c r="BB130" i="1"/>
  <c r="T161" i="2"/>
  <c r="BZ129" i="1"/>
  <c r="AR161" i="2" s="1"/>
  <c r="BC130" i="1"/>
  <c r="U161" i="2"/>
  <c r="CA129" i="1"/>
  <c r="AS161" i="2" s="1"/>
  <c r="BE131" i="1"/>
  <c r="CC130" i="1"/>
  <c r="AU162" i="2" s="1"/>
  <c r="W162" i="2"/>
  <c r="AZ130" i="1"/>
  <c r="BX129" i="1"/>
  <c r="AP161" i="2" s="1"/>
  <c r="R161" i="2"/>
  <c r="BA130" i="1"/>
  <c r="BY129" i="1"/>
  <c r="AQ161" i="2" s="1"/>
  <c r="S161" i="2"/>
  <c r="AD160" i="2"/>
  <c r="AN129" i="1"/>
  <c r="BL129" i="1" s="1"/>
  <c r="F160" i="2"/>
  <c r="AN160" i="2"/>
  <c r="AX129" i="1"/>
  <c r="BV129" i="1" s="1"/>
  <c r="P160" i="2"/>
  <c r="AM160" i="2"/>
  <c r="AW129" i="1"/>
  <c r="BU129" i="1" s="1"/>
  <c r="O160" i="2"/>
  <c r="AB160" i="2"/>
  <c r="AL129" i="1"/>
  <c r="BJ129" i="1" s="1"/>
  <c r="D160" i="2"/>
  <c r="AH160" i="2"/>
  <c r="AR129" i="1"/>
  <c r="BP129" i="1" s="1"/>
  <c r="J160" i="2"/>
  <c r="AO160" i="2"/>
  <c r="AY129" i="1"/>
  <c r="BW129" i="1" s="1"/>
  <c r="Q160" i="2"/>
  <c r="AG160" i="2"/>
  <c r="AQ129" i="1"/>
  <c r="BO129" i="1" s="1"/>
  <c r="I160" i="2"/>
  <c r="AF160" i="2"/>
  <c r="AP129" i="1"/>
  <c r="BN129" i="1" s="1"/>
  <c r="H160" i="2"/>
  <c r="AC159" i="2"/>
  <c r="AX159" i="2" s="1"/>
  <c r="AM128" i="1"/>
  <c r="BK128" i="1" s="1"/>
  <c r="E159" i="2"/>
  <c r="AJ160" i="2"/>
  <c r="AT129" i="1"/>
  <c r="BR129" i="1" s="1"/>
  <c r="L160" i="2"/>
  <c r="AL160" i="2"/>
  <c r="AV129" i="1"/>
  <c r="BT129" i="1" s="1"/>
  <c r="N160" i="2"/>
  <c r="AI160" i="2"/>
  <c r="AS129" i="1"/>
  <c r="BQ129" i="1" s="1"/>
  <c r="K160" i="2"/>
  <c r="AE160" i="2"/>
  <c r="AO129" i="1"/>
  <c r="BM129" i="1" s="1"/>
  <c r="G160" i="2"/>
  <c r="AK160" i="2"/>
  <c r="AU129" i="1"/>
  <c r="BS129" i="1" s="1"/>
  <c r="M160" i="2"/>
  <c r="AL122" i="13"/>
  <c r="AK121" i="13"/>
  <c r="AM119" i="13"/>
  <c r="AH122" i="13"/>
  <c r="AI119" i="13"/>
  <c r="AJ120" i="13"/>
  <c r="DI114" i="1"/>
  <c r="BM145" i="2"/>
  <c r="DS117" i="1"/>
  <c r="BW148" i="2"/>
  <c r="DR115" i="1"/>
  <c r="BV146" i="2"/>
  <c r="BU145" i="2"/>
  <c r="DQ114" i="1"/>
  <c r="DK114" i="1"/>
  <c r="BO145" i="2"/>
  <c r="DO114" i="1"/>
  <c r="BS145" i="2"/>
  <c r="DN114" i="1"/>
  <c r="BR145" i="2"/>
  <c r="BN145" i="2"/>
  <c r="DJ114" i="1"/>
  <c r="DL114" i="1"/>
  <c r="BP145" i="2"/>
  <c r="DM122" i="1"/>
  <c r="BQ153" i="2"/>
  <c r="DH115" i="1"/>
  <c r="BL146" i="2"/>
  <c r="DF114" i="1"/>
  <c r="BJ145" i="2"/>
  <c r="DP115" i="1"/>
  <c r="BT146" i="2"/>
  <c r="DG114" i="1"/>
  <c r="BK145" i="2"/>
  <c r="X163" i="2" l="1"/>
  <c r="CD131" i="1"/>
  <c r="AV163" i="2" s="1"/>
  <c r="BC131" i="1"/>
  <c r="CA130" i="1"/>
  <c r="AS162" i="2" s="1"/>
  <c r="U162" i="2"/>
  <c r="BA131" i="1"/>
  <c r="BY130" i="1"/>
  <c r="AQ162" i="2" s="1"/>
  <c r="S162" i="2"/>
  <c r="BB131" i="1"/>
  <c r="BZ130" i="1"/>
  <c r="AR162" i="2" s="1"/>
  <c r="T162" i="2"/>
  <c r="AZ131" i="1"/>
  <c r="R162" i="2"/>
  <c r="BX130" i="1"/>
  <c r="AP162" i="2" s="1"/>
  <c r="W163" i="2"/>
  <c r="CC131" i="1"/>
  <c r="AU163" i="2" s="1"/>
  <c r="BD131" i="1"/>
  <c r="CB130" i="1"/>
  <c r="AT162" i="2" s="1"/>
  <c r="V162" i="2"/>
  <c r="AE161" i="2"/>
  <c r="AO130" i="1"/>
  <c r="BM130" i="1" s="1"/>
  <c r="G161" i="2"/>
  <c r="AM161" i="2"/>
  <c r="AW130" i="1"/>
  <c r="BU130" i="1" s="1"/>
  <c r="O161" i="2"/>
  <c r="AH161" i="2"/>
  <c r="AR130" i="1"/>
  <c r="BP130" i="1" s="1"/>
  <c r="J161" i="2"/>
  <c r="AB161" i="2"/>
  <c r="AL130" i="1"/>
  <c r="BJ130" i="1" s="1"/>
  <c r="D161" i="2"/>
  <c r="AF161" i="2"/>
  <c r="AP130" i="1"/>
  <c r="BN130" i="1" s="1"/>
  <c r="H161" i="2"/>
  <c r="AJ161" i="2"/>
  <c r="AT130" i="1"/>
  <c r="BR130" i="1" s="1"/>
  <c r="L161" i="2"/>
  <c r="AL161" i="2"/>
  <c r="AV130" i="1"/>
  <c r="BT130" i="1" s="1"/>
  <c r="N161" i="2"/>
  <c r="AD161" i="2"/>
  <c r="AN130" i="1"/>
  <c r="BL130" i="1" s="1"/>
  <c r="F161" i="2"/>
  <c r="AI161" i="2"/>
  <c r="AS130" i="1"/>
  <c r="BQ130" i="1" s="1"/>
  <c r="K161" i="2"/>
  <c r="AN161" i="2"/>
  <c r="AX130" i="1"/>
  <c r="BV130" i="1" s="1"/>
  <c r="P161" i="2"/>
  <c r="AG161" i="2"/>
  <c r="AQ130" i="1"/>
  <c r="BO130" i="1" s="1"/>
  <c r="I161" i="2"/>
  <c r="AK161" i="2"/>
  <c r="AU130" i="1"/>
  <c r="BS130" i="1" s="1"/>
  <c r="M161" i="2"/>
  <c r="AC160" i="2"/>
  <c r="AX160" i="2" s="1"/>
  <c r="AM129" i="1"/>
  <c r="BK129" i="1" s="1"/>
  <c r="E160" i="2"/>
  <c r="AO161" i="2"/>
  <c r="AY130" i="1"/>
  <c r="BW130" i="1" s="1"/>
  <c r="Q161" i="2"/>
  <c r="AJ121" i="13"/>
  <c r="AI120" i="13"/>
  <c r="AH123" i="13"/>
  <c r="AM120" i="13"/>
  <c r="AK122" i="13"/>
  <c r="AL123" i="13"/>
  <c r="BV147" i="2"/>
  <c r="DR116" i="1"/>
  <c r="BW149" i="2"/>
  <c r="DS118" i="1"/>
  <c r="DI115" i="1"/>
  <c r="BM146" i="2"/>
  <c r="BJ146" i="2"/>
  <c r="DF115" i="1"/>
  <c r="BQ154" i="2"/>
  <c r="DM123" i="1"/>
  <c r="DL115" i="1"/>
  <c r="BP146" i="2"/>
  <c r="DO115" i="1"/>
  <c r="BS146" i="2"/>
  <c r="BU146" i="2"/>
  <c r="DQ115" i="1"/>
  <c r="DJ115" i="1"/>
  <c r="BN146" i="2"/>
  <c r="DH116" i="1"/>
  <c r="BL147" i="2"/>
  <c r="DN115" i="1"/>
  <c r="BR146" i="2"/>
  <c r="DK115" i="1"/>
  <c r="BO146" i="2"/>
  <c r="DG115" i="1"/>
  <c r="BK146" i="2"/>
  <c r="DP116" i="1"/>
  <c r="BT147" i="2"/>
  <c r="AW160" i="2" l="1"/>
  <c r="AY160" i="2"/>
  <c r="BY131" i="1"/>
  <c r="AQ163" i="2" s="1"/>
  <c r="S163" i="2"/>
  <c r="BZ131" i="1"/>
  <c r="AR163" i="2" s="1"/>
  <c r="T163" i="2"/>
  <c r="BX131" i="1"/>
  <c r="AP163" i="2" s="1"/>
  <c r="R163" i="2"/>
  <c r="CB131" i="1"/>
  <c r="AT163" i="2" s="1"/>
  <c r="V163" i="2"/>
  <c r="CA131" i="1"/>
  <c r="AS163" i="2" s="1"/>
  <c r="U163" i="2"/>
  <c r="AC161" i="2"/>
  <c r="AW161" i="2" s="1"/>
  <c r="AM130" i="1"/>
  <c r="BK130" i="1" s="1"/>
  <c r="E161" i="2"/>
  <c r="AH162" i="2"/>
  <c r="AR131" i="1"/>
  <c r="BP131" i="1" s="1"/>
  <c r="J162" i="2"/>
  <c r="AK162" i="2"/>
  <c r="AU131" i="1"/>
  <c r="BS131" i="1" s="1"/>
  <c r="M162" i="2"/>
  <c r="AM162" i="2"/>
  <c r="AW131" i="1"/>
  <c r="BU131" i="1" s="1"/>
  <c r="O162" i="2"/>
  <c r="AN162" i="2"/>
  <c r="AX131" i="1"/>
  <c r="BV131" i="1" s="1"/>
  <c r="P162" i="2"/>
  <c r="AL162" i="2"/>
  <c r="AV131" i="1"/>
  <c r="BT131" i="1" s="1"/>
  <c r="N162" i="2"/>
  <c r="AI162" i="2"/>
  <c r="AS131" i="1"/>
  <c r="BQ131" i="1" s="1"/>
  <c r="K162" i="2"/>
  <c r="AO162" i="2"/>
  <c r="AY131" i="1"/>
  <c r="BW131" i="1" s="1"/>
  <c r="Q162" i="2"/>
  <c r="AB162" i="2"/>
  <c r="AL131" i="1"/>
  <c r="BJ131" i="1" s="1"/>
  <c r="D162" i="2"/>
  <c r="AF162" i="2"/>
  <c r="AP131" i="1"/>
  <c r="BN131" i="1" s="1"/>
  <c r="H162" i="2"/>
  <c r="AE162" i="2"/>
  <c r="AO131" i="1"/>
  <c r="BM131" i="1" s="1"/>
  <c r="G162" i="2"/>
  <c r="AG162" i="2"/>
  <c r="AQ131" i="1"/>
  <c r="BO131" i="1" s="1"/>
  <c r="I162" i="2"/>
  <c r="AD162" i="2"/>
  <c r="AN131" i="1"/>
  <c r="BL131" i="1" s="1"/>
  <c r="F162" i="2"/>
  <c r="AJ162" i="2"/>
  <c r="AT131" i="1"/>
  <c r="BR131" i="1" s="1"/>
  <c r="L162" i="2"/>
  <c r="AL124" i="13"/>
  <c r="AK123" i="13"/>
  <c r="AH124" i="13"/>
  <c r="AM121" i="13"/>
  <c r="AI121" i="13"/>
  <c r="AJ122" i="13"/>
  <c r="DM124" i="1"/>
  <c r="BQ155" i="2"/>
  <c r="DR117" i="1"/>
  <c r="BV148" i="2"/>
  <c r="BO147" i="2"/>
  <c r="DK116" i="1"/>
  <c r="DO116" i="1"/>
  <c r="BS147" i="2"/>
  <c r="DL116" i="1"/>
  <c r="BP147" i="2"/>
  <c r="DI116" i="1"/>
  <c r="BM147" i="2"/>
  <c r="DQ116" i="1"/>
  <c r="BU147" i="2"/>
  <c r="DF116" i="1"/>
  <c r="BJ147" i="2"/>
  <c r="DS119" i="1"/>
  <c r="BW150" i="2"/>
  <c r="BR147" i="2"/>
  <c r="DN116" i="1"/>
  <c r="DH117" i="1"/>
  <c r="BL148" i="2"/>
  <c r="DJ116" i="1"/>
  <c r="BN147" i="2"/>
  <c r="DP117" i="1"/>
  <c r="BT148" i="2"/>
  <c r="DG116" i="1"/>
  <c r="BK147" i="2"/>
  <c r="AX161" i="2" l="1"/>
  <c r="AY161" i="2"/>
  <c r="AK163" i="2"/>
  <c r="M163" i="2"/>
  <c r="AH163" i="2"/>
  <c r="J163" i="2"/>
  <c r="AO163" i="2"/>
  <c r="Q163" i="2"/>
  <c r="AN163" i="2"/>
  <c r="P163" i="2"/>
  <c r="AE163" i="2"/>
  <c r="G163" i="2"/>
  <c r="AD163" i="2"/>
  <c r="F163" i="2"/>
  <c r="AB163" i="2"/>
  <c r="D163" i="2"/>
  <c r="AC162" i="2"/>
  <c r="AW162" i="2" s="1"/>
  <c r="AM131" i="1"/>
  <c r="BK131" i="1" s="1"/>
  <c r="E162" i="2"/>
  <c r="AF163" i="2"/>
  <c r="H163" i="2"/>
  <c r="AI163" i="2"/>
  <c r="K163" i="2"/>
  <c r="AG163" i="2"/>
  <c r="I163" i="2"/>
  <c r="AM163" i="2"/>
  <c r="O163" i="2"/>
  <c r="AJ163" i="2"/>
  <c r="L163" i="2"/>
  <c r="AL163" i="2"/>
  <c r="N163" i="2"/>
  <c r="AM122" i="13"/>
  <c r="AI122" i="13"/>
  <c r="AH125" i="13"/>
  <c r="AK124" i="13"/>
  <c r="AJ123" i="13"/>
  <c r="AL125" i="13"/>
  <c r="DI117" i="1"/>
  <c r="BM148" i="2"/>
  <c r="DM125" i="1"/>
  <c r="BQ156" i="2"/>
  <c r="BN148" i="2"/>
  <c r="DJ117" i="1"/>
  <c r="BJ148" i="2"/>
  <c r="DF117" i="1"/>
  <c r="DQ117" i="1"/>
  <c r="BU148" i="2"/>
  <c r="BS148" i="2"/>
  <c r="DO117" i="1"/>
  <c r="BV149" i="2"/>
  <c r="DR118" i="1"/>
  <c r="DK117" i="1"/>
  <c r="BO148" i="2"/>
  <c r="DN117" i="1"/>
  <c r="BR148" i="2"/>
  <c r="DH118" i="1"/>
  <c r="BL149" i="2"/>
  <c r="DS120" i="1"/>
  <c r="BW151" i="2"/>
  <c r="DL117" i="1"/>
  <c r="BP148" i="2"/>
  <c r="DG117" i="1"/>
  <c r="BK148" i="2"/>
  <c r="DP118" i="1"/>
  <c r="BT149" i="2"/>
  <c r="AY162" i="2" l="1"/>
  <c r="AX162" i="2"/>
  <c r="AC163" i="2"/>
  <c r="AW163" i="2" s="1"/>
  <c r="E163" i="2"/>
  <c r="AL126" i="13"/>
  <c r="AJ124" i="13"/>
  <c r="AI123" i="13"/>
  <c r="AH126" i="13"/>
  <c r="AM123" i="13"/>
  <c r="AK125" i="13"/>
  <c r="DL118" i="1"/>
  <c r="BP149" i="2"/>
  <c r="DH119" i="1"/>
  <c r="BL150" i="2"/>
  <c r="DM126" i="1"/>
  <c r="BQ157" i="2"/>
  <c r="DO118" i="1"/>
  <c r="BS149" i="2"/>
  <c r="DJ118" i="1"/>
  <c r="BN149" i="2"/>
  <c r="BW152" i="2"/>
  <c r="DS121" i="1"/>
  <c r="BR149" i="2"/>
  <c r="DN118" i="1"/>
  <c r="BU149" i="2"/>
  <c r="DQ118" i="1"/>
  <c r="DI118" i="1"/>
  <c r="BM149" i="2"/>
  <c r="DK118" i="1"/>
  <c r="BO149" i="2"/>
  <c r="DR119" i="1"/>
  <c r="BV150" i="2"/>
  <c r="BJ149" i="2"/>
  <c r="DF118" i="1"/>
  <c r="DP119" i="1"/>
  <c r="BT150" i="2"/>
  <c r="DG118" i="1"/>
  <c r="BK149" i="2"/>
  <c r="AY163" i="2" l="1"/>
  <c r="AX163" i="2"/>
  <c r="AH127" i="13"/>
  <c r="AJ125" i="13"/>
  <c r="AI124" i="13"/>
  <c r="AK126" i="13"/>
  <c r="AM124" i="13"/>
  <c r="AL127" i="13"/>
  <c r="DN119" i="1"/>
  <c r="BR150" i="2"/>
  <c r="DK119" i="1"/>
  <c r="BO150" i="2"/>
  <c r="BM150" i="2"/>
  <c r="DI119" i="1"/>
  <c r="DO119" i="1"/>
  <c r="BS150" i="2"/>
  <c r="DH120" i="1"/>
  <c r="BL151" i="2"/>
  <c r="DQ119" i="1"/>
  <c r="BU150" i="2"/>
  <c r="DF119" i="1"/>
  <c r="BJ150" i="2"/>
  <c r="DS122" i="1"/>
  <c r="BW153" i="2"/>
  <c r="DM127" i="1"/>
  <c r="BQ158" i="2"/>
  <c r="BV151" i="2"/>
  <c r="DR120" i="1"/>
  <c r="BN150" i="2"/>
  <c r="DJ119" i="1"/>
  <c r="DL119" i="1"/>
  <c r="BP150" i="2"/>
  <c r="DG119" i="1"/>
  <c r="BK150" i="2"/>
  <c r="DP120" i="1"/>
  <c r="BT151" i="2"/>
  <c r="AM125" i="13" l="1"/>
  <c r="AL128" i="13"/>
  <c r="AI125" i="13"/>
  <c r="AH128" i="13"/>
  <c r="AK127" i="13"/>
  <c r="AJ126" i="13"/>
  <c r="J171" i="2"/>
  <c r="DI120" i="1"/>
  <c r="BM151" i="2"/>
  <c r="BP151" i="2"/>
  <c r="DL120" i="1"/>
  <c r="BS151" i="2"/>
  <c r="DO120" i="1"/>
  <c r="DM128" i="1"/>
  <c r="BQ159" i="2"/>
  <c r="DQ120" i="1"/>
  <c r="BU151" i="2"/>
  <c r="DH121" i="1"/>
  <c r="BL152" i="2"/>
  <c r="DN120" i="1"/>
  <c r="BR151" i="2"/>
  <c r="BW154" i="2"/>
  <c r="DS123" i="1"/>
  <c r="BN151" i="2"/>
  <c r="DJ120" i="1"/>
  <c r="DR121" i="1"/>
  <c r="BV152" i="2"/>
  <c r="BJ151" i="2"/>
  <c r="DF120" i="1"/>
  <c r="DK120" i="1"/>
  <c r="BO151" i="2"/>
  <c r="DP121" i="1"/>
  <c r="BT152" i="2"/>
  <c r="DG120" i="1"/>
  <c r="BK151" i="2"/>
  <c r="AM126" i="13" l="1"/>
  <c r="AH129" i="13"/>
  <c r="AL129" i="13"/>
  <c r="AI126" i="13"/>
  <c r="AJ127" i="13"/>
  <c r="AK128" i="13"/>
  <c r="DR122" i="1"/>
  <c r="BV153" i="2"/>
  <c r="DS124" i="1"/>
  <c r="BW155" i="2"/>
  <c r="DH122" i="1"/>
  <c r="BL153" i="2"/>
  <c r="BQ160" i="2"/>
  <c r="DM129" i="1"/>
  <c r="DF121" i="1"/>
  <c r="BJ152" i="2"/>
  <c r="BP152" i="2"/>
  <c r="DL121" i="1"/>
  <c r="DJ121" i="1"/>
  <c r="BN152" i="2"/>
  <c r="DN121" i="1"/>
  <c r="BR152" i="2"/>
  <c r="BO152" i="2"/>
  <c r="DK121" i="1"/>
  <c r="DQ121" i="1"/>
  <c r="BU152" i="2"/>
  <c r="BS152" i="2"/>
  <c r="DO121" i="1"/>
  <c r="BM152" i="2"/>
  <c r="DI121" i="1"/>
  <c r="DG121" i="1"/>
  <c r="BK152" i="2"/>
  <c r="DP122" i="1"/>
  <c r="BT153" i="2"/>
  <c r="AK129" i="13" l="1"/>
  <c r="AJ128" i="13"/>
  <c r="AL130" i="13"/>
  <c r="AI127" i="13"/>
  <c r="AH130" i="13"/>
  <c r="AM127" i="13"/>
  <c r="DF122" i="1"/>
  <c r="BJ153" i="2"/>
  <c r="BQ161" i="2"/>
  <c r="DM130" i="1"/>
  <c r="DQ122" i="1"/>
  <c r="BU153" i="2"/>
  <c r="DN122" i="1"/>
  <c r="BR153" i="2"/>
  <c r="BP153" i="2"/>
  <c r="DL122" i="1"/>
  <c r="BW156" i="2"/>
  <c r="DS125" i="1"/>
  <c r="DI122" i="1"/>
  <c r="BM153" i="2"/>
  <c r="DO122" i="1"/>
  <c r="BS153" i="2"/>
  <c r="DK122" i="1"/>
  <c r="BO153" i="2"/>
  <c r="BN153" i="2"/>
  <c r="DJ122" i="1"/>
  <c r="DH123" i="1"/>
  <c r="BL154" i="2"/>
  <c r="DR123" i="1"/>
  <c r="BV154" i="2"/>
  <c r="DG122" i="1"/>
  <c r="BK153" i="2"/>
  <c r="DP123" i="1"/>
  <c r="BT154" i="2"/>
  <c r="AK130" i="13" l="1"/>
  <c r="AM128" i="13"/>
  <c r="AH131" i="13"/>
  <c r="AI128" i="13"/>
  <c r="AL131" i="13"/>
  <c r="AJ129" i="13"/>
  <c r="DH124" i="1"/>
  <c r="BL155" i="2"/>
  <c r="BM154" i="2"/>
  <c r="DI123" i="1"/>
  <c r="DM131" i="1"/>
  <c r="BQ163" i="2" s="1"/>
  <c r="CG161" i="2" s="1"/>
  <c r="BQ162" i="2"/>
  <c r="DN123" i="1"/>
  <c r="BR154" i="2"/>
  <c r="BV155" i="2"/>
  <c r="DR124" i="1"/>
  <c r="BO154" i="2"/>
  <c r="DK123" i="1"/>
  <c r="DO123" i="1"/>
  <c r="BS154" i="2"/>
  <c r="DL123" i="1"/>
  <c r="BP154" i="2"/>
  <c r="DJ123" i="1"/>
  <c r="BN154" i="2"/>
  <c r="DS126" i="1"/>
  <c r="BW157" i="2"/>
  <c r="BU154" i="2"/>
  <c r="DQ123" i="1"/>
  <c r="DF123" i="1"/>
  <c r="BJ154" i="2"/>
  <c r="DP124" i="1"/>
  <c r="BT155" i="2"/>
  <c r="DG123" i="1"/>
  <c r="BK154" i="2"/>
  <c r="AJ130" i="13" l="1"/>
  <c r="AI129" i="13"/>
  <c r="AK131" i="13"/>
  <c r="AM129" i="13"/>
  <c r="CG162" i="2"/>
  <c r="DJ124" i="1"/>
  <c r="BN155" i="2"/>
  <c r="BP155" i="2"/>
  <c r="DL124" i="1"/>
  <c r="DR125" i="1"/>
  <c r="BV156" i="2"/>
  <c r="BR155" i="2"/>
  <c r="DN124" i="1"/>
  <c r="DI124" i="1"/>
  <c r="BM155" i="2"/>
  <c r="DQ124" i="1"/>
  <c r="BU155" i="2"/>
  <c r="BO155" i="2"/>
  <c r="DK124" i="1"/>
  <c r="CG46" i="2"/>
  <c r="CG44" i="2"/>
  <c r="CG47" i="2"/>
  <c r="CG57" i="2"/>
  <c r="CG59" i="2"/>
  <c r="CG61" i="2"/>
  <c r="CG65" i="2"/>
  <c r="CG69" i="2"/>
  <c r="CG73" i="2"/>
  <c r="CG77" i="2"/>
  <c r="CG81" i="2"/>
  <c r="CG85" i="2"/>
  <c r="CG89" i="2"/>
  <c r="CG93" i="2"/>
  <c r="CG97" i="2"/>
  <c r="CG101" i="2"/>
  <c r="CG105" i="2"/>
  <c r="CG109" i="2"/>
  <c r="CG113" i="2"/>
  <c r="CG117" i="2"/>
  <c r="CG121" i="2"/>
  <c r="CG125" i="2"/>
  <c r="CG129" i="2"/>
  <c r="CG133" i="2"/>
  <c r="CG137" i="2"/>
  <c r="CG141" i="2"/>
  <c r="CG145" i="2"/>
  <c r="CG149" i="2"/>
  <c r="CG52" i="2"/>
  <c r="CG51" i="2"/>
  <c r="CG58" i="2"/>
  <c r="CG63" i="2"/>
  <c r="CG71" i="2"/>
  <c r="CG79" i="2"/>
  <c r="CG83" i="2"/>
  <c r="CG91" i="2"/>
  <c r="CG99" i="2"/>
  <c r="CG111" i="2"/>
  <c r="CG119" i="2"/>
  <c r="CG127" i="2"/>
  <c r="CG135" i="2"/>
  <c r="CG139" i="2"/>
  <c r="CG151" i="2"/>
  <c r="CG50" i="2"/>
  <c r="CG48" i="2"/>
  <c r="CG55" i="2"/>
  <c r="CG53" i="2"/>
  <c r="CG45" i="2"/>
  <c r="CG62" i="2"/>
  <c r="CG66" i="2"/>
  <c r="CG70" i="2"/>
  <c r="CG74" i="2"/>
  <c r="CG78" i="2"/>
  <c r="CG82" i="2"/>
  <c r="CG86" i="2"/>
  <c r="CG90" i="2"/>
  <c r="CG94" i="2"/>
  <c r="CG98" i="2"/>
  <c r="CG102" i="2"/>
  <c r="CG106" i="2"/>
  <c r="CG110" i="2"/>
  <c r="CG114" i="2"/>
  <c r="CG118" i="2"/>
  <c r="CG122" i="2"/>
  <c r="CG126" i="2"/>
  <c r="CG130" i="2"/>
  <c r="CG134" i="2"/>
  <c r="CG138" i="2"/>
  <c r="CG142" i="2"/>
  <c r="CG146" i="2"/>
  <c r="CG150" i="2"/>
  <c r="CG54" i="2"/>
  <c r="CG41" i="2"/>
  <c r="CG67" i="2"/>
  <c r="CG75" i="2"/>
  <c r="CG87" i="2"/>
  <c r="CG95" i="2"/>
  <c r="CG103" i="2"/>
  <c r="CG107" i="2"/>
  <c r="CG115" i="2"/>
  <c r="CG123" i="2"/>
  <c r="CG131" i="2"/>
  <c r="CG143" i="2"/>
  <c r="CG147" i="2"/>
  <c r="CG163" i="2"/>
  <c r="CG60" i="2"/>
  <c r="CG92" i="2"/>
  <c r="CG124" i="2"/>
  <c r="CG56" i="2"/>
  <c r="CG64" i="2"/>
  <c r="CG80" i="2"/>
  <c r="CG96" i="2"/>
  <c r="CG112" i="2"/>
  <c r="CG128" i="2"/>
  <c r="CG144" i="2"/>
  <c r="CG49" i="2"/>
  <c r="CG68" i="2"/>
  <c r="CG84" i="2"/>
  <c r="CG100" i="2"/>
  <c r="CG116" i="2"/>
  <c r="CG132" i="2"/>
  <c r="CG148" i="2"/>
  <c r="CG43" i="2"/>
  <c r="CG42" i="2"/>
  <c r="CG72" i="2"/>
  <c r="CG88" i="2"/>
  <c r="CG104" i="2"/>
  <c r="CG120" i="2"/>
  <c r="CG136" i="2"/>
  <c r="CG152" i="2"/>
  <c r="CG76" i="2"/>
  <c r="CG108" i="2"/>
  <c r="CG140" i="2"/>
  <c r="CG153" i="2"/>
  <c r="CG154" i="2"/>
  <c r="CG155" i="2"/>
  <c r="CG156" i="2"/>
  <c r="CG157" i="2"/>
  <c r="CG158" i="2"/>
  <c r="CG159" i="2"/>
  <c r="CG160" i="2"/>
  <c r="DF124" i="1"/>
  <c r="BJ155" i="2"/>
  <c r="DS127" i="1"/>
  <c r="BW158" i="2"/>
  <c r="BS155" i="2"/>
  <c r="DO124" i="1"/>
  <c r="DH125" i="1"/>
  <c r="BL156" i="2"/>
  <c r="DP125" i="1"/>
  <c r="BT156" i="2"/>
  <c r="DG124" i="1"/>
  <c r="BK155" i="2"/>
  <c r="AI130" i="13" l="1"/>
  <c r="AM130" i="13"/>
  <c r="AJ131" i="13"/>
  <c r="DO125" i="1"/>
  <c r="BS156" i="2"/>
  <c r="BO156" i="2"/>
  <c r="DK125" i="1"/>
  <c r="DR126" i="1"/>
  <c r="BV157" i="2"/>
  <c r="BP156" i="2"/>
  <c r="DL125" i="1"/>
  <c r="BJ156" i="2"/>
  <c r="DF125" i="1"/>
  <c r="BR156" i="2"/>
  <c r="DN125" i="1"/>
  <c r="DH126" i="1"/>
  <c r="BL157" i="2"/>
  <c r="DI125" i="1"/>
  <c r="BM156" i="2"/>
  <c r="DS128" i="1"/>
  <c r="BW159" i="2"/>
  <c r="DQ125" i="1"/>
  <c r="BU156" i="2"/>
  <c r="DJ125" i="1"/>
  <c r="BN156" i="2"/>
  <c r="DP126" i="1"/>
  <c r="BT157" i="2"/>
  <c r="DG125" i="1"/>
  <c r="BK156" i="2"/>
  <c r="AM131" i="13" l="1"/>
  <c r="AI131" i="13"/>
  <c r="DR127" i="1"/>
  <c r="BV158" i="2"/>
  <c r="DJ126" i="1"/>
  <c r="BN157" i="2"/>
  <c r="BW160" i="2"/>
  <c r="DS129" i="1"/>
  <c r="DN126" i="1"/>
  <c r="BR157" i="2"/>
  <c r="BJ157" i="2"/>
  <c r="DF126" i="1"/>
  <c r="DO126" i="1"/>
  <c r="BS157" i="2"/>
  <c r="DH127" i="1"/>
  <c r="BL158" i="2"/>
  <c r="DQ126" i="1"/>
  <c r="BU157" i="2"/>
  <c r="BM157" i="2"/>
  <c r="DI126" i="1"/>
  <c r="DL126" i="1"/>
  <c r="BP157" i="2"/>
  <c r="DK126" i="1"/>
  <c r="BO157" i="2"/>
  <c r="DG126" i="1"/>
  <c r="BK157" i="2"/>
  <c r="DP127" i="1"/>
  <c r="BT158" i="2"/>
  <c r="BP158" i="2" l="1"/>
  <c r="DL127" i="1"/>
  <c r="DO127" i="1"/>
  <c r="BS158" i="2"/>
  <c r="BN158" i="2"/>
  <c r="DJ127" i="1"/>
  <c r="DK127" i="1"/>
  <c r="BO158" i="2"/>
  <c r="DI127" i="1"/>
  <c r="BM158" i="2"/>
  <c r="DH128" i="1"/>
  <c r="BL159" i="2"/>
  <c r="DN127" i="1"/>
  <c r="BR158" i="2"/>
  <c r="BJ158" i="2"/>
  <c r="DF127" i="1"/>
  <c r="DR128" i="1"/>
  <c r="BV159" i="2"/>
  <c r="DQ127" i="1"/>
  <c r="BU158" i="2"/>
  <c r="DS130" i="1"/>
  <c r="BW161" i="2"/>
  <c r="DP128" i="1"/>
  <c r="BT159" i="2"/>
  <c r="DG127" i="1"/>
  <c r="BK158" i="2"/>
  <c r="DQ128" i="1" l="1"/>
  <c r="BU159" i="2"/>
  <c r="DR129" i="1"/>
  <c r="BV160" i="2"/>
  <c r="DH129" i="1"/>
  <c r="BL160" i="2"/>
  <c r="DK128" i="1"/>
  <c r="BO159" i="2"/>
  <c r="BP159" i="2"/>
  <c r="DL128" i="1"/>
  <c r="BN159" i="2"/>
  <c r="DJ128" i="1"/>
  <c r="DS131" i="1"/>
  <c r="BW163" i="2" s="1"/>
  <c r="CM161" i="2" s="1"/>
  <c r="BW162" i="2"/>
  <c r="DF128" i="1"/>
  <c r="BJ159" i="2"/>
  <c r="DN128" i="1"/>
  <c r="BR159" i="2"/>
  <c r="DI128" i="1"/>
  <c r="BM159" i="2"/>
  <c r="DO128" i="1"/>
  <c r="BS159" i="2"/>
  <c r="DP129" i="1"/>
  <c r="BT160" i="2"/>
  <c r="DG128" i="1"/>
  <c r="BK159" i="2"/>
  <c r="CM162" i="2" l="1"/>
  <c r="DO129" i="1"/>
  <c r="BS160" i="2"/>
  <c r="DN129" i="1"/>
  <c r="BR160" i="2"/>
  <c r="CM46" i="2"/>
  <c r="CM47" i="2"/>
  <c r="CM51" i="2"/>
  <c r="CM55" i="2"/>
  <c r="CM59" i="2"/>
  <c r="CM63" i="2"/>
  <c r="CM67" i="2"/>
  <c r="CM71" i="2"/>
  <c r="CM75" i="2"/>
  <c r="CM79" i="2"/>
  <c r="CM83" i="2"/>
  <c r="CM87" i="2"/>
  <c r="CM91" i="2"/>
  <c r="CM95" i="2"/>
  <c r="CM99" i="2"/>
  <c r="CM103" i="2"/>
  <c r="CM107" i="2"/>
  <c r="CM111" i="2"/>
  <c r="CM115" i="2"/>
  <c r="CM119" i="2"/>
  <c r="CM123" i="2"/>
  <c r="CM127" i="2"/>
  <c r="CM131" i="2"/>
  <c r="CM135" i="2"/>
  <c r="CM139" i="2"/>
  <c r="CM143" i="2"/>
  <c r="CM147" i="2"/>
  <c r="CM151" i="2"/>
  <c r="CM155" i="2"/>
  <c r="CM159" i="2"/>
  <c r="CM44" i="2"/>
  <c r="CM57" i="2"/>
  <c r="CM65" i="2"/>
  <c r="CM73" i="2"/>
  <c r="CM85" i="2"/>
  <c r="CM93" i="2"/>
  <c r="CM101" i="2"/>
  <c r="CM109" i="2"/>
  <c r="CM117" i="2"/>
  <c r="CM125" i="2"/>
  <c r="CM129" i="2"/>
  <c r="CM137" i="2"/>
  <c r="CM141" i="2"/>
  <c r="CM149" i="2"/>
  <c r="CM157" i="2"/>
  <c r="CM163" i="2"/>
  <c r="CM41" i="2"/>
  <c r="CM43" i="2"/>
  <c r="CM48" i="2"/>
  <c r="CM52" i="2"/>
  <c r="CM56" i="2"/>
  <c r="CM60" i="2"/>
  <c r="CM64" i="2"/>
  <c r="CM68" i="2"/>
  <c r="CM72" i="2"/>
  <c r="CM76" i="2"/>
  <c r="CM80" i="2"/>
  <c r="CM84" i="2"/>
  <c r="CM88" i="2"/>
  <c r="CM92" i="2"/>
  <c r="CM96" i="2"/>
  <c r="CM100" i="2"/>
  <c r="CM104" i="2"/>
  <c r="CM108" i="2"/>
  <c r="CM112" i="2"/>
  <c r="CM116" i="2"/>
  <c r="CM120" i="2"/>
  <c r="CM124" i="2"/>
  <c r="CM128" i="2"/>
  <c r="CM132" i="2"/>
  <c r="CM136" i="2"/>
  <c r="CM140" i="2"/>
  <c r="CM144" i="2"/>
  <c r="CM148" i="2"/>
  <c r="CM152" i="2"/>
  <c r="CM156" i="2"/>
  <c r="CM45" i="2"/>
  <c r="CM49" i="2"/>
  <c r="CM53" i="2"/>
  <c r="CM61" i="2"/>
  <c r="CM69" i="2"/>
  <c r="CM77" i="2"/>
  <c r="CM81" i="2"/>
  <c r="CM89" i="2"/>
  <c r="CM97" i="2"/>
  <c r="CM105" i="2"/>
  <c r="CM113" i="2"/>
  <c r="CM121" i="2"/>
  <c r="CM133" i="2"/>
  <c r="CM145" i="2"/>
  <c r="CM153" i="2"/>
  <c r="CM42" i="2"/>
  <c r="CM62" i="2"/>
  <c r="CM78" i="2"/>
  <c r="CM94" i="2"/>
  <c r="CM110" i="2"/>
  <c r="CM126" i="2"/>
  <c r="CM142" i="2"/>
  <c r="CM158" i="2"/>
  <c r="CM90" i="2"/>
  <c r="CM138" i="2"/>
  <c r="CM50" i="2"/>
  <c r="CM66" i="2"/>
  <c r="CM82" i="2"/>
  <c r="CM98" i="2"/>
  <c r="CM114" i="2"/>
  <c r="CM130" i="2"/>
  <c r="CM146" i="2"/>
  <c r="CM54" i="2"/>
  <c r="CM70" i="2"/>
  <c r="CM86" i="2"/>
  <c r="CM102" i="2"/>
  <c r="CM118" i="2"/>
  <c r="CM134" i="2"/>
  <c r="CM150" i="2"/>
  <c r="CM58" i="2"/>
  <c r="CM74" i="2"/>
  <c r="CM106" i="2"/>
  <c r="CM122" i="2"/>
  <c r="CM154" i="2"/>
  <c r="CM160" i="2"/>
  <c r="BN160" i="2"/>
  <c r="DJ129" i="1"/>
  <c r="DL129" i="1"/>
  <c r="BP160" i="2"/>
  <c r="DH130" i="1"/>
  <c r="BL161" i="2"/>
  <c r="BM160" i="2"/>
  <c r="DI129" i="1"/>
  <c r="BJ160" i="2"/>
  <c r="DF129" i="1"/>
  <c r="DK129" i="1"/>
  <c r="BO160" i="2"/>
  <c r="DR130" i="1"/>
  <c r="BV161" i="2"/>
  <c r="DQ129" i="1"/>
  <c r="BU160" i="2"/>
  <c r="DP130" i="1"/>
  <c r="BT161" i="2"/>
  <c r="DG129" i="1"/>
  <c r="BK160" i="2"/>
  <c r="DQ130" i="1" l="1"/>
  <c r="BU161" i="2"/>
  <c r="DH131" i="1"/>
  <c r="BL163" i="2" s="1"/>
  <c r="CB161" i="2" s="1"/>
  <c r="BL162" i="2"/>
  <c r="DJ130" i="1"/>
  <c r="BN161" i="2"/>
  <c r="DN130" i="1"/>
  <c r="BR161" i="2"/>
  <c r="BJ161" i="2"/>
  <c r="DF130" i="1"/>
  <c r="BV162" i="2"/>
  <c r="DR131" i="1"/>
  <c r="BV163" i="2" s="1"/>
  <c r="DK130" i="1"/>
  <c r="BO161" i="2"/>
  <c r="DL130" i="1"/>
  <c r="BP161" i="2"/>
  <c r="DI130" i="1"/>
  <c r="BM161" i="2"/>
  <c r="DO130" i="1"/>
  <c r="BS161" i="2"/>
  <c r="DG130" i="1"/>
  <c r="BK161" i="2"/>
  <c r="DP131" i="1"/>
  <c r="BT163" i="2" s="1"/>
  <c r="BT162" i="2"/>
  <c r="CL43" i="2" l="1"/>
  <c r="CL45" i="2"/>
  <c r="CL48" i="2"/>
  <c r="CL52" i="2"/>
  <c r="CL56" i="2"/>
  <c r="CL60" i="2"/>
  <c r="CL64" i="2"/>
  <c r="CL68" i="2"/>
  <c r="CL72" i="2"/>
  <c r="CL76" i="2"/>
  <c r="CL80" i="2"/>
  <c r="CL84" i="2"/>
  <c r="CL88" i="2"/>
  <c r="CL92" i="2"/>
  <c r="CL96" i="2"/>
  <c r="CL100" i="2"/>
  <c r="CL104" i="2"/>
  <c r="CL108" i="2"/>
  <c r="CL112" i="2"/>
  <c r="CL116" i="2"/>
  <c r="CL120" i="2"/>
  <c r="CL124" i="2"/>
  <c r="CL128" i="2"/>
  <c r="CL132" i="2"/>
  <c r="CL136" i="2"/>
  <c r="CL140" i="2"/>
  <c r="CL144" i="2"/>
  <c r="CL148" i="2"/>
  <c r="CL152" i="2"/>
  <c r="CL156" i="2"/>
  <c r="CL44" i="2"/>
  <c r="CL47" i="2"/>
  <c r="CL55" i="2"/>
  <c r="CL59" i="2"/>
  <c r="CL67" i="2"/>
  <c r="CL75" i="2"/>
  <c r="CL83" i="2"/>
  <c r="CL95" i="2"/>
  <c r="CL103" i="2"/>
  <c r="CL111" i="2"/>
  <c r="CL119" i="2"/>
  <c r="CL127" i="2"/>
  <c r="CL135" i="2"/>
  <c r="CL143" i="2"/>
  <c r="CL151" i="2"/>
  <c r="CL159" i="2"/>
  <c r="CL41" i="2"/>
  <c r="CL42" i="2"/>
  <c r="CL49" i="2"/>
  <c r="CL53" i="2"/>
  <c r="CL57" i="2"/>
  <c r="CL61" i="2"/>
  <c r="CL65" i="2"/>
  <c r="CL69" i="2"/>
  <c r="CL73" i="2"/>
  <c r="CL77" i="2"/>
  <c r="CL81" i="2"/>
  <c r="CL85" i="2"/>
  <c r="CL89" i="2"/>
  <c r="CL93" i="2"/>
  <c r="CL97" i="2"/>
  <c r="CL101" i="2"/>
  <c r="CL105" i="2"/>
  <c r="CL109" i="2"/>
  <c r="CL113" i="2"/>
  <c r="CL117" i="2"/>
  <c r="CL121" i="2"/>
  <c r="CL125" i="2"/>
  <c r="CL129" i="2"/>
  <c r="CL133" i="2"/>
  <c r="CL137" i="2"/>
  <c r="CL141" i="2"/>
  <c r="CL145" i="2"/>
  <c r="CL149" i="2"/>
  <c r="CL153" i="2"/>
  <c r="CL157" i="2"/>
  <c r="CL163" i="2"/>
  <c r="CL46" i="2"/>
  <c r="CL50" i="2"/>
  <c r="CL54" i="2"/>
  <c r="CL58" i="2"/>
  <c r="CL62" i="2"/>
  <c r="CL66" i="2"/>
  <c r="CL70" i="2"/>
  <c r="CL74" i="2"/>
  <c r="CL78" i="2"/>
  <c r="CL82" i="2"/>
  <c r="CL86" i="2"/>
  <c r="CL90" i="2"/>
  <c r="CL94" i="2"/>
  <c r="CL98" i="2"/>
  <c r="CL102" i="2"/>
  <c r="CL106" i="2"/>
  <c r="CL110" i="2"/>
  <c r="CL114" i="2"/>
  <c r="CL118" i="2"/>
  <c r="CL122" i="2"/>
  <c r="CL126" i="2"/>
  <c r="CL130" i="2"/>
  <c r="CL134" i="2"/>
  <c r="CL138" i="2"/>
  <c r="CL142" i="2"/>
  <c r="CL146" i="2"/>
  <c r="CL150" i="2"/>
  <c r="CL154" i="2"/>
  <c r="CL158" i="2"/>
  <c r="CL51" i="2"/>
  <c r="CL63" i="2"/>
  <c r="CL71" i="2"/>
  <c r="CL79" i="2"/>
  <c r="CL87" i="2"/>
  <c r="CL91" i="2"/>
  <c r="CL99" i="2"/>
  <c r="CL107" i="2"/>
  <c r="CL115" i="2"/>
  <c r="CL123" i="2"/>
  <c r="CL131" i="2"/>
  <c r="CL139" i="2"/>
  <c r="CL147" i="2"/>
  <c r="CL155" i="2"/>
  <c r="CL160" i="2"/>
  <c r="CL161" i="2"/>
  <c r="DJ131" i="1"/>
  <c r="BN163" i="2" s="1"/>
  <c r="CD161" i="2" s="1"/>
  <c r="BN162" i="2"/>
  <c r="CL162" i="2"/>
  <c r="CB162" i="2"/>
  <c r="DI131" i="1"/>
  <c r="BM163" i="2" s="1"/>
  <c r="BM162" i="2"/>
  <c r="DK131" i="1"/>
  <c r="BO163" i="2" s="1"/>
  <c r="CE161" i="2" s="1"/>
  <c r="BO162" i="2"/>
  <c r="BJ162" i="2"/>
  <c r="DF131" i="1"/>
  <c r="BJ163" i="2" s="1"/>
  <c r="BR162" i="2"/>
  <c r="DN131" i="1"/>
  <c r="BR163" i="2" s="1"/>
  <c r="CB41" i="2"/>
  <c r="CB163" i="2"/>
  <c r="CB42" i="2"/>
  <c r="CB43" i="2"/>
  <c r="CB44" i="2"/>
  <c r="CB45" i="2"/>
  <c r="CB46" i="2"/>
  <c r="CB47" i="2"/>
  <c r="CB48" i="2"/>
  <c r="CB49" i="2"/>
  <c r="CB50" i="2"/>
  <c r="CB51" i="2"/>
  <c r="CB52" i="2"/>
  <c r="CB53" i="2"/>
  <c r="CB54" i="2"/>
  <c r="CB55" i="2"/>
  <c r="CB56" i="2"/>
  <c r="CB57" i="2"/>
  <c r="CB58" i="2"/>
  <c r="CB59" i="2"/>
  <c r="CB60" i="2"/>
  <c r="CB61" i="2"/>
  <c r="CB62" i="2"/>
  <c r="CB63" i="2"/>
  <c r="CB64" i="2"/>
  <c r="CB65" i="2"/>
  <c r="CB66" i="2"/>
  <c r="CB67" i="2"/>
  <c r="CB68" i="2"/>
  <c r="CB69" i="2"/>
  <c r="CB70" i="2"/>
  <c r="CB71" i="2"/>
  <c r="CB72" i="2"/>
  <c r="CB73" i="2"/>
  <c r="CB74" i="2"/>
  <c r="CB75" i="2"/>
  <c r="CB76" i="2"/>
  <c r="CB77" i="2"/>
  <c r="CB78" i="2"/>
  <c r="CB79" i="2"/>
  <c r="CB80" i="2"/>
  <c r="CB81" i="2"/>
  <c r="CB82" i="2"/>
  <c r="CB83" i="2"/>
  <c r="CB84" i="2"/>
  <c r="CB85" i="2"/>
  <c r="CB86" i="2"/>
  <c r="CB87" i="2"/>
  <c r="CB88" i="2"/>
  <c r="CB89" i="2"/>
  <c r="CB90" i="2"/>
  <c r="CB91" i="2"/>
  <c r="CB92" i="2"/>
  <c r="CB93" i="2"/>
  <c r="CB94" i="2"/>
  <c r="CB95" i="2"/>
  <c r="CB96" i="2"/>
  <c r="CB97" i="2"/>
  <c r="CB98" i="2"/>
  <c r="CB99" i="2"/>
  <c r="CB100" i="2"/>
  <c r="CB101" i="2"/>
  <c r="CB102" i="2"/>
  <c r="CB103" i="2"/>
  <c r="CB104" i="2"/>
  <c r="CB105" i="2"/>
  <c r="CB106" i="2"/>
  <c r="CB107" i="2"/>
  <c r="CB108" i="2"/>
  <c r="CB109" i="2"/>
  <c r="CB110" i="2"/>
  <c r="CB111" i="2"/>
  <c r="CB112" i="2"/>
  <c r="CB113" i="2"/>
  <c r="CB114" i="2"/>
  <c r="CB115" i="2"/>
  <c r="CB116" i="2"/>
  <c r="CB117" i="2"/>
  <c r="CB118" i="2"/>
  <c r="CB119" i="2"/>
  <c r="CB120" i="2"/>
  <c r="CB121" i="2"/>
  <c r="CB122" i="2"/>
  <c r="CB123" i="2"/>
  <c r="CB124" i="2"/>
  <c r="CB125" i="2"/>
  <c r="CB126" i="2"/>
  <c r="CB127" i="2"/>
  <c r="CB128" i="2"/>
  <c r="CB129" i="2"/>
  <c r="CB130" i="2"/>
  <c r="CB131" i="2"/>
  <c r="CB132" i="2"/>
  <c r="CB133" i="2"/>
  <c r="CB134" i="2"/>
  <c r="CB135" i="2"/>
  <c r="CB136" i="2"/>
  <c r="CB137" i="2"/>
  <c r="CB138" i="2"/>
  <c r="CB139" i="2"/>
  <c r="CB140" i="2"/>
  <c r="CB141" i="2"/>
  <c r="CB142" i="2"/>
  <c r="CB143" i="2"/>
  <c r="CB144" i="2"/>
  <c r="CB145" i="2"/>
  <c r="CB146" i="2"/>
  <c r="CB147" i="2"/>
  <c r="CB148" i="2"/>
  <c r="CB149" i="2"/>
  <c r="CB150" i="2"/>
  <c r="CB151" i="2"/>
  <c r="CB152" i="2"/>
  <c r="CB153" i="2"/>
  <c r="CB154" i="2"/>
  <c r="CB155" i="2"/>
  <c r="CB156" i="2"/>
  <c r="CB157" i="2"/>
  <c r="CB158" i="2"/>
  <c r="CB159" i="2"/>
  <c r="CB160" i="2"/>
  <c r="BS162" i="2"/>
  <c r="DO131" i="1"/>
  <c r="BS163" i="2" s="1"/>
  <c r="BP162" i="2"/>
  <c r="DL131" i="1"/>
  <c r="BP163" i="2" s="1"/>
  <c r="CF161" i="2" s="1"/>
  <c r="DQ131" i="1"/>
  <c r="BU163" i="2" s="1"/>
  <c r="CK161" i="2" s="1"/>
  <c r="BU162" i="2"/>
  <c r="CJ163" i="2"/>
  <c r="CJ41" i="2"/>
  <c r="CJ42" i="2"/>
  <c r="CJ43" i="2"/>
  <c r="CJ44" i="2"/>
  <c r="CJ45" i="2"/>
  <c r="CJ46" i="2"/>
  <c r="CJ47" i="2"/>
  <c r="CJ48" i="2"/>
  <c r="CJ49" i="2"/>
  <c r="CJ50" i="2"/>
  <c r="CJ51" i="2"/>
  <c r="CJ52" i="2"/>
  <c r="CJ53" i="2"/>
  <c r="CJ54" i="2"/>
  <c r="CJ55" i="2"/>
  <c r="CJ56" i="2"/>
  <c r="CJ57" i="2"/>
  <c r="CJ58" i="2"/>
  <c r="CJ59" i="2"/>
  <c r="CJ60" i="2"/>
  <c r="CJ61" i="2"/>
  <c r="CJ62" i="2"/>
  <c r="CJ63" i="2"/>
  <c r="CJ64" i="2"/>
  <c r="CJ65" i="2"/>
  <c r="CJ66" i="2"/>
  <c r="CJ67" i="2"/>
  <c r="CJ68" i="2"/>
  <c r="CJ69" i="2"/>
  <c r="CJ70" i="2"/>
  <c r="CJ71" i="2"/>
  <c r="CJ72" i="2"/>
  <c r="CJ73" i="2"/>
  <c r="CJ74" i="2"/>
  <c r="CJ75" i="2"/>
  <c r="CJ76" i="2"/>
  <c r="CJ77" i="2"/>
  <c r="CJ78" i="2"/>
  <c r="CJ79" i="2"/>
  <c r="CJ80" i="2"/>
  <c r="CJ81" i="2"/>
  <c r="CJ82" i="2"/>
  <c r="CJ83" i="2"/>
  <c r="CJ84" i="2"/>
  <c r="CJ85" i="2"/>
  <c r="CJ86" i="2"/>
  <c r="CJ87" i="2"/>
  <c r="CJ88" i="2"/>
  <c r="CJ89" i="2"/>
  <c r="CJ90" i="2"/>
  <c r="CJ91" i="2"/>
  <c r="CJ92" i="2"/>
  <c r="CJ93" i="2"/>
  <c r="CJ94" i="2"/>
  <c r="CJ95" i="2"/>
  <c r="CJ96" i="2"/>
  <c r="CJ97" i="2"/>
  <c r="CJ98" i="2"/>
  <c r="CJ99" i="2"/>
  <c r="CJ100" i="2"/>
  <c r="CJ101" i="2"/>
  <c r="CJ102" i="2"/>
  <c r="CJ103" i="2"/>
  <c r="CJ104" i="2"/>
  <c r="CJ105" i="2"/>
  <c r="CJ106" i="2"/>
  <c r="CJ107" i="2"/>
  <c r="CJ108" i="2"/>
  <c r="CJ109" i="2"/>
  <c r="CJ110" i="2"/>
  <c r="CJ111" i="2"/>
  <c r="CJ112" i="2"/>
  <c r="CJ113" i="2"/>
  <c r="CJ114" i="2"/>
  <c r="CJ115" i="2"/>
  <c r="CJ116" i="2"/>
  <c r="CJ117" i="2"/>
  <c r="CJ118" i="2"/>
  <c r="CJ119" i="2"/>
  <c r="CJ120" i="2"/>
  <c r="CJ121" i="2"/>
  <c r="CJ122" i="2"/>
  <c r="CJ123" i="2"/>
  <c r="CJ124" i="2"/>
  <c r="CJ125" i="2"/>
  <c r="CJ126" i="2"/>
  <c r="CJ127" i="2"/>
  <c r="CJ128" i="2"/>
  <c r="CJ129" i="2"/>
  <c r="CJ130" i="2"/>
  <c r="CJ131" i="2"/>
  <c r="CJ132" i="2"/>
  <c r="CJ133" i="2"/>
  <c r="CJ134" i="2"/>
  <c r="CJ135" i="2"/>
  <c r="CJ136" i="2"/>
  <c r="CJ137" i="2"/>
  <c r="CJ138" i="2"/>
  <c r="CJ139" i="2"/>
  <c r="CJ140" i="2"/>
  <c r="CJ141" i="2"/>
  <c r="CJ142" i="2"/>
  <c r="CJ143" i="2"/>
  <c r="CJ144" i="2"/>
  <c r="CJ145" i="2"/>
  <c r="CJ146" i="2"/>
  <c r="CJ147" i="2"/>
  <c r="CJ148" i="2"/>
  <c r="CJ149" i="2"/>
  <c r="CJ150" i="2"/>
  <c r="CJ151" i="2"/>
  <c r="CJ152" i="2"/>
  <c r="CJ153" i="2"/>
  <c r="CJ154" i="2"/>
  <c r="CJ155" i="2"/>
  <c r="CJ156" i="2"/>
  <c r="CJ157" i="2"/>
  <c r="CJ158" i="2"/>
  <c r="CJ159" i="2"/>
  <c r="CJ160" i="2"/>
  <c r="DG131" i="1"/>
  <c r="BK163" i="2" s="1"/>
  <c r="CA161" i="2" s="1"/>
  <c r="BK162" i="2"/>
  <c r="CJ161" i="2"/>
  <c r="CJ162" i="2"/>
  <c r="CA162" i="2" l="1"/>
  <c r="CK162" i="2"/>
  <c r="CF162" i="2"/>
  <c r="CE162" i="2"/>
  <c r="CI162" i="2"/>
  <c r="CH46" i="2"/>
  <c r="CH43" i="2"/>
  <c r="CH51" i="2"/>
  <c r="CH55" i="2"/>
  <c r="CH59" i="2"/>
  <c r="CH63" i="2"/>
  <c r="CH67" i="2"/>
  <c r="CH71" i="2"/>
  <c r="CH75" i="2"/>
  <c r="CH79" i="2"/>
  <c r="CH83" i="2"/>
  <c r="CH87" i="2"/>
  <c r="CH91" i="2"/>
  <c r="CH95" i="2"/>
  <c r="CH99" i="2"/>
  <c r="CH103" i="2"/>
  <c r="CH107" i="2"/>
  <c r="CH111" i="2"/>
  <c r="CH115" i="2"/>
  <c r="CH119" i="2"/>
  <c r="CH123" i="2"/>
  <c r="CH127" i="2"/>
  <c r="CH131" i="2"/>
  <c r="CH135" i="2"/>
  <c r="CH139" i="2"/>
  <c r="CH143" i="2"/>
  <c r="CH147" i="2"/>
  <c r="CH151" i="2"/>
  <c r="CH163" i="2"/>
  <c r="CH41" i="2"/>
  <c r="CH47" i="2"/>
  <c r="CH52" i="2"/>
  <c r="CH56" i="2"/>
  <c r="CH60" i="2"/>
  <c r="CH64" i="2"/>
  <c r="CH68" i="2"/>
  <c r="CH72" i="2"/>
  <c r="CH76" i="2"/>
  <c r="CH80" i="2"/>
  <c r="CH84" i="2"/>
  <c r="CH88" i="2"/>
  <c r="CH92" i="2"/>
  <c r="CH96" i="2"/>
  <c r="CH100" i="2"/>
  <c r="CH104" i="2"/>
  <c r="CH108" i="2"/>
  <c r="CH112" i="2"/>
  <c r="CH116" i="2"/>
  <c r="CH120" i="2"/>
  <c r="CH124" i="2"/>
  <c r="CH128" i="2"/>
  <c r="CH132" i="2"/>
  <c r="CH136" i="2"/>
  <c r="CH140" i="2"/>
  <c r="CH144" i="2"/>
  <c r="CH148" i="2"/>
  <c r="CH152" i="2"/>
  <c r="CH122" i="2"/>
  <c r="CH130" i="2"/>
  <c r="CH138" i="2"/>
  <c r="CH146" i="2"/>
  <c r="CH150" i="2"/>
  <c r="CH44" i="2"/>
  <c r="CH45" i="2"/>
  <c r="CH49" i="2"/>
  <c r="CH53" i="2"/>
  <c r="CH57" i="2"/>
  <c r="CH61" i="2"/>
  <c r="CH65" i="2"/>
  <c r="CH69" i="2"/>
  <c r="CH73" i="2"/>
  <c r="CH77" i="2"/>
  <c r="CH81" i="2"/>
  <c r="CH85" i="2"/>
  <c r="CH89" i="2"/>
  <c r="CH93" i="2"/>
  <c r="CH97" i="2"/>
  <c r="CH101" i="2"/>
  <c r="CH105" i="2"/>
  <c r="CH109" i="2"/>
  <c r="CH113" i="2"/>
  <c r="CH117" i="2"/>
  <c r="CH121" i="2"/>
  <c r="CH125" i="2"/>
  <c r="CH129" i="2"/>
  <c r="CH133" i="2"/>
  <c r="CH137" i="2"/>
  <c r="CH141" i="2"/>
  <c r="CH145" i="2"/>
  <c r="CH149" i="2"/>
  <c r="CH153" i="2"/>
  <c r="CH48" i="2"/>
  <c r="CH42" i="2"/>
  <c r="CH50" i="2"/>
  <c r="CH54" i="2"/>
  <c r="CH58" i="2"/>
  <c r="CH62" i="2"/>
  <c r="CH66" i="2"/>
  <c r="CH70" i="2"/>
  <c r="CH74" i="2"/>
  <c r="CH78" i="2"/>
  <c r="CH82" i="2"/>
  <c r="CH86" i="2"/>
  <c r="CH90" i="2"/>
  <c r="CH94" i="2"/>
  <c r="CH98" i="2"/>
  <c r="CH102" i="2"/>
  <c r="CH106" i="2"/>
  <c r="CH110" i="2"/>
  <c r="CH114" i="2"/>
  <c r="CH118" i="2"/>
  <c r="CH126" i="2"/>
  <c r="CH134" i="2"/>
  <c r="CH142" i="2"/>
  <c r="CH154" i="2"/>
  <c r="CH155" i="2"/>
  <c r="CH156" i="2"/>
  <c r="CH157" i="2"/>
  <c r="CH158" i="2"/>
  <c r="CH159" i="2"/>
  <c r="CH160" i="2"/>
  <c r="CH161" i="2"/>
  <c r="CD163" i="2"/>
  <c r="CD45" i="2"/>
  <c r="CD50" i="2"/>
  <c r="CD54" i="2"/>
  <c r="CD58" i="2"/>
  <c r="CD62" i="2"/>
  <c r="CD66" i="2"/>
  <c r="CD70" i="2"/>
  <c r="CD74" i="2"/>
  <c r="CD78" i="2"/>
  <c r="CD82" i="2"/>
  <c r="CD86" i="2"/>
  <c r="CD90" i="2"/>
  <c r="CD94" i="2"/>
  <c r="CD98" i="2"/>
  <c r="CD102" i="2"/>
  <c r="CD106" i="2"/>
  <c r="CD110" i="2"/>
  <c r="CD114" i="2"/>
  <c r="CD118" i="2"/>
  <c r="CD122" i="2"/>
  <c r="CD126" i="2"/>
  <c r="CD130" i="2"/>
  <c r="CD134" i="2"/>
  <c r="CD138" i="2"/>
  <c r="CD142" i="2"/>
  <c r="CD146" i="2"/>
  <c r="CD150" i="2"/>
  <c r="CD154" i="2"/>
  <c r="CD43" i="2"/>
  <c r="CD46" i="2"/>
  <c r="CD56" i="2"/>
  <c r="CD64" i="2"/>
  <c r="CD72" i="2"/>
  <c r="CD84" i="2"/>
  <c r="CD88" i="2"/>
  <c r="CD96" i="2"/>
  <c r="CD100" i="2"/>
  <c r="CD104" i="2"/>
  <c r="CD108" i="2"/>
  <c r="CD116" i="2"/>
  <c r="CD124" i="2"/>
  <c r="CD128" i="2"/>
  <c r="CD136" i="2"/>
  <c r="CD144" i="2"/>
  <c r="CD152" i="2"/>
  <c r="CD41" i="2"/>
  <c r="CD57" i="2"/>
  <c r="CD69" i="2"/>
  <c r="CD73" i="2"/>
  <c r="CD81" i="2"/>
  <c r="CD89" i="2"/>
  <c r="CD97" i="2"/>
  <c r="CD105" i="2"/>
  <c r="CD109" i="2"/>
  <c r="CD121" i="2"/>
  <c r="CD129" i="2"/>
  <c r="CD133" i="2"/>
  <c r="CD141" i="2"/>
  <c r="CD149" i="2"/>
  <c r="CD44" i="2"/>
  <c r="CD49" i="2"/>
  <c r="CD51" i="2"/>
  <c r="CD55" i="2"/>
  <c r="CD59" i="2"/>
  <c r="CD63" i="2"/>
  <c r="CD67" i="2"/>
  <c r="CD71" i="2"/>
  <c r="CD75" i="2"/>
  <c r="CD79" i="2"/>
  <c r="CD83" i="2"/>
  <c r="CD87" i="2"/>
  <c r="CD91" i="2"/>
  <c r="CD95" i="2"/>
  <c r="CD99" i="2"/>
  <c r="CD103" i="2"/>
  <c r="CD107" i="2"/>
  <c r="CD111" i="2"/>
  <c r="CD115" i="2"/>
  <c r="CD119" i="2"/>
  <c r="CD123" i="2"/>
  <c r="CD127" i="2"/>
  <c r="CD131" i="2"/>
  <c r="CD135" i="2"/>
  <c r="CD139" i="2"/>
  <c r="CD143" i="2"/>
  <c r="CD147" i="2"/>
  <c r="CD151" i="2"/>
  <c r="CD48" i="2"/>
  <c r="CD52" i="2"/>
  <c r="CD60" i="2"/>
  <c r="CD68" i="2"/>
  <c r="CD76" i="2"/>
  <c r="CD80" i="2"/>
  <c r="CD92" i="2"/>
  <c r="CD112" i="2"/>
  <c r="CD120" i="2"/>
  <c r="CD132" i="2"/>
  <c r="CD140" i="2"/>
  <c r="CD148" i="2"/>
  <c r="CD47" i="2"/>
  <c r="CD42" i="2"/>
  <c r="CD53" i="2"/>
  <c r="CD61" i="2"/>
  <c r="CD65" i="2"/>
  <c r="CD77" i="2"/>
  <c r="CD85" i="2"/>
  <c r="CD93" i="2"/>
  <c r="CD101" i="2"/>
  <c r="CD113" i="2"/>
  <c r="CD117" i="2"/>
  <c r="CD125" i="2"/>
  <c r="CD137" i="2"/>
  <c r="CD145" i="2"/>
  <c r="CD153" i="2"/>
  <c r="CD155" i="2"/>
  <c r="CD156" i="2"/>
  <c r="CD157" i="2"/>
  <c r="CD158" i="2"/>
  <c r="CD159" i="2"/>
  <c r="CD160" i="2"/>
  <c r="CF42" i="2"/>
  <c r="CF41" i="2"/>
  <c r="CF51" i="2"/>
  <c r="CF55" i="2"/>
  <c r="CF59" i="2"/>
  <c r="CF63" i="2"/>
  <c r="CF67" i="2"/>
  <c r="CF71" i="2"/>
  <c r="CF75" i="2"/>
  <c r="CF79" i="2"/>
  <c r="CF83" i="2"/>
  <c r="CF87" i="2"/>
  <c r="CF91" i="2"/>
  <c r="CF95" i="2"/>
  <c r="CF99" i="2"/>
  <c r="CF103" i="2"/>
  <c r="CF107" i="2"/>
  <c r="CF111" i="2"/>
  <c r="CF115" i="2"/>
  <c r="CF119" i="2"/>
  <c r="CF123" i="2"/>
  <c r="CF127" i="2"/>
  <c r="CF131" i="2"/>
  <c r="CF135" i="2"/>
  <c r="CF139" i="2"/>
  <c r="CF143" i="2"/>
  <c r="CF147" i="2"/>
  <c r="CF151" i="2"/>
  <c r="CF155" i="2"/>
  <c r="CF163" i="2"/>
  <c r="CF46" i="2"/>
  <c r="CF43" i="2"/>
  <c r="CF52" i="2"/>
  <c r="CF56" i="2"/>
  <c r="CF60" i="2"/>
  <c r="CF64" i="2"/>
  <c r="CF68" i="2"/>
  <c r="CF72" i="2"/>
  <c r="CF76" i="2"/>
  <c r="CF80" i="2"/>
  <c r="CF84" i="2"/>
  <c r="CF88" i="2"/>
  <c r="CF92" i="2"/>
  <c r="CF96" i="2"/>
  <c r="CF100" i="2"/>
  <c r="CF104" i="2"/>
  <c r="CF108" i="2"/>
  <c r="CF112" i="2"/>
  <c r="CF116" i="2"/>
  <c r="CF120" i="2"/>
  <c r="CF124" i="2"/>
  <c r="CF128" i="2"/>
  <c r="CF132" i="2"/>
  <c r="CF136" i="2"/>
  <c r="CF140" i="2"/>
  <c r="CF144" i="2"/>
  <c r="CF148" i="2"/>
  <c r="CF152" i="2"/>
  <c r="CF44" i="2"/>
  <c r="CF45" i="2"/>
  <c r="CF49" i="2"/>
  <c r="CF53" i="2"/>
  <c r="CF57" i="2"/>
  <c r="CF61" i="2"/>
  <c r="CF65" i="2"/>
  <c r="CF69" i="2"/>
  <c r="CF73" i="2"/>
  <c r="CF77" i="2"/>
  <c r="CF81" i="2"/>
  <c r="CF85" i="2"/>
  <c r="CF89" i="2"/>
  <c r="CF93" i="2"/>
  <c r="CF97" i="2"/>
  <c r="CF101" i="2"/>
  <c r="CF105" i="2"/>
  <c r="CF109" i="2"/>
  <c r="CF113" i="2"/>
  <c r="CF117" i="2"/>
  <c r="CF121" i="2"/>
  <c r="CF125" i="2"/>
  <c r="CF129" i="2"/>
  <c r="CF133" i="2"/>
  <c r="CF137" i="2"/>
  <c r="CF141" i="2"/>
  <c r="CF145" i="2"/>
  <c r="CF149" i="2"/>
  <c r="CF153" i="2"/>
  <c r="CF48" i="2"/>
  <c r="CF47" i="2"/>
  <c r="CF50" i="2"/>
  <c r="CF54" i="2"/>
  <c r="CF58" i="2"/>
  <c r="CF62" i="2"/>
  <c r="CF66" i="2"/>
  <c r="CF70" i="2"/>
  <c r="CF74" i="2"/>
  <c r="CF78" i="2"/>
  <c r="CF82" i="2"/>
  <c r="CF86" i="2"/>
  <c r="CF90" i="2"/>
  <c r="CF94" i="2"/>
  <c r="CF98" i="2"/>
  <c r="CF102" i="2"/>
  <c r="CF106" i="2"/>
  <c r="CF110" i="2"/>
  <c r="CF114" i="2"/>
  <c r="CF118" i="2"/>
  <c r="CF122" i="2"/>
  <c r="CF126" i="2"/>
  <c r="CF130" i="2"/>
  <c r="CF134" i="2"/>
  <c r="CF138" i="2"/>
  <c r="CF142" i="2"/>
  <c r="CF146" i="2"/>
  <c r="CF150" i="2"/>
  <c r="CF154" i="2"/>
  <c r="CF156" i="2"/>
  <c r="CF157" i="2"/>
  <c r="CF158" i="2"/>
  <c r="CF159" i="2"/>
  <c r="CF160" i="2"/>
  <c r="CH162" i="2"/>
  <c r="CC162" i="2"/>
  <c r="CC44" i="2"/>
  <c r="CC60" i="2"/>
  <c r="CC76" i="2"/>
  <c r="CC54" i="2"/>
  <c r="CC78" i="2"/>
  <c r="CC69" i="2"/>
  <c r="CC47" i="2"/>
  <c r="CC79" i="2"/>
  <c r="CC57" i="2"/>
  <c r="CC42" i="2"/>
  <c r="CC58" i="2"/>
  <c r="CC48" i="2"/>
  <c r="CC64" i="2"/>
  <c r="CC80" i="2"/>
  <c r="CC66" i="2"/>
  <c r="CC82" i="2"/>
  <c r="CC46" i="2"/>
  <c r="CC77" i="2"/>
  <c r="CC55" i="2"/>
  <c r="CC87" i="2"/>
  <c r="CC51" i="2"/>
  <c r="CC81" i="2"/>
  <c r="CC73" i="2"/>
  <c r="CC59" i="2"/>
  <c r="CC49" i="2"/>
  <c r="CC50" i="2"/>
  <c r="CC45" i="2"/>
  <c r="CC52" i="2"/>
  <c r="CC68" i="2"/>
  <c r="CC84" i="2"/>
  <c r="CC70" i="2"/>
  <c r="CC86" i="2"/>
  <c r="CC53" i="2"/>
  <c r="CC85" i="2"/>
  <c r="CC63" i="2"/>
  <c r="CC67" i="2"/>
  <c r="CC89" i="2"/>
  <c r="CC75" i="2"/>
  <c r="CC65" i="2"/>
  <c r="CC163" i="2"/>
  <c r="CC56" i="2"/>
  <c r="CC72" i="2"/>
  <c r="CC88" i="2"/>
  <c r="CC43" i="2"/>
  <c r="CC74" i="2"/>
  <c r="CC90" i="2"/>
  <c r="CC61" i="2"/>
  <c r="CC71" i="2"/>
  <c r="CC83" i="2"/>
  <c r="CC41" i="2"/>
  <c r="CC62" i="2"/>
  <c r="CC91" i="2"/>
  <c r="CC92" i="2"/>
  <c r="CC93" i="2"/>
  <c r="CC94" i="2"/>
  <c r="CC95" i="2"/>
  <c r="CC96" i="2"/>
  <c r="CC97" i="2"/>
  <c r="CC98" i="2"/>
  <c r="CC99" i="2"/>
  <c r="CC100" i="2"/>
  <c r="CC101" i="2"/>
  <c r="CC102" i="2"/>
  <c r="CC103" i="2"/>
  <c r="CC104" i="2"/>
  <c r="CC105" i="2"/>
  <c r="CC106" i="2"/>
  <c r="CC107" i="2"/>
  <c r="CC108" i="2"/>
  <c r="CC109" i="2"/>
  <c r="CC110" i="2"/>
  <c r="CC111" i="2"/>
  <c r="CC112" i="2"/>
  <c r="CC113" i="2"/>
  <c r="CC114" i="2"/>
  <c r="CC115" i="2"/>
  <c r="CC116" i="2"/>
  <c r="CC117" i="2"/>
  <c r="CC118" i="2"/>
  <c r="CC119" i="2"/>
  <c r="CC120" i="2"/>
  <c r="CC121" i="2"/>
  <c r="CC122" i="2"/>
  <c r="CC123" i="2"/>
  <c r="CC124" i="2"/>
  <c r="CC125" i="2"/>
  <c r="CC126" i="2"/>
  <c r="CC127" i="2"/>
  <c r="CC128" i="2"/>
  <c r="CC129" i="2"/>
  <c r="CC130" i="2"/>
  <c r="CC131" i="2"/>
  <c r="CC132" i="2"/>
  <c r="CC133" i="2"/>
  <c r="CC134" i="2"/>
  <c r="CC135" i="2"/>
  <c r="CC136" i="2"/>
  <c r="CC137" i="2"/>
  <c r="CC138" i="2"/>
  <c r="CC139" i="2"/>
  <c r="CC140" i="2"/>
  <c r="CC141" i="2"/>
  <c r="CC142" i="2"/>
  <c r="CC143" i="2"/>
  <c r="CC144" i="2"/>
  <c r="CC145" i="2"/>
  <c r="CC146" i="2"/>
  <c r="CC147" i="2"/>
  <c r="CC148" i="2"/>
  <c r="CC149" i="2"/>
  <c r="CC150" i="2"/>
  <c r="CC151" i="2"/>
  <c r="CC152" i="2"/>
  <c r="CC153" i="2"/>
  <c r="CC154" i="2"/>
  <c r="CC155" i="2"/>
  <c r="CC156" i="2"/>
  <c r="CC157" i="2"/>
  <c r="CC158" i="2"/>
  <c r="CC159" i="2"/>
  <c r="CC160" i="2"/>
  <c r="CC161" i="2"/>
  <c r="CO161" i="2" s="1"/>
  <c r="CK49" i="2"/>
  <c r="CK48" i="2"/>
  <c r="CK47" i="2"/>
  <c r="CK54" i="2"/>
  <c r="CK58" i="2"/>
  <c r="CK62" i="2"/>
  <c r="CK66" i="2"/>
  <c r="CK70" i="2"/>
  <c r="CK74" i="2"/>
  <c r="CK78" i="2"/>
  <c r="CK82" i="2"/>
  <c r="CK86" i="2"/>
  <c r="CK90" i="2"/>
  <c r="CK94" i="2"/>
  <c r="CK98" i="2"/>
  <c r="CK102" i="2"/>
  <c r="CK106" i="2"/>
  <c r="CK110" i="2"/>
  <c r="CK114" i="2"/>
  <c r="CK118" i="2"/>
  <c r="CK122" i="2"/>
  <c r="CK126" i="2"/>
  <c r="CK130" i="2"/>
  <c r="CK134" i="2"/>
  <c r="CK138" i="2"/>
  <c r="CK142" i="2"/>
  <c r="CK146" i="2"/>
  <c r="CK150" i="2"/>
  <c r="CK42" i="2"/>
  <c r="CK44" i="2"/>
  <c r="CK51" i="2"/>
  <c r="CK55" i="2"/>
  <c r="CK59" i="2"/>
  <c r="CK63" i="2"/>
  <c r="CK67" i="2"/>
  <c r="CK71" i="2"/>
  <c r="CK75" i="2"/>
  <c r="CK79" i="2"/>
  <c r="CK83" i="2"/>
  <c r="CK87" i="2"/>
  <c r="CK91" i="2"/>
  <c r="CK95" i="2"/>
  <c r="CK99" i="2"/>
  <c r="CK103" i="2"/>
  <c r="CK107" i="2"/>
  <c r="CK111" i="2"/>
  <c r="CK115" i="2"/>
  <c r="CK119" i="2"/>
  <c r="CK123" i="2"/>
  <c r="CK127" i="2"/>
  <c r="CK131" i="2"/>
  <c r="CK135" i="2"/>
  <c r="CK139" i="2"/>
  <c r="CK143" i="2"/>
  <c r="CK147" i="2"/>
  <c r="CK151" i="2"/>
  <c r="CK43" i="2"/>
  <c r="CK46" i="2"/>
  <c r="CK41" i="2"/>
  <c r="CK52" i="2"/>
  <c r="CK56" i="2"/>
  <c r="CK60" i="2"/>
  <c r="CK64" i="2"/>
  <c r="CK68" i="2"/>
  <c r="CK72" i="2"/>
  <c r="CK76" i="2"/>
  <c r="CK80" i="2"/>
  <c r="CK84" i="2"/>
  <c r="CK88" i="2"/>
  <c r="CK92" i="2"/>
  <c r="CK96" i="2"/>
  <c r="CK100" i="2"/>
  <c r="CK104" i="2"/>
  <c r="CK108" i="2"/>
  <c r="CK112" i="2"/>
  <c r="CK116" i="2"/>
  <c r="CK120" i="2"/>
  <c r="CK124" i="2"/>
  <c r="CK128" i="2"/>
  <c r="CK132" i="2"/>
  <c r="CK136" i="2"/>
  <c r="CK140" i="2"/>
  <c r="CK144" i="2"/>
  <c r="CK148" i="2"/>
  <c r="CK152" i="2"/>
  <c r="CK45" i="2"/>
  <c r="CK163" i="2"/>
  <c r="CK50" i="2"/>
  <c r="CK53" i="2"/>
  <c r="CK57" i="2"/>
  <c r="CK61" i="2"/>
  <c r="CK65" i="2"/>
  <c r="CK69" i="2"/>
  <c r="CK73" i="2"/>
  <c r="CK77" i="2"/>
  <c r="CK81" i="2"/>
  <c r="CK85" i="2"/>
  <c r="CK89" i="2"/>
  <c r="CK93" i="2"/>
  <c r="CK97" i="2"/>
  <c r="CK101" i="2"/>
  <c r="CK105" i="2"/>
  <c r="CK109" i="2"/>
  <c r="CK113" i="2"/>
  <c r="CK117" i="2"/>
  <c r="CK121" i="2"/>
  <c r="CK125" i="2"/>
  <c r="CK129" i="2"/>
  <c r="CK133" i="2"/>
  <c r="CK137" i="2"/>
  <c r="CK141" i="2"/>
  <c r="CK145" i="2"/>
  <c r="CK149" i="2"/>
  <c r="CK153" i="2"/>
  <c r="CK154" i="2"/>
  <c r="CK155" i="2"/>
  <c r="CK156" i="2"/>
  <c r="CK157" i="2"/>
  <c r="CK158" i="2"/>
  <c r="CK159" i="2"/>
  <c r="CK160" i="2"/>
  <c r="CI161" i="2"/>
  <c r="CI44" i="2"/>
  <c r="CI48" i="2"/>
  <c r="CI51" i="2"/>
  <c r="CI55" i="2"/>
  <c r="CI59" i="2"/>
  <c r="CI63" i="2"/>
  <c r="CI67" i="2"/>
  <c r="CI71" i="2"/>
  <c r="CI75" i="2"/>
  <c r="CI79" i="2"/>
  <c r="CI83" i="2"/>
  <c r="CI87" i="2"/>
  <c r="CI91" i="2"/>
  <c r="CI95" i="2"/>
  <c r="CI99" i="2"/>
  <c r="CI103" i="2"/>
  <c r="CI107" i="2"/>
  <c r="CI111" i="2"/>
  <c r="CI115" i="2"/>
  <c r="CI119" i="2"/>
  <c r="CI123" i="2"/>
  <c r="CI127" i="2"/>
  <c r="CI131" i="2"/>
  <c r="CI135" i="2"/>
  <c r="CI139" i="2"/>
  <c r="CI143" i="2"/>
  <c r="CI147" i="2"/>
  <c r="CI151" i="2"/>
  <c r="CI42" i="2"/>
  <c r="CI43" i="2"/>
  <c r="CI41" i="2"/>
  <c r="CI52" i="2"/>
  <c r="CI56" i="2"/>
  <c r="CI60" i="2"/>
  <c r="CI64" i="2"/>
  <c r="CI68" i="2"/>
  <c r="CI72" i="2"/>
  <c r="CI76" i="2"/>
  <c r="CI80" i="2"/>
  <c r="CI84" i="2"/>
  <c r="CI88" i="2"/>
  <c r="CI92" i="2"/>
  <c r="CI96" i="2"/>
  <c r="CI100" i="2"/>
  <c r="CI104" i="2"/>
  <c r="CI108" i="2"/>
  <c r="CI112" i="2"/>
  <c r="CI116" i="2"/>
  <c r="CI120" i="2"/>
  <c r="CI124" i="2"/>
  <c r="CI128" i="2"/>
  <c r="CI132" i="2"/>
  <c r="CI136" i="2"/>
  <c r="CI140" i="2"/>
  <c r="CI144" i="2"/>
  <c r="CI148" i="2"/>
  <c r="CI152" i="2"/>
  <c r="CI46" i="2"/>
  <c r="CI47" i="2"/>
  <c r="CI45" i="2"/>
  <c r="CI53" i="2"/>
  <c r="CI57" i="2"/>
  <c r="CI61" i="2"/>
  <c r="CI65" i="2"/>
  <c r="CI69" i="2"/>
  <c r="CI73" i="2"/>
  <c r="CI77" i="2"/>
  <c r="CI81" i="2"/>
  <c r="CI85" i="2"/>
  <c r="CI89" i="2"/>
  <c r="CI93" i="2"/>
  <c r="CI97" i="2"/>
  <c r="CI101" i="2"/>
  <c r="CI105" i="2"/>
  <c r="CI109" i="2"/>
  <c r="CI113" i="2"/>
  <c r="CI117" i="2"/>
  <c r="CI121" i="2"/>
  <c r="CI125" i="2"/>
  <c r="CI129" i="2"/>
  <c r="CI133" i="2"/>
  <c r="CI137" i="2"/>
  <c r="CI141" i="2"/>
  <c r="CI145" i="2"/>
  <c r="CI149" i="2"/>
  <c r="CI153" i="2"/>
  <c r="CI50" i="2"/>
  <c r="CI163" i="2"/>
  <c r="CI49" i="2"/>
  <c r="CI54" i="2"/>
  <c r="CI58" i="2"/>
  <c r="CI62" i="2"/>
  <c r="CI66" i="2"/>
  <c r="CI70" i="2"/>
  <c r="CI74" i="2"/>
  <c r="CI78" i="2"/>
  <c r="CI82" i="2"/>
  <c r="CI86" i="2"/>
  <c r="CI90" i="2"/>
  <c r="CI94" i="2"/>
  <c r="CI98" i="2"/>
  <c r="CI102" i="2"/>
  <c r="CI106" i="2"/>
  <c r="CI110" i="2"/>
  <c r="CI114" i="2"/>
  <c r="CI118" i="2"/>
  <c r="CI122" i="2"/>
  <c r="CI126" i="2"/>
  <c r="CI130" i="2"/>
  <c r="CI134" i="2"/>
  <c r="CI138" i="2"/>
  <c r="CI142" i="2"/>
  <c r="CI146" i="2"/>
  <c r="CI150" i="2"/>
  <c r="CI154" i="2"/>
  <c r="CI155" i="2"/>
  <c r="CI156" i="2"/>
  <c r="CI157" i="2"/>
  <c r="CI158" i="2"/>
  <c r="CI159" i="2"/>
  <c r="CI160" i="2"/>
  <c r="CE48" i="2"/>
  <c r="CE68" i="2"/>
  <c r="CE46" i="2"/>
  <c r="CE62" i="2"/>
  <c r="CE43" i="2"/>
  <c r="CE47" i="2"/>
  <c r="CE51" i="2"/>
  <c r="CE57" i="2"/>
  <c r="CE75" i="2"/>
  <c r="CE79" i="2"/>
  <c r="CE82" i="2"/>
  <c r="CE86" i="2"/>
  <c r="CE90" i="2"/>
  <c r="CE94" i="2"/>
  <c r="CE98" i="2"/>
  <c r="CE102" i="2"/>
  <c r="CE106" i="2"/>
  <c r="CE110" i="2"/>
  <c r="CE114" i="2"/>
  <c r="CE118" i="2"/>
  <c r="CE122" i="2"/>
  <c r="CE56" i="2"/>
  <c r="CE72" i="2"/>
  <c r="CE50" i="2"/>
  <c r="CE66" i="2"/>
  <c r="CE53" i="2"/>
  <c r="CE55" i="2"/>
  <c r="CE67" i="2"/>
  <c r="CE73" i="2"/>
  <c r="CE49" i="2"/>
  <c r="CE78" i="2"/>
  <c r="CE83" i="2"/>
  <c r="CE87" i="2"/>
  <c r="CE91" i="2"/>
  <c r="CE95" i="2"/>
  <c r="CE99" i="2"/>
  <c r="CE103" i="2"/>
  <c r="CE107" i="2"/>
  <c r="CE111" i="2"/>
  <c r="CE115" i="2"/>
  <c r="CE119" i="2"/>
  <c r="CE123" i="2"/>
  <c r="CE163" i="2"/>
  <c r="CE60" i="2"/>
  <c r="CE80" i="2"/>
  <c r="CE54" i="2"/>
  <c r="CE70" i="2"/>
  <c r="CE69" i="2"/>
  <c r="CE63" i="2"/>
  <c r="CE65" i="2"/>
  <c r="CE45" i="2"/>
  <c r="CE61" i="2"/>
  <c r="CE76" i="2"/>
  <c r="CE84" i="2"/>
  <c r="CE88" i="2"/>
  <c r="CE92" i="2"/>
  <c r="CE96" i="2"/>
  <c r="CE100" i="2"/>
  <c r="CE104" i="2"/>
  <c r="CE108" i="2"/>
  <c r="CE112" i="2"/>
  <c r="CE116" i="2"/>
  <c r="CE120" i="2"/>
  <c r="CE44" i="2"/>
  <c r="CE64" i="2"/>
  <c r="CE41" i="2"/>
  <c r="CE58" i="2"/>
  <c r="CE74" i="2"/>
  <c r="CE77" i="2"/>
  <c r="CE71" i="2"/>
  <c r="CE42" i="2"/>
  <c r="CE59" i="2"/>
  <c r="CE52" i="2"/>
  <c r="CE81" i="2"/>
  <c r="CE85" i="2"/>
  <c r="CE89" i="2"/>
  <c r="CE93" i="2"/>
  <c r="CE97" i="2"/>
  <c r="CE101" i="2"/>
  <c r="CE105" i="2"/>
  <c r="CE109" i="2"/>
  <c r="CE113" i="2"/>
  <c r="CE117" i="2"/>
  <c r="CE121" i="2"/>
  <c r="CE124" i="2"/>
  <c r="CE125" i="2"/>
  <c r="CE126" i="2"/>
  <c r="CE127" i="2"/>
  <c r="CE128" i="2"/>
  <c r="CE129" i="2"/>
  <c r="CE130" i="2"/>
  <c r="CE131" i="2"/>
  <c r="CE132" i="2"/>
  <c r="CE133" i="2"/>
  <c r="CE134" i="2"/>
  <c r="CE135" i="2"/>
  <c r="CE136" i="2"/>
  <c r="CE137" i="2"/>
  <c r="CE138" i="2"/>
  <c r="CE139" i="2"/>
  <c r="CE140" i="2"/>
  <c r="CE141" i="2"/>
  <c r="CE142" i="2"/>
  <c r="CE143" i="2"/>
  <c r="CE144" i="2"/>
  <c r="CE145" i="2"/>
  <c r="CE146" i="2"/>
  <c r="CE147" i="2"/>
  <c r="CE148" i="2"/>
  <c r="CE149" i="2"/>
  <c r="CE150" i="2"/>
  <c r="CE151" i="2"/>
  <c r="CE152" i="2"/>
  <c r="CE153" i="2"/>
  <c r="CE154" i="2"/>
  <c r="CE155" i="2"/>
  <c r="CE156" i="2"/>
  <c r="CE157" i="2"/>
  <c r="CE158" i="2"/>
  <c r="CE159" i="2"/>
  <c r="CE160" i="2"/>
  <c r="CD162" i="2"/>
  <c r="CA163" i="2"/>
  <c r="CA41" i="2"/>
  <c r="CA42" i="2"/>
  <c r="CA43" i="2"/>
  <c r="CA44" i="2"/>
  <c r="CA45" i="2"/>
  <c r="CA46" i="2"/>
  <c r="CA47" i="2"/>
  <c r="CA48" i="2"/>
  <c r="CA49" i="2"/>
  <c r="CA50" i="2"/>
  <c r="CA51" i="2"/>
  <c r="CA52" i="2"/>
  <c r="CA53" i="2"/>
  <c r="CA54" i="2"/>
  <c r="CA55" i="2"/>
  <c r="CA56" i="2"/>
  <c r="CA57" i="2"/>
  <c r="CA58" i="2"/>
  <c r="CA59" i="2"/>
  <c r="CA60" i="2"/>
  <c r="CA61" i="2"/>
  <c r="CA62" i="2"/>
  <c r="CA63" i="2"/>
  <c r="CA64" i="2"/>
  <c r="CA65" i="2"/>
  <c r="CA66" i="2"/>
  <c r="CA67" i="2"/>
  <c r="CA68" i="2"/>
  <c r="CA69" i="2"/>
  <c r="CA70" i="2"/>
  <c r="CA71" i="2"/>
  <c r="CA72" i="2"/>
  <c r="CA73" i="2"/>
  <c r="CA74" i="2"/>
  <c r="CA75" i="2"/>
  <c r="CA76" i="2"/>
  <c r="CA77" i="2"/>
  <c r="CA78" i="2"/>
  <c r="CA79" i="2"/>
  <c r="CA80" i="2"/>
  <c r="CA81" i="2"/>
  <c r="CA82" i="2"/>
  <c r="CA83" i="2"/>
  <c r="CA84" i="2"/>
  <c r="CA85" i="2"/>
  <c r="CA86" i="2"/>
  <c r="CA87" i="2"/>
  <c r="CA88" i="2"/>
  <c r="CA89" i="2"/>
  <c r="CA90" i="2"/>
  <c r="CA91" i="2"/>
  <c r="CA92" i="2"/>
  <c r="CA93" i="2"/>
  <c r="CA94" i="2"/>
  <c r="CA95" i="2"/>
  <c r="CA96" i="2"/>
  <c r="CA97" i="2"/>
  <c r="CA98" i="2"/>
  <c r="CA99" i="2"/>
  <c r="CA100" i="2"/>
  <c r="CA101" i="2"/>
  <c r="CA102" i="2"/>
  <c r="CA103" i="2"/>
  <c r="CA104" i="2"/>
  <c r="CA105" i="2"/>
  <c r="CA106" i="2"/>
  <c r="CA107" i="2"/>
  <c r="CA108" i="2"/>
  <c r="CA109" i="2"/>
  <c r="CA110" i="2"/>
  <c r="CA111" i="2"/>
  <c r="CA112" i="2"/>
  <c r="CA113" i="2"/>
  <c r="CA114" i="2"/>
  <c r="CA115" i="2"/>
  <c r="CA116" i="2"/>
  <c r="CA117" i="2"/>
  <c r="CA118" i="2"/>
  <c r="CA119" i="2"/>
  <c r="CA120" i="2"/>
  <c r="CA121" i="2"/>
  <c r="CA122" i="2"/>
  <c r="CA123" i="2"/>
  <c r="CA124" i="2"/>
  <c r="CA125" i="2"/>
  <c r="CA126" i="2"/>
  <c r="CA127" i="2"/>
  <c r="CA128" i="2"/>
  <c r="CA129" i="2"/>
  <c r="CA130" i="2"/>
  <c r="CA131" i="2"/>
  <c r="CA132" i="2"/>
  <c r="CA133" i="2"/>
  <c r="CA134" i="2"/>
  <c r="CA135" i="2"/>
  <c r="CA136" i="2"/>
  <c r="CA137" i="2"/>
  <c r="CA138" i="2"/>
  <c r="CA139" i="2"/>
  <c r="CA140" i="2"/>
  <c r="CA141" i="2"/>
  <c r="CA142" i="2"/>
  <c r="CA143" i="2"/>
  <c r="CA144" i="2"/>
  <c r="CA145" i="2"/>
  <c r="CA146" i="2"/>
  <c r="CA147" i="2"/>
  <c r="CA148" i="2"/>
  <c r="CA149" i="2"/>
  <c r="CA150" i="2"/>
  <c r="CA151" i="2"/>
  <c r="CA152" i="2"/>
  <c r="CA153" i="2"/>
  <c r="CA154" i="2"/>
  <c r="CA155" i="2"/>
  <c r="CA156" i="2"/>
  <c r="CA157" i="2"/>
  <c r="CA158" i="2"/>
  <c r="CA159" i="2"/>
  <c r="CA160" i="2"/>
  <c r="CO155" i="2" l="1"/>
  <c r="CN155" i="2"/>
  <c r="BZ155" i="2" s="1"/>
  <c r="CO147" i="2"/>
  <c r="CN147" i="2"/>
  <c r="BZ147" i="2" s="1"/>
  <c r="CO139" i="2"/>
  <c r="CN139" i="2"/>
  <c r="BZ139" i="2" s="1"/>
  <c r="CO127" i="2"/>
  <c r="CN127" i="2"/>
  <c r="BZ127" i="2" s="1"/>
  <c r="CO119" i="2"/>
  <c r="CN119" i="2"/>
  <c r="BZ119" i="2" s="1"/>
  <c r="CO111" i="2"/>
  <c r="CN111" i="2"/>
  <c r="BZ111" i="2" s="1"/>
  <c r="CO99" i="2"/>
  <c r="CN99" i="2"/>
  <c r="BZ99" i="2" s="1"/>
  <c r="CO91" i="2"/>
  <c r="CN91" i="2"/>
  <c r="BZ91" i="2" s="1"/>
  <c r="CO83" i="2"/>
  <c r="CN83" i="2"/>
  <c r="BZ83" i="2" s="1"/>
  <c r="CO75" i="2"/>
  <c r="CN75" i="2"/>
  <c r="BZ75" i="2" s="1"/>
  <c r="CO67" i="2"/>
  <c r="CN67" i="2"/>
  <c r="BZ67" i="2" s="1"/>
  <c r="CO59" i="2"/>
  <c r="CN59" i="2"/>
  <c r="BZ59" i="2" s="1"/>
  <c r="CO51" i="2"/>
  <c r="CN51" i="2"/>
  <c r="BZ51" i="2" s="1"/>
  <c r="CO43" i="2"/>
  <c r="CN43" i="2"/>
  <c r="BZ43" i="2" s="1"/>
  <c r="CN154" i="2"/>
  <c r="BZ154" i="2" s="1"/>
  <c r="CO154" i="2"/>
  <c r="CN146" i="2"/>
  <c r="BZ146" i="2" s="1"/>
  <c r="CO146" i="2"/>
  <c r="CN138" i="2"/>
  <c r="BZ138" i="2" s="1"/>
  <c r="CO138" i="2"/>
  <c r="CN134" i="2"/>
  <c r="BZ134" i="2" s="1"/>
  <c r="CO134" i="2"/>
  <c r="CN126" i="2"/>
  <c r="BZ126" i="2" s="1"/>
  <c r="CO126" i="2"/>
  <c r="CN118" i="2"/>
  <c r="BZ118" i="2" s="1"/>
  <c r="CO118" i="2"/>
  <c r="CN114" i="2"/>
  <c r="BZ114" i="2" s="1"/>
  <c r="CO114" i="2"/>
  <c r="CN106" i="2"/>
  <c r="BZ106" i="2" s="1"/>
  <c r="CO106" i="2"/>
  <c r="CN98" i="2"/>
  <c r="BZ98" i="2" s="1"/>
  <c r="CO98" i="2"/>
  <c r="CN90" i="2"/>
  <c r="BZ90" i="2" s="1"/>
  <c r="CO90" i="2"/>
  <c r="CN82" i="2"/>
  <c r="BZ82" i="2" s="1"/>
  <c r="CO82" i="2"/>
  <c r="CN74" i="2"/>
  <c r="BZ74" i="2" s="1"/>
  <c r="CO74" i="2"/>
  <c r="CN70" i="2"/>
  <c r="BZ70" i="2" s="1"/>
  <c r="CO70" i="2"/>
  <c r="CN62" i="2"/>
  <c r="BZ62" i="2" s="1"/>
  <c r="CO62" i="2"/>
  <c r="CN54" i="2"/>
  <c r="BZ54" i="2" s="1"/>
  <c r="CO54" i="2"/>
  <c r="CN46" i="2"/>
  <c r="BZ46" i="2" s="1"/>
  <c r="CO46" i="2"/>
  <c r="CO157" i="2"/>
  <c r="CN157" i="2"/>
  <c r="BZ157" i="2" s="1"/>
  <c r="CO153" i="2"/>
  <c r="CN153" i="2"/>
  <c r="BZ153" i="2" s="1"/>
  <c r="CO149" i="2"/>
  <c r="CN149" i="2"/>
  <c r="BZ149" i="2" s="1"/>
  <c r="CO145" i="2"/>
  <c r="CN145" i="2"/>
  <c r="BZ145" i="2" s="1"/>
  <c r="CO141" i="2"/>
  <c r="CN141" i="2"/>
  <c r="BZ141" i="2" s="1"/>
  <c r="CO137" i="2"/>
  <c r="CN137" i="2"/>
  <c r="BZ137" i="2" s="1"/>
  <c r="CO133" i="2"/>
  <c r="CN133" i="2"/>
  <c r="BZ133" i="2" s="1"/>
  <c r="CO129" i="2"/>
  <c r="CN129" i="2"/>
  <c r="BZ129" i="2" s="1"/>
  <c r="CO125" i="2"/>
  <c r="CN125" i="2"/>
  <c r="BZ125" i="2" s="1"/>
  <c r="CO121" i="2"/>
  <c r="CN121" i="2"/>
  <c r="BZ121" i="2" s="1"/>
  <c r="CO117" i="2"/>
  <c r="CN117" i="2"/>
  <c r="BZ117" i="2" s="1"/>
  <c r="CO113" i="2"/>
  <c r="CN113" i="2"/>
  <c r="BZ113" i="2" s="1"/>
  <c r="CO109" i="2"/>
  <c r="CN109" i="2"/>
  <c r="BZ109" i="2" s="1"/>
  <c r="CO105" i="2"/>
  <c r="CN105" i="2"/>
  <c r="BZ105" i="2" s="1"/>
  <c r="CO101" i="2"/>
  <c r="CN101" i="2"/>
  <c r="BZ101" i="2" s="1"/>
  <c r="CO97" i="2"/>
  <c r="CN97" i="2"/>
  <c r="BZ97" i="2" s="1"/>
  <c r="CO93" i="2"/>
  <c r="CN93" i="2"/>
  <c r="BZ93" i="2" s="1"/>
  <c r="CO89" i="2"/>
  <c r="CN89" i="2"/>
  <c r="BZ89" i="2" s="1"/>
  <c r="CO85" i="2"/>
  <c r="CN85" i="2"/>
  <c r="BZ85" i="2" s="1"/>
  <c r="CO81" i="2"/>
  <c r="CN81" i="2"/>
  <c r="BZ81" i="2" s="1"/>
  <c r="CO77" i="2"/>
  <c r="CN77" i="2"/>
  <c r="BZ77" i="2" s="1"/>
  <c r="CO73" i="2"/>
  <c r="CN73" i="2"/>
  <c r="BZ73" i="2" s="1"/>
  <c r="CO69" i="2"/>
  <c r="CN69" i="2"/>
  <c r="BZ69" i="2" s="1"/>
  <c r="CO65" i="2"/>
  <c r="CN65" i="2"/>
  <c r="BZ65" i="2" s="1"/>
  <c r="CO61" i="2"/>
  <c r="CN61" i="2"/>
  <c r="BZ61" i="2" s="1"/>
  <c r="CO57" i="2"/>
  <c r="CN57" i="2"/>
  <c r="BZ57" i="2" s="1"/>
  <c r="CO53" i="2"/>
  <c r="CN53" i="2"/>
  <c r="BZ53" i="2" s="1"/>
  <c r="CO49" i="2"/>
  <c r="CN49" i="2"/>
  <c r="BZ49" i="2" s="1"/>
  <c r="CO45" i="2"/>
  <c r="CN45" i="2"/>
  <c r="BZ45" i="2" s="1"/>
  <c r="CN41" i="2"/>
  <c r="BZ41" i="2" s="1"/>
  <c r="CO41" i="2"/>
  <c r="CN162" i="2"/>
  <c r="BZ162" i="2" s="1"/>
  <c r="CO162" i="2"/>
  <c r="CN161" i="2"/>
  <c r="BZ161" i="2" s="1"/>
  <c r="CO159" i="2"/>
  <c r="CN159" i="2"/>
  <c r="BZ159" i="2" s="1"/>
  <c r="CO151" i="2"/>
  <c r="CN151" i="2"/>
  <c r="BZ151" i="2" s="1"/>
  <c r="CO143" i="2"/>
  <c r="CN143" i="2"/>
  <c r="BZ143" i="2" s="1"/>
  <c r="CO135" i="2"/>
  <c r="CN135" i="2"/>
  <c r="BZ135" i="2" s="1"/>
  <c r="CO131" i="2"/>
  <c r="CN131" i="2"/>
  <c r="BZ131" i="2" s="1"/>
  <c r="CO123" i="2"/>
  <c r="CN123" i="2"/>
  <c r="BZ123" i="2" s="1"/>
  <c r="CO115" i="2"/>
  <c r="CN115" i="2"/>
  <c r="BZ115" i="2" s="1"/>
  <c r="CO107" i="2"/>
  <c r="CN107" i="2"/>
  <c r="BZ107" i="2" s="1"/>
  <c r="CO103" i="2"/>
  <c r="CN103" i="2"/>
  <c r="BZ103" i="2" s="1"/>
  <c r="CO95" i="2"/>
  <c r="CN95" i="2"/>
  <c r="BZ95" i="2" s="1"/>
  <c r="CO87" i="2"/>
  <c r="CN87" i="2"/>
  <c r="BZ87" i="2" s="1"/>
  <c r="CO79" i="2"/>
  <c r="CN79" i="2"/>
  <c r="BZ79" i="2" s="1"/>
  <c r="CO71" i="2"/>
  <c r="CN71" i="2"/>
  <c r="BZ71" i="2" s="1"/>
  <c r="CO63" i="2"/>
  <c r="CN63" i="2"/>
  <c r="BZ63" i="2" s="1"/>
  <c r="CO55" i="2"/>
  <c r="CN55" i="2"/>
  <c r="BZ55" i="2" s="1"/>
  <c r="CO47" i="2"/>
  <c r="CN47" i="2"/>
  <c r="BZ47" i="2" s="1"/>
  <c r="CN158" i="2"/>
  <c r="BZ158" i="2" s="1"/>
  <c r="CO158" i="2"/>
  <c r="CN150" i="2"/>
  <c r="BZ150" i="2" s="1"/>
  <c r="CO150" i="2"/>
  <c r="CN142" i="2"/>
  <c r="BZ142" i="2" s="1"/>
  <c r="CO142" i="2"/>
  <c r="CN130" i="2"/>
  <c r="BZ130" i="2" s="1"/>
  <c r="CO130" i="2"/>
  <c r="CN122" i="2"/>
  <c r="BZ122" i="2" s="1"/>
  <c r="CO122" i="2"/>
  <c r="CN110" i="2"/>
  <c r="BZ110" i="2" s="1"/>
  <c r="CO110" i="2"/>
  <c r="CN102" i="2"/>
  <c r="BZ102" i="2" s="1"/>
  <c r="CO102" i="2"/>
  <c r="CN94" i="2"/>
  <c r="BZ94" i="2" s="1"/>
  <c r="CO94" i="2"/>
  <c r="CN86" i="2"/>
  <c r="BZ86" i="2" s="1"/>
  <c r="CO86" i="2"/>
  <c r="CN78" i="2"/>
  <c r="BZ78" i="2" s="1"/>
  <c r="CO78" i="2"/>
  <c r="CN66" i="2"/>
  <c r="BZ66" i="2" s="1"/>
  <c r="CO66" i="2"/>
  <c r="CN58" i="2"/>
  <c r="BZ58" i="2" s="1"/>
  <c r="CO58" i="2"/>
  <c r="CN50" i="2"/>
  <c r="BZ50" i="2" s="1"/>
  <c r="CO50" i="2"/>
  <c r="CN42" i="2"/>
  <c r="BZ42" i="2" s="1"/>
  <c r="CO42" i="2"/>
  <c r="CO160" i="2"/>
  <c r="CN160" i="2"/>
  <c r="BZ160" i="2" s="1"/>
  <c r="CN156" i="2"/>
  <c r="BZ156" i="2" s="1"/>
  <c r="CO156" i="2"/>
  <c r="CO152" i="2"/>
  <c r="CN152" i="2"/>
  <c r="BZ152" i="2" s="1"/>
  <c r="CN148" i="2"/>
  <c r="BZ148" i="2" s="1"/>
  <c r="CO148" i="2"/>
  <c r="CO144" i="2"/>
  <c r="CN144" i="2"/>
  <c r="BZ144" i="2" s="1"/>
  <c r="CN140" i="2"/>
  <c r="BZ140" i="2" s="1"/>
  <c r="CO140" i="2"/>
  <c r="CO136" i="2"/>
  <c r="CN136" i="2"/>
  <c r="BZ136" i="2" s="1"/>
  <c r="CN132" i="2"/>
  <c r="BZ132" i="2" s="1"/>
  <c r="CO132" i="2"/>
  <c r="CN128" i="2"/>
  <c r="BZ128" i="2" s="1"/>
  <c r="CO128" i="2"/>
  <c r="CN124" i="2"/>
  <c r="BZ124" i="2" s="1"/>
  <c r="CO124" i="2"/>
  <c r="CN120" i="2"/>
  <c r="BZ120" i="2" s="1"/>
  <c r="CO120" i="2"/>
  <c r="CN116" i="2"/>
  <c r="BZ116" i="2" s="1"/>
  <c r="CO116" i="2"/>
  <c r="CN112" i="2"/>
  <c r="BZ112" i="2" s="1"/>
  <c r="CO112" i="2"/>
  <c r="CN108" i="2"/>
  <c r="BZ108" i="2" s="1"/>
  <c r="CO108" i="2"/>
  <c r="CN104" i="2"/>
  <c r="BZ104" i="2" s="1"/>
  <c r="CO104" i="2"/>
  <c r="CN100" i="2"/>
  <c r="BZ100" i="2" s="1"/>
  <c r="CO100" i="2"/>
  <c r="CN96" i="2"/>
  <c r="BZ96" i="2" s="1"/>
  <c r="CO96" i="2"/>
  <c r="CN92" i="2"/>
  <c r="BZ92" i="2" s="1"/>
  <c r="CO92" i="2"/>
  <c r="CN88" i="2"/>
  <c r="BZ88" i="2" s="1"/>
  <c r="CO88" i="2"/>
  <c r="CN84" i="2"/>
  <c r="BZ84" i="2" s="1"/>
  <c r="CO84" i="2"/>
  <c r="CN80" i="2"/>
  <c r="BZ80" i="2" s="1"/>
  <c r="CO80" i="2"/>
  <c r="CN76" i="2"/>
  <c r="BZ76" i="2" s="1"/>
  <c r="CO76" i="2"/>
  <c r="CN72" i="2"/>
  <c r="BZ72" i="2" s="1"/>
  <c r="CO72" i="2"/>
  <c r="CN68" i="2"/>
  <c r="BZ68" i="2" s="1"/>
  <c r="CO68" i="2"/>
  <c r="CN64" i="2"/>
  <c r="BZ64" i="2" s="1"/>
  <c r="CO64" i="2"/>
  <c r="CN60" i="2"/>
  <c r="BZ60" i="2" s="1"/>
  <c r="CO60" i="2"/>
  <c r="CN56" i="2"/>
  <c r="BZ56" i="2" s="1"/>
  <c r="CO56" i="2"/>
  <c r="CN52" i="2"/>
  <c r="BZ52" i="2" s="1"/>
  <c r="CO52" i="2"/>
  <c r="CN48" i="2"/>
  <c r="BZ48" i="2" s="1"/>
  <c r="CO48" i="2"/>
  <c r="CN44" i="2"/>
  <c r="BZ44" i="2" s="1"/>
  <c r="CO44" i="2"/>
  <c r="CO163" i="2"/>
  <c r="CN163" i="2"/>
  <c r="BZ16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Jeffrey Till</author>
    <author>Dawn Lewis</author>
    <author>DFO Employee</author>
    <author>Jeff Till</author>
    <author xml:space="preserve"> Jeff Till</author>
    <author>tc={5A31BFD0-9210-4883-ADBE-AD867BCA1020}</author>
  </authors>
  <commentList>
    <comment ref="D1002" authorId="0" shapeId="0" xr:uid="{00000000-0006-0000-0000-000003000000}">
      <text>
        <r>
          <rPr>
            <b/>
            <sz val="8"/>
            <color indexed="81"/>
            <rFont val="Tahoma"/>
            <family val="2"/>
          </rPr>
          <t>Jeffrey Till:</t>
        </r>
        <r>
          <rPr>
            <sz val="8"/>
            <color indexed="81"/>
            <rFont val="Tahoma"/>
            <family val="2"/>
          </rPr>
          <t xml:space="preserve">
NO count before midday.  Appears to be about 47% (avg.from Oct 16 to 24) of migration before midday so expanded the post midday count of 104 to 197.</t>
        </r>
      </text>
    </comment>
    <comment ref="E1002" authorId="0" shapeId="0" xr:uid="{00000000-0006-0000-0000-000004000000}">
      <text>
        <r>
          <rPr>
            <b/>
            <sz val="8"/>
            <color indexed="81"/>
            <rFont val="Tahoma"/>
            <family val="2"/>
          </rPr>
          <t>Jeffrey Till:</t>
        </r>
        <r>
          <rPr>
            <sz val="8"/>
            <color indexed="81"/>
            <rFont val="Tahoma"/>
            <family val="2"/>
          </rPr>
          <t xml:space="preserve">
NO count before midday.  Appears to be about 34%  (avg.from Oct 16 to 24) of migration before midday so expanded the post midday count of 14to 21.</t>
        </r>
      </text>
    </comment>
    <comment ref="H1002" authorId="0" shapeId="0" xr:uid="{00000000-0006-0000-0000-000001000000}">
      <text>
        <r>
          <rPr>
            <b/>
            <sz val="8"/>
            <color indexed="81"/>
            <rFont val="Tahoma"/>
            <family val="2"/>
          </rPr>
          <t>Jeffrey Till:</t>
        </r>
        <r>
          <rPr>
            <sz val="8"/>
            <color indexed="81"/>
            <rFont val="Tahoma"/>
            <family val="2"/>
          </rPr>
          <t xml:space="preserve">
NO count before midday.  Appears to be about 30% of migration before midday so expanded the post midday count of 23 to 32. </t>
        </r>
      </text>
    </comment>
    <comment ref="I1002" authorId="0" shapeId="0" xr:uid="{00000000-0006-0000-0000-000002000000}">
      <text>
        <r>
          <rPr>
            <b/>
            <sz val="8"/>
            <color indexed="81"/>
            <rFont val="Tahoma"/>
            <family val="2"/>
          </rPr>
          <t>Jeffrey Till:</t>
        </r>
        <r>
          <rPr>
            <sz val="8"/>
            <color indexed="81"/>
            <rFont val="Tahoma"/>
            <family val="2"/>
          </rPr>
          <t xml:space="preserve">
NO count before midday.  Appears to be about 30% of migration before midday so expanded the post midday count of 13 to 18.</t>
        </r>
      </text>
    </comment>
    <comment ref="N1063" authorId="1" shapeId="0" xr:uid="{00000000-0006-0000-0000-000005000000}">
      <text>
        <r>
          <rPr>
            <b/>
            <sz val="8"/>
            <color indexed="81"/>
            <rFont val="Tahoma"/>
            <family val="2"/>
          </rPr>
          <t>Dawn Lewis:</t>
        </r>
        <r>
          <rPr>
            <sz val="8"/>
            <color indexed="81"/>
            <rFont val="Tahoma"/>
            <family val="2"/>
          </rPr>
          <t xml:space="preserve">
 refresh pivot tables on "summary" sheet. 
Then update 1st table in "cn.graph" column C. Graph located at R6</t>
        </r>
      </text>
    </comment>
    <comment ref="H1112" authorId="0" shapeId="0" xr:uid="{00000000-0006-0000-0000-000006000000}">
      <text>
        <r>
          <rPr>
            <b/>
            <sz val="8"/>
            <color indexed="81"/>
            <rFont val="Tahoma"/>
            <family val="2"/>
          </rPr>
          <t>Jeffrey Till:</t>
        </r>
        <r>
          <rPr>
            <sz val="8"/>
            <color indexed="81"/>
            <rFont val="Tahoma"/>
            <family val="2"/>
          </rPr>
          <t xml:space="preserve">
</t>
        </r>
        <r>
          <rPr>
            <sz val="8"/>
            <color indexed="10"/>
            <rFont val="Tahoma"/>
            <family val="2"/>
          </rPr>
          <t xml:space="preserve">DON’T ENTER THESE NOS - IT SCREWS UP THE PIVOT TABLES. </t>
        </r>
        <r>
          <rPr>
            <sz val="8"/>
            <color indexed="81"/>
            <rFont val="Tahoma"/>
            <family val="2"/>
          </rPr>
          <t>Test set-up day had 264CN, 17JCN, 660CO, 59JCO, 418SK, 20JSK, 7ST</t>
        </r>
      </text>
    </comment>
    <comment ref="H1113" authorId="0" shapeId="0" xr:uid="{00000000-0006-0000-0000-000007000000}">
      <text>
        <r>
          <rPr>
            <b/>
            <sz val="8"/>
            <color indexed="81"/>
            <rFont val="Tahoma"/>
            <family val="2"/>
          </rPr>
          <t>Jeffrey Till:</t>
        </r>
        <r>
          <rPr>
            <sz val="8"/>
            <color indexed="81"/>
            <rFont val="Tahoma"/>
            <family val="2"/>
          </rPr>
          <t xml:space="preserve">
By end of swim survey SF crew had already counted 264+160 adult chinook thro on sept 4/5 so this is an adjustment for observer efficiency.</t>
        </r>
      </text>
    </comment>
    <comment ref="H1185" authorId="0" shapeId="0" xr:uid="{00000000-0006-0000-0000-000008000000}">
      <text>
        <r>
          <rPr>
            <b/>
            <sz val="8"/>
            <color indexed="81"/>
            <rFont val="Tahoma"/>
            <family val="2"/>
          </rPr>
          <t>Jeffrey Till:</t>
        </r>
        <r>
          <rPr>
            <sz val="8"/>
            <color indexed="81"/>
            <rFont val="Tahoma"/>
            <family val="2"/>
          </rPr>
          <t xml:space="preserve">
</t>
        </r>
        <r>
          <rPr>
            <sz val="8"/>
            <color indexed="10"/>
            <rFont val="Tahoma"/>
            <family val="2"/>
          </rPr>
          <t xml:space="preserve">DON’T ENTER THESE NOS - IT SCREWS UP THE PIVOT TABLES. </t>
        </r>
        <r>
          <rPr>
            <sz val="8"/>
            <color indexed="81"/>
            <rFont val="Tahoma"/>
            <family val="2"/>
          </rPr>
          <t>Test set-up day had 9CN, 23JCN, 56CO, 8JCO, 4530SK, 167JSK, 5ST</t>
        </r>
      </text>
    </comment>
    <comment ref="D1186" authorId="2" shapeId="0" xr:uid="{00000000-0006-0000-0000-000009000000}">
      <text>
        <r>
          <rPr>
            <b/>
            <sz val="8"/>
            <color indexed="81"/>
            <rFont val="Tahoma"/>
            <family val="2"/>
          </rPr>
          <t>Jeff Till:</t>
        </r>
        <r>
          <rPr>
            <sz val="8"/>
            <color indexed="81"/>
            <rFont val="Tahoma"/>
            <family val="2"/>
          </rPr>
          <t xml:space="preserve">
As majority of coho, sockeye and steelhead observed were estimates due to their being observed in large schools of mixed species the adjustments are already built in to the count.</t>
        </r>
      </text>
    </comment>
    <comment ref="J1186" authorId="2" shapeId="0" xr:uid="{00000000-0006-0000-0000-00000B000000}">
      <text>
        <r>
          <rPr>
            <b/>
            <sz val="8"/>
            <color indexed="81"/>
            <rFont val="Tahoma"/>
            <family val="2"/>
          </rPr>
          <t>Jeff Till:</t>
        </r>
        <r>
          <rPr>
            <sz val="8"/>
            <color indexed="81"/>
            <rFont val="Tahoma"/>
            <family val="2"/>
          </rPr>
          <t xml:space="preserve">
As majority of coho, sockeye and steelhead observed were estimates due to their being observed in large schools of mixed species the adjustments are already built in to the count.</t>
        </r>
      </text>
    </comment>
    <comment ref="K1186" authorId="2" shapeId="0" xr:uid="{00000000-0006-0000-0000-00000A000000}">
      <text>
        <r>
          <rPr>
            <b/>
            <sz val="8"/>
            <color indexed="81"/>
            <rFont val="Tahoma"/>
            <family val="2"/>
          </rPr>
          <t>Jeff Till:</t>
        </r>
        <r>
          <rPr>
            <sz val="8"/>
            <color indexed="81"/>
            <rFont val="Tahoma"/>
            <family val="2"/>
          </rPr>
          <t xml:space="preserve">
As majority of coho, sockeye and steelhead observed were estimates due to their being observed in large schools of mixed species the adjustments are already built in to the count.</t>
        </r>
      </text>
    </comment>
    <comment ref="D1187" authorId="2" shapeId="0" xr:uid="{00000000-0006-0000-0000-00000D000000}">
      <text>
        <r>
          <rPr>
            <b/>
            <sz val="8"/>
            <color indexed="81"/>
            <rFont val="Tahoma"/>
            <family val="2"/>
          </rPr>
          <t>DFO Employee:</t>
        </r>
        <r>
          <rPr>
            <sz val="8"/>
            <color indexed="81"/>
            <rFont val="Tahoma"/>
            <family val="2"/>
          </rPr>
          <t xml:space="preserve">
Includes 1 mort.</t>
        </r>
      </text>
    </comment>
    <comment ref="H1187" authorId="2" shapeId="0" xr:uid="{00000000-0006-0000-0000-00000C000000}">
      <text>
        <r>
          <rPr>
            <b/>
            <sz val="8"/>
            <color indexed="81"/>
            <rFont val="Tahoma"/>
            <family val="2"/>
          </rPr>
          <t>DFO Employee:</t>
        </r>
        <r>
          <rPr>
            <sz val="8"/>
            <color indexed="81"/>
            <rFont val="Tahoma"/>
            <family val="2"/>
          </rPr>
          <t xml:space="preserve">
Includes 1 mort.</t>
        </r>
      </text>
    </comment>
    <comment ref="K1187" authorId="2" shapeId="0" xr:uid="{00000000-0006-0000-0000-00000E000000}">
      <text>
        <r>
          <rPr>
            <b/>
            <sz val="8"/>
            <color indexed="81"/>
            <rFont val="Tahoma"/>
            <family val="2"/>
          </rPr>
          <t>DFO Employee:</t>
        </r>
        <r>
          <rPr>
            <sz val="8"/>
            <color indexed="81"/>
            <rFont val="Tahoma"/>
            <family val="2"/>
          </rPr>
          <t xml:space="preserve">
Includes 27 morts.</t>
        </r>
      </text>
    </comment>
    <comment ref="D1269" authorId="3" shapeId="0" xr:uid="{00000000-0006-0000-0000-000011000000}">
      <text>
        <r>
          <rPr>
            <b/>
            <sz val="8"/>
            <color indexed="81"/>
            <rFont val="Tahoma"/>
            <family val="2"/>
          </rPr>
          <t>Jeff Till:</t>
        </r>
        <r>
          <rPr>
            <sz val="8"/>
            <color indexed="81"/>
            <rFont val="Tahoma"/>
            <family val="2"/>
          </rPr>
          <t xml:space="preserve">
3510 live + 2 dead</t>
        </r>
      </text>
    </comment>
    <comment ref="H1269" authorId="3" shapeId="0" xr:uid="{00000000-0006-0000-0000-00000F000000}">
      <text>
        <r>
          <rPr>
            <b/>
            <sz val="8"/>
            <color indexed="81"/>
            <rFont val="Tahoma"/>
            <family val="2"/>
          </rPr>
          <t>Jeff Till:</t>
        </r>
        <r>
          <rPr>
            <sz val="8"/>
            <color indexed="81"/>
            <rFont val="Tahoma"/>
            <family val="2"/>
          </rPr>
          <t xml:space="preserve">
2945 live + 2 dead</t>
        </r>
      </text>
    </comment>
    <comment ref="I1269" authorId="3" shapeId="0" xr:uid="{00000000-0006-0000-0000-000010000000}">
      <text>
        <r>
          <rPr>
            <b/>
            <sz val="8"/>
            <color indexed="81"/>
            <rFont val="Tahoma"/>
            <family val="2"/>
          </rPr>
          <t>Jeff Till:</t>
        </r>
        <r>
          <rPr>
            <sz val="8"/>
            <color indexed="81"/>
            <rFont val="Tahoma"/>
            <family val="2"/>
          </rPr>
          <t xml:space="preserve">
111 live + 1 dead</t>
        </r>
      </text>
    </comment>
    <comment ref="K1269" authorId="3" shapeId="0" xr:uid="{00000000-0006-0000-0000-000012000000}">
      <text>
        <r>
          <rPr>
            <b/>
            <sz val="8"/>
            <color indexed="81"/>
            <rFont val="Tahoma"/>
            <family val="2"/>
          </rPr>
          <t>Jeff Till:</t>
        </r>
        <r>
          <rPr>
            <sz val="8"/>
            <color indexed="81"/>
            <rFont val="Tahoma"/>
            <family val="2"/>
          </rPr>
          <t xml:space="preserve">
6084 live + 15 dead</t>
        </r>
      </text>
    </comment>
    <comment ref="N1270" authorId="3" shapeId="0" xr:uid="{00000000-0006-0000-0000-000013000000}">
      <text>
        <r>
          <rPr>
            <b/>
            <sz val="8"/>
            <color indexed="81"/>
            <rFont val="Tahoma"/>
            <family val="2"/>
          </rPr>
          <t>Jeff Till:</t>
        </r>
        <r>
          <rPr>
            <sz val="8"/>
            <color indexed="81"/>
            <rFont val="Tahoma"/>
            <family val="2"/>
          </rPr>
          <t xml:space="preserve">
Totals for day were: 397 CN Ad, 58 CN Jk, 1341 CO Ad, 182 CO Jk, 1039 SK Ad, 36 SK Jk, 6 ST, O everything else.</t>
        </r>
      </text>
    </comment>
    <comment ref="K1350" authorId="3" shapeId="0" xr:uid="{00000000-0006-0000-0000-000014000000}">
      <text>
        <r>
          <rPr>
            <b/>
            <sz val="8"/>
            <color indexed="81"/>
            <rFont val="Tahoma"/>
            <family val="2"/>
          </rPr>
          <t>Jeff Till:</t>
        </r>
        <r>
          <rPr>
            <sz val="8"/>
            <color indexed="81"/>
            <rFont val="Tahoma"/>
            <family val="2"/>
          </rPr>
          <t xml:space="preserve">
4812 live + 4 dead</t>
        </r>
      </text>
    </comment>
    <comment ref="N1351" authorId="3" shapeId="0" xr:uid="{00000000-0006-0000-0000-000015000000}">
      <text>
        <r>
          <rPr>
            <b/>
            <sz val="8"/>
            <color indexed="81"/>
            <rFont val="Tahoma"/>
            <family val="2"/>
          </rPr>
          <t>Jeff Till:</t>
        </r>
        <r>
          <rPr>
            <sz val="8"/>
            <color indexed="81"/>
            <rFont val="Tahoma"/>
            <family val="2"/>
          </rPr>
          <t xml:space="preserve">
Totals for day were: 413 CN Ad, 121 CN Jk, 374 CO Ad, 21 CO Jk, 2389 SK Ad, 39 SK Jk, 0 ST, O everything else.</t>
        </r>
      </text>
    </comment>
    <comment ref="N1432" authorId="3" shapeId="0" xr:uid="{00000000-0006-0000-0000-000016000000}">
      <text>
        <r>
          <rPr>
            <b/>
            <sz val="8"/>
            <color indexed="81"/>
            <rFont val="Tahoma"/>
            <family val="2"/>
          </rPr>
          <t>Jeff Till:</t>
        </r>
        <r>
          <rPr>
            <sz val="8"/>
            <color indexed="81"/>
            <rFont val="Tahoma"/>
            <family val="2"/>
          </rPr>
          <t xml:space="preserve">
Totals for day were: 125 CN Ad, 18 CN Jk, 51 CO Ad, 78 CO Jk, 173 SK Ad, 0 SK Jk, 10 ST, O everything else.</t>
        </r>
      </text>
    </comment>
    <comment ref="N1512" authorId="4" shapeId="0" xr:uid="{00000000-0006-0000-0000-000017000000}">
      <text>
        <r>
          <rPr>
            <b/>
            <sz val="8"/>
            <color indexed="81"/>
            <rFont val="Tahoma"/>
            <family val="2"/>
          </rPr>
          <t xml:space="preserve"> Jeff Till:</t>
        </r>
        <r>
          <rPr>
            <sz val="8"/>
            <color indexed="81"/>
            <rFont val="Tahoma"/>
            <family val="2"/>
          </rPr>
          <t xml:space="preserve">
2007. Note that on Sept 5 (746) and Sept 6 up to 12:00 (565) Stamp Falls had copunted 1311 coho through so there is clearly an underestimate from the swim.</t>
        </r>
      </text>
    </comment>
    <comment ref="N1513" authorId="3" shapeId="0" xr:uid="{00000000-0006-0000-0000-000018000000}">
      <text>
        <r>
          <rPr>
            <b/>
            <sz val="8"/>
            <color indexed="81"/>
            <rFont val="Tahoma"/>
            <family val="2"/>
          </rPr>
          <t>Jeff Till:</t>
        </r>
        <r>
          <rPr>
            <sz val="8"/>
            <color indexed="81"/>
            <rFont val="Tahoma"/>
            <family val="2"/>
          </rPr>
          <t xml:space="preserve">
2007. Totals for day were: 230 CN Ad, 33 CN Jk, 1067 CO Ad, 44 CO Jk, 1 SK Ad, 0 SK Jk, 7 ST, O everything else.</t>
        </r>
      </text>
    </comment>
    <comment ref="N1584" authorId="4" shapeId="0" xr:uid="{00000000-0006-0000-0000-000019000000}">
      <text>
        <r>
          <rPr>
            <b/>
            <sz val="8"/>
            <color indexed="81"/>
            <rFont val="Tahoma"/>
            <family val="2"/>
          </rPr>
          <t xml:space="preserve"> Jeff Till:</t>
        </r>
        <r>
          <rPr>
            <sz val="8"/>
            <color indexed="81"/>
            <rFont val="Tahoma"/>
            <family val="2"/>
          </rPr>
          <t xml:space="preserve">
2008.  River was high and sun bright so meant ID was difficult in some sections of swim between large coho and chinook.   Most of CN est (2221) was from lower swim whilst most of CO came from Lagoon (3900) and Brailer (300).</t>
        </r>
      </text>
    </comment>
    <comment ref="N1585" authorId="3" shapeId="0" xr:uid="{00000000-0006-0000-0000-00001A000000}">
      <text>
        <r>
          <rPr>
            <b/>
            <sz val="8"/>
            <color indexed="81"/>
            <rFont val="Tahoma"/>
            <family val="2"/>
          </rPr>
          <t>Jeff Till:</t>
        </r>
        <r>
          <rPr>
            <sz val="8"/>
            <color indexed="81"/>
            <rFont val="Tahoma"/>
            <family val="2"/>
          </rPr>
          <t xml:space="preserve">
2008. Totals for day were: 160 CN Ad, 9 CN Jk, 544 CO Ad, 73 CO Jk, 5 SK Ad, 17 SK Jk, 1 ST, O everything else.</t>
        </r>
      </text>
    </comment>
    <comment ref="N1657" authorId="4" shapeId="0" xr:uid="{00000000-0006-0000-0000-00001B000000}">
      <text>
        <r>
          <rPr>
            <b/>
            <sz val="8"/>
            <color indexed="81"/>
            <rFont val="Tahoma"/>
            <family val="2"/>
          </rPr>
          <t xml:space="preserve"> Jeff Till:</t>
        </r>
        <r>
          <rPr>
            <sz val="8"/>
            <color indexed="81"/>
            <rFont val="Tahoma"/>
            <family val="2"/>
          </rPr>
          <t xml:space="preserve">
2009. Included GCL counts from Sept 3 because most migrants already passed through by start of swim count and swim survey starts a few humdred meteres downstream from the fishway.</t>
        </r>
      </text>
    </comment>
    <comment ref="L1730" authorId="4" shapeId="0" xr:uid="{00000000-0006-0000-0000-00001C000000}">
      <text>
        <r>
          <rPr>
            <b/>
            <sz val="8"/>
            <color indexed="81"/>
            <rFont val="Tahoma"/>
            <family val="2"/>
          </rPr>
          <t xml:space="preserve"> Jeff Till:</t>
        </r>
        <r>
          <rPr>
            <sz val="8"/>
            <color indexed="81"/>
            <rFont val="Tahoma"/>
            <family val="2"/>
          </rPr>
          <t xml:space="preserve">
Unfortunately it just happens to be a round number!</t>
        </r>
      </text>
    </comment>
    <comment ref="N1730" authorId="4" shapeId="0" xr:uid="{00000000-0006-0000-0000-00001D000000}">
      <text>
        <r>
          <rPr>
            <b/>
            <sz val="8"/>
            <color indexed="81"/>
            <rFont val="Tahoma"/>
            <family val="2"/>
          </rPr>
          <t xml:space="preserve"> Jeff Till:</t>
        </r>
        <r>
          <rPr>
            <sz val="8"/>
            <color indexed="81"/>
            <rFont val="Tahoma"/>
            <family val="2"/>
          </rPr>
          <t xml:space="preserve">
2010. Included GCL counts from Sept 2 because most migrants already passed through by start of swim count and swim survey starts a few humdred meters downstream from the fishway.</t>
        </r>
      </text>
    </comment>
    <comment ref="N1732" authorId="3" shapeId="0" xr:uid="{00000000-0006-0000-0000-00001E000000}">
      <text>
        <r>
          <rPr>
            <b/>
            <sz val="8"/>
            <color indexed="81"/>
            <rFont val="Tahoma"/>
            <family val="2"/>
          </rPr>
          <t>Jeff Till:</t>
        </r>
        <r>
          <rPr>
            <sz val="8"/>
            <color indexed="81"/>
            <rFont val="Tahoma"/>
            <family val="2"/>
          </rPr>
          <t xml:space="preserve">
2010. Totals for day were: 255 CN Ad, 11 CN Jk, 88 CO Ad, 15 CO Jk, 2767 SK Ad, 86 SK Jk, 10 ST, O everything else.</t>
        </r>
      </text>
    </comment>
    <comment ref="D1798" authorId="4" shapeId="0" xr:uid="{00000000-0006-0000-0000-000021000000}">
      <text>
        <r>
          <rPr>
            <b/>
            <sz val="8"/>
            <color indexed="81"/>
            <rFont val="Tahoma"/>
            <family val="2"/>
          </rPr>
          <t xml:space="preserve"> Jeff Till:</t>
        </r>
        <r>
          <rPr>
            <sz val="8"/>
            <color indexed="81"/>
            <rFont val="Tahoma"/>
            <family val="2"/>
          </rPr>
          <t xml:space="preserve">
Was 20</t>
        </r>
      </text>
    </comment>
    <comment ref="E1798" authorId="4" shapeId="0" xr:uid="{00000000-0006-0000-0000-000022000000}">
      <text>
        <r>
          <rPr>
            <b/>
            <sz val="8"/>
            <color indexed="81"/>
            <rFont val="Tahoma"/>
            <family val="2"/>
          </rPr>
          <t xml:space="preserve"> Jeff Till:</t>
        </r>
        <r>
          <rPr>
            <sz val="8"/>
            <color indexed="81"/>
            <rFont val="Tahoma"/>
            <family val="2"/>
          </rPr>
          <t xml:space="preserve">
Was 9</t>
        </r>
      </text>
    </comment>
    <comment ref="F1798" authorId="4" shapeId="0" xr:uid="{00000000-0006-0000-0000-000027000000}">
      <text>
        <r>
          <rPr>
            <b/>
            <sz val="8"/>
            <color indexed="81"/>
            <rFont val="Tahoma"/>
            <family val="2"/>
          </rPr>
          <t xml:space="preserve"> Jeff Till:</t>
        </r>
        <r>
          <rPr>
            <sz val="8"/>
            <color indexed="81"/>
            <rFont val="Tahoma"/>
            <family val="2"/>
          </rPr>
          <t xml:space="preserve">
Was 0</t>
        </r>
      </text>
    </comment>
    <comment ref="G1798" authorId="4" shapeId="0" xr:uid="{00000000-0006-0000-0000-000026000000}">
      <text>
        <r>
          <rPr>
            <b/>
            <sz val="8"/>
            <color indexed="81"/>
            <rFont val="Tahoma"/>
            <family val="2"/>
          </rPr>
          <t xml:space="preserve"> Jeff Till:</t>
        </r>
        <r>
          <rPr>
            <sz val="8"/>
            <color indexed="81"/>
            <rFont val="Tahoma"/>
            <family val="2"/>
          </rPr>
          <t xml:space="preserve">
Was 0</t>
        </r>
      </text>
    </comment>
    <comment ref="H1798" authorId="4" shapeId="0" xr:uid="{00000000-0006-0000-0000-00001F000000}">
      <text>
        <r>
          <rPr>
            <b/>
            <sz val="8"/>
            <color indexed="81"/>
            <rFont val="Tahoma"/>
            <family val="2"/>
          </rPr>
          <t xml:space="preserve"> Jeff Till:</t>
        </r>
        <r>
          <rPr>
            <sz val="8"/>
            <color indexed="81"/>
            <rFont val="Tahoma"/>
            <family val="2"/>
          </rPr>
          <t xml:space="preserve">
was 34</t>
        </r>
      </text>
    </comment>
    <comment ref="I1798" authorId="4" shapeId="0" xr:uid="{00000000-0006-0000-0000-000020000000}">
      <text>
        <r>
          <rPr>
            <b/>
            <sz val="8"/>
            <color indexed="81"/>
            <rFont val="Tahoma"/>
            <family val="2"/>
          </rPr>
          <t xml:space="preserve"> Jeff Till:</t>
        </r>
        <r>
          <rPr>
            <sz val="8"/>
            <color indexed="81"/>
            <rFont val="Tahoma"/>
            <family val="2"/>
          </rPr>
          <t xml:space="preserve">
Was 0</t>
        </r>
      </text>
    </comment>
    <comment ref="J1798" authorId="4" shapeId="0" xr:uid="{00000000-0006-0000-0000-000025000000}">
      <text>
        <r>
          <rPr>
            <b/>
            <sz val="8"/>
            <color indexed="81"/>
            <rFont val="Tahoma"/>
            <family val="2"/>
          </rPr>
          <t xml:space="preserve"> Jeff Till:</t>
        </r>
        <r>
          <rPr>
            <sz val="8"/>
            <color indexed="81"/>
            <rFont val="Tahoma"/>
            <family val="2"/>
          </rPr>
          <t xml:space="preserve">
Was 1</t>
        </r>
      </text>
    </comment>
    <comment ref="K1798" authorId="4" shapeId="0" xr:uid="{00000000-0006-0000-0000-000023000000}">
      <text>
        <r>
          <rPr>
            <b/>
            <sz val="8"/>
            <color indexed="81"/>
            <rFont val="Tahoma"/>
            <family val="2"/>
          </rPr>
          <t xml:space="preserve"> Jeff Till:</t>
        </r>
        <r>
          <rPr>
            <sz val="8"/>
            <color indexed="81"/>
            <rFont val="Tahoma"/>
            <family val="2"/>
          </rPr>
          <t xml:space="preserve">
Was 1</t>
        </r>
      </text>
    </comment>
    <comment ref="L1798" authorId="4" shapeId="0" xr:uid="{00000000-0006-0000-0000-000024000000}">
      <text>
        <r>
          <rPr>
            <b/>
            <sz val="8"/>
            <color indexed="81"/>
            <rFont val="Tahoma"/>
            <family val="2"/>
          </rPr>
          <t xml:space="preserve"> Jeff Till:</t>
        </r>
        <r>
          <rPr>
            <sz val="8"/>
            <color indexed="81"/>
            <rFont val="Tahoma"/>
            <family val="2"/>
          </rPr>
          <t xml:space="preserve">
Was 2</t>
        </r>
      </text>
    </comment>
    <comment ref="M1798" authorId="4" shapeId="0" xr:uid="{00000000-0006-0000-0000-000028000000}">
      <text>
        <r>
          <rPr>
            <b/>
            <sz val="8"/>
            <color indexed="81"/>
            <rFont val="Tahoma"/>
            <family val="2"/>
          </rPr>
          <t xml:space="preserve"> Jeff Till:</t>
        </r>
        <r>
          <rPr>
            <sz val="8"/>
            <color indexed="81"/>
            <rFont val="Tahoma"/>
            <family val="2"/>
          </rPr>
          <t xml:space="preserve">
Was 0</t>
        </r>
      </text>
    </comment>
    <comment ref="N1800" authorId="4" shapeId="0" xr:uid="{00000000-0006-0000-0000-000029000000}">
      <text>
        <r>
          <rPr>
            <b/>
            <sz val="8"/>
            <color indexed="81"/>
            <rFont val="Tahoma"/>
            <family val="2"/>
          </rPr>
          <t xml:space="preserve"> Jeff Till:</t>
        </r>
        <r>
          <rPr>
            <sz val="8"/>
            <color indexed="81"/>
            <rFont val="Tahoma"/>
            <family val="2"/>
          </rPr>
          <t xml:space="preserve">
2011. Included GCL counts from Sept 1 because most migrants already passed through by start of swim count and swim survey starts a few humdred meters downstream from the fishway.</t>
        </r>
      </text>
    </comment>
    <comment ref="N1873" authorId="4" shapeId="0" xr:uid="{00000000-0006-0000-0000-00002A000000}">
      <text>
        <r>
          <rPr>
            <b/>
            <sz val="8"/>
            <color indexed="81"/>
            <rFont val="Tahoma"/>
            <family val="2"/>
          </rPr>
          <t xml:space="preserve"> Jeff Till:</t>
        </r>
        <r>
          <rPr>
            <sz val="8"/>
            <color indexed="81"/>
            <rFont val="Tahoma"/>
            <family val="2"/>
          </rPr>
          <t xml:space="preserve">
2012. Included GCL counts from Sept 6 because most migrants already passed through by start of swim count and swim survey starts a few humdred meters downstream from the fishway.</t>
        </r>
      </text>
    </comment>
    <comment ref="M1885" authorId="4" shapeId="0" xr:uid="{00000000-0006-0000-0000-00002B000000}">
      <text>
        <r>
          <rPr>
            <b/>
            <sz val="8"/>
            <color indexed="81"/>
            <rFont val="Tahoma"/>
            <family val="2"/>
          </rPr>
          <t xml:space="preserve"> Jeff Till:</t>
        </r>
        <r>
          <rPr>
            <sz val="8"/>
            <color indexed="81"/>
            <rFont val="Tahoma"/>
            <family val="2"/>
          </rPr>
          <t xml:space="preserve">
CN Jimmies</t>
        </r>
      </text>
    </comment>
    <comment ref="D1897" authorId="4" shapeId="0" xr:uid="{00000000-0006-0000-0000-00002E000000}">
      <text>
        <r>
          <rPr>
            <b/>
            <sz val="8"/>
            <color indexed="81"/>
            <rFont val="Tahoma"/>
            <family val="2"/>
          </rPr>
          <t xml:space="preserve"> Jeff Till:</t>
        </r>
        <r>
          <rPr>
            <sz val="8"/>
            <color indexed="81"/>
            <rFont val="Tahoma"/>
            <family val="2"/>
          </rPr>
          <t xml:space="preserve">
228 observed to 16:25 on Sept 29.  On Sept 28 376 observed by 16:30 and 41 after 16:30 so expanded Sept 29 observations by 41/376 or 10.9%</t>
        </r>
      </text>
    </comment>
    <comment ref="E1897" authorId="4" shapeId="0" xr:uid="{00000000-0006-0000-0000-00002F000000}">
      <text>
        <r>
          <rPr>
            <b/>
            <sz val="8"/>
            <color indexed="81"/>
            <rFont val="Tahoma"/>
            <family val="2"/>
          </rPr>
          <t xml:space="preserve"> Jeff Till:</t>
        </r>
        <r>
          <rPr>
            <sz val="8"/>
            <color indexed="81"/>
            <rFont val="Tahoma"/>
            <family val="2"/>
          </rPr>
          <t xml:space="preserve">
39 observed to 16:25 on Sept 29.  On Sept 28 52 observed by 16:30 and 7  after 16:30 so expanded Sept 29 observations by 7/52 or 13.5%</t>
        </r>
      </text>
    </comment>
    <comment ref="H1897" authorId="4" shapeId="0" xr:uid="{00000000-0006-0000-0000-00002C000000}">
      <text>
        <r>
          <rPr>
            <b/>
            <sz val="8"/>
            <color indexed="81"/>
            <rFont val="Tahoma"/>
            <family val="2"/>
          </rPr>
          <t xml:space="preserve"> Jeff Till:</t>
        </r>
        <r>
          <rPr>
            <sz val="8"/>
            <color indexed="81"/>
            <rFont val="Tahoma"/>
            <family val="2"/>
          </rPr>
          <t xml:space="preserve">
128 observed to 16:25 on Sept 29.  On Sept 28 153 observed by 16:30 and 97 after 16:30 so expanded Sept 29 observations by 97/153 or 63.4%</t>
        </r>
      </text>
    </comment>
    <comment ref="I1897" authorId="4" shapeId="0" xr:uid="{00000000-0006-0000-0000-00002D000000}">
      <text>
        <r>
          <rPr>
            <b/>
            <sz val="8"/>
            <color indexed="81"/>
            <rFont val="Tahoma"/>
            <family val="2"/>
          </rPr>
          <t xml:space="preserve"> Jeff Till:</t>
        </r>
        <r>
          <rPr>
            <sz val="8"/>
            <color indexed="81"/>
            <rFont val="Tahoma"/>
            <family val="2"/>
          </rPr>
          <t xml:space="preserve">
15 observed to 16:25 on Sept 29.  On Sept 28 34 observed by 16:30 and 23 after 16:30 so expanded Sept 29 observations by 23/34 or 67.6%</t>
        </r>
      </text>
    </comment>
    <comment ref="H3575" authorId="5" shapeId="0" xr:uid="{5A31BFD0-9210-4883-ADBE-AD867BCA1020}">
      <text>
        <t xml:space="preserve">[Threaded comment]
Your version of Excel allows you to read this threaded comment; however, any edits to it will get removed if the file is opened in a newer version of Excel. Learn more: https://go.microsoft.com/fwlink/?linkid=870924
Comment:
    Graham Email: 2nd at stamp is incomplete counts as the power was turned off early in the day for some work being done on site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Jeff Till</author>
  </authors>
  <commentList>
    <comment ref="BJ5" authorId="0" shapeId="0" xr:uid="{00000000-0006-0000-0100-000001000000}">
      <text>
        <r>
          <rPr>
            <b/>
            <sz val="12"/>
            <color indexed="81"/>
            <rFont val="Tahoma"/>
            <family val="2"/>
          </rPr>
          <t>Jeff Till:</t>
        </r>
        <r>
          <rPr>
            <sz val="12"/>
            <color indexed="81"/>
            <rFont val="Tahoma"/>
            <family val="2"/>
          </rPr>
          <t xml:space="preserve">
Usu used 0.8. of expected escapement when night data not included inseason.  Now use 100% as entire migration is now reviewed in-season.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Jeff Till</author>
    <author>Jeff Till</author>
  </authors>
  <commentList>
    <comment ref="F34" authorId="0" shapeId="0" xr:uid="{00000000-0006-0000-0300-000001000000}">
      <text>
        <r>
          <rPr>
            <b/>
            <sz val="8"/>
            <color indexed="81"/>
            <rFont val="Tahoma"/>
            <family val="2"/>
          </rPr>
          <t xml:space="preserve"> Jeff Till:</t>
        </r>
        <r>
          <rPr>
            <sz val="8"/>
            <color indexed="81"/>
            <rFont val="Tahoma"/>
            <family val="2"/>
          </rPr>
          <t xml:space="preserve">
HIstorically used 0.8*escapement requirement to allow for nighttime migration (not assessed in-season) but from 2013 on video is reviewed for entire day and might so use target escapement.</t>
        </r>
      </text>
    </comment>
    <comment ref="AG34" authorId="1" shapeId="0" xr:uid="{00000000-0006-0000-0300-000002000000}">
      <text>
        <r>
          <rPr>
            <b/>
            <sz val="8"/>
            <color indexed="81"/>
            <rFont val="Tahoma"/>
            <family val="2"/>
          </rPr>
          <t>Jeff Till:</t>
        </r>
        <r>
          <rPr>
            <sz val="8"/>
            <color indexed="81"/>
            <rFont val="Tahoma"/>
            <family val="2"/>
          </rPr>
          <t xml:space="preserve">
This is usu 20% of predicted run size.  Initialy 0% in 2011 as fishway closed at night due to equipment issues.</t>
        </r>
      </text>
    </comment>
    <comment ref="BI34" authorId="0" shapeId="0" xr:uid="{00000000-0006-0000-0300-000003000000}">
      <text>
        <r>
          <rPr>
            <b/>
            <sz val="8"/>
            <color indexed="81"/>
            <rFont val="Tahoma"/>
            <family val="2"/>
          </rPr>
          <t xml:space="preserve"> Jeff Till:</t>
        </r>
        <r>
          <rPr>
            <sz val="8"/>
            <color indexed="81"/>
            <rFont val="Tahoma"/>
            <family val="2"/>
          </rPr>
          <t xml:space="preserve">
NB.  Should just use the long term average calculated from daytime escapement.  Therefore no need to reduce the number for night time escapement.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Jeff Till</author>
  </authors>
  <commentList>
    <comment ref="AR7" authorId="0" shapeId="0" xr:uid="{00000000-0006-0000-0700-000001000000}">
      <text>
        <r>
          <rPr>
            <b/>
            <sz val="8"/>
            <color indexed="81"/>
            <rFont val="Tahoma"/>
            <family val="2"/>
          </rPr>
          <t xml:space="preserve"> Jeff Till:</t>
        </r>
        <r>
          <rPr>
            <sz val="8"/>
            <color indexed="81"/>
            <rFont val="Tahoma"/>
            <family val="2"/>
          </rPr>
          <t xml:space="preserve">
Was usually 0.93 of expected escapement when only daytime migration was estimated in-season.   Set to 1.00 if night migration also assessed in-season or fishway closed at night.</t>
        </r>
      </text>
    </comment>
    <comment ref="AK9" authorId="0" shapeId="0" xr:uid="{00000000-0006-0000-0700-000002000000}">
      <text>
        <r>
          <rPr>
            <b/>
            <sz val="8"/>
            <color indexed="81"/>
            <rFont val="Tahoma"/>
            <family val="2"/>
          </rPr>
          <t xml:space="preserve"> Jeff Till:</t>
        </r>
        <r>
          <rPr>
            <sz val="8"/>
            <color indexed="81"/>
            <rFont val="Tahoma"/>
            <family val="2"/>
          </rPr>
          <t xml:space="preserve">
Ad clip data indicates that adults from a given brood year usually return with an ad clip rate 12% higher than the jacks.   Jack ad clip rate in 2007 was 58% so forecast adults to be 70% in 2008.
</t>
        </r>
      </text>
    </comment>
    <comment ref="AK11" authorId="0" shapeId="0" xr:uid="{00000000-0006-0000-0700-000003000000}">
      <text>
        <r>
          <rPr>
            <b/>
            <sz val="8"/>
            <color indexed="81"/>
            <rFont val="Tahoma"/>
            <family val="2"/>
          </rPr>
          <t xml:space="preserve"> Jeff Till:</t>
        </r>
        <r>
          <rPr>
            <sz val="8"/>
            <color indexed="81"/>
            <rFont val="Tahoma"/>
            <family val="2"/>
          </rPr>
          <t xml:space="preserve">
Estimate from Jim Robson in mid September.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Jeff Till</author>
  </authors>
  <commentList>
    <comment ref="N12" authorId="0" shapeId="0" xr:uid="{00000000-0006-0000-0900-000001000000}">
      <text>
        <r>
          <rPr>
            <b/>
            <sz val="8"/>
            <color indexed="81"/>
            <rFont val="Tahoma"/>
            <family val="2"/>
          </rPr>
          <t xml:space="preserve"> Jeff Till:</t>
        </r>
        <r>
          <rPr>
            <sz val="8"/>
            <color indexed="81"/>
            <rFont val="Tahoma"/>
            <family val="2"/>
          </rPr>
          <t xml:space="preserve">
Assumes same survival for unclipped fry as clipped smolts.</t>
        </r>
      </text>
    </comment>
    <comment ref="P12" authorId="0" shapeId="0" xr:uid="{00000000-0006-0000-0900-000002000000}">
      <text>
        <r>
          <rPr>
            <b/>
            <sz val="8"/>
            <color indexed="81"/>
            <rFont val="Tahoma"/>
            <family val="2"/>
          </rPr>
          <t xml:space="preserve"> Jeff Till:</t>
        </r>
        <r>
          <rPr>
            <sz val="8"/>
            <color indexed="81"/>
            <rFont val="Tahoma"/>
            <family val="2"/>
          </rPr>
          <t xml:space="preserve">
Assumes same survival for unclipped fry as clipped smolts.</t>
        </r>
      </text>
    </comment>
  </commentList>
</comments>
</file>

<file path=xl/sharedStrings.xml><?xml version="1.0" encoding="utf-8"?>
<sst xmlns="http://schemas.openxmlformats.org/spreadsheetml/2006/main" count="5761" uniqueCount="1047">
  <si>
    <t>Closed down from 13:00 to 16:00 to test digital camera system</t>
  </si>
  <si>
    <t>STAMP FALLS COUNTS</t>
  </si>
  <si>
    <t>(actual counts unadjusted for verification or flooding)</t>
  </si>
  <si>
    <t>STAMP FALLS CHINOOK</t>
  </si>
  <si>
    <t>YEAR</t>
  </si>
  <si>
    <t>Sum of CN</t>
  </si>
  <si>
    <t>Data</t>
  </si>
  <si>
    <t>STDATE</t>
  </si>
  <si>
    <t>DATE</t>
  </si>
  <si>
    <t>Grand Total</t>
  </si>
  <si>
    <t>average</t>
  </si>
  <si>
    <t>w/1stdev</t>
  </si>
  <si>
    <t xml:space="preserve">Stampfalls escapement </t>
  </si>
  <si>
    <t>SX</t>
  </si>
  <si>
    <t>ST</t>
  </si>
  <si>
    <t>CM</t>
  </si>
  <si>
    <t>COHO COUNTS AT STAMP FALLS FISHWAY</t>
  </si>
  <si>
    <t>Daily Adult COho</t>
  </si>
  <si>
    <t>CN</t>
  </si>
  <si>
    <t>JCN</t>
  </si>
  <si>
    <t>JSX</t>
  </si>
  <si>
    <t>CO</t>
  </si>
  <si>
    <t>JCO</t>
  </si>
  <si>
    <t>PK</t>
  </si>
  <si>
    <t>UNK</t>
  </si>
  <si>
    <t>COMMENT</t>
  </si>
  <si>
    <t>STARTED AT 1230 HRS.</t>
  </si>
  <si>
    <t>FISHWAY CLOSED FROM 1010 TO 1200 HRS.</t>
  </si>
  <si>
    <t>HIGH WATER</t>
  </si>
  <si>
    <t>FISHWAY FLOODED</t>
  </si>
  <si>
    <t>FISHWAY FLOODED- 2 PG. 55.</t>
  </si>
  <si>
    <t>FIRST DAY OF OPERATION</t>
  </si>
  <si>
    <t>Chute removed.</t>
  </si>
  <si>
    <t>Counted with chute removed.</t>
  </si>
  <si>
    <t>Flood - no counts.</t>
  </si>
  <si>
    <t>Fax from rec fish/bio serv. Table 3.Total Daily counts...</t>
  </si>
  <si>
    <t>Flood Period</t>
  </si>
  <si>
    <t>gate not opened(nofishpassage)tooturbid</t>
  </si>
  <si>
    <t>part day</t>
  </si>
  <si>
    <t>no counts</t>
  </si>
  <si>
    <t>no counts, Wilf estimated 60 fish / hour in am</t>
  </si>
  <si>
    <t>counts for 2 hours, discontinued due to flooding</t>
  </si>
  <si>
    <t>flood</t>
  </si>
  <si>
    <t>counts 0945:1100</t>
  </si>
  <si>
    <t>counts 0700:0900</t>
  </si>
  <si>
    <t>*large majority of chinook are 3 yr. old males, very few large females</t>
  </si>
  <si>
    <t>swim count</t>
  </si>
  <si>
    <t>finished early to allow time to lower box</t>
  </si>
  <si>
    <t>gate closed for approx 1.5 hrs for modifications</t>
  </si>
  <si>
    <t>flood conditions (above top of box). No counting.</t>
  </si>
  <si>
    <t>flood conditions (above top of fishway). No counting.</t>
  </si>
  <si>
    <t>flood conditions (above top of railings on fishway). No counting.</t>
  </si>
  <si>
    <t>flood conditions (just below top of railings). No counting.</t>
  </si>
  <si>
    <t>flood conditions (well above top of fishway). No counting.</t>
  </si>
  <si>
    <t>flood conditions (just over top of fishway). No counting.</t>
  </si>
  <si>
    <t>flood conditions (surging over top of fishway). No counting.</t>
  </si>
  <si>
    <t>cleaned up box. camera working approx 3 hrs (13:15 TO 16:30)</t>
  </si>
  <si>
    <t>counted from approx 09:30 to 18:30</t>
  </si>
  <si>
    <t>count from approx 08:45 to 19:30</t>
  </si>
  <si>
    <t>installed overhead camera so gate closed approx. 2 hours</t>
  </si>
  <si>
    <t>flood conditions (near top of box), couldn't see anything with camera. tried counting approx 3 hours.</t>
  </si>
  <si>
    <t>flood conditions (near to or over top of box). No counting.</t>
  </si>
  <si>
    <t>flood conditions (near top of box), couldn't see anything with camera. tried counting approx 2 hours.</t>
  </si>
  <si>
    <t>flood conditions (near top of box). No counting.</t>
  </si>
  <si>
    <t>river high. Counted approx 4 hours.</t>
  </si>
  <si>
    <t xml:space="preserve">river still high.Want final check with lower flows. No counting. </t>
  </si>
  <si>
    <t>river dropped approx 8 in. Counted approx 2.5 hours.</t>
  </si>
  <si>
    <t>?</t>
  </si>
  <si>
    <t>Swim counts above Stamp Falls(Unknown-trout)</t>
  </si>
  <si>
    <t>Hatchery swim-ins to date.</t>
  </si>
  <si>
    <t>Swim from above lagoon to Stamp Falls</t>
  </si>
  <si>
    <t>DAILY</t>
  </si>
  <si>
    <t>Date</t>
  </si>
  <si>
    <t>Start Time</t>
  </si>
  <si>
    <t>Stop Time</t>
  </si>
  <si>
    <t>Co Adult</t>
  </si>
  <si>
    <t>Co Jack</t>
  </si>
  <si>
    <t>% Clipped</t>
  </si>
  <si>
    <t>Comments</t>
  </si>
  <si>
    <t>Shaunee counted 'clipped' fish</t>
  </si>
  <si>
    <t>Tom/Ellen counted 'unclipped' fish</t>
  </si>
  <si>
    <t>Sam counted 'clipped' fish and said could have missed a couple.  Asked Sam/Shaunee to count the 'unclipped 'fish from now on.</t>
  </si>
  <si>
    <t>Swim-ins into hatchery by Sept 6 incl 2400 counted + est 600 still in ponds for coho and 371 counted and 20 estimated in ponds for steelhead.  Others are actual counts.</t>
  </si>
  <si>
    <t>Swim Sept 6th.  Preliminary swim counts and poor visibility.  Coho below Ash excluded (assumed to have been counted through SF that day).  Above Ash saw 400 coho, v. poor visibility - therefore guesstimate of 2000 (nearly all in lagoon).  Other counts are 'actual' counts.</t>
  </si>
  <si>
    <t>Counted 'clipped' fish</t>
  </si>
  <si>
    <t>Counted 'unclipped' fish.  Jack reliability is questionnable- Sam may have missed a 'couple'.</t>
  </si>
  <si>
    <t>min</t>
  </si>
  <si>
    <t>max</t>
  </si>
  <si>
    <t>No mark rate conducted</t>
  </si>
  <si>
    <t>Counted 'unclipped' fish.</t>
  </si>
  <si>
    <t>Fishway closed down for approx 3 hours while we fixed lights.</t>
  </si>
  <si>
    <t>Sum of CO</t>
  </si>
  <si>
    <t>Sum of JCO</t>
  </si>
  <si>
    <t>Interpolated counts - no observations due to high water.</t>
  </si>
  <si>
    <t>Esstimate through GCL Dam based on biosample species composition and tunnel counts</t>
  </si>
  <si>
    <t>Sum of JCN</t>
  </si>
  <si>
    <t>Sum of SX</t>
  </si>
  <si>
    <t>Sum of JSX</t>
  </si>
  <si>
    <t>from swim counts</t>
  </si>
  <si>
    <t>Migration through Stamp Falls after 13:00 (conclusion of swim survey)</t>
  </si>
  <si>
    <t>Jack Sockeye</t>
  </si>
  <si>
    <t>Adult chinook</t>
  </si>
  <si>
    <t>Jack Chinook</t>
  </si>
  <si>
    <t>Adult Sockeye</t>
  </si>
  <si>
    <t>Adult Coho</t>
  </si>
  <si>
    <t>Jack Coho</t>
  </si>
  <si>
    <t>Steelhead</t>
  </si>
  <si>
    <t>Chum</t>
  </si>
  <si>
    <t>Pink</t>
  </si>
  <si>
    <t>Swim-ins into hatchery by 12:00 Sept 6 incl 4586 coho processed or in holding + estimated 200 (from Lorrie) in raceway not yet processed.</t>
  </si>
  <si>
    <t>not checked</t>
  </si>
  <si>
    <t xml:space="preserve">copy new data to w:\chinook\termrbt\stamp falls </t>
  </si>
  <si>
    <t>Total</t>
  </si>
  <si>
    <t>In-season Coho ad clip rates from Stamp Falls.</t>
  </si>
  <si>
    <t>missed 3 adults (couldn't see them)</t>
  </si>
  <si>
    <t>Missed 44 adults</t>
  </si>
  <si>
    <t>missed 16 adults and 2 jacks (couldn't see them)</t>
  </si>
  <si>
    <t>Missed 12 adults</t>
  </si>
  <si>
    <t>Missed 2 adults</t>
  </si>
  <si>
    <t>Missed 7 adults</t>
  </si>
  <si>
    <t>missed 1 adult</t>
  </si>
  <si>
    <t>Partial day.  Heavy rain - low visibility.  Closed gate to prevent migration.</t>
  </si>
  <si>
    <t>no count</t>
  </si>
  <si>
    <t>missed 3 adults</t>
  </si>
  <si>
    <t>At start of day Tom noticed screen at downstream end of box was not completely down and fish could prob. Escape underneath.  Unsure if been like this sice Shaunee changed screens on Friday midday when visibility very poor - seems unlikely due to the high counts through box on Saturday.  Could have been pushed up by fish since then if a small gap had been left or perhaps space wasn't large enough for many fish to get through.  Seems unlikely that a significant portion of run would have got through.</t>
  </si>
  <si>
    <t>NB.  F&amp;W apparently took 550 steelhead and released them back into the lower river today.  100 of them were spag. tagged with white tags on Left Hand Side.</t>
  </si>
  <si>
    <t>Stopped counting for season at 13:00</t>
  </si>
  <si>
    <t>Unexpanded Swim Survey (incl hatchery swim-ins)</t>
  </si>
  <si>
    <t>First count of year.</t>
  </si>
  <si>
    <t>Stamp Falls daily totals minus what was counted prior to 14:00 (end of swim survey)</t>
  </si>
  <si>
    <t xml:space="preserve">Adjustment for Observer Efficiency in swim survey. </t>
  </si>
  <si>
    <t>Test set-up day. See Comment</t>
  </si>
  <si>
    <t>working pivot table for interest only.</t>
  </si>
  <si>
    <t>3 pink.  Sam says questionnable.</t>
  </si>
  <si>
    <t>The 'added' count are fish that bypassed the grates and had to be counted over the screens and are therefore not included in the database. Ie 52CN, 1CNJ, 11CO, 4SK</t>
  </si>
  <si>
    <t>laptop down.  No ad clip count</t>
  </si>
  <si>
    <t>Predicted nighttime migration</t>
  </si>
  <si>
    <t>predicted daytime migration</t>
  </si>
  <si>
    <t>Year</t>
  </si>
  <si>
    <t>Data Source</t>
  </si>
  <si>
    <t>Data Type</t>
  </si>
  <si>
    <t>Stamp Falls Database.</t>
  </si>
  <si>
    <t>Adjusted for observer error and periods of non-observation</t>
  </si>
  <si>
    <t>Bocking  &amp; Nass.  1992</t>
  </si>
  <si>
    <t>Bocking.  1991</t>
  </si>
  <si>
    <t>Nelson.  1993</t>
  </si>
  <si>
    <t>Nelson.  1994</t>
  </si>
  <si>
    <t>Chinook Coho and Sockeye are adjusted for observer error and periods of non-observation</t>
  </si>
  <si>
    <t>Nelson.  1995</t>
  </si>
  <si>
    <t>Raw counts.  Not adjusted.</t>
  </si>
  <si>
    <t>Jacks got messed up - no sample.</t>
  </si>
  <si>
    <t>At 14:20 one of screens was observed to be partially pushed open and appeared to be lots of fish escaping through.  Unknown how long that this had been occuring but Sam thinks it was OK at approx 14:00 on Sept 22 when he looked down there.  Looked at nos/trends from Sept 22/23 and doesn't appear as tho much could have escaped.</t>
  </si>
  <si>
    <t>Gate closed for approx 45 minutes in afternoon while repairs made to video cable.</t>
  </si>
  <si>
    <t>CUMULATIVE ESCAPEMENTS OF CHINOOK ADULTS</t>
  </si>
  <si>
    <t>CUMULATIVE ESCAPEMENTS OF CHINOOK JACKS</t>
  </si>
  <si>
    <t xml:space="preserve">no count </t>
  </si>
  <si>
    <t>Visibility poor</t>
  </si>
  <si>
    <t>no count - poor visibility</t>
  </si>
  <si>
    <t>no count.  High water  Had to pull out.</t>
  </si>
  <si>
    <t>River at 1.50m</t>
  </si>
  <si>
    <t>Started back up at about 11:00 today.  River at 2.20m</t>
  </si>
  <si>
    <t>River at 2.07m</t>
  </si>
  <si>
    <t>River at 1.95m</t>
  </si>
  <si>
    <t>River at 1.65m</t>
  </si>
  <si>
    <t>River at 1.85m</t>
  </si>
  <si>
    <t>1998 and 2001 included totals from GCL Dam counter, I deleted this so we don't double count.   Dawn</t>
  </si>
  <si>
    <t>Historic Stamp Falls Daily Counts from Reports 1986 to 2003.</t>
  </si>
  <si>
    <t>River at 1.39m</t>
  </si>
  <si>
    <t>River at approx 1.57m.  Counting down for 1 hour due to computer malfunction.</t>
  </si>
  <si>
    <t>Interpolated  counts between Oct 24 and Oct 28.</t>
  </si>
  <si>
    <t>Interpolated  counts between Oct 24 and Oct 28.   Cleanup of fishway/debris all completed.  River level coming down.</t>
  </si>
  <si>
    <t>River at 1.30m.    End of counting.</t>
  </si>
  <si>
    <t>Very high water.  Assumed migration was essentially stopped due to extreme flows</t>
  </si>
  <si>
    <t>Average of day before and day after.  Water rising quickly so probably limited migration.  Approx 8 inches above fishway in early morning.</t>
  </si>
  <si>
    <t>Very high water.  Assumed migration was essentially stopped due to extreme flows.  Water approx 1 foot below top railing - dropped approx 3 feet since yesterday.</t>
  </si>
  <si>
    <t>Linearly interpolated counts between Oct 24 and Oct 28.  Water levels dropping - prob had some migration.</t>
  </si>
  <si>
    <t>Added 50% for unobserved time.  Poor visibility.  Had to pull out by 14:50 due to high water.  Removed all equipment from fishway.</t>
  </si>
  <si>
    <t>swim above Stamp Falls</t>
  </si>
  <si>
    <t>Fishway closed for approx 7 hours</t>
  </si>
  <si>
    <t>Fishway closed for approx 3 hours.</t>
  </si>
  <si>
    <t>no count - too full of sockeye.</t>
  </si>
  <si>
    <t>escapement through GCL Dam before swim survey</t>
  </si>
  <si>
    <t>no count - got screwed up.</t>
  </si>
  <si>
    <t>no count - water too murky</t>
  </si>
  <si>
    <t>Fishway closed down for a lot of the day due to vandalism.  Also river rising quickly and visibility poor.</t>
  </si>
  <si>
    <t>Poor visibility due to rain storm.</t>
  </si>
  <si>
    <t>Final day of counting</t>
  </si>
  <si>
    <t>River rose approx 3 feet overnight and is now over fishway.</t>
  </si>
  <si>
    <t>first day of counter (after end of swim surver at 14:00)</t>
  </si>
  <si>
    <t>Sum of CM</t>
  </si>
  <si>
    <t>Sum of PK</t>
  </si>
  <si>
    <t>no jack count (forgot to record # clipped).</t>
  </si>
  <si>
    <t>Std.  1 clip.  1 not clipped</t>
  </si>
  <si>
    <t>fishway closed fr 13:00 to 16:00 to work on equipt.</t>
  </si>
  <si>
    <t>BY</t>
  </si>
  <si>
    <t>Jacks</t>
  </si>
  <si>
    <t>Adults</t>
  </si>
  <si>
    <t>Heavy rain - visibility diminishing</t>
  </si>
  <si>
    <t>No count.  Heavy rain - visibility diminishing.</t>
  </si>
  <si>
    <t>Gate closed at 17:10 due to poor visibility.  River level up 12 inches by 16:00</t>
  </si>
  <si>
    <t>Gate closed - river just below top of fishway</t>
  </si>
  <si>
    <t>No count - river near top of fishway.  Gate/screens opened to allow fish passage</t>
  </si>
  <si>
    <t>Predicted PSARC total esc.</t>
  </si>
  <si>
    <t>Jeffs updated prediction</t>
  </si>
  <si>
    <t>river murky</t>
  </si>
  <si>
    <t>Stopped counting for the season at approx 9AM</t>
  </si>
  <si>
    <t>Sum of ST</t>
  </si>
  <si>
    <t>escapement through GCL Dam before swim survey (incl bypass but excludes biosample morts)</t>
  </si>
  <si>
    <t>Need to review these esc nos from annual 'Verification Data and Adjustments' files.</t>
  </si>
  <si>
    <t>Change relative to previous year.</t>
  </si>
  <si>
    <t>Adults/Jacks</t>
  </si>
  <si>
    <t>end of counting at 16:00</t>
  </si>
  <si>
    <t>sun</t>
  </si>
  <si>
    <t>sun/showers/heavy rain</t>
  </si>
  <si>
    <t>cloudy/rain</t>
  </si>
  <si>
    <t>cloudy</t>
  </si>
  <si>
    <t>partly cloudy/sunny</t>
  </si>
  <si>
    <t>cloudy/sun</t>
  </si>
  <si>
    <t>cloudy/overcast</t>
  </si>
  <si>
    <t>rain</t>
  </si>
  <si>
    <t>rain/overcast</t>
  </si>
  <si>
    <t>cloud/showers</t>
  </si>
  <si>
    <t>cloud/sun</t>
  </si>
  <si>
    <t>fog/mist</t>
  </si>
  <si>
    <t>fog/sun</t>
  </si>
  <si>
    <t>misty</t>
  </si>
  <si>
    <t>showers</t>
  </si>
  <si>
    <t>sun/clouds</t>
  </si>
  <si>
    <t>mist/fog</t>
  </si>
  <si>
    <t>fog/overcast</t>
  </si>
  <si>
    <t>fog/rain</t>
  </si>
  <si>
    <t>cloudy/showers</t>
  </si>
  <si>
    <t>fog/overcast/rain</t>
  </si>
  <si>
    <t>cloud/fog</t>
  </si>
  <si>
    <r>
      <t xml:space="preserve"> Preliminary</t>
    </r>
    <r>
      <rPr>
        <sz val="12"/>
        <color indexed="8"/>
        <rFont val="Arial"/>
        <family val="2"/>
      </rPr>
      <t xml:space="preserve"> swim above Stamp Falls</t>
    </r>
  </si>
  <si>
    <t>partly cloudy</t>
  </si>
  <si>
    <t>cloud/mist</t>
  </si>
  <si>
    <t>rain/clouds</t>
  </si>
  <si>
    <t>overcast/periods of rain</t>
  </si>
  <si>
    <t>clear</t>
  </si>
  <si>
    <t xml:space="preserve">rain </t>
  </si>
  <si>
    <t>clear/sunny</t>
  </si>
  <si>
    <t>partly foggy</t>
  </si>
  <si>
    <t xml:space="preserve">fog </t>
  </si>
  <si>
    <t>overcast/rain</t>
  </si>
  <si>
    <t>rain/sun</t>
  </si>
  <si>
    <t>showers/cloud</t>
  </si>
  <si>
    <t>overcast/cloud</t>
  </si>
  <si>
    <t>cloud/overcast</t>
  </si>
  <si>
    <t xml:space="preserve">showers </t>
  </si>
  <si>
    <t>clouds</t>
  </si>
  <si>
    <t>sun/partly cloudy</t>
  </si>
  <si>
    <t xml:space="preserve">cloudy </t>
  </si>
  <si>
    <t>clear/some fog</t>
  </si>
  <si>
    <t>rain/cloud/sun</t>
  </si>
  <si>
    <t>cloudy/light rain</t>
  </si>
  <si>
    <t>light rain</t>
  </si>
  <si>
    <t>foggy</t>
  </si>
  <si>
    <t>clouds/rain</t>
  </si>
  <si>
    <t>overcast/sun/showers</t>
  </si>
  <si>
    <t>rainy</t>
  </si>
  <si>
    <t>fog/cloud</t>
  </si>
  <si>
    <t>Data on laptop</t>
  </si>
  <si>
    <t>survival (Steve Baillie)</t>
  </si>
  <si>
    <t>RCH prodn</t>
  </si>
  <si>
    <t>Ttl RCH Prodn</t>
  </si>
  <si>
    <t>Natural Prodn</t>
  </si>
  <si>
    <t>Brood Year</t>
  </si>
  <si>
    <t>Total Production</t>
  </si>
  <si>
    <t>Estimated Harvest</t>
  </si>
  <si>
    <t>Potential Escapement</t>
  </si>
  <si>
    <t>Science Advisory Report (sort of) Estimate</t>
  </si>
  <si>
    <t>Counting started at approx 11:30</t>
  </si>
  <si>
    <t>Ellen had these numbers reversed on sheet.</t>
  </si>
  <si>
    <t>Fishway shut down due to equipment malfunction.  No night time count.</t>
  </si>
  <si>
    <t>Escapement through GCL Dam before swim survey (incl bypass but excludes biosample morts).  24 'bypass'.</t>
  </si>
  <si>
    <t>First day of counter (after end of swim survey at 11:59)</t>
  </si>
  <si>
    <t>No counting - river at 2.6m.  Back screens opened to allow fish passage.</t>
  </si>
  <si>
    <t>Started counting at approx 1:30.  Fishway closed from approx 11:00</t>
  </si>
  <si>
    <r>
      <t xml:space="preserve"> Preliminary </t>
    </r>
    <r>
      <rPr>
        <sz val="12"/>
        <color indexed="8"/>
        <rFont val="Arial"/>
        <family val="2"/>
      </rPr>
      <t>swim above Stamp Falls</t>
    </r>
  </si>
  <si>
    <t>Stop logs inserted in dam as GCL level quite low.  Resulted in reduced flow to river.</t>
  </si>
  <si>
    <t>Reports of schools of coho jacks milling around the downstream end of the canyon - observable despite murky conditions.</t>
  </si>
  <si>
    <t>Stamp Falls continued due to unusual nos of coho jacks.</t>
  </si>
  <si>
    <t>n/a</t>
  </si>
  <si>
    <t>Storm event resulted in flows above the railings on top of fishway - no further counting is possible.</t>
  </si>
  <si>
    <t>398k clipped</t>
  </si>
  <si>
    <t>947k release (549k fry + 398k smolt)</t>
  </si>
  <si>
    <t>227k release unmkd fry</t>
  </si>
  <si>
    <t>Appears a little low!!</t>
  </si>
  <si>
    <t>Use this to set the scale of the chart.</t>
  </si>
  <si>
    <t>includes 2 hours - also 17:00 to 18:00</t>
  </si>
  <si>
    <t>Gates left open on night of Oct 16</t>
  </si>
  <si>
    <t>Poor visibility most of day - gates closed</t>
  </si>
  <si>
    <t>Counted from 9-12 only</t>
  </si>
  <si>
    <t>Counted from 8-13 only.  Database issues</t>
  </si>
  <si>
    <t>At 14:30 was noticed that side screens were open and fish were bypassing.</t>
  </si>
  <si>
    <t>1 screen observed slightly open at 10:45.  Thought that just a few fish escaped.</t>
  </si>
  <si>
    <t>??k clipped</t>
  </si>
  <si>
    <t>Counted for 2 hours.  Then closed due to poor visibilty.</t>
  </si>
  <si>
    <t>No counting due to poor visibility.  Fishway closed</t>
  </si>
  <si>
    <t>First day of counter operation (swim survey ended at 13:00).  Includes manual counts fr 12:00-15:00 as database not functional until 14:50</t>
  </si>
  <si>
    <t>Daytime migration forecast ( used to use 85% of total).</t>
  </si>
  <si>
    <t>Did 2 CO observations and no CN observations.</t>
  </si>
  <si>
    <t>No ad clip count done</t>
  </si>
  <si>
    <t>too high/turbid</t>
  </si>
  <si>
    <t>No coho adults done</t>
  </si>
  <si>
    <t>Tom/Tony</t>
  </si>
  <si>
    <t>Leon/Tony</t>
  </si>
  <si>
    <t>Ellen/Tom</t>
  </si>
  <si>
    <t>Ellen/Tony</t>
  </si>
  <si>
    <t>Ellen/Leon</t>
  </si>
  <si>
    <t>Tom/Leon</t>
  </si>
  <si>
    <t>none</t>
  </si>
  <si>
    <t>2 hours of CN on Sept 12</t>
  </si>
  <si>
    <t>Lots fish jumping at sppillway and some bypass getting through - even observed jumping up middle of falls area.</t>
  </si>
  <si>
    <t>Fishway closed for maintenance from approx 13:00-15:30</t>
  </si>
  <si>
    <t>not taken</t>
  </si>
  <si>
    <t>Confirmed that some 'On' counts are now higher than 'Off' counts.</t>
  </si>
  <si>
    <t>Note that Chinook are looling ratty and more difficult to identify adipose fins - so more prone to error than earlier in season.</t>
  </si>
  <si>
    <t>Others' were small (6-12 inches) and looked somewhat like coho jacks but some were colouring up,  Need to review for species ID.  Later caught one when closed fishway to collect lamprey for UBC postgrads.  John Morgan from VIU confirmed as a steelhead/rainbow.</t>
  </si>
  <si>
    <t>First day of counter operation: from 14:30 to 17:30  Testing only so didn't use nos.</t>
  </si>
  <si>
    <t>SockeyeAdults</t>
  </si>
  <si>
    <t>ChinAdults</t>
  </si>
  <si>
    <t>ChinJacks</t>
  </si>
  <si>
    <t>Preliminary escapement through GCL Dam incl. for Sept 1 (incl bypass but excludes biosample morts).</t>
  </si>
  <si>
    <t>2000-2011. Counts from daylight hours. Night counts not included.</t>
  </si>
  <si>
    <t>Complete counts</t>
  </si>
  <si>
    <t xml:space="preserve">Complete counts. Gates re-opened at approx 08:00. Power from back up generator.  Micro hydro up and running approx 16:00 after using stop logs in 'attraction' flow channel to back water up into fishway.  3 stop logs increased level from approx 1.22 to 1.27m. </t>
  </si>
  <si>
    <t>Tom/Lesley.  Rain. Raised box and installed 1/2 screen in afternoon.  Tom checked and confirmed all screens in place (realised that screen pulled up with box).</t>
  </si>
  <si>
    <t>Leon/Tony.  Rain.  Tony indicates they raised box when arrived but screen was already a few inches above bottom of box so didn't need to install any more screens. May be that fish/water pressure had pushed screen up.</t>
  </si>
  <si>
    <t>no separate counts for 22nd - but included in nos for 23rd.</t>
  </si>
  <si>
    <t>no review</t>
  </si>
  <si>
    <t>401k released</t>
  </si>
  <si>
    <t>401k clipped</t>
  </si>
  <si>
    <t>344k released</t>
  </si>
  <si>
    <t>197k clipped</t>
  </si>
  <si>
    <t xml:space="preserve">                                                                                                                                                                                                                                                                                                                                                                                                                                                                                                                                                                                                                                                                                                                                                                                                                                                                                                                                                                                                                                                                                                                                                                                                                                                                                                                                                                                                                                                                                                                                                                                                                                                                                                                                                                                                                                                                                                                                                                                                                                                                                                                                                                                                                                                                                                                                                                                                                                                                                                                                                                                                                                                                                                                                                                                                                                                                                                                                                                                                                                                                                                                                                                                                                                                                                                                                                                                                                                                                                                                                                                                                                                                                                                                                                                                                                                                                                                                                                                                                                                                                                                                                                                                                                                                                                                                                                                                                                                                                                                                                                                                                                                                                                                                                                                                                                                                                                                                                                                                                                                                                                                                                                                                                                                                                                                                                                                                                                                                                                                                                                                                                                                                                                                                                                                                                                                                                                                                                                                                                                                                                                                                                                                                                                                                                                                                                                                                                                                                                                                                                                                                                                                                                                                                                                                                                                                                                                                                                                                                                                                                                                                                                                                                                                                                                                                                                                                                                                                                                                                                                                                                                                                                                                                                                                                                                                                                                                                                                                                                                                                                                                                                                                                                                                                                                                                                                                                                                                                                                                                                                                                                                                                                                                                                                                                                                                                                                                                                                                                                                                                                                                                                                                                                                                                                                                                                                                                                                                                                                                                                                                                                                                                                                                                                                                                                                                                                                                                                                                                                                                                                                                                                                                                                                                                                                                                                                                                                                                                                                                                                                                                                                                                                                                                                                                                                                                                                                                                                                                                                                                                                                                                                                                                                                                                                                                                                                                                                                                                                                                                                                                                                                                                                                                                                                                                                                                                                                                                                                                                                                                                                                                                                                                                                                                                                                                                                                                                                                                                                                                                                                                                                                                                                                                                                                                                                                                                                                                                                                                                                                                                                                                                                                                                                                                                                                                                                                                                                                                                                                                                                                                                                                                                                                                                                                                                                                                                                                                                                                                                                                                                                                                                                                                                                                                                                                                                                                                                                                                                                                                                                                                                                                                                                                                                                                                                                                                                                                                                                                                                                                                                                                                                                                                                                                                                                                                                                                                                                                                                                                                                                                                                                                                                                                                                                                                                                                                                                                                                                                                                                                                                                                                                                                                                                                                                                                                                                                                                                                                                                                                                                                                                                                                                                                                                                                                                                                                                                                                                                                                                                                                                                                                                                                                                                                                                                                                                                                                                                                                                                                                                                                                                                                                                                                                                                                                                                                                                                                                                                                                                                                                                                                                                                                                                                                                                                                                                                                                                                                                                                                                                                                                                                                                                                                                                                                                                                                                                                                                                                                                                                                                                                                                                                                                                                                                                                                                                                                                                                                                                                                                                                                                                                                                                                                                                                                                                                                                                                                                                                                                                                                                                                                                                                                                                                                                                                                                                                                                                                                                                                                                                                                                                                                                                                                                                                                                                                                                                                                                                                                                                                                                                                                                                                                                                                                                                                                                                                                                                                                                                                                                                                                                                                                                                                                                                                                                                                                                                                                                                                                                                                                                                                                                                                                                                                                                                                                                                                                                                                                                                                                                                                                                                                                                                                                                                                                                                                                                                                                                                                                                                                                                                                                                                                                                                                                                                                                                                                                                                                                                                                                                                                                                                                                                                                                                                                                                                                                                                                                                                                                                                                                                                                                                                                                                                                                                                                                                                                                                                                                                                                                                                                                                                                                                                                                                                                                                                                                                                                                                                                                                                                                                                                                                                                                                                                                                                                                                                                                                                                                                                                                                                                                                                                                                                                                                                                                                                                                                                                                                                                                                                                                                                                                                                                                                                                                                                                                                                                                                                                                                                                                                                                                                                                                                                                                                                                                                                                                                                                                                                                                                                                                                                                                                                                                                                                                                                                                                                                                                                                                                                                                                                                                                                                                                                                                                                                                                                                                                                                                                                                                                                                                                                                                                                                                                                                                                                                                                                                                                                                                                                                                                                                                                                                                                                                                                                                                                                                                                                                                                                                                                                                                                                                                                                                                                                                                                                                                                                                                                                                                                                                                                                                                                                                                                                                                                                                                                                                                                                                                                                                                                                                                                                                                                                                                                                                                                                                                                                                                                                                                                                                                                                                                                                                                                                                                                                                                                                                                                                                                                                                                                                                                                                                                                                                                                                                                                                                                                                                                                                                                                                                                                                                                                                                                                                                                                                                                                                                                                                                                                                                                                                                                                                                                                                                                                                                                                                                                                                                                                                                                                                                                                                                                                                                                                                                                                                                                                                                                                                                                                                                                                                                                                                                                                                                                                                                                                                                                                                                                                                                                                                                                                                                                                                                                                                                                                                                                                                                                                                                                                                                                                                                                                                                                                                                               </t>
  </si>
  <si>
    <t>Estimated Escapement</t>
  </si>
  <si>
    <t>CUMULATIVE DAILY ADULT CHINOOK ESCAPEMENT THROUGH STAMP FALLS</t>
  </si>
  <si>
    <t>CUMULATIVE DAILY JACK CHINOOK ESCAPEMENT THROUGH STAMP FALLS</t>
  </si>
  <si>
    <t>CUMULATIVE DAILY ADULT COHO ESCAPEMENT THROUGH STAMP FALLS</t>
  </si>
  <si>
    <t>CUMULATIVE % OF FINAL ADULT COHO ESCAPEMENT THROUGH STAMP FALLS (current year based on expected escapement)</t>
  </si>
  <si>
    <t>In-season Chinook ad clip rates from Stamp Falls.</t>
  </si>
  <si>
    <t>Cn Adult</t>
  </si>
  <si>
    <t>Cn Jack</t>
  </si>
  <si>
    <t>River height (m)</t>
  </si>
  <si>
    <t>sunny</t>
  </si>
  <si>
    <t>late start due to generator problems and closed 2 hours in afternoon to fix mirror, lighting etc.</t>
  </si>
  <si>
    <t>CUMULATIVE JACK COHO ESCAPEMENT THROUGH STAMP FALLS</t>
  </si>
  <si>
    <t>Cumulative chinook Jacks</t>
  </si>
  <si>
    <t>Gate closed most of day due to equipment failure.  Started counting around 15:00</t>
  </si>
  <si>
    <t>weather</t>
  </si>
  <si>
    <t>Counted all day - zero fish!!</t>
  </si>
  <si>
    <t>Est gate closed at 7AM (JT). Started counting again at 10AM</t>
  </si>
  <si>
    <t>first day of counter (after end of swim survey at 13:59)</t>
  </si>
  <si>
    <t>CUMULATIVE % OF FINAL JACK CHINOOK ESCAPEMENT THROUGH STAMP FALLS (current year based on expected escapement)</t>
  </si>
  <si>
    <r>
      <t>Off</t>
    </r>
    <r>
      <rPr>
        <sz val="8"/>
        <color indexed="8"/>
        <rFont val="Arial"/>
        <family val="2"/>
      </rPr>
      <t xml:space="preserve">/Clipped </t>
    </r>
  </si>
  <si>
    <r>
      <t>On</t>
    </r>
    <r>
      <rPr>
        <sz val="8"/>
        <color indexed="8"/>
        <rFont val="Arial"/>
        <family val="2"/>
      </rPr>
      <t>/Unclipped</t>
    </r>
  </si>
  <si>
    <t>No count</t>
  </si>
  <si>
    <t>No Count</t>
  </si>
  <si>
    <t>2 on same date?</t>
  </si>
  <si>
    <t>escapement through GCL Dam before swim survey (incl bypass but excludes biosample morts).  24 'bypass'.</t>
  </si>
  <si>
    <t>NOTE THESE NUMBERS ARE NOT ADJUSTED COUNTS, RAW COUNTS ONLY and only recent years include counts through GCL prior to SF operation.</t>
  </si>
  <si>
    <t>No counting.  River too high and dirty.</t>
  </si>
  <si>
    <t>Counting re-started approx 11:30</t>
  </si>
  <si>
    <t>sun/cloud</t>
  </si>
  <si>
    <t>fog/sun/cloud</t>
  </si>
  <si>
    <t>overcast</t>
  </si>
  <si>
    <t>overcast/showers</t>
  </si>
  <si>
    <t>overcast/fog</t>
  </si>
  <si>
    <t>fog</t>
  </si>
  <si>
    <t>rain/cloud</t>
  </si>
  <si>
    <t>overcast/sun</t>
  </si>
  <si>
    <t>overcats</t>
  </si>
  <si>
    <t>sun/cloud/fog</t>
  </si>
  <si>
    <t>sun/fog</t>
  </si>
  <si>
    <t>heavy rain</t>
  </si>
  <si>
    <t>mist/sun</t>
  </si>
  <si>
    <t>clear/sun</t>
  </si>
  <si>
    <t>cloud</t>
  </si>
  <si>
    <t>overcast/mist</t>
  </si>
  <si>
    <t>mist/fog/sun</t>
  </si>
  <si>
    <t>periods of rain</t>
  </si>
  <si>
    <t>overcast/cloud/fog</t>
  </si>
  <si>
    <t>mixed sun/cloud</t>
  </si>
  <si>
    <t>hard rain</t>
  </si>
  <si>
    <t>overcast/grey</t>
  </si>
  <si>
    <t>cloud/sunny breaks</t>
  </si>
  <si>
    <t>cloud/drizzle</t>
  </si>
  <si>
    <t>rain/sun/cloud</t>
  </si>
  <si>
    <t>mixed cloud/sun</t>
  </si>
  <si>
    <t>scattered showers</t>
  </si>
  <si>
    <t xml:space="preserve">cloud </t>
  </si>
  <si>
    <t xml:space="preserve">overcast </t>
  </si>
  <si>
    <t>cloud/rain</t>
  </si>
  <si>
    <t>cloud/cool</t>
  </si>
  <si>
    <t>2 hours combined</t>
  </si>
  <si>
    <t>No counting - river at approx 2.5m.  Back screens opened to allow fish passage.</t>
  </si>
  <si>
    <t>clod/rain</t>
  </si>
  <si>
    <t>cloud/light rain</t>
  </si>
  <si>
    <t>sun/cloud/rain</t>
  </si>
  <si>
    <t>Forecast can be found at T:\1SouthCoast\Coho Forecast, curren\doc name maybe like SAR-AS2008_nnn.doc or something</t>
  </si>
  <si>
    <t>2008 forecast</t>
  </si>
  <si>
    <t>Project Name</t>
  </si>
  <si>
    <t>Production Area</t>
  </si>
  <si>
    <t>Stock Id</t>
  </si>
  <si>
    <t>Stock Name</t>
  </si>
  <si>
    <t>Species</t>
  </si>
  <si>
    <t>Run</t>
  </si>
  <si>
    <t>Release Year</t>
  </si>
  <si>
    <t>Mark</t>
  </si>
  <si>
    <t>Tagged Clip</t>
  </si>
  <si>
    <t>Untagged Clip</t>
  </si>
  <si>
    <t>Stage</t>
  </si>
  <si>
    <t>Rel Site Id</t>
  </si>
  <si>
    <t>Rel Site Name</t>
  </si>
  <si>
    <t>Rel Start Date</t>
  </si>
  <si>
    <t>Rel End Date</t>
  </si>
  <si>
    <t>Rel Weight(g)</t>
  </si>
  <si>
    <t>Marked</t>
  </si>
  <si>
    <t>Incomplete</t>
  </si>
  <si>
    <t>Unmarked</t>
  </si>
  <si>
    <t>Comment</t>
  </si>
  <si>
    <t>Robertson Cr</t>
  </si>
  <si>
    <t>SWVI</t>
  </si>
  <si>
    <t>104</t>
  </si>
  <si>
    <t>Coho</t>
  </si>
  <si>
    <t>Fall</t>
  </si>
  <si>
    <t>2001</t>
  </si>
  <si>
    <t>2003</t>
  </si>
  <si>
    <t>184023</t>
  </si>
  <si>
    <t>No External Marks</t>
  </si>
  <si>
    <t>Smolts</t>
  </si>
  <si>
    <t>2003/05/14</t>
  </si>
  <si>
    <t>2003/05/18</t>
  </si>
  <si>
    <t>DI; CWTONLY. SEE ALSO 184019, 22, 24. COMPARE TO 184017, 18, 20, 21 (ADCWT).</t>
  </si>
  <si>
    <t>184021</t>
  </si>
  <si>
    <t>Adipose</t>
  </si>
  <si>
    <t>DI; ADCWT. SEE ALSO 184017, 18, 20. COMPARE TO 184019, 22, 23, 24 (CWTONLY).</t>
  </si>
  <si>
    <t>184022</t>
  </si>
  <si>
    <t>DI; CWTONLY. SEE ALSO 184019, 23, 24. COMPARE TO 184017, 18, 20, 21 (ADCWT).</t>
  </si>
  <si>
    <t>184019</t>
  </si>
  <si>
    <t>DI; CWTONLY. SEE ALSO 184022, 23, 24. COMPARE TO 184017, 18, 20, 21 (ADCWT).</t>
  </si>
  <si>
    <t>184018</t>
  </si>
  <si>
    <t>DI; ADCWT. SEE ALSO 184017, 20, 21. COMPARE TO 184019, 22, 23, 24 (CWTONLY).</t>
  </si>
  <si>
    <t>184020</t>
  </si>
  <si>
    <t>DI; ADCWT. SEE ALSO 184017, 18, 21. COMPARE TO 184019, 22, 23, 24 (CWTONLY).</t>
  </si>
  <si>
    <t>184024</t>
  </si>
  <si>
    <t>DI; CWTONLY. SEE ALSO 184019, 22, 23. COMPARE TO 184017, 18, 20, 21 (ADCWT).</t>
  </si>
  <si>
    <t>184017</t>
  </si>
  <si>
    <t>DI; ADCWT. SEE ALSO 184018, 20, 21. COMPARE TO 184019, 22, 23, 24 (CWTONLY).</t>
  </si>
  <si>
    <t>from a 849k release</t>
  </si>
  <si>
    <t>2000</t>
  </si>
  <si>
    <t>2002</t>
  </si>
  <si>
    <t>184246</t>
  </si>
  <si>
    <t>2002/05/17</t>
  </si>
  <si>
    <t>2002/05/21</t>
  </si>
  <si>
    <t>D.I., CWTONLY; SEE ALSO 184244-45 &amp; 47 (CWTONLY) &amp; 184005-08 (ADCWT).</t>
  </si>
  <si>
    <t>184245</t>
  </si>
  <si>
    <t>D.I., CWTONLY; SEE ALSO 184244 &amp; 46-47 (CWTONLY) &amp; 184005-08 (ADCWT).</t>
  </si>
  <si>
    <t>184244</t>
  </si>
  <si>
    <t>D.I., CWTONLY; SEE ALSO 184245-47 (CWTONLY) &amp; 184005-08 (ADCWT).</t>
  </si>
  <si>
    <t>184247</t>
  </si>
  <si>
    <t>D.I., CWTONLY; SEE ALSO 184005-08 (ADCWT) AND 184244-46 (CWT ONLY).</t>
  </si>
  <si>
    <t>184008</t>
  </si>
  <si>
    <t>D.I., ADCWT; SEE 184005-07 (ADCWT) &amp; 184244-47 (CWTONLY). UNMARKED= AD CLIPS.</t>
  </si>
  <si>
    <t>184007</t>
  </si>
  <si>
    <t>D.I., ADCWT; SEE 184005-06 &amp; 08 (ADCWT) &amp; 184244-47 (CWTONLY). UNMARK=AD CLIPS</t>
  </si>
  <si>
    <t>184006</t>
  </si>
  <si>
    <t>D.I., ADCWT; SEE 184005, 07-08 (ADCWT) &amp; 184244-47 (CWTONLY). UNMARK= AD CLIPS</t>
  </si>
  <si>
    <t>184005</t>
  </si>
  <si>
    <t>D.I., ADCWT; SEE 184006-08 (ADCWT) &amp; 184244-47 (CWTONLY). UNMARKED= AD CLIPS.</t>
  </si>
  <si>
    <t>1999</t>
  </si>
  <si>
    <t>183702</t>
  </si>
  <si>
    <t>2001/05/14</t>
  </si>
  <si>
    <t>2001/05/17</t>
  </si>
  <si>
    <t>DOUBLE INDEX CWT ONLY. ALSO 183662/63, 183701. COMPARE TO ADCWT 183642-45.</t>
  </si>
  <si>
    <t>183701</t>
  </si>
  <si>
    <t>DOUBLE INDEX CWT ONLY. ALSO 183662/63, 183702. COMPARE TO ADCWT 183642-45.</t>
  </si>
  <si>
    <t>183663</t>
  </si>
  <si>
    <t>DOUBLE INDEX CWT ONLY. ALSO 183662, 183701/02. COMPARE TO ADCWT 183642-45.</t>
  </si>
  <si>
    <t>183662</t>
  </si>
  <si>
    <t>DOUBLE INDEX CWT ONLY. ALSO 183663, 183701/02. COMPARE TO ADCWT 183642-45.</t>
  </si>
  <si>
    <t>183645</t>
  </si>
  <si>
    <t>DOUBLE INDEX ADCWT. ALSO 183642-44. COMPARE TO CWT ONLY 183662/63, 183701/02.</t>
  </si>
  <si>
    <t>183644</t>
  </si>
  <si>
    <t>DOUBLE INDEX ADCWT. ALSO 183642/43/45. COMPARE CWT ONLY 183662/63, 183701-02.</t>
  </si>
  <si>
    <t>183643</t>
  </si>
  <si>
    <t>DOUBLE INDEX ADCWT. ALSO 183642/44/45.COMPARE TO CWT ONLY 183662/63, 183701/02</t>
  </si>
  <si>
    <t>183642</t>
  </si>
  <si>
    <t>DOUBLE INDEX ADCWT. ALSO 183643-45. COMPARE TO CWT ONLY 183662/63, 183701/02.</t>
  </si>
  <si>
    <t>1998</t>
  </si>
  <si>
    <t>184328</t>
  </si>
  <si>
    <t>2000/05/11</t>
  </si>
  <si>
    <t>2000/05/13</t>
  </si>
  <si>
    <t>DOUBLE-INDEX UNCLIPPED. COMPARE TO 184327. SEE ALSO 183640/41 AND 184325/26.</t>
  </si>
  <si>
    <t>184327</t>
  </si>
  <si>
    <t>DOUBLE-INDEX CLIPPED. COMPARE TO 184328. SEE ALSO 183640/41 AND 184325/26.</t>
  </si>
  <si>
    <t>184326</t>
  </si>
  <si>
    <t>DOUBLE-INDEX UNCLIPPED. COMPARE TO 184325. SEE ALSO 183640/41 AND 184327/28.</t>
  </si>
  <si>
    <t>184325</t>
  </si>
  <si>
    <t>DOUBLE-INDEX CLIPPED. COMPARE TO 184326. SEE ALSO 183640/41 AND 184327/28.</t>
  </si>
  <si>
    <t>183641</t>
  </si>
  <si>
    <t>DOUBLE INDEX UNCLIPPED. COMPARE TO 183640. SEE ALSO 184325/26, 184327/28.</t>
  </si>
  <si>
    <t>183640</t>
  </si>
  <si>
    <t>DOUBLE INDEX; ADCWT. SEE ALSO 184325/27 (ADCWT) &amp; 184326/28 &amp; 183641 (CWTONLY)</t>
  </si>
  <si>
    <t>1997</t>
  </si>
  <si>
    <t>183922</t>
  </si>
  <si>
    <t>1999/05/15</t>
  </si>
  <si>
    <t>1999/05/17</t>
  </si>
  <si>
    <t>DOUBLE INDEX GROUP-NO AD CLIP. SEE 183919-21</t>
  </si>
  <si>
    <t>183921</t>
  </si>
  <si>
    <t>DOUBLE INDEX GROUP-NO AD CLIP. SEE 181720-23, 183919-22</t>
  </si>
  <si>
    <t>183920</t>
  </si>
  <si>
    <t>DOUBLE INDEX GROUP-NO AD CLIP. SEE 183919-22</t>
  </si>
  <si>
    <t>183919</t>
  </si>
  <si>
    <t>DOUBLE INDEX GROUP-NO AD CLIP. SEE 181720-23, 183920-22</t>
  </si>
  <si>
    <t>181723</t>
  </si>
  <si>
    <t>DOUBLE INDEX GROUP-AD CLIPPED. SEE 181720-22, 183919-22</t>
  </si>
  <si>
    <t>181722</t>
  </si>
  <si>
    <t>DOUBLE INDEX GROUP-AD CLIPPED. SEE 181720-23, 183919-22</t>
  </si>
  <si>
    <t>181721</t>
  </si>
  <si>
    <t>DOUBLE INDEX GROUP-AD CLIPPED. SEE 181721-23, 183919-22</t>
  </si>
  <si>
    <t>181720</t>
  </si>
  <si>
    <t>DOUBLE INDEX GROUP-AD CLIPPED. SEE 181721-23,183919-22</t>
  </si>
  <si>
    <t xml:space="preserve">842 k release </t>
  </si>
  <si>
    <t>802k clipped</t>
  </si>
  <si>
    <t xml:space="preserve">983 k release </t>
  </si>
  <si>
    <t>942k clipped</t>
  </si>
  <si>
    <t xml:space="preserve">972 k release </t>
  </si>
  <si>
    <t>932k clipped</t>
  </si>
  <si>
    <t xml:space="preserve">922 k release </t>
  </si>
  <si>
    <t>881k clipped</t>
  </si>
  <si>
    <t xml:space="preserve">849 k release </t>
  </si>
  <si>
    <t>808k clipped</t>
  </si>
  <si>
    <t>2004</t>
  </si>
  <si>
    <t>184148</t>
  </si>
  <si>
    <t>2004/05/12</t>
  </si>
  <si>
    <t>2004/05/14</t>
  </si>
  <si>
    <t>DI: CWTONLY. SEE ALSO 184145-47 (CWTONLY) &amp; 183404-05 (ADCWT).</t>
  </si>
  <si>
    <t>184147</t>
  </si>
  <si>
    <t>DI: CWTONLY. SEE ALSO 184145-48 (CWTONLY) &amp; 183404-05 (ADCWT).</t>
  </si>
  <si>
    <t>184146</t>
  </si>
  <si>
    <t>184145</t>
  </si>
  <si>
    <t>DI: CWTONLY. SEE ALSO 184146-48 (CWTONLY) &amp; 183404-05 (ADCWT).</t>
  </si>
  <si>
    <t>183405</t>
  </si>
  <si>
    <t>DI: ADCWT. SEE 183404 (ADCWT) &amp; 184145-48 (CWTONLY). UNMARKED ARE AD CLIPPED.</t>
  </si>
  <si>
    <t>183404</t>
  </si>
  <si>
    <t>DI: ADCWT. SEE 183405 (ADCWT) &amp; 184145-48 (CWTONLY). UNMARKED ARE AD CLIPPED.</t>
  </si>
  <si>
    <t xml:space="preserve">684 k release </t>
  </si>
  <si>
    <t>643k clipped</t>
  </si>
  <si>
    <t>2005</t>
  </si>
  <si>
    <t>NOCO03264</t>
  </si>
  <si>
    <t>2005/05/06</t>
  </si>
  <si>
    <t>2005/05/10</t>
  </si>
  <si>
    <t>UNMARKED GROUP RELEASED WITH 184025-28.</t>
  </si>
  <si>
    <t>184028</t>
  </si>
  <si>
    <t>NO LONGER DI. ADCWT. SEE ALSO 184025-27. UNMARKED= AD CLIPS.</t>
  </si>
  <si>
    <t>184027</t>
  </si>
  <si>
    <t>NO LONGER DI. ADCWT. SEE ALSO 184025-26 &amp; 184028. UNMARKED= AD CLIPS.</t>
  </si>
  <si>
    <t>184026</t>
  </si>
  <si>
    <t>NO LONGER DI. ADCWT. SEE ALSO 184025 &amp; 184027-28. UNMARKED= AD CLIPS.</t>
  </si>
  <si>
    <t>184025</t>
  </si>
  <si>
    <t>NO LONGER DI. ADCWT. SEE ALSO 184026-28. UNMARKED= AD CLIPS.</t>
  </si>
  <si>
    <t xml:space="preserve">832 k release </t>
  </si>
  <si>
    <t>641k clipped</t>
  </si>
  <si>
    <t xml:space="preserve">552 k release </t>
  </si>
  <si>
    <t>2006</t>
  </si>
  <si>
    <t>183025</t>
  </si>
  <si>
    <t>2006/05/12</t>
  </si>
  <si>
    <t>6A BOTTOM</t>
  </si>
  <si>
    <t>183024</t>
  </si>
  <si>
    <t>6A MID</t>
  </si>
  <si>
    <t>552k clipped</t>
  </si>
  <si>
    <t xml:space="preserve">799 k release </t>
  </si>
  <si>
    <t>2007</t>
  </si>
  <si>
    <t>184838</t>
  </si>
  <si>
    <t>2007/05/18</t>
  </si>
  <si>
    <t>2007/05/23</t>
  </si>
  <si>
    <t>SEE TAGCODES 183638 &amp; 184837</t>
  </si>
  <si>
    <t>184837</t>
  </si>
  <si>
    <t>SEE TAG CODES 183638 &amp; 184838</t>
  </si>
  <si>
    <t>183638</t>
  </si>
  <si>
    <t>SEE TAG CODES 184837 &amp; 184838</t>
  </si>
  <si>
    <t>799k clipped</t>
  </si>
  <si>
    <t>NOCO06107</t>
  </si>
  <si>
    <t>Unfed</t>
  </si>
  <si>
    <t>2007/04/11</t>
  </si>
  <si>
    <t>2007/04/13</t>
  </si>
  <si>
    <t>WEIGHT = AVG OF 3 RELEASE WEIGHTS</t>
  </si>
  <si>
    <t>They may have results reversed?</t>
  </si>
  <si>
    <t>Specied ID for jacks/coho?</t>
  </si>
  <si>
    <t>Preliminary escapement through GCL Dam before swim survey (incl bypass but excludes biosample morts).</t>
  </si>
  <si>
    <t>Effective Hatchery Component</t>
  </si>
  <si>
    <t>Average</t>
  </si>
  <si>
    <t>2 hours</t>
  </si>
  <si>
    <t xml:space="preserve">Night time closed from Oct 5 on. </t>
  </si>
  <si>
    <t>Poor visibility - gates closed</t>
  </si>
  <si>
    <t>Counted from 9-12 - difficulties w camera fogging</t>
  </si>
  <si>
    <t>Some camera fogging in PM.  Had to dry out.</t>
  </si>
  <si>
    <t>Counted for 2.5 hours only due to equipt malfunction.  Closed for remainder of day.</t>
  </si>
  <si>
    <t>Daytime escapement estimate.</t>
  </si>
  <si>
    <t>2009 Forecast from Diana is 27,000 hatchery coho +10-15,000 'wild'.  Use a 'forecast' of 40,000 to begin with and a harvest of 3,000.</t>
  </si>
  <si>
    <t>Preliminary escapement through GCL Dam incl. for Sept 3 (incl bypass but excludes biosample morts).</t>
  </si>
  <si>
    <t>2009.  Increased to 70,000 terminal return on Oct 15 based on current escapement and 'average' timing.</t>
  </si>
  <si>
    <t>No counting due to poor visibility.  Fishway closed for remainder of season</t>
  </si>
  <si>
    <t>Preliminary escapement through GCL Dam incl. for Sept 2 (incl bypass but excludes biosample morts).</t>
  </si>
  <si>
    <t>First day of counter operation (swim survey ended at 12:30).  Includes counts fr 12:00 on.</t>
  </si>
  <si>
    <r>
      <t xml:space="preserve">Expanded </t>
    </r>
    <r>
      <rPr>
        <sz val="12"/>
        <color indexed="8"/>
        <rFont val="Arial"/>
        <family val="2"/>
      </rPr>
      <t>swim counts from above Stamp Falls</t>
    </r>
  </si>
  <si>
    <t>Adult unclipped not recorded.</t>
  </si>
  <si>
    <t>No coho  done</t>
  </si>
  <si>
    <t>Did 2 CN observations and 0 CO observations</t>
  </si>
  <si>
    <t>Missed 1 coho adult and 2 coho jack</t>
  </si>
  <si>
    <t xml:space="preserve">night time estimate apportioned based on daytime SK escapement thro Stamp Falls. </t>
  </si>
  <si>
    <t>Total nighttime estimate</t>
  </si>
  <si>
    <t>Total day + Night Estimate</t>
  </si>
  <si>
    <r>
      <t xml:space="preserve">River Temp (AM) </t>
    </r>
    <r>
      <rPr>
        <vertAlign val="superscript"/>
        <sz val="12"/>
        <color indexed="8"/>
        <rFont val="Arial"/>
        <family val="2"/>
      </rPr>
      <t>o</t>
    </r>
    <r>
      <rPr>
        <sz val="12"/>
        <color indexed="8"/>
        <rFont val="Arial"/>
        <family val="2"/>
      </rPr>
      <t>C</t>
    </r>
  </si>
  <si>
    <t>Forecast for 40-60,000 Terminal Return.  Average 50k.  Est 10k harvest leaves 40k escapement</t>
  </si>
  <si>
    <t>May have adult nos reversed.</t>
  </si>
  <si>
    <t>Closed from approx 15:00-16:30 for fishway maintenance.</t>
  </si>
  <si>
    <t>Fishway closed for maintenance from approx 13:30-19:00</t>
  </si>
  <si>
    <t>Tom</t>
  </si>
  <si>
    <t>(with 1 st.dev.)</t>
  </si>
  <si>
    <t>Started late due to box cleanup and had to shut down at 14:00 due to high flow</t>
  </si>
  <si>
    <t>Closed for some time as crew had to get fuel</t>
  </si>
  <si>
    <t>Counting finished for season.</t>
  </si>
  <si>
    <t>Numbers updated with raw Net Counts from Sfalls database postseason</t>
  </si>
  <si>
    <t>Fishway closed for all nights - no daytime or night time recordings done in 2011.</t>
  </si>
  <si>
    <t>Expanded from 20 minute counts per hour.</t>
  </si>
  <si>
    <t>Expected Total Escapement</t>
  </si>
  <si>
    <r>
      <t xml:space="preserve">NB  1996-2011 are all daytime counts only </t>
    </r>
    <r>
      <rPr>
        <b/>
        <sz val="12"/>
        <color indexed="12"/>
        <rFont val="Arial"/>
        <family val="2"/>
      </rPr>
      <t>except for 1998</t>
    </r>
    <r>
      <rPr>
        <sz val="12"/>
        <color indexed="12"/>
        <rFont val="Arial"/>
        <family val="2"/>
      </rPr>
      <t xml:space="preserve"> which includes nighttime counts due to 24 hour fishway operation that year.</t>
    </r>
  </si>
  <si>
    <t>Forecast for 25-35,000 Terminal Return.  Average 30k.  Est 0 (zero) harvest (Diana Dobson) leaves 30k escapement</t>
  </si>
  <si>
    <t>Complete counts to 16:25.  Lost all power at 16:25, migration continued as gates were open.  I expanded observed counts for this day by the % (by species) that occurred after 16:30 on Sept 28.</t>
  </si>
  <si>
    <r>
      <t>Estimate based on counts to 14:00 on Sept 29</t>
    </r>
    <r>
      <rPr>
        <sz val="12"/>
        <color indexed="8"/>
        <rFont val="Arial"/>
        <family val="2"/>
      </rPr>
      <t>.  No power being generated (river too low) but gates were open until approx 2 PM when they were closed for the day.  Anecdotally there weren't too many fish moving through!</t>
    </r>
  </si>
  <si>
    <t>Leon/Tony.  Jeff realised there may have been a gap between screen 1 and 2 of approx 7 inches.  Uncertain whether this gap developed after we had raised the box ourselves at apprx 10am Oct 17 - sequence of events is uncertain.</t>
  </si>
  <si>
    <t xml:space="preserve">Tom/Ellen.  (Leon and Tony in Mactush). </t>
  </si>
  <si>
    <t>Leon/Tony.  May have raised box and not put in additional screen.  Tom did not raise the box this day.</t>
  </si>
  <si>
    <t>Preliminary escapement through GCL Dam incl. for Sept 6 (incl bypass but excludes biosample morts).</t>
  </si>
  <si>
    <t>Gates closed until approx 15:00 when power restored using back up generator.  Gates then closed for night at approx 16:30</t>
  </si>
  <si>
    <t xml:space="preserve">Count to date from SK enumeration. </t>
  </si>
  <si>
    <t>questionnable</t>
  </si>
  <si>
    <t>Rainbow</t>
  </si>
  <si>
    <t>Total to Date.   Unk = Rainbow</t>
  </si>
  <si>
    <t>ESCAPEMENTS, 2002-2014</t>
  </si>
  <si>
    <r>
      <t>NB.</t>
    </r>
    <r>
      <rPr>
        <b/>
        <sz val="12"/>
        <color indexed="17"/>
        <rFont val="Arial"/>
        <family val="2"/>
      </rPr>
      <t xml:space="preserve">  </t>
    </r>
    <r>
      <rPr>
        <b/>
        <sz val="12"/>
        <rFont val="Arial"/>
        <family val="2"/>
      </rPr>
      <t>All data in black requires some input</t>
    </r>
    <r>
      <rPr>
        <b/>
        <sz val="12"/>
        <color indexed="17"/>
        <rFont val="Arial"/>
        <family val="2"/>
      </rPr>
      <t xml:space="preserve">. </t>
    </r>
    <r>
      <rPr>
        <b/>
        <sz val="12"/>
        <color indexed="12"/>
        <rFont val="Arial"/>
        <family val="2"/>
      </rPr>
      <t xml:space="preserve"> All dark blue data is calculated (but comments may need editing).</t>
    </r>
  </si>
  <si>
    <t>Expected Escapement</t>
  </si>
  <si>
    <t>2012 - 2014 includes both daytime and nighttime counts.  Prior to that most years did not include night migration.</t>
  </si>
  <si>
    <t>Forescast.  Poss 40,000?</t>
  </si>
  <si>
    <t>Forecast from Diana D .  Initially for 20k escapement given only 205k released by RCH from 2011 brood.</t>
  </si>
  <si>
    <t>Adjusted counts to account for suspected bypass at fishways</t>
  </si>
  <si>
    <t xml:space="preserve">Cameras pulled due to high Flows.   </t>
  </si>
  <si>
    <t>Not Included in Calc.. Interpolated Counts.   Bypass through gap in gate..</t>
  </si>
  <si>
    <t>Counts up to July 31</t>
  </si>
  <si>
    <t>Totals</t>
  </si>
  <si>
    <t>Using unexpanded and uninterpolated counts</t>
  </si>
  <si>
    <t xml:space="preserve">FINAL Escapement Estimates.  </t>
  </si>
  <si>
    <t>Adjustment</t>
  </si>
  <si>
    <t>File</t>
  </si>
  <si>
    <t>Rbt2015\Stamp CN Summary, 2015.xlsx</t>
  </si>
  <si>
    <t>Date revised</t>
  </si>
  <si>
    <t>Final Chinook estimates from yearly Stamp CN Summary.xls files (including adjustments by Jeff Till between jack/adult numbers)</t>
  </si>
  <si>
    <t>unclipped</t>
  </si>
  <si>
    <t>clipped</t>
  </si>
  <si>
    <t>file</t>
  </si>
  <si>
    <t>..\..\SOCKEYE\SOMASS\Data\ESCAPEMENT_PROGRAM\Somass 2016\2016 Final Post-Season Somass Counts.xlsx</t>
  </si>
  <si>
    <t>Rbt2016\Stamp CN Summary, 2016.xlsx</t>
  </si>
  <si>
    <t>Adjustments</t>
  </si>
  <si>
    <t>clip rates were applied to new adult coho total (23718 adults-716adults)</t>
  </si>
  <si>
    <t xml:space="preserve"> Coho Adults</t>
  </si>
  <si>
    <t xml:space="preserve"> Coho Jacks</t>
  </si>
  <si>
    <t xml:space="preserve">716 adult coho removed and added as Chinook jacks. (Revised jack catch sample rate to be the same as rate for adult males, and reduced the SF estimate of coho by an equivalent 716 fish. )  Jeff Till. </t>
  </si>
  <si>
    <t xml:space="preserve">Final coho estimates from 'Summary' tab.  Any adjustments to coho estimates are described below. </t>
  </si>
  <si>
    <t>Coho clip rate from unexpanded and uninterpolated counts is found on CO mark rate tab</t>
  </si>
  <si>
    <t>The table below is the total estimated number of clipped/unclipped/not checked adult and jack coho</t>
  </si>
  <si>
    <t>Includes expansions and interpolations</t>
  </si>
  <si>
    <t>Assumed 662 CN jacks had been counted as coho.  Reduced adult coho count by 662, increased CN jack count by 662.  Jeff Till</t>
  </si>
  <si>
    <t>clip rates were applied to new adult coho total (13438-662 adults)</t>
  </si>
  <si>
    <t>X:\WCVI\SOCKEYE\SOMASS\Data\ESCAPEMENT_PROGRAM\Somass 2015\2015 Inseason Somass Counts.xlsx</t>
  </si>
  <si>
    <t>Totals to date (july 31)</t>
  </si>
  <si>
    <t>Returns similar to previous years.  No formal forecast available</t>
  </si>
  <si>
    <t>Totals to date (up to July 31)</t>
  </si>
  <si>
    <t>X:\WCVI\SOCKEYE\SOMASS\Data\ESCAPEMENT_PROGRAM\</t>
  </si>
  <si>
    <t xml:space="preserve">There are yearly folders: Somass 2017, Somass 2016, etc.  </t>
  </si>
  <si>
    <t>Source of data:</t>
  </si>
  <si>
    <t>Sockeye counts are only in-season visual estimates.  True final counts will be generated by applying weekly biodata to total sockeye counts.</t>
  </si>
  <si>
    <t>SPROAT FALLS COUNTS.  Note: Sproat counts for species other than sockeye may be overestimated in cases where entire hour not reviewed (e.g., count of 1 for a rarely seen species in 10 minutes of video review expands to 6 for the hourly count)</t>
  </si>
  <si>
    <t>Final numbers for all other species: Sproat Daily Inc Bypass tab or SPR_Daily Counts tab (2013)</t>
  </si>
  <si>
    <t>Yearly files: 2017 Final In-Season Somass Counts.xlsx, 2016 Final In-Season Somass Counts, etc</t>
  </si>
  <si>
    <t>In 2015: Final sockeye numbers in 2015biodata.xlsx, on Sproat Daily age tab (applied biodata manually in-season)</t>
  </si>
  <si>
    <t>In 2016 and onwards Final sockeye numbers: Sproat Sockeye Esc by Age tab  (because starting in 2016 VidEsc database applied biodata to estimate jack/adult counts as opposed to outputting only visual jack/adult counts)</t>
  </si>
  <si>
    <t>Adult/jack sockeye counts based on biosamples applied to total sockeye counts (not based on visual counts)</t>
  </si>
  <si>
    <t xml:space="preserve"> Total</t>
  </si>
  <si>
    <t>TOTAL</t>
  </si>
  <si>
    <t>2012 to 2018 include both day and night counts.  Would reduce by approx 30% to equate to previous years.</t>
  </si>
  <si>
    <t>No formal forecast available.  Returns may be lower than 2017 (based on lower esc in 2015 brood year, and lower marine survival predicted in 2018 marine survival forecast of southern BC coho)</t>
  </si>
  <si>
    <t>avg esc from 2013-2017</t>
  </si>
  <si>
    <t>Expected jack esc in 2018</t>
  </si>
  <si>
    <t>SPR</t>
  </si>
  <si>
    <t>STAMP</t>
  </si>
  <si>
    <t>2012 onwards.  Counts include both daytime and nighttime counts.</t>
  </si>
  <si>
    <t>26-Apr</t>
  </si>
  <si>
    <t>27-Apr</t>
  </si>
  <si>
    <t>28-Apr</t>
  </si>
  <si>
    <t>29-Apr</t>
  </si>
  <si>
    <t>30-Apr</t>
  </si>
  <si>
    <t>1-May</t>
  </si>
  <si>
    <t>2-May</t>
  </si>
  <si>
    <t>3-May</t>
  </si>
  <si>
    <t>4-May</t>
  </si>
  <si>
    <t>5-May</t>
  </si>
  <si>
    <t>6-May</t>
  </si>
  <si>
    <t>7-May</t>
  </si>
  <si>
    <t>8-May</t>
  </si>
  <si>
    <t>9-May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</si>
  <si>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</si>
  <si>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</si>
  <si>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</si>
  <si>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</si>
  <si>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</si>
  <si>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</si>
  <si>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</si>
  <si>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</si>
  <si>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</si>
  <si>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</si>
  <si>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</si>
  <si>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</si>
  <si>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</si>
  <si>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</si>
  <si>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</si>
  <si>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</si>
  <si>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</si>
  <si>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</si>
  <si>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</si>
  <si>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</si>
  <si>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</si>
  <si>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</si>
  <si>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</si>
  <si>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</si>
  <si>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</si>
  <si>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</si>
  <si>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</si>
  <si>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</si>
  <si>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</si>
  <si>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</si>
  <si>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</si>
  <si>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</si>
  <si>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</si>
  <si>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</si>
  <si>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</si>
  <si>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</si>
  <si>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</si>
  <si>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</si>
  <si>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</si>
  <si>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</si>
  <si>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</si>
  <si>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</si>
  <si>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</si>
  <si>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</si>
  <si>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</si>
  <si>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</si>
  <si>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</si>
  <si>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</si>
  <si>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</si>
  <si>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</si>
  <si>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</si>
  <si>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</si>
  <si>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</si>
  <si>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</si>
  <si>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</si>
  <si>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</si>
  <si>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</si>
  <si>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</si>
  <si>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</si>
  <si>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</si>
  <si>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</si>
  <si>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</si>
  <si>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</si>
  <si>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</si>
  <si>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</si>
  <si>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</si>
  <si>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</si>
  <si>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</si>
  <si>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</si>
  <si>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</si>
  <si>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</si>
  <si>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</si>
  <si>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</si>
  <si>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</si>
  <si>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</si>
  <si>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</si>
  <si>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</si>
  <si>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</si>
  <si>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</si>
  <si>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</si>
  <si>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</si>
  <si>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</si>
  <si>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</si>
  <si>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</si>
  <si>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</si>
  <si>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</si>
  <si>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</si>
  <si>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</si>
  <si>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</si>
  <si>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</si>
  <si>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</si>
  <si>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</si>
  <si>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</si>
  <si>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</si>
  <si>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</si>
  <si>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</si>
  <si>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</si>
  <si>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</si>
  <si>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</si>
  <si>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</si>
  <si>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</si>
  <si>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</si>
  <si>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</si>
  <si>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</si>
  <si>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</si>
  <si>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</si>
  <si>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</si>
  <si>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</si>
  <si>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</si>
  <si>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</si>
  <si>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</si>
  <si>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</si>
  <si>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</si>
  <si>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</si>
  <si>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</si>
  <si>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</si>
  <si>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</si>
  <si>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</si>
  <si>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</si>
  <si>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</si>
  <si>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</si>
  <si>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</si>
  <si>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</si>
  <si>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</si>
  <si>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</si>
  <si>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</si>
  <si>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</si>
  <si>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</si>
  <si>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</si>
  <si>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</si>
  <si>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</si>
  <si>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</si>
  <si>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</si>
  <si>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</si>
  <si>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</si>
  <si>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</si>
  <si>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</si>
  <si>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</si>
  <si>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</si>
  <si>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</si>
  <si>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</si>
  <si>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</si>
  <si>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</si>
  <si>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</si>
  <si>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</si>
  <si>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</si>
  <si>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</si>
  <si>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</si>
  <si>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</si>
  <si>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</si>
  <si>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</si>
  <si>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</si>
  <si>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</si>
  <si>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</si>
  <si>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</si>
  <si>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</si>
  <si>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</si>
  <si>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</si>
  <si>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</si>
  <si>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</si>
  <si>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</si>
  <si>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</si>
  <si>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</si>
  <si>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</si>
  <si>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</si>
  <si>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</si>
  <si>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</si>
  <si>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</si>
  <si>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</si>
  <si>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</si>
  <si>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</si>
  <si>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</si>
  <si>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</si>
  <si>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</si>
  <si>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</si>
  <si>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</si>
  <si>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</si>
  <si>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</si>
  <si>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</si>
  <si>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</si>
  <si>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</si>
  <si>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</si>
  <si>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</si>
  <si>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</si>
  <si>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</si>
  <si>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</si>
  <si>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</si>
  <si>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</si>
  <si>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</si>
  <si>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</si>
  <si>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</si>
  <si>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2018 TOTAL</t>
  </si>
  <si>
    <t>in 2019: used avg jack esc from 2006-2018</t>
  </si>
  <si>
    <t>average 2014-2018</t>
  </si>
  <si>
    <t>Expected adult esc in 2019</t>
  </si>
  <si>
    <t>13-May</t>
  </si>
  <si>
    <t>14-May</t>
  </si>
  <si>
    <t>2019 TOTAL</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</si>
  <si>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</si>
  <si>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</si>
  <si>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</si>
  <si>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</si>
  <si>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</si>
  <si>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</si>
  <si>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</si>
  <si>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</si>
  <si>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</si>
  <si>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</si>
  <si>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</si>
  <si>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</si>
  <si>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</si>
  <si>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</si>
  <si>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</si>
  <si>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</si>
  <si>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</si>
  <si>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</si>
  <si>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</si>
  <si>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</si>
  <si>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</si>
  <si>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</si>
  <si>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</si>
  <si>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</si>
  <si>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</si>
  <si>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</si>
  <si>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</si>
  <si>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</si>
  <si>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</si>
  <si>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</si>
  <si>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</si>
  <si>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</si>
  <si>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</si>
  <si>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</si>
  <si>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</si>
  <si>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</si>
  <si>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</si>
  <si>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</si>
  <si>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</si>
  <si>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</si>
  <si>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</si>
  <si>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</si>
  <si>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</si>
  <si>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</si>
  <si>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</si>
  <si>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</si>
  <si>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</si>
  <si>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</si>
  <si>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</si>
  <si>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</si>
  <si>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</si>
  <si>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</si>
  <si>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</si>
  <si>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</si>
  <si>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</si>
  <si>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</si>
  <si>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</si>
  <si>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</si>
  <si>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</si>
  <si>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</si>
  <si>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</si>
  <si>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l90</t>
  </si>
  <si>
    <t>u90</t>
  </si>
  <si>
    <t>CUMULATIVE % OF 21000 ADULT CHINOOK ESCAPEMENT THROUGH STAMP FALLS</t>
  </si>
  <si>
    <t>= projected based on average proportion of escapement to date</t>
  </si>
  <si>
    <t>= projected based on lower 90% quantile of escapement to date</t>
  </si>
  <si>
    <t>= projected based on upper 90% quantile of escapement to date</t>
  </si>
  <si>
    <t>0731</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</si>
  <si>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</si>
  <si>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</si>
  <si>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</si>
  <si>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</si>
  <si>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</si>
  <si>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</si>
  <si>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</si>
  <si>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</si>
  <si>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</si>
  <si>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</si>
  <si>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</si>
  <si>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</si>
  <si>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</si>
  <si>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</si>
  <si>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</si>
  <si>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</si>
  <si>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</si>
  <si>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</si>
  <si>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</si>
  <si>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</si>
  <si>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</si>
  <si>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</si>
  <si>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</si>
  <si>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</si>
  <si>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</si>
  <si>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</si>
  <si>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</si>
  <si>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</si>
  <si>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</si>
  <si>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</si>
  <si>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</si>
  <si>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</si>
  <si>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</si>
  <si>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</si>
  <si>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</si>
  <si>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</si>
  <si>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</si>
  <si>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</si>
  <si>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</si>
  <si>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</si>
  <si>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</si>
  <si>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</si>
  <si>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</si>
  <si>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</si>
  <si>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</si>
  <si>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</si>
  <si>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</si>
  <si>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</si>
  <si>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</si>
  <si>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</si>
  <si>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</si>
  <si>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</si>
  <si>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</si>
  <si>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</si>
  <si>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</si>
  <si>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</si>
  <si>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</si>
  <si>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</si>
  <si>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</si>
  <si>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</si>
  <si>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</si>
  <si>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Escapement target in 2022 =  21000</t>
  </si>
  <si>
    <t>(All)</t>
  </si>
  <si>
    <t>MH entered Sept 10 based on 2021 Somass Counts Final.xlsx file in github that Graham sent over</t>
  </si>
  <si>
    <t>MH entered Sept 10 based on 2022 Somass Counts Final.xlsx file in github that Graham sent over</t>
  </si>
  <si>
    <t>MH entered Sept 10 based on 2023 Somass Counts Final.xlsx file in github that Graham sent over</t>
  </si>
  <si>
    <t>MH entered Sept 10 based on 2024 Somass Counts Final.xlsx file in github that Graham sent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</si>
</sst>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0.0000"/>
    <numFmt numFmtId="166" formatCode="_(* #,##0_);_(* \(#,##0\);_(* &quot;-&quot;??_);_(@_)"/>
    <numFmt numFmtId="167" formatCode="mmmm\ d\,\ yyyy"/>
    <numFmt numFmtId="168" formatCode="dd\-mmm"/>
    <numFmt numFmtId="169" formatCode="[$-409]d\-mmm\-yy;@"/>
    <numFmt numFmtId="170" formatCode="0.0"/>
  </numFmts>
  <fonts count="65" x14ac:knownFonts="1">
    <font>
      <sz val="8"/>
      <color indexed="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indexed="8"/>
      <name val="Arial"/>
      <family val="2"/>
    </font>
    <font>
      <sz val="8"/>
      <color indexed="10"/>
      <name val="Arial"/>
      <family val="2"/>
    </font>
    <font>
      <sz val="8"/>
      <color indexed="81"/>
      <name val="Tahoma"/>
      <family val="2"/>
    </font>
    <font>
      <b/>
      <sz val="8"/>
      <color indexed="81"/>
      <name val="Tahoma"/>
      <family val="2"/>
    </font>
    <font>
      <b/>
      <sz val="8"/>
      <color indexed="8"/>
      <name val="Arial"/>
      <family val="2"/>
    </font>
    <font>
      <b/>
      <sz val="12"/>
      <color indexed="8"/>
      <name val="Arial"/>
      <family val="2"/>
    </font>
    <font>
      <sz val="8"/>
      <color indexed="10"/>
      <name val="Tahoma"/>
      <family val="2"/>
    </font>
    <font>
      <sz val="8"/>
      <name val="Arial"/>
      <family val="2"/>
    </font>
    <font>
      <sz val="12"/>
      <color indexed="10"/>
      <name val="Arial"/>
      <family val="2"/>
    </font>
    <font>
      <sz val="8"/>
      <color indexed="10"/>
      <name val="Arial"/>
      <family val="2"/>
    </font>
    <font>
      <sz val="12"/>
      <color indexed="8"/>
      <name val="Arial"/>
      <family val="2"/>
    </font>
    <font>
      <b/>
      <sz val="12"/>
      <color indexed="10"/>
      <name val="Arial"/>
      <family val="2"/>
    </font>
    <font>
      <sz val="8"/>
      <color indexed="8"/>
      <name val="Arial"/>
      <family val="2"/>
    </font>
    <font>
      <sz val="12"/>
      <color indexed="8"/>
      <name val="Arial"/>
      <family val="2"/>
    </font>
    <font>
      <sz val="10"/>
      <color indexed="8"/>
      <name val="MS Sans Serif"/>
      <family val="2"/>
    </font>
    <font>
      <sz val="12"/>
      <name val="Arial"/>
      <family val="2"/>
    </font>
    <font>
      <sz val="12"/>
      <color indexed="10"/>
      <name val="Arial"/>
      <family val="2"/>
    </font>
    <font>
      <sz val="10"/>
      <color indexed="8"/>
      <name val="Arial"/>
      <family val="2"/>
    </font>
    <font>
      <sz val="12"/>
      <color indexed="8"/>
      <name val="Arial"/>
      <family val="2"/>
    </font>
    <font>
      <sz val="12"/>
      <color indexed="10"/>
      <name val="Arial"/>
      <family val="2"/>
    </font>
    <font>
      <sz val="12"/>
      <color indexed="12"/>
      <name val="Arial"/>
      <family val="2"/>
    </font>
    <font>
      <vertAlign val="superscript"/>
      <sz val="12"/>
      <color indexed="8"/>
      <name val="Arial"/>
      <family val="2"/>
    </font>
    <font>
      <b/>
      <sz val="12"/>
      <color indexed="8"/>
      <name val="Arial"/>
      <family val="2"/>
    </font>
    <font>
      <sz val="12"/>
      <color indexed="12"/>
      <name val="Arial"/>
      <family val="2"/>
    </font>
    <font>
      <b/>
      <sz val="12"/>
      <color indexed="12"/>
      <name val="Arial"/>
      <family val="2"/>
    </font>
    <font>
      <b/>
      <sz val="12"/>
      <color indexed="10"/>
      <name val="Arial"/>
      <family val="2"/>
    </font>
    <font>
      <b/>
      <sz val="12"/>
      <color indexed="56"/>
      <name val="Arial"/>
      <family val="2"/>
    </font>
    <font>
      <sz val="12"/>
      <color indexed="56"/>
      <name val="Arial"/>
      <family val="2"/>
    </font>
    <font>
      <b/>
      <sz val="16"/>
      <color indexed="12"/>
      <name val="Arial"/>
      <family val="2"/>
    </font>
    <font>
      <sz val="12"/>
      <color indexed="12"/>
      <name val="Arial"/>
      <family val="2"/>
    </font>
    <font>
      <sz val="12"/>
      <color rgb="FF0000FF"/>
      <name val="Arial"/>
      <family val="2"/>
    </font>
    <font>
      <b/>
      <sz val="12"/>
      <color rgb="FF0000FF"/>
      <name val="Arial"/>
      <family val="2"/>
    </font>
    <font>
      <b/>
      <sz val="12"/>
      <color indexed="17"/>
      <name val="Arial"/>
      <family val="2"/>
    </font>
    <font>
      <b/>
      <sz val="12"/>
      <name val="Arial"/>
      <family val="2"/>
    </font>
    <font>
      <sz val="9"/>
      <name val="Arial"/>
      <family val="2"/>
    </font>
    <font>
      <sz val="12"/>
      <color indexed="8"/>
      <name val="Arial"/>
      <family val="2"/>
    </font>
    <font>
      <sz val="12"/>
      <color theme="1"/>
      <name val="Calibri"/>
      <family val="2"/>
      <scheme val="minor"/>
    </font>
    <font>
      <b/>
      <sz val="11"/>
      <color theme="1"/>
      <name val="Calibri"/>
      <family val="2"/>
      <scheme val="minor"/>
    </font>
    <font>
      <u/>
      <sz val="8"/>
      <color theme="10"/>
      <name val="Arial"/>
      <family val="2"/>
    </font>
    <font>
      <sz val="12"/>
      <color indexed="8"/>
      <name val="Arial"/>
      <family val="2"/>
    </font>
    <font>
      <sz val="12"/>
      <color indexed="81"/>
      <name val="Tahoma"/>
      <family val="2"/>
    </font>
    <font>
      <b/>
      <sz val="12"/>
      <color indexed="81"/>
      <name val="Tahoma"/>
      <family val="2"/>
    </font>
    <font>
      <sz val="12"/>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
      <sz val="14"/>
      <color rgb="FFFF0000"/>
      <name val="Calibri"/>
      <family val="2"/>
      <scheme val="minor"/>
    </font>
    <font>
      <sz val="12"/>
      <color rgb="FFFF0000"/>
      <name val="Arial"/>
      <family val="2"/>
    </font>
    <font>
      <sz val="12"/>
      <color rgb="FF00B0F0"/>
      <name val="Arial"/>
      <family val="2"/>
    </font>
  </fonts>
  <fills count="14">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22"/>
        <bgColor indexed="0"/>
      </patternFill>
    </fill>
    <fill>
      <patternFill patternType="solid">
        <fgColor indexed="13"/>
        <bgColor indexed="64"/>
      </patternFill>
    </fill>
    <fill>
      <patternFill patternType="solid">
        <fgColor indexed="42"/>
        <bgColor indexed="64"/>
      </patternFill>
    </fill>
    <fill>
      <patternFill patternType="solid">
        <fgColor rgb="FFFFFF00"/>
        <bgColor indexed="64"/>
      </patternFill>
    </fill>
    <fill>
      <patternFill patternType="solid">
        <fgColor rgb="FFFFFF99"/>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0000"/>
        <bgColor indexed="64"/>
      </patternFill>
    </fill>
  </fills>
  <borders count="73">
    <border>
      <left/>
      <right/>
      <top/>
      <bottom/>
      <diagonal/>
    </border>
    <border>
      <left style="thin">
        <color indexed="8"/>
      </left>
      <right/>
      <top/>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right style="thin">
        <color indexed="64"/>
      </right>
      <top/>
      <bottom style="medium">
        <color indexed="64"/>
      </bottom>
      <diagonal/>
    </border>
    <border>
      <left/>
      <right style="thin">
        <color indexed="64"/>
      </right>
      <top/>
      <bottom/>
      <diagonal/>
    </border>
    <border>
      <left/>
      <right style="thin">
        <color indexed="8"/>
      </right>
      <top/>
      <bottom/>
      <diagonal/>
    </border>
    <border>
      <left style="thin">
        <color indexed="65"/>
      </left>
      <right/>
      <top style="medium">
        <color indexed="64"/>
      </top>
      <bottom/>
      <diagonal/>
    </border>
    <border>
      <left style="thin">
        <color indexed="65"/>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5"/>
      </left>
      <right/>
      <top style="medium">
        <color indexed="64"/>
      </top>
      <bottom style="medium">
        <color indexed="64"/>
      </bottom>
      <diagonal/>
    </border>
    <border>
      <left style="thin">
        <color indexed="65"/>
      </left>
      <right style="medium">
        <color indexed="64"/>
      </right>
      <top style="medium">
        <color indexed="64"/>
      </top>
      <bottom style="medium">
        <color indexed="64"/>
      </bottom>
      <diagonal/>
    </border>
    <border>
      <left/>
      <right style="thin">
        <color indexed="64"/>
      </right>
      <top style="medium">
        <color indexed="64"/>
      </top>
      <bottom/>
      <diagonal/>
    </border>
    <border>
      <left/>
      <right/>
      <top style="thin">
        <color indexed="64"/>
      </top>
      <bottom style="thin">
        <color indexed="64"/>
      </bottom>
      <diagonal/>
    </border>
    <border>
      <left/>
      <right/>
      <top style="thin">
        <color theme="4" tint="0.39997558519241921"/>
      </top>
      <bottom/>
      <diagonal/>
    </border>
    <border>
      <left/>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medium">
        <color indexed="64"/>
      </top>
      <bottom/>
      <diagonal/>
    </border>
    <border>
      <left style="medium">
        <color indexed="64"/>
      </left>
      <right/>
      <top style="thin">
        <color rgb="FF999999"/>
      </top>
      <bottom/>
      <diagonal/>
    </border>
    <border>
      <left/>
      <right style="medium">
        <color indexed="64"/>
      </right>
      <top style="thin">
        <color rgb="FF999999"/>
      </top>
      <bottom/>
      <diagonal/>
    </border>
    <border>
      <left style="medium">
        <color indexed="64"/>
      </left>
      <right/>
      <top style="thin">
        <color rgb="FF999999"/>
      </top>
      <bottom style="medium">
        <color indexed="64"/>
      </bottom>
      <diagonal/>
    </border>
    <border>
      <left style="thin">
        <color rgb="FF999999"/>
      </left>
      <right/>
      <top style="thin">
        <color rgb="FF999999"/>
      </top>
      <bottom style="medium">
        <color indexed="64"/>
      </bottom>
      <diagonal/>
    </border>
    <border>
      <left/>
      <right/>
      <top style="thin">
        <color rgb="FF999999"/>
      </top>
      <bottom style="medium">
        <color indexed="64"/>
      </bottom>
      <diagonal/>
    </border>
    <border>
      <left/>
      <right style="medium">
        <color indexed="64"/>
      </right>
      <top style="thin">
        <color rgb="FF999999"/>
      </top>
      <bottom style="medium">
        <color indexed="64"/>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s>
  <cellStyleXfs count="23">
    <xf numFmtId="0" fontId="0" fillId="0" borderId="0"/>
    <xf numFmtId="43" fontId="25" fillId="0" borderId="0" applyFont="0" applyFill="0" applyBorder="0" applyAlignment="0" applyProtection="0"/>
    <xf numFmtId="0" fontId="30" fillId="0" borderId="0"/>
    <xf numFmtId="0" fontId="27" fillId="0" borderId="0"/>
    <xf numFmtId="0" fontId="30" fillId="0" borderId="0"/>
    <xf numFmtId="9" fontId="25" fillId="0" borderId="0" applyFont="0" applyFill="0" applyBorder="0" applyAlignment="0" applyProtection="0"/>
    <xf numFmtId="0" fontId="47" fillId="0" borderId="0"/>
    <xf numFmtId="0" fontId="12" fillId="0" borderId="0"/>
    <xf numFmtId="0" fontId="51" fillId="0" borderId="0" applyNumberFormat="0" applyFill="0" applyBorder="0" applyAlignment="0" applyProtection="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cellStyleXfs>
  <cellXfs count="628">
    <xf numFmtId="0" fontId="0" fillId="0" borderId="0" xfId="0"/>
    <xf numFmtId="1" fontId="0" fillId="0" borderId="0" xfId="0" applyNumberFormat="1"/>
    <xf numFmtId="0" fontId="0" fillId="0" borderId="1" xfId="0" applyNumberFormat="1" applyBorder="1"/>
    <xf numFmtId="0" fontId="0" fillId="0" borderId="0" xfId="0" applyNumberFormat="1"/>
    <xf numFmtId="0" fontId="0" fillId="0" borderId="0" xfId="0" applyBorder="1"/>
    <xf numFmtId="0" fontId="0" fillId="0" borderId="0" xfId="0" applyBorder="1" applyAlignment="1">
      <alignment horizontal="center"/>
    </xf>
    <xf numFmtId="0" fontId="13" fillId="0" borderId="0" xfId="0" applyFont="1"/>
    <xf numFmtId="9" fontId="0" fillId="0" borderId="0" xfId="5" applyFont="1"/>
    <xf numFmtId="0" fontId="0" fillId="0" borderId="3" xfId="0" applyBorder="1"/>
    <xf numFmtId="0" fontId="0" fillId="0" borderId="4" xfId="0" applyBorder="1"/>
    <xf numFmtId="167" fontId="0" fillId="0" borderId="5" xfId="0" applyNumberFormat="1" applyBorder="1"/>
    <xf numFmtId="20" fontId="0" fillId="0" borderId="0" xfId="0" applyNumberFormat="1" applyBorder="1"/>
    <xf numFmtId="0" fontId="0" fillId="0" borderId="6" xfId="0" applyBorder="1"/>
    <xf numFmtId="9" fontId="0" fillId="0" borderId="0" xfId="5" applyFont="1" applyBorder="1"/>
    <xf numFmtId="0" fontId="0" fillId="0" borderId="7" xfId="0" applyBorder="1" applyAlignment="1">
      <alignment wrapText="1"/>
    </xf>
    <xf numFmtId="0" fontId="0" fillId="0" borderId="8" xfId="0" applyBorder="1" applyAlignment="1">
      <alignment wrapText="1"/>
    </xf>
    <xf numFmtId="0" fontId="0" fillId="0" borderId="0" xfId="0" applyAlignment="1">
      <alignment wrapText="1"/>
    </xf>
    <xf numFmtId="0" fontId="0" fillId="0" borderId="8" xfId="0" applyBorder="1"/>
    <xf numFmtId="0" fontId="17" fillId="0" borderId="9" xfId="0" applyFont="1" applyBorder="1"/>
    <xf numFmtId="0" fontId="17" fillId="0" borderId="10" xfId="0" applyFont="1" applyBorder="1"/>
    <xf numFmtId="0" fontId="17" fillId="0" borderId="11" xfId="0" applyFont="1" applyBorder="1"/>
    <xf numFmtId="9" fontId="17" fillId="0" borderId="10" xfId="5" applyFont="1" applyBorder="1"/>
    <xf numFmtId="0" fontId="17" fillId="0" borderId="12" xfId="0" applyFont="1" applyBorder="1" applyAlignment="1">
      <alignment wrapText="1"/>
    </xf>
    <xf numFmtId="9" fontId="17" fillId="0" borderId="10" xfId="5" applyNumberFormat="1" applyFont="1" applyBorder="1"/>
    <xf numFmtId="20" fontId="0" fillId="0" borderId="10" xfId="0" applyNumberFormat="1" applyBorder="1"/>
    <xf numFmtId="167" fontId="0" fillId="0" borderId="3" xfId="0" applyNumberFormat="1" applyBorder="1"/>
    <xf numFmtId="20" fontId="0" fillId="0" borderId="4" xfId="0" applyNumberFormat="1" applyBorder="1"/>
    <xf numFmtId="9" fontId="0" fillId="0" borderId="4" xfId="5" applyFont="1" applyBorder="1"/>
    <xf numFmtId="0" fontId="0" fillId="0" borderId="10" xfId="0" applyBorder="1"/>
    <xf numFmtId="0" fontId="0" fillId="0" borderId="13" xfId="0" applyBorder="1"/>
    <xf numFmtId="0" fontId="0" fillId="0" borderId="12" xfId="0" applyBorder="1" applyAlignment="1">
      <alignment wrapText="1"/>
    </xf>
    <xf numFmtId="0" fontId="0" fillId="0" borderId="9" xfId="0" applyBorder="1" applyAlignment="1">
      <alignment horizontal="center"/>
    </xf>
    <xf numFmtId="0" fontId="0" fillId="0" borderId="10" xfId="0" applyBorder="1" applyAlignment="1">
      <alignment horizontal="center"/>
    </xf>
    <xf numFmtId="0" fontId="0" fillId="0" borderId="12" xfId="0" applyBorder="1" applyAlignment="1">
      <alignment horizontal="center" wrapText="1"/>
    </xf>
    <xf numFmtId="166" fontId="17" fillId="0" borderId="10" xfId="1" applyNumberFormat="1" applyFont="1" applyBorder="1"/>
    <xf numFmtId="0" fontId="0" fillId="0" borderId="0"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0" xfId="0" applyFill="1" applyBorder="1"/>
    <xf numFmtId="9" fontId="0" fillId="0" borderId="0" xfId="5" applyFont="1" applyFill="1" applyBorder="1"/>
    <xf numFmtId="167" fontId="0" fillId="0" borderId="9" xfId="0" applyNumberFormat="1" applyBorder="1"/>
    <xf numFmtId="0" fontId="20" fillId="0" borderId="0" xfId="0" applyFont="1" applyFill="1" applyBorder="1"/>
    <xf numFmtId="166" fontId="17" fillId="0" borderId="0" xfId="1" applyNumberFormat="1" applyFont="1" applyBorder="1"/>
    <xf numFmtId="9" fontId="17" fillId="0" borderId="0" xfId="5" applyFont="1" applyBorder="1"/>
    <xf numFmtId="0" fontId="22" fillId="0" borderId="0" xfId="0" applyFont="1" applyBorder="1"/>
    <xf numFmtId="0" fontId="0" fillId="0" borderId="4" xfId="0" applyFill="1" applyBorder="1"/>
    <xf numFmtId="164" fontId="17" fillId="0" borderId="10" xfId="5" applyNumberFormat="1" applyFont="1" applyBorder="1"/>
    <xf numFmtId="0" fontId="21" fillId="0" borderId="0" xfId="0" applyFont="1"/>
    <xf numFmtId="0" fontId="17" fillId="0" borderId="11" xfId="0" applyFont="1" applyBorder="1" applyAlignment="1">
      <alignment horizontal="center"/>
    </xf>
    <xf numFmtId="0" fontId="17" fillId="0" borderId="10" xfId="0" applyFont="1" applyBorder="1" applyAlignment="1">
      <alignment horizontal="center"/>
    </xf>
    <xf numFmtId="167" fontId="0" fillId="0" borderId="0" xfId="0" applyNumberFormat="1" applyBorder="1"/>
    <xf numFmtId="0" fontId="0" fillId="0" borderId="15" xfId="0" applyBorder="1"/>
    <xf numFmtId="0" fontId="17" fillId="0" borderId="0" xfId="0" applyFont="1" applyBorder="1" applyAlignment="1">
      <alignment horizontal="center"/>
    </xf>
    <xf numFmtId="0" fontId="0" fillId="0" borderId="0" xfId="0" applyBorder="1" applyAlignment="1">
      <alignment horizontal="center" wrapText="1"/>
    </xf>
    <xf numFmtId="1" fontId="23" fillId="0" borderId="0" xfId="0" applyNumberFormat="1" applyFont="1" applyAlignment="1"/>
    <xf numFmtId="0" fontId="23" fillId="0" borderId="0" xfId="0" applyFont="1"/>
    <xf numFmtId="2" fontId="23" fillId="0" borderId="0" xfId="0" applyNumberFormat="1" applyFont="1"/>
    <xf numFmtId="15" fontId="23" fillId="0" borderId="0" xfId="0" applyNumberFormat="1" applyFont="1"/>
    <xf numFmtId="0" fontId="24" fillId="0" borderId="0" xfId="0" applyFont="1"/>
    <xf numFmtId="0" fontId="23" fillId="0" borderId="0" xfId="0" applyFont="1" applyFill="1"/>
    <xf numFmtId="2" fontId="23" fillId="0" borderId="0" xfId="0" applyNumberFormat="1" applyFont="1" applyFill="1"/>
    <xf numFmtId="9" fontId="23" fillId="0" borderId="0" xfId="5" applyFont="1"/>
    <xf numFmtId="20" fontId="0" fillId="0" borderId="0" xfId="0" applyNumberFormat="1"/>
    <xf numFmtId="0" fontId="26" fillId="0" borderId="0" xfId="0" applyFont="1"/>
    <xf numFmtId="166" fontId="17" fillId="0" borderId="11" xfId="1" applyNumberFormat="1" applyFont="1" applyBorder="1"/>
    <xf numFmtId="0" fontId="0" fillId="0" borderId="6" xfId="0" applyFill="1" applyBorder="1"/>
    <xf numFmtId="0" fontId="20" fillId="0" borderId="6" xfId="0" applyFont="1" applyFill="1" applyBorder="1"/>
    <xf numFmtId="166" fontId="17" fillId="0" borderId="6" xfId="1" applyNumberFormat="1" applyFont="1" applyBorder="1"/>
    <xf numFmtId="0" fontId="0" fillId="0" borderId="11" xfId="0" applyBorder="1"/>
    <xf numFmtId="167" fontId="0" fillId="0" borderId="17" xfId="0" applyNumberFormat="1" applyBorder="1"/>
    <xf numFmtId="20" fontId="0" fillId="0" borderId="18" xfId="0" applyNumberFormat="1" applyBorder="1"/>
    <xf numFmtId="0" fontId="0" fillId="0" borderId="18" xfId="0" applyBorder="1"/>
    <xf numFmtId="0" fontId="0" fillId="0" borderId="19" xfId="0" applyBorder="1"/>
    <xf numFmtId="9" fontId="17" fillId="0" borderId="18" xfId="5" applyFont="1" applyBorder="1"/>
    <xf numFmtId="0" fontId="0" fillId="0" borderId="20" xfId="0" applyBorder="1" applyAlignment="1">
      <alignment wrapText="1"/>
    </xf>
    <xf numFmtId="0" fontId="17" fillId="0" borderId="0" xfId="0" applyFont="1" applyBorder="1"/>
    <xf numFmtId="0" fontId="17" fillId="0" borderId="6" xfId="0" applyFont="1" applyBorder="1"/>
    <xf numFmtId="9" fontId="17" fillId="0" borderId="0" xfId="5" applyNumberFormat="1" applyFont="1" applyBorder="1"/>
    <xf numFmtId="0" fontId="17" fillId="0" borderId="0" xfId="0" applyFont="1" applyBorder="1" applyAlignment="1">
      <alignment wrapText="1"/>
    </xf>
    <xf numFmtId="0" fontId="17" fillId="0" borderId="5" xfId="0" applyFont="1" applyBorder="1"/>
    <xf numFmtId="0" fontId="17" fillId="0" borderId="8" xfId="0" applyFont="1" applyBorder="1" applyAlignment="1">
      <alignment wrapText="1"/>
    </xf>
    <xf numFmtId="0" fontId="0" fillId="0" borderId="5" xfId="0" applyBorder="1" applyAlignment="1">
      <alignment horizontal="center"/>
    </xf>
    <xf numFmtId="0" fontId="17" fillId="0" borderId="6" xfId="0" applyFont="1" applyBorder="1" applyAlignment="1">
      <alignment horizontal="center"/>
    </xf>
    <xf numFmtId="0" fontId="0" fillId="0" borderId="8" xfId="0" applyBorder="1" applyAlignment="1">
      <alignment horizontal="center" wrapText="1"/>
    </xf>
    <xf numFmtId="0" fontId="17" fillId="0" borderId="13" xfId="0" applyFont="1" applyBorder="1" applyAlignment="1">
      <alignment horizontal="center"/>
    </xf>
    <xf numFmtId="0" fontId="25" fillId="3" borderId="2" xfId="3" applyFont="1" applyFill="1" applyBorder="1" applyAlignment="1">
      <alignment horizontal="center"/>
    </xf>
    <xf numFmtId="0" fontId="25" fillId="0" borderId="21" xfId="3" applyFont="1" applyFill="1" applyBorder="1" applyAlignment="1">
      <alignment horizontal="left" wrapText="1"/>
    </xf>
    <xf numFmtId="0" fontId="25" fillId="0" borderId="21" xfId="3" applyFont="1" applyFill="1" applyBorder="1" applyAlignment="1">
      <alignment horizontal="right" wrapText="1"/>
    </xf>
    <xf numFmtId="0" fontId="14" fillId="0" borderId="0" xfId="0" applyFont="1" applyBorder="1" applyAlignment="1">
      <alignment horizontal="center"/>
    </xf>
    <xf numFmtId="0" fontId="0" fillId="0" borderId="13" xfId="0" applyFill="1" applyBorder="1"/>
    <xf numFmtId="0" fontId="0" fillId="0" borderId="22" xfId="0" applyBorder="1" applyAlignment="1">
      <alignment horizontal="center"/>
    </xf>
    <xf numFmtId="0" fontId="14" fillId="0" borderId="0" xfId="0" applyFont="1" applyBorder="1" applyAlignment="1">
      <alignment horizontal="right"/>
    </xf>
    <xf numFmtId="0" fontId="14" fillId="0" borderId="10" xfId="0" applyFont="1" applyBorder="1" applyAlignment="1">
      <alignment horizontal="right"/>
    </xf>
    <xf numFmtId="0" fontId="22" fillId="0" borderId="10" xfId="0" applyFont="1" applyBorder="1"/>
    <xf numFmtId="0" fontId="0" fillId="0" borderId="10" xfId="0" applyBorder="1" applyAlignment="1">
      <alignment wrapText="1"/>
    </xf>
    <xf numFmtId="0" fontId="0" fillId="0" borderId="5" xfId="0" applyBorder="1"/>
    <xf numFmtId="9" fontId="0" fillId="0" borderId="15" xfId="5" applyFont="1" applyBorder="1"/>
    <xf numFmtId="0" fontId="0" fillId="0" borderId="9" xfId="0" applyBorder="1"/>
    <xf numFmtId="9" fontId="0" fillId="0" borderId="5" xfId="5" applyFont="1" applyBorder="1"/>
    <xf numFmtId="9" fontId="0" fillId="0" borderId="15" xfId="0" applyNumberFormat="1" applyBorder="1"/>
    <xf numFmtId="0" fontId="0" fillId="0" borderId="3" xfId="0" applyBorder="1" applyAlignment="1">
      <alignment horizontal="center" wrapText="1"/>
    </xf>
    <xf numFmtId="0" fontId="0" fillId="0" borderId="14" xfId="0" applyBorder="1" applyAlignment="1">
      <alignment horizontal="center" wrapText="1"/>
    </xf>
    <xf numFmtId="9" fontId="0" fillId="0" borderId="3" xfId="5" applyFont="1" applyBorder="1"/>
    <xf numFmtId="9" fontId="0" fillId="0" borderId="14" xfId="5" applyFont="1" applyBorder="1"/>
    <xf numFmtId="9" fontId="0" fillId="0" borderId="9" xfId="0" applyNumberFormat="1" applyBorder="1"/>
    <xf numFmtId="9" fontId="0" fillId="0" borderId="3" xfId="5" applyNumberFormat="1" applyFont="1" applyBorder="1"/>
    <xf numFmtId="9" fontId="0" fillId="0" borderId="10" xfId="0" applyNumberFormat="1" applyBorder="1"/>
    <xf numFmtId="9" fontId="0" fillId="0" borderId="16" xfId="0" applyNumberFormat="1" applyBorder="1"/>
    <xf numFmtId="0" fontId="28" fillId="0" borderId="0" xfId="0" applyFont="1" applyFill="1"/>
    <xf numFmtId="0" fontId="29" fillId="0" borderId="0" xfId="0" applyFont="1"/>
    <xf numFmtId="0" fontId="0" fillId="3" borderId="0" xfId="0" applyFill="1" applyBorder="1"/>
    <xf numFmtId="20" fontId="0" fillId="0" borderId="23" xfId="0" applyNumberFormat="1" applyBorder="1"/>
    <xf numFmtId="20" fontId="0" fillId="0" borderId="23" xfId="0" applyNumberFormat="1" applyFill="1" applyBorder="1"/>
    <xf numFmtId="20" fontId="0" fillId="0" borderId="0" xfId="0" applyNumberFormat="1" applyFill="1" applyBorder="1"/>
    <xf numFmtId="15" fontId="23" fillId="0" borderId="0" xfId="0" applyNumberFormat="1" applyFont="1" applyFill="1"/>
    <xf numFmtId="1" fontId="23" fillId="0" borderId="0" xfId="0" applyNumberFormat="1" applyFont="1" applyFill="1" applyAlignment="1"/>
    <xf numFmtId="0" fontId="23" fillId="3" borderId="0" xfId="0" applyFont="1" applyFill="1"/>
    <xf numFmtId="20" fontId="0" fillId="3" borderId="0" xfId="0" applyNumberFormat="1" applyFill="1" applyBorder="1"/>
    <xf numFmtId="0" fontId="0" fillId="3" borderId="6" xfId="0" applyFill="1" applyBorder="1"/>
    <xf numFmtId="9" fontId="0" fillId="3" borderId="0" xfId="5" applyFont="1" applyFill="1" applyBorder="1"/>
    <xf numFmtId="0" fontId="0" fillId="3" borderId="15" xfId="0" applyFill="1" applyBorder="1" applyAlignment="1">
      <alignment wrapText="1"/>
    </xf>
    <xf numFmtId="0" fontId="30" fillId="4" borderId="2" xfId="4" applyFont="1" applyFill="1" applyBorder="1" applyAlignment="1">
      <alignment horizontal="center"/>
    </xf>
    <xf numFmtId="0" fontId="30" fillId="0" borderId="21" xfId="4" applyFont="1" applyFill="1" applyBorder="1" applyAlignment="1">
      <alignment wrapText="1"/>
    </xf>
    <xf numFmtId="0" fontId="30" fillId="0" borderId="21" xfId="4" applyFont="1" applyFill="1" applyBorder="1" applyAlignment="1">
      <alignment horizontal="right" wrapText="1"/>
    </xf>
    <xf numFmtId="14" fontId="30" fillId="0" borderId="21" xfId="4" applyNumberFormat="1" applyFont="1" applyFill="1" applyBorder="1" applyAlignment="1">
      <alignment horizontal="right" wrapText="1"/>
    </xf>
    <xf numFmtId="15" fontId="30" fillId="0" borderId="21" xfId="4" applyNumberFormat="1" applyFont="1" applyFill="1" applyBorder="1" applyAlignment="1">
      <alignment horizontal="right" wrapText="1"/>
    </xf>
    <xf numFmtId="0" fontId="0" fillId="0" borderId="15" xfId="0" applyFill="1" applyBorder="1" applyAlignment="1">
      <alignment wrapText="1"/>
    </xf>
    <xf numFmtId="164" fontId="17" fillId="0" borderId="18" xfId="5" applyNumberFormat="1" applyFont="1" applyBorder="1"/>
    <xf numFmtId="0" fontId="31" fillId="0" borderId="0" xfId="0" applyFont="1"/>
    <xf numFmtId="0" fontId="31" fillId="0" borderId="0" xfId="0" applyFont="1" applyBorder="1"/>
    <xf numFmtId="0" fontId="31" fillId="0" borderId="0" xfId="0" applyFont="1" applyBorder="1" applyAlignment="1">
      <alignment horizontal="left"/>
    </xf>
    <xf numFmtId="166" fontId="31" fillId="0" borderId="0" xfId="1" applyNumberFormat="1" applyFont="1"/>
    <xf numFmtId="9" fontId="31" fillId="0" borderId="0" xfId="5" applyFont="1"/>
    <xf numFmtId="0" fontId="32" fillId="0" borderId="0" xfId="0" applyFont="1"/>
    <xf numFmtId="0" fontId="32" fillId="0" borderId="0" xfId="0" applyFont="1" applyBorder="1"/>
    <xf numFmtId="0" fontId="31" fillId="0" borderId="0" xfId="0" applyNumberFormat="1" applyFont="1" applyBorder="1"/>
    <xf numFmtId="16" fontId="31" fillId="0" borderId="0" xfId="0" applyNumberFormat="1" applyFont="1" applyBorder="1"/>
    <xf numFmtId="1" fontId="31" fillId="0" borderId="0" xfId="0" applyNumberFormat="1" applyFont="1" applyBorder="1"/>
    <xf numFmtId="0" fontId="23" fillId="0" borderId="0" xfId="0" applyFont="1" applyBorder="1"/>
    <xf numFmtId="0" fontId="23" fillId="0" borderId="0" xfId="0" applyFont="1" applyAlignment="1">
      <alignment horizontal="center"/>
    </xf>
    <xf numFmtId="1" fontId="23" fillId="0" borderId="0" xfId="0" applyNumberFormat="1" applyFont="1"/>
    <xf numFmtId="1" fontId="33" fillId="0" borderId="0" xfId="0" applyNumberFormat="1" applyFont="1"/>
    <xf numFmtId="1" fontId="23" fillId="0" borderId="0" xfId="0" applyNumberFormat="1" applyFont="1" applyAlignment="1">
      <alignment horizontal="center"/>
    </xf>
    <xf numFmtId="0" fontId="23" fillId="0" borderId="0" xfId="0" applyFont="1" applyAlignment="1">
      <alignment horizontal="left"/>
    </xf>
    <xf numFmtId="2" fontId="23" fillId="0" borderId="0" xfId="0" applyNumberFormat="1" applyFont="1" applyAlignment="1">
      <alignment horizontal="left"/>
    </xf>
    <xf numFmtId="0" fontId="23" fillId="0" borderId="0" xfId="0" applyFont="1" applyBorder="1" applyAlignment="1">
      <alignment horizontal="center"/>
    </xf>
    <xf numFmtId="0" fontId="23" fillId="0" borderId="0" xfId="0" applyFont="1" applyBorder="1" applyAlignment="1">
      <alignment horizontal="left"/>
    </xf>
    <xf numFmtId="15" fontId="23" fillId="5" borderId="0" xfId="0" applyNumberFormat="1" applyFont="1" applyFill="1"/>
    <xf numFmtId="0" fontId="23" fillId="5" borderId="0" xfId="0" applyFont="1" applyFill="1"/>
    <xf numFmtId="0" fontId="29" fillId="5" borderId="0" xfId="0" applyFont="1" applyFill="1"/>
    <xf numFmtId="0" fontId="23" fillId="6" borderId="0" xfId="0" applyFont="1" applyFill="1"/>
    <xf numFmtId="0" fontId="28" fillId="0" borderId="0" xfId="0" applyFont="1"/>
    <xf numFmtId="0" fontId="28" fillId="0" borderId="0" xfId="0" applyNumberFormat="1" applyFont="1" applyBorder="1"/>
    <xf numFmtId="0" fontId="28" fillId="0" borderId="0" xfId="0" applyFont="1" applyBorder="1"/>
    <xf numFmtId="0" fontId="23" fillId="0" borderId="0" xfId="0" applyNumberFormat="1" applyFont="1" applyBorder="1"/>
    <xf numFmtId="0" fontId="29" fillId="0" borderId="0" xfId="0" applyFont="1" applyBorder="1"/>
    <xf numFmtId="1" fontId="29" fillId="0" borderId="0" xfId="0" applyNumberFormat="1" applyFont="1" applyBorder="1"/>
    <xf numFmtId="0" fontId="23" fillId="0" borderId="0" xfId="0" applyNumberFormat="1" applyFont="1"/>
    <xf numFmtId="0" fontId="23" fillId="0" borderId="0" xfId="5" applyNumberFormat="1" applyFont="1"/>
    <xf numFmtId="0" fontId="23" fillId="2" borderId="0" xfId="0" applyFont="1" applyFill="1"/>
    <xf numFmtId="0" fontId="29" fillId="0" borderId="0" xfId="0" applyFont="1" applyAlignment="1">
      <alignment horizontal="left"/>
    </xf>
    <xf numFmtId="0" fontId="33" fillId="0" borderId="0" xfId="0" applyFont="1" applyAlignment="1">
      <alignment horizontal="right"/>
    </xf>
    <xf numFmtId="0" fontId="33" fillId="0" borderId="0" xfId="0" applyFont="1"/>
    <xf numFmtId="166" fontId="29" fillId="0" borderId="0" xfId="1" applyNumberFormat="1" applyFont="1"/>
    <xf numFmtId="166" fontId="29" fillId="0" borderId="0" xfId="0" applyNumberFormat="1" applyFont="1"/>
    <xf numFmtId="164" fontId="23" fillId="0" borderId="0" xfId="5" applyNumberFormat="1" applyFont="1"/>
    <xf numFmtId="0" fontId="33" fillId="2" borderId="0" xfId="0" applyFont="1" applyFill="1"/>
    <xf numFmtId="166" fontId="29" fillId="2" borderId="0" xfId="1" applyNumberFormat="1" applyFont="1" applyFill="1"/>
    <xf numFmtId="166" fontId="29" fillId="2" borderId="0" xfId="0" applyNumberFormat="1" applyFont="1" applyFill="1"/>
    <xf numFmtId="164" fontId="23" fillId="0" borderId="0" xfId="5" applyNumberFormat="1" applyFont="1" applyFill="1"/>
    <xf numFmtId="0" fontId="26" fillId="0" borderId="0" xfId="0" applyFont="1" applyBorder="1"/>
    <xf numFmtId="0" fontId="35" fillId="0" borderId="0" xfId="0" applyFont="1" applyBorder="1"/>
    <xf numFmtId="0" fontId="21" fillId="6" borderId="0" xfId="0" applyFont="1" applyFill="1" applyAlignment="1">
      <alignment wrapText="1"/>
    </xf>
    <xf numFmtId="0" fontId="26" fillId="6" borderId="0" xfId="0" applyFont="1" applyFill="1" applyAlignment="1">
      <alignment wrapText="1"/>
    </xf>
    <xf numFmtId="0" fontId="26" fillId="0" borderId="0" xfId="0" applyFont="1" applyBorder="1" applyAlignment="1">
      <alignment wrapText="1"/>
    </xf>
    <xf numFmtId="0" fontId="26" fillId="0" borderId="0" xfId="0" applyFont="1" applyAlignment="1">
      <alignment wrapText="1"/>
    </xf>
    <xf numFmtId="0" fontId="37" fillId="0" borderId="0" xfId="0" applyFont="1"/>
    <xf numFmtId="0" fontId="26" fillId="6" borderId="0" xfId="0" applyFont="1" applyFill="1"/>
    <xf numFmtId="1" fontId="36" fillId="0" borderId="0" xfId="0" applyNumberFormat="1" applyFont="1" applyBorder="1" applyAlignment="1">
      <alignment wrapText="1"/>
    </xf>
    <xf numFmtId="0" fontId="38" fillId="0" borderId="0" xfId="0" applyFont="1" applyAlignment="1">
      <alignment horizontal="right"/>
    </xf>
    <xf numFmtId="0" fontId="38" fillId="0" borderId="0" xfId="0" applyFont="1" applyAlignment="1">
      <alignment horizontal="left"/>
    </xf>
    <xf numFmtId="0" fontId="39" fillId="0" borderId="0" xfId="0" applyFont="1" applyBorder="1"/>
    <xf numFmtId="1" fontId="26" fillId="6" borderId="0" xfId="0" applyNumberFormat="1" applyFont="1" applyFill="1"/>
    <xf numFmtId="1" fontId="26" fillId="0" borderId="0" xfId="0" applyNumberFormat="1" applyFont="1" applyFill="1"/>
    <xf numFmtId="0" fontId="39" fillId="0" borderId="0" xfId="0" applyFont="1"/>
    <xf numFmtId="0" fontId="21" fillId="0" borderId="0" xfId="0" applyFont="1" applyBorder="1"/>
    <xf numFmtId="0" fontId="26" fillId="0" borderId="0" xfId="0" applyFont="1" applyFill="1" applyBorder="1"/>
    <xf numFmtId="165" fontId="26" fillId="0" borderId="0" xfId="0" applyNumberFormat="1" applyFont="1"/>
    <xf numFmtId="1" fontId="26" fillId="0" borderId="0" xfId="0" applyNumberFormat="1" applyFont="1"/>
    <xf numFmtId="9" fontId="26" fillId="0" borderId="0" xfId="0" applyNumberFormat="1" applyFont="1" applyBorder="1"/>
    <xf numFmtId="9" fontId="26" fillId="0" borderId="0" xfId="0" applyNumberFormat="1" applyFont="1"/>
    <xf numFmtId="166" fontId="26" fillId="0" borderId="0" xfId="1" applyNumberFormat="1" applyFont="1" applyBorder="1"/>
    <xf numFmtId="0" fontId="13" fillId="0" borderId="0" xfId="0" applyFont="1" applyAlignment="1">
      <alignment wrapText="1"/>
    </xf>
    <xf numFmtId="1" fontId="28" fillId="0" borderId="0" xfId="0" applyNumberFormat="1" applyFont="1"/>
    <xf numFmtId="0" fontId="23" fillId="0" borderId="0" xfId="0" applyFont="1" applyFill="1" applyBorder="1"/>
    <xf numFmtId="0" fontId="29" fillId="0" borderId="0" xfId="0" applyFont="1" applyFill="1"/>
    <xf numFmtId="0" fontId="23" fillId="0" borderId="0" xfId="0" quotePrefix="1" applyFont="1" applyFill="1"/>
    <xf numFmtId="164" fontId="29" fillId="0" borderId="0" xfId="5" applyNumberFormat="1" applyFont="1" applyFill="1"/>
    <xf numFmtId="0" fontId="30" fillId="4" borderId="2" xfId="2" applyFont="1" applyFill="1" applyBorder="1" applyAlignment="1">
      <alignment horizontal="center"/>
    </xf>
    <xf numFmtId="3" fontId="30" fillId="0" borderId="21" xfId="2" applyNumberFormat="1" applyFont="1" applyFill="1" applyBorder="1" applyAlignment="1">
      <alignment horizontal="right" wrapText="1"/>
    </xf>
    <xf numFmtId="0" fontId="30" fillId="0" borderId="21" xfId="2" applyNumberFormat="1" applyFont="1" applyFill="1" applyBorder="1" applyAlignment="1">
      <alignment horizontal="right" wrapText="1"/>
    </xf>
    <xf numFmtId="1" fontId="26" fillId="0" borderId="0" xfId="5" applyNumberFormat="1" applyFont="1"/>
    <xf numFmtId="0" fontId="36" fillId="0" borderId="3" xfId="0" applyFont="1" applyBorder="1"/>
    <xf numFmtId="0" fontId="26" fillId="0" borderId="4" xfId="0" applyFont="1" applyBorder="1"/>
    <xf numFmtId="0" fontId="26" fillId="0" borderId="14" xfId="0" applyFont="1" applyBorder="1"/>
    <xf numFmtId="0" fontId="26" fillId="0" borderId="10" xfId="0" applyFont="1" applyBorder="1"/>
    <xf numFmtId="0" fontId="26" fillId="0" borderId="16" xfId="0" applyFont="1" applyBorder="1"/>
    <xf numFmtId="0" fontId="42" fillId="0" borderId="0" xfId="0" applyFont="1"/>
    <xf numFmtId="1" fontId="23" fillId="0" borderId="0" xfId="0" applyNumberFormat="1" applyFont="1" applyFill="1"/>
    <xf numFmtId="0" fontId="13" fillId="2" borderId="3" xfId="0" applyFont="1" applyFill="1" applyBorder="1"/>
    <xf numFmtId="0" fontId="23" fillId="2" borderId="4" xfId="0" applyFont="1" applyFill="1" applyBorder="1"/>
    <xf numFmtId="0" fontId="23" fillId="2" borderId="14" xfId="0" applyFont="1" applyFill="1" applyBorder="1"/>
    <xf numFmtId="0" fontId="23" fillId="2" borderId="5" xfId="0" applyFont="1" applyFill="1" applyBorder="1"/>
    <xf numFmtId="0" fontId="23" fillId="2" borderId="0" xfId="0" applyFont="1" applyFill="1" applyBorder="1"/>
    <xf numFmtId="10" fontId="23" fillId="2" borderId="15" xfId="0" applyNumberFormat="1" applyFont="1" applyFill="1" applyBorder="1"/>
    <xf numFmtId="0" fontId="23" fillId="2" borderId="15" xfId="0" applyFont="1" applyFill="1" applyBorder="1"/>
    <xf numFmtId="1" fontId="23" fillId="2" borderId="15" xfId="0" applyNumberFormat="1" applyFont="1" applyFill="1" applyBorder="1"/>
    <xf numFmtId="1" fontId="13" fillId="2" borderId="15" xfId="0" applyNumberFormat="1" applyFont="1" applyFill="1" applyBorder="1"/>
    <xf numFmtId="0" fontId="23" fillId="2" borderId="9" xfId="0" applyFont="1" applyFill="1" applyBorder="1"/>
    <xf numFmtId="0" fontId="23" fillId="2" borderId="10" xfId="0" applyFont="1" applyFill="1" applyBorder="1"/>
    <xf numFmtId="1" fontId="13" fillId="2" borderId="16" xfId="0" applyNumberFormat="1" applyFont="1" applyFill="1" applyBorder="1"/>
    <xf numFmtId="0" fontId="40" fillId="0" borderId="0" xfId="0" applyFont="1" applyFill="1" applyBorder="1"/>
    <xf numFmtId="0" fontId="26" fillId="0" borderId="0" xfId="0" applyFont="1" applyFill="1"/>
    <xf numFmtId="0" fontId="26" fillId="0" borderId="0" xfId="0" applyFont="1" applyFill="1" applyBorder="1" applyAlignment="1">
      <alignment horizontal="center"/>
    </xf>
    <xf numFmtId="16" fontId="26" fillId="0" borderId="0" xfId="0" applyNumberFormat="1" applyFont="1" applyFill="1" applyBorder="1"/>
    <xf numFmtId="0" fontId="40" fillId="0" borderId="0" xfId="0" applyFont="1" applyFill="1"/>
    <xf numFmtId="1" fontId="28" fillId="0" borderId="0" xfId="0" applyNumberFormat="1" applyFont="1" applyFill="1"/>
    <xf numFmtId="1" fontId="18" fillId="0" borderId="0" xfId="0" applyNumberFormat="1" applyFont="1"/>
    <xf numFmtId="0" fontId="14" fillId="0" borderId="10" xfId="0" applyFont="1" applyBorder="1" applyAlignment="1">
      <alignment horizontal="left"/>
    </xf>
    <xf numFmtId="0" fontId="17" fillId="0" borderId="11" xfId="0" applyFont="1" applyBorder="1" applyAlignment="1">
      <alignment horizontal="left"/>
    </xf>
    <xf numFmtId="0" fontId="33" fillId="0" borderId="9" xfId="0" applyFont="1" applyBorder="1"/>
    <xf numFmtId="0" fontId="0" fillId="0" borderId="0" xfId="0" applyFill="1"/>
    <xf numFmtId="0" fontId="32" fillId="0" borderId="0" xfId="0" applyFont="1" applyFill="1"/>
    <xf numFmtId="0" fontId="23" fillId="0" borderId="18" xfId="0" applyFont="1" applyBorder="1"/>
    <xf numFmtId="0" fontId="23" fillId="0" borderId="20" xfId="0" applyFont="1" applyBorder="1"/>
    <xf numFmtId="0" fontId="23" fillId="7" borderId="0" xfId="0" applyFont="1" applyFill="1"/>
    <xf numFmtId="166" fontId="23" fillId="0" borderId="0" xfId="1" applyNumberFormat="1" applyFont="1"/>
    <xf numFmtId="0" fontId="43" fillId="0" borderId="0" xfId="0" applyFont="1"/>
    <xf numFmtId="0" fontId="43" fillId="0" borderId="0" xfId="0" applyFont="1" applyBorder="1" applyAlignment="1">
      <alignment horizontal="left"/>
    </xf>
    <xf numFmtId="0" fontId="44" fillId="0" borderId="0" xfId="0" applyFont="1"/>
    <xf numFmtId="1" fontId="43" fillId="0" borderId="0" xfId="0" applyNumberFormat="1" applyFont="1"/>
    <xf numFmtId="0" fontId="43" fillId="0" borderId="0" xfId="0" applyFont="1" applyBorder="1"/>
    <xf numFmtId="0" fontId="46" fillId="0" borderId="0" xfId="0" applyFont="1"/>
    <xf numFmtId="1" fontId="46" fillId="0" borderId="0" xfId="0" applyNumberFormat="1" applyFont="1"/>
    <xf numFmtId="1" fontId="43" fillId="0" borderId="0" xfId="0" applyNumberFormat="1" applyFont="1" applyBorder="1"/>
    <xf numFmtId="0" fontId="23" fillId="0" borderId="0" xfId="0" applyFont="1" applyBorder="1" applyAlignment="1"/>
    <xf numFmtId="0" fontId="43" fillId="0" borderId="3" xfId="0" applyFont="1" applyBorder="1"/>
    <xf numFmtId="16" fontId="43" fillId="0" borderId="5" xfId="0" applyNumberFormat="1" applyFont="1" applyBorder="1"/>
    <xf numFmtId="1" fontId="43" fillId="0" borderId="15" xfId="0" applyNumberFormat="1" applyFont="1" applyBorder="1"/>
    <xf numFmtId="16" fontId="43" fillId="0" borderId="9" xfId="0" applyNumberFormat="1" applyFont="1" applyBorder="1"/>
    <xf numFmtId="1" fontId="43" fillId="0" borderId="10" xfId="0" applyNumberFormat="1" applyFont="1" applyBorder="1"/>
    <xf numFmtId="1" fontId="43" fillId="0" borderId="16" xfId="0" applyNumberFormat="1" applyFont="1" applyBorder="1"/>
    <xf numFmtId="0" fontId="43" fillId="0" borderId="4" xfId="0" applyFont="1" applyBorder="1"/>
    <xf numFmtId="0" fontId="43" fillId="0" borderId="4" xfId="0" applyFont="1" applyBorder="1" applyAlignment="1">
      <alignment horizontal="center"/>
    </xf>
    <xf numFmtId="0" fontId="43" fillId="0" borderId="14" xfId="0" applyFont="1" applyBorder="1"/>
    <xf numFmtId="0" fontId="43" fillId="0" borderId="10" xfId="0" applyFont="1" applyBorder="1"/>
    <xf numFmtId="0" fontId="43" fillId="0" borderId="15" xfId="0" applyFont="1" applyBorder="1"/>
    <xf numFmtId="0" fontId="43" fillId="0" borderId="16" xfId="0" applyFont="1" applyBorder="1"/>
    <xf numFmtId="0" fontId="43" fillId="0" borderId="5" xfId="0" applyFont="1" applyBorder="1"/>
    <xf numFmtId="0" fontId="29" fillId="0" borderId="17" xfId="0" applyFont="1" applyBorder="1"/>
    <xf numFmtId="1" fontId="29" fillId="0" borderId="18" xfId="0" applyNumberFormat="1" applyFont="1" applyBorder="1"/>
    <xf numFmtId="0" fontId="43" fillId="0" borderId="9" xfId="0" applyFont="1" applyBorder="1"/>
    <xf numFmtId="0" fontId="43" fillId="0" borderId="17" xfId="0" applyFont="1" applyBorder="1"/>
    <xf numFmtId="0" fontId="43" fillId="0" borderId="18" xfId="0" applyFont="1" applyBorder="1"/>
    <xf numFmtId="0" fontId="43" fillId="0" borderId="18" xfId="0" applyFont="1" applyBorder="1" applyAlignment="1">
      <alignment horizontal="center"/>
    </xf>
    <xf numFmtId="0" fontId="43" fillId="0" borderId="20" xfId="0" applyFont="1" applyBorder="1"/>
    <xf numFmtId="0" fontId="28" fillId="0" borderId="18" xfId="0" applyFont="1" applyBorder="1" applyAlignment="1">
      <alignment horizontal="center"/>
    </xf>
    <xf numFmtId="0" fontId="23" fillId="8" borderId="0" xfId="0" applyFont="1" applyFill="1"/>
    <xf numFmtId="0" fontId="41" fillId="0" borderId="0" xfId="0" applyFont="1" applyFill="1"/>
    <xf numFmtId="14" fontId="0" fillId="0" borderId="0" xfId="0" applyNumberFormat="1"/>
    <xf numFmtId="164" fontId="17" fillId="0" borderId="0" xfId="5" applyNumberFormat="1" applyFont="1" applyBorder="1"/>
    <xf numFmtId="164" fontId="17" fillId="9" borderId="0" xfId="5" applyNumberFormat="1" applyFont="1" applyFill="1" applyBorder="1"/>
    <xf numFmtId="14" fontId="0" fillId="0" borderId="0" xfId="0" applyNumberFormat="1" applyAlignment="1">
      <alignment horizontal="left"/>
    </xf>
    <xf numFmtId="0" fontId="0" fillId="10" borderId="0" xfId="0" applyFill="1"/>
    <xf numFmtId="20" fontId="0" fillId="0" borderId="31" xfId="0" applyNumberFormat="1" applyBorder="1"/>
    <xf numFmtId="0" fontId="0" fillId="0" borderId="31" xfId="0" applyBorder="1"/>
    <xf numFmtId="0" fontId="0" fillId="0" borderId="31" xfId="0" applyNumberFormat="1" applyBorder="1"/>
    <xf numFmtId="164" fontId="17" fillId="0" borderId="31" xfId="5" applyNumberFormat="1" applyFont="1" applyBorder="1"/>
    <xf numFmtId="0" fontId="36" fillId="0" borderId="4" xfId="0" applyFont="1" applyBorder="1"/>
    <xf numFmtId="0" fontId="33" fillId="0" borderId="10" xfId="0" applyFont="1" applyBorder="1"/>
    <xf numFmtId="0" fontId="23" fillId="0" borderId="0" xfId="0" applyFont="1" applyAlignment="1">
      <alignment vertical="center" wrapText="1"/>
    </xf>
    <xf numFmtId="2" fontId="43" fillId="0" borderId="0" xfId="0" applyNumberFormat="1" applyFont="1" applyBorder="1"/>
    <xf numFmtId="0" fontId="23" fillId="0" borderId="1" xfId="0" applyFont="1" applyBorder="1"/>
    <xf numFmtId="1" fontId="23" fillId="0" borderId="24" xfId="0" applyNumberFormat="1" applyFont="1" applyBorder="1"/>
    <xf numFmtId="10" fontId="0" fillId="0" borderId="0" xfId="5" applyNumberFormat="1" applyFont="1"/>
    <xf numFmtId="10" fontId="0" fillId="0" borderId="0" xfId="5" applyNumberFormat="1" applyFont="1" applyBorder="1"/>
    <xf numFmtId="0" fontId="0" fillId="0" borderId="0" xfId="0" applyNumberFormat="1" applyBorder="1"/>
    <xf numFmtId="164" fontId="0" fillId="0" borderId="0" xfId="5" applyNumberFormat="1" applyFont="1" applyBorder="1"/>
    <xf numFmtId="0" fontId="0" fillId="0" borderId="30" xfId="0" applyBorder="1" applyAlignment="1">
      <alignment horizontal="center"/>
    </xf>
    <xf numFmtId="0" fontId="0" fillId="0" borderId="0" xfId="0" applyBorder="1" applyAlignment="1">
      <alignment horizontal="center"/>
    </xf>
    <xf numFmtId="0" fontId="0" fillId="0" borderId="23" xfId="0" applyBorder="1" applyAlignment="1">
      <alignment horizontal="center"/>
    </xf>
    <xf numFmtId="0" fontId="51" fillId="0" borderId="0" xfId="8"/>
    <xf numFmtId="0" fontId="13" fillId="7" borderId="0" xfId="0" applyFont="1" applyFill="1"/>
    <xf numFmtId="0" fontId="0" fillId="0" borderId="0" xfId="0" applyAlignment="1">
      <alignment horizontal="center"/>
    </xf>
    <xf numFmtId="1" fontId="31" fillId="0" borderId="0" xfId="0" applyNumberFormat="1" applyFont="1"/>
    <xf numFmtId="0" fontId="17" fillId="0" borderId="33" xfId="0" applyFont="1" applyBorder="1" applyAlignment="1">
      <alignment horizontal="center"/>
    </xf>
    <xf numFmtId="0" fontId="17" fillId="0" borderId="35" xfId="0" applyFont="1" applyBorder="1" applyAlignment="1">
      <alignment horizontal="center"/>
    </xf>
    <xf numFmtId="0" fontId="17" fillId="0" borderId="23" xfId="0" applyFont="1" applyBorder="1" applyAlignment="1">
      <alignment horizontal="center"/>
    </xf>
    <xf numFmtId="1" fontId="0" fillId="0" borderId="0" xfId="0" applyNumberFormat="1" applyAlignment="1">
      <alignment horizontal="center"/>
    </xf>
    <xf numFmtId="0" fontId="25" fillId="0" borderId="0" xfId="0" applyFont="1" applyAlignment="1">
      <alignment horizontal="center" wrapText="1"/>
    </xf>
    <xf numFmtId="17" fontId="0" fillId="0" borderId="0" xfId="0" applyNumberFormat="1" applyAlignment="1">
      <alignment horizontal="center"/>
    </xf>
    <xf numFmtId="0" fontId="25" fillId="0" borderId="36" xfId="0" applyFont="1" applyBorder="1"/>
    <xf numFmtId="0" fontId="25" fillId="0" borderId="36" xfId="0" applyFont="1" applyBorder="1" applyAlignment="1">
      <alignment horizontal="center"/>
    </xf>
    <xf numFmtId="0" fontId="17" fillId="0" borderId="23" xfId="0" applyFont="1" applyBorder="1"/>
    <xf numFmtId="0" fontId="0" fillId="0" borderId="23" xfId="0" applyBorder="1"/>
    <xf numFmtId="0" fontId="17" fillId="0" borderId="34" xfId="0" applyFont="1" applyBorder="1" applyAlignment="1">
      <alignment horizontal="center"/>
    </xf>
    <xf numFmtId="0" fontId="17" fillId="0" borderId="22" xfId="0" applyFont="1" applyBorder="1" applyAlignment="1">
      <alignment horizontal="center"/>
    </xf>
    <xf numFmtId="0" fontId="25" fillId="0" borderId="11" xfId="0" applyFont="1" applyBorder="1" applyAlignment="1">
      <alignment horizontal="center"/>
    </xf>
    <xf numFmtId="0" fontId="25" fillId="0" borderId="10" xfId="0" applyFont="1" applyBorder="1" applyAlignment="1">
      <alignment horizontal="center"/>
    </xf>
    <xf numFmtId="0" fontId="25" fillId="0" borderId="22" xfId="0" applyFont="1" applyBorder="1" applyAlignment="1">
      <alignment horizontal="center"/>
    </xf>
    <xf numFmtId="0" fontId="25" fillId="0" borderId="10" xfId="0" applyFont="1" applyFill="1" applyBorder="1" applyAlignment="1">
      <alignment horizontal="center"/>
    </xf>
    <xf numFmtId="0" fontId="17" fillId="0" borderId="30" xfId="0" applyFont="1" applyBorder="1" applyAlignment="1">
      <alignment horizontal="center"/>
    </xf>
    <xf numFmtId="1" fontId="0" fillId="0" borderId="0" xfId="0" applyNumberFormat="1" applyBorder="1" applyAlignment="1">
      <alignment horizontal="center"/>
    </xf>
    <xf numFmtId="1" fontId="0" fillId="0" borderId="23" xfId="0" applyNumberFormat="1" applyFill="1" applyBorder="1" applyAlignment="1">
      <alignment horizontal="center"/>
    </xf>
    <xf numFmtId="0" fontId="0" fillId="0" borderId="0" xfId="0" applyFill="1" applyBorder="1" applyAlignment="1">
      <alignment horizontal="center"/>
    </xf>
    <xf numFmtId="1" fontId="0" fillId="0" borderId="23" xfId="0" applyNumberFormat="1" applyBorder="1" applyAlignment="1">
      <alignment horizontal="center"/>
    </xf>
    <xf numFmtId="0" fontId="0" fillId="0" borderId="0" xfId="0" applyAlignment="1">
      <alignment horizontal="center" wrapText="1"/>
    </xf>
    <xf numFmtId="14" fontId="0" fillId="0" borderId="0" xfId="0" applyNumberFormat="1" applyAlignment="1">
      <alignment horizontal="center"/>
    </xf>
    <xf numFmtId="1" fontId="0" fillId="0" borderId="30" xfId="0" applyNumberFormat="1" applyBorder="1" applyAlignment="1">
      <alignment horizontal="center"/>
    </xf>
    <xf numFmtId="0" fontId="52" fillId="0" borderId="0" xfId="0" applyFont="1" applyBorder="1"/>
    <xf numFmtId="1" fontId="52" fillId="0" borderId="0" xfId="0" applyNumberFormat="1" applyFont="1" applyBorder="1"/>
    <xf numFmtId="0" fontId="48" fillId="0" borderId="0" xfId="0" applyFont="1" applyBorder="1"/>
    <xf numFmtId="1" fontId="48" fillId="0" borderId="0" xfId="0" applyNumberFormat="1" applyFont="1" applyBorder="1"/>
    <xf numFmtId="164" fontId="43" fillId="0" borderId="0" xfId="5" applyNumberFormat="1" applyFont="1"/>
    <xf numFmtId="0" fontId="23" fillId="0" borderId="38" xfId="0" applyFont="1" applyBorder="1"/>
    <xf numFmtId="0" fontId="23" fillId="0" borderId="39" xfId="0" applyFont="1" applyBorder="1"/>
    <xf numFmtId="0" fontId="23" fillId="0" borderId="40" xfId="0" applyFont="1" applyBorder="1"/>
    <xf numFmtId="166" fontId="13" fillId="0" borderId="0" xfId="1" applyNumberFormat="1" applyFont="1"/>
    <xf numFmtId="0" fontId="49" fillId="0" borderId="0" xfId="0" applyFont="1" applyAlignment="1">
      <alignment vertical="center" wrapText="1"/>
    </xf>
    <xf numFmtId="0" fontId="49" fillId="0" borderId="0" xfId="0" applyFont="1"/>
    <xf numFmtId="0" fontId="49" fillId="0" borderId="0" xfId="0" applyNumberFormat="1" applyFont="1" applyFill="1"/>
    <xf numFmtId="3" fontId="49" fillId="0" borderId="0" xfId="0" applyNumberFormat="1" applyFont="1" applyAlignment="1">
      <alignment vertical="center" wrapText="1"/>
    </xf>
    <xf numFmtId="0" fontId="23" fillId="0" borderId="0" xfId="0" applyNumberFormat="1" applyFont="1" applyFill="1"/>
    <xf numFmtId="0" fontId="23" fillId="0" borderId="0" xfId="0" applyFont="1" applyFill="1" applyAlignment="1">
      <alignment vertical="center" wrapText="1"/>
    </xf>
    <xf numFmtId="0" fontId="0" fillId="0" borderId="0" xfId="0" applyFill="1" applyAlignment="1">
      <alignment wrapText="1"/>
    </xf>
    <xf numFmtId="0" fontId="0" fillId="0" borderId="0" xfId="0" applyAlignment="1">
      <alignment vertical="center" wrapText="1"/>
    </xf>
    <xf numFmtId="1" fontId="23" fillId="0" borderId="0" xfId="0" applyNumberFormat="1" applyFont="1" applyAlignment="1">
      <alignment horizontal="right"/>
    </xf>
    <xf numFmtId="0" fontId="23" fillId="0" borderId="0" xfId="0" applyFont="1" applyAlignment="1">
      <alignment horizontal="right"/>
    </xf>
    <xf numFmtId="1" fontId="23" fillId="0" borderId="41" xfId="0" applyNumberFormat="1" applyFont="1" applyBorder="1"/>
    <xf numFmtId="1" fontId="23" fillId="0" borderId="39" xfId="0" applyNumberFormat="1" applyFont="1" applyBorder="1"/>
    <xf numFmtId="1" fontId="23" fillId="0" borderId="40" xfId="0" applyNumberFormat="1" applyFont="1" applyBorder="1"/>
    <xf numFmtId="1" fontId="23" fillId="0" borderId="42" xfId="0" applyNumberFormat="1" applyFont="1" applyBorder="1"/>
    <xf numFmtId="0" fontId="13" fillId="0" borderId="0" xfId="0" applyFont="1" applyBorder="1"/>
    <xf numFmtId="164" fontId="9" fillId="0" borderId="32" xfId="0" applyNumberFormat="1" applyFont="1" applyFill="1" applyBorder="1"/>
    <xf numFmtId="0" fontId="17" fillId="0" borderId="0" xfId="0" applyFont="1" applyFill="1"/>
    <xf numFmtId="0" fontId="17" fillId="0" borderId="31" xfId="0" applyFont="1" applyBorder="1"/>
    <xf numFmtId="164" fontId="50" fillId="0" borderId="31" xfId="0" applyNumberFormat="1" applyFont="1" applyFill="1" applyBorder="1"/>
    <xf numFmtId="14" fontId="0" fillId="0" borderId="37" xfId="0" applyNumberFormat="1" applyBorder="1" applyAlignment="1">
      <alignment horizontal="left"/>
    </xf>
    <xf numFmtId="0" fontId="0" fillId="0" borderId="36" xfId="0" applyBorder="1"/>
    <xf numFmtId="9" fontId="0" fillId="0" borderId="36" xfId="5" applyFont="1" applyBorder="1"/>
    <xf numFmtId="0" fontId="0" fillId="0" borderId="34" xfId="0" applyBorder="1"/>
    <xf numFmtId="14" fontId="0" fillId="0" borderId="6" xfId="0" applyNumberFormat="1" applyBorder="1" applyAlignment="1">
      <alignment horizontal="left"/>
    </xf>
    <xf numFmtId="14" fontId="0" fillId="10" borderId="6" xfId="0" applyNumberFormat="1" applyFill="1" applyBorder="1" applyAlignment="1">
      <alignment horizontal="left"/>
    </xf>
    <xf numFmtId="0" fontId="0" fillId="10" borderId="0" xfId="0" applyFill="1" applyBorder="1"/>
    <xf numFmtId="9" fontId="0" fillId="10" borderId="0" xfId="5" applyFont="1" applyFill="1" applyBorder="1"/>
    <xf numFmtId="0" fontId="25" fillId="10" borderId="23" xfId="0" applyFont="1" applyFill="1" applyBorder="1" applyAlignment="1"/>
    <xf numFmtId="0" fontId="25" fillId="0" borderId="43" xfId="0" applyFont="1" applyBorder="1"/>
    <xf numFmtId="0" fontId="0" fillId="0" borderId="44" xfId="0" applyBorder="1"/>
    <xf numFmtId="164" fontId="0" fillId="0" borderId="44" xfId="5" applyNumberFormat="1" applyFont="1" applyBorder="1"/>
    <xf numFmtId="0" fontId="0" fillId="0" borderId="45" xfId="0" applyBorder="1"/>
    <xf numFmtId="14" fontId="0" fillId="0" borderId="37" xfId="0" applyNumberFormat="1" applyBorder="1"/>
    <xf numFmtId="14" fontId="0" fillId="0" borderId="6" xfId="0" applyNumberFormat="1" applyBorder="1"/>
    <xf numFmtId="10" fontId="0" fillId="0" borderId="31" xfId="5" applyNumberFormat="1" applyFont="1" applyBorder="1"/>
    <xf numFmtId="0" fontId="17" fillId="0" borderId="46" xfId="0" applyFont="1" applyBorder="1"/>
    <xf numFmtId="10" fontId="17" fillId="0" borderId="31" xfId="5" applyNumberFormat="1" applyFont="1" applyBorder="1"/>
    <xf numFmtId="0" fontId="17" fillId="0" borderId="47" xfId="0" applyFont="1" applyBorder="1"/>
    <xf numFmtId="164" fontId="50" fillId="0" borderId="0" xfId="0" applyNumberFormat="1" applyFont="1" applyFill="1" applyBorder="1"/>
    <xf numFmtId="0" fontId="0" fillId="0" borderId="36" xfId="0" applyNumberFormat="1" applyBorder="1"/>
    <xf numFmtId="10" fontId="0" fillId="0" borderId="36" xfId="5" applyNumberFormat="1" applyFont="1" applyBorder="1"/>
    <xf numFmtId="14" fontId="50" fillId="0" borderId="46" xfId="0" applyNumberFormat="1" applyFont="1" applyFill="1" applyBorder="1" applyAlignment="1">
      <alignment horizontal="left"/>
    </xf>
    <xf numFmtId="0" fontId="17" fillId="0" borderId="31" xfId="0" applyFont="1" applyFill="1" applyBorder="1"/>
    <xf numFmtId="0" fontId="50" fillId="0" borderId="31" xfId="0" applyNumberFormat="1" applyFont="1" applyFill="1" applyBorder="1"/>
    <xf numFmtId="0" fontId="17" fillId="0" borderId="47" xfId="0" applyFont="1" applyFill="1" applyBorder="1"/>
    <xf numFmtId="164" fontId="9" fillId="0" borderId="36" xfId="0" applyNumberFormat="1" applyFont="1" applyFill="1" applyBorder="1"/>
    <xf numFmtId="20" fontId="0" fillId="0" borderId="36" xfId="0" applyNumberFormat="1" applyBorder="1"/>
    <xf numFmtId="164" fontId="17" fillId="0" borderId="36" xfId="5" applyNumberFormat="1" applyFont="1" applyBorder="1"/>
    <xf numFmtId="0" fontId="0" fillId="0" borderId="34" xfId="0" applyBorder="1" applyAlignment="1">
      <alignment wrapText="1"/>
    </xf>
    <xf numFmtId="0" fontId="0" fillId="0" borderId="23" xfId="0" applyBorder="1" applyAlignment="1">
      <alignment wrapText="1"/>
    </xf>
    <xf numFmtId="14" fontId="0" fillId="0" borderId="46" xfId="0" applyNumberFormat="1" applyBorder="1" applyAlignment="1">
      <alignment horizontal="left"/>
    </xf>
    <xf numFmtId="0" fontId="0" fillId="0" borderId="47" xfId="0" applyBorder="1" applyAlignment="1">
      <alignment wrapText="1"/>
    </xf>
    <xf numFmtId="0" fontId="0" fillId="9" borderId="0" xfId="0" applyFill="1" applyBorder="1"/>
    <xf numFmtId="0" fontId="25" fillId="9" borderId="23" xfId="0" applyFont="1" applyFill="1" applyBorder="1" applyAlignment="1"/>
    <xf numFmtId="14" fontId="0" fillId="0" borderId="43" xfId="0" applyNumberFormat="1" applyBorder="1"/>
    <xf numFmtId="20" fontId="0" fillId="0" borderId="46" xfId="0" applyNumberFormat="1" applyFill="1" applyBorder="1"/>
    <xf numFmtId="20" fontId="0" fillId="0" borderId="31" xfId="0" applyNumberFormat="1" applyFill="1" applyBorder="1"/>
    <xf numFmtId="164" fontId="0" fillId="0" borderId="31" xfId="5" applyNumberFormat="1" applyFont="1" applyBorder="1"/>
    <xf numFmtId="20" fontId="0" fillId="0" borderId="36" xfId="0" applyNumberFormat="1" applyFill="1" applyBorder="1"/>
    <xf numFmtId="0" fontId="25" fillId="0" borderId="17" xfId="0" applyFont="1" applyBorder="1"/>
    <xf numFmtId="10" fontId="0" fillId="0" borderId="18" xfId="5" applyNumberFormat="1" applyFont="1" applyBorder="1"/>
    <xf numFmtId="0" fontId="25" fillId="0" borderId="20" xfId="0" applyFont="1" applyBorder="1" applyAlignment="1">
      <alignment wrapText="1"/>
    </xf>
    <xf numFmtId="164" fontId="0" fillId="0" borderId="36" xfId="5" applyNumberFormat="1" applyFont="1" applyBorder="1"/>
    <xf numFmtId="14" fontId="50" fillId="0" borderId="17" xfId="0" applyNumberFormat="1" applyFont="1" applyFill="1" applyBorder="1" applyAlignment="1">
      <alignment horizontal="left"/>
    </xf>
    <xf numFmtId="20" fontId="0" fillId="0" borderId="18" xfId="0" applyNumberFormat="1" applyFill="1" applyBorder="1"/>
    <xf numFmtId="0" fontId="0" fillId="0" borderId="18" xfId="0" applyFill="1" applyBorder="1"/>
    <xf numFmtId="0" fontId="50" fillId="0" borderId="18" xfId="0" applyNumberFormat="1" applyFont="1" applyFill="1" applyBorder="1"/>
    <xf numFmtId="164" fontId="17" fillId="0" borderId="18" xfId="5" applyNumberFormat="1" applyFont="1" applyFill="1" applyBorder="1"/>
    <xf numFmtId="0" fontId="25" fillId="0" borderId="20" xfId="0" applyFont="1" applyFill="1" applyBorder="1" applyAlignment="1">
      <alignment wrapText="1"/>
    </xf>
    <xf numFmtId="20" fontId="25" fillId="0" borderId="0" xfId="0" applyNumberFormat="1" applyFont="1" applyBorder="1"/>
    <xf numFmtId="164" fontId="17" fillId="0" borderId="4" xfId="5" applyNumberFormat="1" applyFont="1" applyFill="1" applyBorder="1"/>
    <xf numFmtId="0" fontId="25" fillId="0" borderId="0" xfId="0" applyFont="1" applyBorder="1"/>
    <xf numFmtId="164" fontId="25" fillId="0" borderId="0" xfId="5" applyNumberFormat="1" applyFont="1" applyFill="1" applyBorder="1"/>
    <xf numFmtId="164" fontId="17" fillId="0" borderId="0" xfId="5" applyNumberFormat="1" applyFont="1" applyFill="1" applyBorder="1"/>
    <xf numFmtId="14" fontId="25" fillId="0" borderId="37" xfId="0" applyNumberFormat="1" applyFont="1" applyBorder="1" applyAlignment="1">
      <alignment horizontal="left"/>
    </xf>
    <xf numFmtId="20" fontId="25" fillId="0" borderId="36" xfId="0" applyNumberFormat="1" applyFont="1" applyBorder="1"/>
    <xf numFmtId="164" fontId="25" fillId="0" borderId="36" xfId="5" applyNumberFormat="1" applyFont="1" applyFill="1" applyBorder="1"/>
    <xf numFmtId="0" fontId="25" fillId="0" borderId="34" xfId="0" applyFont="1" applyBorder="1" applyAlignment="1">
      <alignment wrapText="1"/>
    </xf>
    <xf numFmtId="14" fontId="25" fillId="0" borderId="6" xfId="0" applyNumberFormat="1" applyFont="1" applyBorder="1" applyAlignment="1">
      <alignment horizontal="left"/>
    </xf>
    <xf numFmtId="0" fontId="25" fillId="0" borderId="23" xfId="0" applyFont="1" applyBorder="1" applyAlignment="1">
      <alignment wrapText="1"/>
    </xf>
    <xf numFmtId="0" fontId="17" fillId="0" borderId="43" xfId="0" applyFont="1" applyBorder="1"/>
    <xf numFmtId="20" fontId="17" fillId="0" borderId="44" xfId="0" applyNumberFormat="1" applyFont="1" applyBorder="1"/>
    <xf numFmtId="0" fontId="17" fillId="0" borderId="44" xfId="0" applyFont="1" applyBorder="1"/>
    <xf numFmtId="0" fontId="17" fillId="0" borderId="45" xfId="0" applyFont="1" applyFill="1" applyBorder="1" applyAlignment="1">
      <alignment wrapText="1"/>
    </xf>
    <xf numFmtId="0" fontId="23" fillId="0" borderId="0" xfId="0" applyFont="1" applyBorder="1" applyAlignment="1">
      <alignment wrapText="1"/>
    </xf>
    <xf numFmtId="0" fontId="55" fillId="0" borderId="38" xfId="0" applyFont="1" applyBorder="1"/>
    <xf numFmtId="0" fontId="55" fillId="0" borderId="39" xfId="0" applyFont="1" applyBorder="1"/>
    <xf numFmtId="166" fontId="26" fillId="12" borderId="0" xfId="1" applyNumberFormat="1" applyFont="1" applyFill="1" applyBorder="1"/>
    <xf numFmtId="0" fontId="26" fillId="12" borderId="0" xfId="0" applyFont="1" applyFill="1"/>
    <xf numFmtId="0" fontId="26" fillId="12" borderId="0" xfId="0" applyFont="1" applyFill="1" applyBorder="1"/>
    <xf numFmtId="0" fontId="21" fillId="12" borderId="0" xfId="0" applyFont="1" applyFill="1" applyBorder="1"/>
    <xf numFmtId="0" fontId="44" fillId="0" borderId="48" xfId="0" applyFont="1" applyBorder="1"/>
    <xf numFmtId="0" fontId="44" fillId="0" borderId="44" xfId="0" applyFont="1" applyBorder="1"/>
    <xf numFmtId="1" fontId="23" fillId="0" borderId="0" xfId="0" applyNumberFormat="1" applyFont="1" applyBorder="1"/>
    <xf numFmtId="1" fontId="13" fillId="0" borderId="23" xfId="0" applyNumberFormat="1" applyFont="1" applyBorder="1"/>
    <xf numFmtId="0" fontId="23" fillId="0" borderId="6" xfId="0" applyFont="1" applyBorder="1"/>
    <xf numFmtId="0" fontId="23" fillId="0" borderId="50" xfId="0" applyFont="1" applyBorder="1"/>
    <xf numFmtId="1" fontId="23" fillId="0" borderId="52" xfId="0" applyNumberFormat="1" applyFont="1" applyBorder="1"/>
    <xf numFmtId="1" fontId="13" fillId="0" borderId="51" xfId="0" applyNumberFormat="1" applyFont="1" applyBorder="1"/>
    <xf numFmtId="0" fontId="23" fillId="0" borderId="46" xfId="0" applyFont="1" applyBorder="1"/>
    <xf numFmtId="0" fontId="23" fillId="0" borderId="31" xfId="0" applyFont="1" applyBorder="1"/>
    <xf numFmtId="0" fontId="23" fillId="0" borderId="47" xfId="0" applyFont="1" applyBorder="1"/>
    <xf numFmtId="0" fontId="8" fillId="0" borderId="0" xfId="13" applyAlignment="1">
      <alignment vertical="center" wrapText="1"/>
    </xf>
    <xf numFmtId="0" fontId="8" fillId="0" borderId="0" xfId="13" applyAlignment="1">
      <alignment vertical="center" wrapText="1"/>
    </xf>
    <xf numFmtId="0" fontId="8" fillId="0" borderId="0" xfId="13" applyAlignment="1">
      <alignment vertical="center" wrapText="1"/>
    </xf>
    <xf numFmtId="0" fontId="8" fillId="0" borderId="0" xfId="13" applyAlignment="1">
      <alignment vertical="center" wrapText="1"/>
    </xf>
    <xf numFmtId="0" fontId="8" fillId="0" borderId="0" xfId="13" applyAlignment="1">
      <alignment vertical="center" wrapText="1"/>
    </xf>
    <xf numFmtId="0" fontId="8" fillId="0" borderId="0" xfId="13" applyAlignment="1">
      <alignment vertical="center" wrapText="1"/>
    </xf>
    <xf numFmtId="169" fontId="0" fillId="0" borderId="0" xfId="0" applyNumberFormat="1" applyAlignment="1">
      <alignment horizontal="left"/>
    </xf>
    <xf numFmtId="1" fontId="17" fillId="0" borderId="0" xfId="0" applyNumberFormat="1" applyFont="1" applyAlignment="1">
      <alignment horizontal="left"/>
    </xf>
    <xf numFmtId="0" fontId="17" fillId="0" borderId="4" xfId="0" applyFont="1" applyBorder="1"/>
    <xf numFmtId="14" fontId="17" fillId="0" borderId="17" xfId="0" applyNumberFormat="1" applyFont="1" applyBorder="1" applyAlignment="1">
      <alignment horizontal="left"/>
    </xf>
    <xf numFmtId="0" fontId="25" fillId="0" borderId="18" xfId="0" applyFont="1" applyBorder="1"/>
    <xf numFmtId="164" fontId="25" fillId="0" borderId="18" xfId="5" applyNumberFormat="1" applyFont="1" applyFill="1" applyBorder="1"/>
    <xf numFmtId="0" fontId="17" fillId="0" borderId="20" xfId="0" applyFont="1" applyFill="1" applyBorder="1" applyAlignment="1">
      <alignment wrapText="1"/>
    </xf>
    <xf numFmtId="1" fontId="17" fillId="0" borderId="17" xfId="0" applyNumberFormat="1" applyFont="1" applyFill="1" applyBorder="1" applyAlignment="1">
      <alignment horizontal="left"/>
    </xf>
    <xf numFmtId="0" fontId="17" fillId="0" borderId="20" xfId="0" applyFont="1" applyFill="1" applyBorder="1"/>
    <xf numFmtId="169" fontId="17" fillId="0" borderId="17" xfId="0" applyNumberFormat="1" applyFont="1" applyBorder="1" applyAlignment="1">
      <alignment horizontal="left"/>
    </xf>
    <xf numFmtId="0" fontId="17" fillId="0" borderId="18" xfId="0" applyFont="1" applyBorder="1"/>
    <xf numFmtId="164" fontId="50" fillId="0" borderId="18" xfId="0" applyNumberFormat="1" applyFont="1" applyFill="1" applyBorder="1"/>
    <xf numFmtId="0" fontId="56" fillId="0" borderId="53" xfId="0" applyFont="1" applyBorder="1"/>
    <xf numFmtId="0" fontId="56" fillId="0" borderId="56" xfId="0" applyFont="1" applyBorder="1"/>
    <xf numFmtId="0" fontId="56" fillId="0" borderId="57" xfId="0" applyFont="1" applyBorder="1"/>
    <xf numFmtId="1" fontId="57" fillId="0" borderId="0" xfId="0" applyNumberFormat="1" applyFont="1" applyBorder="1"/>
    <xf numFmtId="170" fontId="43" fillId="0" borderId="0" xfId="0" applyNumberFormat="1" applyFont="1" applyBorder="1"/>
    <xf numFmtId="170" fontId="43" fillId="0" borderId="10" xfId="0" applyNumberFormat="1" applyFont="1" applyBorder="1"/>
    <xf numFmtId="164" fontId="25" fillId="0" borderId="4" xfId="5" applyNumberFormat="1" applyFont="1" applyFill="1" applyBorder="1"/>
    <xf numFmtId="14" fontId="17" fillId="0" borderId="49" xfId="0" applyNumberFormat="1" applyFont="1" applyBorder="1" applyAlignment="1">
      <alignment horizontal="left"/>
    </xf>
    <xf numFmtId="0" fontId="25" fillId="0" borderId="31" xfId="0" applyFont="1" applyBorder="1"/>
    <xf numFmtId="164" fontId="25" fillId="0" borderId="31" xfId="5" applyNumberFormat="1" applyFont="1" applyFill="1" applyBorder="1"/>
    <xf numFmtId="1" fontId="17" fillId="0" borderId="50" xfId="0" applyNumberFormat="1" applyFont="1" applyBorder="1" applyAlignment="1">
      <alignment horizontal="left"/>
    </xf>
    <xf numFmtId="20" fontId="0" fillId="0" borderId="52" xfId="0" applyNumberFormat="1" applyBorder="1"/>
    <xf numFmtId="0" fontId="0" fillId="0" borderId="52" xfId="0" applyBorder="1"/>
    <xf numFmtId="164" fontId="25" fillId="0" borderId="52" xfId="5" applyNumberFormat="1" applyFont="1" applyFill="1" applyBorder="1"/>
    <xf numFmtId="0" fontId="25" fillId="0" borderId="52" xfId="0" applyFont="1" applyBorder="1"/>
    <xf numFmtId="0" fontId="0" fillId="0" borderId="52" xfId="0" applyBorder="1" applyAlignment="1">
      <alignment wrapText="1"/>
    </xf>
    <xf numFmtId="164" fontId="50" fillId="0" borderId="4" xfId="0" applyNumberFormat="1" applyFont="1" applyFill="1" applyBorder="1"/>
    <xf numFmtId="164" fontId="25" fillId="0" borderId="10" xfId="5" applyNumberFormat="1" applyFont="1" applyFill="1" applyBorder="1"/>
    <xf numFmtId="164" fontId="50" fillId="0" borderId="10" xfId="0" applyNumberFormat="1" applyFont="1" applyFill="1" applyBorder="1"/>
    <xf numFmtId="0" fontId="0" fillId="0" borderId="53" xfId="0" applyBorder="1"/>
    <xf numFmtId="0" fontId="0" fillId="0" borderId="53" xfId="0" pivotButton="1" applyBorder="1"/>
    <xf numFmtId="0" fontId="0" fillId="0" borderId="54" xfId="0" applyBorder="1"/>
    <xf numFmtId="0" fontId="0" fillId="0" borderId="55" xfId="0" applyBorder="1"/>
    <xf numFmtId="0" fontId="0" fillId="0" borderId="56" xfId="0" applyBorder="1"/>
    <xf numFmtId="0" fontId="0" fillId="0" borderId="53" xfId="0" applyNumberFormat="1" applyBorder="1"/>
    <xf numFmtId="0" fontId="0" fillId="0" borderId="56" xfId="0" applyNumberFormat="1" applyBorder="1"/>
    <xf numFmtId="0" fontId="0" fillId="0" borderId="58" xfId="0" applyBorder="1"/>
    <xf numFmtId="0" fontId="0" fillId="0" borderId="58" xfId="0" applyNumberFormat="1" applyBorder="1"/>
    <xf numFmtId="0" fontId="0" fillId="0" borderId="60" xfId="0" applyBorder="1"/>
    <xf numFmtId="0" fontId="0" fillId="0" borderId="60" xfId="0" applyNumberFormat="1" applyBorder="1"/>
    <xf numFmtId="0" fontId="0" fillId="0" borderId="61" xfId="0" applyNumberFormat="1" applyBorder="1"/>
    <xf numFmtId="1" fontId="0" fillId="0" borderId="53" xfId="0" applyNumberFormat="1" applyBorder="1"/>
    <xf numFmtId="1" fontId="0" fillId="0" borderId="56" xfId="0" applyNumberFormat="1" applyBorder="1"/>
    <xf numFmtId="1" fontId="0" fillId="0" borderId="58" xfId="0" applyNumberFormat="1" applyBorder="1"/>
    <xf numFmtId="1" fontId="0" fillId="0" borderId="60" xfId="0" applyNumberFormat="1" applyBorder="1"/>
    <xf numFmtId="1" fontId="0" fillId="0" borderId="61" xfId="0" applyNumberFormat="1" applyBorder="1"/>
    <xf numFmtId="0" fontId="0" fillId="0" borderId="71" xfId="0" applyBorder="1"/>
    <xf numFmtId="0" fontId="0" fillId="0" borderId="71" xfId="0" applyNumberFormat="1" applyBorder="1"/>
    <xf numFmtId="0" fontId="0" fillId="0" borderId="72" xfId="0" applyNumberFormat="1" applyBorder="1"/>
    <xf numFmtId="1" fontId="0" fillId="0" borderId="63" xfId="0" applyNumberFormat="1" applyBorder="1"/>
    <xf numFmtId="1" fontId="0" fillId="0" borderId="71" xfId="0" applyNumberFormat="1" applyBorder="1"/>
    <xf numFmtId="1" fontId="0" fillId="0" borderId="72" xfId="0" applyNumberFormat="1" applyBorder="1"/>
    <xf numFmtId="1" fontId="36" fillId="0" borderId="4" xfId="0" applyNumberFormat="1" applyFont="1" applyBorder="1"/>
    <xf numFmtId="1" fontId="33" fillId="0" borderId="10" xfId="0" applyNumberFormat="1" applyFont="1" applyBorder="1"/>
    <xf numFmtId="1" fontId="23" fillId="0" borderId="0" xfId="0" applyNumberFormat="1" applyFont="1" applyBorder="1" applyAlignment="1"/>
    <xf numFmtId="1" fontId="26" fillId="0" borderId="0" xfId="0" applyNumberFormat="1" applyFont="1" applyBorder="1"/>
    <xf numFmtId="1" fontId="21" fillId="0" borderId="0" xfId="0" applyNumberFormat="1" applyFont="1" applyBorder="1"/>
    <xf numFmtId="1" fontId="44" fillId="0" borderId="44" xfId="0" applyNumberFormat="1" applyFont="1" applyBorder="1"/>
    <xf numFmtId="1" fontId="21" fillId="6" borderId="0" xfId="0" applyNumberFormat="1" applyFont="1" applyFill="1" applyAlignment="1">
      <alignment wrapText="1"/>
    </xf>
    <xf numFmtId="1" fontId="21" fillId="0" borderId="0" xfId="0" applyNumberFormat="1" applyFont="1"/>
    <xf numFmtId="1" fontId="40" fillId="0" borderId="0" xfId="0" applyNumberFormat="1" applyFont="1" applyFill="1" applyBorder="1"/>
    <xf numFmtId="1" fontId="26" fillId="0" borderId="0" xfId="0" applyNumberFormat="1" applyFont="1" applyFill="1" applyBorder="1"/>
    <xf numFmtId="2" fontId="26" fillId="0" borderId="0" xfId="0" applyNumberFormat="1" applyFont="1" applyBorder="1"/>
    <xf numFmtId="1" fontId="58" fillId="0" borderId="0" xfId="0" applyNumberFormat="1" applyFont="1" applyBorder="1"/>
    <xf numFmtId="1" fontId="49" fillId="0" borderId="0" xfId="0" applyNumberFormat="1" applyFont="1" applyAlignment="1">
      <alignment vertical="center" wrapText="1"/>
    </xf>
    <xf numFmtId="9" fontId="26" fillId="0" borderId="0" xfId="5" applyFont="1"/>
    <xf numFmtId="0" fontId="58" fillId="0" borderId="0" xfId="0" applyFont="1" applyBorder="1"/>
    <xf numFmtId="0" fontId="55" fillId="0" borderId="0" xfId="0" applyFont="1" applyBorder="1"/>
    <xf numFmtId="16" fontId="43" fillId="0" borderId="5" xfId="0" applyNumberFormat="1" applyFont="1" applyBorder="1" applyAlignment="1">
      <alignment horizontal="right"/>
    </xf>
    <xf numFmtId="0" fontId="23" fillId="12" borderId="0" xfId="0" quotePrefix="1" applyFont="1" applyFill="1"/>
    <xf numFmtId="0" fontId="44" fillId="13" borderId="44" xfId="0" applyFont="1" applyFill="1" applyBorder="1"/>
    <xf numFmtId="1" fontId="44" fillId="13" borderId="44" xfId="0" applyNumberFormat="1" applyFont="1" applyFill="1" applyBorder="1"/>
    <xf numFmtId="0" fontId="23" fillId="0" borderId="0" xfId="0" applyNumberFormat="1" applyFont="1" applyAlignment="1"/>
    <xf numFmtId="0" fontId="23" fillId="0" borderId="0" xfId="0" applyNumberFormat="1" applyFont="1" applyAlignment="1">
      <alignment horizontal="center"/>
    </xf>
    <xf numFmtId="0" fontId="23" fillId="0" borderId="0" xfId="0" applyNumberFormat="1" applyFont="1" applyAlignment="1">
      <alignment horizontal="right"/>
    </xf>
    <xf numFmtId="0" fontId="59" fillId="0" borderId="0" xfId="0" applyFont="1" applyBorder="1"/>
    <xf numFmtId="1" fontId="59" fillId="0" borderId="0" xfId="0" applyNumberFormat="1" applyFont="1" applyBorder="1"/>
    <xf numFmtId="0" fontId="55" fillId="0" borderId="31" xfId="0" applyFont="1" applyBorder="1"/>
    <xf numFmtId="0" fontId="60" fillId="0" borderId="63" xfId="0" pivotButton="1" applyFont="1" applyBorder="1"/>
    <xf numFmtId="0" fontId="60" fillId="0" borderId="63" xfId="0" applyFont="1" applyBorder="1" applyAlignment="1">
      <alignment horizontal="left"/>
    </xf>
    <xf numFmtId="0" fontId="60" fillId="0" borderId="53" xfId="0" applyFont="1" applyBorder="1"/>
    <xf numFmtId="0" fontId="60" fillId="0" borderId="53" xfId="0" pivotButton="1" applyFont="1" applyBorder="1"/>
    <xf numFmtId="0" fontId="60" fillId="0" borderId="54" xfId="0" applyFont="1" applyBorder="1"/>
    <xf numFmtId="0" fontId="60" fillId="0" borderId="55" xfId="0" applyFont="1" applyBorder="1"/>
    <xf numFmtId="0" fontId="60" fillId="0" borderId="56" xfId="0" applyFont="1" applyBorder="1"/>
    <xf numFmtId="0" fontId="60" fillId="0" borderId="57" xfId="0" applyFont="1" applyBorder="1"/>
    <xf numFmtId="0" fontId="60" fillId="0" borderId="53" xfId="0" applyNumberFormat="1" applyFont="1" applyBorder="1"/>
    <xf numFmtId="0" fontId="60" fillId="0" borderId="56" xfId="0" applyNumberFormat="1" applyFont="1" applyBorder="1"/>
    <xf numFmtId="0" fontId="60" fillId="0" borderId="58" xfId="0" applyFont="1" applyBorder="1"/>
    <xf numFmtId="0" fontId="60" fillId="0" borderId="58" xfId="0" applyNumberFormat="1" applyFont="1" applyBorder="1"/>
    <xf numFmtId="1" fontId="60" fillId="0" borderId="0" xfId="0" applyNumberFormat="1" applyFont="1"/>
    <xf numFmtId="1" fontId="60" fillId="0" borderId="58" xfId="0" applyNumberFormat="1" applyFont="1" applyBorder="1"/>
    <xf numFmtId="1" fontId="60" fillId="0" borderId="59" xfId="0" applyNumberFormat="1" applyFont="1" applyBorder="1"/>
    <xf numFmtId="0" fontId="60" fillId="0" borderId="60" xfId="0" applyFont="1" applyBorder="1"/>
    <xf numFmtId="1" fontId="60" fillId="0" borderId="61" xfId="0" applyNumberFormat="1" applyFont="1" applyBorder="1"/>
    <xf numFmtId="1" fontId="60" fillId="0" borderId="53" xfId="0" applyNumberFormat="1" applyFont="1" applyBorder="1"/>
    <xf numFmtId="1" fontId="60" fillId="0" borderId="56" xfId="0" applyNumberFormat="1" applyFont="1" applyBorder="1"/>
    <xf numFmtId="1" fontId="60" fillId="0" borderId="57" xfId="0" applyNumberFormat="1" applyFont="1" applyBorder="1"/>
    <xf numFmtId="1" fontId="60" fillId="0" borderId="60" xfId="0" applyNumberFormat="1" applyFont="1" applyBorder="1"/>
    <xf numFmtId="1" fontId="60" fillId="0" borderId="62" xfId="0" applyNumberFormat="1" applyFont="1" applyBorder="1"/>
    <xf numFmtId="0" fontId="60" fillId="0" borderId="3" xfId="0" pivotButton="1" applyFont="1" applyBorder="1"/>
    <xf numFmtId="0" fontId="60" fillId="0" borderId="64" xfId="0" pivotButton="1" applyFont="1" applyBorder="1"/>
    <xf numFmtId="0" fontId="60" fillId="0" borderId="25" xfId="0" applyFont="1" applyBorder="1"/>
    <xf numFmtId="0" fontId="60" fillId="0" borderId="26" xfId="0" applyFont="1" applyBorder="1"/>
    <xf numFmtId="0" fontId="60" fillId="0" borderId="65" xfId="0" pivotButton="1" applyFont="1" applyBorder="1"/>
    <xf numFmtId="0" fontId="60" fillId="0" borderId="66" xfId="0" applyFont="1" applyBorder="1"/>
    <xf numFmtId="0" fontId="60" fillId="0" borderId="65" xfId="0" applyFont="1" applyBorder="1"/>
    <xf numFmtId="0" fontId="60" fillId="0" borderId="66" xfId="0" applyNumberFormat="1" applyFont="1" applyBorder="1"/>
    <xf numFmtId="0" fontId="60" fillId="0" borderId="5" xfId="0" applyFont="1" applyBorder="1"/>
    <xf numFmtId="0" fontId="60" fillId="0" borderId="0" xfId="0" applyNumberFormat="1" applyFont="1" applyBorder="1"/>
    <xf numFmtId="0" fontId="60" fillId="0" borderId="15" xfId="0" applyNumberFormat="1" applyFont="1" applyBorder="1"/>
    <xf numFmtId="0" fontId="60" fillId="0" borderId="67" xfId="0" applyFont="1" applyBorder="1"/>
    <xf numFmtId="0" fontId="60" fillId="0" borderId="68" xfId="0" applyNumberFormat="1" applyFont="1" applyBorder="1"/>
    <xf numFmtId="0" fontId="60" fillId="0" borderId="69" xfId="0" applyNumberFormat="1" applyFont="1" applyBorder="1"/>
    <xf numFmtId="0" fontId="60" fillId="0" borderId="70" xfId="0" applyNumberFormat="1" applyFont="1" applyBorder="1"/>
    <xf numFmtId="0" fontId="60" fillId="0" borderId="27" xfId="0" pivotButton="1" applyFont="1" applyBorder="1"/>
    <xf numFmtId="168" fontId="60" fillId="0" borderId="27" xfId="0" pivotButton="1" applyNumberFormat="1" applyFont="1" applyBorder="1"/>
    <xf numFmtId="0" fontId="60" fillId="0" borderId="17" xfId="0" applyFont="1" applyBorder="1"/>
    <xf numFmtId="0" fontId="60" fillId="0" borderId="28" xfId="0" applyFont="1" applyBorder="1"/>
    <xf numFmtId="0" fontId="60" fillId="0" borderId="29" xfId="0" applyFont="1" applyBorder="1"/>
    <xf numFmtId="0" fontId="60" fillId="0" borderId="18" xfId="0" applyFont="1" applyBorder="1"/>
    <xf numFmtId="0" fontId="60" fillId="0" borderId="20" xfId="0" applyFont="1" applyBorder="1"/>
    <xf numFmtId="1" fontId="23" fillId="0" borderId="0" xfId="0" applyNumberFormat="1" applyFont="1" applyAlignment="1">
      <alignment horizontal="left"/>
    </xf>
    <xf numFmtId="1" fontId="23" fillId="0" borderId="0" xfId="0" applyNumberFormat="1" applyFont="1" applyBorder="1" applyAlignment="1">
      <alignment horizontal="right"/>
    </xf>
    <xf numFmtId="1" fontId="29" fillId="0" borderId="0" xfId="0" applyNumberFormat="1" applyFont="1"/>
    <xf numFmtId="1" fontId="23" fillId="5" borderId="0" xfId="0" applyNumberFormat="1" applyFont="1" applyFill="1"/>
    <xf numFmtId="1" fontId="29" fillId="5" borderId="0" xfId="0" applyNumberFormat="1" applyFont="1" applyFill="1"/>
    <xf numFmtId="1" fontId="23" fillId="6" borderId="0" xfId="0" applyNumberFormat="1" applyFont="1" applyFill="1"/>
    <xf numFmtId="1" fontId="28" fillId="0" borderId="0" xfId="0" applyNumberFormat="1" applyFont="1" applyBorder="1"/>
    <xf numFmtId="1" fontId="23" fillId="2" borderId="0" xfId="0" applyNumberFormat="1" applyFont="1" applyFill="1"/>
    <xf numFmtId="1" fontId="23" fillId="3" borderId="0" xfId="0" applyNumberFormat="1" applyFont="1" applyFill="1"/>
    <xf numFmtId="1" fontId="29" fillId="0" borderId="0" xfId="0" applyNumberFormat="1" applyFont="1" applyFill="1"/>
    <xf numFmtId="1" fontId="23" fillId="7" borderId="0" xfId="0" applyNumberFormat="1" applyFont="1" applyFill="1"/>
    <xf numFmtId="1" fontId="23" fillId="0" borderId="0" xfId="0" applyNumberFormat="1" applyFont="1" applyAlignment="1">
      <alignment vertical="center" wrapText="1"/>
    </xf>
    <xf numFmtId="1" fontId="0" fillId="11" borderId="0" xfId="0" applyNumberFormat="1" applyFill="1" applyAlignment="1">
      <alignment wrapText="1"/>
    </xf>
    <xf numFmtId="1" fontId="49" fillId="0" borderId="0" xfId="0" applyNumberFormat="1" applyFont="1"/>
    <xf numFmtId="1" fontId="49" fillId="0" borderId="0" xfId="0" applyNumberFormat="1" applyFont="1" applyFill="1"/>
    <xf numFmtId="1" fontId="49" fillId="0" borderId="0" xfId="0" applyNumberFormat="1" applyFont="1" applyFill="1" applyAlignment="1">
      <alignment vertical="center" wrapText="1"/>
    </xf>
    <xf numFmtId="1" fontId="0" fillId="0" borderId="0" xfId="0" applyNumberFormat="1" applyAlignment="1">
      <alignment vertical="center" wrapText="1"/>
    </xf>
    <xf numFmtId="1" fontId="8" fillId="0" borderId="0" xfId="13" applyNumberFormat="1" applyAlignment="1">
      <alignment vertical="center" wrapText="1"/>
    </xf>
    <xf numFmtId="0" fontId="61" fillId="0" borderId="53" xfId="0" applyFont="1" applyBorder="1"/>
    <xf numFmtId="0" fontId="61" fillId="0" borderId="53" xfId="0" pivotButton="1" applyFont="1" applyBorder="1"/>
    <xf numFmtId="0" fontId="61" fillId="0" borderId="55" xfId="0" applyFont="1" applyBorder="1"/>
    <xf numFmtId="0" fontId="61" fillId="0" borderId="57" xfId="0" applyFont="1" applyBorder="1"/>
    <xf numFmtId="1" fontId="61" fillId="0" borderId="53" xfId="0" applyNumberFormat="1" applyFont="1" applyBorder="1"/>
    <xf numFmtId="1" fontId="61" fillId="0" borderId="57" xfId="0" applyNumberFormat="1" applyFont="1" applyBorder="1"/>
    <xf numFmtId="0" fontId="61" fillId="0" borderId="58" xfId="0" applyFont="1" applyBorder="1"/>
    <xf numFmtId="1" fontId="61" fillId="0" borderId="58" xfId="0" applyNumberFormat="1" applyFont="1" applyBorder="1"/>
    <xf numFmtId="1" fontId="61" fillId="0" borderId="59" xfId="0" applyNumberFormat="1" applyFont="1" applyBorder="1"/>
    <xf numFmtId="0" fontId="61" fillId="0" borderId="60" xfId="0" applyFont="1" applyBorder="1"/>
    <xf numFmtId="1" fontId="61" fillId="0" borderId="60" xfId="0" applyNumberFormat="1" applyFont="1" applyBorder="1"/>
    <xf numFmtId="1" fontId="61" fillId="0" borderId="62" xfId="0" applyNumberFormat="1" applyFont="1" applyBorder="1"/>
    <xf numFmtId="0" fontId="61" fillId="0" borderId="63" xfId="0" pivotButton="1" applyFont="1" applyBorder="1"/>
    <xf numFmtId="0" fontId="61" fillId="0" borderId="63" xfId="0" applyFont="1" applyBorder="1"/>
    <xf numFmtId="0" fontId="61" fillId="0" borderId="54" xfId="0" applyFont="1" applyBorder="1"/>
    <xf numFmtId="0" fontId="61" fillId="0" borderId="56" xfId="0" applyFont="1" applyBorder="1"/>
    <xf numFmtId="1" fontId="61" fillId="0" borderId="61" xfId="0" applyNumberFormat="1" applyFont="1" applyBorder="1"/>
    <xf numFmtId="1" fontId="61" fillId="0" borderId="56" xfId="0" applyNumberFormat="1" applyFont="1" applyBorder="1"/>
    <xf numFmtId="1" fontId="61" fillId="0" borderId="0" xfId="0" applyNumberFormat="1" applyFont="1"/>
    <xf numFmtId="169" fontId="62" fillId="0" borderId="0" xfId="17" applyNumberFormat="1" applyFont="1" applyAlignment="1">
      <alignment vertical="center" wrapText="1"/>
    </xf>
    <xf numFmtId="169" fontId="63" fillId="0" borderId="0" xfId="17" applyNumberFormat="1" applyFont="1" applyAlignment="1">
      <alignment vertical="center" wrapText="1"/>
    </xf>
    <xf numFmtId="0" fontId="4" fillId="0" borderId="0" xfId="19" applyAlignment="1">
      <alignment vertical="center" wrapText="1"/>
    </xf>
    <xf numFmtId="0" fontId="4" fillId="0" borderId="0" xfId="19" applyAlignment="1">
      <alignment vertical="center" wrapText="1"/>
    </xf>
    <xf numFmtId="14" fontId="49" fillId="0" borderId="0" xfId="20" applyNumberFormat="1" applyFont="1" applyFill="1" applyAlignment="1">
      <alignment vertical="center" wrapText="1"/>
    </xf>
    <xf numFmtId="0" fontId="64" fillId="0" borderId="0" xfId="0" applyFont="1"/>
    <xf numFmtId="0" fontId="49" fillId="0" borderId="0" xfId="20" applyFont="1" applyFill="1" applyAlignment="1">
      <alignment vertical="center" wrapText="1"/>
    </xf>
    <xf numFmtId="0" fontId="49" fillId="0" borderId="0" xfId="20" applyFont="1" applyFill="1" applyAlignment="1">
      <alignment vertical="center" wrapText="1"/>
    </xf>
    <xf numFmtId="14" fontId="49" fillId="0" borderId="0" xfId="20" applyNumberFormat="1" applyFont="1" applyAlignment="1">
      <alignment vertical="center" wrapText="1"/>
    </xf>
    <xf numFmtId="0" fontId="49" fillId="0" borderId="0" xfId="20" applyFont="1" applyAlignment="1">
      <alignment vertical="center" wrapText="1"/>
    </xf>
    <xf numFmtId="0" fontId="49" fillId="0" borderId="0" xfId="20" applyFont="1" applyAlignment="1">
      <alignment vertical="center" wrapText="1"/>
    </xf>
    <xf numFmtId="14" fontId="3" fillId="0" borderId="0" xfId="20" applyNumberFormat="1" applyAlignment="1">
      <alignment vertical="center" wrapText="1"/>
    </xf>
    <xf numFmtId="0" fontId="3" fillId="0" borderId="0" xfId="20" applyAlignment="1">
      <alignment vertical="center" wrapText="1"/>
    </xf>
    <xf numFmtId="0" fontId="3" fillId="0" borderId="0" xfId="20" applyAlignment="1">
      <alignment vertical="center" wrapText="1"/>
    </xf>
    <xf numFmtId="14" fontId="3" fillId="0" borderId="0" xfId="20" applyNumberFormat="1" applyAlignment="1">
      <alignment vertical="center" wrapText="1"/>
    </xf>
    <xf numFmtId="0" fontId="2" fillId="0" borderId="0" xfId="21" applyAlignment="1">
      <alignment vertical="center" wrapText="1"/>
    </xf>
    <xf numFmtId="0" fontId="2" fillId="0" borderId="0" xfId="21" applyAlignment="1">
      <alignment vertical="center" wrapText="1"/>
    </xf>
    <xf numFmtId="0" fontId="1" fillId="0" borderId="0" xfId="22" applyAlignment="1">
      <alignment vertical="center" wrapText="1"/>
    </xf>
    <xf numFmtId="0" fontId="1" fillId="0" borderId="0" xfId="22" applyAlignment="1">
      <alignment vertical="center" wrapText="1"/>
    </xf>
    <xf numFmtId="0" fontId="25" fillId="0" borderId="37" xfId="0" applyFont="1" applyBorder="1" applyAlignment="1">
      <alignment horizontal="center"/>
    </xf>
    <xf numFmtId="0" fontId="25" fillId="0" borderId="36" xfId="0" applyFont="1" applyBorder="1" applyAlignment="1">
      <alignment horizontal="center"/>
    </xf>
    <xf numFmtId="0" fontId="25" fillId="0" borderId="34" xfId="0" applyFont="1" applyBorder="1" applyAlignment="1">
      <alignment horizontal="center"/>
    </xf>
    <xf numFmtId="0" fontId="0" fillId="0" borderId="13" xfId="0" applyBorder="1" applyAlignment="1">
      <alignment horizontal="center"/>
    </xf>
    <xf numFmtId="0" fontId="0" fillId="0" borderId="4" xfId="0" applyBorder="1" applyAlignment="1">
      <alignment horizontal="center"/>
    </xf>
    <xf numFmtId="0" fontId="0" fillId="0" borderId="30"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0" xfId="0" applyBorder="1" applyAlignment="1">
      <alignment horizontal="center"/>
    </xf>
    <xf numFmtId="0" fontId="0" fillId="0" borderId="23" xfId="0" applyBorder="1" applyAlignment="1">
      <alignment horizontal="center"/>
    </xf>
  </cellXfs>
  <cellStyles count="23">
    <cellStyle name="Comma" xfId="1" builtinId="3"/>
    <cellStyle name="Comma 2" xfId="10" xr:uid="{00000000-0005-0000-0000-000001000000}"/>
    <cellStyle name="Comma 3" xfId="12" xr:uid="{00000000-0005-0000-0000-000002000000}"/>
    <cellStyle name="Comma 4" xfId="14" xr:uid="{00000000-0005-0000-0000-000003000000}"/>
    <cellStyle name="Comma 5" xfId="16" xr:uid="{00000000-0005-0000-0000-000004000000}"/>
    <cellStyle name="Hyperlink" xfId="8" builtinId="8"/>
    <cellStyle name="Normal" xfId="0" builtinId="0"/>
    <cellStyle name="Normal 10" xfId="19" xr:uid="{48646551-92DA-4649-A69E-DEBD0981EC0C}"/>
    <cellStyle name="Normal 11" xfId="20" xr:uid="{D12BCFA6-DC8F-409A-8F1A-043623ABBD6E}"/>
    <cellStyle name="Normal 12" xfId="21" xr:uid="{B9B7DB9F-5ECE-4257-9B38-8383B9B29E7A}"/>
    <cellStyle name="Normal 13" xfId="22" xr:uid="{AD155E3A-2543-4B42-BA5A-40D602E083B1}"/>
    <cellStyle name="Normal 2" xfId="6" xr:uid="{00000000-0005-0000-0000-000007000000}"/>
    <cellStyle name="Normal 3" xfId="7" xr:uid="{00000000-0005-0000-0000-000008000000}"/>
    <cellStyle name="Normal 4" xfId="9" xr:uid="{00000000-0005-0000-0000-000009000000}"/>
    <cellStyle name="Normal 5" xfId="11" xr:uid="{00000000-0005-0000-0000-00000A000000}"/>
    <cellStyle name="Normal 6" xfId="13" xr:uid="{00000000-0005-0000-0000-00000B000000}"/>
    <cellStyle name="Normal 7" xfId="15" xr:uid="{00000000-0005-0000-0000-00000C000000}"/>
    <cellStyle name="Normal 8" xfId="17" xr:uid="{A0995064-7AA9-4543-A5F9-7183924D854B}"/>
    <cellStyle name="Normal 9" xfId="18" xr:uid="{89FEE9A8-AB66-4E7B-87B6-47B085474E41}"/>
    <cellStyle name="Normal_SK Summary" xfId="2" xr:uid="{00000000-0005-0000-0000-00000D000000}"/>
    <cellStyle name="Normal_Temp" xfId="3" xr:uid="{00000000-0005-0000-0000-00000E000000}"/>
    <cellStyle name="Normal_Temp_1" xfId="4" xr:uid="{00000000-0005-0000-0000-00000F000000}"/>
    <cellStyle name="Percent" xfId="5" builtinId="5"/>
  </cellStyles>
  <dxfs count="7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font>
        <sz val="12"/>
      </font>
    </dxf>
    <dxf>
      <numFmt numFmtId="1" formatCode="0"/>
    </dxf>
    <dxf>
      <numFmt numFmtId="1" formatCode="0"/>
    </dxf>
    <dxf>
      <border>
        <left style="medium">
          <color indexed="64"/>
        </left>
        <right style="medium">
          <color indexed="64"/>
        </right>
        <top style="medium">
          <color indexed="64"/>
        </top>
        <bottom style="medium">
          <color indexed="64"/>
        </bottom>
      </border>
    </dxf>
    <dxf>
      <font>
        <sz val="12"/>
      </font>
    </dxf>
    <dxf>
      <border>
        <left style="medium">
          <color indexed="64"/>
        </left>
        <right style="medium">
          <color indexed="64"/>
        </right>
        <top style="medium">
          <color indexed="64"/>
        </top>
        <bottom style="medium">
          <color indexed="64"/>
        </bottom>
      </border>
    </dxf>
    <dxf>
      <font>
        <sz val="12"/>
      </font>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numFmt numFmtId="168" formatCode="dd\-mmm"/>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z val="12"/>
      </font>
    </dxf>
    <dxf>
      <numFmt numFmtId="1" formatCode="0"/>
    </dxf>
    <dxf>
      <numFmt numFmtId="1" formatCode="0"/>
    </dxf>
    <dxf>
      <numFmt numFmtId="1" formatCode="0"/>
    </dxf>
    <dxf>
      <numFmt numFmtId="1" formatCode="0"/>
    </dxf>
    <dxf>
      <numFmt numFmtId="1" formatCode="0"/>
    </dxf>
    <dxf>
      <numFmt numFmtId="1" formatCode="0"/>
    </dxf>
    <dxf>
      <numFmt numFmtId="1" formatCode="0"/>
    </dxf>
    <dxf>
      <font>
        <sz val="12"/>
      </font>
    </dxf>
    <dxf>
      <numFmt numFmtId="1" formatCode="0"/>
    </dxf>
    <dxf>
      <numFmt numFmtId="1" formatCode="0"/>
    </dxf>
    <dxf>
      <numFmt numFmtId="170" formatCode="0.0"/>
    </dxf>
    <dxf>
      <numFmt numFmtId="2" formatCode="0.00"/>
    </dxf>
    <dxf>
      <numFmt numFmtId="171" formatCode="0.000"/>
    </dxf>
    <dxf>
      <numFmt numFmtId="1" formatCode="0"/>
    </dxf>
    <dxf>
      <numFmt numFmtId="170" formatCode="0.0"/>
    </dxf>
    <dxf>
      <numFmt numFmtId="2" formatCode="0.00"/>
    </dxf>
    <dxf>
      <numFmt numFmtId="171" formatCode="0.000"/>
    </dxf>
    <dxf>
      <numFmt numFmtId="1" formatCode="0"/>
    </dxf>
    <dxf>
      <font>
        <sz val="12"/>
      </font>
    </dxf>
    <dxf>
      <font>
        <sz val="12"/>
      </font>
    </dxf>
    <dxf>
      <numFmt numFmtId="1" formatCode="0"/>
    </dxf>
    <dxf>
      <numFmt numFmtId="1" formatCode="0"/>
    </dxf>
    <dxf>
      <font>
        <sz val="12"/>
      </font>
    </dxf>
    <dxf>
      <numFmt numFmtId="1" formatCode="0"/>
    </dxf>
    <dxf>
      <numFmt numFmtId="1" formatCode="0"/>
    </dxf>
    <dxf>
      <numFmt numFmtId="1" formatCode="0"/>
    </dxf>
    <dxf>
      <font>
        <sz val="12"/>
      </font>
    </dxf>
    <dxf>
      <numFmt numFmtId="1" formatCode="0"/>
    </dxf>
    <dxf>
      <font>
        <sz val="12"/>
      </font>
    </dxf>
    <dxf>
      <numFmt numFmtId="1" formatCode="0"/>
    </dxf>
    <dxf>
      <numFmt numFmtId="1" formatCode="0"/>
    </dxf>
    <dxf>
      <numFmt numFmtId="1" formatCode="0"/>
    </dxf>
    <dxf>
      <font>
        <sz val="12"/>
      </font>
    </dxf>
    <dxf>
      <numFmt numFmtId="1" formatCode="0"/>
    </dxf>
    <dxf>
      <numFmt numFmtId="170" formatCode="0.0"/>
    </dxf>
    <dxf>
      <numFmt numFmtId="2" formatCode="0.00"/>
    </dxf>
    <dxf>
      <numFmt numFmtId="171" formatCode="0.0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8F80EA"/>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00" b="1" i="0" u="none" strike="noStrike" baseline="0">
                <a:solidFill>
                  <a:srgbClr val="000000"/>
                </a:solidFill>
                <a:latin typeface="Arial"/>
                <a:ea typeface="Arial"/>
                <a:cs typeface="Arial"/>
              </a:defRPr>
            </a:pPr>
            <a:r>
              <a:rPr lang="en-CA"/>
              <a:t>Chinook Escapement Through Stamp Falls</a:t>
            </a:r>
          </a:p>
        </c:rich>
      </c:tx>
      <c:layout>
        <c:manualLayout>
          <c:xMode val="edge"/>
          <c:yMode val="edge"/>
          <c:x val="0.24667188723570868"/>
          <c:y val="8.1300942106424835E-3"/>
        </c:manualLayout>
      </c:layout>
      <c:overlay val="0"/>
      <c:spPr>
        <a:noFill/>
        <a:ln w="25400">
          <a:noFill/>
        </a:ln>
      </c:spPr>
    </c:title>
    <c:autoTitleDeleted val="0"/>
    <c:plotArea>
      <c:layout>
        <c:manualLayout>
          <c:layoutTarget val="inner"/>
          <c:xMode val="edge"/>
          <c:yMode val="edge"/>
          <c:x val="7.2826938136256847E-2"/>
          <c:y val="0.10731724358048078"/>
          <c:w val="0.83790133124510568"/>
          <c:h val="0.73821255432633759"/>
        </c:manualLayout>
      </c:layout>
      <c:lineChart>
        <c:grouping val="standard"/>
        <c:varyColors val="0"/>
        <c:ser>
          <c:idx val="11"/>
          <c:order val="0"/>
          <c:tx>
            <c:strRef>
              <c:f>' STAMP Summary'!$BV$8</c:f>
              <c:strCache>
                <c:ptCount val="1"/>
                <c:pt idx="0">
                  <c:v>2009</c:v>
                </c:pt>
              </c:strCache>
            </c:strRef>
          </c:tx>
          <c:spPr>
            <a:ln w="12700">
              <a:solidFill>
                <a:srgbClr val="999933"/>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Summary'!$BV$9:$BV$111</c:f>
              <c:numCache>
                <c:formatCode>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2.1476190476190475E-2</c:v>
                </c:pt>
                <c:pt idx="35">
                  <c:v>2.3952380952380951E-2</c:v>
                </c:pt>
                <c:pt idx="36">
                  <c:v>3.4285714285714287E-2</c:v>
                </c:pt>
                <c:pt idx="37">
                  <c:v>4.1523809523809525E-2</c:v>
                </c:pt>
                <c:pt idx="38">
                  <c:v>4.7809523809523809E-2</c:v>
                </c:pt>
                <c:pt idx="39">
                  <c:v>5.3809523809523807E-2</c:v>
                </c:pt>
                <c:pt idx="40">
                  <c:v>5.7047619047619048E-2</c:v>
                </c:pt>
                <c:pt idx="41">
                  <c:v>5.9190476190476189E-2</c:v>
                </c:pt>
                <c:pt idx="42">
                  <c:v>6.1476190476190476E-2</c:v>
                </c:pt>
                <c:pt idx="43">
                  <c:v>6.4095238095238094E-2</c:v>
                </c:pt>
                <c:pt idx="44">
                  <c:v>6.5666666666666665E-2</c:v>
                </c:pt>
                <c:pt idx="45">
                  <c:v>6.7428571428571435E-2</c:v>
                </c:pt>
                <c:pt idx="46">
                  <c:v>6.8333333333333329E-2</c:v>
                </c:pt>
                <c:pt idx="47">
                  <c:v>7.280952380952381E-2</c:v>
                </c:pt>
                <c:pt idx="48">
                  <c:v>7.628571428571429E-2</c:v>
                </c:pt>
                <c:pt idx="49">
                  <c:v>7.9380952380952385E-2</c:v>
                </c:pt>
                <c:pt idx="50">
                  <c:v>8.4095238095238098E-2</c:v>
                </c:pt>
                <c:pt idx="51">
                  <c:v>9.2476190476190476E-2</c:v>
                </c:pt>
                <c:pt idx="52">
                  <c:v>9.6142857142857141E-2</c:v>
                </c:pt>
                <c:pt idx="53">
                  <c:v>9.8809523809523805E-2</c:v>
                </c:pt>
                <c:pt idx="54">
                  <c:v>0.10252380952380952</c:v>
                </c:pt>
                <c:pt idx="55">
                  <c:v>0.10680952380952381</c:v>
                </c:pt>
                <c:pt idx="56">
                  <c:v>0.11147619047619048</c:v>
                </c:pt>
                <c:pt idx="57">
                  <c:v>0.11823809523809524</c:v>
                </c:pt>
                <c:pt idx="58">
                  <c:v>0.12447619047619048</c:v>
                </c:pt>
                <c:pt idx="59">
                  <c:v>0.13361904761904761</c:v>
                </c:pt>
                <c:pt idx="60">
                  <c:v>0.14580952380952381</c:v>
                </c:pt>
                <c:pt idx="61">
                  <c:v>0.15666666666666668</c:v>
                </c:pt>
                <c:pt idx="62">
                  <c:v>0.16823809523809524</c:v>
                </c:pt>
                <c:pt idx="63">
                  <c:v>0.17909523809523809</c:v>
                </c:pt>
                <c:pt idx="64">
                  <c:v>0.189</c:v>
                </c:pt>
                <c:pt idx="65">
                  <c:v>0.20157142857142857</c:v>
                </c:pt>
                <c:pt idx="66">
                  <c:v>0.2089047619047619</c:v>
                </c:pt>
                <c:pt idx="67">
                  <c:v>0.22480952380952382</c:v>
                </c:pt>
                <c:pt idx="68">
                  <c:v>0.24704761904761904</c:v>
                </c:pt>
                <c:pt idx="69">
                  <c:v>0.26595238095238094</c:v>
                </c:pt>
                <c:pt idx="70">
                  <c:v>0.27414285714285713</c:v>
                </c:pt>
                <c:pt idx="71">
                  <c:v>0.2948095238095238</c:v>
                </c:pt>
                <c:pt idx="72">
                  <c:v>0.32661904761904764</c:v>
                </c:pt>
                <c:pt idx="73">
                  <c:v>0.3574761904761905</c:v>
                </c:pt>
                <c:pt idx="74">
                  <c:v>0.38971428571428574</c:v>
                </c:pt>
                <c:pt idx="75">
                  <c:v>0.41490476190476189</c:v>
                </c:pt>
                <c:pt idx="76">
                  <c:v>0.43166666666666664</c:v>
                </c:pt>
                <c:pt idx="77">
                  <c:v>0.43361904761904763</c:v>
                </c:pt>
                <c:pt idx="78">
                  <c:v>0.43361904761904763</c:v>
                </c:pt>
                <c:pt idx="79">
                  <c:v>0.43361904761904763</c:v>
                </c:pt>
                <c:pt idx="80">
                  <c:v>0.45295238095238094</c:v>
                </c:pt>
                <c:pt idx="81">
                  <c:v>0.48985714285714288</c:v>
                </c:pt>
                <c:pt idx="82">
                  <c:v>0.50857142857142856</c:v>
                </c:pt>
                <c:pt idx="83">
                  <c:v>0.51676190476190476</c:v>
                </c:pt>
                <c:pt idx="84">
                  <c:v>0.52780952380952384</c:v>
                </c:pt>
                <c:pt idx="85">
                  <c:v>0.53352380952380951</c:v>
                </c:pt>
                <c:pt idx="86">
                  <c:v>0.539047619047619</c:v>
                </c:pt>
                <c:pt idx="87">
                  <c:v>0.54361904761904767</c:v>
                </c:pt>
                <c:pt idx="88">
                  <c:v>0.54676190476190478</c:v>
                </c:pt>
                <c:pt idx="89">
                  <c:v>0.54952380952380953</c:v>
                </c:pt>
                <c:pt idx="90">
                  <c:v>0.55042857142857138</c:v>
                </c:pt>
                <c:pt idx="91">
                  <c:v>0.55276190476190479</c:v>
                </c:pt>
                <c:pt idx="92">
                  <c:v>0.55276190476190479</c:v>
                </c:pt>
                <c:pt idx="93">
                  <c:v>0.55276190476190479</c:v>
                </c:pt>
                <c:pt idx="94">
                  <c:v>0.55276190476190479</c:v>
                </c:pt>
                <c:pt idx="95">
                  <c:v>0.55338095238095242</c:v>
                </c:pt>
                <c:pt idx="96">
                  <c:v>0.5539047619047619</c:v>
                </c:pt>
                <c:pt idx="97">
                  <c:v>0.55438095238095242</c:v>
                </c:pt>
                <c:pt idx="98">
                  <c:v>0.55438095238095242</c:v>
                </c:pt>
                <c:pt idx="99">
                  <c:v>0.55438095238095242</c:v>
                </c:pt>
                <c:pt idx="100">
                  <c:v>0.5545714285714286</c:v>
                </c:pt>
                <c:pt idx="101">
                  <c:v>0.5545714285714286</c:v>
                </c:pt>
                <c:pt idx="102">
                  <c:v>0.5545714285714286</c:v>
                </c:pt>
              </c:numCache>
            </c:numRef>
          </c:val>
          <c:smooth val="0"/>
          <c:extLst>
            <c:ext xmlns:c16="http://schemas.microsoft.com/office/drawing/2014/chart" uri="{C3380CC4-5D6E-409C-BE32-E72D297353CC}">
              <c16:uniqueId val="{00000000-C942-4B44-BA0A-777439853827}"/>
            </c:ext>
          </c:extLst>
        </c:ser>
        <c:ser>
          <c:idx val="8"/>
          <c:order val="1"/>
          <c:tx>
            <c:strRef>
              <c:f>' STAMP Summary'!$BU$8</c:f>
              <c:strCache>
                <c:ptCount val="1"/>
                <c:pt idx="0">
                  <c:v>2010</c:v>
                </c:pt>
              </c:strCache>
            </c:strRef>
          </c:tx>
          <c:spPr>
            <a:ln w="12700">
              <a:solidFill>
                <a:srgbClr val="00CCFF"/>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Summary'!$BU$9:$BU$111</c:f>
              <c:numCache>
                <c:formatCode>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6.0428571428571429E-2</c:v>
                </c:pt>
                <c:pt idx="34">
                  <c:v>6.8809523809523807E-2</c:v>
                </c:pt>
                <c:pt idx="35">
                  <c:v>7.9047619047619047E-2</c:v>
                </c:pt>
                <c:pt idx="36">
                  <c:v>9.0809523809523812E-2</c:v>
                </c:pt>
                <c:pt idx="37">
                  <c:v>9.9666666666666667E-2</c:v>
                </c:pt>
                <c:pt idx="38">
                  <c:v>0.11733333333333333</c:v>
                </c:pt>
                <c:pt idx="39">
                  <c:v>0.14504761904761904</c:v>
                </c:pt>
                <c:pt idx="40">
                  <c:v>0.16357142857142856</c:v>
                </c:pt>
                <c:pt idx="41">
                  <c:v>0.17952380952380953</c:v>
                </c:pt>
                <c:pt idx="42">
                  <c:v>0.19938095238095238</c:v>
                </c:pt>
                <c:pt idx="43">
                  <c:v>0.21423809523809523</c:v>
                </c:pt>
                <c:pt idx="44">
                  <c:v>0.22761904761904761</c:v>
                </c:pt>
                <c:pt idx="45">
                  <c:v>0.24285714285714285</c:v>
                </c:pt>
                <c:pt idx="46">
                  <c:v>0.26047619047619047</c:v>
                </c:pt>
                <c:pt idx="47">
                  <c:v>0.28642857142857142</c:v>
                </c:pt>
                <c:pt idx="48">
                  <c:v>0.32771428571428574</c:v>
                </c:pt>
                <c:pt idx="49">
                  <c:v>0.37123809523809526</c:v>
                </c:pt>
                <c:pt idx="50">
                  <c:v>0.40704761904761905</c:v>
                </c:pt>
                <c:pt idx="51">
                  <c:v>0.44333333333333336</c:v>
                </c:pt>
                <c:pt idx="52">
                  <c:v>0.4713809523809524</c:v>
                </c:pt>
                <c:pt idx="53">
                  <c:v>0.49695238095238098</c:v>
                </c:pt>
                <c:pt idx="54">
                  <c:v>0.53400000000000003</c:v>
                </c:pt>
                <c:pt idx="55">
                  <c:v>0.56395238095238098</c:v>
                </c:pt>
                <c:pt idx="56">
                  <c:v>0.59847619047619049</c:v>
                </c:pt>
                <c:pt idx="57">
                  <c:v>0.62819047619047619</c:v>
                </c:pt>
                <c:pt idx="58">
                  <c:v>0.66376190476190478</c:v>
                </c:pt>
                <c:pt idx="59">
                  <c:v>0.69352380952380954</c:v>
                </c:pt>
                <c:pt idx="60">
                  <c:v>0.706952380952381</c:v>
                </c:pt>
                <c:pt idx="61">
                  <c:v>0.72242857142857142</c:v>
                </c:pt>
                <c:pt idx="62">
                  <c:v>0.74142857142857144</c:v>
                </c:pt>
                <c:pt idx="63">
                  <c:v>0.77014285714285713</c:v>
                </c:pt>
                <c:pt idx="64">
                  <c:v>0.80680952380952375</c:v>
                </c:pt>
                <c:pt idx="65">
                  <c:v>0.84490476190476194</c:v>
                </c:pt>
                <c:pt idx="66">
                  <c:v>0.88509523809523805</c:v>
                </c:pt>
                <c:pt idx="67">
                  <c:v>0.90990476190476188</c:v>
                </c:pt>
                <c:pt idx="68">
                  <c:v>0.93733333333333335</c:v>
                </c:pt>
                <c:pt idx="69">
                  <c:v>0.96809523809523812</c:v>
                </c:pt>
                <c:pt idx="70">
                  <c:v>0.98676190476190473</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1-C942-4B44-BA0A-777439853827}"/>
            </c:ext>
          </c:extLst>
        </c:ser>
        <c:ser>
          <c:idx val="7"/>
          <c:order val="2"/>
          <c:tx>
            <c:strRef>
              <c:f>' STAMP Summary'!$BT$8</c:f>
              <c:strCache>
                <c:ptCount val="1"/>
                <c:pt idx="0">
                  <c:v>2011</c:v>
                </c:pt>
              </c:strCache>
            </c:strRef>
          </c:tx>
          <c:spPr>
            <a:ln w="12700">
              <a:solidFill>
                <a:srgbClr val="0000FF"/>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Summary'!$BT$9:$BT$111</c:f>
              <c:numCache>
                <c:formatCode>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9.2999999999999999E-2</c:v>
                </c:pt>
                <c:pt idx="33">
                  <c:v>0.10795238095238095</c:v>
                </c:pt>
                <c:pt idx="34">
                  <c:v>0.13404761904761905</c:v>
                </c:pt>
                <c:pt idx="35">
                  <c:v>0.16147619047619047</c:v>
                </c:pt>
                <c:pt idx="36">
                  <c:v>0.18619047619047618</c:v>
                </c:pt>
                <c:pt idx="37">
                  <c:v>0.20457142857142857</c:v>
                </c:pt>
                <c:pt idx="38">
                  <c:v>0.22523809523809524</c:v>
                </c:pt>
                <c:pt idx="39">
                  <c:v>0.24676190476190477</c:v>
                </c:pt>
                <c:pt idx="40">
                  <c:v>0.2705238095238095</c:v>
                </c:pt>
                <c:pt idx="41">
                  <c:v>0.29809523809523808</c:v>
                </c:pt>
                <c:pt idx="42">
                  <c:v>0.32461904761904764</c:v>
                </c:pt>
                <c:pt idx="43">
                  <c:v>0.36266666666666669</c:v>
                </c:pt>
                <c:pt idx="44">
                  <c:v>0.38395238095238093</c:v>
                </c:pt>
                <c:pt idx="45">
                  <c:v>0.41023809523809524</c:v>
                </c:pt>
                <c:pt idx="46">
                  <c:v>0.44942857142857146</c:v>
                </c:pt>
                <c:pt idx="47">
                  <c:v>0.49971428571428572</c:v>
                </c:pt>
                <c:pt idx="48">
                  <c:v>0.54166666666666663</c:v>
                </c:pt>
                <c:pt idx="49">
                  <c:v>0.57128571428571429</c:v>
                </c:pt>
                <c:pt idx="50">
                  <c:v>0.58342857142857141</c:v>
                </c:pt>
                <c:pt idx="51">
                  <c:v>0.61223809523809525</c:v>
                </c:pt>
                <c:pt idx="52">
                  <c:v>0.65885714285714281</c:v>
                </c:pt>
                <c:pt idx="53">
                  <c:v>0.70061904761904759</c:v>
                </c:pt>
                <c:pt idx="54">
                  <c:v>0.73128571428571432</c:v>
                </c:pt>
                <c:pt idx="55">
                  <c:v>0.74309523809523814</c:v>
                </c:pt>
                <c:pt idx="56">
                  <c:v>0.76880952380952383</c:v>
                </c:pt>
                <c:pt idx="57">
                  <c:v>0.79880952380952386</c:v>
                </c:pt>
                <c:pt idx="58">
                  <c:v>0.81733333333333336</c:v>
                </c:pt>
                <c:pt idx="59">
                  <c:v>0.83780952380952378</c:v>
                </c:pt>
                <c:pt idx="60">
                  <c:v>0.85966666666666669</c:v>
                </c:pt>
                <c:pt idx="61">
                  <c:v>0.86590476190476195</c:v>
                </c:pt>
                <c:pt idx="62">
                  <c:v>0.88052380952380949</c:v>
                </c:pt>
                <c:pt idx="63">
                  <c:v>0.89638095238095239</c:v>
                </c:pt>
                <c:pt idx="64">
                  <c:v>0.91133333333333333</c:v>
                </c:pt>
                <c:pt idx="65">
                  <c:v>0.92861904761904757</c:v>
                </c:pt>
                <c:pt idx="66">
                  <c:v>0.94814285714285718</c:v>
                </c:pt>
                <c:pt idx="67">
                  <c:v>0.96252380952380956</c:v>
                </c:pt>
                <c:pt idx="68">
                  <c:v>0.98538095238095236</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2-C942-4B44-BA0A-777439853827}"/>
            </c:ext>
          </c:extLst>
        </c:ser>
        <c:ser>
          <c:idx val="6"/>
          <c:order val="3"/>
          <c:tx>
            <c:strRef>
              <c:f>' STAMP Summary'!$BS$8</c:f>
              <c:strCache>
                <c:ptCount val="1"/>
                <c:pt idx="0">
                  <c:v>2012</c:v>
                </c:pt>
              </c:strCache>
            </c:strRef>
          </c:tx>
          <c:spPr>
            <a:ln w="12700">
              <a:solidFill>
                <a:srgbClr val="00808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Summary'!$BS$9:$BS$111</c:f>
              <c:numCache>
                <c:formatCode>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8.5761904761904761E-2</c:v>
                </c:pt>
                <c:pt idx="38">
                  <c:v>0.10604761904761904</c:v>
                </c:pt>
                <c:pt idx="39">
                  <c:v>0.12990476190476191</c:v>
                </c:pt>
                <c:pt idx="40">
                  <c:v>0.15261904761904763</c:v>
                </c:pt>
                <c:pt idx="41">
                  <c:v>0.17333333333333334</c:v>
                </c:pt>
                <c:pt idx="42">
                  <c:v>0.18490476190476191</c:v>
                </c:pt>
                <c:pt idx="43">
                  <c:v>0.2011904761904762</c:v>
                </c:pt>
                <c:pt idx="44">
                  <c:v>0.21833333333333332</c:v>
                </c:pt>
                <c:pt idx="45">
                  <c:v>0.22633333333333333</c:v>
                </c:pt>
                <c:pt idx="46">
                  <c:v>0.23247619047619048</c:v>
                </c:pt>
                <c:pt idx="47">
                  <c:v>0.23733333333333334</c:v>
                </c:pt>
                <c:pt idx="48">
                  <c:v>0.2449047619047619</c:v>
                </c:pt>
                <c:pt idx="49">
                  <c:v>0.24719047619047618</c:v>
                </c:pt>
                <c:pt idx="50">
                  <c:v>0.2631904761904762</c:v>
                </c:pt>
                <c:pt idx="51">
                  <c:v>0.28476190476190477</c:v>
                </c:pt>
                <c:pt idx="52">
                  <c:v>0.30747619047619046</c:v>
                </c:pt>
                <c:pt idx="53">
                  <c:v>0.32947619047619048</c:v>
                </c:pt>
                <c:pt idx="54">
                  <c:v>0.35961904761904762</c:v>
                </c:pt>
                <c:pt idx="55">
                  <c:v>0.3800952380952381</c:v>
                </c:pt>
                <c:pt idx="56">
                  <c:v>0.3914285714285714</c:v>
                </c:pt>
                <c:pt idx="57">
                  <c:v>0.40519047619047621</c:v>
                </c:pt>
                <c:pt idx="58">
                  <c:v>0.41657142857142859</c:v>
                </c:pt>
                <c:pt idx="59">
                  <c:v>0.43004761904761907</c:v>
                </c:pt>
                <c:pt idx="60">
                  <c:v>0.44</c:v>
                </c:pt>
                <c:pt idx="61">
                  <c:v>0.44357142857142856</c:v>
                </c:pt>
                <c:pt idx="62">
                  <c:v>0.44590476190476191</c:v>
                </c:pt>
                <c:pt idx="63">
                  <c:v>0.4575238095238095</c:v>
                </c:pt>
                <c:pt idx="64">
                  <c:v>0.47719047619047616</c:v>
                </c:pt>
                <c:pt idx="65">
                  <c:v>0.4869047619047619</c:v>
                </c:pt>
                <c:pt idx="66">
                  <c:v>0.49276190476190473</c:v>
                </c:pt>
                <c:pt idx="67">
                  <c:v>0.50947619047619053</c:v>
                </c:pt>
                <c:pt idx="68">
                  <c:v>0.53023809523809529</c:v>
                </c:pt>
                <c:pt idx="69">
                  <c:v>0.55266666666666664</c:v>
                </c:pt>
                <c:pt idx="70">
                  <c:v>0.57752380952380955</c:v>
                </c:pt>
                <c:pt idx="71">
                  <c:v>0.59433333333333338</c:v>
                </c:pt>
                <c:pt idx="72">
                  <c:v>0.60961904761904762</c:v>
                </c:pt>
                <c:pt idx="73">
                  <c:v>0.62795238095238093</c:v>
                </c:pt>
                <c:pt idx="74">
                  <c:v>0.65423809523809529</c:v>
                </c:pt>
                <c:pt idx="75">
                  <c:v>0.68442857142857139</c:v>
                </c:pt>
                <c:pt idx="76">
                  <c:v>0.69314285714285717</c:v>
                </c:pt>
                <c:pt idx="77">
                  <c:v>0.69738095238095243</c:v>
                </c:pt>
                <c:pt idx="78">
                  <c:v>0.69966666666666666</c:v>
                </c:pt>
                <c:pt idx="79">
                  <c:v>0.70252380952380955</c:v>
                </c:pt>
                <c:pt idx="80">
                  <c:v>0.70433333333333337</c:v>
                </c:pt>
                <c:pt idx="81">
                  <c:v>0.70528571428571429</c:v>
                </c:pt>
                <c:pt idx="82">
                  <c:v>0.70623809523809522</c:v>
                </c:pt>
                <c:pt idx="83">
                  <c:v>0.70623809523809522</c:v>
                </c:pt>
                <c:pt idx="84">
                  <c:v>0.7072857142857143</c:v>
                </c:pt>
                <c:pt idx="85">
                  <c:v>0.70776190476190481</c:v>
                </c:pt>
                <c:pt idx="86">
                  <c:v>0.70833333333333337</c:v>
                </c:pt>
                <c:pt idx="87">
                  <c:v>0.70947619047619048</c:v>
                </c:pt>
                <c:pt idx="88">
                  <c:v>0.709952380952381</c:v>
                </c:pt>
                <c:pt idx="89">
                  <c:v>0.71014285714285719</c:v>
                </c:pt>
                <c:pt idx="90">
                  <c:v>0.71057142857142852</c:v>
                </c:pt>
                <c:pt idx="91">
                  <c:v>0.710952380952381</c:v>
                </c:pt>
                <c:pt idx="92">
                  <c:v>0.7112857142857143</c:v>
                </c:pt>
                <c:pt idx="93">
                  <c:v>0.71142857142857141</c:v>
                </c:pt>
                <c:pt idx="94">
                  <c:v>0.71157142857142852</c:v>
                </c:pt>
                <c:pt idx="95">
                  <c:v>0.71157142857142852</c:v>
                </c:pt>
                <c:pt idx="96">
                  <c:v>0.7116190476190476</c:v>
                </c:pt>
                <c:pt idx="97">
                  <c:v>0.7116190476190476</c:v>
                </c:pt>
                <c:pt idx="98">
                  <c:v>0.7116190476190476</c:v>
                </c:pt>
                <c:pt idx="99">
                  <c:v>0.7116190476190476</c:v>
                </c:pt>
                <c:pt idx="100">
                  <c:v>0.7116190476190476</c:v>
                </c:pt>
                <c:pt idx="101">
                  <c:v>0.7116190476190476</c:v>
                </c:pt>
                <c:pt idx="102">
                  <c:v>0.7116190476190476</c:v>
                </c:pt>
              </c:numCache>
            </c:numRef>
          </c:val>
          <c:smooth val="0"/>
          <c:extLst>
            <c:ext xmlns:c16="http://schemas.microsoft.com/office/drawing/2014/chart" uri="{C3380CC4-5D6E-409C-BE32-E72D297353CC}">
              <c16:uniqueId val="{00000003-C942-4B44-BA0A-777439853827}"/>
            </c:ext>
          </c:extLst>
        </c:ser>
        <c:ser>
          <c:idx val="5"/>
          <c:order val="4"/>
          <c:tx>
            <c:strRef>
              <c:f>' STAMP Summary'!$BR$8</c:f>
              <c:strCache>
                <c:ptCount val="1"/>
                <c:pt idx="0">
                  <c:v>2013</c:v>
                </c:pt>
              </c:strCache>
            </c:strRef>
          </c:tx>
          <c:spPr>
            <a:ln w="12700">
              <a:solidFill>
                <a:srgbClr val="80000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Summary'!$BR$9:$BR$111</c:f>
              <c:numCache>
                <c:formatCode>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2.4285714285714284E-3</c:v>
                </c:pt>
                <c:pt idx="15">
                  <c:v>3.8571428571428572E-3</c:v>
                </c:pt>
                <c:pt idx="16">
                  <c:v>6.1428571428571426E-3</c:v>
                </c:pt>
                <c:pt idx="17">
                  <c:v>6.5714285714285718E-3</c:v>
                </c:pt>
                <c:pt idx="18">
                  <c:v>7.7142857142857143E-3</c:v>
                </c:pt>
                <c:pt idx="19">
                  <c:v>8.1428571428571427E-3</c:v>
                </c:pt>
                <c:pt idx="20">
                  <c:v>8.5714285714285719E-3</c:v>
                </c:pt>
                <c:pt idx="21">
                  <c:v>1.0857142857142857E-2</c:v>
                </c:pt>
                <c:pt idx="22">
                  <c:v>1.7142857142857144E-2</c:v>
                </c:pt>
                <c:pt idx="23">
                  <c:v>2.5285714285714286E-2</c:v>
                </c:pt>
                <c:pt idx="24">
                  <c:v>2.9142857142857144E-2</c:v>
                </c:pt>
                <c:pt idx="25">
                  <c:v>3.3285714285714287E-2</c:v>
                </c:pt>
                <c:pt idx="26">
                  <c:v>4.1285714285714287E-2</c:v>
                </c:pt>
                <c:pt idx="27">
                  <c:v>5.1571428571428574E-2</c:v>
                </c:pt>
                <c:pt idx="28">
                  <c:v>5.442857142857143E-2</c:v>
                </c:pt>
                <c:pt idx="29">
                  <c:v>6.257142857142857E-2</c:v>
                </c:pt>
                <c:pt idx="30">
                  <c:v>7.9857142857142863E-2</c:v>
                </c:pt>
                <c:pt idx="31">
                  <c:v>9.514285714285714E-2</c:v>
                </c:pt>
                <c:pt idx="32">
                  <c:v>0.11571428571428571</c:v>
                </c:pt>
                <c:pt idx="33">
                  <c:v>0.12785714285714286</c:v>
                </c:pt>
                <c:pt idx="34">
                  <c:v>0.14171428571428571</c:v>
                </c:pt>
                <c:pt idx="35">
                  <c:v>0.16014285714285714</c:v>
                </c:pt>
                <c:pt idx="36">
                  <c:v>0.17485714285714285</c:v>
                </c:pt>
                <c:pt idx="37">
                  <c:v>0.19914285714285715</c:v>
                </c:pt>
                <c:pt idx="38">
                  <c:v>0.21714285714285714</c:v>
                </c:pt>
                <c:pt idx="39">
                  <c:v>0.23757142857142857</c:v>
                </c:pt>
                <c:pt idx="40">
                  <c:v>0.2702857142857143</c:v>
                </c:pt>
                <c:pt idx="41">
                  <c:v>0.29242857142857143</c:v>
                </c:pt>
                <c:pt idx="42">
                  <c:v>0.32328571428571429</c:v>
                </c:pt>
                <c:pt idx="43">
                  <c:v>0.35714285714285715</c:v>
                </c:pt>
                <c:pt idx="44">
                  <c:v>0.39623809523809522</c:v>
                </c:pt>
                <c:pt idx="45">
                  <c:v>0.42085714285714287</c:v>
                </c:pt>
                <c:pt idx="46">
                  <c:v>0.44476190476190475</c:v>
                </c:pt>
                <c:pt idx="47">
                  <c:v>0.46876190476190477</c:v>
                </c:pt>
                <c:pt idx="48">
                  <c:v>0.49914285714285717</c:v>
                </c:pt>
                <c:pt idx="49">
                  <c:v>0.51633333333333331</c:v>
                </c:pt>
                <c:pt idx="50">
                  <c:v>0.54666666666666663</c:v>
                </c:pt>
                <c:pt idx="51">
                  <c:v>0.57904761904761903</c:v>
                </c:pt>
                <c:pt idx="52">
                  <c:v>0.61266666666666669</c:v>
                </c:pt>
                <c:pt idx="53">
                  <c:v>0.6597142857142857</c:v>
                </c:pt>
                <c:pt idx="54">
                  <c:v>0.69399999999999995</c:v>
                </c:pt>
                <c:pt idx="55">
                  <c:v>0.74033333333333329</c:v>
                </c:pt>
                <c:pt idx="56">
                  <c:v>0.79223809523809519</c:v>
                </c:pt>
                <c:pt idx="57">
                  <c:v>0.84095238095238101</c:v>
                </c:pt>
                <c:pt idx="58">
                  <c:v>0.88152380952380949</c:v>
                </c:pt>
                <c:pt idx="59">
                  <c:v>0.92600000000000005</c:v>
                </c:pt>
                <c:pt idx="60">
                  <c:v>0.93152380952380953</c:v>
                </c:pt>
                <c:pt idx="61">
                  <c:v>0.94762922766279645</c:v>
                </c:pt>
                <c:pt idx="62">
                  <c:v>0.96373464580178347</c:v>
                </c:pt>
                <c:pt idx="63">
                  <c:v>0.97984006394077039</c:v>
                </c:pt>
                <c:pt idx="64">
                  <c:v>0.9959454820797573</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4-C942-4B44-BA0A-777439853827}"/>
            </c:ext>
          </c:extLst>
        </c:ser>
        <c:ser>
          <c:idx val="4"/>
          <c:order val="5"/>
          <c:tx>
            <c:strRef>
              <c:f>' STAMP Summary'!$BQ$8</c:f>
              <c:strCache>
                <c:ptCount val="1"/>
                <c:pt idx="0">
                  <c:v>2014</c:v>
                </c:pt>
              </c:strCache>
            </c:strRef>
          </c:tx>
          <c:spPr>
            <a:ln w="12700">
              <a:solidFill>
                <a:srgbClr val="80008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Summary'!$BQ$9:$BQ$111</c:f>
              <c:numCache>
                <c:formatCode>0.0%</c:formatCode>
                <c:ptCount val="103"/>
                <c:pt idx="0">
                  <c:v>4.761904761904762E-5</c:v>
                </c:pt>
                <c:pt idx="1">
                  <c:v>4.761904761904762E-5</c:v>
                </c:pt>
                <c:pt idx="2">
                  <c:v>4.761904761904762E-5</c:v>
                </c:pt>
                <c:pt idx="3">
                  <c:v>4.761904761904762E-5</c:v>
                </c:pt>
                <c:pt idx="4">
                  <c:v>4.761904761904762E-5</c:v>
                </c:pt>
                <c:pt idx="5">
                  <c:v>4.761904761904762E-5</c:v>
                </c:pt>
                <c:pt idx="6">
                  <c:v>1.9047619047619048E-4</c:v>
                </c:pt>
                <c:pt idx="7">
                  <c:v>1.9047619047619048E-4</c:v>
                </c:pt>
                <c:pt idx="8">
                  <c:v>3.3333333333333332E-4</c:v>
                </c:pt>
                <c:pt idx="9">
                  <c:v>6.19047619047619E-4</c:v>
                </c:pt>
                <c:pt idx="10">
                  <c:v>1.3333333333333333E-3</c:v>
                </c:pt>
                <c:pt idx="11">
                  <c:v>1.7142857142857142E-3</c:v>
                </c:pt>
                <c:pt idx="12">
                  <c:v>2.4285714285714284E-3</c:v>
                </c:pt>
                <c:pt idx="13">
                  <c:v>2.5714285714285713E-3</c:v>
                </c:pt>
                <c:pt idx="14">
                  <c:v>3.142857142857143E-3</c:v>
                </c:pt>
                <c:pt idx="15">
                  <c:v>3.8571428571428572E-3</c:v>
                </c:pt>
                <c:pt idx="16">
                  <c:v>4.5714285714285718E-3</c:v>
                </c:pt>
                <c:pt idx="17">
                  <c:v>5.0952380952380954E-3</c:v>
                </c:pt>
                <c:pt idx="18">
                  <c:v>6.3809523809523813E-3</c:v>
                </c:pt>
                <c:pt idx="19">
                  <c:v>7.1428571428571426E-3</c:v>
                </c:pt>
                <c:pt idx="20">
                  <c:v>7.5714285714285718E-3</c:v>
                </c:pt>
                <c:pt idx="21">
                  <c:v>8.2857142857142851E-3</c:v>
                </c:pt>
                <c:pt idx="22">
                  <c:v>8.5714285714285719E-3</c:v>
                </c:pt>
                <c:pt idx="23">
                  <c:v>8.9047619047619049E-3</c:v>
                </c:pt>
                <c:pt idx="24">
                  <c:v>9.8571428571428577E-3</c:v>
                </c:pt>
                <c:pt idx="25">
                  <c:v>1.0619047619047618E-2</c:v>
                </c:pt>
                <c:pt idx="26">
                  <c:v>1.1285714285714286E-2</c:v>
                </c:pt>
                <c:pt idx="27">
                  <c:v>1.2536796536796535E-2</c:v>
                </c:pt>
                <c:pt idx="28">
                  <c:v>1.4367532467532466E-2</c:v>
                </c:pt>
                <c:pt idx="29">
                  <c:v>1.6777922077922076E-2</c:v>
                </c:pt>
                <c:pt idx="30">
                  <c:v>1.9767965367965365E-2</c:v>
                </c:pt>
                <c:pt idx="31">
                  <c:v>2.3337662337662334E-2</c:v>
                </c:pt>
                <c:pt idx="32">
                  <c:v>2.7487012987012983E-2</c:v>
                </c:pt>
                <c:pt idx="33">
                  <c:v>3.2216017316017309E-2</c:v>
                </c:pt>
                <c:pt idx="34">
                  <c:v>3.7524675324675322E-2</c:v>
                </c:pt>
                <c:pt idx="35">
                  <c:v>4.3412987012987007E-2</c:v>
                </c:pt>
                <c:pt idx="36">
                  <c:v>4.7919913419913411E-2</c:v>
                </c:pt>
                <c:pt idx="37">
                  <c:v>5.4967532467532457E-2</c:v>
                </c:pt>
                <c:pt idx="38">
                  <c:v>6.3015151515151496E-2</c:v>
                </c:pt>
                <c:pt idx="39">
                  <c:v>7.4872294372294354E-2</c:v>
                </c:pt>
                <c:pt idx="40">
                  <c:v>8.1967532467532453E-2</c:v>
                </c:pt>
                <c:pt idx="41">
                  <c:v>9.515800865800865E-2</c:v>
                </c:pt>
                <c:pt idx="42">
                  <c:v>0.10420562770562769</c:v>
                </c:pt>
                <c:pt idx="43">
                  <c:v>0.11477705627705627</c:v>
                </c:pt>
                <c:pt idx="44">
                  <c:v>0.13020562770562769</c:v>
                </c:pt>
                <c:pt idx="45">
                  <c:v>0.14234848484848484</c:v>
                </c:pt>
                <c:pt idx="46">
                  <c:v>0.15215800865800863</c:v>
                </c:pt>
                <c:pt idx="47">
                  <c:v>0.16653896103896101</c:v>
                </c:pt>
                <c:pt idx="48">
                  <c:v>0.17958658008658007</c:v>
                </c:pt>
                <c:pt idx="49">
                  <c:v>0.19353896103896104</c:v>
                </c:pt>
                <c:pt idx="50">
                  <c:v>0.20234848484848486</c:v>
                </c:pt>
                <c:pt idx="51">
                  <c:v>0.21125324675324675</c:v>
                </c:pt>
                <c:pt idx="52">
                  <c:v>0.2227770562770563</c:v>
                </c:pt>
                <c:pt idx="53">
                  <c:v>0.23901515151515151</c:v>
                </c:pt>
                <c:pt idx="54">
                  <c:v>0.2513008658008658</c:v>
                </c:pt>
                <c:pt idx="55">
                  <c:v>0.26963419913419912</c:v>
                </c:pt>
                <c:pt idx="56">
                  <c:v>0.28406277056277057</c:v>
                </c:pt>
                <c:pt idx="57">
                  <c:v>0.29896753246753249</c:v>
                </c:pt>
                <c:pt idx="58">
                  <c:v>0.31468181818181817</c:v>
                </c:pt>
                <c:pt idx="59">
                  <c:v>0.32687229437229437</c:v>
                </c:pt>
                <c:pt idx="60">
                  <c:v>0.34858658008658011</c:v>
                </c:pt>
                <c:pt idx="61">
                  <c:v>0.36782467532467533</c:v>
                </c:pt>
                <c:pt idx="62">
                  <c:v>0.38158658008658008</c:v>
                </c:pt>
                <c:pt idx="63">
                  <c:v>0.38434848484848488</c:v>
                </c:pt>
                <c:pt idx="64">
                  <c:v>0.39444372294372293</c:v>
                </c:pt>
                <c:pt idx="65">
                  <c:v>0.41634848484848486</c:v>
                </c:pt>
                <c:pt idx="66">
                  <c:v>0.44691991341991344</c:v>
                </c:pt>
                <c:pt idx="67">
                  <c:v>0.49072943722943724</c:v>
                </c:pt>
                <c:pt idx="68">
                  <c:v>0.52477705627705629</c:v>
                </c:pt>
                <c:pt idx="69">
                  <c:v>0.56934848484848488</c:v>
                </c:pt>
                <c:pt idx="70">
                  <c:v>0.61411038961038966</c:v>
                </c:pt>
                <c:pt idx="71">
                  <c:v>0.64677705627705628</c:v>
                </c:pt>
                <c:pt idx="72">
                  <c:v>0.67877705627705631</c:v>
                </c:pt>
                <c:pt idx="73">
                  <c:v>0.69572943722943725</c:v>
                </c:pt>
                <c:pt idx="74">
                  <c:v>0.70877705627705634</c:v>
                </c:pt>
                <c:pt idx="75">
                  <c:v>0.71953896103896109</c:v>
                </c:pt>
                <c:pt idx="76">
                  <c:v>0.72930086580086584</c:v>
                </c:pt>
                <c:pt idx="77">
                  <c:v>0.73858658008658007</c:v>
                </c:pt>
                <c:pt idx="78">
                  <c:v>0.74372943722943718</c:v>
                </c:pt>
                <c:pt idx="79">
                  <c:v>0.74549134199134204</c:v>
                </c:pt>
                <c:pt idx="80">
                  <c:v>0.74977705627705626</c:v>
                </c:pt>
                <c:pt idx="81">
                  <c:v>0.74977705627705626</c:v>
                </c:pt>
                <c:pt idx="82">
                  <c:v>0.74977705627705626</c:v>
                </c:pt>
                <c:pt idx="83">
                  <c:v>0.74977705627705626</c:v>
                </c:pt>
                <c:pt idx="84">
                  <c:v>0.74977705627705626</c:v>
                </c:pt>
                <c:pt idx="85">
                  <c:v>0.74977705627705626</c:v>
                </c:pt>
                <c:pt idx="86">
                  <c:v>0.74977705627705626</c:v>
                </c:pt>
                <c:pt idx="87">
                  <c:v>0.74977705627705626</c:v>
                </c:pt>
                <c:pt idx="88">
                  <c:v>0.74977705627705626</c:v>
                </c:pt>
                <c:pt idx="89">
                  <c:v>0.74977705627705626</c:v>
                </c:pt>
                <c:pt idx="90">
                  <c:v>0.74977705627705626</c:v>
                </c:pt>
                <c:pt idx="91">
                  <c:v>0.74977705627705626</c:v>
                </c:pt>
                <c:pt idx="92">
                  <c:v>0.74977705627705626</c:v>
                </c:pt>
                <c:pt idx="93">
                  <c:v>0.74977705627705626</c:v>
                </c:pt>
                <c:pt idx="94">
                  <c:v>0.74977705627705626</c:v>
                </c:pt>
                <c:pt idx="95">
                  <c:v>0.74977705627705626</c:v>
                </c:pt>
                <c:pt idx="96">
                  <c:v>0.74977705627705626</c:v>
                </c:pt>
                <c:pt idx="97">
                  <c:v>0.74977705627705626</c:v>
                </c:pt>
                <c:pt idx="98">
                  <c:v>0.74977705627705626</c:v>
                </c:pt>
                <c:pt idx="99">
                  <c:v>0.74977705627705626</c:v>
                </c:pt>
                <c:pt idx="100">
                  <c:v>0.74977705627705626</c:v>
                </c:pt>
                <c:pt idx="101">
                  <c:v>0.74977705627705626</c:v>
                </c:pt>
                <c:pt idx="102">
                  <c:v>0.74977705627705626</c:v>
                </c:pt>
              </c:numCache>
            </c:numRef>
          </c:val>
          <c:smooth val="0"/>
          <c:extLst>
            <c:ext xmlns:c16="http://schemas.microsoft.com/office/drawing/2014/chart" uri="{C3380CC4-5D6E-409C-BE32-E72D297353CC}">
              <c16:uniqueId val="{00000005-C942-4B44-BA0A-777439853827}"/>
            </c:ext>
          </c:extLst>
        </c:ser>
        <c:ser>
          <c:idx val="3"/>
          <c:order val="6"/>
          <c:tx>
            <c:strRef>
              <c:f>' STAMP Summary'!$BP$8</c:f>
              <c:strCache>
                <c:ptCount val="1"/>
                <c:pt idx="0">
                  <c:v>2015</c:v>
                </c:pt>
              </c:strCache>
            </c:strRef>
          </c:tx>
          <c:spPr>
            <a:ln w="12700">
              <a:solidFill>
                <a:srgbClr val="00FFFF"/>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Summary'!$BP$9:$BP$111</c:f>
              <c:numCache>
                <c:formatCode>0.0%</c:formatCode>
                <c:ptCount val="103"/>
                <c:pt idx="0">
                  <c:v>0</c:v>
                </c:pt>
                <c:pt idx="1">
                  <c:v>0</c:v>
                </c:pt>
                <c:pt idx="2">
                  <c:v>0</c:v>
                </c:pt>
                <c:pt idx="3">
                  <c:v>0</c:v>
                </c:pt>
                <c:pt idx="4">
                  <c:v>0</c:v>
                </c:pt>
                <c:pt idx="5">
                  <c:v>1.4285714285714287E-4</c:v>
                </c:pt>
                <c:pt idx="6">
                  <c:v>1.4285714285714287E-4</c:v>
                </c:pt>
                <c:pt idx="7">
                  <c:v>1.4285714285714287E-4</c:v>
                </c:pt>
                <c:pt idx="8">
                  <c:v>4.2857142857142855E-4</c:v>
                </c:pt>
                <c:pt idx="9">
                  <c:v>5.7142857142857147E-4</c:v>
                </c:pt>
                <c:pt idx="10">
                  <c:v>7.1428571428571429E-4</c:v>
                </c:pt>
                <c:pt idx="11">
                  <c:v>1.2857142857142856E-3</c:v>
                </c:pt>
                <c:pt idx="12">
                  <c:v>2E-3</c:v>
                </c:pt>
                <c:pt idx="13">
                  <c:v>2.3809523809523812E-3</c:v>
                </c:pt>
                <c:pt idx="14">
                  <c:v>2.8095238095238095E-3</c:v>
                </c:pt>
                <c:pt idx="15">
                  <c:v>3.5714285714285713E-3</c:v>
                </c:pt>
                <c:pt idx="16">
                  <c:v>3.619047619047619E-3</c:v>
                </c:pt>
                <c:pt idx="17">
                  <c:v>4.5714285714285718E-3</c:v>
                </c:pt>
                <c:pt idx="18">
                  <c:v>8.5238095238095238E-3</c:v>
                </c:pt>
                <c:pt idx="19">
                  <c:v>1.1523809523809523E-2</c:v>
                </c:pt>
                <c:pt idx="20">
                  <c:v>1.3047619047619047E-2</c:v>
                </c:pt>
                <c:pt idx="21">
                  <c:v>1.3666666666666667E-2</c:v>
                </c:pt>
                <c:pt idx="22">
                  <c:v>1.4809523809523809E-2</c:v>
                </c:pt>
                <c:pt idx="23">
                  <c:v>1.719047619047619E-2</c:v>
                </c:pt>
                <c:pt idx="24">
                  <c:v>2.0047619047619047E-2</c:v>
                </c:pt>
                <c:pt idx="25">
                  <c:v>2.6809523809523811E-2</c:v>
                </c:pt>
                <c:pt idx="26">
                  <c:v>3.6380952380952382E-2</c:v>
                </c:pt>
                <c:pt idx="27">
                  <c:v>4.0047619047619047E-2</c:v>
                </c:pt>
                <c:pt idx="28">
                  <c:v>4.8047619047619047E-2</c:v>
                </c:pt>
                <c:pt idx="29">
                  <c:v>6.0047619047619051E-2</c:v>
                </c:pt>
                <c:pt idx="30">
                  <c:v>8.1380952380952387E-2</c:v>
                </c:pt>
                <c:pt idx="31">
                  <c:v>0.10723809523809524</c:v>
                </c:pt>
                <c:pt idx="32">
                  <c:v>0.12038047619047618</c:v>
                </c:pt>
                <c:pt idx="33">
                  <c:v>0.12352333333333332</c:v>
                </c:pt>
                <c:pt idx="34">
                  <c:v>0.12438047619047618</c:v>
                </c:pt>
                <c:pt idx="35">
                  <c:v>0.1258090476190476</c:v>
                </c:pt>
                <c:pt idx="36">
                  <c:v>0.12638047619047618</c:v>
                </c:pt>
                <c:pt idx="37">
                  <c:v>0.12695190476190474</c:v>
                </c:pt>
                <c:pt idx="38">
                  <c:v>0.12809476190476191</c:v>
                </c:pt>
                <c:pt idx="39">
                  <c:v>0.13009476190476191</c:v>
                </c:pt>
                <c:pt idx="40">
                  <c:v>0.13095190476190474</c:v>
                </c:pt>
                <c:pt idx="41">
                  <c:v>0.13595190476190475</c:v>
                </c:pt>
                <c:pt idx="42">
                  <c:v>0.14080904761904761</c:v>
                </c:pt>
                <c:pt idx="43">
                  <c:v>0.15223761904761904</c:v>
                </c:pt>
                <c:pt idx="44">
                  <c:v>0.17052333333333333</c:v>
                </c:pt>
                <c:pt idx="45">
                  <c:v>0.2009042857142857</c:v>
                </c:pt>
                <c:pt idx="46">
                  <c:v>0.22633285714285714</c:v>
                </c:pt>
                <c:pt idx="47">
                  <c:v>0.25899952380952379</c:v>
                </c:pt>
                <c:pt idx="48">
                  <c:v>0.30628523809523811</c:v>
                </c:pt>
                <c:pt idx="49">
                  <c:v>0.32980904761904761</c:v>
                </c:pt>
                <c:pt idx="50">
                  <c:v>0.36619000000000002</c:v>
                </c:pt>
                <c:pt idx="51">
                  <c:v>0.58795190476190473</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6-C942-4B44-BA0A-777439853827}"/>
            </c:ext>
          </c:extLst>
        </c:ser>
        <c:ser>
          <c:idx val="2"/>
          <c:order val="7"/>
          <c:tx>
            <c:strRef>
              <c:f>' STAMP Summary'!$BO$8</c:f>
              <c:strCache>
                <c:ptCount val="1"/>
                <c:pt idx="0">
                  <c:v>2016</c:v>
                </c:pt>
              </c:strCache>
            </c:strRef>
          </c:tx>
          <c:spPr>
            <a:ln w="12700">
              <a:solidFill>
                <a:srgbClr val="FFFF0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Summary'!$BO$9:$BO$111</c:f>
              <c:numCache>
                <c:formatCode>0.0%</c:formatCode>
                <c:ptCount val="103"/>
                <c:pt idx="0">
                  <c:v>3.095238095238095E-4</c:v>
                </c:pt>
                <c:pt idx="1">
                  <c:v>3.095238095238095E-4</c:v>
                </c:pt>
                <c:pt idx="2">
                  <c:v>6.4285714285714282E-4</c:v>
                </c:pt>
                <c:pt idx="3">
                  <c:v>7.8571428571428575E-4</c:v>
                </c:pt>
                <c:pt idx="4">
                  <c:v>1.3571428571428571E-3</c:v>
                </c:pt>
                <c:pt idx="5">
                  <c:v>1.5476190476190477E-3</c:v>
                </c:pt>
                <c:pt idx="6">
                  <c:v>2.1190476190476189E-3</c:v>
                </c:pt>
                <c:pt idx="7">
                  <c:v>2.7380952380952383E-3</c:v>
                </c:pt>
                <c:pt idx="8">
                  <c:v>3.2619047619047619E-3</c:v>
                </c:pt>
                <c:pt idx="9">
                  <c:v>3.642857142857143E-3</c:v>
                </c:pt>
                <c:pt idx="10">
                  <c:v>4.0476190476190473E-3</c:v>
                </c:pt>
                <c:pt idx="11">
                  <c:v>4.8095238095238095E-3</c:v>
                </c:pt>
                <c:pt idx="12">
                  <c:v>6.5238095238095237E-3</c:v>
                </c:pt>
                <c:pt idx="13">
                  <c:v>8.1666666666666658E-3</c:v>
                </c:pt>
                <c:pt idx="14">
                  <c:v>8.4523809523809525E-3</c:v>
                </c:pt>
                <c:pt idx="15">
                  <c:v>8.8809523809523817E-3</c:v>
                </c:pt>
                <c:pt idx="16">
                  <c:v>9.7380952380952384E-3</c:v>
                </c:pt>
                <c:pt idx="17">
                  <c:v>1.0166666666666666E-2</c:v>
                </c:pt>
                <c:pt idx="18">
                  <c:v>1.1166666666666667E-2</c:v>
                </c:pt>
                <c:pt idx="19">
                  <c:v>1.1785714285714287E-2</c:v>
                </c:pt>
                <c:pt idx="20">
                  <c:v>1.2690476190476191E-2</c:v>
                </c:pt>
                <c:pt idx="21">
                  <c:v>1.3214285714285715E-2</c:v>
                </c:pt>
                <c:pt idx="22">
                  <c:v>1.4928571428571428E-2</c:v>
                </c:pt>
                <c:pt idx="23">
                  <c:v>2.0214285714285716E-2</c:v>
                </c:pt>
                <c:pt idx="24">
                  <c:v>3.0547619047619049E-2</c:v>
                </c:pt>
                <c:pt idx="25">
                  <c:v>4.007142857142857E-2</c:v>
                </c:pt>
                <c:pt idx="26">
                  <c:v>4.5690476190476191E-2</c:v>
                </c:pt>
                <c:pt idx="27">
                  <c:v>5.1690476190476189E-2</c:v>
                </c:pt>
                <c:pt idx="28">
                  <c:v>6.2738095238095232E-2</c:v>
                </c:pt>
                <c:pt idx="29">
                  <c:v>7.1214285714285716E-2</c:v>
                </c:pt>
                <c:pt idx="30">
                  <c:v>8.7595238095238101E-2</c:v>
                </c:pt>
                <c:pt idx="31">
                  <c:v>0.10088095238095238</c:v>
                </c:pt>
                <c:pt idx="32">
                  <c:v>0.12183333333333334</c:v>
                </c:pt>
                <c:pt idx="33">
                  <c:v>0.14397619047619048</c:v>
                </c:pt>
                <c:pt idx="34">
                  <c:v>0.15835714285714286</c:v>
                </c:pt>
                <c:pt idx="35">
                  <c:v>0.16935714285714284</c:v>
                </c:pt>
                <c:pt idx="36">
                  <c:v>0.18354761904761904</c:v>
                </c:pt>
                <c:pt idx="37">
                  <c:v>0.19950000000000001</c:v>
                </c:pt>
                <c:pt idx="38">
                  <c:v>0.21059523809523809</c:v>
                </c:pt>
                <c:pt idx="39">
                  <c:v>0.2205</c:v>
                </c:pt>
                <c:pt idx="40">
                  <c:v>0.22850000000000001</c:v>
                </c:pt>
                <c:pt idx="41">
                  <c:v>0.2387857142857143</c:v>
                </c:pt>
                <c:pt idx="42">
                  <c:v>0.2515</c:v>
                </c:pt>
                <c:pt idx="43">
                  <c:v>0.26245238095238094</c:v>
                </c:pt>
                <c:pt idx="44">
                  <c:v>0.27997619047619049</c:v>
                </c:pt>
                <c:pt idx="45">
                  <c:v>0.29088095238095241</c:v>
                </c:pt>
                <c:pt idx="46">
                  <c:v>0.3175</c:v>
                </c:pt>
                <c:pt idx="47">
                  <c:v>0.35102380952380952</c:v>
                </c:pt>
                <c:pt idx="48">
                  <c:v>0.38664285714285712</c:v>
                </c:pt>
                <c:pt idx="49">
                  <c:v>0.42696047619047617</c:v>
                </c:pt>
                <c:pt idx="50">
                  <c:v>0.46466000000000002</c:v>
                </c:pt>
                <c:pt idx="51">
                  <c:v>0.49973809523809526</c:v>
                </c:pt>
                <c:pt idx="52">
                  <c:v>0.53173809523809523</c:v>
                </c:pt>
                <c:pt idx="53">
                  <c:v>0.56802380952380949</c:v>
                </c:pt>
                <c:pt idx="54">
                  <c:v>0.60802380952380952</c:v>
                </c:pt>
                <c:pt idx="55">
                  <c:v>0.65288095238095234</c:v>
                </c:pt>
                <c:pt idx="56">
                  <c:v>0.69664285714285712</c:v>
                </c:pt>
                <c:pt idx="57">
                  <c:v>0.74002380952380953</c:v>
                </c:pt>
                <c:pt idx="58">
                  <c:v>0.78454761904761905</c:v>
                </c:pt>
                <c:pt idx="59">
                  <c:v>0.82459523809523805</c:v>
                </c:pt>
                <c:pt idx="60">
                  <c:v>0.85959571428571424</c:v>
                </c:pt>
                <c:pt idx="61">
                  <c:v>0.89180952380952383</c:v>
                </c:pt>
                <c:pt idx="62">
                  <c:v>0.93419047619047624</c:v>
                </c:pt>
                <c:pt idx="63">
                  <c:v>0.97361904761904761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7-C942-4B44-BA0A-777439853827}"/>
            </c:ext>
          </c:extLst>
        </c:ser>
        <c:ser>
          <c:idx val="1"/>
          <c:order val="8"/>
          <c:tx>
            <c:strRef>
              <c:f>' STAMP Summary'!$BN$8</c:f>
              <c:strCache>
                <c:ptCount val="1"/>
                <c:pt idx="0">
                  <c:v>2017</c:v>
                </c:pt>
              </c:strCache>
            </c:strRef>
          </c:tx>
          <c:spPr>
            <a:ln w="12700">
              <a:solidFill>
                <a:srgbClr val="FF00FF"/>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Summary'!$BN$9:$BN$111</c:f>
              <c:numCache>
                <c:formatCode>0.0%</c:formatCode>
                <c:ptCount val="103"/>
                <c:pt idx="0">
                  <c:v>1.3809523809523809E-3</c:v>
                </c:pt>
                <c:pt idx="1">
                  <c:v>1.6666666666666668E-3</c:v>
                </c:pt>
                <c:pt idx="2">
                  <c:v>1.8095238095238095E-3</c:v>
                </c:pt>
                <c:pt idx="3">
                  <c:v>1.8571428571428571E-3</c:v>
                </c:pt>
                <c:pt idx="4">
                  <c:v>1.9523809523809524E-3</c:v>
                </c:pt>
                <c:pt idx="5">
                  <c:v>1.9523809523809524E-3</c:v>
                </c:pt>
                <c:pt idx="6">
                  <c:v>2.2380952380952382E-3</c:v>
                </c:pt>
                <c:pt idx="7">
                  <c:v>2.5714285714285713E-3</c:v>
                </c:pt>
                <c:pt idx="8">
                  <c:v>2.9047619047619048E-3</c:v>
                </c:pt>
                <c:pt idx="9">
                  <c:v>3.0476190476190477E-3</c:v>
                </c:pt>
                <c:pt idx="10">
                  <c:v>3.1904761904761906E-3</c:v>
                </c:pt>
                <c:pt idx="11">
                  <c:v>3.2857142857142859E-3</c:v>
                </c:pt>
                <c:pt idx="12">
                  <c:v>3.7142857142857142E-3</c:v>
                </c:pt>
                <c:pt idx="13">
                  <c:v>5.0952380952380954E-3</c:v>
                </c:pt>
                <c:pt idx="14">
                  <c:v>7.7619047619047615E-3</c:v>
                </c:pt>
                <c:pt idx="15">
                  <c:v>8.8571428571428568E-3</c:v>
                </c:pt>
                <c:pt idx="16">
                  <c:v>1.0523809523809524E-2</c:v>
                </c:pt>
                <c:pt idx="17">
                  <c:v>1.5571428571428571E-2</c:v>
                </c:pt>
                <c:pt idx="18">
                  <c:v>1.9238095238095238E-2</c:v>
                </c:pt>
                <c:pt idx="19">
                  <c:v>2.1666666666666667E-2</c:v>
                </c:pt>
                <c:pt idx="20">
                  <c:v>2.5666666666666667E-2</c:v>
                </c:pt>
                <c:pt idx="21">
                  <c:v>2.9238095238095237E-2</c:v>
                </c:pt>
                <c:pt idx="22">
                  <c:v>3.2238095238095239E-2</c:v>
                </c:pt>
                <c:pt idx="23">
                  <c:v>3.561904761904762E-2</c:v>
                </c:pt>
                <c:pt idx="24">
                  <c:v>3.9047619047619046E-2</c:v>
                </c:pt>
                <c:pt idx="25">
                  <c:v>4.123809523809524E-2</c:v>
                </c:pt>
                <c:pt idx="26">
                  <c:v>4.5047619047619045E-2</c:v>
                </c:pt>
                <c:pt idx="27">
                  <c:v>5.4809523809523808E-2</c:v>
                </c:pt>
                <c:pt idx="28">
                  <c:v>6.3095238095238093E-2</c:v>
                </c:pt>
                <c:pt idx="29">
                  <c:v>6.8000000000000005E-2</c:v>
                </c:pt>
                <c:pt idx="30">
                  <c:v>7.338095238095238E-2</c:v>
                </c:pt>
                <c:pt idx="31">
                  <c:v>8.2714285714285712E-2</c:v>
                </c:pt>
                <c:pt idx="32">
                  <c:v>0.10166666666666667</c:v>
                </c:pt>
                <c:pt idx="33">
                  <c:v>0.1159047619047619</c:v>
                </c:pt>
                <c:pt idx="34">
                  <c:v>0.13395238095238096</c:v>
                </c:pt>
                <c:pt idx="35">
                  <c:v>0.14752380952380953</c:v>
                </c:pt>
                <c:pt idx="36">
                  <c:v>0.16190476190476191</c:v>
                </c:pt>
                <c:pt idx="37">
                  <c:v>0.16842857142857143</c:v>
                </c:pt>
                <c:pt idx="38">
                  <c:v>0.17385714285714285</c:v>
                </c:pt>
                <c:pt idx="39">
                  <c:v>0.17871428571428571</c:v>
                </c:pt>
                <c:pt idx="40">
                  <c:v>0.19295238095238096</c:v>
                </c:pt>
                <c:pt idx="41">
                  <c:v>0.23204761904761906</c:v>
                </c:pt>
                <c:pt idx="42">
                  <c:v>0.27747619047619049</c:v>
                </c:pt>
                <c:pt idx="43">
                  <c:v>0.31571428571428573</c:v>
                </c:pt>
                <c:pt idx="44">
                  <c:v>0.33700000000000002</c:v>
                </c:pt>
                <c:pt idx="45">
                  <c:v>0.371</c:v>
                </c:pt>
                <c:pt idx="46">
                  <c:v>0.40390476190476188</c:v>
                </c:pt>
                <c:pt idx="47">
                  <c:v>0.42757142857142855</c:v>
                </c:pt>
                <c:pt idx="48">
                  <c:v>0.45438095238095239</c:v>
                </c:pt>
                <c:pt idx="49">
                  <c:v>0.48390476190476189</c:v>
                </c:pt>
                <c:pt idx="50">
                  <c:v>0.51761904761904765</c:v>
                </c:pt>
                <c:pt idx="51">
                  <c:v>0.55300000000000005</c:v>
                </c:pt>
                <c:pt idx="52">
                  <c:v>0.58995238095238101</c:v>
                </c:pt>
                <c:pt idx="53">
                  <c:v>0.61247619047619051</c:v>
                </c:pt>
                <c:pt idx="54">
                  <c:v>0.63980952380952383</c:v>
                </c:pt>
                <c:pt idx="55">
                  <c:v>0.66714285714285715</c:v>
                </c:pt>
                <c:pt idx="56">
                  <c:v>0.69299999999999995</c:v>
                </c:pt>
                <c:pt idx="57">
                  <c:v>0.71780952380952379</c:v>
                </c:pt>
                <c:pt idx="58">
                  <c:v>0.748</c:v>
                </c:pt>
                <c:pt idx="59">
                  <c:v>0.76838095238095239</c:v>
                </c:pt>
                <c:pt idx="60">
                  <c:v>0.79038095238095241</c:v>
                </c:pt>
                <c:pt idx="61">
                  <c:v>0.81880952380952376</c:v>
                </c:pt>
                <c:pt idx="62">
                  <c:v>0.85895238095238091</c:v>
                </c:pt>
                <c:pt idx="63">
                  <c:v>0.8985238095238095</c:v>
                </c:pt>
                <c:pt idx="64">
                  <c:v>0.94071428571428573</c:v>
                </c:pt>
                <c:pt idx="65">
                  <c:v>0.97299999999999998</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8-C942-4B44-BA0A-777439853827}"/>
            </c:ext>
          </c:extLst>
        </c:ser>
        <c:ser>
          <c:idx val="0"/>
          <c:order val="9"/>
          <c:tx>
            <c:strRef>
              <c:f>' STAMP Summary'!$BM$8</c:f>
              <c:strCache>
                <c:ptCount val="1"/>
                <c:pt idx="0">
                  <c:v>2018</c:v>
                </c:pt>
              </c:strCache>
            </c:strRef>
          </c:tx>
          <c:spPr>
            <a:ln w="12700">
              <a:solidFill>
                <a:srgbClr val="00FF0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Summary'!$BM$9:$BM$111</c:f>
              <c:numCache>
                <c:formatCode>0.0%</c:formatCode>
                <c:ptCount val="103"/>
                <c:pt idx="0">
                  <c:v>5.7142857142857147E-4</c:v>
                </c:pt>
                <c:pt idx="1">
                  <c:v>5.7142857142857147E-4</c:v>
                </c:pt>
                <c:pt idx="2">
                  <c:v>6.6666666666666664E-4</c:v>
                </c:pt>
                <c:pt idx="3">
                  <c:v>8.0952380952380957E-4</c:v>
                </c:pt>
                <c:pt idx="4">
                  <c:v>1.1904761904761906E-3</c:v>
                </c:pt>
                <c:pt idx="5">
                  <c:v>1.6666666666666668E-3</c:v>
                </c:pt>
                <c:pt idx="6">
                  <c:v>1.7142857142857142E-3</c:v>
                </c:pt>
                <c:pt idx="7">
                  <c:v>1.7619047619047618E-3</c:v>
                </c:pt>
                <c:pt idx="8">
                  <c:v>1.7619047619047618E-3</c:v>
                </c:pt>
                <c:pt idx="9">
                  <c:v>1.7619047619047618E-3</c:v>
                </c:pt>
                <c:pt idx="10">
                  <c:v>1.8571428571428571E-3</c:v>
                </c:pt>
                <c:pt idx="11">
                  <c:v>1.8571428571428571E-3</c:v>
                </c:pt>
                <c:pt idx="12">
                  <c:v>2.0952380952380953E-3</c:v>
                </c:pt>
                <c:pt idx="13">
                  <c:v>2.476190476190476E-3</c:v>
                </c:pt>
                <c:pt idx="14">
                  <c:v>3.4285714285714284E-3</c:v>
                </c:pt>
                <c:pt idx="15">
                  <c:v>4.1904761904761906E-3</c:v>
                </c:pt>
                <c:pt idx="16">
                  <c:v>4.8571428571428567E-3</c:v>
                </c:pt>
                <c:pt idx="17">
                  <c:v>6.2380952380952379E-3</c:v>
                </c:pt>
                <c:pt idx="18">
                  <c:v>7.8095238095238096E-3</c:v>
                </c:pt>
                <c:pt idx="19">
                  <c:v>8.7142857142857143E-3</c:v>
                </c:pt>
                <c:pt idx="20">
                  <c:v>8.9999999999999993E-3</c:v>
                </c:pt>
                <c:pt idx="21">
                  <c:v>9.4761904761904766E-3</c:v>
                </c:pt>
                <c:pt idx="22">
                  <c:v>1.2999999999999999E-2</c:v>
                </c:pt>
                <c:pt idx="23">
                  <c:v>1.8666666666666668E-2</c:v>
                </c:pt>
                <c:pt idx="24">
                  <c:v>2.1714285714285714E-2</c:v>
                </c:pt>
                <c:pt idx="25">
                  <c:v>2.4761904761904763E-2</c:v>
                </c:pt>
                <c:pt idx="26">
                  <c:v>2.8238095238095239E-2</c:v>
                </c:pt>
                <c:pt idx="27">
                  <c:v>3.0714285714285715E-2</c:v>
                </c:pt>
                <c:pt idx="28">
                  <c:v>3.8809523809523808E-2</c:v>
                </c:pt>
                <c:pt idx="29">
                  <c:v>5.104761904761905E-2</c:v>
                </c:pt>
                <c:pt idx="30">
                  <c:v>6.8285714285714283E-2</c:v>
                </c:pt>
                <c:pt idx="31">
                  <c:v>8.995238095238095E-2</c:v>
                </c:pt>
                <c:pt idx="32">
                  <c:v>0.10547619047619047</c:v>
                </c:pt>
                <c:pt idx="33">
                  <c:v>0.12871428571428573</c:v>
                </c:pt>
                <c:pt idx="34">
                  <c:v>0.15233333333333332</c:v>
                </c:pt>
                <c:pt idx="35">
                  <c:v>0.17723809523809525</c:v>
                </c:pt>
                <c:pt idx="36">
                  <c:v>0.19933333333333333</c:v>
                </c:pt>
                <c:pt idx="37">
                  <c:v>0.2230952380952381</c:v>
                </c:pt>
                <c:pt idx="38">
                  <c:v>0.24271428571428572</c:v>
                </c:pt>
                <c:pt idx="39">
                  <c:v>0.26833333333333331</c:v>
                </c:pt>
                <c:pt idx="40">
                  <c:v>0.29076190476190478</c:v>
                </c:pt>
                <c:pt idx="41">
                  <c:v>0.32261904761904764</c:v>
                </c:pt>
                <c:pt idx="42">
                  <c:v>0.35361904761904761</c:v>
                </c:pt>
                <c:pt idx="43">
                  <c:v>0.38733333333333331</c:v>
                </c:pt>
                <c:pt idx="44">
                  <c:v>0.42752380952380953</c:v>
                </c:pt>
                <c:pt idx="45">
                  <c:v>0.45766666666666667</c:v>
                </c:pt>
                <c:pt idx="46">
                  <c:v>0.49909523809523809</c:v>
                </c:pt>
                <c:pt idx="47">
                  <c:v>0.54047619047619044</c:v>
                </c:pt>
                <c:pt idx="48">
                  <c:v>0.59790476190476194</c:v>
                </c:pt>
                <c:pt idx="49">
                  <c:v>0.71799999999999997</c:v>
                </c:pt>
                <c:pt idx="50">
                  <c:v>0.77657142857142858</c:v>
                </c:pt>
                <c:pt idx="51">
                  <c:v>0.81171428571428572</c:v>
                </c:pt>
                <c:pt idx="52">
                  <c:v>0.82799999999999996</c:v>
                </c:pt>
                <c:pt idx="53">
                  <c:v>0.874</c:v>
                </c:pt>
                <c:pt idx="54">
                  <c:v>0.92607142857142855</c:v>
                </c:pt>
                <c:pt idx="55">
                  <c:v>0.94964285714285712</c:v>
                </c:pt>
                <c:pt idx="56">
                  <c:v>0.97964285714285715</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9-C942-4B44-BA0A-777439853827}"/>
            </c:ext>
          </c:extLst>
        </c:ser>
        <c:ser>
          <c:idx val="9"/>
          <c:order val="10"/>
          <c:tx>
            <c:strRef>
              <c:f>' STAMP Summary'!$BL$8</c:f>
              <c:strCache>
                <c:ptCount val="1"/>
                <c:pt idx="0">
                  <c:v>2019</c:v>
                </c:pt>
              </c:strCache>
            </c:strRef>
          </c:tx>
          <c:spPr>
            <a:ln w="12700">
              <a:solidFill>
                <a:srgbClr val="FF000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Summary'!$BL$9:$BL$111</c:f>
              <c:numCache>
                <c:formatCode>0.0%</c:formatCode>
                <c:ptCount val="103"/>
                <c:pt idx="0">
                  <c:v>2.0476190476190477E-3</c:v>
                </c:pt>
                <c:pt idx="1">
                  <c:v>2.9523809523809524E-3</c:v>
                </c:pt>
                <c:pt idx="2">
                  <c:v>3.952380952380952E-3</c:v>
                </c:pt>
                <c:pt idx="3">
                  <c:v>4.4285714285714284E-3</c:v>
                </c:pt>
                <c:pt idx="4">
                  <c:v>5.3809523809523812E-3</c:v>
                </c:pt>
                <c:pt idx="5">
                  <c:v>6.1428571428571426E-3</c:v>
                </c:pt>
                <c:pt idx="6">
                  <c:v>7.3809523809523813E-3</c:v>
                </c:pt>
                <c:pt idx="7">
                  <c:v>8.6666666666666663E-3</c:v>
                </c:pt>
                <c:pt idx="8">
                  <c:v>9.4761904761904766E-3</c:v>
                </c:pt>
                <c:pt idx="9">
                  <c:v>1.0333333333333333E-2</c:v>
                </c:pt>
                <c:pt idx="10">
                  <c:v>1.2809523809523809E-2</c:v>
                </c:pt>
                <c:pt idx="11">
                  <c:v>1.5666666666666666E-2</c:v>
                </c:pt>
                <c:pt idx="12">
                  <c:v>2.0333333333333332E-2</c:v>
                </c:pt>
                <c:pt idx="13">
                  <c:v>2.5857142857142856E-2</c:v>
                </c:pt>
                <c:pt idx="14">
                  <c:v>3.0809523809523811E-2</c:v>
                </c:pt>
                <c:pt idx="15">
                  <c:v>3.6333333333333336E-2</c:v>
                </c:pt>
                <c:pt idx="16">
                  <c:v>4.2047619047619049E-2</c:v>
                </c:pt>
                <c:pt idx="17">
                  <c:v>4.6904761904761907E-2</c:v>
                </c:pt>
                <c:pt idx="18">
                  <c:v>5.0523809523809526E-2</c:v>
                </c:pt>
                <c:pt idx="19">
                  <c:v>5.3476190476190476E-2</c:v>
                </c:pt>
                <c:pt idx="20">
                  <c:v>5.8880952380952381E-2</c:v>
                </c:pt>
                <c:pt idx="21">
                  <c:v>6.5261904761904757E-2</c:v>
                </c:pt>
                <c:pt idx="22">
                  <c:v>7.4309523809523811E-2</c:v>
                </c:pt>
                <c:pt idx="23">
                  <c:v>9.2738095238095244E-2</c:v>
                </c:pt>
                <c:pt idx="24">
                  <c:v>0.10249999999999999</c:v>
                </c:pt>
                <c:pt idx="25">
                  <c:v>0.12016666666666667</c:v>
                </c:pt>
                <c:pt idx="26">
                  <c:v>0.14302380952380953</c:v>
                </c:pt>
                <c:pt idx="27">
                  <c:v>0.15973809523809523</c:v>
                </c:pt>
                <c:pt idx="28">
                  <c:v>0.17611904761904762</c:v>
                </c:pt>
                <c:pt idx="29">
                  <c:v>0.1925</c:v>
                </c:pt>
                <c:pt idx="30">
                  <c:v>0.20759523809523808</c:v>
                </c:pt>
                <c:pt idx="31">
                  <c:v>0.22878571428571429</c:v>
                </c:pt>
                <c:pt idx="32">
                  <c:v>0.24930952380952381</c:v>
                </c:pt>
                <c:pt idx="33">
                  <c:v>0.27211904761904759</c:v>
                </c:pt>
                <c:pt idx="34">
                  <c:v>0.29892857142857143</c:v>
                </c:pt>
                <c:pt idx="35">
                  <c:v>0.31730952380952382</c:v>
                </c:pt>
                <c:pt idx="36">
                  <c:v>0.33488095238095239</c:v>
                </c:pt>
                <c:pt idx="37">
                  <c:v>0.34849999999999998</c:v>
                </c:pt>
                <c:pt idx="38">
                  <c:v>0.3674047619047619</c:v>
                </c:pt>
                <c:pt idx="39">
                  <c:v>0.38311904761904764</c:v>
                </c:pt>
                <c:pt idx="40">
                  <c:v>0.40130952380952378</c:v>
                </c:pt>
                <c:pt idx="41">
                  <c:v>0.41769047619047617</c:v>
                </c:pt>
                <c:pt idx="42">
                  <c:v>0.44535714285714284</c:v>
                </c:pt>
                <c:pt idx="43">
                  <c:v>0.47058047619047622</c:v>
                </c:pt>
                <c:pt idx="44">
                  <c:v>0.49493761904761907</c:v>
                </c:pt>
                <c:pt idx="45">
                  <c:v>0.52422333333333337</c:v>
                </c:pt>
                <c:pt idx="46">
                  <c:v>0.55150904761904762</c:v>
                </c:pt>
                <c:pt idx="47">
                  <c:v>0.58046142857142857</c:v>
                </c:pt>
                <c:pt idx="48">
                  <c:v>0.60874714285714293</c:v>
                </c:pt>
                <c:pt idx="49">
                  <c:v>0.64569952380952378</c:v>
                </c:pt>
                <c:pt idx="50">
                  <c:v>0.68603285714285722</c:v>
                </c:pt>
                <c:pt idx="51">
                  <c:v>0.7109376190476191</c:v>
                </c:pt>
                <c:pt idx="52">
                  <c:v>0.73989000000000005</c:v>
                </c:pt>
                <c:pt idx="53">
                  <c:v>0.77741380952380956</c:v>
                </c:pt>
                <c:pt idx="54">
                  <c:v>0.81165190476190485</c:v>
                </c:pt>
                <c:pt idx="55">
                  <c:v>0.84589000000000014</c:v>
                </c:pt>
                <c:pt idx="56">
                  <c:v>0.89169952380952389</c:v>
                </c:pt>
                <c:pt idx="57">
                  <c:v>0.92450904761904773</c:v>
                </c:pt>
                <c:pt idx="58">
                  <c:v>0.96017571428571435</c:v>
                </c:pt>
                <c:pt idx="59">
                  <c:v>0.99708047619047635</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A-C942-4B44-BA0A-777439853827}"/>
            </c:ext>
          </c:extLst>
        </c:ser>
        <c:ser>
          <c:idx val="10"/>
          <c:order val="11"/>
          <c:tx>
            <c:strRef>
              <c:f>' STAMP Summary'!$BK$8</c:f>
              <c:strCache>
                <c:ptCount val="1"/>
                <c:pt idx="0">
                  <c:v>2020</c:v>
                </c:pt>
              </c:strCache>
            </c:strRef>
          </c:tx>
          <c:spPr>
            <a:ln w="25400">
              <a:solidFill>
                <a:srgbClr val="000000"/>
              </a:solidFill>
              <a:prstDash val="solid"/>
            </a:ln>
          </c:spPr>
          <c:marker>
            <c:symbol val="none"/>
          </c:marker>
          <c:cat>
            <c:numRef>
              <c:f>' STAMP Summary'!$AG$9:$AG$111</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c:v>
                </c:pt>
                <c:pt idx="36">
                  <c:v>40</c:v>
                </c:pt>
                <c:pt idx="37">
                  <c:v>14</c:v>
                </c:pt>
                <c:pt idx="38">
                  <c:v>76</c:v>
                </c:pt>
                <c:pt idx="39">
                  <c:v>115</c:v>
                </c:pt>
                <c:pt idx="40">
                  <c:v>252</c:v>
                </c:pt>
                <c:pt idx="41">
                  <c:v>1101</c:v>
                </c:pt>
                <c:pt idx="42">
                  <c:v>531</c:v>
                </c:pt>
                <c:pt idx="43">
                  <c:v>782</c:v>
                </c:pt>
                <c:pt idx="44">
                  <c:v>644</c:v>
                </c:pt>
                <c:pt idx="45">
                  <c:v>336</c:v>
                </c:pt>
                <c:pt idx="46">
                  <c:v>381</c:v>
                </c:pt>
                <c:pt idx="47">
                  <c:v>287</c:v>
                </c:pt>
                <c:pt idx="48">
                  <c:v>213</c:v>
                </c:pt>
                <c:pt idx="49">
                  <c:v>240</c:v>
                </c:pt>
                <c:pt idx="50">
                  <c:v>275</c:v>
                </c:pt>
                <c:pt idx="51">
                  <c:v>367</c:v>
                </c:pt>
                <c:pt idx="52">
                  <c:v>339</c:v>
                </c:pt>
                <c:pt idx="53">
                  <c:v>246</c:v>
                </c:pt>
                <c:pt idx="54">
                  <c:v>248</c:v>
                </c:pt>
                <c:pt idx="55">
                  <c:v>501</c:v>
                </c:pt>
                <c:pt idx="56">
                  <c:v>1524</c:v>
                </c:pt>
                <c:pt idx="57">
                  <c:v>1240</c:v>
                </c:pt>
                <c:pt idx="58">
                  <c:v>761</c:v>
                </c:pt>
                <c:pt idx="59">
                  <c:v>1007</c:v>
                </c:pt>
                <c:pt idx="60">
                  <c:v>2690</c:v>
                </c:pt>
                <c:pt idx="61">
                  <c:v>2827</c:v>
                </c:pt>
                <c:pt idx="62">
                  <c:v>1833</c:v>
                </c:pt>
                <c:pt idx="63">
                  <c:v>1761</c:v>
                </c:pt>
                <c:pt idx="64">
                  <c:v>2483</c:v>
                </c:pt>
                <c:pt idx="65">
                  <c:v>2517</c:v>
                </c:pt>
                <c:pt idx="66">
                  <c:v>2290</c:v>
                </c:pt>
                <c:pt idx="67">
                  <c:v>707</c:v>
                </c:pt>
                <c:pt idx="68">
                  <c:v>449</c:v>
                </c:pt>
                <c:pt idx="69">
                  <c:v>2270</c:v>
                </c:pt>
                <c:pt idx="70">
                  <c:v>1922</c:v>
                </c:pt>
                <c:pt idx="71">
                  <c:v>1189</c:v>
                </c:pt>
                <c:pt idx="72">
                  <c:v>497</c:v>
                </c:pt>
                <c:pt idx="73">
                  <c:v>589</c:v>
                </c:pt>
                <c:pt idx="74">
                  <c:v>131</c:v>
                </c:pt>
                <c:pt idx="75">
                  <c:v>92</c:v>
                </c:pt>
                <c:pt idx="76">
                  <c:v>143</c:v>
                </c:pt>
                <c:pt idx="77">
                  <c:v>151.5</c:v>
                </c:pt>
                <c:pt idx="78">
                  <c:v>75.75</c:v>
                </c:pt>
                <c:pt idx="79">
                  <c:v>0</c:v>
                </c:pt>
                <c:pt idx="80">
                  <c:v>0</c:v>
                </c:pt>
                <c:pt idx="81">
                  <c:v>0</c:v>
                </c:pt>
                <c:pt idx="82">
                  <c:v>0</c:v>
                </c:pt>
                <c:pt idx="83">
                  <c:v>0</c:v>
                </c:pt>
                <c:pt idx="84">
                  <c:v>0</c:v>
                </c:pt>
                <c:pt idx="85">
                  <c:v>0</c:v>
                </c:pt>
                <c:pt idx="86">
                  <c:v>118.25</c:v>
                </c:pt>
                <c:pt idx="87">
                  <c:v>236.5</c:v>
                </c:pt>
                <c:pt idx="88">
                  <c:v>354.75</c:v>
                </c:pt>
                <c:pt idx="89">
                  <c:v>473</c:v>
                </c:pt>
                <c:pt idx="90">
                  <c:v>614</c:v>
                </c:pt>
                <c:pt idx="91">
                  <c:v>452</c:v>
                </c:pt>
                <c:pt idx="92">
                  <c:v>597</c:v>
                </c:pt>
                <c:pt idx="93">
                  <c:v>501</c:v>
                </c:pt>
                <c:pt idx="94">
                  <c:v>275</c:v>
                </c:pt>
                <c:pt idx="95">
                  <c:v>216</c:v>
                </c:pt>
                <c:pt idx="96">
                  <c:v>89</c:v>
                </c:pt>
                <c:pt idx="97">
                  <c:v>71</c:v>
                </c:pt>
                <c:pt idx="98">
                  <c:v>26</c:v>
                </c:pt>
                <c:pt idx="99">
                  <c:v>0</c:v>
                </c:pt>
                <c:pt idx="100">
                  <c:v>0</c:v>
                </c:pt>
                <c:pt idx="101">
                  <c:v>0</c:v>
                </c:pt>
                <c:pt idx="102">
                  <c:v>0</c:v>
                </c:pt>
              </c:numCache>
            </c:numRef>
          </c:cat>
          <c:val>
            <c:numRef>
              <c:f>' STAMP Summary'!$BK$9:$BK$89</c:f>
              <c:numCache>
                <c:formatCode>0.0%</c:formatCode>
                <c:ptCount val="81"/>
                <c:pt idx="0">
                  <c:v>1.5714285714285715E-3</c:v>
                </c:pt>
                <c:pt idx="1">
                  <c:v>1.6190476190476191E-3</c:v>
                </c:pt>
                <c:pt idx="2">
                  <c:v>1.8095238095238095E-3</c:v>
                </c:pt>
                <c:pt idx="3">
                  <c:v>2.0952380952380953E-3</c:v>
                </c:pt>
                <c:pt idx="4">
                  <c:v>2.2380952380952382E-3</c:v>
                </c:pt>
                <c:pt idx="5">
                  <c:v>2.7619047619047619E-3</c:v>
                </c:pt>
                <c:pt idx="6">
                  <c:v>3.3333333333333335E-3</c:v>
                </c:pt>
                <c:pt idx="7">
                  <c:v>3.5714285714285713E-3</c:v>
                </c:pt>
                <c:pt idx="8">
                  <c:v>4.2380952380952379E-3</c:v>
                </c:pt>
                <c:pt idx="9">
                  <c:v>4.7619047619047623E-3</c:v>
                </c:pt>
                <c:pt idx="10">
                  <c:v>6.8571428571428568E-3</c:v>
                </c:pt>
                <c:pt idx="11">
                  <c:v>8.9047619047619049E-3</c:v>
                </c:pt>
                <c:pt idx="12">
                  <c:v>1.0476190476190476E-2</c:v>
                </c:pt>
                <c:pt idx="13">
                  <c:v>1.2809523809523809E-2</c:v>
                </c:pt>
                <c:pt idx="14">
                  <c:v>1.5333333333333332E-2</c:v>
                </c:pt>
                <c:pt idx="15">
                  <c:v>1.9666666666666666E-2</c:v>
                </c:pt>
                <c:pt idx="16">
                  <c:v>2.3428571428571427E-2</c:v>
                </c:pt>
                <c:pt idx="17">
                  <c:v>2.6619047619047619E-2</c:v>
                </c:pt>
                <c:pt idx="18">
                  <c:v>3.2047619047619047E-2</c:v>
                </c:pt>
                <c:pt idx="19">
                  <c:v>3.5333333333333335E-2</c:v>
                </c:pt>
                <c:pt idx="20">
                  <c:v>4.3857142857142858E-2</c:v>
                </c:pt>
                <c:pt idx="21">
                  <c:v>4.9761904761904764E-2</c:v>
                </c:pt>
                <c:pt idx="22">
                  <c:v>6.2523809523809523E-2</c:v>
                </c:pt>
                <c:pt idx="23">
                  <c:v>9.1047619047619044E-2</c:v>
                </c:pt>
                <c:pt idx="24">
                  <c:v>0.11252380952380953</c:v>
                </c:pt>
                <c:pt idx="25">
                  <c:v>0.13328571428571429</c:v>
                </c:pt>
                <c:pt idx="26">
                  <c:v>0.15276190476190477</c:v>
                </c:pt>
                <c:pt idx="27">
                  <c:v>0.17</c:v>
                </c:pt>
                <c:pt idx="28">
                  <c:v>0.18895238095238095</c:v>
                </c:pt>
                <c:pt idx="29">
                  <c:v>0.21309523809523809</c:v>
                </c:pt>
                <c:pt idx="30">
                  <c:v>0.24209523809523809</c:v>
                </c:pt>
                <c:pt idx="31">
                  <c:v>0.27023809523809522</c:v>
                </c:pt>
                <c:pt idx="32">
                  <c:v>0.28957142857142859</c:v>
                </c:pt>
                <c:pt idx="33">
                  <c:v>0.32166666666666666</c:v>
                </c:pt>
                <c:pt idx="34">
                  <c:v>0.33947619047619049</c:v>
                </c:pt>
                <c:pt idx="35">
                  <c:v>0.3608095238095238</c:v>
                </c:pt>
                <c:pt idx="36">
                  <c:v>0.3850952380952381</c:v>
                </c:pt>
                <c:pt idx="37">
                  <c:v>0.40047619047619049</c:v>
                </c:pt>
                <c:pt idx="38">
                  <c:v>0.42471428571428571</c:v>
                </c:pt>
                <c:pt idx="39">
                  <c:v>0.44772285714285714</c:v>
                </c:pt>
                <c:pt idx="40">
                  <c:v>0.46949999999999997</c:v>
                </c:pt>
                <c:pt idx="41">
                  <c:v>0.49745238095238098</c:v>
                </c:pt>
                <c:pt idx="42">
                  <c:v>0.51669047619047614</c:v>
                </c:pt>
                <c:pt idx="43">
                  <c:v>0.53383333333333338</c:v>
                </c:pt>
                <c:pt idx="44">
                  <c:v>0.56411904761904763</c:v>
                </c:pt>
                <c:pt idx="45">
                  <c:v>0.58573809523809528</c:v>
                </c:pt>
                <c:pt idx="46">
                  <c:v>0.61159523809523808</c:v>
                </c:pt>
                <c:pt idx="47">
                  <c:v>0.63811904761904759</c:v>
                </c:pt>
                <c:pt idx="48">
                  <c:v>0.6709761904761905</c:v>
                </c:pt>
                <c:pt idx="49">
                  <c:v>0.6958333333333333</c:v>
                </c:pt>
                <c:pt idx="50">
                  <c:v>0.72516666666666663</c:v>
                </c:pt>
                <c:pt idx="51">
                  <c:v>0.75776190476190475</c:v>
                </c:pt>
                <c:pt idx="52">
                  <c:v>0.79361904761904767</c:v>
                </c:pt>
                <c:pt idx="53">
                  <c:v>0.80747619047619046</c:v>
                </c:pt>
                <c:pt idx="54">
                  <c:v>0.85061904761904761</c:v>
                </c:pt>
                <c:pt idx="55">
                  <c:v>0.9060476190476191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numCache>
            </c:numRef>
          </c:val>
          <c:smooth val="0"/>
          <c:extLst>
            <c:ext xmlns:c16="http://schemas.microsoft.com/office/drawing/2014/chart" uri="{C3380CC4-5D6E-409C-BE32-E72D297353CC}">
              <c16:uniqueId val="{0000000B-C942-4B44-BA0A-777439853827}"/>
            </c:ext>
          </c:extLst>
        </c:ser>
        <c:ser>
          <c:idx val="12"/>
          <c:order val="12"/>
          <c:tx>
            <c:strRef>
              <c:f>' STAMP Summary'!$BJ$8</c:f>
              <c:strCache>
                <c:ptCount val="1"/>
                <c:pt idx="0">
                  <c:v>2021</c:v>
                </c:pt>
              </c:strCache>
            </c:strRef>
          </c:tx>
          <c:marker>
            <c:symbol val="none"/>
          </c:marker>
          <c:val>
            <c:numRef>
              <c:f>' STAMP Summary'!$BJ$9:$BJ$25</c:f>
              <c:numCache>
                <c:formatCode>0.0%</c:formatCode>
                <c:ptCount val="17"/>
                <c:pt idx="0">
                  <c:v>2.6190476190476189E-3</c:v>
                </c:pt>
                <c:pt idx="1">
                  <c:v>2.7142857142857142E-3</c:v>
                </c:pt>
                <c:pt idx="2">
                  <c:v>2.8095238095238095E-3</c:v>
                </c:pt>
                <c:pt idx="3">
                  <c:v>3.0000000000000001E-3</c:v>
                </c:pt>
                <c:pt idx="4">
                  <c:v>3.0000000000000001E-3</c:v>
                </c:pt>
                <c:pt idx="5">
                  <c:v>3.0476190476190477E-3</c:v>
                </c:pt>
                <c:pt idx="6">
                  <c:v>3.142857142857143E-3</c:v>
                </c:pt>
                <c:pt idx="7">
                  <c:v>4.4285714285714284E-3</c:v>
                </c:pt>
                <c:pt idx="8">
                  <c:v>5.6666666666666671E-3</c:v>
                </c:pt>
                <c:pt idx="9">
                  <c:v>8.0952380952380946E-3</c:v>
                </c:pt>
                <c:pt idx="10">
                  <c:v>9.1904761904761899E-3</c:v>
                </c:pt>
                <c:pt idx="11">
                  <c:v>9.9523809523809521E-3</c:v>
                </c:pt>
                <c:pt idx="12">
                  <c:v>1.0380952380952381E-2</c:v>
                </c:pt>
                <c:pt idx="13">
                  <c:v>1.0619047619047618E-2</c:v>
                </c:pt>
                <c:pt idx="14">
                  <c:v>1.0857142857142857E-2</c:v>
                </c:pt>
                <c:pt idx="15">
                  <c:v>1.1523809523809523E-2</c:v>
                </c:pt>
                <c:pt idx="16">
                  <c:v>1.2523809523809524E-2</c:v>
                </c:pt>
              </c:numCache>
            </c:numRef>
          </c:val>
          <c:smooth val="0"/>
          <c:extLst>
            <c:ext xmlns:c16="http://schemas.microsoft.com/office/drawing/2014/chart" uri="{C3380CC4-5D6E-409C-BE32-E72D297353CC}">
              <c16:uniqueId val="{0000000C-C942-4B44-BA0A-777439853827}"/>
            </c:ext>
          </c:extLst>
        </c:ser>
        <c:dLbls>
          <c:showLegendKey val="0"/>
          <c:showVal val="0"/>
          <c:showCatName val="0"/>
          <c:showSerName val="0"/>
          <c:showPercent val="0"/>
          <c:showBubbleSize val="0"/>
        </c:dLbls>
        <c:smooth val="0"/>
        <c:axId val="314865536"/>
        <c:axId val="314867072"/>
      </c:lineChart>
      <c:catAx>
        <c:axId val="314865536"/>
        <c:scaling>
          <c:orientation val="minMax"/>
        </c:scaling>
        <c:delete val="0"/>
        <c:axPos val="b"/>
        <c:numFmt formatCode="0" sourceLinked="1"/>
        <c:majorTickMark val="out"/>
        <c:minorTickMark val="none"/>
        <c:tickLblPos val="nextTo"/>
        <c:spPr>
          <a:ln w="3175">
            <a:solidFill>
              <a:srgbClr val="000000"/>
            </a:solidFill>
            <a:prstDash val="solid"/>
          </a:ln>
        </c:spPr>
        <c:txPr>
          <a:bodyPr rot="-2700000" vert="horz"/>
          <a:lstStyle/>
          <a:p>
            <a:pPr>
              <a:defRPr sz="1450" b="0" i="0" u="none" strike="noStrike" baseline="0">
                <a:solidFill>
                  <a:srgbClr val="000000"/>
                </a:solidFill>
                <a:latin typeface="Arial"/>
                <a:ea typeface="Arial"/>
                <a:cs typeface="Arial"/>
              </a:defRPr>
            </a:pPr>
            <a:endParaRPr lang="en-US"/>
          </a:p>
        </c:txPr>
        <c:crossAx val="314867072"/>
        <c:crosses val="autoZero"/>
        <c:auto val="1"/>
        <c:lblAlgn val="ctr"/>
        <c:lblOffset val="100"/>
        <c:tickLblSkip val="3"/>
        <c:tickMarkSkip val="1"/>
        <c:noMultiLvlLbl val="1"/>
      </c:catAx>
      <c:valAx>
        <c:axId val="314867072"/>
        <c:scaling>
          <c:orientation val="minMax"/>
          <c:max val="1"/>
        </c:scaling>
        <c:delete val="0"/>
        <c:axPos val="l"/>
        <c:majorGridlines>
          <c:spPr>
            <a:ln w="3175">
              <a:solidFill>
                <a:srgbClr val="000000"/>
              </a:solidFill>
              <a:prstDash val="solid"/>
            </a:ln>
          </c:spPr>
        </c:majorGridlines>
        <c:title>
          <c:tx>
            <c:rich>
              <a:bodyPr/>
              <a:lstStyle/>
              <a:p>
                <a:pPr>
                  <a:defRPr sz="1450" b="1" i="0" u="none" strike="noStrike" baseline="0">
                    <a:solidFill>
                      <a:srgbClr val="000000"/>
                    </a:solidFill>
                    <a:latin typeface="Arial"/>
                    <a:ea typeface="Arial"/>
                    <a:cs typeface="Arial"/>
                  </a:defRPr>
                </a:pPr>
                <a:r>
                  <a:rPr lang="en-CA"/>
                  <a:t>Cumulative %</a:t>
                </a:r>
              </a:p>
            </c:rich>
          </c:tx>
          <c:layout>
            <c:manualLayout>
              <c:xMode val="edge"/>
              <c:yMode val="edge"/>
              <c:x val="3.9154267815191858E-3"/>
              <c:y val="0.36910627716316879"/>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450" b="0" i="0" u="none" strike="noStrike" baseline="0">
                <a:solidFill>
                  <a:srgbClr val="000000"/>
                </a:solidFill>
                <a:latin typeface="Arial"/>
                <a:ea typeface="Arial"/>
                <a:cs typeface="Arial"/>
              </a:defRPr>
            </a:pPr>
            <a:endParaRPr lang="en-US"/>
          </a:p>
        </c:txPr>
        <c:crossAx val="314865536"/>
        <c:crosses val="autoZero"/>
        <c:crossBetween val="between"/>
        <c:majorUnit val="0.2"/>
      </c:valAx>
      <c:spPr>
        <a:solidFill>
          <a:srgbClr val="C0C0C0"/>
        </a:solidFill>
        <a:ln w="12700">
          <a:solidFill>
            <a:srgbClr val="808080"/>
          </a:solidFill>
          <a:prstDash val="solid"/>
        </a:ln>
      </c:spPr>
    </c:plotArea>
    <c:legend>
      <c:legendPos val="r"/>
      <c:layout>
        <c:manualLayout>
          <c:xMode val="edge"/>
          <c:yMode val="edge"/>
          <c:x val="0.92169146436961624"/>
          <c:y val="0.18536614800264864"/>
          <c:w val="6.5085265755763247E-2"/>
          <c:h val="0.61945056867891513"/>
        </c:manualLayout>
      </c:layout>
      <c:overlay val="0"/>
      <c:spPr>
        <a:solidFill>
          <a:srgbClr val="FFFFFF"/>
        </a:solidFill>
        <a:ln w="3175">
          <a:solidFill>
            <a:srgbClr val="000000"/>
          </a:solidFill>
          <a:prstDash val="solid"/>
        </a:ln>
      </c:spPr>
      <c:txPr>
        <a:bodyPr/>
        <a:lstStyle/>
        <a:p>
          <a:pPr>
            <a:defRPr sz="144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8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[Stampfalls.xlsx] STAMP Summary!PivotTable5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7398179556513"/>
          <c:y val="6.9838969265651196E-2"/>
          <c:w val="0.83823209412561084"/>
          <c:h val="0.78904654981011701"/>
        </c:manualLayout>
      </c:layout>
      <c:barChart>
        <c:barDir val="col"/>
        <c:grouping val="stacked"/>
        <c:varyColors val="0"/>
        <c:ser>
          <c:idx val="0"/>
          <c:order val="0"/>
          <c:tx>
            <c:strRef>
              <c:f>' STAMP Summary'!$B$136:$B$137</c:f>
              <c:strCache>
                <c:ptCount val="1"/>
                <c:pt idx="0">
                  <c:v>Sum of CN</c:v>
                </c:pt>
              </c:strCache>
            </c:strRef>
          </c:tx>
          <c:spPr>
            <a:solidFill>
              <a:schemeClr val="accent1"/>
            </a:solidFill>
            <a:ln>
              <a:noFill/>
            </a:ln>
            <a:effectLst/>
          </c:spPr>
          <c:invertIfNegative val="0"/>
          <c:cat>
            <c:strRef>
              <c:f>' STAMP Summary'!$A$138:$A$176</c:f>
              <c:strCache>
                <c:ptCount val="38"/>
                <c:pt idx="0">
                  <c:v>1986</c:v>
                </c:pt>
                <c:pt idx="1">
                  <c:v>1987</c:v>
                </c:pt>
                <c:pt idx="2">
                  <c:v>1988</c:v>
                </c:pt>
                <c:pt idx="3">
                  <c:v>1989</c:v>
                </c:pt>
                <c:pt idx="4">
                  <c:v>1990</c:v>
                </c:pt>
                <c:pt idx="5">
                  <c:v>1991</c:v>
                </c:pt>
                <c:pt idx="6">
                  <c:v>1992</c:v>
                </c:pt>
                <c:pt idx="7">
                  <c:v>1993</c:v>
                </c:pt>
                <c:pt idx="8">
                  <c:v>1994</c:v>
                </c:pt>
                <c:pt idx="9">
                  <c:v>1995</c:v>
                </c:pt>
                <c:pt idx="10">
                  <c:v>1996</c:v>
                </c:pt>
                <c:pt idx="11">
                  <c:v>1997</c:v>
                </c:pt>
                <c:pt idx="12">
                  <c:v>1998</c:v>
                </c:pt>
                <c:pt idx="13">
                  <c:v>1999</c:v>
                </c:pt>
                <c:pt idx="14">
                  <c:v>2000</c:v>
                </c:pt>
                <c:pt idx="15">
                  <c:v>2001</c:v>
                </c:pt>
                <c:pt idx="16">
                  <c:v>2002</c:v>
                </c:pt>
                <c:pt idx="17">
                  <c:v>2003</c:v>
                </c:pt>
                <c:pt idx="18">
                  <c:v>2004</c:v>
                </c:pt>
                <c:pt idx="19">
                  <c:v>2005</c:v>
                </c:pt>
                <c:pt idx="20">
                  <c:v>2006</c:v>
                </c:pt>
                <c:pt idx="21">
                  <c:v>2007</c:v>
                </c:pt>
                <c:pt idx="22">
                  <c:v>2008</c:v>
                </c:pt>
                <c:pt idx="23">
                  <c:v>2009</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strCache>
            </c:strRef>
          </c:cat>
          <c:val>
            <c:numRef>
              <c:f>' STAMP Summary'!$B$138:$B$176</c:f>
              <c:numCache>
                <c:formatCode>0</c:formatCode>
                <c:ptCount val="38"/>
                <c:pt idx="0">
                  <c:v>35121</c:v>
                </c:pt>
                <c:pt idx="1">
                  <c:v>53216</c:v>
                </c:pt>
                <c:pt idx="2">
                  <c:v>66171</c:v>
                </c:pt>
                <c:pt idx="3">
                  <c:v>60316</c:v>
                </c:pt>
                <c:pt idx="4">
                  <c:v>117106</c:v>
                </c:pt>
                <c:pt idx="5">
                  <c:v>114414</c:v>
                </c:pt>
                <c:pt idx="6">
                  <c:v>140805</c:v>
                </c:pt>
                <c:pt idx="7">
                  <c:v>96257</c:v>
                </c:pt>
                <c:pt idx="8">
                  <c:v>57678</c:v>
                </c:pt>
                <c:pt idx="9">
                  <c:v>27162</c:v>
                </c:pt>
                <c:pt idx="10">
                  <c:v>27338</c:v>
                </c:pt>
                <c:pt idx="11">
                  <c:v>26115</c:v>
                </c:pt>
                <c:pt idx="12">
                  <c:v>38103</c:v>
                </c:pt>
                <c:pt idx="13">
                  <c:v>13786</c:v>
                </c:pt>
                <c:pt idx="14">
                  <c:v>5032</c:v>
                </c:pt>
                <c:pt idx="15">
                  <c:v>27706</c:v>
                </c:pt>
                <c:pt idx="16">
                  <c:v>32690</c:v>
                </c:pt>
                <c:pt idx="17">
                  <c:v>40227.75</c:v>
                </c:pt>
                <c:pt idx="18">
                  <c:v>64808</c:v>
                </c:pt>
                <c:pt idx="19">
                  <c:v>28935</c:v>
                </c:pt>
                <c:pt idx="20">
                  <c:v>52773</c:v>
                </c:pt>
                <c:pt idx="21">
                  <c:v>16953</c:v>
                </c:pt>
                <c:pt idx="22">
                  <c:v>21080</c:v>
                </c:pt>
                <c:pt idx="23">
                  <c:v>11646</c:v>
                </c:pt>
                <c:pt idx="24">
                  <c:v>24942</c:v>
                </c:pt>
                <c:pt idx="25">
                  <c:v>26269</c:v>
                </c:pt>
                <c:pt idx="26">
                  <c:v>14944</c:v>
                </c:pt>
                <c:pt idx="27">
                  <c:v>28571.855123674904</c:v>
                </c:pt>
                <c:pt idx="28">
                  <c:v>15745.318181818182</c:v>
                </c:pt>
                <c:pt idx="29">
                  <c:v>54789.99</c:v>
                </c:pt>
                <c:pt idx="30">
                  <c:v>47232.5</c:v>
                </c:pt>
                <c:pt idx="31">
                  <c:v>41473.499999999993</c:v>
                </c:pt>
                <c:pt idx="32">
                  <c:v>44384.5</c:v>
                </c:pt>
                <c:pt idx="33">
                  <c:v>34605.69</c:v>
                </c:pt>
                <c:pt idx="34">
                  <c:v>38594.5</c:v>
                </c:pt>
                <c:pt idx="35">
                  <c:v>54679</c:v>
                </c:pt>
                <c:pt idx="36">
                  <c:v>72900.600000000006</c:v>
                </c:pt>
                <c:pt idx="37">
                  <c:v>95781.56</c:v>
                </c:pt>
              </c:numCache>
            </c:numRef>
          </c:val>
          <c:extLst>
            <c:ext xmlns:c16="http://schemas.microsoft.com/office/drawing/2014/chart" uri="{C3380CC4-5D6E-409C-BE32-E72D297353CC}">
              <c16:uniqueId val="{00000000-59D7-4B53-A4D5-8B1478DD3D57}"/>
            </c:ext>
          </c:extLst>
        </c:ser>
        <c:ser>
          <c:idx val="1"/>
          <c:order val="1"/>
          <c:tx>
            <c:strRef>
              <c:f>' STAMP Summary'!$C$136:$C$137</c:f>
              <c:strCache>
                <c:ptCount val="1"/>
                <c:pt idx="0">
                  <c:v>Sum of JCN</c:v>
                </c:pt>
              </c:strCache>
            </c:strRef>
          </c:tx>
          <c:spPr>
            <a:solidFill>
              <a:schemeClr val="accent2"/>
            </a:solidFill>
            <a:ln>
              <a:noFill/>
            </a:ln>
            <a:effectLst/>
          </c:spPr>
          <c:invertIfNegative val="0"/>
          <c:cat>
            <c:strRef>
              <c:f>' STAMP Summary'!$A$138:$A$176</c:f>
              <c:strCache>
                <c:ptCount val="38"/>
                <c:pt idx="0">
                  <c:v>1986</c:v>
                </c:pt>
                <c:pt idx="1">
                  <c:v>1987</c:v>
                </c:pt>
                <c:pt idx="2">
                  <c:v>1988</c:v>
                </c:pt>
                <c:pt idx="3">
                  <c:v>1989</c:v>
                </c:pt>
                <c:pt idx="4">
                  <c:v>1990</c:v>
                </c:pt>
                <c:pt idx="5">
                  <c:v>1991</c:v>
                </c:pt>
                <c:pt idx="6">
                  <c:v>1992</c:v>
                </c:pt>
                <c:pt idx="7">
                  <c:v>1993</c:v>
                </c:pt>
                <c:pt idx="8">
                  <c:v>1994</c:v>
                </c:pt>
                <c:pt idx="9">
                  <c:v>1995</c:v>
                </c:pt>
                <c:pt idx="10">
                  <c:v>1996</c:v>
                </c:pt>
                <c:pt idx="11">
                  <c:v>1997</c:v>
                </c:pt>
                <c:pt idx="12">
                  <c:v>1998</c:v>
                </c:pt>
                <c:pt idx="13">
                  <c:v>1999</c:v>
                </c:pt>
                <c:pt idx="14">
                  <c:v>2000</c:v>
                </c:pt>
                <c:pt idx="15">
                  <c:v>2001</c:v>
                </c:pt>
                <c:pt idx="16">
                  <c:v>2002</c:v>
                </c:pt>
                <c:pt idx="17">
                  <c:v>2003</c:v>
                </c:pt>
                <c:pt idx="18">
                  <c:v>2004</c:v>
                </c:pt>
                <c:pt idx="19">
                  <c:v>2005</c:v>
                </c:pt>
                <c:pt idx="20">
                  <c:v>2006</c:v>
                </c:pt>
                <c:pt idx="21">
                  <c:v>2007</c:v>
                </c:pt>
                <c:pt idx="22">
                  <c:v>2008</c:v>
                </c:pt>
                <c:pt idx="23">
                  <c:v>2009</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strCache>
            </c:strRef>
          </c:cat>
          <c:val>
            <c:numRef>
              <c:f>' STAMP Summary'!$C$138:$C$176</c:f>
              <c:numCache>
                <c:formatCode>0</c:formatCode>
                <c:ptCount val="38"/>
                <c:pt idx="0">
                  <c:v>0</c:v>
                </c:pt>
                <c:pt idx="1">
                  <c:v>0</c:v>
                </c:pt>
                <c:pt idx="2">
                  <c:v>10149</c:v>
                </c:pt>
                <c:pt idx="3">
                  <c:v>16023</c:v>
                </c:pt>
                <c:pt idx="4">
                  <c:v>18149</c:v>
                </c:pt>
                <c:pt idx="5">
                  <c:v>17843</c:v>
                </c:pt>
                <c:pt idx="6">
                  <c:v>4056</c:v>
                </c:pt>
                <c:pt idx="7">
                  <c:v>1808</c:v>
                </c:pt>
                <c:pt idx="8">
                  <c:v>957</c:v>
                </c:pt>
                <c:pt idx="9">
                  <c:v>2500</c:v>
                </c:pt>
                <c:pt idx="10">
                  <c:v>1796</c:v>
                </c:pt>
                <c:pt idx="11">
                  <c:v>643</c:v>
                </c:pt>
                <c:pt idx="12">
                  <c:v>513</c:v>
                </c:pt>
                <c:pt idx="13">
                  <c:v>814</c:v>
                </c:pt>
                <c:pt idx="14">
                  <c:v>2304</c:v>
                </c:pt>
                <c:pt idx="15">
                  <c:v>3447</c:v>
                </c:pt>
                <c:pt idx="16">
                  <c:v>2438</c:v>
                </c:pt>
                <c:pt idx="17">
                  <c:v>5496</c:v>
                </c:pt>
                <c:pt idx="18">
                  <c:v>2487</c:v>
                </c:pt>
                <c:pt idx="19">
                  <c:v>5813</c:v>
                </c:pt>
                <c:pt idx="20">
                  <c:v>911</c:v>
                </c:pt>
                <c:pt idx="21">
                  <c:v>2034</c:v>
                </c:pt>
                <c:pt idx="22">
                  <c:v>925</c:v>
                </c:pt>
                <c:pt idx="23">
                  <c:v>3839</c:v>
                </c:pt>
                <c:pt idx="24">
                  <c:v>1369</c:v>
                </c:pt>
                <c:pt idx="25">
                  <c:v>708</c:v>
                </c:pt>
                <c:pt idx="26">
                  <c:v>2133</c:v>
                </c:pt>
                <c:pt idx="27">
                  <c:v>661.5</c:v>
                </c:pt>
                <c:pt idx="28">
                  <c:v>6076.681818181818</c:v>
                </c:pt>
                <c:pt idx="29">
                  <c:v>1805.5</c:v>
                </c:pt>
                <c:pt idx="30">
                  <c:v>5203.5</c:v>
                </c:pt>
                <c:pt idx="31">
                  <c:v>9459.5</c:v>
                </c:pt>
                <c:pt idx="32">
                  <c:v>1567.5</c:v>
                </c:pt>
                <c:pt idx="33">
                  <c:v>2961.66</c:v>
                </c:pt>
                <c:pt idx="34">
                  <c:v>2041</c:v>
                </c:pt>
                <c:pt idx="35">
                  <c:v>9493</c:v>
                </c:pt>
                <c:pt idx="36">
                  <c:v>5625</c:v>
                </c:pt>
                <c:pt idx="37">
                  <c:v>3760</c:v>
                </c:pt>
              </c:numCache>
            </c:numRef>
          </c:val>
          <c:extLst>
            <c:ext xmlns:c16="http://schemas.microsoft.com/office/drawing/2014/chart" uri="{C3380CC4-5D6E-409C-BE32-E72D297353CC}">
              <c16:uniqueId val="{00000001-59D7-4B53-A4D5-8B1478DD3D57}"/>
            </c:ext>
          </c:extLst>
        </c:ser>
        <c:dLbls>
          <c:showLegendKey val="0"/>
          <c:showVal val="0"/>
          <c:showCatName val="0"/>
          <c:showSerName val="0"/>
          <c:showPercent val="0"/>
          <c:showBubbleSize val="0"/>
        </c:dLbls>
        <c:gapWidth val="50"/>
        <c:overlap val="100"/>
        <c:axId val="1883196271"/>
        <c:axId val="2074508271"/>
      </c:barChart>
      <c:catAx>
        <c:axId val="1883196271"/>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74508271"/>
        <c:crosses val="autoZero"/>
        <c:auto val="1"/>
        <c:lblAlgn val="ctr"/>
        <c:lblOffset val="100"/>
        <c:tickLblSkip val="1"/>
        <c:noMultiLvlLbl val="0"/>
      </c:catAx>
      <c:valAx>
        <c:axId val="207450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Total escapement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3196271"/>
        <c:crosses val="autoZero"/>
        <c:crossBetween val="between"/>
      </c:valAx>
      <c:spPr>
        <a:noFill/>
        <a:ln>
          <a:noFill/>
        </a:ln>
        <a:effectLst/>
      </c:spPr>
    </c:plotArea>
    <c:legend>
      <c:legendPos val="r"/>
      <c:layout>
        <c:manualLayout>
          <c:xMode val="edge"/>
          <c:yMode val="edge"/>
          <c:x val="0.66488269178730219"/>
          <c:y val="5.4934251532905112E-2"/>
          <c:w val="0.14645584436374026"/>
          <c:h val="0.12317710007029206"/>
        </c:manualLayout>
      </c:layout>
      <c:overlay val="0"/>
      <c:spPr>
        <a:solidFill>
          <a:sysClr val="window" lastClr="FFFFFF"/>
        </a:solidFill>
        <a:ln>
          <a:solidFill>
            <a:sysClr val="windowText" lastClr="000000"/>
          </a:solid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28438572504277E-2"/>
          <c:y val="5.0471349724610461E-2"/>
          <c:w val="0.86219790628759307"/>
          <c:h val="0.79679227186317236"/>
        </c:manualLayout>
      </c:layout>
      <c:lineChart>
        <c:grouping val="standard"/>
        <c:varyColors val="0"/>
        <c:ser>
          <c:idx val="10"/>
          <c:order val="0"/>
          <c:tx>
            <c:strRef>
              <c:f>'CN Graph'!$N$40</c:f>
              <c:strCache>
                <c:ptCount val="1"/>
                <c:pt idx="0">
                  <c:v>2011</c:v>
                </c:pt>
              </c:strCache>
            </c:strRef>
          </c:tx>
          <c:spPr>
            <a:ln w="12700" cap="rnd" cmpd="sng" algn="ctr">
              <a:solidFill>
                <a:schemeClr val="accent5">
                  <a:lumMod val="60000"/>
                  <a:shade val="95000"/>
                  <a:satMod val="105000"/>
                  <a:alpha val="50000"/>
                </a:schemeClr>
              </a:solidFill>
              <a:prstDash val="solid"/>
              <a:round/>
            </a:ln>
            <a:effectLst/>
          </c:spPr>
          <c:marker>
            <c:symbol val="none"/>
          </c:marker>
          <c:val>
            <c:numRef>
              <c:f>'CN Graph'!$N$41:$N$153</c:f>
              <c:numCache>
                <c:formatCode>0</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1953</c:v>
                </c:pt>
                <c:pt idx="33">
                  <c:v>2267</c:v>
                </c:pt>
                <c:pt idx="34">
                  <c:v>2815</c:v>
                </c:pt>
                <c:pt idx="35">
                  <c:v>3391</c:v>
                </c:pt>
                <c:pt idx="36">
                  <c:v>3910</c:v>
                </c:pt>
                <c:pt idx="37">
                  <c:v>4296</c:v>
                </c:pt>
                <c:pt idx="38">
                  <c:v>4730</c:v>
                </c:pt>
                <c:pt idx="39">
                  <c:v>5182</c:v>
                </c:pt>
                <c:pt idx="40">
                  <c:v>5681</c:v>
                </c:pt>
                <c:pt idx="41">
                  <c:v>6260</c:v>
                </c:pt>
                <c:pt idx="42">
                  <c:v>6817</c:v>
                </c:pt>
                <c:pt idx="43">
                  <c:v>7616</c:v>
                </c:pt>
                <c:pt idx="44">
                  <c:v>8063</c:v>
                </c:pt>
                <c:pt idx="45">
                  <c:v>8615</c:v>
                </c:pt>
                <c:pt idx="46">
                  <c:v>9438</c:v>
                </c:pt>
                <c:pt idx="47">
                  <c:v>10494</c:v>
                </c:pt>
                <c:pt idx="48">
                  <c:v>11375</c:v>
                </c:pt>
                <c:pt idx="49">
                  <c:v>11997</c:v>
                </c:pt>
                <c:pt idx="50">
                  <c:v>12252</c:v>
                </c:pt>
                <c:pt idx="51">
                  <c:v>12857</c:v>
                </c:pt>
                <c:pt idx="52">
                  <c:v>13836</c:v>
                </c:pt>
                <c:pt idx="53">
                  <c:v>14713</c:v>
                </c:pt>
                <c:pt idx="54">
                  <c:v>15357</c:v>
                </c:pt>
                <c:pt idx="55">
                  <c:v>15605</c:v>
                </c:pt>
                <c:pt idx="56">
                  <c:v>16145</c:v>
                </c:pt>
                <c:pt idx="57">
                  <c:v>16775</c:v>
                </c:pt>
                <c:pt idx="58">
                  <c:v>17164</c:v>
                </c:pt>
                <c:pt idx="59">
                  <c:v>17594</c:v>
                </c:pt>
                <c:pt idx="60">
                  <c:v>18053</c:v>
                </c:pt>
                <c:pt idx="61">
                  <c:v>18184</c:v>
                </c:pt>
                <c:pt idx="62">
                  <c:v>18491</c:v>
                </c:pt>
                <c:pt idx="63">
                  <c:v>18824</c:v>
                </c:pt>
                <c:pt idx="64">
                  <c:v>19138</c:v>
                </c:pt>
                <c:pt idx="65">
                  <c:v>19501</c:v>
                </c:pt>
                <c:pt idx="66">
                  <c:v>19911</c:v>
                </c:pt>
                <c:pt idx="67">
                  <c:v>20213</c:v>
                </c:pt>
                <c:pt idx="68">
                  <c:v>20693</c:v>
                </c:pt>
                <c:pt idx="69">
                  <c:v>21075</c:v>
                </c:pt>
                <c:pt idx="70">
                  <c:v>21379</c:v>
                </c:pt>
                <c:pt idx="71">
                  <c:v>21835</c:v>
                </c:pt>
                <c:pt idx="72">
                  <c:v>22307</c:v>
                </c:pt>
                <c:pt idx="73">
                  <c:v>22797</c:v>
                </c:pt>
                <c:pt idx="74">
                  <c:v>23173</c:v>
                </c:pt>
                <c:pt idx="75">
                  <c:v>23480</c:v>
                </c:pt>
                <c:pt idx="76">
                  <c:v>23662</c:v>
                </c:pt>
                <c:pt idx="77">
                  <c:v>23970</c:v>
                </c:pt>
                <c:pt idx="78">
                  <c:v>24246</c:v>
                </c:pt>
                <c:pt idx="79">
                  <c:v>24585</c:v>
                </c:pt>
                <c:pt idx="80">
                  <c:v>25134</c:v>
                </c:pt>
                <c:pt idx="81">
                  <c:v>25454</c:v>
                </c:pt>
                <c:pt idx="82">
                  <c:v>25674</c:v>
                </c:pt>
                <c:pt idx="83">
                  <c:v>25829</c:v>
                </c:pt>
                <c:pt idx="84">
                  <c:v>25953</c:v>
                </c:pt>
                <c:pt idx="85">
                  <c:v>26066</c:v>
                </c:pt>
                <c:pt idx="86">
                  <c:v>26124</c:v>
                </c:pt>
                <c:pt idx="87">
                  <c:v>26152</c:v>
                </c:pt>
                <c:pt idx="88">
                  <c:v>26185</c:v>
                </c:pt>
                <c:pt idx="89">
                  <c:v>26202</c:v>
                </c:pt>
                <c:pt idx="90">
                  <c:v>26223</c:v>
                </c:pt>
                <c:pt idx="91">
                  <c:v>26243</c:v>
                </c:pt>
                <c:pt idx="92">
                  <c:v>26249</c:v>
                </c:pt>
                <c:pt idx="93">
                  <c:v>26258</c:v>
                </c:pt>
                <c:pt idx="94">
                  <c:v>26265</c:v>
                </c:pt>
                <c:pt idx="95">
                  <c:v>26269</c:v>
                </c:pt>
                <c:pt idx="96">
                  <c:v>26269</c:v>
                </c:pt>
                <c:pt idx="97">
                  <c:v>26269</c:v>
                </c:pt>
                <c:pt idx="98">
                  <c:v>26269</c:v>
                </c:pt>
                <c:pt idx="99">
                  <c:v>26269</c:v>
                </c:pt>
                <c:pt idx="100">
                  <c:v>26269</c:v>
                </c:pt>
                <c:pt idx="101">
                  <c:v>26269</c:v>
                </c:pt>
                <c:pt idx="102">
                  <c:v>26269</c:v>
                </c:pt>
                <c:pt idx="103">
                  <c:v>26269</c:v>
                </c:pt>
                <c:pt idx="104">
                  <c:v>26269</c:v>
                </c:pt>
                <c:pt idx="105">
                  <c:v>26269</c:v>
                </c:pt>
                <c:pt idx="106">
                  <c:v>26269</c:v>
                </c:pt>
                <c:pt idx="107">
                  <c:v>26269</c:v>
                </c:pt>
                <c:pt idx="108">
                  <c:v>26269</c:v>
                </c:pt>
                <c:pt idx="109">
                  <c:v>26269</c:v>
                </c:pt>
                <c:pt idx="110">
                  <c:v>26269</c:v>
                </c:pt>
                <c:pt idx="111">
                  <c:v>26269</c:v>
                </c:pt>
                <c:pt idx="112">
                  <c:v>26269</c:v>
                </c:pt>
              </c:numCache>
            </c:numRef>
          </c:val>
          <c:smooth val="0"/>
          <c:extLst>
            <c:ext xmlns:c16="http://schemas.microsoft.com/office/drawing/2014/chart" uri="{C3380CC4-5D6E-409C-BE32-E72D297353CC}">
              <c16:uniqueId val="{0000000A-E067-42E6-9816-42A0DE58DD20}"/>
            </c:ext>
          </c:extLst>
        </c:ser>
        <c:ser>
          <c:idx val="9"/>
          <c:order val="1"/>
          <c:tx>
            <c:strRef>
              <c:f>'CN Graph'!$M$40</c:f>
              <c:strCache>
                <c:ptCount val="1"/>
                <c:pt idx="0">
                  <c:v>2012</c:v>
                </c:pt>
              </c:strCache>
            </c:strRef>
          </c:tx>
          <c:spPr>
            <a:ln w="12700" cap="rnd" cmpd="sng" algn="ctr">
              <a:solidFill>
                <a:schemeClr val="accent4">
                  <a:lumMod val="60000"/>
                  <a:shade val="95000"/>
                  <a:satMod val="105000"/>
                  <a:alpha val="50000"/>
                </a:schemeClr>
              </a:solidFill>
              <a:prstDash val="solid"/>
              <a:round/>
            </a:ln>
            <a:effectLst/>
          </c:spPr>
          <c:marker>
            <c:symbol val="none"/>
          </c:marker>
          <c:val>
            <c:numRef>
              <c:f>'CN Graph'!$M$41:$M$153</c:f>
              <c:numCache>
                <c:formatCode>0</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1801</c:v>
                </c:pt>
                <c:pt idx="38">
                  <c:v>2227</c:v>
                </c:pt>
                <c:pt idx="39">
                  <c:v>2728</c:v>
                </c:pt>
                <c:pt idx="40">
                  <c:v>3205</c:v>
                </c:pt>
                <c:pt idx="41">
                  <c:v>3640</c:v>
                </c:pt>
                <c:pt idx="42">
                  <c:v>3883</c:v>
                </c:pt>
                <c:pt idx="43">
                  <c:v>4225</c:v>
                </c:pt>
                <c:pt idx="44">
                  <c:v>4585</c:v>
                </c:pt>
                <c:pt idx="45">
                  <c:v>4753</c:v>
                </c:pt>
                <c:pt idx="46">
                  <c:v>4882</c:v>
                </c:pt>
                <c:pt idx="47">
                  <c:v>4984</c:v>
                </c:pt>
                <c:pt idx="48">
                  <c:v>5143</c:v>
                </c:pt>
                <c:pt idx="49">
                  <c:v>5191</c:v>
                </c:pt>
                <c:pt idx="50">
                  <c:v>5527</c:v>
                </c:pt>
                <c:pt idx="51">
                  <c:v>5980</c:v>
                </c:pt>
                <c:pt idx="52">
                  <c:v>6457</c:v>
                </c:pt>
                <c:pt idx="53">
                  <c:v>6919</c:v>
                </c:pt>
                <c:pt idx="54">
                  <c:v>7552</c:v>
                </c:pt>
                <c:pt idx="55">
                  <c:v>7982</c:v>
                </c:pt>
                <c:pt idx="56">
                  <c:v>8220</c:v>
                </c:pt>
                <c:pt idx="57">
                  <c:v>8509</c:v>
                </c:pt>
                <c:pt idx="58">
                  <c:v>8748</c:v>
                </c:pt>
                <c:pt idx="59">
                  <c:v>9031</c:v>
                </c:pt>
                <c:pt idx="60">
                  <c:v>9240</c:v>
                </c:pt>
                <c:pt idx="61">
                  <c:v>9315</c:v>
                </c:pt>
                <c:pt idx="62">
                  <c:v>9364</c:v>
                </c:pt>
                <c:pt idx="63">
                  <c:v>9608</c:v>
                </c:pt>
                <c:pt idx="64">
                  <c:v>10021</c:v>
                </c:pt>
                <c:pt idx="65">
                  <c:v>10225</c:v>
                </c:pt>
                <c:pt idx="66">
                  <c:v>10348</c:v>
                </c:pt>
                <c:pt idx="67">
                  <c:v>10699</c:v>
                </c:pt>
                <c:pt idx="68">
                  <c:v>11135</c:v>
                </c:pt>
                <c:pt idx="69">
                  <c:v>11606</c:v>
                </c:pt>
                <c:pt idx="70">
                  <c:v>12128</c:v>
                </c:pt>
                <c:pt idx="71">
                  <c:v>12481</c:v>
                </c:pt>
                <c:pt idx="72">
                  <c:v>12802</c:v>
                </c:pt>
                <c:pt idx="73">
                  <c:v>13187</c:v>
                </c:pt>
                <c:pt idx="74">
                  <c:v>13739</c:v>
                </c:pt>
                <c:pt idx="75">
                  <c:v>14373</c:v>
                </c:pt>
                <c:pt idx="76">
                  <c:v>14556</c:v>
                </c:pt>
                <c:pt idx="77">
                  <c:v>14645</c:v>
                </c:pt>
                <c:pt idx="78">
                  <c:v>14693</c:v>
                </c:pt>
                <c:pt idx="79">
                  <c:v>14753</c:v>
                </c:pt>
                <c:pt idx="80">
                  <c:v>14791</c:v>
                </c:pt>
                <c:pt idx="81">
                  <c:v>14811</c:v>
                </c:pt>
                <c:pt idx="82">
                  <c:v>14831</c:v>
                </c:pt>
                <c:pt idx="83">
                  <c:v>14831</c:v>
                </c:pt>
                <c:pt idx="84">
                  <c:v>14853</c:v>
                </c:pt>
                <c:pt idx="85">
                  <c:v>14863</c:v>
                </c:pt>
                <c:pt idx="86">
                  <c:v>14875</c:v>
                </c:pt>
                <c:pt idx="87">
                  <c:v>14899</c:v>
                </c:pt>
                <c:pt idx="88">
                  <c:v>14909</c:v>
                </c:pt>
                <c:pt idx="89">
                  <c:v>14913</c:v>
                </c:pt>
                <c:pt idx="90">
                  <c:v>14922</c:v>
                </c:pt>
                <c:pt idx="91">
                  <c:v>14930</c:v>
                </c:pt>
                <c:pt idx="92">
                  <c:v>14937</c:v>
                </c:pt>
                <c:pt idx="93">
                  <c:v>14940</c:v>
                </c:pt>
                <c:pt idx="94">
                  <c:v>14943</c:v>
                </c:pt>
                <c:pt idx="95">
                  <c:v>14943</c:v>
                </c:pt>
                <c:pt idx="96">
                  <c:v>14944</c:v>
                </c:pt>
                <c:pt idx="97">
                  <c:v>14944</c:v>
                </c:pt>
                <c:pt idx="98">
                  <c:v>14944</c:v>
                </c:pt>
                <c:pt idx="99">
                  <c:v>14944</c:v>
                </c:pt>
                <c:pt idx="100">
                  <c:v>14944</c:v>
                </c:pt>
                <c:pt idx="101">
                  <c:v>14944</c:v>
                </c:pt>
                <c:pt idx="102">
                  <c:v>14944</c:v>
                </c:pt>
                <c:pt idx="103">
                  <c:v>14944</c:v>
                </c:pt>
                <c:pt idx="104">
                  <c:v>14944</c:v>
                </c:pt>
                <c:pt idx="105">
                  <c:v>14944</c:v>
                </c:pt>
                <c:pt idx="106">
                  <c:v>14944</c:v>
                </c:pt>
                <c:pt idx="107">
                  <c:v>14944</c:v>
                </c:pt>
                <c:pt idx="108">
                  <c:v>14944</c:v>
                </c:pt>
                <c:pt idx="109">
                  <c:v>14944</c:v>
                </c:pt>
                <c:pt idx="110">
                  <c:v>14944</c:v>
                </c:pt>
                <c:pt idx="111">
                  <c:v>14944</c:v>
                </c:pt>
                <c:pt idx="112">
                  <c:v>14944</c:v>
                </c:pt>
              </c:numCache>
            </c:numRef>
          </c:val>
          <c:smooth val="0"/>
          <c:extLst>
            <c:ext xmlns:c16="http://schemas.microsoft.com/office/drawing/2014/chart" uri="{C3380CC4-5D6E-409C-BE32-E72D297353CC}">
              <c16:uniqueId val="{00000009-E067-42E6-9816-42A0DE58DD20}"/>
            </c:ext>
          </c:extLst>
        </c:ser>
        <c:ser>
          <c:idx val="8"/>
          <c:order val="2"/>
          <c:tx>
            <c:strRef>
              <c:f>'CN Graph'!$L$40</c:f>
              <c:strCache>
                <c:ptCount val="1"/>
                <c:pt idx="0">
                  <c:v>2013</c:v>
                </c:pt>
              </c:strCache>
            </c:strRef>
          </c:tx>
          <c:spPr>
            <a:ln w="12700" cap="rnd" cmpd="sng" algn="ctr">
              <a:solidFill>
                <a:schemeClr val="accent3">
                  <a:lumMod val="60000"/>
                  <a:shade val="95000"/>
                  <a:satMod val="105000"/>
                  <a:alpha val="50000"/>
                </a:schemeClr>
              </a:solidFill>
              <a:prstDash val="solid"/>
              <a:round/>
            </a:ln>
            <a:effectLst/>
          </c:spPr>
          <c:marker>
            <c:symbol val="none"/>
          </c:marker>
          <c:val>
            <c:numRef>
              <c:f>'CN Graph'!$L$41:$L$153</c:f>
              <c:numCache>
                <c:formatCode>0</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51</c:v>
                </c:pt>
                <c:pt idx="15">
                  <c:v>81</c:v>
                </c:pt>
                <c:pt idx="16">
                  <c:v>129</c:v>
                </c:pt>
                <c:pt idx="17">
                  <c:v>138</c:v>
                </c:pt>
                <c:pt idx="18">
                  <c:v>162</c:v>
                </c:pt>
                <c:pt idx="19">
                  <c:v>171</c:v>
                </c:pt>
                <c:pt idx="20">
                  <c:v>180</c:v>
                </c:pt>
                <c:pt idx="21">
                  <c:v>228</c:v>
                </c:pt>
                <c:pt idx="22">
                  <c:v>360</c:v>
                </c:pt>
                <c:pt idx="23">
                  <c:v>531</c:v>
                </c:pt>
                <c:pt idx="24">
                  <c:v>612</c:v>
                </c:pt>
                <c:pt idx="25">
                  <c:v>699</c:v>
                </c:pt>
                <c:pt idx="26">
                  <c:v>867</c:v>
                </c:pt>
                <c:pt idx="27">
                  <c:v>1083</c:v>
                </c:pt>
                <c:pt idx="28">
                  <c:v>1143</c:v>
                </c:pt>
                <c:pt idx="29">
                  <c:v>1314</c:v>
                </c:pt>
                <c:pt idx="30">
                  <c:v>1677</c:v>
                </c:pt>
                <c:pt idx="31">
                  <c:v>1998</c:v>
                </c:pt>
                <c:pt idx="32">
                  <c:v>2430</c:v>
                </c:pt>
                <c:pt idx="33">
                  <c:v>2685</c:v>
                </c:pt>
                <c:pt idx="34">
                  <c:v>2976</c:v>
                </c:pt>
                <c:pt idx="35">
                  <c:v>3363</c:v>
                </c:pt>
                <c:pt idx="36">
                  <c:v>3672</c:v>
                </c:pt>
                <c:pt idx="37">
                  <c:v>4182</c:v>
                </c:pt>
                <c:pt idx="38">
                  <c:v>4560</c:v>
                </c:pt>
                <c:pt idx="39">
                  <c:v>4989</c:v>
                </c:pt>
                <c:pt idx="40">
                  <c:v>5676</c:v>
                </c:pt>
                <c:pt idx="41">
                  <c:v>6141</c:v>
                </c:pt>
                <c:pt idx="42">
                  <c:v>6789</c:v>
                </c:pt>
                <c:pt idx="43">
                  <c:v>7500</c:v>
                </c:pt>
                <c:pt idx="44">
                  <c:v>8321</c:v>
                </c:pt>
                <c:pt idx="45">
                  <c:v>8838</c:v>
                </c:pt>
                <c:pt idx="46">
                  <c:v>9340</c:v>
                </c:pt>
                <c:pt idx="47">
                  <c:v>9844</c:v>
                </c:pt>
                <c:pt idx="48">
                  <c:v>10482</c:v>
                </c:pt>
                <c:pt idx="49">
                  <c:v>10843</c:v>
                </c:pt>
                <c:pt idx="50">
                  <c:v>11480</c:v>
                </c:pt>
                <c:pt idx="51">
                  <c:v>12160</c:v>
                </c:pt>
                <c:pt idx="52">
                  <c:v>12866</c:v>
                </c:pt>
                <c:pt idx="53">
                  <c:v>13854</c:v>
                </c:pt>
                <c:pt idx="54">
                  <c:v>14574</c:v>
                </c:pt>
                <c:pt idx="55">
                  <c:v>15547</c:v>
                </c:pt>
                <c:pt idx="56">
                  <c:v>16637</c:v>
                </c:pt>
                <c:pt idx="57">
                  <c:v>17660</c:v>
                </c:pt>
                <c:pt idx="58">
                  <c:v>18512</c:v>
                </c:pt>
                <c:pt idx="59">
                  <c:v>19446</c:v>
                </c:pt>
                <c:pt idx="60">
                  <c:v>19562</c:v>
                </c:pt>
                <c:pt idx="61">
                  <c:v>19900.213780918726</c:v>
                </c:pt>
                <c:pt idx="62">
                  <c:v>20238.427561837452</c:v>
                </c:pt>
                <c:pt idx="63">
                  <c:v>20576.641342756178</c:v>
                </c:pt>
                <c:pt idx="64">
                  <c:v>20914.855123674904</c:v>
                </c:pt>
                <c:pt idx="65">
                  <c:v>21039.855123674904</c:v>
                </c:pt>
                <c:pt idx="66">
                  <c:v>21438.855123674904</c:v>
                </c:pt>
                <c:pt idx="67">
                  <c:v>22113.855123674904</c:v>
                </c:pt>
                <c:pt idx="68">
                  <c:v>22997.855123674904</c:v>
                </c:pt>
                <c:pt idx="69">
                  <c:v>23563.855123674904</c:v>
                </c:pt>
                <c:pt idx="70">
                  <c:v>23839.355123674904</c:v>
                </c:pt>
                <c:pt idx="71">
                  <c:v>24502.355123674904</c:v>
                </c:pt>
                <c:pt idx="72">
                  <c:v>25463.355123674904</c:v>
                </c:pt>
                <c:pt idx="73">
                  <c:v>26221.355123674904</c:v>
                </c:pt>
                <c:pt idx="74">
                  <c:v>26849.355123674904</c:v>
                </c:pt>
                <c:pt idx="75">
                  <c:v>27233.355123674904</c:v>
                </c:pt>
                <c:pt idx="76">
                  <c:v>27581.355123674904</c:v>
                </c:pt>
                <c:pt idx="77">
                  <c:v>27816.355123674904</c:v>
                </c:pt>
                <c:pt idx="78">
                  <c:v>27960.355123674904</c:v>
                </c:pt>
                <c:pt idx="79">
                  <c:v>28091.355123674904</c:v>
                </c:pt>
                <c:pt idx="80">
                  <c:v>28201.355123674904</c:v>
                </c:pt>
                <c:pt idx="81">
                  <c:v>28273.355123674904</c:v>
                </c:pt>
                <c:pt idx="82">
                  <c:v>28372.355123674904</c:v>
                </c:pt>
                <c:pt idx="83">
                  <c:v>28410.355123674904</c:v>
                </c:pt>
                <c:pt idx="84">
                  <c:v>28434.355123674904</c:v>
                </c:pt>
                <c:pt idx="85">
                  <c:v>28470.355123674904</c:v>
                </c:pt>
                <c:pt idx="86">
                  <c:v>28498.355123674904</c:v>
                </c:pt>
                <c:pt idx="87">
                  <c:v>28511.355123674904</c:v>
                </c:pt>
                <c:pt idx="88">
                  <c:v>28524.355123674904</c:v>
                </c:pt>
                <c:pt idx="89">
                  <c:v>28537.355123674904</c:v>
                </c:pt>
                <c:pt idx="90">
                  <c:v>28547.355123674904</c:v>
                </c:pt>
                <c:pt idx="91">
                  <c:v>28554.355123674904</c:v>
                </c:pt>
                <c:pt idx="92">
                  <c:v>28558.855123674904</c:v>
                </c:pt>
                <c:pt idx="93">
                  <c:v>28562.855123674904</c:v>
                </c:pt>
                <c:pt idx="94">
                  <c:v>28569.855123674904</c:v>
                </c:pt>
                <c:pt idx="95">
                  <c:v>28570.855123674904</c:v>
                </c:pt>
                <c:pt idx="96">
                  <c:v>28570.855123674904</c:v>
                </c:pt>
                <c:pt idx="97">
                  <c:v>28570.855123674904</c:v>
                </c:pt>
                <c:pt idx="98">
                  <c:v>28570.855123674904</c:v>
                </c:pt>
                <c:pt idx="99">
                  <c:v>28571.855123674904</c:v>
                </c:pt>
                <c:pt idx="100">
                  <c:v>28571.855123674904</c:v>
                </c:pt>
                <c:pt idx="101">
                  <c:v>28571.855123674904</c:v>
                </c:pt>
                <c:pt idx="102">
                  <c:v>28571.855123674904</c:v>
                </c:pt>
                <c:pt idx="103">
                  <c:v>28571.855123674904</c:v>
                </c:pt>
                <c:pt idx="104">
                  <c:v>28571.855123674904</c:v>
                </c:pt>
                <c:pt idx="105">
                  <c:v>28571.855123674904</c:v>
                </c:pt>
                <c:pt idx="106">
                  <c:v>28571.855123674904</c:v>
                </c:pt>
                <c:pt idx="107">
                  <c:v>28571.855123674904</c:v>
                </c:pt>
                <c:pt idx="108">
                  <c:v>28571.855123674904</c:v>
                </c:pt>
                <c:pt idx="109">
                  <c:v>28571.855123674904</c:v>
                </c:pt>
                <c:pt idx="110">
                  <c:v>28571.855123674904</c:v>
                </c:pt>
                <c:pt idx="111">
                  <c:v>28571.855123674904</c:v>
                </c:pt>
                <c:pt idx="112">
                  <c:v>28571.855123674904</c:v>
                </c:pt>
              </c:numCache>
            </c:numRef>
          </c:val>
          <c:smooth val="0"/>
          <c:extLst>
            <c:ext xmlns:c16="http://schemas.microsoft.com/office/drawing/2014/chart" uri="{C3380CC4-5D6E-409C-BE32-E72D297353CC}">
              <c16:uniqueId val="{00000008-E067-42E6-9816-42A0DE58DD20}"/>
            </c:ext>
          </c:extLst>
        </c:ser>
        <c:ser>
          <c:idx val="7"/>
          <c:order val="3"/>
          <c:tx>
            <c:strRef>
              <c:f>'CN Graph'!$K$40</c:f>
              <c:strCache>
                <c:ptCount val="1"/>
                <c:pt idx="0">
                  <c:v>2014</c:v>
                </c:pt>
              </c:strCache>
            </c:strRef>
          </c:tx>
          <c:spPr>
            <a:ln w="12700" cap="rnd" cmpd="sng" algn="ctr">
              <a:solidFill>
                <a:schemeClr val="accent2">
                  <a:lumMod val="60000"/>
                  <a:shade val="95000"/>
                  <a:satMod val="105000"/>
                  <a:alpha val="50000"/>
                </a:schemeClr>
              </a:solidFill>
              <a:prstDash val="solid"/>
              <a:round/>
            </a:ln>
            <a:effectLst/>
          </c:spPr>
          <c:marker>
            <c:symbol val="none"/>
          </c:marker>
          <c:val>
            <c:numRef>
              <c:f>'CN Graph'!$K$41:$K$153</c:f>
              <c:numCache>
                <c:formatCode>0</c:formatCode>
                <c:ptCount val="113"/>
                <c:pt idx="0">
                  <c:v>1</c:v>
                </c:pt>
                <c:pt idx="1">
                  <c:v>1</c:v>
                </c:pt>
                <c:pt idx="2">
                  <c:v>1</c:v>
                </c:pt>
                <c:pt idx="3">
                  <c:v>1</c:v>
                </c:pt>
                <c:pt idx="4">
                  <c:v>1</c:v>
                </c:pt>
                <c:pt idx="5">
                  <c:v>1</c:v>
                </c:pt>
                <c:pt idx="6">
                  <c:v>4</c:v>
                </c:pt>
                <c:pt idx="7">
                  <c:v>4</c:v>
                </c:pt>
                <c:pt idx="8">
                  <c:v>7</c:v>
                </c:pt>
                <c:pt idx="9">
                  <c:v>13</c:v>
                </c:pt>
                <c:pt idx="10">
                  <c:v>28</c:v>
                </c:pt>
                <c:pt idx="11">
                  <c:v>36</c:v>
                </c:pt>
                <c:pt idx="12">
                  <c:v>51</c:v>
                </c:pt>
                <c:pt idx="13">
                  <c:v>54</c:v>
                </c:pt>
                <c:pt idx="14">
                  <c:v>66</c:v>
                </c:pt>
                <c:pt idx="15">
                  <c:v>81</c:v>
                </c:pt>
                <c:pt idx="16">
                  <c:v>96</c:v>
                </c:pt>
                <c:pt idx="17">
                  <c:v>107</c:v>
                </c:pt>
                <c:pt idx="18">
                  <c:v>134</c:v>
                </c:pt>
                <c:pt idx="19">
                  <c:v>150</c:v>
                </c:pt>
                <c:pt idx="20">
                  <c:v>159</c:v>
                </c:pt>
                <c:pt idx="21">
                  <c:v>174</c:v>
                </c:pt>
                <c:pt idx="22">
                  <c:v>180</c:v>
                </c:pt>
                <c:pt idx="23">
                  <c:v>187</c:v>
                </c:pt>
                <c:pt idx="24">
                  <c:v>207</c:v>
                </c:pt>
                <c:pt idx="25">
                  <c:v>223</c:v>
                </c:pt>
                <c:pt idx="26">
                  <c:v>237</c:v>
                </c:pt>
                <c:pt idx="27">
                  <c:v>263.27272727272725</c:v>
                </c:pt>
                <c:pt idx="28">
                  <c:v>301.71818181818179</c:v>
                </c:pt>
                <c:pt idx="29">
                  <c:v>352.33636363636361</c:v>
                </c:pt>
                <c:pt idx="30">
                  <c:v>415.12727272727267</c:v>
                </c:pt>
                <c:pt idx="31">
                  <c:v>490.09090909090901</c:v>
                </c:pt>
                <c:pt idx="32">
                  <c:v>577.22727272727263</c:v>
                </c:pt>
                <c:pt idx="33">
                  <c:v>676.53636363636349</c:v>
                </c:pt>
                <c:pt idx="34">
                  <c:v>788.01818181818169</c:v>
                </c:pt>
                <c:pt idx="35">
                  <c:v>911.67272727272712</c:v>
                </c:pt>
                <c:pt idx="36">
                  <c:v>1006.3181818181816</c:v>
                </c:pt>
                <c:pt idx="37">
                  <c:v>1154.3181818181815</c:v>
                </c:pt>
                <c:pt idx="38">
                  <c:v>1323.3181818181815</c:v>
                </c:pt>
                <c:pt idx="39">
                  <c:v>1572.3181818181815</c:v>
                </c:pt>
                <c:pt idx="40">
                  <c:v>1721.3181818181815</c:v>
                </c:pt>
                <c:pt idx="41">
                  <c:v>1998.3181818181815</c:v>
                </c:pt>
                <c:pt idx="42">
                  <c:v>2188.3181818181815</c:v>
                </c:pt>
                <c:pt idx="43">
                  <c:v>2410.3181818181815</c:v>
                </c:pt>
                <c:pt idx="44">
                  <c:v>2734.3181818181815</c:v>
                </c:pt>
                <c:pt idx="45">
                  <c:v>2989.3181818181815</c:v>
                </c:pt>
                <c:pt idx="46">
                  <c:v>3195.3181818181815</c:v>
                </c:pt>
                <c:pt idx="47">
                  <c:v>3497.3181818181815</c:v>
                </c:pt>
                <c:pt idx="48">
                  <c:v>3771.3181818181815</c:v>
                </c:pt>
                <c:pt idx="49">
                  <c:v>4064.3181818181815</c:v>
                </c:pt>
                <c:pt idx="50">
                  <c:v>4249.318181818182</c:v>
                </c:pt>
                <c:pt idx="51">
                  <c:v>4436.318181818182</c:v>
                </c:pt>
                <c:pt idx="52">
                  <c:v>4678.318181818182</c:v>
                </c:pt>
                <c:pt idx="53">
                  <c:v>5019.318181818182</c:v>
                </c:pt>
                <c:pt idx="54">
                  <c:v>5277.318181818182</c:v>
                </c:pt>
                <c:pt idx="55">
                  <c:v>5662.318181818182</c:v>
                </c:pt>
                <c:pt idx="56">
                  <c:v>5965.318181818182</c:v>
                </c:pt>
                <c:pt idx="57">
                  <c:v>6278.318181818182</c:v>
                </c:pt>
                <c:pt idx="58">
                  <c:v>6608.318181818182</c:v>
                </c:pt>
                <c:pt idx="59">
                  <c:v>6864.318181818182</c:v>
                </c:pt>
                <c:pt idx="60">
                  <c:v>7320.318181818182</c:v>
                </c:pt>
                <c:pt idx="61">
                  <c:v>7724.318181818182</c:v>
                </c:pt>
                <c:pt idx="62">
                  <c:v>8013.318181818182</c:v>
                </c:pt>
                <c:pt idx="63">
                  <c:v>8071.318181818182</c:v>
                </c:pt>
                <c:pt idx="64">
                  <c:v>8283.318181818182</c:v>
                </c:pt>
                <c:pt idx="65">
                  <c:v>8743.318181818182</c:v>
                </c:pt>
                <c:pt idx="66">
                  <c:v>9385.318181818182</c:v>
                </c:pt>
                <c:pt idx="67">
                  <c:v>10305.318181818182</c:v>
                </c:pt>
                <c:pt idx="68">
                  <c:v>11020.318181818182</c:v>
                </c:pt>
                <c:pt idx="69">
                  <c:v>11956.318181818182</c:v>
                </c:pt>
                <c:pt idx="70">
                  <c:v>12896.318181818182</c:v>
                </c:pt>
                <c:pt idx="71">
                  <c:v>13582.318181818182</c:v>
                </c:pt>
                <c:pt idx="72">
                  <c:v>14254.318181818182</c:v>
                </c:pt>
                <c:pt idx="73">
                  <c:v>14610.318181818182</c:v>
                </c:pt>
                <c:pt idx="74">
                  <c:v>14884.318181818182</c:v>
                </c:pt>
                <c:pt idx="75">
                  <c:v>15110.318181818182</c:v>
                </c:pt>
                <c:pt idx="76">
                  <c:v>15315.318181818182</c:v>
                </c:pt>
                <c:pt idx="77">
                  <c:v>15510.318181818182</c:v>
                </c:pt>
                <c:pt idx="78">
                  <c:v>15618.318181818182</c:v>
                </c:pt>
                <c:pt idx="79">
                  <c:v>15655.318181818182</c:v>
                </c:pt>
                <c:pt idx="80">
                  <c:v>15745.318181818182</c:v>
                </c:pt>
                <c:pt idx="81">
                  <c:v>15745.318181818182</c:v>
                </c:pt>
                <c:pt idx="82">
                  <c:v>15745.318181818182</c:v>
                </c:pt>
                <c:pt idx="83">
                  <c:v>15745.318181818182</c:v>
                </c:pt>
                <c:pt idx="84">
                  <c:v>15745.318181818182</c:v>
                </c:pt>
                <c:pt idx="85">
                  <c:v>15745.318181818182</c:v>
                </c:pt>
                <c:pt idx="86">
                  <c:v>15745.318181818182</c:v>
                </c:pt>
                <c:pt idx="87">
                  <c:v>15745.318181818182</c:v>
                </c:pt>
                <c:pt idx="88">
                  <c:v>15745.318181818182</c:v>
                </c:pt>
                <c:pt idx="89">
                  <c:v>15745.318181818182</c:v>
                </c:pt>
                <c:pt idx="90">
                  <c:v>15745.318181818182</c:v>
                </c:pt>
                <c:pt idx="91">
                  <c:v>15745.318181818182</c:v>
                </c:pt>
                <c:pt idx="92">
                  <c:v>15745.318181818182</c:v>
                </c:pt>
                <c:pt idx="93">
                  <c:v>15745.318181818182</c:v>
                </c:pt>
                <c:pt idx="94">
                  <c:v>15745.318181818182</c:v>
                </c:pt>
                <c:pt idx="95">
                  <c:v>15745.318181818182</c:v>
                </c:pt>
                <c:pt idx="96">
                  <c:v>15745.318181818182</c:v>
                </c:pt>
                <c:pt idx="97">
                  <c:v>15745.318181818182</c:v>
                </c:pt>
                <c:pt idx="98">
                  <c:v>15745.318181818182</c:v>
                </c:pt>
                <c:pt idx="99">
                  <c:v>15745.318181818182</c:v>
                </c:pt>
                <c:pt idx="100">
                  <c:v>15745.318181818182</c:v>
                </c:pt>
                <c:pt idx="101">
                  <c:v>15745.318181818182</c:v>
                </c:pt>
                <c:pt idx="102">
                  <c:v>15745.318181818182</c:v>
                </c:pt>
                <c:pt idx="103">
                  <c:v>15745.318181818182</c:v>
                </c:pt>
                <c:pt idx="104">
                  <c:v>15745.318181818182</c:v>
                </c:pt>
                <c:pt idx="105">
                  <c:v>15745.318181818182</c:v>
                </c:pt>
                <c:pt idx="106">
                  <c:v>15745.318181818182</c:v>
                </c:pt>
                <c:pt idx="107">
                  <c:v>15745.318181818182</c:v>
                </c:pt>
                <c:pt idx="108">
                  <c:v>15745.318181818182</c:v>
                </c:pt>
                <c:pt idx="109">
                  <c:v>15745.318181818182</c:v>
                </c:pt>
                <c:pt idx="110">
                  <c:v>15745.318181818182</c:v>
                </c:pt>
                <c:pt idx="111">
                  <c:v>15745.318181818182</c:v>
                </c:pt>
                <c:pt idx="112">
                  <c:v>15745.318181818182</c:v>
                </c:pt>
              </c:numCache>
            </c:numRef>
          </c:val>
          <c:smooth val="0"/>
          <c:extLst>
            <c:ext xmlns:c16="http://schemas.microsoft.com/office/drawing/2014/chart" uri="{C3380CC4-5D6E-409C-BE32-E72D297353CC}">
              <c16:uniqueId val="{00000007-E067-42E6-9816-42A0DE58DD20}"/>
            </c:ext>
          </c:extLst>
        </c:ser>
        <c:ser>
          <c:idx val="6"/>
          <c:order val="4"/>
          <c:tx>
            <c:strRef>
              <c:f>'CN Graph'!$J$40</c:f>
              <c:strCache>
                <c:ptCount val="1"/>
                <c:pt idx="0">
                  <c:v>2015</c:v>
                </c:pt>
              </c:strCache>
            </c:strRef>
          </c:tx>
          <c:spPr>
            <a:ln w="12700" cap="rnd" cmpd="sng" algn="ctr">
              <a:solidFill>
                <a:schemeClr val="accent1">
                  <a:lumMod val="60000"/>
                  <a:shade val="95000"/>
                  <a:satMod val="105000"/>
                  <a:alpha val="50000"/>
                </a:schemeClr>
              </a:solidFill>
              <a:prstDash val="solid"/>
              <a:round/>
            </a:ln>
            <a:effectLst/>
          </c:spPr>
          <c:marker>
            <c:symbol val="none"/>
          </c:marker>
          <c:val>
            <c:numRef>
              <c:f>'CN Graph'!$J$41:$J$153</c:f>
              <c:numCache>
                <c:formatCode>0</c:formatCode>
                <c:ptCount val="113"/>
                <c:pt idx="0">
                  <c:v>0</c:v>
                </c:pt>
                <c:pt idx="1">
                  <c:v>0</c:v>
                </c:pt>
                <c:pt idx="2">
                  <c:v>0</c:v>
                </c:pt>
                <c:pt idx="3">
                  <c:v>0</c:v>
                </c:pt>
                <c:pt idx="4">
                  <c:v>0</c:v>
                </c:pt>
                <c:pt idx="5">
                  <c:v>3</c:v>
                </c:pt>
                <c:pt idx="6">
                  <c:v>3</c:v>
                </c:pt>
                <c:pt idx="7">
                  <c:v>3</c:v>
                </c:pt>
                <c:pt idx="8">
                  <c:v>9</c:v>
                </c:pt>
                <c:pt idx="9">
                  <c:v>12</c:v>
                </c:pt>
                <c:pt idx="10">
                  <c:v>15</c:v>
                </c:pt>
                <c:pt idx="11">
                  <c:v>27</c:v>
                </c:pt>
                <c:pt idx="12">
                  <c:v>42</c:v>
                </c:pt>
                <c:pt idx="13">
                  <c:v>50</c:v>
                </c:pt>
                <c:pt idx="14">
                  <c:v>59</c:v>
                </c:pt>
                <c:pt idx="15">
                  <c:v>75</c:v>
                </c:pt>
                <c:pt idx="16">
                  <c:v>76</c:v>
                </c:pt>
                <c:pt idx="17">
                  <c:v>96</c:v>
                </c:pt>
                <c:pt idx="18">
                  <c:v>179</c:v>
                </c:pt>
                <c:pt idx="19">
                  <c:v>242</c:v>
                </c:pt>
                <c:pt idx="20">
                  <c:v>274</c:v>
                </c:pt>
                <c:pt idx="21">
                  <c:v>287</c:v>
                </c:pt>
                <c:pt idx="22">
                  <c:v>311</c:v>
                </c:pt>
                <c:pt idx="23">
                  <c:v>361</c:v>
                </c:pt>
                <c:pt idx="24">
                  <c:v>421</c:v>
                </c:pt>
                <c:pt idx="25">
                  <c:v>563</c:v>
                </c:pt>
                <c:pt idx="26">
                  <c:v>764</c:v>
                </c:pt>
                <c:pt idx="27">
                  <c:v>841</c:v>
                </c:pt>
                <c:pt idx="28">
                  <c:v>1009</c:v>
                </c:pt>
                <c:pt idx="29">
                  <c:v>1261</c:v>
                </c:pt>
                <c:pt idx="30">
                  <c:v>1709</c:v>
                </c:pt>
                <c:pt idx="31">
                  <c:v>2252</c:v>
                </c:pt>
                <c:pt idx="32">
                  <c:v>2527.9899999999998</c:v>
                </c:pt>
                <c:pt idx="33">
                  <c:v>2593.9899999999998</c:v>
                </c:pt>
                <c:pt idx="34">
                  <c:v>2611.9899999999998</c:v>
                </c:pt>
                <c:pt idx="35">
                  <c:v>2641.99</c:v>
                </c:pt>
                <c:pt idx="36">
                  <c:v>2653.99</c:v>
                </c:pt>
                <c:pt idx="37">
                  <c:v>2665.99</c:v>
                </c:pt>
                <c:pt idx="38">
                  <c:v>2689.99</c:v>
                </c:pt>
                <c:pt idx="39">
                  <c:v>2731.99</c:v>
                </c:pt>
                <c:pt idx="40">
                  <c:v>2749.99</c:v>
                </c:pt>
                <c:pt idx="41">
                  <c:v>2854.99</c:v>
                </c:pt>
                <c:pt idx="42">
                  <c:v>2956.99</c:v>
                </c:pt>
                <c:pt idx="43">
                  <c:v>3196.99</c:v>
                </c:pt>
                <c:pt idx="44">
                  <c:v>3580.99</c:v>
                </c:pt>
                <c:pt idx="45">
                  <c:v>4218.99</c:v>
                </c:pt>
                <c:pt idx="46">
                  <c:v>4752.99</c:v>
                </c:pt>
                <c:pt idx="47">
                  <c:v>5438.99</c:v>
                </c:pt>
                <c:pt idx="48">
                  <c:v>6431.99</c:v>
                </c:pt>
                <c:pt idx="49">
                  <c:v>6925.99</c:v>
                </c:pt>
                <c:pt idx="50">
                  <c:v>7689.99</c:v>
                </c:pt>
                <c:pt idx="51">
                  <c:v>12346.99</c:v>
                </c:pt>
                <c:pt idx="52">
                  <c:v>23668.989999999998</c:v>
                </c:pt>
                <c:pt idx="53">
                  <c:v>30019.989999999998</c:v>
                </c:pt>
                <c:pt idx="54">
                  <c:v>33646.99</c:v>
                </c:pt>
                <c:pt idx="55">
                  <c:v>34954.99</c:v>
                </c:pt>
                <c:pt idx="56">
                  <c:v>36586.99</c:v>
                </c:pt>
                <c:pt idx="57">
                  <c:v>38914.99</c:v>
                </c:pt>
                <c:pt idx="58">
                  <c:v>40680.99</c:v>
                </c:pt>
                <c:pt idx="59">
                  <c:v>41427.99</c:v>
                </c:pt>
                <c:pt idx="60">
                  <c:v>42509.99</c:v>
                </c:pt>
                <c:pt idx="61">
                  <c:v>43288.99</c:v>
                </c:pt>
                <c:pt idx="62">
                  <c:v>43368.99</c:v>
                </c:pt>
                <c:pt idx="63">
                  <c:v>44050.99</c:v>
                </c:pt>
                <c:pt idx="64">
                  <c:v>44793.99</c:v>
                </c:pt>
                <c:pt idx="65">
                  <c:v>45532.99</c:v>
                </c:pt>
                <c:pt idx="66">
                  <c:v>46390.99</c:v>
                </c:pt>
                <c:pt idx="67">
                  <c:v>47924.99</c:v>
                </c:pt>
                <c:pt idx="68">
                  <c:v>48869.99</c:v>
                </c:pt>
                <c:pt idx="69">
                  <c:v>49530.99</c:v>
                </c:pt>
                <c:pt idx="70">
                  <c:v>50723.99</c:v>
                </c:pt>
                <c:pt idx="71">
                  <c:v>51041.99</c:v>
                </c:pt>
                <c:pt idx="72">
                  <c:v>51324.99</c:v>
                </c:pt>
                <c:pt idx="73">
                  <c:v>52184.99</c:v>
                </c:pt>
                <c:pt idx="74">
                  <c:v>52370.99</c:v>
                </c:pt>
                <c:pt idx="75">
                  <c:v>52594.99</c:v>
                </c:pt>
                <c:pt idx="76">
                  <c:v>52606.99</c:v>
                </c:pt>
                <c:pt idx="77">
                  <c:v>52887.99</c:v>
                </c:pt>
                <c:pt idx="78">
                  <c:v>53050.99</c:v>
                </c:pt>
                <c:pt idx="79">
                  <c:v>53090.99</c:v>
                </c:pt>
                <c:pt idx="80">
                  <c:v>53168.99</c:v>
                </c:pt>
                <c:pt idx="81">
                  <c:v>53526.99</c:v>
                </c:pt>
                <c:pt idx="82">
                  <c:v>53859.99</c:v>
                </c:pt>
                <c:pt idx="83">
                  <c:v>54037.99</c:v>
                </c:pt>
                <c:pt idx="84">
                  <c:v>54220.99</c:v>
                </c:pt>
                <c:pt idx="85">
                  <c:v>54315.99</c:v>
                </c:pt>
                <c:pt idx="86">
                  <c:v>54417.99</c:v>
                </c:pt>
                <c:pt idx="87">
                  <c:v>54522.99</c:v>
                </c:pt>
                <c:pt idx="88">
                  <c:v>54581.99</c:v>
                </c:pt>
                <c:pt idx="89">
                  <c:v>54616.99</c:v>
                </c:pt>
                <c:pt idx="90">
                  <c:v>54664.99</c:v>
                </c:pt>
                <c:pt idx="91">
                  <c:v>54710.99</c:v>
                </c:pt>
                <c:pt idx="92">
                  <c:v>54753.99</c:v>
                </c:pt>
                <c:pt idx="93">
                  <c:v>54770.99</c:v>
                </c:pt>
                <c:pt idx="94">
                  <c:v>54777.99</c:v>
                </c:pt>
                <c:pt idx="95">
                  <c:v>54781.99</c:v>
                </c:pt>
                <c:pt idx="96">
                  <c:v>54784.99</c:v>
                </c:pt>
                <c:pt idx="97">
                  <c:v>54789.99</c:v>
                </c:pt>
                <c:pt idx="98">
                  <c:v>54789.99</c:v>
                </c:pt>
                <c:pt idx="99">
                  <c:v>54789.99</c:v>
                </c:pt>
                <c:pt idx="100">
                  <c:v>54789.99</c:v>
                </c:pt>
                <c:pt idx="101">
                  <c:v>54789.99</c:v>
                </c:pt>
                <c:pt idx="102">
                  <c:v>54789.99</c:v>
                </c:pt>
                <c:pt idx="103">
                  <c:v>54789.99</c:v>
                </c:pt>
                <c:pt idx="104">
                  <c:v>54789.99</c:v>
                </c:pt>
                <c:pt idx="105">
                  <c:v>54789.99</c:v>
                </c:pt>
                <c:pt idx="106">
                  <c:v>54789.99</c:v>
                </c:pt>
                <c:pt idx="107">
                  <c:v>54789.99</c:v>
                </c:pt>
                <c:pt idx="108">
                  <c:v>54789.99</c:v>
                </c:pt>
                <c:pt idx="109">
                  <c:v>54789.99</c:v>
                </c:pt>
                <c:pt idx="110">
                  <c:v>54789.99</c:v>
                </c:pt>
                <c:pt idx="111">
                  <c:v>54789.99</c:v>
                </c:pt>
                <c:pt idx="112">
                  <c:v>54789.99</c:v>
                </c:pt>
              </c:numCache>
            </c:numRef>
          </c:val>
          <c:smooth val="0"/>
          <c:extLst>
            <c:ext xmlns:c16="http://schemas.microsoft.com/office/drawing/2014/chart" uri="{C3380CC4-5D6E-409C-BE32-E72D297353CC}">
              <c16:uniqueId val="{00000006-E067-42E6-9816-42A0DE58DD20}"/>
            </c:ext>
          </c:extLst>
        </c:ser>
        <c:ser>
          <c:idx val="5"/>
          <c:order val="5"/>
          <c:tx>
            <c:strRef>
              <c:f>'CN Graph'!$I$40</c:f>
              <c:strCache>
                <c:ptCount val="1"/>
                <c:pt idx="0">
                  <c:v>2016</c:v>
                </c:pt>
              </c:strCache>
            </c:strRef>
          </c:tx>
          <c:spPr>
            <a:ln w="12700" cap="rnd" cmpd="sng" algn="ctr">
              <a:solidFill>
                <a:schemeClr val="accent6">
                  <a:shade val="95000"/>
                  <a:satMod val="105000"/>
                  <a:alpha val="50000"/>
                </a:schemeClr>
              </a:solidFill>
              <a:prstDash val="solid"/>
              <a:round/>
            </a:ln>
            <a:effectLst/>
          </c:spPr>
          <c:marker>
            <c:symbol val="none"/>
          </c:marker>
          <c:val>
            <c:numRef>
              <c:f>'CN Graph'!$I$41:$I$153</c:f>
              <c:numCache>
                <c:formatCode>0</c:formatCode>
                <c:ptCount val="113"/>
                <c:pt idx="0">
                  <c:v>6.5</c:v>
                </c:pt>
                <c:pt idx="1">
                  <c:v>6.5</c:v>
                </c:pt>
                <c:pt idx="2">
                  <c:v>13.5</c:v>
                </c:pt>
                <c:pt idx="3">
                  <c:v>16.5</c:v>
                </c:pt>
                <c:pt idx="4">
                  <c:v>28.5</c:v>
                </c:pt>
                <c:pt idx="5">
                  <c:v>32.5</c:v>
                </c:pt>
                <c:pt idx="6">
                  <c:v>44.5</c:v>
                </c:pt>
                <c:pt idx="7">
                  <c:v>57.5</c:v>
                </c:pt>
                <c:pt idx="8">
                  <c:v>68.5</c:v>
                </c:pt>
                <c:pt idx="9">
                  <c:v>76.5</c:v>
                </c:pt>
                <c:pt idx="10">
                  <c:v>85</c:v>
                </c:pt>
                <c:pt idx="11">
                  <c:v>101</c:v>
                </c:pt>
                <c:pt idx="12">
                  <c:v>137</c:v>
                </c:pt>
                <c:pt idx="13">
                  <c:v>171.5</c:v>
                </c:pt>
                <c:pt idx="14">
                  <c:v>177.5</c:v>
                </c:pt>
                <c:pt idx="15">
                  <c:v>186.5</c:v>
                </c:pt>
                <c:pt idx="16">
                  <c:v>204.5</c:v>
                </c:pt>
                <c:pt idx="17">
                  <c:v>213.5</c:v>
                </c:pt>
                <c:pt idx="18">
                  <c:v>234.5</c:v>
                </c:pt>
                <c:pt idx="19">
                  <c:v>247.5</c:v>
                </c:pt>
                <c:pt idx="20">
                  <c:v>266.5</c:v>
                </c:pt>
                <c:pt idx="21">
                  <c:v>277.5</c:v>
                </c:pt>
                <c:pt idx="22">
                  <c:v>313.5</c:v>
                </c:pt>
                <c:pt idx="23">
                  <c:v>424.5</c:v>
                </c:pt>
                <c:pt idx="24">
                  <c:v>641.5</c:v>
                </c:pt>
                <c:pt idx="25">
                  <c:v>841.5</c:v>
                </c:pt>
                <c:pt idx="26">
                  <c:v>959.5</c:v>
                </c:pt>
                <c:pt idx="27">
                  <c:v>1085.5</c:v>
                </c:pt>
                <c:pt idx="28">
                  <c:v>1317.5</c:v>
                </c:pt>
                <c:pt idx="29">
                  <c:v>1495.5</c:v>
                </c:pt>
                <c:pt idx="30">
                  <c:v>1839.5</c:v>
                </c:pt>
                <c:pt idx="31">
                  <c:v>2118.5</c:v>
                </c:pt>
                <c:pt idx="32">
                  <c:v>2558.5</c:v>
                </c:pt>
                <c:pt idx="33">
                  <c:v>3023.5</c:v>
                </c:pt>
                <c:pt idx="34">
                  <c:v>3325.5</c:v>
                </c:pt>
                <c:pt idx="35">
                  <c:v>3556.5</c:v>
                </c:pt>
                <c:pt idx="36">
                  <c:v>3854.5</c:v>
                </c:pt>
                <c:pt idx="37">
                  <c:v>4189.5</c:v>
                </c:pt>
                <c:pt idx="38">
                  <c:v>4422.5</c:v>
                </c:pt>
                <c:pt idx="39">
                  <c:v>4630.5</c:v>
                </c:pt>
                <c:pt idx="40">
                  <c:v>4798.5</c:v>
                </c:pt>
                <c:pt idx="41">
                  <c:v>5014.5</c:v>
                </c:pt>
                <c:pt idx="42">
                  <c:v>5281.5</c:v>
                </c:pt>
                <c:pt idx="43">
                  <c:v>5511.5</c:v>
                </c:pt>
                <c:pt idx="44">
                  <c:v>5879.5</c:v>
                </c:pt>
                <c:pt idx="45">
                  <c:v>6108.5</c:v>
                </c:pt>
                <c:pt idx="46">
                  <c:v>6667.5</c:v>
                </c:pt>
                <c:pt idx="47">
                  <c:v>7371.5</c:v>
                </c:pt>
                <c:pt idx="48">
                  <c:v>8119.5</c:v>
                </c:pt>
                <c:pt idx="49">
                  <c:v>8966.17</c:v>
                </c:pt>
                <c:pt idx="50">
                  <c:v>9757.86</c:v>
                </c:pt>
                <c:pt idx="51">
                  <c:v>10494.5</c:v>
                </c:pt>
                <c:pt idx="52">
                  <c:v>11166.5</c:v>
                </c:pt>
                <c:pt idx="53">
                  <c:v>11928.5</c:v>
                </c:pt>
                <c:pt idx="54">
                  <c:v>12768.5</c:v>
                </c:pt>
                <c:pt idx="55">
                  <c:v>13710.5</c:v>
                </c:pt>
                <c:pt idx="56">
                  <c:v>14629.5</c:v>
                </c:pt>
                <c:pt idx="57">
                  <c:v>15540.5</c:v>
                </c:pt>
                <c:pt idx="58">
                  <c:v>16475.5</c:v>
                </c:pt>
                <c:pt idx="59">
                  <c:v>17316.5</c:v>
                </c:pt>
                <c:pt idx="60">
                  <c:v>18051.509999999998</c:v>
                </c:pt>
                <c:pt idx="61">
                  <c:v>18728</c:v>
                </c:pt>
                <c:pt idx="62">
                  <c:v>19618</c:v>
                </c:pt>
                <c:pt idx="63">
                  <c:v>20446</c:v>
                </c:pt>
                <c:pt idx="64">
                  <c:v>21157</c:v>
                </c:pt>
                <c:pt idx="65">
                  <c:v>22233</c:v>
                </c:pt>
                <c:pt idx="66">
                  <c:v>23244</c:v>
                </c:pt>
                <c:pt idx="67">
                  <c:v>24148</c:v>
                </c:pt>
                <c:pt idx="68">
                  <c:v>29447</c:v>
                </c:pt>
                <c:pt idx="69">
                  <c:v>31604</c:v>
                </c:pt>
                <c:pt idx="70">
                  <c:v>33599</c:v>
                </c:pt>
                <c:pt idx="71">
                  <c:v>35043</c:v>
                </c:pt>
                <c:pt idx="72">
                  <c:v>36465</c:v>
                </c:pt>
                <c:pt idx="73">
                  <c:v>37850</c:v>
                </c:pt>
                <c:pt idx="74">
                  <c:v>39171.57</c:v>
                </c:pt>
                <c:pt idx="75">
                  <c:v>40391.33</c:v>
                </c:pt>
                <c:pt idx="76">
                  <c:v>41509.270000000004</c:v>
                </c:pt>
                <c:pt idx="77">
                  <c:v>42525.380000000005</c:v>
                </c:pt>
                <c:pt idx="78">
                  <c:v>43439.66</c:v>
                </c:pt>
                <c:pt idx="79">
                  <c:v>44252.090000000004</c:v>
                </c:pt>
                <c:pt idx="80">
                  <c:v>44962.720000000001</c:v>
                </c:pt>
                <c:pt idx="81">
                  <c:v>45571.51</c:v>
                </c:pt>
                <c:pt idx="82">
                  <c:v>46078.5</c:v>
                </c:pt>
                <c:pt idx="83">
                  <c:v>46593.5</c:v>
                </c:pt>
                <c:pt idx="84">
                  <c:v>46881.5</c:v>
                </c:pt>
                <c:pt idx="85">
                  <c:v>47193.5</c:v>
                </c:pt>
                <c:pt idx="86">
                  <c:v>47217.5</c:v>
                </c:pt>
                <c:pt idx="87">
                  <c:v>47224.5</c:v>
                </c:pt>
                <c:pt idx="88">
                  <c:v>47232.5</c:v>
                </c:pt>
                <c:pt idx="89">
                  <c:v>47232.5</c:v>
                </c:pt>
                <c:pt idx="90">
                  <c:v>47232.5</c:v>
                </c:pt>
                <c:pt idx="91">
                  <c:v>47232.5</c:v>
                </c:pt>
                <c:pt idx="92">
                  <c:v>47232.5</c:v>
                </c:pt>
                <c:pt idx="93">
                  <c:v>47232.5</c:v>
                </c:pt>
                <c:pt idx="94">
                  <c:v>47232.5</c:v>
                </c:pt>
                <c:pt idx="95">
                  <c:v>47232.5</c:v>
                </c:pt>
                <c:pt idx="96">
                  <c:v>47232.5</c:v>
                </c:pt>
                <c:pt idx="97">
                  <c:v>47232.5</c:v>
                </c:pt>
                <c:pt idx="98">
                  <c:v>47232.5</c:v>
                </c:pt>
                <c:pt idx="99">
                  <c:v>47232.5</c:v>
                </c:pt>
                <c:pt idx="100">
                  <c:v>47232.5</c:v>
                </c:pt>
                <c:pt idx="101">
                  <c:v>47232.5</c:v>
                </c:pt>
                <c:pt idx="102">
                  <c:v>47232.5</c:v>
                </c:pt>
                <c:pt idx="103">
                  <c:v>47232.5</c:v>
                </c:pt>
                <c:pt idx="104">
                  <c:v>47232.5</c:v>
                </c:pt>
                <c:pt idx="105">
                  <c:v>47232.5</c:v>
                </c:pt>
                <c:pt idx="106">
                  <c:v>47232.5</c:v>
                </c:pt>
                <c:pt idx="107">
                  <c:v>47232.5</c:v>
                </c:pt>
                <c:pt idx="108">
                  <c:v>47232.5</c:v>
                </c:pt>
                <c:pt idx="109">
                  <c:v>47232.5</c:v>
                </c:pt>
                <c:pt idx="110">
                  <c:v>47232.5</c:v>
                </c:pt>
                <c:pt idx="111">
                  <c:v>47232.5</c:v>
                </c:pt>
                <c:pt idx="112">
                  <c:v>47232.5</c:v>
                </c:pt>
              </c:numCache>
            </c:numRef>
          </c:val>
          <c:smooth val="0"/>
          <c:extLst>
            <c:ext xmlns:c16="http://schemas.microsoft.com/office/drawing/2014/chart" uri="{C3380CC4-5D6E-409C-BE32-E72D297353CC}">
              <c16:uniqueId val="{00000005-E067-42E6-9816-42A0DE58DD20}"/>
            </c:ext>
          </c:extLst>
        </c:ser>
        <c:ser>
          <c:idx val="4"/>
          <c:order val="6"/>
          <c:tx>
            <c:strRef>
              <c:f>'CN Graph'!$H$40</c:f>
              <c:strCache>
                <c:ptCount val="1"/>
                <c:pt idx="0">
                  <c:v>2017</c:v>
                </c:pt>
              </c:strCache>
            </c:strRef>
          </c:tx>
          <c:spPr>
            <a:ln w="12700" cap="rnd" cmpd="sng" algn="ctr">
              <a:solidFill>
                <a:schemeClr val="accent5">
                  <a:shade val="95000"/>
                  <a:satMod val="105000"/>
                  <a:alpha val="50000"/>
                </a:schemeClr>
              </a:solidFill>
              <a:prstDash val="solid"/>
              <a:round/>
            </a:ln>
            <a:effectLst/>
          </c:spPr>
          <c:marker>
            <c:symbol val="none"/>
          </c:marker>
          <c:val>
            <c:numRef>
              <c:f>'CN Graph'!$H$41:$H$153</c:f>
              <c:numCache>
                <c:formatCode>0</c:formatCode>
                <c:ptCount val="113"/>
                <c:pt idx="0">
                  <c:v>29</c:v>
                </c:pt>
                <c:pt idx="1">
                  <c:v>35</c:v>
                </c:pt>
                <c:pt idx="2">
                  <c:v>38</c:v>
                </c:pt>
                <c:pt idx="3">
                  <c:v>39</c:v>
                </c:pt>
                <c:pt idx="4">
                  <c:v>41</c:v>
                </c:pt>
                <c:pt idx="5">
                  <c:v>41</c:v>
                </c:pt>
                <c:pt idx="6">
                  <c:v>47</c:v>
                </c:pt>
                <c:pt idx="7">
                  <c:v>54</c:v>
                </c:pt>
                <c:pt idx="8">
                  <c:v>61</c:v>
                </c:pt>
                <c:pt idx="9">
                  <c:v>64</c:v>
                </c:pt>
                <c:pt idx="10">
                  <c:v>67</c:v>
                </c:pt>
                <c:pt idx="11">
                  <c:v>69</c:v>
                </c:pt>
                <c:pt idx="12">
                  <c:v>78</c:v>
                </c:pt>
                <c:pt idx="13">
                  <c:v>107</c:v>
                </c:pt>
                <c:pt idx="14">
                  <c:v>163</c:v>
                </c:pt>
                <c:pt idx="15">
                  <c:v>186</c:v>
                </c:pt>
                <c:pt idx="16">
                  <c:v>221</c:v>
                </c:pt>
                <c:pt idx="17">
                  <c:v>327</c:v>
                </c:pt>
                <c:pt idx="18">
                  <c:v>404</c:v>
                </c:pt>
                <c:pt idx="19">
                  <c:v>455</c:v>
                </c:pt>
                <c:pt idx="20">
                  <c:v>539</c:v>
                </c:pt>
                <c:pt idx="21">
                  <c:v>614</c:v>
                </c:pt>
                <c:pt idx="22">
                  <c:v>677</c:v>
                </c:pt>
                <c:pt idx="23">
                  <c:v>748</c:v>
                </c:pt>
                <c:pt idx="24">
                  <c:v>820</c:v>
                </c:pt>
                <c:pt idx="25">
                  <c:v>866</c:v>
                </c:pt>
                <c:pt idx="26">
                  <c:v>946</c:v>
                </c:pt>
                <c:pt idx="27">
                  <c:v>1151</c:v>
                </c:pt>
                <c:pt idx="28">
                  <c:v>1325</c:v>
                </c:pt>
                <c:pt idx="29">
                  <c:v>1428</c:v>
                </c:pt>
                <c:pt idx="30">
                  <c:v>1541</c:v>
                </c:pt>
                <c:pt idx="31">
                  <c:v>1737</c:v>
                </c:pt>
                <c:pt idx="32">
                  <c:v>2135</c:v>
                </c:pt>
                <c:pt idx="33">
                  <c:v>2434</c:v>
                </c:pt>
                <c:pt idx="34">
                  <c:v>2813</c:v>
                </c:pt>
                <c:pt idx="35">
                  <c:v>3098</c:v>
                </c:pt>
                <c:pt idx="36">
                  <c:v>3400</c:v>
                </c:pt>
                <c:pt idx="37">
                  <c:v>3537</c:v>
                </c:pt>
                <c:pt idx="38">
                  <c:v>3651</c:v>
                </c:pt>
                <c:pt idx="39">
                  <c:v>3753</c:v>
                </c:pt>
                <c:pt idx="40">
                  <c:v>4052</c:v>
                </c:pt>
                <c:pt idx="41">
                  <c:v>4873</c:v>
                </c:pt>
                <c:pt idx="42">
                  <c:v>5827</c:v>
                </c:pt>
                <c:pt idx="43">
                  <c:v>6630</c:v>
                </c:pt>
                <c:pt idx="44">
                  <c:v>7077</c:v>
                </c:pt>
                <c:pt idx="45">
                  <c:v>7791</c:v>
                </c:pt>
                <c:pt idx="46">
                  <c:v>8482</c:v>
                </c:pt>
                <c:pt idx="47">
                  <c:v>8979</c:v>
                </c:pt>
                <c:pt idx="48">
                  <c:v>9542</c:v>
                </c:pt>
                <c:pt idx="49">
                  <c:v>10162</c:v>
                </c:pt>
                <c:pt idx="50">
                  <c:v>10870</c:v>
                </c:pt>
                <c:pt idx="51">
                  <c:v>11613</c:v>
                </c:pt>
                <c:pt idx="52">
                  <c:v>12389</c:v>
                </c:pt>
                <c:pt idx="53">
                  <c:v>12862</c:v>
                </c:pt>
                <c:pt idx="54">
                  <c:v>13436</c:v>
                </c:pt>
                <c:pt idx="55">
                  <c:v>14010</c:v>
                </c:pt>
                <c:pt idx="56">
                  <c:v>14553</c:v>
                </c:pt>
                <c:pt idx="57">
                  <c:v>15074</c:v>
                </c:pt>
                <c:pt idx="58">
                  <c:v>15708</c:v>
                </c:pt>
                <c:pt idx="59">
                  <c:v>16136</c:v>
                </c:pt>
                <c:pt idx="60">
                  <c:v>16598</c:v>
                </c:pt>
                <c:pt idx="61">
                  <c:v>17195</c:v>
                </c:pt>
                <c:pt idx="62">
                  <c:v>18038</c:v>
                </c:pt>
                <c:pt idx="63">
                  <c:v>18869</c:v>
                </c:pt>
                <c:pt idx="64">
                  <c:v>19755</c:v>
                </c:pt>
                <c:pt idx="65">
                  <c:v>20433</c:v>
                </c:pt>
                <c:pt idx="66">
                  <c:v>21034</c:v>
                </c:pt>
                <c:pt idx="67">
                  <c:v>21779</c:v>
                </c:pt>
                <c:pt idx="68">
                  <c:v>22585</c:v>
                </c:pt>
                <c:pt idx="69">
                  <c:v>23346</c:v>
                </c:pt>
                <c:pt idx="70">
                  <c:v>24214</c:v>
                </c:pt>
                <c:pt idx="71">
                  <c:v>25155</c:v>
                </c:pt>
                <c:pt idx="72">
                  <c:v>26102</c:v>
                </c:pt>
                <c:pt idx="73">
                  <c:v>27173</c:v>
                </c:pt>
                <c:pt idx="74">
                  <c:v>28213.43</c:v>
                </c:pt>
                <c:pt idx="75">
                  <c:v>29223.25</c:v>
                </c:pt>
                <c:pt idx="76">
                  <c:v>30202.5</c:v>
                </c:pt>
                <c:pt idx="77">
                  <c:v>31290.5</c:v>
                </c:pt>
                <c:pt idx="78">
                  <c:v>32763.5</c:v>
                </c:pt>
                <c:pt idx="79">
                  <c:v>33528.5</c:v>
                </c:pt>
                <c:pt idx="80">
                  <c:v>34341.5</c:v>
                </c:pt>
                <c:pt idx="81">
                  <c:v>35066.5</c:v>
                </c:pt>
                <c:pt idx="82">
                  <c:v>36743.5</c:v>
                </c:pt>
                <c:pt idx="83">
                  <c:v>37600.5</c:v>
                </c:pt>
                <c:pt idx="84">
                  <c:v>38068.5</c:v>
                </c:pt>
                <c:pt idx="85">
                  <c:v>38697.5</c:v>
                </c:pt>
                <c:pt idx="86">
                  <c:v>39066.5</c:v>
                </c:pt>
                <c:pt idx="87">
                  <c:v>39405.5</c:v>
                </c:pt>
                <c:pt idx="88">
                  <c:v>39691.5</c:v>
                </c:pt>
                <c:pt idx="89">
                  <c:v>39973.5</c:v>
                </c:pt>
                <c:pt idx="90">
                  <c:v>40241.5</c:v>
                </c:pt>
                <c:pt idx="91">
                  <c:v>40336.5</c:v>
                </c:pt>
                <c:pt idx="92">
                  <c:v>40371.5</c:v>
                </c:pt>
                <c:pt idx="93">
                  <c:v>40946.5</c:v>
                </c:pt>
                <c:pt idx="94">
                  <c:v>40981.5</c:v>
                </c:pt>
                <c:pt idx="95">
                  <c:v>40989.5</c:v>
                </c:pt>
                <c:pt idx="96">
                  <c:v>41028.19</c:v>
                </c:pt>
                <c:pt idx="97">
                  <c:v>41097.620000000003</c:v>
                </c:pt>
                <c:pt idx="98">
                  <c:v>41197.75</c:v>
                </c:pt>
                <c:pt idx="99">
                  <c:v>41282.199999999997</c:v>
                </c:pt>
                <c:pt idx="100">
                  <c:v>41350.969999999994</c:v>
                </c:pt>
                <c:pt idx="101">
                  <c:v>41404.069999999992</c:v>
                </c:pt>
                <c:pt idx="102">
                  <c:v>41441.499999999993</c:v>
                </c:pt>
                <c:pt idx="103">
                  <c:v>41461.499999999993</c:v>
                </c:pt>
                <c:pt idx="104">
                  <c:v>41472.499999999993</c:v>
                </c:pt>
                <c:pt idx="105">
                  <c:v>41473.499999999993</c:v>
                </c:pt>
                <c:pt idx="106">
                  <c:v>41473.499999999993</c:v>
                </c:pt>
                <c:pt idx="107">
                  <c:v>41473.499999999993</c:v>
                </c:pt>
                <c:pt idx="108">
                  <c:v>41473.499999999993</c:v>
                </c:pt>
                <c:pt idx="109">
                  <c:v>41473.499999999993</c:v>
                </c:pt>
                <c:pt idx="110">
                  <c:v>41473.499999999993</c:v>
                </c:pt>
                <c:pt idx="111">
                  <c:v>41473.499999999993</c:v>
                </c:pt>
                <c:pt idx="112">
                  <c:v>41473.499999999993</c:v>
                </c:pt>
              </c:numCache>
            </c:numRef>
          </c:val>
          <c:smooth val="0"/>
          <c:extLst>
            <c:ext xmlns:c16="http://schemas.microsoft.com/office/drawing/2014/chart" uri="{C3380CC4-5D6E-409C-BE32-E72D297353CC}">
              <c16:uniqueId val="{00000004-E067-42E6-9816-42A0DE58DD20}"/>
            </c:ext>
          </c:extLst>
        </c:ser>
        <c:ser>
          <c:idx val="3"/>
          <c:order val="7"/>
          <c:tx>
            <c:strRef>
              <c:f>'CN Graph'!$G$40</c:f>
              <c:strCache>
                <c:ptCount val="1"/>
                <c:pt idx="0">
                  <c:v>2018</c:v>
                </c:pt>
              </c:strCache>
            </c:strRef>
          </c:tx>
          <c:spPr>
            <a:ln w="12700" cap="rnd" cmpd="sng" algn="ctr">
              <a:solidFill>
                <a:schemeClr val="accent4">
                  <a:shade val="95000"/>
                  <a:satMod val="105000"/>
                  <a:alpha val="50000"/>
                </a:schemeClr>
              </a:solidFill>
              <a:prstDash val="solid"/>
              <a:round/>
            </a:ln>
            <a:effectLst/>
          </c:spPr>
          <c:marker>
            <c:symbol val="none"/>
          </c:marker>
          <c:val>
            <c:numRef>
              <c:f>'CN Graph'!$G$41:$G$153</c:f>
              <c:numCache>
                <c:formatCode>0</c:formatCode>
                <c:ptCount val="113"/>
                <c:pt idx="0">
                  <c:v>12</c:v>
                </c:pt>
                <c:pt idx="1">
                  <c:v>12</c:v>
                </c:pt>
                <c:pt idx="2">
                  <c:v>14</c:v>
                </c:pt>
                <c:pt idx="3">
                  <c:v>17</c:v>
                </c:pt>
                <c:pt idx="4">
                  <c:v>25</c:v>
                </c:pt>
                <c:pt idx="5">
                  <c:v>35</c:v>
                </c:pt>
                <c:pt idx="6">
                  <c:v>36</c:v>
                </c:pt>
                <c:pt idx="7">
                  <c:v>37</c:v>
                </c:pt>
                <c:pt idx="8">
                  <c:v>37</c:v>
                </c:pt>
                <c:pt idx="9">
                  <c:v>37</c:v>
                </c:pt>
                <c:pt idx="10">
                  <c:v>39</c:v>
                </c:pt>
                <c:pt idx="11">
                  <c:v>39</c:v>
                </c:pt>
                <c:pt idx="12">
                  <c:v>44</c:v>
                </c:pt>
                <c:pt idx="13">
                  <c:v>52</c:v>
                </c:pt>
                <c:pt idx="14">
                  <c:v>72</c:v>
                </c:pt>
                <c:pt idx="15">
                  <c:v>88</c:v>
                </c:pt>
                <c:pt idx="16">
                  <c:v>102</c:v>
                </c:pt>
                <c:pt idx="17">
                  <c:v>131</c:v>
                </c:pt>
                <c:pt idx="18">
                  <c:v>164</c:v>
                </c:pt>
                <c:pt idx="19">
                  <c:v>183</c:v>
                </c:pt>
                <c:pt idx="20">
                  <c:v>189</c:v>
                </c:pt>
                <c:pt idx="21">
                  <c:v>199</c:v>
                </c:pt>
                <c:pt idx="22">
                  <c:v>273</c:v>
                </c:pt>
                <c:pt idx="23">
                  <c:v>392</c:v>
                </c:pt>
                <c:pt idx="24">
                  <c:v>456</c:v>
                </c:pt>
                <c:pt idx="25">
                  <c:v>520</c:v>
                </c:pt>
                <c:pt idx="26">
                  <c:v>593</c:v>
                </c:pt>
                <c:pt idx="27">
                  <c:v>645</c:v>
                </c:pt>
                <c:pt idx="28">
                  <c:v>815</c:v>
                </c:pt>
                <c:pt idx="29">
                  <c:v>1072</c:v>
                </c:pt>
                <c:pt idx="30">
                  <c:v>1434</c:v>
                </c:pt>
                <c:pt idx="31">
                  <c:v>1889</c:v>
                </c:pt>
                <c:pt idx="32">
                  <c:v>2215</c:v>
                </c:pt>
                <c:pt idx="33">
                  <c:v>2703</c:v>
                </c:pt>
                <c:pt idx="34">
                  <c:v>3199</c:v>
                </c:pt>
                <c:pt idx="35">
                  <c:v>3722</c:v>
                </c:pt>
                <c:pt idx="36">
                  <c:v>4186</c:v>
                </c:pt>
                <c:pt idx="37">
                  <c:v>4685</c:v>
                </c:pt>
                <c:pt idx="38">
                  <c:v>5097</c:v>
                </c:pt>
                <c:pt idx="39">
                  <c:v>5635</c:v>
                </c:pt>
                <c:pt idx="40">
                  <c:v>6106</c:v>
                </c:pt>
                <c:pt idx="41">
                  <c:v>6775</c:v>
                </c:pt>
                <c:pt idx="42">
                  <c:v>7426</c:v>
                </c:pt>
                <c:pt idx="43">
                  <c:v>8134</c:v>
                </c:pt>
                <c:pt idx="44">
                  <c:v>8978</c:v>
                </c:pt>
                <c:pt idx="45">
                  <c:v>9611</c:v>
                </c:pt>
                <c:pt idx="46">
                  <c:v>10481</c:v>
                </c:pt>
                <c:pt idx="47">
                  <c:v>11350</c:v>
                </c:pt>
                <c:pt idx="48">
                  <c:v>12556</c:v>
                </c:pt>
                <c:pt idx="49">
                  <c:v>15078</c:v>
                </c:pt>
                <c:pt idx="50">
                  <c:v>16308</c:v>
                </c:pt>
                <c:pt idx="51">
                  <c:v>17046</c:v>
                </c:pt>
                <c:pt idx="52">
                  <c:v>17388</c:v>
                </c:pt>
                <c:pt idx="53">
                  <c:v>18354</c:v>
                </c:pt>
                <c:pt idx="54">
                  <c:v>19447.5</c:v>
                </c:pt>
                <c:pt idx="55">
                  <c:v>19942.5</c:v>
                </c:pt>
                <c:pt idx="56">
                  <c:v>20572.5</c:v>
                </c:pt>
                <c:pt idx="57">
                  <c:v>21292.5</c:v>
                </c:pt>
                <c:pt idx="58">
                  <c:v>21924.5</c:v>
                </c:pt>
                <c:pt idx="59">
                  <c:v>22692.5</c:v>
                </c:pt>
                <c:pt idx="60">
                  <c:v>23452.5</c:v>
                </c:pt>
                <c:pt idx="61">
                  <c:v>24286.5</c:v>
                </c:pt>
                <c:pt idx="62">
                  <c:v>25307.5</c:v>
                </c:pt>
                <c:pt idx="63">
                  <c:v>26663.5</c:v>
                </c:pt>
                <c:pt idx="64">
                  <c:v>28267.5</c:v>
                </c:pt>
                <c:pt idx="65">
                  <c:v>29395.5</c:v>
                </c:pt>
                <c:pt idx="66">
                  <c:v>30717.5</c:v>
                </c:pt>
                <c:pt idx="67">
                  <c:v>32026.5</c:v>
                </c:pt>
                <c:pt idx="68">
                  <c:v>33464.5</c:v>
                </c:pt>
                <c:pt idx="69">
                  <c:v>34419.5</c:v>
                </c:pt>
                <c:pt idx="70">
                  <c:v>35265.5</c:v>
                </c:pt>
                <c:pt idx="71">
                  <c:v>36133.5</c:v>
                </c:pt>
                <c:pt idx="72">
                  <c:v>36993.5</c:v>
                </c:pt>
                <c:pt idx="73">
                  <c:v>37733.5</c:v>
                </c:pt>
                <c:pt idx="74">
                  <c:v>38570.5</c:v>
                </c:pt>
                <c:pt idx="75">
                  <c:v>39235.5</c:v>
                </c:pt>
                <c:pt idx="76">
                  <c:v>39901.5</c:v>
                </c:pt>
                <c:pt idx="77">
                  <c:v>40538.5</c:v>
                </c:pt>
                <c:pt idx="78">
                  <c:v>41182.5</c:v>
                </c:pt>
                <c:pt idx="79">
                  <c:v>41861.5</c:v>
                </c:pt>
                <c:pt idx="80">
                  <c:v>42271.5</c:v>
                </c:pt>
                <c:pt idx="81">
                  <c:v>42854.5</c:v>
                </c:pt>
                <c:pt idx="82">
                  <c:v>43202.5</c:v>
                </c:pt>
                <c:pt idx="83">
                  <c:v>43380.5</c:v>
                </c:pt>
                <c:pt idx="84">
                  <c:v>43576.5</c:v>
                </c:pt>
                <c:pt idx="85">
                  <c:v>43785</c:v>
                </c:pt>
                <c:pt idx="86">
                  <c:v>44002.5</c:v>
                </c:pt>
                <c:pt idx="87">
                  <c:v>44155.5</c:v>
                </c:pt>
                <c:pt idx="88">
                  <c:v>44204.5</c:v>
                </c:pt>
                <c:pt idx="89">
                  <c:v>44293.5</c:v>
                </c:pt>
                <c:pt idx="90">
                  <c:v>44329.5</c:v>
                </c:pt>
                <c:pt idx="91">
                  <c:v>44348.5</c:v>
                </c:pt>
                <c:pt idx="92">
                  <c:v>44362.5</c:v>
                </c:pt>
                <c:pt idx="93">
                  <c:v>44365.5</c:v>
                </c:pt>
                <c:pt idx="94">
                  <c:v>44376.5</c:v>
                </c:pt>
                <c:pt idx="95">
                  <c:v>44382.5</c:v>
                </c:pt>
                <c:pt idx="96">
                  <c:v>44383.5</c:v>
                </c:pt>
                <c:pt idx="97">
                  <c:v>44383.5</c:v>
                </c:pt>
                <c:pt idx="98">
                  <c:v>44383.5</c:v>
                </c:pt>
                <c:pt idx="99">
                  <c:v>44384.5</c:v>
                </c:pt>
                <c:pt idx="100">
                  <c:v>44384.5</c:v>
                </c:pt>
                <c:pt idx="101">
                  <c:v>44384.5</c:v>
                </c:pt>
                <c:pt idx="102">
                  <c:v>44384.5</c:v>
                </c:pt>
                <c:pt idx="103">
                  <c:v>44384.5</c:v>
                </c:pt>
                <c:pt idx="104">
                  <c:v>44384.5</c:v>
                </c:pt>
                <c:pt idx="105">
                  <c:v>44384.5</c:v>
                </c:pt>
                <c:pt idx="106">
                  <c:v>44384.5</c:v>
                </c:pt>
                <c:pt idx="107">
                  <c:v>44384.5</c:v>
                </c:pt>
                <c:pt idx="108">
                  <c:v>44384.5</c:v>
                </c:pt>
                <c:pt idx="109">
                  <c:v>44384.5</c:v>
                </c:pt>
                <c:pt idx="110">
                  <c:v>44384.5</c:v>
                </c:pt>
                <c:pt idx="111">
                  <c:v>44384.5</c:v>
                </c:pt>
                <c:pt idx="112">
                  <c:v>44384.5</c:v>
                </c:pt>
              </c:numCache>
            </c:numRef>
          </c:val>
          <c:smooth val="0"/>
          <c:extLst>
            <c:ext xmlns:c16="http://schemas.microsoft.com/office/drawing/2014/chart" uri="{C3380CC4-5D6E-409C-BE32-E72D297353CC}">
              <c16:uniqueId val="{00000003-E067-42E6-9816-42A0DE58DD20}"/>
            </c:ext>
          </c:extLst>
        </c:ser>
        <c:ser>
          <c:idx val="2"/>
          <c:order val="8"/>
          <c:tx>
            <c:strRef>
              <c:f>'CN Graph'!$F$40</c:f>
              <c:strCache>
                <c:ptCount val="1"/>
                <c:pt idx="0">
                  <c:v>2019</c:v>
                </c:pt>
              </c:strCache>
            </c:strRef>
          </c:tx>
          <c:spPr>
            <a:ln w="12700" cap="rnd" cmpd="sng" algn="ctr">
              <a:solidFill>
                <a:schemeClr val="accent3">
                  <a:shade val="95000"/>
                  <a:satMod val="105000"/>
                  <a:alpha val="50000"/>
                </a:schemeClr>
              </a:solidFill>
              <a:prstDash val="solid"/>
              <a:round/>
            </a:ln>
            <a:effectLst/>
          </c:spPr>
          <c:marker>
            <c:symbol val="none"/>
          </c:marker>
          <c:val>
            <c:numRef>
              <c:f>'CN Graph'!$F$41:$F$153</c:f>
              <c:numCache>
                <c:formatCode>0</c:formatCode>
                <c:ptCount val="113"/>
                <c:pt idx="0">
                  <c:v>43</c:v>
                </c:pt>
                <c:pt idx="1">
                  <c:v>62</c:v>
                </c:pt>
                <c:pt idx="2">
                  <c:v>83</c:v>
                </c:pt>
                <c:pt idx="3">
                  <c:v>93</c:v>
                </c:pt>
                <c:pt idx="4">
                  <c:v>113</c:v>
                </c:pt>
                <c:pt idx="5">
                  <c:v>129</c:v>
                </c:pt>
                <c:pt idx="6">
                  <c:v>155</c:v>
                </c:pt>
                <c:pt idx="7">
                  <c:v>182</c:v>
                </c:pt>
                <c:pt idx="8">
                  <c:v>199</c:v>
                </c:pt>
                <c:pt idx="9">
                  <c:v>217</c:v>
                </c:pt>
                <c:pt idx="10">
                  <c:v>269</c:v>
                </c:pt>
                <c:pt idx="11">
                  <c:v>329</c:v>
                </c:pt>
                <c:pt idx="12">
                  <c:v>427</c:v>
                </c:pt>
                <c:pt idx="13">
                  <c:v>543</c:v>
                </c:pt>
                <c:pt idx="14">
                  <c:v>647</c:v>
                </c:pt>
                <c:pt idx="15">
                  <c:v>763</c:v>
                </c:pt>
                <c:pt idx="16">
                  <c:v>883</c:v>
                </c:pt>
                <c:pt idx="17">
                  <c:v>985</c:v>
                </c:pt>
                <c:pt idx="18">
                  <c:v>1061</c:v>
                </c:pt>
                <c:pt idx="19">
                  <c:v>1123</c:v>
                </c:pt>
                <c:pt idx="20">
                  <c:v>1236.5</c:v>
                </c:pt>
                <c:pt idx="21">
                  <c:v>1370.5</c:v>
                </c:pt>
                <c:pt idx="22">
                  <c:v>1560.5</c:v>
                </c:pt>
                <c:pt idx="23">
                  <c:v>1947.5</c:v>
                </c:pt>
                <c:pt idx="24">
                  <c:v>2152.5</c:v>
                </c:pt>
                <c:pt idx="25">
                  <c:v>2523.5</c:v>
                </c:pt>
                <c:pt idx="26">
                  <c:v>3003.5</c:v>
                </c:pt>
                <c:pt idx="27">
                  <c:v>3354.5</c:v>
                </c:pt>
                <c:pt idx="28">
                  <c:v>3698.5</c:v>
                </c:pt>
                <c:pt idx="29">
                  <c:v>4042.5</c:v>
                </c:pt>
                <c:pt idx="30">
                  <c:v>4359.5</c:v>
                </c:pt>
                <c:pt idx="31">
                  <c:v>4804.5</c:v>
                </c:pt>
                <c:pt idx="32">
                  <c:v>5235.5</c:v>
                </c:pt>
                <c:pt idx="33">
                  <c:v>5714.5</c:v>
                </c:pt>
                <c:pt idx="34">
                  <c:v>6277.5</c:v>
                </c:pt>
                <c:pt idx="35">
                  <c:v>6663.5</c:v>
                </c:pt>
                <c:pt idx="36">
                  <c:v>7032.5</c:v>
                </c:pt>
                <c:pt idx="37">
                  <c:v>7318.5</c:v>
                </c:pt>
                <c:pt idx="38">
                  <c:v>7715.5</c:v>
                </c:pt>
                <c:pt idx="39">
                  <c:v>8045.5</c:v>
                </c:pt>
                <c:pt idx="40">
                  <c:v>8427.5</c:v>
                </c:pt>
                <c:pt idx="41">
                  <c:v>8771.5</c:v>
                </c:pt>
                <c:pt idx="42">
                  <c:v>9352.5</c:v>
                </c:pt>
                <c:pt idx="43">
                  <c:v>9882.19</c:v>
                </c:pt>
                <c:pt idx="44">
                  <c:v>10393.69</c:v>
                </c:pt>
                <c:pt idx="45">
                  <c:v>11008.69</c:v>
                </c:pt>
                <c:pt idx="46">
                  <c:v>11581.69</c:v>
                </c:pt>
                <c:pt idx="47">
                  <c:v>12189.69</c:v>
                </c:pt>
                <c:pt idx="48">
                  <c:v>12783.69</c:v>
                </c:pt>
                <c:pt idx="49">
                  <c:v>13559.69</c:v>
                </c:pt>
                <c:pt idx="50">
                  <c:v>14406.69</c:v>
                </c:pt>
                <c:pt idx="51">
                  <c:v>14929.69</c:v>
                </c:pt>
                <c:pt idx="52">
                  <c:v>15537.69</c:v>
                </c:pt>
                <c:pt idx="53">
                  <c:v>16325.69</c:v>
                </c:pt>
                <c:pt idx="54">
                  <c:v>17044.690000000002</c:v>
                </c:pt>
                <c:pt idx="55">
                  <c:v>17763.690000000002</c:v>
                </c:pt>
                <c:pt idx="56">
                  <c:v>18725.690000000002</c:v>
                </c:pt>
                <c:pt idx="57">
                  <c:v>19414.690000000002</c:v>
                </c:pt>
                <c:pt idx="58">
                  <c:v>20163.690000000002</c:v>
                </c:pt>
                <c:pt idx="59">
                  <c:v>20938.690000000002</c:v>
                </c:pt>
                <c:pt idx="60">
                  <c:v>21666.690000000002</c:v>
                </c:pt>
                <c:pt idx="61">
                  <c:v>22289.690000000002</c:v>
                </c:pt>
                <c:pt idx="62">
                  <c:v>22765.690000000002</c:v>
                </c:pt>
                <c:pt idx="63">
                  <c:v>23301.690000000002</c:v>
                </c:pt>
                <c:pt idx="64">
                  <c:v>23726.690000000002</c:v>
                </c:pt>
                <c:pt idx="65">
                  <c:v>24350.690000000002</c:v>
                </c:pt>
                <c:pt idx="66">
                  <c:v>25149.690000000002</c:v>
                </c:pt>
                <c:pt idx="67">
                  <c:v>25848.690000000002</c:v>
                </c:pt>
                <c:pt idx="68">
                  <c:v>26816.690000000002</c:v>
                </c:pt>
                <c:pt idx="69">
                  <c:v>27688.690000000002</c:v>
                </c:pt>
                <c:pt idx="70">
                  <c:v>28253.190000000002</c:v>
                </c:pt>
                <c:pt idx="71">
                  <c:v>28681.190000000002</c:v>
                </c:pt>
                <c:pt idx="72">
                  <c:v>29169.190000000002</c:v>
                </c:pt>
                <c:pt idx="73">
                  <c:v>29894.190000000002</c:v>
                </c:pt>
                <c:pt idx="74">
                  <c:v>30576.190000000002</c:v>
                </c:pt>
                <c:pt idx="75">
                  <c:v>31242.190000000002</c:v>
                </c:pt>
                <c:pt idx="76">
                  <c:v>32029.190000000002</c:v>
                </c:pt>
                <c:pt idx="77">
                  <c:v>33344.19</c:v>
                </c:pt>
                <c:pt idx="78">
                  <c:v>33764.19</c:v>
                </c:pt>
                <c:pt idx="79">
                  <c:v>33973.19</c:v>
                </c:pt>
                <c:pt idx="80">
                  <c:v>34039.19</c:v>
                </c:pt>
                <c:pt idx="81">
                  <c:v>34121.19</c:v>
                </c:pt>
                <c:pt idx="82">
                  <c:v>34201.19</c:v>
                </c:pt>
                <c:pt idx="83">
                  <c:v>34255.51</c:v>
                </c:pt>
                <c:pt idx="84">
                  <c:v>34293.19</c:v>
                </c:pt>
                <c:pt idx="85">
                  <c:v>34314.19</c:v>
                </c:pt>
                <c:pt idx="86">
                  <c:v>34336.19</c:v>
                </c:pt>
                <c:pt idx="87">
                  <c:v>34358.19</c:v>
                </c:pt>
                <c:pt idx="88">
                  <c:v>34403.69</c:v>
                </c:pt>
                <c:pt idx="89">
                  <c:v>34472.69</c:v>
                </c:pt>
                <c:pt idx="90">
                  <c:v>34524.69</c:v>
                </c:pt>
                <c:pt idx="91">
                  <c:v>34558.69</c:v>
                </c:pt>
                <c:pt idx="92">
                  <c:v>34564.69</c:v>
                </c:pt>
                <c:pt idx="93">
                  <c:v>34570.69</c:v>
                </c:pt>
                <c:pt idx="94">
                  <c:v>34578.69</c:v>
                </c:pt>
                <c:pt idx="95">
                  <c:v>34585.69</c:v>
                </c:pt>
                <c:pt idx="96">
                  <c:v>34593.69</c:v>
                </c:pt>
                <c:pt idx="97">
                  <c:v>34596.69</c:v>
                </c:pt>
                <c:pt idx="98">
                  <c:v>34600.69</c:v>
                </c:pt>
                <c:pt idx="99">
                  <c:v>34600.69</c:v>
                </c:pt>
                <c:pt idx="100">
                  <c:v>34600.69</c:v>
                </c:pt>
                <c:pt idx="101">
                  <c:v>34603.69</c:v>
                </c:pt>
                <c:pt idx="102">
                  <c:v>34604.69</c:v>
                </c:pt>
                <c:pt idx="103">
                  <c:v>34604.69</c:v>
                </c:pt>
                <c:pt idx="104">
                  <c:v>34605.69</c:v>
                </c:pt>
                <c:pt idx="105">
                  <c:v>34605.69</c:v>
                </c:pt>
                <c:pt idx="106">
                  <c:v>34605.69</c:v>
                </c:pt>
                <c:pt idx="107">
                  <c:v>34605.69</c:v>
                </c:pt>
                <c:pt idx="108">
                  <c:v>34605.69</c:v>
                </c:pt>
                <c:pt idx="109">
                  <c:v>34605.69</c:v>
                </c:pt>
                <c:pt idx="110">
                  <c:v>34605.69</c:v>
                </c:pt>
                <c:pt idx="111">
                  <c:v>34605.69</c:v>
                </c:pt>
                <c:pt idx="112">
                  <c:v>34605.69</c:v>
                </c:pt>
              </c:numCache>
            </c:numRef>
          </c:val>
          <c:smooth val="0"/>
          <c:extLst>
            <c:ext xmlns:c16="http://schemas.microsoft.com/office/drawing/2014/chart" uri="{C3380CC4-5D6E-409C-BE32-E72D297353CC}">
              <c16:uniqueId val="{00000002-E067-42E6-9816-42A0DE58DD20}"/>
            </c:ext>
          </c:extLst>
        </c:ser>
        <c:ser>
          <c:idx val="1"/>
          <c:order val="9"/>
          <c:tx>
            <c:strRef>
              <c:f>'CN Graph'!$E$40</c:f>
              <c:strCache>
                <c:ptCount val="1"/>
                <c:pt idx="0">
                  <c:v>2020</c:v>
                </c:pt>
              </c:strCache>
            </c:strRef>
          </c:tx>
          <c:spPr>
            <a:ln w="12700" cap="rnd" cmpd="sng" algn="ctr">
              <a:solidFill>
                <a:schemeClr val="accent2">
                  <a:shade val="95000"/>
                  <a:satMod val="105000"/>
                  <a:alpha val="50000"/>
                </a:schemeClr>
              </a:solidFill>
              <a:prstDash val="solid"/>
              <a:round/>
            </a:ln>
            <a:effectLst/>
          </c:spPr>
          <c:marker>
            <c:symbol val="none"/>
          </c:marker>
          <c:val>
            <c:numRef>
              <c:f>'CN Graph'!$E$41:$E$153</c:f>
              <c:numCache>
                <c:formatCode>0</c:formatCode>
                <c:ptCount val="113"/>
                <c:pt idx="0">
                  <c:v>33</c:v>
                </c:pt>
                <c:pt idx="1">
                  <c:v>34</c:v>
                </c:pt>
                <c:pt idx="2">
                  <c:v>38</c:v>
                </c:pt>
                <c:pt idx="3">
                  <c:v>44</c:v>
                </c:pt>
                <c:pt idx="4">
                  <c:v>47</c:v>
                </c:pt>
                <c:pt idx="5">
                  <c:v>58</c:v>
                </c:pt>
                <c:pt idx="6">
                  <c:v>70</c:v>
                </c:pt>
                <c:pt idx="7">
                  <c:v>75</c:v>
                </c:pt>
                <c:pt idx="8">
                  <c:v>89</c:v>
                </c:pt>
                <c:pt idx="9">
                  <c:v>100</c:v>
                </c:pt>
                <c:pt idx="10">
                  <c:v>144</c:v>
                </c:pt>
                <c:pt idx="11">
                  <c:v>187</c:v>
                </c:pt>
                <c:pt idx="12">
                  <c:v>220</c:v>
                </c:pt>
                <c:pt idx="13">
                  <c:v>269</c:v>
                </c:pt>
                <c:pt idx="14">
                  <c:v>322</c:v>
                </c:pt>
                <c:pt idx="15">
                  <c:v>413</c:v>
                </c:pt>
                <c:pt idx="16">
                  <c:v>492</c:v>
                </c:pt>
                <c:pt idx="17">
                  <c:v>559</c:v>
                </c:pt>
                <c:pt idx="18">
                  <c:v>673</c:v>
                </c:pt>
                <c:pt idx="19">
                  <c:v>742</c:v>
                </c:pt>
                <c:pt idx="20">
                  <c:v>921</c:v>
                </c:pt>
                <c:pt idx="21">
                  <c:v>1045</c:v>
                </c:pt>
                <c:pt idx="22">
                  <c:v>1313</c:v>
                </c:pt>
                <c:pt idx="23">
                  <c:v>1912</c:v>
                </c:pt>
                <c:pt idx="24">
                  <c:v>2363</c:v>
                </c:pt>
                <c:pt idx="25">
                  <c:v>2799</c:v>
                </c:pt>
                <c:pt idx="26">
                  <c:v>3208</c:v>
                </c:pt>
                <c:pt idx="27">
                  <c:v>3570</c:v>
                </c:pt>
                <c:pt idx="28">
                  <c:v>3968</c:v>
                </c:pt>
                <c:pt idx="29">
                  <c:v>4475</c:v>
                </c:pt>
                <c:pt idx="30">
                  <c:v>5084</c:v>
                </c:pt>
                <c:pt idx="31">
                  <c:v>5675</c:v>
                </c:pt>
                <c:pt idx="32">
                  <c:v>6081</c:v>
                </c:pt>
                <c:pt idx="33">
                  <c:v>6755</c:v>
                </c:pt>
                <c:pt idx="34">
                  <c:v>7129</c:v>
                </c:pt>
                <c:pt idx="35">
                  <c:v>7577</c:v>
                </c:pt>
                <c:pt idx="36">
                  <c:v>8087</c:v>
                </c:pt>
                <c:pt idx="37">
                  <c:v>8410</c:v>
                </c:pt>
                <c:pt idx="38">
                  <c:v>8919</c:v>
                </c:pt>
                <c:pt idx="39">
                  <c:v>9402.18</c:v>
                </c:pt>
                <c:pt idx="40">
                  <c:v>9859.5</c:v>
                </c:pt>
                <c:pt idx="41">
                  <c:v>10446.5</c:v>
                </c:pt>
                <c:pt idx="42">
                  <c:v>10850.5</c:v>
                </c:pt>
                <c:pt idx="43">
                  <c:v>11210.5</c:v>
                </c:pt>
                <c:pt idx="44">
                  <c:v>11846.5</c:v>
                </c:pt>
                <c:pt idx="45">
                  <c:v>12300.5</c:v>
                </c:pt>
                <c:pt idx="46">
                  <c:v>12843.5</c:v>
                </c:pt>
                <c:pt idx="47">
                  <c:v>13400.5</c:v>
                </c:pt>
                <c:pt idx="48">
                  <c:v>14090.5</c:v>
                </c:pt>
                <c:pt idx="49">
                  <c:v>14612.5</c:v>
                </c:pt>
                <c:pt idx="50">
                  <c:v>15228.5</c:v>
                </c:pt>
                <c:pt idx="51">
                  <c:v>15913</c:v>
                </c:pt>
                <c:pt idx="52">
                  <c:v>16666</c:v>
                </c:pt>
                <c:pt idx="53">
                  <c:v>16957</c:v>
                </c:pt>
                <c:pt idx="54">
                  <c:v>17863</c:v>
                </c:pt>
                <c:pt idx="55">
                  <c:v>19027</c:v>
                </c:pt>
                <c:pt idx="56">
                  <c:v>22219</c:v>
                </c:pt>
                <c:pt idx="57">
                  <c:v>24491</c:v>
                </c:pt>
                <c:pt idx="58">
                  <c:v>25487</c:v>
                </c:pt>
                <c:pt idx="59">
                  <c:v>26543</c:v>
                </c:pt>
                <c:pt idx="60">
                  <c:v>27713</c:v>
                </c:pt>
                <c:pt idx="61">
                  <c:v>28775</c:v>
                </c:pt>
                <c:pt idx="62">
                  <c:v>29822</c:v>
                </c:pt>
                <c:pt idx="63">
                  <c:v>30783</c:v>
                </c:pt>
                <c:pt idx="64">
                  <c:v>32047</c:v>
                </c:pt>
                <c:pt idx="65">
                  <c:v>33242</c:v>
                </c:pt>
                <c:pt idx="66">
                  <c:v>34322</c:v>
                </c:pt>
                <c:pt idx="67">
                  <c:v>35335</c:v>
                </c:pt>
                <c:pt idx="68">
                  <c:v>36312</c:v>
                </c:pt>
                <c:pt idx="69">
                  <c:v>37503</c:v>
                </c:pt>
                <c:pt idx="70">
                  <c:v>37887</c:v>
                </c:pt>
                <c:pt idx="71">
                  <c:v>37968</c:v>
                </c:pt>
                <c:pt idx="72">
                  <c:v>38059</c:v>
                </c:pt>
                <c:pt idx="73">
                  <c:v>38138</c:v>
                </c:pt>
                <c:pt idx="74">
                  <c:v>38209</c:v>
                </c:pt>
                <c:pt idx="75">
                  <c:v>38230</c:v>
                </c:pt>
                <c:pt idx="76">
                  <c:v>38234</c:v>
                </c:pt>
                <c:pt idx="77">
                  <c:v>38242</c:v>
                </c:pt>
                <c:pt idx="78">
                  <c:v>38255</c:v>
                </c:pt>
                <c:pt idx="79">
                  <c:v>38269</c:v>
                </c:pt>
                <c:pt idx="80">
                  <c:v>38284</c:v>
                </c:pt>
                <c:pt idx="81">
                  <c:v>38297</c:v>
                </c:pt>
                <c:pt idx="82">
                  <c:v>38306</c:v>
                </c:pt>
                <c:pt idx="83">
                  <c:v>38312</c:v>
                </c:pt>
                <c:pt idx="84">
                  <c:v>38338</c:v>
                </c:pt>
                <c:pt idx="85">
                  <c:v>38370</c:v>
                </c:pt>
                <c:pt idx="86">
                  <c:v>38380</c:v>
                </c:pt>
                <c:pt idx="87">
                  <c:v>38381</c:v>
                </c:pt>
                <c:pt idx="88">
                  <c:v>38409</c:v>
                </c:pt>
                <c:pt idx="89">
                  <c:v>38467</c:v>
                </c:pt>
                <c:pt idx="90">
                  <c:v>38508</c:v>
                </c:pt>
                <c:pt idx="91">
                  <c:v>38532</c:v>
                </c:pt>
                <c:pt idx="92">
                  <c:v>38552</c:v>
                </c:pt>
                <c:pt idx="93">
                  <c:v>38568</c:v>
                </c:pt>
                <c:pt idx="94">
                  <c:v>38579.5</c:v>
                </c:pt>
                <c:pt idx="95">
                  <c:v>38586.5</c:v>
                </c:pt>
                <c:pt idx="96">
                  <c:v>38591.5</c:v>
                </c:pt>
                <c:pt idx="97">
                  <c:v>38591.5</c:v>
                </c:pt>
                <c:pt idx="98">
                  <c:v>38591.5</c:v>
                </c:pt>
                <c:pt idx="99">
                  <c:v>38591.5</c:v>
                </c:pt>
                <c:pt idx="100">
                  <c:v>38591.5</c:v>
                </c:pt>
                <c:pt idx="101">
                  <c:v>38591.5</c:v>
                </c:pt>
                <c:pt idx="102">
                  <c:v>38592.5</c:v>
                </c:pt>
                <c:pt idx="103">
                  <c:v>38593.5</c:v>
                </c:pt>
                <c:pt idx="104">
                  <c:v>38594.5</c:v>
                </c:pt>
                <c:pt idx="105">
                  <c:v>38594.5</c:v>
                </c:pt>
                <c:pt idx="106">
                  <c:v>38594.5</c:v>
                </c:pt>
                <c:pt idx="107">
                  <c:v>38594.5</c:v>
                </c:pt>
                <c:pt idx="108">
                  <c:v>38594.5</c:v>
                </c:pt>
                <c:pt idx="109">
                  <c:v>38594.5</c:v>
                </c:pt>
                <c:pt idx="110">
                  <c:v>38594.5</c:v>
                </c:pt>
                <c:pt idx="111">
                  <c:v>38594.5</c:v>
                </c:pt>
                <c:pt idx="112">
                  <c:v>38594.5</c:v>
                </c:pt>
              </c:numCache>
            </c:numRef>
          </c:val>
          <c:smooth val="0"/>
          <c:extLst>
            <c:ext xmlns:c16="http://schemas.microsoft.com/office/drawing/2014/chart" uri="{C3380CC4-5D6E-409C-BE32-E72D297353CC}">
              <c16:uniqueId val="{00000001-E067-42E6-9816-42A0DE58DD20}"/>
            </c:ext>
          </c:extLst>
        </c:ser>
        <c:ser>
          <c:idx val="0"/>
          <c:order val="10"/>
          <c:tx>
            <c:strRef>
              <c:f>'CN Graph'!$D$40</c:f>
              <c:strCache>
                <c:ptCount val="1"/>
                <c:pt idx="0">
                  <c:v>2021</c:v>
                </c:pt>
              </c:strCache>
            </c:strRef>
          </c:tx>
          <c:spPr>
            <a:ln w="12700" cap="rnd" cmpd="sng" algn="ctr">
              <a:solidFill>
                <a:schemeClr val="accent1">
                  <a:shade val="95000"/>
                  <a:satMod val="105000"/>
                  <a:alpha val="50000"/>
                </a:schemeClr>
              </a:solidFill>
              <a:prstDash val="solid"/>
              <a:round/>
            </a:ln>
            <a:effectLst/>
          </c:spPr>
          <c:marker>
            <c:symbol val="none"/>
          </c:marker>
          <c:cat>
            <c:strRef>
              <c:f>'CN Graph'!$B$41:$B$153</c:f>
              <c:strCache>
                <c:ptCount val="11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pt idx="108">
                  <c:v>1116</c:v>
                </c:pt>
                <c:pt idx="109">
                  <c:v>1117</c:v>
                </c:pt>
                <c:pt idx="110">
                  <c:v>1118</c:v>
                </c:pt>
                <c:pt idx="111">
                  <c:v>1119</c:v>
                </c:pt>
                <c:pt idx="112">
                  <c:v>1120</c:v>
                </c:pt>
              </c:strCache>
            </c:strRef>
          </c:cat>
          <c:val>
            <c:numRef>
              <c:f>'CN Graph'!$D$41:$D$153</c:f>
              <c:numCache>
                <c:formatCode>0</c:formatCode>
                <c:ptCount val="113"/>
                <c:pt idx="0">
                  <c:v>55</c:v>
                </c:pt>
                <c:pt idx="1">
                  <c:v>57</c:v>
                </c:pt>
                <c:pt idx="2">
                  <c:v>59</c:v>
                </c:pt>
                <c:pt idx="3">
                  <c:v>63</c:v>
                </c:pt>
                <c:pt idx="4">
                  <c:v>63</c:v>
                </c:pt>
                <c:pt idx="5">
                  <c:v>64</c:v>
                </c:pt>
                <c:pt idx="6">
                  <c:v>66</c:v>
                </c:pt>
                <c:pt idx="7">
                  <c:v>93</c:v>
                </c:pt>
                <c:pt idx="8">
                  <c:v>119</c:v>
                </c:pt>
                <c:pt idx="9">
                  <c:v>170</c:v>
                </c:pt>
                <c:pt idx="10">
                  <c:v>193</c:v>
                </c:pt>
                <c:pt idx="11">
                  <c:v>209</c:v>
                </c:pt>
                <c:pt idx="12">
                  <c:v>218</c:v>
                </c:pt>
                <c:pt idx="13">
                  <c:v>223</c:v>
                </c:pt>
                <c:pt idx="14">
                  <c:v>228</c:v>
                </c:pt>
                <c:pt idx="15">
                  <c:v>242</c:v>
                </c:pt>
                <c:pt idx="16">
                  <c:v>263</c:v>
                </c:pt>
                <c:pt idx="17">
                  <c:v>272</c:v>
                </c:pt>
                <c:pt idx="18">
                  <c:v>335</c:v>
                </c:pt>
                <c:pt idx="19">
                  <c:v>428</c:v>
                </c:pt>
                <c:pt idx="20">
                  <c:v>503</c:v>
                </c:pt>
                <c:pt idx="21">
                  <c:v>556</c:v>
                </c:pt>
                <c:pt idx="22">
                  <c:v>621</c:v>
                </c:pt>
                <c:pt idx="23">
                  <c:v>707</c:v>
                </c:pt>
                <c:pt idx="24">
                  <c:v>814</c:v>
                </c:pt>
                <c:pt idx="25">
                  <c:v>998</c:v>
                </c:pt>
                <c:pt idx="26">
                  <c:v>1214</c:v>
                </c:pt>
                <c:pt idx="27">
                  <c:v>1366</c:v>
                </c:pt>
                <c:pt idx="28">
                  <c:v>1461</c:v>
                </c:pt>
                <c:pt idx="29">
                  <c:v>1749</c:v>
                </c:pt>
                <c:pt idx="30">
                  <c:v>2368</c:v>
                </c:pt>
                <c:pt idx="31">
                  <c:v>2764</c:v>
                </c:pt>
                <c:pt idx="32">
                  <c:v>3152</c:v>
                </c:pt>
                <c:pt idx="33">
                  <c:v>3420</c:v>
                </c:pt>
                <c:pt idx="34">
                  <c:v>3836</c:v>
                </c:pt>
                <c:pt idx="35">
                  <c:v>4136</c:v>
                </c:pt>
                <c:pt idx="36">
                  <c:v>4712</c:v>
                </c:pt>
                <c:pt idx="37">
                  <c:v>5215</c:v>
                </c:pt>
                <c:pt idx="38">
                  <c:v>5596</c:v>
                </c:pt>
                <c:pt idx="39">
                  <c:v>6012</c:v>
                </c:pt>
                <c:pt idx="40">
                  <c:v>6318</c:v>
                </c:pt>
                <c:pt idx="41">
                  <c:v>6696</c:v>
                </c:pt>
                <c:pt idx="42">
                  <c:v>6990</c:v>
                </c:pt>
                <c:pt idx="43">
                  <c:v>7272</c:v>
                </c:pt>
                <c:pt idx="44">
                  <c:v>7452</c:v>
                </c:pt>
                <c:pt idx="45">
                  <c:v>7758</c:v>
                </c:pt>
                <c:pt idx="46">
                  <c:v>8103</c:v>
                </c:pt>
                <c:pt idx="47">
                  <c:v>8529</c:v>
                </c:pt>
                <c:pt idx="48">
                  <c:v>9141</c:v>
                </c:pt>
                <c:pt idx="49">
                  <c:v>15669</c:v>
                </c:pt>
                <c:pt idx="50">
                  <c:v>20244</c:v>
                </c:pt>
                <c:pt idx="51">
                  <c:v>23016</c:v>
                </c:pt>
                <c:pt idx="52">
                  <c:v>24702</c:v>
                </c:pt>
                <c:pt idx="53">
                  <c:v>26094</c:v>
                </c:pt>
                <c:pt idx="54">
                  <c:v>27690</c:v>
                </c:pt>
                <c:pt idx="55">
                  <c:v>28326</c:v>
                </c:pt>
                <c:pt idx="56">
                  <c:v>28800</c:v>
                </c:pt>
                <c:pt idx="57">
                  <c:v>29628</c:v>
                </c:pt>
                <c:pt idx="58">
                  <c:v>31880</c:v>
                </c:pt>
                <c:pt idx="59">
                  <c:v>36764</c:v>
                </c:pt>
                <c:pt idx="60">
                  <c:v>37845</c:v>
                </c:pt>
                <c:pt idx="61">
                  <c:v>39141</c:v>
                </c:pt>
                <c:pt idx="62">
                  <c:v>39663</c:v>
                </c:pt>
                <c:pt idx="63">
                  <c:v>40161</c:v>
                </c:pt>
                <c:pt idx="64">
                  <c:v>40929</c:v>
                </c:pt>
                <c:pt idx="65">
                  <c:v>41934</c:v>
                </c:pt>
                <c:pt idx="66">
                  <c:v>43269</c:v>
                </c:pt>
                <c:pt idx="67">
                  <c:v>45045</c:v>
                </c:pt>
                <c:pt idx="68">
                  <c:v>45893</c:v>
                </c:pt>
                <c:pt idx="69">
                  <c:v>46678</c:v>
                </c:pt>
                <c:pt idx="70">
                  <c:v>47726</c:v>
                </c:pt>
                <c:pt idx="71">
                  <c:v>48885</c:v>
                </c:pt>
                <c:pt idx="72">
                  <c:v>49917</c:v>
                </c:pt>
                <c:pt idx="73">
                  <c:v>50991</c:v>
                </c:pt>
                <c:pt idx="74">
                  <c:v>51950</c:v>
                </c:pt>
                <c:pt idx="75">
                  <c:v>52905</c:v>
                </c:pt>
                <c:pt idx="76">
                  <c:v>53923</c:v>
                </c:pt>
                <c:pt idx="77">
                  <c:v>54459</c:v>
                </c:pt>
                <c:pt idx="78">
                  <c:v>54478</c:v>
                </c:pt>
                <c:pt idx="79">
                  <c:v>54496</c:v>
                </c:pt>
                <c:pt idx="80">
                  <c:v>54679</c:v>
                </c:pt>
                <c:pt idx="81">
                  <c:v>54679</c:v>
                </c:pt>
                <c:pt idx="82">
                  <c:v>54679</c:v>
                </c:pt>
                <c:pt idx="83">
                  <c:v>54679</c:v>
                </c:pt>
                <c:pt idx="84">
                  <c:v>54679</c:v>
                </c:pt>
                <c:pt idx="85">
                  <c:v>54679</c:v>
                </c:pt>
                <c:pt idx="86">
                  <c:v>54679</c:v>
                </c:pt>
                <c:pt idx="87">
                  <c:v>54679</c:v>
                </c:pt>
                <c:pt idx="88">
                  <c:v>54679</c:v>
                </c:pt>
                <c:pt idx="89">
                  <c:v>54679</c:v>
                </c:pt>
                <c:pt idx="90">
                  <c:v>54679</c:v>
                </c:pt>
                <c:pt idx="91">
                  <c:v>54679</c:v>
                </c:pt>
                <c:pt idx="92">
                  <c:v>54679</c:v>
                </c:pt>
                <c:pt idx="93">
                  <c:v>54679</c:v>
                </c:pt>
                <c:pt idx="94">
                  <c:v>54679</c:v>
                </c:pt>
                <c:pt idx="95">
                  <c:v>54679</c:v>
                </c:pt>
                <c:pt idx="96">
                  <c:v>54679</c:v>
                </c:pt>
                <c:pt idx="97">
                  <c:v>54679</c:v>
                </c:pt>
                <c:pt idx="98">
                  <c:v>54679</c:v>
                </c:pt>
                <c:pt idx="99">
                  <c:v>54679</c:v>
                </c:pt>
                <c:pt idx="100">
                  <c:v>54679</c:v>
                </c:pt>
                <c:pt idx="101">
                  <c:v>54679</c:v>
                </c:pt>
                <c:pt idx="102">
                  <c:v>54679</c:v>
                </c:pt>
                <c:pt idx="103">
                  <c:v>54679</c:v>
                </c:pt>
                <c:pt idx="104">
                  <c:v>54679</c:v>
                </c:pt>
                <c:pt idx="105">
                  <c:v>54679</c:v>
                </c:pt>
                <c:pt idx="106">
                  <c:v>54679</c:v>
                </c:pt>
                <c:pt idx="107">
                  <c:v>54679</c:v>
                </c:pt>
                <c:pt idx="108">
                  <c:v>54679</c:v>
                </c:pt>
                <c:pt idx="109">
                  <c:v>54679</c:v>
                </c:pt>
                <c:pt idx="110">
                  <c:v>54679</c:v>
                </c:pt>
                <c:pt idx="111">
                  <c:v>54679</c:v>
                </c:pt>
                <c:pt idx="112">
                  <c:v>54679</c:v>
                </c:pt>
              </c:numCache>
            </c:numRef>
          </c:val>
          <c:smooth val="0"/>
          <c:extLst>
            <c:ext xmlns:c16="http://schemas.microsoft.com/office/drawing/2014/chart" uri="{C3380CC4-5D6E-409C-BE32-E72D297353CC}">
              <c16:uniqueId val="{00000000-E067-42E6-9816-42A0DE58DD20}"/>
            </c:ext>
          </c:extLst>
        </c:ser>
        <c:ser>
          <c:idx val="11"/>
          <c:order val="11"/>
          <c:tx>
            <c:strRef>
              <c:f>'CN Graph'!$C$40</c:f>
              <c:strCache>
                <c:ptCount val="1"/>
                <c:pt idx="0">
                  <c:v>2022</c:v>
                </c:pt>
              </c:strCache>
            </c:strRef>
          </c:tx>
          <c:spPr>
            <a:ln w="38100" cap="rnd" cmpd="sng" algn="ctr">
              <a:solidFill>
                <a:srgbClr val="FF0000"/>
              </a:solidFill>
              <a:prstDash val="solid"/>
              <a:round/>
            </a:ln>
            <a:effectLst/>
          </c:spPr>
          <c:marker>
            <c:symbol val="none"/>
          </c:marker>
          <c:cat>
            <c:strRef>
              <c:f>'CN Graph'!$B$41:$B$153</c:f>
              <c:strCache>
                <c:ptCount val="11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pt idx="108">
                  <c:v>1116</c:v>
                </c:pt>
                <c:pt idx="109">
                  <c:v>1117</c:v>
                </c:pt>
                <c:pt idx="110">
                  <c:v>1118</c:v>
                </c:pt>
                <c:pt idx="111">
                  <c:v>1119</c:v>
                </c:pt>
                <c:pt idx="112">
                  <c:v>1120</c:v>
                </c:pt>
              </c:strCache>
            </c:strRef>
          </c:cat>
          <c:val>
            <c:numRef>
              <c:f>'CN Graph'!$C$41:$C$120</c:f>
              <c:numCache>
                <c:formatCode>0</c:formatCode>
                <c:ptCount val="80"/>
                <c:pt idx="0">
                  <c:v>67</c:v>
                </c:pt>
                <c:pt idx="1">
                  <c:v>74</c:v>
                </c:pt>
                <c:pt idx="2">
                  <c:v>77</c:v>
                </c:pt>
                <c:pt idx="3">
                  <c:v>77</c:v>
                </c:pt>
                <c:pt idx="4">
                  <c:v>81</c:v>
                </c:pt>
                <c:pt idx="5">
                  <c:v>85</c:v>
                </c:pt>
                <c:pt idx="6">
                  <c:v>97</c:v>
                </c:pt>
                <c:pt idx="7">
                  <c:v>139</c:v>
                </c:pt>
                <c:pt idx="8">
                  <c:v>203</c:v>
                </c:pt>
                <c:pt idx="9">
                  <c:v>230</c:v>
                </c:pt>
                <c:pt idx="10">
                  <c:v>291</c:v>
                </c:pt>
                <c:pt idx="11">
                  <c:v>317</c:v>
                </c:pt>
                <c:pt idx="12">
                  <c:v>372</c:v>
                </c:pt>
                <c:pt idx="13">
                  <c:v>538</c:v>
                </c:pt>
                <c:pt idx="14">
                  <c:v>674</c:v>
                </c:pt>
                <c:pt idx="15">
                  <c:v>869</c:v>
                </c:pt>
                <c:pt idx="16">
                  <c:v>1148</c:v>
                </c:pt>
                <c:pt idx="17">
                  <c:v>1326</c:v>
                </c:pt>
                <c:pt idx="18">
                  <c:v>1475</c:v>
                </c:pt>
                <c:pt idx="19">
                  <c:v>1595</c:v>
                </c:pt>
                <c:pt idx="20">
                  <c:v>1645</c:v>
                </c:pt>
                <c:pt idx="21">
                  <c:v>1767</c:v>
                </c:pt>
                <c:pt idx="22">
                  <c:v>1841</c:v>
                </c:pt>
                <c:pt idx="23">
                  <c:v>1974</c:v>
                </c:pt>
                <c:pt idx="24">
                  <c:v>2331</c:v>
                </c:pt>
                <c:pt idx="25">
                  <c:v>2656</c:v>
                </c:pt>
                <c:pt idx="26">
                  <c:v>2913</c:v>
                </c:pt>
                <c:pt idx="27">
                  <c:v>3102</c:v>
                </c:pt>
                <c:pt idx="28">
                  <c:v>3649</c:v>
                </c:pt>
                <c:pt idx="29">
                  <c:v>4511</c:v>
                </c:pt>
                <c:pt idx="30">
                  <c:v>5233</c:v>
                </c:pt>
                <c:pt idx="31">
                  <c:v>6168</c:v>
                </c:pt>
                <c:pt idx="32">
                  <c:v>6855</c:v>
                </c:pt>
                <c:pt idx="33">
                  <c:v>7602</c:v>
                </c:pt>
                <c:pt idx="34">
                  <c:v>8371</c:v>
                </c:pt>
                <c:pt idx="35">
                  <c:v>9090</c:v>
                </c:pt>
                <c:pt idx="36">
                  <c:v>10082</c:v>
                </c:pt>
                <c:pt idx="37">
                  <c:v>11005</c:v>
                </c:pt>
                <c:pt idx="38">
                  <c:v>11645</c:v>
                </c:pt>
                <c:pt idx="39">
                  <c:v>12171</c:v>
                </c:pt>
                <c:pt idx="40">
                  <c:v>12556</c:v>
                </c:pt>
                <c:pt idx="41">
                  <c:v>13116</c:v>
                </c:pt>
                <c:pt idx="42">
                  <c:v>13844</c:v>
                </c:pt>
                <c:pt idx="43">
                  <c:v>14666</c:v>
                </c:pt>
                <c:pt idx="44">
                  <c:v>15597</c:v>
                </c:pt>
                <c:pt idx="45">
                  <c:v>16643</c:v>
                </c:pt>
                <c:pt idx="46">
                  <c:v>17313</c:v>
                </c:pt>
                <c:pt idx="47">
                  <c:v>18264</c:v>
                </c:pt>
                <c:pt idx="48">
                  <c:v>19340</c:v>
                </c:pt>
                <c:pt idx="49">
                  <c:v>20164</c:v>
                </c:pt>
                <c:pt idx="50">
                  <c:v>21147</c:v>
                </c:pt>
                <c:pt idx="51">
                  <c:v>22348</c:v>
                </c:pt>
                <c:pt idx="52">
                  <c:v>23510</c:v>
                </c:pt>
                <c:pt idx="53">
                  <c:v>24628</c:v>
                </c:pt>
                <c:pt idx="54">
                  <c:v>25639</c:v>
                </c:pt>
                <c:pt idx="55">
                  <c:v>26689</c:v>
                </c:pt>
                <c:pt idx="56">
                  <c:v>27720</c:v>
                </c:pt>
                <c:pt idx="57">
                  <c:v>28734</c:v>
                </c:pt>
                <c:pt idx="58">
                  <c:v>29922</c:v>
                </c:pt>
                <c:pt idx="59">
                  <c:v>31299</c:v>
                </c:pt>
                <c:pt idx="60">
                  <c:v>32612</c:v>
                </c:pt>
                <c:pt idx="61">
                  <c:v>33935</c:v>
                </c:pt>
                <c:pt idx="62">
                  <c:v>35358</c:v>
                </c:pt>
                <c:pt idx="63">
                  <c:v>36689</c:v>
                </c:pt>
                <c:pt idx="64">
                  <c:v>37866</c:v>
                </c:pt>
                <c:pt idx="65">
                  <c:v>39200</c:v>
                </c:pt>
                <c:pt idx="66">
                  <c:v>40446</c:v>
                </c:pt>
                <c:pt idx="67">
                  <c:v>41795</c:v>
                </c:pt>
                <c:pt idx="68">
                  <c:v>43140</c:v>
                </c:pt>
                <c:pt idx="69">
                  <c:v>44657</c:v>
                </c:pt>
                <c:pt idx="70">
                  <c:v>46093</c:v>
                </c:pt>
                <c:pt idx="71">
                  <c:v>47815</c:v>
                </c:pt>
                <c:pt idx="72">
                  <c:v>49663</c:v>
                </c:pt>
                <c:pt idx="73">
                  <c:v>51375</c:v>
                </c:pt>
                <c:pt idx="74">
                  <c:v>53580</c:v>
                </c:pt>
                <c:pt idx="75">
                  <c:v>55302</c:v>
                </c:pt>
                <c:pt idx="76">
                  <c:v>56821</c:v>
                </c:pt>
                <c:pt idx="77">
                  <c:v>58316</c:v>
                </c:pt>
                <c:pt idx="78">
                  <c:v>60258</c:v>
                </c:pt>
                <c:pt idx="79">
                  <c:v>61962</c:v>
                </c:pt>
              </c:numCache>
            </c:numRef>
          </c:val>
          <c:smooth val="0"/>
          <c:extLst>
            <c:ext xmlns:c16="http://schemas.microsoft.com/office/drawing/2014/chart" uri="{C3380CC4-5D6E-409C-BE32-E72D297353CC}">
              <c16:uniqueId val="{00000002-45FB-48A8-9668-DECDBD0CB5D0}"/>
            </c:ext>
          </c:extLst>
        </c:ser>
        <c:dLbls>
          <c:showLegendKey val="0"/>
          <c:showVal val="0"/>
          <c:showCatName val="0"/>
          <c:showSerName val="0"/>
          <c:showPercent val="0"/>
          <c:showBubbleSize val="0"/>
        </c:dLbls>
        <c:smooth val="0"/>
        <c:axId val="319429248"/>
        <c:axId val="319447808"/>
      </c:lineChart>
      <c:dateAx>
        <c:axId val="319429248"/>
        <c:scaling>
          <c:orientation val="minMax"/>
        </c:scaling>
        <c:delete val="0"/>
        <c:axPos val="b"/>
        <c:majorGridlines>
          <c:spPr>
            <a:ln w="9525" cap="flat" cmpd="sng" algn="ctr">
              <a:solidFill>
                <a:schemeClr val="bg1">
                  <a:lumMod val="95000"/>
                </a:schemeClr>
              </a:solidFill>
              <a:prstDash val="solid"/>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r>
                  <a:rPr lang="en-US" sz="1200" b="1"/>
                  <a:t>Date (mmdd)</a:t>
                </a:r>
              </a:p>
            </c:rich>
          </c:tx>
          <c:layout>
            <c:manualLayout>
              <c:xMode val="edge"/>
              <c:yMode val="edge"/>
              <c:x val="0.40464637424603639"/>
              <c:y val="0.93420288522328865"/>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endParaRPr lang="en-US"/>
            </a:p>
          </c:txPr>
        </c:title>
        <c:numFmt formatCode="dd\-mmm"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1000" b="0" i="0" u="none" strike="noStrike" kern="1200" baseline="0">
                <a:solidFill>
                  <a:srgbClr val="000000"/>
                </a:solidFill>
                <a:latin typeface="Arial"/>
                <a:ea typeface="Arial"/>
                <a:cs typeface="Arial"/>
              </a:defRPr>
            </a:pPr>
            <a:endParaRPr lang="en-US"/>
          </a:p>
        </c:txPr>
        <c:crossAx val="319447808"/>
        <c:crosses val="autoZero"/>
        <c:auto val="0"/>
        <c:lblOffset val="100"/>
        <c:baseTimeUnit val="days"/>
        <c:majorUnit val="7"/>
        <c:majorTimeUnit val="days"/>
        <c:minorUnit val="7"/>
        <c:minorTimeUnit val="days"/>
      </c:dateAx>
      <c:valAx>
        <c:axId val="319447808"/>
        <c:scaling>
          <c:orientation val="minMax"/>
          <c:max val="67000"/>
          <c:min val="0"/>
        </c:scaling>
        <c:delete val="0"/>
        <c:axPos val="r"/>
        <c:majorGridlines>
          <c:spPr>
            <a:ln w="9525" cap="flat" cmpd="sng" algn="ctr">
              <a:solidFill>
                <a:schemeClr val="bg1">
                  <a:lumMod val="95000"/>
                </a:schemeClr>
              </a:solidFill>
              <a:prstDash val="solid"/>
              <a:round/>
            </a:ln>
            <a:effectLst/>
          </c:spPr>
        </c:majorGridlines>
        <c:title>
          <c:tx>
            <c:rich>
              <a:bodyPr rot="-5400000" spcFirstLastPara="1" vertOverflow="ellipsis" vert="horz" wrap="square" anchor="ctr" anchorCtr="1"/>
              <a:lstStyle/>
              <a:p>
                <a:pPr>
                  <a:defRPr sz="925" b="1" i="0" u="none" strike="noStrike" kern="1200" baseline="0">
                    <a:solidFill>
                      <a:srgbClr val="000000"/>
                    </a:solidFill>
                    <a:latin typeface="Arial"/>
                    <a:ea typeface="Arial"/>
                    <a:cs typeface="Arial"/>
                  </a:defRPr>
                </a:pPr>
                <a:r>
                  <a:rPr lang="en-CA" sz="1200" b="1"/>
                  <a:t>Number of escaped Chinook</a:t>
                </a:r>
              </a:p>
            </c:rich>
          </c:tx>
          <c:layout>
            <c:manualLayout>
              <c:xMode val="edge"/>
              <c:yMode val="edge"/>
              <c:x val="0.95341933559094072"/>
              <c:y val="0.1841986710085747"/>
            </c:manualLayout>
          </c:layout>
          <c:overlay val="0"/>
          <c:spPr>
            <a:noFill/>
            <a:ln w="25400">
              <a:noFill/>
            </a:ln>
            <a:effectLst/>
          </c:spPr>
          <c:txPr>
            <a:bodyPr rot="-5400000" spcFirstLastPara="1" vertOverflow="ellipsis" vert="horz" wrap="square" anchor="ctr" anchorCtr="1"/>
            <a:lstStyle/>
            <a:p>
              <a:pPr>
                <a:defRPr sz="925" b="1" i="0" u="none" strike="noStrike" kern="1200" baseline="0">
                  <a:solidFill>
                    <a:srgbClr val="000000"/>
                  </a:solidFill>
                  <a:latin typeface="Arial"/>
                  <a:ea typeface="Arial"/>
                  <a:cs typeface="Arial"/>
                </a:defRPr>
              </a:pPr>
              <a:endParaRPr lang="en-US"/>
            </a:p>
          </c:txPr>
        </c:title>
        <c:numFmt formatCode="#,##0" sourceLinked="0"/>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825" b="0" i="0" u="none" strike="noStrike" kern="1200" baseline="0">
                <a:solidFill>
                  <a:srgbClr val="000000"/>
                </a:solidFill>
                <a:latin typeface="Arial"/>
                <a:ea typeface="Arial"/>
                <a:cs typeface="Arial"/>
              </a:defRPr>
            </a:pPr>
            <a:endParaRPr lang="en-US"/>
          </a:p>
        </c:txPr>
        <c:crossAx val="319429248"/>
        <c:crosses val="max"/>
        <c:crossBetween val="between"/>
        <c:majorUnit val="10000"/>
        <c:minorUnit val="5000"/>
      </c:valAx>
      <c:spPr>
        <a:noFill/>
        <a:ln w="12700">
          <a:solidFill>
            <a:srgbClr val="808080"/>
          </a:solidFill>
          <a:prstDash val="solid"/>
        </a:ln>
        <a:effectLst/>
      </c:spPr>
    </c:plotArea>
    <c:legend>
      <c:legendPos val="r"/>
      <c:layout>
        <c:manualLayout>
          <c:xMode val="edge"/>
          <c:yMode val="edge"/>
          <c:x val="7.303928396101575E-2"/>
          <c:y val="9.018533514820494E-2"/>
          <c:w val="9.3083309776527637E-2"/>
          <c:h val="0.49880321852547427"/>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cap="flat" cmpd="sng" algn="ctr">
      <a:noFill/>
      <a:prstDash val="solid"/>
      <a:round/>
    </a:ln>
    <a:effectLst/>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1200" verticalDpi="12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1551086854325E-2"/>
          <c:y val="4.0197958931808365E-2"/>
          <c:w val="0.81124534258301706"/>
          <c:h val="0.81156978675751146"/>
        </c:manualLayout>
      </c:layout>
      <c:areaChart>
        <c:grouping val="standard"/>
        <c:varyColors val="0"/>
        <c:ser>
          <c:idx val="3"/>
          <c:order val="2"/>
          <c:tx>
            <c:strRef>
              <c:f>'CN Graph'!$AY$40</c:f>
              <c:strCache>
                <c:ptCount val="1"/>
                <c:pt idx="0">
                  <c:v>u90</c:v>
                </c:pt>
              </c:strCache>
            </c:strRef>
          </c:tx>
          <c:spPr>
            <a:solidFill>
              <a:schemeClr val="bg1">
                <a:lumMod val="85000"/>
              </a:schemeClr>
            </a:solidFill>
          </c:spPr>
          <c:cat>
            <c:strRef>
              <c:f>'CN Graph'!$B$41:$B$143</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'CN Graph'!$AY$41:$AY$143</c:f>
              <c:numCache>
                <c:formatCode>0.00</c:formatCode>
                <c:ptCount val="103"/>
                <c:pt idx="0">
                  <c:v>2.1619047619047616E-3</c:v>
                </c:pt>
                <c:pt idx="1">
                  <c:v>2.7619047619047619E-3</c:v>
                </c:pt>
                <c:pt idx="2">
                  <c:v>3.0380952380952373E-3</c:v>
                </c:pt>
                <c:pt idx="3">
                  <c:v>3.2857142857142846E-3</c:v>
                </c:pt>
                <c:pt idx="4">
                  <c:v>3.4761904761904747E-3</c:v>
                </c:pt>
                <c:pt idx="5">
                  <c:v>3.6666666666666644E-3</c:v>
                </c:pt>
                <c:pt idx="6">
                  <c:v>4.14285714285714E-3</c:v>
                </c:pt>
                <c:pt idx="7">
                  <c:v>5.2761904761904725E-3</c:v>
                </c:pt>
                <c:pt idx="8">
                  <c:v>6.4285714285714259E-3</c:v>
                </c:pt>
                <c:pt idx="9">
                  <c:v>8.5428571428571402E-3</c:v>
                </c:pt>
                <c:pt idx="10">
                  <c:v>9.9142857142857106E-3</c:v>
                </c:pt>
                <c:pt idx="11">
                  <c:v>1.109523809523809E-2</c:v>
                </c:pt>
                <c:pt idx="12">
                  <c:v>1.2447619047619041E-2</c:v>
                </c:pt>
                <c:pt idx="13">
                  <c:v>1.541904761904761E-2</c:v>
                </c:pt>
                <c:pt idx="14">
                  <c:v>1.8428571428571416E-2</c:v>
                </c:pt>
                <c:pt idx="15">
                  <c:v>2.2999999999999989E-2</c:v>
                </c:pt>
                <c:pt idx="16">
                  <c:v>2.7152380952380938E-2</c:v>
                </c:pt>
                <c:pt idx="17">
                  <c:v>3.0676190476190461E-2</c:v>
                </c:pt>
                <c:pt idx="18">
                  <c:v>3.5742857142857132E-2</c:v>
                </c:pt>
                <c:pt idx="19">
                  <c:v>3.8961904761904753E-2</c:v>
                </c:pt>
                <c:pt idx="20">
                  <c:v>4.686190476190475E-2</c:v>
                </c:pt>
                <c:pt idx="21">
                  <c:v>5.2861904761904749E-2</c:v>
                </c:pt>
                <c:pt idx="22">
                  <c:v>6.4880952380952372E-2</c:v>
                </c:pt>
                <c:pt idx="23">
                  <c:v>9.1385714285714278E-2</c:v>
                </c:pt>
                <c:pt idx="24">
                  <c:v>0.10450476190476189</c:v>
                </c:pt>
                <c:pt idx="25">
                  <c:v>0.12279047619047619</c:v>
                </c:pt>
                <c:pt idx="26">
                  <c:v>0.14497142857142856</c:v>
                </c:pt>
                <c:pt idx="27">
                  <c:v>0.16179047619047618</c:v>
                </c:pt>
                <c:pt idx="28">
                  <c:v>0.17868571428571428</c:v>
                </c:pt>
                <c:pt idx="29">
                  <c:v>0.19661904761904761</c:v>
                </c:pt>
                <c:pt idx="30">
                  <c:v>0.21449523809523807</c:v>
                </c:pt>
                <c:pt idx="31">
                  <c:v>0.23707619047619044</c:v>
                </c:pt>
                <c:pt idx="32">
                  <c:v>0.25736190476190474</c:v>
                </c:pt>
                <c:pt idx="33">
                  <c:v>0.28202857142857135</c:v>
                </c:pt>
                <c:pt idx="34">
                  <c:v>0.30703809523809522</c:v>
                </c:pt>
                <c:pt idx="35">
                  <c:v>0.3260095238095238</c:v>
                </c:pt>
                <c:pt idx="36">
                  <c:v>0.34492380952380952</c:v>
                </c:pt>
                <c:pt idx="37">
                  <c:v>0.35889523809523804</c:v>
                </c:pt>
                <c:pt idx="38">
                  <c:v>0.37886666666666663</c:v>
                </c:pt>
                <c:pt idx="39">
                  <c:v>0.39603980952380952</c:v>
                </c:pt>
                <c:pt idx="40">
                  <c:v>0.41494761904761895</c:v>
                </c:pt>
                <c:pt idx="41">
                  <c:v>0.43364285714285705</c:v>
                </c:pt>
                <c:pt idx="42">
                  <c:v>0.45962380952380943</c:v>
                </c:pt>
                <c:pt idx="43">
                  <c:v>0.54509523809523808</c:v>
                </c:pt>
                <c:pt idx="44">
                  <c:v>0.5727523809523809</c:v>
                </c:pt>
                <c:pt idx="45">
                  <c:v>0.59158095238095243</c:v>
                </c:pt>
                <c:pt idx="46">
                  <c:v>0.61458095238095234</c:v>
                </c:pt>
                <c:pt idx="47">
                  <c:v>0.63238571428571422</c:v>
                </c:pt>
                <c:pt idx="48">
                  <c:v>0.6431095238095238</c:v>
                </c:pt>
                <c:pt idx="49">
                  <c:v>0.7236285714285714</c:v>
                </c:pt>
                <c:pt idx="50">
                  <c:v>0.8140571428571427</c:v>
                </c:pt>
                <c:pt idx="51">
                  <c:v>0.84937142857142844</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extLst>
            <c:ext xmlns:c16="http://schemas.microsoft.com/office/drawing/2014/chart" uri="{C3380CC4-5D6E-409C-BE32-E72D297353CC}">
              <c16:uniqueId val="{00000001-AAEA-4869-AADA-8A72AC64B7B1}"/>
            </c:ext>
          </c:extLst>
        </c:ser>
        <c:ser>
          <c:idx val="2"/>
          <c:order val="3"/>
          <c:tx>
            <c:strRef>
              <c:f>'CN Graph'!$AX$40</c:f>
              <c:strCache>
                <c:ptCount val="1"/>
                <c:pt idx="0">
                  <c:v>l90</c:v>
                </c:pt>
              </c:strCache>
            </c:strRef>
          </c:tx>
          <c:spPr>
            <a:solidFill>
              <a:schemeClr val="bg1"/>
            </a:solidFill>
            <a:ln>
              <a:noFill/>
            </a:ln>
          </c:spPr>
          <c:cat>
            <c:strRef>
              <c:f>'CN Graph'!$B$41:$B$143</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'CN Graph'!$AX$41:$AX$143</c:f>
              <c:numCache>
                <c:formatCode>0.00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1.1885714285714286E-2</c:v>
                </c:pt>
                <c:pt idx="40">
                  <c:v>6.9180952380952371E-2</c:v>
                </c:pt>
                <c:pt idx="41">
                  <c:v>9.7990476190476197E-2</c:v>
                </c:pt>
                <c:pt idx="42">
                  <c:v>0.11603809523809523</c:v>
                </c:pt>
                <c:pt idx="43">
                  <c:v>0.13664761904761905</c:v>
                </c:pt>
                <c:pt idx="44">
                  <c:v>0.15576190476190477</c:v>
                </c:pt>
                <c:pt idx="45">
                  <c:v>0.18579999999999999</c:v>
                </c:pt>
                <c:pt idx="46">
                  <c:v>0.20328571428571429</c:v>
                </c:pt>
                <c:pt idx="47">
                  <c:v>0.21731428571428571</c:v>
                </c:pt>
                <c:pt idx="48">
                  <c:v>0.22676190476190475</c:v>
                </c:pt>
                <c:pt idx="49">
                  <c:v>0.23701904761904763</c:v>
                </c:pt>
                <c:pt idx="50">
                  <c:v>0.24942857142857142</c:v>
                </c:pt>
                <c:pt idx="51">
                  <c:v>0.26539999999999997</c:v>
                </c:pt>
                <c:pt idx="52">
                  <c:v>0.28078095238095241</c:v>
                </c:pt>
                <c:pt idx="53">
                  <c:v>0.29207619047619043</c:v>
                </c:pt>
                <c:pt idx="54">
                  <c:v>0.30318095238095238</c:v>
                </c:pt>
                <c:pt idx="55">
                  <c:v>0.32461904761904764</c:v>
                </c:pt>
                <c:pt idx="56">
                  <c:v>0.34141904761904762</c:v>
                </c:pt>
                <c:pt idx="57">
                  <c:v>0.35281904761904764</c:v>
                </c:pt>
                <c:pt idx="58">
                  <c:v>0.36446666666666672</c:v>
                </c:pt>
                <c:pt idx="59">
                  <c:v>0.37861904761904763</c:v>
                </c:pt>
                <c:pt idx="60">
                  <c:v>0.3917714285714286</c:v>
                </c:pt>
                <c:pt idx="61">
                  <c:v>0.40756190476190479</c:v>
                </c:pt>
                <c:pt idx="62">
                  <c:v>0.42433333333333334</c:v>
                </c:pt>
                <c:pt idx="63">
                  <c:v>0.45073333333333332</c:v>
                </c:pt>
                <c:pt idx="64">
                  <c:v>0.46922857142857144</c:v>
                </c:pt>
                <c:pt idx="65">
                  <c:v>0.49183809523809519</c:v>
                </c:pt>
                <c:pt idx="66">
                  <c:v>0.51229523809523803</c:v>
                </c:pt>
                <c:pt idx="67">
                  <c:v>0.53802857142857141</c:v>
                </c:pt>
                <c:pt idx="68">
                  <c:v>0.58889523809523814</c:v>
                </c:pt>
                <c:pt idx="69">
                  <c:v>0.60343809523809522</c:v>
                </c:pt>
                <c:pt idx="70">
                  <c:v>0.62606666666666666</c:v>
                </c:pt>
                <c:pt idx="71">
                  <c:v>0.65762857142857145</c:v>
                </c:pt>
                <c:pt idx="72">
                  <c:v>0.68697142857142857</c:v>
                </c:pt>
                <c:pt idx="73">
                  <c:v>0.73833333333333329</c:v>
                </c:pt>
                <c:pt idx="74">
                  <c:v>0.77290476190476187</c:v>
                </c:pt>
                <c:pt idx="75">
                  <c:v>0.82340000000000002</c:v>
                </c:pt>
                <c:pt idx="76">
                  <c:v>0.89290476190476198</c:v>
                </c:pt>
                <c:pt idx="77">
                  <c:v>0.94862857142857138</c:v>
                </c:pt>
                <c:pt idx="78">
                  <c:v>0.96884761904761907</c:v>
                </c:pt>
                <c:pt idx="79">
                  <c:v>0.97091428571428573</c:v>
                </c:pt>
                <c:pt idx="80">
                  <c:v>0.97540952380952384</c:v>
                </c:pt>
                <c:pt idx="81">
                  <c:v>0.98199047619047619</c:v>
                </c:pt>
                <c:pt idx="82">
                  <c:v>0.98566666666666669</c:v>
                </c:pt>
                <c:pt idx="83">
                  <c:v>0.9891619047619048</c:v>
                </c:pt>
                <c:pt idx="84">
                  <c:v>0.9926571428571429</c:v>
                </c:pt>
                <c:pt idx="85">
                  <c:v>0.99419047619047618</c:v>
                </c:pt>
                <c:pt idx="86">
                  <c:v>0.99567619047619049</c:v>
                </c:pt>
                <c:pt idx="87">
                  <c:v>0.9963238095238095</c:v>
                </c:pt>
                <c:pt idx="88">
                  <c:v>0.99725714285714284</c:v>
                </c:pt>
                <c:pt idx="89">
                  <c:v>0.99804761904761907</c:v>
                </c:pt>
                <c:pt idx="90">
                  <c:v>0.99893333333333334</c:v>
                </c:pt>
                <c:pt idx="91">
                  <c:v>0.99963809523809521</c:v>
                </c:pt>
                <c:pt idx="92">
                  <c:v>1</c:v>
                </c:pt>
                <c:pt idx="93">
                  <c:v>1</c:v>
                </c:pt>
                <c:pt idx="94">
                  <c:v>1</c:v>
                </c:pt>
                <c:pt idx="95">
                  <c:v>1</c:v>
                </c:pt>
                <c:pt idx="96">
                  <c:v>1</c:v>
                </c:pt>
                <c:pt idx="97">
                  <c:v>1</c:v>
                </c:pt>
                <c:pt idx="98">
                  <c:v>1</c:v>
                </c:pt>
                <c:pt idx="99">
                  <c:v>1</c:v>
                </c:pt>
                <c:pt idx="100">
                  <c:v>1</c:v>
                </c:pt>
                <c:pt idx="101">
                  <c:v>1</c:v>
                </c:pt>
                <c:pt idx="102">
                  <c:v>1</c:v>
                </c:pt>
              </c:numCache>
            </c:numRef>
          </c:val>
          <c:extLst>
            <c:ext xmlns:c16="http://schemas.microsoft.com/office/drawing/2014/chart" uri="{C3380CC4-5D6E-409C-BE32-E72D297353CC}">
              <c16:uniqueId val="{00000000-AAEA-4869-AADA-8A72AC64B7B1}"/>
            </c:ext>
          </c:extLst>
        </c:ser>
        <c:dLbls>
          <c:showLegendKey val="0"/>
          <c:showVal val="0"/>
          <c:showCatName val="0"/>
          <c:showSerName val="0"/>
          <c:showPercent val="0"/>
          <c:showBubbleSize val="0"/>
        </c:dLbls>
        <c:axId val="319487360"/>
        <c:axId val="319563264"/>
      </c:areaChart>
      <c:lineChart>
        <c:grouping val="standard"/>
        <c:varyColors val="0"/>
        <c:ser>
          <c:idx val="1"/>
          <c:order val="1"/>
          <c:tx>
            <c:strRef>
              <c:f>'CN Graph'!$AW$40</c:f>
              <c:strCache>
                <c:ptCount val="1"/>
                <c:pt idx="0">
                  <c:v>average</c:v>
                </c:pt>
              </c:strCache>
            </c:strRef>
          </c:tx>
          <c:spPr>
            <a:ln w="19050">
              <a:solidFill>
                <a:srgbClr val="0000FF"/>
              </a:solidFill>
              <a:prstDash val="sysDash"/>
            </a:ln>
          </c:spPr>
          <c:marker>
            <c:symbol val="none"/>
          </c:marker>
          <c:cat>
            <c:strRef>
              <c:f>'CN Graph'!$B$41:$B$143</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'CN Graph'!$AW$41:$AW$143</c:f>
              <c:numCache>
                <c:formatCode>0.00</c:formatCode>
                <c:ptCount val="103"/>
                <c:pt idx="0">
                  <c:v>5.0000000000000001E-4</c:v>
                </c:pt>
                <c:pt idx="1">
                  <c:v>5.7843137254901965E-4</c:v>
                </c:pt>
                <c:pt idx="2">
                  <c:v>6.8767507002801106E-4</c:v>
                </c:pt>
                <c:pt idx="3">
                  <c:v>7.6330532212885163E-4</c:v>
                </c:pt>
                <c:pt idx="4">
                  <c:v>8.8935574229691869E-4</c:v>
                </c:pt>
                <c:pt idx="5">
                  <c:v>1.0154061624649859E-3</c:v>
                </c:pt>
                <c:pt idx="6">
                  <c:v>1.1806722689075629E-3</c:v>
                </c:pt>
                <c:pt idx="7">
                  <c:v>1.4047619047619047E-3</c:v>
                </c:pt>
                <c:pt idx="8">
                  <c:v>1.6316526610644256E-3</c:v>
                </c:pt>
                <c:pt idx="9">
                  <c:v>1.8949579831932775E-3</c:v>
                </c:pt>
                <c:pt idx="10">
                  <c:v>2.2745098039215687E-3</c:v>
                </c:pt>
                <c:pt idx="11">
                  <c:v>2.6918767507002803E-3</c:v>
                </c:pt>
                <c:pt idx="12">
                  <c:v>3.266106442577031E-3</c:v>
                </c:pt>
                <c:pt idx="13">
                  <c:v>3.9649859943977593E-3</c:v>
                </c:pt>
                <c:pt idx="14">
                  <c:v>4.8165266106442572E-3</c:v>
                </c:pt>
                <c:pt idx="15">
                  <c:v>5.6988795518207276E-3</c:v>
                </c:pt>
                <c:pt idx="16">
                  <c:v>6.6400560224089628E-3</c:v>
                </c:pt>
                <c:pt idx="17">
                  <c:v>7.6232492997198881E-3</c:v>
                </c:pt>
                <c:pt idx="18">
                  <c:v>8.9985994397759096E-3</c:v>
                </c:pt>
                <c:pt idx="19">
                  <c:v>1.0060224089635854E-2</c:v>
                </c:pt>
                <c:pt idx="20">
                  <c:v>1.1509803921568628E-2</c:v>
                </c:pt>
                <c:pt idx="21">
                  <c:v>1.2820728291316526E-2</c:v>
                </c:pt>
                <c:pt idx="22">
                  <c:v>1.5207282913165265E-2</c:v>
                </c:pt>
                <c:pt idx="23">
                  <c:v>1.9672268907563028E-2</c:v>
                </c:pt>
                <c:pt idx="24">
                  <c:v>2.3193277310924368E-2</c:v>
                </c:pt>
                <c:pt idx="25">
                  <c:v>2.7478991596638663E-2</c:v>
                </c:pt>
                <c:pt idx="26">
                  <c:v>3.2366946778711485E-2</c:v>
                </c:pt>
                <c:pt idx="27">
                  <c:v>3.6683473389355743E-2</c:v>
                </c:pt>
                <c:pt idx="28">
                  <c:v>4.1280112044817921E-2</c:v>
                </c:pt>
                <c:pt idx="29">
                  <c:v>4.7162464985994391E-2</c:v>
                </c:pt>
                <c:pt idx="30">
                  <c:v>5.6056022408963575E-2</c:v>
                </c:pt>
                <c:pt idx="31">
                  <c:v>6.5092436974789933E-2</c:v>
                </c:pt>
                <c:pt idx="32">
                  <c:v>7.9238067226890752E-2</c:v>
                </c:pt>
                <c:pt idx="33">
                  <c:v>9.2058795518207295E-2</c:v>
                </c:pt>
                <c:pt idx="34">
                  <c:v>0.10203918767507003</c:v>
                </c:pt>
                <c:pt idx="35">
                  <c:v>0.11896915966386556</c:v>
                </c:pt>
                <c:pt idx="36">
                  <c:v>0.13117924369747899</c:v>
                </c:pt>
                <c:pt idx="37">
                  <c:v>0.14531369747899156</c:v>
                </c:pt>
                <c:pt idx="38">
                  <c:v>0.1597618767507003</c:v>
                </c:pt>
                <c:pt idx="39">
                  <c:v>0.17800887955182071</c:v>
                </c:pt>
                <c:pt idx="40">
                  <c:v>0.20237392156862746</c:v>
                </c:pt>
                <c:pt idx="41">
                  <c:v>0.22416943977591036</c:v>
                </c:pt>
                <c:pt idx="42">
                  <c:v>0.25857560224089643</c:v>
                </c:pt>
                <c:pt idx="43">
                  <c:v>0.28887725490196081</c:v>
                </c:pt>
                <c:pt idx="44">
                  <c:v>0.31053411764705885</c:v>
                </c:pt>
                <c:pt idx="45">
                  <c:v>0.33334364145658268</c:v>
                </c:pt>
                <c:pt idx="46">
                  <c:v>0.35822879551820724</c:v>
                </c:pt>
                <c:pt idx="47">
                  <c:v>0.38287305322128856</c:v>
                </c:pt>
                <c:pt idx="48">
                  <c:v>0.41183663865546222</c:v>
                </c:pt>
                <c:pt idx="49">
                  <c:v>0.46179089635854331</c:v>
                </c:pt>
                <c:pt idx="50">
                  <c:v>0.50095249299719891</c:v>
                </c:pt>
                <c:pt idx="51">
                  <c:v>0.54132823529411767</c:v>
                </c:pt>
                <c:pt idx="52">
                  <c:v>0.59234226890756292</c:v>
                </c:pt>
                <c:pt idx="53">
                  <c:v>0.61597812324929968</c:v>
                </c:pt>
                <c:pt idx="54">
                  <c:v>0.64128764705882357</c:v>
                </c:pt>
                <c:pt idx="55">
                  <c:v>0.66612238095238085</c:v>
                </c:pt>
                <c:pt idx="56">
                  <c:v>0.69892910364145677</c:v>
                </c:pt>
                <c:pt idx="57">
                  <c:v>0.72640949579831926</c:v>
                </c:pt>
                <c:pt idx="58">
                  <c:v>0.75035067226890773</c:v>
                </c:pt>
                <c:pt idx="59">
                  <c:v>0.77537588235294119</c:v>
                </c:pt>
                <c:pt idx="60">
                  <c:v>0.79611347338935556</c:v>
                </c:pt>
                <c:pt idx="61">
                  <c:v>0.81885213944234936</c:v>
                </c:pt>
                <c:pt idx="62">
                  <c:v>0.83969307440290608</c:v>
                </c:pt>
                <c:pt idx="63">
                  <c:v>0.86051160039987729</c:v>
                </c:pt>
                <c:pt idx="64">
                  <c:v>0.87508082667696041</c:v>
                </c:pt>
                <c:pt idx="65">
                  <c:v>0.88755742296918749</c:v>
                </c:pt>
                <c:pt idx="66">
                  <c:v>0.90223809523809517</c:v>
                </c:pt>
                <c:pt idx="67">
                  <c:v>0.91321008403361337</c:v>
                </c:pt>
                <c:pt idx="68">
                  <c:v>0.92573389355742297</c:v>
                </c:pt>
                <c:pt idx="69">
                  <c:v>0.93336974789915961</c:v>
                </c:pt>
                <c:pt idx="70">
                  <c:v>0.94115406162464987</c:v>
                </c:pt>
                <c:pt idx="71">
                  <c:v>0.95116526610644248</c:v>
                </c:pt>
                <c:pt idx="72">
                  <c:v>0.95836134453781507</c:v>
                </c:pt>
                <c:pt idx="73">
                  <c:v>0.96787114845938382</c:v>
                </c:pt>
                <c:pt idx="74">
                  <c:v>0.97324089635854349</c:v>
                </c:pt>
                <c:pt idx="75">
                  <c:v>0.9778319327731092</c:v>
                </c:pt>
                <c:pt idx="76">
                  <c:v>0.9841652661064425</c:v>
                </c:pt>
                <c:pt idx="77">
                  <c:v>0.98929411764705888</c:v>
                </c:pt>
                <c:pt idx="78">
                  <c:v>0.99083753501400573</c:v>
                </c:pt>
                <c:pt idx="79">
                  <c:v>0.99144537815126055</c:v>
                </c:pt>
                <c:pt idx="80">
                  <c:v>0.99276750700280114</c:v>
                </c:pt>
                <c:pt idx="81">
                  <c:v>0.99470308123249307</c:v>
                </c:pt>
                <c:pt idx="82">
                  <c:v>0.99578431372549026</c:v>
                </c:pt>
                <c:pt idx="83">
                  <c:v>0.99681232492997196</c:v>
                </c:pt>
                <c:pt idx="84">
                  <c:v>0.99784033613445378</c:v>
                </c:pt>
                <c:pt idx="85">
                  <c:v>0.99829131652661074</c:v>
                </c:pt>
                <c:pt idx="86">
                  <c:v>0.99872829131652663</c:v>
                </c:pt>
                <c:pt idx="87">
                  <c:v>0.99891876750700281</c:v>
                </c:pt>
                <c:pt idx="88">
                  <c:v>0.99919327731092433</c:v>
                </c:pt>
                <c:pt idx="89">
                  <c:v>0.99942577030812318</c:v>
                </c:pt>
                <c:pt idx="90">
                  <c:v>0.99968627450980396</c:v>
                </c:pt>
                <c:pt idx="91">
                  <c:v>0.99989355742296926</c:v>
                </c:pt>
                <c:pt idx="92">
                  <c:v>1</c:v>
                </c:pt>
                <c:pt idx="93">
                  <c:v>1</c:v>
                </c:pt>
                <c:pt idx="94">
                  <c:v>1</c:v>
                </c:pt>
                <c:pt idx="95">
                  <c:v>1</c:v>
                </c:pt>
                <c:pt idx="96">
                  <c:v>1</c:v>
                </c:pt>
                <c:pt idx="97">
                  <c:v>1</c:v>
                </c:pt>
                <c:pt idx="98">
                  <c:v>1</c:v>
                </c:pt>
                <c:pt idx="99">
                  <c:v>1</c:v>
                </c:pt>
                <c:pt idx="100">
                  <c:v>1</c:v>
                </c:pt>
                <c:pt idx="101">
                  <c:v>1</c:v>
                </c:pt>
                <c:pt idx="102">
                  <c:v>1</c:v>
                </c:pt>
              </c:numCache>
            </c:numRef>
          </c:val>
          <c:smooth val="0"/>
          <c:extLst>
            <c:ext xmlns:c16="http://schemas.microsoft.com/office/drawing/2014/chart" uri="{C3380CC4-5D6E-409C-BE32-E72D297353CC}">
              <c16:uniqueId val="{00000000-8A27-4BDD-816D-E18AE55BBAA5}"/>
            </c:ext>
          </c:extLst>
        </c:ser>
        <c:dLbls>
          <c:showLegendKey val="0"/>
          <c:showVal val="0"/>
          <c:showCatName val="0"/>
          <c:showSerName val="0"/>
          <c:showPercent val="0"/>
          <c:showBubbleSize val="0"/>
        </c:dLbls>
        <c:marker val="1"/>
        <c:smooth val="0"/>
        <c:axId val="319487360"/>
        <c:axId val="319563264"/>
      </c:lineChart>
      <c:lineChart>
        <c:grouping val="standard"/>
        <c:varyColors val="0"/>
        <c:ser>
          <c:idx val="0"/>
          <c:order val="0"/>
          <c:tx>
            <c:strRef>
              <c:f>'CN Graph'!$C$40</c:f>
              <c:strCache>
                <c:ptCount val="1"/>
                <c:pt idx="0">
                  <c:v>2022</c:v>
                </c:pt>
              </c:strCache>
            </c:strRef>
          </c:tx>
          <c:spPr>
            <a:ln w="38100">
              <a:solidFill>
                <a:srgbClr val="FF0000"/>
              </a:solidFill>
              <a:prstDash val="solid"/>
            </a:ln>
          </c:spPr>
          <c:marker>
            <c:symbol val="none"/>
          </c:marker>
          <c:cat>
            <c:strRef>
              <c:f>'CN Graph'!$B$41:$B$163</c:f>
              <c:strCache>
                <c:ptCount val="12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pt idx="108">
                  <c:v>1116</c:v>
                </c:pt>
                <c:pt idx="109">
                  <c:v>1117</c:v>
                </c:pt>
                <c:pt idx="110">
                  <c:v>1118</c:v>
                </c:pt>
                <c:pt idx="111">
                  <c:v>1119</c:v>
                </c:pt>
                <c:pt idx="112">
                  <c:v>1120</c:v>
                </c:pt>
                <c:pt idx="113">
                  <c:v>1121</c:v>
                </c:pt>
                <c:pt idx="114">
                  <c:v>1122</c:v>
                </c:pt>
                <c:pt idx="115">
                  <c:v>1123</c:v>
                </c:pt>
                <c:pt idx="116">
                  <c:v>1124</c:v>
                </c:pt>
                <c:pt idx="117">
                  <c:v>1125</c:v>
                </c:pt>
                <c:pt idx="118">
                  <c:v>1126</c:v>
                </c:pt>
                <c:pt idx="119">
                  <c:v>1127</c:v>
                </c:pt>
                <c:pt idx="120">
                  <c:v>1128</c:v>
                </c:pt>
                <c:pt idx="121">
                  <c:v>1129</c:v>
                </c:pt>
                <c:pt idx="122">
                  <c:v>1130</c:v>
                </c:pt>
              </c:strCache>
            </c:strRef>
          </c:cat>
          <c:val>
            <c:numRef>
              <c:f>'CN Graph'!$C$41:$C$92</c:f>
              <c:numCache>
                <c:formatCode>0</c:formatCode>
                <c:ptCount val="52"/>
                <c:pt idx="0">
                  <c:v>67</c:v>
                </c:pt>
                <c:pt idx="1">
                  <c:v>74</c:v>
                </c:pt>
                <c:pt idx="2">
                  <c:v>77</c:v>
                </c:pt>
                <c:pt idx="3">
                  <c:v>77</c:v>
                </c:pt>
                <c:pt idx="4">
                  <c:v>81</c:v>
                </c:pt>
                <c:pt idx="5">
                  <c:v>85</c:v>
                </c:pt>
                <c:pt idx="6">
                  <c:v>97</c:v>
                </c:pt>
                <c:pt idx="7">
                  <c:v>139</c:v>
                </c:pt>
                <c:pt idx="8">
                  <c:v>203</c:v>
                </c:pt>
                <c:pt idx="9">
                  <c:v>230</c:v>
                </c:pt>
                <c:pt idx="10">
                  <c:v>291</c:v>
                </c:pt>
                <c:pt idx="11">
                  <c:v>317</c:v>
                </c:pt>
                <c:pt idx="12">
                  <c:v>372</c:v>
                </c:pt>
                <c:pt idx="13">
                  <c:v>538</c:v>
                </c:pt>
                <c:pt idx="14">
                  <c:v>674</c:v>
                </c:pt>
                <c:pt idx="15">
                  <c:v>869</c:v>
                </c:pt>
                <c:pt idx="16">
                  <c:v>1148</c:v>
                </c:pt>
                <c:pt idx="17">
                  <c:v>1326</c:v>
                </c:pt>
                <c:pt idx="18">
                  <c:v>1475</c:v>
                </c:pt>
                <c:pt idx="19">
                  <c:v>1595</c:v>
                </c:pt>
                <c:pt idx="20">
                  <c:v>1645</c:v>
                </c:pt>
                <c:pt idx="21">
                  <c:v>1767</c:v>
                </c:pt>
                <c:pt idx="22">
                  <c:v>1841</c:v>
                </c:pt>
                <c:pt idx="23">
                  <c:v>1974</c:v>
                </c:pt>
                <c:pt idx="24">
                  <c:v>2331</c:v>
                </c:pt>
                <c:pt idx="25">
                  <c:v>2656</c:v>
                </c:pt>
                <c:pt idx="26">
                  <c:v>2913</c:v>
                </c:pt>
                <c:pt idx="27">
                  <c:v>3102</c:v>
                </c:pt>
                <c:pt idx="28">
                  <c:v>3649</c:v>
                </c:pt>
                <c:pt idx="29">
                  <c:v>4511</c:v>
                </c:pt>
                <c:pt idx="30">
                  <c:v>5233</c:v>
                </c:pt>
                <c:pt idx="31">
                  <c:v>6168</c:v>
                </c:pt>
                <c:pt idx="32">
                  <c:v>6855</c:v>
                </c:pt>
                <c:pt idx="33">
                  <c:v>7602</c:v>
                </c:pt>
                <c:pt idx="34">
                  <c:v>8371</c:v>
                </c:pt>
                <c:pt idx="35">
                  <c:v>9090</c:v>
                </c:pt>
                <c:pt idx="36">
                  <c:v>10082</c:v>
                </c:pt>
                <c:pt idx="37">
                  <c:v>11005</c:v>
                </c:pt>
                <c:pt idx="38">
                  <c:v>11645</c:v>
                </c:pt>
                <c:pt idx="39">
                  <c:v>12171</c:v>
                </c:pt>
                <c:pt idx="40">
                  <c:v>12556</c:v>
                </c:pt>
                <c:pt idx="41">
                  <c:v>13116</c:v>
                </c:pt>
                <c:pt idx="42">
                  <c:v>13844</c:v>
                </c:pt>
                <c:pt idx="43">
                  <c:v>14666</c:v>
                </c:pt>
                <c:pt idx="44">
                  <c:v>15597</c:v>
                </c:pt>
                <c:pt idx="45">
                  <c:v>16643</c:v>
                </c:pt>
                <c:pt idx="46">
                  <c:v>17313</c:v>
                </c:pt>
                <c:pt idx="47">
                  <c:v>18264</c:v>
                </c:pt>
                <c:pt idx="48">
                  <c:v>19340</c:v>
                </c:pt>
                <c:pt idx="49">
                  <c:v>20164</c:v>
                </c:pt>
                <c:pt idx="50">
                  <c:v>21147</c:v>
                </c:pt>
                <c:pt idx="51">
                  <c:v>22348</c:v>
                </c:pt>
              </c:numCache>
            </c:numRef>
          </c:val>
          <c:smooth val="0"/>
          <c:extLst>
            <c:ext xmlns:c16="http://schemas.microsoft.com/office/drawing/2014/chart" uri="{C3380CC4-5D6E-409C-BE32-E72D297353CC}">
              <c16:uniqueId val="{00000001-8A27-4BDD-816D-E18AE55BBAA5}"/>
            </c:ext>
          </c:extLst>
        </c:ser>
        <c:dLbls>
          <c:showLegendKey val="0"/>
          <c:showVal val="0"/>
          <c:showCatName val="0"/>
          <c:showSerName val="0"/>
          <c:showPercent val="0"/>
          <c:showBubbleSize val="0"/>
        </c:dLbls>
        <c:marker val="1"/>
        <c:smooth val="0"/>
        <c:axId val="319565184"/>
        <c:axId val="319571072"/>
      </c:lineChart>
      <c:dateAx>
        <c:axId val="319487360"/>
        <c:scaling>
          <c:orientation val="minMax"/>
          <c:max val="92"/>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19563264"/>
        <c:crosses val="autoZero"/>
        <c:auto val="0"/>
        <c:lblOffset val="100"/>
        <c:baseTimeUnit val="days"/>
        <c:minorUnit val="4"/>
      </c:dateAx>
      <c:valAx>
        <c:axId val="319563264"/>
        <c:scaling>
          <c:orientation val="minMax"/>
          <c:max val="1.0049999999999999"/>
          <c:min val="0"/>
        </c:scaling>
        <c:delete val="0"/>
        <c:axPos val="l"/>
        <c:title>
          <c:tx>
            <c:rich>
              <a:bodyPr/>
              <a:lstStyle/>
              <a:p>
                <a:pPr>
                  <a:defRPr sz="1200" b="1" i="0" u="none" strike="noStrike" baseline="0">
                    <a:solidFill>
                      <a:srgbClr val="000000"/>
                    </a:solidFill>
                    <a:latin typeface="Arial"/>
                    <a:ea typeface="Arial"/>
                    <a:cs typeface="Arial"/>
                  </a:defRPr>
                </a:pPr>
                <a:r>
                  <a:rPr lang="en-CA"/>
                  <a:t>Percent of target escapement</a:t>
                </a:r>
              </a:p>
            </c:rich>
          </c:tx>
          <c:layout>
            <c:manualLayout>
              <c:xMode val="edge"/>
              <c:yMode val="edge"/>
              <c:x val="1.1676024780929729E-2"/>
              <c:y val="0.15191794572373379"/>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19487360"/>
        <c:crosses val="autoZero"/>
        <c:crossBetween val="between"/>
      </c:valAx>
      <c:dateAx>
        <c:axId val="319565184"/>
        <c:scaling>
          <c:orientation val="minMax"/>
        </c:scaling>
        <c:delete val="1"/>
        <c:axPos val="b"/>
        <c:numFmt formatCode="General" sourceLinked="1"/>
        <c:majorTickMark val="out"/>
        <c:minorTickMark val="none"/>
        <c:tickLblPos val="nextTo"/>
        <c:crossAx val="319571072"/>
        <c:crosses val="autoZero"/>
        <c:auto val="0"/>
        <c:lblOffset val="100"/>
        <c:baseTimeUnit val="days"/>
      </c:dateAx>
      <c:valAx>
        <c:axId val="319571072"/>
        <c:scaling>
          <c:orientation val="minMax"/>
          <c:max val="21000"/>
          <c:min val="0"/>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19565184"/>
        <c:crosses val="max"/>
        <c:crossBetween val="between"/>
        <c:majorUnit val="4000"/>
        <c:minorUnit val="1000"/>
      </c:valAx>
      <c:spPr>
        <a:noFill/>
        <a:ln w="12700">
          <a:solidFill>
            <a:srgbClr val="000000"/>
          </a:solidFill>
        </a:ln>
      </c:spPr>
    </c:plotArea>
    <c:plotVisOnly val="1"/>
    <c:dispBlanksAs val="gap"/>
    <c:showDLblsOverMax val="0"/>
  </c:chart>
  <c:spPr>
    <a:solidFill>
      <a:srgbClr val="FFFFFF"/>
    </a:solidFill>
    <a:ln w="3175">
      <a:no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CA" sz="1200"/>
              <a:t>Cumulative </a:t>
            </a:r>
            <a:r>
              <a:rPr lang="en-CA" sz="1200" b="1" i="0" u="none" strike="noStrike" baseline="0">
                <a:effectLst/>
              </a:rPr>
              <a:t>Total (day+night) </a:t>
            </a:r>
            <a:r>
              <a:rPr lang="en-CA" sz="1200"/>
              <a:t>Jack Chinook Returns Through Stamp Falls </a:t>
            </a:r>
          </a:p>
        </c:rich>
      </c:tx>
      <c:layout>
        <c:manualLayout>
          <c:xMode val="edge"/>
          <c:yMode val="edge"/>
          <c:x val="0.177520978326907"/>
          <c:y val="3.2663043172364882E-2"/>
        </c:manualLayout>
      </c:layout>
      <c:overlay val="0"/>
      <c:spPr>
        <a:noFill/>
        <a:ln w="25400">
          <a:noFill/>
        </a:ln>
      </c:spPr>
    </c:title>
    <c:autoTitleDeleted val="0"/>
    <c:plotArea>
      <c:layout>
        <c:manualLayout>
          <c:layoutTarget val="inner"/>
          <c:xMode val="edge"/>
          <c:yMode val="edge"/>
          <c:x val="8.0946445865389821E-2"/>
          <c:y val="0.11394213541011965"/>
          <c:w val="0.88774440657261977"/>
          <c:h val="0.68397387069115934"/>
        </c:manualLayout>
      </c:layout>
      <c:lineChart>
        <c:grouping val="standard"/>
        <c:varyColors val="0"/>
        <c:ser>
          <c:idx val="6"/>
          <c:order val="0"/>
          <c:tx>
            <c:strRef>
              <c:f>'CN Graph'!$BR$40</c:f>
              <c:strCache>
                <c:ptCount val="1"/>
                <c:pt idx="0">
                  <c:v>2011</c:v>
                </c:pt>
              </c:strCache>
            </c:strRef>
          </c:tx>
          <c:spPr>
            <a:ln w="12700">
              <a:solidFill>
                <a:srgbClr val="CC99FF"/>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Graph'!$BR$41:$BR$143</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15</c:v>
                </c:pt>
                <c:pt idx="33">
                  <c:v>30</c:v>
                </c:pt>
                <c:pt idx="34">
                  <c:v>33</c:v>
                </c:pt>
                <c:pt idx="35">
                  <c:v>41</c:v>
                </c:pt>
                <c:pt idx="36">
                  <c:v>51</c:v>
                </c:pt>
                <c:pt idx="37">
                  <c:v>67</c:v>
                </c:pt>
                <c:pt idx="38">
                  <c:v>84</c:v>
                </c:pt>
                <c:pt idx="39">
                  <c:v>108</c:v>
                </c:pt>
                <c:pt idx="40">
                  <c:v>129</c:v>
                </c:pt>
                <c:pt idx="41">
                  <c:v>166</c:v>
                </c:pt>
                <c:pt idx="42">
                  <c:v>184</c:v>
                </c:pt>
                <c:pt idx="43">
                  <c:v>213</c:v>
                </c:pt>
                <c:pt idx="44">
                  <c:v>241</c:v>
                </c:pt>
                <c:pt idx="45">
                  <c:v>263</c:v>
                </c:pt>
                <c:pt idx="46">
                  <c:v>285</c:v>
                </c:pt>
                <c:pt idx="47">
                  <c:v>289</c:v>
                </c:pt>
                <c:pt idx="48">
                  <c:v>305</c:v>
                </c:pt>
                <c:pt idx="49">
                  <c:v>314</c:v>
                </c:pt>
                <c:pt idx="50">
                  <c:v>318</c:v>
                </c:pt>
                <c:pt idx="51">
                  <c:v>334</c:v>
                </c:pt>
                <c:pt idx="52">
                  <c:v>360</c:v>
                </c:pt>
                <c:pt idx="53">
                  <c:v>386</c:v>
                </c:pt>
                <c:pt idx="54">
                  <c:v>412</c:v>
                </c:pt>
                <c:pt idx="55">
                  <c:v>414</c:v>
                </c:pt>
                <c:pt idx="56">
                  <c:v>426</c:v>
                </c:pt>
                <c:pt idx="57">
                  <c:v>442</c:v>
                </c:pt>
                <c:pt idx="58">
                  <c:v>447</c:v>
                </c:pt>
                <c:pt idx="59">
                  <c:v>458</c:v>
                </c:pt>
                <c:pt idx="60">
                  <c:v>471</c:v>
                </c:pt>
                <c:pt idx="61">
                  <c:v>474</c:v>
                </c:pt>
                <c:pt idx="62">
                  <c:v>483</c:v>
                </c:pt>
                <c:pt idx="63">
                  <c:v>489</c:v>
                </c:pt>
                <c:pt idx="64">
                  <c:v>497</c:v>
                </c:pt>
                <c:pt idx="65">
                  <c:v>508</c:v>
                </c:pt>
                <c:pt idx="66">
                  <c:v>522</c:v>
                </c:pt>
                <c:pt idx="67">
                  <c:v>534</c:v>
                </c:pt>
                <c:pt idx="68">
                  <c:v>543</c:v>
                </c:pt>
                <c:pt idx="69">
                  <c:v>554</c:v>
                </c:pt>
                <c:pt idx="70">
                  <c:v>562</c:v>
                </c:pt>
                <c:pt idx="71">
                  <c:v>575</c:v>
                </c:pt>
                <c:pt idx="72">
                  <c:v>585</c:v>
                </c:pt>
                <c:pt idx="73">
                  <c:v>603</c:v>
                </c:pt>
                <c:pt idx="74">
                  <c:v>612</c:v>
                </c:pt>
                <c:pt idx="75">
                  <c:v>615</c:v>
                </c:pt>
                <c:pt idx="76">
                  <c:v>618</c:v>
                </c:pt>
                <c:pt idx="77">
                  <c:v>624</c:v>
                </c:pt>
                <c:pt idx="78">
                  <c:v>634</c:v>
                </c:pt>
                <c:pt idx="79">
                  <c:v>641</c:v>
                </c:pt>
                <c:pt idx="80">
                  <c:v>664</c:v>
                </c:pt>
                <c:pt idx="81">
                  <c:v>671</c:v>
                </c:pt>
                <c:pt idx="82">
                  <c:v>677</c:v>
                </c:pt>
                <c:pt idx="83">
                  <c:v>684</c:v>
                </c:pt>
                <c:pt idx="84">
                  <c:v>691</c:v>
                </c:pt>
                <c:pt idx="85">
                  <c:v>699</c:v>
                </c:pt>
                <c:pt idx="86">
                  <c:v>700</c:v>
                </c:pt>
                <c:pt idx="87">
                  <c:v>700</c:v>
                </c:pt>
                <c:pt idx="88">
                  <c:v>700</c:v>
                </c:pt>
                <c:pt idx="89">
                  <c:v>700</c:v>
                </c:pt>
                <c:pt idx="90">
                  <c:v>701</c:v>
                </c:pt>
                <c:pt idx="91">
                  <c:v>703</c:v>
                </c:pt>
                <c:pt idx="92">
                  <c:v>704</c:v>
                </c:pt>
                <c:pt idx="93">
                  <c:v>706</c:v>
                </c:pt>
                <c:pt idx="94">
                  <c:v>706</c:v>
                </c:pt>
                <c:pt idx="95">
                  <c:v>708</c:v>
                </c:pt>
                <c:pt idx="96">
                  <c:v>708</c:v>
                </c:pt>
                <c:pt idx="97">
                  <c:v>708</c:v>
                </c:pt>
                <c:pt idx="98">
                  <c:v>708</c:v>
                </c:pt>
                <c:pt idx="99">
                  <c:v>708</c:v>
                </c:pt>
                <c:pt idx="100">
                  <c:v>708</c:v>
                </c:pt>
                <c:pt idx="101">
                  <c:v>708</c:v>
                </c:pt>
                <c:pt idx="102">
                  <c:v>708</c:v>
                </c:pt>
              </c:numCache>
            </c:numRef>
          </c:val>
          <c:smooth val="0"/>
          <c:extLst>
            <c:ext xmlns:c16="http://schemas.microsoft.com/office/drawing/2014/chart" uri="{C3380CC4-5D6E-409C-BE32-E72D297353CC}">
              <c16:uniqueId val="{00000000-7B0C-464E-AC8D-B3CC251FEB35}"/>
            </c:ext>
          </c:extLst>
        </c:ser>
        <c:ser>
          <c:idx val="7"/>
          <c:order val="1"/>
          <c:tx>
            <c:strRef>
              <c:f>'CN Graph'!$BQ$40</c:f>
              <c:strCache>
                <c:ptCount val="1"/>
                <c:pt idx="0">
                  <c:v>2012</c:v>
                </c:pt>
              </c:strCache>
            </c:strRef>
          </c:tx>
          <c:spPr>
            <a:ln w="12700">
              <a:solidFill>
                <a:srgbClr val="FF00FF"/>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Graph'!$BQ$41:$BQ$143</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230</c:v>
                </c:pt>
                <c:pt idx="38">
                  <c:v>293</c:v>
                </c:pt>
                <c:pt idx="39">
                  <c:v>377</c:v>
                </c:pt>
                <c:pt idx="40">
                  <c:v>440</c:v>
                </c:pt>
                <c:pt idx="41">
                  <c:v>464</c:v>
                </c:pt>
                <c:pt idx="42">
                  <c:v>516</c:v>
                </c:pt>
                <c:pt idx="43">
                  <c:v>624</c:v>
                </c:pt>
                <c:pt idx="44">
                  <c:v>714</c:v>
                </c:pt>
                <c:pt idx="45">
                  <c:v>744</c:v>
                </c:pt>
                <c:pt idx="46">
                  <c:v>759</c:v>
                </c:pt>
                <c:pt idx="47">
                  <c:v>786</c:v>
                </c:pt>
                <c:pt idx="48">
                  <c:v>861</c:v>
                </c:pt>
                <c:pt idx="49">
                  <c:v>870</c:v>
                </c:pt>
                <c:pt idx="50">
                  <c:v>1017</c:v>
                </c:pt>
                <c:pt idx="51">
                  <c:v>1146</c:v>
                </c:pt>
                <c:pt idx="52">
                  <c:v>1269</c:v>
                </c:pt>
                <c:pt idx="53">
                  <c:v>1329</c:v>
                </c:pt>
                <c:pt idx="54">
                  <c:v>1377</c:v>
                </c:pt>
                <c:pt idx="55">
                  <c:v>1459</c:v>
                </c:pt>
                <c:pt idx="56">
                  <c:v>1515</c:v>
                </c:pt>
                <c:pt idx="57">
                  <c:v>1563</c:v>
                </c:pt>
                <c:pt idx="58">
                  <c:v>1621</c:v>
                </c:pt>
                <c:pt idx="59">
                  <c:v>1685</c:v>
                </c:pt>
                <c:pt idx="60">
                  <c:v>1710</c:v>
                </c:pt>
                <c:pt idx="61">
                  <c:v>1720</c:v>
                </c:pt>
                <c:pt idx="62">
                  <c:v>1725</c:v>
                </c:pt>
                <c:pt idx="63">
                  <c:v>1761</c:v>
                </c:pt>
                <c:pt idx="64">
                  <c:v>1797</c:v>
                </c:pt>
                <c:pt idx="65">
                  <c:v>1812</c:v>
                </c:pt>
                <c:pt idx="66">
                  <c:v>1819</c:v>
                </c:pt>
                <c:pt idx="67">
                  <c:v>1833</c:v>
                </c:pt>
                <c:pt idx="68">
                  <c:v>1851</c:v>
                </c:pt>
                <c:pt idx="69">
                  <c:v>1869</c:v>
                </c:pt>
                <c:pt idx="70">
                  <c:v>1904</c:v>
                </c:pt>
                <c:pt idx="71">
                  <c:v>1926</c:v>
                </c:pt>
                <c:pt idx="72">
                  <c:v>1944</c:v>
                </c:pt>
                <c:pt idx="73">
                  <c:v>1983</c:v>
                </c:pt>
                <c:pt idx="74">
                  <c:v>2016</c:v>
                </c:pt>
                <c:pt idx="75">
                  <c:v>2087</c:v>
                </c:pt>
                <c:pt idx="76">
                  <c:v>2099</c:v>
                </c:pt>
                <c:pt idx="77">
                  <c:v>2106</c:v>
                </c:pt>
                <c:pt idx="78">
                  <c:v>2109</c:v>
                </c:pt>
                <c:pt idx="79">
                  <c:v>2117</c:v>
                </c:pt>
                <c:pt idx="80">
                  <c:v>2120</c:v>
                </c:pt>
                <c:pt idx="81">
                  <c:v>2120</c:v>
                </c:pt>
                <c:pt idx="82">
                  <c:v>2120</c:v>
                </c:pt>
                <c:pt idx="83">
                  <c:v>2120</c:v>
                </c:pt>
                <c:pt idx="84">
                  <c:v>2121</c:v>
                </c:pt>
                <c:pt idx="85">
                  <c:v>2122</c:v>
                </c:pt>
                <c:pt idx="86">
                  <c:v>2124</c:v>
                </c:pt>
                <c:pt idx="87">
                  <c:v>2125</c:v>
                </c:pt>
                <c:pt idx="88">
                  <c:v>2126</c:v>
                </c:pt>
                <c:pt idx="89">
                  <c:v>2127</c:v>
                </c:pt>
                <c:pt idx="90">
                  <c:v>2129</c:v>
                </c:pt>
                <c:pt idx="91">
                  <c:v>2129</c:v>
                </c:pt>
                <c:pt idx="92">
                  <c:v>2130</c:v>
                </c:pt>
                <c:pt idx="93">
                  <c:v>2131</c:v>
                </c:pt>
                <c:pt idx="94">
                  <c:v>2132</c:v>
                </c:pt>
                <c:pt idx="95">
                  <c:v>2132</c:v>
                </c:pt>
                <c:pt idx="96">
                  <c:v>2132</c:v>
                </c:pt>
                <c:pt idx="97">
                  <c:v>2133</c:v>
                </c:pt>
                <c:pt idx="98">
                  <c:v>2133</c:v>
                </c:pt>
                <c:pt idx="99">
                  <c:v>2133</c:v>
                </c:pt>
                <c:pt idx="100">
                  <c:v>2133</c:v>
                </c:pt>
                <c:pt idx="101">
                  <c:v>2133</c:v>
                </c:pt>
                <c:pt idx="102">
                  <c:v>2133</c:v>
                </c:pt>
              </c:numCache>
            </c:numRef>
          </c:val>
          <c:smooth val="0"/>
          <c:extLst>
            <c:ext xmlns:c16="http://schemas.microsoft.com/office/drawing/2014/chart" uri="{C3380CC4-5D6E-409C-BE32-E72D297353CC}">
              <c16:uniqueId val="{00000001-7B0C-464E-AC8D-B3CC251FEB35}"/>
            </c:ext>
          </c:extLst>
        </c:ser>
        <c:ser>
          <c:idx val="8"/>
          <c:order val="2"/>
          <c:tx>
            <c:strRef>
              <c:f>'CN Graph'!$BP$40</c:f>
              <c:strCache>
                <c:ptCount val="1"/>
                <c:pt idx="0">
                  <c:v>2013</c:v>
                </c:pt>
              </c:strCache>
            </c:strRef>
          </c:tx>
          <c:spPr>
            <a:ln w="12700">
              <a:solidFill>
                <a:srgbClr val="00FF00"/>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Graph'!$BP$41:$BP$143</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3</c:v>
                </c:pt>
                <c:pt idx="22">
                  <c:v>3</c:v>
                </c:pt>
                <c:pt idx="23">
                  <c:v>3</c:v>
                </c:pt>
                <c:pt idx="24">
                  <c:v>3</c:v>
                </c:pt>
                <c:pt idx="25">
                  <c:v>3</c:v>
                </c:pt>
                <c:pt idx="26">
                  <c:v>3</c:v>
                </c:pt>
                <c:pt idx="27">
                  <c:v>9</c:v>
                </c:pt>
                <c:pt idx="28">
                  <c:v>12</c:v>
                </c:pt>
                <c:pt idx="29">
                  <c:v>24</c:v>
                </c:pt>
                <c:pt idx="30">
                  <c:v>39</c:v>
                </c:pt>
                <c:pt idx="31">
                  <c:v>45</c:v>
                </c:pt>
                <c:pt idx="32">
                  <c:v>48</c:v>
                </c:pt>
                <c:pt idx="33">
                  <c:v>63</c:v>
                </c:pt>
                <c:pt idx="34">
                  <c:v>69</c:v>
                </c:pt>
                <c:pt idx="35">
                  <c:v>96</c:v>
                </c:pt>
                <c:pt idx="36">
                  <c:v>117</c:v>
                </c:pt>
                <c:pt idx="37">
                  <c:v>132</c:v>
                </c:pt>
                <c:pt idx="38">
                  <c:v>162</c:v>
                </c:pt>
                <c:pt idx="39">
                  <c:v>180</c:v>
                </c:pt>
                <c:pt idx="40">
                  <c:v>201</c:v>
                </c:pt>
                <c:pt idx="41">
                  <c:v>224</c:v>
                </c:pt>
                <c:pt idx="42">
                  <c:v>242</c:v>
                </c:pt>
                <c:pt idx="43">
                  <c:v>255</c:v>
                </c:pt>
                <c:pt idx="44">
                  <c:v>283</c:v>
                </c:pt>
                <c:pt idx="45">
                  <c:v>300</c:v>
                </c:pt>
                <c:pt idx="46">
                  <c:v>321</c:v>
                </c:pt>
                <c:pt idx="47">
                  <c:v>333</c:v>
                </c:pt>
                <c:pt idx="48">
                  <c:v>346</c:v>
                </c:pt>
                <c:pt idx="49">
                  <c:v>353</c:v>
                </c:pt>
                <c:pt idx="50">
                  <c:v>366</c:v>
                </c:pt>
                <c:pt idx="51">
                  <c:v>379</c:v>
                </c:pt>
                <c:pt idx="52">
                  <c:v>401</c:v>
                </c:pt>
                <c:pt idx="53">
                  <c:v>429</c:v>
                </c:pt>
                <c:pt idx="54">
                  <c:v>439</c:v>
                </c:pt>
                <c:pt idx="55">
                  <c:v>468</c:v>
                </c:pt>
                <c:pt idx="56">
                  <c:v>485</c:v>
                </c:pt>
                <c:pt idx="57">
                  <c:v>511</c:v>
                </c:pt>
                <c:pt idx="58">
                  <c:v>532</c:v>
                </c:pt>
                <c:pt idx="59">
                  <c:v>544</c:v>
                </c:pt>
                <c:pt idx="60">
                  <c:v>548</c:v>
                </c:pt>
                <c:pt idx="61">
                  <c:v>551.5</c:v>
                </c:pt>
                <c:pt idx="62">
                  <c:v>555</c:v>
                </c:pt>
                <c:pt idx="63">
                  <c:v>558.5</c:v>
                </c:pt>
                <c:pt idx="64">
                  <c:v>562</c:v>
                </c:pt>
                <c:pt idx="65">
                  <c:v>563</c:v>
                </c:pt>
                <c:pt idx="66">
                  <c:v>566</c:v>
                </c:pt>
                <c:pt idx="67">
                  <c:v>573</c:v>
                </c:pt>
                <c:pt idx="68">
                  <c:v>577</c:v>
                </c:pt>
                <c:pt idx="69">
                  <c:v>586</c:v>
                </c:pt>
                <c:pt idx="70">
                  <c:v>586</c:v>
                </c:pt>
                <c:pt idx="71">
                  <c:v>591.5</c:v>
                </c:pt>
                <c:pt idx="72">
                  <c:v>599.5</c:v>
                </c:pt>
                <c:pt idx="73">
                  <c:v>616.5</c:v>
                </c:pt>
                <c:pt idx="74">
                  <c:v>626.5</c:v>
                </c:pt>
                <c:pt idx="75">
                  <c:v>634.5</c:v>
                </c:pt>
                <c:pt idx="76">
                  <c:v>638.5</c:v>
                </c:pt>
                <c:pt idx="77">
                  <c:v>642.5</c:v>
                </c:pt>
                <c:pt idx="78">
                  <c:v>648.5</c:v>
                </c:pt>
                <c:pt idx="79">
                  <c:v>648.5</c:v>
                </c:pt>
                <c:pt idx="80">
                  <c:v>651.5</c:v>
                </c:pt>
                <c:pt idx="81">
                  <c:v>653.5</c:v>
                </c:pt>
                <c:pt idx="82">
                  <c:v>657.5</c:v>
                </c:pt>
                <c:pt idx="83">
                  <c:v>657.5</c:v>
                </c:pt>
                <c:pt idx="84">
                  <c:v>659.5</c:v>
                </c:pt>
                <c:pt idx="85">
                  <c:v>659.5</c:v>
                </c:pt>
                <c:pt idx="86">
                  <c:v>660.5</c:v>
                </c:pt>
                <c:pt idx="87">
                  <c:v>660.5</c:v>
                </c:pt>
                <c:pt idx="88">
                  <c:v>660.5</c:v>
                </c:pt>
                <c:pt idx="89">
                  <c:v>660.5</c:v>
                </c:pt>
                <c:pt idx="90">
                  <c:v>660.5</c:v>
                </c:pt>
                <c:pt idx="91">
                  <c:v>660.5</c:v>
                </c:pt>
                <c:pt idx="92">
                  <c:v>660.5</c:v>
                </c:pt>
                <c:pt idx="93">
                  <c:v>660.5</c:v>
                </c:pt>
                <c:pt idx="94">
                  <c:v>661.5</c:v>
                </c:pt>
                <c:pt idx="95">
                  <c:v>661.5</c:v>
                </c:pt>
                <c:pt idx="96">
                  <c:v>661.5</c:v>
                </c:pt>
                <c:pt idx="97">
                  <c:v>661.5</c:v>
                </c:pt>
                <c:pt idx="98">
                  <c:v>661.5</c:v>
                </c:pt>
                <c:pt idx="99">
                  <c:v>661.5</c:v>
                </c:pt>
                <c:pt idx="100">
                  <c:v>661.5</c:v>
                </c:pt>
                <c:pt idx="101">
                  <c:v>661.5</c:v>
                </c:pt>
                <c:pt idx="102">
                  <c:v>661.5</c:v>
                </c:pt>
              </c:numCache>
            </c:numRef>
          </c:val>
          <c:smooth val="0"/>
          <c:extLst>
            <c:ext xmlns:c16="http://schemas.microsoft.com/office/drawing/2014/chart" uri="{C3380CC4-5D6E-409C-BE32-E72D297353CC}">
              <c16:uniqueId val="{00000002-7B0C-464E-AC8D-B3CC251FEB35}"/>
            </c:ext>
          </c:extLst>
        </c:ser>
        <c:ser>
          <c:idx val="9"/>
          <c:order val="3"/>
          <c:tx>
            <c:strRef>
              <c:f>'CN Graph'!$BO$40</c:f>
              <c:strCache>
                <c:ptCount val="1"/>
                <c:pt idx="0">
                  <c:v>2014</c:v>
                </c:pt>
              </c:strCache>
            </c:strRef>
          </c:tx>
          <c:spPr>
            <a:ln w="3175">
              <a:solidFill>
                <a:srgbClr val="0000FF"/>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Graph'!$BO$41:$BO$143</c:f>
              <c:numCache>
                <c:formatCode>0</c:formatCode>
                <c:ptCount val="103"/>
                <c:pt idx="0">
                  <c:v>6</c:v>
                </c:pt>
                <c:pt idx="1">
                  <c:v>6</c:v>
                </c:pt>
                <c:pt idx="2">
                  <c:v>6</c:v>
                </c:pt>
                <c:pt idx="3">
                  <c:v>6</c:v>
                </c:pt>
                <c:pt idx="4">
                  <c:v>6</c:v>
                </c:pt>
                <c:pt idx="5">
                  <c:v>6</c:v>
                </c:pt>
                <c:pt idx="6">
                  <c:v>6</c:v>
                </c:pt>
                <c:pt idx="7">
                  <c:v>6</c:v>
                </c:pt>
                <c:pt idx="8">
                  <c:v>6</c:v>
                </c:pt>
                <c:pt idx="9">
                  <c:v>6</c:v>
                </c:pt>
                <c:pt idx="10">
                  <c:v>7</c:v>
                </c:pt>
                <c:pt idx="11">
                  <c:v>8</c:v>
                </c:pt>
                <c:pt idx="12">
                  <c:v>9</c:v>
                </c:pt>
                <c:pt idx="13">
                  <c:v>12</c:v>
                </c:pt>
                <c:pt idx="14">
                  <c:v>12</c:v>
                </c:pt>
                <c:pt idx="15">
                  <c:v>12</c:v>
                </c:pt>
                <c:pt idx="16">
                  <c:v>15</c:v>
                </c:pt>
                <c:pt idx="17">
                  <c:v>18</c:v>
                </c:pt>
                <c:pt idx="18">
                  <c:v>20</c:v>
                </c:pt>
                <c:pt idx="19">
                  <c:v>36</c:v>
                </c:pt>
                <c:pt idx="20">
                  <c:v>43</c:v>
                </c:pt>
                <c:pt idx="21">
                  <c:v>46.5</c:v>
                </c:pt>
                <c:pt idx="22">
                  <c:v>50.5</c:v>
                </c:pt>
                <c:pt idx="23">
                  <c:v>57.5</c:v>
                </c:pt>
                <c:pt idx="24">
                  <c:v>65.5</c:v>
                </c:pt>
                <c:pt idx="25">
                  <c:v>67.5</c:v>
                </c:pt>
                <c:pt idx="26">
                  <c:v>70.5</c:v>
                </c:pt>
                <c:pt idx="27">
                  <c:v>84.13636363636364</c:v>
                </c:pt>
                <c:pt idx="28">
                  <c:v>109.00909090909092</c:v>
                </c:pt>
                <c:pt idx="29">
                  <c:v>145.11818181818182</c:v>
                </c:pt>
                <c:pt idx="30">
                  <c:v>192.46363636363637</c:v>
                </c:pt>
                <c:pt idx="31">
                  <c:v>251.04545454545456</c:v>
                </c:pt>
                <c:pt idx="32">
                  <c:v>320.86363636363637</c:v>
                </c:pt>
                <c:pt idx="33">
                  <c:v>401.91818181818184</c:v>
                </c:pt>
                <c:pt idx="34">
                  <c:v>494.20909090909095</c:v>
                </c:pt>
                <c:pt idx="35">
                  <c:v>597.73636363636365</c:v>
                </c:pt>
                <c:pt idx="36">
                  <c:v>659.18181818181824</c:v>
                </c:pt>
                <c:pt idx="37">
                  <c:v>785.18181818181824</c:v>
                </c:pt>
                <c:pt idx="38">
                  <c:v>927.18181818181824</c:v>
                </c:pt>
                <c:pt idx="39">
                  <c:v>1177.1818181818182</c:v>
                </c:pt>
                <c:pt idx="40">
                  <c:v>1374.1818181818182</c:v>
                </c:pt>
                <c:pt idx="41">
                  <c:v>1624.1818181818182</c:v>
                </c:pt>
                <c:pt idx="42">
                  <c:v>1831.1818181818182</c:v>
                </c:pt>
                <c:pt idx="43">
                  <c:v>1939.1818181818182</c:v>
                </c:pt>
                <c:pt idx="44">
                  <c:v>2007.1818181818182</c:v>
                </c:pt>
                <c:pt idx="45">
                  <c:v>2077.181818181818</c:v>
                </c:pt>
                <c:pt idx="46">
                  <c:v>2220.181818181818</c:v>
                </c:pt>
                <c:pt idx="47">
                  <c:v>2401.181818181818</c:v>
                </c:pt>
                <c:pt idx="48">
                  <c:v>2563.181818181818</c:v>
                </c:pt>
                <c:pt idx="49">
                  <c:v>2721.181818181818</c:v>
                </c:pt>
                <c:pt idx="50">
                  <c:v>2862.181818181818</c:v>
                </c:pt>
                <c:pt idx="51">
                  <c:v>2994.181818181818</c:v>
                </c:pt>
                <c:pt idx="52">
                  <c:v>3120.181818181818</c:v>
                </c:pt>
                <c:pt idx="53">
                  <c:v>3316.181818181818</c:v>
                </c:pt>
                <c:pt idx="54">
                  <c:v>3412.181818181818</c:v>
                </c:pt>
                <c:pt idx="55">
                  <c:v>3574.181818181818</c:v>
                </c:pt>
                <c:pt idx="56">
                  <c:v>3689.181818181818</c:v>
                </c:pt>
                <c:pt idx="57">
                  <c:v>3836.181818181818</c:v>
                </c:pt>
                <c:pt idx="58">
                  <c:v>3948.181818181818</c:v>
                </c:pt>
                <c:pt idx="59">
                  <c:v>4030.181818181818</c:v>
                </c:pt>
                <c:pt idx="60">
                  <c:v>4162.181818181818</c:v>
                </c:pt>
                <c:pt idx="61">
                  <c:v>4245.181818181818</c:v>
                </c:pt>
                <c:pt idx="62">
                  <c:v>4339.181818181818</c:v>
                </c:pt>
                <c:pt idx="63">
                  <c:v>4352.181818181818</c:v>
                </c:pt>
                <c:pt idx="64">
                  <c:v>4403.181818181818</c:v>
                </c:pt>
                <c:pt idx="65">
                  <c:v>4533.181818181818</c:v>
                </c:pt>
                <c:pt idx="66">
                  <c:v>4730.181818181818</c:v>
                </c:pt>
                <c:pt idx="67">
                  <c:v>4910.681818181818</c:v>
                </c:pt>
                <c:pt idx="68">
                  <c:v>5082.681818181818</c:v>
                </c:pt>
                <c:pt idx="69">
                  <c:v>5309.681818181818</c:v>
                </c:pt>
                <c:pt idx="70">
                  <c:v>5431.681818181818</c:v>
                </c:pt>
                <c:pt idx="71">
                  <c:v>5606.681818181818</c:v>
                </c:pt>
                <c:pt idx="72">
                  <c:v>5772.681818181818</c:v>
                </c:pt>
                <c:pt idx="73">
                  <c:v>5854.681818181818</c:v>
                </c:pt>
                <c:pt idx="74">
                  <c:v>5918.681818181818</c:v>
                </c:pt>
                <c:pt idx="75">
                  <c:v>5967.681818181818</c:v>
                </c:pt>
                <c:pt idx="76">
                  <c:v>6001.681818181818</c:v>
                </c:pt>
                <c:pt idx="77">
                  <c:v>6033.681818181818</c:v>
                </c:pt>
                <c:pt idx="78">
                  <c:v>6062.681818181818</c:v>
                </c:pt>
                <c:pt idx="79">
                  <c:v>6070.681818181818</c:v>
                </c:pt>
                <c:pt idx="80">
                  <c:v>6076.681818181818</c:v>
                </c:pt>
                <c:pt idx="81">
                  <c:v>6076.681818181818</c:v>
                </c:pt>
                <c:pt idx="82">
                  <c:v>6076.681818181818</c:v>
                </c:pt>
                <c:pt idx="83">
                  <c:v>6076.681818181818</c:v>
                </c:pt>
                <c:pt idx="84">
                  <c:v>6076.681818181818</c:v>
                </c:pt>
                <c:pt idx="85">
                  <c:v>6076.681818181818</c:v>
                </c:pt>
                <c:pt idx="86">
                  <c:v>6076.681818181818</c:v>
                </c:pt>
                <c:pt idx="87">
                  <c:v>6076.681818181818</c:v>
                </c:pt>
                <c:pt idx="88">
                  <c:v>6076.681818181818</c:v>
                </c:pt>
                <c:pt idx="89">
                  <c:v>6076.681818181818</c:v>
                </c:pt>
                <c:pt idx="90">
                  <c:v>6076.681818181818</c:v>
                </c:pt>
                <c:pt idx="91">
                  <c:v>6076.681818181818</c:v>
                </c:pt>
                <c:pt idx="92">
                  <c:v>6076.681818181818</c:v>
                </c:pt>
                <c:pt idx="93">
                  <c:v>6076.681818181818</c:v>
                </c:pt>
                <c:pt idx="94">
                  <c:v>6076.681818181818</c:v>
                </c:pt>
                <c:pt idx="95">
                  <c:v>6076.681818181818</c:v>
                </c:pt>
                <c:pt idx="96">
                  <c:v>6076.681818181818</c:v>
                </c:pt>
                <c:pt idx="97">
                  <c:v>6076.681818181818</c:v>
                </c:pt>
                <c:pt idx="98">
                  <c:v>6076.681818181818</c:v>
                </c:pt>
                <c:pt idx="99">
                  <c:v>6076.681818181818</c:v>
                </c:pt>
                <c:pt idx="100">
                  <c:v>6076.681818181818</c:v>
                </c:pt>
                <c:pt idx="101">
                  <c:v>6076.681818181818</c:v>
                </c:pt>
                <c:pt idx="102">
                  <c:v>6076.681818181818</c:v>
                </c:pt>
              </c:numCache>
            </c:numRef>
          </c:val>
          <c:smooth val="0"/>
          <c:extLst>
            <c:ext xmlns:c16="http://schemas.microsoft.com/office/drawing/2014/chart" uri="{C3380CC4-5D6E-409C-BE32-E72D297353CC}">
              <c16:uniqueId val="{00000003-7B0C-464E-AC8D-B3CC251FEB35}"/>
            </c:ext>
          </c:extLst>
        </c:ser>
        <c:ser>
          <c:idx val="0"/>
          <c:order val="4"/>
          <c:tx>
            <c:strRef>
              <c:f>'CN Graph'!$BN$40</c:f>
              <c:strCache>
                <c:ptCount val="1"/>
                <c:pt idx="0">
                  <c:v>2015</c:v>
                </c:pt>
              </c:strCache>
            </c:strRef>
          </c:tx>
          <c:spPr>
            <a:ln w="12700">
              <a:solidFill>
                <a:srgbClr val="FF0000"/>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Graph'!$BN$41:$BN$143</c:f>
              <c:numCache>
                <c:formatCode>0</c:formatCode>
                <c:ptCount val="103"/>
                <c:pt idx="0">
                  <c:v>0</c:v>
                </c:pt>
                <c:pt idx="1">
                  <c:v>0</c:v>
                </c:pt>
                <c:pt idx="2">
                  <c:v>0</c:v>
                </c:pt>
                <c:pt idx="3">
                  <c:v>0</c:v>
                </c:pt>
                <c:pt idx="4">
                  <c:v>0</c:v>
                </c:pt>
                <c:pt idx="5">
                  <c:v>0</c:v>
                </c:pt>
                <c:pt idx="6">
                  <c:v>0</c:v>
                </c:pt>
                <c:pt idx="7">
                  <c:v>0</c:v>
                </c:pt>
                <c:pt idx="8">
                  <c:v>1</c:v>
                </c:pt>
                <c:pt idx="9">
                  <c:v>1</c:v>
                </c:pt>
                <c:pt idx="10">
                  <c:v>1</c:v>
                </c:pt>
                <c:pt idx="11">
                  <c:v>1</c:v>
                </c:pt>
                <c:pt idx="12">
                  <c:v>1</c:v>
                </c:pt>
                <c:pt idx="13">
                  <c:v>2</c:v>
                </c:pt>
                <c:pt idx="14">
                  <c:v>2</c:v>
                </c:pt>
                <c:pt idx="15">
                  <c:v>3</c:v>
                </c:pt>
                <c:pt idx="16">
                  <c:v>3</c:v>
                </c:pt>
                <c:pt idx="17">
                  <c:v>5</c:v>
                </c:pt>
                <c:pt idx="18">
                  <c:v>5</c:v>
                </c:pt>
                <c:pt idx="19">
                  <c:v>5</c:v>
                </c:pt>
                <c:pt idx="20">
                  <c:v>7</c:v>
                </c:pt>
                <c:pt idx="21">
                  <c:v>8</c:v>
                </c:pt>
                <c:pt idx="22">
                  <c:v>8</c:v>
                </c:pt>
                <c:pt idx="23">
                  <c:v>10</c:v>
                </c:pt>
                <c:pt idx="24">
                  <c:v>22</c:v>
                </c:pt>
                <c:pt idx="25">
                  <c:v>23</c:v>
                </c:pt>
                <c:pt idx="26">
                  <c:v>26</c:v>
                </c:pt>
                <c:pt idx="27">
                  <c:v>34</c:v>
                </c:pt>
                <c:pt idx="28">
                  <c:v>40</c:v>
                </c:pt>
                <c:pt idx="29">
                  <c:v>64</c:v>
                </c:pt>
                <c:pt idx="30">
                  <c:v>72</c:v>
                </c:pt>
                <c:pt idx="31">
                  <c:v>75</c:v>
                </c:pt>
                <c:pt idx="32">
                  <c:v>75</c:v>
                </c:pt>
                <c:pt idx="33">
                  <c:v>81</c:v>
                </c:pt>
                <c:pt idx="34">
                  <c:v>81</c:v>
                </c:pt>
                <c:pt idx="35">
                  <c:v>81</c:v>
                </c:pt>
                <c:pt idx="36">
                  <c:v>81</c:v>
                </c:pt>
                <c:pt idx="37">
                  <c:v>81</c:v>
                </c:pt>
                <c:pt idx="38">
                  <c:v>81</c:v>
                </c:pt>
                <c:pt idx="39">
                  <c:v>81</c:v>
                </c:pt>
                <c:pt idx="40">
                  <c:v>87</c:v>
                </c:pt>
                <c:pt idx="41">
                  <c:v>93</c:v>
                </c:pt>
                <c:pt idx="42">
                  <c:v>105</c:v>
                </c:pt>
                <c:pt idx="43">
                  <c:v>117</c:v>
                </c:pt>
                <c:pt idx="44">
                  <c:v>135</c:v>
                </c:pt>
                <c:pt idx="45">
                  <c:v>219</c:v>
                </c:pt>
                <c:pt idx="46">
                  <c:v>269</c:v>
                </c:pt>
                <c:pt idx="47">
                  <c:v>320</c:v>
                </c:pt>
                <c:pt idx="48">
                  <c:v>360</c:v>
                </c:pt>
                <c:pt idx="49">
                  <c:v>374.5</c:v>
                </c:pt>
                <c:pt idx="50">
                  <c:v>420.5</c:v>
                </c:pt>
                <c:pt idx="51">
                  <c:v>561.5</c:v>
                </c:pt>
                <c:pt idx="52">
                  <c:v>750.5</c:v>
                </c:pt>
                <c:pt idx="53">
                  <c:v>1005.5</c:v>
                </c:pt>
                <c:pt idx="54">
                  <c:v>1101.5</c:v>
                </c:pt>
                <c:pt idx="55">
                  <c:v>1119.5</c:v>
                </c:pt>
                <c:pt idx="56">
                  <c:v>1179.5</c:v>
                </c:pt>
                <c:pt idx="57">
                  <c:v>1233.5</c:v>
                </c:pt>
                <c:pt idx="58">
                  <c:v>1302.5</c:v>
                </c:pt>
                <c:pt idx="59">
                  <c:v>1311.5</c:v>
                </c:pt>
                <c:pt idx="60">
                  <c:v>1328.5</c:v>
                </c:pt>
                <c:pt idx="61">
                  <c:v>1331.5</c:v>
                </c:pt>
                <c:pt idx="62">
                  <c:v>1333.5</c:v>
                </c:pt>
                <c:pt idx="63">
                  <c:v>1350.5</c:v>
                </c:pt>
                <c:pt idx="64">
                  <c:v>1372.5</c:v>
                </c:pt>
                <c:pt idx="65">
                  <c:v>1396.5</c:v>
                </c:pt>
                <c:pt idx="66">
                  <c:v>1425.5</c:v>
                </c:pt>
                <c:pt idx="67">
                  <c:v>1484.5</c:v>
                </c:pt>
                <c:pt idx="68">
                  <c:v>1515.5</c:v>
                </c:pt>
                <c:pt idx="69">
                  <c:v>1534.5</c:v>
                </c:pt>
                <c:pt idx="70">
                  <c:v>1618.5</c:v>
                </c:pt>
                <c:pt idx="71">
                  <c:v>1627.5</c:v>
                </c:pt>
                <c:pt idx="72">
                  <c:v>1635.5</c:v>
                </c:pt>
                <c:pt idx="73">
                  <c:v>1663.5</c:v>
                </c:pt>
                <c:pt idx="74">
                  <c:v>1667.5</c:v>
                </c:pt>
                <c:pt idx="75">
                  <c:v>1672.5</c:v>
                </c:pt>
                <c:pt idx="76">
                  <c:v>1673.5</c:v>
                </c:pt>
                <c:pt idx="77">
                  <c:v>1679.5</c:v>
                </c:pt>
                <c:pt idx="78">
                  <c:v>1692.5</c:v>
                </c:pt>
                <c:pt idx="79">
                  <c:v>1696.5</c:v>
                </c:pt>
                <c:pt idx="80">
                  <c:v>1696.5</c:v>
                </c:pt>
                <c:pt idx="81">
                  <c:v>1716.5</c:v>
                </c:pt>
                <c:pt idx="82">
                  <c:v>1740.5</c:v>
                </c:pt>
                <c:pt idx="83">
                  <c:v>1744.5</c:v>
                </c:pt>
                <c:pt idx="84">
                  <c:v>1755.5</c:v>
                </c:pt>
                <c:pt idx="85">
                  <c:v>1762.5</c:v>
                </c:pt>
                <c:pt idx="86">
                  <c:v>1770.5</c:v>
                </c:pt>
                <c:pt idx="87">
                  <c:v>1777.5</c:v>
                </c:pt>
                <c:pt idx="88">
                  <c:v>1777.5</c:v>
                </c:pt>
                <c:pt idx="89">
                  <c:v>1782.5</c:v>
                </c:pt>
                <c:pt idx="90">
                  <c:v>1789.5</c:v>
                </c:pt>
                <c:pt idx="91">
                  <c:v>1793.5</c:v>
                </c:pt>
                <c:pt idx="92">
                  <c:v>1795.5</c:v>
                </c:pt>
                <c:pt idx="93">
                  <c:v>1800.5</c:v>
                </c:pt>
                <c:pt idx="94">
                  <c:v>1802.5</c:v>
                </c:pt>
                <c:pt idx="95">
                  <c:v>1803.5</c:v>
                </c:pt>
                <c:pt idx="96">
                  <c:v>1804.5</c:v>
                </c:pt>
                <c:pt idx="97">
                  <c:v>1805.5</c:v>
                </c:pt>
                <c:pt idx="98">
                  <c:v>1805.5</c:v>
                </c:pt>
                <c:pt idx="99">
                  <c:v>1805.5</c:v>
                </c:pt>
                <c:pt idx="100">
                  <c:v>1805.5</c:v>
                </c:pt>
                <c:pt idx="101">
                  <c:v>1805.5</c:v>
                </c:pt>
                <c:pt idx="102">
                  <c:v>1805.5</c:v>
                </c:pt>
              </c:numCache>
            </c:numRef>
          </c:val>
          <c:smooth val="0"/>
          <c:extLst>
            <c:ext xmlns:c16="http://schemas.microsoft.com/office/drawing/2014/chart" uri="{C3380CC4-5D6E-409C-BE32-E72D297353CC}">
              <c16:uniqueId val="{00000004-7B0C-464E-AC8D-B3CC251FEB35}"/>
            </c:ext>
          </c:extLst>
        </c:ser>
        <c:ser>
          <c:idx val="1"/>
          <c:order val="5"/>
          <c:tx>
            <c:strRef>
              <c:f>'CN Graph'!$BM$40</c:f>
              <c:strCache>
                <c:ptCount val="1"/>
                <c:pt idx="0">
                  <c:v>2016</c:v>
                </c:pt>
              </c:strCache>
            </c:strRef>
          </c:tx>
          <c:spPr>
            <a:ln w="12700">
              <a:solidFill>
                <a:srgbClr val="999933"/>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Graph'!$BM$41:$BM$143</c:f>
              <c:numCache>
                <c:formatCode>0</c:formatCode>
                <c:ptCount val="103"/>
                <c:pt idx="0">
                  <c:v>0</c:v>
                </c:pt>
                <c:pt idx="1">
                  <c:v>0</c:v>
                </c:pt>
                <c:pt idx="2">
                  <c:v>0</c:v>
                </c:pt>
                <c:pt idx="3">
                  <c:v>0</c:v>
                </c:pt>
                <c:pt idx="4">
                  <c:v>0</c:v>
                </c:pt>
                <c:pt idx="5">
                  <c:v>0</c:v>
                </c:pt>
                <c:pt idx="6">
                  <c:v>0</c:v>
                </c:pt>
                <c:pt idx="7">
                  <c:v>0</c:v>
                </c:pt>
                <c:pt idx="8">
                  <c:v>0</c:v>
                </c:pt>
                <c:pt idx="9">
                  <c:v>1</c:v>
                </c:pt>
                <c:pt idx="10">
                  <c:v>2</c:v>
                </c:pt>
                <c:pt idx="11">
                  <c:v>2</c:v>
                </c:pt>
                <c:pt idx="12">
                  <c:v>2</c:v>
                </c:pt>
                <c:pt idx="13">
                  <c:v>4</c:v>
                </c:pt>
                <c:pt idx="14">
                  <c:v>4</c:v>
                </c:pt>
                <c:pt idx="15">
                  <c:v>5</c:v>
                </c:pt>
                <c:pt idx="16">
                  <c:v>5</c:v>
                </c:pt>
                <c:pt idx="17">
                  <c:v>5</c:v>
                </c:pt>
                <c:pt idx="18">
                  <c:v>7</c:v>
                </c:pt>
                <c:pt idx="19">
                  <c:v>8</c:v>
                </c:pt>
                <c:pt idx="20">
                  <c:v>9</c:v>
                </c:pt>
                <c:pt idx="21">
                  <c:v>11</c:v>
                </c:pt>
                <c:pt idx="22">
                  <c:v>18</c:v>
                </c:pt>
                <c:pt idx="23">
                  <c:v>19</c:v>
                </c:pt>
                <c:pt idx="24">
                  <c:v>24</c:v>
                </c:pt>
                <c:pt idx="25">
                  <c:v>37</c:v>
                </c:pt>
                <c:pt idx="26">
                  <c:v>50</c:v>
                </c:pt>
                <c:pt idx="27">
                  <c:v>64</c:v>
                </c:pt>
                <c:pt idx="28">
                  <c:v>93</c:v>
                </c:pt>
                <c:pt idx="29">
                  <c:v>110</c:v>
                </c:pt>
                <c:pt idx="30">
                  <c:v>137</c:v>
                </c:pt>
                <c:pt idx="31">
                  <c:v>176</c:v>
                </c:pt>
                <c:pt idx="32">
                  <c:v>192</c:v>
                </c:pt>
                <c:pt idx="33">
                  <c:v>213</c:v>
                </c:pt>
                <c:pt idx="34">
                  <c:v>269</c:v>
                </c:pt>
                <c:pt idx="35">
                  <c:v>295</c:v>
                </c:pt>
                <c:pt idx="36">
                  <c:v>351</c:v>
                </c:pt>
                <c:pt idx="37">
                  <c:v>400</c:v>
                </c:pt>
                <c:pt idx="38">
                  <c:v>453</c:v>
                </c:pt>
                <c:pt idx="39">
                  <c:v>489</c:v>
                </c:pt>
                <c:pt idx="40">
                  <c:v>519</c:v>
                </c:pt>
                <c:pt idx="41">
                  <c:v>584</c:v>
                </c:pt>
                <c:pt idx="42">
                  <c:v>668</c:v>
                </c:pt>
                <c:pt idx="43">
                  <c:v>727</c:v>
                </c:pt>
                <c:pt idx="44">
                  <c:v>815</c:v>
                </c:pt>
                <c:pt idx="45">
                  <c:v>890</c:v>
                </c:pt>
                <c:pt idx="46">
                  <c:v>1049</c:v>
                </c:pt>
                <c:pt idx="47">
                  <c:v>1175</c:v>
                </c:pt>
                <c:pt idx="48">
                  <c:v>1327</c:v>
                </c:pt>
                <c:pt idx="49">
                  <c:v>1496.66</c:v>
                </c:pt>
                <c:pt idx="50">
                  <c:v>1653.01</c:v>
                </c:pt>
                <c:pt idx="51">
                  <c:v>1796</c:v>
                </c:pt>
                <c:pt idx="52">
                  <c:v>1919</c:v>
                </c:pt>
                <c:pt idx="53">
                  <c:v>2064</c:v>
                </c:pt>
                <c:pt idx="54">
                  <c:v>2256</c:v>
                </c:pt>
                <c:pt idx="55">
                  <c:v>2403</c:v>
                </c:pt>
                <c:pt idx="56">
                  <c:v>2529</c:v>
                </c:pt>
                <c:pt idx="57">
                  <c:v>2679</c:v>
                </c:pt>
                <c:pt idx="58">
                  <c:v>2861</c:v>
                </c:pt>
                <c:pt idx="59">
                  <c:v>2960</c:v>
                </c:pt>
                <c:pt idx="60">
                  <c:v>3050.84</c:v>
                </c:pt>
                <c:pt idx="61">
                  <c:v>3137.5</c:v>
                </c:pt>
                <c:pt idx="62">
                  <c:v>3250.5</c:v>
                </c:pt>
                <c:pt idx="63">
                  <c:v>3381.5</c:v>
                </c:pt>
                <c:pt idx="64">
                  <c:v>3571.5</c:v>
                </c:pt>
                <c:pt idx="65">
                  <c:v>3697.5</c:v>
                </c:pt>
                <c:pt idx="66">
                  <c:v>3852.5</c:v>
                </c:pt>
                <c:pt idx="67">
                  <c:v>3898.5</c:v>
                </c:pt>
                <c:pt idx="68">
                  <c:v>4217.5</c:v>
                </c:pt>
                <c:pt idx="69">
                  <c:v>4370.5</c:v>
                </c:pt>
                <c:pt idx="70">
                  <c:v>4543.5</c:v>
                </c:pt>
                <c:pt idx="71">
                  <c:v>4683.5</c:v>
                </c:pt>
                <c:pt idx="72">
                  <c:v>4811.5</c:v>
                </c:pt>
                <c:pt idx="73">
                  <c:v>4871.5</c:v>
                </c:pt>
                <c:pt idx="74">
                  <c:v>4922.49</c:v>
                </c:pt>
                <c:pt idx="75">
                  <c:v>4968.26</c:v>
                </c:pt>
                <c:pt idx="76">
                  <c:v>5008.76</c:v>
                </c:pt>
                <c:pt idx="77">
                  <c:v>5044</c:v>
                </c:pt>
                <c:pt idx="78">
                  <c:v>5074</c:v>
                </c:pt>
                <c:pt idx="79">
                  <c:v>5098.76</c:v>
                </c:pt>
                <c:pt idx="80">
                  <c:v>5118.25</c:v>
                </c:pt>
                <c:pt idx="81">
                  <c:v>5132.5</c:v>
                </c:pt>
                <c:pt idx="82">
                  <c:v>5141.5</c:v>
                </c:pt>
                <c:pt idx="83">
                  <c:v>5155.5</c:v>
                </c:pt>
                <c:pt idx="84">
                  <c:v>5175.5</c:v>
                </c:pt>
                <c:pt idx="85">
                  <c:v>5189.5</c:v>
                </c:pt>
                <c:pt idx="86">
                  <c:v>5200.5</c:v>
                </c:pt>
                <c:pt idx="87">
                  <c:v>5203.5</c:v>
                </c:pt>
                <c:pt idx="88">
                  <c:v>5203.5</c:v>
                </c:pt>
                <c:pt idx="89">
                  <c:v>5203.5</c:v>
                </c:pt>
                <c:pt idx="90">
                  <c:v>5203.5</c:v>
                </c:pt>
                <c:pt idx="91">
                  <c:v>5203.5</c:v>
                </c:pt>
                <c:pt idx="92">
                  <c:v>5203.5</c:v>
                </c:pt>
                <c:pt idx="93">
                  <c:v>5203.5</c:v>
                </c:pt>
                <c:pt idx="94">
                  <c:v>5203.5</c:v>
                </c:pt>
                <c:pt idx="95">
                  <c:v>5203.5</c:v>
                </c:pt>
                <c:pt idx="96">
                  <c:v>5203.5</c:v>
                </c:pt>
                <c:pt idx="97">
                  <c:v>5203.5</c:v>
                </c:pt>
                <c:pt idx="98">
                  <c:v>5203.5</c:v>
                </c:pt>
                <c:pt idx="99">
                  <c:v>5203.5</c:v>
                </c:pt>
                <c:pt idx="100">
                  <c:v>5203.5</c:v>
                </c:pt>
                <c:pt idx="101">
                  <c:v>5203.5</c:v>
                </c:pt>
                <c:pt idx="102">
                  <c:v>5203.5</c:v>
                </c:pt>
              </c:numCache>
            </c:numRef>
          </c:val>
          <c:smooth val="0"/>
          <c:extLst>
            <c:ext xmlns:c16="http://schemas.microsoft.com/office/drawing/2014/chart" uri="{C3380CC4-5D6E-409C-BE32-E72D297353CC}">
              <c16:uniqueId val="{00000005-7B0C-464E-AC8D-B3CC251FEB35}"/>
            </c:ext>
          </c:extLst>
        </c:ser>
        <c:ser>
          <c:idx val="2"/>
          <c:order val="6"/>
          <c:tx>
            <c:strRef>
              <c:f>'CN Graph'!$BL$40</c:f>
              <c:strCache>
                <c:ptCount val="1"/>
                <c:pt idx="0">
                  <c:v>2017</c:v>
                </c:pt>
              </c:strCache>
            </c:strRef>
          </c:tx>
          <c:spPr>
            <a:ln w="3175">
              <a:solidFill>
                <a:srgbClr val="00FFFF"/>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Graph'!$BL$41:$BL$143</c:f>
              <c:numCache>
                <c:formatCode>0</c:formatCode>
                <c:ptCount val="103"/>
                <c:pt idx="0">
                  <c:v>2</c:v>
                </c:pt>
                <c:pt idx="1">
                  <c:v>2</c:v>
                </c:pt>
                <c:pt idx="2">
                  <c:v>2</c:v>
                </c:pt>
                <c:pt idx="3">
                  <c:v>2</c:v>
                </c:pt>
                <c:pt idx="4">
                  <c:v>2</c:v>
                </c:pt>
                <c:pt idx="5">
                  <c:v>2</c:v>
                </c:pt>
                <c:pt idx="6">
                  <c:v>2</c:v>
                </c:pt>
                <c:pt idx="7">
                  <c:v>3</c:v>
                </c:pt>
                <c:pt idx="8">
                  <c:v>3</c:v>
                </c:pt>
                <c:pt idx="9">
                  <c:v>3</c:v>
                </c:pt>
                <c:pt idx="10">
                  <c:v>3</c:v>
                </c:pt>
                <c:pt idx="11">
                  <c:v>3</c:v>
                </c:pt>
                <c:pt idx="12">
                  <c:v>3</c:v>
                </c:pt>
                <c:pt idx="13">
                  <c:v>3</c:v>
                </c:pt>
                <c:pt idx="14">
                  <c:v>3</c:v>
                </c:pt>
                <c:pt idx="15">
                  <c:v>9</c:v>
                </c:pt>
                <c:pt idx="16">
                  <c:v>11</c:v>
                </c:pt>
                <c:pt idx="17">
                  <c:v>15</c:v>
                </c:pt>
                <c:pt idx="18">
                  <c:v>21</c:v>
                </c:pt>
                <c:pt idx="19">
                  <c:v>30</c:v>
                </c:pt>
                <c:pt idx="20">
                  <c:v>40</c:v>
                </c:pt>
                <c:pt idx="21">
                  <c:v>47</c:v>
                </c:pt>
                <c:pt idx="22">
                  <c:v>59</c:v>
                </c:pt>
                <c:pt idx="23">
                  <c:v>79</c:v>
                </c:pt>
                <c:pt idx="24">
                  <c:v>112</c:v>
                </c:pt>
                <c:pt idx="25">
                  <c:v>136</c:v>
                </c:pt>
                <c:pt idx="26">
                  <c:v>143</c:v>
                </c:pt>
                <c:pt idx="27">
                  <c:v>198</c:v>
                </c:pt>
                <c:pt idx="28">
                  <c:v>265</c:v>
                </c:pt>
                <c:pt idx="29">
                  <c:v>321</c:v>
                </c:pt>
                <c:pt idx="30">
                  <c:v>411</c:v>
                </c:pt>
                <c:pt idx="31">
                  <c:v>493</c:v>
                </c:pt>
                <c:pt idx="32">
                  <c:v>608</c:v>
                </c:pt>
                <c:pt idx="33">
                  <c:v>680</c:v>
                </c:pt>
                <c:pt idx="34">
                  <c:v>812</c:v>
                </c:pt>
                <c:pt idx="35">
                  <c:v>904</c:v>
                </c:pt>
                <c:pt idx="36">
                  <c:v>1071</c:v>
                </c:pt>
                <c:pt idx="37">
                  <c:v>1148</c:v>
                </c:pt>
                <c:pt idx="38">
                  <c:v>1273</c:v>
                </c:pt>
                <c:pt idx="39">
                  <c:v>1379</c:v>
                </c:pt>
                <c:pt idx="40">
                  <c:v>1548</c:v>
                </c:pt>
                <c:pt idx="41">
                  <c:v>1683</c:v>
                </c:pt>
                <c:pt idx="42">
                  <c:v>1968</c:v>
                </c:pt>
                <c:pt idx="43">
                  <c:v>2228</c:v>
                </c:pt>
                <c:pt idx="44">
                  <c:v>2390</c:v>
                </c:pt>
                <c:pt idx="45">
                  <c:v>2640</c:v>
                </c:pt>
                <c:pt idx="46">
                  <c:v>2845</c:v>
                </c:pt>
                <c:pt idx="47">
                  <c:v>3052</c:v>
                </c:pt>
                <c:pt idx="48">
                  <c:v>3303</c:v>
                </c:pt>
                <c:pt idx="49">
                  <c:v>3495</c:v>
                </c:pt>
                <c:pt idx="50">
                  <c:v>3730</c:v>
                </c:pt>
                <c:pt idx="51">
                  <c:v>4074</c:v>
                </c:pt>
                <c:pt idx="52">
                  <c:v>4412</c:v>
                </c:pt>
                <c:pt idx="53">
                  <c:v>4624</c:v>
                </c:pt>
                <c:pt idx="54">
                  <c:v>4835</c:v>
                </c:pt>
                <c:pt idx="55">
                  <c:v>5074</c:v>
                </c:pt>
                <c:pt idx="56">
                  <c:v>5273</c:v>
                </c:pt>
                <c:pt idx="57">
                  <c:v>5481</c:v>
                </c:pt>
                <c:pt idx="58">
                  <c:v>5678</c:v>
                </c:pt>
                <c:pt idx="59">
                  <c:v>5857</c:v>
                </c:pt>
                <c:pt idx="60">
                  <c:v>5992</c:v>
                </c:pt>
                <c:pt idx="61">
                  <c:v>6081</c:v>
                </c:pt>
                <c:pt idx="62">
                  <c:v>6214</c:v>
                </c:pt>
                <c:pt idx="63">
                  <c:v>6361</c:v>
                </c:pt>
                <c:pt idx="64">
                  <c:v>6519</c:v>
                </c:pt>
                <c:pt idx="65">
                  <c:v>6650</c:v>
                </c:pt>
                <c:pt idx="66">
                  <c:v>6773</c:v>
                </c:pt>
                <c:pt idx="67">
                  <c:v>6914</c:v>
                </c:pt>
                <c:pt idx="68">
                  <c:v>6991</c:v>
                </c:pt>
                <c:pt idx="69">
                  <c:v>7038</c:v>
                </c:pt>
                <c:pt idx="70">
                  <c:v>7159</c:v>
                </c:pt>
                <c:pt idx="71">
                  <c:v>7321</c:v>
                </c:pt>
                <c:pt idx="72">
                  <c:v>7457</c:v>
                </c:pt>
                <c:pt idx="73">
                  <c:v>7608</c:v>
                </c:pt>
                <c:pt idx="74">
                  <c:v>7758.34</c:v>
                </c:pt>
                <c:pt idx="75">
                  <c:v>7908</c:v>
                </c:pt>
                <c:pt idx="76">
                  <c:v>8057</c:v>
                </c:pt>
                <c:pt idx="77">
                  <c:v>8193</c:v>
                </c:pt>
                <c:pt idx="78">
                  <c:v>8499</c:v>
                </c:pt>
                <c:pt idx="79">
                  <c:v>8608</c:v>
                </c:pt>
                <c:pt idx="80">
                  <c:v>8652</c:v>
                </c:pt>
                <c:pt idx="81">
                  <c:v>8722</c:v>
                </c:pt>
                <c:pt idx="82">
                  <c:v>8883</c:v>
                </c:pt>
                <c:pt idx="83">
                  <c:v>8965</c:v>
                </c:pt>
                <c:pt idx="84">
                  <c:v>8991</c:v>
                </c:pt>
                <c:pt idx="85">
                  <c:v>9048</c:v>
                </c:pt>
                <c:pt idx="86">
                  <c:v>9096</c:v>
                </c:pt>
                <c:pt idx="87">
                  <c:v>9127</c:v>
                </c:pt>
                <c:pt idx="88">
                  <c:v>9154</c:v>
                </c:pt>
                <c:pt idx="89">
                  <c:v>9192</c:v>
                </c:pt>
                <c:pt idx="90">
                  <c:v>9226</c:v>
                </c:pt>
                <c:pt idx="91">
                  <c:v>9253</c:v>
                </c:pt>
                <c:pt idx="92">
                  <c:v>9262.5</c:v>
                </c:pt>
                <c:pt idx="93">
                  <c:v>9360.5</c:v>
                </c:pt>
                <c:pt idx="94">
                  <c:v>9373.5</c:v>
                </c:pt>
                <c:pt idx="95">
                  <c:v>9373.5</c:v>
                </c:pt>
                <c:pt idx="96">
                  <c:v>9380.15</c:v>
                </c:pt>
                <c:pt idx="97">
                  <c:v>9393.5</c:v>
                </c:pt>
                <c:pt idx="98">
                  <c:v>9413.5</c:v>
                </c:pt>
                <c:pt idx="99">
                  <c:v>9429.5</c:v>
                </c:pt>
                <c:pt idx="100">
                  <c:v>9441.5</c:v>
                </c:pt>
                <c:pt idx="101">
                  <c:v>9449.5</c:v>
                </c:pt>
                <c:pt idx="102">
                  <c:v>9453.5</c:v>
                </c:pt>
              </c:numCache>
            </c:numRef>
          </c:val>
          <c:smooth val="0"/>
          <c:extLst>
            <c:ext xmlns:c16="http://schemas.microsoft.com/office/drawing/2014/chart" uri="{C3380CC4-5D6E-409C-BE32-E72D297353CC}">
              <c16:uniqueId val="{00000006-7B0C-464E-AC8D-B3CC251FEB35}"/>
            </c:ext>
          </c:extLst>
        </c:ser>
        <c:ser>
          <c:idx val="3"/>
          <c:order val="7"/>
          <c:tx>
            <c:strRef>
              <c:f>'CN Graph'!$BK$40</c:f>
              <c:strCache>
                <c:ptCount val="1"/>
                <c:pt idx="0">
                  <c:v>2018</c:v>
                </c:pt>
              </c:strCache>
            </c:strRef>
          </c:tx>
          <c:spPr>
            <a:ln w="25400">
              <a:solidFill>
                <a:schemeClr val="accent3">
                  <a:lumMod val="60000"/>
                  <a:lumOff val="40000"/>
                </a:schemeClr>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Graph'!$BK$41:$BK$143</c:f>
              <c:numCache>
                <c:formatCode>0</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4</c:v>
                </c:pt>
                <c:pt idx="18">
                  <c:v>6</c:v>
                </c:pt>
                <c:pt idx="19">
                  <c:v>6</c:v>
                </c:pt>
                <c:pt idx="20">
                  <c:v>6</c:v>
                </c:pt>
                <c:pt idx="21">
                  <c:v>8</c:v>
                </c:pt>
                <c:pt idx="22">
                  <c:v>13</c:v>
                </c:pt>
                <c:pt idx="23">
                  <c:v>25</c:v>
                </c:pt>
                <c:pt idx="24">
                  <c:v>27</c:v>
                </c:pt>
                <c:pt idx="25">
                  <c:v>30</c:v>
                </c:pt>
                <c:pt idx="26">
                  <c:v>39</c:v>
                </c:pt>
                <c:pt idx="27">
                  <c:v>42</c:v>
                </c:pt>
                <c:pt idx="28">
                  <c:v>54</c:v>
                </c:pt>
                <c:pt idx="29">
                  <c:v>65</c:v>
                </c:pt>
                <c:pt idx="30">
                  <c:v>88</c:v>
                </c:pt>
                <c:pt idx="31">
                  <c:v>93</c:v>
                </c:pt>
                <c:pt idx="32">
                  <c:v>99</c:v>
                </c:pt>
                <c:pt idx="33">
                  <c:v>114</c:v>
                </c:pt>
                <c:pt idx="34">
                  <c:v>122</c:v>
                </c:pt>
                <c:pt idx="35">
                  <c:v>138</c:v>
                </c:pt>
                <c:pt idx="36">
                  <c:v>147</c:v>
                </c:pt>
                <c:pt idx="37">
                  <c:v>166</c:v>
                </c:pt>
                <c:pt idx="38">
                  <c:v>179</c:v>
                </c:pt>
                <c:pt idx="39">
                  <c:v>190</c:v>
                </c:pt>
                <c:pt idx="40">
                  <c:v>212</c:v>
                </c:pt>
                <c:pt idx="41">
                  <c:v>243</c:v>
                </c:pt>
                <c:pt idx="42">
                  <c:v>253</c:v>
                </c:pt>
                <c:pt idx="43">
                  <c:v>285</c:v>
                </c:pt>
                <c:pt idx="44">
                  <c:v>321</c:v>
                </c:pt>
                <c:pt idx="45">
                  <c:v>333</c:v>
                </c:pt>
                <c:pt idx="46">
                  <c:v>352</c:v>
                </c:pt>
                <c:pt idx="47">
                  <c:v>387</c:v>
                </c:pt>
                <c:pt idx="48">
                  <c:v>413</c:v>
                </c:pt>
                <c:pt idx="49">
                  <c:v>469.5</c:v>
                </c:pt>
                <c:pt idx="50">
                  <c:v>526.5</c:v>
                </c:pt>
                <c:pt idx="51">
                  <c:v>550.5</c:v>
                </c:pt>
                <c:pt idx="52">
                  <c:v>574.5</c:v>
                </c:pt>
                <c:pt idx="53">
                  <c:v>587.5</c:v>
                </c:pt>
                <c:pt idx="54">
                  <c:v>638.5</c:v>
                </c:pt>
                <c:pt idx="55">
                  <c:v>662.5</c:v>
                </c:pt>
                <c:pt idx="56">
                  <c:v>689.5</c:v>
                </c:pt>
                <c:pt idx="57">
                  <c:v>728.5</c:v>
                </c:pt>
                <c:pt idx="58">
                  <c:v>766.5</c:v>
                </c:pt>
                <c:pt idx="59">
                  <c:v>796.5</c:v>
                </c:pt>
                <c:pt idx="60">
                  <c:v>849.5</c:v>
                </c:pt>
                <c:pt idx="61">
                  <c:v>891.5</c:v>
                </c:pt>
                <c:pt idx="62">
                  <c:v>942.5</c:v>
                </c:pt>
                <c:pt idx="63">
                  <c:v>1004.5</c:v>
                </c:pt>
                <c:pt idx="64">
                  <c:v>1042.5</c:v>
                </c:pt>
                <c:pt idx="65">
                  <c:v>1100.5</c:v>
                </c:pt>
                <c:pt idx="66">
                  <c:v>1144.5</c:v>
                </c:pt>
                <c:pt idx="67">
                  <c:v>1193.5</c:v>
                </c:pt>
                <c:pt idx="68">
                  <c:v>1237.5</c:v>
                </c:pt>
                <c:pt idx="69">
                  <c:v>1278.5</c:v>
                </c:pt>
                <c:pt idx="70">
                  <c:v>1309.5</c:v>
                </c:pt>
                <c:pt idx="71">
                  <c:v>1338.5</c:v>
                </c:pt>
                <c:pt idx="72">
                  <c:v>1354.5</c:v>
                </c:pt>
                <c:pt idx="73">
                  <c:v>1376.5</c:v>
                </c:pt>
                <c:pt idx="74">
                  <c:v>1393.5</c:v>
                </c:pt>
                <c:pt idx="75">
                  <c:v>1407</c:v>
                </c:pt>
                <c:pt idx="76">
                  <c:v>1424</c:v>
                </c:pt>
                <c:pt idx="77">
                  <c:v>1437</c:v>
                </c:pt>
                <c:pt idx="78">
                  <c:v>1458</c:v>
                </c:pt>
                <c:pt idx="79">
                  <c:v>1477</c:v>
                </c:pt>
                <c:pt idx="80">
                  <c:v>1488</c:v>
                </c:pt>
                <c:pt idx="81">
                  <c:v>1497</c:v>
                </c:pt>
                <c:pt idx="82">
                  <c:v>1507</c:v>
                </c:pt>
                <c:pt idx="83">
                  <c:v>1514</c:v>
                </c:pt>
                <c:pt idx="84">
                  <c:v>1519</c:v>
                </c:pt>
                <c:pt idx="85">
                  <c:v>1526</c:v>
                </c:pt>
                <c:pt idx="86">
                  <c:v>1534.5</c:v>
                </c:pt>
                <c:pt idx="87">
                  <c:v>1545.5</c:v>
                </c:pt>
                <c:pt idx="88">
                  <c:v>1551.5</c:v>
                </c:pt>
                <c:pt idx="89">
                  <c:v>1552.5</c:v>
                </c:pt>
                <c:pt idx="90">
                  <c:v>1558.5</c:v>
                </c:pt>
                <c:pt idx="91">
                  <c:v>1564.5</c:v>
                </c:pt>
                <c:pt idx="92">
                  <c:v>1564.5</c:v>
                </c:pt>
                <c:pt idx="93">
                  <c:v>1564.5</c:v>
                </c:pt>
                <c:pt idx="94">
                  <c:v>1566.5</c:v>
                </c:pt>
                <c:pt idx="95">
                  <c:v>1567.5</c:v>
                </c:pt>
                <c:pt idx="96">
                  <c:v>1567.5</c:v>
                </c:pt>
                <c:pt idx="97">
                  <c:v>1567.5</c:v>
                </c:pt>
                <c:pt idx="98">
                  <c:v>1567.5</c:v>
                </c:pt>
                <c:pt idx="99">
                  <c:v>1567.5</c:v>
                </c:pt>
                <c:pt idx="100">
                  <c:v>1567.5</c:v>
                </c:pt>
                <c:pt idx="101">
                  <c:v>1567.5</c:v>
                </c:pt>
                <c:pt idx="102">
                  <c:v>1567.5</c:v>
                </c:pt>
              </c:numCache>
            </c:numRef>
          </c:val>
          <c:smooth val="0"/>
          <c:extLst>
            <c:ext xmlns:c16="http://schemas.microsoft.com/office/drawing/2014/chart" uri="{C3380CC4-5D6E-409C-BE32-E72D297353CC}">
              <c16:uniqueId val="{00000007-7B0C-464E-AC8D-B3CC251FEB35}"/>
            </c:ext>
          </c:extLst>
        </c:ser>
        <c:ser>
          <c:idx val="4"/>
          <c:order val="8"/>
          <c:tx>
            <c:strRef>
              <c:f>'CN Graph'!$BJ$40</c:f>
              <c:strCache>
                <c:ptCount val="1"/>
                <c:pt idx="0">
                  <c:v>2019</c:v>
                </c:pt>
              </c:strCache>
            </c:strRef>
          </c:tx>
          <c:spPr>
            <a:ln>
              <a:solidFill>
                <a:schemeClr val="tx1"/>
              </a:solidFill>
            </a:ln>
          </c:spPr>
          <c:marker>
            <c:symbol val="none"/>
          </c:marker>
          <c:val>
            <c:numRef>
              <c:f>'CN Graph'!$BJ$41:$BJ$143</c:f>
              <c:numCache>
                <c:formatCode>0</c:formatCode>
                <c:ptCount val="103"/>
                <c:pt idx="0">
                  <c:v>0</c:v>
                </c:pt>
                <c:pt idx="1">
                  <c:v>0</c:v>
                </c:pt>
                <c:pt idx="2">
                  <c:v>0</c:v>
                </c:pt>
                <c:pt idx="3">
                  <c:v>0</c:v>
                </c:pt>
                <c:pt idx="4">
                  <c:v>0</c:v>
                </c:pt>
                <c:pt idx="5">
                  <c:v>0</c:v>
                </c:pt>
                <c:pt idx="6">
                  <c:v>1</c:v>
                </c:pt>
                <c:pt idx="7">
                  <c:v>1</c:v>
                </c:pt>
                <c:pt idx="8">
                  <c:v>2</c:v>
                </c:pt>
                <c:pt idx="9">
                  <c:v>2</c:v>
                </c:pt>
                <c:pt idx="10">
                  <c:v>2</c:v>
                </c:pt>
                <c:pt idx="11">
                  <c:v>2</c:v>
                </c:pt>
                <c:pt idx="12">
                  <c:v>2</c:v>
                </c:pt>
                <c:pt idx="13">
                  <c:v>2</c:v>
                </c:pt>
                <c:pt idx="14">
                  <c:v>6</c:v>
                </c:pt>
                <c:pt idx="15">
                  <c:v>9</c:v>
                </c:pt>
                <c:pt idx="16">
                  <c:v>12</c:v>
                </c:pt>
                <c:pt idx="17">
                  <c:v>12</c:v>
                </c:pt>
                <c:pt idx="18">
                  <c:v>15</c:v>
                </c:pt>
                <c:pt idx="19">
                  <c:v>18</c:v>
                </c:pt>
                <c:pt idx="20">
                  <c:v>18</c:v>
                </c:pt>
                <c:pt idx="21">
                  <c:v>19</c:v>
                </c:pt>
                <c:pt idx="22">
                  <c:v>23</c:v>
                </c:pt>
                <c:pt idx="23">
                  <c:v>31</c:v>
                </c:pt>
                <c:pt idx="24">
                  <c:v>41</c:v>
                </c:pt>
                <c:pt idx="25">
                  <c:v>51</c:v>
                </c:pt>
                <c:pt idx="26">
                  <c:v>67</c:v>
                </c:pt>
                <c:pt idx="27">
                  <c:v>80</c:v>
                </c:pt>
                <c:pt idx="28">
                  <c:v>108</c:v>
                </c:pt>
                <c:pt idx="29">
                  <c:v>136</c:v>
                </c:pt>
                <c:pt idx="30">
                  <c:v>160</c:v>
                </c:pt>
                <c:pt idx="31">
                  <c:v>193</c:v>
                </c:pt>
                <c:pt idx="32">
                  <c:v>229</c:v>
                </c:pt>
                <c:pt idx="33">
                  <c:v>252</c:v>
                </c:pt>
                <c:pt idx="34">
                  <c:v>308</c:v>
                </c:pt>
                <c:pt idx="35">
                  <c:v>340</c:v>
                </c:pt>
                <c:pt idx="36">
                  <c:v>394</c:v>
                </c:pt>
                <c:pt idx="37">
                  <c:v>412</c:v>
                </c:pt>
                <c:pt idx="38">
                  <c:v>464</c:v>
                </c:pt>
                <c:pt idx="39">
                  <c:v>500</c:v>
                </c:pt>
                <c:pt idx="40">
                  <c:v>542</c:v>
                </c:pt>
                <c:pt idx="41">
                  <c:v>568</c:v>
                </c:pt>
                <c:pt idx="42">
                  <c:v>614</c:v>
                </c:pt>
                <c:pt idx="43">
                  <c:v>659.16</c:v>
                </c:pt>
                <c:pt idx="44">
                  <c:v>687.16</c:v>
                </c:pt>
                <c:pt idx="45">
                  <c:v>752.16</c:v>
                </c:pt>
                <c:pt idx="46">
                  <c:v>792.16</c:v>
                </c:pt>
                <c:pt idx="47">
                  <c:v>861.16</c:v>
                </c:pt>
                <c:pt idx="48">
                  <c:v>944.16</c:v>
                </c:pt>
                <c:pt idx="49">
                  <c:v>1041.1599999999999</c:v>
                </c:pt>
                <c:pt idx="50">
                  <c:v>1144.1599999999999</c:v>
                </c:pt>
                <c:pt idx="51">
                  <c:v>1224.1599999999999</c:v>
                </c:pt>
                <c:pt idx="52">
                  <c:v>1310.1599999999999</c:v>
                </c:pt>
                <c:pt idx="53">
                  <c:v>1433.1599999999999</c:v>
                </c:pt>
                <c:pt idx="54">
                  <c:v>1504.1599999999999</c:v>
                </c:pt>
                <c:pt idx="55">
                  <c:v>1590.1599999999999</c:v>
                </c:pt>
                <c:pt idx="56">
                  <c:v>1672.1599999999999</c:v>
                </c:pt>
                <c:pt idx="57">
                  <c:v>1737.1599999999999</c:v>
                </c:pt>
                <c:pt idx="58">
                  <c:v>1805.1599999999999</c:v>
                </c:pt>
                <c:pt idx="59">
                  <c:v>1878.1599999999999</c:v>
                </c:pt>
                <c:pt idx="60">
                  <c:v>1939.1599999999999</c:v>
                </c:pt>
                <c:pt idx="61">
                  <c:v>1985.1599999999999</c:v>
                </c:pt>
                <c:pt idx="62">
                  <c:v>2025.1599999999999</c:v>
                </c:pt>
                <c:pt idx="63">
                  <c:v>2082.16</c:v>
                </c:pt>
                <c:pt idx="64">
                  <c:v>2100.16</c:v>
                </c:pt>
                <c:pt idx="65">
                  <c:v>2136.16</c:v>
                </c:pt>
                <c:pt idx="66">
                  <c:v>2208.16</c:v>
                </c:pt>
                <c:pt idx="67">
                  <c:v>2257.16</c:v>
                </c:pt>
                <c:pt idx="68">
                  <c:v>2316.16</c:v>
                </c:pt>
                <c:pt idx="69">
                  <c:v>2345.16</c:v>
                </c:pt>
                <c:pt idx="70">
                  <c:v>2381.66</c:v>
                </c:pt>
                <c:pt idx="71">
                  <c:v>2413.66</c:v>
                </c:pt>
                <c:pt idx="72">
                  <c:v>2439.66</c:v>
                </c:pt>
                <c:pt idx="73">
                  <c:v>2474.66</c:v>
                </c:pt>
                <c:pt idx="74">
                  <c:v>2514.66</c:v>
                </c:pt>
                <c:pt idx="75">
                  <c:v>2568.66</c:v>
                </c:pt>
                <c:pt idx="76">
                  <c:v>2630.66</c:v>
                </c:pt>
                <c:pt idx="77">
                  <c:v>2805.66</c:v>
                </c:pt>
                <c:pt idx="78">
                  <c:v>2835.66</c:v>
                </c:pt>
                <c:pt idx="79">
                  <c:v>2858.66</c:v>
                </c:pt>
                <c:pt idx="80">
                  <c:v>2869.66</c:v>
                </c:pt>
                <c:pt idx="81">
                  <c:v>2887.66</c:v>
                </c:pt>
                <c:pt idx="82">
                  <c:v>2899.66</c:v>
                </c:pt>
                <c:pt idx="83">
                  <c:v>2906.66</c:v>
                </c:pt>
                <c:pt idx="84">
                  <c:v>2910.66</c:v>
                </c:pt>
                <c:pt idx="85">
                  <c:v>2911.66</c:v>
                </c:pt>
                <c:pt idx="86">
                  <c:v>2920.66</c:v>
                </c:pt>
                <c:pt idx="87">
                  <c:v>2924.66</c:v>
                </c:pt>
                <c:pt idx="88">
                  <c:v>2931.66</c:v>
                </c:pt>
                <c:pt idx="89">
                  <c:v>2941.66</c:v>
                </c:pt>
                <c:pt idx="90">
                  <c:v>2943.66</c:v>
                </c:pt>
                <c:pt idx="91">
                  <c:v>2947.66</c:v>
                </c:pt>
                <c:pt idx="92">
                  <c:v>2947.66</c:v>
                </c:pt>
                <c:pt idx="93">
                  <c:v>2952.66</c:v>
                </c:pt>
                <c:pt idx="94">
                  <c:v>2953.66</c:v>
                </c:pt>
                <c:pt idx="95">
                  <c:v>2953.66</c:v>
                </c:pt>
                <c:pt idx="96">
                  <c:v>2955.66</c:v>
                </c:pt>
                <c:pt idx="97">
                  <c:v>2956.66</c:v>
                </c:pt>
                <c:pt idx="98">
                  <c:v>2957.66</c:v>
                </c:pt>
                <c:pt idx="99">
                  <c:v>2957.66</c:v>
                </c:pt>
                <c:pt idx="100">
                  <c:v>2959.66</c:v>
                </c:pt>
                <c:pt idx="101">
                  <c:v>2959.66</c:v>
                </c:pt>
                <c:pt idx="102">
                  <c:v>2961.66</c:v>
                </c:pt>
              </c:numCache>
            </c:numRef>
          </c:val>
          <c:smooth val="0"/>
          <c:extLst>
            <c:ext xmlns:c16="http://schemas.microsoft.com/office/drawing/2014/chart" uri="{C3380CC4-5D6E-409C-BE32-E72D297353CC}">
              <c16:uniqueId val="{00000008-7B0C-464E-AC8D-B3CC251FEB35}"/>
            </c:ext>
          </c:extLst>
        </c:ser>
        <c:dLbls>
          <c:showLegendKey val="0"/>
          <c:showVal val="0"/>
          <c:showCatName val="0"/>
          <c:showSerName val="0"/>
          <c:showPercent val="0"/>
          <c:showBubbleSize val="0"/>
        </c:dLbls>
        <c:smooth val="0"/>
        <c:axId val="319761408"/>
        <c:axId val="319779968"/>
      </c:lineChart>
      <c:dateAx>
        <c:axId val="319761408"/>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CA" sz="1200"/>
                  <a:t>Date</a:t>
                </a:r>
              </a:p>
            </c:rich>
          </c:tx>
          <c:layout>
            <c:manualLayout>
              <c:xMode val="edge"/>
              <c:yMode val="edge"/>
              <c:x val="0.4895009113165667"/>
              <c:y val="0.91416628987078874"/>
            </c:manualLayout>
          </c:layout>
          <c:overlay val="0"/>
          <c:spPr>
            <a:noFill/>
            <a:ln w="25400">
              <a:noFill/>
            </a:ln>
          </c:spPr>
        </c:title>
        <c:numFmt formatCode="dd\-mmm" sourceLinked="0"/>
        <c:majorTickMark val="none"/>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19779968"/>
        <c:crosses val="autoZero"/>
        <c:auto val="1"/>
        <c:lblOffset val="100"/>
        <c:baseTimeUnit val="days"/>
        <c:majorUnit val="4"/>
        <c:majorTimeUnit val="days"/>
        <c:minorUnit val="2"/>
        <c:minorTimeUnit val="days"/>
      </c:dateAx>
      <c:valAx>
        <c:axId val="319779968"/>
        <c:scaling>
          <c:orientation val="minMax"/>
          <c:max val="6500"/>
        </c:scaling>
        <c:delete val="0"/>
        <c:axPos val="l"/>
        <c:title>
          <c:tx>
            <c:rich>
              <a:bodyPr/>
              <a:lstStyle/>
              <a:p>
                <a:pPr>
                  <a:defRPr sz="950" b="1" i="0" u="none" strike="noStrike" baseline="0">
                    <a:solidFill>
                      <a:srgbClr val="000000"/>
                    </a:solidFill>
                    <a:latin typeface="Arial"/>
                    <a:ea typeface="Arial"/>
                    <a:cs typeface="Arial"/>
                  </a:defRPr>
                </a:pPr>
                <a:r>
                  <a:rPr lang="en-CA"/>
                  <a:t>Number of Fish</a:t>
                </a:r>
              </a:p>
            </c:rich>
          </c:tx>
          <c:layout>
            <c:manualLayout>
              <c:xMode val="edge"/>
              <c:yMode val="edge"/>
              <c:x val="5.7273832682104503E-3"/>
              <c:y val="0.3933209647495361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19761408"/>
        <c:crosses val="autoZero"/>
        <c:crossBetween val="between"/>
        <c:majorUnit val="500"/>
      </c:valAx>
      <c:spPr>
        <a:noFill/>
        <a:ln w="12700">
          <a:solidFill>
            <a:srgbClr val="808080"/>
          </a:solidFill>
          <a:prstDash val="solid"/>
        </a:ln>
      </c:spPr>
    </c:plotArea>
    <c:legend>
      <c:legendPos val="r"/>
      <c:layout>
        <c:manualLayout>
          <c:xMode val="edge"/>
          <c:yMode val="edge"/>
          <c:x val="0.12026984594840083"/>
          <c:y val="0.15193465139971069"/>
          <c:w val="7.3525686136523577E-2"/>
          <c:h val="0.45739118729162875"/>
        </c:manualLayout>
      </c:layout>
      <c:overlay val="0"/>
      <c:spPr>
        <a:solidFill>
          <a:schemeClr val="accent6">
            <a:lumMod val="20000"/>
            <a:lumOff val="80000"/>
          </a:schemeClr>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CA"/>
              <a:t>Cumulative </a:t>
            </a:r>
            <a:r>
              <a:rPr lang="en-CA" sz="1200" b="1" i="0" u="none" strike="noStrike" baseline="0">
                <a:effectLst/>
              </a:rPr>
              <a:t>Total (day+night) </a:t>
            </a:r>
            <a:r>
              <a:rPr lang="en-CA"/>
              <a:t>Jack Chinook Returns Through Stamp Falls: 2015 and Average (2002-2014)</a:t>
            </a:r>
          </a:p>
        </c:rich>
      </c:tx>
      <c:layout>
        <c:manualLayout>
          <c:xMode val="edge"/>
          <c:yMode val="edge"/>
          <c:x val="0.13997760358342665"/>
          <c:y val="2.9574888060745493E-2"/>
        </c:manualLayout>
      </c:layout>
      <c:overlay val="0"/>
      <c:spPr>
        <a:noFill/>
        <a:ln w="25400">
          <a:noFill/>
        </a:ln>
      </c:spPr>
    </c:title>
    <c:autoTitleDeleted val="0"/>
    <c:plotArea>
      <c:layout>
        <c:manualLayout>
          <c:layoutTarget val="inner"/>
          <c:xMode val="edge"/>
          <c:yMode val="edge"/>
          <c:x val="0.16499135707179352"/>
          <c:y val="0.12257321860162548"/>
          <c:w val="0.74580067189249721"/>
          <c:h val="0.63807506910935063"/>
        </c:manualLayout>
      </c:layout>
      <c:lineChart>
        <c:grouping val="standard"/>
        <c:varyColors val="0"/>
        <c:ser>
          <c:idx val="1"/>
          <c:order val="0"/>
          <c:tx>
            <c:strRef>
              <c:f>'CN Graph'!$CN$40:$CO$40</c:f>
              <c:strCache>
                <c:ptCount val="1"/>
                <c:pt idx="0">
                  <c:v>average (with 1 st.dev.)</c:v>
                </c:pt>
              </c:strCache>
            </c:strRef>
          </c:tx>
          <c:spPr>
            <a:ln w="25400">
              <a:solidFill>
                <a:srgbClr val="0000FF"/>
              </a:solidFill>
              <a:prstDash val="sysDash"/>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Graph'!$CN$41:$CN$143</c:f>
              <c:numCache>
                <c:formatCode>General</c:formatCode>
                <c:ptCount val="103"/>
                <c:pt idx="0">
                  <c:v>2.3976172745637011E-4</c:v>
                </c:pt>
                <c:pt idx="1">
                  <c:v>2.3976172745637011E-4</c:v>
                </c:pt>
                <c:pt idx="2">
                  <c:v>2.3976172745637011E-4</c:v>
                </c:pt>
                <c:pt idx="3">
                  <c:v>2.3976172745637011E-4</c:v>
                </c:pt>
                <c:pt idx="4">
                  <c:v>2.3976172745637011E-4</c:v>
                </c:pt>
                <c:pt idx="5">
                  <c:v>2.3976172745637011E-4</c:v>
                </c:pt>
                <c:pt idx="6">
                  <c:v>2.3976172745637011E-4</c:v>
                </c:pt>
                <c:pt idx="7">
                  <c:v>2.6090449398737071E-4</c:v>
                </c:pt>
                <c:pt idx="8">
                  <c:v>3.7167713314549864E-4</c:v>
                </c:pt>
                <c:pt idx="9">
                  <c:v>4.1011280144568116E-4</c:v>
                </c:pt>
                <c:pt idx="10">
                  <c:v>4.8146116881159191E-4</c:v>
                </c:pt>
                <c:pt idx="11">
                  <c:v>5.1437386787732008E-4</c:v>
                </c:pt>
                <c:pt idx="12">
                  <c:v>5.4728656694304819E-4</c:v>
                </c:pt>
                <c:pt idx="13">
                  <c:v>8.3366863989872589E-4</c:v>
                </c:pt>
                <c:pt idx="14">
                  <c:v>8.3366863989872589E-4</c:v>
                </c:pt>
                <c:pt idx="15">
                  <c:v>1.1097335465430399E-3</c:v>
                </c:pt>
                <c:pt idx="16">
                  <c:v>1.3783488833413004E-3</c:v>
                </c:pt>
                <c:pt idx="17">
                  <c:v>2.1659784445959675E-3</c:v>
                </c:pt>
                <c:pt idx="18">
                  <c:v>2.6907151915919426E-3</c:v>
                </c:pt>
                <c:pt idx="19">
                  <c:v>3.4460389437227811E-3</c:v>
                </c:pt>
                <c:pt idx="20">
                  <c:v>4.1478364491093229E-3</c:v>
                </c:pt>
                <c:pt idx="21">
                  <c:v>4.8538576503930177E-3</c:v>
                </c:pt>
                <c:pt idx="22">
                  <c:v>6.1462298558245905E-3</c:v>
                </c:pt>
                <c:pt idx="23">
                  <c:v>8.5905555049900356E-3</c:v>
                </c:pt>
                <c:pt idx="24">
                  <c:v>1.132820181751548E-2</c:v>
                </c:pt>
                <c:pt idx="25">
                  <c:v>1.2894665059068675E-2</c:v>
                </c:pt>
                <c:pt idx="26">
                  <c:v>1.5121709486211296E-2</c:v>
                </c:pt>
                <c:pt idx="27">
                  <c:v>1.8540426767215606E-2</c:v>
                </c:pt>
                <c:pt idx="28">
                  <c:v>2.408599140658681E-2</c:v>
                </c:pt>
                <c:pt idx="29">
                  <c:v>3.1173892447778774E-2</c:v>
                </c:pt>
                <c:pt idx="30">
                  <c:v>3.9493561540922158E-2</c:v>
                </c:pt>
                <c:pt idx="31">
                  <c:v>4.5624621662882468E-2</c:v>
                </c:pt>
                <c:pt idx="32">
                  <c:v>5.1734465553483024E-2</c:v>
                </c:pt>
                <c:pt idx="33">
                  <c:v>5.9310129073508633E-2</c:v>
                </c:pt>
                <c:pt idx="34">
                  <c:v>6.8311648250135096E-2</c:v>
                </c:pt>
                <c:pt idx="35">
                  <c:v>7.6704939423785395E-2</c:v>
                </c:pt>
                <c:pt idx="36">
                  <c:v>8.55588399725358E-2</c:v>
                </c:pt>
                <c:pt idx="37">
                  <c:v>9.564142324865596E-2</c:v>
                </c:pt>
                <c:pt idx="38">
                  <c:v>0.1066536549372821</c:v>
                </c:pt>
                <c:pt idx="39">
                  <c:v>0.11991015578673658</c:v>
                </c:pt>
                <c:pt idx="40">
                  <c:v>0.13459180847423804</c:v>
                </c:pt>
                <c:pt idx="41">
                  <c:v>0.15279255389952709</c:v>
                </c:pt>
                <c:pt idx="42">
                  <c:v>0.1714649559399716</c:v>
                </c:pt>
                <c:pt idx="43">
                  <c:v>0.18819655744598912</c:v>
                </c:pt>
                <c:pt idx="44">
                  <c:v>0.20382929691114979</c:v>
                </c:pt>
                <c:pt idx="45">
                  <c:v>0.22513755476876623</c:v>
                </c:pt>
                <c:pt idx="46">
                  <c:v>0.24825248351589835</c:v>
                </c:pt>
                <c:pt idx="47">
                  <c:v>0.27354424325046744</c:v>
                </c:pt>
                <c:pt idx="48">
                  <c:v>0.29777344641636533</c:v>
                </c:pt>
                <c:pt idx="49">
                  <c:v>0.32236919421376203</c:v>
                </c:pt>
                <c:pt idx="50">
                  <c:v>0.35035612032954955</c:v>
                </c:pt>
                <c:pt idx="51">
                  <c:v>0.38615076758136679</c:v>
                </c:pt>
                <c:pt idx="52">
                  <c:v>0.42616983970987315</c:v>
                </c:pt>
                <c:pt idx="53">
                  <c:v>0.47258188230518516</c:v>
                </c:pt>
                <c:pt idx="54">
                  <c:v>0.50472362385984426</c:v>
                </c:pt>
                <c:pt idx="55">
                  <c:v>0.52581475401131239</c:v>
                </c:pt>
                <c:pt idx="56">
                  <c:v>0.54874135357540599</c:v>
                </c:pt>
                <c:pt idx="57">
                  <c:v>0.57470036509110634</c:v>
                </c:pt>
                <c:pt idx="58">
                  <c:v>0.60203880097410378</c:v>
                </c:pt>
                <c:pt idx="59">
                  <c:v>0.61715203361685611</c:v>
                </c:pt>
                <c:pt idx="60">
                  <c:v>0.63648777479586516</c:v>
                </c:pt>
                <c:pt idx="61">
                  <c:v>0.65012323964658891</c:v>
                </c:pt>
                <c:pt idx="62">
                  <c:v>0.66710097413712011</c:v>
                </c:pt>
                <c:pt idx="63">
                  <c:v>0.68546571912346654</c:v>
                </c:pt>
                <c:pt idx="64">
                  <c:v>0.705073083774715</c:v>
                </c:pt>
                <c:pt idx="65">
                  <c:v>0.72702319359370515</c:v>
                </c:pt>
                <c:pt idx="66">
                  <c:v>0.75089152580279994</c:v>
                </c:pt>
                <c:pt idx="67">
                  <c:v>0.77436901813758763</c:v>
                </c:pt>
                <c:pt idx="68">
                  <c:v>0.8029669604891595</c:v>
                </c:pt>
                <c:pt idx="69">
                  <c:v>0.82464845056607106</c:v>
                </c:pt>
                <c:pt idx="70">
                  <c:v>0.85113168981026666</c:v>
                </c:pt>
                <c:pt idx="71">
                  <c:v>0.87039464712887304</c:v>
                </c:pt>
                <c:pt idx="72">
                  <c:v>0.88658098538231367</c:v>
                </c:pt>
                <c:pt idx="73">
                  <c:v>0.90068717599018266</c:v>
                </c:pt>
                <c:pt idx="74">
                  <c:v>0.91054417654508302</c:v>
                </c:pt>
                <c:pt idx="75">
                  <c:v>0.91935667701050083</c:v>
                </c:pt>
                <c:pt idx="76">
                  <c:v>0.92746245720833431</c:v>
                </c:pt>
                <c:pt idx="77">
                  <c:v>0.93506888079750894</c:v>
                </c:pt>
                <c:pt idx="78">
                  <c:v>0.94776557582428289</c:v>
                </c:pt>
                <c:pt idx="79">
                  <c:v>0.95415243909667535</c:v>
                </c:pt>
                <c:pt idx="80">
                  <c:v>0.95743281696553417</c:v>
                </c:pt>
                <c:pt idx="81">
                  <c:v>0.96282429703799599</c:v>
                </c:pt>
                <c:pt idx="82">
                  <c:v>0.97050866386937451</c:v>
                </c:pt>
                <c:pt idx="83">
                  <c:v>0.97411670258352534</c:v>
                </c:pt>
                <c:pt idx="84">
                  <c:v>0.97729158544276962</c:v>
                </c:pt>
                <c:pt idx="85">
                  <c:v>0.98070337291111964</c:v>
                </c:pt>
                <c:pt idx="86">
                  <c:v>0.98411172867475682</c:v>
                </c:pt>
                <c:pt idx="87">
                  <c:v>0.98706137868815502</c:v>
                </c:pt>
                <c:pt idx="88">
                  <c:v>0.98839778362372654</c:v>
                </c:pt>
                <c:pt idx="89">
                  <c:v>0.98988266365423416</c:v>
                </c:pt>
                <c:pt idx="90">
                  <c:v>0.99214247642962961</c:v>
                </c:pt>
                <c:pt idx="91">
                  <c:v>0.99392197192183362</c:v>
                </c:pt>
                <c:pt idx="92">
                  <c:v>0.9943443734821944</c:v>
                </c:pt>
                <c:pt idx="93">
                  <c:v>0.99697022779802302</c:v>
                </c:pt>
                <c:pt idx="94">
                  <c:v>0.99772181245432046</c:v>
                </c:pt>
                <c:pt idx="95">
                  <c:v>0.99796017680001758</c:v>
                </c:pt>
                <c:pt idx="96">
                  <c:v>0.99821154883660701</c:v>
                </c:pt>
                <c:pt idx="97">
                  <c:v>0.99860457740895403</c:v>
                </c:pt>
                <c:pt idx="98">
                  <c:v>0.99902743273957406</c:v>
                </c:pt>
                <c:pt idx="99">
                  <c:v>0.99936571700406984</c:v>
                </c:pt>
                <c:pt idx="100">
                  <c:v>0.99961943020244204</c:v>
                </c:pt>
                <c:pt idx="101">
                  <c:v>0.9997885723346901</c:v>
                </c:pt>
                <c:pt idx="102">
                  <c:v>0.9998731434008139</c:v>
                </c:pt>
              </c:numCache>
            </c:numRef>
          </c:val>
          <c:smooth val="0"/>
          <c:extLst>
            <c:ext xmlns:c16="http://schemas.microsoft.com/office/drawing/2014/chart" uri="{C3380CC4-5D6E-409C-BE32-E72D297353CC}">
              <c16:uniqueId val="{00000000-43EF-4305-A986-D617C0C1D326}"/>
            </c:ext>
          </c:extLst>
        </c:ser>
        <c:dLbls>
          <c:showLegendKey val="0"/>
          <c:showVal val="0"/>
          <c:showCatName val="0"/>
          <c:showSerName val="0"/>
          <c:showPercent val="0"/>
          <c:showBubbleSize val="0"/>
        </c:dLbls>
        <c:marker val="1"/>
        <c:smooth val="0"/>
        <c:axId val="319954944"/>
        <c:axId val="319956864"/>
      </c:lineChart>
      <c:lineChart>
        <c:grouping val="standard"/>
        <c:varyColors val="0"/>
        <c:ser>
          <c:idx val="0"/>
          <c:order val="1"/>
          <c:tx>
            <c:strRef>
              <c:f>'CN Graph'!$BJ$40</c:f>
              <c:strCache>
                <c:ptCount val="1"/>
                <c:pt idx="0">
                  <c:v>2019</c:v>
                </c:pt>
              </c:strCache>
            </c:strRef>
          </c:tx>
          <c:spPr>
            <a:ln w="38100">
              <a:solidFill>
                <a:srgbClr val="FF0000"/>
              </a:solidFill>
              <a:prstDash val="solid"/>
            </a:ln>
          </c:spPr>
          <c:marker>
            <c:symbol val="none"/>
          </c:marker>
          <c:cat>
            <c:numRef>
              <c:f>'CN Graph'!$BI$41:$BI$143</c:f>
              <c:numCache>
                <c:formatCode>d\-mmm</c:formatCode>
                <c:ptCount val="103"/>
                <c:pt idx="0">
                  <c:v>41851</c:v>
                </c:pt>
                <c:pt idx="1">
                  <c:v>41852</c:v>
                </c:pt>
                <c:pt idx="2">
                  <c:v>41853</c:v>
                </c:pt>
                <c:pt idx="3">
                  <c:v>41854</c:v>
                </c:pt>
                <c:pt idx="4">
                  <c:v>41855</c:v>
                </c:pt>
                <c:pt idx="5">
                  <c:v>41856</c:v>
                </c:pt>
                <c:pt idx="6">
                  <c:v>41857</c:v>
                </c:pt>
                <c:pt idx="7">
                  <c:v>41858</c:v>
                </c:pt>
                <c:pt idx="8">
                  <c:v>41859</c:v>
                </c:pt>
                <c:pt idx="9">
                  <c:v>41860</c:v>
                </c:pt>
                <c:pt idx="10">
                  <c:v>41861</c:v>
                </c:pt>
                <c:pt idx="11">
                  <c:v>41862</c:v>
                </c:pt>
                <c:pt idx="12">
                  <c:v>41863</c:v>
                </c:pt>
                <c:pt idx="13">
                  <c:v>41864</c:v>
                </c:pt>
                <c:pt idx="14">
                  <c:v>41865</c:v>
                </c:pt>
                <c:pt idx="15">
                  <c:v>41866</c:v>
                </c:pt>
                <c:pt idx="16">
                  <c:v>41867</c:v>
                </c:pt>
                <c:pt idx="17">
                  <c:v>41868</c:v>
                </c:pt>
                <c:pt idx="18">
                  <c:v>41869</c:v>
                </c:pt>
                <c:pt idx="19">
                  <c:v>41870</c:v>
                </c:pt>
                <c:pt idx="20">
                  <c:v>41871</c:v>
                </c:pt>
                <c:pt idx="21">
                  <c:v>41872</c:v>
                </c:pt>
                <c:pt idx="22">
                  <c:v>41873</c:v>
                </c:pt>
                <c:pt idx="23">
                  <c:v>41874</c:v>
                </c:pt>
                <c:pt idx="24">
                  <c:v>41875</c:v>
                </c:pt>
                <c:pt idx="25">
                  <c:v>41876</c:v>
                </c:pt>
                <c:pt idx="26">
                  <c:v>41877</c:v>
                </c:pt>
                <c:pt idx="27">
                  <c:v>41878</c:v>
                </c:pt>
                <c:pt idx="28">
                  <c:v>41879</c:v>
                </c:pt>
                <c:pt idx="29">
                  <c:v>41880</c:v>
                </c:pt>
                <c:pt idx="30">
                  <c:v>41881</c:v>
                </c:pt>
                <c:pt idx="31">
                  <c:v>41882</c:v>
                </c:pt>
                <c:pt idx="32">
                  <c:v>41883</c:v>
                </c:pt>
                <c:pt idx="33">
                  <c:v>41884</c:v>
                </c:pt>
                <c:pt idx="34">
                  <c:v>41885</c:v>
                </c:pt>
                <c:pt idx="35">
                  <c:v>41886</c:v>
                </c:pt>
                <c:pt idx="36">
                  <c:v>41887</c:v>
                </c:pt>
                <c:pt idx="37">
                  <c:v>41888</c:v>
                </c:pt>
                <c:pt idx="38">
                  <c:v>41889</c:v>
                </c:pt>
                <c:pt idx="39">
                  <c:v>41890</c:v>
                </c:pt>
                <c:pt idx="40">
                  <c:v>41891</c:v>
                </c:pt>
                <c:pt idx="41">
                  <c:v>41892</c:v>
                </c:pt>
                <c:pt idx="42">
                  <c:v>41893</c:v>
                </c:pt>
                <c:pt idx="43">
                  <c:v>41894</c:v>
                </c:pt>
                <c:pt idx="44">
                  <c:v>41895</c:v>
                </c:pt>
                <c:pt idx="45">
                  <c:v>41896</c:v>
                </c:pt>
                <c:pt idx="46">
                  <c:v>41897</c:v>
                </c:pt>
                <c:pt idx="47">
                  <c:v>41898</c:v>
                </c:pt>
                <c:pt idx="48">
                  <c:v>41899</c:v>
                </c:pt>
                <c:pt idx="49">
                  <c:v>41900</c:v>
                </c:pt>
                <c:pt idx="50">
                  <c:v>41901</c:v>
                </c:pt>
                <c:pt idx="51">
                  <c:v>41902</c:v>
                </c:pt>
                <c:pt idx="52">
                  <c:v>41903</c:v>
                </c:pt>
                <c:pt idx="53">
                  <c:v>41904</c:v>
                </c:pt>
                <c:pt idx="54">
                  <c:v>41905</c:v>
                </c:pt>
                <c:pt idx="55">
                  <c:v>41906</c:v>
                </c:pt>
                <c:pt idx="56">
                  <c:v>41907</c:v>
                </c:pt>
                <c:pt idx="57">
                  <c:v>41908</c:v>
                </c:pt>
                <c:pt idx="58">
                  <c:v>41909</c:v>
                </c:pt>
                <c:pt idx="59">
                  <c:v>41910</c:v>
                </c:pt>
                <c:pt idx="60">
                  <c:v>41911</c:v>
                </c:pt>
                <c:pt idx="61">
                  <c:v>41912</c:v>
                </c:pt>
                <c:pt idx="62">
                  <c:v>41913</c:v>
                </c:pt>
                <c:pt idx="63">
                  <c:v>41914</c:v>
                </c:pt>
                <c:pt idx="64">
                  <c:v>41915</c:v>
                </c:pt>
                <c:pt idx="65">
                  <c:v>41916</c:v>
                </c:pt>
                <c:pt idx="66">
                  <c:v>41917</c:v>
                </c:pt>
                <c:pt idx="67">
                  <c:v>41918</c:v>
                </c:pt>
                <c:pt idx="68">
                  <c:v>41919</c:v>
                </c:pt>
                <c:pt idx="69">
                  <c:v>41920</c:v>
                </c:pt>
                <c:pt idx="70">
                  <c:v>41921</c:v>
                </c:pt>
                <c:pt idx="71">
                  <c:v>41922</c:v>
                </c:pt>
                <c:pt idx="72">
                  <c:v>41923</c:v>
                </c:pt>
                <c:pt idx="73">
                  <c:v>41924</c:v>
                </c:pt>
                <c:pt idx="74">
                  <c:v>41925</c:v>
                </c:pt>
                <c:pt idx="75">
                  <c:v>41926</c:v>
                </c:pt>
                <c:pt idx="76">
                  <c:v>41927</c:v>
                </c:pt>
                <c:pt idx="77">
                  <c:v>41928</c:v>
                </c:pt>
                <c:pt idx="78">
                  <c:v>41929</c:v>
                </c:pt>
                <c:pt idx="79">
                  <c:v>41930</c:v>
                </c:pt>
                <c:pt idx="80">
                  <c:v>41931</c:v>
                </c:pt>
                <c:pt idx="81">
                  <c:v>41932</c:v>
                </c:pt>
                <c:pt idx="82">
                  <c:v>41933</c:v>
                </c:pt>
                <c:pt idx="83">
                  <c:v>41934</c:v>
                </c:pt>
                <c:pt idx="84">
                  <c:v>41935</c:v>
                </c:pt>
                <c:pt idx="85">
                  <c:v>41936</c:v>
                </c:pt>
                <c:pt idx="86">
                  <c:v>41937</c:v>
                </c:pt>
                <c:pt idx="87">
                  <c:v>41938</c:v>
                </c:pt>
                <c:pt idx="88">
                  <c:v>41939</c:v>
                </c:pt>
                <c:pt idx="89">
                  <c:v>41940</c:v>
                </c:pt>
                <c:pt idx="90">
                  <c:v>41941</c:v>
                </c:pt>
                <c:pt idx="91">
                  <c:v>41942</c:v>
                </c:pt>
                <c:pt idx="92">
                  <c:v>41943</c:v>
                </c:pt>
                <c:pt idx="93">
                  <c:v>41944</c:v>
                </c:pt>
                <c:pt idx="94">
                  <c:v>41945</c:v>
                </c:pt>
                <c:pt idx="95">
                  <c:v>41946</c:v>
                </c:pt>
                <c:pt idx="96">
                  <c:v>41947</c:v>
                </c:pt>
                <c:pt idx="97">
                  <c:v>41948</c:v>
                </c:pt>
                <c:pt idx="98">
                  <c:v>41949</c:v>
                </c:pt>
                <c:pt idx="99">
                  <c:v>41950</c:v>
                </c:pt>
                <c:pt idx="100">
                  <c:v>41951</c:v>
                </c:pt>
                <c:pt idx="101">
                  <c:v>41952</c:v>
                </c:pt>
                <c:pt idx="102">
                  <c:v>41953</c:v>
                </c:pt>
              </c:numCache>
            </c:numRef>
          </c:cat>
          <c:val>
            <c:numRef>
              <c:f>'CN Graph'!$BJ$41:$BJ$143</c:f>
              <c:numCache>
                <c:formatCode>0</c:formatCode>
                <c:ptCount val="103"/>
                <c:pt idx="0">
                  <c:v>0</c:v>
                </c:pt>
                <c:pt idx="1">
                  <c:v>0</c:v>
                </c:pt>
                <c:pt idx="2">
                  <c:v>0</c:v>
                </c:pt>
                <c:pt idx="3">
                  <c:v>0</c:v>
                </c:pt>
                <c:pt idx="4">
                  <c:v>0</c:v>
                </c:pt>
                <c:pt idx="5">
                  <c:v>0</c:v>
                </c:pt>
                <c:pt idx="6">
                  <c:v>1</c:v>
                </c:pt>
                <c:pt idx="7">
                  <c:v>1</c:v>
                </c:pt>
                <c:pt idx="8">
                  <c:v>2</c:v>
                </c:pt>
                <c:pt idx="9">
                  <c:v>2</c:v>
                </c:pt>
                <c:pt idx="10">
                  <c:v>2</c:v>
                </c:pt>
                <c:pt idx="11">
                  <c:v>2</c:v>
                </c:pt>
                <c:pt idx="12">
                  <c:v>2</c:v>
                </c:pt>
                <c:pt idx="13">
                  <c:v>2</c:v>
                </c:pt>
                <c:pt idx="14">
                  <c:v>6</c:v>
                </c:pt>
                <c:pt idx="15">
                  <c:v>9</c:v>
                </c:pt>
                <c:pt idx="16">
                  <c:v>12</c:v>
                </c:pt>
                <c:pt idx="17">
                  <c:v>12</c:v>
                </c:pt>
                <c:pt idx="18">
                  <c:v>15</c:v>
                </c:pt>
                <c:pt idx="19">
                  <c:v>18</c:v>
                </c:pt>
                <c:pt idx="20">
                  <c:v>18</c:v>
                </c:pt>
                <c:pt idx="21">
                  <c:v>19</c:v>
                </c:pt>
                <c:pt idx="22">
                  <c:v>23</c:v>
                </c:pt>
                <c:pt idx="23">
                  <c:v>31</c:v>
                </c:pt>
                <c:pt idx="24">
                  <c:v>41</c:v>
                </c:pt>
                <c:pt idx="25">
                  <c:v>51</c:v>
                </c:pt>
                <c:pt idx="26">
                  <c:v>67</c:v>
                </c:pt>
                <c:pt idx="27">
                  <c:v>80</c:v>
                </c:pt>
                <c:pt idx="28">
                  <c:v>108</c:v>
                </c:pt>
                <c:pt idx="29">
                  <c:v>136</c:v>
                </c:pt>
                <c:pt idx="30">
                  <c:v>160</c:v>
                </c:pt>
                <c:pt idx="31">
                  <c:v>193</c:v>
                </c:pt>
                <c:pt idx="32">
                  <c:v>229</c:v>
                </c:pt>
                <c:pt idx="33">
                  <c:v>252</c:v>
                </c:pt>
                <c:pt idx="34">
                  <c:v>308</c:v>
                </c:pt>
                <c:pt idx="35">
                  <c:v>340</c:v>
                </c:pt>
                <c:pt idx="36">
                  <c:v>394</c:v>
                </c:pt>
                <c:pt idx="37">
                  <c:v>412</c:v>
                </c:pt>
                <c:pt idx="38">
                  <c:v>464</c:v>
                </c:pt>
                <c:pt idx="39">
                  <c:v>500</c:v>
                </c:pt>
                <c:pt idx="40">
                  <c:v>542</c:v>
                </c:pt>
                <c:pt idx="41">
                  <c:v>568</c:v>
                </c:pt>
                <c:pt idx="42">
                  <c:v>614</c:v>
                </c:pt>
                <c:pt idx="43">
                  <c:v>659.16</c:v>
                </c:pt>
                <c:pt idx="44">
                  <c:v>687.16</c:v>
                </c:pt>
                <c:pt idx="45">
                  <c:v>752.16</c:v>
                </c:pt>
                <c:pt idx="46">
                  <c:v>792.16</c:v>
                </c:pt>
                <c:pt idx="47">
                  <c:v>861.16</c:v>
                </c:pt>
                <c:pt idx="48">
                  <c:v>944.16</c:v>
                </c:pt>
                <c:pt idx="49">
                  <c:v>1041.1599999999999</c:v>
                </c:pt>
                <c:pt idx="50">
                  <c:v>1144.1599999999999</c:v>
                </c:pt>
                <c:pt idx="51">
                  <c:v>1224.1599999999999</c:v>
                </c:pt>
                <c:pt idx="52">
                  <c:v>1310.1599999999999</c:v>
                </c:pt>
                <c:pt idx="53">
                  <c:v>1433.1599999999999</c:v>
                </c:pt>
                <c:pt idx="54">
                  <c:v>1504.1599999999999</c:v>
                </c:pt>
                <c:pt idx="55">
                  <c:v>1590.1599999999999</c:v>
                </c:pt>
                <c:pt idx="56">
                  <c:v>1672.1599999999999</c:v>
                </c:pt>
                <c:pt idx="57">
                  <c:v>1737.1599999999999</c:v>
                </c:pt>
                <c:pt idx="58">
                  <c:v>1805.1599999999999</c:v>
                </c:pt>
                <c:pt idx="59">
                  <c:v>1878.1599999999999</c:v>
                </c:pt>
                <c:pt idx="60">
                  <c:v>1939.1599999999999</c:v>
                </c:pt>
                <c:pt idx="61">
                  <c:v>1985.1599999999999</c:v>
                </c:pt>
                <c:pt idx="62">
                  <c:v>2025.1599999999999</c:v>
                </c:pt>
                <c:pt idx="63">
                  <c:v>2082.16</c:v>
                </c:pt>
                <c:pt idx="64">
                  <c:v>2100.16</c:v>
                </c:pt>
                <c:pt idx="65">
                  <c:v>2136.16</c:v>
                </c:pt>
                <c:pt idx="66">
                  <c:v>2208.16</c:v>
                </c:pt>
                <c:pt idx="67">
                  <c:v>2257.16</c:v>
                </c:pt>
                <c:pt idx="68">
                  <c:v>2316.16</c:v>
                </c:pt>
                <c:pt idx="69">
                  <c:v>2345.16</c:v>
                </c:pt>
                <c:pt idx="70">
                  <c:v>2381.66</c:v>
                </c:pt>
                <c:pt idx="71">
                  <c:v>2413.66</c:v>
                </c:pt>
                <c:pt idx="72">
                  <c:v>2439.66</c:v>
                </c:pt>
                <c:pt idx="73">
                  <c:v>2474.66</c:v>
                </c:pt>
                <c:pt idx="74">
                  <c:v>2514.66</c:v>
                </c:pt>
                <c:pt idx="75">
                  <c:v>2568.66</c:v>
                </c:pt>
                <c:pt idx="76">
                  <c:v>2630.66</c:v>
                </c:pt>
                <c:pt idx="77">
                  <c:v>2805.66</c:v>
                </c:pt>
                <c:pt idx="78">
                  <c:v>2835.66</c:v>
                </c:pt>
                <c:pt idx="79">
                  <c:v>2858.66</c:v>
                </c:pt>
                <c:pt idx="80">
                  <c:v>2869.66</c:v>
                </c:pt>
                <c:pt idx="81">
                  <c:v>2887.66</c:v>
                </c:pt>
                <c:pt idx="82">
                  <c:v>2899.66</c:v>
                </c:pt>
                <c:pt idx="83">
                  <c:v>2906.66</c:v>
                </c:pt>
                <c:pt idx="84">
                  <c:v>2910.66</c:v>
                </c:pt>
                <c:pt idx="85">
                  <c:v>2911.66</c:v>
                </c:pt>
                <c:pt idx="86">
                  <c:v>2920.66</c:v>
                </c:pt>
                <c:pt idx="87">
                  <c:v>2924.66</c:v>
                </c:pt>
                <c:pt idx="88">
                  <c:v>2931.66</c:v>
                </c:pt>
                <c:pt idx="89">
                  <c:v>2941.66</c:v>
                </c:pt>
                <c:pt idx="90">
                  <c:v>2943.66</c:v>
                </c:pt>
                <c:pt idx="91">
                  <c:v>2947.66</c:v>
                </c:pt>
                <c:pt idx="92">
                  <c:v>2947.66</c:v>
                </c:pt>
                <c:pt idx="93">
                  <c:v>2952.66</c:v>
                </c:pt>
                <c:pt idx="94">
                  <c:v>2953.66</c:v>
                </c:pt>
                <c:pt idx="95">
                  <c:v>2953.66</c:v>
                </c:pt>
                <c:pt idx="96">
                  <c:v>2955.66</c:v>
                </c:pt>
                <c:pt idx="97">
                  <c:v>2956.66</c:v>
                </c:pt>
                <c:pt idx="98">
                  <c:v>2957.66</c:v>
                </c:pt>
                <c:pt idx="99">
                  <c:v>2957.66</c:v>
                </c:pt>
                <c:pt idx="100">
                  <c:v>2959.66</c:v>
                </c:pt>
                <c:pt idx="101">
                  <c:v>2959.66</c:v>
                </c:pt>
                <c:pt idx="102">
                  <c:v>2961.66</c:v>
                </c:pt>
              </c:numCache>
            </c:numRef>
          </c:val>
          <c:smooth val="0"/>
          <c:extLst>
            <c:ext xmlns:c16="http://schemas.microsoft.com/office/drawing/2014/chart" uri="{C3380CC4-5D6E-409C-BE32-E72D297353CC}">
              <c16:uniqueId val="{00000001-43EF-4305-A986-D617C0C1D326}"/>
            </c:ext>
          </c:extLst>
        </c:ser>
        <c:dLbls>
          <c:showLegendKey val="0"/>
          <c:showVal val="0"/>
          <c:showCatName val="0"/>
          <c:showSerName val="0"/>
          <c:showPercent val="0"/>
          <c:showBubbleSize val="0"/>
        </c:dLbls>
        <c:marker val="1"/>
        <c:smooth val="0"/>
        <c:axId val="319967232"/>
        <c:axId val="319968768"/>
      </c:lineChart>
      <c:catAx>
        <c:axId val="319954944"/>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CA"/>
                  <a:t>Date</a:t>
                </a:r>
              </a:p>
            </c:rich>
          </c:tx>
          <c:layout>
            <c:manualLayout>
              <c:xMode val="edge"/>
              <c:yMode val="edge"/>
              <c:x val="0.47673276770332895"/>
              <c:y val="0.93138323306554816"/>
            </c:manualLayout>
          </c:layout>
          <c:overlay val="0"/>
          <c:spPr>
            <a:noFill/>
            <a:ln w="25400">
              <a:noFill/>
            </a:ln>
          </c:spPr>
        </c:title>
        <c:numFmt formatCode="d\-mmm"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19956864"/>
        <c:crosses val="autoZero"/>
        <c:auto val="0"/>
        <c:lblAlgn val="ctr"/>
        <c:lblOffset val="100"/>
        <c:tickLblSkip val="4"/>
        <c:tickMarkSkip val="1"/>
        <c:noMultiLvlLbl val="0"/>
      </c:catAx>
      <c:valAx>
        <c:axId val="319956864"/>
        <c:scaling>
          <c:orientation val="minMax"/>
          <c:max val="1.1000000000000001"/>
          <c:min val="0"/>
        </c:scaling>
        <c:delete val="0"/>
        <c:axPos val="l"/>
        <c:title>
          <c:tx>
            <c:rich>
              <a:bodyPr/>
              <a:lstStyle/>
              <a:p>
                <a:pPr>
                  <a:defRPr sz="1200" b="1" i="0" u="none" strike="noStrike" baseline="0">
                    <a:solidFill>
                      <a:srgbClr val="000000"/>
                    </a:solidFill>
                    <a:latin typeface="Arial"/>
                    <a:ea typeface="Arial"/>
                    <a:cs typeface="Arial"/>
                  </a:defRPr>
                </a:pPr>
                <a:r>
                  <a:rPr lang="en-CA"/>
                  <a:t>Percent of total expected escapement</a:t>
                </a:r>
              </a:p>
            </c:rich>
          </c:tx>
          <c:layout>
            <c:manualLayout>
              <c:xMode val="edge"/>
              <c:yMode val="edge"/>
              <c:x val="6.5333963332853989E-2"/>
              <c:y val="0.12218455361093356"/>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19954944"/>
        <c:crosses val="autoZero"/>
        <c:crossBetween val="midCat"/>
        <c:majorUnit val="0.2"/>
        <c:minorUnit val="0.1"/>
      </c:valAx>
      <c:dateAx>
        <c:axId val="319967232"/>
        <c:scaling>
          <c:orientation val="minMax"/>
        </c:scaling>
        <c:delete val="1"/>
        <c:axPos val="b"/>
        <c:numFmt formatCode="d\-mmm" sourceLinked="1"/>
        <c:majorTickMark val="out"/>
        <c:minorTickMark val="none"/>
        <c:tickLblPos val="nextTo"/>
        <c:crossAx val="319968768"/>
        <c:crosses val="autoZero"/>
        <c:auto val="1"/>
        <c:lblOffset val="100"/>
        <c:baseTimeUnit val="days"/>
      </c:dateAx>
      <c:valAx>
        <c:axId val="319968768"/>
        <c:scaling>
          <c:orientation val="minMax"/>
          <c:max val="2722"/>
          <c:min val="0"/>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19967232"/>
        <c:crosses val="max"/>
        <c:crossBetween val="midCat"/>
        <c:majorUnit val="200"/>
        <c:minorUnit val="100"/>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latin typeface="Arial" panose="020B0604020202020204" pitchFamily="34" charset="0"/>
                <a:cs typeface="Arial" panose="020B0604020202020204" pitchFamily="34" charset="0"/>
              </a:defRPr>
            </a:pPr>
            <a:r>
              <a:rPr lang="en-US" sz="1600">
                <a:latin typeface="Arial" panose="020B0604020202020204" pitchFamily="34" charset="0"/>
                <a:cs typeface="Arial" panose="020B0604020202020204" pitchFamily="34" charset="0"/>
              </a:rPr>
              <a:t>Daily adult Chinook</a:t>
            </a:r>
            <a:r>
              <a:rPr lang="en-US" sz="1600" baseline="0">
                <a:latin typeface="Arial" panose="020B0604020202020204" pitchFamily="34" charset="0"/>
                <a:cs typeface="Arial" panose="020B0604020202020204" pitchFamily="34" charset="0"/>
              </a:rPr>
              <a:t> escapement through Stamp Falls</a:t>
            </a:r>
            <a:endParaRPr lang="en-US" sz="1600">
              <a:latin typeface="Arial" panose="020B0604020202020204" pitchFamily="34" charset="0"/>
              <a:cs typeface="Arial" panose="020B0604020202020204" pitchFamily="34" charset="0"/>
            </a:endParaRPr>
          </a:p>
        </c:rich>
      </c:tx>
      <c:overlay val="0"/>
    </c:title>
    <c:autoTitleDeleted val="0"/>
    <c:plotArea>
      <c:layout>
        <c:manualLayout>
          <c:layoutTarget val="inner"/>
          <c:xMode val="edge"/>
          <c:yMode val="edge"/>
          <c:x val="0.12225933684894891"/>
          <c:y val="0.13315828422055764"/>
          <c:w val="0.84214158780611137"/>
          <c:h val="0.68254239854633547"/>
        </c:manualLayout>
      </c:layout>
      <c:barChart>
        <c:barDir val="col"/>
        <c:grouping val="clustered"/>
        <c:varyColors val="0"/>
        <c:ser>
          <c:idx val="0"/>
          <c:order val="0"/>
          <c:tx>
            <c:v>CN_Daily Esc</c:v>
          </c:tx>
          <c:spPr>
            <a:solidFill>
              <a:srgbClr val="8F80EA"/>
            </a:solidFill>
          </c:spPr>
          <c:invertIfNegative val="0"/>
          <c:cat>
            <c:strRef>
              <c:f>' STAMP Summary'!$A$10:$A$114</c:f>
              <c:strCache>
                <c:ptCount val="105"/>
                <c:pt idx="0">
                  <c:v>0801</c:v>
                </c:pt>
                <c:pt idx="1">
                  <c:v>0802</c:v>
                </c:pt>
                <c:pt idx="2">
                  <c:v>0803</c:v>
                </c:pt>
                <c:pt idx="3">
                  <c:v>0804</c:v>
                </c:pt>
                <c:pt idx="4">
                  <c:v>0805</c:v>
                </c:pt>
                <c:pt idx="5">
                  <c:v>0806</c:v>
                </c:pt>
                <c:pt idx="6">
                  <c:v>0807</c:v>
                </c:pt>
                <c:pt idx="7">
                  <c:v>0808</c:v>
                </c:pt>
                <c:pt idx="8">
                  <c:v>0809</c:v>
                </c:pt>
                <c:pt idx="9">
                  <c:v>0810</c:v>
                </c:pt>
                <c:pt idx="10">
                  <c:v>0811</c:v>
                </c:pt>
                <c:pt idx="11">
                  <c:v>0812</c:v>
                </c:pt>
                <c:pt idx="12">
                  <c:v>0813</c:v>
                </c:pt>
                <c:pt idx="13">
                  <c:v>0814</c:v>
                </c:pt>
                <c:pt idx="14">
                  <c:v>0815</c:v>
                </c:pt>
                <c:pt idx="15">
                  <c:v>0816</c:v>
                </c:pt>
                <c:pt idx="16">
                  <c:v>0817</c:v>
                </c:pt>
                <c:pt idx="17">
                  <c:v>0818</c:v>
                </c:pt>
                <c:pt idx="18">
                  <c:v>0819</c:v>
                </c:pt>
                <c:pt idx="19">
                  <c:v>0820</c:v>
                </c:pt>
                <c:pt idx="20">
                  <c:v>0821</c:v>
                </c:pt>
                <c:pt idx="21">
                  <c:v>0822</c:v>
                </c:pt>
                <c:pt idx="22">
                  <c:v>0823</c:v>
                </c:pt>
                <c:pt idx="23">
                  <c:v>0824</c:v>
                </c:pt>
                <c:pt idx="24">
                  <c:v>0825</c:v>
                </c:pt>
                <c:pt idx="25">
                  <c:v>0826</c:v>
                </c:pt>
                <c:pt idx="26">
                  <c:v>0827</c:v>
                </c:pt>
                <c:pt idx="27">
                  <c:v>0828</c:v>
                </c:pt>
                <c:pt idx="28">
                  <c:v>0829</c:v>
                </c:pt>
                <c:pt idx="29">
                  <c:v>0830</c:v>
                </c:pt>
                <c:pt idx="30">
                  <c:v>0831</c:v>
                </c:pt>
                <c:pt idx="31">
                  <c:v>0901</c:v>
                </c:pt>
                <c:pt idx="32">
                  <c:v>0902</c:v>
                </c:pt>
                <c:pt idx="33">
                  <c:v>0903</c:v>
                </c:pt>
                <c:pt idx="34">
                  <c:v>0904</c:v>
                </c:pt>
                <c:pt idx="35">
                  <c:v>0905</c:v>
                </c:pt>
                <c:pt idx="36">
                  <c:v>0906</c:v>
                </c:pt>
                <c:pt idx="37">
                  <c:v>0907</c:v>
                </c:pt>
                <c:pt idx="38">
                  <c:v>0908</c:v>
                </c:pt>
                <c:pt idx="39">
                  <c:v>0909</c:v>
                </c:pt>
                <c:pt idx="40">
                  <c:v>0910</c:v>
                </c:pt>
                <c:pt idx="41">
                  <c:v>0911</c:v>
                </c:pt>
                <c:pt idx="42">
                  <c:v>0912</c:v>
                </c:pt>
                <c:pt idx="43">
                  <c:v>0913</c:v>
                </c:pt>
                <c:pt idx="44">
                  <c:v>0914</c:v>
                </c:pt>
                <c:pt idx="45">
                  <c:v>0915</c:v>
                </c:pt>
                <c:pt idx="46">
                  <c:v>0916</c:v>
                </c:pt>
                <c:pt idx="47">
                  <c:v>0917</c:v>
                </c:pt>
                <c:pt idx="48">
                  <c:v>0918</c:v>
                </c:pt>
                <c:pt idx="49">
                  <c:v>0919</c:v>
                </c:pt>
                <c:pt idx="50">
                  <c:v>0920</c:v>
                </c:pt>
                <c:pt idx="51">
                  <c:v>0921</c:v>
                </c:pt>
                <c:pt idx="52">
                  <c:v>0922</c:v>
                </c:pt>
                <c:pt idx="53">
                  <c:v>0923</c:v>
                </c:pt>
                <c:pt idx="54">
                  <c:v>0924</c:v>
                </c:pt>
                <c:pt idx="55">
                  <c:v>0925</c:v>
                </c:pt>
                <c:pt idx="56">
                  <c:v>0926</c:v>
                </c:pt>
                <c:pt idx="57">
                  <c:v>0927</c:v>
                </c:pt>
                <c:pt idx="58">
                  <c:v>0928</c:v>
                </c:pt>
                <c:pt idx="59">
                  <c:v>0929</c:v>
                </c:pt>
                <c:pt idx="60">
                  <c:v>0930</c:v>
                </c:pt>
                <c:pt idx="61">
                  <c:v>1001</c:v>
                </c:pt>
                <c:pt idx="62">
                  <c:v>1002</c:v>
                </c:pt>
                <c:pt idx="63">
                  <c:v>1003</c:v>
                </c:pt>
                <c:pt idx="64">
                  <c:v>1004</c:v>
                </c:pt>
                <c:pt idx="65">
                  <c:v>1005</c:v>
                </c:pt>
                <c:pt idx="66">
                  <c:v>1006</c:v>
                </c:pt>
                <c:pt idx="67">
                  <c:v>1007</c:v>
                </c:pt>
                <c:pt idx="68">
                  <c:v>1008</c:v>
                </c:pt>
                <c:pt idx="69">
                  <c:v>1009</c:v>
                </c:pt>
                <c:pt idx="70">
                  <c:v>1010</c:v>
                </c:pt>
                <c:pt idx="71">
                  <c:v>1011</c:v>
                </c:pt>
                <c:pt idx="72">
                  <c:v>1012</c:v>
                </c:pt>
                <c:pt idx="73">
                  <c:v>1013</c:v>
                </c:pt>
                <c:pt idx="74">
                  <c:v>1014</c:v>
                </c:pt>
                <c:pt idx="75">
                  <c:v>1015</c:v>
                </c:pt>
                <c:pt idx="76">
                  <c:v>1016</c:v>
                </c:pt>
                <c:pt idx="77">
                  <c:v>1017</c:v>
                </c:pt>
                <c:pt idx="78">
                  <c:v>1018</c:v>
                </c:pt>
                <c:pt idx="79">
                  <c:v>1019</c:v>
                </c:pt>
                <c:pt idx="80">
                  <c:v>1020</c:v>
                </c:pt>
                <c:pt idx="81">
                  <c:v>1021</c:v>
                </c:pt>
                <c:pt idx="82">
                  <c:v>1022</c:v>
                </c:pt>
                <c:pt idx="83">
                  <c:v>1023</c:v>
                </c:pt>
                <c:pt idx="84">
                  <c:v>1024</c:v>
                </c:pt>
                <c:pt idx="85">
                  <c:v>1025</c:v>
                </c:pt>
                <c:pt idx="86">
                  <c:v>1026</c:v>
                </c:pt>
                <c:pt idx="87">
                  <c:v>1027</c:v>
                </c:pt>
                <c:pt idx="88">
                  <c:v>1028</c:v>
                </c:pt>
                <c:pt idx="89">
                  <c:v>1029</c:v>
                </c:pt>
                <c:pt idx="90">
                  <c:v>1030</c:v>
                </c:pt>
                <c:pt idx="91">
                  <c:v>1031</c:v>
                </c:pt>
                <c:pt idx="92">
                  <c:v>1101</c:v>
                </c:pt>
                <c:pt idx="93">
                  <c:v>1102</c:v>
                </c:pt>
                <c:pt idx="94">
                  <c:v>1103</c:v>
                </c:pt>
                <c:pt idx="95">
                  <c:v>1104</c:v>
                </c:pt>
                <c:pt idx="96">
                  <c:v>1105</c:v>
                </c:pt>
                <c:pt idx="97">
                  <c:v>1106</c:v>
                </c:pt>
                <c:pt idx="98">
                  <c:v>1107</c:v>
                </c:pt>
                <c:pt idx="99">
                  <c:v>1108</c:v>
                </c:pt>
                <c:pt idx="100">
                  <c:v>1109</c:v>
                </c:pt>
                <c:pt idx="101">
                  <c:v>1110</c:v>
                </c:pt>
                <c:pt idx="102">
                  <c:v>1111</c:v>
                </c:pt>
                <c:pt idx="103">
                  <c:v>1112</c:v>
                </c:pt>
                <c:pt idx="104">
                  <c:v>1113</c:v>
                </c:pt>
              </c:strCache>
            </c:strRef>
          </c:cat>
          <c:val>
            <c:numRef>
              <c:f>' STAMP Summary'!$B$10:$B$114</c:f>
              <c:numCache>
                <c:formatCode>0</c:formatCode>
                <c:ptCount val="105"/>
                <c:pt idx="0">
                  <c:v>16</c:v>
                </c:pt>
                <c:pt idx="1">
                  <c:v>35</c:v>
                </c:pt>
                <c:pt idx="2">
                  <c:v>13</c:v>
                </c:pt>
                <c:pt idx="3">
                  <c:v>14</c:v>
                </c:pt>
                <c:pt idx="4">
                  <c:v>30</c:v>
                </c:pt>
                <c:pt idx="5">
                  <c:v>51</c:v>
                </c:pt>
                <c:pt idx="6">
                  <c:v>46</c:v>
                </c:pt>
                <c:pt idx="7">
                  <c:v>92</c:v>
                </c:pt>
                <c:pt idx="8">
                  <c:v>41</c:v>
                </c:pt>
                <c:pt idx="9">
                  <c:v>84</c:v>
                </c:pt>
                <c:pt idx="10">
                  <c:v>57</c:v>
                </c:pt>
                <c:pt idx="11">
                  <c:v>135</c:v>
                </c:pt>
                <c:pt idx="12">
                  <c:v>229</c:v>
                </c:pt>
                <c:pt idx="13">
                  <c:v>240</c:v>
                </c:pt>
                <c:pt idx="14">
                  <c:v>256</c:v>
                </c:pt>
                <c:pt idx="15">
                  <c:v>303</c:v>
                </c:pt>
                <c:pt idx="16">
                  <c:v>198</c:v>
                </c:pt>
                <c:pt idx="17">
                  <c:v>164</c:v>
                </c:pt>
                <c:pt idx="18">
                  <c:v>132</c:v>
                </c:pt>
                <c:pt idx="19">
                  <c:v>60</c:v>
                </c:pt>
                <c:pt idx="20">
                  <c:v>150</c:v>
                </c:pt>
                <c:pt idx="21">
                  <c:v>290</c:v>
                </c:pt>
                <c:pt idx="22">
                  <c:v>783</c:v>
                </c:pt>
                <c:pt idx="23">
                  <c:v>944</c:v>
                </c:pt>
                <c:pt idx="24">
                  <c:v>1071.5</c:v>
                </c:pt>
                <c:pt idx="25">
                  <c:v>930</c:v>
                </c:pt>
                <c:pt idx="26">
                  <c:v>1203</c:v>
                </c:pt>
                <c:pt idx="27">
                  <c:v>1615</c:v>
                </c:pt>
                <c:pt idx="28">
                  <c:v>1735</c:v>
                </c:pt>
                <c:pt idx="29">
                  <c:v>1444</c:v>
                </c:pt>
                <c:pt idx="30">
                  <c:v>2006</c:v>
                </c:pt>
                <c:pt idx="31">
                  <c:v>1364.6</c:v>
                </c:pt>
                <c:pt idx="32">
                  <c:v>1362.25</c:v>
                </c:pt>
                <c:pt idx="33">
                  <c:v>1369.5</c:v>
                </c:pt>
                <c:pt idx="34">
                  <c:v>1304.75</c:v>
                </c:pt>
                <c:pt idx="35">
                  <c:v>1672</c:v>
                </c:pt>
                <c:pt idx="36">
                  <c:v>2046</c:v>
                </c:pt>
                <c:pt idx="37">
                  <c:v>2209</c:v>
                </c:pt>
                <c:pt idx="38">
                  <c:v>1342</c:v>
                </c:pt>
                <c:pt idx="39">
                  <c:v>1208</c:v>
                </c:pt>
                <c:pt idx="40">
                  <c:v>1650</c:v>
                </c:pt>
                <c:pt idx="41">
                  <c:v>1635</c:v>
                </c:pt>
                <c:pt idx="42">
                  <c:v>1672</c:v>
                </c:pt>
                <c:pt idx="43">
                  <c:v>1863</c:v>
                </c:pt>
                <c:pt idx="44">
                  <c:v>2057</c:v>
                </c:pt>
                <c:pt idx="45">
                  <c:v>1381</c:v>
                </c:pt>
                <c:pt idx="46">
                  <c:v>1818</c:v>
                </c:pt>
                <c:pt idx="47">
                  <c:v>2123</c:v>
                </c:pt>
                <c:pt idx="48">
                  <c:v>1818</c:v>
                </c:pt>
                <c:pt idx="49">
                  <c:v>1942</c:v>
                </c:pt>
                <c:pt idx="50">
                  <c:v>2284</c:v>
                </c:pt>
                <c:pt idx="51">
                  <c:v>2191</c:v>
                </c:pt>
                <c:pt idx="52">
                  <c:v>1782</c:v>
                </c:pt>
                <c:pt idx="53">
                  <c:v>1900</c:v>
                </c:pt>
                <c:pt idx="54">
                  <c:v>2066</c:v>
                </c:pt>
                <c:pt idx="55">
                  <c:v>2068</c:v>
                </c:pt>
                <c:pt idx="56">
                  <c:v>6020</c:v>
                </c:pt>
                <c:pt idx="57">
                  <c:v>14741</c:v>
                </c:pt>
                <c:pt idx="58">
                  <c:v>12979</c:v>
                </c:pt>
                <c:pt idx="59">
                  <c:v>3874</c:v>
                </c:pt>
                <c:pt idx="60">
                  <c:v>2875.06</c:v>
                </c:pt>
                <c:pt idx="61">
                  <c:v>3030</c:v>
                </c:pt>
                <c:pt idx="62">
                  <c:v>2792</c:v>
                </c:pt>
                <c:pt idx="63">
                  <c:v>2835</c:v>
                </c:pt>
                <c:pt idx="64">
                  <c:v>2646</c:v>
                </c:pt>
                <c:pt idx="65">
                  <c:v>2752</c:v>
                </c:pt>
                <c:pt idx="66">
                  <c:v>2690</c:v>
                </c:pt>
                <c:pt idx="67">
                  <c:v>2797</c:v>
                </c:pt>
                <c:pt idx="68">
                  <c:v>3168</c:v>
                </c:pt>
                <c:pt idx="69">
                  <c:v>5505.5</c:v>
                </c:pt>
                <c:pt idx="70">
                  <c:v>5255</c:v>
                </c:pt>
                <c:pt idx="71">
                  <c:v>5038</c:v>
                </c:pt>
                <c:pt idx="72">
                  <c:v>4684</c:v>
                </c:pt>
                <c:pt idx="73">
                  <c:v>3812</c:v>
                </c:pt>
                <c:pt idx="74">
                  <c:v>3498</c:v>
                </c:pt>
                <c:pt idx="75">
                  <c:v>2698</c:v>
                </c:pt>
                <c:pt idx="76">
                  <c:v>2011</c:v>
                </c:pt>
                <c:pt idx="77">
                  <c:v>1942</c:v>
                </c:pt>
                <c:pt idx="78">
                  <c:v>1704</c:v>
                </c:pt>
                <c:pt idx="79">
                  <c:v>1791</c:v>
                </c:pt>
                <c:pt idx="80">
                  <c:v>1820</c:v>
                </c:pt>
                <c:pt idx="81">
                  <c:v>1069</c:v>
                </c:pt>
                <c:pt idx="82">
                  <c:v>935</c:v>
                </c:pt>
                <c:pt idx="83">
                  <c:v>708</c:v>
                </c:pt>
                <c:pt idx="84">
                  <c:v>1095</c:v>
                </c:pt>
                <c:pt idx="85">
                  <c:v>763</c:v>
                </c:pt>
                <c:pt idx="86">
                  <c:v>856</c:v>
                </c:pt>
                <c:pt idx="87">
                  <c:v>952</c:v>
                </c:pt>
                <c:pt idx="88">
                  <c:v>439</c:v>
                </c:pt>
                <c:pt idx="89">
                  <c:v>78</c:v>
                </c:pt>
                <c:pt idx="90">
                  <c:v>101</c:v>
                </c:pt>
                <c:pt idx="91">
                  <c:v>31</c:v>
                </c:pt>
                <c:pt idx="92">
                  <c:v>31</c:v>
                </c:pt>
                <c:pt idx="93">
                  <c:v>16</c:v>
                </c:pt>
                <c:pt idx="94">
                  <c:v>13</c:v>
                </c:pt>
                <c:pt idx="95">
                  <c:v>15</c:v>
                </c:pt>
                <c:pt idx="96">
                  <c:v>6</c:v>
                </c:pt>
                <c:pt idx="97">
                  <c:v>2</c:v>
                </c:pt>
                <c:pt idx="98">
                  <c:v>1</c:v>
                </c:pt>
                <c:pt idx="99">
                  <c:v>3</c:v>
                </c:pt>
                <c:pt idx="100">
                  <c:v>1</c:v>
                </c:pt>
                <c:pt idx="101">
                  <c:v>0</c:v>
                </c:pt>
                <c:pt idx="102">
                  <c:v>1</c:v>
                </c:pt>
                <c:pt idx="103">
                  <c:v>1</c:v>
                </c:pt>
                <c:pt idx="104">
                  <c:v>0</c:v>
                </c:pt>
              </c:numCache>
            </c:numRef>
          </c:val>
          <c:extLst>
            <c:ext xmlns:c16="http://schemas.microsoft.com/office/drawing/2014/chart" uri="{C3380CC4-5D6E-409C-BE32-E72D297353CC}">
              <c16:uniqueId val="{00000000-B56F-46F2-B5A7-9D64D789CCCC}"/>
            </c:ext>
          </c:extLst>
        </c:ser>
        <c:dLbls>
          <c:showLegendKey val="0"/>
          <c:showVal val="0"/>
          <c:showCatName val="0"/>
          <c:showSerName val="0"/>
          <c:showPercent val="0"/>
          <c:showBubbleSize val="0"/>
        </c:dLbls>
        <c:gapWidth val="150"/>
        <c:axId val="330105984"/>
        <c:axId val="330107904"/>
      </c:barChart>
      <c:dateAx>
        <c:axId val="330105984"/>
        <c:scaling>
          <c:orientation val="minMax"/>
        </c:scaling>
        <c:delete val="0"/>
        <c:axPos val="b"/>
        <c:numFmt formatCode="General" sourceLinked="1"/>
        <c:majorTickMark val="out"/>
        <c:minorTickMark val="none"/>
        <c:tickLblPos val="nextTo"/>
        <c:txPr>
          <a:bodyPr/>
          <a:lstStyle/>
          <a:p>
            <a:pPr>
              <a:defRPr sz="1100">
                <a:latin typeface="Arial" panose="020B0604020202020204" pitchFamily="34" charset="0"/>
                <a:cs typeface="Arial" panose="020B0604020202020204" pitchFamily="34" charset="0"/>
              </a:defRPr>
            </a:pPr>
            <a:endParaRPr lang="en-US"/>
          </a:p>
        </c:txPr>
        <c:crossAx val="330107904"/>
        <c:crosses val="autoZero"/>
        <c:auto val="0"/>
        <c:lblOffset val="100"/>
        <c:baseTimeUnit val="days"/>
      </c:dateAx>
      <c:valAx>
        <c:axId val="330107904"/>
        <c:scaling>
          <c:orientation val="minMax"/>
          <c:min val="0"/>
        </c:scaling>
        <c:delete val="0"/>
        <c:axPos val="l"/>
        <c:majorGridlines>
          <c:spPr>
            <a:ln>
              <a:noFill/>
            </a:ln>
          </c:spPr>
        </c:majorGridlines>
        <c:title>
          <c:tx>
            <c:rich>
              <a:bodyPr rot="-5400000" vert="horz"/>
              <a:lstStyle/>
              <a:p>
                <a:pPr>
                  <a:defRPr sz="1400">
                    <a:latin typeface="Arial" panose="020B0604020202020204" pitchFamily="34" charset="0"/>
                    <a:cs typeface="Arial" panose="020B0604020202020204" pitchFamily="34" charset="0"/>
                  </a:defRPr>
                </a:pPr>
                <a:r>
                  <a:rPr lang="en-CA" sz="1400">
                    <a:latin typeface="Arial" panose="020B0604020202020204" pitchFamily="34" charset="0"/>
                    <a:cs typeface="Arial" panose="020B0604020202020204" pitchFamily="34" charset="0"/>
                  </a:rPr>
                  <a:t>Daily</a:t>
                </a:r>
                <a:r>
                  <a:rPr lang="en-CA" sz="1400" baseline="0">
                    <a:latin typeface="Arial" panose="020B0604020202020204" pitchFamily="34" charset="0"/>
                    <a:cs typeface="Arial" panose="020B0604020202020204" pitchFamily="34" charset="0"/>
                  </a:rPr>
                  <a:t> Escapement</a:t>
                </a:r>
                <a:endParaRPr lang="en-CA" sz="1400">
                  <a:latin typeface="Arial" panose="020B0604020202020204" pitchFamily="34" charset="0"/>
                  <a:cs typeface="Arial" panose="020B0604020202020204" pitchFamily="34" charset="0"/>
                </a:endParaRPr>
              </a:p>
            </c:rich>
          </c:tx>
          <c:layout>
            <c:manualLayout>
              <c:xMode val="edge"/>
              <c:yMode val="edge"/>
              <c:x val="2.2233041970671098E-2"/>
              <c:y val="0.30738134406627166"/>
            </c:manualLayout>
          </c:layout>
          <c:overlay val="0"/>
        </c:title>
        <c:numFmt formatCode="0" sourceLinked="1"/>
        <c:majorTickMark val="out"/>
        <c:minorTickMark val="none"/>
        <c:tickLblPos val="nextTo"/>
        <c:txPr>
          <a:bodyPr/>
          <a:lstStyle/>
          <a:p>
            <a:pPr>
              <a:defRPr sz="1100">
                <a:latin typeface="Arial" panose="020B0604020202020204" pitchFamily="34" charset="0"/>
                <a:cs typeface="Arial" panose="020B0604020202020204" pitchFamily="34" charset="0"/>
              </a:defRPr>
            </a:pPr>
            <a:endParaRPr lang="en-US"/>
          </a:p>
        </c:txPr>
        <c:crossAx val="330105984"/>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CA"/>
              <a:t>Cumulative Adult Coho Returns Through Stamp Falls: 2015 and Average (2002-2014)</a:t>
            </a:r>
          </a:p>
        </c:rich>
      </c:tx>
      <c:layout>
        <c:manualLayout>
          <c:xMode val="edge"/>
          <c:yMode val="edge"/>
          <c:x val="0.14593369770411502"/>
          <c:y val="2.866422947131609E-2"/>
        </c:manualLayout>
      </c:layout>
      <c:overlay val="0"/>
      <c:spPr>
        <a:noFill/>
        <a:ln w="25400">
          <a:noFill/>
        </a:ln>
      </c:spPr>
    </c:title>
    <c:autoTitleDeleted val="0"/>
    <c:plotArea>
      <c:layout>
        <c:manualLayout>
          <c:layoutTarget val="inner"/>
          <c:xMode val="edge"/>
          <c:yMode val="edge"/>
          <c:x val="0.14162008374907334"/>
          <c:y val="0.1647595613048369"/>
          <c:w val="0.75024801289151832"/>
          <c:h val="0.64808457438641898"/>
        </c:manualLayout>
      </c:layout>
      <c:lineChart>
        <c:grouping val="standard"/>
        <c:varyColors val="0"/>
        <c:ser>
          <c:idx val="0"/>
          <c:order val="0"/>
          <c:tx>
            <c:strRef>
              <c:f>'CO Graph'!$AU$33:$AV$33</c:f>
              <c:strCache>
                <c:ptCount val="1"/>
                <c:pt idx="0">
                  <c:v>average 2014-2018 (with 1 st.dev.)</c:v>
                </c:pt>
              </c:strCache>
            </c:strRef>
          </c:tx>
          <c:spPr>
            <a:ln w="12700">
              <a:solidFill>
                <a:srgbClr val="0000FF"/>
              </a:solidFill>
              <a:prstDash val="sysDash"/>
            </a:ln>
          </c:spPr>
          <c:marker>
            <c:symbol val="none"/>
          </c:marker>
          <c:errBars>
            <c:errDir val="y"/>
            <c:errBarType val="both"/>
            <c:errValType val="cust"/>
            <c:noEndCap val="1"/>
            <c:plus>
              <c:numRef>
                <c:f>'CO Graph'!$AV$34:$AV$136</c:f>
                <c:numCache>
                  <c:formatCode>General</c:formatCode>
                  <c:ptCount val="103"/>
                  <c:pt idx="0">
                    <c:v>1.3117056537645148E-3</c:v>
                  </c:pt>
                  <c:pt idx="1">
                    <c:v>1.3820752466452723E-3</c:v>
                  </c:pt>
                  <c:pt idx="2">
                    <c:v>1.5581290851351666E-3</c:v>
                  </c:pt>
                  <c:pt idx="3">
                    <c:v>1.637239485652694E-3</c:v>
                  </c:pt>
                  <c:pt idx="4">
                    <c:v>2.0307002101923001E-3</c:v>
                  </c:pt>
                  <c:pt idx="5">
                    <c:v>2.2409886860451935E-3</c:v>
                  </c:pt>
                  <c:pt idx="6">
                    <c:v>2.9482769787521146E-3</c:v>
                  </c:pt>
                  <c:pt idx="7">
                    <c:v>3.5818685448995267E-3</c:v>
                  </c:pt>
                  <c:pt idx="8">
                    <c:v>4.4551026929103305E-3</c:v>
                  </c:pt>
                  <c:pt idx="9">
                    <c:v>5.0732805135205389E-3</c:v>
                  </c:pt>
                  <c:pt idx="10">
                    <c:v>6.3738078989339624E-3</c:v>
                  </c:pt>
                  <c:pt idx="11">
                    <c:v>7.7402917559025999E-3</c:v>
                  </c:pt>
                  <c:pt idx="12">
                    <c:v>9.2852399886321092E-3</c:v>
                  </c:pt>
                  <c:pt idx="13">
                    <c:v>1.0007391743772994E-2</c:v>
                  </c:pt>
                  <c:pt idx="14">
                    <c:v>1.001166312647101E-2</c:v>
                  </c:pt>
                  <c:pt idx="15">
                    <c:v>9.8686489825807935E-3</c:v>
                  </c:pt>
                  <c:pt idx="16">
                    <c:v>9.7663333334084036E-3</c:v>
                  </c:pt>
                  <c:pt idx="17">
                    <c:v>9.8672160989671364E-3</c:v>
                  </c:pt>
                  <c:pt idx="18">
                    <c:v>9.9388150326180109E-3</c:v>
                  </c:pt>
                  <c:pt idx="19">
                    <c:v>1.0553646854662443E-2</c:v>
                  </c:pt>
                  <c:pt idx="20">
                    <c:v>1.2135942075807668E-2</c:v>
                  </c:pt>
                  <c:pt idx="21">
                    <c:v>1.3828386860101063E-2</c:v>
                  </c:pt>
                  <c:pt idx="22">
                    <c:v>1.6995248305158028E-2</c:v>
                  </c:pt>
                  <c:pt idx="23">
                    <c:v>1.9343081878136967E-2</c:v>
                  </c:pt>
                  <c:pt idx="24">
                    <c:v>2.3483536350965208E-2</c:v>
                  </c:pt>
                  <c:pt idx="25">
                    <c:v>2.7620932798732841E-2</c:v>
                  </c:pt>
                  <c:pt idx="26">
                    <c:v>3.3091876231638284E-2</c:v>
                  </c:pt>
                  <c:pt idx="27">
                    <c:v>3.7708064220712073E-2</c:v>
                  </c:pt>
                  <c:pt idx="28">
                    <c:v>4.4067117294550408E-2</c:v>
                  </c:pt>
                  <c:pt idx="29">
                    <c:v>4.6876122248242738E-2</c:v>
                  </c:pt>
                  <c:pt idx="30">
                    <c:v>5.4611067439657358E-2</c:v>
                  </c:pt>
                  <c:pt idx="31">
                    <c:v>5.9195223541532477E-2</c:v>
                  </c:pt>
                  <c:pt idx="32">
                    <c:v>6.0659103957166421E-2</c:v>
                  </c:pt>
                  <c:pt idx="33">
                    <c:v>7.3098434868939646E-2</c:v>
                  </c:pt>
                  <c:pt idx="34">
                    <c:v>8.867737671599743E-2</c:v>
                  </c:pt>
                  <c:pt idx="35">
                    <c:v>0.10901226191926611</c:v>
                  </c:pt>
                  <c:pt idx="36">
                    <c:v>0.12773078657298681</c:v>
                  </c:pt>
                  <c:pt idx="37">
                    <c:v>0.14414235190220354</c:v>
                  </c:pt>
                  <c:pt idx="38">
                    <c:v>0.15929657311030043</c:v>
                  </c:pt>
                  <c:pt idx="39">
                    <c:v>0.17854950618336823</c:v>
                  </c:pt>
                  <c:pt idx="40">
                    <c:v>0.19507544565471982</c:v>
                  </c:pt>
                  <c:pt idx="41">
                    <c:v>0.19939682935647091</c:v>
                  </c:pt>
                  <c:pt idx="42">
                    <c:v>0.19583394911048874</c:v>
                  </c:pt>
                  <c:pt idx="43">
                    <c:v>0.18935532033934577</c:v>
                  </c:pt>
                  <c:pt idx="44">
                    <c:v>0.18152257132362479</c:v>
                  </c:pt>
                  <c:pt idx="45">
                    <c:v>0.16566958707818241</c:v>
                  </c:pt>
                  <c:pt idx="46">
                    <c:v>0.15238893245997925</c:v>
                  </c:pt>
                  <c:pt idx="47">
                    <c:v>0.14269984762524124</c:v>
                  </c:pt>
                  <c:pt idx="48">
                    <c:v>0.13455327045203408</c:v>
                  </c:pt>
                  <c:pt idx="49">
                    <c:v>0.12764029071074731</c:v>
                  </c:pt>
                  <c:pt idx="50">
                    <c:v>0.12171073169660927</c:v>
                  </c:pt>
                  <c:pt idx="51">
                    <c:v>0.10906051038881517</c:v>
                  </c:pt>
                  <c:pt idx="52">
                    <c:v>0.10036758699211626</c:v>
                  </c:pt>
                  <c:pt idx="53">
                    <c:v>9.1347927706570659E-2</c:v>
                  </c:pt>
                  <c:pt idx="54">
                    <c:v>8.0172629841408632E-2</c:v>
                  </c:pt>
                  <c:pt idx="55">
                    <c:v>7.255278976962172E-2</c:v>
                  </c:pt>
                  <c:pt idx="56">
                    <c:v>6.4891583626205479E-2</c:v>
                  </c:pt>
                  <c:pt idx="57">
                    <c:v>6.1453233975194282E-2</c:v>
                  </c:pt>
                  <c:pt idx="58">
                    <c:v>5.9231001463034484E-2</c:v>
                  </c:pt>
                  <c:pt idx="59">
                    <c:v>6.0474334942361374E-2</c:v>
                  </c:pt>
                  <c:pt idx="60">
                    <c:v>5.9404956557761644E-2</c:v>
                  </c:pt>
                  <c:pt idx="61">
                    <c:v>5.6002559141061059E-2</c:v>
                  </c:pt>
                  <c:pt idx="62">
                    <c:v>5.3527928805399382E-2</c:v>
                  </c:pt>
                  <c:pt idx="63">
                    <c:v>5.1944994846845054E-2</c:v>
                  </c:pt>
                  <c:pt idx="64">
                    <c:v>4.9533145724959468E-2</c:v>
                  </c:pt>
                  <c:pt idx="65">
                    <c:v>4.8009583262825853E-2</c:v>
                  </c:pt>
                  <c:pt idx="66">
                    <c:v>4.4163136802601734E-2</c:v>
                  </c:pt>
                  <c:pt idx="67">
                    <c:v>4.0907966068689239E-2</c:v>
                  </c:pt>
                  <c:pt idx="68">
                    <c:v>4.2748849720830387E-2</c:v>
                  </c:pt>
                  <c:pt idx="69">
                    <c:v>4.1431725590393681E-2</c:v>
                  </c:pt>
                  <c:pt idx="70">
                    <c:v>3.9108188951383974E-2</c:v>
                  </c:pt>
                  <c:pt idx="71">
                    <c:v>3.8100446573411495E-2</c:v>
                  </c:pt>
                  <c:pt idx="72">
                    <c:v>3.5125524809004272E-2</c:v>
                  </c:pt>
                  <c:pt idx="73">
                    <c:v>3.3827145822206986E-2</c:v>
                  </c:pt>
                  <c:pt idx="74">
                    <c:v>3.3094458899068077E-2</c:v>
                  </c:pt>
                  <c:pt idx="75">
                    <c:v>3.2212731059880796E-2</c:v>
                  </c:pt>
                  <c:pt idx="76">
                    <c:v>3.1235823607943011E-2</c:v>
                  </c:pt>
                  <c:pt idx="77">
                    <c:v>3.1971868878630856E-2</c:v>
                  </c:pt>
                  <c:pt idx="78">
                    <c:v>2.8041357613242592E-2</c:v>
                  </c:pt>
                  <c:pt idx="79">
                    <c:v>2.5117725129743165E-2</c:v>
                  </c:pt>
                  <c:pt idx="80">
                    <c:v>2.3203595278985453E-2</c:v>
                  </c:pt>
                  <c:pt idx="81">
                    <c:v>2.1506119382475392E-2</c:v>
                  </c:pt>
                  <c:pt idx="82">
                    <c:v>2.0402104303545453E-2</c:v>
                  </c:pt>
                  <c:pt idx="83">
                    <c:v>1.9523659038268845E-2</c:v>
                  </c:pt>
                  <c:pt idx="84">
                    <c:v>1.9655032943330132E-2</c:v>
                  </c:pt>
                  <c:pt idx="85">
                    <c:v>1.9245103615670733E-2</c:v>
                  </c:pt>
                  <c:pt idx="86">
                    <c:v>1.7775517415062635E-2</c:v>
                  </c:pt>
                  <c:pt idx="87">
                    <c:v>1.3185085913043397E-2</c:v>
                  </c:pt>
                  <c:pt idx="88">
                    <c:v>1.1076921937801925E-2</c:v>
                  </c:pt>
                  <c:pt idx="89">
                    <c:v>9.3634053424102547E-3</c:v>
                  </c:pt>
                  <c:pt idx="90">
                    <c:v>7.0658922282686876E-3</c:v>
                  </c:pt>
                  <c:pt idx="91">
                    <c:v>6.2770043554173744E-3</c:v>
                  </c:pt>
                  <c:pt idx="92">
                    <c:v>6.0493483177963409E-3</c:v>
                  </c:pt>
                  <c:pt idx="93">
                    <c:v>5.073125707397947E-3</c:v>
                  </c:pt>
                  <c:pt idx="94">
                    <c:v>4.3463430128659218E-3</c:v>
                  </c:pt>
                  <c:pt idx="95">
                    <c:v>4.5363083402301203E-3</c:v>
                  </c:pt>
                  <c:pt idx="96">
                    <c:v>4.6110592884714774E-3</c:v>
                  </c:pt>
                  <c:pt idx="97">
                    <c:v>4.6383550956411411E-3</c:v>
                  </c:pt>
                  <c:pt idx="98">
                    <c:v>4.4252471332647987E-3</c:v>
                  </c:pt>
                  <c:pt idx="99">
                    <c:v>3.3098493959754266E-3</c:v>
                  </c:pt>
                  <c:pt idx="100">
                    <c:v>3.0057259747916904E-3</c:v>
                  </c:pt>
                  <c:pt idx="101">
                    <c:v>2.4873730183644169E-3</c:v>
                  </c:pt>
                  <c:pt idx="102">
                    <c:v>2.1302652341052227E-3</c:v>
                  </c:pt>
                </c:numCache>
              </c:numRef>
            </c:plus>
            <c:minus>
              <c:numRef>
                <c:f>'CO Graph'!$AV$34:$AV$136</c:f>
                <c:numCache>
                  <c:formatCode>General</c:formatCode>
                  <c:ptCount val="103"/>
                  <c:pt idx="0">
                    <c:v>1.3117056537645148E-3</c:v>
                  </c:pt>
                  <c:pt idx="1">
                    <c:v>1.3820752466452723E-3</c:v>
                  </c:pt>
                  <c:pt idx="2">
                    <c:v>1.5581290851351666E-3</c:v>
                  </c:pt>
                  <c:pt idx="3">
                    <c:v>1.637239485652694E-3</c:v>
                  </c:pt>
                  <c:pt idx="4">
                    <c:v>2.0307002101923001E-3</c:v>
                  </c:pt>
                  <c:pt idx="5">
                    <c:v>2.2409886860451935E-3</c:v>
                  </c:pt>
                  <c:pt idx="6">
                    <c:v>2.9482769787521146E-3</c:v>
                  </c:pt>
                  <c:pt idx="7">
                    <c:v>3.5818685448995267E-3</c:v>
                  </c:pt>
                  <c:pt idx="8">
                    <c:v>4.4551026929103305E-3</c:v>
                  </c:pt>
                  <c:pt idx="9">
                    <c:v>5.0732805135205389E-3</c:v>
                  </c:pt>
                  <c:pt idx="10">
                    <c:v>6.3738078989339624E-3</c:v>
                  </c:pt>
                  <c:pt idx="11">
                    <c:v>7.7402917559025999E-3</c:v>
                  </c:pt>
                  <c:pt idx="12">
                    <c:v>9.2852399886321092E-3</c:v>
                  </c:pt>
                  <c:pt idx="13">
                    <c:v>1.0007391743772994E-2</c:v>
                  </c:pt>
                  <c:pt idx="14">
                    <c:v>1.001166312647101E-2</c:v>
                  </c:pt>
                  <c:pt idx="15">
                    <c:v>9.8686489825807935E-3</c:v>
                  </c:pt>
                  <c:pt idx="16">
                    <c:v>9.7663333334084036E-3</c:v>
                  </c:pt>
                  <c:pt idx="17">
                    <c:v>9.8672160989671364E-3</c:v>
                  </c:pt>
                  <c:pt idx="18">
                    <c:v>9.9388150326180109E-3</c:v>
                  </c:pt>
                  <c:pt idx="19">
                    <c:v>1.0553646854662443E-2</c:v>
                  </c:pt>
                  <c:pt idx="20">
                    <c:v>1.2135942075807668E-2</c:v>
                  </c:pt>
                  <c:pt idx="21">
                    <c:v>1.3828386860101063E-2</c:v>
                  </c:pt>
                  <c:pt idx="22">
                    <c:v>1.6995248305158028E-2</c:v>
                  </c:pt>
                  <c:pt idx="23">
                    <c:v>1.9343081878136967E-2</c:v>
                  </c:pt>
                  <c:pt idx="24">
                    <c:v>2.3483536350965208E-2</c:v>
                  </c:pt>
                  <c:pt idx="25">
                    <c:v>2.7620932798732841E-2</c:v>
                  </c:pt>
                  <c:pt idx="26">
                    <c:v>3.3091876231638284E-2</c:v>
                  </c:pt>
                  <c:pt idx="27">
                    <c:v>3.7708064220712073E-2</c:v>
                  </c:pt>
                  <c:pt idx="28">
                    <c:v>4.4067117294550408E-2</c:v>
                  </c:pt>
                  <c:pt idx="29">
                    <c:v>4.6876122248242738E-2</c:v>
                  </c:pt>
                  <c:pt idx="30">
                    <c:v>5.4611067439657358E-2</c:v>
                  </c:pt>
                  <c:pt idx="31">
                    <c:v>5.9195223541532477E-2</c:v>
                  </c:pt>
                  <c:pt idx="32">
                    <c:v>6.0659103957166421E-2</c:v>
                  </c:pt>
                  <c:pt idx="33">
                    <c:v>7.3098434868939646E-2</c:v>
                  </c:pt>
                  <c:pt idx="34">
                    <c:v>8.867737671599743E-2</c:v>
                  </c:pt>
                  <c:pt idx="35">
                    <c:v>0.10901226191926611</c:v>
                  </c:pt>
                  <c:pt idx="36">
                    <c:v>0.12773078657298681</c:v>
                  </c:pt>
                  <c:pt idx="37">
                    <c:v>0.14414235190220354</c:v>
                  </c:pt>
                  <c:pt idx="38">
                    <c:v>0.15929657311030043</c:v>
                  </c:pt>
                  <c:pt idx="39">
                    <c:v>0.17854950618336823</c:v>
                  </c:pt>
                  <c:pt idx="40">
                    <c:v>0.19507544565471982</c:v>
                  </c:pt>
                  <c:pt idx="41">
                    <c:v>0.19939682935647091</c:v>
                  </c:pt>
                  <c:pt idx="42">
                    <c:v>0.19583394911048874</c:v>
                  </c:pt>
                  <c:pt idx="43">
                    <c:v>0.18935532033934577</c:v>
                  </c:pt>
                  <c:pt idx="44">
                    <c:v>0.18152257132362479</c:v>
                  </c:pt>
                  <c:pt idx="45">
                    <c:v>0.16566958707818241</c:v>
                  </c:pt>
                  <c:pt idx="46">
                    <c:v>0.15238893245997925</c:v>
                  </c:pt>
                  <c:pt idx="47">
                    <c:v>0.14269984762524124</c:v>
                  </c:pt>
                  <c:pt idx="48">
                    <c:v>0.13455327045203408</c:v>
                  </c:pt>
                  <c:pt idx="49">
                    <c:v>0.12764029071074731</c:v>
                  </c:pt>
                  <c:pt idx="50">
                    <c:v>0.12171073169660927</c:v>
                  </c:pt>
                  <c:pt idx="51">
                    <c:v>0.10906051038881517</c:v>
                  </c:pt>
                  <c:pt idx="52">
                    <c:v>0.10036758699211626</c:v>
                  </c:pt>
                  <c:pt idx="53">
                    <c:v>9.1347927706570659E-2</c:v>
                  </c:pt>
                  <c:pt idx="54">
                    <c:v>8.0172629841408632E-2</c:v>
                  </c:pt>
                  <c:pt idx="55">
                    <c:v>7.255278976962172E-2</c:v>
                  </c:pt>
                  <c:pt idx="56">
                    <c:v>6.4891583626205479E-2</c:v>
                  </c:pt>
                  <c:pt idx="57">
                    <c:v>6.1453233975194282E-2</c:v>
                  </c:pt>
                  <c:pt idx="58">
                    <c:v>5.9231001463034484E-2</c:v>
                  </c:pt>
                  <c:pt idx="59">
                    <c:v>6.0474334942361374E-2</c:v>
                  </c:pt>
                  <c:pt idx="60">
                    <c:v>5.9404956557761644E-2</c:v>
                  </c:pt>
                  <c:pt idx="61">
                    <c:v>5.6002559141061059E-2</c:v>
                  </c:pt>
                  <c:pt idx="62">
                    <c:v>5.3527928805399382E-2</c:v>
                  </c:pt>
                  <c:pt idx="63">
                    <c:v>5.1944994846845054E-2</c:v>
                  </c:pt>
                  <c:pt idx="64">
                    <c:v>4.9533145724959468E-2</c:v>
                  </c:pt>
                  <c:pt idx="65">
                    <c:v>4.8009583262825853E-2</c:v>
                  </c:pt>
                  <c:pt idx="66">
                    <c:v>4.4163136802601734E-2</c:v>
                  </c:pt>
                  <c:pt idx="67">
                    <c:v>4.0907966068689239E-2</c:v>
                  </c:pt>
                  <c:pt idx="68">
                    <c:v>4.2748849720830387E-2</c:v>
                  </c:pt>
                  <c:pt idx="69">
                    <c:v>4.1431725590393681E-2</c:v>
                  </c:pt>
                  <c:pt idx="70">
                    <c:v>3.9108188951383974E-2</c:v>
                  </c:pt>
                  <c:pt idx="71">
                    <c:v>3.8100446573411495E-2</c:v>
                  </c:pt>
                  <c:pt idx="72">
                    <c:v>3.5125524809004272E-2</c:v>
                  </c:pt>
                  <c:pt idx="73">
                    <c:v>3.3827145822206986E-2</c:v>
                  </c:pt>
                  <c:pt idx="74">
                    <c:v>3.3094458899068077E-2</c:v>
                  </c:pt>
                  <c:pt idx="75">
                    <c:v>3.2212731059880796E-2</c:v>
                  </c:pt>
                  <c:pt idx="76">
                    <c:v>3.1235823607943011E-2</c:v>
                  </c:pt>
                  <c:pt idx="77">
                    <c:v>3.1971868878630856E-2</c:v>
                  </c:pt>
                  <c:pt idx="78">
                    <c:v>2.8041357613242592E-2</c:v>
                  </c:pt>
                  <c:pt idx="79">
                    <c:v>2.5117725129743165E-2</c:v>
                  </c:pt>
                  <c:pt idx="80">
                    <c:v>2.3203595278985453E-2</c:v>
                  </c:pt>
                  <c:pt idx="81">
                    <c:v>2.1506119382475392E-2</c:v>
                  </c:pt>
                  <c:pt idx="82">
                    <c:v>2.0402104303545453E-2</c:v>
                  </c:pt>
                  <c:pt idx="83">
                    <c:v>1.9523659038268845E-2</c:v>
                  </c:pt>
                  <c:pt idx="84">
                    <c:v>1.9655032943330132E-2</c:v>
                  </c:pt>
                  <c:pt idx="85">
                    <c:v>1.9245103615670733E-2</c:v>
                  </c:pt>
                  <c:pt idx="86">
                    <c:v>1.7775517415062635E-2</c:v>
                  </c:pt>
                  <c:pt idx="87">
                    <c:v>1.3185085913043397E-2</c:v>
                  </c:pt>
                  <c:pt idx="88">
                    <c:v>1.1076921937801925E-2</c:v>
                  </c:pt>
                  <c:pt idx="89">
                    <c:v>9.3634053424102547E-3</c:v>
                  </c:pt>
                  <c:pt idx="90">
                    <c:v>7.0658922282686876E-3</c:v>
                  </c:pt>
                  <c:pt idx="91">
                    <c:v>6.2770043554173744E-3</c:v>
                  </c:pt>
                  <c:pt idx="92">
                    <c:v>6.0493483177963409E-3</c:v>
                  </c:pt>
                  <c:pt idx="93">
                    <c:v>5.073125707397947E-3</c:v>
                  </c:pt>
                  <c:pt idx="94">
                    <c:v>4.3463430128659218E-3</c:v>
                  </c:pt>
                  <c:pt idx="95">
                    <c:v>4.5363083402301203E-3</c:v>
                  </c:pt>
                  <c:pt idx="96">
                    <c:v>4.6110592884714774E-3</c:v>
                  </c:pt>
                  <c:pt idx="97">
                    <c:v>4.6383550956411411E-3</c:v>
                  </c:pt>
                  <c:pt idx="98">
                    <c:v>4.4252471332647987E-3</c:v>
                  </c:pt>
                  <c:pt idx="99">
                    <c:v>3.3098493959754266E-3</c:v>
                  </c:pt>
                  <c:pt idx="100">
                    <c:v>3.0057259747916904E-3</c:v>
                  </c:pt>
                  <c:pt idx="101">
                    <c:v>2.4873730183644169E-3</c:v>
                  </c:pt>
                  <c:pt idx="102">
                    <c:v>2.1302652341052227E-3</c:v>
                  </c:pt>
                </c:numCache>
              </c:numRef>
            </c:minus>
            <c:spPr>
              <a:ln w="25400">
                <a:pattFill prst="pct25">
                  <a:fgClr>
                    <a:srgbClr val="0000FF"/>
                  </a:fgClr>
                  <a:bgClr>
                    <a:srgbClr val="FFFFFF"/>
                  </a:bgClr>
                </a:pattFill>
                <a:prstDash val="solid"/>
              </a:ln>
            </c:spPr>
          </c:errBars>
          <c:cat>
            <c:strRef>
              <c:f>'CO Graph'!$A$34:$A$136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Graph'!$AU$34:$AU$136</c:f>
              <c:numCache>
                <c:formatCode>0.00</c:formatCode>
                <c:ptCount val="103"/>
                <c:pt idx="0">
                  <c:v>1.48061369687379E-3</c:v>
                </c:pt>
                <c:pt idx="1">
                  <c:v>1.5568830053128749E-3</c:v>
                </c:pt>
                <c:pt idx="2">
                  <c:v>1.8486846036924818E-3</c:v>
                </c:pt>
                <c:pt idx="3">
                  <c:v>2.0584403541191632E-3</c:v>
                </c:pt>
                <c:pt idx="4">
                  <c:v>2.3947049296488884E-3</c:v>
                </c:pt>
                <c:pt idx="5">
                  <c:v>2.9458201726769552E-3</c:v>
                </c:pt>
                <c:pt idx="6">
                  <c:v>3.7994800305949658E-3</c:v>
                </c:pt>
                <c:pt idx="7">
                  <c:v>4.4103631911792006E-3</c:v>
                </c:pt>
                <c:pt idx="8">
                  <c:v>5.1069182200664826E-3</c:v>
                </c:pt>
                <c:pt idx="9">
                  <c:v>5.8013261463309568E-3</c:v>
                </c:pt>
                <c:pt idx="10">
                  <c:v>6.8670069145608664E-3</c:v>
                </c:pt>
                <c:pt idx="11">
                  <c:v>7.98946952821151E-3</c:v>
                </c:pt>
                <c:pt idx="12">
                  <c:v>9.4687775792763051E-3</c:v>
                </c:pt>
                <c:pt idx="13">
                  <c:v>1.0431883739531819E-2</c:v>
                </c:pt>
                <c:pt idx="14">
                  <c:v>1.1289659151507316E-2</c:v>
                </c:pt>
                <c:pt idx="15">
                  <c:v>1.2255244185926179E-2</c:v>
                </c:pt>
                <c:pt idx="16">
                  <c:v>1.3380960349877425E-2</c:v>
                </c:pt>
                <c:pt idx="17">
                  <c:v>1.4653081904413948E-2</c:v>
                </c:pt>
                <c:pt idx="18">
                  <c:v>1.5986904974462226E-2</c:v>
                </c:pt>
                <c:pt idx="19">
                  <c:v>1.7800476789868458E-2</c:v>
                </c:pt>
                <c:pt idx="20">
                  <c:v>2.0544606855995719E-2</c:v>
                </c:pt>
                <c:pt idx="21">
                  <c:v>2.28282222495109E-2</c:v>
                </c:pt>
                <c:pt idx="22">
                  <c:v>2.7169296701026885E-2</c:v>
                </c:pt>
                <c:pt idx="23">
                  <c:v>3.0570811549306881E-2</c:v>
                </c:pt>
                <c:pt idx="24">
                  <c:v>3.570430451270791E-2</c:v>
                </c:pt>
                <c:pt idx="25">
                  <c:v>4.196570218663892E-2</c:v>
                </c:pt>
                <c:pt idx="26">
                  <c:v>5.2353511407608654E-2</c:v>
                </c:pt>
                <c:pt idx="27">
                  <c:v>5.97880154212607E-2</c:v>
                </c:pt>
                <c:pt idx="28">
                  <c:v>6.9592732982273239E-2</c:v>
                </c:pt>
                <c:pt idx="29">
                  <c:v>8.398615706215154E-2</c:v>
                </c:pt>
                <c:pt idx="30">
                  <c:v>0.1031622318414271</c:v>
                </c:pt>
                <c:pt idx="31">
                  <c:v>0.12044989165626403</c:v>
                </c:pt>
                <c:pt idx="32">
                  <c:v>0.13884675039769595</c:v>
                </c:pt>
                <c:pt idx="33">
                  <c:v>0.16251131655210593</c:v>
                </c:pt>
                <c:pt idx="34">
                  <c:v>0.18518265222554192</c:v>
                </c:pt>
                <c:pt idx="35">
                  <c:v>0.20892678420780281</c:v>
                </c:pt>
                <c:pt idx="36">
                  <c:v>0.22994869928437178</c:v>
                </c:pt>
                <c:pt idx="37">
                  <c:v>0.24872127013936501</c:v>
                </c:pt>
                <c:pt idx="38">
                  <c:v>0.26718443934773634</c:v>
                </c:pt>
                <c:pt idx="39">
                  <c:v>0.29585077852298391</c:v>
                </c:pt>
                <c:pt idx="40">
                  <c:v>0.32329521144204348</c:v>
                </c:pt>
                <c:pt idx="41">
                  <c:v>0.34723182015604714</c:v>
                </c:pt>
                <c:pt idx="42">
                  <c:v>0.37682741896700483</c:v>
                </c:pt>
                <c:pt idx="43">
                  <c:v>0.41231274920385896</c:v>
                </c:pt>
                <c:pt idx="44">
                  <c:v>0.44291172414693386</c:v>
                </c:pt>
                <c:pt idx="45">
                  <c:v>0.47888812969247346</c:v>
                </c:pt>
                <c:pt idx="46">
                  <c:v>0.51035099062865708</c:v>
                </c:pt>
                <c:pt idx="47">
                  <c:v>0.53967097217330373</c:v>
                </c:pt>
                <c:pt idx="48">
                  <c:v>0.56784378782836931</c:v>
                </c:pt>
                <c:pt idx="49">
                  <c:v>0.59809991868011569</c:v>
                </c:pt>
                <c:pt idx="50">
                  <c:v>0.62387774900091719</c:v>
                </c:pt>
                <c:pt idx="51">
                  <c:v>0.65652617189863105</c:v>
                </c:pt>
                <c:pt idx="52">
                  <c:v>0.69595350699265368</c:v>
                </c:pt>
                <c:pt idx="53">
                  <c:v>0.72639702220423774</c:v>
                </c:pt>
                <c:pt idx="54">
                  <c:v>0.74744040074144547</c:v>
                </c:pt>
                <c:pt idx="55">
                  <c:v>0.76794894506356182</c:v>
                </c:pt>
                <c:pt idx="56">
                  <c:v>0.78960643766072958</c:v>
                </c:pt>
                <c:pt idx="57">
                  <c:v>0.80945495980434712</c:v>
                </c:pt>
                <c:pt idx="58">
                  <c:v>0.82611777431694478</c:v>
                </c:pt>
                <c:pt idx="59">
                  <c:v>0.83742077017013694</c:v>
                </c:pt>
                <c:pt idx="60">
                  <c:v>0.84715633696155768</c:v>
                </c:pt>
                <c:pt idx="61">
                  <c:v>0.85683702905170411</c:v>
                </c:pt>
                <c:pt idx="62">
                  <c:v>0.86508221985708467</c:v>
                </c:pt>
                <c:pt idx="63">
                  <c:v>0.87475652045555186</c:v>
                </c:pt>
                <c:pt idx="64">
                  <c:v>0.88268576685104705</c:v>
                </c:pt>
                <c:pt idx="65">
                  <c:v>0.88831625489739996</c:v>
                </c:pt>
                <c:pt idx="66">
                  <c:v>0.89563351480980591</c:v>
                </c:pt>
                <c:pt idx="67">
                  <c:v>0.903598900924379</c:v>
                </c:pt>
                <c:pt idx="68">
                  <c:v>0.91273994136594039</c:v>
                </c:pt>
                <c:pt idx="69">
                  <c:v>0.91811567860670207</c:v>
                </c:pt>
                <c:pt idx="70">
                  <c:v>0.92527340251049017</c:v>
                </c:pt>
                <c:pt idx="71">
                  <c:v>0.92885540710518089</c:v>
                </c:pt>
                <c:pt idx="72">
                  <c:v>0.93379156228885374</c:v>
                </c:pt>
                <c:pt idx="73">
                  <c:v>0.93945562853701203</c:v>
                </c:pt>
                <c:pt idx="74">
                  <c:v>0.94315791581539588</c:v>
                </c:pt>
                <c:pt idx="75">
                  <c:v>0.94571295615893602</c:v>
                </c:pt>
                <c:pt idx="76">
                  <c:v>0.94775386059138955</c:v>
                </c:pt>
                <c:pt idx="77">
                  <c:v>0.95037062440981435</c:v>
                </c:pt>
                <c:pt idx="78">
                  <c:v>0.957050356245149</c:v>
                </c:pt>
                <c:pt idx="79">
                  <c:v>0.96167068661527111</c:v>
                </c:pt>
                <c:pt idx="80">
                  <c:v>0.9647657858538139</c:v>
                </c:pt>
                <c:pt idx="81">
                  <c:v>0.96811661940197846</c:v>
                </c:pt>
                <c:pt idx="82">
                  <c:v>0.97028897177500517</c:v>
                </c:pt>
                <c:pt idx="83">
                  <c:v>0.97243403677785789</c:v>
                </c:pt>
                <c:pt idx="84">
                  <c:v>0.97462961626119016</c:v>
                </c:pt>
                <c:pt idx="85">
                  <c:v>0.97709069280018412</c:v>
                </c:pt>
                <c:pt idx="86">
                  <c:v>0.97891673539855018</c:v>
                </c:pt>
                <c:pt idx="87">
                  <c:v>0.98226682632559736</c:v>
                </c:pt>
                <c:pt idx="88">
                  <c:v>0.98415126381653018</c:v>
                </c:pt>
                <c:pt idx="89">
                  <c:v>0.98592739072409419</c:v>
                </c:pt>
                <c:pt idx="90">
                  <c:v>0.98827509822814841</c:v>
                </c:pt>
                <c:pt idx="91">
                  <c:v>0.98977644433426659</c:v>
                </c:pt>
                <c:pt idx="92">
                  <c:v>0.99090974198707316</c:v>
                </c:pt>
                <c:pt idx="93">
                  <c:v>0.99289486439559449</c:v>
                </c:pt>
                <c:pt idx="94">
                  <c:v>0.99446611018531461</c:v>
                </c:pt>
                <c:pt idx="95">
                  <c:v>0.9952596983079387</c:v>
                </c:pt>
                <c:pt idx="96">
                  <c:v>0.99570247634039555</c:v>
                </c:pt>
                <c:pt idx="97">
                  <c:v>0.99595464957958468</c:v>
                </c:pt>
                <c:pt idx="98">
                  <c:v>0.99637953077592856</c:v>
                </c:pt>
                <c:pt idx="99">
                  <c:v>0.99727605249749018</c:v>
                </c:pt>
                <c:pt idx="100">
                  <c:v>0.99752735019099958</c:v>
                </c:pt>
                <c:pt idx="101">
                  <c:v>0.99801633186349714</c:v>
                </c:pt>
                <c:pt idx="102">
                  <c:v>0.99824192955665048</c:v>
                </c:pt>
              </c:numCache>
            </c:numRef>
          </c:val>
          <c:smooth val="0"/>
          <c:extLst>
            <c:ext xmlns:c16="http://schemas.microsoft.com/office/drawing/2014/chart" uri="{C3380CC4-5D6E-409C-BE32-E72D297353CC}">
              <c16:uniqueId val="{00000000-9A54-44AE-BC0C-FBAE6E5BCC3F}"/>
            </c:ext>
          </c:extLst>
        </c:ser>
        <c:dLbls>
          <c:showLegendKey val="0"/>
          <c:showVal val="0"/>
          <c:showCatName val="0"/>
          <c:showSerName val="0"/>
          <c:showPercent val="0"/>
          <c:showBubbleSize val="0"/>
        </c:dLbls>
        <c:marker val="1"/>
        <c:smooth val="0"/>
        <c:axId val="332225152"/>
        <c:axId val="332235520"/>
      </c:lineChart>
      <c:lineChart>
        <c:grouping val="standard"/>
        <c:varyColors val="0"/>
        <c:ser>
          <c:idx val="1"/>
          <c:order val="1"/>
          <c:tx>
            <c:strRef>
              <c:f>'CO Graph'!$T$33</c:f>
              <c:strCache>
                <c:ptCount val="1"/>
                <c:pt idx="0">
                  <c:v>2018</c:v>
                </c:pt>
              </c:strCache>
            </c:strRef>
          </c:tx>
          <c:spPr>
            <a:ln w="25400">
              <a:solidFill>
                <a:srgbClr val="FF0000"/>
              </a:solidFill>
              <a:prstDash val="solid"/>
            </a:ln>
          </c:spPr>
          <c:marker>
            <c:symbol val="none"/>
          </c:marker>
          <c:val>
            <c:numRef>
              <c:f>'CO Graph'!$V$34:$V$136</c:f>
              <c:numCache>
                <c:formatCode>0</c:formatCode>
                <c:ptCount val="103"/>
                <c:pt idx="0">
                  <c:v>4</c:v>
                </c:pt>
                <c:pt idx="1">
                  <c:v>5</c:v>
                </c:pt>
                <c:pt idx="2">
                  <c:v>8</c:v>
                </c:pt>
                <c:pt idx="3">
                  <c:v>14</c:v>
                </c:pt>
                <c:pt idx="4">
                  <c:v>20</c:v>
                </c:pt>
                <c:pt idx="5">
                  <c:v>24</c:v>
                </c:pt>
                <c:pt idx="6">
                  <c:v>24</c:v>
                </c:pt>
                <c:pt idx="7">
                  <c:v>28</c:v>
                </c:pt>
                <c:pt idx="8">
                  <c:v>30</c:v>
                </c:pt>
                <c:pt idx="9">
                  <c:v>37</c:v>
                </c:pt>
                <c:pt idx="10">
                  <c:v>48</c:v>
                </c:pt>
                <c:pt idx="11">
                  <c:v>53</c:v>
                </c:pt>
                <c:pt idx="12">
                  <c:v>66</c:v>
                </c:pt>
                <c:pt idx="13">
                  <c:v>73</c:v>
                </c:pt>
                <c:pt idx="14">
                  <c:v>84</c:v>
                </c:pt>
                <c:pt idx="15">
                  <c:v>103</c:v>
                </c:pt>
                <c:pt idx="16">
                  <c:v>117.5</c:v>
                </c:pt>
                <c:pt idx="17">
                  <c:v>127.5</c:v>
                </c:pt>
                <c:pt idx="18">
                  <c:v>133.5</c:v>
                </c:pt>
                <c:pt idx="19">
                  <c:v>148.5</c:v>
                </c:pt>
                <c:pt idx="20">
                  <c:v>156.5</c:v>
                </c:pt>
                <c:pt idx="21">
                  <c:v>173.5</c:v>
                </c:pt>
                <c:pt idx="22">
                  <c:v>230.5</c:v>
                </c:pt>
                <c:pt idx="23">
                  <c:v>318.5</c:v>
                </c:pt>
                <c:pt idx="24">
                  <c:v>379.5</c:v>
                </c:pt>
                <c:pt idx="25">
                  <c:v>437.5</c:v>
                </c:pt>
                <c:pt idx="26">
                  <c:v>480.5</c:v>
                </c:pt>
                <c:pt idx="27">
                  <c:v>547.5</c:v>
                </c:pt>
                <c:pt idx="28">
                  <c:v>617.5</c:v>
                </c:pt>
                <c:pt idx="29">
                  <c:v>707.5</c:v>
                </c:pt>
                <c:pt idx="30">
                  <c:v>773.5</c:v>
                </c:pt>
                <c:pt idx="31">
                  <c:v>947.5</c:v>
                </c:pt>
                <c:pt idx="32">
                  <c:v>1153.5</c:v>
                </c:pt>
                <c:pt idx="33">
                  <c:v>1494.5</c:v>
                </c:pt>
                <c:pt idx="34">
                  <c:v>1688.5</c:v>
                </c:pt>
                <c:pt idx="35">
                  <c:v>1904.5</c:v>
                </c:pt>
                <c:pt idx="36">
                  <c:v>2058.5</c:v>
                </c:pt>
                <c:pt idx="37">
                  <c:v>2347.5</c:v>
                </c:pt>
                <c:pt idx="38">
                  <c:v>2500.5</c:v>
                </c:pt>
                <c:pt idx="39">
                  <c:v>2756.34</c:v>
                </c:pt>
                <c:pt idx="40">
                  <c:v>3115</c:v>
                </c:pt>
                <c:pt idx="41">
                  <c:v>3453</c:v>
                </c:pt>
                <c:pt idx="42">
                  <c:v>3666</c:v>
                </c:pt>
                <c:pt idx="43">
                  <c:v>3884</c:v>
                </c:pt>
                <c:pt idx="44">
                  <c:v>4274</c:v>
                </c:pt>
                <c:pt idx="45">
                  <c:v>4621</c:v>
                </c:pt>
                <c:pt idx="46">
                  <c:v>4984</c:v>
                </c:pt>
                <c:pt idx="47">
                  <c:v>5599</c:v>
                </c:pt>
                <c:pt idx="48">
                  <c:v>6271</c:v>
                </c:pt>
                <c:pt idx="49">
                  <c:v>6797</c:v>
                </c:pt>
                <c:pt idx="50">
                  <c:v>7195</c:v>
                </c:pt>
                <c:pt idx="51">
                  <c:v>7647.5</c:v>
                </c:pt>
                <c:pt idx="52">
                  <c:v>8154.5</c:v>
                </c:pt>
                <c:pt idx="53">
                  <c:v>8223.5</c:v>
                </c:pt>
                <c:pt idx="54">
                  <c:v>8430.5</c:v>
                </c:pt>
                <c:pt idx="55">
                  <c:v>8694.5</c:v>
                </c:pt>
                <c:pt idx="56">
                  <c:v>9162.5</c:v>
                </c:pt>
                <c:pt idx="57">
                  <c:v>9439.5</c:v>
                </c:pt>
                <c:pt idx="58">
                  <c:v>9487.5</c:v>
                </c:pt>
                <c:pt idx="59">
                  <c:v>9649.5</c:v>
                </c:pt>
                <c:pt idx="60">
                  <c:v>10033.5</c:v>
                </c:pt>
                <c:pt idx="61">
                  <c:v>10336.5</c:v>
                </c:pt>
                <c:pt idx="62">
                  <c:v>10558.5</c:v>
                </c:pt>
                <c:pt idx="63">
                  <c:v>10843.5</c:v>
                </c:pt>
                <c:pt idx="64">
                  <c:v>11063.5</c:v>
                </c:pt>
                <c:pt idx="65">
                  <c:v>11226.5</c:v>
                </c:pt>
                <c:pt idx="66">
                  <c:v>11395.5</c:v>
                </c:pt>
                <c:pt idx="67">
                  <c:v>11555.5</c:v>
                </c:pt>
                <c:pt idx="68">
                  <c:v>11699.5</c:v>
                </c:pt>
                <c:pt idx="69">
                  <c:v>11867.5</c:v>
                </c:pt>
                <c:pt idx="70">
                  <c:v>11914.5</c:v>
                </c:pt>
                <c:pt idx="71">
                  <c:v>11980.5</c:v>
                </c:pt>
                <c:pt idx="72">
                  <c:v>11983.5</c:v>
                </c:pt>
                <c:pt idx="73">
                  <c:v>11991.5</c:v>
                </c:pt>
                <c:pt idx="74">
                  <c:v>12000.5</c:v>
                </c:pt>
                <c:pt idx="75">
                  <c:v>12002.5</c:v>
                </c:pt>
                <c:pt idx="76">
                  <c:v>12002.5</c:v>
                </c:pt>
                <c:pt idx="77">
                  <c:v>12002.5</c:v>
                </c:pt>
                <c:pt idx="78">
                  <c:v>12003.5</c:v>
                </c:pt>
                <c:pt idx="79">
                  <c:v>12005.5</c:v>
                </c:pt>
                <c:pt idx="80">
                  <c:v>12007.5</c:v>
                </c:pt>
                <c:pt idx="81">
                  <c:v>12010.5</c:v>
                </c:pt>
                <c:pt idx="82">
                  <c:v>12012.5</c:v>
                </c:pt>
                <c:pt idx="83">
                  <c:v>12013.5</c:v>
                </c:pt>
                <c:pt idx="84">
                  <c:v>12016.5</c:v>
                </c:pt>
                <c:pt idx="85">
                  <c:v>12016.5</c:v>
                </c:pt>
                <c:pt idx="86">
                  <c:v>12020.5</c:v>
                </c:pt>
                <c:pt idx="87">
                  <c:v>12021.5</c:v>
                </c:pt>
                <c:pt idx="88">
                  <c:v>12029</c:v>
                </c:pt>
                <c:pt idx="89">
                  <c:v>12044</c:v>
                </c:pt>
                <c:pt idx="90">
                  <c:v>12061</c:v>
                </c:pt>
                <c:pt idx="91">
                  <c:v>12085</c:v>
                </c:pt>
                <c:pt idx="92">
                  <c:v>12103</c:v>
                </c:pt>
                <c:pt idx="93">
                  <c:v>12115</c:v>
                </c:pt>
                <c:pt idx="94">
                  <c:v>12130.5</c:v>
                </c:pt>
                <c:pt idx="95">
                  <c:v>12149.5</c:v>
                </c:pt>
                <c:pt idx="96">
                  <c:v>12168.5</c:v>
                </c:pt>
                <c:pt idx="97">
                  <c:v>12177.5</c:v>
                </c:pt>
                <c:pt idx="98">
                  <c:v>12182</c:v>
                </c:pt>
                <c:pt idx="99">
                  <c:v>12182</c:v>
                </c:pt>
                <c:pt idx="100">
                  <c:v>12183</c:v>
                </c:pt>
                <c:pt idx="101">
                  <c:v>12184</c:v>
                </c:pt>
                <c:pt idx="102">
                  <c:v>12184</c:v>
                </c:pt>
              </c:numCache>
            </c:numRef>
          </c:val>
          <c:smooth val="0"/>
          <c:extLst>
            <c:ext xmlns:c16="http://schemas.microsoft.com/office/drawing/2014/chart" uri="{C3380CC4-5D6E-409C-BE32-E72D297353CC}">
              <c16:uniqueId val="{00000001-9A54-44AE-BC0C-FBAE6E5BCC3F}"/>
            </c:ext>
          </c:extLst>
        </c:ser>
        <c:dLbls>
          <c:showLegendKey val="0"/>
          <c:showVal val="0"/>
          <c:showCatName val="0"/>
          <c:showSerName val="0"/>
          <c:showPercent val="0"/>
          <c:showBubbleSize val="0"/>
        </c:dLbls>
        <c:marker val="1"/>
        <c:smooth val="0"/>
        <c:axId val="332237440"/>
        <c:axId val="332239232"/>
      </c:lineChart>
      <c:catAx>
        <c:axId val="332225152"/>
        <c:scaling>
          <c:orientation val="minMax"/>
        </c:scaling>
        <c:delete val="0"/>
        <c:axPos val="b"/>
        <c:title>
          <c:tx>
            <c:rich>
              <a:bodyPr/>
              <a:lstStyle/>
              <a:p>
                <a:pPr>
                  <a:defRPr sz="1125" b="1" i="0" u="none" strike="noStrike" baseline="0">
                    <a:solidFill>
                      <a:srgbClr val="000000"/>
                    </a:solidFill>
                    <a:latin typeface="Arial"/>
                    <a:ea typeface="Arial"/>
                    <a:cs typeface="Arial"/>
                  </a:defRPr>
                </a:pPr>
                <a:r>
                  <a:rPr lang="en-CA" sz="1200"/>
                  <a:t>Date (mmdd</a:t>
                </a:r>
                <a:r>
                  <a:rPr lang="en-CA"/>
                  <a:t>)</a:t>
                </a:r>
              </a:p>
            </c:rich>
          </c:tx>
          <c:layout>
            <c:manualLayout>
              <c:xMode val="edge"/>
              <c:yMode val="edge"/>
              <c:x val="0.45152416162239045"/>
              <c:y val="0.9409512092238470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32235520"/>
        <c:crosses val="autoZero"/>
        <c:auto val="1"/>
        <c:lblAlgn val="ctr"/>
        <c:lblOffset val="100"/>
        <c:tickLblSkip val="4"/>
        <c:tickMarkSkip val="4"/>
        <c:noMultiLvlLbl val="0"/>
      </c:catAx>
      <c:valAx>
        <c:axId val="332235520"/>
        <c:scaling>
          <c:orientation val="minMax"/>
          <c:max val="1.1000000000000001"/>
          <c:min val="0"/>
        </c:scaling>
        <c:delete val="0"/>
        <c:axPos val="l"/>
        <c:title>
          <c:tx>
            <c:rich>
              <a:bodyPr/>
              <a:lstStyle/>
              <a:p>
                <a:pPr>
                  <a:defRPr sz="1125" b="1" i="0" u="none" strike="noStrike" baseline="0">
                    <a:solidFill>
                      <a:srgbClr val="000000"/>
                    </a:solidFill>
                    <a:latin typeface="Arial"/>
                    <a:ea typeface="Arial"/>
                    <a:cs typeface="Arial"/>
                  </a:defRPr>
                </a:pPr>
                <a:r>
                  <a:rPr lang="en-CA"/>
                  <a:t>Percent of total expected escapement</a:t>
                </a:r>
              </a:p>
            </c:rich>
          </c:tx>
          <c:layout>
            <c:manualLayout>
              <c:xMode val="edge"/>
              <c:yMode val="edge"/>
              <c:x val="6.403578939407603E-3"/>
              <c:y val="0.17453037120359954"/>
            </c:manualLayout>
          </c:layout>
          <c:overlay val="0"/>
          <c:spPr>
            <a:noFill/>
            <a:ln w="25400">
              <a:noFill/>
            </a:ln>
          </c:spPr>
        </c:title>
        <c:numFmt formatCode="0%" sourceLinked="0"/>
        <c:majorTickMark val="out"/>
        <c:minorTickMark val="none"/>
        <c:tickLblPos val="nextTo"/>
        <c:spPr>
          <a:ln>
            <a:solidFill>
              <a:srgbClr val="000000"/>
            </a:solidFill>
          </a:ln>
        </c:spPr>
        <c:txPr>
          <a:bodyPr rot="0" vert="horz"/>
          <a:lstStyle/>
          <a:p>
            <a:pPr>
              <a:defRPr sz="1000" b="0" i="0" u="none" strike="noStrike" baseline="0">
                <a:solidFill>
                  <a:srgbClr val="000000"/>
                </a:solidFill>
                <a:latin typeface="Arial"/>
                <a:ea typeface="Arial"/>
                <a:cs typeface="Arial"/>
              </a:defRPr>
            </a:pPr>
            <a:endParaRPr lang="en-US"/>
          </a:p>
        </c:txPr>
        <c:crossAx val="332225152"/>
        <c:crosses val="autoZero"/>
        <c:crossBetween val="between"/>
        <c:majorUnit val="0.25"/>
        <c:minorUnit val="0.02"/>
      </c:valAx>
      <c:catAx>
        <c:axId val="332237440"/>
        <c:scaling>
          <c:orientation val="minMax"/>
        </c:scaling>
        <c:delete val="1"/>
        <c:axPos val="b"/>
        <c:numFmt formatCode="General" sourceLinked="1"/>
        <c:majorTickMark val="out"/>
        <c:minorTickMark val="none"/>
        <c:tickLblPos val="nextTo"/>
        <c:crossAx val="332239232"/>
        <c:crosses val="autoZero"/>
        <c:auto val="1"/>
        <c:lblAlgn val="ctr"/>
        <c:lblOffset val="100"/>
        <c:noMultiLvlLbl val="0"/>
      </c:catAx>
      <c:valAx>
        <c:axId val="332239232"/>
        <c:scaling>
          <c:orientation val="minMax"/>
          <c:max val="22000"/>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32237440"/>
        <c:crosses val="max"/>
        <c:crossBetween val="between"/>
        <c:majorUnit val="4000"/>
        <c:minorUnit val="2000"/>
      </c:valAx>
      <c:spPr>
        <a:noFill/>
        <a:ln w="12700" cap="rnd">
          <a:noFill/>
        </a:ln>
      </c:spPr>
    </c:plotArea>
    <c:plotVisOnly val="1"/>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CA"/>
              <a:t>Stamp River Coho Escapement</a:t>
            </a:r>
          </a:p>
        </c:rich>
      </c:tx>
      <c:layout>
        <c:manualLayout>
          <c:xMode val="edge"/>
          <c:yMode val="edge"/>
          <c:x val="0.31450405124645997"/>
          <c:y val="2.8195514600265252E-2"/>
        </c:manualLayout>
      </c:layout>
      <c:overlay val="0"/>
      <c:spPr>
        <a:noFill/>
        <a:ln w="25400">
          <a:noFill/>
        </a:ln>
      </c:spPr>
    </c:title>
    <c:autoTitleDeleted val="0"/>
    <c:plotArea>
      <c:layout>
        <c:manualLayout>
          <c:layoutTarget val="inner"/>
          <c:xMode val="edge"/>
          <c:yMode val="edge"/>
          <c:x val="0.14198483866951833"/>
          <c:y val="0.14285727397467726"/>
          <c:w val="0.71297763073833398"/>
          <c:h val="0.71052696792668435"/>
        </c:manualLayout>
      </c:layout>
      <c:lineChart>
        <c:grouping val="standard"/>
        <c:varyColors val="0"/>
        <c:ser>
          <c:idx val="1"/>
          <c:order val="0"/>
          <c:tx>
            <c:strRef>
              <c:f>'CO Graph'!$CS$4</c:f>
              <c:strCache>
                <c:ptCount val="1"/>
                <c:pt idx="0">
                  <c:v>Jacks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'CO Graph'!$CU$3:$DJ$3</c:f>
              <c:numCache>
                <c:formatCode>General</c:formatCode>
                <c:ptCount val="16"/>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numCache>
            </c:numRef>
          </c:cat>
          <c:val>
            <c:numRef>
              <c:f>'CO Graph'!$CU$4:$DJ$4</c:f>
              <c:numCache>
                <c:formatCode>General</c:formatCode>
                <c:ptCount val="16"/>
                <c:pt idx="0">
                  <c:v>4633</c:v>
                </c:pt>
                <c:pt idx="1">
                  <c:v>5331</c:v>
                </c:pt>
                <c:pt idx="2">
                  <c:v>7572</c:v>
                </c:pt>
                <c:pt idx="3">
                  <c:v>7568</c:v>
                </c:pt>
                <c:pt idx="4">
                  <c:v>861</c:v>
                </c:pt>
                <c:pt idx="5">
                  <c:v>2986</c:v>
                </c:pt>
                <c:pt idx="6">
                  <c:v>3210</c:v>
                </c:pt>
                <c:pt idx="7">
                  <c:v>4105</c:v>
                </c:pt>
                <c:pt idx="8">
                  <c:v>3315</c:v>
                </c:pt>
                <c:pt idx="9">
                  <c:v>5005</c:v>
                </c:pt>
                <c:pt idx="10">
                  <c:v>9124</c:v>
                </c:pt>
                <c:pt idx="11">
                  <c:v>7548</c:v>
                </c:pt>
                <c:pt idx="12">
                  <c:v>5299</c:v>
                </c:pt>
                <c:pt idx="13">
                  <c:v>9205</c:v>
                </c:pt>
                <c:pt idx="14" formatCode="0">
                  <c:v>4117</c:v>
                </c:pt>
                <c:pt idx="15">
                  <c:v>7009</c:v>
                </c:pt>
              </c:numCache>
            </c:numRef>
          </c:val>
          <c:smooth val="0"/>
          <c:extLst>
            <c:ext xmlns:c16="http://schemas.microsoft.com/office/drawing/2014/chart" uri="{C3380CC4-5D6E-409C-BE32-E72D297353CC}">
              <c16:uniqueId val="{00000000-0C99-45CD-8BF0-CB92E137FE40}"/>
            </c:ext>
          </c:extLst>
        </c:ser>
        <c:ser>
          <c:idx val="2"/>
          <c:order val="1"/>
          <c:tx>
            <c:strRef>
              <c:f>'CO Graph'!$CS$5</c:f>
              <c:strCache>
                <c:ptCount val="1"/>
                <c:pt idx="0">
                  <c:v>Adults</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numRef>
              <c:f>'CO Graph'!$CU$3:$DJ$3</c:f>
              <c:numCache>
                <c:formatCode>General</c:formatCode>
                <c:ptCount val="16"/>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pt idx="14">
                  <c:v>2001</c:v>
                </c:pt>
                <c:pt idx="15">
                  <c:v>2002</c:v>
                </c:pt>
              </c:numCache>
            </c:numRef>
          </c:cat>
          <c:val>
            <c:numRef>
              <c:f>'CO Graph'!$CU$5:$DJ$5</c:f>
              <c:numCache>
                <c:formatCode>General</c:formatCode>
                <c:ptCount val="16"/>
                <c:pt idx="0">
                  <c:v>45441</c:v>
                </c:pt>
                <c:pt idx="1">
                  <c:v>37949</c:v>
                </c:pt>
                <c:pt idx="2">
                  <c:v>50148</c:v>
                </c:pt>
                <c:pt idx="3">
                  <c:v>15480</c:v>
                </c:pt>
                <c:pt idx="4">
                  <c:v>977</c:v>
                </c:pt>
                <c:pt idx="5">
                  <c:v>18373</c:v>
                </c:pt>
                <c:pt idx="6">
                  <c:v>14623</c:v>
                </c:pt>
                <c:pt idx="7">
                  <c:v>6496</c:v>
                </c:pt>
                <c:pt idx="8">
                  <c:v>70711</c:v>
                </c:pt>
                <c:pt idx="9">
                  <c:v>46379</c:v>
                </c:pt>
                <c:pt idx="10">
                  <c:v>92619</c:v>
                </c:pt>
                <c:pt idx="11">
                  <c:v>130620</c:v>
                </c:pt>
                <c:pt idx="12">
                  <c:v>75748</c:v>
                </c:pt>
                <c:pt idx="13">
                  <c:v>90527</c:v>
                </c:pt>
                <c:pt idx="14">
                  <c:v>40268</c:v>
                </c:pt>
                <c:pt idx="15">
                  <c:v>66099</c:v>
                </c:pt>
              </c:numCache>
            </c:numRef>
          </c:val>
          <c:smooth val="0"/>
          <c:extLst>
            <c:ext xmlns:c16="http://schemas.microsoft.com/office/drawing/2014/chart" uri="{C3380CC4-5D6E-409C-BE32-E72D297353CC}">
              <c16:uniqueId val="{00000001-0C99-45CD-8BF0-CB92E137FE40}"/>
            </c:ext>
          </c:extLst>
        </c:ser>
        <c:dLbls>
          <c:showLegendKey val="0"/>
          <c:showVal val="0"/>
          <c:showCatName val="0"/>
          <c:showSerName val="0"/>
          <c:showPercent val="0"/>
          <c:showBubbleSize val="0"/>
        </c:dLbls>
        <c:marker val="1"/>
        <c:smooth val="0"/>
        <c:axId val="331944704"/>
        <c:axId val="331946624"/>
      </c:lineChart>
      <c:catAx>
        <c:axId val="331944704"/>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CA"/>
                  <a:t>Brood Year</a:t>
                </a:r>
              </a:p>
            </c:rich>
          </c:tx>
          <c:layout>
            <c:manualLayout>
              <c:xMode val="edge"/>
              <c:yMode val="edge"/>
              <c:x val="0.44122170296226665"/>
              <c:y val="0.928572280835402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31946624"/>
        <c:crosses val="autoZero"/>
        <c:auto val="1"/>
        <c:lblAlgn val="ctr"/>
        <c:lblOffset val="100"/>
        <c:tickLblSkip val="1"/>
        <c:tickMarkSkip val="1"/>
        <c:noMultiLvlLbl val="0"/>
      </c:catAx>
      <c:valAx>
        <c:axId val="33194662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CA"/>
                  <a:t>Escapement</a:t>
                </a:r>
              </a:p>
            </c:rich>
          </c:tx>
          <c:layout>
            <c:manualLayout>
              <c:xMode val="edge"/>
              <c:yMode val="edge"/>
              <c:x val="2.4427499125938636E-2"/>
              <c:y val="0.4229327190039787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31944704"/>
        <c:crosses val="autoZero"/>
        <c:crossBetween val="between"/>
      </c:valAx>
      <c:spPr>
        <a:solidFill>
          <a:srgbClr val="C0C0C0"/>
        </a:solidFill>
        <a:ln w="12700">
          <a:solidFill>
            <a:srgbClr val="808080"/>
          </a:solidFill>
          <a:prstDash val="solid"/>
        </a:ln>
      </c:spPr>
    </c:plotArea>
    <c:legend>
      <c:legendPos val="r"/>
      <c:layout>
        <c:manualLayout>
          <c:xMode val="edge"/>
          <c:yMode val="edge"/>
          <c:x val="0.87175637505693515"/>
          <c:y val="0.45864703749764807"/>
          <c:w val="0.11603062084820853"/>
          <c:h val="8.0827141854093718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CA"/>
              <a:t>Cumulative Jack Coho Returns Through Stamp Falls 
2015 vs Average Timing (2002-2014 with 1 stdev)</a:t>
            </a:r>
          </a:p>
        </c:rich>
      </c:tx>
      <c:layout>
        <c:manualLayout>
          <c:xMode val="edge"/>
          <c:yMode val="edge"/>
          <c:x val="0.2790949744362532"/>
          <c:y val="2.5641075029807364E-2"/>
        </c:manualLayout>
      </c:layout>
      <c:overlay val="0"/>
      <c:spPr>
        <a:noFill/>
        <a:ln w="25400">
          <a:noFill/>
        </a:ln>
      </c:spPr>
    </c:title>
    <c:autoTitleDeleted val="0"/>
    <c:plotArea>
      <c:layout>
        <c:manualLayout>
          <c:layoutTarget val="inner"/>
          <c:xMode val="edge"/>
          <c:yMode val="edge"/>
          <c:x val="0.10775867738851476"/>
          <c:y val="0.1439844982443029"/>
          <c:w val="0.83081940266544874"/>
          <c:h val="0.71203292967388143"/>
        </c:manualLayout>
      </c:layout>
      <c:lineChart>
        <c:grouping val="standard"/>
        <c:varyColors val="0"/>
        <c:ser>
          <c:idx val="0"/>
          <c:order val="0"/>
          <c:tx>
            <c:strRef>
              <c:f>'CO Graph'!$CT$33</c:f>
              <c:strCache>
                <c:ptCount val="1"/>
                <c:pt idx="0">
                  <c:v>average 2014-2018</c:v>
                </c:pt>
              </c:strCache>
            </c:strRef>
          </c:tx>
          <c:spPr>
            <a:ln w="12700">
              <a:solidFill>
                <a:srgbClr val="0000FF"/>
              </a:solidFill>
              <a:prstDash val="sysDash"/>
            </a:ln>
          </c:spPr>
          <c:marker>
            <c:symbol val="none"/>
          </c:marker>
          <c:errBars>
            <c:errDir val="y"/>
            <c:errBarType val="both"/>
            <c:errValType val="cust"/>
            <c:noEndCap val="1"/>
            <c:plus>
              <c:numRef>
                <c:f>'CO Graph'!$AV$34:$AV$136</c:f>
                <c:numCache>
                  <c:formatCode>General</c:formatCode>
                  <c:ptCount val="103"/>
                  <c:pt idx="0">
                    <c:v>1.3117056537645148E-3</c:v>
                  </c:pt>
                  <c:pt idx="1">
                    <c:v>1.3820752466452723E-3</c:v>
                  </c:pt>
                  <c:pt idx="2">
                    <c:v>1.5581290851351666E-3</c:v>
                  </c:pt>
                  <c:pt idx="3">
                    <c:v>1.637239485652694E-3</c:v>
                  </c:pt>
                  <c:pt idx="4">
                    <c:v>2.0307002101923001E-3</c:v>
                  </c:pt>
                  <c:pt idx="5">
                    <c:v>2.2409886860451935E-3</c:v>
                  </c:pt>
                  <c:pt idx="6">
                    <c:v>2.9482769787521146E-3</c:v>
                  </c:pt>
                  <c:pt idx="7">
                    <c:v>3.5818685448995267E-3</c:v>
                  </c:pt>
                  <c:pt idx="8">
                    <c:v>4.4551026929103305E-3</c:v>
                  </c:pt>
                  <c:pt idx="9">
                    <c:v>5.0732805135205389E-3</c:v>
                  </c:pt>
                  <c:pt idx="10">
                    <c:v>6.3738078989339624E-3</c:v>
                  </c:pt>
                  <c:pt idx="11">
                    <c:v>7.7402917559025999E-3</c:v>
                  </c:pt>
                  <c:pt idx="12">
                    <c:v>9.2852399886321092E-3</c:v>
                  </c:pt>
                  <c:pt idx="13">
                    <c:v>1.0007391743772994E-2</c:v>
                  </c:pt>
                  <c:pt idx="14">
                    <c:v>1.001166312647101E-2</c:v>
                  </c:pt>
                  <c:pt idx="15">
                    <c:v>9.8686489825807935E-3</c:v>
                  </c:pt>
                  <c:pt idx="16">
                    <c:v>9.7663333334084036E-3</c:v>
                  </c:pt>
                  <c:pt idx="17">
                    <c:v>9.8672160989671364E-3</c:v>
                  </c:pt>
                  <c:pt idx="18">
                    <c:v>9.9388150326180109E-3</c:v>
                  </c:pt>
                  <c:pt idx="19">
                    <c:v>1.0553646854662443E-2</c:v>
                  </c:pt>
                  <c:pt idx="20">
                    <c:v>1.2135942075807668E-2</c:v>
                  </c:pt>
                  <c:pt idx="21">
                    <c:v>1.3828386860101063E-2</c:v>
                  </c:pt>
                  <c:pt idx="22">
                    <c:v>1.6995248305158028E-2</c:v>
                  </c:pt>
                  <c:pt idx="23">
                    <c:v>1.9343081878136967E-2</c:v>
                  </c:pt>
                  <c:pt idx="24">
                    <c:v>2.3483536350965208E-2</c:v>
                  </c:pt>
                  <c:pt idx="25">
                    <c:v>2.7620932798732841E-2</c:v>
                  </c:pt>
                  <c:pt idx="26">
                    <c:v>3.3091876231638284E-2</c:v>
                  </c:pt>
                  <c:pt idx="27">
                    <c:v>3.7708064220712073E-2</c:v>
                  </c:pt>
                  <c:pt idx="28">
                    <c:v>4.4067117294550408E-2</c:v>
                  </c:pt>
                  <c:pt idx="29">
                    <c:v>4.6876122248242738E-2</c:v>
                  </c:pt>
                  <c:pt idx="30">
                    <c:v>5.4611067439657358E-2</c:v>
                  </c:pt>
                  <c:pt idx="31">
                    <c:v>5.9195223541532477E-2</c:v>
                  </c:pt>
                  <c:pt idx="32">
                    <c:v>6.0659103957166421E-2</c:v>
                  </c:pt>
                  <c:pt idx="33">
                    <c:v>7.3098434868939646E-2</c:v>
                  </c:pt>
                  <c:pt idx="34">
                    <c:v>8.867737671599743E-2</c:v>
                  </c:pt>
                  <c:pt idx="35">
                    <c:v>0.10901226191926611</c:v>
                  </c:pt>
                  <c:pt idx="36">
                    <c:v>0.12773078657298681</c:v>
                  </c:pt>
                  <c:pt idx="37">
                    <c:v>0.14414235190220354</c:v>
                  </c:pt>
                  <c:pt idx="38">
                    <c:v>0.15929657311030043</c:v>
                  </c:pt>
                  <c:pt idx="39">
                    <c:v>0.17854950618336823</c:v>
                  </c:pt>
                  <c:pt idx="40">
                    <c:v>0.19507544565471982</c:v>
                  </c:pt>
                  <c:pt idx="41">
                    <c:v>0.19939682935647091</c:v>
                  </c:pt>
                  <c:pt idx="42">
                    <c:v>0.19583394911048874</c:v>
                  </c:pt>
                  <c:pt idx="43">
                    <c:v>0.18935532033934577</c:v>
                  </c:pt>
                  <c:pt idx="44">
                    <c:v>0.18152257132362479</c:v>
                  </c:pt>
                  <c:pt idx="45">
                    <c:v>0.16566958707818241</c:v>
                  </c:pt>
                  <c:pt idx="46">
                    <c:v>0.15238893245997925</c:v>
                  </c:pt>
                  <c:pt idx="47">
                    <c:v>0.14269984762524124</c:v>
                  </c:pt>
                  <c:pt idx="48">
                    <c:v>0.13455327045203408</c:v>
                  </c:pt>
                  <c:pt idx="49">
                    <c:v>0.12764029071074731</c:v>
                  </c:pt>
                  <c:pt idx="50">
                    <c:v>0.12171073169660927</c:v>
                  </c:pt>
                  <c:pt idx="51">
                    <c:v>0.10906051038881517</c:v>
                  </c:pt>
                  <c:pt idx="52">
                    <c:v>0.10036758699211626</c:v>
                  </c:pt>
                  <c:pt idx="53">
                    <c:v>9.1347927706570659E-2</c:v>
                  </c:pt>
                  <c:pt idx="54">
                    <c:v>8.0172629841408632E-2</c:v>
                  </c:pt>
                  <c:pt idx="55">
                    <c:v>7.255278976962172E-2</c:v>
                  </c:pt>
                  <c:pt idx="56">
                    <c:v>6.4891583626205479E-2</c:v>
                  </c:pt>
                  <c:pt idx="57">
                    <c:v>6.1453233975194282E-2</c:v>
                  </c:pt>
                  <c:pt idx="58">
                    <c:v>5.9231001463034484E-2</c:v>
                  </c:pt>
                  <c:pt idx="59">
                    <c:v>6.0474334942361374E-2</c:v>
                  </c:pt>
                  <c:pt idx="60">
                    <c:v>5.9404956557761644E-2</c:v>
                  </c:pt>
                  <c:pt idx="61">
                    <c:v>5.6002559141061059E-2</c:v>
                  </c:pt>
                  <c:pt idx="62">
                    <c:v>5.3527928805399382E-2</c:v>
                  </c:pt>
                  <c:pt idx="63">
                    <c:v>5.1944994846845054E-2</c:v>
                  </c:pt>
                  <c:pt idx="64">
                    <c:v>4.9533145724959468E-2</c:v>
                  </c:pt>
                  <c:pt idx="65">
                    <c:v>4.8009583262825853E-2</c:v>
                  </c:pt>
                  <c:pt idx="66">
                    <c:v>4.4163136802601734E-2</c:v>
                  </c:pt>
                  <c:pt idx="67">
                    <c:v>4.0907966068689239E-2</c:v>
                  </c:pt>
                  <c:pt idx="68">
                    <c:v>4.2748849720830387E-2</c:v>
                  </c:pt>
                  <c:pt idx="69">
                    <c:v>4.1431725590393681E-2</c:v>
                  </c:pt>
                  <c:pt idx="70">
                    <c:v>3.9108188951383974E-2</c:v>
                  </c:pt>
                  <c:pt idx="71">
                    <c:v>3.8100446573411495E-2</c:v>
                  </c:pt>
                  <c:pt idx="72">
                    <c:v>3.5125524809004272E-2</c:v>
                  </c:pt>
                  <c:pt idx="73">
                    <c:v>3.3827145822206986E-2</c:v>
                  </c:pt>
                  <c:pt idx="74">
                    <c:v>3.3094458899068077E-2</c:v>
                  </c:pt>
                  <c:pt idx="75">
                    <c:v>3.2212731059880796E-2</c:v>
                  </c:pt>
                  <c:pt idx="76">
                    <c:v>3.1235823607943011E-2</c:v>
                  </c:pt>
                  <c:pt idx="77">
                    <c:v>3.1971868878630856E-2</c:v>
                  </c:pt>
                  <c:pt idx="78">
                    <c:v>2.8041357613242592E-2</c:v>
                  </c:pt>
                  <c:pt idx="79">
                    <c:v>2.5117725129743165E-2</c:v>
                  </c:pt>
                  <c:pt idx="80">
                    <c:v>2.3203595278985453E-2</c:v>
                  </c:pt>
                  <c:pt idx="81">
                    <c:v>2.1506119382475392E-2</c:v>
                  </c:pt>
                  <c:pt idx="82">
                    <c:v>2.0402104303545453E-2</c:v>
                  </c:pt>
                  <c:pt idx="83">
                    <c:v>1.9523659038268845E-2</c:v>
                  </c:pt>
                  <c:pt idx="84">
                    <c:v>1.9655032943330132E-2</c:v>
                  </c:pt>
                  <c:pt idx="85">
                    <c:v>1.9245103615670733E-2</c:v>
                  </c:pt>
                  <c:pt idx="86">
                    <c:v>1.7775517415062635E-2</c:v>
                  </c:pt>
                  <c:pt idx="87">
                    <c:v>1.3185085913043397E-2</c:v>
                  </c:pt>
                  <c:pt idx="88">
                    <c:v>1.1076921937801925E-2</c:v>
                  </c:pt>
                  <c:pt idx="89">
                    <c:v>9.3634053424102547E-3</c:v>
                  </c:pt>
                  <c:pt idx="90">
                    <c:v>7.0658922282686876E-3</c:v>
                  </c:pt>
                  <c:pt idx="91">
                    <c:v>6.2770043554173744E-3</c:v>
                  </c:pt>
                  <c:pt idx="92">
                    <c:v>6.0493483177963409E-3</c:v>
                  </c:pt>
                  <c:pt idx="93">
                    <c:v>5.073125707397947E-3</c:v>
                  </c:pt>
                  <c:pt idx="94">
                    <c:v>4.3463430128659218E-3</c:v>
                  </c:pt>
                  <c:pt idx="95">
                    <c:v>4.5363083402301203E-3</c:v>
                  </c:pt>
                  <c:pt idx="96">
                    <c:v>4.6110592884714774E-3</c:v>
                  </c:pt>
                  <c:pt idx="97">
                    <c:v>4.6383550956411411E-3</c:v>
                  </c:pt>
                  <c:pt idx="98">
                    <c:v>4.4252471332647987E-3</c:v>
                  </c:pt>
                  <c:pt idx="99">
                    <c:v>3.3098493959754266E-3</c:v>
                  </c:pt>
                  <c:pt idx="100">
                    <c:v>3.0057259747916904E-3</c:v>
                  </c:pt>
                  <c:pt idx="101">
                    <c:v>2.4873730183644169E-3</c:v>
                  </c:pt>
                  <c:pt idx="102">
                    <c:v>2.1302652341052227E-3</c:v>
                  </c:pt>
                </c:numCache>
              </c:numRef>
            </c:plus>
            <c:minus>
              <c:numRef>
                <c:f>'CO Graph'!$AV$34:$AV$136</c:f>
                <c:numCache>
                  <c:formatCode>General</c:formatCode>
                  <c:ptCount val="103"/>
                  <c:pt idx="0">
                    <c:v>1.3117056537645148E-3</c:v>
                  </c:pt>
                  <c:pt idx="1">
                    <c:v>1.3820752466452723E-3</c:v>
                  </c:pt>
                  <c:pt idx="2">
                    <c:v>1.5581290851351666E-3</c:v>
                  </c:pt>
                  <c:pt idx="3">
                    <c:v>1.637239485652694E-3</c:v>
                  </c:pt>
                  <c:pt idx="4">
                    <c:v>2.0307002101923001E-3</c:v>
                  </c:pt>
                  <c:pt idx="5">
                    <c:v>2.2409886860451935E-3</c:v>
                  </c:pt>
                  <c:pt idx="6">
                    <c:v>2.9482769787521146E-3</c:v>
                  </c:pt>
                  <c:pt idx="7">
                    <c:v>3.5818685448995267E-3</c:v>
                  </c:pt>
                  <c:pt idx="8">
                    <c:v>4.4551026929103305E-3</c:v>
                  </c:pt>
                  <c:pt idx="9">
                    <c:v>5.0732805135205389E-3</c:v>
                  </c:pt>
                  <c:pt idx="10">
                    <c:v>6.3738078989339624E-3</c:v>
                  </c:pt>
                  <c:pt idx="11">
                    <c:v>7.7402917559025999E-3</c:v>
                  </c:pt>
                  <c:pt idx="12">
                    <c:v>9.2852399886321092E-3</c:v>
                  </c:pt>
                  <c:pt idx="13">
                    <c:v>1.0007391743772994E-2</c:v>
                  </c:pt>
                  <c:pt idx="14">
                    <c:v>1.001166312647101E-2</c:v>
                  </c:pt>
                  <c:pt idx="15">
                    <c:v>9.8686489825807935E-3</c:v>
                  </c:pt>
                  <c:pt idx="16">
                    <c:v>9.7663333334084036E-3</c:v>
                  </c:pt>
                  <c:pt idx="17">
                    <c:v>9.8672160989671364E-3</c:v>
                  </c:pt>
                  <c:pt idx="18">
                    <c:v>9.9388150326180109E-3</c:v>
                  </c:pt>
                  <c:pt idx="19">
                    <c:v>1.0553646854662443E-2</c:v>
                  </c:pt>
                  <c:pt idx="20">
                    <c:v>1.2135942075807668E-2</c:v>
                  </c:pt>
                  <c:pt idx="21">
                    <c:v>1.3828386860101063E-2</c:v>
                  </c:pt>
                  <c:pt idx="22">
                    <c:v>1.6995248305158028E-2</c:v>
                  </c:pt>
                  <c:pt idx="23">
                    <c:v>1.9343081878136967E-2</c:v>
                  </c:pt>
                  <c:pt idx="24">
                    <c:v>2.3483536350965208E-2</c:v>
                  </c:pt>
                  <c:pt idx="25">
                    <c:v>2.7620932798732841E-2</c:v>
                  </c:pt>
                  <c:pt idx="26">
                    <c:v>3.3091876231638284E-2</c:v>
                  </c:pt>
                  <c:pt idx="27">
                    <c:v>3.7708064220712073E-2</c:v>
                  </c:pt>
                  <c:pt idx="28">
                    <c:v>4.4067117294550408E-2</c:v>
                  </c:pt>
                  <c:pt idx="29">
                    <c:v>4.6876122248242738E-2</c:v>
                  </c:pt>
                  <c:pt idx="30">
                    <c:v>5.4611067439657358E-2</c:v>
                  </c:pt>
                  <c:pt idx="31">
                    <c:v>5.9195223541532477E-2</c:v>
                  </c:pt>
                  <c:pt idx="32">
                    <c:v>6.0659103957166421E-2</c:v>
                  </c:pt>
                  <c:pt idx="33">
                    <c:v>7.3098434868939646E-2</c:v>
                  </c:pt>
                  <c:pt idx="34">
                    <c:v>8.867737671599743E-2</c:v>
                  </c:pt>
                  <c:pt idx="35">
                    <c:v>0.10901226191926611</c:v>
                  </c:pt>
                  <c:pt idx="36">
                    <c:v>0.12773078657298681</c:v>
                  </c:pt>
                  <c:pt idx="37">
                    <c:v>0.14414235190220354</c:v>
                  </c:pt>
                  <c:pt idx="38">
                    <c:v>0.15929657311030043</c:v>
                  </c:pt>
                  <c:pt idx="39">
                    <c:v>0.17854950618336823</c:v>
                  </c:pt>
                  <c:pt idx="40">
                    <c:v>0.19507544565471982</c:v>
                  </c:pt>
                  <c:pt idx="41">
                    <c:v>0.19939682935647091</c:v>
                  </c:pt>
                  <c:pt idx="42">
                    <c:v>0.19583394911048874</c:v>
                  </c:pt>
                  <c:pt idx="43">
                    <c:v>0.18935532033934577</c:v>
                  </c:pt>
                  <c:pt idx="44">
                    <c:v>0.18152257132362479</c:v>
                  </c:pt>
                  <c:pt idx="45">
                    <c:v>0.16566958707818241</c:v>
                  </c:pt>
                  <c:pt idx="46">
                    <c:v>0.15238893245997925</c:v>
                  </c:pt>
                  <c:pt idx="47">
                    <c:v>0.14269984762524124</c:v>
                  </c:pt>
                  <c:pt idx="48">
                    <c:v>0.13455327045203408</c:v>
                  </c:pt>
                  <c:pt idx="49">
                    <c:v>0.12764029071074731</c:v>
                  </c:pt>
                  <c:pt idx="50">
                    <c:v>0.12171073169660927</c:v>
                  </c:pt>
                  <c:pt idx="51">
                    <c:v>0.10906051038881517</c:v>
                  </c:pt>
                  <c:pt idx="52">
                    <c:v>0.10036758699211626</c:v>
                  </c:pt>
                  <c:pt idx="53">
                    <c:v>9.1347927706570659E-2</c:v>
                  </c:pt>
                  <c:pt idx="54">
                    <c:v>8.0172629841408632E-2</c:v>
                  </c:pt>
                  <c:pt idx="55">
                    <c:v>7.255278976962172E-2</c:v>
                  </c:pt>
                  <c:pt idx="56">
                    <c:v>6.4891583626205479E-2</c:v>
                  </c:pt>
                  <c:pt idx="57">
                    <c:v>6.1453233975194282E-2</c:v>
                  </c:pt>
                  <c:pt idx="58">
                    <c:v>5.9231001463034484E-2</c:v>
                  </c:pt>
                  <c:pt idx="59">
                    <c:v>6.0474334942361374E-2</c:v>
                  </c:pt>
                  <c:pt idx="60">
                    <c:v>5.9404956557761644E-2</c:v>
                  </c:pt>
                  <c:pt idx="61">
                    <c:v>5.6002559141061059E-2</c:v>
                  </c:pt>
                  <c:pt idx="62">
                    <c:v>5.3527928805399382E-2</c:v>
                  </c:pt>
                  <c:pt idx="63">
                    <c:v>5.1944994846845054E-2</c:v>
                  </c:pt>
                  <c:pt idx="64">
                    <c:v>4.9533145724959468E-2</c:v>
                  </c:pt>
                  <c:pt idx="65">
                    <c:v>4.8009583262825853E-2</c:v>
                  </c:pt>
                  <c:pt idx="66">
                    <c:v>4.4163136802601734E-2</c:v>
                  </c:pt>
                  <c:pt idx="67">
                    <c:v>4.0907966068689239E-2</c:v>
                  </c:pt>
                  <c:pt idx="68">
                    <c:v>4.2748849720830387E-2</c:v>
                  </c:pt>
                  <c:pt idx="69">
                    <c:v>4.1431725590393681E-2</c:v>
                  </c:pt>
                  <c:pt idx="70">
                    <c:v>3.9108188951383974E-2</c:v>
                  </c:pt>
                  <c:pt idx="71">
                    <c:v>3.8100446573411495E-2</c:v>
                  </c:pt>
                  <c:pt idx="72">
                    <c:v>3.5125524809004272E-2</c:v>
                  </c:pt>
                  <c:pt idx="73">
                    <c:v>3.3827145822206986E-2</c:v>
                  </c:pt>
                  <c:pt idx="74">
                    <c:v>3.3094458899068077E-2</c:v>
                  </c:pt>
                  <c:pt idx="75">
                    <c:v>3.2212731059880796E-2</c:v>
                  </c:pt>
                  <c:pt idx="76">
                    <c:v>3.1235823607943011E-2</c:v>
                  </c:pt>
                  <c:pt idx="77">
                    <c:v>3.1971868878630856E-2</c:v>
                  </c:pt>
                  <c:pt idx="78">
                    <c:v>2.8041357613242592E-2</c:v>
                  </c:pt>
                  <c:pt idx="79">
                    <c:v>2.5117725129743165E-2</c:v>
                  </c:pt>
                  <c:pt idx="80">
                    <c:v>2.3203595278985453E-2</c:v>
                  </c:pt>
                  <c:pt idx="81">
                    <c:v>2.1506119382475392E-2</c:v>
                  </c:pt>
                  <c:pt idx="82">
                    <c:v>2.0402104303545453E-2</c:v>
                  </c:pt>
                  <c:pt idx="83">
                    <c:v>1.9523659038268845E-2</c:v>
                  </c:pt>
                  <c:pt idx="84">
                    <c:v>1.9655032943330132E-2</c:v>
                  </c:pt>
                  <c:pt idx="85">
                    <c:v>1.9245103615670733E-2</c:v>
                  </c:pt>
                  <c:pt idx="86">
                    <c:v>1.7775517415062635E-2</c:v>
                  </c:pt>
                  <c:pt idx="87">
                    <c:v>1.3185085913043397E-2</c:v>
                  </c:pt>
                  <c:pt idx="88">
                    <c:v>1.1076921937801925E-2</c:v>
                  </c:pt>
                  <c:pt idx="89">
                    <c:v>9.3634053424102547E-3</c:v>
                  </c:pt>
                  <c:pt idx="90">
                    <c:v>7.0658922282686876E-3</c:v>
                  </c:pt>
                  <c:pt idx="91">
                    <c:v>6.2770043554173744E-3</c:v>
                  </c:pt>
                  <c:pt idx="92">
                    <c:v>6.0493483177963409E-3</c:v>
                  </c:pt>
                  <c:pt idx="93">
                    <c:v>5.073125707397947E-3</c:v>
                  </c:pt>
                  <c:pt idx="94">
                    <c:v>4.3463430128659218E-3</c:v>
                  </c:pt>
                  <c:pt idx="95">
                    <c:v>4.5363083402301203E-3</c:v>
                  </c:pt>
                  <c:pt idx="96">
                    <c:v>4.6110592884714774E-3</c:v>
                  </c:pt>
                  <c:pt idx="97">
                    <c:v>4.6383550956411411E-3</c:v>
                  </c:pt>
                  <c:pt idx="98">
                    <c:v>4.4252471332647987E-3</c:v>
                  </c:pt>
                  <c:pt idx="99">
                    <c:v>3.3098493959754266E-3</c:v>
                  </c:pt>
                  <c:pt idx="100">
                    <c:v>3.0057259747916904E-3</c:v>
                  </c:pt>
                  <c:pt idx="101">
                    <c:v>2.4873730183644169E-3</c:v>
                  </c:pt>
                  <c:pt idx="102">
                    <c:v>2.1302652341052227E-3</c:v>
                  </c:pt>
                </c:numCache>
              </c:numRef>
            </c:minus>
            <c:spPr>
              <a:ln w="25400">
                <a:pattFill prst="pct25">
                  <a:fgClr>
                    <a:srgbClr val="0000FF"/>
                  </a:fgClr>
                  <a:bgClr>
                    <a:srgbClr val="FFFFFF"/>
                  </a:bgClr>
                </a:pattFill>
                <a:prstDash val="solid"/>
              </a:ln>
            </c:spPr>
          </c:errBars>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Graph'!$CT$34:$CT$136</c:f>
              <c:numCache>
                <c:formatCode>General</c:formatCode>
                <c:ptCount val="103"/>
                <c:pt idx="0">
                  <c:v>-7.5911128994754086E-5</c:v>
                </c:pt>
                <c:pt idx="1">
                  <c:v>-7.5911128994754086E-5</c:v>
                </c:pt>
                <c:pt idx="2">
                  <c:v>2.6278151739020004E-4</c:v>
                </c:pt>
                <c:pt idx="3">
                  <c:v>3.3400658861527119E-4</c:v>
                </c:pt>
                <c:pt idx="4">
                  <c:v>4.0523165984034245E-4</c:v>
                </c:pt>
                <c:pt idx="5">
                  <c:v>4.0523165984034245E-4</c:v>
                </c:pt>
                <c:pt idx="6">
                  <c:v>4.0523165984034245E-4</c:v>
                </c:pt>
                <c:pt idx="7">
                  <c:v>4.5902402132501162E-4</c:v>
                </c:pt>
                <c:pt idx="8">
                  <c:v>5.6660874429435002E-4</c:v>
                </c:pt>
                <c:pt idx="9">
                  <c:v>5.6660874429435002E-4</c:v>
                </c:pt>
                <c:pt idx="10">
                  <c:v>5.9899740826196133E-4</c:v>
                </c:pt>
                <c:pt idx="11">
                  <c:v>5.9899740826196133E-4</c:v>
                </c:pt>
                <c:pt idx="12">
                  <c:v>5.704308974620279E-4</c:v>
                </c:pt>
                <c:pt idx="13">
                  <c:v>7.0643329662232177E-4</c:v>
                </c:pt>
                <c:pt idx="14">
                  <c:v>8.6383939329967346E-4</c:v>
                </c:pt>
                <c:pt idx="15">
                  <c:v>1.4736033163949851E-3</c:v>
                </c:pt>
                <c:pt idx="16">
                  <c:v>2.3112452684575929E-3</c:v>
                </c:pt>
                <c:pt idx="17">
                  <c:v>4.3412092980842009E-3</c:v>
                </c:pt>
                <c:pt idx="18">
                  <c:v>5.4709154612393599E-3</c:v>
                </c:pt>
                <c:pt idx="19">
                  <c:v>6.7661621249070769E-3</c:v>
                </c:pt>
                <c:pt idx="20">
                  <c:v>8.1150395527379571E-3</c:v>
                </c:pt>
                <c:pt idx="21">
                  <c:v>1.1153993630780111E-2</c:v>
                </c:pt>
                <c:pt idx="22">
                  <c:v>1.2692448084744489E-2</c:v>
                </c:pt>
                <c:pt idx="23">
                  <c:v>1.6136639845268058E-2</c:v>
                </c:pt>
                <c:pt idx="24">
                  <c:v>2.0149232149460794E-2</c:v>
                </c:pt>
                <c:pt idx="25">
                  <c:v>2.493389295984736E-2</c:v>
                </c:pt>
                <c:pt idx="26">
                  <c:v>3.1070933455501513E-2</c:v>
                </c:pt>
                <c:pt idx="27">
                  <c:v>3.8473002010013628E-2</c:v>
                </c:pt>
                <c:pt idx="28">
                  <c:v>4.7526113139853658E-2</c:v>
                </c:pt>
                <c:pt idx="29">
                  <c:v>6.2975962600046426E-2</c:v>
                </c:pt>
                <c:pt idx="30">
                  <c:v>7.8184023763267302E-2</c:v>
                </c:pt>
                <c:pt idx="31">
                  <c:v>9.2356454885181447E-2</c:v>
                </c:pt>
                <c:pt idx="32">
                  <c:v>0.1047213227681385</c:v>
                </c:pt>
                <c:pt idx="33">
                  <c:v>0.12016398854267481</c:v>
                </c:pt>
                <c:pt idx="34">
                  <c:v>0.13633564177495971</c:v>
                </c:pt>
                <c:pt idx="35">
                  <c:v>0.15538234812522891</c:v>
                </c:pt>
                <c:pt idx="36">
                  <c:v>0.16823068667587499</c:v>
                </c:pt>
                <c:pt idx="37">
                  <c:v>0.18751618346739612</c:v>
                </c:pt>
                <c:pt idx="38">
                  <c:v>0.20724259289121011</c:v>
                </c:pt>
                <c:pt idx="39">
                  <c:v>0.23788068380994237</c:v>
                </c:pt>
                <c:pt idx="40">
                  <c:v>0.26649699778523006</c:v>
                </c:pt>
                <c:pt idx="41">
                  <c:v>0.29452008445892647</c:v>
                </c:pt>
                <c:pt idx="42">
                  <c:v>0.33232812731245015</c:v>
                </c:pt>
                <c:pt idx="43">
                  <c:v>0.37106457972020673</c:v>
                </c:pt>
                <c:pt idx="44">
                  <c:v>0.41808010461456224</c:v>
                </c:pt>
                <c:pt idx="45">
                  <c:v>0.45526543823853488</c:v>
                </c:pt>
                <c:pt idx="46">
                  <c:v>0.49646173135075422</c:v>
                </c:pt>
                <c:pt idx="47">
                  <c:v>0.53518767577752879</c:v>
                </c:pt>
                <c:pt idx="48">
                  <c:v>0.57499624869883004</c:v>
                </c:pt>
                <c:pt idx="49">
                  <c:v>0.60509018390092784</c:v>
                </c:pt>
                <c:pt idx="50">
                  <c:v>0.63273475665105827</c:v>
                </c:pt>
                <c:pt idx="51">
                  <c:v>0.66151783099921124</c:v>
                </c:pt>
                <c:pt idx="52">
                  <c:v>0.69175493708724844</c:v>
                </c:pt>
                <c:pt idx="53">
                  <c:v>0.72630678790749603</c:v>
                </c:pt>
                <c:pt idx="54">
                  <c:v>0.75392504890158973</c:v>
                </c:pt>
                <c:pt idx="55">
                  <c:v>0.78200687288712945</c:v>
                </c:pt>
                <c:pt idx="56">
                  <c:v>0.80303697403600327</c:v>
                </c:pt>
                <c:pt idx="57">
                  <c:v>0.82333943048792269</c:v>
                </c:pt>
                <c:pt idx="58">
                  <c:v>0.84048384679987276</c:v>
                </c:pt>
                <c:pt idx="59">
                  <c:v>0.85396051524263628</c:v>
                </c:pt>
                <c:pt idx="60">
                  <c:v>0.87119394092679259</c:v>
                </c:pt>
                <c:pt idx="61">
                  <c:v>0.88431602323335101</c:v>
                </c:pt>
                <c:pt idx="62">
                  <c:v>0.89541131054948675</c:v>
                </c:pt>
                <c:pt idx="63">
                  <c:v>0.90593956078753135</c:v>
                </c:pt>
                <c:pt idx="64">
                  <c:v>0.91312455962447303</c:v>
                </c:pt>
                <c:pt idx="65">
                  <c:v>0.92021568474298676</c:v>
                </c:pt>
                <c:pt idx="66">
                  <c:v>0.92912311197275999</c:v>
                </c:pt>
                <c:pt idx="67">
                  <c:v>0.93900306384570098</c:v>
                </c:pt>
                <c:pt idx="68">
                  <c:v>0.94676807076987424</c:v>
                </c:pt>
                <c:pt idx="69">
                  <c:v>0.95177124059408236</c:v>
                </c:pt>
                <c:pt idx="70">
                  <c:v>0.96040495942333504</c:v>
                </c:pt>
                <c:pt idx="71">
                  <c:v>0.96427397881765786</c:v>
                </c:pt>
                <c:pt idx="72">
                  <c:v>0.97042863280819991</c:v>
                </c:pt>
                <c:pt idx="73">
                  <c:v>0.97494961014832937</c:v>
                </c:pt>
                <c:pt idx="74">
                  <c:v>0.97669550807433425</c:v>
                </c:pt>
                <c:pt idx="75">
                  <c:v>0.9804633201092452</c:v>
                </c:pt>
                <c:pt idx="76">
                  <c:v>0.98233685949064076</c:v>
                </c:pt>
                <c:pt idx="77">
                  <c:v>0.9835846509981081</c:v>
                </c:pt>
                <c:pt idx="78">
                  <c:v>0.98601927226773189</c:v>
                </c:pt>
                <c:pt idx="79">
                  <c:v>0.987898456049774</c:v>
                </c:pt>
                <c:pt idx="80">
                  <c:v>0.98869316860008349</c:v>
                </c:pt>
                <c:pt idx="81">
                  <c:v>0.98962879386409619</c:v>
                </c:pt>
                <c:pt idx="82">
                  <c:v>0.9898046641062439</c:v>
                </c:pt>
                <c:pt idx="83">
                  <c:v>0.99024017424365918</c:v>
                </c:pt>
                <c:pt idx="84">
                  <c:v>0.99135698982996634</c:v>
                </c:pt>
                <c:pt idx="85">
                  <c:v>0.99221802092221856</c:v>
                </c:pt>
                <c:pt idx="86">
                  <c:v>0.99282635839988109</c:v>
                </c:pt>
                <c:pt idx="87">
                  <c:v>0.99401119397128446</c:v>
                </c:pt>
                <c:pt idx="88">
                  <c:v>0.99442564891205509</c:v>
                </c:pt>
                <c:pt idx="89">
                  <c:v>0.99469276798634243</c:v>
                </c:pt>
                <c:pt idx="90">
                  <c:v>0.9952268561873987</c:v>
                </c:pt>
                <c:pt idx="91">
                  <c:v>0.99580759089199522</c:v>
                </c:pt>
                <c:pt idx="92">
                  <c:v>0.99646267470632988</c:v>
                </c:pt>
                <c:pt idx="93">
                  <c:v>0.99695616481460847</c:v>
                </c:pt>
                <c:pt idx="94">
                  <c:v>0.99717452608605339</c:v>
                </c:pt>
                <c:pt idx="95">
                  <c:v>0.99724731317653514</c:v>
                </c:pt>
                <c:pt idx="96">
                  <c:v>0.99744276590000847</c:v>
                </c:pt>
                <c:pt idx="97">
                  <c:v>0.99768842105263145</c:v>
                </c:pt>
                <c:pt idx="98">
                  <c:v>0.9978380566801619</c:v>
                </c:pt>
                <c:pt idx="99">
                  <c:v>0.99809554655870447</c:v>
                </c:pt>
                <c:pt idx="100">
                  <c:v>0.99846089068825916</c:v>
                </c:pt>
                <c:pt idx="101">
                  <c:v>0.99893376518218635</c:v>
                </c:pt>
                <c:pt idx="102">
                  <c:v>0.99951417004048582</c:v>
                </c:pt>
              </c:numCache>
            </c:numRef>
          </c:val>
          <c:smooth val="0"/>
          <c:extLst>
            <c:ext xmlns:c16="http://schemas.microsoft.com/office/drawing/2014/chart" uri="{C3380CC4-5D6E-409C-BE32-E72D297353CC}">
              <c16:uniqueId val="{00000000-26FB-41B2-AB79-6F473044F85F}"/>
            </c:ext>
          </c:extLst>
        </c:ser>
        <c:dLbls>
          <c:showLegendKey val="0"/>
          <c:showVal val="0"/>
          <c:showCatName val="0"/>
          <c:showSerName val="0"/>
          <c:showPercent val="0"/>
          <c:showBubbleSize val="0"/>
        </c:dLbls>
        <c:marker val="1"/>
        <c:smooth val="0"/>
        <c:axId val="332072448"/>
        <c:axId val="332074368"/>
      </c:lineChart>
      <c:lineChart>
        <c:grouping val="standard"/>
        <c:varyColors val="0"/>
        <c:ser>
          <c:idx val="1"/>
          <c:order val="1"/>
          <c:tx>
            <c:strRef>
              <c:f>'CO Graph'!$BU$33</c:f>
              <c:strCache>
                <c:ptCount val="1"/>
                <c:pt idx="0">
                  <c:v>2017</c:v>
                </c:pt>
              </c:strCache>
            </c:strRef>
          </c:tx>
          <c:spPr>
            <a:ln w="25400">
              <a:solidFill>
                <a:srgbClr val="FF0000"/>
              </a:solidFill>
              <a:prstDash val="solid"/>
            </a:ln>
          </c:spPr>
          <c:marker>
            <c:symbol val="none"/>
          </c:marker>
          <c:val>
            <c:numRef>
              <c:f>'CO Graph'!$BU$34:$BU$136</c:f>
              <c:numCache>
                <c:formatCode>General</c:formatCode>
                <c:ptCount val="103"/>
                <c:pt idx="0">
                  <c:v>0</c:v>
                </c:pt>
                <c:pt idx="1">
                  <c:v>0</c:v>
                </c:pt>
                <c:pt idx="2">
                  <c:v>0</c:v>
                </c:pt>
                <c:pt idx="3">
                  <c:v>0</c:v>
                </c:pt>
                <c:pt idx="4">
                  <c:v>0</c:v>
                </c:pt>
                <c:pt idx="5">
                  <c:v>0</c:v>
                </c:pt>
                <c:pt idx="6">
                  <c:v>0</c:v>
                </c:pt>
                <c:pt idx="7">
                  <c:v>0</c:v>
                </c:pt>
                <c:pt idx="8">
                  <c:v>0</c:v>
                </c:pt>
                <c:pt idx="9">
                  <c:v>0</c:v>
                </c:pt>
                <c:pt idx="10">
                  <c:v>1</c:v>
                </c:pt>
                <c:pt idx="11">
                  <c:v>1</c:v>
                </c:pt>
                <c:pt idx="12">
                  <c:v>3</c:v>
                </c:pt>
                <c:pt idx="13">
                  <c:v>5</c:v>
                </c:pt>
                <c:pt idx="14">
                  <c:v>6</c:v>
                </c:pt>
                <c:pt idx="15">
                  <c:v>13</c:v>
                </c:pt>
                <c:pt idx="16">
                  <c:v>15</c:v>
                </c:pt>
                <c:pt idx="17">
                  <c:v>21</c:v>
                </c:pt>
                <c:pt idx="18">
                  <c:v>37</c:v>
                </c:pt>
                <c:pt idx="19">
                  <c:v>55</c:v>
                </c:pt>
                <c:pt idx="20">
                  <c:v>80</c:v>
                </c:pt>
                <c:pt idx="21">
                  <c:v>103</c:v>
                </c:pt>
                <c:pt idx="22">
                  <c:v>119</c:v>
                </c:pt>
                <c:pt idx="23">
                  <c:v>143</c:v>
                </c:pt>
                <c:pt idx="24">
                  <c:v>190</c:v>
                </c:pt>
                <c:pt idx="25">
                  <c:v>230</c:v>
                </c:pt>
                <c:pt idx="26">
                  <c:v>284</c:v>
                </c:pt>
                <c:pt idx="27">
                  <c:v>354</c:v>
                </c:pt>
                <c:pt idx="28">
                  <c:v>401</c:v>
                </c:pt>
                <c:pt idx="29">
                  <c:v>463</c:v>
                </c:pt>
                <c:pt idx="30">
                  <c:v>535</c:v>
                </c:pt>
                <c:pt idx="31">
                  <c:v>679</c:v>
                </c:pt>
                <c:pt idx="32">
                  <c:v>755</c:v>
                </c:pt>
                <c:pt idx="33">
                  <c:v>814</c:v>
                </c:pt>
                <c:pt idx="34">
                  <c:v>865</c:v>
                </c:pt>
                <c:pt idx="35">
                  <c:v>897</c:v>
                </c:pt>
                <c:pt idx="36">
                  <c:v>918</c:v>
                </c:pt>
                <c:pt idx="37">
                  <c:v>942</c:v>
                </c:pt>
                <c:pt idx="38">
                  <c:v>989</c:v>
                </c:pt>
                <c:pt idx="39">
                  <c:v>1212</c:v>
                </c:pt>
                <c:pt idx="40">
                  <c:v>1416</c:v>
                </c:pt>
                <c:pt idx="41">
                  <c:v>1553</c:v>
                </c:pt>
                <c:pt idx="42">
                  <c:v>1777</c:v>
                </c:pt>
                <c:pt idx="43">
                  <c:v>2058</c:v>
                </c:pt>
                <c:pt idx="44">
                  <c:v>2502</c:v>
                </c:pt>
                <c:pt idx="45">
                  <c:v>2774</c:v>
                </c:pt>
                <c:pt idx="46">
                  <c:v>3131</c:v>
                </c:pt>
                <c:pt idx="47">
                  <c:v>3417</c:v>
                </c:pt>
                <c:pt idx="48">
                  <c:v>3625</c:v>
                </c:pt>
                <c:pt idx="49">
                  <c:v>3892</c:v>
                </c:pt>
                <c:pt idx="50">
                  <c:v>4133</c:v>
                </c:pt>
                <c:pt idx="51">
                  <c:v>4352</c:v>
                </c:pt>
                <c:pt idx="52">
                  <c:v>4552</c:v>
                </c:pt>
                <c:pt idx="53">
                  <c:v>4712</c:v>
                </c:pt>
                <c:pt idx="54">
                  <c:v>4894</c:v>
                </c:pt>
                <c:pt idx="55">
                  <c:v>5068</c:v>
                </c:pt>
                <c:pt idx="56">
                  <c:v>5197</c:v>
                </c:pt>
                <c:pt idx="57">
                  <c:v>5290</c:v>
                </c:pt>
                <c:pt idx="58">
                  <c:v>5363</c:v>
                </c:pt>
                <c:pt idx="59">
                  <c:v>5428</c:v>
                </c:pt>
                <c:pt idx="60">
                  <c:v>5490</c:v>
                </c:pt>
                <c:pt idx="61">
                  <c:v>5526</c:v>
                </c:pt>
                <c:pt idx="62">
                  <c:v>5572</c:v>
                </c:pt>
                <c:pt idx="63">
                  <c:v>5602</c:v>
                </c:pt>
                <c:pt idx="64">
                  <c:v>5626</c:v>
                </c:pt>
                <c:pt idx="65">
                  <c:v>5657</c:v>
                </c:pt>
                <c:pt idx="66">
                  <c:v>5692</c:v>
                </c:pt>
                <c:pt idx="67">
                  <c:v>5718</c:v>
                </c:pt>
                <c:pt idx="68">
                  <c:v>5738</c:v>
                </c:pt>
                <c:pt idx="69">
                  <c:v>5743</c:v>
                </c:pt>
                <c:pt idx="70">
                  <c:v>5781</c:v>
                </c:pt>
                <c:pt idx="71">
                  <c:v>5803</c:v>
                </c:pt>
                <c:pt idx="72">
                  <c:v>5844</c:v>
                </c:pt>
                <c:pt idx="73">
                  <c:v>5866</c:v>
                </c:pt>
                <c:pt idx="74">
                  <c:v>5888.16</c:v>
                </c:pt>
                <c:pt idx="75">
                  <c:v>5910.5</c:v>
                </c:pt>
                <c:pt idx="76">
                  <c:v>5933</c:v>
                </c:pt>
                <c:pt idx="77">
                  <c:v>5939</c:v>
                </c:pt>
                <c:pt idx="78">
                  <c:v>5987</c:v>
                </c:pt>
                <c:pt idx="79">
                  <c:v>6014</c:v>
                </c:pt>
                <c:pt idx="80">
                  <c:v>6026</c:v>
                </c:pt>
                <c:pt idx="81">
                  <c:v>6043</c:v>
                </c:pt>
                <c:pt idx="82">
                  <c:v>6046</c:v>
                </c:pt>
                <c:pt idx="83">
                  <c:v>6055</c:v>
                </c:pt>
                <c:pt idx="84">
                  <c:v>6061</c:v>
                </c:pt>
                <c:pt idx="85">
                  <c:v>6072</c:v>
                </c:pt>
                <c:pt idx="86">
                  <c:v>6074</c:v>
                </c:pt>
                <c:pt idx="87">
                  <c:v>6084</c:v>
                </c:pt>
                <c:pt idx="88">
                  <c:v>6088</c:v>
                </c:pt>
                <c:pt idx="89">
                  <c:v>6094</c:v>
                </c:pt>
                <c:pt idx="90">
                  <c:v>6095</c:v>
                </c:pt>
                <c:pt idx="91">
                  <c:v>6095</c:v>
                </c:pt>
                <c:pt idx="92">
                  <c:v>6095</c:v>
                </c:pt>
                <c:pt idx="93">
                  <c:v>6099</c:v>
                </c:pt>
                <c:pt idx="94">
                  <c:v>6099</c:v>
                </c:pt>
                <c:pt idx="95">
                  <c:v>6099</c:v>
                </c:pt>
                <c:pt idx="96">
                  <c:v>6100.54</c:v>
                </c:pt>
                <c:pt idx="97">
                  <c:v>6103.63</c:v>
                </c:pt>
                <c:pt idx="98">
                  <c:v>6108.25</c:v>
                </c:pt>
                <c:pt idx="99">
                  <c:v>6116.2</c:v>
                </c:pt>
                <c:pt idx="100">
                  <c:v>6127.48</c:v>
                </c:pt>
                <c:pt idx="101">
                  <c:v>6142.08</c:v>
                </c:pt>
                <c:pt idx="102">
                  <c:v>6160</c:v>
                </c:pt>
              </c:numCache>
            </c:numRef>
          </c:val>
          <c:smooth val="0"/>
          <c:extLst>
            <c:ext xmlns:c16="http://schemas.microsoft.com/office/drawing/2014/chart" uri="{C3380CC4-5D6E-409C-BE32-E72D297353CC}">
              <c16:uniqueId val="{00000001-26FB-41B2-AB79-6F473044F85F}"/>
            </c:ext>
          </c:extLst>
        </c:ser>
        <c:dLbls>
          <c:showLegendKey val="0"/>
          <c:showVal val="0"/>
          <c:showCatName val="0"/>
          <c:showSerName val="0"/>
          <c:showPercent val="0"/>
          <c:showBubbleSize val="0"/>
        </c:dLbls>
        <c:marker val="1"/>
        <c:smooth val="0"/>
        <c:axId val="332084736"/>
        <c:axId val="332086272"/>
      </c:lineChart>
      <c:catAx>
        <c:axId val="332072448"/>
        <c:scaling>
          <c:orientation val="minMax"/>
        </c:scaling>
        <c:delete val="0"/>
        <c:axPos val="b"/>
        <c:title>
          <c:tx>
            <c:rich>
              <a:bodyPr/>
              <a:lstStyle/>
              <a:p>
                <a:pPr>
                  <a:defRPr sz="1175" b="1" i="0" u="none" strike="noStrike" baseline="0">
                    <a:solidFill>
                      <a:srgbClr val="000000"/>
                    </a:solidFill>
                    <a:latin typeface="Arial"/>
                    <a:ea typeface="Arial"/>
                    <a:cs typeface="Arial"/>
                  </a:defRPr>
                </a:pPr>
                <a:r>
                  <a:rPr lang="en-CA"/>
                  <a:t>Date</a:t>
                </a:r>
              </a:p>
            </c:rich>
          </c:tx>
          <c:layout>
            <c:manualLayout>
              <c:xMode val="edge"/>
              <c:yMode val="edge"/>
              <c:x val="0.49892267630882331"/>
              <c:y val="0.934913043394514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32074368"/>
        <c:crosses val="autoZero"/>
        <c:auto val="1"/>
        <c:lblAlgn val="ctr"/>
        <c:lblOffset val="100"/>
        <c:tickLblSkip val="4"/>
        <c:tickMarkSkip val="4"/>
        <c:noMultiLvlLbl val="0"/>
      </c:catAx>
      <c:valAx>
        <c:axId val="332074368"/>
        <c:scaling>
          <c:orientation val="minMax"/>
          <c:max val="1"/>
          <c:min val="0"/>
        </c:scaling>
        <c:delete val="0"/>
        <c:axPos val="l"/>
        <c:title>
          <c:tx>
            <c:rich>
              <a:bodyPr/>
              <a:lstStyle/>
              <a:p>
                <a:pPr>
                  <a:defRPr sz="1175" b="1" i="0" u="none" strike="noStrike" baseline="0">
                    <a:solidFill>
                      <a:srgbClr val="000000"/>
                    </a:solidFill>
                    <a:latin typeface="Arial"/>
                    <a:ea typeface="Arial"/>
                    <a:cs typeface="Arial"/>
                  </a:defRPr>
                </a:pPr>
                <a:r>
                  <a:rPr lang="en-CA"/>
                  <a:t>% of Total Expected Escapement</a:t>
                </a:r>
              </a:p>
            </c:rich>
          </c:tx>
          <c:layout>
            <c:manualLayout>
              <c:xMode val="edge"/>
              <c:yMode val="edge"/>
              <c:x val="2.8017256121013835E-2"/>
              <c:y val="0.2445764079766240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32072448"/>
        <c:crosses val="autoZero"/>
        <c:crossBetween val="between"/>
        <c:majorUnit val="0.1"/>
        <c:minorUnit val="0.02"/>
      </c:valAx>
      <c:catAx>
        <c:axId val="332084736"/>
        <c:scaling>
          <c:orientation val="minMax"/>
        </c:scaling>
        <c:delete val="1"/>
        <c:axPos val="b"/>
        <c:majorTickMark val="out"/>
        <c:minorTickMark val="none"/>
        <c:tickLblPos val="nextTo"/>
        <c:crossAx val="332086272"/>
        <c:crosses val="autoZero"/>
        <c:auto val="1"/>
        <c:lblAlgn val="ctr"/>
        <c:lblOffset val="100"/>
        <c:noMultiLvlLbl val="0"/>
      </c:catAx>
      <c:valAx>
        <c:axId val="332086272"/>
        <c:scaling>
          <c:orientation val="minMax"/>
          <c:max val="30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32084736"/>
        <c:crosses val="max"/>
        <c:crossBetween val="between"/>
        <c:majorUnit val="500"/>
        <c:minorUnit val="100"/>
      </c:valAx>
      <c:spPr>
        <a:noFill/>
        <a:ln w="12700">
          <a:solidFill>
            <a:srgbClr val="808080"/>
          </a:solidFill>
          <a:prstDash val="solid"/>
        </a:ln>
      </c:spPr>
    </c:plotArea>
    <c:legend>
      <c:legendPos val="r"/>
      <c:layout>
        <c:manualLayout>
          <c:xMode val="edge"/>
          <c:yMode val="edge"/>
          <c:x val="0.12176730544902167"/>
          <c:y val="0.18934947714319283"/>
          <c:w val="0.20581907381206319"/>
          <c:h val="9.6647128958504677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CA" sz="1200"/>
              <a:t>Cumulative Jack Coho Escapement Through Stamp Falls.</a:t>
            </a:r>
          </a:p>
        </c:rich>
      </c:tx>
      <c:layout>
        <c:manualLayout>
          <c:xMode val="edge"/>
          <c:yMode val="edge"/>
          <c:x val="0.3044986128741945"/>
          <c:y val="2.5691699604743084E-2"/>
        </c:manualLayout>
      </c:layout>
      <c:overlay val="0"/>
      <c:spPr>
        <a:noFill/>
        <a:ln w="25400">
          <a:noFill/>
        </a:ln>
      </c:spPr>
    </c:title>
    <c:autoTitleDeleted val="0"/>
    <c:plotArea>
      <c:layout>
        <c:manualLayout>
          <c:layoutTarget val="inner"/>
          <c:xMode val="edge"/>
          <c:yMode val="edge"/>
          <c:x val="9.1118867873474577E-2"/>
          <c:y val="0.12608025348182827"/>
          <c:w val="0.86966649283008579"/>
          <c:h val="0.70042373081743159"/>
        </c:manualLayout>
      </c:layout>
      <c:lineChart>
        <c:grouping val="standard"/>
        <c:varyColors val="0"/>
        <c:ser>
          <c:idx val="8"/>
          <c:order val="0"/>
          <c:tx>
            <c:strRef>
              <c:f>'CO Graph'!$BK$33</c:f>
              <c:strCache>
                <c:ptCount val="1"/>
                <c:pt idx="0">
                  <c:v>2007</c:v>
                </c:pt>
              </c:strCache>
            </c:strRef>
          </c:tx>
          <c:spPr>
            <a:ln w="3175">
              <a:pattFill prst="pct75">
                <a:fgClr>
                  <a:srgbClr val="FF0000"/>
                </a:fgClr>
                <a:bgClr>
                  <a:srgbClr val="FFFFFF"/>
                </a:bgClr>
              </a:pattFill>
              <a:prstDash val="solid"/>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Graph'!$BK$34:$BK$136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33</c:v>
                </c:pt>
                <c:pt idx="38">
                  <c:v>94</c:v>
                </c:pt>
                <c:pt idx="39">
                  <c:v>162</c:v>
                </c:pt>
                <c:pt idx="40">
                  <c:v>223</c:v>
                </c:pt>
                <c:pt idx="41">
                  <c:v>291</c:v>
                </c:pt>
                <c:pt idx="42">
                  <c:v>366</c:v>
                </c:pt>
                <c:pt idx="43">
                  <c:v>423</c:v>
                </c:pt>
                <c:pt idx="44">
                  <c:v>477</c:v>
                </c:pt>
                <c:pt idx="45">
                  <c:v>527</c:v>
                </c:pt>
                <c:pt idx="46">
                  <c:v>560</c:v>
                </c:pt>
                <c:pt idx="47">
                  <c:v>560</c:v>
                </c:pt>
                <c:pt idx="48">
                  <c:v>634</c:v>
                </c:pt>
                <c:pt idx="49">
                  <c:v>709</c:v>
                </c:pt>
                <c:pt idx="50">
                  <c:v>810</c:v>
                </c:pt>
                <c:pt idx="51">
                  <c:v>935</c:v>
                </c:pt>
                <c:pt idx="52">
                  <c:v>1023</c:v>
                </c:pt>
                <c:pt idx="53">
                  <c:v>1147</c:v>
                </c:pt>
                <c:pt idx="54">
                  <c:v>1240</c:v>
                </c:pt>
                <c:pt idx="55">
                  <c:v>1420</c:v>
                </c:pt>
                <c:pt idx="56">
                  <c:v>1707</c:v>
                </c:pt>
                <c:pt idx="57">
                  <c:v>1916</c:v>
                </c:pt>
                <c:pt idx="58">
                  <c:v>2224</c:v>
                </c:pt>
                <c:pt idx="59">
                  <c:v>2388</c:v>
                </c:pt>
                <c:pt idx="60">
                  <c:v>2474</c:v>
                </c:pt>
                <c:pt idx="61">
                  <c:v>2534</c:v>
                </c:pt>
                <c:pt idx="62">
                  <c:v>2649</c:v>
                </c:pt>
                <c:pt idx="63">
                  <c:v>2691</c:v>
                </c:pt>
                <c:pt idx="64">
                  <c:v>2795</c:v>
                </c:pt>
                <c:pt idx="65">
                  <c:v>2800</c:v>
                </c:pt>
                <c:pt idx="66">
                  <c:v>2812</c:v>
                </c:pt>
                <c:pt idx="67">
                  <c:v>2865</c:v>
                </c:pt>
                <c:pt idx="68">
                  <c:v>2877</c:v>
                </c:pt>
                <c:pt idx="69">
                  <c:v>2909</c:v>
                </c:pt>
                <c:pt idx="70">
                  <c:v>2946</c:v>
                </c:pt>
                <c:pt idx="71">
                  <c:v>2946</c:v>
                </c:pt>
                <c:pt idx="72">
                  <c:v>2946</c:v>
                </c:pt>
                <c:pt idx="73">
                  <c:v>2973</c:v>
                </c:pt>
                <c:pt idx="74">
                  <c:v>3006</c:v>
                </c:pt>
                <c:pt idx="75">
                  <c:v>3102</c:v>
                </c:pt>
                <c:pt idx="76">
                  <c:v>3157</c:v>
                </c:pt>
                <c:pt idx="77">
                  <c:v>3212</c:v>
                </c:pt>
                <c:pt idx="78">
                  <c:v>3275</c:v>
                </c:pt>
                <c:pt idx="79">
                  <c:v>3309</c:v>
                </c:pt>
                <c:pt idx="80">
                  <c:v>3329</c:v>
                </c:pt>
                <c:pt idx="81">
                  <c:v>3343</c:v>
                </c:pt>
                <c:pt idx="82">
                  <c:v>3367</c:v>
                </c:pt>
                <c:pt idx="83">
                  <c:v>3388</c:v>
                </c:pt>
                <c:pt idx="84">
                  <c:v>3420</c:v>
                </c:pt>
                <c:pt idx="85">
                  <c:v>3452</c:v>
                </c:pt>
                <c:pt idx="86">
                  <c:v>3484</c:v>
                </c:pt>
                <c:pt idx="87">
                  <c:v>3512</c:v>
                </c:pt>
                <c:pt idx="88">
                  <c:v>3527</c:v>
                </c:pt>
                <c:pt idx="89">
                  <c:v>3544</c:v>
                </c:pt>
                <c:pt idx="90">
                  <c:v>3555</c:v>
                </c:pt>
                <c:pt idx="91">
                  <c:v>3577</c:v>
                </c:pt>
                <c:pt idx="92">
                  <c:v>3596</c:v>
                </c:pt>
                <c:pt idx="93">
                  <c:v>3615</c:v>
                </c:pt>
                <c:pt idx="94">
                  <c:v>3621</c:v>
                </c:pt>
                <c:pt idx="95">
                  <c:v>3639</c:v>
                </c:pt>
                <c:pt idx="96">
                  <c:v>3657</c:v>
                </c:pt>
                <c:pt idx="97">
                  <c:v>3670</c:v>
                </c:pt>
                <c:pt idx="98">
                  <c:v>3676</c:v>
                </c:pt>
                <c:pt idx="99">
                  <c:v>3807</c:v>
                </c:pt>
                <c:pt idx="100">
                  <c:v>4036</c:v>
                </c:pt>
                <c:pt idx="101">
                  <c:v>4132</c:v>
                </c:pt>
                <c:pt idx="102">
                  <c:v>4161</c:v>
                </c:pt>
              </c:numCache>
            </c:numRef>
          </c:val>
          <c:smooth val="1"/>
          <c:extLst>
            <c:ext xmlns:c16="http://schemas.microsoft.com/office/drawing/2014/chart" uri="{C3380CC4-5D6E-409C-BE32-E72D297353CC}">
              <c16:uniqueId val="{00000000-421A-4224-9402-25B974C50347}"/>
            </c:ext>
          </c:extLst>
        </c:ser>
        <c:ser>
          <c:idx val="9"/>
          <c:order val="1"/>
          <c:tx>
            <c:strRef>
              <c:f>'CO Graph'!$BL$33</c:f>
              <c:strCache>
                <c:ptCount val="1"/>
                <c:pt idx="0">
                  <c:v>2008</c:v>
                </c:pt>
              </c:strCache>
            </c:strRef>
          </c:tx>
          <c:spPr>
            <a:ln w="3175">
              <a:pattFill prst="pct75">
                <a:fgClr>
                  <a:srgbClr val="999933"/>
                </a:fgClr>
                <a:bgClr>
                  <a:srgbClr val="FFFFFF"/>
                </a:bgClr>
              </a:pattFill>
              <a:prstDash val="solid"/>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Graph'!$BL$34:$BL$136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64</c:v>
                </c:pt>
                <c:pt idx="36">
                  <c:v>134</c:v>
                </c:pt>
                <c:pt idx="37">
                  <c:v>206</c:v>
                </c:pt>
                <c:pt idx="38">
                  <c:v>267</c:v>
                </c:pt>
                <c:pt idx="39">
                  <c:v>328</c:v>
                </c:pt>
                <c:pt idx="40">
                  <c:v>431</c:v>
                </c:pt>
                <c:pt idx="41">
                  <c:v>504</c:v>
                </c:pt>
                <c:pt idx="42">
                  <c:v>586</c:v>
                </c:pt>
                <c:pt idx="43">
                  <c:v>692</c:v>
                </c:pt>
                <c:pt idx="44">
                  <c:v>785</c:v>
                </c:pt>
                <c:pt idx="45">
                  <c:v>872</c:v>
                </c:pt>
                <c:pt idx="46">
                  <c:v>931</c:v>
                </c:pt>
                <c:pt idx="47">
                  <c:v>1043</c:v>
                </c:pt>
                <c:pt idx="48">
                  <c:v>1161</c:v>
                </c:pt>
                <c:pt idx="49">
                  <c:v>1306</c:v>
                </c:pt>
                <c:pt idx="50">
                  <c:v>1433</c:v>
                </c:pt>
                <c:pt idx="51">
                  <c:v>1491</c:v>
                </c:pt>
                <c:pt idx="52">
                  <c:v>1531</c:v>
                </c:pt>
                <c:pt idx="53">
                  <c:v>1566</c:v>
                </c:pt>
                <c:pt idx="54">
                  <c:v>1614</c:v>
                </c:pt>
                <c:pt idx="55">
                  <c:v>1685</c:v>
                </c:pt>
                <c:pt idx="56">
                  <c:v>1766</c:v>
                </c:pt>
                <c:pt idx="57">
                  <c:v>1835</c:v>
                </c:pt>
                <c:pt idx="58">
                  <c:v>1900</c:v>
                </c:pt>
                <c:pt idx="59">
                  <c:v>1957</c:v>
                </c:pt>
                <c:pt idx="60">
                  <c:v>2004</c:v>
                </c:pt>
                <c:pt idx="61">
                  <c:v>2044</c:v>
                </c:pt>
                <c:pt idx="62">
                  <c:v>2088</c:v>
                </c:pt>
                <c:pt idx="63">
                  <c:v>2123</c:v>
                </c:pt>
                <c:pt idx="64">
                  <c:v>2153</c:v>
                </c:pt>
                <c:pt idx="65">
                  <c:v>2189</c:v>
                </c:pt>
                <c:pt idx="66">
                  <c:v>2211</c:v>
                </c:pt>
                <c:pt idx="67">
                  <c:v>2227</c:v>
                </c:pt>
                <c:pt idx="68">
                  <c:v>2258</c:v>
                </c:pt>
                <c:pt idx="69">
                  <c:v>2286</c:v>
                </c:pt>
                <c:pt idx="70">
                  <c:v>2292</c:v>
                </c:pt>
                <c:pt idx="71">
                  <c:v>2302</c:v>
                </c:pt>
                <c:pt idx="72">
                  <c:v>2315</c:v>
                </c:pt>
                <c:pt idx="73">
                  <c:v>2328</c:v>
                </c:pt>
                <c:pt idx="74">
                  <c:v>2342</c:v>
                </c:pt>
                <c:pt idx="75">
                  <c:v>2354</c:v>
                </c:pt>
                <c:pt idx="76">
                  <c:v>2364</c:v>
                </c:pt>
                <c:pt idx="77">
                  <c:v>2372</c:v>
                </c:pt>
                <c:pt idx="78">
                  <c:v>2374</c:v>
                </c:pt>
                <c:pt idx="79">
                  <c:v>2377</c:v>
                </c:pt>
                <c:pt idx="80">
                  <c:v>2383</c:v>
                </c:pt>
                <c:pt idx="81">
                  <c:v>2400</c:v>
                </c:pt>
                <c:pt idx="82">
                  <c:v>2407</c:v>
                </c:pt>
                <c:pt idx="83">
                  <c:v>2416</c:v>
                </c:pt>
                <c:pt idx="84">
                  <c:v>2425</c:v>
                </c:pt>
                <c:pt idx="85">
                  <c:v>2429</c:v>
                </c:pt>
                <c:pt idx="86">
                  <c:v>2429</c:v>
                </c:pt>
                <c:pt idx="87">
                  <c:v>2429</c:v>
                </c:pt>
                <c:pt idx="88">
                  <c:v>2434</c:v>
                </c:pt>
                <c:pt idx="89">
                  <c:v>2436</c:v>
                </c:pt>
                <c:pt idx="90">
                  <c:v>2525</c:v>
                </c:pt>
                <c:pt idx="91">
                  <c:v>2596</c:v>
                </c:pt>
                <c:pt idx="92">
                  <c:v>2651</c:v>
                </c:pt>
                <c:pt idx="93">
                  <c:v>2676</c:v>
                </c:pt>
                <c:pt idx="94">
                  <c:v>2676</c:v>
                </c:pt>
                <c:pt idx="95">
                  <c:v>2676</c:v>
                </c:pt>
                <c:pt idx="96">
                  <c:v>2684</c:v>
                </c:pt>
                <c:pt idx="97">
                  <c:v>2686</c:v>
                </c:pt>
                <c:pt idx="98">
                  <c:v>2702</c:v>
                </c:pt>
                <c:pt idx="99">
                  <c:v>2712</c:v>
                </c:pt>
                <c:pt idx="100">
                  <c:v>2712</c:v>
                </c:pt>
                <c:pt idx="101">
                  <c:v>2712</c:v>
                </c:pt>
                <c:pt idx="102">
                  <c:v>2712</c:v>
                </c:pt>
              </c:numCache>
            </c:numRef>
          </c:val>
          <c:smooth val="1"/>
          <c:extLst>
            <c:ext xmlns:c16="http://schemas.microsoft.com/office/drawing/2014/chart" uri="{C3380CC4-5D6E-409C-BE32-E72D297353CC}">
              <c16:uniqueId val="{00000001-421A-4224-9402-25B974C50347}"/>
            </c:ext>
          </c:extLst>
        </c:ser>
        <c:ser>
          <c:idx val="10"/>
          <c:order val="2"/>
          <c:tx>
            <c:strRef>
              <c:f>'CO Graph'!$BM$33</c:f>
              <c:strCache>
                <c:ptCount val="1"/>
                <c:pt idx="0">
                  <c:v>2009</c:v>
                </c:pt>
              </c:strCache>
            </c:strRef>
          </c:tx>
          <c:spPr>
            <a:ln w="12700">
              <a:solidFill>
                <a:srgbClr val="00FFFF"/>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Graph'!$BM$34:$BM$136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231</c:v>
                </c:pt>
                <c:pt idx="35">
                  <c:v>269</c:v>
                </c:pt>
                <c:pt idx="36">
                  <c:v>286</c:v>
                </c:pt>
                <c:pt idx="37">
                  <c:v>320</c:v>
                </c:pt>
                <c:pt idx="38">
                  <c:v>360</c:v>
                </c:pt>
                <c:pt idx="39">
                  <c:v>413</c:v>
                </c:pt>
                <c:pt idx="40">
                  <c:v>431</c:v>
                </c:pt>
                <c:pt idx="41">
                  <c:v>444</c:v>
                </c:pt>
                <c:pt idx="42">
                  <c:v>460</c:v>
                </c:pt>
                <c:pt idx="43">
                  <c:v>486</c:v>
                </c:pt>
                <c:pt idx="44">
                  <c:v>519</c:v>
                </c:pt>
                <c:pt idx="45">
                  <c:v>582</c:v>
                </c:pt>
                <c:pt idx="46">
                  <c:v>606</c:v>
                </c:pt>
                <c:pt idx="47">
                  <c:v>694</c:v>
                </c:pt>
                <c:pt idx="48">
                  <c:v>711</c:v>
                </c:pt>
                <c:pt idx="49">
                  <c:v>743</c:v>
                </c:pt>
                <c:pt idx="50">
                  <c:v>787</c:v>
                </c:pt>
                <c:pt idx="51">
                  <c:v>830</c:v>
                </c:pt>
                <c:pt idx="52">
                  <c:v>884</c:v>
                </c:pt>
                <c:pt idx="53">
                  <c:v>933</c:v>
                </c:pt>
                <c:pt idx="54">
                  <c:v>981</c:v>
                </c:pt>
                <c:pt idx="55">
                  <c:v>1045</c:v>
                </c:pt>
                <c:pt idx="56">
                  <c:v>1089</c:v>
                </c:pt>
                <c:pt idx="57">
                  <c:v>1141</c:v>
                </c:pt>
                <c:pt idx="58">
                  <c:v>1205</c:v>
                </c:pt>
                <c:pt idx="59">
                  <c:v>1281</c:v>
                </c:pt>
                <c:pt idx="60">
                  <c:v>1331</c:v>
                </c:pt>
                <c:pt idx="61">
                  <c:v>1402</c:v>
                </c:pt>
                <c:pt idx="62">
                  <c:v>1449</c:v>
                </c:pt>
                <c:pt idx="63">
                  <c:v>1489</c:v>
                </c:pt>
                <c:pt idx="64">
                  <c:v>1510</c:v>
                </c:pt>
                <c:pt idx="65">
                  <c:v>1534</c:v>
                </c:pt>
                <c:pt idx="66">
                  <c:v>1549</c:v>
                </c:pt>
                <c:pt idx="67">
                  <c:v>1574</c:v>
                </c:pt>
                <c:pt idx="68">
                  <c:v>1612</c:v>
                </c:pt>
                <c:pt idx="69">
                  <c:v>1636</c:v>
                </c:pt>
                <c:pt idx="70">
                  <c:v>1647</c:v>
                </c:pt>
                <c:pt idx="71">
                  <c:v>1661</c:v>
                </c:pt>
                <c:pt idx="72">
                  <c:v>1680</c:v>
                </c:pt>
                <c:pt idx="73">
                  <c:v>1688</c:v>
                </c:pt>
                <c:pt idx="74">
                  <c:v>1700</c:v>
                </c:pt>
                <c:pt idx="75">
                  <c:v>1714</c:v>
                </c:pt>
                <c:pt idx="76">
                  <c:v>1733</c:v>
                </c:pt>
                <c:pt idx="77">
                  <c:v>1734</c:v>
                </c:pt>
                <c:pt idx="78">
                  <c:v>1734</c:v>
                </c:pt>
                <c:pt idx="79">
                  <c:v>1734</c:v>
                </c:pt>
                <c:pt idx="80">
                  <c:v>1737</c:v>
                </c:pt>
                <c:pt idx="81">
                  <c:v>1746</c:v>
                </c:pt>
                <c:pt idx="82">
                  <c:v>1749</c:v>
                </c:pt>
                <c:pt idx="83">
                  <c:v>1751</c:v>
                </c:pt>
                <c:pt idx="84">
                  <c:v>1755</c:v>
                </c:pt>
                <c:pt idx="85">
                  <c:v>1760</c:v>
                </c:pt>
                <c:pt idx="86">
                  <c:v>1760</c:v>
                </c:pt>
                <c:pt idx="87">
                  <c:v>1762</c:v>
                </c:pt>
                <c:pt idx="88">
                  <c:v>1767</c:v>
                </c:pt>
                <c:pt idx="89">
                  <c:v>1770</c:v>
                </c:pt>
                <c:pt idx="90">
                  <c:v>1779</c:v>
                </c:pt>
                <c:pt idx="91">
                  <c:v>1785</c:v>
                </c:pt>
                <c:pt idx="92">
                  <c:v>1785</c:v>
                </c:pt>
                <c:pt idx="93">
                  <c:v>1785</c:v>
                </c:pt>
                <c:pt idx="94">
                  <c:v>1785</c:v>
                </c:pt>
                <c:pt idx="95">
                  <c:v>1795</c:v>
                </c:pt>
                <c:pt idx="96">
                  <c:v>1805</c:v>
                </c:pt>
                <c:pt idx="97">
                  <c:v>1815</c:v>
                </c:pt>
                <c:pt idx="98">
                  <c:v>1815</c:v>
                </c:pt>
                <c:pt idx="99">
                  <c:v>1815</c:v>
                </c:pt>
                <c:pt idx="100">
                  <c:v>1815</c:v>
                </c:pt>
                <c:pt idx="101">
                  <c:v>1815</c:v>
                </c:pt>
                <c:pt idx="102">
                  <c:v>1815</c:v>
                </c:pt>
              </c:numCache>
            </c:numRef>
          </c:val>
          <c:smooth val="1"/>
          <c:extLst>
            <c:ext xmlns:c16="http://schemas.microsoft.com/office/drawing/2014/chart" uri="{C3380CC4-5D6E-409C-BE32-E72D297353CC}">
              <c16:uniqueId val="{00000002-421A-4224-9402-25B974C50347}"/>
            </c:ext>
          </c:extLst>
        </c:ser>
        <c:ser>
          <c:idx val="11"/>
          <c:order val="3"/>
          <c:tx>
            <c:strRef>
              <c:f>'CO Graph'!$BN$33</c:f>
              <c:strCache>
                <c:ptCount val="1"/>
                <c:pt idx="0">
                  <c:v>2010</c:v>
                </c:pt>
              </c:strCache>
            </c:strRef>
          </c:tx>
          <c:spPr>
            <a:ln w="12700">
              <a:solidFill>
                <a:srgbClr val="FF00FF"/>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Graph'!$BN$34:$BN$136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c:v>
                </c:pt>
                <c:pt idx="33">
                  <c:v>11</c:v>
                </c:pt>
                <c:pt idx="34">
                  <c:v>58</c:v>
                </c:pt>
                <c:pt idx="35">
                  <c:v>97</c:v>
                </c:pt>
                <c:pt idx="36">
                  <c:v>175</c:v>
                </c:pt>
                <c:pt idx="37">
                  <c:v>240</c:v>
                </c:pt>
                <c:pt idx="38">
                  <c:v>344</c:v>
                </c:pt>
                <c:pt idx="39">
                  <c:v>468</c:v>
                </c:pt>
                <c:pt idx="40">
                  <c:v>539</c:v>
                </c:pt>
                <c:pt idx="41">
                  <c:v>606</c:v>
                </c:pt>
                <c:pt idx="42">
                  <c:v>680</c:v>
                </c:pt>
                <c:pt idx="43">
                  <c:v>769</c:v>
                </c:pt>
                <c:pt idx="44">
                  <c:v>845</c:v>
                </c:pt>
                <c:pt idx="45">
                  <c:v>924</c:v>
                </c:pt>
                <c:pt idx="46">
                  <c:v>1029</c:v>
                </c:pt>
                <c:pt idx="47">
                  <c:v>1193</c:v>
                </c:pt>
                <c:pt idx="48">
                  <c:v>1434</c:v>
                </c:pt>
                <c:pt idx="49">
                  <c:v>1608</c:v>
                </c:pt>
                <c:pt idx="50">
                  <c:v>1811</c:v>
                </c:pt>
                <c:pt idx="51">
                  <c:v>1952</c:v>
                </c:pt>
                <c:pt idx="52">
                  <c:v>2064</c:v>
                </c:pt>
                <c:pt idx="53">
                  <c:v>2172</c:v>
                </c:pt>
                <c:pt idx="54">
                  <c:v>2266</c:v>
                </c:pt>
                <c:pt idx="55">
                  <c:v>2365</c:v>
                </c:pt>
                <c:pt idx="56">
                  <c:v>2461</c:v>
                </c:pt>
                <c:pt idx="57">
                  <c:v>2602</c:v>
                </c:pt>
                <c:pt idx="58">
                  <c:v>2729</c:v>
                </c:pt>
                <c:pt idx="59">
                  <c:v>2900</c:v>
                </c:pt>
                <c:pt idx="60">
                  <c:v>3002</c:v>
                </c:pt>
                <c:pt idx="61">
                  <c:v>3081</c:v>
                </c:pt>
                <c:pt idx="62">
                  <c:v>3187</c:v>
                </c:pt>
                <c:pt idx="63">
                  <c:v>3275</c:v>
                </c:pt>
                <c:pt idx="64">
                  <c:v>3359</c:v>
                </c:pt>
                <c:pt idx="65">
                  <c:v>3455</c:v>
                </c:pt>
                <c:pt idx="66">
                  <c:v>3516</c:v>
                </c:pt>
                <c:pt idx="67">
                  <c:v>3585</c:v>
                </c:pt>
                <c:pt idx="68">
                  <c:v>3642</c:v>
                </c:pt>
                <c:pt idx="69">
                  <c:v>3689</c:v>
                </c:pt>
                <c:pt idx="70">
                  <c:v>3735</c:v>
                </c:pt>
                <c:pt idx="71">
                  <c:v>3766</c:v>
                </c:pt>
                <c:pt idx="72">
                  <c:v>3788</c:v>
                </c:pt>
                <c:pt idx="73">
                  <c:v>3803</c:v>
                </c:pt>
                <c:pt idx="74">
                  <c:v>3814</c:v>
                </c:pt>
                <c:pt idx="75">
                  <c:v>3824</c:v>
                </c:pt>
                <c:pt idx="76">
                  <c:v>3828</c:v>
                </c:pt>
                <c:pt idx="77">
                  <c:v>3836</c:v>
                </c:pt>
                <c:pt idx="78">
                  <c:v>3837</c:v>
                </c:pt>
                <c:pt idx="79">
                  <c:v>3840</c:v>
                </c:pt>
                <c:pt idx="80">
                  <c:v>3848</c:v>
                </c:pt>
                <c:pt idx="81">
                  <c:v>3852</c:v>
                </c:pt>
                <c:pt idx="82">
                  <c:v>3855</c:v>
                </c:pt>
                <c:pt idx="83">
                  <c:v>3864</c:v>
                </c:pt>
                <c:pt idx="84">
                  <c:v>3870</c:v>
                </c:pt>
                <c:pt idx="85">
                  <c:v>3870</c:v>
                </c:pt>
                <c:pt idx="86">
                  <c:v>3870</c:v>
                </c:pt>
                <c:pt idx="87">
                  <c:v>3870</c:v>
                </c:pt>
                <c:pt idx="88">
                  <c:v>3872</c:v>
                </c:pt>
                <c:pt idx="89">
                  <c:v>3882</c:v>
                </c:pt>
                <c:pt idx="90">
                  <c:v>3886</c:v>
                </c:pt>
                <c:pt idx="91">
                  <c:v>3888</c:v>
                </c:pt>
                <c:pt idx="92">
                  <c:v>3888</c:v>
                </c:pt>
                <c:pt idx="93">
                  <c:v>3888</c:v>
                </c:pt>
                <c:pt idx="94">
                  <c:v>3888</c:v>
                </c:pt>
                <c:pt idx="95">
                  <c:v>3888</c:v>
                </c:pt>
                <c:pt idx="96">
                  <c:v>3889</c:v>
                </c:pt>
                <c:pt idx="97">
                  <c:v>3892</c:v>
                </c:pt>
                <c:pt idx="98">
                  <c:v>3893</c:v>
                </c:pt>
                <c:pt idx="99">
                  <c:v>3893</c:v>
                </c:pt>
                <c:pt idx="100">
                  <c:v>3893</c:v>
                </c:pt>
                <c:pt idx="101">
                  <c:v>3893</c:v>
                </c:pt>
                <c:pt idx="102">
                  <c:v>3893</c:v>
                </c:pt>
              </c:numCache>
            </c:numRef>
          </c:val>
          <c:smooth val="1"/>
          <c:extLst>
            <c:ext xmlns:c16="http://schemas.microsoft.com/office/drawing/2014/chart" uri="{C3380CC4-5D6E-409C-BE32-E72D297353CC}">
              <c16:uniqueId val="{00000003-421A-4224-9402-25B974C50347}"/>
            </c:ext>
          </c:extLst>
        </c:ser>
        <c:ser>
          <c:idx val="12"/>
          <c:order val="4"/>
          <c:tx>
            <c:strRef>
              <c:f>'CO Graph'!$BO$33</c:f>
              <c:strCache>
                <c:ptCount val="1"/>
                <c:pt idx="0">
                  <c:v>2011</c:v>
                </c:pt>
              </c:strCache>
            </c:strRef>
          </c:tx>
          <c:spPr>
            <a:ln w="12700">
              <a:solidFill>
                <a:srgbClr val="00FF00"/>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Graph'!$BO$34:$BO$136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36</c:v>
                </c:pt>
                <c:pt idx="33">
                  <c:v>77</c:v>
                </c:pt>
                <c:pt idx="34">
                  <c:v>95</c:v>
                </c:pt>
                <c:pt idx="35">
                  <c:v>116</c:v>
                </c:pt>
                <c:pt idx="36">
                  <c:v>177</c:v>
                </c:pt>
                <c:pt idx="37">
                  <c:v>244</c:v>
                </c:pt>
                <c:pt idx="38">
                  <c:v>315</c:v>
                </c:pt>
                <c:pt idx="39">
                  <c:v>376</c:v>
                </c:pt>
                <c:pt idx="40">
                  <c:v>435</c:v>
                </c:pt>
                <c:pt idx="41">
                  <c:v>531</c:v>
                </c:pt>
                <c:pt idx="42">
                  <c:v>609</c:v>
                </c:pt>
                <c:pt idx="43">
                  <c:v>689</c:v>
                </c:pt>
                <c:pt idx="44">
                  <c:v>770</c:v>
                </c:pt>
                <c:pt idx="45">
                  <c:v>832</c:v>
                </c:pt>
                <c:pt idx="46">
                  <c:v>916</c:v>
                </c:pt>
                <c:pt idx="47">
                  <c:v>978</c:v>
                </c:pt>
                <c:pt idx="48">
                  <c:v>1073</c:v>
                </c:pt>
                <c:pt idx="49">
                  <c:v>1145</c:v>
                </c:pt>
                <c:pt idx="50">
                  <c:v>1191</c:v>
                </c:pt>
                <c:pt idx="51">
                  <c:v>1311</c:v>
                </c:pt>
                <c:pt idx="52">
                  <c:v>1413</c:v>
                </c:pt>
                <c:pt idx="53">
                  <c:v>1614</c:v>
                </c:pt>
                <c:pt idx="54">
                  <c:v>1694</c:v>
                </c:pt>
                <c:pt idx="55">
                  <c:v>1738</c:v>
                </c:pt>
                <c:pt idx="56">
                  <c:v>1743</c:v>
                </c:pt>
                <c:pt idx="57">
                  <c:v>1781</c:v>
                </c:pt>
                <c:pt idx="58">
                  <c:v>1783</c:v>
                </c:pt>
                <c:pt idx="59">
                  <c:v>1800</c:v>
                </c:pt>
                <c:pt idx="60">
                  <c:v>1815</c:v>
                </c:pt>
                <c:pt idx="61">
                  <c:v>1852</c:v>
                </c:pt>
                <c:pt idx="62">
                  <c:v>1920</c:v>
                </c:pt>
                <c:pt idx="63">
                  <c:v>1972</c:v>
                </c:pt>
                <c:pt idx="64">
                  <c:v>2006</c:v>
                </c:pt>
                <c:pt idx="65">
                  <c:v>2029</c:v>
                </c:pt>
                <c:pt idx="66">
                  <c:v>2049</c:v>
                </c:pt>
                <c:pt idx="67">
                  <c:v>2055</c:v>
                </c:pt>
                <c:pt idx="68">
                  <c:v>2068</c:v>
                </c:pt>
                <c:pt idx="69">
                  <c:v>2092</c:v>
                </c:pt>
                <c:pt idx="70">
                  <c:v>2146</c:v>
                </c:pt>
                <c:pt idx="71">
                  <c:v>2168</c:v>
                </c:pt>
                <c:pt idx="72">
                  <c:v>2189</c:v>
                </c:pt>
                <c:pt idx="73">
                  <c:v>2204</c:v>
                </c:pt>
                <c:pt idx="74">
                  <c:v>2219</c:v>
                </c:pt>
                <c:pt idx="75">
                  <c:v>2234</c:v>
                </c:pt>
                <c:pt idx="76">
                  <c:v>2247</c:v>
                </c:pt>
                <c:pt idx="77">
                  <c:v>2273</c:v>
                </c:pt>
                <c:pt idx="78">
                  <c:v>2291</c:v>
                </c:pt>
                <c:pt idx="79">
                  <c:v>2313</c:v>
                </c:pt>
                <c:pt idx="80">
                  <c:v>2327</c:v>
                </c:pt>
                <c:pt idx="81">
                  <c:v>2339</c:v>
                </c:pt>
                <c:pt idx="82">
                  <c:v>2348</c:v>
                </c:pt>
                <c:pt idx="83">
                  <c:v>2362</c:v>
                </c:pt>
                <c:pt idx="84">
                  <c:v>2374</c:v>
                </c:pt>
                <c:pt idx="85">
                  <c:v>2384</c:v>
                </c:pt>
                <c:pt idx="86">
                  <c:v>2391</c:v>
                </c:pt>
                <c:pt idx="87">
                  <c:v>2395</c:v>
                </c:pt>
                <c:pt idx="88">
                  <c:v>2402</c:v>
                </c:pt>
                <c:pt idx="89">
                  <c:v>2410</c:v>
                </c:pt>
                <c:pt idx="90">
                  <c:v>2415</c:v>
                </c:pt>
                <c:pt idx="91">
                  <c:v>2423</c:v>
                </c:pt>
                <c:pt idx="92">
                  <c:v>2429</c:v>
                </c:pt>
                <c:pt idx="93">
                  <c:v>2439</c:v>
                </c:pt>
                <c:pt idx="94">
                  <c:v>2442</c:v>
                </c:pt>
                <c:pt idx="95">
                  <c:v>2449</c:v>
                </c:pt>
                <c:pt idx="96">
                  <c:v>2449</c:v>
                </c:pt>
                <c:pt idx="97">
                  <c:v>2449</c:v>
                </c:pt>
                <c:pt idx="98">
                  <c:v>2449</c:v>
                </c:pt>
                <c:pt idx="99">
                  <c:v>2449</c:v>
                </c:pt>
                <c:pt idx="100">
                  <c:v>2449</c:v>
                </c:pt>
                <c:pt idx="101">
                  <c:v>2449</c:v>
                </c:pt>
                <c:pt idx="102">
                  <c:v>2449</c:v>
                </c:pt>
              </c:numCache>
            </c:numRef>
          </c:val>
          <c:smooth val="1"/>
          <c:extLst>
            <c:ext xmlns:c16="http://schemas.microsoft.com/office/drawing/2014/chart" uri="{C3380CC4-5D6E-409C-BE32-E72D297353CC}">
              <c16:uniqueId val="{00000004-421A-4224-9402-25B974C50347}"/>
            </c:ext>
          </c:extLst>
        </c:ser>
        <c:ser>
          <c:idx val="13"/>
          <c:order val="5"/>
          <c:tx>
            <c:strRef>
              <c:f>'CO Graph'!$BP$33</c:f>
              <c:strCache>
                <c:ptCount val="1"/>
                <c:pt idx="0">
                  <c:v>2012</c:v>
                </c:pt>
              </c:strCache>
            </c:strRef>
          </c:tx>
          <c:spPr>
            <a:ln w="12700">
              <a:solidFill>
                <a:srgbClr val="0000FF"/>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Graph'!$BP$34:$BP$136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102</c:v>
                </c:pt>
                <c:pt idx="38">
                  <c:v>186</c:v>
                </c:pt>
                <c:pt idx="39">
                  <c:v>309</c:v>
                </c:pt>
                <c:pt idx="40">
                  <c:v>405</c:v>
                </c:pt>
                <c:pt idx="41">
                  <c:v>522</c:v>
                </c:pt>
                <c:pt idx="42">
                  <c:v>596</c:v>
                </c:pt>
                <c:pt idx="43">
                  <c:v>713</c:v>
                </c:pt>
                <c:pt idx="44">
                  <c:v>911</c:v>
                </c:pt>
                <c:pt idx="45">
                  <c:v>1004</c:v>
                </c:pt>
                <c:pt idx="46">
                  <c:v>1097</c:v>
                </c:pt>
                <c:pt idx="47">
                  <c:v>1178</c:v>
                </c:pt>
                <c:pt idx="48">
                  <c:v>1235</c:v>
                </c:pt>
                <c:pt idx="49">
                  <c:v>1328</c:v>
                </c:pt>
                <c:pt idx="50">
                  <c:v>1445</c:v>
                </c:pt>
                <c:pt idx="51">
                  <c:v>1487</c:v>
                </c:pt>
                <c:pt idx="52">
                  <c:v>1541</c:v>
                </c:pt>
                <c:pt idx="53">
                  <c:v>1577</c:v>
                </c:pt>
                <c:pt idx="54">
                  <c:v>1595</c:v>
                </c:pt>
                <c:pt idx="55">
                  <c:v>1709</c:v>
                </c:pt>
                <c:pt idx="56">
                  <c:v>1802</c:v>
                </c:pt>
                <c:pt idx="57">
                  <c:v>1875</c:v>
                </c:pt>
                <c:pt idx="58">
                  <c:v>1990</c:v>
                </c:pt>
                <c:pt idx="59">
                  <c:v>2059</c:v>
                </c:pt>
                <c:pt idx="60">
                  <c:v>2103</c:v>
                </c:pt>
                <c:pt idx="61">
                  <c:v>2123</c:v>
                </c:pt>
                <c:pt idx="62">
                  <c:v>2136</c:v>
                </c:pt>
                <c:pt idx="63">
                  <c:v>2180</c:v>
                </c:pt>
                <c:pt idx="64">
                  <c:v>2213</c:v>
                </c:pt>
                <c:pt idx="65">
                  <c:v>2254</c:v>
                </c:pt>
                <c:pt idx="66">
                  <c:v>2261</c:v>
                </c:pt>
                <c:pt idx="67">
                  <c:v>2276</c:v>
                </c:pt>
                <c:pt idx="68">
                  <c:v>2308</c:v>
                </c:pt>
                <c:pt idx="69">
                  <c:v>2334</c:v>
                </c:pt>
                <c:pt idx="70">
                  <c:v>2350</c:v>
                </c:pt>
                <c:pt idx="71">
                  <c:v>2367</c:v>
                </c:pt>
                <c:pt idx="72">
                  <c:v>2389</c:v>
                </c:pt>
                <c:pt idx="73">
                  <c:v>2395</c:v>
                </c:pt>
                <c:pt idx="74">
                  <c:v>2420</c:v>
                </c:pt>
                <c:pt idx="75">
                  <c:v>2457</c:v>
                </c:pt>
                <c:pt idx="76">
                  <c:v>2481</c:v>
                </c:pt>
                <c:pt idx="77">
                  <c:v>2503</c:v>
                </c:pt>
                <c:pt idx="78">
                  <c:v>2505</c:v>
                </c:pt>
                <c:pt idx="79">
                  <c:v>2505</c:v>
                </c:pt>
                <c:pt idx="80">
                  <c:v>2510</c:v>
                </c:pt>
                <c:pt idx="81">
                  <c:v>2516</c:v>
                </c:pt>
                <c:pt idx="82">
                  <c:v>2520</c:v>
                </c:pt>
                <c:pt idx="83">
                  <c:v>2520</c:v>
                </c:pt>
                <c:pt idx="84">
                  <c:v>2523</c:v>
                </c:pt>
                <c:pt idx="85">
                  <c:v>2523</c:v>
                </c:pt>
                <c:pt idx="86">
                  <c:v>2526</c:v>
                </c:pt>
                <c:pt idx="87">
                  <c:v>2542</c:v>
                </c:pt>
                <c:pt idx="88">
                  <c:v>2560</c:v>
                </c:pt>
                <c:pt idx="89">
                  <c:v>2573</c:v>
                </c:pt>
                <c:pt idx="90">
                  <c:v>2630</c:v>
                </c:pt>
                <c:pt idx="91">
                  <c:v>2695</c:v>
                </c:pt>
                <c:pt idx="92">
                  <c:v>2748</c:v>
                </c:pt>
                <c:pt idx="93">
                  <c:v>2765</c:v>
                </c:pt>
                <c:pt idx="94">
                  <c:v>2773</c:v>
                </c:pt>
                <c:pt idx="95">
                  <c:v>2781</c:v>
                </c:pt>
                <c:pt idx="96">
                  <c:v>2789</c:v>
                </c:pt>
                <c:pt idx="97">
                  <c:v>2813</c:v>
                </c:pt>
                <c:pt idx="98">
                  <c:v>2838</c:v>
                </c:pt>
                <c:pt idx="99">
                  <c:v>2838</c:v>
                </c:pt>
                <c:pt idx="100">
                  <c:v>2838</c:v>
                </c:pt>
                <c:pt idx="101">
                  <c:v>2838</c:v>
                </c:pt>
                <c:pt idx="102">
                  <c:v>2838</c:v>
                </c:pt>
              </c:numCache>
            </c:numRef>
          </c:val>
          <c:smooth val="1"/>
          <c:extLst>
            <c:ext xmlns:c16="http://schemas.microsoft.com/office/drawing/2014/chart" uri="{C3380CC4-5D6E-409C-BE32-E72D297353CC}">
              <c16:uniqueId val="{00000005-421A-4224-9402-25B974C50347}"/>
            </c:ext>
          </c:extLst>
        </c:ser>
        <c:ser>
          <c:idx val="14"/>
          <c:order val="6"/>
          <c:tx>
            <c:strRef>
              <c:f>'CO Graph'!$BQ$33</c:f>
              <c:strCache>
                <c:ptCount val="1"/>
                <c:pt idx="0">
                  <c:v>2013</c:v>
                </c:pt>
              </c:strCache>
            </c:strRef>
          </c:tx>
          <c:spPr>
            <a:ln w="12700">
              <a:solidFill>
                <a:srgbClr val="FF0000"/>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Graph'!$BQ$34:$BQ$136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c:v>
                </c:pt>
                <c:pt idx="15">
                  <c:v>3</c:v>
                </c:pt>
                <c:pt idx="16">
                  <c:v>3</c:v>
                </c:pt>
                <c:pt idx="17">
                  <c:v>3</c:v>
                </c:pt>
                <c:pt idx="18">
                  <c:v>3</c:v>
                </c:pt>
                <c:pt idx="19">
                  <c:v>6</c:v>
                </c:pt>
                <c:pt idx="20">
                  <c:v>6</c:v>
                </c:pt>
                <c:pt idx="21">
                  <c:v>15</c:v>
                </c:pt>
                <c:pt idx="22">
                  <c:v>27</c:v>
                </c:pt>
                <c:pt idx="23">
                  <c:v>27</c:v>
                </c:pt>
                <c:pt idx="24">
                  <c:v>75</c:v>
                </c:pt>
                <c:pt idx="25">
                  <c:v>75</c:v>
                </c:pt>
                <c:pt idx="26">
                  <c:v>87</c:v>
                </c:pt>
                <c:pt idx="27">
                  <c:v>99</c:v>
                </c:pt>
                <c:pt idx="28">
                  <c:v>114</c:v>
                </c:pt>
                <c:pt idx="29">
                  <c:v>123</c:v>
                </c:pt>
                <c:pt idx="30">
                  <c:v>154.5</c:v>
                </c:pt>
                <c:pt idx="31">
                  <c:v>214.5</c:v>
                </c:pt>
                <c:pt idx="32">
                  <c:v>247.5</c:v>
                </c:pt>
                <c:pt idx="33">
                  <c:v>328.5</c:v>
                </c:pt>
                <c:pt idx="34">
                  <c:v>451.5</c:v>
                </c:pt>
                <c:pt idx="35">
                  <c:v>532.5</c:v>
                </c:pt>
                <c:pt idx="36">
                  <c:v>601.5</c:v>
                </c:pt>
                <c:pt idx="37">
                  <c:v>700.5</c:v>
                </c:pt>
                <c:pt idx="38">
                  <c:v>880.5</c:v>
                </c:pt>
                <c:pt idx="39">
                  <c:v>1090.5</c:v>
                </c:pt>
                <c:pt idx="40">
                  <c:v>1204.5</c:v>
                </c:pt>
                <c:pt idx="41">
                  <c:v>1300.5</c:v>
                </c:pt>
                <c:pt idx="42">
                  <c:v>1448.5</c:v>
                </c:pt>
                <c:pt idx="43">
                  <c:v>1561.5</c:v>
                </c:pt>
                <c:pt idx="44">
                  <c:v>1691.5</c:v>
                </c:pt>
                <c:pt idx="45">
                  <c:v>1817.5</c:v>
                </c:pt>
                <c:pt idx="46">
                  <c:v>1949.5</c:v>
                </c:pt>
                <c:pt idx="47">
                  <c:v>2063.5</c:v>
                </c:pt>
                <c:pt idx="48">
                  <c:v>2129.5</c:v>
                </c:pt>
                <c:pt idx="49">
                  <c:v>2242.5</c:v>
                </c:pt>
                <c:pt idx="50">
                  <c:v>2390.5</c:v>
                </c:pt>
                <c:pt idx="51">
                  <c:v>2527.5</c:v>
                </c:pt>
                <c:pt idx="52">
                  <c:v>2727.5</c:v>
                </c:pt>
                <c:pt idx="53">
                  <c:v>2840.5</c:v>
                </c:pt>
                <c:pt idx="54">
                  <c:v>2937.5</c:v>
                </c:pt>
                <c:pt idx="55">
                  <c:v>3029.5</c:v>
                </c:pt>
                <c:pt idx="56">
                  <c:v>3113.5</c:v>
                </c:pt>
                <c:pt idx="57">
                  <c:v>3175.5</c:v>
                </c:pt>
                <c:pt idx="58">
                  <c:v>3230.5</c:v>
                </c:pt>
                <c:pt idx="59">
                  <c:v>3287.5</c:v>
                </c:pt>
                <c:pt idx="60">
                  <c:v>3291.5</c:v>
                </c:pt>
                <c:pt idx="61">
                  <c:v>3309.1809815950919</c:v>
                </c:pt>
                <c:pt idx="62">
                  <c:v>3326.8619631901838</c:v>
                </c:pt>
                <c:pt idx="63">
                  <c:v>3344.5429447852757</c:v>
                </c:pt>
                <c:pt idx="64">
                  <c:v>3362.2239263803676</c:v>
                </c:pt>
                <c:pt idx="65">
                  <c:v>3370.2239263803676</c:v>
                </c:pt>
                <c:pt idx="66">
                  <c:v>3389.2239263803676</c:v>
                </c:pt>
                <c:pt idx="67">
                  <c:v>3420.2239263803676</c:v>
                </c:pt>
                <c:pt idx="68">
                  <c:v>3453.2239263803676</c:v>
                </c:pt>
                <c:pt idx="69">
                  <c:v>3500.2239263803676</c:v>
                </c:pt>
                <c:pt idx="70">
                  <c:v>3508.7239263803676</c:v>
                </c:pt>
                <c:pt idx="71">
                  <c:v>3528.7239263803676</c:v>
                </c:pt>
                <c:pt idx="72">
                  <c:v>3542.7239263803676</c:v>
                </c:pt>
                <c:pt idx="73">
                  <c:v>3559.7239263803676</c:v>
                </c:pt>
                <c:pt idx="74">
                  <c:v>3567.7239263803676</c:v>
                </c:pt>
                <c:pt idx="75">
                  <c:v>3574.7239263803676</c:v>
                </c:pt>
                <c:pt idx="76">
                  <c:v>3581.7239263803676</c:v>
                </c:pt>
                <c:pt idx="77">
                  <c:v>3589.2239263803676</c:v>
                </c:pt>
                <c:pt idx="78">
                  <c:v>3599.2239263803676</c:v>
                </c:pt>
                <c:pt idx="79">
                  <c:v>3621.2239263803676</c:v>
                </c:pt>
                <c:pt idx="80">
                  <c:v>3659.2239263803676</c:v>
                </c:pt>
                <c:pt idx="81">
                  <c:v>3667.2239263803676</c:v>
                </c:pt>
                <c:pt idx="82">
                  <c:v>3680.2239263803676</c:v>
                </c:pt>
                <c:pt idx="83">
                  <c:v>3683.2239263803676</c:v>
                </c:pt>
                <c:pt idx="84">
                  <c:v>3688.2239263803676</c:v>
                </c:pt>
                <c:pt idx="85">
                  <c:v>3709.2239263803676</c:v>
                </c:pt>
                <c:pt idx="86">
                  <c:v>3716.2239263803676</c:v>
                </c:pt>
                <c:pt idx="87">
                  <c:v>3726.2239263803676</c:v>
                </c:pt>
                <c:pt idx="88">
                  <c:v>3726.2239263803676</c:v>
                </c:pt>
                <c:pt idx="89">
                  <c:v>3730.2239263803676</c:v>
                </c:pt>
                <c:pt idx="90">
                  <c:v>3730.2239263803676</c:v>
                </c:pt>
                <c:pt idx="91">
                  <c:v>3735.2239263803676</c:v>
                </c:pt>
                <c:pt idx="92">
                  <c:v>3738.2239263803676</c:v>
                </c:pt>
                <c:pt idx="93">
                  <c:v>3740.2239263803676</c:v>
                </c:pt>
                <c:pt idx="94">
                  <c:v>3752.7239263803676</c:v>
                </c:pt>
                <c:pt idx="95">
                  <c:v>3766.7239263803676</c:v>
                </c:pt>
                <c:pt idx="96">
                  <c:v>3771.7239263803676</c:v>
                </c:pt>
                <c:pt idx="97">
                  <c:v>3779.7239263803676</c:v>
                </c:pt>
                <c:pt idx="98">
                  <c:v>3782.7239263803676</c:v>
                </c:pt>
                <c:pt idx="99">
                  <c:v>3784.7239263803676</c:v>
                </c:pt>
                <c:pt idx="100">
                  <c:v>3784.7239263803676</c:v>
                </c:pt>
                <c:pt idx="101">
                  <c:v>3784.7239263803676</c:v>
                </c:pt>
                <c:pt idx="102">
                  <c:v>3784.7239263803676</c:v>
                </c:pt>
              </c:numCache>
            </c:numRef>
          </c:val>
          <c:smooth val="1"/>
          <c:extLst>
            <c:ext xmlns:c16="http://schemas.microsoft.com/office/drawing/2014/chart" uri="{C3380CC4-5D6E-409C-BE32-E72D297353CC}">
              <c16:uniqueId val="{00000006-421A-4224-9402-25B974C50347}"/>
            </c:ext>
          </c:extLst>
        </c:ser>
        <c:ser>
          <c:idx val="15"/>
          <c:order val="7"/>
          <c:tx>
            <c:strRef>
              <c:f>'CO Graph'!$BR$33</c:f>
              <c:strCache>
                <c:ptCount val="1"/>
                <c:pt idx="0">
                  <c:v>2014</c:v>
                </c:pt>
              </c:strCache>
            </c:strRef>
          </c:tx>
          <c:spPr>
            <a:ln w="12700">
              <a:solidFill>
                <a:srgbClr val="999933"/>
              </a:solidFill>
              <a:prstDash val="sysDash"/>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Graph'!$BR$34:$BR$136</c:f>
              <c:numCache>
                <c:formatCode>General</c:formatCode>
                <c:ptCount val="1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c:v>
                </c:pt>
                <c:pt idx="16">
                  <c:v>5</c:v>
                </c:pt>
                <c:pt idx="17">
                  <c:v>12</c:v>
                </c:pt>
                <c:pt idx="18">
                  <c:v>14</c:v>
                </c:pt>
                <c:pt idx="19">
                  <c:v>14</c:v>
                </c:pt>
                <c:pt idx="20">
                  <c:v>15</c:v>
                </c:pt>
                <c:pt idx="21">
                  <c:v>20</c:v>
                </c:pt>
                <c:pt idx="22">
                  <c:v>21</c:v>
                </c:pt>
                <c:pt idx="23">
                  <c:v>24</c:v>
                </c:pt>
                <c:pt idx="24">
                  <c:v>29</c:v>
                </c:pt>
                <c:pt idx="25">
                  <c:v>30</c:v>
                </c:pt>
                <c:pt idx="26">
                  <c:v>31</c:v>
                </c:pt>
                <c:pt idx="27">
                  <c:v>37.545454545454547</c:v>
                </c:pt>
                <c:pt idx="28">
                  <c:v>49.536363636363632</c:v>
                </c:pt>
                <c:pt idx="29">
                  <c:v>66.972727272727269</c:v>
                </c:pt>
                <c:pt idx="30">
                  <c:v>89.854545454545445</c:v>
                </c:pt>
                <c:pt idx="31">
                  <c:v>118.18181818181817</c:v>
                </c:pt>
                <c:pt idx="32">
                  <c:v>151.95454545454544</c:v>
                </c:pt>
                <c:pt idx="33">
                  <c:v>191.17272727272726</c:v>
                </c:pt>
                <c:pt idx="34">
                  <c:v>235.83636363636361</c:v>
                </c:pt>
                <c:pt idx="35">
                  <c:v>285.94545454545454</c:v>
                </c:pt>
                <c:pt idx="36">
                  <c:v>325.77272727272725</c:v>
                </c:pt>
                <c:pt idx="37">
                  <c:v>386.77272727272725</c:v>
                </c:pt>
                <c:pt idx="38">
                  <c:v>455.77272727272725</c:v>
                </c:pt>
                <c:pt idx="39">
                  <c:v>555.77272727272725</c:v>
                </c:pt>
                <c:pt idx="40">
                  <c:v>667.77272727272725</c:v>
                </c:pt>
                <c:pt idx="41">
                  <c:v>768.77272727272725</c:v>
                </c:pt>
                <c:pt idx="42">
                  <c:v>846.77272727272725</c:v>
                </c:pt>
                <c:pt idx="43">
                  <c:v>919.77272727272725</c:v>
                </c:pt>
                <c:pt idx="44">
                  <c:v>977.77272727272725</c:v>
                </c:pt>
                <c:pt idx="45">
                  <c:v>1056.7727272727273</c:v>
                </c:pt>
                <c:pt idx="46">
                  <c:v>1163.7727272727273</c:v>
                </c:pt>
                <c:pt idx="47">
                  <c:v>1277.7727272727273</c:v>
                </c:pt>
                <c:pt idx="48">
                  <c:v>1383.7727272727273</c:v>
                </c:pt>
                <c:pt idx="49">
                  <c:v>1446.7727272727273</c:v>
                </c:pt>
                <c:pt idx="50">
                  <c:v>1503.7727272727273</c:v>
                </c:pt>
                <c:pt idx="51">
                  <c:v>1546.7727272727273</c:v>
                </c:pt>
                <c:pt idx="52">
                  <c:v>1587.7727272727273</c:v>
                </c:pt>
                <c:pt idx="53">
                  <c:v>1690.7727272727273</c:v>
                </c:pt>
                <c:pt idx="54">
                  <c:v>1770.7727272727273</c:v>
                </c:pt>
                <c:pt idx="55">
                  <c:v>1859.7727272727273</c:v>
                </c:pt>
                <c:pt idx="56">
                  <c:v>1926.7727272727273</c:v>
                </c:pt>
                <c:pt idx="57">
                  <c:v>2011.7727272727273</c:v>
                </c:pt>
                <c:pt idx="58">
                  <c:v>2035.7727272727273</c:v>
                </c:pt>
                <c:pt idx="59">
                  <c:v>2083.772727272727</c:v>
                </c:pt>
                <c:pt idx="60">
                  <c:v>2191.772727272727</c:v>
                </c:pt>
                <c:pt idx="61">
                  <c:v>2253.772727272727</c:v>
                </c:pt>
                <c:pt idx="62">
                  <c:v>2286.772727272727</c:v>
                </c:pt>
                <c:pt idx="63">
                  <c:v>2311.772727272727</c:v>
                </c:pt>
                <c:pt idx="64">
                  <c:v>2346.772727272727</c:v>
                </c:pt>
                <c:pt idx="65">
                  <c:v>2377.772727272727</c:v>
                </c:pt>
                <c:pt idx="66">
                  <c:v>2421.772727272727</c:v>
                </c:pt>
                <c:pt idx="67">
                  <c:v>2466.772727272727</c:v>
                </c:pt>
                <c:pt idx="68">
                  <c:v>2506.772727272727</c:v>
                </c:pt>
                <c:pt idx="69">
                  <c:v>2531.772727272727</c:v>
                </c:pt>
                <c:pt idx="70">
                  <c:v>2553.772727272727</c:v>
                </c:pt>
                <c:pt idx="71">
                  <c:v>2574.772727272727</c:v>
                </c:pt>
                <c:pt idx="72">
                  <c:v>2616.772727272727</c:v>
                </c:pt>
                <c:pt idx="73">
                  <c:v>2640.772727272727</c:v>
                </c:pt>
                <c:pt idx="74">
                  <c:v>2645.772727272727</c:v>
                </c:pt>
                <c:pt idx="75">
                  <c:v>2679.772727272727</c:v>
                </c:pt>
                <c:pt idx="76">
                  <c:v>2690.772727272727</c:v>
                </c:pt>
                <c:pt idx="77">
                  <c:v>2697.772727272727</c:v>
                </c:pt>
                <c:pt idx="78">
                  <c:v>2700.772727272727</c:v>
                </c:pt>
                <c:pt idx="79">
                  <c:v>2704.772727272727</c:v>
                </c:pt>
                <c:pt idx="80">
                  <c:v>2706.772727272727</c:v>
                </c:pt>
                <c:pt idx="81">
                  <c:v>2706.772727272727</c:v>
                </c:pt>
                <c:pt idx="82">
                  <c:v>2706.772727272727</c:v>
                </c:pt>
                <c:pt idx="83">
                  <c:v>2706.772727272727</c:v>
                </c:pt>
                <c:pt idx="84">
                  <c:v>2706.772727272727</c:v>
                </c:pt>
                <c:pt idx="85">
                  <c:v>2706.772727272727</c:v>
                </c:pt>
                <c:pt idx="86">
                  <c:v>2706.772727272727</c:v>
                </c:pt>
                <c:pt idx="87">
                  <c:v>2706.772727272727</c:v>
                </c:pt>
                <c:pt idx="88">
                  <c:v>2706.772727272727</c:v>
                </c:pt>
                <c:pt idx="89">
                  <c:v>2706.772727272727</c:v>
                </c:pt>
                <c:pt idx="90">
                  <c:v>2706.772727272727</c:v>
                </c:pt>
                <c:pt idx="91">
                  <c:v>2706.772727272727</c:v>
                </c:pt>
                <c:pt idx="92">
                  <c:v>2706.772727272727</c:v>
                </c:pt>
                <c:pt idx="93">
                  <c:v>2706.772727272727</c:v>
                </c:pt>
                <c:pt idx="94">
                  <c:v>2706.772727272727</c:v>
                </c:pt>
                <c:pt idx="95">
                  <c:v>2706.772727272727</c:v>
                </c:pt>
                <c:pt idx="96">
                  <c:v>2706.772727272727</c:v>
                </c:pt>
                <c:pt idx="97">
                  <c:v>2706.772727272727</c:v>
                </c:pt>
                <c:pt idx="98">
                  <c:v>2706.772727272727</c:v>
                </c:pt>
                <c:pt idx="99">
                  <c:v>2706.772727272727</c:v>
                </c:pt>
                <c:pt idx="100">
                  <c:v>2706.772727272727</c:v>
                </c:pt>
                <c:pt idx="101">
                  <c:v>2706.772727272727</c:v>
                </c:pt>
                <c:pt idx="102">
                  <c:v>2706.772727272727</c:v>
                </c:pt>
              </c:numCache>
            </c:numRef>
          </c:val>
          <c:smooth val="1"/>
          <c:extLst>
            <c:ext xmlns:c16="http://schemas.microsoft.com/office/drawing/2014/chart" uri="{C3380CC4-5D6E-409C-BE32-E72D297353CC}">
              <c16:uniqueId val="{00000007-421A-4224-9402-25B974C50347}"/>
            </c:ext>
          </c:extLst>
        </c:ser>
        <c:ser>
          <c:idx val="0"/>
          <c:order val="8"/>
          <c:tx>
            <c:strRef>
              <c:f>'CO Graph'!$BS$33</c:f>
              <c:strCache>
                <c:ptCount val="1"/>
                <c:pt idx="0">
                  <c:v>2015</c:v>
                </c:pt>
              </c:strCache>
            </c:strRef>
          </c:tx>
          <c:spPr>
            <a:ln w="12700">
              <a:solidFill>
                <a:srgbClr val="00FFFF"/>
              </a:solidFill>
              <a:prstDash val="solid"/>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Graph'!$BS$34:$BS$136</c:f>
              <c:numCache>
                <c:formatCode>General</c:formatCode>
                <c:ptCount val="103"/>
                <c:pt idx="0">
                  <c:v>-3</c:v>
                </c:pt>
                <c:pt idx="1">
                  <c:v>-3</c:v>
                </c:pt>
                <c:pt idx="2">
                  <c:v>-3</c:v>
                </c:pt>
                <c:pt idx="3">
                  <c:v>-3</c:v>
                </c:pt>
                <c:pt idx="4">
                  <c:v>-3</c:v>
                </c:pt>
                <c:pt idx="5">
                  <c:v>-3</c:v>
                </c:pt>
                <c:pt idx="6">
                  <c:v>-3</c:v>
                </c:pt>
                <c:pt idx="7">
                  <c:v>-3</c:v>
                </c:pt>
                <c:pt idx="8">
                  <c:v>-3</c:v>
                </c:pt>
                <c:pt idx="9">
                  <c:v>-3</c:v>
                </c:pt>
                <c:pt idx="10">
                  <c:v>-3</c:v>
                </c:pt>
                <c:pt idx="11">
                  <c:v>-3</c:v>
                </c:pt>
                <c:pt idx="12">
                  <c:v>-6</c:v>
                </c:pt>
                <c:pt idx="13">
                  <c:v>-6</c:v>
                </c:pt>
                <c:pt idx="14">
                  <c:v>-6</c:v>
                </c:pt>
                <c:pt idx="15">
                  <c:v>-6</c:v>
                </c:pt>
                <c:pt idx="16">
                  <c:v>-6</c:v>
                </c:pt>
                <c:pt idx="17">
                  <c:v>-6</c:v>
                </c:pt>
                <c:pt idx="18">
                  <c:v>-6</c:v>
                </c:pt>
                <c:pt idx="19">
                  <c:v>-6</c:v>
                </c:pt>
                <c:pt idx="20">
                  <c:v>-5</c:v>
                </c:pt>
                <c:pt idx="21">
                  <c:v>-5</c:v>
                </c:pt>
                <c:pt idx="22">
                  <c:v>-5</c:v>
                </c:pt>
                <c:pt idx="23">
                  <c:v>-3</c:v>
                </c:pt>
                <c:pt idx="24">
                  <c:v>-2</c:v>
                </c:pt>
                <c:pt idx="25">
                  <c:v>4</c:v>
                </c:pt>
                <c:pt idx="26">
                  <c:v>16</c:v>
                </c:pt>
                <c:pt idx="27">
                  <c:v>26</c:v>
                </c:pt>
                <c:pt idx="28">
                  <c:v>26</c:v>
                </c:pt>
                <c:pt idx="29">
                  <c:v>60</c:v>
                </c:pt>
                <c:pt idx="30">
                  <c:v>68</c:v>
                </c:pt>
                <c:pt idx="31">
                  <c:v>83</c:v>
                </c:pt>
                <c:pt idx="32">
                  <c:v>83</c:v>
                </c:pt>
                <c:pt idx="33">
                  <c:v>83</c:v>
                </c:pt>
                <c:pt idx="34">
                  <c:v>83</c:v>
                </c:pt>
                <c:pt idx="35">
                  <c:v>83</c:v>
                </c:pt>
                <c:pt idx="36">
                  <c:v>83</c:v>
                </c:pt>
                <c:pt idx="37">
                  <c:v>83</c:v>
                </c:pt>
                <c:pt idx="38">
                  <c:v>89</c:v>
                </c:pt>
                <c:pt idx="39">
                  <c:v>95</c:v>
                </c:pt>
                <c:pt idx="40">
                  <c:v>95</c:v>
                </c:pt>
                <c:pt idx="41">
                  <c:v>150.74</c:v>
                </c:pt>
                <c:pt idx="42">
                  <c:v>258.74</c:v>
                </c:pt>
                <c:pt idx="43">
                  <c:v>426.74</c:v>
                </c:pt>
                <c:pt idx="44">
                  <c:v>600.74</c:v>
                </c:pt>
                <c:pt idx="45">
                  <c:v>797.74</c:v>
                </c:pt>
                <c:pt idx="46">
                  <c:v>1000.74</c:v>
                </c:pt>
                <c:pt idx="47">
                  <c:v>1157.74</c:v>
                </c:pt>
                <c:pt idx="48">
                  <c:v>1362.74</c:v>
                </c:pt>
                <c:pt idx="49">
                  <c:v>1482.74</c:v>
                </c:pt>
                <c:pt idx="50">
                  <c:v>1570.74</c:v>
                </c:pt>
                <c:pt idx="51">
                  <c:v>1667.74</c:v>
                </c:pt>
                <c:pt idx="52">
                  <c:v>1850.74</c:v>
                </c:pt>
                <c:pt idx="53">
                  <c:v>2006.74</c:v>
                </c:pt>
                <c:pt idx="54">
                  <c:v>2123.7399999999998</c:v>
                </c:pt>
                <c:pt idx="55">
                  <c:v>2165.7399999999998</c:v>
                </c:pt>
                <c:pt idx="56">
                  <c:v>2207.7399999999998</c:v>
                </c:pt>
                <c:pt idx="57">
                  <c:v>2255.7399999999998</c:v>
                </c:pt>
                <c:pt idx="58">
                  <c:v>2342.7399999999998</c:v>
                </c:pt>
                <c:pt idx="59">
                  <c:v>2378.7399999999998</c:v>
                </c:pt>
                <c:pt idx="60">
                  <c:v>2392.7399999999998</c:v>
                </c:pt>
                <c:pt idx="61">
                  <c:v>2404.7399999999998</c:v>
                </c:pt>
                <c:pt idx="62">
                  <c:v>2437.7399999999998</c:v>
                </c:pt>
                <c:pt idx="63">
                  <c:v>2483.7399999999998</c:v>
                </c:pt>
                <c:pt idx="64">
                  <c:v>2495.7399999999998</c:v>
                </c:pt>
                <c:pt idx="65">
                  <c:v>2505.7399999999998</c:v>
                </c:pt>
                <c:pt idx="66">
                  <c:v>2537.7399999999998</c:v>
                </c:pt>
                <c:pt idx="67">
                  <c:v>2565.7399999999998</c:v>
                </c:pt>
                <c:pt idx="68">
                  <c:v>2576.7399999999998</c:v>
                </c:pt>
                <c:pt idx="69">
                  <c:v>2599.7399999999998</c:v>
                </c:pt>
                <c:pt idx="70">
                  <c:v>2646.74</c:v>
                </c:pt>
                <c:pt idx="71">
                  <c:v>2646.74</c:v>
                </c:pt>
                <c:pt idx="72">
                  <c:v>2654.74</c:v>
                </c:pt>
                <c:pt idx="73">
                  <c:v>2668.74</c:v>
                </c:pt>
                <c:pt idx="74">
                  <c:v>2671.74</c:v>
                </c:pt>
                <c:pt idx="75">
                  <c:v>2673.74</c:v>
                </c:pt>
                <c:pt idx="76">
                  <c:v>2673.74</c:v>
                </c:pt>
                <c:pt idx="77">
                  <c:v>2679.74</c:v>
                </c:pt>
                <c:pt idx="78">
                  <c:v>2684.74</c:v>
                </c:pt>
                <c:pt idx="79">
                  <c:v>2688.74</c:v>
                </c:pt>
                <c:pt idx="80">
                  <c:v>2689.74</c:v>
                </c:pt>
                <c:pt idx="81">
                  <c:v>2692.74</c:v>
                </c:pt>
                <c:pt idx="82">
                  <c:v>2693.74</c:v>
                </c:pt>
                <c:pt idx="83">
                  <c:v>2694.74</c:v>
                </c:pt>
                <c:pt idx="84">
                  <c:v>2702.74</c:v>
                </c:pt>
                <c:pt idx="85">
                  <c:v>2705.74</c:v>
                </c:pt>
                <c:pt idx="86">
                  <c:v>2711.74</c:v>
                </c:pt>
                <c:pt idx="87">
                  <c:v>2715.74</c:v>
                </c:pt>
                <c:pt idx="88">
                  <c:v>2715.74</c:v>
                </c:pt>
                <c:pt idx="89">
                  <c:v>2716.74</c:v>
                </c:pt>
                <c:pt idx="90">
                  <c:v>2718.74</c:v>
                </c:pt>
                <c:pt idx="91">
                  <c:v>2725.74</c:v>
                </c:pt>
                <c:pt idx="92">
                  <c:v>2734.74</c:v>
                </c:pt>
                <c:pt idx="93">
                  <c:v>2739.74</c:v>
                </c:pt>
                <c:pt idx="94">
                  <c:v>2742.74</c:v>
                </c:pt>
                <c:pt idx="95">
                  <c:v>2743.74</c:v>
                </c:pt>
                <c:pt idx="96">
                  <c:v>2745.74</c:v>
                </c:pt>
                <c:pt idx="97">
                  <c:v>2747.74</c:v>
                </c:pt>
                <c:pt idx="98">
                  <c:v>2747.74</c:v>
                </c:pt>
                <c:pt idx="99">
                  <c:v>2747.74</c:v>
                </c:pt>
                <c:pt idx="100">
                  <c:v>2747.74</c:v>
                </c:pt>
                <c:pt idx="101">
                  <c:v>2747.74</c:v>
                </c:pt>
                <c:pt idx="102">
                  <c:v>2747.74</c:v>
                </c:pt>
              </c:numCache>
            </c:numRef>
          </c:val>
          <c:smooth val="1"/>
          <c:extLst>
            <c:ext xmlns:c16="http://schemas.microsoft.com/office/drawing/2014/chart" uri="{C3380CC4-5D6E-409C-BE32-E72D297353CC}">
              <c16:uniqueId val="{00000008-421A-4224-9402-25B974C50347}"/>
            </c:ext>
          </c:extLst>
        </c:ser>
        <c:ser>
          <c:idx val="3"/>
          <c:order val="9"/>
          <c:tx>
            <c:strRef>
              <c:f>'CO Graph'!$BT$33</c:f>
              <c:strCache>
                <c:ptCount val="1"/>
                <c:pt idx="0">
                  <c:v>2016</c:v>
                </c:pt>
              </c:strCache>
            </c:strRef>
          </c:tx>
          <c:spPr>
            <a:ln>
              <a:solidFill>
                <a:schemeClr val="accent3">
                  <a:lumMod val="60000"/>
                  <a:lumOff val="40000"/>
                </a:schemeClr>
              </a:solidFill>
            </a:ln>
          </c:spPr>
          <c:marker>
            <c:symbol val="none"/>
          </c:marker>
          <c:cat>
            <c:strRef>
              <c:f>'CO Graph'!$BB$34:$BB$136</c:f>
              <c:strCache>
                <c:ptCount val="103"/>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strCache>
            </c:strRef>
          </c:cat>
          <c:val>
            <c:numRef>
              <c:f>'CO Graph'!$BT$34:$BT$136</c:f>
              <c:numCache>
                <c:formatCode>General</c:formatCode>
                <c:ptCount val="103"/>
                <c:pt idx="0">
                  <c:v>0</c:v>
                </c:pt>
                <c:pt idx="1">
                  <c:v>0</c:v>
                </c:pt>
                <c:pt idx="2">
                  <c:v>1</c:v>
                </c:pt>
                <c:pt idx="3">
                  <c:v>1</c:v>
                </c:pt>
                <c:pt idx="4">
                  <c:v>1</c:v>
                </c:pt>
                <c:pt idx="5">
                  <c:v>1</c:v>
                </c:pt>
                <c:pt idx="6">
                  <c:v>1</c:v>
                </c:pt>
                <c:pt idx="7">
                  <c:v>2</c:v>
                </c:pt>
                <c:pt idx="8">
                  <c:v>4</c:v>
                </c:pt>
                <c:pt idx="9">
                  <c:v>4</c:v>
                </c:pt>
                <c:pt idx="10">
                  <c:v>4</c:v>
                </c:pt>
                <c:pt idx="11">
                  <c:v>4</c:v>
                </c:pt>
                <c:pt idx="12">
                  <c:v>5</c:v>
                </c:pt>
                <c:pt idx="13">
                  <c:v>5</c:v>
                </c:pt>
                <c:pt idx="14">
                  <c:v>6</c:v>
                </c:pt>
                <c:pt idx="15">
                  <c:v>9</c:v>
                </c:pt>
                <c:pt idx="16">
                  <c:v>14</c:v>
                </c:pt>
                <c:pt idx="17">
                  <c:v>16</c:v>
                </c:pt>
                <c:pt idx="18">
                  <c:v>18</c:v>
                </c:pt>
                <c:pt idx="19">
                  <c:v>18</c:v>
                </c:pt>
                <c:pt idx="20">
                  <c:v>20</c:v>
                </c:pt>
                <c:pt idx="21">
                  <c:v>24</c:v>
                </c:pt>
                <c:pt idx="22">
                  <c:v>31</c:v>
                </c:pt>
                <c:pt idx="23">
                  <c:v>38</c:v>
                </c:pt>
                <c:pt idx="24">
                  <c:v>39</c:v>
                </c:pt>
                <c:pt idx="25">
                  <c:v>52</c:v>
                </c:pt>
                <c:pt idx="26">
                  <c:v>63</c:v>
                </c:pt>
                <c:pt idx="27">
                  <c:v>79</c:v>
                </c:pt>
                <c:pt idx="28">
                  <c:v>135</c:v>
                </c:pt>
                <c:pt idx="29">
                  <c:v>209</c:v>
                </c:pt>
                <c:pt idx="30">
                  <c:v>279</c:v>
                </c:pt>
                <c:pt idx="31">
                  <c:v>333</c:v>
                </c:pt>
                <c:pt idx="32">
                  <c:v>382</c:v>
                </c:pt>
                <c:pt idx="33">
                  <c:v>487</c:v>
                </c:pt>
                <c:pt idx="34">
                  <c:v>587</c:v>
                </c:pt>
                <c:pt idx="35">
                  <c:v>755</c:v>
                </c:pt>
                <c:pt idx="36">
                  <c:v>855</c:v>
                </c:pt>
                <c:pt idx="37">
                  <c:v>1012</c:v>
                </c:pt>
                <c:pt idx="38">
                  <c:v>1131</c:v>
                </c:pt>
                <c:pt idx="39">
                  <c:v>1299</c:v>
                </c:pt>
                <c:pt idx="40">
                  <c:v>1455</c:v>
                </c:pt>
                <c:pt idx="41">
                  <c:v>1580</c:v>
                </c:pt>
                <c:pt idx="42">
                  <c:v>1757</c:v>
                </c:pt>
                <c:pt idx="43">
                  <c:v>1836</c:v>
                </c:pt>
                <c:pt idx="44">
                  <c:v>2019</c:v>
                </c:pt>
                <c:pt idx="45">
                  <c:v>2137</c:v>
                </c:pt>
                <c:pt idx="46">
                  <c:v>2204</c:v>
                </c:pt>
                <c:pt idx="47">
                  <c:v>2290</c:v>
                </c:pt>
                <c:pt idx="48">
                  <c:v>2360</c:v>
                </c:pt>
                <c:pt idx="49">
                  <c:v>2430.33</c:v>
                </c:pt>
                <c:pt idx="50">
                  <c:v>2518.35</c:v>
                </c:pt>
                <c:pt idx="51">
                  <c:v>2624</c:v>
                </c:pt>
                <c:pt idx="52">
                  <c:v>2726</c:v>
                </c:pt>
                <c:pt idx="53">
                  <c:v>2836</c:v>
                </c:pt>
                <c:pt idx="54">
                  <c:v>2920</c:v>
                </c:pt>
                <c:pt idx="55">
                  <c:v>3043</c:v>
                </c:pt>
                <c:pt idx="56">
                  <c:v>3124</c:v>
                </c:pt>
                <c:pt idx="57">
                  <c:v>3224</c:v>
                </c:pt>
                <c:pt idx="58">
                  <c:v>3311</c:v>
                </c:pt>
                <c:pt idx="59">
                  <c:v>3372</c:v>
                </c:pt>
                <c:pt idx="60">
                  <c:v>3426.84</c:v>
                </c:pt>
                <c:pt idx="61">
                  <c:v>3481.5</c:v>
                </c:pt>
                <c:pt idx="62">
                  <c:v>3510.5</c:v>
                </c:pt>
                <c:pt idx="63">
                  <c:v>3554.5</c:v>
                </c:pt>
                <c:pt idx="64">
                  <c:v>3581.5</c:v>
                </c:pt>
                <c:pt idx="65">
                  <c:v>3597.5</c:v>
                </c:pt>
                <c:pt idx="66">
                  <c:v>3606.5</c:v>
                </c:pt>
                <c:pt idx="67">
                  <c:v>3624.5</c:v>
                </c:pt>
                <c:pt idx="68">
                  <c:v>3660.5</c:v>
                </c:pt>
                <c:pt idx="69">
                  <c:v>3666.5</c:v>
                </c:pt>
                <c:pt idx="70">
                  <c:v>3682.5</c:v>
                </c:pt>
                <c:pt idx="71">
                  <c:v>3688.5</c:v>
                </c:pt>
                <c:pt idx="72">
                  <c:v>3692.5</c:v>
                </c:pt>
                <c:pt idx="73">
                  <c:v>3695.5</c:v>
                </c:pt>
                <c:pt idx="74">
                  <c:v>3698.39</c:v>
                </c:pt>
                <c:pt idx="75">
                  <c:v>3700.94</c:v>
                </c:pt>
                <c:pt idx="76">
                  <c:v>3703.14</c:v>
                </c:pt>
                <c:pt idx="77">
                  <c:v>3704.99</c:v>
                </c:pt>
                <c:pt idx="78">
                  <c:v>3706.49</c:v>
                </c:pt>
                <c:pt idx="79">
                  <c:v>3707.64</c:v>
                </c:pt>
                <c:pt idx="80">
                  <c:v>3708.44</c:v>
                </c:pt>
                <c:pt idx="81">
                  <c:v>3708.89</c:v>
                </c:pt>
                <c:pt idx="82">
                  <c:v>3709</c:v>
                </c:pt>
                <c:pt idx="83">
                  <c:v>3709</c:v>
                </c:pt>
                <c:pt idx="84">
                  <c:v>3714</c:v>
                </c:pt>
                <c:pt idx="85">
                  <c:v>3718</c:v>
                </c:pt>
                <c:pt idx="86">
                  <c:v>3718</c:v>
                </c:pt>
                <c:pt idx="87">
                  <c:v>3718</c:v>
                </c:pt>
                <c:pt idx="88">
                  <c:v>3718</c:v>
                </c:pt>
                <c:pt idx="89">
                  <c:v>3718</c:v>
                </c:pt>
                <c:pt idx="90">
                  <c:v>3718</c:v>
                </c:pt>
                <c:pt idx="91">
                  <c:v>3718</c:v>
                </c:pt>
                <c:pt idx="92">
                  <c:v>3718</c:v>
                </c:pt>
                <c:pt idx="93">
                  <c:v>3718</c:v>
                </c:pt>
                <c:pt idx="94">
                  <c:v>3718</c:v>
                </c:pt>
                <c:pt idx="95">
                  <c:v>3718</c:v>
                </c:pt>
                <c:pt idx="96">
                  <c:v>3718</c:v>
                </c:pt>
                <c:pt idx="97">
                  <c:v>3718</c:v>
                </c:pt>
                <c:pt idx="98">
                  <c:v>3718</c:v>
                </c:pt>
                <c:pt idx="99">
                  <c:v>3718</c:v>
                </c:pt>
                <c:pt idx="100">
                  <c:v>3718</c:v>
                </c:pt>
                <c:pt idx="101">
                  <c:v>3718</c:v>
                </c:pt>
                <c:pt idx="102">
                  <c:v>3718</c:v>
                </c:pt>
              </c:numCache>
            </c:numRef>
          </c:val>
          <c:smooth val="0"/>
          <c:extLst>
            <c:ext xmlns:c16="http://schemas.microsoft.com/office/drawing/2014/chart" uri="{C3380CC4-5D6E-409C-BE32-E72D297353CC}">
              <c16:uniqueId val="{00000009-421A-4224-9402-25B974C50347}"/>
            </c:ext>
          </c:extLst>
        </c:ser>
        <c:ser>
          <c:idx val="1"/>
          <c:order val="10"/>
          <c:tx>
            <c:strRef>
              <c:f>'CO Graph'!$BU$33</c:f>
              <c:strCache>
                <c:ptCount val="1"/>
                <c:pt idx="0">
                  <c:v>2017</c:v>
                </c:pt>
              </c:strCache>
            </c:strRef>
          </c:tx>
          <c:spPr>
            <a:ln>
              <a:solidFill>
                <a:schemeClr val="tx1"/>
              </a:solidFill>
            </a:ln>
          </c:spPr>
          <c:marker>
            <c:symbol val="none"/>
          </c:marker>
          <c:val>
            <c:numRef>
              <c:f>'CO Graph'!$BU$34:$BU$136</c:f>
              <c:numCache>
                <c:formatCode>General</c:formatCode>
                <c:ptCount val="103"/>
                <c:pt idx="0">
                  <c:v>0</c:v>
                </c:pt>
                <c:pt idx="1">
                  <c:v>0</c:v>
                </c:pt>
                <c:pt idx="2">
                  <c:v>0</c:v>
                </c:pt>
                <c:pt idx="3">
                  <c:v>0</c:v>
                </c:pt>
                <c:pt idx="4">
                  <c:v>0</c:v>
                </c:pt>
                <c:pt idx="5">
                  <c:v>0</c:v>
                </c:pt>
                <c:pt idx="6">
                  <c:v>0</c:v>
                </c:pt>
                <c:pt idx="7">
                  <c:v>0</c:v>
                </c:pt>
                <c:pt idx="8">
                  <c:v>0</c:v>
                </c:pt>
                <c:pt idx="9">
                  <c:v>0</c:v>
                </c:pt>
                <c:pt idx="10">
                  <c:v>1</c:v>
                </c:pt>
                <c:pt idx="11">
                  <c:v>1</c:v>
                </c:pt>
                <c:pt idx="12">
                  <c:v>3</c:v>
                </c:pt>
                <c:pt idx="13">
                  <c:v>5</c:v>
                </c:pt>
                <c:pt idx="14">
                  <c:v>6</c:v>
                </c:pt>
                <c:pt idx="15">
                  <c:v>13</c:v>
                </c:pt>
                <c:pt idx="16">
                  <c:v>15</c:v>
                </c:pt>
                <c:pt idx="17">
                  <c:v>21</c:v>
                </c:pt>
                <c:pt idx="18">
                  <c:v>37</c:v>
                </c:pt>
                <c:pt idx="19">
                  <c:v>55</c:v>
                </c:pt>
                <c:pt idx="20">
                  <c:v>80</c:v>
                </c:pt>
                <c:pt idx="21">
                  <c:v>103</c:v>
                </c:pt>
                <c:pt idx="22">
                  <c:v>119</c:v>
                </c:pt>
                <c:pt idx="23">
                  <c:v>143</c:v>
                </c:pt>
                <c:pt idx="24">
                  <c:v>190</c:v>
                </c:pt>
                <c:pt idx="25">
                  <c:v>230</c:v>
                </c:pt>
                <c:pt idx="26">
                  <c:v>284</c:v>
                </c:pt>
                <c:pt idx="27">
                  <c:v>354</c:v>
                </c:pt>
                <c:pt idx="28">
                  <c:v>401</c:v>
                </c:pt>
                <c:pt idx="29">
                  <c:v>463</c:v>
                </c:pt>
                <c:pt idx="30">
                  <c:v>535</c:v>
                </c:pt>
                <c:pt idx="31">
                  <c:v>679</c:v>
                </c:pt>
                <c:pt idx="32">
                  <c:v>755</c:v>
                </c:pt>
                <c:pt idx="33">
                  <c:v>814</c:v>
                </c:pt>
                <c:pt idx="34">
                  <c:v>865</c:v>
                </c:pt>
                <c:pt idx="35">
                  <c:v>897</c:v>
                </c:pt>
                <c:pt idx="36">
                  <c:v>918</c:v>
                </c:pt>
                <c:pt idx="37">
                  <c:v>942</c:v>
                </c:pt>
                <c:pt idx="38">
                  <c:v>989</c:v>
                </c:pt>
                <c:pt idx="39">
                  <c:v>1212</c:v>
                </c:pt>
                <c:pt idx="40">
                  <c:v>1416</c:v>
                </c:pt>
                <c:pt idx="41">
                  <c:v>1553</c:v>
                </c:pt>
                <c:pt idx="42">
                  <c:v>1777</c:v>
                </c:pt>
                <c:pt idx="43">
                  <c:v>2058</c:v>
                </c:pt>
                <c:pt idx="44">
                  <c:v>2502</c:v>
                </c:pt>
                <c:pt idx="45">
                  <c:v>2774</c:v>
                </c:pt>
                <c:pt idx="46">
                  <c:v>3131</c:v>
                </c:pt>
                <c:pt idx="47">
                  <c:v>3417</c:v>
                </c:pt>
                <c:pt idx="48">
                  <c:v>3625</c:v>
                </c:pt>
                <c:pt idx="49">
                  <c:v>3892</c:v>
                </c:pt>
                <c:pt idx="50">
                  <c:v>4133</c:v>
                </c:pt>
                <c:pt idx="51">
                  <c:v>4352</c:v>
                </c:pt>
                <c:pt idx="52">
                  <c:v>4552</c:v>
                </c:pt>
                <c:pt idx="53">
                  <c:v>4712</c:v>
                </c:pt>
                <c:pt idx="54">
                  <c:v>4894</c:v>
                </c:pt>
                <c:pt idx="55">
                  <c:v>5068</c:v>
                </c:pt>
                <c:pt idx="56">
                  <c:v>5197</c:v>
                </c:pt>
                <c:pt idx="57">
                  <c:v>5290</c:v>
                </c:pt>
                <c:pt idx="58">
                  <c:v>5363</c:v>
                </c:pt>
                <c:pt idx="59">
                  <c:v>5428</c:v>
                </c:pt>
                <c:pt idx="60">
                  <c:v>5490</c:v>
                </c:pt>
                <c:pt idx="61">
                  <c:v>5526</c:v>
                </c:pt>
                <c:pt idx="62">
                  <c:v>5572</c:v>
                </c:pt>
                <c:pt idx="63">
                  <c:v>5602</c:v>
                </c:pt>
                <c:pt idx="64">
                  <c:v>5626</c:v>
                </c:pt>
                <c:pt idx="65">
                  <c:v>5657</c:v>
                </c:pt>
                <c:pt idx="66">
                  <c:v>5692</c:v>
                </c:pt>
                <c:pt idx="67">
                  <c:v>5718</c:v>
                </c:pt>
                <c:pt idx="68">
                  <c:v>5738</c:v>
                </c:pt>
                <c:pt idx="69">
                  <c:v>5743</c:v>
                </c:pt>
                <c:pt idx="70">
                  <c:v>5781</c:v>
                </c:pt>
                <c:pt idx="71">
                  <c:v>5803</c:v>
                </c:pt>
                <c:pt idx="72">
                  <c:v>5844</c:v>
                </c:pt>
                <c:pt idx="73">
                  <c:v>5866</c:v>
                </c:pt>
                <c:pt idx="74">
                  <c:v>5888.16</c:v>
                </c:pt>
                <c:pt idx="75">
                  <c:v>5910.5</c:v>
                </c:pt>
                <c:pt idx="76">
                  <c:v>5933</c:v>
                </c:pt>
                <c:pt idx="77">
                  <c:v>5939</c:v>
                </c:pt>
                <c:pt idx="78">
                  <c:v>5987</c:v>
                </c:pt>
                <c:pt idx="79">
                  <c:v>6014</c:v>
                </c:pt>
                <c:pt idx="80">
                  <c:v>6026</c:v>
                </c:pt>
                <c:pt idx="81">
                  <c:v>6043</c:v>
                </c:pt>
                <c:pt idx="82">
                  <c:v>6046</c:v>
                </c:pt>
                <c:pt idx="83">
                  <c:v>6055</c:v>
                </c:pt>
                <c:pt idx="84">
                  <c:v>6061</c:v>
                </c:pt>
                <c:pt idx="85">
                  <c:v>6072</c:v>
                </c:pt>
                <c:pt idx="86">
                  <c:v>6074</c:v>
                </c:pt>
                <c:pt idx="87">
                  <c:v>6084</c:v>
                </c:pt>
                <c:pt idx="88">
                  <c:v>6088</c:v>
                </c:pt>
                <c:pt idx="89">
                  <c:v>6094</c:v>
                </c:pt>
                <c:pt idx="90">
                  <c:v>6095</c:v>
                </c:pt>
                <c:pt idx="91">
                  <c:v>6095</c:v>
                </c:pt>
                <c:pt idx="92">
                  <c:v>6095</c:v>
                </c:pt>
                <c:pt idx="93">
                  <c:v>6099</c:v>
                </c:pt>
                <c:pt idx="94">
                  <c:v>6099</c:v>
                </c:pt>
                <c:pt idx="95">
                  <c:v>6099</c:v>
                </c:pt>
                <c:pt idx="96">
                  <c:v>6100.54</c:v>
                </c:pt>
                <c:pt idx="97">
                  <c:v>6103.63</c:v>
                </c:pt>
                <c:pt idx="98">
                  <c:v>6108.25</c:v>
                </c:pt>
                <c:pt idx="99">
                  <c:v>6116.2</c:v>
                </c:pt>
                <c:pt idx="100">
                  <c:v>6127.48</c:v>
                </c:pt>
                <c:pt idx="101">
                  <c:v>6142.08</c:v>
                </c:pt>
                <c:pt idx="102">
                  <c:v>6160</c:v>
                </c:pt>
              </c:numCache>
            </c:numRef>
          </c:val>
          <c:smooth val="0"/>
          <c:extLst>
            <c:ext xmlns:c16="http://schemas.microsoft.com/office/drawing/2014/chart" uri="{C3380CC4-5D6E-409C-BE32-E72D297353CC}">
              <c16:uniqueId val="{0000000A-421A-4224-9402-25B974C50347}"/>
            </c:ext>
          </c:extLst>
        </c:ser>
        <c:dLbls>
          <c:showLegendKey val="0"/>
          <c:showVal val="0"/>
          <c:showCatName val="0"/>
          <c:showSerName val="0"/>
          <c:showPercent val="0"/>
          <c:showBubbleSize val="0"/>
        </c:dLbls>
        <c:smooth val="0"/>
        <c:axId val="332155904"/>
        <c:axId val="332166272"/>
      </c:lineChart>
      <c:catAx>
        <c:axId val="332155904"/>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CA" sz="1200" b="1" i="0" u="none" strike="noStrike" baseline="0">
                    <a:effectLst/>
                  </a:rPr>
                  <a:t>Date (mmdd)</a:t>
                </a:r>
                <a:endParaRPr lang="en-CA" sz="1200"/>
              </a:p>
            </c:rich>
          </c:tx>
          <c:layout>
            <c:manualLayout>
              <c:xMode val="edge"/>
              <c:yMode val="edge"/>
              <c:x val="0.44297715362899232"/>
              <c:y val="0.91258045447021829"/>
            </c:manualLayout>
          </c:layout>
          <c:overlay val="0"/>
          <c:spPr>
            <a:noFill/>
            <a:ln w="25400">
              <a:noFill/>
            </a:ln>
          </c:spPr>
        </c:title>
        <c:numFmt formatCode="General" sourceLinked="0"/>
        <c:majorTickMark val="none"/>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332166272"/>
        <c:crosses val="autoZero"/>
        <c:auto val="1"/>
        <c:lblAlgn val="ctr"/>
        <c:lblOffset val="100"/>
        <c:tickLblSkip val="4"/>
        <c:tickMarkSkip val="1"/>
        <c:noMultiLvlLbl val="0"/>
      </c:catAx>
      <c:valAx>
        <c:axId val="332166272"/>
        <c:scaling>
          <c:orientation val="minMax"/>
          <c:max val="7000"/>
          <c:min val="0"/>
        </c:scaling>
        <c:delete val="0"/>
        <c:axPos val="l"/>
        <c:title>
          <c:tx>
            <c:rich>
              <a:bodyPr/>
              <a:lstStyle/>
              <a:p>
                <a:pPr>
                  <a:defRPr sz="900" b="1" i="0" u="none" strike="noStrike" baseline="0">
                    <a:solidFill>
                      <a:srgbClr val="000000"/>
                    </a:solidFill>
                    <a:latin typeface="Arial"/>
                    <a:ea typeface="Arial"/>
                    <a:cs typeface="Arial"/>
                  </a:defRPr>
                </a:pPr>
                <a:r>
                  <a:rPr lang="en-CA"/>
                  <a:t># Fish</a:t>
                </a:r>
              </a:p>
            </c:rich>
          </c:tx>
          <c:layout>
            <c:manualLayout>
              <c:xMode val="edge"/>
              <c:yMode val="edge"/>
              <c:x val="8.0738268565127332E-3"/>
              <c:y val="0.452569169960474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32155904"/>
        <c:crosses val="autoZero"/>
        <c:crossBetween val="midCat"/>
        <c:majorUnit val="1000"/>
        <c:minorUnit val="200"/>
      </c:valAx>
      <c:spPr>
        <a:noFill/>
        <a:ln w="12700" cap="rnd" cmpd="sng">
          <a:solidFill>
            <a:schemeClr val="tx1"/>
          </a:solidFill>
          <a:prstDash val="solid"/>
        </a:ln>
      </c:spPr>
    </c:plotArea>
    <c:legend>
      <c:legendPos val="r"/>
      <c:layout>
        <c:manualLayout>
          <c:xMode val="edge"/>
          <c:yMode val="edge"/>
          <c:x val="0.1156124384795543"/>
          <c:y val="0.13241097815528965"/>
          <c:w val="8.7850565071118686E-2"/>
          <c:h val="0.52686127071953848"/>
        </c:manualLayout>
      </c:layout>
      <c:overlay val="0"/>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a:latin typeface="Arial" panose="020B0604020202020204" pitchFamily="34" charset="0"/>
                <a:cs typeface="Arial" panose="020B0604020202020204" pitchFamily="34" charset="0"/>
              </a:defRPr>
            </a:pPr>
            <a:r>
              <a:rPr lang="en-US" sz="1600" b="1">
                <a:latin typeface="Arial" panose="020B0604020202020204" pitchFamily="34" charset="0"/>
                <a:cs typeface="Arial" panose="020B0604020202020204" pitchFamily="34" charset="0"/>
              </a:rPr>
              <a:t>Adult coho</a:t>
            </a:r>
            <a:r>
              <a:rPr lang="en-US" sz="1600" b="1" baseline="0">
                <a:latin typeface="Arial" panose="020B0604020202020204" pitchFamily="34" charset="0"/>
                <a:cs typeface="Arial" panose="020B0604020202020204" pitchFamily="34" charset="0"/>
              </a:rPr>
              <a:t> - Stamp Falls</a:t>
            </a:r>
            <a:endParaRPr lang="en-US" sz="1600" b="1">
              <a:latin typeface="Arial" panose="020B0604020202020204" pitchFamily="34" charset="0"/>
              <a:cs typeface="Arial" panose="020B0604020202020204" pitchFamily="34" charset="0"/>
            </a:endParaRPr>
          </a:p>
        </c:rich>
      </c:tx>
      <c:overlay val="0"/>
    </c:title>
    <c:autoTitleDeleted val="0"/>
    <c:plotArea>
      <c:layout/>
      <c:barChart>
        <c:barDir val="col"/>
        <c:grouping val="clustered"/>
        <c:varyColors val="0"/>
        <c:ser>
          <c:idx val="0"/>
          <c:order val="0"/>
          <c:tx>
            <c:v>Coho_Daily Esc</c:v>
          </c:tx>
          <c:spPr>
            <a:solidFill>
              <a:srgbClr val="8F80EA"/>
            </a:solidFill>
          </c:spPr>
          <c:invertIfNegative val="0"/>
          <c:cat>
            <c:strRef>
              <c:f>' STAMP Summary'!$A$10:$A$114</c:f>
              <c:strCache>
                <c:ptCount val="105"/>
                <c:pt idx="0">
                  <c:v>0801</c:v>
                </c:pt>
                <c:pt idx="1">
                  <c:v>0802</c:v>
                </c:pt>
                <c:pt idx="2">
                  <c:v>0803</c:v>
                </c:pt>
                <c:pt idx="3">
                  <c:v>0804</c:v>
                </c:pt>
                <c:pt idx="4">
                  <c:v>0805</c:v>
                </c:pt>
                <c:pt idx="5">
                  <c:v>0806</c:v>
                </c:pt>
                <c:pt idx="6">
                  <c:v>0807</c:v>
                </c:pt>
                <c:pt idx="7">
                  <c:v>0808</c:v>
                </c:pt>
                <c:pt idx="8">
                  <c:v>0809</c:v>
                </c:pt>
                <c:pt idx="9">
                  <c:v>0810</c:v>
                </c:pt>
                <c:pt idx="10">
                  <c:v>0811</c:v>
                </c:pt>
                <c:pt idx="11">
                  <c:v>0812</c:v>
                </c:pt>
                <c:pt idx="12">
                  <c:v>0813</c:v>
                </c:pt>
                <c:pt idx="13">
                  <c:v>0814</c:v>
                </c:pt>
                <c:pt idx="14">
                  <c:v>0815</c:v>
                </c:pt>
                <c:pt idx="15">
                  <c:v>0816</c:v>
                </c:pt>
                <c:pt idx="16">
                  <c:v>0817</c:v>
                </c:pt>
                <c:pt idx="17">
                  <c:v>0818</c:v>
                </c:pt>
                <c:pt idx="18">
                  <c:v>0819</c:v>
                </c:pt>
                <c:pt idx="19">
                  <c:v>0820</c:v>
                </c:pt>
                <c:pt idx="20">
                  <c:v>0821</c:v>
                </c:pt>
                <c:pt idx="21">
                  <c:v>0822</c:v>
                </c:pt>
                <c:pt idx="22">
                  <c:v>0823</c:v>
                </c:pt>
                <c:pt idx="23">
                  <c:v>0824</c:v>
                </c:pt>
                <c:pt idx="24">
                  <c:v>0825</c:v>
                </c:pt>
                <c:pt idx="25">
                  <c:v>0826</c:v>
                </c:pt>
                <c:pt idx="26">
                  <c:v>0827</c:v>
                </c:pt>
                <c:pt idx="27">
                  <c:v>0828</c:v>
                </c:pt>
                <c:pt idx="28">
                  <c:v>0829</c:v>
                </c:pt>
                <c:pt idx="29">
                  <c:v>0830</c:v>
                </c:pt>
                <c:pt idx="30">
                  <c:v>0831</c:v>
                </c:pt>
                <c:pt idx="31">
                  <c:v>0901</c:v>
                </c:pt>
                <c:pt idx="32">
                  <c:v>0902</c:v>
                </c:pt>
                <c:pt idx="33">
                  <c:v>0903</c:v>
                </c:pt>
                <c:pt idx="34">
                  <c:v>0904</c:v>
                </c:pt>
                <c:pt idx="35">
                  <c:v>0905</c:v>
                </c:pt>
                <c:pt idx="36">
                  <c:v>0906</c:v>
                </c:pt>
                <c:pt idx="37">
                  <c:v>0907</c:v>
                </c:pt>
                <c:pt idx="38">
                  <c:v>0908</c:v>
                </c:pt>
                <c:pt idx="39">
                  <c:v>0909</c:v>
                </c:pt>
                <c:pt idx="40">
                  <c:v>0910</c:v>
                </c:pt>
                <c:pt idx="41">
                  <c:v>0911</c:v>
                </c:pt>
                <c:pt idx="42">
                  <c:v>0912</c:v>
                </c:pt>
                <c:pt idx="43">
                  <c:v>0913</c:v>
                </c:pt>
                <c:pt idx="44">
                  <c:v>0914</c:v>
                </c:pt>
                <c:pt idx="45">
                  <c:v>0915</c:v>
                </c:pt>
                <c:pt idx="46">
                  <c:v>0916</c:v>
                </c:pt>
                <c:pt idx="47">
                  <c:v>0917</c:v>
                </c:pt>
                <c:pt idx="48">
                  <c:v>0918</c:v>
                </c:pt>
                <c:pt idx="49">
                  <c:v>0919</c:v>
                </c:pt>
                <c:pt idx="50">
                  <c:v>0920</c:v>
                </c:pt>
                <c:pt idx="51">
                  <c:v>0921</c:v>
                </c:pt>
                <c:pt idx="52">
                  <c:v>0922</c:v>
                </c:pt>
                <c:pt idx="53">
                  <c:v>0923</c:v>
                </c:pt>
                <c:pt idx="54">
                  <c:v>0924</c:v>
                </c:pt>
                <c:pt idx="55">
                  <c:v>0925</c:v>
                </c:pt>
                <c:pt idx="56">
                  <c:v>0926</c:v>
                </c:pt>
                <c:pt idx="57">
                  <c:v>0927</c:v>
                </c:pt>
                <c:pt idx="58">
                  <c:v>0928</c:v>
                </c:pt>
                <c:pt idx="59">
                  <c:v>0929</c:v>
                </c:pt>
                <c:pt idx="60">
                  <c:v>0930</c:v>
                </c:pt>
                <c:pt idx="61">
                  <c:v>1001</c:v>
                </c:pt>
                <c:pt idx="62">
                  <c:v>1002</c:v>
                </c:pt>
                <c:pt idx="63">
                  <c:v>1003</c:v>
                </c:pt>
                <c:pt idx="64">
                  <c:v>1004</c:v>
                </c:pt>
                <c:pt idx="65">
                  <c:v>1005</c:v>
                </c:pt>
                <c:pt idx="66">
                  <c:v>1006</c:v>
                </c:pt>
                <c:pt idx="67">
                  <c:v>1007</c:v>
                </c:pt>
                <c:pt idx="68">
                  <c:v>1008</c:v>
                </c:pt>
                <c:pt idx="69">
                  <c:v>1009</c:v>
                </c:pt>
                <c:pt idx="70">
                  <c:v>1010</c:v>
                </c:pt>
                <c:pt idx="71">
                  <c:v>1011</c:v>
                </c:pt>
                <c:pt idx="72">
                  <c:v>1012</c:v>
                </c:pt>
                <c:pt idx="73">
                  <c:v>1013</c:v>
                </c:pt>
                <c:pt idx="74">
                  <c:v>1014</c:v>
                </c:pt>
                <c:pt idx="75">
                  <c:v>1015</c:v>
                </c:pt>
                <c:pt idx="76">
                  <c:v>1016</c:v>
                </c:pt>
                <c:pt idx="77">
                  <c:v>1017</c:v>
                </c:pt>
                <c:pt idx="78">
                  <c:v>1018</c:v>
                </c:pt>
                <c:pt idx="79">
                  <c:v>1019</c:v>
                </c:pt>
                <c:pt idx="80">
                  <c:v>1020</c:v>
                </c:pt>
                <c:pt idx="81">
                  <c:v>1021</c:v>
                </c:pt>
                <c:pt idx="82">
                  <c:v>1022</c:v>
                </c:pt>
                <c:pt idx="83">
                  <c:v>1023</c:v>
                </c:pt>
                <c:pt idx="84">
                  <c:v>1024</c:v>
                </c:pt>
                <c:pt idx="85">
                  <c:v>1025</c:v>
                </c:pt>
                <c:pt idx="86">
                  <c:v>1026</c:v>
                </c:pt>
                <c:pt idx="87">
                  <c:v>1027</c:v>
                </c:pt>
                <c:pt idx="88">
                  <c:v>1028</c:v>
                </c:pt>
                <c:pt idx="89">
                  <c:v>1029</c:v>
                </c:pt>
                <c:pt idx="90">
                  <c:v>1030</c:v>
                </c:pt>
                <c:pt idx="91">
                  <c:v>1031</c:v>
                </c:pt>
                <c:pt idx="92">
                  <c:v>1101</c:v>
                </c:pt>
                <c:pt idx="93">
                  <c:v>1102</c:v>
                </c:pt>
                <c:pt idx="94">
                  <c:v>1103</c:v>
                </c:pt>
                <c:pt idx="95">
                  <c:v>1104</c:v>
                </c:pt>
                <c:pt idx="96">
                  <c:v>1105</c:v>
                </c:pt>
                <c:pt idx="97">
                  <c:v>1106</c:v>
                </c:pt>
                <c:pt idx="98">
                  <c:v>1107</c:v>
                </c:pt>
                <c:pt idx="99">
                  <c:v>1108</c:v>
                </c:pt>
                <c:pt idx="100">
                  <c:v>1109</c:v>
                </c:pt>
                <c:pt idx="101">
                  <c:v>1110</c:v>
                </c:pt>
                <c:pt idx="102">
                  <c:v>1111</c:v>
                </c:pt>
                <c:pt idx="103">
                  <c:v>1112</c:v>
                </c:pt>
                <c:pt idx="104">
                  <c:v>1113</c:v>
                </c:pt>
              </c:strCache>
            </c:strRef>
          </c:cat>
          <c:val>
            <c:numRef>
              <c:f>' STAMP Summary'!$D$10:$D$114</c:f>
              <c:numCache>
                <c:formatCode>0</c:formatCode>
                <c:ptCount val="105"/>
                <c:pt idx="0">
                  <c:v>15</c:v>
                </c:pt>
                <c:pt idx="1">
                  <c:v>6</c:v>
                </c:pt>
                <c:pt idx="2">
                  <c:v>0</c:v>
                </c:pt>
                <c:pt idx="3">
                  <c:v>2</c:v>
                </c:pt>
                <c:pt idx="4">
                  <c:v>7</c:v>
                </c:pt>
                <c:pt idx="5">
                  <c:v>36</c:v>
                </c:pt>
                <c:pt idx="6">
                  <c:v>8</c:v>
                </c:pt>
                <c:pt idx="7">
                  <c:v>14</c:v>
                </c:pt>
                <c:pt idx="8">
                  <c:v>17</c:v>
                </c:pt>
                <c:pt idx="9">
                  <c:v>33</c:v>
                </c:pt>
                <c:pt idx="10">
                  <c:v>86</c:v>
                </c:pt>
                <c:pt idx="11">
                  <c:v>66</c:v>
                </c:pt>
                <c:pt idx="12">
                  <c:v>50</c:v>
                </c:pt>
                <c:pt idx="13">
                  <c:v>32</c:v>
                </c:pt>
                <c:pt idx="14">
                  <c:v>72</c:v>
                </c:pt>
                <c:pt idx="15">
                  <c:v>55</c:v>
                </c:pt>
                <c:pt idx="16">
                  <c:v>44</c:v>
                </c:pt>
                <c:pt idx="17">
                  <c:v>25.5</c:v>
                </c:pt>
                <c:pt idx="18">
                  <c:v>7</c:v>
                </c:pt>
                <c:pt idx="19">
                  <c:v>8</c:v>
                </c:pt>
                <c:pt idx="20">
                  <c:v>35</c:v>
                </c:pt>
                <c:pt idx="21">
                  <c:v>154</c:v>
                </c:pt>
                <c:pt idx="22">
                  <c:v>149</c:v>
                </c:pt>
                <c:pt idx="23">
                  <c:v>98.5</c:v>
                </c:pt>
                <c:pt idx="24">
                  <c:v>200.5</c:v>
                </c:pt>
                <c:pt idx="25">
                  <c:v>166</c:v>
                </c:pt>
                <c:pt idx="26">
                  <c:v>257</c:v>
                </c:pt>
                <c:pt idx="27">
                  <c:v>338</c:v>
                </c:pt>
                <c:pt idx="28">
                  <c:v>340</c:v>
                </c:pt>
                <c:pt idx="29">
                  <c:v>592</c:v>
                </c:pt>
                <c:pt idx="30">
                  <c:v>541</c:v>
                </c:pt>
                <c:pt idx="31">
                  <c:v>499</c:v>
                </c:pt>
                <c:pt idx="32">
                  <c:v>566.24</c:v>
                </c:pt>
                <c:pt idx="33">
                  <c:v>639.51</c:v>
                </c:pt>
                <c:pt idx="34">
                  <c:v>750.75</c:v>
                </c:pt>
                <c:pt idx="35">
                  <c:v>812</c:v>
                </c:pt>
                <c:pt idx="36">
                  <c:v>921</c:v>
                </c:pt>
                <c:pt idx="37">
                  <c:v>856.5</c:v>
                </c:pt>
                <c:pt idx="38">
                  <c:v>1220</c:v>
                </c:pt>
                <c:pt idx="39">
                  <c:v>1434</c:v>
                </c:pt>
                <c:pt idx="40">
                  <c:v>1632</c:v>
                </c:pt>
                <c:pt idx="41">
                  <c:v>1259</c:v>
                </c:pt>
                <c:pt idx="42">
                  <c:v>1545</c:v>
                </c:pt>
                <c:pt idx="43">
                  <c:v>1225</c:v>
                </c:pt>
                <c:pt idx="44">
                  <c:v>1465</c:v>
                </c:pt>
                <c:pt idx="45">
                  <c:v>1646</c:v>
                </c:pt>
                <c:pt idx="46">
                  <c:v>1244</c:v>
                </c:pt>
                <c:pt idx="47">
                  <c:v>1236</c:v>
                </c:pt>
                <c:pt idx="48">
                  <c:v>989</c:v>
                </c:pt>
                <c:pt idx="49">
                  <c:v>1558</c:v>
                </c:pt>
                <c:pt idx="50">
                  <c:v>1374</c:v>
                </c:pt>
                <c:pt idx="51">
                  <c:v>1248</c:v>
                </c:pt>
                <c:pt idx="52">
                  <c:v>1125</c:v>
                </c:pt>
                <c:pt idx="53">
                  <c:v>1163</c:v>
                </c:pt>
                <c:pt idx="54">
                  <c:v>1156</c:v>
                </c:pt>
                <c:pt idx="55">
                  <c:v>1149</c:v>
                </c:pt>
                <c:pt idx="56">
                  <c:v>771</c:v>
                </c:pt>
                <c:pt idx="57">
                  <c:v>1201</c:v>
                </c:pt>
                <c:pt idx="58">
                  <c:v>1455</c:v>
                </c:pt>
                <c:pt idx="59">
                  <c:v>815</c:v>
                </c:pt>
                <c:pt idx="60">
                  <c:v>738.27</c:v>
                </c:pt>
                <c:pt idx="61">
                  <c:v>645.66000000000008</c:v>
                </c:pt>
                <c:pt idx="62">
                  <c:v>479</c:v>
                </c:pt>
                <c:pt idx="63">
                  <c:v>554</c:v>
                </c:pt>
                <c:pt idx="64">
                  <c:v>489</c:v>
                </c:pt>
                <c:pt idx="65">
                  <c:v>481</c:v>
                </c:pt>
                <c:pt idx="66">
                  <c:v>394</c:v>
                </c:pt>
                <c:pt idx="67">
                  <c:v>226</c:v>
                </c:pt>
                <c:pt idx="68">
                  <c:v>303</c:v>
                </c:pt>
                <c:pt idx="69">
                  <c:v>307</c:v>
                </c:pt>
                <c:pt idx="70">
                  <c:v>316</c:v>
                </c:pt>
                <c:pt idx="71">
                  <c:v>330</c:v>
                </c:pt>
                <c:pt idx="72">
                  <c:v>268</c:v>
                </c:pt>
                <c:pt idx="73">
                  <c:v>258</c:v>
                </c:pt>
                <c:pt idx="74">
                  <c:v>201</c:v>
                </c:pt>
                <c:pt idx="75">
                  <c:v>245</c:v>
                </c:pt>
                <c:pt idx="76">
                  <c:v>137</c:v>
                </c:pt>
                <c:pt idx="77">
                  <c:v>86</c:v>
                </c:pt>
                <c:pt idx="78">
                  <c:v>88</c:v>
                </c:pt>
                <c:pt idx="79">
                  <c:v>94</c:v>
                </c:pt>
                <c:pt idx="80">
                  <c:v>102</c:v>
                </c:pt>
                <c:pt idx="81">
                  <c:v>65</c:v>
                </c:pt>
                <c:pt idx="82">
                  <c:v>73</c:v>
                </c:pt>
                <c:pt idx="83">
                  <c:v>27</c:v>
                </c:pt>
                <c:pt idx="84">
                  <c:v>66</c:v>
                </c:pt>
                <c:pt idx="85">
                  <c:v>150</c:v>
                </c:pt>
                <c:pt idx="86">
                  <c:v>275</c:v>
                </c:pt>
                <c:pt idx="87">
                  <c:v>262</c:v>
                </c:pt>
                <c:pt idx="88">
                  <c:v>559</c:v>
                </c:pt>
                <c:pt idx="89">
                  <c:v>35</c:v>
                </c:pt>
                <c:pt idx="90">
                  <c:v>27</c:v>
                </c:pt>
                <c:pt idx="91">
                  <c:v>8</c:v>
                </c:pt>
                <c:pt idx="92">
                  <c:v>60</c:v>
                </c:pt>
                <c:pt idx="93">
                  <c:v>12.5</c:v>
                </c:pt>
                <c:pt idx="94">
                  <c:v>12</c:v>
                </c:pt>
                <c:pt idx="95">
                  <c:v>4</c:v>
                </c:pt>
                <c:pt idx="96">
                  <c:v>17</c:v>
                </c:pt>
                <c:pt idx="97">
                  <c:v>5</c:v>
                </c:pt>
                <c:pt idx="98">
                  <c:v>14</c:v>
                </c:pt>
                <c:pt idx="99">
                  <c:v>5</c:v>
                </c:pt>
                <c:pt idx="100">
                  <c:v>1</c:v>
                </c:pt>
                <c:pt idx="101">
                  <c:v>6</c:v>
                </c:pt>
                <c:pt idx="102">
                  <c:v>7</c:v>
                </c:pt>
                <c:pt idx="103">
                  <c:v>7</c:v>
                </c:pt>
                <c:pt idx="104">
                  <c:v>7</c:v>
                </c:pt>
              </c:numCache>
            </c:numRef>
          </c:val>
          <c:extLst>
            <c:ext xmlns:c16="http://schemas.microsoft.com/office/drawing/2014/chart" uri="{C3380CC4-5D6E-409C-BE32-E72D297353CC}">
              <c16:uniqueId val="{00000000-44B9-4C29-AA31-DEC13E2F06BF}"/>
            </c:ext>
          </c:extLst>
        </c:ser>
        <c:dLbls>
          <c:showLegendKey val="0"/>
          <c:showVal val="0"/>
          <c:showCatName val="0"/>
          <c:showSerName val="0"/>
          <c:showPercent val="0"/>
          <c:showBubbleSize val="0"/>
        </c:dLbls>
        <c:gapWidth val="150"/>
        <c:axId val="332191232"/>
        <c:axId val="332193152"/>
      </c:barChart>
      <c:catAx>
        <c:axId val="332191232"/>
        <c:scaling>
          <c:orientation val="minMax"/>
        </c:scaling>
        <c:delete val="0"/>
        <c:axPos val="b"/>
        <c:title>
          <c:tx>
            <c:rich>
              <a:bodyPr/>
              <a:lstStyle/>
              <a:p>
                <a:pPr>
                  <a:defRPr sz="1400" b="0">
                    <a:latin typeface="Arial" panose="020B0604020202020204" pitchFamily="34" charset="0"/>
                    <a:cs typeface="Arial" panose="020B0604020202020204" pitchFamily="34" charset="0"/>
                  </a:defRPr>
                </a:pPr>
                <a:r>
                  <a:rPr lang="en-CA" sz="1400" b="0">
                    <a:latin typeface="Arial" panose="020B0604020202020204" pitchFamily="34" charset="0"/>
                    <a:cs typeface="Arial" panose="020B0604020202020204" pitchFamily="34" charset="0"/>
                  </a:rPr>
                  <a:t>Date</a:t>
                </a:r>
                <a:r>
                  <a:rPr lang="en-CA" sz="1400" b="0" baseline="0">
                    <a:latin typeface="Arial" panose="020B0604020202020204" pitchFamily="34" charset="0"/>
                    <a:cs typeface="Arial" panose="020B0604020202020204" pitchFamily="34" charset="0"/>
                  </a:rPr>
                  <a:t> (mdd)</a:t>
                </a:r>
                <a:endParaRPr lang="en-CA" sz="1400" b="0">
                  <a:latin typeface="Arial" panose="020B0604020202020204" pitchFamily="34" charset="0"/>
                  <a:cs typeface="Arial" panose="020B0604020202020204" pitchFamily="34" charset="0"/>
                </a:endParaRPr>
              </a:p>
            </c:rich>
          </c:tx>
          <c:overlay val="0"/>
        </c:title>
        <c:numFmt formatCode="General" sourceLinked="1"/>
        <c:majorTickMark val="out"/>
        <c:minorTickMark val="none"/>
        <c:tickLblPos val="nextTo"/>
        <c:txPr>
          <a:bodyPr/>
          <a:lstStyle/>
          <a:p>
            <a:pPr>
              <a:defRPr sz="1100">
                <a:latin typeface="Arial" panose="020B0604020202020204" pitchFamily="34" charset="0"/>
                <a:cs typeface="Arial" panose="020B0604020202020204" pitchFamily="34" charset="0"/>
              </a:defRPr>
            </a:pPr>
            <a:endParaRPr lang="en-US"/>
          </a:p>
        </c:txPr>
        <c:crossAx val="332193152"/>
        <c:crosses val="autoZero"/>
        <c:auto val="1"/>
        <c:lblAlgn val="ctr"/>
        <c:lblOffset val="100"/>
        <c:tickLblSkip val="3"/>
        <c:noMultiLvlLbl val="1"/>
      </c:catAx>
      <c:valAx>
        <c:axId val="332193152"/>
        <c:scaling>
          <c:orientation val="minMax"/>
          <c:max val="600"/>
          <c:min val="0"/>
        </c:scaling>
        <c:delete val="0"/>
        <c:axPos val="l"/>
        <c:title>
          <c:tx>
            <c:rich>
              <a:bodyPr rot="-5400000" vert="horz"/>
              <a:lstStyle/>
              <a:p>
                <a:pPr>
                  <a:defRPr sz="1400" b="0">
                    <a:latin typeface="Arial" panose="020B0604020202020204" pitchFamily="34" charset="0"/>
                    <a:cs typeface="Arial" panose="020B0604020202020204" pitchFamily="34" charset="0"/>
                  </a:defRPr>
                </a:pPr>
                <a:r>
                  <a:rPr lang="en-CA" sz="1400" b="0">
                    <a:latin typeface="Arial" panose="020B0604020202020204" pitchFamily="34" charset="0"/>
                    <a:cs typeface="Arial" panose="020B0604020202020204" pitchFamily="34" charset="0"/>
                  </a:rPr>
                  <a:t>Daily</a:t>
                </a:r>
                <a:r>
                  <a:rPr lang="en-CA" sz="1400" b="0" baseline="0">
                    <a:latin typeface="Arial" panose="020B0604020202020204" pitchFamily="34" charset="0"/>
                    <a:cs typeface="Arial" panose="020B0604020202020204" pitchFamily="34" charset="0"/>
                  </a:rPr>
                  <a:t> Escapement</a:t>
                </a:r>
                <a:endParaRPr lang="en-CA" sz="1400" b="0">
                  <a:latin typeface="Arial" panose="020B0604020202020204" pitchFamily="34" charset="0"/>
                  <a:cs typeface="Arial" panose="020B0604020202020204" pitchFamily="34" charset="0"/>
                </a:endParaRPr>
              </a:p>
            </c:rich>
          </c:tx>
          <c:overlay val="0"/>
        </c:title>
        <c:numFmt formatCode="0" sourceLinked="1"/>
        <c:majorTickMark val="out"/>
        <c:minorTickMark val="none"/>
        <c:tickLblPos val="nextTo"/>
        <c:txPr>
          <a:bodyPr/>
          <a:lstStyle/>
          <a:p>
            <a:pPr>
              <a:defRPr sz="1100">
                <a:latin typeface="Arial" panose="020B0604020202020204" pitchFamily="34" charset="0"/>
                <a:cs typeface="Arial" panose="020B0604020202020204" pitchFamily="34" charset="0"/>
              </a:defRPr>
            </a:pPr>
            <a:endParaRPr lang="en-US"/>
          </a:p>
        </c:txPr>
        <c:crossAx val="332191232"/>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28438572504277E-2"/>
          <c:y val="5.0471349724610461E-2"/>
          <c:w val="0.86219790628759307"/>
          <c:h val="0.79679227186317236"/>
        </c:manualLayout>
      </c:layout>
      <c:lineChart>
        <c:grouping val="standard"/>
        <c:varyColors val="0"/>
        <c:ser>
          <c:idx val="10"/>
          <c:order val="0"/>
          <c:tx>
            <c:strRef>
              <c:f>'CO Graph'!$L$33</c:f>
              <c:strCache>
                <c:ptCount val="1"/>
                <c:pt idx="0">
                  <c:v>2010</c:v>
                </c:pt>
              </c:strCache>
            </c:strRef>
          </c:tx>
          <c:spPr>
            <a:ln w="12700" cap="rnd" cmpd="sng" algn="ctr">
              <a:solidFill>
                <a:schemeClr val="accent5">
                  <a:lumMod val="60000"/>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Graph'!$L$34:$L$141</c:f>
              <c:numCache>
                <c:formatCode>0</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604</c:v>
                </c:pt>
                <c:pt idx="33">
                  <c:v>2385</c:v>
                </c:pt>
                <c:pt idx="34">
                  <c:v>2643</c:v>
                </c:pt>
                <c:pt idx="35">
                  <c:v>2892</c:v>
                </c:pt>
                <c:pt idx="36">
                  <c:v>3308</c:v>
                </c:pt>
                <c:pt idx="37">
                  <c:v>3663</c:v>
                </c:pt>
                <c:pt idx="38">
                  <c:v>4331</c:v>
                </c:pt>
                <c:pt idx="39">
                  <c:v>5029</c:v>
                </c:pt>
                <c:pt idx="40">
                  <c:v>5693</c:v>
                </c:pt>
                <c:pt idx="41">
                  <c:v>6335</c:v>
                </c:pt>
                <c:pt idx="42">
                  <c:v>7192</c:v>
                </c:pt>
                <c:pt idx="43">
                  <c:v>7892</c:v>
                </c:pt>
                <c:pt idx="44">
                  <c:v>8513</c:v>
                </c:pt>
                <c:pt idx="45">
                  <c:v>9025</c:v>
                </c:pt>
                <c:pt idx="46">
                  <c:v>9623</c:v>
                </c:pt>
                <c:pt idx="47">
                  <c:v>10284</c:v>
                </c:pt>
                <c:pt idx="48">
                  <c:v>11209</c:v>
                </c:pt>
                <c:pt idx="49">
                  <c:v>11950</c:v>
                </c:pt>
                <c:pt idx="50">
                  <c:v>12481</c:v>
                </c:pt>
                <c:pt idx="51">
                  <c:v>12897</c:v>
                </c:pt>
                <c:pt idx="52">
                  <c:v>13244</c:v>
                </c:pt>
                <c:pt idx="53">
                  <c:v>13478</c:v>
                </c:pt>
                <c:pt idx="54">
                  <c:v>13727</c:v>
                </c:pt>
                <c:pt idx="55">
                  <c:v>14141</c:v>
                </c:pt>
                <c:pt idx="56">
                  <c:v>14677</c:v>
                </c:pt>
                <c:pt idx="57">
                  <c:v>15366</c:v>
                </c:pt>
                <c:pt idx="58">
                  <c:v>15825</c:v>
                </c:pt>
                <c:pt idx="59">
                  <c:v>16450</c:v>
                </c:pt>
                <c:pt idx="60">
                  <c:v>16815</c:v>
                </c:pt>
                <c:pt idx="61">
                  <c:v>17172</c:v>
                </c:pt>
                <c:pt idx="62">
                  <c:v>17598</c:v>
                </c:pt>
                <c:pt idx="63">
                  <c:v>18088</c:v>
                </c:pt>
                <c:pt idx="64">
                  <c:v>18476</c:v>
                </c:pt>
                <c:pt idx="65">
                  <c:v>18819</c:v>
                </c:pt>
                <c:pt idx="66">
                  <c:v>19079</c:v>
                </c:pt>
                <c:pt idx="67">
                  <c:v>19342</c:v>
                </c:pt>
                <c:pt idx="68">
                  <c:v>19635</c:v>
                </c:pt>
                <c:pt idx="69">
                  <c:v>19872</c:v>
                </c:pt>
                <c:pt idx="70">
                  <c:v>20189</c:v>
                </c:pt>
                <c:pt idx="71">
                  <c:v>20579</c:v>
                </c:pt>
                <c:pt idx="72">
                  <c:v>20823</c:v>
                </c:pt>
                <c:pt idx="73">
                  <c:v>20991</c:v>
                </c:pt>
                <c:pt idx="74">
                  <c:v>21076</c:v>
                </c:pt>
                <c:pt idx="75">
                  <c:v>21135</c:v>
                </c:pt>
                <c:pt idx="76">
                  <c:v>21172</c:v>
                </c:pt>
                <c:pt idx="77">
                  <c:v>21200</c:v>
                </c:pt>
                <c:pt idx="78">
                  <c:v>21223</c:v>
                </c:pt>
                <c:pt idx="79">
                  <c:v>21247</c:v>
                </c:pt>
                <c:pt idx="80">
                  <c:v>21269</c:v>
                </c:pt>
                <c:pt idx="81">
                  <c:v>21309</c:v>
                </c:pt>
                <c:pt idx="82">
                  <c:v>21339</c:v>
                </c:pt>
                <c:pt idx="83">
                  <c:v>21358</c:v>
                </c:pt>
                <c:pt idx="84">
                  <c:v>21373</c:v>
                </c:pt>
                <c:pt idx="85">
                  <c:v>21373</c:v>
                </c:pt>
                <c:pt idx="86">
                  <c:v>21373</c:v>
                </c:pt>
                <c:pt idx="87">
                  <c:v>21373</c:v>
                </c:pt>
                <c:pt idx="88">
                  <c:v>21413</c:v>
                </c:pt>
                <c:pt idx="89">
                  <c:v>21455</c:v>
                </c:pt>
                <c:pt idx="90">
                  <c:v>21475</c:v>
                </c:pt>
                <c:pt idx="91">
                  <c:v>21499</c:v>
                </c:pt>
                <c:pt idx="92">
                  <c:v>21499</c:v>
                </c:pt>
                <c:pt idx="93">
                  <c:v>21499</c:v>
                </c:pt>
                <c:pt idx="94">
                  <c:v>21499</c:v>
                </c:pt>
                <c:pt idx="95">
                  <c:v>21499</c:v>
                </c:pt>
                <c:pt idx="96">
                  <c:v>21518</c:v>
                </c:pt>
                <c:pt idx="97">
                  <c:v>21586</c:v>
                </c:pt>
                <c:pt idx="98">
                  <c:v>21610</c:v>
                </c:pt>
                <c:pt idx="99">
                  <c:v>21610</c:v>
                </c:pt>
                <c:pt idx="100">
                  <c:v>21610</c:v>
                </c:pt>
                <c:pt idx="101">
                  <c:v>21610</c:v>
                </c:pt>
                <c:pt idx="102">
                  <c:v>21610</c:v>
                </c:pt>
                <c:pt idx="103">
                  <c:v>21610</c:v>
                </c:pt>
                <c:pt idx="104">
                  <c:v>21610</c:v>
                </c:pt>
                <c:pt idx="105">
                  <c:v>21610</c:v>
                </c:pt>
                <c:pt idx="106">
                  <c:v>21610</c:v>
                </c:pt>
                <c:pt idx="107">
                  <c:v>21610</c:v>
                </c:pt>
              </c:numCache>
            </c:numRef>
          </c:val>
          <c:smooth val="0"/>
          <c:extLst>
            <c:ext xmlns:c16="http://schemas.microsoft.com/office/drawing/2014/chart" uri="{C3380CC4-5D6E-409C-BE32-E72D297353CC}">
              <c16:uniqueId val="{00000000-42D3-4833-B12C-7EA4F4660DD2}"/>
            </c:ext>
          </c:extLst>
        </c:ser>
        <c:ser>
          <c:idx val="9"/>
          <c:order val="1"/>
          <c:tx>
            <c:strRef>
              <c:f>'CO Graph'!$M$33</c:f>
              <c:strCache>
                <c:ptCount val="1"/>
                <c:pt idx="0">
                  <c:v>2011</c:v>
                </c:pt>
              </c:strCache>
            </c:strRef>
          </c:tx>
          <c:spPr>
            <a:ln w="12700" cap="rnd" cmpd="sng" algn="ctr">
              <a:solidFill>
                <a:schemeClr val="accent4">
                  <a:lumMod val="60000"/>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Graph'!$M$34:$M$141</c:f>
              <c:numCache>
                <c:formatCode>0</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1790</c:v>
                </c:pt>
                <c:pt idx="33">
                  <c:v>2434</c:v>
                </c:pt>
                <c:pt idx="34">
                  <c:v>2696</c:v>
                </c:pt>
                <c:pt idx="35">
                  <c:v>2979</c:v>
                </c:pt>
                <c:pt idx="36">
                  <c:v>3531</c:v>
                </c:pt>
                <c:pt idx="37">
                  <c:v>4018</c:v>
                </c:pt>
                <c:pt idx="38">
                  <c:v>4717</c:v>
                </c:pt>
                <c:pt idx="39">
                  <c:v>5220</c:v>
                </c:pt>
                <c:pt idx="40">
                  <c:v>5759</c:v>
                </c:pt>
                <c:pt idx="41">
                  <c:v>6275</c:v>
                </c:pt>
                <c:pt idx="42">
                  <c:v>6769</c:v>
                </c:pt>
                <c:pt idx="43">
                  <c:v>7226</c:v>
                </c:pt>
                <c:pt idx="44">
                  <c:v>8507</c:v>
                </c:pt>
                <c:pt idx="45">
                  <c:v>9429</c:v>
                </c:pt>
                <c:pt idx="46">
                  <c:v>11432</c:v>
                </c:pt>
                <c:pt idx="47">
                  <c:v>13672</c:v>
                </c:pt>
                <c:pt idx="48">
                  <c:v>16555</c:v>
                </c:pt>
                <c:pt idx="49">
                  <c:v>18919</c:v>
                </c:pt>
                <c:pt idx="50">
                  <c:v>20201</c:v>
                </c:pt>
                <c:pt idx="51">
                  <c:v>22442</c:v>
                </c:pt>
                <c:pt idx="52">
                  <c:v>24265</c:v>
                </c:pt>
                <c:pt idx="53">
                  <c:v>27888</c:v>
                </c:pt>
                <c:pt idx="54">
                  <c:v>29449</c:v>
                </c:pt>
                <c:pt idx="55">
                  <c:v>30729</c:v>
                </c:pt>
                <c:pt idx="56">
                  <c:v>31940</c:v>
                </c:pt>
                <c:pt idx="57">
                  <c:v>32966</c:v>
                </c:pt>
                <c:pt idx="58">
                  <c:v>33125</c:v>
                </c:pt>
                <c:pt idx="59">
                  <c:v>33892</c:v>
                </c:pt>
                <c:pt idx="60">
                  <c:v>34887</c:v>
                </c:pt>
                <c:pt idx="61">
                  <c:v>35913</c:v>
                </c:pt>
                <c:pt idx="62">
                  <c:v>37059</c:v>
                </c:pt>
                <c:pt idx="63">
                  <c:v>38357</c:v>
                </c:pt>
                <c:pt idx="64">
                  <c:v>39224</c:v>
                </c:pt>
                <c:pt idx="65">
                  <c:v>39789</c:v>
                </c:pt>
                <c:pt idx="66">
                  <c:v>40330</c:v>
                </c:pt>
                <c:pt idx="67">
                  <c:v>40663</c:v>
                </c:pt>
                <c:pt idx="68">
                  <c:v>41135</c:v>
                </c:pt>
                <c:pt idx="69">
                  <c:v>41703</c:v>
                </c:pt>
                <c:pt idx="70">
                  <c:v>42408</c:v>
                </c:pt>
                <c:pt idx="71">
                  <c:v>42751</c:v>
                </c:pt>
                <c:pt idx="72">
                  <c:v>43080</c:v>
                </c:pt>
                <c:pt idx="73">
                  <c:v>43308</c:v>
                </c:pt>
                <c:pt idx="74">
                  <c:v>43564</c:v>
                </c:pt>
                <c:pt idx="75">
                  <c:v>43883</c:v>
                </c:pt>
                <c:pt idx="76">
                  <c:v>44069</c:v>
                </c:pt>
                <c:pt idx="77">
                  <c:v>44392</c:v>
                </c:pt>
                <c:pt idx="78">
                  <c:v>44623</c:v>
                </c:pt>
                <c:pt idx="79">
                  <c:v>45009</c:v>
                </c:pt>
                <c:pt idx="80">
                  <c:v>45483</c:v>
                </c:pt>
                <c:pt idx="81">
                  <c:v>45840</c:v>
                </c:pt>
                <c:pt idx="82">
                  <c:v>46017</c:v>
                </c:pt>
                <c:pt idx="83">
                  <c:v>46330</c:v>
                </c:pt>
                <c:pt idx="84">
                  <c:v>46586</c:v>
                </c:pt>
                <c:pt idx="85">
                  <c:v>46716</c:v>
                </c:pt>
                <c:pt idx="86">
                  <c:v>46784</c:v>
                </c:pt>
                <c:pt idx="87">
                  <c:v>46842</c:v>
                </c:pt>
                <c:pt idx="88">
                  <c:v>46920</c:v>
                </c:pt>
                <c:pt idx="89">
                  <c:v>46989</c:v>
                </c:pt>
                <c:pt idx="90">
                  <c:v>47223</c:v>
                </c:pt>
                <c:pt idx="91">
                  <c:v>47365</c:v>
                </c:pt>
                <c:pt idx="92">
                  <c:v>47403</c:v>
                </c:pt>
                <c:pt idx="93">
                  <c:v>47469</c:v>
                </c:pt>
                <c:pt idx="94">
                  <c:v>47484</c:v>
                </c:pt>
                <c:pt idx="95">
                  <c:v>47540</c:v>
                </c:pt>
                <c:pt idx="96">
                  <c:v>47540</c:v>
                </c:pt>
                <c:pt idx="97">
                  <c:v>47540</c:v>
                </c:pt>
                <c:pt idx="98">
                  <c:v>47540</c:v>
                </c:pt>
                <c:pt idx="99">
                  <c:v>47540</c:v>
                </c:pt>
                <c:pt idx="100">
                  <c:v>47540</c:v>
                </c:pt>
                <c:pt idx="101">
                  <c:v>47540</c:v>
                </c:pt>
                <c:pt idx="102">
                  <c:v>47540</c:v>
                </c:pt>
                <c:pt idx="103">
                  <c:v>47540</c:v>
                </c:pt>
                <c:pt idx="104">
                  <c:v>47540</c:v>
                </c:pt>
                <c:pt idx="105">
                  <c:v>47540</c:v>
                </c:pt>
                <c:pt idx="106">
                  <c:v>47540</c:v>
                </c:pt>
                <c:pt idx="107">
                  <c:v>47540</c:v>
                </c:pt>
              </c:numCache>
            </c:numRef>
          </c:val>
          <c:smooth val="0"/>
          <c:extLst>
            <c:ext xmlns:c16="http://schemas.microsoft.com/office/drawing/2014/chart" uri="{C3380CC4-5D6E-409C-BE32-E72D297353CC}">
              <c16:uniqueId val="{00000001-42D3-4833-B12C-7EA4F4660DD2}"/>
            </c:ext>
          </c:extLst>
        </c:ser>
        <c:ser>
          <c:idx val="8"/>
          <c:order val="2"/>
          <c:tx>
            <c:strRef>
              <c:f>'CO Graph'!$N$33</c:f>
              <c:strCache>
                <c:ptCount val="1"/>
                <c:pt idx="0">
                  <c:v>2012</c:v>
                </c:pt>
              </c:strCache>
            </c:strRef>
          </c:tx>
          <c:spPr>
            <a:ln w="12700" cap="rnd" cmpd="sng" algn="ctr">
              <a:solidFill>
                <a:schemeClr val="accent3">
                  <a:lumMod val="60000"/>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Graph'!$N$34:$N$141</c:f>
              <c:numCache>
                <c:formatCode>0</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3193</c:v>
                </c:pt>
                <c:pt idx="38">
                  <c:v>3505</c:v>
                </c:pt>
                <c:pt idx="39">
                  <c:v>4396</c:v>
                </c:pt>
                <c:pt idx="40">
                  <c:v>5764</c:v>
                </c:pt>
                <c:pt idx="41">
                  <c:v>7174</c:v>
                </c:pt>
                <c:pt idx="42">
                  <c:v>8084</c:v>
                </c:pt>
                <c:pt idx="43">
                  <c:v>9518</c:v>
                </c:pt>
                <c:pt idx="44">
                  <c:v>10586</c:v>
                </c:pt>
                <c:pt idx="45">
                  <c:v>11159</c:v>
                </c:pt>
                <c:pt idx="46">
                  <c:v>11753</c:v>
                </c:pt>
                <c:pt idx="47">
                  <c:v>12425</c:v>
                </c:pt>
                <c:pt idx="48">
                  <c:v>13220</c:v>
                </c:pt>
                <c:pt idx="49">
                  <c:v>13706</c:v>
                </c:pt>
                <c:pt idx="50">
                  <c:v>14681</c:v>
                </c:pt>
                <c:pt idx="51">
                  <c:v>15779</c:v>
                </c:pt>
                <c:pt idx="52">
                  <c:v>16925</c:v>
                </c:pt>
                <c:pt idx="53">
                  <c:v>17537</c:v>
                </c:pt>
                <c:pt idx="54">
                  <c:v>18011</c:v>
                </c:pt>
                <c:pt idx="55">
                  <c:v>18559</c:v>
                </c:pt>
                <c:pt idx="56">
                  <c:v>19050</c:v>
                </c:pt>
                <c:pt idx="57">
                  <c:v>19695</c:v>
                </c:pt>
                <c:pt idx="58">
                  <c:v>20215</c:v>
                </c:pt>
                <c:pt idx="59">
                  <c:v>20689</c:v>
                </c:pt>
                <c:pt idx="60">
                  <c:v>20942</c:v>
                </c:pt>
                <c:pt idx="61">
                  <c:v>21092</c:v>
                </c:pt>
                <c:pt idx="62">
                  <c:v>21195</c:v>
                </c:pt>
                <c:pt idx="63">
                  <c:v>22383</c:v>
                </c:pt>
                <c:pt idx="64">
                  <c:v>22821</c:v>
                </c:pt>
                <c:pt idx="65">
                  <c:v>23094</c:v>
                </c:pt>
                <c:pt idx="66">
                  <c:v>23258</c:v>
                </c:pt>
                <c:pt idx="67">
                  <c:v>23474</c:v>
                </c:pt>
                <c:pt idx="68">
                  <c:v>23681</c:v>
                </c:pt>
                <c:pt idx="69">
                  <c:v>23864</c:v>
                </c:pt>
                <c:pt idx="70">
                  <c:v>23992</c:v>
                </c:pt>
                <c:pt idx="71">
                  <c:v>24087</c:v>
                </c:pt>
                <c:pt idx="72">
                  <c:v>24166</c:v>
                </c:pt>
                <c:pt idx="73">
                  <c:v>24257</c:v>
                </c:pt>
                <c:pt idx="74">
                  <c:v>24688</c:v>
                </c:pt>
                <c:pt idx="75">
                  <c:v>25160</c:v>
                </c:pt>
                <c:pt idx="76">
                  <c:v>25290</c:v>
                </c:pt>
                <c:pt idx="77">
                  <c:v>25929</c:v>
                </c:pt>
                <c:pt idx="78">
                  <c:v>25964</c:v>
                </c:pt>
                <c:pt idx="79">
                  <c:v>25980</c:v>
                </c:pt>
                <c:pt idx="80">
                  <c:v>26040</c:v>
                </c:pt>
                <c:pt idx="81">
                  <c:v>26061</c:v>
                </c:pt>
                <c:pt idx="82">
                  <c:v>26087</c:v>
                </c:pt>
                <c:pt idx="83">
                  <c:v>26087</c:v>
                </c:pt>
                <c:pt idx="84">
                  <c:v>26129</c:v>
                </c:pt>
                <c:pt idx="85">
                  <c:v>26140</c:v>
                </c:pt>
                <c:pt idx="86">
                  <c:v>26153</c:v>
                </c:pt>
                <c:pt idx="87">
                  <c:v>26163</c:v>
                </c:pt>
                <c:pt idx="88">
                  <c:v>26180</c:v>
                </c:pt>
                <c:pt idx="89">
                  <c:v>26192</c:v>
                </c:pt>
                <c:pt idx="90">
                  <c:v>26242</c:v>
                </c:pt>
                <c:pt idx="91">
                  <c:v>26308</c:v>
                </c:pt>
                <c:pt idx="92">
                  <c:v>26359</c:v>
                </c:pt>
                <c:pt idx="93">
                  <c:v>26544</c:v>
                </c:pt>
                <c:pt idx="94">
                  <c:v>26608</c:v>
                </c:pt>
                <c:pt idx="95">
                  <c:v>26630</c:v>
                </c:pt>
                <c:pt idx="96">
                  <c:v>26647</c:v>
                </c:pt>
                <c:pt idx="97">
                  <c:v>26665</c:v>
                </c:pt>
                <c:pt idx="98">
                  <c:v>26676</c:v>
                </c:pt>
                <c:pt idx="99">
                  <c:v>26676</c:v>
                </c:pt>
                <c:pt idx="100">
                  <c:v>26676</c:v>
                </c:pt>
                <c:pt idx="101">
                  <c:v>26676</c:v>
                </c:pt>
                <c:pt idx="102">
                  <c:v>26676</c:v>
                </c:pt>
                <c:pt idx="103">
                  <c:v>26676</c:v>
                </c:pt>
                <c:pt idx="104">
                  <c:v>26676</c:v>
                </c:pt>
                <c:pt idx="105">
                  <c:v>26676</c:v>
                </c:pt>
                <c:pt idx="106">
                  <c:v>26676</c:v>
                </c:pt>
                <c:pt idx="107">
                  <c:v>26676</c:v>
                </c:pt>
              </c:numCache>
            </c:numRef>
          </c:val>
          <c:smooth val="0"/>
          <c:extLst>
            <c:ext xmlns:c16="http://schemas.microsoft.com/office/drawing/2014/chart" uri="{C3380CC4-5D6E-409C-BE32-E72D297353CC}">
              <c16:uniqueId val="{00000002-42D3-4833-B12C-7EA4F4660DD2}"/>
            </c:ext>
          </c:extLst>
        </c:ser>
        <c:ser>
          <c:idx val="7"/>
          <c:order val="3"/>
          <c:tx>
            <c:strRef>
              <c:f>'CO Graph'!$O$33</c:f>
              <c:strCache>
                <c:ptCount val="1"/>
                <c:pt idx="0">
                  <c:v>2013</c:v>
                </c:pt>
              </c:strCache>
            </c:strRef>
          </c:tx>
          <c:spPr>
            <a:ln w="12700" cap="rnd" cmpd="sng" algn="ctr">
              <a:solidFill>
                <a:schemeClr val="accent2">
                  <a:lumMod val="60000"/>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Graph'!$O$34:$O$141</c:f>
              <c:numCache>
                <c:formatCode>0</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477</c:v>
                </c:pt>
                <c:pt idx="15">
                  <c:v>624</c:v>
                </c:pt>
                <c:pt idx="16">
                  <c:v>702</c:v>
                </c:pt>
                <c:pt idx="17">
                  <c:v>951</c:v>
                </c:pt>
                <c:pt idx="18">
                  <c:v>1242</c:v>
                </c:pt>
                <c:pt idx="19">
                  <c:v>1809</c:v>
                </c:pt>
                <c:pt idx="20">
                  <c:v>2181</c:v>
                </c:pt>
                <c:pt idx="21">
                  <c:v>2622</c:v>
                </c:pt>
                <c:pt idx="22">
                  <c:v>2922</c:v>
                </c:pt>
                <c:pt idx="23">
                  <c:v>3048</c:v>
                </c:pt>
                <c:pt idx="24">
                  <c:v>3306</c:v>
                </c:pt>
                <c:pt idx="25">
                  <c:v>3618</c:v>
                </c:pt>
                <c:pt idx="26">
                  <c:v>4218</c:v>
                </c:pt>
                <c:pt idx="27">
                  <c:v>5175</c:v>
                </c:pt>
                <c:pt idx="28">
                  <c:v>5697</c:v>
                </c:pt>
                <c:pt idx="29">
                  <c:v>6582</c:v>
                </c:pt>
                <c:pt idx="30">
                  <c:v>8139</c:v>
                </c:pt>
                <c:pt idx="31">
                  <c:v>9528</c:v>
                </c:pt>
                <c:pt idx="32">
                  <c:v>10857</c:v>
                </c:pt>
                <c:pt idx="33">
                  <c:v>12291</c:v>
                </c:pt>
                <c:pt idx="34">
                  <c:v>13713</c:v>
                </c:pt>
                <c:pt idx="35">
                  <c:v>15237</c:v>
                </c:pt>
                <c:pt idx="36">
                  <c:v>16260</c:v>
                </c:pt>
                <c:pt idx="37">
                  <c:v>17904</c:v>
                </c:pt>
                <c:pt idx="38">
                  <c:v>19893</c:v>
                </c:pt>
                <c:pt idx="39">
                  <c:v>21951</c:v>
                </c:pt>
                <c:pt idx="40">
                  <c:v>23319</c:v>
                </c:pt>
                <c:pt idx="41">
                  <c:v>24346</c:v>
                </c:pt>
                <c:pt idx="42">
                  <c:v>25430</c:v>
                </c:pt>
                <c:pt idx="43">
                  <c:v>26342</c:v>
                </c:pt>
                <c:pt idx="44">
                  <c:v>27134</c:v>
                </c:pt>
                <c:pt idx="45">
                  <c:v>28259</c:v>
                </c:pt>
                <c:pt idx="46">
                  <c:v>29328</c:v>
                </c:pt>
                <c:pt idx="47">
                  <c:v>31383</c:v>
                </c:pt>
                <c:pt idx="48">
                  <c:v>33560</c:v>
                </c:pt>
                <c:pt idx="49">
                  <c:v>35037</c:v>
                </c:pt>
                <c:pt idx="50">
                  <c:v>37147</c:v>
                </c:pt>
                <c:pt idx="51">
                  <c:v>38565</c:v>
                </c:pt>
                <c:pt idx="52">
                  <c:v>40822</c:v>
                </c:pt>
                <c:pt idx="53">
                  <c:v>41983</c:v>
                </c:pt>
                <c:pt idx="54">
                  <c:v>43273</c:v>
                </c:pt>
                <c:pt idx="55">
                  <c:v>43880</c:v>
                </c:pt>
                <c:pt idx="56">
                  <c:v>44541</c:v>
                </c:pt>
                <c:pt idx="57">
                  <c:v>45117</c:v>
                </c:pt>
                <c:pt idx="58">
                  <c:v>45694</c:v>
                </c:pt>
                <c:pt idx="59">
                  <c:v>46404</c:v>
                </c:pt>
                <c:pt idx="60">
                  <c:v>46501</c:v>
                </c:pt>
                <c:pt idx="61">
                  <c:v>46721.705956587582</c:v>
                </c:pt>
                <c:pt idx="62">
                  <c:v>46942.411913175165</c:v>
                </c:pt>
                <c:pt idx="63">
                  <c:v>47163.117869762747</c:v>
                </c:pt>
                <c:pt idx="64">
                  <c:v>47383.82382635033</c:v>
                </c:pt>
                <c:pt idx="65">
                  <c:v>47481.82382635033</c:v>
                </c:pt>
                <c:pt idx="66">
                  <c:v>47807.82382635033</c:v>
                </c:pt>
                <c:pt idx="67">
                  <c:v>48108.82382635033</c:v>
                </c:pt>
                <c:pt idx="68">
                  <c:v>48385.82382635033</c:v>
                </c:pt>
                <c:pt idx="69">
                  <c:v>48679.82382635033</c:v>
                </c:pt>
                <c:pt idx="70">
                  <c:v>48772.82382635033</c:v>
                </c:pt>
                <c:pt idx="71">
                  <c:v>48989.32382635033</c:v>
                </c:pt>
                <c:pt idx="72">
                  <c:v>49217.32382635033</c:v>
                </c:pt>
                <c:pt idx="73">
                  <c:v>49460.32382635033</c:v>
                </c:pt>
                <c:pt idx="74">
                  <c:v>49628.32382635033</c:v>
                </c:pt>
                <c:pt idx="75">
                  <c:v>49759.32382635033</c:v>
                </c:pt>
                <c:pt idx="76">
                  <c:v>49878.32382635033</c:v>
                </c:pt>
                <c:pt idx="77">
                  <c:v>49976.32382635033</c:v>
                </c:pt>
                <c:pt idx="78">
                  <c:v>50046.32382635033</c:v>
                </c:pt>
                <c:pt idx="79">
                  <c:v>50100.32382635033</c:v>
                </c:pt>
                <c:pt idx="80">
                  <c:v>50153.32382635033</c:v>
                </c:pt>
                <c:pt idx="81">
                  <c:v>50193.32382635033</c:v>
                </c:pt>
                <c:pt idx="82">
                  <c:v>50213.32382635033</c:v>
                </c:pt>
                <c:pt idx="83">
                  <c:v>50230.32382635033</c:v>
                </c:pt>
                <c:pt idx="84">
                  <c:v>50252.32382635033</c:v>
                </c:pt>
                <c:pt idx="85">
                  <c:v>50261.32382635033</c:v>
                </c:pt>
                <c:pt idx="86">
                  <c:v>50281.32382635033</c:v>
                </c:pt>
                <c:pt idx="87">
                  <c:v>50301.32382635033</c:v>
                </c:pt>
                <c:pt idx="88">
                  <c:v>50306.32382635033</c:v>
                </c:pt>
                <c:pt idx="89">
                  <c:v>50317.32382635033</c:v>
                </c:pt>
                <c:pt idx="90">
                  <c:v>50327.32382635033</c:v>
                </c:pt>
                <c:pt idx="91">
                  <c:v>50342.32382635033</c:v>
                </c:pt>
                <c:pt idx="92">
                  <c:v>50393.657159683666</c:v>
                </c:pt>
                <c:pt idx="93">
                  <c:v>50460.657159683666</c:v>
                </c:pt>
                <c:pt idx="94">
                  <c:v>50894.157159683666</c:v>
                </c:pt>
                <c:pt idx="95">
                  <c:v>51566.157159683666</c:v>
                </c:pt>
                <c:pt idx="96">
                  <c:v>51713.157159683666</c:v>
                </c:pt>
                <c:pt idx="97">
                  <c:v>51809.157159683666</c:v>
                </c:pt>
                <c:pt idx="98">
                  <c:v>51866.157159683666</c:v>
                </c:pt>
                <c:pt idx="99">
                  <c:v>51890.157159683666</c:v>
                </c:pt>
                <c:pt idx="100">
                  <c:v>51890.157159683666</c:v>
                </c:pt>
                <c:pt idx="101">
                  <c:v>51890.157159683666</c:v>
                </c:pt>
                <c:pt idx="102">
                  <c:v>51890.157159683666</c:v>
                </c:pt>
                <c:pt idx="103">
                  <c:v>51890.157159683666</c:v>
                </c:pt>
                <c:pt idx="104">
                  <c:v>51890.157159683666</c:v>
                </c:pt>
                <c:pt idx="105">
                  <c:v>51890.157159683666</c:v>
                </c:pt>
                <c:pt idx="106">
                  <c:v>51890.157159683666</c:v>
                </c:pt>
                <c:pt idx="107">
                  <c:v>51890.157159683666</c:v>
                </c:pt>
              </c:numCache>
            </c:numRef>
          </c:val>
          <c:smooth val="0"/>
          <c:extLst>
            <c:ext xmlns:c16="http://schemas.microsoft.com/office/drawing/2014/chart" uri="{C3380CC4-5D6E-409C-BE32-E72D297353CC}">
              <c16:uniqueId val="{00000003-42D3-4833-B12C-7EA4F4660DD2}"/>
            </c:ext>
          </c:extLst>
        </c:ser>
        <c:ser>
          <c:idx val="6"/>
          <c:order val="4"/>
          <c:tx>
            <c:strRef>
              <c:f>'CO Graph'!$P$33</c:f>
              <c:strCache>
                <c:ptCount val="1"/>
                <c:pt idx="0">
                  <c:v>2014</c:v>
                </c:pt>
              </c:strCache>
            </c:strRef>
          </c:tx>
          <c:spPr>
            <a:ln w="12700" cap="rnd" cmpd="sng" algn="ctr">
              <a:solidFill>
                <a:schemeClr val="accent1">
                  <a:lumMod val="60000"/>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Graph'!$P$34:$P$141</c:f>
              <c:numCache>
                <c:formatCode>0</c:formatCode>
                <c:ptCount val="108"/>
                <c:pt idx="0">
                  <c:v>19</c:v>
                </c:pt>
                <c:pt idx="1">
                  <c:v>19</c:v>
                </c:pt>
                <c:pt idx="2">
                  <c:v>21</c:v>
                </c:pt>
                <c:pt idx="3">
                  <c:v>25</c:v>
                </c:pt>
                <c:pt idx="4">
                  <c:v>25</c:v>
                </c:pt>
                <c:pt idx="5">
                  <c:v>25</c:v>
                </c:pt>
                <c:pt idx="6">
                  <c:v>26</c:v>
                </c:pt>
                <c:pt idx="7">
                  <c:v>26</c:v>
                </c:pt>
                <c:pt idx="8">
                  <c:v>30</c:v>
                </c:pt>
                <c:pt idx="9">
                  <c:v>34</c:v>
                </c:pt>
                <c:pt idx="10">
                  <c:v>43</c:v>
                </c:pt>
                <c:pt idx="11">
                  <c:v>56</c:v>
                </c:pt>
                <c:pt idx="12">
                  <c:v>63</c:v>
                </c:pt>
                <c:pt idx="13">
                  <c:v>69</c:v>
                </c:pt>
                <c:pt idx="14">
                  <c:v>87</c:v>
                </c:pt>
                <c:pt idx="15">
                  <c:v>129</c:v>
                </c:pt>
                <c:pt idx="16">
                  <c:v>174</c:v>
                </c:pt>
                <c:pt idx="17">
                  <c:v>217</c:v>
                </c:pt>
                <c:pt idx="18">
                  <c:v>260</c:v>
                </c:pt>
                <c:pt idx="19">
                  <c:v>294</c:v>
                </c:pt>
                <c:pt idx="20">
                  <c:v>307</c:v>
                </c:pt>
                <c:pt idx="21">
                  <c:v>338.5</c:v>
                </c:pt>
                <c:pt idx="22">
                  <c:v>368.5</c:v>
                </c:pt>
                <c:pt idx="23">
                  <c:v>433.5</c:v>
                </c:pt>
                <c:pt idx="24">
                  <c:v>495.5</c:v>
                </c:pt>
                <c:pt idx="25">
                  <c:v>551.5</c:v>
                </c:pt>
                <c:pt idx="26">
                  <c:v>598.5</c:v>
                </c:pt>
                <c:pt idx="27">
                  <c:v>688.40909090909088</c:v>
                </c:pt>
                <c:pt idx="28">
                  <c:v>863.72727272727263</c:v>
                </c:pt>
                <c:pt idx="29">
                  <c:v>1124.4545454545453</c:v>
                </c:pt>
                <c:pt idx="30">
                  <c:v>1470.5909090909088</c:v>
                </c:pt>
                <c:pt idx="31">
                  <c:v>1902.1363636363635</c:v>
                </c:pt>
                <c:pt idx="32">
                  <c:v>2419.090909090909</c:v>
                </c:pt>
                <c:pt idx="33">
                  <c:v>3021.454545454545</c:v>
                </c:pt>
                <c:pt idx="34">
                  <c:v>3709.2272727272721</c:v>
                </c:pt>
                <c:pt idx="35">
                  <c:v>4482.4090909090901</c:v>
                </c:pt>
                <c:pt idx="36">
                  <c:v>5219.2272727272721</c:v>
                </c:pt>
                <c:pt idx="37">
                  <c:v>6163.2272727272721</c:v>
                </c:pt>
                <c:pt idx="38">
                  <c:v>6781.2272727272721</c:v>
                </c:pt>
                <c:pt idx="39">
                  <c:v>7318.2272727272721</c:v>
                </c:pt>
                <c:pt idx="40">
                  <c:v>7858.2272727272721</c:v>
                </c:pt>
                <c:pt idx="41">
                  <c:v>8377.2272727272721</c:v>
                </c:pt>
                <c:pt idx="42">
                  <c:v>8814.2272727272721</c:v>
                </c:pt>
                <c:pt idx="43">
                  <c:v>10545.227272727272</c:v>
                </c:pt>
                <c:pt idx="44">
                  <c:v>12062.227272727272</c:v>
                </c:pt>
                <c:pt idx="45">
                  <c:v>13338.227272727272</c:v>
                </c:pt>
                <c:pt idx="46">
                  <c:v>15089.227272727272</c:v>
                </c:pt>
                <c:pt idx="47">
                  <c:v>16376.227272727272</c:v>
                </c:pt>
                <c:pt idx="48">
                  <c:v>17669.227272727272</c:v>
                </c:pt>
                <c:pt idx="49">
                  <c:v>18701.227272727272</c:v>
                </c:pt>
                <c:pt idx="50">
                  <c:v>19414.227272727272</c:v>
                </c:pt>
                <c:pt idx="51">
                  <c:v>19939.227272727272</c:v>
                </c:pt>
                <c:pt idx="52">
                  <c:v>20287.227272727272</c:v>
                </c:pt>
                <c:pt idx="53">
                  <c:v>21111.227272727272</c:v>
                </c:pt>
                <c:pt idx="54">
                  <c:v>21712.227272727272</c:v>
                </c:pt>
                <c:pt idx="55">
                  <c:v>22777.227272727272</c:v>
                </c:pt>
                <c:pt idx="56">
                  <c:v>23670.227272727272</c:v>
                </c:pt>
                <c:pt idx="57">
                  <c:v>24713.227272727272</c:v>
                </c:pt>
                <c:pt idx="58">
                  <c:v>25378.227272727272</c:v>
                </c:pt>
                <c:pt idx="59">
                  <c:v>25778.227272727272</c:v>
                </c:pt>
                <c:pt idx="60">
                  <c:v>26482.227272727272</c:v>
                </c:pt>
                <c:pt idx="61">
                  <c:v>27215.227272727272</c:v>
                </c:pt>
                <c:pt idx="62">
                  <c:v>27890.227272727272</c:v>
                </c:pt>
                <c:pt idx="63">
                  <c:v>28055.227272727272</c:v>
                </c:pt>
                <c:pt idx="64">
                  <c:v>28480.227272727272</c:v>
                </c:pt>
                <c:pt idx="65">
                  <c:v>29107.227272727272</c:v>
                </c:pt>
                <c:pt idx="66">
                  <c:v>29591.227272727272</c:v>
                </c:pt>
                <c:pt idx="67">
                  <c:v>29993.727272727272</c:v>
                </c:pt>
                <c:pt idx="68">
                  <c:v>30394.727272727272</c:v>
                </c:pt>
                <c:pt idx="69">
                  <c:v>30779.727272727272</c:v>
                </c:pt>
                <c:pt idx="70">
                  <c:v>31161.727272727272</c:v>
                </c:pt>
                <c:pt idx="71">
                  <c:v>31498.727272727272</c:v>
                </c:pt>
                <c:pt idx="72">
                  <c:v>32986.727272727272</c:v>
                </c:pt>
                <c:pt idx="73">
                  <c:v>34203.727272727272</c:v>
                </c:pt>
                <c:pt idx="74">
                  <c:v>34295.727272727272</c:v>
                </c:pt>
                <c:pt idx="75">
                  <c:v>34579.727272727272</c:v>
                </c:pt>
                <c:pt idx="76">
                  <c:v>34826.727272727272</c:v>
                </c:pt>
                <c:pt idx="77">
                  <c:v>34935.727272727272</c:v>
                </c:pt>
                <c:pt idx="78">
                  <c:v>34964.727272727272</c:v>
                </c:pt>
                <c:pt idx="79">
                  <c:v>34988.727272727272</c:v>
                </c:pt>
                <c:pt idx="80">
                  <c:v>35009.727272727272</c:v>
                </c:pt>
                <c:pt idx="81">
                  <c:v>35009.727272727272</c:v>
                </c:pt>
                <c:pt idx="82">
                  <c:v>35009.727272727272</c:v>
                </c:pt>
                <c:pt idx="83">
                  <c:v>35009.727272727272</c:v>
                </c:pt>
                <c:pt idx="84">
                  <c:v>35009.727272727272</c:v>
                </c:pt>
                <c:pt idx="85">
                  <c:v>35009.727272727272</c:v>
                </c:pt>
                <c:pt idx="86">
                  <c:v>35009.727272727272</c:v>
                </c:pt>
                <c:pt idx="87">
                  <c:v>35009.727272727272</c:v>
                </c:pt>
                <c:pt idx="88">
                  <c:v>35009.727272727272</c:v>
                </c:pt>
                <c:pt idx="89">
                  <c:v>35009.727272727272</c:v>
                </c:pt>
                <c:pt idx="90">
                  <c:v>35009.727272727272</c:v>
                </c:pt>
                <c:pt idx="91">
                  <c:v>35009.727272727272</c:v>
                </c:pt>
                <c:pt idx="92">
                  <c:v>35009.727272727272</c:v>
                </c:pt>
                <c:pt idx="93">
                  <c:v>35009.727272727272</c:v>
                </c:pt>
                <c:pt idx="94">
                  <c:v>35009.727272727272</c:v>
                </c:pt>
                <c:pt idx="95">
                  <c:v>35009.727272727272</c:v>
                </c:pt>
                <c:pt idx="96">
                  <c:v>35009.727272727272</c:v>
                </c:pt>
                <c:pt idx="97">
                  <c:v>35009.727272727272</c:v>
                </c:pt>
                <c:pt idx="98">
                  <c:v>35009.727272727272</c:v>
                </c:pt>
                <c:pt idx="99">
                  <c:v>35009.727272727272</c:v>
                </c:pt>
                <c:pt idx="100">
                  <c:v>35009.727272727272</c:v>
                </c:pt>
                <c:pt idx="101">
                  <c:v>35009.727272727272</c:v>
                </c:pt>
                <c:pt idx="102">
                  <c:v>35009.727272727272</c:v>
                </c:pt>
                <c:pt idx="103">
                  <c:v>35009.727272727272</c:v>
                </c:pt>
                <c:pt idx="104">
                  <c:v>35009.727272727272</c:v>
                </c:pt>
                <c:pt idx="105">
                  <c:v>35009.727272727272</c:v>
                </c:pt>
                <c:pt idx="106">
                  <c:v>35009.727272727272</c:v>
                </c:pt>
                <c:pt idx="107">
                  <c:v>35009.727272727272</c:v>
                </c:pt>
              </c:numCache>
            </c:numRef>
          </c:val>
          <c:smooth val="0"/>
          <c:extLst>
            <c:ext xmlns:c16="http://schemas.microsoft.com/office/drawing/2014/chart" uri="{C3380CC4-5D6E-409C-BE32-E72D297353CC}">
              <c16:uniqueId val="{00000004-42D3-4833-B12C-7EA4F4660DD2}"/>
            </c:ext>
          </c:extLst>
        </c:ser>
        <c:ser>
          <c:idx val="5"/>
          <c:order val="5"/>
          <c:tx>
            <c:strRef>
              <c:f>'CO Graph'!$Q$33</c:f>
              <c:strCache>
                <c:ptCount val="1"/>
                <c:pt idx="0">
                  <c:v>2015</c:v>
                </c:pt>
              </c:strCache>
            </c:strRef>
          </c:tx>
          <c:spPr>
            <a:ln w="12700" cap="rnd" cmpd="sng" algn="ctr">
              <a:solidFill>
                <a:schemeClr val="accent6">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Graph'!$Q$34:$Q$141</c:f>
              <c:numCache>
                <c:formatCode>0</c:formatCode>
                <c:ptCount val="108"/>
                <c:pt idx="0">
                  <c:v>0</c:v>
                </c:pt>
                <c:pt idx="1">
                  <c:v>0</c:v>
                </c:pt>
                <c:pt idx="2">
                  <c:v>0</c:v>
                </c:pt>
                <c:pt idx="3">
                  <c:v>0</c:v>
                </c:pt>
                <c:pt idx="4">
                  <c:v>0</c:v>
                </c:pt>
                <c:pt idx="5">
                  <c:v>0</c:v>
                </c:pt>
                <c:pt idx="6">
                  <c:v>0</c:v>
                </c:pt>
                <c:pt idx="7">
                  <c:v>0</c:v>
                </c:pt>
                <c:pt idx="8">
                  <c:v>0</c:v>
                </c:pt>
                <c:pt idx="9">
                  <c:v>6</c:v>
                </c:pt>
                <c:pt idx="10">
                  <c:v>9</c:v>
                </c:pt>
                <c:pt idx="11">
                  <c:v>10</c:v>
                </c:pt>
                <c:pt idx="12">
                  <c:v>11</c:v>
                </c:pt>
                <c:pt idx="13">
                  <c:v>11</c:v>
                </c:pt>
                <c:pt idx="14">
                  <c:v>11</c:v>
                </c:pt>
                <c:pt idx="15">
                  <c:v>18</c:v>
                </c:pt>
                <c:pt idx="16">
                  <c:v>23</c:v>
                </c:pt>
                <c:pt idx="17">
                  <c:v>27</c:v>
                </c:pt>
                <c:pt idx="18">
                  <c:v>28</c:v>
                </c:pt>
                <c:pt idx="19">
                  <c:v>28</c:v>
                </c:pt>
                <c:pt idx="20">
                  <c:v>33</c:v>
                </c:pt>
                <c:pt idx="21">
                  <c:v>36</c:v>
                </c:pt>
                <c:pt idx="22">
                  <c:v>43</c:v>
                </c:pt>
                <c:pt idx="23">
                  <c:v>52</c:v>
                </c:pt>
                <c:pt idx="24">
                  <c:v>55</c:v>
                </c:pt>
                <c:pt idx="25">
                  <c:v>98</c:v>
                </c:pt>
                <c:pt idx="26">
                  <c:v>200</c:v>
                </c:pt>
                <c:pt idx="27">
                  <c:v>240</c:v>
                </c:pt>
                <c:pt idx="28">
                  <c:v>288</c:v>
                </c:pt>
                <c:pt idx="29">
                  <c:v>409</c:v>
                </c:pt>
                <c:pt idx="30">
                  <c:v>635</c:v>
                </c:pt>
                <c:pt idx="31">
                  <c:v>740</c:v>
                </c:pt>
                <c:pt idx="32">
                  <c:v>956</c:v>
                </c:pt>
                <c:pt idx="33">
                  <c:v>1064</c:v>
                </c:pt>
                <c:pt idx="34">
                  <c:v>1100</c:v>
                </c:pt>
                <c:pt idx="35">
                  <c:v>1118</c:v>
                </c:pt>
                <c:pt idx="36">
                  <c:v>1124</c:v>
                </c:pt>
                <c:pt idx="37">
                  <c:v>1148</c:v>
                </c:pt>
                <c:pt idx="38">
                  <c:v>1166</c:v>
                </c:pt>
                <c:pt idx="39">
                  <c:v>1292</c:v>
                </c:pt>
                <c:pt idx="40">
                  <c:v>1424</c:v>
                </c:pt>
                <c:pt idx="41">
                  <c:v>1746.98</c:v>
                </c:pt>
                <c:pt idx="42">
                  <c:v>2370.98</c:v>
                </c:pt>
                <c:pt idx="43">
                  <c:v>3132.98</c:v>
                </c:pt>
                <c:pt idx="44">
                  <c:v>3660.98</c:v>
                </c:pt>
                <c:pt idx="45">
                  <c:v>4571.9799999999996</c:v>
                </c:pt>
                <c:pt idx="46">
                  <c:v>5270.98</c:v>
                </c:pt>
                <c:pt idx="47">
                  <c:v>5835.98</c:v>
                </c:pt>
                <c:pt idx="48">
                  <c:v>6434.98</c:v>
                </c:pt>
                <c:pt idx="49">
                  <c:v>6832.48</c:v>
                </c:pt>
                <c:pt idx="50">
                  <c:v>7158.48</c:v>
                </c:pt>
                <c:pt idx="51">
                  <c:v>7898.48</c:v>
                </c:pt>
                <c:pt idx="52">
                  <c:v>8846.48</c:v>
                </c:pt>
                <c:pt idx="53">
                  <c:v>9425.48</c:v>
                </c:pt>
                <c:pt idx="54">
                  <c:v>9722.48</c:v>
                </c:pt>
                <c:pt idx="55">
                  <c:v>9950.48</c:v>
                </c:pt>
                <c:pt idx="56">
                  <c:v>10328.48</c:v>
                </c:pt>
                <c:pt idx="57">
                  <c:v>10676.48</c:v>
                </c:pt>
                <c:pt idx="58">
                  <c:v>10955.48</c:v>
                </c:pt>
                <c:pt idx="59">
                  <c:v>11069.48</c:v>
                </c:pt>
                <c:pt idx="60">
                  <c:v>11151.48</c:v>
                </c:pt>
                <c:pt idx="61">
                  <c:v>11202.48</c:v>
                </c:pt>
                <c:pt idx="62">
                  <c:v>11259.48</c:v>
                </c:pt>
                <c:pt idx="63">
                  <c:v>11423.48</c:v>
                </c:pt>
                <c:pt idx="64">
                  <c:v>11589.48</c:v>
                </c:pt>
                <c:pt idx="65">
                  <c:v>11667.48</c:v>
                </c:pt>
                <c:pt idx="66">
                  <c:v>11766.48</c:v>
                </c:pt>
                <c:pt idx="67">
                  <c:v>11941.48</c:v>
                </c:pt>
                <c:pt idx="68">
                  <c:v>12029.48</c:v>
                </c:pt>
                <c:pt idx="69">
                  <c:v>12111.48</c:v>
                </c:pt>
                <c:pt idx="70">
                  <c:v>12286.48</c:v>
                </c:pt>
                <c:pt idx="71">
                  <c:v>12346.48</c:v>
                </c:pt>
                <c:pt idx="72">
                  <c:v>12479.48</c:v>
                </c:pt>
                <c:pt idx="73">
                  <c:v>12692.48</c:v>
                </c:pt>
                <c:pt idx="74">
                  <c:v>12771.48</c:v>
                </c:pt>
                <c:pt idx="75">
                  <c:v>12797.48</c:v>
                </c:pt>
                <c:pt idx="76">
                  <c:v>12800.48</c:v>
                </c:pt>
                <c:pt idx="77">
                  <c:v>12831.48</c:v>
                </c:pt>
                <c:pt idx="78">
                  <c:v>12862.48</c:v>
                </c:pt>
                <c:pt idx="79">
                  <c:v>12873.48</c:v>
                </c:pt>
                <c:pt idx="80">
                  <c:v>12899.48</c:v>
                </c:pt>
                <c:pt idx="81">
                  <c:v>12953.48</c:v>
                </c:pt>
                <c:pt idx="82">
                  <c:v>13003.48</c:v>
                </c:pt>
                <c:pt idx="83">
                  <c:v>13039.48</c:v>
                </c:pt>
                <c:pt idx="84">
                  <c:v>13078.48</c:v>
                </c:pt>
                <c:pt idx="85">
                  <c:v>13106.48</c:v>
                </c:pt>
                <c:pt idx="86">
                  <c:v>13137.48</c:v>
                </c:pt>
                <c:pt idx="87">
                  <c:v>13165.48</c:v>
                </c:pt>
                <c:pt idx="88">
                  <c:v>13188.48</c:v>
                </c:pt>
                <c:pt idx="89">
                  <c:v>13224.48</c:v>
                </c:pt>
                <c:pt idx="90">
                  <c:v>13255.48</c:v>
                </c:pt>
                <c:pt idx="91">
                  <c:v>13303.48</c:v>
                </c:pt>
                <c:pt idx="92">
                  <c:v>13347.48</c:v>
                </c:pt>
                <c:pt idx="93">
                  <c:v>13391.48</c:v>
                </c:pt>
                <c:pt idx="94">
                  <c:v>13400.48</c:v>
                </c:pt>
                <c:pt idx="95">
                  <c:v>13410.48</c:v>
                </c:pt>
                <c:pt idx="96">
                  <c:v>13425.48</c:v>
                </c:pt>
                <c:pt idx="97">
                  <c:v>13434.48</c:v>
                </c:pt>
                <c:pt idx="98">
                  <c:v>13438.48</c:v>
                </c:pt>
                <c:pt idx="99">
                  <c:v>13438.48</c:v>
                </c:pt>
                <c:pt idx="100">
                  <c:v>13438.48</c:v>
                </c:pt>
                <c:pt idx="101">
                  <c:v>13438.48</c:v>
                </c:pt>
                <c:pt idx="102">
                  <c:v>13438.48</c:v>
                </c:pt>
                <c:pt idx="103">
                  <c:v>13438.48</c:v>
                </c:pt>
                <c:pt idx="104">
                  <c:v>13438.48</c:v>
                </c:pt>
                <c:pt idx="105">
                  <c:v>13438.48</c:v>
                </c:pt>
                <c:pt idx="106">
                  <c:v>13438.48</c:v>
                </c:pt>
                <c:pt idx="107">
                  <c:v>13438.48</c:v>
                </c:pt>
              </c:numCache>
            </c:numRef>
          </c:val>
          <c:smooth val="0"/>
          <c:extLst>
            <c:ext xmlns:c16="http://schemas.microsoft.com/office/drawing/2014/chart" uri="{C3380CC4-5D6E-409C-BE32-E72D297353CC}">
              <c16:uniqueId val="{00000005-42D3-4833-B12C-7EA4F4660DD2}"/>
            </c:ext>
          </c:extLst>
        </c:ser>
        <c:ser>
          <c:idx val="4"/>
          <c:order val="6"/>
          <c:tx>
            <c:strRef>
              <c:f>'CO Graph'!$R$33</c:f>
              <c:strCache>
                <c:ptCount val="1"/>
                <c:pt idx="0">
                  <c:v>2016</c:v>
                </c:pt>
              </c:strCache>
            </c:strRef>
          </c:tx>
          <c:spPr>
            <a:ln w="12700" cap="rnd" cmpd="sng" algn="ctr">
              <a:solidFill>
                <a:schemeClr val="accent5">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Graph'!$R$34:$R$141</c:f>
              <c:numCache>
                <c:formatCode>0</c:formatCode>
                <c:ptCount val="108"/>
                <c:pt idx="0">
                  <c:v>22</c:v>
                </c:pt>
                <c:pt idx="1">
                  <c:v>23</c:v>
                </c:pt>
                <c:pt idx="2">
                  <c:v>32</c:v>
                </c:pt>
                <c:pt idx="3">
                  <c:v>45</c:v>
                </c:pt>
                <c:pt idx="4">
                  <c:v>55</c:v>
                </c:pt>
                <c:pt idx="5">
                  <c:v>91</c:v>
                </c:pt>
                <c:pt idx="6">
                  <c:v>155</c:v>
                </c:pt>
                <c:pt idx="7">
                  <c:v>199.5</c:v>
                </c:pt>
                <c:pt idx="8">
                  <c:v>258.5</c:v>
                </c:pt>
                <c:pt idx="9">
                  <c:v>307</c:v>
                </c:pt>
                <c:pt idx="10">
                  <c:v>390</c:v>
                </c:pt>
                <c:pt idx="11">
                  <c:v>482</c:v>
                </c:pt>
                <c:pt idx="12">
                  <c:v>580</c:v>
                </c:pt>
                <c:pt idx="13">
                  <c:v>635</c:v>
                </c:pt>
                <c:pt idx="14">
                  <c:v>641</c:v>
                </c:pt>
                <c:pt idx="15">
                  <c:v>644</c:v>
                </c:pt>
                <c:pt idx="16">
                  <c:v>657</c:v>
                </c:pt>
                <c:pt idx="17">
                  <c:v>682</c:v>
                </c:pt>
                <c:pt idx="18">
                  <c:v>697</c:v>
                </c:pt>
                <c:pt idx="19">
                  <c:v>709</c:v>
                </c:pt>
                <c:pt idx="20">
                  <c:v>717</c:v>
                </c:pt>
                <c:pt idx="21">
                  <c:v>726</c:v>
                </c:pt>
                <c:pt idx="22">
                  <c:v>744</c:v>
                </c:pt>
                <c:pt idx="23">
                  <c:v>811</c:v>
                </c:pt>
                <c:pt idx="24">
                  <c:v>863</c:v>
                </c:pt>
                <c:pt idx="25">
                  <c:v>917</c:v>
                </c:pt>
                <c:pt idx="26">
                  <c:v>961</c:v>
                </c:pt>
                <c:pt idx="27">
                  <c:v>1021</c:v>
                </c:pt>
                <c:pt idx="28">
                  <c:v>1206</c:v>
                </c:pt>
                <c:pt idx="29">
                  <c:v>1962</c:v>
                </c:pt>
                <c:pt idx="30">
                  <c:v>2727</c:v>
                </c:pt>
                <c:pt idx="31">
                  <c:v>3573</c:v>
                </c:pt>
                <c:pt idx="32">
                  <c:v>4268</c:v>
                </c:pt>
                <c:pt idx="33">
                  <c:v>5030</c:v>
                </c:pt>
                <c:pt idx="34">
                  <c:v>5964</c:v>
                </c:pt>
                <c:pt idx="35">
                  <c:v>7077</c:v>
                </c:pt>
                <c:pt idx="36">
                  <c:v>7719</c:v>
                </c:pt>
                <c:pt idx="37">
                  <c:v>8587</c:v>
                </c:pt>
                <c:pt idx="38">
                  <c:v>9515</c:v>
                </c:pt>
                <c:pt idx="39">
                  <c:v>10680</c:v>
                </c:pt>
                <c:pt idx="40">
                  <c:v>11865</c:v>
                </c:pt>
                <c:pt idx="41">
                  <c:v>12648</c:v>
                </c:pt>
                <c:pt idx="42">
                  <c:v>13464</c:v>
                </c:pt>
                <c:pt idx="43">
                  <c:v>14092</c:v>
                </c:pt>
                <c:pt idx="44">
                  <c:v>14697</c:v>
                </c:pt>
                <c:pt idx="45">
                  <c:v>15221</c:v>
                </c:pt>
                <c:pt idx="46">
                  <c:v>15554</c:v>
                </c:pt>
                <c:pt idx="47">
                  <c:v>15842</c:v>
                </c:pt>
                <c:pt idx="48">
                  <c:v>16032</c:v>
                </c:pt>
                <c:pt idx="49">
                  <c:v>16338.99</c:v>
                </c:pt>
                <c:pt idx="50">
                  <c:v>16734.009999999998</c:v>
                </c:pt>
                <c:pt idx="51">
                  <c:v>17217</c:v>
                </c:pt>
                <c:pt idx="52">
                  <c:v>17730</c:v>
                </c:pt>
                <c:pt idx="53">
                  <c:v>18237</c:v>
                </c:pt>
                <c:pt idx="54">
                  <c:v>18702</c:v>
                </c:pt>
                <c:pt idx="55">
                  <c:v>19245</c:v>
                </c:pt>
                <c:pt idx="56">
                  <c:v>19626</c:v>
                </c:pt>
                <c:pt idx="57">
                  <c:v>20158</c:v>
                </c:pt>
                <c:pt idx="58">
                  <c:v>20688</c:v>
                </c:pt>
                <c:pt idx="59">
                  <c:v>21049</c:v>
                </c:pt>
                <c:pt idx="60">
                  <c:v>21322.67</c:v>
                </c:pt>
                <c:pt idx="61">
                  <c:v>21524.5</c:v>
                </c:pt>
                <c:pt idx="62">
                  <c:v>21634.5</c:v>
                </c:pt>
                <c:pt idx="63">
                  <c:v>21831.5</c:v>
                </c:pt>
                <c:pt idx="64">
                  <c:v>22010.5</c:v>
                </c:pt>
                <c:pt idx="65">
                  <c:v>22118.5</c:v>
                </c:pt>
                <c:pt idx="66">
                  <c:v>22251.5</c:v>
                </c:pt>
                <c:pt idx="67">
                  <c:v>22377.5</c:v>
                </c:pt>
                <c:pt idx="68">
                  <c:v>22836.5</c:v>
                </c:pt>
                <c:pt idx="69">
                  <c:v>22938.5</c:v>
                </c:pt>
                <c:pt idx="70">
                  <c:v>23077.5</c:v>
                </c:pt>
                <c:pt idx="71">
                  <c:v>23125.5</c:v>
                </c:pt>
                <c:pt idx="72">
                  <c:v>23159.5</c:v>
                </c:pt>
                <c:pt idx="73">
                  <c:v>23223.5</c:v>
                </c:pt>
                <c:pt idx="74">
                  <c:v>23295.279999999999</c:v>
                </c:pt>
                <c:pt idx="75">
                  <c:v>23359.18</c:v>
                </c:pt>
                <c:pt idx="76">
                  <c:v>23415.18</c:v>
                </c:pt>
                <c:pt idx="77">
                  <c:v>23463.32</c:v>
                </c:pt>
                <c:pt idx="78">
                  <c:v>23503.54</c:v>
                </c:pt>
                <c:pt idx="79">
                  <c:v>23535.850000000002</c:v>
                </c:pt>
                <c:pt idx="80">
                  <c:v>23560.280000000002</c:v>
                </c:pt>
                <c:pt idx="81">
                  <c:v>23576.850000000002</c:v>
                </c:pt>
                <c:pt idx="82">
                  <c:v>23585.500000000004</c:v>
                </c:pt>
                <c:pt idx="83">
                  <c:v>23597.500000000004</c:v>
                </c:pt>
                <c:pt idx="84">
                  <c:v>23652.500000000004</c:v>
                </c:pt>
                <c:pt idx="85">
                  <c:v>23698.500000000004</c:v>
                </c:pt>
                <c:pt idx="86">
                  <c:v>23711.500000000004</c:v>
                </c:pt>
                <c:pt idx="87">
                  <c:v>23715.500000000004</c:v>
                </c:pt>
                <c:pt idx="88">
                  <c:v>23717.500000000004</c:v>
                </c:pt>
                <c:pt idx="89">
                  <c:v>23717.500000000004</c:v>
                </c:pt>
                <c:pt idx="90">
                  <c:v>23717.500000000004</c:v>
                </c:pt>
                <c:pt idx="91">
                  <c:v>23717.500000000004</c:v>
                </c:pt>
                <c:pt idx="92">
                  <c:v>23717.500000000004</c:v>
                </c:pt>
                <c:pt idx="93">
                  <c:v>23717.500000000004</c:v>
                </c:pt>
                <c:pt idx="94">
                  <c:v>23717.500000000004</c:v>
                </c:pt>
                <c:pt idx="95">
                  <c:v>23717.500000000004</c:v>
                </c:pt>
                <c:pt idx="96">
                  <c:v>23717.500000000004</c:v>
                </c:pt>
                <c:pt idx="97">
                  <c:v>23717.500000000004</c:v>
                </c:pt>
                <c:pt idx="98">
                  <c:v>23717.500000000004</c:v>
                </c:pt>
                <c:pt idx="99">
                  <c:v>23717.500000000004</c:v>
                </c:pt>
                <c:pt idx="100">
                  <c:v>23717.500000000004</c:v>
                </c:pt>
                <c:pt idx="101">
                  <c:v>23717.500000000004</c:v>
                </c:pt>
                <c:pt idx="102">
                  <c:v>23717.500000000004</c:v>
                </c:pt>
                <c:pt idx="103">
                  <c:v>23717.500000000004</c:v>
                </c:pt>
                <c:pt idx="104">
                  <c:v>23717.500000000004</c:v>
                </c:pt>
                <c:pt idx="105">
                  <c:v>23717.500000000004</c:v>
                </c:pt>
                <c:pt idx="106">
                  <c:v>23717.500000000004</c:v>
                </c:pt>
                <c:pt idx="107">
                  <c:v>23717.500000000004</c:v>
                </c:pt>
              </c:numCache>
            </c:numRef>
          </c:val>
          <c:smooth val="0"/>
          <c:extLst>
            <c:ext xmlns:c16="http://schemas.microsoft.com/office/drawing/2014/chart" uri="{C3380CC4-5D6E-409C-BE32-E72D297353CC}">
              <c16:uniqueId val="{00000006-42D3-4833-B12C-7EA4F4660DD2}"/>
            </c:ext>
          </c:extLst>
        </c:ser>
        <c:ser>
          <c:idx val="3"/>
          <c:order val="7"/>
          <c:tx>
            <c:strRef>
              <c:f>'CO Graph'!$S$33</c:f>
              <c:strCache>
                <c:ptCount val="1"/>
                <c:pt idx="0">
                  <c:v>2017</c:v>
                </c:pt>
              </c:strCache>
            </c:strRef>
          </c:tx>
          <c:spPr>
            <a:ln w="12700" cap="rnd" cmpd="sng" algn="ctr">
              <a:solidFill>
                <a:schemeClr val="accent4">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Graph'!$S$34:$S$141</c:f>
              <c:numCache>
                <c:formatCode>0</c:formatCode>
                <c:ptCount val="108"/>
                <c:pt idx="0">
                  <c:v>35</c:v>
                </c:pt>
                <c:pt idx="1">
                  <c:v>37</c:v>
                </c:pt>
                <c:pt idx="2">
                  <c:v>37</c:v>
                </c:pt>
                <c:pt idx="3">
                  <c:v>38</c:v>
                </c:pt>
                <c:pt idx="4">
                  <c:v>38</c:v>
                </c:pt>
                <c:pt idx="5">
                  <c:v>38</c:v>
                </c:pt>
                <c:pt idx="6">
                  <c:v>40</c:v>
                </c:pt>
                <c:pt idx="7">
                  <c:v>43</c:v>
                </c:pt>
                <c:pt idx="8">
                  <c:v>47</c:v>
                </c:pt>
                <c:pt idx="9">
                  <c:v>51</c:v>
                </c:pt>
                <c:pt idx="10">
                  <c:v>60</c:v>
                </c:pt>
                <c:pt idx="11">
                  <c:v>84</c:v>
                </c:pt>
                <c:pt idx="12">
                  <c:v>104</c:v>
                </c:pt>
                <c:pt idx="13">
                  <c:v>127</c:v>
                </c:pt>
                <c:pt idx="14">
                  <c:v>155</c:v>
                </c:pt>
                <c:pt idx="15">
                  <c:v>169</c:v>
                </c:pt>
                <c:pt idx="16">
                  <c:v>221</c:v>
                </c:pt>
                <c:pt idx="17">
                  <c:v>246</c:v>
                </c:pt>
                <c:pt idx="18">
                  <c:v>279</c:v>
                </c:pt>
                <c:pt idx="19">
                  <c:v>305</c:v>
                </c:pt>
                <c:pt idx="20">
                  <c:v>363</c:v>
                </c:pt>
                <c:pt idx="21">
                  <c:v>405</c:v>
                </c:pt>
                <c:pt idx="22">
                  <c:v>446</c:v>
                </c:pt>
                <c:pt idx="23">
                  <c:v>479</c:v>
                </c:pt>
                <c:pt idx="24">
                  <c:v>525</c:v>
                </c:pt>
                <c:pt idx="25">
                  <c:v>575</c:v>
                </c:pt>
                <c:pt idx="26">
                  <c:v>682</c:v>
                </c:pt>
                <c:pt idx="27">
                  <c:v>819</c:v>
                </c:pt>
                <c:pt idx="28">
                  <c:v>908</c:v>
                </c:pt>
                <c:pt idx="29">
                  <c:v>969</c:v>
                </c:pt>
                <c:pt idx="30">
                  <c:v>1035</c:v>
                </c:pt>
                <c:pt idx="31">
                  <c:v>1294</c:v>
                </c:pt>
                <c:pt idx="32">
                  <c:v>1643</c:v>
                </c:pt>
                <c:pt idx="33">
                  <c:v>1828</c:v>
                </c:pt>
                <c:pt idx="34">
                  <c:v>2001</c:v>
                </c:pt>
                <c:pt idx="35">
                  <c:v>2047</c:v>
                </c:pt>
                <c:pt idx="36">
                  <c:v>2106</c:v>
                </c:pt>
                <c:pt idx="37">
                  <c:v>2121</c:v>
                </c:pt>
                <c:pt idx="38">
                  <c:v>2177</c:v>
                </c:pt>
                <c:pt idx="39">
                  <c:v>2286</c:v>
                </c:pt>
                <c:pt idx="40">
                  <c:v>2523</c:v>
                </c:pt>
                <c:pt idx="41">
                  <c:v>2818</c:v>
                </c:pt>
                <c:pt idx="42">
                  <c:v>3273</c:v>
                </c:pt>
                <c:pt idx="43">
                  <c:v>3876</c:v>
                </c:pt>
                <c:pt idx="44">
                  <c:v>4713</c:v>
                </c:pt>
                <c:pt idx="45">
                  <c:v>5605</c:v>
                </c:pt>
                <c:pt idx="46">
                  <c:v>6477</c:v>
                </c:pt>
                <c:pt idx="47">
                  <c:v>7287</c:v>
                </c:pt>
                <c:pt idx="48">
                  <c:v>7928</c:v>
                </c:pt>
                <c:pt idx="49">
                  <c:v>8859</c:v>
                </c:pt>
                <c:pt idx="50">
                  <c:v>9691</c:v>
                </c:pt>
                <c:pt idx="51">
                  <c:v>10597</c:v>
                </c:pt>
                <c:pt idx="52">
                  <c:v>11516</c:v>
                </c:pt>
                <c:pt idx="53">
                  <c:v>12391</c:v>
                </c:pt>
                <c:pt idx="54">
                  <c:v>13280</c:v>
                </c:pt>
                <c:pt idx="55">
                  <c:v>14064</c:v>
                </c:pt>
                <c:pt idx="56">
                  <c:v>14760</c:v>
                </c:pt>
                <c:pt idx="57">
                  <c:v>15325</c:v>
                </c:pt>
                <c:pt idx="58">
                  <c:v>15824</c:v>
                </c:pt>
                <c:pt idx="59">
                  <c:v>16119</c:v>
                </c:pt>
                <c:pt idx="60">
                  <c:v>16412</c:v>
                </c:pt>
                <c:pt idx="61">
                  <c:v>16816</c:v>
                </c:pt>
                <c:pt idx="62">
                  <c:v>17010</c:v>
                </c:pt>
                <c:pt idx="63">
                  <c:v>17205</c:v>
                </c:pt>
                <c:pt idx="64">
                  <c:v>17353</c:v>
                </c:pt>
                <c:pt idx="65">
                  <c:v>17502</c:v>
                </c:pt>
                <c:pt idx="66">
                  <c:v>17801</c:v>
                </c:pt>
                <c:pt idx="67">
                  <c:v>17982</c:v>
                </c:pt>
                <c:pt idx="68">
                  <c:v>18167</c:v>
                </c:pt>
                <c:pt idx="69">
                  <c:v>18297</c:v>
                </c:pt>
                <c:pt idx="70">
                  <c:v>18493</c:v>
                </c:pt>
                <c:pt idx="71">
                  <c:v>18561</c:v>
                </c:pt>
                <c:pt idx="72">
                  <c:v>18718</c:v>
                </c:pt>
                <c:pt idx="73">
                  <c:v>18837</c:v>
                </c:pt>
                <c:pt idx="74">
                  <c:v>18949.740000000002</c:v>
                </c:pt>
                <c:pt idx="75">
                  <c:v>19056.25</c:v>
                </c:pt>
                <c:pt idx="76">
                  <c:v>19156.5</c:v>
                </c:pt>
                <c:pt idx="77">
                  <c:v>19192.5</c:v>
                </c:pt>
                <c:pt idx="78">
                  <c:v>19575.5</c:v>
                </c:pt>
                <c:pt idx="79">
                  <c:v>19879.5</c:v>
                </c:pt>
                <c:pt idx="80">
                  <c:v>20063.5</c:v>
                </c:pt>
                <c:pt idx="81">
                  <c:v>20258.5</c:v>
                </c:pt>
                <c:pt idx="82">
                  <c:v>20357.5</c:v>
                </c:pt>
                <c:pt idx="83">
                  <c:v>20470.5</c:v>
                </c:pt>
                <c:pt idx="84">
                  <c:v>20554.5</c:v>
                </c:pt>
                <c:pt idx="85">
                  <c:v>20657.5</c:v>
                </c:pt>
                <c:pt idx="86">
                  <c:v>20691.5</c:v>
                </c:pt>
                <c:pt idx="87">
                  <c:v>20732.5</c:v>
                </c:pt>
                <c:pt idx="88">
                  <c:v>20763.5</c:v>
                </c:pt>
                <c:pt idx="89">
                  <c:v>20786.5</c:v>
                </c:pt>
                <c:pt idx="90">
                  <c:v>20816.5</c:v>
                </c:pt>
                <c:pt idx="91">
                  <c:v>20830.5</c:v>
                </c:pt>
                <c:pt idx="92">
                  <c:v>20838.5</c:v>
                </c:pt>
                <c:pt idx="93">
                  <c:v>20963.5</c:v>
                </c:pt>
                <c:pt idx="94">
                  <c:v>20968.5</c:v>
                </c:pt>
                <c:pt idx="95">
                  <c:v>20977.5</c:v>
                </c:pt>
                <c:pt idx="96">
                  <c:v>20987.03</c:v>
                </c:pt>
                <c:pt idx="97">
                  <c:v>20997.11</c:v>
                </c:pt>
                <c:pt idx="98">
                  <c:v>21007.75</c:v>
                </c:pt>
                <c:pt idx="99">
                  <c:v>21020.2</c:v>
                </c:pt>
                <c:pt idx="100">
                  <c:v>21034.46</c:v>
                </c:pt>
                <c:pt idx="101">
                  <c:v>21050.559999999998</c:v>
                </c:pt>
                <c:pt idx="102">
                  <c:v>21068.499999999996</c:v>
                </c:pt>
                <c:pt idx="103">
                  <c:v>21084.499999999996</c:v>
                </c:pt>
                <c:pt idx="104">
                  <c:v>21170.999999999996</c:v>
                </c:pt>
                <c:pt idx="105">
                  <c:v>21174.999999999996</c:v>
                </c:pt>
                <c:pt idx="106">
                  <c:v>21174.999999999996</c:v>
                </c:pt>
                <c:pt idx="107">
                  <c:v>21174.999999999996</c:v>
                </c:pt>
              </c:numCache>
            </c:numRef>
          </c:val>
          <c:smooth val="0"/>
          <c:extLst>
            <c:ext xmlns:c16="http://schemas.microsoft.com/office/drawing/2014/chart" uri="{C3380CC4-5D6E-409C-BE32-E72D297353CC}">
              <c16:uniqueId val="{00000007-42D3-4833-B12C-7EA4F4660DD2}"/>
            </c:ext>
          </c:extLst>
        </c:ser>
        <c:ser>
          <c:idx val="2"/>
          <c:order val="8"/>
          <c:tx>
            <c:strRef>
              <c:f>'CO Graph'!$T$33</c:f>
              <c:strCache>
                <c:ptCount val="1"/>
                <c:pt idx="0">
                  <c:v>2018</c:v>
                </c:pt>
              </c:strCache>
            </c:strRef>
          </c:tx>
          <c:spPr>
            <a:ln w="12700" cap="rnd" cmpd="sng" algn="ctr">
              <a:solidFill>
                <a:schemeClr val="accent3">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Graph'!$T$34:$T$141</c:f>
              <c:numCache>
                <c:formatCode>0</c:formatCode>
                <c:ptCount val="108"/>
                <c:pt idx="0">
                  <c:v>22</c:v>
                </c:pt>
                <c:pt idx="1">
                  <c:v>23</c:v>
                </c:pt>
                <c:pt idx="2">
                  <c:v>32</c:v>
                </c:pt>
                <c:pt idx="3">
                  <c:v>35</c:v>
                </c:pt>
                <c:pt idx="4">
                  <c:v>39</c:v>
                </c:pt>
                <c:pt idx="5">
                  <c:v>54</c:v>
                </c:pt>
                <c:pt idx="6">
                  <c:v>65</c:v>
                </c:pt>
                <c:pt idx="7">
                  <c:v>70</c:v>
                </c:pt>
                <c:pt idx="8">
                  <c:v>71</c:v>
                </c:pt>
                <c:pt idx="9">
                  <c:v>75</c:v>
                </c:pt>
                <c:pt idx="10">
                  <c:v>76</c:v>
                </c:pt>
                <c:pt idx="11">
                  <c:v>77</c:v>
                </c:pt>
                <c:pt idx="12">
                  <c:v>90</c:v>
                </c:pt>
                <c:pt idx="13">
                  <c:v>108</c:v>
                </c:pt>
                <c:pt idx="14">
                  <c:v>121</c:v>
                </c:pt>
                <c:pt idx="15">
                  <c:v>148</c:v>
                </c:pt>
                <c:pt idx="16">
                  <c:v>166</c:v>
                </c:pt>
                <c:pt idx="17">
                  <c:v>213</c:v>
                </c:pt>
                <c:pt idx="18">
                  <c:v>270</c:v>
                </c:pt>
                <c:pt idx="19">
                  <c:v>321</c:v>
                </c:pt>
                <c:pt idx="20">
                  <c:v>345</c:v>
                </c:pt>
                <c:pt idx="21">
                  <c:v>383</c:v>
                </c:pt>
                <c:pt idx="22">
                  <c:v>527</c:v>
                </c:pt>
                <c:pt idx="23">
                  <c:v>616</c:v>
                </c:pt>
                <c:pt idx="24">
                  <c:v>805</c:v>
                </c:pt>
                <c:pt idx="25">
                  <c:v>1003</c:v>
                </c:pt>
                <c:pt idx="26">
                  <c:v>1460</c:v>
                </c:pt>
                <c:pt idx="27">
                  <c:v>1675</c:v>
                </c:pt>
                <c:pt idx="28">
                  <c:v>2035</c:v>
                </c:pt>
                <c:pt idx="29">
                  <c:v>2408</c:v>
                </c:pt>
                <c:pt idx="30">
                  <c:v>3011</c:v>
                </c:pt>
                <c:pt idx="31">
                  <c:v>3270</c:v>
                </c:pt>
                <c:pt idx="32">
                  <c:v>3530</c:v>
                </c:pt>
                <c:pt idx="33">
                  <c:v>3915</c:v>
                </c:pt>
                <c:pt idx="34">
                  <c:v>4350</c:v>
                </c:pt>
                <c:pt idx="35">
                  <c:v>4803</c:v>
                </c:pt>
                <c:pt idx="36">
                  <c:v>5132</c:v>
                </c:pt>
                <c:pt idx="37">
                  <c:v>5521</c:v>
                </c:pt>
                <c:pt idx="38">
                  <c:v>5958</c:v>
                </c:pt>
                <c:pt idx="39">
                  <c:v>6723</c:v>
                </c:pt>
                <c:pt idx="40">
                  <c:v>7178</c:v>
                </c:pt>
                <c:pt idx="41">
                  <c:v>7725</c:v>
                </c:pt>
                <c:pt idx="42">
                  <c:v>8271</c:v>
                </c:pt>
                <c:pt idx="43">
                  <c:v>9089</c:v>
                </c:pt>
                <c:pt idx="44">
                  <c:v>9624</c:v>
                </c:pt>
                <c:pt idx="45">
                  <c:v>9846</c:v>
                </c:pt>
                <c:pt idx="46">
                  <c:v>10199</c:v>
                </c:pt>
                <c:pt idx="47">
                  <c:v>10540</c:v>
                </c:pt>
                <c:pt idx="48">
                  <c:v>11208</c:v>
                </c:pt>
                <c:pt idx="49">
                  <c:v>11634.5</c:v>
                </c:pt>
                <c:pt idx="50">
                  <c:v>11940.5</c:v>
                </c:pt>
                <c:pt idx="51">
                  <c:v>12267.5</c:v>
                </c:pt>
                <c:pt idx="52">
                  <c:v>12561.5</c:v>
                </c:pt>
                <c:pt idx="53">
                  <c:v>12984.5</c:v>
                </c:pt>
                <c:pt idx="54">
                  <c:v>13139</c:v>
                </c:pt>
                <c:pt idx="55">
                  <c:v>13349</c:v>
                </c:pt>
                <c:pt idx="56">
                  <c:v>13646</c:v>
                </c:pt>
                <c:pt idx="57">
                  <c:v>13802</c:v>
                </c:pt>
                <c:pt idx="58">
                  <c:v>13896</c:v>
                </c:pt>
                <c:pt idx="59">
                  <c:v>13998</c:v>
                </c:pt>
                <c:pt idx="60">
                  <c:v>14157</c:v>
                </c:pt>
                <c:pt idx="61">
                  <c:v>14334</c:v>
                </c:pt>
                <c:pt idx="62">
                  <c:v>14636</c:v>
                </c:pt>
                <c:pt idx="63">
                  <c:v>14843</c:v>
                </c:pt>
                <c:pt idx="64">
                  <c:v>15037</c:v>
                </c:pt>
                <c:pt idx="65">
                  <c:v>15167</c:v>
                </c:pt>
                <c:pt idx="66">
                  <c:v>15288</c:v>
                </c:pt>
                <c:pt idx="67">
                  <c:v>15482</c:v>
                </c:pt>
                <c:pt idx="68">
                  <c:v>15619</c:v>
                </c:pt>
                <c:pt idx="69">
                  <c:v>15749</c:v>
                </c:pt>
                <c:pt idx="70">
                  <c:v>15838</c:v>
                </c:pt>
                <c:pt idx="71">
                  <c:v>15953</c:v>
                </c:pt>
                <c:pt idx="72">
                  <c:v>16048</c:v>
                </c:pt>
                <c:pt idx="73">
                  <c:v>16099</c:v>
                </c:pt>
                <c:pt idx="74">
                  <c:v>16136</c:v>
                </c:pt>
                <c:pt idx="75">
                  <c:v>16162.5</c:v>
                </c:pt>
                <c:pt idx="76">
                  <c:v>16191.5</c:v>
                </c:pt>
                <c:pt idx="77">
                  <c:v>16211.5</c:v>
                </c:pt>
                <c:pt idx="78">
                  <c:v>16240.5</c:v>
                </c:pt>
                <c:pt idx="79">
                  <c:v>16276.5</c:v>
                </c:pt>
                <c:pt idx="80">
                  <c:v>16318.5</c:v>
                </c:pt>
                <c:pt idx="81">
                  <c:v>16346.5</c:v>
                </c:pt>
                <c:pt idx="82">
                  <c:v>16376.5</c:v>
                </c:pt>
                <c:pt idx="83">
                  <c:v>16404.5</c:v>
                </c:pt>
                <c:pt idx="84">
                  <c:v>16421.5</c:v>
                </c:pt>
                <c:pt idx="85">
                  <c:v>16463</c:v>
                </c:pt>
                <c:pt idx="86">
                  <c:v>16536</c:v>
                </c:pt>
                <c:pt idx="87">
                  <c:v>16751</c:v>
                </c:pt>
                <c:pt idx="88">
                  <c:v>16854</c:v>
                </c:pt>
                <c:pt idx="89">
                  <c:v>16938</c:v>
                </c:pt>
                <c:pt idx="90">
                  <c:v>17074</c:v>
                </c:pt>
                <c:pt idx="91">
                  <c:v>17126</c:v>
                </c:pt>
                <c:pt idx="92">
                  <c:v>17161</c:v>
                </c:pt>
                <c:pt idx="93">
                  <c:v>17174</c:v>
                </c:pt>
                <c:pt idx="94">
                  <c:v>17285</c:v>
                </c:pt>
                <c:pt idx="95">
                  <c:v>17332</c:v>
                </c:pt>
                <c:pt idx="96">
                  <c:v>17340</c:v>
                </c:pt>
                <c:pt idx="97">
                  <c:v>17342</c:v>
                </c:pt>
                <c:pt idx="98">
                  <c:v>17352</c:v>
                </c:pt>
                <c:pt idx="99">
                  <c:v>17353</c:v>
                </c:pt>
                <c:pt idx="100">
                  <c:v>17355</c:v>
                </c:pt>
                <c:pt idx="101">
                  <c:v>17355</c:v>
                </c:pt>
                <c:pt idx="102">
                  <c:v>17355</c:v>
                </c:pt>
                <c:pt idx="103">
                  <c:v>17355</c:v>
                </c:pt>
                <c:pt idx="104">
                  <c:v>17355</c:v>
                </c:pt>
                <c:pt idx="105">
                  <c:v>17355</c:v>
                </c:pt>
                <c:pt idx="106">
                  <c:v>17355</c:v>
                </c:pt>
                <c:pt idx="107">
                  <c:v>17355</c:v>
                </c:pt>
              </c:numCache>
            </c:numRef>
          </c:val>
          <c:smooth val="0"/>
          <c:extLst>
            <c:ext xmlns:c16="http://schemas.microsoft.com/office/drawing/2014/chart" uri="{C3380CC4-5D6E-409C-BE32-E72D297353CC}">
              <c16:uniqueId val="{00000008-42D3-4833-B12C-7EA4F4660DD2}"/>
            </c:ext>
          </c:extLst>
        </c:ser>
        <c:ser>
          <c:idx val="1"/>
          <c:order val="9"/>
          <c:tx>
            <c:strRef>
              <c:f>'CO Graph'!$U$33</c:f>
              <c:strCache>
                <c:ptCount val="1"/>
                <c:pt idx="0">
                  <c:v>2019</c:v>
                </c:pt>
              </c:strCache>
            </c:strRef>
          </c:tx>
          <c:spPr>
            <a:ln w="12700" cap="rnd" cmpd="sng" algn="ctr">
              <a:solidFill>
                <a:schemeClr val="accent2">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Graph'!$U$34:$U$141</c:f>
              <c:numCache>
                <c:formatCode>0</c:formatCode>
                <c:ptCount val="108"/>
                <c:pt idx="0">
                  <c:v>38</c:v>
                </c:pt>
                <c:pt idx="1">
                  <c:v>40</c:v>
                </c:pt>
                <c:pt idx="2">
                  <c:v>46</c:v>
                </c:pt>
                <c:pt idx="3">
                  <c:v>49</c:v>
                </c:pt>
                <c:pt idx="4">
                  <c:v>60</c:v>
                </c:pt>
                <c:pt idx="5">
                  <c:v>64</c:v>
                </c:pt>
                <c:pt idx="6">
                  <c:v>73</c:v>
                </c:pt>
                <c:pt idx="7">
                  <c:v>81</c:v>
                </c:pt>
                <c:pt idx="8">
                  <c:v>89</c:v>
                </c:pt>
                <c:pt idx="9">
                  <c:v>95</c:v>
                </c:pt>
                <c:pt idx="10">
                  <c:v>107</c:v>
                </c:pt>
                <c:pt idx="11">
                  <c:v>112</c:v>
                </c:pt>
                <c:pt idx="12">
                  <c:v>128</c:v>
                </c:pt>
                <c:pt idx="13">
                  <c:v>132</c:v>
                </c:pt>
                <c:pt idx="14">
                  <c:v>153</c:v>
                </c:pt>
                <c:pt idx="15">
                  <c:v>174</c:v>
                </c:pt>
                <c:pt idx="16">
                  <c:v>187</c:v>
                </c:pt>
                <c:pt idx="17">
                  <c:v>199</c:v>
                </c:pt>
                <c:pt idx="18">
                  <c:v>211</c:v>
                </c:pt>
                <c:pt idx="19">
                  <c:v>258</c:v>
                </c:pt>
                <c:pt idx="20">
                  <c:v>353</c:v>
                </c:pt>
                <c:pt idx="21">
                  <c:v>424</c:v>
                </c:pt>
                <c:pt idx="22">
                  <c:v>533</c:v>
                </c:pt>
                <c:pt idx="23">
                  <c:v>606</c:v>
                </c:pt>
                <c:pt idx="24">
                  <c:v>715</c:v>
                </c:pt>
                <c:pt idx="25">
                  <c:v>844</c:v>
                </c:pt>
                <c:pt idx="26">
                  <c:v>963</c:v>
                </c:pt>
                <c:pt idx="27">
                  <c:v>1100</c:v>
                </c:pt>
                <c:pt idx="28">
                  <c:v>1236</c:v>
                </c:pt>
                <c:pt idx="29">
                  <c:v>1308</c:v>
                </c:pt>
                <c:pt idx="30">
                  <c:v>1404</c:v>
                </c:pt>
                <c:pt idx="31">
                  <c:v>1573</c:v>
                </c:pt>
                <c:pt idx="32">
                  <c:v>1735</c:v>
                </c:pt>
                <c:pt idx="33">
                  <c:v>2240</c:v>
                </c:pt>
                <c:pt idx="34">
                  <c:v>2647</c:v>
                </c:pt>
                <c:pt idx="35">
                  <c:v>3098</c:v>
                </c:pt>
                <c:pt idx="36">
                  <c:v>3695</c:v>
                </c:pt>
                <c:pt idx="37">
                  <c:v>4041</c:v>
                </c:pt>
                <c:pt idx="38">
                  <c:v>4298</c:v>
                </c:pt>
                <c:pt idx="39">
                  <c:v>4679</c:v>
                </c:pt>
                <c:pt idx="40">
                  <c:v>5107</c:v>
                </c:pt>
                <c:pt idx="41">
                  <c:v>5291</c:v>
                </c:pt>
                <c:pt idx="42">
                  <c:v>5443</c:v>
                </c:pt>
                <c:pt idx="43">
                  <c:v>5642.67</c:v>
                </c:pt>
                <c:pt idx="44">
                  <c:v>5833.67</c:v>
                </c:pt>
                <c:pt idx="45">
                  <c:v>6208.67</c:v>
                </c:pt>
                <c:pt idx="46">
                  <c:v>6526.67</c:v>
                </c:pt>
                <c:pt idx="47">
                  <c:v>6895.67</c:v>
                </c:pt>
                <c:pt idx="48">
                  <c:v>7104.67</c:v>
                </c:pt>
                <c:pt idx="49">
                  <c:v>7534.67</c:v>
                </c:pt>
                <c:pt idx="50">
                  <c:v>7866.67</c:v>
                </c:pt>
                <c:pt idx="51">
                  <c:v>8146.67</c:v>
                </c:pt>
                <c:pt idx="52">
                  <c:v>8623.67</c:v>
                </c:pt>
                <c:pt idx="53">
                  <c:v>8859.67</c:v>
                </c:pt>
                <c:pt idx="54">
                  <c:v>8994.67</c:v>
                </c:pt>
                <c:pt idx="55">
                  <c:v>9139.67</c:v>
                </c:pt>
                <c:pt idx="56">
                  <c:v>9290.67</c:v>
                </c:pt>
                <c:pt idx="57">
                  <c:v>9453.67</c:v>
                </c:pt>
                <c:pt idx="58">
                  <c:v>9573.67</c:v>
                </c:pt>
                <c:pt idx="59">
                  <c:v>9712.67</c:v>
                </c:pt>
                <c:pt idx="60">
                  <c:v>9798.67</c:v>
                </c:pt>
                <c:pt idx="61">
                  <c:v>9871.67</c:v>
                </c:pt>
                <c:pt idx="62">
                  <c:v>9933.67</c:v>
                </c:pt>
                <c:pt idx="63">
                  <c:v>10005.67</c:v>
                </c:pt>
                <c:pt idx="64">
                  <c:v>10022.67</c:v>
                </c:pt>
                <c:pt idx="65">
                  <c:v>10057.67</c:v>
                </c:pt>
                <c:pt idx="66">
                  <c:v>10084.67</c:v>
                </c:pt>
                <c:pt idx="67">
                  <c:v>10103.67</c:v>
                </c:pt>
                <c:pt idx="68">
                  <c:v>10137.67</c:v>
                </c:pt>
                <c:pt idx="69">
                  <c:v>10168.17</c:v>
                </c:pt>
                <c:pt idx="70">
                  <c:v>10195.17</c:v>
                </c:pt>
                <c:pt idx="71">
                  <c:v>10212.17</c:v>
                </c:pt>
                <c:pt idx="72">
                  <c:v>10217.17</c:v>
                </c:pt>
                <c:pt idx="73">
                  <c:v>10230.17</c:v>
                </c:pt>
                <c:pt idx="74">
                  <c:v>10253.17</c:v>
                </c:pt>
                <c:pt idx="75">
                  <c:v>10270.17</c:v>
                </c:pt>
                <c:pt idx="76">
                  <c:v>10283.17</c:v>
                </c:pt>
                <c:pt idx="77">
                  <c:v>10346.17</c:v>
                </c:pt>
                <c:pt idx="78">
                  <c:v>10449.17</c:v>
                </c:pt>
                <c:pt idx="79">
                  <c:v>10497.17</c:v>
                </c:pt>
                <c:pt idx="80">
                  <c:v>10512.17</c:v>
                </c:pt>
                <c:pt idx="81">
                  <c:v>10525.17</c:v>
                </c:pt>
                <c:pt idx="82">
                  <c:v>10529.17</c:v>
                </c:pt>
                <c:pt idx="83">
                  <c:v>10535.5</c:v>
                </c:pt>
                <c:pt idx="84">
                  <c:v>10544.17</c:v>
                </c:pt>
                <c:pt idx="85">
                  <c:v>10555.17</c:v>
                </c:pt>
                <c:pt idx="86">
                  <c:v>10560.17</c:v>
                </c:pt>
                <c:pt idx="87">
                  <c:v>10562.17</c:v>
                </c:pt>
                <c:pt idx="88">
                  <c:v>10564.67</c:v>
                </c:pt>
                <c:pt idx="89">
                  <c:v>10567.67</c:v>
                </c:pt>
                <c:pt idx="90">
                  <c:v>10569.67</c:v>
                </c:pt>
                <c:pt idx="91">
                  <c:v>10572.67</c:v>
                </c:pt>
                <c:pt idx="92">
                  <c:v>10572.67</c:v>
                </c:pt>
                <c:pt idx="93">
                  <c:v>10572.67</c:v>
                </c:pt>
                <c:pt idx="94">
                  <c:v>10578.67</c:v>
                </c:pt>
                <c:pt idx="95">
                  <c:v>10579.67</c:v>
                </c:pt>
                <c:pt idx="96">
                  <c:v>10581.67</c:v>
                </c:pt>
                <c:pt idx="97">
                  <c:v>10581.67</c:v>
                </c:pt>
                <c:pt idx="98">
                  <c:v>10589.67</c:v>
                </c:pt>
                <c:pt idx="99">
                  <c:v>10630.67</c:v>
                </c:pt>
                <c:pt idx="100">
                  <c:v>10635.67</c:v>
                </c:pt>
                <c:pt idx="101">
                  <c:v>10653.67</c:v>
                </c:pt>
                <c:pt idx="102">
                  <c:v>10656.67</c:v>
                </c:pt>
                <c:pt idx="103">
                  <c:v>10656.67</c:v>
                </c:pt>
                <c:pt idx="104">
                  <c:v>10658.67</c:v>
                </c:pt>
                <c:pt idx="105">
                  <c:v>10662.67</c:v>
                </c:pt>
                <c:pt idx="106">
                  <c:v>10662.67</c:v>
                </c:pt>
                <c:pt idx="107">
                  <c:v>10669.17</c:v>
                </c:pt>
              </c:numCache>
            </c:numRef>
          </c:val>
          <c:smooth val="0"/>
          <c:extLst>
            <c:ext xmlns:c16="http://schemas.microsoft.com/office/drawing/2014/chart" uri="{C3380CC4-5D6E-409C-BE32-E72D297353CC}">
              <c16:uniqueId val="{00000009-42D3-4833-B12C-7EA4F4660DD2}"/>
            </c:ext>
          </c:extLst>
        </c:ser>
        <c:ser>
          <c:idx val="0"/>
          <c:order val="10"/>
          <c:tx>
            <c:strRef>
              <c:f>'CO Graph'!$V$33</c:f>
              <c:strCache>
                <c:ptCount val="1"/>
                <c:pt idx="0">
                  <c:v>2020</c:v>
                </c:pt>
              </c:strCache>
            </c:strRef>
          </c:tx>
          <c:spPr>
            <a:ln w="12700" cap="rnd" cmpd="sng" algn="ctr">
              <a:solidFill>
                <a:schemeClr val="accent1">
                  <a:shade val="95000"/>
                  <a:satMod val="105000"/>
                  <a:alpha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Graph'!$V$34:$V$141</c:f>
              <c:numCache>
                <c:formatCode>0</c:formatCode>
                <c:ptCount val="108"/>
                <c:pt idx="0">
                  <c:v>4</c:v>
                </c:pt>
                <c:pt idx="1">
                  <c:v>5</c:v>
                </c:pt>
                <c:pt idx="2">
                  <c:v>8</c:v>
                </c:pt>
                <c:pt idx="3">
                  <c:v>14</c:v>
                </c:pt>
                <c:pt idx="4">
                  <c:v>20</c:v>
                </c:pt>
                <c:pt idx="5">
                  <c:v>24</c:v>
                </c:pt>
                <c:pt idx="6">
                  <c:v>24</c:v>
                </c:pt>
                <c:pt idx="7">
                  <c:v>28</c:v>
                </c:pt>
                <c:pt idx="8">
                  <c:v>30</c:v>
                </c:pt>
                <c:pt idx="9">
                  <c:v>37</c:v>
                </c:pt>
                <c:pt idx="10">
                  <c:v>48</c:v>
                </c:pt>
                <c:pt idx="11">
                  <c:v>53</c:v>
                </c:pt>
                <c:pt idx="12">
                  <c:v>66</c:v>
                </c:pt>
                <c:pt idx="13">
                  <c:v>73</c:v>
                </c:pt>
                <c:pt idx="14">
                  <c:v>84</c:v>
                </c:pt>
                <c:pt idx="15">
                  <c:v>103</c:v>
                </c:pt>
                <c:pt idx="16">
                  <c:v>117.5</c:v>
                </c:pt>
                <c:pt idx="17">
                  <c:v>127.5</c:v>
                </c:pt>
                <c:pt idx="18">
                  <c:v>133.5</c:v>
                </c:pt>
                <c:pt idx="19">
                  <c:v>148.5</c:v>
                </c:pt>
                <c:pt idx="20">
                  <c:v>156.5</c:v>
                </c:pt>
                <c:pt idx="21">
                  <c:v>173.5</c:v>
                </c:pt>
                <c:pt idx="22">
                  <c:v>230.5</c:v>
                </c:pt>
                <c:pt idx="23">
                  <c:v>318.5</c:v>
                </c:pt>
                <c:pt idx="24">
                  <c:v>379.5</c:v>
                </c:pt>
                <c:pt idx="25">
                  <c:v>437.5</c:v>
                </c:pt>
                <c:pt idx="26">
                  <c:v>480.5</c:v>
                </c:pt>
                <c:pt idx="27">
                  <c:v>547.5</c:v>
                </c:pt>
                <c:pt idx="28">
                  <c:v>617.5</c:v>
                </c:pt>
                <c:pt idx="29">
                  <c:v>707.5</c:v>
                </c:pt>
                <c:pt idx="30">
                  <c:v>773.5</c:v>
                </c:pt>
                <c:pt idx="31">
                  <c:v>947.5</c:v>
                </c:pt>
                <c:pt idx="32">
                  <c:v>1153.5</c:v>
                </c:pt>
                <c:pt idx="33">
                  <c:v>1494.5</c:v>
                </c:pt>
                <c:pt idx="34">
                  <c:v>1688.5</c:v>
                </c:pt>
                <c:pt idx="35">
                  <c:v>1904.5</c:v>
                </c:pt>
                <c:pt idx="36">
                  <c:v>2058.5</c:v>
                </c:pt>
                <c:pt idx="37">
                  <c:v>2347.5</c:v>
                </c:pt>
                <c:pt idx="38">
                  <c:v>2500.5</c:v>
                </c:pt>
                <c:pt idx="39">
                  <c:v>2756.34</c:v>
                </c:pt>
                <c:pt idx="40">
                  <c:v>3115</c:v>
                </c:pt>
                <c:pt idx="41">
                  <c:v>3453</c:v>
                </c:pt>
                <c:pt idx="42">
                  <c:v>3666</c:v>
                </c:pt>
                <c:pt idx="43">
                  <c:v>3884</c:v>
                </c:pt>
                <c:pt idx="44">
                  <c:v>4274</c:v>
                </c:pt>
                <c:pt idx="45">
                  <c:v>4621</c:v>
                </c:pt>
                <c:pt idx="46">
                  <c:v>4984</c:v>
                </c:pt>
                <c:pt idx="47">
                  <c:v>5599</c:v>
                </c:pt>
                <c:pt idx="48">
                  <c:v>6271</c:v>
                </c:pt>
                <c:pt idx="49">
                  <c:v>6797</c:v>
                </c:pt>
                <c:pt idx="50">
                  <c:v>7195</c:v>
                </c:pt>
                <c:pt idx="51">
                  <c:v>7647.5</c:v>
                </c:pt>
                <c:pt idx="52">
                  <c:v>8154.5</c:v>
                </c:pt>
                <c:pt idx="53">
                  <c:v>8223.5</c:v>
                </c:pt>
                <c:pt idx="54">
                  <c:v>8430.5</c:v>
                </c:pt>
                <c:pt idx="55">
                  <c:v>8694.5</c:v>
                </c:pt>
                <c:pt idx="56">
                  <c:v>9162.5</c:v>
                </c:pt>
                <c:pt idx="57">
                  <c:v>9439.5</c:v>
                </c:pt>
                <c:pt idx="58">
                  <c:v>9487.5</c:v>
                </c:pt>
                <c:pt idx="59">
                  <c:v>9649.5</c:v>
                </c:pt>
                <c:pt idx="60">
                  <c:v>10033.5</c:v>
                </c:pt>
                <c:pt idx="61">
                  <c:v>10336.5</c:v>
                </c:pt>
                <c:pt idx="62">
                  <c:v>10558.5</c:v>
                </c:pt>
                <c:pt idx="63">
                  <c:v>10843.5</c:v>
                </c:pt>
                <c:pt idx="64">
                  <c:v>11063.5</c:v>
                </c:pt>
                <c:pt idx="65">
                  <c:v>11226.5</c:v>
                </c:pt>
                <c:pt idx="66">
                  <c:v>11395.5</c:v>
                </c:pt>
                <c:pt idx="67">
                  <c:v>11555.5</c:v>
                </c:pt>
                <c:pt idx="68">
                  <c:v>11699.5</c:v>
                </c:pt>
                <c:pt idx="69">
                  <c:v>11867.5</c:v>
                </c:pt>
                <c:pt idx="70">
                  <c:v>11914.5</c:v>
                </c:pt>
                <c:pt idx="71">
                  <c:v>11980.5</c:v>
                </c:pt>
                <c:pt idx="72">
                  <c:v>11983.5</c:v>
                </c:pt>
                <c:pt idx="73">
                  <c:v>11991.5</c:v>
                </c:pt>
                <c:pt idx="74">
                  <c:v>12000.5</c:v>
                </c:pt>
                <c:pt idx="75">
                  <c:v>12002.5</c:v>
                </c:pt>
                <c:pt idx="76">
                  <c:v>12002.5</c:v>
                </c:pt>
                <c:pt idx="77">
                  <c:v>12002.5</c:v>
                </c:pt>
                <c:pt idx="78">
                  <c:v>12003.5</c:v>
                </c:pt>
                <c:pt idx="79">
                  <c:v>12005.5</c:v>
                </c:pt>
                <c:pt idx="80">
                  <c:v>12007.5</c:v>
                </c:pt>
                <c:pt idx="81">
                  <c:v>12010.5</c:v>
                </c:pt>
                <c:pt idx="82">
                  <c:v>12012.5</c:v>
                </c:pt>
                <c:pt idx="83">
                  <c:v>12013.5</c:v>
                </c:pt>
                <c:pt idx="84">
                  <c:v>12016.5</c:v>
                </c:pt>
                <c:pt idx="85">
                  <c:v>12016.5</c:v>
                </c:pt>
                <c:pt idx="86">
                  <c:v>12020.5</c:v>
                </c:pt>
                <c:pt idx="87">
                  <c:v>12021.5</c:v>
                </c:pt>
                <c:pt idx="88">
                  <c:v>12029</c:v>
                </c:pt>
                <c:pt idx="89">
                  <c:v>12044</c:v>
                </c:pt>
                <c:pt idx="90">
                  <c:v>12061</c:v>
                </c:pt>
                <c:pt idx="91">
                  <c:v>12085</c:v>
                </c:pt>
                <c:pt idx="92">
                  <c:v>12103</c:v>
                </c:pt>
                <c:pt idx="93">
                  <c:v>12115</c:v>
                </c:pt>
                <c:pt idx="94">
                  <c:v>12130.5</c:v>
                </c:pt>
                <c:pt idx="95">
                  <c:v>12149.5</c:v>
                </c:pt>
                <c:pt idx="96">
                  <c:v>12168.5</c:v>
                </c:pt>
                <c:pt idx="97">
                  <c:v>12177.5</c:v>
                </c:pt>
                <c:pt idx="98">
                  <c:v>12182</c:v>
                </c:pt>
                <c:pt idx="99">
                  <c:v>12182</c:v>
                </c:pt>
                <c:pt idx="100">
                  <c:v>12183</c:v>
                </c:pt>
                <c:pt idx="101">
                  <c:v>12184</c:v>
                </c:pt>
                <c:pt idx="102">
                  <c:v>12184</c:v>
                </c:pt>
                <c:pt idx="103">
                  <c:v>12184</c:v>
                </c:pt>
                <c:pt idx="104">
                  <c:v>12184</c:v>
                </c:pt>
                <c:pt idx="105">
                  <c:v>12184</c:v>
                </c:pt>
                <c:pt idx="106">
                  <c:v>12184</c:v>
                </c:pt>
                <c:pt idx="107">
                  <c:v>12184</c:v>
                </c:pt>
              </c:numCache>
            </c:numRef>
          </c:val>
          <c:smooth val="0"/>
          <c:extLst>
            <c:ext xmlns:c16="http://schemas.microsoft.com/office/drawing/2014/chart" uri="{C3380CC4-5D6E-409C-BE32-E72D297353CC}">
              <c16:uniqueId val="{0000000A-42D3-4833-B12C-7EA4F4660DD2}"/>
            </c:ext>
          </c:extLst>
        </c:ser>
        <c:ser>
          <c:idx val="11"/>
          <c:order val="11"/>
          <c:tx>
            <c:strRef>
              <c:f>'CO Graph'!$W$33</c:f>
              <c:strCache>
                <c:ptCount val="1"/>
                <c:pt idx="0">
                  <c:v>2021</c:v>
                </c:pt>
              </c:strCache>
            </c:strRef>
          </c:tx>
          <c:spPr>
            <a:ln w="12700" cap="rnd" cmpd="sng" algn="ctr">
              <a:solidFill>
                <a:schemeClr val="bg1">
                  <a:lumMod val="50000"/>
                </a:schemeClr>
              </a:solidFill>
              <a:prstDash val="solid"/>
              <a:round/>
            </a:ln>
            <a:effectLst/>
          </c:spPr>
          <c:marker>
            <c:symbol val="none"/>
          </c:marker>
          <c:cat>
            <c:strRef>
              <c:f>'CO Graph'!$A$34:$A$141</c:f>
              <c:strCache>
                <c:ptCount val="108"/>
                <c:pt idx="0">
                  <c:v>0731</c:v>
                </c:pt>
                <c:pt idx="1">
                  <c:v>0801</c:v>
                </c:pt>
                <c:pt idx="2">
                  <c:v>0802</c:v>
                </c:pt>
                <c:pt idx="3">
                  <c:v>0803</c:v>
                </c:pt>
                <c:pt idx="4">
                  <c:v>0804</c:v>
                </c:pt>
                <c:pt idx="5">
                  <c:v>0805</c:v>
                </c:pt>
                <c:pt idx="6">
                  <c:v>0806</c:v>
                </c:pt>
                <c:pt idx="7">
                  <c:v>0807</c:v>
                </c:pt>
                <c:pt idx="8">
                  <c:v>0808</c:v>
                </c:pt>
                <c:pt idx="9">
                  <c:v>0809</c:v>
                </c:pt>
                <c:pt idx="10">
                  <c:v>0810</c:v>
                </c:pt>
                <c:pt idx="11">
                  <c:v>0811</c:v>
                </c:pt>
                <c:pt idx="12">
                  <c:v>0812</c:v>
                </c:pt>
                <c:pt idx="13">
                  <c:v>0813</c:v>
                </c:pt>
                <c:pt idx="14">
                  <c:v>0814</c:v>
                </c:pt>
                <c:pt idx="15">
                  <c:v>0815</c:v>
                </c:pt>
                <c:pt idx="16">
                  <c:v>0816</c:v>
                </c:pt>
                <c:pt idx="17">
                  <c:v>0817</c:v>
                </c:pt>
                <c:pt idx="18">
                  <c:v>0818</c:v>
                </c:pt>
                <c:pt idx="19">
                  <c:v>0819</c:v>
                </c:pt>
                <c:pt idx="20">
                  <c:v>0820</c:v>
                </c:pt>
                <c:pt idx="21">
                  <c:v>0821</c:v>
                </c:pt>
                <c:pt idx="22">
                  <c:v>0822</c:v>
                </c:pt>
                <c:pt idx="23">
                  <c:v>0823</c:v>
                </c:pt>
                <c:pt idx="24">
                  <c:v>0824</c:v>
                </c:pt>
                <c:pt idx="25">
                  <c:v>0825</c:v>
                </c:pt>
                <c:pt idx="26">
                  <c:v>0826</c:v>
                </c:pt>
                <c:pt idx="27">
                  <c:v>0827</c:v>
                </c:pt>
                <c:pt idx="28">
                  <c:v>0828</c:v>
                </c:pt>
                <c:pt idx="29">
                  <c:v>0829</c:v>
                </c:pt>
                <c:pt idx="30">
                  <c:v>0830</c:v>
                </c:pt>
                <c:pt idx="31">
                  <c:v>0831</c:v>
                </c:pt>
                <c:pt idx="32">
                  <c:v>0901</c:v>
                </c:pt>
                <c:pt idx="33">
                  <c:v>0902</c:v>
                </c:pt>
                <c:pt idx="34">
                  <c:v>0903</c:v>
                </c:pt>
                <c:pt idx="35">
                  <c:v>0904</c:v>
                </c:pt>
                <c:pt idx="36">
                  <c:v>0905</c:v>
                </c:pt>
                <c:pt idx="37">
                  <c:v>0906</c:v>
                </c:pt>
                <c:pt idx="38">
                  <c:v>0907</c:v>
                </c:pt>
                <c:pt idx="39">
                  <c:v>0908</c:v>
                </c:pt>
                <c:pt idx="40">
                  <c:v>0909</c:v>
                </c:pt>
                <c:pt idx="41">
                  <c:v>0910</c:v>
                </c:pt>
                <c:pt idx="42">
                  <c:v>0911</c:v>
                </c:pt>
                <c:pt idx="43">
                  <c:v>0912</c:v>
                </c:pt>
                <c:pt idx="44">
                  <c:v>0913</c:v>
                </c:pt>
                <c:pt idx="45">
                  <c:v>0914</c:v>
                </c:pt>
                <c:pt idx="46">
                  <c:v>0915</c:v>
                </c:pt>
                <c:pt idx="47">
                  <c:v>0916</c:v>
                </c:pt>
                <c:pt idx="48">
                  <c:v>0917</c:v>
                </c:pt>
                <c:pt idx="49">
                  <c:v>0918</c:v>
                </c:pt>
                <c:pt idx="50">
                  <c:v>0919</c:v>
                </c:pt>
                <c:pt idx="51">
                  <c:v>0920</c:v>
                </c:pt>
                <c:pt idx="52">
                  <c:v>0921</c:v>
                </c:pt>
                <c:pt idx="53">
                  <c:v>0922</c:v>
                </c:pt>
                <c:pt idx="54">
                  <c:v>0923</c:v>
                </c:pt>
                <c:pt idx="55">
                  <c:v>0924</c:v>
                </c:pt>
                <c:pt idx="56">
                  <c:v>0925</c:v>
                </c:pt>
                <c:pt idx="57">
                  <c:v>0926</c:v>
                </c:pt>
                <c:pt idx="58">
                  <c:v>0927</c:v>
                </c:pt>
                <c:pt idx="59">
                  <c:v>0928</c:v>
                </c:pt>
                <c:pt idx="60">
                  <c:v>0929</c:v>
                </c:pt>
                <c:pt idx="61">
                  <c:v>0930</c:v>
                </c:pt>
                <c:pt idx="62">
                  <c:v>1001</c:v>
                </c:pt>
                <c:pt idx="63">
                  <c:v>1002</c:v>
                </c:pt>
                <c:pt idx="64">
                  <c:v>1003</c:v>
                </c:pt>
                <c:pt idx="65">
                  <c:v>1004</c:v>
                </c:pt>
                <c:pt idx="66">
                  <c:v>1005</c:v>
                </c:pt>
                <c:pt idx="67">
                  <c:v>1006</c:v>
                </c:pt>
                <c:pt idx="68">
                  <c:v>1007</c:v>
                </c:pt>
                <c:pt idx="69">
                  <c:v>1008</c:v>
                </c:pt>
                <c:pt idx="70">
                  <c:v>1009</c:v>
                </c:pt>
                <c:pt idx="71">
                  <c:v>1010</c:v>
                </c:pt>
                <c:pt idx="72">
                  <c:v>1011</c:v>
                </c:pt>
                <c:pt idx="73">
                  <c:v>1012</c:v>
                </c:pt>
                <c:pt idx="74">
                  <c:v>1013</c:v>
                </c:pt>
                <c:pt idx="75">
                  <c:v>1014</c:v>
                </c:pt>
                <c:pt idx="76">
                  <c:v>1015</c:v>
                </c:pt>
                <c:pt idx="77">
                  <c:v>1016</c:v>
                </c:pt>
                <c:pt idx="78">
                  <c:v>1017</c:v>
                </c:pt>
                <c:pt idx="79">
                  <c:v>1018</c:v>
                </c:pt>
                <c:pt idx="80">
                  <c:v>1019</c:v>
                </c:pt>
                <c:pt idx="81">
                  <c:v>1020</c:v>
                </c:pt>
                <c:pt idx="82">
                  <c:v>1021</c:v>
                </c:pt>
                <c:pt idx="83">
                  <c:v>1022</c:v>
                </c:pt>
                <c:pt idx="84">
                  <c:v>1023</c:v>
                </c:pt>
                <c:pt idx="85">
                  <c:v>1024</c:v>
                </c:pt>
                <c:pt idx="86">
                  <c:v>1025</c:v>
                </c:pt>
                <c:pt idx="87">
                  <c:v>1026</c:v>
                </c:pt>
                <c:pt idx="88">
                  <c:v>1027</c:v>
                </c:pt>
                <c:pt idx="89">
                  <c:v>1028</c:v>
                </c:pt>
                <c:pt idx="90">
                  <c:v>1029</c:v>
                </c:pt>
                <c:pt idx="91">
                  <c:v>1030</c:v>
                </c:pt>
                <c:pt idx="92">
                  <c:v>1031</c:v>
                </c:pt>
                <c:pt idx="93">
                  <c:v>1101</c:v>
                </c:pt>
                <c:pt idx="94">
                  <c:v>1102</c:v>
                </c:pt>
                <c:pt idx="95">
                  <c:v>1103</c:v>
                </c:pt>
                <c:pt idx="96">
                  <c:v>1104</c:v>
                </c:pt>
                <c:pt idx="97">
                  <c:v>1105</c:v>
                </c:pt>
                <c:pt idx="98">
                  <c:v>1106</c:v>
                </c:pt>
                <c:pt idx="99">
                  <c:v>1107</c:v>
                </c:pt>
                <c:pt idx="100">
                  <c:v>1108</c:v>
                </c:pt>
                <c:pt idx="101">
                  <c:v>1109</c:v>
                </c:pt>
                <c:pt idx="102">
                  <c:v>1110</c:v>
                </c:pt>
                <c:pt idx="103">
                  <c:v>1111</c:v>
                </c:pt>
                <c:pt idx="104">
                  <c:v>1112</c:v>
                </c:pt>
                <c:pt idx="105">
                  <c:v>1113</c:v>
                </c:pt>
                <c:pt idx="106">
                  <c:v>1114</c:v>
                </c:pt>
                <c:pt idx="107">
                  <c:v>1115</c:v>
                </c:pt>
              </c:strCache>
            </c:strRef>
          </c:cat>
          <c:val>
            <c:numRef>
              <c:f>'CO Graph'!$W$34:$W$141</c:f>
              <c:numCache>
                <c:formatCode>0</c:formatCode>
                <c:ptCount val="108"/>
                <c:pt idx="0">
                  <c:v>15</c:v>
                </c:pt>
                <c:pt idx="1">
                  <c:v>15</c:v>
                </c:pt>
                <c:pt idx="2">
                  <c:v>15</c:v>
                </c:pt>
                <c:pt idx="3">
                  <c:v>15</c:v>
                </c:pt>
                <c:pt idx="4">
                  <c:v>17</c:v>
                </c:pt>
                <c:pt idx="5">
                  <c:v>17</c:v>
                </c:pt>
                <c:pt idx="6">
                  <c:v>24</c:v>
                </c:pt>
                <c:pt idx="7">
                  <c:v>36</c:v>
                </c:pt>
                <c:pt idx="8">
                  <c:v>46</c:v>
                </c:pt>
                <c:pt idx="9">
                  <c:v>65</c:v>
                </c:pt>
                <c:pt idx="10">
                  <c:v>88</c:v>
                </c:pt>
                <c:pt idx="11">
                  <c:v>102</c:v>
                </c:pt>
                <c:pt idx="12">
                  <c:v>104</c:v>
                </c:pt>
                <c:pt idx="13">
                  <c:v>104</c:v>
                </c:pt>
                <c:pt idx="14">
                  <c:v>107</c:v>
                </c:pt>
                <c:pt idx="15">
                  <c:v>121</c:v>
                </c:pt>
                <c:pt idx="16">
                  <c:v>142</c:v>
                </c:pt>
                <c:pt idx="17">
                  <c:v>170</c:v>
                </c:pt>
                <c:pt idx="18">
                  <c:v>213</c:v>
                </c:pt>
                <c:pt idx="19">
                  <c:v>243</c:v>
                </c:pt>
                <c:pt idx="20">
                  <c:v>288</c:v>
                </c:pt>
                <c:pt idx="21">
                  <c:v>314</c:v>
                </c:pt>
                <c:pt idx="22">
                  <c:v>377</c:v>
                </c:pt>
                <c:pt idx="23">
                  <c:v>457</c:v>
                </c:pt>
                <c:pt idx="24">
                  <c:v>712</c:v>
                </c:pt>
                <c:pt idx="25">
                  <c:v>902</c:v>
                </c:pt>
                <c:pt idx="26">
                  <c:v>1064</c:v>
                </c:pt>
                <c:pt idx="27">
                  <c:v>1240</c:v>
                </c:pt>
                <c:pt idx="28">
                  <c:v>1355</c:v>
                </c:pt>
                <c:pt idx="29">
                  <c:v>1843</c:v>
                </c:pt>
                <c:pt idx="30">
                  <c:v>2023</c:v>
                </c:pt>
                <c:pt idx="31">
                  <c:v>2386</c:v>
                </c:pt>
                <c:pt idx="32">
                  <c:v>2778</c:v>
                </c:pt>
                <c:pt idx="33">
                  <c:v>3234</c:v>
                </c:pt>
                <c:pt idx="34">
                  <c:v>3706</c:v>
                </c:pt>
                <c:pt idx="35">
                  <c:v>4018</c:v>
                </c:pt>
                <c:pt idx="36">
                  <c:v>4986</c:v>
                </c:pt>
                <c:pt idx="37">
                  <c:v>5706</c:v>
                </c:pt>
                <c:pt idx="38">
                  <c:v>6150</c:v>
                </c:pt>
                <c:pt idx="39">
                  <c:v>6592</c:v>
                </c:pt>
                <c:pt idx="40">
                  <c:v>6874</c:v>
                </c:pt>
                <c:pt idx="41">
                  <c:v>7135</c:v>
                </c:pt>
                <c:pt idx="42">
                  <c:v>7417</c:v>
                </c:pt>
                <c:pt idx="43">
                  <c:v>7999</c:v>
                </c:pt>
                <c:pt idx="44">
                  <c:v>8263</c:v>
                </c:pt>
                <c:pt idx="45">
                  <c:v>8467</c:v>
                </c:pt>
                <c:pt idx="46">
                  <c:v>9079</c:v>
                </c:pt>
                <c:pt idx="47">
                  <c:v>10069</c:v>
                </c:pt>
                <c:pt idx="48">
                  <c:v>10963</c:v>
                </c:pt>
                <c:pt idx="49">
                  <c:v>13315</c:v>
                </c:pt>
                <c:pt idx="50">
                  <c:v>14179</c:v>
                </c:pt>
                <c:pt idx="51">
                  <c:v>14953</c:v>
                </c:pt>
                <c:pt idx="52">
                  <c:v>15715</c:v>
                </c:pt>
                <c:pt idx="53">
                  <c:v>16351</c:v>
                </c:pt>
                <c:pt idx="54">
                  <c:v>17323</c:v>
                </c:pt>
                <c:pt idx="55">
                  <c:v>17833</c:v>
                </c:pt>
                <c:pt idx="56">
                  <c:v>18145</c:v>
                </c:pt>
                <c:pt idx="57">
                  <c:v>18469</c:v>
                </c:pt>
                <c:pt idx="58">
                  <c:v>18853</c:v>
                </c:pt>
                <c:pt idx="59">
                  <c:v>19555</c:v>
                </c:pt>
                <c:pt idx="60">
                  <c:v>19723</c:v>
                </c:pt>
                <c:pt idx="61">
                  <c:v>19981</c:v>
                </c:pt>
                <c:pt idx="62">
                  <c:v>20305</c:v>
                </c:pt>
                <c:pt idx="63">
                  <c:v>20455</c:v>
                </c:pt>
                <c:pt idx="64">
                  <c:v>20641</c:v>
                </c:pt>
                <c:pt idx="65">
                  <c:v>20984</c:v>
                </c:pt>
                <c:pt idx="66">
                  <c:v>21260</c:v>
                </c:pt>
                <c:pt idx="67">
                  <c:v>21764</c:v>
                </c:pt>
                <c:pt idx="68">
                  <c:v>22050</c:v>
                </c:pt>
                <c:pt idx="69">
                  <c:v>22309</c:v>
                </c:pt>
                <c:pt idx="70">
                  <c:v>22510</c:v>
                </c:pt>
                <c:pt idx="71">
                  <c:v>22699</c:v>
                </c:pt>
                <c:pt idx="72">
                  <c:v>22856</c:v>
                </c:pt>
                <c:pt idx="73">
                  <c:v>22974</c:v>
                </c:pt>
                <c:pt idx="74">
                  <c:v>23150</c:v>
                </c:pt>
                <c:pt idx="75">
                  <c:v>23264</c:v>
                </c:pt>
                <c:pt idx="76">
                  <c:v>23357</c:v>
                </c:pt>
                <c:pt idx="77">
                  <c:v>23477</c:v>
                </c:pt>
                <c:pt idx="78">
                  <c:v>23483</c:v>
                </c:pt>
                <c:pt idx="79">
                  <c:v>23508</c:v>
                </c:pt>
                <c:pt idx="80">
                  <c:v>23628</c:v>
                </c:pt>
                <c:pt idx="81">
                  <c:v>23628</c:v>
                </c:pt>
                <c:pt idx="82">
                  <c:v>23628</c:v>
                </c:pt>
                <c:pt idx="83">
                  <c:v>23628</c:v>
                </c:pt>
                <c:pt idx="84">
                  <c:v>23628</c:v>
                </c:pt>
                <c:pt idx="85">
                  <c:v>23628</c:v>
                </c:pt>
                <c:pt idx="86">
                  <c:v>23628</c:v>
                </c:pt>
                <c:pt idx="87">
                  <c:v>23628</c:v>
                </c:pt>
                <c:pt idx="88">
                  <c:v>23628</c:v>
                </c:pt>
                <c:pt idx="89">
                  <c:v>23628</c:v>
                </c:pt>
                <c:pt idx="90">
                  <c:v>23628</c:v>
                </c:pt>
                <c:pt idx="91">
                  <c:v>23628</c:v>
                </c:pt>
                <c:pt idx="92">
                  <c:v>23628</c:v>
                </c:pt>
                <c:pt idx="93">
                  <c:v>23628</c:v>
                </c:pt>
                <c:pt idx="94">
                  <c:v>23628</c:v>
                </c:pt>
                <c:pt idx="95">
                  <c:v>23628</c:v>
                </c:pt>
                <c:pt idx="96">
                  <c:v>23628</c:v>
                </c:pt>
                <c:pt idx="97">
                  <c:v>23628</c:v>
                </c:pt>
                <c:pt idx="98">
                  <c:v>23628</c:v>
                </c:pt>
                <c:pt idx="99">
                  <c:v>23628</c:v>
                </c:pt>
                <c:pt idx="100">
                  <c:v>23628</c:v>
                </c:pt>
                <c:pt idx="101">
                  <c:v>23628</c:v>
                </c:pt>
                <c:pt idx="102">
                  <c:v>23628</c:v>
                </c:pt>
                <c:pt idx="103">
                  <c:v>23628</c:v>
                </c:pt>
                <c:pt idx="104">
                  <c:v>23628</c:v>
                </c:pt>
                <c:pt idx="105">
                  <c:v>23628</c:v>
                </c:pt>
                <c:pt idx="106">
                  <c:v>23628</c:v>
                </c:pt>
                <c:pt idx="107">
                  <c:v>23628</c:v>
                </c:pt>
              </c:numCache>
            </c:numRef>
          </c:val>
          <c:smooth val="0"/>
          <c:extLst>
            <c:ext xmlns:c16="http://schemas.microsoft.com/office/drawing/2014/chart" uri="{C3380CC4-5D6E-409C-BE32-E72D297353CC}">
              <c16:uniqueId val="{0000000B-42D3-4833-B12C-7EA4F4660DD2}"/>
            </c:ext>
          </c:extLst>
        </c:ser>
        <c:ser>
          <c:idx val="12"/>
          <c:order val="12"/>
          <c:tx>
            <c:strRef>
              <c:f>'CO Graph'!$X$33</c:f>
              <c:strCache>
                <c:ptCount val="1"/>
                <c:pt idx="0">
                  <c:v>2022</c:v>
                </c:pt>
              </c:strCache>
            </c:strRef>
          </c:tx>
          <c:spPr>
            <a:ln w="28575" cap="rnd" cmpd="sng" algn="ctr">
              <a:solidFill>
                <a:srgbClr val="FF0000"/>
              </a:solidFill>
              <a:prstDash val="solid"/>
              <a:round/>
            </a:ln>
            <a:effectLst/>
          </c:spPr>
          <c:marker>
            <c:symbol val="none"/>
          </c:marker>
          <c:val>
            <c:numRef>
              <c:f>'CO Graph'!$X$34:$X$113</c:f>
              <c:numCache>
                <c:formatCode>0</c:formatCode>
                <c:ptCount val="80"/>
                <c:pt idx="0">
                  <c:v>56</c:v>
                </c:pt>
                <c:pt idx="1">
                  <c:v>71</c:v>
                </c:pt>
                <c:pt idx="2">
                  <c:v>74</c:v>
                </c:pt>
                <c:pt idx="3">
                  <c:v>74</c:v>
                </c:pt>
                <c:pt idx="4">
                  <c:v>75</c:v>
                </c:pt>
                <c:pt idx="5">
                  <c:v>75</c:v>
                </c:pt>
                <c:pt idx="6">
                  <c:v>92</c:v>
                </c:pt>
                <c:pt idx="7">
                  <c:v>99</c:v>
                </c:pt>
                <c:pt idx="8">
                  <c:v>104</c:v>
                </c:pt>
                <c:pt idx="9">
                  <c:v>118</c:v>
                </c:pt>
                <c:pt idx="10">
                  <c:v>138</c:v>
                </c:pt>
                <c:pt idx="11">
                  <c:v>193</c:v>
                </c:pt>
                <c:pt idx="12">
                  <c:v>211</c:v>
                </c:pt>
                <c:pt idx="13">
                  <c:v>238</c:v>
                </c:pt>
                <c:pt idx="14">
                  <c:v>262</c:v>
                </c:pt>
                <c:pt idx="15">
                  <c:v>321</c:v>
                </c:pt>
                <c:pt idx="16">
                  <c:v>376</c:v>
                </c:pt>
                <c:pt idx="17">
                  <c:v>420</c:v>
                </c:pt>
                <c:pt idx="18">
                  <c:v>444.5</c:v>
                </c:pt>
                <c:pt idx="19">
                  <c:v>449.5</c:v>
                </c:pt>
                <c:pt idx="20">
                  <c:v>455.5</c:v>
                </c:pt>
                <c:pt idx="21">
                  <c:v>468.5</c:v>
                </c:pt>
                <c:pt idx="22">
                  <c:v>481.5</c:v>
                </c:pt>
                <c:pt idx="23">
                  <c:v>516.5</c:v>
                </c:pt>
                <c:pt idx="24">
                  <c:v>520.5</c:v>
                </c:pt>
                <c:pt idx="25">
                  <c:v>569.5</c:v>
                </c:pt>
                <c:pt idx="26">
                  <c:v>590.5</c:v>
                </c:pt>
                <c:pt idx="27">
                  <c:v>650.5</c:v>
                </c:pt>
                <c:pt idx="28">
                  <c:v>820.5</c:v>
                </c:pt>
                <c:pt idx="29">
                  <c:v>1030.5</c:v>
                </c:pt>
                <c:pt idx="30">
                  <c:v>1269.5</c:v>
                </c:pt>
                <c:pt idx="31">
                  <c:v>1473.5</c:v>
                </c:pt>
                <c:pt idx="32">
                  <c:v>1554.5</c:v>
                </c:pt>
                <c:pt idx="33">
                  <c:v>1698.5</c:v>
                </c:pt>
                <c:pt idx="34">
                  <c:v>1878.5</c:v>
                </c:pt>
                <c:pt idx="35">
                  <c:v>2132.5</c:v>
                </c:pt>
                <c:pt idx="36">
                  <c:v>2358.5</c:v>
                </c:pt>
                <c:pt idx="37">
                  <c:v>2769.5</c:v>
                </c:pt>
                <c:pt idx="38">
                  <c:v>3411.5</c:v>
                </c:pt>
                <c:pt idx="39">
                  <c:v>4217.5</c:v>
                </c:pt>
                <c:pt idx="40">
                  <c:v>5286.5</c:v>
                </c:pt>
                <c:pt idx="41">
                  <c:v>6125.5</c:v>
                </c:pt>
                <c:pt idx="42">
                  <c:v>6981.5</c:v>
                </c:pt>
                <c:pt idx="43">
                  <c:v>7943.5</c:v>
                </c:pt>
                <c:pt idx="44">
                  <c:v>8783.5</c:v>
                </c:pt>
                <c:pt idx="45">
                  <c:v>9830.5</c:v>
                </c:pt>
                <c:pt idx="46">
                  <c:v>11020.5</c:v>
                </c:pt>
                <c:pt idx="47">
                  <c:v>11887.5</c:v>
                </c:pt>
                <c:pt idx="48">
                  <c:v>12765.5</c:v>
                </c:pt>
                <c:pt idx="49">
                  <c:v>13496.5</c:v>
                </c:pt>
                <c:pt idx="50">
                  <c:v>14668.5</c:v>
                </c:pt>
                <c:pt idx="51">
                  <c:v>15711.5</c:v>
                </c:pt>
                <c:pt idx="52">
                  <c:v>16743.5</c:v>
                </c:pt>
                <c:pt idx="53">
                  <c:v>17599.5</c:v>
                </c:pt>
                <c:pt idx="54">
                  <c:v>18429.5</c:v>
                </c:pt>
                <c:pt idx="55">
                  <c:v>19199.5</c:v>
                </c:pt>
                <c:pt idx="56">
                  <c:v>19798.5</c:v>
                </c:pt>
                <c:pt idx="57">
                  <c:v>20222.5</c:v>
                </c:pt>
                <c:pt idx="58">
                  <c:v>20646.5</c:v>
                </c:pt>
                <c:pt idx="59">
                  <c:v>21184.5</c:v>
                </c:pt>
                <c:pt idx="60">
                  <c:v>21590.5</c:v>
                </c:pt>
                <c:pt idx="61">
                  <c:v>21989.5</c:v>
                </c:pt>
                <c:pt idx="62">
                  <c:v>22272.5</c:v>
                </c:pt>
                <c:pt idx="63">
                  <c:v>22514.5</c:v>
                </c:pt>
                <c:pt idx="64">
                  <c:v>22708.5</c:v>
                </c:pt>
                <c:pt idx="65">
                  <c:v>22891.5</c:v>
                </c:pt>
                <c:pt idx="66">
                  <c:v>23069.5</c:v>
                </c:pt>
                <c:pt idx="67">
                  <c:v>23274.5</c:v>
                </c:pt>
                <c:pt idx="68">
                  <c:v>23397.5</c:v>
                </c:pt>
                <c:pt idx="69">
                  <c:v>23492.5</c:v>
                </c:pt>
                <c:pt idx="70">
                  <c:v>23554.5</c:v>
                </c:pt>
                <c:pt idx="71">
                  <c:v>23664.5</c:v>
                </c:pt>
                <c:pt idx="72">
                  <c:v>23739.5</c:v>
                </c:pt>
                <c:pt idx="73">
                  <c:v>23840.5</c:v>
                </c:pt>
                <c:pt idx="74">
                  <c:v>24019.5</c:v>
                </c:pt>
                <c:pt idx="75">
                  <c:v>24133.5</c:v>
                </c:pt>
                <c:pt idx="76">
                  <c:v>24258.5</c:v>
                </c:pt>
                <c:pt idx="77">
                  <c:v>24349.5</c:v>
                </c:pt>
                <c:pt idx="78">
                  <c:v>24435.5</c:v>
                </c:pt>
                <c:pt idx="79">
                  <c:v>24523.5</c:v>
                </c:pt>
              </c:numCache>
            </c:numRef>
          </c:val>
          <c:smooth val="0"/>
          <c:extLst>
            <c:ext xmlns:c16="http://schemas.microsoft.com/office/drawing/2014/chart" uri="{C3380CC4-5D6E-409C-BE32-E72D297353CC}">
              <c16:uniqueId val="{00000001-D68D-4880-BE0D-7FE863A7E8E8}"/>
            </c:ext>
          </c:extLst>
        </c:ser>
        <c:dLbls>
          <c:showLegendKey val="0"/>
          <c:showVal val="0"/>
          <c:showCatName val="0"/>
          <c:showSerName val="0"/>
          <c:showPercent val="0"/>
          <c:showBubbleSize val="0"/>
        </c:dLbls>
        <c:smooth val="0"/>
        <c:axId val="319429248"/>
        <c:axId val="319447808"/>
      </c:lineChart>
      <c:dateAx>
        <c:axId val="319429248"/>
        <c:scaling>
          <c:orientation val="minMax"/>
        </c:scaling>
        <c:delete val="0"/>
        <c:axPos val="b"/>
        <c:majorGridlines>
          <c:spPr>
            <a:ln w="9525" cap="flat" cmpd="sng" algn="ctr">
              <a:solidFill>
                <a:schemeClr val="bg1">
                  <a:lumMod val="95000"/>
                </a:schemeClr>
              </a:solidFill>
              <a:prstDash val="solid"/>
              <a:round/>
            </a:ln>
            <a:effectLst/>
          </c:spPr>
        </c:majorGridlines>
        <c:title>
          <c:tx>
            <c:rich>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r>
                  <a:rPr lang="en-US" sz="1200" b="1"/>
                  <a:t>Date (mmdd)</a:t>
                </a:r>
              </a:p>
            </c:rich>
          </c:tx>
          <c:layout>
            <c:manualLayout>
              <c:xMode val="edge"/>
              <c:yMode val="edge"/>
              <c:x val="0.39692657179127416"/>
              <c:y val="0.93430470112303277"/>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endParaRPr lang="en-US"/>
            </a:p>
          </c:txPr>
        </c:title>
        <c:numFmt formatCode="dd\-mmm"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1000" b="0" i="0" u="none" strike="noStrike" kern="1200" baseline="0">
                <a:solidFill>
                  <a:srgbClr val="000000"/>
                </a:solidFill>
                <a:latin typeface="Arial"/>
                <a:ea typeface="Arial"/>
                <a:cs typeface="Arial"/>
              </a:defRPr>
            </a:pPr>
            <a:endParaRPr lang="en-US"/>
          </a:p>
        </c:txPr>
        <c:crossAx val="319447808"/>
        <c:crosses val="autoZero"/>
        <c:auto val="0"/>
        <c:lblOffset val="100"/>
        <c:baseTimeUnit val="days"/>
        <c:majorUnit val="7"/>
        <c:majorTimeUnit val="days"/>
        <c:minorUnit val="7"/>
        <c:minorTimeUnit val="days"/>
      </c:dateAx>
      <c:valAx>
        <c:axId val="319447808"/>
        <c:scaling>
          <c:orientation val="minMax"/>
          <c:max val="55000"/>
          <c:min val="0"/>
        </c:scaling>
        <c:delete val="0"/>
        <c:axPos val="r"/>
        <c:majorGridlines>
          <c:spPr>
            <a:ln w="9525" cap="flat" cmpd="sng" algn="ctr">
              <a:solidFill>
                <a:schemeClr val="bg1">
                  <a:lumMod val="95000"/>
                </a:schemeClr>
              </a:solidFill>
              <a:prstDash val="solid"/>
              <a:round/>
            </a:ln>
            <a:effectLst/>
          </c:spPr>
        </c:majorGridlines>
        <c:title>
          <c:tx>
            <c:rich>
              <a:bodyPr rot="-5400000" spcFirstLastPara="1" vertOverflow="ellipsis" vert="horz" wrap="square" anchor="ctr" anchorCtr="1"/>
              <a:lstStyle/>
              <a:p>
                <a:pPr>
                  <a:defRPr sz="925" b="1" i="0" u="none" strike="noStrike" kern="1200" baseline="0">
                    <a:solidFill>
                      <a:srgbClr val="000000"/>
                    </a:solidFill>
                    <a:latin typeface="Arial"/>
                    <a:ea typeface="Arial"/>
                    <a:cs typeface="Arial"/>
                  </a:defRPr>
                </a:pPr>
                <a:r>
                  <a:rPr lang="en-CA" sz="1200" b="1"/>
                  <a:t>Number of escaped Coho</a:t>
                </a:r>
              </a:p>
            </c:rich>
          </c:tx>
          <c:layout>
            <c:manualLayout>
              <c:xMode val="edge"/>
              <c:yMode val="edge"/>
              <c:x val="0.95341933559094072"/>
              <c:y val="0.1841986710085747"/>
            </c:manualLayout>
          </c:layout>
          <c:overlay val="0"/>
          <c:spPr>
            <a:noFill/>
            <a:ln w="25400">
              <a:noFill/>
            </a:ln>
            <a:effectLst/>
          </c:spPr>
          <c:txPr>
            <a:bodyPr rot="-5400000" spcFirstLastPara="1" vertOverflow="ellipsis" vert="horz" wrap="square" anchor="ctr" anchorCtr="1"/>
            <a:lstStyle/>
            <a:p>
              <a:pPr>
                <a:defRPr sz="925" b="1" i="0" u="none" strike="noStrike" kern="1200" baseline="0">
                  <a:solidFill>
                    <a:srgbClr val="000000"/>
                  </a:solidFill>
                  <a:latin typeface="Arial"/>
                  <a:ea typeface="Arial"/>
                  <a:cs typeface="Arial"/>
                </a:defRPr>
              </a:pPr>
              <a:endParaRPr lang="en-US"/>
            </a:p>
          </c:txPr>
        </c:title>
        <c:numFmt formatCode="#,##0" sourceLinked="0"/>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825" b="0" i="0" u="none" strike="noStrike" kern="1200" baseline="0">
                <a:solidFill>
                  <a:srgbClr val="000000"/>
                </a:solidFill>
                <a:latin typeface="Arial"/>
                <a:ea typeface="Arial"/>
                <a:cs typeface="Arial"/>
              </a:defRPr>
            </a:pPr>
            <a:endParaRPr lang="en-US"/>
          </a:p>
        </c:txPr>
        <c:crossAx val="319429248"/>
        <c:crosses val="max"/>
        <c:crossBetween val="between"/>
        <c:majorUnit val="10000"/>
        <c:minorUnit val="5000"/>
      </c:valAx>
      <c:spPr>
        <a:noFill/>
        <a:ln w="12700">
          <a:solidFill>
            <a:srgbClr val="808080"/>
          </a:solidFill>
          <a:prstDash val="solid"/>
        </a:ln>
        <a:effectLst/>
      </c:spPr>
    </c:plotArea>
    <c:legend>
      <c:legendPos val="r"/>
      <c:layout>
        <c:manualLayout>
          <c:xMode val="edge"/>
          <c:yMode val="edge"/>
          <c:x val="4.6792503255589979E-2"/>
          <c:y val="9.8175601151205244E-2"/>
          <c:w val="8.3636579090350979E-2"/>
          <c:h val="0.64841354820533881"/>
        </c:manualLayout>
      </c:layout>
      <c:overlay val="0"/>
      <c:spPr>
        <a:solidFill>
          <a:sysClr val="window" lastClr="FFFFFF"/>
        </a:solidFill>
        <a:ln>
          <a:solidFill>
            <a:sysClr val="windowText" lastClr="000000"/>
          </a:solid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cap="flat" cmpd="sng" algn="ctr">
      <a:noFill/>
      <a:prstDash val="solid"/>
      <a:round/>
    </a:ln>
    <a:effectLst/>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1200" verticalDpi="120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83</xdr:col>
      <xdr:colOff>792692</xdr:colOff>
      <xdr:row>10</xdr:row>
      <xdr:rowOff>53975</xdr:rowOff>
    </xdr:from>
    <xdr:to>
      <xdr:col>102</xdr:col>
      <xdr:colOff>431800</xdr:colOff>
      <xdr:row>41</xdr:row>
      <xdr:rowOff>6350</xdr:rowOff>
    </xdr:to>
    <xdr:graphicFrame macro="">
      <xdr:nvGraphicFramePr>
        <xdr:cNvPr id="1110" name="Chart 86">
          <a:extLst>
            <a:ext uri="{FF2B5EF4-FFF2-40B4-BE49-F238E27FC236}">
              <a16:creationId xmlns:a16="http://schemas.microsoft.com/office/drawing/2014/main" id="{00000000-0008-0000-0100-000056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450056</xdr:colOff>
      <xdr:row>140</xdr:row>
      <xdr:rowOff>83738</xdr:rowOff>
    </xdr:from>
    <xdr:to>
      <xdr:col>21</xdr:col>
      <xdr:colOff>214312</xdr:colOff>
      <xdr:row>169</xdr:row>
      <xdr:rowOff>148430</xdr:rowOff>
    </xdr:to>
    <xdr:graphicFrame macro="">
      <xdr:nvGraphicFramePr>
        <xdr:cNvPr id="2" name="Chart 1">
          <a:extLst>
            <a:ext uri="{FF2B5EF4-FFF2-40B4-BE49-F238E27FC236}">
              <a16:creationId xmlns:a16="http://schemas.microsoft.com/office/drawing/2014/main" id="{CF518DFF-21C7-426F-A562-F4A844002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339727</xdr:colOff>
      <xdr:row>1</xdr:row>
      <xdr:rowOff>127000</xdr:rowOff>
    </xdr:from>
    <xdr:to>
      <xdr:col>36</xdr:col>
      <xdr:colOff>485776</xdr:colOff>
      <xdr:row>30</xdr:row>
      <xdr:rowOff>60325</xdr:rowOff>
    </xdr:to>
    <xdr:graphicFrame macro="">
      <xdr:nvGraphicFramePr>
        <xdr:cNvPr id="2130" name="Chart 82">
          <a:extLst>
            <a:ext uri="{FF2B5EF4-FFF2-40B4-BE49-F238E27FC236}">
              <a16:creationId xmlns:a16="http://schemas.microsoft.com/office/drawing/2014/main" id="{00000000-0008-0000-0300-00005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950232</xdr:colOff>
      <xdr:row>11</xdr:row>
      <xdr:rowOff>32658</xdr:rowOff>
    </xdr:from>
    <xdr:to>
      <xdr:col>12</xdr:col>
      <xdr:colOff>123825</xdr:colOff>
      <xdr:row>31</xdr:row>
      <xdr:rowOff>930729</xdr:rowOff>
    </xdr:to>
    <xdr:graphicFrame macro="">
      <xdr:nvGraphicFramePr>
        <xdr:cNvPr id="2167" name="Chart 119">
          <a:extLst>
            <a:ext uri="{FF2B5EF4-FFF2-40B4-BE49-F238E27FC236}">
              <a16:creationId xmlns:a16="http://schemas.microsoft.com/office/drawing/2014/main" id="{00000000-0008-0000-0300-000077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76</xdr:col>
      <xdr:colOff>12700</xdr:colOff>
      <xdr:row>8</xdr:row>
      <xdr:rowOff>63500</xdr:rowOff>
    </xdr:from>
    <xdr:to>
      <xdr:col>91</xdr:col>
      <xdr:colOff>679450</xdr:colOff>
      <xdr:row>30</xdr:row>
      <xdr:rowOff>136524</xdr:rowOff>
    </xdr:to>
    <xdr:graphicFrame macro="">
      <xdr:nvGraphicFramePr>
        <xdr:cNvPr id="2472" name="Chart 424">
          <a:extLst>
            <a:ext uri="{FF2B5EF4-FFF2-40B4-BE49-F238E27FC236}">
              <a16:creationId xmlns:a16="http://schemas.microsoft.com/office/drawing/2014/main" id="{00000000-0008-0000-0300-0000A8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59</xdr:col>
      <xdr:colOff>393700</xdr:colOff>
      <xdr:row>8</xdr:row>
      <xdr:rowOff>25399</xdr:rowOff>
    </xdr:from>
    <xdr:to>
      <xdr:col>74</xdr:col>
      <xdr:colOff>174625</xdr:colOff>
      <xdr:row>31</xdr:row>
      <xdr:rowOff>12700</xdr:rowOff>
    </xdr:to>
    <xdr:graphicFrame macro="">
      <xdr:nvGraphicFramePr>
        <xdr:cNvPr id="2642" name="Chart 594">
          <a:extLst>
            <a:ext uri="{FF2B5EF4-FFF2-40B4-BE49-F238E27FC236}">
              <a16:creationId xmlns:a16="http://schemas.microsoft.com/office/drawing/2014/main" id="{00000000-0008-0000-0300-0000520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93</xdr:col>
      <xdr:colOff>92075</xdr:colOff>
      <xdr:row>8</xdr:row>
      <xdr:rowOff>54429</xdr:rowOff>
    </xdr:from>
    <xdr:to>
      <xdr:col>106</xdr:col>
      <xdr:colOff>79375</xdr:colOff>
      <xdr:row>31</xdr:row>
      <xdr:rowOff>45356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879475</xdr:colOff>
      <xdr:row>5</xdr:row>
      <xdr:rowOff>38100</xdr:rowOff>
    </xdr:from>
    <xdr:to>
      <xdr:col>15</xdr:col>
      <xdr:colOff>165100</xdr:colOff>
      <xdr:row>27</xdr:row>
      <xdr:rowOff>76200</xdr:rowOff>
    </xdr:to>
    <xdr:graphicFrame macro="">
      <xdr:nvGraphicFramePr>
        <xdr:cNvPr id="4104" name="Chart 8">
          <a:extLst>
            <a:ext uri="{FF2B5EF4-FFF2-40B4-BE49-F238E27FC236}">
              <a16:creationId xmlns:a16="http://schemas.microsoft.com/office/drawing/2014/main" id="{00000000-0008-0000-0700-000008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101</xdr:col>
      <xdr:colOff>47625</xdr:colOff>
      <xdr:row>44</xdr:row>
      <xdr:rowOff>152400</xdr:rowOff>
    </xdr:from>
    <xdr:to>
      <xdr:col>112</xdr:col>
      <xdr:colOff>419100</xdr:colOff>
      <xdr:row>69</xdr:row>
      <xdr:rowOff>28575</xdr:rowOff>
    </xdr:to>
    <xdr:graphicFrame macro="">
      <xdr:nvGraphicFramePr>
        <xdr:cNvPr id="4209" name="Chart 113">
          <a:extLst>
            <a:ext uri="{FF2B5EF4-FFF2-40B4-BE49-F238E27FC236}">
              <a16:creationId xmlns:a16="http://schemas.microsoft.com/office/drawing/2014/main" id="{00000000-0008-0000-0700-00007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714375</xdr:colOff>
      <xdr:row>5</xdr:row>
      <xdr:rowOff>50800</xdr:rowOff>
    </xdr:from>
    <xdr:to>
      <xdr:col>67</xdr:col>
      <xdr:colOff>228600</xdr:colOff>
      <xdr:row>27</xdr:row>
      <xdr:rowOff>50800</xdr:rowOff>
    </xdr:to>
    <xdr:graphicFrame macro="">
      <xdr:nvGraphicFramePr>
        <xdr:cNvPr id="4216" name="Chart 120">
          <a:extLst>
            <a:ext uri="{FF2B5EF4-FFF2-40B4-BE49-F238E27FC236}">
              <a16:creationId xmlns:a16="http://schemas.microsoft.com/office/drawing/2014/main" id="{00000000-0008-0000-0700-000078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520700</xdr:colOff>
      <xdr:row>5</xdr:row>
      <xdr:rowOff>38100</xdr:rowOff>
    </xdr:from>
    <xdr:to>
      <xdr:col>86</xdr:col>
      <xdr:colOff>403225</xdr:colOff>
      <xdr:row>27</xdr:row>
      <xdr:rowOff>38100</xdr:rowOff>
    </xdr:to>
    <xdr:graphicFrame macro="">
      <xdr:nvGraphicFramePr>
        <xdr:cNvPr id="7" name="Chart 3">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109</xdr:col>
      <xdr:colOff>165099</xdr:colOff>
      <xdr:row>11</xdr:row>
      <xdr:rowOff>69848</xdr:rowOff>
    </xdr:from>
    <xdr:to>
      <xdr:col>122</xdr:col>
      <xdr:colOff>123824</xdr:colOff>
      <xdr:row>42</xdr:row>
      <xdr:rowOff>104775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xdr:row>
      <xdr:rowOff>0</xdr:rowOff>
    </xdr:from>
    <xdr:to>
      <xdr:col>32</xdr:col>
      <xdr:colOff>404585</xdr:colOff>
      <xdr:row>27</xdr:row>
      <xdr:rowOff>139906</xdr:rowOff>
    </xdr:to>
    <xdr:graphicFrame macro="">
      <xdr:nvGraphicFramePr>
        <xdr:cNvPr id="8" name="Chart 82">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ourfaraj, Vahab (he, him / il, lui) (DFO/MPO)" id="{F0BE2485-0340-4080-97BB-492A9ABDF796}" userId="S::Vahab.Pourfaraj@dfo-mpo.gc.ca::be6cdd79-fcee-4630-bdfd-a528b524ebb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2847222" createdVersion="6" refreshedVersion="7" minRefreshableVersion="3" recordCount="984" xr:uid="{00000000-000A-0000-FFFF-FFFF8F000000}">
  <cacheSource type="worksheet">
    <worksheetSource ref="A29:M1013" sheet="Sproat Escapement Data "/>
  </cacheSource>
  <cacheFields count="13">
    <cacheField name="DATE" numFmtId="15">
      <sharedItems containsSemiMixedTypes="0" containsNonDate="0" containsDate="1" containsString="0" minDate="2013-07-31T00:00:00" maxDate="2020-12-01T00:00:00"/>
    </cacheField>
    <cacheField name="STDATE" numFmtId="1">
      <sharedItems containsSemiMixedTypes="0" containsString="0" containsNumber="1" containsInteger="1" minValue="731" maxValue="1130" count="123">
        <n v="731"/>
        <n v="801"/>
        <n v="802"/>
        <n v="803"/>
        <n v="804"/>
        <n v="805"/>
        <n v="806"/>
        <n v="807"/>
        <n v="808"/>
        <n v="809"/>
        <n v="810"/>
        <n v="811"/>
        <n v="812"/>
        <n v="813"/>
        <n v="814"/>
        <n v="815"/>
        <n v="816"/>
        <n v="817"/>
        <n v="818"/>
        <n v="819"/>
        <n v="820"/>
        <n v="821"/>
        <n v="822"/>
        <n v="823"/>
        <n v="824"/>
        <n v="825"/>
        <n v="826"/>
        <n v="827"/>
        <n v="828"/>
        <n v="829"/>
        <n v="830"/>
        <n v="831"/>
        <n v="901"/>
        <n v="902"/>
        <n v="903"/>
        <n v="904"/>
        <n v="905"/>
        <n v="906"/>
        <n v="907"/>
        <n v="908"/>
        <n v="909"/>
        <n v="910"/>
        <n v="911"/>
        <n v="912"/>
        <n v="913"/>
        <n v="914"/>
        <n v="915"/>
        <n v="916"/>
        <n v="917"/>
        <n v="918"/>
        <n v="919"/>
        <n v="920"/>
        <n v="921"/>
        <n v="922"/>
        <n v="923"/>
        <n v="924"/>
        <n v="925"/>
        <n v="926"/>
        <n v="927"/>
        <n v="928"/>
        <n v="929"/>
        <n v="930"/>
        <n v="1001"/>
        <n v="1002"/>
        <n v="1003"/>
        <n v="1004"/>
        <n v="1005"/>
        <n v="1006"/>
        <n v="1007"/>
        <n v="1008"/>
        <n v="1009"/>
        <n v="1010"/>
        <n v="1011"/>
        <n v="1012"/>
        <n v="1013"/>
        <n v="1014"/>
        <n v="1015"/>
        <n v="1016"/>
        <n v="1017"/>
        <n v="1018"/>
        <n v="1019"/>
        <n v="1020"/>
        <n v="1021"/>
        <n v="1022"/>
        <n v="1023"/>
        <n v="1024"/>
        <n v="1025"/>
        <n v="1026"/>
        <n v="1027"/>
        <n v="1028"/>
        <n v="1029"/>
        <n v="1030"/>
        <n v="1031"/>
        <n v="1101"/>
        <n v="1102"/>
        <n v="1103"/>
        <n v="1104"/>
        <n v="1105"/>
        <n v="1106"/>
        <n v="1107"/>
        <n v="1108"/>
        <n v="1109"/>
        <n v="1110"/>
        <n v="1111"/>
        <n v="1112"/>
        <n v="1113"/>
        <n v="1114"/>
        <n v="1115"/>
        <n v="1116"/>
        <n v="1117"/>
        <n v="1118"/>
        <n v="1119"/>
        <n v="1120"/>
        <n v="1121"/>
        <n v="1122"/>
        <n v="1123"/>
        <n v="1124"/>
        <n v="1125"/>
        <n v="1126"/>
        <n v="1127"/>
        <n v="1128"/>
        <n v="1129"/>
        <n v="1130"/>
      </sharedItems>
    </cacheField>
    <cacheField name="YEAR" numFmtId="0">
      <sharedItems containsSemiMixedTypes="0" containsString="0" containsNumber="1" containsInteger="1" minValue="2013" maxValue="2020" count="8">
        <n v="2013"/>
        <n v="2014"/>
        <n v="2015"/>
        <n v="2016"/>
        <n v="2017"/>
        <n v="2018"/>
        <n v="2019"/>
        <n v="2020"/>
      </sharedItems>
    </cacheField>
    <cacheField name="CO" numFmtId="0">
      <sharedItems containsString="0" containsBlank="1" containsNumber="1" minValue="0" maxValue="1869"/>
    </cacheField>
    <cacheField name="JCO" numFmtId="0">
      <sharedItems containsString="0" containsBlank="1" containsNumber="1" minValue="0" maxValue="201"/>
    </cacheField>
    <cacheField name="PK" numFmtId="0">
      <sharedItems containsString="0" containsBlank="1" containsNumber="1" minValue="0" maxValue="3"/>
    </cacheField>
    <cacheField name="CM" numFmtId="0">
      <sharedItems containsString="0" containsBlank="1" containsNumber="1" minValue="-3.05" maxValue="6.32"/>
    </cacheField>
    <cacheField name="CN" numFmtId="0">
      <sharedItems containsString="0" containsBlank="1" containsNumber="1" minValue="0" maxValue="71"/>
    </cacheField>
    <cacheField name="JCN" numFmtId="0">
      <sharedItems containsString="0" containsBlank="1" containsNumber="1" minValue="-3" maxValue="24.166666666666668"/>
    </cacheField>
    <cacheField name="ST" numFmtId="0">
      <sharedItems containsString="0" containsBlank="1" containsNumber="1" minValue="0" maxValue="124"/>
    </cacheField>
    <cacheField name="SX" numFmtId="0">
      <sharedItems containsString="0" containsBlank="1" containsNumber="1" minValue="0" maxValue="262389"/>
    </cacheField>
    <cacheField name="JSX" numFmtId="0">
      <sharedItems containsString="0" containsBlank="1" containsNumber="1" minValue="0" maxValue="227473"/>
    </cacheField>
    <cacheField name="UN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3425929" createdVersion="4" refreshedVersion="7" minRefreshableVersion="3" recordCount="871" xr:uid="{00000000-000A-0000-FFFF-FFFF93000000}">
  <cacheSource type="worksheet">
    <worksheetSource ref="A29:M900" sheet="Sproat Escapement Data "/>
  </cacheSource>
  <cacheFields count="13">
    <cacheField name="DATE" numFmtId="15">
      <sharedItems containsSemiMixedTypes="0" containsNonDate="0" containsDate="1" containsString="0" minDate="2013-07-31T00:00:00" maxDate="2020-08-10T00:00:00"/>
    </cacheField>
    <cacheField name="STDATE" numFmtId="1">
      <sharedItems containsSemiMixedTypes="0" containsString="0" containsNumber="1" containsInteger="1" minValue="731" maxValue="1130" count="123">
        <n v="731"/>
        <n v="801"/>
        <n v="802"/>
        <n v="803"/>
        <n v="804"/>
        <n v="805"/>
        <n v="806"/>
        <n v="807"/>
        <n v="808"/>
        <n v="809"/>
        <n v="810"/>
        <n v="811"/>
        <n v="812"/>
        <n v="813"/>
        <n v="814"/>
        <n v="815"/>
        <n v="816"/>
        <n v="817"/>
        <n v="818"/>
        <n v="819"/>
        <n v="820"/>
        <n v="821"/>
        <n v="822"/>
        <n v="823"/>
        <n v="824"/>
        <n v="825"/>
        <n v="826"/>
        <n v="827"/>
        <n v="828"/>
        <n v="829"/>
        <n v="830"/>
        <n v="831"/>
        <n v="901"/>
        <n v="902"/>
        <n v="903"/>
        <n v="904"/>
        <n v="905"/>
        <n v="906"/>
        <n v="907"/>
        <n v="908"/>
        <n v="909"/>
        <n v="910"/>
        <n v="911"/>
        <n v="912"/>
        <n v="913"/>
        <n v="914"/>
        <n v="915"/>
        <n v="916"/>
        <n v="917"/>
        <n v="918"/>
        <n v="919"/>
        <n v="920"/>
        <n v="921"/>
        <n v="922"/>
        <n v="923"/>
        <n v="924"/>
        <n v="925"/>
        <n v="926"/>
        <n v="927"/>
        <n v="928"/>
        <n v="929"/>
        <n v="930"/>
        <n v="1001"/>
        <n v="1002"/>
        <n v="1003"/>
        <n v="1004"/>
        <n v="1005"/>
        <n v="1006"/>
        <n v="1007"/>
        <n v="1008"/>
        <n v="1009"/>
        <n v="1010"/>
        <n v="1011"/>
        <n v="1012"/>
        <n v="1013"/>
        <n v="1014"/>
        <n v="1015"/>
        <n v="1016"/>
        <n v="1017"/>
        <n v="1018"/>
        <n v="1019"/>
        <n v="1020"/>
        <n v="1021"/>
        <n v="1022"/>
        <n v="1023"/>
        <n v="1024"/>
        <n v="1025"/>
        <n v="1026"/>
        <n v="1027"/>
        <n v="1028"/>
        <n v="1029"/>
        <n v="1030"/>
        <n v="1031"/>
        <n v="1101"/>
        <n v="1102"/>
        <n v="1103"/>
        <n v="1104"/>
        <n v="1105"/>
        <n v="1106"/>
        <n v="1107"/>
        <n v="1108"/>
        <n v="1109"/>
        <n v="1110"/>
        <n v="1111"/>
        <n v="1112"/>
        <n v="1113"/>
        <n v="1114"/>
        <n v="1115"/>
        <n v="1116"/>
        <n v="1117"/>
        <n v="1118"/>
        <n v="1119"/>
        <n v="1120"/>
        <n v="1121"/>
        <n v="1122"/>
        <n v="1123"/>
        <n v="1124"/>
        <n v="1125"/>
        <n v="1126"/>
        <n v="1127"/>
        <n v="1128"/>
        <n v="1129"/>
        <n v="1130"/>
      </sharedItems>
    </cacheField>
    <cacheField name="YEAR" numFmtId="0">
      <sharedItems containsSemiMixedTypes="0" containsString="0" containsNumber="1" containsInteger="1" minValue="2013" maxValue="2020" count="8">
        <n v="2013"/>
        <n v="2014"/>
        <n v="2015"/>
        <n v="2016"/>
        <n v="2017"/>
        <n v="2018"/>
        <n v="2019"/>
        <n v="2020"/>
      </sharedItems>
    </cacheField>
    <cacheField name="CO" numFmtId="0">
      <sharedItems containsString="0" containsBlank="1" containsNumber="1" minValue="0" maxValue="1869"/>
    </cacheField>
    <cacheField name="JCO" numFmtId="0">
      <sharedItems containsString="0" containsBlank="1" containsNumber="1" minValue="0" maxValue="201"/>
    </cacheField>
    <cacheField name="PK" numFmtId="0">
      <sharedItems containsString="0" containsBlank="1" containsNumber="1" minValue="0" maxValue="3"/>
    </cacheField>
    <cacheField name="CM" numFmtId="0">
      <sharedItems containsString="0" containsBlank="1" containsNumber="1" minValue="-3.05" maxValue="6.32"/>
    </cacheField>
    <cacheField name="CN" numFmtId="0">
      <sharedItems containsString="0" containsBlank="1" containsNumber="1" minValue="0" maxValue="71"/>
    </cacheField>
    <cacheField name="JCN" numFmtId="0">
      <sharedItems containsString="0" containsBlank="1" containsNumber="1" minValue="-3" maxValue="24.166666666666668"/>
    </cacheField>
    <cacheField name="ST" numFmtId="0">
      <sharedItems containsString="0" containsBlank="1" containsNumber="1" minValue="0" maxValue="124"/>
    </cacheField>
    <cacheField name="SX" numFmtId="0">
      <sharedItems containsString="0" containsBlank="1" containsNumber="1" minValue="0" maxValue="262389"/>
    </cacheField>
    <cacheField name="JSX" numFmtId="0">
      <sharedItems containsString="0" containsBlank="1" containsNumber="1" minValue="0" maxValue="227473"/>
    </cacheField>
    <cacheField name="UN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400463" createdVersion="4" refreshedVersion="7" minRefreshableVersion="3" recordCount="2771" xr:uid="{00000000-000A-0000-FFFF-FFFF97000000}">
  <cacheSource type="worksheet">
    <worksheetSource ref="A29:M2800" sheet="STAMP Escapement Data"/>
  </cacheSource>
  <cacheFields count="13">
    <cacheField name="DATE" numFmtId="15">
      <sharedItems containsSemiMixedTypes="0" containsNonDate="0" containsDate="1" containsString="0" minDate="1986-09-18T00:00:00" maxDate="2019-11-25T00:00:00"/>
    </cacheField>
    <cacheField name="STDATE" numFmtId="0">
      <sharedItems containsMixedTypes="1" containsNumber="1" containsInteger="1" minValue="731" maxValue="1130" count="246">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n v="828" u="1"/>
        <n v="1111" u="1"/>
        <n v="826" u="1"/>
        <n v="1107" u="1"/>
        <n v="824" u="1"/>
        <n v="1103" u="1"/>
        <n v="930" u="1"/>
        <n v="822" u="1"/>
        <n v="928" u="1"/>
        <n v="820" u="1"/>
        <n v="926" u="1"/>
        <n v="818" u="1"/>
        <n v="924" u="1"/>
        <n v="816" u="1"/>
        <n v="922" u="1"/>
        <n v="814" u="1"/>
        <n v="920" u="1"/>
        <n v="1028" u="1"/>
        <n v="812" u="1"/>
        <n v="918" u="1"/>
        <n v="1024" u="1"/>
        <n v="1130" u="1"/>
        <n v="810" u="1"/>
        <n v="916" u="1"/>
        <n v="1022" u="1"/>
        <n v="1126" u="1"/>
        <n v="808" u="1"/>
        <n v="914" u="1"/>
        <n v="1020" u="1"/>
        <n v="1122" u="1"/>
        <n v="806" u="1"/>
        <n v="912" u="1"/>
        <n v="1018" u="1"/>
        <n v="1118" u="1"/>
        <n v="804" u="1"/>
        <n v="910" u="1"/>
        <n v="1016" u="1"/>
        <n v="1114" u="1"/>
        <n v="802" u="1"/>
        <n v="908" u="1"/>
        <n v="1014" u="1"/>
        <n v="1110" u="1"/>
        <n v="906" u="1"/>
        <n v="1012" u="1"/>
        <n v="1106" u="1"/>
        <n v="904" u="1"/>
        <n v="1010" u="1"/>
        <n v="1102" u="1"/>
        <n v="902" u="1"/>
        <n v="1008" u="1"/>
        <n v="1006" u="1"/>
        <n v="1004" u="1"/>
        <n v="1002" u="1"/>
        <n v="1031" u="1"/>
        <n v="1027" u="1"/>
        <n v="731" u="1"/>
        <n v="1129" u="1"/>
        <n v="1125" u="1"/>
        <n v="1121" u="1"/>
        <n v="831" u="1"/>
        <n v="1117" u="1"/>
        <n v="829" u="1"/>
        <n v="1113" u="1"/>
        <n v="827" u="1"/>
        <n v="1109" u="1"/>
        <n v="825" u="1"/>
        <n v="1105" u="1"/>
        <n v="823" u="1"/>
        <n v="1101" u="1"/>
        <n v="929" u="1"/>
        <n v="821" u="1"/>
        <n v="927" u="1"/>
        <n v="819" u="1"/>
        <n v="925" u="1"/>
        <n v="817" u="1"/>
        <n v="923" u="1"/>
        <n v="815" u="1"/>
        <n v="921" u="1"/>
        <n v="1030" u="1"/>
        <n v="813" u="1"/>
        <n v="919" u="1"/>
        <n v="1026" u="1"/>
        <n v="811" u="1"/>
        <n v="917" u="1"/>
        <n v="1023" u="1"/>
        <n v="1128" u="1"/>
        <n v="809" u="1"/>
        <n v="915" u="1"/>
        <n v="1021" u="1"/>
        <n v="1124" u="1"/>
        <n v="807" u="1"/>
        <n v="913" u="1"/>
        <n v="1019" u="1"/>
        <n v="1120" u="1"/>
        <n v="805" u="1"/>
        <n v="911" u="1"/>
        <n v="1017" u="1"/>
        <n v="1116" u="1"/>
        <n v="803" u="1"/>
        <n v="909" u="1"/>
        <n v="1015" u="1"/>
        <n v="1112" u="1"/>
        <n v="801" u="1"/>
        <n v="907" u="1"/>
        <n v="1013" u="1"/>
        <n v="1108" u="1"/>
        <n v="905" u="1"/>
        <n v="1011" u="1"/>
        <n v="1104" u="1"/>
        <n v="903" u="1"/>
        <n v="1009" u="1"/>
        <n v="901" u="1"/>
        <n v="1007" u="1"/>
        <n v="1005" u="1"/>
        <n v="1003" u="1"/>
        <n v="1001" u="1"/>
        <n v="1029" u="1"/>
        <n v="1025" u="1"/>
        <n v="1127" u="1"/>
        <n v="1123" u="1"/>
        <n v="1119" u="1"/>
        <n v="830" u="1"/>
        <n v="1115" u="1"/>
      </sharedItems>
    </cacheField>
    <cacheField name="YEAR" numFmtId="0">
      <sharedItems containsSemiMixedTypes="0" containsString="0" containsNumber="1" containsInteger="1" minValue="1986" maxValue="2019" count="34">
        <n v="1986"/>
        <n v="1987"/>
        <n v="1988"/>
        <n v="1989"/>
        <n v="1990"/>
        <n v="1991"/>
        <n v="1992"/>
        <n v="1993"/>
        <n v="1994"/>
        <n v="1995"/>
        <n v="1996"/>
        <n v="1997"/>
        <n v="1998"/>
        <n v="1999"/>
        <n v="2000"/>
        <n v="2001"/>
        <n v="2002"/>
        <n v="2003"/>
        <n v="2004"/>
        <n v="2005"/>
        <n v="2006"/>
        <n v="2007"/>
        <n v="2008"/>
        <n v="2009"/>
        <n v="2010"/>
        <n v="2011"/>
        <n v="2012"/>
        <n v="2013"/>
        <n v="2014"/>
        <n v="2015"/>
        <n v="2016"/>
        <n v="2017"/>
        <n v="2018"/>
        <n v="2019"/>
      </sharedItems>
    </cacheField>
    <cacheField name="CO" numFmtId="0">
      <sharedItems containsBlank="1" containsMixedTypes="1" containsNumber="1" minValue="0" maxValue="6757"/>
    </cacheField>
    <cacheField name="JCO" numFmtId="0">
      <sharedItems containsBlank="1" containsMixedTypes="1" containsNumber="1" minValue="-3" maxValue="520" longText="1"/>
    </cacheField>
    <cacheField name="PK" numFmtId="0">
      <sharedItems containsBlank="1" containsMixedTypes="1" containsNumber="1" minValue="0" maxValue="18"/>
    </cacheField>
    <cacheField name="CM" numFmtId="0">
      <sharedItems containsBlank="1" containsMixedTypes="1" containsNumber="1" minValue="0" maxValue="65"/>
    </cacheField>
    <cacheField name="CN" numFmtId="0">
      <sharedItems containsBlank="1" containsMixedTypes="1" containsNumber="1" minValue="0" maxValue="11322"/>
    </cacheField>
    <cacheField name="JCN" numFmtId="0">
      <sharedItems containsBlank="1" containsMixedTypes="1" containsNumber="1" minValue="0" maxValue="967"/>
    </cacheField>
    <cacheField name="ST" numFmtId="0">
      <sharedItems containsBlank="1" containsMixedTypes="1" containsNumber="1" minValue="0" maxValue="1728"/>
    </cacheField>
    <cacheField name="SX" numFmtId="0">
      <sharedItems containsBlank="1" containsMixedTypes="1" containsNumber="1" minValue="0" maxValue="435532"/>
    </cacheField>
    <cacheField name="JSX" numFmtId="0">
      <sharedItems containsBlank="1" containsMixedTypes="1" containsNumber="1" minValue="0" maxValue="104592"/>
    </cacheField>
    <cacheField name="UNK" numFmtId="0">
      <sharedItems containsBlank="1" containsMixedTypes="1" containsNumber="1" minValue="-1" maxValue="188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458333" createdVersion="4" refreshedVersion="7" minRefreshableVersion="3" recordCount="2571" xr:uid="{00000000-000A-0000-FFFF-FFFF9B000000}">
  <cacheSource type="worksheet">
    <worksheetSource ref="A29:L2600" sheet="STAMP Escapement Data"/>
  </cacheSource>
  <cacheFields count="12">
    <cacheField name="DATE" numFmtId="15">
      <sharedItems containsSemiMixedTypes="0" containsNonDate="0" containsDate="1" containsString="0" minDate="1986-09-18T00:00:00" maxDate="2018-09-09T00:00:00"/>
    </cacheField>
    <cacheField name="STDATE" numFmtId="0">
      <sharedItems containsMixedTypes="1" containsNumber="1" containsInteger="1" minValue="731" maxValue="1130" count="246">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n v="828" u="1"/>
        <n v="1111" u="1"/>
        <n v="826" u="1"/>
        <n v="1107" u="1"/>
        <n v="824" u="1"/>
        <n v="1103" u="1"/>
        <n v="930" u="1"/>
        <n v="822" u="1"/>
        <n v="928" u="1"/>
        <n v="820" u="1"/>
        <n v="926" u="1"/>
        <n v="818" u="1"/>
        <n v="924" u="1"/>
        <n v="816" u="1"/>
        <n v="922" u="1"/>
        <n v="814" u="1"/>
        <n v="920" u="1"/>
        <n v="1028" u="1"/>
        <n v="812" u="1"/>
        <n v="918" u="1"/>
        <n v="1024" u="1"/>
        <n v="1130" u="1"/>
        <n v="810" u="1"/>
        <n v="916" u="1"/>
        <n v="1022" u="1"/>
        <n v="1126" u="1"/>
        <n v="808" u="1"/>
        <n v="914" u="1"/>
        <n v="1020" u="1"/>
        <n v="1122" u="1"/>
        <n v="806" u="1"/>
        <n v="912" u="1"/>
        <n v="1018" u="1"/>
        <n v="1118" u="1"/>
        <n v="804" u="1"/>
        <n v="910" u="1"/>
        <n v="1016" u="1"/>
        <n v="1114" u="1"/>
        <n v="802" u="1"/>
        <n v="908" u="1"/>
        <n v="1014" u="1"/>
        <n v="1110" u="1"/>
        <n v="906" u="1"/>
        <n v="1012" u="1"/>
        <n v="1106" u="1"/>
        <n v="904" u="1"/>
        <n v="1010" u="1"/>
        <n v="1102" u="1"/>
        <n v="902" u="1"/>
        <n v="1008" u="1"/>
        <n v="1006" u="1"/>
        <n v="1004" u="1"/>
        <n v="1002" u="1"/>
        <n v="1031" u="1"/>
        <n v="1027" u="1"/>
        <n v="731" u="1"/>
        <n v="1129" u="1"/>
        <n v="1125" u="1"/>
        <n v="1121" u="1"/>
        <n v="831" u="1"/>
        <n v="1117" u="1"/>
        <n v="829" u="1"/>
        <n v="1113" u="1"/>
        <n v="827" u="1"/>
        <n v="1109" u="1"/>
        <n v="825" u="1"/>
        <n v="1105" u="1"/>
        <n v="823" u="1"/>
        <n v="1101" u="1"/>
        <n v="929" u="1"/>
        <n v="821" u="1"/>
        <n v="927" u="1"/>
        <n v="819" u="1"/>
        <n v="925" u="1"/>
        <n v="817" u="1"/>
        <n v="923" u="1"/>
        <n v="815" u="1"/>
        <n v="921" u="1"/>
        <n v="1030" u="1"/>
        <n v="813" u="1"/>
        <n v="919" u="1"/>
        <n v="1026" u="1"/>
        <n v="811" u="1"/>
        <n v="917" u="1"/>
        <n v="1023" u="1"/>
        <n v="1128" u="1"/>
        <n v="809" u="1"/>
        <n v="915" u="1"/>
        <n v="1021" u="1"/>
        <n v="1124" u="1"/>
        <n v="807" u="1"/>
        <n v="913" u="1"/>
        <n v="1019" u="1"/>
        <n v="1120" u="1"/>
        <n v="805" u="1"/>
        <n v="911" u="1"/>
        <n v="1017" u="1"/>
        <n v="1116" u="1"/>
        <n v="803" u="1"/>
        <n v="909" u="1"/>
        <n v="1015" u="1"/>
        <n v="1112" u="1"/>
        <n v="801" u="1"/>
        <n v="907" u="1"/>
        <n v="1013" u="1"/>
        <n v="1108" u="1"/>
        <n v="905" u="1"/>
        <n v="1011" u="1"/>
        <n v="1104" u="1"/>
        <n v="903" u="1"/>
        <n v="1009" u="1"/>
        <n v="901" u="1"/>
        <n v="1007" u="1"/>
        <n v="1005" u="1"/>
        <n v="1003" u="1"/>
        <n v="1001" u="1"/>
        <n v="1029" u="1"/>
        <n v="1025" u="1"/>
        <n v="1127" u="1"/>
        <n v="1123" u="1"/>
        <n v="1119" u="1"/>
        <n v="830" u="1"/>
        <n v="1115" u="1"/>
      </sharedItems>
    </cacheField>
    <cacheField name="YEAR" numFmtId="0">
      <sharedItems containsSemiMixedTypes="0" containsString="0" containsNumber="1" containsInteger="1" minValue="1986" maxValue="2018" count="33">
        <n v="1986"/>
        <n v="1987"/>
        <n v="1988"/>
        <n v="1989"/>
        <n v="1990"/>
        <n v="1991"/>
        <n v="1992"/>
        <n v="1993"/>
        <n v="1994"/>
        <n v="1995"/>
        <n v="1996"/>
        <n v="1997"/>
        <n v="1998"/>
        <n v="1999"/>
        <n v="2000"/>
        <n v="2001"/>
        <n v="2002"/>
        <n v="2003"/>
        <n v="2004"/>
        <n v="2005"/>
        <n v="2006"/>
        <n v="2007"/>
        <n v="2008"/>
        <n v="2009"/>
        <n v="2010"/>
        <n v="2011"/>
        <n v="2012"/>
        <n v="2013"/>
        <n v="2014"/>
        <n v="2015"/>
        <n v="2016"/>
        <n v="2017"/>
        <n v="2018"/>
      </sharedItems>
    </cacheField>
    <cacheField name="CO" numFmtId="0">
      <sharedItems containsBlank="1" containsMixedTypes="1" containsNumber="1" minValue="0" maxValue="6757"/>
    </cacheField>
    <cacheField name="JCO" numFmtId="0">
      <sharedItems containsBlank="1" containsMixedTypes="1" containsNumber="1" minValue="-3" maxValue="520" longText="1"/>
    </cacheField>
    <cacheField name="PK" numFmtId="0">
      <sharedItems containsBlank="1" containsMixedTypes="1" containsNumber="1" minValue="0" maxValue="18"/>
    </cacheField>
    <cacheField name="CM" numFmtId="0">
      <sharedItems containsBlank="1" containsMixedTypes="1" containsNumber="1" minValue="0" maxValue="65"/>
    </cacheField>
    <cacheField name="CN" numFmtId="0">
      <sharedItems containsBlank="1" containsMixedTypes="1" containsNumber="1" minValue="0" maxValue="11322"/>
    </cacheField>
    <cacheField name="JCN" numFmtId="0">
      <sharedItems containsBlank="1" containsMixedTypes="1" containsNumber="1" minValue="0" maxValue="967"/>
    </cacheField>
    <cacheField name="ST" numFmtId="0">
      <sharedItems containsBlank="1" containsMixedTypes="1" containsNumber="1" minValue="0" maxValue="1728"/>
    </cacheField>
    <cacheField name="SX" numFmtId="0">
      <sharedItems containsBlank="1" containsMixedTypes="1" containsNumber="1" minValue="0" maxValue="435532"/>
    </cacheField>
    <cacheField name="JSX" numFmtId="0">
      <sharedItems containsBlank="1" containsMixedTypes="1" containsNumber="1" minValue="0" maxValue="10459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5162038" createdVersion="4" refreshedVersion="7" recordCount="1901" xr:uid="{00000000-000A-0000-FFFF-FFFF9F000000}">
  <cacheSource type="worksheet">
    <worksheetSource ref="A29:O1930" sheet="STAMP Escapement Data"/>
  </cacheSource>
  <cacheFields count="15">
    <cacheField name="DATE" numFmtId="15">
      <sharedItems containsSemiMixedTypes="0" containsNonDate="0" containsDate="1" containsString="0" minDate="1986-09-18T00:00:00" maxDate="2012-11-02T00:00:00"/>
    </cacheField>
    <cacheField name="STDATE" numFmtId="0">
      <sharedItems containsMixedTypes="1" containsNumber="1" containsInteger="1" minValue="831" maxValue="1130" count="179">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n v="1111" u="1"/>
        <n v="1107" u="1"/>
        <n v="1103" u="1"/>
        <n v="930" u="1"/>
        <n v="928" u="1"/>
        <n v="926" u="1"/>
        <n v="924" u="1"/>
        <n v="922" u="1"/>
        <n v="920" u="1"/>
        <n v="1028" u="1"/>
        <n v="918" u="1"/>
        <n v="1024" u="1"/>
        <n v="1130" u="1"/>
        <n v="916" u="1"/>
        <n v="1022" u="1"/>
        <n v="1126" u="1"/>
        <n v="914" u="1"/>
        <n v="1020" u="1"/>
        <n v="1122" u="1"/>
        <n v="912" u="1"/>
        <n v="1018" u="1"/>
        <n v="1118" u="1"/>
        <n v="910" u="1"/>
        <n v="1016" u="1"/>
        <n v="1114" u="1"/>
        <n v="908" u="1"/>
        <n v="1014" u="1"/>
        <n v="1110" u="1"/>
        <n v="906" u="1"/>
        <n v="1012" u="1"/>
        <n v="1106" u="1"/>
        <n v="904" u="1"/>
        <n v="1010" u="1"/>
        <n v="1102" u="1"/>
        <n v="902" u="1"/>
        <n v="1008" u="1"/>
        <n v="1006" u="1"/>
        <n v="1004" u="1"/>
        <n v="1002" u="1"/>
        <n v="1031" u="1"/>
        <n v="1027" u="1"/>
        <n v="1129" u="1"/>
        <n v="1125" u="1"/>
        <n v="1121" u="1"/>
        <n v="831" u="1"/>
        <n v="1117" u="1"/>
        <n v="1113" u="1"/>
        <n v="1109" u="1"/>
        <n v="1105" u="1"/>
        <n v="1101" u="1"/>
        <n v="929" u="1"/>
        <n v="927" u="1"/>
        <n v="925" u="1"/>
        <n v="923" u="1"/>
        <n v="921" u="1"/>
        <n v="1030" u="1"/>
        <n v="919" u="1"/>
        <n v="1026" u="1"/>
        <n v="917" u="1"/>
        <n v="1023" u="1"/>
        <n v="1128" u="1"/>
        <n v="915" u="1"/>
        <n v="1021" u="1"/>
        <n v="1124" u="1"/>
        <n v="913" u="1"/>
        <n v="1019" u="1"/>
        <n v="1120" u="1"/>
        <n v="911" u="1"/>
        <n v="1017" u="1"/>
        <n v="1116" u="1"/>
        <n v="909" u="1"/>
        <n v="1015" u="1"/>
        <n v="1112" u="1"/>
        <n v="907" u="1"/>
        <n v="1013" u="1"/>
        <n v="1108" u="1"/>
        <n v="905" u="1"/>
        <n v="1011" u="1"/>
        <n v="1104" u="1"/>
        <n v="903" u="1"/>
        <n v="1009" u="1"/>
        <n v="901" u="1"/>
        <n v="1007" u="1"/>
        <n v="1005" u="1"/>
        <n v="1003" u="1"/>
        <n v="1001" u="1"/>
        <n v="1029" u="1"/>
        <n v="1025" u="1"/>
        <n v="1127" u="1"/>
        <n v="1123" u="1"/>
        <n v="1119" u="1"/>
        <n v="1115" u="1"/>
      </sharedItems>
    </cacheField>
    <cacheField name="YEAR" numFmtId="0">
      <sharedItems containsSemiMixedTypes="0" containsString="0" containsNumber="1" containsInteger="1" minValue="1986" maxValue="2012" count="27">
        <n v="1986"/>
        <n v="1987"/>
        <n v="1988"/>
        <n v="1989"/>
        <n v="1990"/>
        <n v="1991"/>
        <n v="1992"/>
        <n v="1993"/>
        <n v="1994"/>
        <n v="1995"/>
        <n v="1996"/>
        <n v="1997"/>
        <n v="1998"/>
        <n v="1999"/>
        <n v="2000"/>
        <n v="2001"/>
        <n v="2002"/>
        <n v="2003"/>
        <n v="2004"/>
        <n v="2005"/>
        <n v="2006"/>
        <n v="2007"/>
        <n v="2008"/>
        <n v="2009"/>
        <n v="2010"/>
        <n v="2011"/>
        <n v="2012"/>
      </sharedItems>
    </cacheField>
    <cacheField name="CO" numFmtId="0">
      <sharedItems containsBlank="1" containsMixedTypes="1" containsNumber="1" minValue="0" maxValue="6757"/>
    </cacheField>
    <cacheField name="JCO" numFmtId="0">
      <sharedItems containsBlank="1" containsMixedTypes="1" containsNumber="1" minValue="0" maxValue="520" longText="1"/>
    </cacheField>
    <cacheField name="PK" numFmtId="0">
      <sharedItems containsBlank="1" containsMixedTypes="1" containsNumber="1" containsInteger="1" minValue="0" maxValue="12"/>
    </cacheField>
    <cacheField name="CM" numFmtId="0">
      <sharedItems containsBlank="1" containsMixedTypes="1" containsNumber="1" containsInteger="1" minValue="0" maxValue="65"/>
    </cacheField>
    <cacheField name="CN" numFmtId="0">
      <sharedItems containsBlank="1" containsMixedTypes="1" containsNumber="1" minValue="0" maxValue="7780"/>
    </cacheField>
    <cacheField name="JCN" numFmtId="0">
      <sharedItems containsBlank="1" containsMixedTypes="1" containsNumber="1" minValue="0" maxValue="967"/>
    </cacheField>
    <cacheField name="ST" numFmtId="0">
      <sharedItems containsBlank="1" containsMixedTypes="1" containsNumber="1" minValue="0" maxValue="1090"/>
    </cacheField>
    <cacheField name="SX" numFmtId="0">
      <sharedItems containsBlank="1" containsMixedTypes="1" containsNumber="1" minValue="0" maxValue="435532"/>
    </cacheField>
    <cacheField name="JSX" numFmtId="0">
      <sharedItems containsBlank="1" containsMixedTypes="1" containsNumber="1" minValue="0" maxValue="23861"/>
    </cacheField>
    <cacheField name="UNK" numFmtId="0">
      <sharedItems containsBlank="1" containsMixedTypes="1" containsNumber="1" containsInteger="1" minValue="-1" maxValue="1888"/>
    </cacheField>
    <cacheField name="COMMENT" numFmtId="0">
      <sharedItems containsBlank="1" containsMixedTypes="1" containsNumber="1" minValue="0" maxValue="5.457685664939551E-2" longText="1"/>
    </cacheField>
    <cacheField name="River Temp (AM) oC" numFmtId="0">
      <sharedItems containsString="0" containsBlank="1" containsNumber="1" minValue="8" maxValue="2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5625" createdVersion="4" refreshedVersion="7" recordCount="1901" xr:uid="{00000000-000A-0000-FFFF-FFFFA3000000}">
  <cacheSource type="worksheet">
    <worksheetSource ref="A29:O1930" sheet="STAMP Escapement Data"/>
  </cacheSource>
  <cacheFields count="15">
    <cacheField name="DATE" numFmtId="15">
      <sharedItems containsSemiMixedTypes="0" containsNonDate="0" containsDate="1" containsString="0" minDate="1986-09-18T00:00:00" maxDate="2012-11-02T00:00:00"/>
    </cacheField>
    <cacheField name="STDATE" numFmtId="0">
      <sharedItems containsMixedTypes="1" containsNumber="1" containsInteger="1" minValue="831" maxValue="1130" count="179">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n v="1111" u="1"/>
        <n v="1107" u="1"/>
        <n v="1103" u="1"/>
        <n v="930" u="1"/>
        <n v="928" u="1"/>
        <n v="926" u="1"/>
        <n v="924" u="1"/>
        <n v="922" u="1"/>
        <n v="920" u="1"/>
        <n v="1028" u="1"/>
        <n v="918" u="1"/>
        <n v="1024" u="1"/>
        <n v="1130" u="1"/>
        <n v="916" u="1"/>
        <n v="1022" u="1"/>
        <n v="1126" u="1"/>
        <n v="914" u="1"/>
        <n v="1020" u="1"/>
        <n v="1122" u="1"/>
        <n v="912" u="1"/>
        <n v="1018" u="1"/>
        <n v="1118" u="1"/>
        <n v="910" u="1"/>
        <n v="1016" u="1"/>
        <n v="1114" u="1"/>
        <n v="908" u="1"/>
        <n v="1014" u="1"/>
        <n v="1110" u="1"/>
        <n v="906" u="1"/>
        <n v="1012" u="1"/>
        <n v="1106" u="1"/>
        <n v="904" u="1"/>
        <n v="1010" u="1"/>
        <n v="1102" u="1"/>
        <n v="902" u="1"/>
        <n v="1008" u="1"/>
        <n v="1006" u="1"/>
        <n v="1004" u="1"/>
        <n v="1002" u="1"/>
        <n v="1031" u="1"/>
        <n v="1027" u="1"/>
        <n v="1129" u="1"/>
        <n v="1125" u="1"/>
        <n v="1121" u="1"/>
        <n v="831" u="1"/>
        <n v="1117" u="1"/>
        <n v="1113" u="1"/>
        <n v="1109" u="1"/>
        <n v="1105" u="1"/>
        <n v="1101" u="1"/>
        <n v="929" u="1"/>
        <n v="927" u="1"/>
        <n v="925" u="1"/>
        <n v="923" u="1"/>
        <n v="921" u="1"/>
        <n v="1030" u="1"/>
        <n v="919" u="1"/>
        <n v="1026" u="1"/>
        <n v="917" u="1"/>
        <n v="1023" u="1"/>
        <n v="1128" u="1"/>
        <n v="915" u="1"/>
        <n v="1021" u="1"/>
        <n v="1124" u="1"/>
        <n v="913" u="1"/>
        <n v="1019" u="1"/>
        <n v="1120" u="1"/>
        <n v="911" u="1"/>
        <n v="1017" u="1"/>
        <n v="1116" u="1"/>
        <n v="909" u="1"/>
        <n v="1015" u="1"/>
        <n v="1112" u="1"/>
        <n v="907" u="1"/>
        <n v="1013" u="1"/>
        <n v="1108" u="1"/>
        <n v="905" u="1"/>
        <n v="1011" u="1"/>
        <n v="1104" u="1"/>
        <n v="903" u="1"/>
        <n v="1009" u="1"/>
        <n v="901" u="1"/>
        <n v="1007" u="1"/>
        <n v="1005" u="1"/>
        <n v="1003" u="1"/>
        <n v="1001" u="1"/>
        <n v="1029" u="1"/>
        <n v="1025" u="1"/>
        <n v="1127" u="1"/>
        <n v="1123" u="1"/>
        <n v="1119" u="1"/>
        <n v="1115" u="1"/>
      </sharedItems>
    </cacheField>
    <cacheField name="YEAR" numFmtId="0">
      <sharedItems containsSemiMixedTypes="0" containsString="0" containsNumber="1" containsInteger="1" minValue="1986" maxValue="2012" count="27">
        <n v="1986"/>
        <n v="1987"/>
        <n v="1988"/>
        <n v="1989"/>
        <n v="1990"/>
        <n v="1991"/>
        <n v="1992"/>
        <n v="1993"/>
        <n v="1994"/>
        <n v="1995"/>
        <n v="1996"/>
        <n v="1997"/>
        <n v="1998"/>
        <n v="1999"/>
        <n v="2000"/>
        <n v="2001"/>
        <n v="2002"/>
        <n v="2003"/>
        <n v="2004"/>
        <n v="2005"/>
        <n v="2006"/>
        <n v="2007"/>
        <n v="2008"/>
        <n v="2009"/>
        <n v="2010"/>
        <n v="2011"/>
        <n v="2012"/>
      </sharedItems>
    </cacheField>
    <cacheField name="CO" numFmtId="0">
      <sharedItems containsBlank="1" containsMixedTypes="1" containsNumber="1" minValue="0" maxValue="6757"/>
    </cacheField>
    <cacheField name="JCO" numFmtId="0">
      <sharedItems containsBlank="1" containsMixedTypes="1" containsNumber="1" minValue="0" maxValue="520" longText="1"/>
    </cacheField>
    <cacheField name="PK" numFmtId="0">
      <sharedItems containsBlank="1" containsMixedTypes="1" containsNumber="1" containsInteger="1" minValue="0" maxValue="12"/>
    </cacheField>
    <cacheField name="CM" numFmtId="0">
      <sharedItems containsBlank="1" containsMixedTypes="1" containsNumber="1" containsInteger="1" minValue="0" maxValue="65"/>
    </cacheField>
    <cacheField name="CN" numFmtId="0">
      <sharedItems containsBlank="1" containsMixedTypes="1" containsNumber="1" minValue="0" maxValue="7780"/>
    </cacheField>
    <cacheField name="JCN" numFmtId="0">
      <sharedItems containsBlank="1" containsMixedTypes="1" containsNumber="1" minValue="0" maxValue="967"/>
    </cacheField>
    <cacheField name="ST" numFmtId="0">
      <sharedItems containsBlank="1" containsMixedTypes="1" containsNumber="1" minValue="0" maxValue="1090"/>
    </cacheField>
    <cacheField name="SX" numFmtId="0">
      <sharedItems containsBlank="1" containsMixedTypes="1" containsNumber="1" minValue="0" maxValue="435532"/>
    </cacheField>
    <cacheField name="JSX" numFmtId="0">
      <sharedItems containsBlank="1" containsMixedTypes="1" containsNumber="1" minValue="0" maxValue="23861"/>
    </cacheField>
    <cacheField name="UNK" numFmtId="0">
      <sharedItems containsBlank="1" containsMixedTypes="1" containsNumber="1" containsInteger="1" minValue="-1" maxValue="1888"/>
    </cacheField>
    <cacheField name="COMMENT" numFmtId="0">
      <sharedItems containsBlank="1" containsMixedTypes="1" containsNumber="1" minValue="0" maxValue="5.457685664939551E-2" longText="1"/>
    </cacheField>
    <cacheField name="River Temp (AM) oC" numFmtId="0">
      <sharedItems containsString="0" containsBlank="1" containsNumber="1" minValue="8" maxValue="2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6203701" createdVersion="6" refreshedVersion="7" minRefreshableVersion="3" recordCount="2777" xr:uid="{00000000-000A-0000-FFFF-FFFFAE000000}">
  <cacheSource type="worksheet">
    <worksheetSource ref="A29:L2806" sheet="STAMP Escapement Data"/>
  </cacheSource>
  <cacheFields count="12">
    <cacheField name="DATE" numFmtId="15">
      <sharedItems containsSemiMixedTypes="0" containsNonDate="0" containsDate="1" containsString="0" minDate="1986-09-18T00:00:00" maxDate="2019-12-01T00:00:00"/>
    </cacheField>
    <cacheField name="STDATE" numFmtId="0">
      <sharedItems containsMixedTypes="1" containsNumber="1" containsInteger="1" minValue="731" maxValue="1130" count="246">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n v="828" u="1"/>
        <n v="1111" u="1"/>
        <n v="826" u="1"/>
        <n v="1107" u="1"/>
        <n v="824" u="1"/>
        <n v="1103" u="1"/>
        <n v="930" u="1"/>
        <n v="822" u="1"/>
        <n v="928" u="1"/>
        <n v="820" u="1"/>
        <n v="926" u="1"/>
        <n v="818" u="1"/>
        <n v="924" u="1"/>
        <n v="816" u="1"/>
        <n v="922" u="1"/>
        <n v="814" u="1"/>
        <n v="920" u="1"/>
        <n v="1028" u="1"/>
        <n v="812" u="1"/>
        <n v="918" u="1"/>
        <n v="1024" u="1"/>
        <n v="1130" u="1"/>
        <n v="810" u="1"/>
        <n v="916" u="1"/>
        <n v="1022" u="1"/>
        <n v="1126" u="1"/>
        <n v="808" u="1"/>
        <n v="914" u="1"/>
        <n v="1020" u="1"/>
        <n v="1122" u="1"/>
        <n v="806" u="1"/>
        <n v="912" u="1"/>
        <n v="1018" u="1"/>
        <n v="1118" u="1"/>
        <n v="804" u="1"/>
        <n v="910" u="1"/>
        <n v="1016" u="1"/>
        <n v="1114" u="1"/>
        <n v="802" u="1"/>
        <n v="908" u="1"/>
        <n v="1014" u="1"/>
        <n v="1110" u="1"/>
        <n v="906" u="1"/>
        <n v="1012" u="1"/>
        <n v="1106" u="1"/>
        <n v="904" u="1"/>
        <n v="1010" u="1"/>
        <n v="1102" u="1"/>
        <n v="902" u="1"/>
        <n v="1008" u="1"/>
        <n v="1006" u="1"/>
        <n v="1004" u="1"/>
        <n v="1002" u="1"/>
        <n v="1031" u="1"/>
        <n v="1027" u="1"/>
        <n v="731" u="1"/>
        <n v="1129" u="1"/>
        <n v="1125" u="1"/>
        <n v="1121" u="1"/>
        <n v="831" u="1"/>
        <n v="1117" u="1"/>
        <n v="829" u="1"/>
        <n v="1113" u="1"/>
        <n v="827" u="1"/>
        <n v="1109" u="1"/>
        <n v="825" u="1"/>
        <n v="1105" u="1"/>
        <n v="823" u="1"/>
        <n v="1101" u="1"/>
        <n v="929" u="1"/>
        <n v="821" u="1"/>
        <n v="927" u="1"/>
        <n v="819" u="1"/>
        <n v="925" u="1"/>
        <n v="817" u="1"/>
        <n v="923" u="1"/>
        <n v="815" u="1"/>
        <n v="921" u="1"/>
        <n v="1030" u="1"/>
        <n v="813" u="1"/>
        <n v="919" u="1"/>
        <n v="1026" u="1"/>
        <n v="811" u="1"/>
        <n v="917" u="1"/>
        <n v="1023" u="1"/>
        <n v="1128" u="1"/>
        <n v="809" u="1"/>
        <n v="915" u="1"/>
        <n v="1021" u="1"/>
        <n v="1124" u="1"/>
        <n v="807" u="1"/>
        <n v="913" u="1"/>
        <n v="1019" u="1"/>
        <n v="1120" u="1"/>
        <n v="805" u="1"/>
        <n v="911" u="1"/>
        <n v="1017" u="1"/>
        <n v="1116" u="1"/>
        <n v="803" u="1"/>
        <n v="909" u="1"/>
        <n v="1015" u="1"/>
        <n v="1112" u="1"/>
        <n v="801" u="1"/>
        <n v="907" u="1"/>
        <n v="1013" u="1"/>
        <n v="1108" u="1"/>
        <n v="905" u="1"/>
        <n v="1011" u="1"/>
        <n v="1104" u="1"/>
        <n v="903" u="1"/>
        <n v="1009" u="1"/>
        <n v="901" u="1"/>
        <n v="1007" u="1"/>
        <n v="1005" u="1"/>
        <n v="1003" u="1"/>
        <n v="1001" u="1"/>
        <n v="1029" u="1"/>
        <n v="1025" u="1"/>
        <n v="1127" u="1"/>
        <n v="1123" u="1"/>
        <n v="1119" u="1"/>
        <n v="830" u="1"/>
        <n v="1115" u="1"/>
      </sharedItems>
    </cacheField>
    <cacheField name="YEAR" numFmtId="0">
      <sharedItems containsSemiMixedTypes="0" containsString="0" containsNumber="1" containsInteger="1" minValue="1986" maxValue="2019" count="34">
        <n v="1986"/>
        <n v="1987"/>
        <n v="1988"/>
        <n v="1989"/>
        <n v="1990"/>
        <n v="1991"/>
        <n v="1992"/>
        <n v="1993"/>
        <n v="1994"/>
        <n v="1995"/>
        <n v="1996"/>
        <n v="1997"/>
        <n v="1998"/>
        <n v="1999"/>
        <n v="2000"/>
        <n v="2001"/>
        <n v="2002"/>
        <n v="2003"/>
        <n v="2004"/>
        <n v="2005"/>
        <n v="2006"/>
        <n v="2007"/>
        <n v="2008"/>
        <n v="2009"/>
        <n v="2010"/>
        <n v="2011"/>
        <n v="2012"/>
        <n v="2013"/>
        <n v="2014"/>
        <n v="2015"/>
        <n v="2016"/>
        <n v="2017"/>
        <n v="2018"/>
        <n v="2019"/>
      </sharedItems>
    </cacheField>
    <cacheField name="CO" numFmtId="0">
      <sharedItems containsBlank="1" containsMixedTypes="1" containsNumber="1" minValue="0" maxValue="6757"/>
    </cacheField>
    <cacheField name="JCO" numFmtId="0">
      <sharedItems containsBlank="1" containsMixedTypes="1" containsNumber="1" minValue="-3" maxValue="520" longText="1"/>
    </cacheField>
    <cacheField name="PK" numFmtId="0">
      <sharedItems containsBlank="1" containsMixedTypes="1" containsNumber="1" minValue="0" maxValue="18"/>
    </cacheField>
    <cacheField name="CM" numFmtId="0">
      <sharedItems containsBlank="1" containsMixedTypes="1" containsNumber="1" minValue="0" maxValue="65"/>
    </cacheField>
    <cacheField name="CN" numFmtId="0">
      <sharedItems containsBlank="1" containsMixedTypes="1" containsNumber="1" minValue="0" maxValue="11322"/>
    </cacheField>
    <cacheField name="JCN" numFmtId="0">
      <sharedItems containsBlank="1" containsMixedTypes="1" containsNumber="1" minValue="0" maxValue="967"/>
    </cacheField>
    <cacheField name="ST" numFmtId="0">
      <sharedItems containsBlank="1" containsMixedTypes="1" containsNumber="1" minValue="0" maxValue="1728"/>
    </cacheField>
    <cacheField name="SX" numFmtId="0">
      <sharedItems containsBlank="1" containsMixedTypes="1" containsNumber="1" minValue="0" maxValue="435532"/>
    </cacheField>
    <cacheField name="JSX" numFmtId="0">
      <sharedItems containsBlank="1" containsMixedTypes="1" containsNumber="1" minValue="0" maxValue="10459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6550924" createdVersion="7" refreshedVersion="7" minRefreshableVersion="3" recordCount="3147" xr:uid="{5E68C391-BD9B-4505-8355-C1E114FC8B57}">
  <cacheSource type="worksheet">
    <worksheetSource ref="A29:M5000" sheet="STAMP Escapement Data"/>
  </cacheSource>
  <cacheFields count="13">
    <cacheField name="DATE" numFmtId="0">
      <sharedItems containsNonDate="0" containsDate="1" containsString="0" containsBlank="1" minDate="1986-09-18T00:00:00" maxDate="2022-12-01T00:00:00"/>
    </cacheField>
    <cacheField name="STDATE" numFmtId="0">
      <sharedItems containsBlank="1" count="124">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m/>
      </sharedItems>
    </cacheField>
    <cacheField name="YEAR" numFmtId="0">
      <sharedItems containsString="0" containsBlank="1" containsNumber="1" containsInteger="1" minValue="1986" maxValue="2022" count="38">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m/>
      </sharedItems>
    </cacheField>
    <cacheField name="CO" numFmtId="0">
      <sharedItems containsBlank="1" containsMixedTypes="1" containsNumber="1" minValue="0" maxValue="6757"/>
    </cacheField>
    <cacheField name="JCO" numFmtId="0">
      <sharedItems containsBlank="1" containsMixedTypes="1" containsNumber="1" minValue="-3" maxValue="520" longText="1"/>
    </cacheField>
    <cacheField name="PK" numFmtId="0">
      <sharedItems containsBlank="1" containsMixedTypes="1" containsNumber="1" minValue="0" maxValue="18"/>
    </cacheField>
    <cacheField name="CM" numFmtId="0">
      <sharedItems containsBlank="1" containsMixedTypes="1" containsNumber="1" minValue="0" maxValue="65"/>
    </cacheField>
    <cacheField name="CN" numFmtId="0">
      <sharedItems containsBlank="1" containsMixedTypes="1" containsNumber="1" minValue="0" maxValue="11322"/>
    </cacheField>
    <cacheField name="JCN" numFmtId="0">
      <sharedItems containsBlank="1" containsMixedTypes="1" containsNumber="1" minValue="0" maxValue="967"/>
    </cacheField>
    <cacheField name="ST" numFmtId="0">
      <sharedItems containsBlank="1" containsMixedTypes="1" containsNumber="1" minValue="0" maxValue="1728"/>
    </cacheField>
    <cacheField name="SX" numFmtId="0">
      <sharedItems containsBlank="1" containsMixedTypes="1" containsNumber="1" minValue="0" maxValue="435532"/>
    </cacheField>
    <cacheField name="JSX" numFmtId="0">
      <sharedItems containsBlank="1" containsMixedTypes="1" containsNumber="1" minValue="0" maxValue="104592"/>
    </cacheField>
    <cacheField name="UNK" numFmtId="0">
      <sharedItems containsBlank="1" containsMixedTypes="1" containsNumber="1" minValue="-1" maxValue="188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8402779" createdVersion="7" refreshedVersion="7" minRefreshableVersion="3" recordCount="985" xr:uid="{36206B4B-34E5-4104-ADA7-50E7E9EA66A3}">
  <cacheSource type="worksheet">
    <worksheetSource ref="A29:M2021" sheet="Sproat Escapement Data "/>
  </cacheSource>
  <cacheFields count="13">
    <cacheField name="DATE" numFmtId="0">
      <sharedItems containsNonDate="0" containsDate="1" containsString="0" containsBlank="1" minDate="2013-07-31T00:00:00" maxDate="2020-12-01T00:00:00"/>
    </cacheField>
    <cacheField name="STDATE" numFmtId="1">
      <sharedItems containsString="0" containsBlank="1" containsNumber="1" containsInteger="1" minValue="731" maxValue="1130"/>
    </cacheField>
    <cacheField name="YEAR" numFmtId="0">
      <sharedItems containsString="0" containsBlank="1" containsNumber="1" containsInteger="1" minValue="2013" maxValue="2020" count="9">
        <n v="2013"/>
        <n v="2014"/>
        <n v="2015"/>
        <n v="2016"/>
        <n v="2017"/>
        <n v="2018"/>
        <n v="2019"/>
        <n v="2020"/>
        <m/>
      </sharedItems>
    </cacheField>
    <cacheField name="CO" numFmtId="0">
      <sharedItems containsString="0" containsBlank="1" containsNumber="1" minValue="0" maxValue="1869"/>
    </cacheField>
    <cacheField name="JCO" numFmtId="0">
      <sharedItems containsString="0" containsBlank="1" containsNumber="1" minValue="0" maxValue="201"/>
    </cacheField>
    <cacheField name="PK" numFmtId="0">
      <sharedItems containsString="0" containsBlank="1" containsNumber="1" minValue="0" maxValue="3"/>
    </cacheField>
    <cacheField name="CM" numFmtId="0">
      <sharedItems containsString="0" containsBlank="1" containsNumber="1" minValue="-3.05" maxValue="6.32"/>
    </cacheField>
    <cacheField name="CN" numFmtId="0">
      <sharedItems containsString="0" containsBlank="1" containsNumber="1" minValue="0" maxValue="71"/>
    </cacheField>
    <cacheField name="JCN" numFmtId="0">
      <sharedItems containsString="0" containsBlank="1" containsNumber="1" minValue="-3" maxValue="24.166666666666668"/>
    </cacheField>
    <cacheField name="ST" numFmtId="0">
      <sharedItems containsString="0" containsBlank="1" containsNumber="1" minValue="0" maxValue="124"/>
    </cacheField>
    <cacheField name="SX" numFmtId="0">
      <sharedItems containsString="0" containsBlank="1" containsNumber="1" minValue="0" maxValue="262389"/>
    </cacheField>
    <cacheField name="JSX" numFmtId="0">
      <sharedItems containsString="0" containsBlank="1" containsNumber="1" minValue="0" maxValue="227473"/>
    </cacheField>
    <cacheField name="UN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854.473468750002" createdVersion="7" refreshedVersion="7" minRefreshableVersion="3" recordCount="3147" xr:uid="{5BCD5D7D-F1D3-48C7-8181-1EE16E89BBC3}">
  <cacheSource type="worksheet">
    <worksheetSource ref="A29:L5000" sheet="STAMP Escapement Data"/>
  </cacheSource>
  <cacheFields count="12">
    <cacheField name="DATE" numFmtId="0">
      <sharedItems containsNonDate="0" containsDate="1" containsString="0" containsBlank="1" minDate="1986-09-18T00:00:00" maxDate="2022-12-01T00:00:00"/>
    </cacheField>
    <cacheField name="STDATE" numFmtId="0">
      <sharedItems containsBlank="1" count="124">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m/>
      </sharedItems>
    </cacheField>
    <cacheField name="YEAR" numFmtId="0">
      <sharedItems containsString="0" containsBlank="1" containsNumber="1" containsInteger="1" minValue="1986" maxValue="2022" count="38">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m/>
      </sharedItems>
    </cacheField>
    <cacheField name="CO" numFmtId="0">
      <sharedItems containsBlank="1" containsMixedTypes="1" containsNumber="1" minValue="0" maxValue="6757"/>
    </cacheField>
    <cacheField name="JCO" numFmtId="0">
      <sharedItems containsBlank="1" containsMixedTypes="1" containsNumber="1" minValue="-3" maxValue="520" longText="1"/>
    </cacheField>
    <cacheField name="PK" numFmtId="0">
      <sharedItems containsBlank="1" containsMixedTypes="1" containsNumber="1" minValue="0" maxValue="18"/>
    </cacheField>
    <cacheField name="CM" numFmtId="0">
      <sharedItems containsBlank="1" containsMixedTypes="1" containsNumber="1" minValue="0" maxValue="65"/>
    </cacheField>
    <cacheField name="CN" numFmtId="0">
      <sharedItems containsBlank="1" containsMixedTypes="1" containsNumber="1" minValue="0" maxValue="11322"/>
    </cacheField>
    <cacheField name="JCN" numFmtId="0">
      <sharedItems containsBlank="1" containsMixedTypes="1" containsNumber="1" minValue="0" maxValue="967"/>
    </cacheField>
    <cacheField name="ST" numFmtId="0">
      <sharedItems containsBlank="1" containsMixedTypes="1" containsNumber="1" minValue="0" maxValue="1728"/>
    </cacheField>
    <cacheField name="SX" numFmtId="0">
      <sharedItems containsBlank="1" containsMixedTypes="1" containsNumber="1" minValue="0" maxValue="435532"/>
    </cacheField>
    <cacheField name="JSX" numFmtId="0">
      <sharedItems containsBlank="1" containsMixedTypes="1" containsNumber="1" minValue="0" maxValue="104592"/>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5223.591440509263" createdVersion="7" refreshedVersion="8" minRefreshableVersion="3" recordCount="3270" xr:uid="{AE934244-F379-4524-92E0-0A18E6F95C51}">
  <cacheSource type="worksheet">
    <worksheetSource ref="A29:O5000" sheet="STAMP Escapement Data"/>
  </cacheSource>
  <cacheFields count="15">
    <cacheField name="DATE" numFmtId="0">
      <sharedItems containsNonDate="0" containsDate="1" containsString="0" containsBlank="1" minDate="1986-09-18T00:00:00" maxDate="2023-12-01T00:00:00"/>
    </cacheField>
    <cacheField name="STDATE" numFmtId="0">
      <sharedItems containsBlank="1" count="124">
        <s v="0918"/>
        <s v="0919"/>
        <s v="0920"/>
        <s v="0921"/>
        <s v="0922"/>
        <s v="0923"/>
        <s v="0924"/>
        <s v="0925"/>
        <s v="0926"/>
        <s v="0927"/>
        <s v="0928"/>
        <s v="0929"/>
        <s v="0930"/>
        <s v="1001"/>
        <s v="1002"/>
        <s v="1003"/>
        <s v="1004"/>
        <s v="1005"/>
        <s v="1006"/>
        <s v="1007"/>
        <s v="1008"/>
        <s v="1009"/>
        <s v="1010"/>
        <s v="1011"/>
        <s v="1012"/>
        <s v="1013"/>
        <s v="1014"/>
        <s v="1015"/>
        <s v="1016"/>
        <s v="1017"/>
        <s v="1018"/>
        <s v="1019"/>
        <s v="1020"/>
        <s v="1021"/>
        <s v="1022"/>
        <s v="1023"/>
        <s v="1024"/>
        <s v="1025"/>
        <s v="1026"/>
        <s v="1027"/>
        <s v="1028"/>
        <s v="1029"/>
        <s v="1030"/>
        <s v="1031"/>
        <s v="1101"/>
        <s v="1102"/>
        <s v="1103"/>
        <s v="1104"/>
        <s v="1105"/>
        <s v="1106"/>
        <s v="1107"/>
        <s v="1108"/>
        <s v="1109"/>
        <s v="1110"/>
        <s v="1111"/>
        <s v="1112"/>
        <s v="1113"/>
        <s v="1114"/>
        <s v="1115"/>
        <s v="1116"/>
        <s v="1117"/>
        <s v="1118"/>
        <s v="1119"/>
        <s v="0915"/>
        <s v="0916"/>
        <s v="0917"/>
        <s v="1120"/>
        <s v="0914"/>
        <s v="0911"/>
        <s v="0912"/>
        <s v="0913"/>
        <s v="0907"/>
        <s v="0908"/>
        <s v="0909"/>
        <s v="0910"/>
        <s v="0902"/>
        <s v="0903"/>
        <s v="0904"/>
        <s v="0905"/>
        <s v="0906"/>
        <s v="0901"/>
        <s v="1121"/>
        <s v="1122"/>
        <s v="1123"/>
        <s v="1124"/>
        <s v="1125"/>
        <s v="0831"/>
        <s v="1126"/>
        <s v="1127"/>
        <s v="1128"/>
        <s v="1129"/>
        <s v="1130"/>
        <s v="0814"/>
        <s v="0815"/>
        <s v="0816"/>
        <s v="0817"/>
        <s v="0818"/>
        <s v="0819"/>
        <s v="0820"/>
        <s v="0821"/>
        <s v="0822"/>
        <s v="0823"/>
        <s v="0824"/>
        <s v="0825"/>
        <s v="0826"/>
        <s v="0827"/>
        <s v="0828"/>
        <s v="0829"/>
        <s v="0830"/>
        <s v="0731"/>
        <s v="0801"/>
        <s v="0802"/>
        <s v="0803"/>
        <s v="0804"/>
        <s v="0805"/>
        <s v="0806"/>
        <s v="0807"/>
        <s v="0808"/>
        <s v="0809"/>
        <s v="0810"/>
        <s v="0811"/>
        <s v="0812"/>
        <s v="0813"/>
        <m/>
      </sharedItems>
    </cacheField>
    <cacheField name="YEAR" numFmtId="0">
      <sharedItems containsString="0" containsBlank="1" containsNumber="1" containsInteger="1" minValue="1986" maxValue="2023" count="39">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m/>
      </sharedItems>
    </cacheField>
    <cacheField name="CO" numFmtId="1">
      <sharedItems containsBlank="1" containsMixedTypes="1" containsNumber="1" minValue="0" maxValue="6757"/>
    </cacheField>
    <cacheField name="JCO" numFmtId="1">
      <sharedItems containsBlank="1" containsMixedTypes="1" containsNumber="1" minValue="-3" maxValue="520" longText="1"/>
    </cacheField>
    <cacheField name="PK" numFmtId="1">
      <sharedItems containsBlank="1" containsMixedTypes="1" containsNumber="1" minValue="0" maxValue="18"/>
    </cacheField>
    <cacheField name="CM" numFmtId="1">
      <sharedItems containsBlank="1" containsMixedTypes="1" containsNumber="1" minValue="0" maxValue="65"/>
    </cacheField>
    <cacheField name="CN" numFmtId="1">
      <sharedItems containsBlank="1" containsMixedTypes="1" containsNumber="1" minValue="0" maxValue="13553"/>
    </cacheField>
    <cacheField name="JCN" numFmtId="1">
      <sharedItems containsBlank="1" containsMixedTypes="1" containsNumber="1" minValue="0" maxValue="967"/>
    </cacheField>
    <cacheField name="ST" numFmtId="1">
      <sharedItems containsBlank="1" containsMixedTypes="1" containsNumber="1" minValue="0" maxValue="1728"/>
    </cacheField>
    <cacheField name="SX" numFmtId="1">
      <sharedItems containsBlank="1" containsMixedTypes="1" containsNumber="1" minValue="0" maxValue="435532"/>
    </cacheField>
    <cacheField name="JSX" numFmtId="1">
      <sharedItems containsBlank="1" containsMixedTypes="1" containsNumber="1" minValue="0" maxValue="104592"/>
    </cacheField>
    <cacheField name="UNK" numFmtId="0">
      <sharedItems containsBlank="1" containsMixedTypes="1" containsNumber="1" minValue="-1" maxValue="1888"/>
    </cacheField>
    <cacheField name="COMMENT" numFmtId="0">
      <sharedItems containsBlank="1" containsMixedTypes="1" containsNumber="1" minValue="0" maxValue="5.457685664939551E-2" longText="1"/>
    </cacheField>
    <cacheField name="River Temp (AM) oC" numFmtId="0">
      <sharedItems containsBlank="1" containsMixedTypes="1" containsNumber="1" minValue="8"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d v="2013-07-31T00:00:00"/>
    <x v="0"/>
    <x v="0"/>
    <n v="0"/>
    <n v="0"/>
    <m/>
    <n v="0"/>
    <n v="3"/>
    <m/>
    <n v="124"/>
    <n v="189162"/>
    <n v="227473"/>
    <m/>
  </r>
  <r>
    <d v="2013-08-01T00:00:00"/>
    <x v="1"/>
    <x v="0"/>
    <n v="0"/>
    <n v="0"/>
    <m/>
    <n v="0"/>
    <n v="0"/>
    <m/>
    <n v="0"/>
    <n v="415.94759678477692"/>
    <n v="4153.4037401574806"/>
    <m/>
  </r>
  <r>
    <d v="2013-08-02T00:00:00"/>
    <x v="2"/>
    <x v="0"/>
    <n v="0"/>
    <n v="0"/>
    <m/>
    <n v="0"/>
    <n v="0"/>
    <m/>
    <n v="0"/>
    <n v="713.58734210958005"/>
    <n v="1566.0540324712015"/>
    <m/>
  </r>
  <r>
    <d v="2013-08-03T00:00:00"/>
    <x v="3"/>
    <x v="0"/>
    <n v="3"/>
    <n v="0"/>
    <m/>
    <n v="0"/>
    <n v="0"/>
    <m/>
    <n v="0"/>
    <n v="154.22787073490812"/>
    <n v="341.7205763342082"/>
    <m/>
  </r>
  <r>
    <d v="2013-08-04T00:00:00"/>
    <x v="4"/>
    <x v="0"/>
    <n v="0"/>
    <n v="0"/>
    <m/>
    <n v="0"/>
    <n v="0"/>
    <m/>
    <n v="9"/>
    <n v="1629.7507381889764"/>
    <n v="1035.1935244422573"/>
    <m/>
  </r>
  <r>
    <d v="2013-08-05T00:00:00"/>
    <x v="5"/>
    <x v="0"/>
    <n v="3"/>
    <n v="0"/>
    <m/>
    <n v="0"/>
    <n v="0"/>
    <m/>
    <n v="0"/>
    <n v="218.3727512576553"/>
    <n v="960.8401055336833"/>
    <m/>
  </r>
  <r>
    <d v="2013-08-06T00:00:00"/>
    <x v="6"/>
    <x v="0"/>
    <n v="12"/>
    <n v="3"/>
    <m/>
    <n v="0"/>
    <n v="0"/>
    <m/>
    <n v="3"/>
    <n v="348.69820100612424"/>
    <n v="3342.6930993000874"/>
    <m/>
  </r>
  <r>
    <d v="2013-08-07T00:00:00"/>
    <x v="7"/>
    <x v="0"/>
    <n v="0"/>
    <n v="0"/>
    <m/>
    <n v="0"/>
    <n v="0"/>
    <m/>
    <n v="0"/>
    <n v="183"/>
    <n v="1200"/>
    <m/>
  </r>
  <r>
    <d v="2013-08-08T00:00:00"/>
    <x v="8"/>
    <x v="0"/>
    <n v="0"/>
    <n v="0"/>
    <m/>
    <n v="0"/>
    <n v="0"/>
    <m/>
    <n v="0"/>
    <n v="33"/>
    <n v="69"/>
    <m/>
  </r>
  <r>
    <d v="2013-08-09T00:00:00"/>
    <x v="9"/>
    <x v="0"/>
    <n v="0"/>
    <n v="0"/>
    <m/>
    <n v="0"/>
    <n v="0"/>
    <m/>
    <n v="0"/>
    <n v="18"/>
    <n v="39"/>
    <m/>
  </r>
  <r>
    <d v="2013-08-10T00:00:00"/>
    <x v="10"/>
    <x v="0"/>
    <n v="0"/>
    <n v="0"/>
    <m/>
    <n v="0"/>
    <n v="0"/>
    <m/>
    <n v="0"/>
    <n v="110.60181818181817"/>
    <n v="109.01969696969697"/>
    <m/>
  </r>
  <r>
    <d v="2013-08-11T00:00:00"/>
    <x v="11"/>
    <x v="0"/>
    <n v="0"/>
    <n v="0"/>
    <m/>
    <n v="0"/>
    <n v="0"/>
    <m/>
    <n v="0"/>
    <n v="588.03"/>
    <n v="3568.8151515151517"/>
    <m/>
  </r>
  <r>
    <d v="2013-08-12T00:00:00"/>
    <x v="12"/>
    <x v="0"/>
    <n v="0"/>
    <n v="0"/>
    <m/>
    <n v="0"/>
    <n v="3"/>
    <m/>
    <n v="3"/>
    <n v="70.77"/>
    <n v="973.26272727272726"/>
    <m/>
  </r>
  <r>
    <d v="2013-08-13T00:00:00"/>
    <x v="13"/>
    <x v="0"/>
    <n v="51"/>
    <n v="0"/>
    <m/>
    <n v="0"/>
    <n v="24"/>
    <m/>
    <n v="21"/>
    <n v="358.51090909090908"/>
    <n v="4047.4909090909091"/>
    <m/>
  </r>
  <r>
    <d v="2013-08-14T00:00:00"/>
    <x v="14"/>
    <x v="0"/>
    <n v="33"/>
    <n v="0"/>
    <m/>
    <n v="0"/>
    <n v="9"/>
    <m/>
    <n v="3"/>
    <n v="151.26136363636363"/>
    <n v="1283.1530303030304"/>
    <m/>
  </r>
  <r>
    <d v="2013-08-15T00:00:00"/>
    <x v="15"/>
    <x v="0"/>
    <n v="57"/>
    <n v="0"/>
    <m/>
    <n v="0"/>
    <n v="0"/>
    <m/>
    <n v="3"/>
    <n v="218.04545454545456"/>
    <n v="1871.1111111111111"/>
    <m/>
  </r>
  <r>
    <d v="2013-08-16T00:00:00"/>
    <x v="16"/>
    <x v="0"/>
    <n v="3"/>
    <n v="0"/>
    <m/>
    <n v="0"/>
    <n v="0"/>
    <m/>
    <n v="0"/>
    <n v="723.10909090909092"/>
    <n v="555.10134680134684"/>
    <m/>
  </r>
  <r>
    <d v="2013-08-17T00:00:00"/>
    <x v="17"/>
    <x v="0"/>
    <n v="12"/>
    <n v="0"/>
    <m/>
    <n v="0"/>
    <n v="0"/>
    <m/>
    <n v="3"/>
    <n v="487.77272727272725"/>
    <n v="1295.6121212121213"/>
    <m/>
  </r>
  <r>
    <d v="2013-08-18T00:00:00"/>
    <x v="18"/>
    <x v="0"/>
    <n v="75"/>
    <n v="0"/>
    <m/>
    <n v="0"/>
    <n v="0"/>
    <m/>
    <n v="0"/>
    <n v="1103.5840909090909"/>
    <n v="821.66094276094282"/>
    <m/>
  </r>
  <r>
    <d v="2013-08-19T00:00:00"/>
    <x v="19"/>
    <x v="0"/>
    <n v="30"/>
    <n v="0"/>
    <m/>
    <n v="0"/>
    <n v="0"/>
    <m/>
    <n v="0"/>
    <n v="103.14545454545454"/>
    <n v="520.12659932659938"/>
    <m/>
  </r>
  <r>
    <d v="2013-08-20T00:00:00"/>
    <x v="20"/>
    <x v="0"/>
    <n v="120"/>
    <n v="0"/>
    <m/>
    <n v="0"/>
    <n v="0"/>
    <m/>
    <n v="18"/>
    <n v="175.98409090909092"/>
    <n v="790.19949494949492"/>
    <m/>
  </r>
  <r>
    <d v="2013-08-21T00:00:00"/>
    <x v="21"/>
    <x v="0"/>
    <n v="93"/>
    <n v="3"/>
    <m/>
    <n v="0"/>
    <n v="0"/>
    <m/>
    <n v="15"/>
    <n v="29.822727272727274"/>
    <n v="420.11784511784515"/>
    <m/>
  </r>
  <r>
    <d v="2013-08-22T00:00:00"/>
    <x v="22"/>
    <x v="0"/>
    <n v="66"/>
    <n v="0"/>
    <m/>
    <n v="0"/>
    <n v="0"/>
    <m/>
    <n v="3"/>
    <n v="16.53409090909091"/>
    <n v="329.7166666666667"/>
    <m/>
  </r>
  <r>
    <d v="2013-08-23T00:00:00"/>
    <x v="23"/>
    <x v="0"/>
    <n v="21"/>
    <n v="0"/>
    <m/>
    <n v="0"/>
    <n v="0"/>
    <m/>
    <n v="12"/>
    <n v="214.5"/>
    <n v="432.3"/>
    <m/>
  </r>
  <r>
    <d v="2013-08-24T00:00:00"/>
    <x v="24"/>
    <x v="0"/>
    <n v="36"/>
    <n v="0"/>
    <m/>
    <n v="0"/>
    <n v="0"/>
    <m/>
    <n v="0"/>
    <n v="422.47500000000002"/>
    <n v="280.57499999999999"/>
    <m/>
  </r>
  <r>
    <d v="2013-08-25T00:00:00"/>
    <x v="25"/>
    <x v="0"/>
    <n v="60"/>
    <n v="0"/>
    <m/>
    <n v="0"/>
    <n v="0"/>
    <m/>
    <n v="0"/>
    <n v="107.1"/>
    <n v="207.9"/>
    <m/>
  </r>
  <r>
    <d v="2013-08-26T00:00:00"/>
    <x v="26"/>
    <x v="0"/>
    <n v="90"/>
    <n v="0"/>
    <m/>
    <n v="0"/>
    <n v="0"/>
    <m/>
    <n v="0"/>
    <n v="30.75"/>
    <n v="255.22499999999999"/>
    <m/>
  </r>
  <r>
    <d v="2013-08-27T00:00:00"/>
    <x v="27"/>
    <x v="0"/>
    <n v="72"/>
    <n v="0"/>
    <m/>
    <n v="0"/>
    <n v="0"/>
    <m/>
    <n v="0"/>
    <n v="45"/>
    <n v="312"/>
    <m/>
  </r>
  <r>
    <d v="2013-08-28T00:00:00"/>
    <x v="28"/>
    <x v="0"/>
    <n v="201.97649684873949"/>
    <n v="0"/>
    <m/>
    <n v="0"/>
    <n v="0"/>
    <m/>
    <n v="0"/>
    <n v="27"/>
    <n v="432"/>
    <m/>
  </r>
  <r>
    <d v="2013-08-29T00:00:00"/>
    <x v="29"/>
    <x v="0"/>
    <n v="199.92384453781511"/>
    <n v="0"/>
    <m/>
    <n v="0"/>
    <n v="0"/>
    <m/>
    <n v="0"/>
    <n v="144"/>
    <n v="570"/>
    <m/>
  </r>
  <r>
    <d v="2013-08-30T00:00:00"/>
    <x v="30"/>
    <x v="0"/>
    <n v="767.01838235294122"/>
    <n v="0"/>
    <m/>
    <n v="0"/>
    <n v="0"/>
    <m/>
    <n v="0"/>
    <n v="1776"/>
    <n v="999"/>
    <m/>
  </r>
  <r>
    <d v="2013-08-31T00:00:00"/>
    <x v="31"/>
    <x v="0"/>
    <n v="770.69117647058829"/>
    <n v="0"/>
    <m/>
    <n v="0"/>
    <n v="0"/>
    <m/>
    <n v="0"/>
    <n v="1098"/>
    <n v="267"/>
    <m/>
  </r>
  <r>
    <d v="2013-09-01T00:00:00"/>
    <x v="32"/>
    <x v="0"/>
    <n v="543.89850315126046"/>
    <n v="0"/>
    <m/>
    <n v="0"/>
    <n v="0"/>
    <m/>
    <n v="3"/>
    <n v="654"/>
    <n v="189"/>
    <m/>
  </r>
  <r>
    <d v="2013-09-02T00:00:00"/>
    <x v="33"/>
    <x v="0"/>
    <n v="484.72925420168065"/>
    <n v="9.2623424369747891"/>
    <m/>
    <n v="0"/>
    <n v="0"/>
    <m/>
    <n v="3"/>
    <n v="63"/>
    <n v="327"/>
    <m/>
  </r>
  <r>
    <d v="2013-09-03T00:00:00"/>
    <x v="34"/>
    <x v="0"/>
    <n v="387.75275735294116"/>
    <n v="80.652573529411768"/>
    <m/>
    <n v="0"/>
    <n v="0"/>
    <m/>
    <n v="6"/>
    <n v="66"/>
    <n v="255"/>
    <m/>
  </r>
  <r>
    <d v="2013-09-04T00:00:00"/>
    <x v="35"/>
    <x v="0"/>
    <n v="327.24264705882354"/>
    <n v="49.865546218487395"/>
    <m/>
    <n v="0"/>
    <n v="0"/>
    <m/>
    <n v="0"/>
    <n v="33"/>
    <n v="159"/>
    <m/>
  </r>
  <r>
    <d v="2013-09-05T00:00:00"/>
    <x v="36"/>
    <x v="0"/>
    <n v="291.19892331932772"/>
    <n v="18.787027310924369"/>
    <m/>
    <n v="0"/>
    <n v="0"/>
    <m/>
    <n v="3"/>
    <n v="21"/>
    <n v="138"/>
    <m/>
  </r>
  <r>
    <d v="2013-09-06T00:00:00"/>
    <x v="37"/>
    <x v="0"/>
    <n v="619.71192226890753"/>
    <n v="0"/>
    <m/>
    <n v="0"/>
    <n v="0"/>
    <m/>
    <n v="0"/>
    <n v="102"/>
    <n v="36"/>
    <m/>
  </r>
  <r>
    <d v="2013-09-07T00:00:00"/>
    <x v="38"/>
    <x v="0"/>
    <n v="110.61121323529412"/>
    <n v="3.1603203781512605"/>
    <m/>
    <n v="0"/>
    <n v="0"/>
    <m/>
    <n v="0"/>
    <n v="249"/>
    <n v="105"/>
    <m/>
  </r>
  <r>
    <d v="2013-09-08T00:00:00"/>
    <x v="39"/>
    <x v="0"/>
    <n v="371.46271008403363"/>
    <n v="0"/>
    <m/>
    <n v="0"/>
    <n v="0"/>
    <m/>
    <n v="0"/>
    <n v="75"/>
    <n v="3"/>
    <m/>
  </r>
  <r>
    <d v="2013-09-09T00:00:00"/>
    <x v="40"/>
    <x v="0"/>
    <n v="328.515362394958"/>
    <n v="38.273634453781511"/>
    <m/>
    <n v="0"/>
    <n v="0"/>
    <m/>
    <n v="0"/>
    <n v="18"/>
    <n v="15"/>
    <m/>
  </r>
  <r>
    <d v="2013-09-10T00:00:00"/>
    <x v="41"/>
    <x v="0"/>
    <n v="114.27757352941177"/>
    <n v="23.496323529411764"/>
    <m/>
    <n v="0"/>
    <n v="0"/>
    <m/>
    <n v="0"/>
    <n v="48"/>
    <n v="12"/>
    <m/>
  </r>
  <r>
    <d v="2013-09-11T00:00:00"/>
    <x v="42"/>
    <x v="0"/>
    <n v="157.71231617647058"/>
    <n v="46.133534663865547"/>
    <m/>
    <n v="0"/>
    <n v="0"/>
    <m/>
    <n v="2"/>
    <n v="2"/>
    <n v="23"/>
    <m/>
  </r>
  <r>
    <d v="2013-09-12T00:00:00"/>
    <x v="43"/>
    <x v="0"/>
    <n v="173.51470588235293"/>
    <n v="45.264705882352942"/>
    <m/>
    <n v="0"/>
    <n v="0"/>
    <m/>
    <n v="1"/>
    <n v="4"/>
    <n v="23"/>
    <m/>
  </r>
  <r>
    <d v="2013-09-13T00:00:00"/>
    <x v="44"/>
    <x v="0"/>
    <n v="193.78348214285714"/>
    <n v="45.46875"/>
    <m/>
    <n v="0"/>
    <n v="0"/>
    <m/>
    <n v="0"/>
    <n v="5"/>
    <n v="1"/>
    <m/>
  </r>
  <r>
    <d v="2013-09-14T00:00:00"/>
    <x v="45"/>
    <x v="0"/>
    <n v="175.22042410714286"/>
    <n v="12.743303571428571"/>
    <m/>
    <n v="0"/>
    <n v="0"/>
    <m/>
    <n v="3"/>
    <n v="9"/>
    <n v="0"/>
    <m/>
  </r>
  <r>
    <d v="2013-09-15T00:00:00"/>
    <x v="46"/>
    <x v="0"/>
    <n v="187.43303571428572"/>
    <n v="18.743303571428573"/>
    <m/>
    <n v="0"/>
    <n v="0"/>
    <m/>
    <n v="0"/>
    <n v="6"/>
    <n v="0"/>
    <m/>
  </r>
  <r>
    <d v="2013-09-16T00:00:00"/>
    <x v="47"/>
    <x v="0"/>
    <n v="514.40625"/>
    <n v="27.557477678571427"/>
    <m/>
    <n v="0"/>
    <n v="0"/>
    <m/>
    <n v="0"/>
    <n v="3"/>
    <n v="0"/>
    <m/>
  </r>
  <r>
    <d v="2013-09-17T00:00:00"/>
    <x v="48"/>
    <x v="0"/>
    <n v="193"/>
    <n v="26"/>
    <m/>
    <n v="0"/>
    <n v="0"/>
    <m/>
    <n v="0"/>
    <n v="18"/>
    <n v="44"/>
    <m/>
  </r>
  <r>
    <d v="2013-09-18T00:00:00"/>
    <x v="49"/>
    <x v="0"/>
    <n v="471.27272727272725"/>
    <n v="60"/>
    <m/>
    <n v="0"/>
    <n v="0"/>
    <m/>
    <n v="0"/>
    <n v="6"/>
    <n v="72"/>
    <m/>
  </r>
  <r>
    <d v="2013-09-19T00:00:00"/>
    <x v="50"/>
    <x v="0"/>
    <n v="230.90990259740261"/>
    <n v="40.066558441558442"/>
    <m/>
    <n v="0"/>
    <n v="0"/>
    <m/>
    <n v="0"/>
    <n v="4"/>
    <n v="22"/>
    <m/>
  </r>
  <r>
    <d v="2013-09-20T00:00:00"/>
    <x v="51"/>
    <x v="0"/>
    <n v="505.875"/>
    <n v="59.035714285714285"/>
    <m/>
    <n v="0"/>
    <n v="0"/>
    <m/>
    <n v="1"/>
    <n v="0"/>
    <n v="11"/>
    <m/>
  </r>
  <r>
    <d v="2013-09-21T00:00:00"/>
    <x v="52"/>
    <x v="0"/>
    <n v="729.55032467532465"/>
    <n v="71.100243506493513"/>
    <m/>
    <n v="0"/>
    <n v="0"/>
    <m/>
    <n v="0"/>
    <n v="3"/>
    <n v="16"/>
    <m/>
  </r>
  <r>
    <d v="2013-09-22T00:00:00"/>
    <x v="53"/>
    <x v="0"/>
    <n v="198.1737012987013"/>
    <n v="32.333603896103895"/>
    <m/>
    <n v="0"/>
    <n v="0"/>
    <m/>
    <n v="1"/>
    <n v="16"/>
    <n v="10"/>
    <m/>
  </r>
  <r>
    <d v="2013-09-23T00:00:00"/>
    <x v="54"/>
    <x v="0"/>
    <n v="343.07021103896102"/>
    <n v="31.668019480519479"/>
    <m/>
    <n v="0"/>
    <n v="0"/>
    <m/>
    <n v="3"/>
    <n v="24"/>
    <n v="22"/>
    <m/>
  </r>
  <r>
    <d v="2013-09-24T00:00:00"/>
    <x v="55"/>
    <x v="0"/>
    <n v="239.7582644628099"/>
    <n v="79.045454545454547"/>
    <m/>
    <n v="0"/>
    <n v="0"/>
    <m/>
    <n v="3"/>
    <n v="1"/>
    <n v="69.090909090909093"/>
    <m/>
  </r>
  <r>
    <d v="2013-09-25T00:00:00"/>
    <x v="56"/>
    <x v="0"/>
    <n v="143.74503657262278"/>
    <n v="31.70846394984326"/>
    <m/>
    <n v="0"/>
    <n v="0"/>
    <m/>
    <n v="1"/>
    <n v="18"/>
    <n v="38"/>
    <m/>
  </r>
  <r>
    <d v="2013-09-26T00:00:00"/>
    <x v="57"/>
    <x v="0"/>
    <n v="185.09169278996865"/>
    <n v="53.331504702194358"/>
    <m/>
    <n v="0"/>
    <n v="0"/>
    <m/>
    <n v="0"/>
    <n v="10"/>
    <n v="21"/>
    <m/>
  </r>
  <r>
    <d v="2013-09-27T00:00:00"/>
    <x v="58"/>
    <x v="0"/>
    <n v="331.0344827586207"/>
    <n v="47.586206896551722"/>
    <m/>
    <n v="0"/>
    <n v="0"/>
    <m/>
    <n v="2"/>
    <n v="3"/>
    <n v="41"/>
    <m/>
  </r>
  <r>
    <d v="2013-09-28T00:00:00"/>
    <x v="59"/>
    <x v="0"/>
    <n v="287.58620689655174"/>
    <n v="15.517241379310345"/>
    <m/>
    <n v="0"/>
    <n v="0"/>
    <m/>
    <n v="1"/>
    <n v="8"/>
    <n v="26"/>
    <m/>
  </r>
  <r>
    <d v="2013-09-29T00:00:00"/>
    <x v="60"/>
    <x v="0"/>
    <n v="1106.8965517241379"/>
    <n v="21.724137931034484"/>
    <m/>
    <n v="0"/>
    <n v="6"/>
    <m/>
    <n v="11"/>
    <n v="3"/>
    <n v="140"/>
    <m/>
  </r>
  <r>
    <d v="2013-09-30T00:00:00"/>
    <x v="61"/>
    <x v="0"/>
    <n v="196.55172413793105"/>
    <n v="11.379310344827585"/>
    <m/>
    <n v="0"/>
    <n v="3"/>
    <m/>
    <n v="22"/>
    <n v="196"/>
    <n v="195"/>
    <m/>
  </r>
  <r>
    <d v="2013-10-01T00:00:00"/>
    <x v="62"/>
    <x v="0"/>
    <n v="107.58620689655173"/>
    <n v="7.2413793103448274"/>
    <m/>
    <n v="0"/>
    <n v="6"/>
    <m/>
    <n v="20"/>
    <n v="11"/>
    <n v="431"/>
    <m/>
  </r>
  <r>
    <d v="2013-10-02T00:00:00"/>
    <x v="63"/>
    <x v="0"/>
    <n v="123.10344827586206"/>
    <n v="11.379310344827585"/>
    <m/>
    <n v="0"/>
    <n v="7"/>
    <m/>
    <n v="11"/>
    <n v="114"/>
    <n v="269"/>
    <m/>
  </r>
  <r>
    <d v="2013-10-03T00:00:00"/>
    <x v="64"/>
    <x v="0"/>
    <n v="262.75862068965517"/>
    <n v="15.517241379310345"/>
    <m/>
    <n v="0"/>
    <n v="8"/>
    <m/>
    <n v="15"/>
    <n v="40"/>
    <n v="225"/>
    <m/>
  </r>
  <r>
    <d v="2013-10-04T00:00:00"/>
    <x v="65"/>
    <x v="0"/>
    <n v="307.24137931034483"/>
    <n v="13.448275862068966"/>
    <m/>
    <n v="0"/>
    <n v="4"/>
    <m/>
    <n v="20"/>
    <n v="36"/>
    <n v="143"/>
    <m/>
  </r>
  <r>
    <d v="2013-10-05T00:00:00"/>
    <x v="66"/>
    <x v="0"/>
    <n v="173.79310344827587"/>
    <n v="15.517241379310345"/>
    <m/>
    <n v="0"/>
    <n v="4"/>
    <m/>
    <n v="15"/>
    <n v="26"/>
    <n v="134"/>
    <m/>
  </r>
  <r>
    <d v="2013-10-06T00:00:00"/>
    <x v="67"/>
    <x v="0"/>
    <n v="133.44827586206895"/>
    <n v="15.517241379310345"/>
    <m/>
    <n v="0"/>
    <n v="7"/>
    <m/>
    <n v="5"/>
    <n v="47"/>
    <n v="69"/>
    <m/>
  </r>
  <r>
    <d v="2013-10-07T00:00:00"/>
    <x v="68"/>
    <x v="0"/>
    <n v="67.241379310344826"/>
    <n v="9.3103448275862064"/>
    <m/>
    <n v="0"/>
    <n v="4"/>
    <m/>
    <n v="6"/>
    <n v="44"/>
    <n v="35"/>
    <m/>
  </r>
  <r>
    <d v="2013-10-08T00:00:00"/>
    <x v="69"/>
    <x v="0"/>
    <n v="73.448275862068968"/>
    <n v="15.517241379310345"/>
    <m/>
    <n v="0"/>
    <n v="8"/>
    <m/>
    <n v="5"/>
    <n v="1"/>
    <n v="78"/>
    <m/>
  </r>
  <r>
    <d v="2013-10-09T00:00:00"/>
    <x v="70"/>
    <x v="0"/>
    <n v="55.862068965517238"/>
    <n v="6.2068965517241379"/>
    <m/>
    <n v="0"/>
    <n v="2"/>
    <m/>
    <n v="4"/>
    <n v="30"/>
    <n v="24"/>
    <m/>
  </r>
  <r>
    <d v="2013-10-10T00:00:00"/>
    <x v="71"/>
    <x v="0"/>
    <n v="52.758620689655174"/>
    <n v="4.1379310344827589"/>
    <m/>
    <n v="0"/>
    <n v="6"/>
    <m/>
    <n v="5"/>
    <n v="26"/>
    <n v="32"/>
    <m/>
  </r>
  <r>
    <d v="2013-10-11T00:00:00"/>
    <x v="72"/>
    <x v="0"/>
    <n v="27.931034482758619"/>
    <n v="4.1379310344827589"/>
    <m/>
    <n v="0"/>
    <n v="4"/>
    <m/>
    <n v="4"/>
    <n v="7"/>
    <n v="24"/>
    <m/>
  </r>
  <r>
    <d v="2013-10-12T00:00:00"/>
    <x v="73"/>
    <x v="0"/>
    <n v="34.137931034482762"/>
    <n v="3.103448275862069"/>
    <m/>
    <n v="0"/>
    <n v="4"/>
    <m/>
    <n v="0"/>
    <n v="15"/>
    <n v="22"/>
    <m/>
  </r>
  <r>
    <d v="2013-10-13T00:00:00"/>
    <x v="74"/>
    <x v="0"/>
    <n v="19.655172413793103"/>
    <n v="3.103448275862069"/>
    <m/>
    <n v="0"/>
    <n v="5"/>
    <m/>
    <n v="0"/>
    <n v="22"/>
    <n v="2"/>
    <m/>
  </r>
  <r>
    <d v="2013-10-14T00:00:00"/>
    <x v="75"/>
    <x v="0"/>
    <n v="15.517241379310345"/>
    <n v="1.0344827586206897"/>
    <m/>
    <n v="0"/>
    <n v="2"/>
    <m/>
    <n v="3"/>
    <n v="8"/>
    <n v="21"/>
    <m/>
  </r>
  <r>
    <d v="2013-10-15T00:00:00"/>
    <x v="76"/>
    <x v="0"/>
    <n v="13.448275862068966"/>
    <n v="1.0344827586206897"/>
    <m/>
    <n v="0"/>
    <n v="2"/>
    <m/>
    <n v="0"/>
    <n v="28"/>
    <n v="0"/>
    <m/>
  </r>
  <r>
    <d v="2013-10-16T00:00:00"/>
    <x v="77"/>
    <x v="0"/>
    <n v="7.2413793103448274"/>
    <n v="1.0344827586206897"/>
    <m/>
    <n v="0"/>
    <n v="6"/>
    <m/>
    <n v="0"/>
    <n v="8"/>
    <n v="10"/>
    <m/>
  </r>
  <r>
    <d v="2013-10-17T00:00:00"/>
    <x v="78"/>
    <x v="0"/>
    <n v="4.1379310344827589"/>
    <n v="0"/>
    <m/>
    <n v="0"/>
    <n v="4"/>
    <m/>
    <n v="0"/>
    <n v="15"/>
    <n v="0"/>
    <m/>
  </r>
  <r>
    <d v="2013-10-18T00:00:00"/>
    <x v="79"/>
    <x v="0"/>
    <n v="7.2413793103448274"/>
    <n v="1.0344827586206897"/>
    <m/>
    <n v="0"/>
    <n v="2"/>
    <m/>
    <n v="2"/>
    <n v="2"/>
    <n v="7"/>
    <m/>
  </r>
  <r>
    <d v="2013-10-19T00:00:00"/>
    <x v="80"/>
    <x v="0"/>
    <n v="8.2758620689655178"/>
    <n v="2.0689655172413794"/>
    <m/>
    <n v="0"/>
    <n v="3"/>
    <m/>
    <n v="4"/>
    <n v="8"/>
    <n v="15"/>
    <m/>
  </r>
  <r>
    <d v="2013-10-20T00:00:00"/>
    <x v="81"/>
    <x v="0"/>
    <n v="7.2413793103448274"/>
    <n v="0"/>
    <m/>
    <n v="0"/>
    <n v="7"/>
    <m/>
    <n v="0"/>
    <n v="5"/>
    <n v="10"/>
    <m/>
  </r>
  <r>
    <d v="2013-10-21T00:00:00"/>
    <x v="82"/>
    <x v="0"/>
    <n v="6.2068965517241379"/>
    <n v="1.0344827586206897"/>
    <m/>
    <n v="0"/>
    <n v="2"/>
    <m/>
    <n v="1"/>
    <n v="13"/>
    <n v="0"/>
    <m/>
  </r>
  <r>
    <d v="2013-10-22T00:00:00"/>
    <x v="83"/>
    <x v="0"/>
    <n v="5.1724137931034484"/>
    <n v="3.103448275862069"/>
    <m/>
    <n v="0"/>
    <n v="5"/>
    <m/>
    <n v="1"/>
    <n v="13"/>
    <n v="2"/>
    <m/>
  </r>
  <r>
    <d v="2013-10-23T00:00:00"/>
    <x v="84"/>
    <x v="0"/>
    <n v="6.2068965517241379"/>
    <n v="1.0344827586206897"/>
    <m/>
    <n v="0"/>
    <n v="6"/>
    <m/>
    <n v="1"/>
    <n v="12"/>
    <n v="3"/>
    <m/>
  </r>
  <r>
    <d v="2013-10-24T00:00:00"/>
    <x v="85"/>
    <x v="0"/>
    <n v="5.1724137931034484"/>
    <n v="0"/>
    <m/>
    <n v="0"/>
    <n v="6"/>
    <m/>
    <n v="1"/>
    <n v="12"/>
    <n v="6"/>
    <m/>
  </r>
  <r>
    <d v="2013-10-25T00:00:00"/>
    <x v="86"/>
    <x v="0"/>
    <n v="0"/>
    <n v="0"/>
    <m/>
    <n v="0"/>
    <n v="2"/>
    <m/>
    <n v="1"/>
    <n v="13"/>
    <n v="4"/>
    <m/>
  </r>
  <r>
    <d v="2013-10-26T00:00:00"/>
    <x v="87"/>
    <x v="0"/>
    <n v="5.1724137931034484"/>
    <n v="1.0344827586206897"/>
    <m/>
    <n v="0"/>
    <n v="7"/>
    <m/>
    <n v="0"/>
    <n v="9"/>
    <n v="10"/>
    <m/>
  </r>
  <r>
    <d v="2013-10-27T00:00:00"/>
    <x v="88"/>
    <x v="0"/>
    <n v="2.0689655172413794"/>
    <n v="3.103448275862069"/>
    <m/>
    <n v="0"/>
    <n v="7"/>
    <m/>
    <n v="1"/>
    <n v="13"/>
    <n v="11"/>
    <m/>
  </r>
  <r>
    <d v="2013-10-28T00:00:00"/>
    <x v="89"/>
    <x v="0"/>
    <n v="8.2758620689655178"/>
    <n v="0"/>
    <m/>
    <n v="1"/>
    <n v="4"/>
    <m/>
    <n v="0"/>
    <n v="6"/>
    <n v="13"/>
    <m/>
  </r>
  <r>
    <d v="2013-10-29T00:00:00"/>
    <x v="90"/>
    <x v="0"/>
    <n v="1.0344827586206897"/>
    <n v="0"/>
    <m/>
    <n v="0"/>
    <n v="3"/>
    <m/>
    <n v="1"/>
    <n v="11"/>
    <n v="14"/>
    <m/>
  </r>
  <r>
    <d v="2013-10-30T00:00:00"/>
    <x v="91"/>
    <x v="0"/>
    <n v="1.0344827586206897"/>
    <n v="2.0689655172413794"/>
    <m/>
    <n v="0"/>
    <n v="2"/>
    <m/>
    <n v="0"/>
    <n v="11"/>
    <n v="1"/>
    <m/>
  </r>
  <r>
    <d v="2013-10-31T00:00:00"/>
    <x v="92"/>
    <x v="0"/>
    <n v="0"/>
    <n v="0"/>
    <m/>
    <n v="0"/>
    <n v="5"/>
    <m/>
    <n v="0"/>
    <n v="11"/>
    <n v="9"/>
    <m/>
  </r>
  <r>
    <d v="2013-11-01T00:00:00"/>
    <x v="93"/>
    <x v="0"/>
    <n v="3.103448275862069"/>
    <n v="0"/>
    <m/>
    <n v="0"/>
    <n v="0"/>
    <m/>
    <n v="0"/>
    <n v="19"/>
    <n v="9"/>
    <m/>
  </r>
  <r>
    <d v="2013-11-02T00:00:00"/>
    <x v="94"/>
    <x v="0"/>
    <n v="98.275862068965523"/>
    <n v="2.0689655172413794"/>
    <m/>
    <n v="0"/>
    <n v="3"/>
    <m/>
    <n v="3"/>
    <n v="8"/>
    <n v="54"/>
    <m/>
  </r>
  <r>
    <d v="2013-11-03T00:00:00"/>
    <x v="95"/>
    <x v="0"/>
    <n v="33.103448275862071"/>
    <n v="1.0344827586206897"/>
    <m/>
    <n v="0"/>
    <n v="3"/>
    <m/>
    <n v="1"/>
    <n v="21"/>
    <n v="65"/>
    <m/>
  </r>
  <r>
    <d v="2013-11-04T00:00:00"/>
    <x v="96"/>
    <x v="0"/>
    <n v="0"/>
    <n v="0"/>
    <m/>
    <n v="0"/>
    <n v="0"/>
    <m/>
    <n v="1"/>
    <n v="77"/>
    <n v="0"/>
    <m/>
  </r>
  <r>
    <d v="2013-11-05T00:00:00"/>
    <x v="97"/>
    <x v="0"/>
    <n v="1.0344827586206897"/>
    <n v="0"/>
    <m/>
    <n v="0"/>
    <n v="0"/>
    <m/>
    <n v="0"/>
    <n v="50"/>
    <n v="0"/>
    <m/>
  </r>
  <r>
    <d v="2013-11-06T00:00:00"/>
    <x v="98"/>
    <x v="0"/>
    <n v="0"/>
    <n v="0"/>
    <m/>
    <n v="0"/>
    <n v="0"/>
    <m/>
    <n v="0"/>
    <n v="0"/>
    <n v="60"/>
    <m/>
  </r>
  <r>
    <d v="2013-11-07T00:00:00"/>
    <x v="99"/>
    <x v="0"/>
    <n v="11.379310344827587"/>
    <n v="2.0689655172413794"/>
    <m/>
    <n v="0"/>
    <n v="1"/>
    <m/>
    <n v="0"/>
    <n v="39"/>
    <n v="0"/>
    <m/>
  </r>
  <r>
    <d v="2013-11-08T00:00:00"/>
    <x v="100"/>
    <x v="0"/>
    <m/>
    <m/>
    <m/>
    <m/>
    <m/>
    <m/>
    <m/>
    <m/>
    <m/>
    <m/>
  </r>
  <r>
    <d v="2013-11-09T00:00:00"/>
    <x v="101"/>
    <x v="0"/>
    <m/>
    <m/>
    <m/>
    <m/>
    <m/>
    <m/>
    <m/>
    <m/>
    <m/>
    <m/>
  </r>
  <r>
    <d v="2013-11-10T00:00:00"/>
    <x v="102"/>
    <x v="0"/>
    <m/>
    <m/>
    <m/>
    <m/>
    <m/>
    <m/>
    <m/>
    <m/>
    <m/>
    <m/>
  </r>
  <r>
    <d v="2013-11-11T00:00:00"/>
    <x v="103"/>
    <x v="0"/>
    <m/>
    <m/>
    <m/>
    <m/>
    <m/>
    <m/>
    <m/>
    <m/>
    <m/>
    <m/>
  </r>
  <r>
    <d v="2013-11-12T00:00:00"/>
    <x v="104"/>
    <x v="0"/>
    <m/>
    <m/>
    <m/>
    <m/>
    <m/>
    <m/>
    <m/>
    <m/>
    <m/>
    <m/>
  </r>
  <r>
    <d v="2013-11-13T00:00:00"/>
    <x v="105"/>
    <x v="0"/>
    <m/>
    <m/>
    <m/>
    <m/>
    <m/>
    <m/>
    <m/>
    <m/>
    <m/>
    <m/>
  </r>
  <r>
    <d v="2013-11-14T00:00:00"/>
    <x v="106"/>
    <x v="0"/>
    <m/>
    <m/>
    <m/>
    <m/>
    <m/>
    <m/>
    <m/>
    <m/>
    <m/>
    <m/>
  </r>
  <r>
    <d v="2013-11-15T00:00:00"/>
    <x v="107"/>
    <x v="0"/>
    <m/>
    <m/>
    <m/>
    <m/>
    <m/>
    <m/>
    <m/>
    <m/>
    <m/>
    <m/>
  </r>
  <r>
    <d v="2013-11-16T00:00:00"/>
    <x v="108"/>
    <x v="0"/>
    <m/>
    <m/>
    <m/>
    <m/>
    <m/>
    <m/>
    <m/>
    <m/>
    <m/>
    <m/>
  </r>
  <r>
    <d v="2013-11-17T00:00:00"/>
    <x v="109"/>
    <x v="0"/>
    <m/>
    <m/>
    <m/>
    <m/>
    <m/>
    <m/>
    <m/>
    <m/>
    <m/>
    <m/>
  </r>
  <r>
    <d v="2013-11-18T00:00:00"/>
    <x v="110"/>
    <x v="0"/>
    <m/>
    <m/>
    <m/>
    <m/>
    <m/>
    <m/>
    <m/>
    <m/>
    <m/>
    <m/>
  </r>
  <r>
    <d v="2013-11-19T00:00:00"/>
    <x v="111"/>
    <x v="0"/>
    <m/>
    <m/>
    <m/>
    <m/>
    <m/>
    <m/>
    <m/>
    <m/>
    <m/>
    <m/>
  </r>
  <r>
    <d v="2013-11-20T00:00:00"/>
    <x v="112"/>
    <x v="0"/>
    <m/>
    <m/>
    <m/>
    <m/>
    <m/>
    <m/>
    <m/>
    <m/>
    <m/>
    <m/>
  </r>
  <r>
    <d v="2013-11-21T00:00:00"/>
    <x v="113"/>
    <x v="0"/>
    <m/>
    <m/>
    <m/>
    <m/>
    <m/>
    <m/>
    <m/>
    <m/>
    <m/>
    <m/>
  </r>
  <r>
    <d v="2013-11-22T00:00:00"/>
    <x v="114"/>
    <x v="0"/>
    <m/>
    <m/>
    <m/>
    <m/>
    <m/>
    <m/>
    <m/>
    <m/>
    <m/>
    <m/>
  </r>
  <r>
    <d v="2013-11-23T00:00:00"/>
    <x v="115"/>
    <x v="0"/>
    <m/>
    <m/>
    <m/>
    <m/>
    <m/>
    <m/>
    <m/>
    <m/>
    <m/>
    <m/>
  </r>
  <r>
    <d v="2013-11-24T00:00:00"/>
    <x v="116"/>
    <x v="0"/>
    <m/>
    <m/>
    <m/>
    <m/>
    <m/>
    <m/>
    <m/>
    <m/>
    <m/>
    <m/>
  </r>
  <r>
    <d v="2013-11-25T00:00:00"/>
    <x v="117"/>
    <x v="0"/>
    <m/>
    <m/>
    <m/>
    <m/>
    <m/>
    <m/>
    <m/>
    <m/>
    <m/>
    <m/>
  </r>
  <r>
    <d v="2013-11-26T00:00:00"/>
    <x v="118"/>
    <x v="0"/>
    <m/>
    <m/>
    <m/>
    <m/>
    <m/>
    <m/>
    <m/>
    <m/>
    <m/>
    <m/>
  </r>
  <r>
    <d v="2013-11-27T00:00:00"/>
    <x v="119"/>
    <x v="0"/>
    <m/>
    <m/>
    <m/>
    <m/>
    <m/>
    <m/>
    <m/>
    <m/>
    <m/>
    <m/>
  </r>
  <r>
    <d v="2013-11-28T00:00:00"/>
    <x v="120"/>
    <x v="0"/>
    <m/>
    <m/>
    <m/>
    <m/>
    <m/>
    <m/>
    <m/>
    <m/>
    <m/>
    <m/>
  </r>
  <r>
    <d v="2013-11-29T00:00:00"/>
    <x v="121"/>
    <x v="0"/>
    <m/>
    <m/>
    <m/>
    <m/>
    <m/>
    <m/>
    <m/>
    <m/>
    <m/>
    <m/>
  </r>
  <r>
    <d v="2013-11-30T00:00:00"/>
    <x v="122"/>
    <x v="0"/>
    <m/>
    <m/>
    <m/>
    <m/>
    <m/>
    <m/>
    <m/>
    <m/>
    <m/>
    <m/>
  </r>
  <r>
    <d v="2014-07-31T00:00:00"/>
    <x v="0"/>
    <x v="1"/>
    <n v="6"/>
    <n v="0"/>
    <n v="0"/>
    <n v="1"/>
    <n v="1"/>
    <n v="0"/>
    <n v="50"/>
    <n v="262389"/>
    <n v="97956"/>
    <m/>
  </r>
  <r>
    <d v="2014-08-01T00:00:00"/>
    <x v="1"/>
    <x v="1"/>
    <n v="1.9625665148091904"/>
    <n v="0"/>
    <n v="0"/>
    <n v="0"/>
    <n v="0"/>
    <n v="0"/>
    <n v="0"/>
    <n v="719.2806276775683"/>
    <n v="324.80475820092101"/>
    <m/>
  </r>
  <r>
    <d v="2014-08-02T00:00:00"/>
    <x v="2"/>
    <x v="1"/>
    <n v="0.95818466527566859"/>
    <n v="0"/>
    <n v="0"/>
    <n v="0"/>
    <n v="0"/>
    <n v="0"/>
    <n v="0.95818466527566859"/>
    <n v="992.67931322559275"/>
    <n v="535.62522788909882"/>
    <m/>
  </r>
  <r>
    <d v="2014-08-03T00:00:00"/>
    <x v="3"/>
    <x v="1"/>
    <n v="0"/>
    <n v="0"/>
    <n v="0"/>
    <n v="0"/>
    <n v="0"/>
    <n v="0"/>
    <n v="3.7403442925869683"/>
    <n v="446.9711429641427"/>
    <n v="330.08538382079996"/>
    <m/>
  </r>
  <r>
    <d v="2014-08-04T00:00:00"/>
    <x v="4"/>
    <x v="1"/>
    <n v="0"/>
    <n v="0"/>
    <n v="0"/>
    <n v="0"/>
    <n v="0"/>
    <n v="0"/>
    <n v="0"/>
    <n v="145.91799696285048"/>
    <n v="218.87699544427571"/>
    <m/>
  </r>
  <r>
    <d v="2014-08-05T00:00:00"/>
    <x v="5"/>
    <x v="1"/>
    <n v="0"/>
    <n v="0"/>
    <n v="0"/>
    <n v="0"/>
    <n v="0"/>
    <n v="0"/>
    <n v="0"/>
    <n v="60.444444444444443"/>
    <n v="46.222222222222221"/>
    <m/>
  </r>
  <r>
    <d v="2014-08-06T00:00:00"/>
    <x v="6"/>
    <x v="1"/>
    <n v="0"/>
    <n v="0"/>
    <n v="0"/>
    <n v="0"/>
    <n v="0"/>
    <n v="0"/>
    <n v="0"/>
    <n v="131.19279486273123"/>
    <n v="90.015494285377642"/>
    <m/>
  </r>
  <r>
    <d v="2014-08-07T00:00:00"/>
    <x v="7"/>
    <x v="1"/>
    <n v="43.106044538706257"/>
    <n v="1.0263343937787204"/>
    <n v="0"/>
    <n v="0"/>
    <n v="1.0263343937787204"/>
    <n v="0"/>
    <n v="0"/>
    <n v="1081.7564510427712"/>
    <n v="966.80699893955466"/>
    <m/>
  </r>
  <r>
    <d v="2014-08-08T00:00:00"/>
    <x v="8"/>
    <x v="1"/>
    <n v="26.281371509367268"/>
    <n v="0"/>
    <n v="0"/>
    <n v="0"/>
    <n v="0"/>
    <n v="0"/>
    <n v="0"/>
    <n v="1787.1332626369742"/>
    <n v="1553.8860904913397"/>
    <m/>
  </r>
  <r>
    <d v="2014-08-09T00:00:00"/>
    <x v="9"/>
    <x v="1"/>
    <n v="19.283271474019088"/>
    <n v="0"/>
    <n v="0"/>
    <n v="0"/>
    <n v="0"/>
    <n v="0"/>
    <n v="0"/>
    <n v="645.98959437963947"/>
    <n v="427.44585100742313"/>
    <m/>
  </r>
  <r>
    <d v="2014-08-10T00:00:00"/>
    <x v="10"/>
    <x v="1"/>
    <n v="13.617871450453634"/>
    <n v="0"/>
    <n v="0"/>
    <n v="1.047528573111818"/>
    <n v="0"/>
    <n v="0"/>
    <n v="0"/>
    <n v="175.98480028278544"/>
    <n v="257.69202898550725"/>
    <m/>
  </r>
  <r>
    <d v="2014-08-11T00:00:00"/>
    <x v="11"/>
    <x v="1"/>
    <n v="13.308935725226817"/>
    <n v="0"/>
    <n v="0"/>
    <n v="0"/>
    <n v="0"/>
    <n v="0"/>
    <n v="0"/>
    <n v="19.451521444562271"/>
    <n v="16.380228584894546"/>
    <m/>
  </r>
  <r>
    <d v="2014-08-12T00:00:00"/>
    <x v="12"/>
    <x v="1"/>
    <n v="2"/>
    <n v="0"/>
    <n v="0"/>
    <n v="0"/>
    <n v="0"/>
    <n v="0"/>
    <n v="0"/>
    <n v="23"/>
    <n v="24"/>
    <m/>
  </r>
  <r>
    <d v="2014-08-13T00:00:00"/>
    <x v="13"/>
    <x v="1"/>
    <n v="34.222222222222221"/>
    <n v="0"/>
    <n v="0"/>
    <n v="0"/>
    <n v="0"/>
    <n v="0"/>
    <n v="0"/>
    <n v="348.0888888888889"/>
    <n v="753.86666666666667"/>
    <m/>
  </r>
  <r>
    <d v="2014-08-14T00:00:00"/>
    <x v="14"/>
    <x v="1"/>
    <n v="17.2"/>
    <n v="0"/>
    <n v="0"/>
    <n v="0"/>
    <n v="0"/>
    <n v="0"/>
    <n v="0"/>
    <n v="239.84444444444443"/>
    <n v="554.22222222222217"/>
    <m/>
  </r>
  <r>
    <d v="2014-08-15T00:00:00"/>
    <x v="15"/>
    <x v="1"/>
    <n v="28"/>
    <n v="0.93333333333333335"/>
    <n v="0"/>
    <n v="0"/>
    <n v="0"/>
    <n v="0"/>
    <n v="0"/>
    <n v="100.8"/>
    <n v="68.13333333333334"/>
    <m/>
  </r>
  <r>
    <d v="2014-08-16T00:00:00"/>
    <x v="16"/>
    <x v="1"/>
    <n v="66.973412698412702"/>
    <n v="0"/>
    <n v="0"/>
    <n v="0"/>
    <n v="0"/>
    <n v="0"/>
    <n v="0.9996031746031746"/>
    <n v="134.94642857142858"/>
    <n v="208.91706349206351"/>
    <m/>
  </r>
  <r>
    <d v="2014-08-17T00:00:00"/>
    <x v="17"/>
    <x v="1"/>
    <n v="25.580952380952382"/>
    <n v="0"/>
    <n v="0"/>
    <n v="0"/>
    <n v="0"/>
    <n v="0"/>
    <n v="0"/>
    <n v="87.401587301587298"/>
    <n v="87.401587301587298"/>
    <m/>
  </r>
  <r>
    <d v="2014-08-18T00:00:00"/>
    <x v="18"/>
    <x v="1"/>
    <n v="38.492857142857147"/>
    <n v="1.1321428571428571"/>
    <n v="0"/>
    <n v="0"/>
    <n v="0"/>
    <n v="0"/>
    <n v="0"/>
    <n v="84.910714285714292"/>
    <n v="238.88214285714287"/>
    <m/>
  </r>
  <r>
    <d v="2014-08-19T00:00:00"/>
    <x v="19"/>
    <x v="1"/>
    <n v="50.333333333333336"/>
    <n v="0"/>
    <n v="0"/>
    <n v="0"/>
    <n v="0"/>
    <n v="0"/>
    <n v="0"/>
    <n v="311.58730158730157"/>
    <n v="131.82539682539684"/>
    <m/>
  </r>
  <r>
    <d v="2014-08-20T00:00:00"/>
    <x v="20"/>
    <x v="1"/>
    <n v="26.639891619730328"/>
    <n v="1.2109041645331968"/>
    <n v="0"/>
    <n v="0"/>
    <n v="0"/>
    <n v="0"/>
    <n v="0"/>
    <n v="323.31141193036353"/>
    <n v="280.92976617170166"/>
    <m/>
  </r>
  <r>
    <d v="2014-08-21T00:00:00"/>
    <x v="21"/>
    <x v="1"/>
    <n v="22.021121351766514"/>
    <n v="0"/>
    <n v="0"/>
    <n v="0"/>
    <n v="0"/>
    <n v="0"/>
    <n v="1.2233956306536953"/>
    <n v="148.03087130909711"/>
    <n v="171.27538829151732"/>
    <m/>
  </r>
  <r>
    <d v="2014-08-22T00:00:00"/>
    <x v="22"/>
    <x v="1"/>
    <n v="53.14314516129032"/>
    <n v="0"/>
    <n v="0"/>
    <n v="0"/>
    <n v="0"/>
    <n v="0"/>
    <n v="0"/>
    <n v="59.322580645161295"/>
    <n v="97.635080645161295"/>
    <m/>
  </r>
  <r>
    <d v="2014-08-23T00:00:00"/>
    <x v="23"/>
    <x v="1"/>
    <n v="60.022681451612904"/>
    <n v="2.3538306451612905"/>
    <n v="0"/>
    <n v="0"/>
    <n v="0"/>
    <n v="0"/>
    <n v="0"/>
    <n v="54.13810483870968"/>
    <n v="58.845766129032256"/>
    <m/>
  </r>
  <r>
    <d v="2014-08-24T00:00:00"/>
    <x v="24"/>
    <x v="1"/>
    <n v="89.435483870967744"/>
    <n v="1.1179435483870968"/>
    <n v="0"/>
    <n v="0"/>
    <n v="0"/>
    <n v="0"/>
    <n v="0"/>
    <n v="109.55846774193549"/>
    <n v="114.03024193548387"/>
    <m/>
  </r>
  <r>
    <d v="2014-08-25T00:00:00"/>
    <x v="25"/>
    <x v="1"/>
    <n v="34.946068548387096"/>
    <n v="1.0589717741935485"/>
    <n v="0"/>
    <n v="0"/>
    <n v="0"/>
    <n v="0"/>
    <n v="0"/>
    <n v="81.540826612903231"/>
    <n v="128.13558467741936"/>
    <m/>
  </r>
  <r>
    <d v="2014-08-26T00:00:00"/>
    <x v="26"/>
    <x v="1"/>
    <n v="38"/>
    <n v="0"/>
    <n v="0"/>
    <n v="0"/>
    <n v="0"/>
    <n v="0"/>
    <n v="0"/>
    <n v="33"/>
    <n v="52"/>
    <m/>
  </r>
  <r>
    <d v="2014-08-27T00:00:00"/>
    <x v="27"/>
    <x v="1"/>
    <n v="38.023809523809526"/>
    <n v="3.083011583011583"/>
    <n v="0"/>
    <n v="0"/>
    <n v="0"/>
    <n v="0"/>
    <n v="0"/>
    <n v="28.774774774774777"/>
    <n v="24.664092664092664"/>
    <m/>
  </r>
  <r>
    <d v="2014-08-28T00:00:00"/>
    <x v="28"/>
    <x v="1"/>
    <n v="20.051480051480052"/>
    <n v="1.0553410553410554"/>
    <n v="0"/>
    <n v="0"/>
    <n v="0"/>
    <n v="0"/>
    <n v="0"/>
    <n v="25.328185328185327"/>
    <n v="23.217503217503218"/>
    <m/>
  </r>
  <r>
    <d v="2014-08-29T00:00:00"/>
    <x v="29"/>
    <x v="1"/>
    <n v="40.071428571428569"/>
    <n v="1.083011583011583"/>
    <n v="0"/>
    <n v="0"/>
    <n v="0"/>
    <n v="0"/>
    <n v="0"/>
    <n v="19.494208494208493"/>
    <n v="10.83011583011583"/>
    <m/>
  </r>
  <r>
    <d v="2014-08-30T00:00:00"/>
    <x v="30"/>
    <x v="1"/>
    <n v="42.205920205920208"/>
    <n v="3.3320463320463318"/>
    <n v="0"/>
    <n v="0"/>
    <n v="0"/>
    <n v="0"/>
    <n v="0"/>
    <n v="23.324324324324323"/>
    <n v="16.660231660231659"/>
    <m/>
  </r>
  <r>
    <d v="2014-08-31T00:00:00"/>
    <x v="31"/>
    <x v="1"/>
    <n v="206.04182754182756"/>
    <n v="2.2767052767052767"/>
    <n v="0"/>
    <n v="0"/>
    <n v="0"/>
    <n v="0"/>
    <n v="0"/>
    <n v="18.213642213642213"/>
    <n v="34.150579150579148"/>
    <m/>
  </r>
  <r>
    <d v="2014-09-01T00:00:00"/>
    <x v="32"/>
    <x v="1"/>
    <n v="125.93050193050193"/>
    <n v="3.4980694980694982"/>
    <n v="0"/>
    <n v="0"/>
    <n v="0"/>
    <n v="0"/>
    <n v="0"/>
    <n v="5.8301158301158305"/>
    <n v="19.822393822393821"/>
    <m/>
  </r>
  <r>
    <d v="2014-09-02T00:00:00"/>
    <x v="33"/>
    <x v="1"/>
    <n v="165.92342342342343"/>
    <n v="10.743243243243244"/>
    <n v="0"/>
    <n v="0"/>
    <n v="0"/>
    <n v="0"/>
    <n v="0"/>
    <n v="15.518018018018019"/>
    <n v="21.486486486486488"/>
    <m/>
  </r>
  <r>
    <d v="2014-09-03T00:00:00"/>
    <x v="34"/>
    <x v="1"/>
    <n v="81.208172458172456"/>
    <n v="6.2467824967824974"/>
    <n v="0"/>
    <n v="0"/>
    <n v="0"/>
    <n v="0"/>
    <n v="0"/>
    <n v="28.735199485199487"/>
    <n v="17.490990990990991"/>
    <m/>
  </r>
  <r>
    <d v="2014-09-04T00:00:00"/>
    <x v="35"/>
    <x v="1"/>
    <n v="121.36679536679537"/>
    <n v="9.1351351351351351"/>
    <n v="0"/>
    <n v="0"/>
    <n v="0"/>
    <n v="0"/>
    <n v="0"/>
    <n v="15.660231660231661"/>
    <n v="13.050193050193052"/>
    <m/>
  </r>
  <r>
    <d v="2014-09-05T00:00:00"/>
    <x v="36"/>
    <x v="1"/>
    <n v="263.97232947232948"/>
    <n v="8.1640926640926637"/>
    <n v="0"/>
    <n v="0"/>
    <n v="0"/>
    <n v="1.3606821106821108"/>
    <n v="0"/>
    <n v="12.246138996138997"/>
    <n v="16.328185328185327"/>
    <m/>
  </r>
  <r>
    <d v="2014-09-06T00:00:00"/>
    <x v="37"/>
    <x v="1"/>
    <n v="124.63835263835264"/>
    <n v="11.330759330759332"/>
    <n v="0"/>
    <n v="0"/>
    <n v="0"/>
    <n v="0"/>
    <n v="0"/>
    <n v="7.0817245817245826"/>
    <n v="2.8326898326898329"/>
    <m/>
  </r>
  <r>
    <d v="2014-09-07T00:00:00"/>
    <x v="38"/>
    <x v="1"/>
    <n v="95.680501930501933"/>
    <n v="16.192084942084943"/>
    <n v="0"/>
    <n v="0"/>
    <n v="0"/>
    <n v="0"/>
    <n v="0"/>
    <n v="5.8880308880308885"/>
    <n v="2.9440154440154442"/>
    <m/>
  </r>
  <r>
    <d v="2014-09-08T00:00:00"/>
    <x v="39"/>
    <x v="1"/>
    <n v="76.383526383526387"/>
    <n v="7.6383526383526394"/>
    <n v="0"/>
    <n v="0"/>
    <n v="0"/>
    <n v="0"/>
    <n v="0"/>
    <n v="4.583011583011583"/>
    <n v="3.0553410553410556"/>
    <m/>
  </r>
  <r>
    <d v="2014-09-09T00:00:00"/>
    <x v="40"/>
    <x v="1"/>
    <n v="118.75"/>
    <n v="11.083333333333334"/>
    <n v="0"/>
    <n v="0"/>
    <n v="0"/>
    <n v="0"/>
    <n v="0"/>
    <n v="1.5833333333333335"/>
    <n v="0"/>
    <m/>
  </r>
  <r>
    <d v="2014-09-10T00:00:00"/>
    <x v="41"/>
    <x v="1"/>
    <n v="198.26216741522865"/>
    <n v="18.733433141596407"/>
    <n v="0"/>
    <n v="0"/>
    <n v="0"/>
    <n v="0"/>
    <n v="0"/>
    <n v="6.2444777138654697"/>
    <n v="0"/>
    <m/>
  </r>
  <r>
    <d v="2014-09-11T00:00:00"/>
    <x v="42"/>
    <x v="1"/>
    <n v="73.867465132771258"/>
    <n v="4.6167165707982036"/>
    <n v="0"/>
    <n v="0"/>
    <n v="0"/>
    <n v="0"/>
    <n v="0"/>
    <n v="3.0778110471988027"/>
    <n v="3.0778110471988027"/>
    <m/>
  </r>
  <r>
    <d v="2014-09-12T00:00:00"/>
    <x v="43"/>
    <x v="1"/>
    <n v="54.600898274367665"/>
    <n v="3.0333832374648706"/>
    <n v="0"/>
    <n v="0"/>
    <n v="0"/>
    <n v="0"/>
    <n v="0"/>
    <n v="1.5166916187324353"/>
    <n v="0"/>
    <m/>
  </r>
  <r>
    <d v="2014-09-13T00:00:00"/>
    <x v="44"/>
    <x v="1"/>
    <n v="59.779108554618766"/>
    <n v="11.955821710923754"/>
    <n v="0"/>
    <n v="0"/>
    <n v="0"/>
    <n v="0"/>
    <n v="0"/>
    <n v="8.9668662831928145"/>
    <n v="1.4944777138654692"/>
    <m/>
  </r>
  <r>
    <d v="2014-09-14T00:00:00"/>
    <x v="45"/>
    <x v="1"/>
    <n v="319.48124655267515"/>
    <n v="16.194901898983534"/>
    <n v="0"/>
    <n v="0"/>
    <n v="0"/>
    <n v="1.4722638089985032"/>
    <n v="0"/>
    <n v="7.3613190449925154"/>
    <n v="0"/>
    <m/>
  </r>
  <r>
    <d v="2014-09-15T00:00:00"/>
    <x v="46"/>
    <x v="1"/>
    <n v="494.46701730885411"/>
    <n v="18.850648753709983"/>
    <n v="0"/>
    <n v="0"/>
    <n v="0"/>
    <n v="0"/>
    <n v="0"/>
    <n v="1.4500499041315371"/>
    <n v="1.4500499041315371"/>
    <m/>
  </r>
  <r>
    <d v="2014-09-16T00:00:00"/>
    <x v="47"/>
    <x v="1"/>
    <n v="441.2013237727524"/>
    <n v="14.278359992645708"/>
    <n v="0"/>
    <n v="0"/>
    <n v="0"/>
    <n v="0"/>
    <n v="0"/>
    <n v="11.422687994116567"/>
    <n v="1.4278359992645708"/>
    <m/>
  </r>
  <r>
    <d v="2014-09-17T00:00:00"/>
    <x v="48"/>
    <x v="1"/>
    <n v="136.36000796715084"/>
    <n v="8.1408959980388556"/>
    <n v="0"/>
    <n v="0"/>
    <n v="0"/>
    <n v="0"/>
    <n v="0"/>
    <n v="0"/>
    <n v="4.0704479990194278"/>
    <m/>
  </r>
  <r>
    <d v="2014-09-18T00:00:00"/>
    <x v="49"/>
    <x v="1"/>
    <n v="66.06529999387142"/>
    <n v="10.570447999019429"/>
    <n v="0"/>
    <n v="0"/>
    <n v="15.855671998529141"/>
    <n v="0"/>
    <n v="0"/>
    <n v="23.783507997793713"/>
    <n v="2.6426119997548572"/>
    <m/>
  </r>
  <r>
    <d v="2014-09-19T00:00:00"/>
    <x v="50"/>
    <x v="1"/>
    <n v="87.75"/>
    <n v="16.25"/>
    <n v="0"/>
    <n v="0"/>
    <n v="0"/>
    <n v="0"/>
    <n v="0"/>
    <n v="22.75"/>
    <n v="48.75"/>
    <m/>
  </r>
  <r>
    <d v="2014-09-20T00:00:00"/>
    <x v="51"/>
    <x v="1"/>
    <n v="16.5625"/>
    <n v="11.041666666666668"/>
    <n v="0"/>
    <n v="0"/>
    <n v="0"/>
    <n v="0"/>
    <n v="0"/>
    <n v="13.802083333333334"/>
    <n v="2.760416666666667"/>
    <m/>
  </r>
  <r>
    <d v="2014-09-21T00:00:00"/>
    <x v="52"/>
    <x v="1"/>
    <n v="29.520833333333336"/>
    <n v="4.541666666666667"/>
    <n v="0"/>
    <n v="0"/>
    <n v="0"/>
    <n v="0"/>
    <n v="0"/>
    <n v="15.895833333333334"/>
    <n v="13.625"/>
    <m/>
  </r>
  <r>
    <d v="2014-09-22T00:00:00"/>
    <x v="53"/>
    <x v="1"/>
    <n v="16.03125"/>
    <n v="5.3437500000000009"/>
    <n v="0"/>
    <n v="0"/>
    <n v="0"/>
    <n v="0"/>
    <n v="0"/>
    <n v="1.7812500000000002"/>
    <n v="1.7812500000000002"/>
    <m/>
  </r>
  <r>
    <d v="2014-09-23T00:00:00"/>
    <x v="54"/>
    <x v="1"/>
    <n v="55.541666666666671"/>
    <n v="7.75"/>
    <n v="0"/>
    <n v="0"/>
    <n v="0"/>
    <n v="0"/>
    <n v="0"/>
    <n v="6.4583333333333339"/>
    <n v="5.166666666666667"/>
    <m/>
  </r>
  <r>
    <d v="2014-09-24T00:00:00"/>
    <x v="55"/>
    <x v="1"/>
    <n v="1033.9199735449736"/>
    <n v="68.037037037037038"/>
    <n v="0"/>
    <n v="0"/>
    <n v="0"/>
    <n v="0"/>
    <n v="1.21494708994709"/>
    <n v="17.00925925925926"/>
    <n v="10.93452380952381"/>
    <m/>
  </r>
  <r>
    <d v="2014-09-25T00:00:00"/>
    <x v="56"/>
    <x v="1"/>
    <n v="812.69444444444446"/>
    <n v="111.54629629629629"/>
    <n v="0"/>
    <n v="0"/>
    <n v="0"/>
    <n v="0"/>
    <n v="7.9675925925925926"/>
    <n v="649.92791005291008"/>
    <n v="145.6931216931217"/>
    <m/>
  </r>
  <r>
    <d v="2014-09-26T00:00:00"/>
    <x v="57"/>
    <x v="1"/>
    <n v="322.69841269841271"/>
    <n v="64.751984126984127"/>
    <n v="0"/>
    <n v="0"/>
    <n v="1.0615079365079365"/>
    <n v="3.1845238095238093"/>
    <n v="3.1845238095238093"/>
    <n v="366.22023809523807"/>
    <n v="159.22619047619048"/>
    <m/>
  </r>
  <r>
    <d v="2014-09-27T00:00:00"/>
    <x v="58"/>
    <x v="1"/>
    <n v="98.518804112554108"/>
    <n v="22.814880952380953"/>
    <n v="0"/>
    <n v="0"/>
    <n v="1.0370400432900433"/>
    <n v="0"/>
    <n v="3.1111201298701299"/>
    <n v="162.81528679653678"/>
    <n v="82.963203463203456"/>
    <m/>
  </r>
  <r>
    <d v="2014-09-28T00:00:00"/>
    <x v="59"/>
    <x v="1"/>
    <n v="133.65952380952382"/>
    <n v="12.150865800865802"/>
    <n v="0"/>
    <n v="1.0125721500721501"/>
    <n v="0"/>
    <n v="0"/>
    <n v="1.0125721500721501"/>
    <n v="66.829761904761909"/>
    <n v="54.678896103896101"/>
    <m/>
  </r>
  <r>
    <d v="2014-09-29T00:00:00"/>
    <x v="60"/>
    <x v="1"/>
    <n v="171.93014069264069"/>
    <n v="17.785876623376623"/>
    <n v="0"/>
    <n v="0"/>
    <n v="0"/>
    <n v="0.98810425685425685"/>
    <n v="0"/>
    <n v="51.381421356421356"/>
    <n v="29.643127705627705"/>
    <m/>
  </r>
  <r>
    <d v="2014-09-30T00:00:00"/>
    <x v="61"/>
    <x v="1"/>
    <n v="232.23636363636365"/>
    <n v="12.527272727272727"/>
    <n v="0"/>
    <n v="0"/>
    <n v="0.96363636363636362"/>
    <n v="1.9272727272727272"/>
    <n v="0"/>
    <n v="39.509090909090908"/>
    <n v="18.309090909090909"/>
    <m/>
  </r>
  <r>
    <d v="2014-10-01T00:00:00"/>
    <x v="62"/>
    <x v="1"/>
    <n v="82.171969696969697"/>
    <n v="7.2810606060606062"/>
    <n v="0"/>
    <n v="0"/>
    <n v="0"/>
    <n v="1.040151515151515"/>
    <n v="0"/>
    <n v="31.204545454545453"/>
    <n v="8.3212121212121204"/>
    <m/>
  </r>
  <r>
    <d v="2014-10-02T00:00:00"/>
    <x v="63"/>
    <x v="1"/>
    <n v="117.25"/>
    <n v="1.1166666666666667"/>
    <n v="0"/>
    <n v="0"/>
    <n v="0"/>
    <n v="0"/>
    <n v="0"/>
    <n v="23.45"/>
    <n v="2.2333333333333334"/>
    <m/>
  </r>
  <r>
    <d v="2014-10-03T00:00:00"/>
    <x v="64"/>
    <x v="1"/>
    <n v="176.59090909090909"/>
    <n v="10.738636363636363"/>
    <n v="0"/>
    <n v="0"/>
    <n v="0"/>
    <n v="0"/>
    <n v="1.1931818181818181"/>
    <n v="19.09090909090909"/>
    <n v="8.3522727272727266"/>
    <m/>
  </r>
  <r>
    <d v="2014-10-04T00:00:00"/>
    <x v="65"/>
    <x v="1"/>
    <n v="186.27840909090909"/>
    <n v="7.0738636363636367"/>
    <n v="0"/>
    <n v="0"/>
    <n v="0"/>
    <n v="2.3579545454545454"/>
    <n v="1.1789772727272727"/>
    <n v="31.832386363636363"/>
    <n v="16.50568181818182"/>
    <m/>
  </r>
  <r>
    <d v="2014-10-05T00:00:00"/>
    <x v="66"/>
    <x v="1"/>
    <n v="171.22159090909091"/>
    <n v="12.8125"/>
    <n v="0"/>
    <n v="0"/>
    <n v="1.1647727272727273"/>
    <n v="0"/>
    <n v="0"/>
    <n v="78.039772727272734"/>
    <n v="11.647727272727273"/>
    <m/>
  </r>
  <r>
    <d v="2014-10-06T00:00:00"/>
    <x v="67"/>
    <x v="1"/>
    <n v="579.88636363636363"/>
    <n v="8.0539772727272734"/>
    <n v="0"/>
    <n v="0"/>
    <n v="0"/>
    <n v="0"/>
    <n v="1.1505681818181819"/>
    <n v="199.04829545454547"/>
    <n v="64.431818181818187"/>
    <m/>
  </r>
  <r>
    <d v="2014-10-07T00:00:00"/>
    <x v="68"/>
    <x v="1"/>
    <n v="81.818181818181813"/>
    <n v="10.227272727272727"/>
    <n v="0"/>
    <n v="0"/>
    <n v="2.2727272727272729"/>
    <n v="0"/>
    <n v="2.2727272727272729"/>
    <n v="180.68181818181819"/>
    <n v="27.272727272727273"/>
    <m/>
  </r>
  <r>
    <d v="2014-10-08T00:00:00"/>
    <x v="69"/>
    <x v="1"/>
    <n v="134.83682983682985"/>
    <n v="3.5174825174825175"/>
    <n v="0"/>
    <n v="0"/>
    <n v="1.1724941724941724"/>
    <n v="1.1724941724941724"/>
    <n v="0"/>
    <n v="94.972027972027973"/>
    <n v="50.417249417249415"/>
    <m/>
  </r>
  <r>
    <d v="2014-10-09T00:00:00"/>
    <x v="70"/>
    <x v="1"/>
    <n v="401.26340326340323"/>
    <n v="6.0431235431235431"/>
    <n v="0"/>
    <n v="0"/>
    <n v="0"/>
    <n v="0"/>
    <n v="1.2086247086247086"/>
    <n v="217.55244755244755"/>
    <n v="74.934731934731929"/>
    <m/>
  </r>
  <r>
    <d v="2014-10-10T00:00:00"/>
    <x v="71"/>
    <x v="1"/>
    <n v="102.06993006993008"/>
    <n v="0"/>
    <n v="0"/>
    <n v="0"/>
    <n v="1.2447552447552448"/>
    <n v="0"/>
    <n v="0"/>
    <n v="241.48251748251749"/>
    <n v="26.13986013986014"/>
    <m/>
  </r>
  <r>
    <d v="2014-10-11T00:00:00"/>
    <x v="72"/>
    <x v="1"/>
    <n v="157.64523844211345"/>
    <n v="5.9265127233877237"/>
    <n v="0"/>
    <n v="0"/>
    <n v="2.3706050893550894"/>
    <n v="1.1853025446775447"/>
    <n v="1.1853025446775447"/>
    <n v="81.785875582750577"/>
    <n v="35.559076340326342"/>
    <m/>
  </r>
  <r>
    <d v="2014-10-12T00:00:00"/>
    <x v="73"/>
    <x v="1"/>
    <n v="192.52032342657344"/>
    <n v="3.3775495337995336"/>
    <n v="0"/>
    <n v="0"/>
    <n v="1.1258498445998446"/>
    <n v="0"/>
    <n v="0"/>
    <n v="65.299290986790993"/>
    <n v="38.278894716394717"/>
    <m/>
  </r>
  <r>
    <d v="2014-10-13T00:00:00"/>
    <x v="74"/>
    <x v="1"/>
    <n v="1007.7453015734266"/>
    <n v="8.5311771561771561"/>
    <n v="0"/>
    <n v="0"/>
    <n v="3.1991914335664333"/>
    <n v="1.0663971445221445"/>
    <n v="1.0663971445221445"/>
    <n v="78.913388694638698"/>
    <n v="44.788680069930066"/>
    <m/>
  </r>
  <r>
    <d v="2014-10-14T00:00:00"/>
    <x v="75"/>
    <x v="1"/>
    <n v="549.79166666666663"/>
    <n v="20.138888888888889"/>
    <n v="0"/>
    <n v="0"/>
    <n v="37.256944444444443"/>
    <n v="24.166666666666668"/>
    <n v="12.083333333333334"/>
    <n v="826.70138888888891"/>
    <n v="508.50694444444446"/>
    <m/>
  </r>
  <r>
    <d v="2014-10-15T00:00:00"/>
    <x v="76"/>
    <x v="1"/>
    <n v="89.618055555555557"/>
    <n v="6.041666666666667"/>
    <n v="0"/>
    <n v="0"/>
    <n v="6.041666666666667"/>
    <n v="13.090277777777779"/>
    <n v="16.111111111111111"/>
    <n v="1165.0347222222222"/>
    <n v="812.60416666666663"/>
    <m/>
  </r>
  <r>
    <d v="2014-10-16T00:00:00"/>
    <x v="77"/>
    <x v="1"/>
    <n v="47.326388888888886"/>
    <n v="3.0208333333333335"/>
    <n v="0"/>
    <n v="0"/>
    <n v="8.0555555555555554"/>
    <n v="10.069444444444445"/>
    <n v="7.0486111111111107"/>
    <n v="1029.0972222222222"/>
    <n v="111.77083333333333"/>
    <m/>
  </r>
  <r>
    <d v="2014-10-17T00:00:00"/>
    <x v="78"/>
    <x v="1"/>
    <n v="34.236111111111114"/>
    <n v="1.0069444444444444"/>
    <n v="0"/>
    <n v="0"/>
    <n v="4.0277777777777777"/>
    <n v="8.0555555555555554"/>
    <n v="4.0277777777777777"/>
    <n v="671.63194444444446"/>
    <n v="55.381944444444443"/>
    <m/>
  </r>
  <r>
    <d v="2014-10-18T00:00:00"/>
    <x v="79"/>
    <x v="1"/>
    <n v="82.569444444444443"/>
    <n v="2.0138888888888888"/>
    <n v="0"/>
    <n v="2.0138888888888888"/>
    <n v="11.076388888888889"/>
    <n v="14.097222222222221"/>
    <n v="9.0625"/>
    <n v="418.88888888888891"/>
    <n v="44.305555555555557"/>
    <m/>
  </r>
  <r>
    <d v="2014-10-19T00:00:00"/>
    <x v="80"/>
    <x v="1"/>
    <n v="10.069444444444445"/>
    <n v="1.0069444444444444"/>
    <n v="0"/>
    <n v="0"/>
    <n v="2.0138888888888888"/>
    <n v="3.0208333333333335"/>
    <n v="4.0277777777777777"/>
    <n v="266.84027777777777"/>
    <n v="82.569444444444443"/>
    <m/>
  </r>
  <r>
    <d v="2014-10-20T00:00:00"/>
    <x v="81"/>
    <x v="1"/>
    <n v="17.118055555555557"/>
    <n v="2.0138888888888888"/>
    <n v="0"/>
    <n v="0"/>
    <n v="2.0138888888888888"/>
    <n v="3.0208333333333335"/>
    <n v="6.041666666666667"/>
    <n v="172.1875"/>
    <n v="80.555555555555557"/>
    <m/>
  </r>
  <r>
    <d v="2014-10-21T00:00:00"/>
    <x v="82"/>
    <x v="1"/>
    <n v="7.0486111111111107"/>
    <n v="0"/>
    <n v="0"/>
    <n v="0"/>
    <n v="0"/>
    <n v="0"/>
    <n v="2.0138888888888888"/>
    <n v="73.506944444444443"/>
    <n v="4.0277777777777777"/>
    <m/>
  </r>
  <r>
    <d v="2014-10-22T00:00:00"/>
    <x v="83"/>
    <x v="1"/>
    <m/>
    <m/>
    <m/>
    <m/>
    <m/>
    <m/>
    <m/>
    <m/>
    <m/>
    <m/>
  </r>
  <r>
    <d v="2014-10-23T00:00:00"/>
    <x v="84"/>
    <x v="1"/>
    <m/>
    <m/>
    <m/>
    <m/>
    <m/>
    <m/>
    <m/>
    <m/>
    <m/>
    <m/>
  </r>
  <r>
    <d v="2014-10-24T00:00:00"/>
    <x v="85"/>
    <x v="1"/>
    <m/>
    <m/>
    <m/>
    <m/>
    <m/>
    <m/>
    <m/>
    <m/>
    <m/>
    <m/>
  </r>
  <r>
    <d v="2014-10-25T00:00:00"/>
    <x v="86"/>
    <x v="1"/>
    <m/>
    <m/>
    <m/>
    <m/>
    <m/>
    <m/>
    <m/>
    <m/>
    <m/>
    <m/>
  </r>
  <r>
    <d v="2014-10-26T00:00:00"/>
    <x v="87"/>
    <x v="1"/>
    <m/>
    <m/>
    <m/>
    <m/>
    <m/>
    <m/>
    <m/>
    <m/>
    <m/>
    <m/>
  </r>
  <r>
    <d v="2014-10-27T00:00:00"/>
    <x v="88"/>
    <x v="1"/>
    <m/>
    <m/>
    <m/>
    <m/>
    <m/>
    <m/>
    <m/>
    <m/>
    <m/>
    <m/>
  </r>
  <r>
    <d v="2014-10-28T00:00:00"/>
    <x v="89"/>
    <x v="1"/>
    <m/>
    <m/>
    <m/>
    <m/>
    <m/>
    <m/>
    <m/>
    <m/>
    <m/>
    <m/>
  </r>
  <r>
    <d v="2014-10-29T00:00:00"/>
    <x v="90"/>
    <x v="1"/>
    <m/>
    <m/>
    <m/>
    <m/>
    <m/>
    <m/>
    <m/>
    <m/>
    <m/>
    <m/>
  </r>
  <r>
    <d v="2014-10-30T00:00:00"/>
    <x v="91"/>
    <x v="1"/>
    <m/>
    <m/>
    <m/>
    <m/>
    <m/>
    <m/>
    <m/>
    <m/>
    <m/>
    <m/>
  </r>
  <r>
    <d v="2014-10-31T00:00:00"/>
    <x v="92"/>
    <x v="1"/>
    <m/>
    <m/>
    <m/>
    <m/>
    <m/>
    <m/>
    <m/>
    <m/>
    <m/>
    <m/>
  </r>
  <r>
    <d v="2014-11-01T00:00:00"/>
    <x v="93"/>
    <x v="1"/>
    <m/>
    <m/>
    <m/>
    <m/>
    <m/>
    <m/>
    <m/>
    <m/>
    <m/>
    <m/>
  </r>
  <r>
    <d v="2014-11-02T00:00:00"/>
    <x v="94"/>
    <x v="1"/>
    <m/>
    <m/>
    <m/>
    <m/>
    <m/>
    <m/>
    <m/>
    <m/>
    <m/>
    <m/>
  </r>
  <r>
    <d v="2014-11-03T00:00:00"/>
    <x v="95"/>
    <x v="1"/>
    <m/>
    <m/>
    <m/>
    <m/>
    <m/>
    <m/>
    <m/>
    <m/>
    <m/>
    <m/>
  </r>
  <r>
    <d v="2014-11-04T00:00:00"/>
    <x v="96"/>
    <x v="1"/>
    <m/>
    <m/>
    <m/>
    <m/>
    <m/>
    <m/>
    <m/>
    <m/>
    <m/>
    <m/>
  </r>
  <r>
    <d v="2014-11-05T00:00:00"/>
    <x v="97"/>
    <x v="1"/>
    <m/>
    <m/>
    <m/>
    <m/>
    <m/>
    <m/>
    <m/>
    <m/>
    <m/>
    <m/>
  </r>
  <r>
    <d v="2014-11-06T00:00:00"/>
    <x v="98"/>
    <x v="1"/>
    <m/>
    <m/>
    <m/>
    <m/>
    <m/>
    <m/>
    <m/>
    <m/>
    <m/>
    <m/>
  </r>
  <r>
    <d v="2014-11-07T00:00:00"/>
    <x v="99"/>
    <x v="1"/>
    <m/>
    <m/>
    <m/>
    <m/>
    <m/>
    <m/>
    <m/>
    <m/>
    <m/>
    <m/>
  </r>
  <r>
    <d v="2014-11-08T00:00:00"/>
    <x v="100"/>
    <x v="1"/>
    <m/>
    <m/>
    <m/>
    <m/>
    <m/>
    <m/>
    <m/>
    <m/>
    <m/>
    <m/>
  </r>
  <r>
    <d v="2014-11-09T00:00:00"/>
    <x v="101"/>
    <x v="1"/>
    <m/>
    <m/>
    <m/>
    <m/>
    <m/>
    <m/>
    <m/>
    <m/>
    <m/>
    <m/>
  </r>
  <r>
    <d v="2014-11-10T00:00:00"/>
    <x v="102"/>
    <x v="1"/>
    <m/>
    <m/>
    <m/>
    <m/>
    <m/>
    <m/>
    <m/>
    <m/>
    <m/>
    <m/>
  </r>
  <r>
    <d v="2014-11-11T00:00:00"/>
    <x v="103"/>
    <x v="1"/>
    <m/>
    <m/>
    <m/>
    <m/>
    <m/>
    <m/>
    <m/>
    <m/>
    <m/>
    <m/>
  </r>
  <r>
    <d v="2014-11-12T00:00:00"/>
    <x v="104"/>
    <x v="1"/>
    <m/>
    <m/>
    <m/>
    <m/>
    <m/>
    <m/>
    <m/>
    <m/>
    <m/>
    <m/>
  </r>
  <r>
    <d v="2014-11-13T00:00:00"/>
    <x v="105"/>
    <x v="1"/>
    <m/>
    <m/>
    <m/>
    <m/>
    <m/>
    <m/>
    <m/>
    <m/>
    <m/>
    <m/>
  </r>
  <r>
    <d v="2014-11-14T00:00:00"/>
    <x v="106"/>
    <x v="1"/>
    <m/>
    <m/>
    <m/>
    <m/>
    <m/>
    <m/>
    <m/>
    <m/>
    <m/>
    <m/>
  </r>
  <r>
    <d v="2014-11-15T00:00:00"/>
    <x v="107"/>
    <x v="1"/>
    <m/>
    <m/>
    <m/>
    <m/>
    <m/>
    <m/>
    <m/>
    <m/>
    <m/>
    <m/>
  </r>
  <r>
    <d v="2014-11-16T00:00:00"/>
    <x v="108"/>
    <x v="1"/>
    <m/>
    <m/>
    <m/>
    <m/>
    <m/>
    <m/>
    <m/>
    <m/>
    <m/>
    <m/>
  </r>
  <r>
    <d v="2014-11-17T00:00:00"/>
    <x v="109"/>
    <x v="1"/>
    <m/>
    <m/>
    <m/>
    <m/>
    <m/>
    <m/>
    <m/>
    <m/>
    <m/>
    <m/>
  </r>
  <r>
    <d v="2014-11-18T00:00:00"/>
    <x v="110"/>
    <x v="1"/>
    <m/>
    <m/>
    <m/>
    <m/>
    <m/>
    <m/>
    <m/>
    <m/>
    <m/>
    <m/>
  </r>
  <r>
    <d v="2014-11-19T00:00:00"/>
    <x v="111"/>
    <x v="1"/>
    <m/>
    <m/>
    <m/>
    <m/>
    <m/>
    <m/>
    <m/>
    <m/>
    <m/>
    <m/>
  </r>
  <r>
    <d v="2014-11-20T00:00:00"/>
    <x v="112"/>
    <x v="1"/>
    <m/>
    <m/>
    <m/>
    <m/>
    <m/>
    <m/>
    <m/>
    <m/>
    <m/>
    <m/>
  </r>
  <r>
    <d v="2014-11-21T00:00:00"/>
    <x v="113"/>
    <x v="1"/>
    <m/>
    <m/>
    <m/>
    <m/>
    <m/>
    <m/>
    <m/>
    <m/>
    <m/>
    <m/>
  </r>
  <r>
    <d v="2014-11-22T00:00:00"/>
    <x v="114"/>
    <x v="1"/>
    <m/>
    <m/>
    <m/>
    <m/>
    <m/>
    <m/>
    <m/>
    <m/>
    <m/>
    <m/>
  </r>
  <r>
    <d v="2014-11-23T00:00:00"/>
    <x v="115"/>
    <x v="1"/>
    <m/>
    <m/>
    <m/>
    <m/>
    <m/>
    <m/>
    <m/>
    <m/>
    <m/>
    <m/>
  </r>
  <r>
    <d v="2014-11-24T00:00:00"/>
    <x v="116"/>
    <x v="1"/>
    <m/>
    <m/>
    <m/>
    <m/>
    <m/>
    <m/>
    <m/>
    <m/>
    <m/>
    <m/>
  </r>
  <r>
    <d v="2014-11-25T00:00:00"/>
    <x v="117"/>
    <x v="1"/>
    <m/>
    <m/>
    <m/>
    <m/>
    <m/>
    <m/>
    <m/>
    <m/>
    <m/>
    <m/>
  </r>
  <r>
    <d v="2014-11-26T00:00:00"/>
    <x v="118"/>
    <x v="1"/>
    <m/>
    <m/>
    <m/>
    <m/>
    <m/>
    <m/>
    <m/>
    <m/>
    <m/>
    <m/>
  </r>
  <r>
    <d v="2014-11-27T00:00:00"/>
    <x v="119"/>
    <x v="1"/>
    <m/>
    <m/>
    <m/>
    <m/>
    <m/>
    <m/>
    <m/>
    <m/>
    <m/>
    <m/>
  </r>
  <r>
    <d v="2014-11-28T00:00:00"/>
    <x v="120"/>
    <x v="1"/>
    <m/>
    <m/>
    <m/>
    <m/>
    <m/>
    <m/>
    <m/>
    <m/>
    <m/>
    <m/>
  </r>
  <r>
    <d v="2014-11-29T00:00:00"/>
    <x v="121"/>
    <x v="1"/>
    <m/>
    <m/>
    <m/>
    <m/>
    <m/>
    <m/>
    <m/>
    <m/>
    <m/>
    <m/>
  </r>
  <r>
    <d v="2014-11-30T00:00:00"/>
    <x v="122"/>
    <x v="1"/>
    <m/>
    <m/>
    <m/>
    <m/>
    <m/>
    <m/>
    <m/>
    <m/>
    <m/>
    <m/>
  </r>
  <r>
    <d v="2015-07-31T00:00:00"/>
    <x v="0"/>
    <x v="2"/>
    <n v="0"/>
    <n v="0"/>
    <n v="0"/>
    <n v="2"/>
    <n v="0"/>
    <n v="0"/>
    <n v="6.3"/>
    <n v="144630"/>
    <n v="5365"/>
    <m/>
  </r>
  <r>
    <d v="2015-08-01T00:00:00"/>
    <x v="1"/>
    <x v="2"/>
    <n v="0"/>
    <n v="0"/>
    <n v="0"/>
    <n v="0"/>
    <n v="0"/>
    <n v="0"/>
    <n v="0"/>
    <n v="89"/>
    <n v="17"/>
    <m/>
  </r>
  <r>
    <d v="2015-08-02T00:00:00"/>
    <x v="2"/>
    <x v="2"/>
    <n v="0"/>
    <n v="0"/>
    <n v="0"/>
    <n v="0"/>
    <n v="0"/>
    <n v="0"/>
    <n v="0"/>
    <n v="115"/>
    <n v="20"/>
    <m/>
  </r>
  <r>
    <d v="2015-08-03T00:00:00"/>
    <x v="3"/>
    <x v="2"/>
    <n v="1"/>
    <n v="0"/>
    <n v="0"/>
    <n v="0"/>
    <n v="0"/>
    <n v="0"/>
    <n v="0"/>
    <n v="66"/>
    <n v="10"/>
    <m/>
  </r>
  <r>
    <d v="2015-08-04T00:00:00"/>
    <x v="4"/>
    <x v="2"/>
    <n v="0"/>
    <n v="0"/>
    <n v="0"/>
    <n v="0"/>
    <n v="0"/>
    <n v="0"/>
    <n v="0"/>
    <n v="221"/>
    <n v="31"/>
    <m/>
  </r>
  <r>
    <d v="2015-08-05T00:00:00"/>
    <x v="5"/>
    <x v="2"/>
    <n v="0"/>
    <n v="0"/>
    <n v="0"/>
    <n v="0"/>
    <n v="0"/>
    <n v="0"/>
    <n v="0"/>
    <n v="2296"/>
    <n v="287"/>
    <m/>
  </r>
  <r>
    <d v="2015-08-06T00:00:00"/>
    <x v="6"/>
    <x v="2"/>
    <n v="2.06"/>
    <n v="0"/>
    <n v="0"/>
    <n v="0"/>
    <n v="0"/>
    <n v="0"/>
    <n v="0"/>
    <n v="2960"/>
    <n v="322"/>
    <m/>
  </r>
  <r>
    <d v="2015-08-07T00:00:00"/>
    <x v="7"/>
    <x v="2"/>
    <n v="3.14"/>
    <n v="0"/>
    <n v="0"/>
    <n v="0"/>
    <n v="0"/>
    <n v="0"/>
    <n v="0"/>
    <n v="2898"/>
    <n v="358"/>
    <m/>
  </r>
  <r>
    <d v="2015-08-08T00:00:00"/>
    <x v="8"/>
    <x v="2"/>
    <n v="0"/>
    <n v="0"/>
    <n v="0"/>
    <n v="0"/>
    <n v="0"/>
    <n v="0"/>
    <n v="0"/>
    <n v="2026"/>
    <n v="281"/>
    <m/>
  </r>
  <r>
    <d v="2015-08-09T00:00:00"/>
    <x v="9"/>
    <x v="2"/>
    <n v="3.34"/>
    <n v="0"/>
    <n v="0"/>
    <n v="0"/>
    <n v="0"/>
    <n v="0"/>
    <n v="0"/>
    <n v="4195"/>
    <n v="648"/>
    <m/>
  </r>
  <r>
    <d v="2015-08-10T00:00:00"/>
    <x v="10"/>
    <x v="2"/>
    <n v="0"/>
    <n v="0"/>
    <n v="0"/>
    <n v="0"/>
    <n v="0"/>
    <n v="0"/>
    <n v="0"/>
    <n v="3166"/>
    <n v="540"/>
    <m/>
  </r>
  <r>
    <d v="2015-08-11T00:00:00"/>
    <x v="11"/>
    <x v="2"/>
    <n v="0"/>
    <n v="0"/>
    <n v="0"/>
    <n v="0"/>
    <n v="0"/>
    <n v="0"/>
    <n v="0"/>
    <n v="1282"/>
    <n v="222"/>
    <m/>
  </r>
  <r>
    <d v="2015-08-12T00:00:00"/>
    <x v="12"/>
    <x v="2"/>
    <n v="1.21"/>
    <n v="0"/>
    <n v="0"/>
    <n v="0"/>
    <n v="0"/>
    <n v="0"/>
    <n v="0"/>
    <n v="504"/>
    <n v="89"/>
    <m/>
  </r>
  <r>
    <d v="2015-08-13T00:00:00"/>
    <x v="13"/>
    <x v="2"/>
    <n v="0"/>
    <n v="0"/>
    <n v="0"/>
    <n v="0"/>
    <n v="0"/>
    <n v="0"/>
    <n v="0"/>
    <n v="441"/>
    <n v="79"/>
    <m/>
  </r>
  <r>
    <d v="2015-08-14T00:00:00"/>
    <x v="14"/>
    <x v="2"/>
    <n v="0"/>
    <n v="0"/>
    <n v="0"/>
    <n v="0"/>
    <n v="0"/>
    <n v="0"/>
    <n v="0"/>
    <n v="230"/>
    <n v="42"/>
    <m/>
  </r>
  <r>
    <d v="2015-08-15T00:00:00"/>
    <x v="15"/>
    <x v="2"/>
    <n v="3.5"/>
    <n v="0"/>
    <n v="0"/>
    <n v="0"/>
    <n v="2.33"/>
    <n v="0"/>
    <n v="0"/>
    <n v="331"/>
    <n v="41"/>
    <m/>
  </r>
  <r>
    <d v="2015-08-16T00:00:00"/>
    <x v="16"/>
    <x v="2"/>
    <n v="64.44"/>
    <n v="0"/>
    <n v="0"/>
    <n v="0"/>
    <n v="0"/>
    <n v="0"/>
    <n v="0"/>
    <n v="837"/>
    <n v="59"/>
    <m/>
  </r>
  <r>
    <d v="2015-08-17T00:00:00"/>
    <x v="17"/>
    <x v="2"/>
    <n v="61.19"/>
    <n v="2.11"/>
    <n v="0"/>
    <n v="0"/>
    <n v="0"/>
    <n v="0"/>
    <n v="0"/>
    <n v="1537"/>
    <n v="33"/>
    <m/>
  </r>
  <r>
    <d v="2015-08-18T00:00:00"/>
    <x v="18"/>
    <x v="2"/>
    <n v="0"/>
    <n v="0"/>
    <n v="0"/>
    <n v="0"/>
    <n v="0"/>
    <n v="0"/>
    <n v="0"/>
    <n v="1063"/>
    <n v="34"/>
    <m/>
  </r>
  <r>
    <d v="2015-08-19T00:00:00"/>
    <x v="19"/>
    <x v="2"/>
    <n v="3.13"/>
    <n v="0"/>
    <n v="0"/>
    <n v="0"/>
    <n v="0"/>
    <n v="0"/>
    <n v="0"/>
    <n v="625"/>
    <n v="26"/>
    <m/>
  </r>
  <r>
    <d v="2015-08-20T00:00:00"/>
    <x v="20"/>
    <x v="2"/>
    <n v="4.34"/>
    <n v="0"/>
    <n v="0"/>
    <n v="0"/>
    <n v="0"/>
    <n v="0"/>
    <n v="0"/>
    <n v="433"/>
    <n v="22"/>
    <m/>
  </r>
  <r>
    <d v="2015-08-21T00:00:00"/>
    <x v="21"/>
    <x v="2"/>
    <n v="4.5199999999999996"/>
    <n v="0"/>
    <n v="0"/>
    <n v="0"/>
    <n v="0"/>
    <n v="0"/>
    <n v="0"/>
    <n v="375"/>
    <n v="23"/>
    <m/>
  </r>
  <r>
    <d v="2015-08-22T00:00:00"/>
    <x v="22"/>
    <x v="2"/>
    <n v="43.36"/>
    <n v="0"/>
    <n v="0"/>
    <n v="0"/>
    <n v="0"/>
    <n v="0"/>
    <n v="0"/>
    <n v="380"/>
    <n v="28"/>
    <m/>
  </r>
  <r>
    <d v="2015-08-23T00:00:00"/>
    <x v="23"/>
    <x v="2"/>
    <n v="37.659999999999997"/>
    <n v="3.64"/>
    <n v="0"/>
    <n v="0"/>
    <n v="0"/>
    <n v="0"/>
    <n v="0"/>
    <n v="978"/>
    <n v="82"/>
    <m/>
  </r>
  <r>
    <d v="2015-08-24T00:00:00"/>
    <x v="24"/>
    <x v="2"/>
    <n v="44.03"/>
    <n v="8.81"/>
    <n v="0"/>
    <n v="0"/>
    <n v="0"/>
    <n v="0"/>
    <n v="0"/>
    <n v="730"/>
    <n v="70"/>
    <m/>
  </r>
  <r>
    <d v="2015-08-25T00:00:00"/>
    <x v="25"/>
    <x v="2"/>
    <n v="53.26"/>
    <n v="1.3"/>
    <n v="0"/>
    <n v="0"/>
    <n v="0"/>
    <n v="0"/>
    <n v="0"/>
    <n v="789"/>
    <n v="79"/>
    <m/>
  </r>
  <r>
    <d v="2015-08-26T00:00:00"/>
    <x v="26"/>
    <x v="2"/>
    <n v="54.03"/>
    <n v="3.68"/>
    <n v="0"/>
    <n v="0"/>
    <n v="3.68"/>
    <n v="0"/>
    <n v="0"/>
    <n v="1067"/>
    <n v="112"/>
    <m/>
  </r>
  <r>
    <d v="2015-08-27T00:00:00"/>
    <x v="27"/>
    <x v="2"/>
    <n v="38.18"/>
    <n v="4.63"/>
    <n v="0"/>
    <n v="0"/>
    <n v="0"/>
    <n v="0"/>
    <n v="0"/>
    <n v="641"/>
    <n v="71"/>
    <m/>
  </r>
  <r>
    <d v="2015-08-28T00:00:00"/>
    <x v="28"/>
    <x v="2"/>
    <n v="44.53"/>
    <n v="3.26"/>
    <n v="0"/>
    <n v="0"/>
    <n v="0"/>
    <n v="0"/>
    <n v="0"/>
    <n v="533"/>
    <n v="62"/>
    <m/>
  </r>
  <r>
    <d v="2015-08-29T00:00:00"/>
    <x v="29"/>
    <x v="2"/>
    <n v="44.62"/>
    <n v="3.04"/>
    <n v="0"/>
    <n v="0"/>
    <n v="0"/>
    <n v="0"/>
    <n v="0"/>
    <n v="530"/>
    <n v="64"/>
    <m/>
  </r>
  <r>
    <d v="2015-08-30T00:00:00"/>
    <x v="30"/>
    <x v="2"/>
    <n v="167.95"/>
    <n v="25.51"/>
    <n v="0"/>
    <n v="0"/>
    <n v="2.13"/>
    <n v="0"/>
    <n v="0"/>
    <n v="976"/>
    <n v="123"/>
    <m/>
  </r>
  <r>
    <d v="2015-08-31T00:00:00"/>
    <x v="31"/>
    <x v="2"/>
    <n v="186.82"/>
    <n v="17.79"/>
    <n v="0"/>
    <n v="0"/>
    <n v="0"/>
    <n v="0"/>
    <n v="0"/>
    <n v="2119"/>
    <n v="279"/>
    <m/>
  </r>
  <r>
    <d v="2015-09-01T00:00:00"/>
    <x v="32"/>
    <x v="2"/>
    <n v="100.32"/>
    <n v="0"/>
    <n v="0"/>
    <n v="0"/>
    <n v="0"/>
    <n v="0"/>
    <n v="0"/>
    <n v="4131"/>
    <n v="568"/>
    <m/>
  </r>
  <r>
    <d v="2015-09-02T00:00:00"/>
    <x v="33"/>
    <x v="2"/>
    <n v="79.349999999999994"/>
    <n v="10.35"/>
    <n v="0"/>
    <n v="0"/>
    <n v="0"/>
    <n v="0"/>
    <n v="0"/>
    <n v="4873"/>
    <n v="696"/>
    <m/>
  </r>
  <r>
    <d v="2015-09-03T00:00:00"/>
    <x v="34"/>
    <x v="2"/>
    <n v="0"/>
    <n v="0"/>
    <n v="0"/>
    <n v="0"/>
    <n v="0"/>
    <n v="0"/>
    <n v="0"/>
    <n v="6710"/>
    <n v="810"/>
    <m/>
  </r>
  <r>
    <d v="2015-09-04T00:00:00"/>
    <x v="35"/>
    <x v="2"/>
    <n v="19.84"/>
    <n v="0"/>
    <n v="0"/>
    <n v="0"/>
    <n v="0"/>
    <n v="0"/>
    <n v="0"/>
    <n v="8312"/>
    <n v="826"/>
    <m/>
  </r>
  <r>
    <d v="2015-09-05T00:00:00"/>
    <x v="36"/>
    <x v="2"/>
    <n v="38.81"/>
    <n v="0"/>
    <n v="0"/>
    <n v="0"/>
    <n v="0"/>
    <n v="0"/>
    <n v="0"/>
    <n v="13009"/>
    <n v="1026"/>
    <m/>
  </r>
  <r>
    <d v="2015-09-06T00:00:00"/>
    <x v="37"/>
    <x v="2"/>
    <n v="25.3"/>
    <n v="6.32"/>
    <n v="0"/>
    <n v="6.32"/>
    <n v="0"/>
    <n v="0"/>
    <n v="0"/>
    <n v="14957"/>
    <n v="886"/>
    <m/>
  </r>
  <r>
    <d v="2015-09-07T00:00:00"/>
    <x v="38"/>
    <x v="2"/>
    <n v="18.739999999999998"/>
    <n v="24.98"/>
    <n v="0"/>
    <n v="0"/>
    <n v="0"/>
    <n v="0"/>
    <n v="0"/>
    <n v="15211"/>
    <n v="611"/>
    <m/>
  </r>
  <r>
    <d v="2015-09-08T00:00:00"/>
    <x v="39"/>
    <x v="2"/>
    <n v="44.73"/>
    <n v="6.17"/>
    <n v="0"/>
    <n v="0"/>
    <n v="0"/>
    <n v="0"/>
    <n v="0"/>
    <n v="12888"/>
    <n v="280"/>
    <m/>
  </r>
  <r>
    <d v="2015-09-09T00:00:00"/>
    <x v="40"/>
    <x v="2"/>
    <n v="71.14"/>
    <n v="6.19"/>
    <n v="0"/>
    <n v="0"/>
    <n v="0"/>
    <n v="0"/>
    <n v="0"/>
    <n v="11260"/>
    <n v="333"/>
    <m/>
  </r>
  <r>
    <d v="2015-09-10T00:00:00"/>
    <x v="41"/>
    <x v="2"/>
    <n v="55.78"/>
    <n v="6.2"/>
    <n v="0"/>
    <n v="0"/>
    <n v="0"/>
    <n v="0"/>
    <n v="0"/>
    <n v="5173"/>
    <n v="194"/>
    <m/>
  </r>
  <r>
    <d v="2015-09-11T00:00:00"/>
    <x v="42"/>
    <x v="2"/>
    <n v="31.05"/>
    <n v="63.99"/>
    <n v="0"/>
    <n v="0"/>
    <n v="0"/>
    <n v="0"/>
    <n v="0"/>
    <n v="4168"/>
    <n v="190"/>
    <m/>
  </r>
  <r>
    <d v="2015-09-12T00:00:00"/>
    <x v="43"/>
    <x v="2"/>
    <n v="40.479999999999997"/>
    <n v="31.14"/>
    <n v="0"/>
    <n v="0"/>
    <n v="0"/>
    <n v="0"/>
    <n v="0"/>
    <n v="2345"/>
    <n v="118"/>
    <m/>
  </r>
  <r>
    <d v="2015-09-13T00:00:00"/>
    <x v="44"/>
    <x v="2"/>
    <n v="61.5"/>
    <n v="67.650000000000006"/>
    <n v="0"/>
    <n v="0"/>
    <n v="0"/>
    <n v="0"/>
    <n v="0"/>
    <n v="1847"/>
    <n v="103"/>
    <m/>
  </r>
  <r>
    <d v="2015-09-14T00:00:00"/>
    <x v="45"/>
    <x v="2"/>
    <n v="28.34"/>
    <n v="36.43"/>
    <n v="0"/>
    <n v="0"/>
    <n v="0"/>
    <n v="0"/>
    <n v="0"/>
    <n v="658"/>
    <n v="40"/>
    <m/>
  </r>
  <r>
    <d v="2015-09-15T00:00:00"/>
    <x v="46"/>
    <x v="2"/>
    <n v="27"/>
    <n v="30"/>
    <n v="0"/>
    <n v="0"/>
    <n v="0"/>
    <n v="0"/>
    <n v="0"/>
    <n v="642"/>
    <n v="42"/>
    <m/>
  </r>
  <r>
    <d v="2015-09-16T00:00:00"/>
    <x v="47"/>
    <x v="2"/>
    <n v="16.27"/>
    <n v="34.58"/>
    <n v="0"/>
    <n v="0"/>
    <n v="0"/>
    <n v="0"/>
    <n v="0"/>
    <n v="639"/>
    <n v="46"/>
    <m/>
  </r>
  <r>
    <d v="2015-09-17T00:00:00"/>
    <x v="48"/>
    <x v="2"/>
    <n v="72.38"/>
    <n v="40.33"/>
    <n v="0"/>
    <n v="0"/>
    <n v="0"/>
    <n v="0"/>
    <n v="0"/>
    <n v="1214"/>
    <n v="90"/>
    <m/>
  </r>
  <r>
    <d v="2015-09-18T00:00:00"/>
    <x v="49"/>
    <x v="2"/>
    <n v="85.13"/>
    <n v="25.22"/>
    <n v="0"/>
    <n v="0"/>
    <n v="0"/>
    <n v="0"/>
    <n v="0"/>
    <n v="1160"/>
    <n v="88"/>
    <m/>
  </r>
  <r>
    <d v="2015-09-19T00:00:00"/>
    <x v="50"/>
    <x v="2"/>
    <n v="41.65"/>
    <n v="86.51"/>
    <n v="0"/>
    <n v="0"/>
    <n v="0"/>
    <n v="0"/>
    <n v="0"/>
    <n v="1581"/>
    <n v="124"/>
    <m/>
  </r>
  <r>
    <d v="2015-09-20T00:00:00"/>
    <x v="51"/>
    <x v="2"/>
    <n v="88.45"/>
    <n v="82.13"/>
    <n v="0"/>
    <n v="0"/>
    <n v="0"/>
    <n v="0"/>
    <n v="0"/>
    <n v="2057"/>
    <n v="167"/>
    <m/>
  </r>
  <r>
    <d v="2015-09-21T00:00:00"/>
    <x v="52"/>
    <x v="2"/>
    <n v="74.739999999999995"/>
    <n v="40.479999999999997"/>
    <n v="0"/>
    <n v="0"/>
    <n v="0"/>
    <n v="0"/>
    <n v="0"/>
    <n v="2133"/>
    <n v="178"/>
    <m/>
  </r>
  <r>
    <d v="2015-09-22T00:00:00"/>
    <x v="53"/>
    <x v="2"/>
    <n v="24.55"/>
    <n v="36.83"/>
    <n v="0"/>
    <n v="0"/>
    <n v="0"/>
    <n v="0"/>
    <n v="0"/>
    <n v="2227"/>
    <n v="191"/>
    <m/>
  </r>
  <r>
    <d v="2015-09-23T00:00:00"/>
    <x v="54"/>
    <x v="2"/>
    <n v="33.56"/>
    <n v="39.659999999999997"/>
    <n v="0"/>
    <n v="-3.05"/>
    <n v="0"/>
    <n v="0"/>
    <n v="0"/>
    <n v="1684"/>
    <n v="149"/>
    <m/>
  </r>
  <r>
    <d v="2015-09-24T00:00:00"/>
    <x v="55"/>
    <x v="2"/>
    <n v="86.44"/>
    <n v="60.15"/>
    <n v="0"/>
    <n v="0"/>
    <n v="0"/>
    <n v="0"/>
    <n v="0"/>
    <n v="1655"/>
    <n v="150"/>
    <m/>
  </r>
  <r>
    <d v="2015-09-25T00:00:00"/>
    <x v="56"/>
    <x v="2"/>
    <n v="57.28"/>
    <n v="39.200000000000003"/>
    <n v="0"/>
    <n v="0"/>
    <n v="3.02"/>
    <n v="0"/>
    <n v="0"/>
    <n v="1585"/>
    <n v="131"/>
    <m/>
  </r>
  <r>
    <d v="2015-09-26T00:00:00"/>
    <x v="57"/>
    <x v="2"/>
    <n v="33"/>
    <n v="6"/>
    <n v="0"/>
    <n v="0"/>
    <n v="0"/>
    <n v="0"/>
    <n v="0"/>
    <n v="1385"/>
    <n v="102"/>
    <m/>
  </r>
  <r>
    <d v="2015-09-27T00:00:00"/>
    <x v="58"/>
    <x v="2"/>
    <n v="27"/>
    <n v="9"/>
    <n v="0"/>
    <n v="0"/>
    <n v="0"/>
    <n v="0"/>
    <n v="3"/>
    <n v="1123"/>
    <n v="74"/>
    <m/>
  </r>
  <r>
    <d v="2015-09-28T00:00:00"/>
    <x v="59"/>
    <x v="2"/>
    <n v="39"/>
    <n v="21"/>
    <n v="0"/>
    <n v="0"/>
    <n v="0"/>
    <n v="0"/>
    <n v="0"/>
    <n v="1047"/>
    <n v="60"/>
    <m/>
  </r>
  <r>
    <d v="2015-09-29T00:00:00"/>
    <x v="60"/>
    <x v="2"/>
    <n v="48"/>
    <n v="6"/>
    <n v="0"/>
    <n v="0"/>
    <n v="0"/>
    <n v="0"/>
    <n v="0"/>
    <n v="858"/>
    <n v="42"/>
    <m/>
  </r>
  <r>
    <d v="2015-09-30T00:00:00"/>
    <x v="61"/>
    <x v="2"/>
    <n v="27"/>
    <n v="0"/>
    <n v="0"/>
    <n v="0"/>
    <n v="0"/>
    <n v="0"/>
    <n v="0"/>
    <n v="619"/>
    <n v="26"/>
    <m/>
  </r>
  <r>
    <d v="2015-10-01T00:00:00"/>
    <x v="62"/>
    <x v="2"/>
    <n v="7"/>
    <n v="2"/>
    <n v="0"/>
    <n v="0"/>
    <n v="2"/>
    <n v="0"/>
    <n v="1"/>
    <n v="348"/>
    <n v="12"/>
    <m/>
  </r>
  <r>
    <d v="2015-10-02T00:00:00"/>
    <x v="63"/>
    <x v="2"/>
    <n v="9"/>
    <n v="7"/>
    <n v="0"/>
    <n v="0"/>
    <n v="2"/>
    <n v="0"/>
    <n v="0"/>
    <n v="324"/>
    <n v="8"/>
    <m/>
  </r>
  <r>
    <d v="2015-10-03T00:00:00"/>
    <x v="64"/>
    <x v="2"/>
    <n v="24"/>
    <n v="4"/>
    <n v="0"/>
    <n v="0"/>
    <n v="0"/>
    <n v="0"/>
    <n v="0"/>
    <n v="427"/>
    <n v="8"/>
    <m/>
  </r>
  <r>
    <d v="2015-10-04T00:00:00"/>
    <x v="65"/>
    <x v="2"/>
    <n v="22"/>
    <n v="3"/>
    <n v="0"/>
    <n v="0"/>
    <n v="2"/>
    <n v="0"/>
    <n v="0"/>
    <n v="151"/>
    <n v="3"/>
    <m/>
  </r>
  <r>
    <d v="2015-10-05T00:00:00"/>
    <x v="66"/>
    <x v="2"/>
    <n v="35"/>
    <n v="8"/>
    <n v="0"/>
    <n v="0"/>
    <n v="3"/>
    <n v="0"/>
    <n v="0"/>
    <n v="155"/>
    <n v="3"/>
    <m/>
  </r>
  <r>
    <d v="2015-10-06T00:00:00"/>
    <x v="67"/>
    <x v="2"/>
    <n v="46"/>
    <n v="7"/>
    <n v="0"/>
    <n v="0"/>
    <n v="0"/>
    <n v="0"/>
    <n v="0"/>
    <n v="110"/>
    <n v="2"/>
    <m/>
  </r>
  <r>
    <d v="2015-10-07T00:00:00"/>
    <x v="68"/>
    <x v="2"/>
    <n v="27"/>
    <n v="3"/>
    <n v="0"/>
    <n v="0"/>
    <n v="2"/>
    <n v="0"/>
    <n v="0"/>
    <n v="117"/>
    <n v="2"/>
    <m/>
  </r>
  <r>
    <d v="2015-10-08T00:00:00"/>
    <x v="69"/>
    <x v="2"/>
    <n v="38"/>
    <n v="4"/>
    <n v="0"/>
    <n v="0"/>
    <n v="3"/>
    <n v="2"/>
    <n v="0"/>
    <n v="131"/>
    <n v="2"/>
    <m/>
  </r>
  <r>
    <d v="2015-10-09T00:00:00"/>
    <x v="70"/>
    <x v="2"/>
    <n v="29"/>
    <n v="5"/>
    <n v="0"/>
    <n v="0"/>
    <n v="5"/>
    <n v="0"/>
    <n v="0"/>
    <n v="116"/>
    <n v="2"/>
    <m/>
  </r>
  <r>
    <d v="2015-10-10T00:00:00"/>
    <x v="71"/>
    <x v="2"/>
    <n v="66"/>
    <n v="3"/>
    <n v="0"/>
    <n v="0"/>
    <n v="5"/>
    <n v="0"/>
    <n v="0"/>
    <n v="103"/>
    <n v="2"/>
    <m/>
  </r>
  <r>
    <d v="2015-10-11T00:00:00"/>
    <x v="72"/>
    <x v="2"/>
    <n v="5"/>
    <n v="10"/>
    <n v="0"/>
    <n v="0"/>
    <n v="6"/>
    <n v="1"/>
    <n v="0"/>
    <n v="626"/>
    <n v="12"/>
    <m/>
  </r>
  <r>
    <d v="2015-10-12T00:00:00"/>
    <x v="73"/>
    <x v="2"/>
    <n v="36"/>
    <n v="8"/>
    <n v="0"/>
    <n v="0"/>
    <n v="25"/>
    <n v="0"/>
    <n v="4"/>
    <n v="793"/>
    <n v="15"/>
    <m/>
  </r>
  <r>
    <d v="2015-10-13T00:00:00"/>
    <x v="74"/>
    <x v="2"/>
    <n v="20"/>
    <n v="8"/>
    <n v="0"/>
    <n v="0"/>
    <n v="18"/>
    <n v="6"/>
    <n v="4"/>
    <n v="515"/>
    <n v="10"/>
    <m/>
  </r>
  <r>
    <d v="2015-10-14T00:00:00"/>
    <x v="75"/>
    <x v="2"/>
    <n v="29"/>
    <n v="9"/>
    <n v="0"/>
    <n v="0"/>
    <n v="6"/>
    <n v="1"/>
    <n v="5"/>
    <n v="317"/>
    <n v="6"/>
    <m/>
  </r>
  <r>
    <d v="2015-10-15T00:00:00"/>
    <x v="76"/>
    <x v="2"/>
    <n v="52"/>
    <n v="3"/>
    <n v="0"/>
    <n v="0"/>
    <n v="9"/>
    <n v="0"/>
    <n v="1"/>
    <n v="239"/>
    <n v="4"/>
    <m/>
  </r>
  <r>
    <d v="2015-10-16T00:00:00"/>
    <x v="77"/>
    <x v="2"/>
    <n v="50"/>
    <n v="6"/>
    <n v="0"/>
    <n v="0"/>
    <n v="7"/>
    <n v="0"/>
    <n v="1"/>
    <n v="200"/>
    <n v="4"/>
    <m/>
  </r>
  <r>
    <d v="2015-10-17T00:00:00"/>
    <x v="78"/>
    <x v="2"/>
    <n v="35"/>
    <n v="8"/>
    <n v="0"/>
    <n v="0"/>
    <n v="11"/>
    <n v="1"/>
    <n v="0"/>
    <n v="179"/>
    <n v="3"/>
    <m/>
  </r>
  <r>
    <d v="2015-10-18T00:00:00"/>
    <x v="79"/>
    <x v="2"/>
    <n v="8"/>
    <n v="4"/>
    <n v="0"/>
    <n v="0"/>
    <n v="14"/>
    <n v="1"/>
    <n v="1"/>
    <n v="142"/>
    <n v="3"/>
    <m/>
  </r>
  <r>
    <d v="2015-10-19T00:00:00"/>
    <x v="80"/>
    <x v="2"/>
    <n v="6"/>
    <n v="1"/>
    <n v="0"/>
    <n v="0"/>
    <n v="7"/>
    <n v="1"/>
    <n v="1"/>
    <n v="102"/>
    <n v="2"/>
    <m/>
  </r>
  <r>
    <d v="2015-10-20T00:00:00"/>
    <x v="81"/>
    <x v="2"/>
    <n v="10"/>
    <n v="1"/>
    <n v="0"/>
    <n v="0"/>
    <n v="7"/>
    <n v="0"/>
    <n v="0"/>
    <n v="72"/>
    <n v="1"/>
    <m/>
  </r>
  <r>
    <d v="2015-10-21T00:00:00"/>
    <x v="82"/>
    <x v="2"/>
    <n v="5"/>
    <n v="2"/>
    <n v="0"/>
    <n v="1"/>
    <n v="13"/>
    <n v="0"/>
    <n v="0"/>
    <n v="45"/>
    <n v="1"/>
    <m/>
  </r>
  <r>
    <d v="2015-10-22T00:00:00"/>
    <x v="83"/>
    <x v="2"/>
    <n v="4"/>
    <n v="2"/>
    <n v="0"/>
    <n v="0"/>
    <n v="4"/>
    <n v="1"/>
    <n v="0"/>
    <n v="50"/>
    <n v="1"/>
    <m/>
  </r>
  <r>
    <d v="2015-10-23T00:00:00"/>
    <x v="84"/>
    <x v="2"/>
    <n v="3"/>
    <n v="5"/>
    <n v="0"/>
    <n v="0"/>
    <n v="7"/>
    <n v="0"/>
    <n v="0"/>
    <n v="33"/>
    <n v="1"/>
    <m/>
  </r>
  <r>
    <d v="2015-10-24T00:00:00"/>
    <x v="85"/>
    <x v="2"/>
    <n v="2"/>
    <n v="5"/>
    <n v="0"/>
    <n v="0"/>
    <n v="7"/>
    <n v="1"/>
    <n v="1"/>
    <n v="21"/>
    <n v="0"/>
    <m/>
  </r>
  <r>
    <d v="2015-10-25T00:00:00"/>
    <x v="86"/>
    <x v="2"/>
    <n v="6"/>
    <n v="3"/>
    <n v="0"/>
    <n v="1"/>
    <n v="5"/>
    <n v="0"/>
    <n v="1"/>
    <n v="20"/>
    <n v="0"/>
    <m/>
  </r>
  <r>
    <d v="2015-10-26T00:00:00"/>
    <x v="87"/>
    <x v="2"/>
    <n v="3"/>
    <n v="4"/>
    <n v="0"/>
    <n v="1"/>
    <n v="8"/>
    <n v="0"/>
    <n v="0"/>
    <n v="29"/>
    <n v="1"/>
    <m/>
  </r>
  <r>
    <d v="2015-10-27T00:00:00"/>
    <x v="88"/>
    <x v="2"/>
    <n v="1"/>
    <n v="1"/>
    <n v="0"/>
    <n v="0"/>
    <n v="5"/>
    <n v="0"/>
    <n v="0"/>
    <n v="27"/>
    <n v="1"/>
    <m/>
  </r>
  <r>
    <d v="2015-10-28T00:00:00"/>
    <x v="89"/>
    <x v="2"/>
    <n v="2"/>
    <n v="1"/>
    <n v="0"/>
    <n v="0"/>
    <n v="4"/>
    <n v="2"/>
    <n v="0"/>
    <n v="23"/>
    <n v="0"/>
    <m/>
  </r>
  <r>
    <d v="2015-10-29T00:00:00"/>
    <x v="90"/>
    <x v="2"/>
    <n v="3"/>
    <n v="1"/>
    <n v="0"/>
    <n v="0"/>
    <n v="1"/>
    <n v="0"/>
    <n v="0"/>
    <n v="27"/>
    <n v="1"/>
    <m/>
  </r>
  <r>
    <d v="2015-10-30T00:00:00"/>
    <x v="91"/>
    <x v="2"/>
    <n v="5"/>
    <n v="3"/>
    <n v="0"/>
    <n v="0"/>
    <n v="3"/>
    <n v="1"/>
    <n v="0"/>
    <n v="34"/>
    <n v="1"/>
    <m/>
  </r>
  <r>
    <d v="2015-10-31T00:00:00"/>
    <x v="92"/>
    <x v="2"/>
    <n v="3"/>
    <n v="6"/>
    <n v="0"/>
    <n v="0"/>
    <n v="5"/>
    <n v="0"/>
    <n v="1"/>
    <n v="36"/>
    <n v="1"/>
    <m/>
  </r>
  <r>
    <d v="2015-11-01T00:00:00"/>
    <x v="93"/>
    <x v="2"/>
    <n v="7"/>
    <n v="2"/>
    <n v="0"/>
    <n v="1"/>
    <n v="11"/>
    <n v="0"/>
    <n v="0"/>
    <n v="77"/>
    <n v="1"/>
    <m/>
  </r>
  <r>
    <d v="2015-11-02T00:00:00"/>
    <x v="94"/>
    <x v="2"/>
    <n v="7"/>
    <n v="2"/>
    <n v="0"/>
    <n v="0"/>
    <n v="9"/>
    <n v="2"/>
    <n v="0"/>
    <n v="68"/>
    <n v="1"/>
    <m/>
  </r>
  <r>
    <d v="2015-11-03T00:00:00"/>
    <x v="95"/>
    <x v="2"/>
    <n v="1"/>
    <n v="0"/>
    <n v="0"/>
    <n v="0"/>
    <n v="3"/>
    <n v="0"/>
    <n v="1"/>
    <n v="78"/>
    <n v="1"/>
    <m/>
  </r>
  <r>
    <d v="2015-11-04T00:00:00"/>
    <x v="96"/>
    <x v="2"/>
    <n v="1"/>
    <n v="3"/>
    <n v="0"/>
    <n v="0"/>
    <n v="2"/>
    <n v="0"/>
    <n v="0"/>
    <n v="81"/>
    <n v="2"/>
    <m/>
  </r>
  <r>
    <d v="2015-11-05T00:00:00"/>
    <x v="97"/>
    <x v="2"/>
    <n v="0"/>
    <n v="0"/>
    <n v="0"/>
    <n v="0"/>
    <n v="2"/>
    <n v="2"/>
    <n v="0"/>
    <n v="59"/>
    <n v="1"/>
    <m/>
  </r>
  <r>
    <d v="2015-11-06T00:00:00"/>
    <x v="98"/>
    <x v="2"/>
    <n v="0"/>
    <n v="2"/>
    <n v="0"/>
    <n v="0"/>
    <n v="0"/>
    <n v="0"/>
    <n v="1"/>
    <n v="47"/>
    <n v="1"/>
    <m/>
  </r>
  <r>
    <d v="2015-11-07T00:00:00"/>
    <x v="99"/>
    <x v="2"/>
    <n v="3"/>
    <n v="1"/>
    <n v="0"/>
    <n v="0"/>
    <n v="0"/>
    <n v="0"/>
    <n v="1"/>
    <n v="20"/>
    <n v="0"/>
    <m/>
  </r>
  <r>
    <d v="2015-11-08T00:00:00"/>
    <x v="100"/>
    <x v="2"/>
    <n v="1"/>
    <n v="0"/>
    <n v="0"/>
    <n v="0"/>
    <n v="0"/>
    <n v="0"/>
    <n v="0"/>
    <n v="16"/>
    <n v="0"/>
    <m/>
  </r>
  <r>
    <d v="2015-11-09T00:00:00"/>
    <x v="101"/>
    <x v="2"/>
    <n v="1"/>
    <n v="2"/>
    <n v="0"/>
    <n v="0"/>
    <n v="0"/>
    <n v="0"/>
    <n v="1"/>
    <n v="40"/>
    <n v="1"/>
    <m/>
  </r>
  <r>
    <d v="2015-11-10T00:00:00"/>
    <x v="102"/>
    <x v="2"/>
    <n v="1"/>
    <n v="2"/>
    <n v="0"/>
    <n v="0"/>
    <n v="1"/>
    <n v="2"/>
    <n v="0"/>
    <n v="50"/>
    <n v="1"/>
    <m/>
  </r>
  <r>
    <d v="2015-11-11T00:00:00"/>
    <x v="103"/>
    <x v="2"/>
    <n v="0"/>
    <n v="0"/>
    <n v="0"/>
    <n v="0"/>
    <n v="0"/>
    <n v="0"/>
    <n v="0"/>
    <n v="2"/>
    <n v="0"/>
    <m/>
  </r>
  <r>
    <d v="2015-11-12T00:00:00"/>
    <x v="104"/>
    <x v="2"/>
    <m/>
    <m/>
    <m/>
    <m/>
    <m/>
    <m/>
    <m/>
    <m/>
    <m/>
    <m/>
  </r>
  <r>
    <d v="2015-11-13T00:00:00"/>
    <x v="105"/>
    <x v="2"/>
    <m/>
    <m/>
    <m/>
    <m/>
    <m/>
    <m/>
    <m/>
    <m/>
    <m/>
    <m/>
  </r>
  <r>
    <d v="2015-11-14T00:00:00"/>
    <x v="106"/>
    <x v="2"/>
    <m/>
    <m/>
    <m/>
    <m/>
    <m/>
    <m/>
    <m/>
    <m/>
    <m/>
    <m/>
  </r>
  <r>
    <d v="2015-11-15T00:00:00"/>
    <x v="107"/>
    <x v="2"/>
    <m/>
    <m/>
    <m/>
    <m/>
    <m/>
    <m/>
    <m/>
    <m/>
    <m/>
    <m/>
  </r>
  <r>
    <d v="2015-11-16T00:00:00"/>
    <x v="108"/>
    <x v="2"/>
    <m/>
    <m/>
    <m/>
    <m/>
    <m/>
    <m/>
    <m/>
    <m/>
    <m/>
    <m/>
  </r>
  <r>
    <d v="2015-11-17T00:00:00"/>
    <x v="109"/>
    <x v="2"/>
    <m/>
    <m/>
    <m/>
    <m/>
    <m/>
    <m/>
    <m/>
    <m/>
    <m/>
    <m/>
  </r>
  <r>
    <d v="2015-11-18T00:00:00"/>
    <x v="110"/>
    <x v="2"/>
    <m/>
    <m/>
    <m/>
    <m/>
    <m/>
    <m/>
    <m/>
    <m/>
    <m/>
    <m/>
  </r>
  <r>
    <d v="2015-11-19T00:00:00"/>
    <x v="111"/>
    <x v="2"/>
    <m/>
    <m/>
    <m/>
    <m/>
    <m/>
    <m/>
    <m/>
    <m/>
    <m/>
    <m/>
  </r>
  <r>
    <d v="2015-11-20T00:00:00"/>
    <x v="112"/>
    <x v="2"/>
    <m/>
    <m/>
    <m/>
    <m/>
    <m/>
    <m/>
    <m/>
    <m/>
    <m/>
    <m/>
  </r>
  <r>
    <d v="2015-11-21T00:00:00"/>
    <x v="113"/>
    <x v="2"/>
    <m/>
    <m/>
    <m/>
    <m/>
    <m/>
    <m/>
    <m/>
    <m/>
    <m/>
    <m/>
  </r>
  <r>
    <d v="2015-11-22T00:00:00"/>
    <x v="114"/>
    <x v="2"/>
    <m/>
    <m/>
    <m/>
    <m/>
    <m/>
    <m/>
    <m/>
    <m/>
    <m/>
    <m/>
  </r>
  <r>
    <d v="2015-11-23T00:00:00"/>
    <x v="115"/>
    <x v="2"/>
    <m/>
    <m/>
    <m/>
    <m/>
    <m/>
    <m/>
    <m/>
    <m/>
    <m/>
    <m/>
  </r>
  <r>
    <d v="2015-11-24T00:00:00"/>
    <x v="116"/>
    <x v="2"/>
    <m/>
    <m/>
    <m/>
    <m/>
    <m/>
    <m/>
    <m/>
    <m/>
    <m/>
    <m/>
  </r>
  <r>
    <d v="2015-11-25T00:00:00"/>
    <x v="117"/>
    <x v="2"/>
    <m/>
    <m/>
    <m/>
    <m/>
    <m/>
    <m/>
    <m/>
    <m/>
    <m/>
    <m/>
  </r>
  <r>
    <d v="2015-11-26T00:00:00"/>
    <x v="118"/>
    <x v="2"/>
    <m/>
    <m/>
    <m/>
    <m/>
    <m/>
    <m/>
    <m/>
    <m/>
    <m/>
    <m/>
  </r>
  <r>
    <d v="2015-11-27T00:00:00"/>
    <x v="119"/>
    <x v="2"/>
    <m/>
    <m/>
    <m/>
    <m/>
    <m/>
    <m/>
    <m/>
    <m/>
    <m/>
    <m/>
  </r>
  <r>
    <d v="2015-11-28T00:00:00"/>
    <x v="120"/>
    <x v="2"/>
    <m/>
    <m/>
    <m/>
    <m/>
    <m/>
    <m/>
    <m/>
    <m/>
    <m/>
    <m/>
  </r>
  <r>
    <d v="2015-11-29T00:00:00"/>
    <x v="121"/>
    <x v="2"/>
    <m/>
    <m/>
    <m/>
    <m/>
    <m/>
    <m/>
    <m/>
    <m/>
    <m/>
    <m/>
  </r>
  <r>
    <d v="2015-11-30T00:00:00"/>
    <x v="122"/>
    <x v="2"/>
    <m/>
    <m/>
    <m/>
    <m/>
    <m/>
    <m/>
    <m/>
    <m/>
    <m/>
    <m/>
  </r>
  <r>
    <d v="2016-07-31T00:00:00"/>
    <x v="0"/>
    <x v="3"/>
    <n v="9"/>
    <n v="0"/>
    <n v="0"/>
    <n v="2"/>
    <n v="0"/>
    <n v="0"/>
    <n v="18"/>
    <n v="206027"/>
    <n v="20466"/>
    <m/>
  </r>
  <r>
    <d v="2016-08-01T00:00:00"/>
    <x v="1"/>
    <x v="3"/>
    <n v="7.13"/>
    <n v="0"/>
    <n v="0"/>
    <n v="0"/>
    <n v="0"/>
    <n v="0"/>
    <n v="0"/>
    <n v="330"/>
    <n v="68"/>
    <m/>
  </r>
  <r>
    <d v="2016-08-02T00:00:00"/>
    <x v="2"/>
    <x v="3"/>
    <n v="19.29"/>
    <n v="0"/>
    <n v="0"/>
    <n v="0"/>
    <n v="0"/>
    <n v="0"/>
    <n v="0"/>
    <n v="715"/>
    <n v="161"/>
    <m/>
  </r>
  <r>
    <d v="2016-08-03T00:00:00"/>
    <x v="3"/>
    <x v="3"/>
    <n v="7.76"/>
    <n v="0"/>
    <n v="0"/>
    <n v="0"/>
    <n v="0"/>
    <n v="0"/>
    <n v="0"/>
    <n v="626"/>
    <n v="128"/>
    <m/>
  </r>
  <r>
    <d v="2016-08-04T00:00:00"/>
    <x v="4"/>
    <x v="3"/>
    <n v="15.73"/>
    <n v="0"/>
    <n v="0"/>
    <n v="0"/>
    <n v="0"/>
    <n v="0"/>
    <n v="1.21"/>
    <n v="477"/>
    <n v="87"/>
    <m/>
  </r>
  <r>
    <d v="2016-08-05T00:00:00"/>
    <x v="5"/>
    <x v="3"/>
    <n v="18.02"/>
    <n v="0"/>
    <n v="0"/>
    <n v="0"/>
    <n v="0"/>
    <n v="0"/>
    <n v="0"/>
    <n v="508"/>
    <n v="82"/>
    <m/>
  </r>
  <r>
    <d v="2016-08-06T00:00:00"/>
    <x v="6"/>
    <x v="3"/>
    <n v="10.42"/>
    <n v="1.04"/>
    <n v="0"/>
    <n v="0"/>
    <n v="0"/>
    <n v="0"/>
    <n v="0"/>
    <n v="240"/>
    <n v="34"/>
    <m/>
  </r>
  <r>
    <d v="2016-08-07T00:00:00"/>
    <x v="7"/>
    <x v="3"/>
    <n v="8.89"/>
    <n v="0"/>
    <n v="0"/>
    <n v="0"/>
    <n v="0"/>
    <n v="0"/>
    <n v="0"/>
    <n v="143"/>
    <n v="18"/>
    <m/>
  </r>
  <r>
    <d v="2016-08-08T00:00:00"/>
    <x v="8"/>
    <x v="3"/>
    <n v="33.04"/>
    <n v="0"/>
    <n v="0"/>
    <n v="0"/>
    <n v="0"/>
    <n v="0"/>
    <n v="0"/>
    <n v="237"/>
    <n v="25"/>
    <m/>
  </r>
  <r>
    <d v="2016-08-09T00:00:00"/>
    <x v="9"/>
    <x v="3"/>
    <n v="38.75"/>
    <n v="0"/>
    <n v="0"/>
    <n v="0"/>
    <n v="0"/>
    <n v="0"/>
    <n v="0"/>
    <n v="375"/>
    <n v="33"/>
    <m/>
  </r>
  <r>
    <d v="2016-08-10T00:00:00"/>
    <x v="10"/>
    <x v="3"/>
    <n v="82.8"/>
    <n v="3.6"/>
    <n v="0"/>
    <n v="0"/>
    <n v="0"/>
    <n v="0"/>
    <n v="1.2"/>
    <n v="304"/>
    <n v="21"/>
    <m/>
  </r>
  <r>
    <d v="2016-08-11T00:00:00"/>
    <x v="11"/>
    <x v="3"/>
    <n v="87.4"/>
    <n v="0"/>
    <n v="0"/>
    <n v="0"/>
    <n v="0"/>
    <n v="0"/>
    <n v="0"/>
    <n v="292"/>
    <n v="15"/>
    <m/>
  </r>
  <r>
    <d v="2016-08-12T00:00:00"/>
    <x v="12"/>
    <x v="3"/>
    <n v="91.3"/>
    <n v="13.2"/>
    <n v="0"/>
    <n v="0"/>
    <n v="0"/>
    <n v="0"/>
    <n v="0"/>
    <n v="180"/>
    <n v="10"/>
    <m/>
  </r>
  <r>
    <d v="2016-08-13T00:00:00"/>
    <x v="13"/>
    <x v="3"/>
    <n v="28.35"/>
    <n v="3.15"/>
    <n v="0"/>
    <n v="0"/>
    <n v="0"/>
    <n v="0"/>
    <n v="0"/>
    <n v="141"/>
    <n v="7"/>
    <m/>
  </r>
  <r>
    <d v="2016-08-14T00:00:00"/>
    <x v="14"/>
    <x v="3"/>
    <n v="10"/>
    <n v="1"/>
    <n v="0"/>
    <n v="0"/>
    <n v="0"/>
    <n v="0"/>
    <n v="0"/>
    <n v="41"/>
    <n v="2"/>
    <m/>
  </r>
  <r>
    <d v="2016-08-15T00:00:00"/>
    <x v="15"/>
    <x v="3"/>
    <n v="0"/>
    <n v="1"/>
    <n v="0"/>
    <n v="0"/>
    <n v="0"/>
    <n v="0"/>
    <n v="0"/>
    <n v="34"/>
    <n v="2"/>
    <m/>
  </r>
  <r>
    <d v="2016-08-16T00:00:00"/>
    <x v="16"/>
    <x v="3"/>
    <n v="0"/>
    <n v="1"/>
    <n v="0"/>
    <n v="0"/>
    <n v="0"/>
    <n v="0"/>
    <n v="1"/>
    <n v="29"/>
    <n v="2"/>
    <m/>
  </r>
  <r>
    <d v="2016-08-17T00:00:00"/>
    <x v="17"/>
    <x v="3"/>
    <n v="5"/>
    <n v="1"/>
    <n v="0"/>
    <n v="0"/>
    <n v="0"/>
    <n v="0"/>
    <n v="0"/>
    <n v="54"/>
    <n v="3"/>
    <m/>
  </r>
  <r>
    <d v="2016-08-18T00:00:00"/>
    <x v="18"/>
    <x v="3"/>
    <n v="5"/>
    <n v="0"/>
    <n v="0"/>
    <n v="0"/>
    <n v="0"/>
    <n v="0"/>
    <n v="0"/>
    <n v="51"/>
    <n v="3"/>
    <m/>
  </r>
  <r>
    <d v="2016-08-19T00:00:00"/>
    <x v="19"/>
    <x v="3"/>
    <n v="1"/>
    <n v="2"/>
    <n v="0"/>
    <n v="0"/>
    <n v="0"/>
    <n v="0"/>
    <n v="0"/>
    <n v="42"/>
    <n v="2"/>
    <m/>
  </r>
  <r>
    <d v="2016-08-20T00:00:00"/>
    <x v="20"/>
    <x v="3"/>
    <n v="1"/>
    <n v="1"/>
    <n v="0"/>
    <n v="0"/>
    <n v="0"/>
    <n v="0"/>
    <n v="0"/>
    <n v="43"/>
    <n v="2"/>
    <m/>
  </r>
  <r>
    <d v="2016-08-21T00:00:00"/>
    <x v="21"/>
    <x v="3"/>
    <n v="0"/>
    <n v="0"/>
    <n v="0"/>
    <n v="0"/>
    <n v="0"/>
    <n v="0"/>
    <n v="0"/>
    <n v="28"/>
    <n v="2"/>
    <m/>
  </r>
  <r>
    <d v="2016-08-22T00:00:00"/>
    <x v="22"/>
    <x v="3"/>
    <n v="4"/>
    <n v="5"/>
    <n v="0"/>
    <n v="0"/>
    <n v="0"/>
    <n v="0"/>
    <n v="0"/>
    <n v="29"/>
    <n v="2"/>
    <m/>
  </r>
  <r>
    <d v="2016-08-23T00:00:00"/>
    <x v="23"/>
    <x v="3"/>
    <n v="19"/>
    <n v="5"/>
    <n v="0"/>
    <n v="0"/>
    <n v="0"/>
    <n v="0"/>
    <n v="0"/>
    <n v="6"/>
    <n v="0"/>
    <m/>
  </r>
  <r>
    <d v="2016-08-24T00:00:00"/>
    <x v="24"/>
    <x v="3"/>
    <n v="13"/>
    <n v="9"/>
    <n v="0"/>
    <n v="0"/>
    <n v="0"/>
    <n v="0"/>
    <n v="0"/>
    <n v="9"/>
    <n v="0"/>
    <m/>
  </r>
  <r>
    <d v="2016-08-25T00:00:00"/>
    <x v="25"/>
    <x v="3"/>
    <n v="8"/>
    <n v="3"/>
    <n v="0"/>
    <n v="0"/>
    <n v="0"/>
    <n v="0"/>
    <n v="1"/>
    <n v="37"/>
    <n v="2"/>
    <m/>
  </r>
  <r>
    <d v="2016-08-26T00:00:00"/>
    <x v="26"/>
    <x v="3"/>
    <n v="4"/>
    <n v="0"/>
    <n v="0"/>
    <n v="0"/>
    <n v="0"/>
    <n v="0"/>
    <n v="0"/>
    <n v="24"/>
    <n v="1"/>
    <m/>
  </r>
  <r>
    <d v="2016-08-27T00:00:00"/>
    <x v="27"/>
    <x v="3"/>
    <n v="13"/>
    <n v="8"/>
    <n v="0"/>
    <n v="0"/>
    <n v="0"/>
    <n v="0"/>
    <n v="0"/>
    <n v="11"/>
    <n v="1"/>
    <m/>
  </r>
  <r>
    <d v="2016-08-28T00:00:00"/>
    <x v="28"/>
    <x v="3"/>
    <n v="37"/>
    <n v="17"/>
    <n v="0"/>
    <n v="0"/>
    <n v="0"/>
    <n v="0"/>
    <n v="0"/>
    <n v="47"/>
    <n v="2"/>
    <m/>
  </r>
  <r>
    <d v="2016-08-29T00:00:00"/>
    <x v="29"/>
    <x v="3"/>
    <n v="73"/>
    <n v="0"/>
    <n v="0"/>
    <n v="0"/>
    <n v="1"/>
    <n v="0"/>
    <n v="0"/>
    <n v="31"/>
    <n v="2"/>
    <m/>
  </r>
  <r>
    <d v="2016-08-30T00:00:00"/>
    <x v="30"/>
    <x v="3"/>
    <n v="56"/>
    <n v="14"/>
    <n v="0"/>
    <n v="0"/>
    <n v="0"/>
    <n v="0"/>
    <n v="0"/>
    <n v="8"/>
    <n v="0"/>
    <m/>
  </r>
  <r>
    <d v="2016-08-31T00:00:00"/>
    <x v="31"/>
    <x v="3"/>
    <n v="407"/>
    <n v="25"/>
    <n v="0"/>
    <n v="0"/>
    <n v="0"/>
    <n v="0"/>
    <n v="0"/>
    <n v="13"/>
    <n v="1"/>
    <m/>
  </r>
  <r>
    <d v="2016-09-01T00:00:00"/>
    <x v="32"/>
    <x v="3"/>
    <n v="115"/>
    <n v="31"/>
    <n v="0"/>
    <n v="0"/>
    <n v="0"/>
    <n v="0"/>
    <n v="0"/>
    <n v="39"/>
    <n v="2"/>
    <m/>
  </r>
  <r>
    <d v="2016-09-02T00:00:00"/>
    <x v="33"/>
    <x v="3"/>
    <n v="452"/>
    <n v="90"/>
    <n v="0"/>
    <n v="0"/>
    <n v="0"/>
    <n v="0"/>
    <n v="0"/>
    <n v="85"/>
    <n v="4"/>
    <m/>
  </r>
  <r>
    <d v="2016-09-03T00:00:00"/>
    <x v="34"/>
    <x v="3"/>
    <n v="63"/>
    <n v="38"/>
    <n v="0"/>
    <n v="0"/>
    <n v="0"/>
    <n v="0"/>
    <n v="0"/>
    <n v="28"/>
    <n v="1"/>
    <m/>
  </r>
  <r>
    <d v="2016-09-04T00:00:00"/>
    <x v="35"/>
    <x v="3"/>
    <n v="56"/>
    <n v="24"/>
    <n v="0"/>
    <n v="0"/>
    <n v="0"/>
    <n v="0"/>
    <n v="0"/>
    <n v="18"/>
    <n v="1"/>
    <m/>
  </r>
  <r>
    <d v="2016-09-05T00:00:00"/>
    <x v="36"/>
    <x v="3"/>
    <n v="174"/>
    <n v="50"/>
    <n v="0"/>
    <n v="0"/>
    <n v="0"/>
    <n v="0"/>
    <n v="0"/>
    <n v="37"/>
    <n v="2"/>
    <m/>
  </r>
  <r>
    <d v="2016-09-06T00:00:00"/>
    <x v="37"/>
    <x v="3"/>
    <n v="44"/>
    <n v="53"/>
    <n v="0"/>
    <n v="0"/>
    <n v="0"/>
    <n v="0"/>
    <n v="0"/>
    <n v="30"/>
    <n v="2"/>
    <m/>
  </r>
  <r>
    <d v="2016-09-07T00:00:00"/>
    <x v="38"/>
    <x v="3"/>
    <n v="112"/>
    <n v="85"/>
    <n v="0"/>
    <n v="0"/>
    <n v="0"/>
    <n v="0"/>
    <n v="0"/>
    <n v="32"/>
    <n v="2"/>
    <m/>
  </r>
  <r>
    <d v="2016-09-08T00:00:00"/>
    <x v="39"/>
    <x v="3"/>
    <n v="118"/>
    <n v="62"/>
    <n v="0"/>
    <n v="0"/>
    <n v="0"/>
    <n v="0"/>
    <n v="0"/>
    <n v="49"/>
    <n v="3"/>
    <m/>
  </r>
  <r>
    <d v="2016-09-09T00:00:00"/>
    <x v="40"/>
    <x v="3"/>
    <n v="6"/>
    <n v="43"/>
    <n v="0"/>
    <n v="0"/>
    <n v="0"/>
    <n v="0"/>
    <n v="0"/>
    <n v="28"/>
    <n v="2"/>
    <m/>
  </r>
  <r>
    <d v="2016-09-10T00:00:00"/>
    <x v="41"/>
    <x v="3"/>
    <n v="5"/>
    <n v="52"/>
    <n v="0"/>
    <n v="0"/>
    <n v="0"/>
    <n v="0"/>
    <n v="0"/>
    <n v="24"/>
    <n v="1"/>
    <m/>
  </r>
  <r>
    <d v="2016-09-11T00:00:00"/>
    <x v="42"/>
    <x v="3"/>
    <n v="29"/>
    <n v="34"/>
    <n v="0"/>
    <n v="0"/>
    <n v="0"/>
    <n v="0"/>
    <n v="1"/>
    <n v="33"/>
    <n v="2"/>
    <m/>
  </r>
  <r>
    <d v="2016-09-12T00:00:00"/>
    <x v="43"/>
    <x v="3"/>
    <n v="29"/>
    <n v="29"/>
    <n v="0"/>
    <n v="0"/>
    <n v="0"/>
    <n v="0"/>
    <n v="0"/>
    <n v="22"/>
    <n v="1"/>
    <m/>
  </r>
  <r>
    <d v="2016-09-13T00:00:00"/>
    <x v="44"/>
    <x v="3"/>
    <n v="16"/>
    <n v="31"/>
    <n v="0"/>
    <n v="0"/>
    <n v="0"/>
    <n v="0"/>
    <n v="0"/>
    <n v="5"/>
    <n v="0"/>
    <m/>
  </r>
  <r>
    <d v="2016-09-14T00:00:00"/>
    <x v="45"/>
    <x v="3"/>
    <n v="26"/>
    <n v="25"/>
    <n v="0"/>
    <n v="0"/>
    <n v="0"/>
    <n v="0"/>
    <n v="0"/>
    <n v="10"/>
    <n v="1"/>
    <m/>
  </r>
  <r>
    <d v="2016-09-15T00:00:00"/>
    <x v="46"/>
    <x v="3"/>
    <n v="123"/>
    <n v="73"/>
    <n v="0"/>
    <n v="0"/>
    <n v="0"/>
    <n v="0"/>
    <n v="0"/>
    <n v="10"/>
    <n v="1"/>
    <m/>
  </r>
  <r>
    <d v="2016-09-16T00:00:00"/>
    <x v="47"/>
    <x v="3"/>
    <n v="9"/>
    <n v="43"/>
    <n v="0"/>
    <n v="0"/>
    <n v="0"/>
    <n v="0"/>
    <n v="0"/>
    <n v="15"/>
    <n v="1"/>
    <m/>
  </r>
  <r>
    <d v="2016-09-17T00:00:00"/>
    <x v="48"/>
    <x v="3"/>
    <n v="15"/>
    <n v="42"/>
    <n v="0"/>
    <n v="0"/>
    <n v="0"/>
    <n v="0"/>
    <n v="0"/>
    <n v="7"/>
    <n v="0"/>
    <m/>
  </r>
  <r>
    <d v="2016-09-18T00:00:00"/>
    <x v="49"/>
    <x v="3"/>
    <n v="219"/>
    <n v="40"/>
    <n v="0"/>
    <n v="0"/>
    <n v="0"/>
    <n v="0"/>
    <n v="0"/>
    <n v="7"/>
    <n v="0"/>
    <m/>
  </r>
  <r>
    <d v="2016-09-19T00:00:00"/>
    <x v="50"/>
    <x v="3"/>
    <n v="32"/>
    <n v="38"/>
    <n v="0"/>
    <n v="0"/>
    <n v="0"/>
    <n v="0"/>
    <n v="0"/>
    <n v="10"/>
    <n v="0"/>
    <m/>
  </r>
  <r>
    <d v="2016-09-20T00:00:00"/>
    <x v="51"/>
    <x v="3"/>
    <n v="24"/>
    <n v="47"/>
    <n v="0"/>
    <n v="0"/>
    <n v="0"/>
    <n v="0"/>
    <n v="0"/>
    <n v="26"/>
    <n v="1"/>
    <m/>
  </r>
  <r>
    <d v="2016-09-21T00:00:00"/>
    <x v="52"/>
    <x v="3"/>
    <n v="42"/>
    <n v="75"/>
    <n v="0"/>
    <n v="0"/>
    <n v="0"/>
    <n v="0"/>
    <n v="0"/>
    <n v="39"/>
    <n v="2"/>
    <m/>
  </r>
  <r>
    <d v="2016-09-22T00:00:00"/>
    <x v="53"/>
    <x v="3"/>
    <n v="46"/>
    <n v="40"/>
    <n v="0"/>
    <n v="0"/>
    <n v="0"/>
    <n v="0"/>
    <n v="0"/>
    <n v="13"/>
    <n v="1"/>
    <m/>
  </r>
  <r>
    <d v="2016-09-23T00:00:00"/>
    <x v="54"/>
    <x v="3"/>
    <n v="12"/>
    <n v="41"/>
    <n v="0"/>
    <n v="0"/>
    <n v="0"/>
    <n v="0"/>
    <n v="0"/>
    <n v="15"/>
    <n v="1"/>
    <m/>
  </r>
  <r>
    <d v="2016-09-24T00:00:00"/>
    <x v="55"/>
    <x v="3"/>
    <n v="11"/>
    <n v="37"/>
    <n v="0"/>
    <n v="0"/>
    <n v="0"/>
    <n v="0"/>
    <n v="0"/>
    <n v="10"/>
    <n v="0"/>
    <m/>
  </r>
  <r>
    <d v="2016-09-25T00:00:00"/>
    <x v="56"/>
    <x v="3"/>
    <n v="17"/>
    <n v="28"/>
    <n v="0"/>
    <n v="0"/>
    <n v="0"/>
    <n v="0"/>
    <n v="0"/>
    <n v="5"/>
    <n v="0"/>
    <m/>
  </r>
  <r>
    <d v="2016-09-26T00:00:00"/>
    <x v="57"/>
    <x v="3"/>
    <n v="35"/>
    <n v="39"/>
    <n v="0"/>
    <n v="0"/>
    <n v="0"/>
    <n v="0"/>
    <n v="0"/>
    <n v="5"/>
    <n v="0"/>
    <m/>
  </r>
  <r>
    <d v="2016-09-27T00:00:00"/>
    <x v="58"/>
    <x v="3"/>
    <n v="15"/>
    <n v="32"/>
    <n v="0"/>
    <n v="0"/>
    <n v="0"/>
    <n v="0"/>
    <n v="0"/>
    <n v="2"/>
    <n v="0"/>
    <m/>
  </r>
  <r>
    <d v="2016-09-28T00:00:00"/>
    <x v="59"/>
    <x v="3"/>
    <n v="42"/>
    <n v="23"/>
    <n v="0"/>
    <n v="0"/>
    <n v="0"/>
    <n v="0"/>
    <n v="0"/>
    <n v="8"/>
    <n v="0"/>
    <m/>
  </r>
  <r>
    <d v="2016-09-29T00:00:00"/>
    <x v="60"/>
    <x v="3"/>
    <n v="11"/>
    <n v="22"/>
    <n v="0"/>
    <n v="0"/>
    <n v="0"/>
    <n v="0"/>
    <n v="0"/>
    <n v="5"/>
    <n v="0"/>
    <m/>
  </r>
  <r>
    <d v="2016-09-30T00:00:00"/>
    <x v="61"/>
    <x v="3"/>
    <n v="6"/>
    <n v="23"/>
    <n v="0"/>
    <n v="0"/>
    <n v="0"/>
    <n v="0"/>
    <n v="0"/>
    <n v="0"/>
    <n v="0"/>
    <m/>
  </r>
  <r>
    <d v="2016-10-01T00:00:00"/>
    <x v="62"/>
    <x v="3"/>
    <n v="8"/>
    <n v="11"/>
    <n v="0"/>
    <n v="0"/>
    <n v="0"/>
    <n v="0"/>
    <n v="0"/>
    <n v="1"/>
    <n v="0"/>
    <m/>
  </r>
  <r>
    <d v="2016-10-02T00:00:00"/>
    <x v="63"/>
    <x v="3"/>
    <n v="88"/>
    <n v="27"/>
    <n v="0"/>
    <n v="0"/>
    <n v="0"/>
    <n v="0"/>
    <n v="0"/>
    <n v="1"/>
    <n v="0"/>
    <m/>
  </r>
  <r>
    <d v="2016-10-03T00:00:00"/>
    <x v="64"/>
    <x v="3"/>
    <n v="43"/>
    <n v="46"/>
    <n v="0"/>
    <n v="0"/>
    <n v="0"/>
    <n v="0"/>
    <n v="0"/>
    <n v="3"/>
    <n v="0"/>
    <m/>
  </r>
  <r>
    <d v="2016-10-04T00:00:00"/>
    <x v="65"/>
    <x v="3"/>
    <n v="33"/>
    <n v="30"/>
    <n v="0"/>
    <n v="0"/>
    <n v="1"/>
    <n v="0"/>
    <n v="1"/>
    <n v="0"/>
    <n v="0"/>
    <m/>
  </r>
  <r>
    <d v="2016-10-05T00:00:00"/>
    <x v="66"/>
    <x v="3"/>
    <n v="1033"/>
    <n v="153"/>
    <n v="0"/>
    <n v="0"/>
    <n v="1"/>
    <n v="0"/>
    <n v="1"/>
    <n v="5"/>
    <n v="0"/>
    <m/>
  </r>
  <r>
    <d v="2016-10-06T00:00:00"/>
    <x v="67"/>
    <x v="3"/>
    <n v="386"/>
    <n v="131"/>
    <n v="0"/>
    <n v="0"/>
    <n v="7"/>
    <n v="3"/>
    <n v="3"/>
    <n v="8"/>
    <n v="0"/>
    <m/>
  </r>
  <r>
    <d v="2016-10-07T00:00:00"/>
    <x v="68"/>
    <x v="3"/>
    <n v="1869"/>
    <n v="161"/>
    <n v="0"/>
    <n v="0"/>
    <n v="6"/>
    <n v="3"/>
    <n v="0"/>
    <n v="27"/>
    <n v="1"/>
    <m/>
  </r>
  <r>
    <d v="2016-10-08T00:00:00"/>
    <x v="69"/>
    <x v="3"/>
    <n v="234"/>
    <n v="33"/>
    <n v="0"/>
    <n v="0"/>
    <n v="30"/>
    <n v="-3"/>
    <n v="0"/>
    <n v="40"/>
    <n v="2"/>
    <m/>
  </r>
  <r>
    <d v="2016-10-09T00:00:00"/>
    <x v="70"/>
    <x v="3"/>
    <n v="81"/>
    <n v="91"/>
    <n v="0"/>
    <n v="0"/>
    <n v="19"/>
    <n v="2"/>
    <n v="0"/>
    <n v="27"/>
    <n v="1"/>
    <m/>
  </r>
  <r>
    <d v="2016-10-10T00:00:00"/>
    <x v="71"/>
    <x v="3"/>
    <n v="20"/>
    <n v="1"/>
    <n v="0"/>
    <n v="0"/>
    <n v="15"/>
    <n v="0"/>
    <n v="1"/>
    <n v="20"/>
    <n v="1"/>
    <m/>
  </r>
  <r>
    <d v="2016-10-11T00:00:00"/>
    <x v="72"/>
    <x v="3"/>
    <n v="12"/>
    <n v="1"/>
    <n v="0"/>
    <n v="0"/>
    <n v="71"/>
    <n v="1"/>
    <n v="0"/>
    <n v="13"/>
    <n v="1"/>
    <m/>
  </r>
  <r>
    <d v="2016-10-12T00:00:00"/>
    <x v="73"/>
    <x v="3"/>
    <n v="12"/>
    <n v="2"/>
    <n v="0"/>
    <n v="0"/>
    <n v="25"/>
    <n v="0"/>
    <n v="0"/>
    <n v="15"/>
    <n v="1"/>
    <m/>
  </r>
  <r>
    <d v="2016-10-13T00:00:00"/>
    <x v="74"/>
    <x v="3"/>
    <n v="21"/>
    <n v="2"/>
    <n v="0"/>
    <n v="0"/>
    <n v="10"/>
    <n v="0"/>
    <n v="0"/>
    <n v="21"/>
    <n v="1"/>
    <m/>
  </r>
  <r>
    <d v="2016-10-14T00:00:00"/>
    <x v="75"/>
    <x v="3"/>
    <m/>
    <m/>
    <m/>
    <m/>
    <m/>
    <m/>
    <m/>
    <m/>
    <m/>
    <m/>
  </r>
  <r>
    <d v="2016-10-15T00:00:00"/>
    <x v="76"/>
    <x v="3"/>
    <m/>
    <m/>
    <m/>
    <m/>
    <m/>
    <m/>
    <m/>
    <m/>
    <m/>
    <m/>
  </r>
  <r>
    <d v="2016-10-16T00:00:00"/>
    <x v="77"/>
    <x v="3"/>
    <m/>
    <m/>
    <m/>
    <m/>
    <m/>
    <m/>
    <m/>
    <m/>
    <m/>
    <m/>
  </r>
  <r>
    <d v="2016-10-17T00:00:00"/>
    <x v="78"/>
    <x v="3"/>
    <m/>
    <m/>
    <m/>
    <m/>
    <m/>
    <m/>
    <m/>
    <m/>
    <m/>
    <m/>
  </r>
  <r>
    <d v="2016-10-18T00:00:00"/>
    <x v="79"/>
    <x v="3"/>
    <m/>
    <m/>
    <m/>
    <m/>
    <m/>
    <m/>
    <m/>
    <m/>
    <m/>
    <m/>
  </r>
  <r>
    <d v="2016-10-19T00:00:00"/>
    <x v="80"/>
    <x v="3"/>
    <m/>
    <m/>
    <m/>
    <m/>
    <m/>
    <m/>
    <m/>
    <m/>
    <m/>
    <m/>
  </r>
  <r>
    <d v="2016-10-20T00:00:00"/>
    <x v="81"/>
    <x v="3"/>
    <m/>
    <m/>
    <m/>
    <m/>
    <m/>
    <m/>
    <m/>
    <m/>
    <m/>
    <m/>
  </r>
  <r>
    <d v="2016-10-21T00:00:00"/>
    <x v="82"/>
    <x v="3"/>
    <m/>
    <m/>
    <m/>
    <m/>
    <m/>
    <m/>
    <m/>
    <m/>
    <m/>
    <m/>
  </r>
  <r>
    <d v="2016-10-22T00:00:00"/>
    <x v="83"/>
    <x v="3"/>
    <m/>
    <m/>
    <m/>
    <m/>
    <m/>
    <m/>
    <m/>
    <m/>
    <m/>
    <m/>
  </r>
  <r>
    <d v="2016-10-23T00:00:00"/>
    <x v="84"/>
    <x v="3"/>
    <m/>
    <m/>
    <m/>
    <m/>
    <m/>
    <m/>
    <m/>
    <m/>
    <m/>
    <m/>
  </r>
  <r>
    <d v="2016-10-24T00:00:00"/>
    <x v="85"/>
    <x v="3"/>
    <m/>
    <m/>
    <m/>
    <m/>
    <m/>
    <m/>
    <m/>
    <m/>
    <m/>
    <m/>
  </r>
  <r>
    <d v="2016-10-25T00:00:00"/>
    <x v="86"/>
    <x v="3"/>
    <m/>
    <m/>
    <m/>
    <m/>
    <m/>
    <m/>
    <m/>
    <m/>
    <m/>
    <m/>
  </r>
  <r>
    <d v="2016-10-26T00:00:00"/>
    <x v="87"/>
    <x v="3"/>
    <m/>
    <m/>
    <m/>
    <m/>
    <m/>
    <m/>
    <m/>
    <m/>
    <m/>
    <m/>
  </r>
  <r>
    <d v="2016-10-27T00:00:00"/>
    <x v="88"/>
    <x v="3"/>
    <m/>
    <m/>
    <m/>
    <m/>
    <m/>
    <m/>
    <m/>
    <m/>
    <m/>
    <m/>
  </r>
  <r>
    <d v="2016-10-28T00:00:00"/>
    <x v="89"/>
    <x v="3"/>
    <m/>
    <m/>
    <m/>
    <m/>
    <m/>
    <m/>
    <m/>
    <m/>
    <m/>
    <m/>
  </r>
  <r>
    <d v="2016-10-29T00:00:00"/>
    <x v="90"/>
    <x v="3"/>
    <m/>
    <m/>
    <m/>
    <m/>
    <m/>
    <m/>
    <m/>
    <m/>
    <m/>
    <m/>
  </r>
  <r>
    <d v="2016-10-30T00:00:00"/>
    <x v="91"/>
    <x v="3"/>
    <m/>
    <m/>
    <m/>
    <m/>
    <m/>
    <m/>
    <m/>
    <m/>
    <m/>
    <m/>
  </r>
  <r>
    <d v="2016-10-31T00:00:00"/>
    <x v="92"/>
    <x v="3"/>
    <m/>
    <m/>
    <m/>
    <m/>
    <m/>
    <m/>
    <m/>
    <m/>
    <m/>
    <m/>
  </r>
  <r>
    <d v="2016-11-01T00:00:00"/>
    <x v="93"/>
    <x v="3"/>
    <m/>
    <m/>
    <m/>
    <m/>
    <m/>
    <m/>
    <m/>
    <m/>
    <m/>
    <m/>
  </r>
  <r>
    <d v="2016-11-02T00:00:00"/>
    <x v="94"/>
    <x v="3"/>
    <m/>
    <m/>
    <m/>
    <m/>
    <m/>
    <m/>
    <m/>
    <m/>
    <m/>
    <m/>
  </r>
  <r>
    <d v="2016-11-03T00:00:00"/>
    <x v="95"/>
    <x v="3"/>
    <m/>
    <m/>
    <m/>
    <m/>
    <m/>
    <m/>
    <m/>
    <m/>
    <m/>
    <m/>
  </r>
  <r>
    <d v="2016-11-04T00:00:00"/>
    <x v="96"/>
    <x v="3"/>
    <m/>
    <m/>
    <m/>
    <m/>
    <m/>
    <m/>
    <m/>
    <m/>
    <m/>
    <m/>
  </r>
  <r>
    <d v="2016-11-05T00:00:00"/>
    <x v="97"/>
    <x v="3"/>
    <m/>
    <m/>
    <m/>
    <m/>
    <m/>
    <m/>
    <m/>
    <m/>
    <m/>
    <m/>
  </r>
  <r>
    <d v="2016-11-06T00:00:00"/>
    <x v="98"/>
    <x v="3"/>
    <m/>
    <m/>
    <m/>
    <m/>
    <m/>
    <m/>
    <m/>
    <m/>
    <m/>
    <m/>
  </r>
  <r>
    <d v="2016-11-07T00:00:00"/>
    <x v="99"/>
    <x v="3"/>
    <m/>
    <m/>
    <m/>
    <m/>
    <m/>
    <m/>
    <m/>
    <m/>
    <m/>
    <m/>
  </r>
  <r>
    <d v="2016-11-08T00:00:00"/>
    <x v="100"/>
    <x v="3"/>
    <m/>
    <m/>
    <m/>
    <m/>
    <m/>
    <m/>
    <m/>
    <m/>
    <m/>
    <m/>
  </r>
  <r>
    <d v="2016-11-09T00:00:00"/>
    <x v="101"/>
    <x v="3"/>
    <m/>
    <m/>
    <m/>
    <m/>
    <m/>
    <m/>
    <m/>
    <m/>
    <m/>
    <m/>
  </r>
  <r>
    <d v="2016-11-10T00:00:00"/>
    <x v="102"/>
    <x v="3"/>
    <m/>
    <m/>
    <m/>
    <m/>
    <m/>
    <m/>
    <m/>
    <m/>
    <m/>
    <m/>
  </r>
  <r>
    <d v="2016-11-11T00:00:00"/>
    <x v="103"/>
    <x v="3"/>
    <m/>
    <m/>
    <m/>
    <m/>
    <m/>
    <m/>
    <m/>
    <m/>
    <m/>
    <m/>
  </r>
  <r>
    <d v="2016-11-12T00:00:00"/>
    <x v="104"/>
    <x v="3"/>
    <m/>
    <m/>
    <m/>
    <m/>
    <m/>
    <m/>
    <m/>
    <m/>
    <m/>
    <m/>
  </r>
  <r>
    <d v="2016-11-13T00:00:00"/>
    <x v="105"/>
    <x v="3"/>
    <m/>
    <m/>
    <m/>
    <m/>
    <m/>
    <m/>
    <m/>
    <m/>
    <m/>
    <m/>
  </r>
  <r>
    <d v="2016-11-14T00:00:00"/>
    <x v="106"/>
    <x v="3"/>
    <m/>
    <m/>
    <m/>
    <m/>
    <m/>
    <m/>
    <m/>
    <m/>
    <m/>
    <m/>
  </r>
  <r>
    <d v="2016-11-15T00:00:00"/>
    <x v="107"/>
    <x v="3"/>
    <m/>
    <m/>
    <m/>
    <m/>
    <m/>
    <m/>
    <m/>
    <m/>
    <m/>
    <m/>
  </r>
  <r>
    <d v="2016-11-16T00:00:00"/>
    <x v="108"/>
    <x v="3"/>
    <m/>
    <m/>
    <m/>
    <m/>
    <m/>
    <m/>
    <m/>
    <m/>
    <m/>
    <m/>
  </r>
  <r>
    <d v="2016-11-17T00:00:00"/>
    <x v="109"/>
    <x v="3"/>
    <m/>
    <m/>
    <m/>
    <m/>
    <m/>
    <m/>
    <m/>
    <m/>
    <m/>
    <m/>
  </r>
  <r>
    <d v="2016-11-18T00:00:00"/>
    <x v="110"/>
    <x v="3"/>
    <m/>
    <m/>
    <m/>
    <m/>
    <m/>
    <m/>
    <m/>
    <m/>
    <m/>
    <m/>
  </r>
  <r>
    <d v="2016-11-19T00:00:00"/>
    <x v="111"/>
    <x v="3"/>
    <m/>
    <m/>
    <m/>
    <m/>
    <m/>
    <m/>
    <m/>
    <m/>
    <m/>
    <m/>
  </r>
  <r>
    <d v="2016-11-20T00:00:00"/>
    <x v="112"/>
    <x v="3"/>
    <m/>
    <m/>
    <m/>
    <m/>
    <m/>
    <m/>
    <m/>
    <m/>
    <m/>
    <m/>
  </r>
  <r>
    <d v="2016-11-21T00:00:00"/>
    <x v="113"/>
    <x v="3"/>
    <m/>
    <m/>
    <m/>
    <m/>
    <m/>
    <m/>
    <m/>
    <m/>
    <m/>
    <m/>
  </r>
  <r>
    <d v="2016-11-22T00:00:00"/>
    <x v="114"/>
    <x v="3"/>
    <m/>
    <m/>
    <m/>
    <m/>
    <m/>
    <m/>
    <m/>
    <m/>
    <m/>
    <m/>
  </r>
  <r>
    <d v="2016-11-23T00:00:00"/>
    <x v="115"/>
    <x v="3"/>
    <m/>
    <m/>
    <m/>
    <m/>
    <m/>
    <m/>
    <m/>
    <m/>
    <m/>
    <m/>
  </r>
  <r>
    <d v="2016-11-24T00:00:00"/>
    <x v="116"/>
    <x v="3"/>
    <m/>
    <m/>
    <m/>
    <m/>
    <m/>
    <m/>
    <m/>
    <m/>
    <m/>
    <m/>
  </r>
  <r>
    <d v="2016-11-25T00:00:00"/>
    <x v="117"/>
    <x v="3"/>
    <m/>
    <m/>
    <m/>
    <m/>
    <m/>
    <m/>
    <m/>
    <m/>
    <m/>
    <m/>
  </r>
  <r>
    <d v="2016-11-26T00:00:00"/>
    <x v="118"/>
    <x v="3"/>
    <m/>
    <m/>
    <m/>
    <m/>
    <m/>
    <m/>
    <m/>
    <m/>
    <m/>
    <m/>
  </r>
  <r>
    <d v="2016-11-27T00:00:00"/>
    <x v="119"/>
    <x v="3"/>
    <m/>
    <m/>
    <m/>
    <m/>
    <m/>
    <m/>
    <m/>
    <m/>
    <m/>
    <m/>
  </r>
  <r>
    <d v="2016-11-28T00:00:00"/>
    <x v="120"/>
    <x v="3"/>
    <m/>
    <m/>
    <m/>
    <m/>
    <m/>
    <m/>
    <m/>
    <m/>
    <m/>
    <m/>
  </r>
  <r>
    <d v="2016-11-29T00:00:00"/>
    <x v="121"/>
    <x v="3"/>
    <m/>
    <m/>
    <m/>
    <m/>
    <m/>
    <m/>
    <m/>
    <m/>
    <m/>
    <m/>
  </r>
  <r>
    <d v="2016-11-30T00:00:00"/>
    <x v="122"/>
    <x v="3"/>
    <m/>
    <m/>
    <m/>
    <m/>
    <m/>
    <m/>
    <m/>
    <m/>
    <m/>
    <m/>
  </r>
  <r>
    <d v="2017-07-31T00:00:00"/>
    <x v="0"/>
    <x v="4"/>
    <n v="13.4"/>
    <n v="0"/>
    <n v="0"/>
    <n v="0"/>
    <n v="0"/>
    <n v="0"/>
    <n v="72.17"/>
    <n v="139623"/>
    <n v="144695"/>
    <m/>
  </r>
  <r>
    <d v="2017-08-01T00:00:00"/>
    <x v="1"/>
    <x v="4"/>
    <n v="1"/>
    <n v="0"/>
    <n v="0"/>
    <n v="0"/>
    <n v="0"/>
    <n v="0"/>
    <n v="0"/>
    <n v="110"/>
    <n v="636"/>
    <m/>
  </r>
  <r>
    <d v="2017-08-02T00:00:00"/>
    <x v="2"/>
    <x v="4"/>
    <n v="0"/>
    <n v="0"/>
    <n v="0"/>
    <n v="0"/>
    <n v="0"/>
    <n v="0"/>
    <n v="0"/>
    <n v="86"/>
    <n v="440"/>
    <m/>
  </r>
  <r>
    <d v="2017-08-03T00:00:00"/>
    <x v="3"/>
    <x v="4"/>
    <n v="0"/>
    <n v="0"/>
    <n v="0"/>
    <n v="0"/>
    <n v="0"/>
    <n v="0"/>
    <n v="1"/>
    <n v="53"/>
    <n v="239"/>
    <m/>
  </r>
  <r>
    <d v="2017-08-04T00:00:00"/>
    <x v="4"/>
    <x v="4"/>
    <n v="1"/>
    <n v="0"/>
    <n v="0"/>
    <n v="0"/>
    <n v="0"/>
    <n v="0"/>
    <n v="3"/>
    <n v="45"/>
    <n v="182"/>
    <m/>
  </r>
  <r>
    <d v="2017-08-05T00:00:00"/>
    <x v="5"/>
    <x v="4"/>
    <n v="0"/>
    <n v="0"/>
    <n v="0"/>
    <n v="0"/>
    <n v="0"/>
    <n v="0"/>
    <n v="0"/>
    <n v="59"/>
    <n v="216"/>
    <m/>
  </r>
  <r>
    <d v="2017-08-06T00:00:00"/>
    <x v="6"/>
    <x v="4"/>
    <n v="3"/>
    <n v="0"/>
    <n v="0"/>
    <n v="0"/>
    <n v="0"/>
    <n v="0"/>
    <n v="1"/>
    <n v="122"/>
    <n v="409"/>
    <m/>
  </r>
  <r>
    <d v="2017-08-07T00:00:00"/>
    <x v="7"/>
    <x v="4"/>
    <n v="4"/>
    <n v="0"/>
    <n v="0"/>
    <n v="0"/>
    <n v="0"/>
    <n v="0"/>
    <n v="0"/>
    <n v="506"/>
    <n v="1548"/>
    <m/>
  </r>
  <r>
    <d v="2017-08-08T00:00:00"/>
    <x v="8"/>
    <x v="4"/>
    <n v="9"/>
    <n v="0"/>
    <n v="0"/>
    <n v="0"/>
    <n v="0"/>
    <n v="0"/>
    <n v="0"/>
    <n v="228"/>
    <n v="641"/>
    <m/>
  </r>
  <r>
    <d v="2017-08-09T00:00:00"/>
    <x v="9"/>
    <x v="4"/>
    <n v="4"/>
    <n v="0"/>
    <n v="0"/>
    <n v="0"/>
    <n v="0"/>
    <n v="0"/>
    <n v="0"/>
    <n v="175"/>
    <n v="451"/>
    <m/>
  </r>
  <r>
    <d v="2017-08-10T00:00:00"/>
    <x v="10"/>
    <x v="4"/>
    <n v="7"/>
    <n v="1"/>
    <n v="0"/>
    <n v="0"/>
    <n v="0"/>
    <n v="0"/>
    <n v="1"/>
    <n v="125"/>
    <n v="321"/>
    <m/>
  </r>
  <r>
    <d v="2017-08-11T00:00:00"/>
    <x v="11"/>
    <x v="4"/>
    <n v="3"/>
    <n v="0"/>
    <n v="0"/>
    <n v="0"/>
    <n v="0"/>
    <n v="0"/>
    <n v="0"/>
    <n v="95"/>
    <n v="246"/>
    <m/>
  </r>
  <r>
    <d v="2017-08-12T00:00:00"/>
    <x v="12"/>
    <x v="4"/>
    <n v="13"/>
    <n v="0"/>
    <n v="0"/>
    <n v="0"/>
    <n v="0"/>
    <n v="0"/>
    <n v="0"/>
    <n v="118"/>
    <n v="304"/>
    <m/>
  </r>
  <r>
    <d v="2017-08-13T00:00:00"/>
    <x v="13"/>
    <x v="4"/>
    <n v="22.6"/>
    <n v="3.39"/>
    <n v="0"/>
    <n v="0"/>
    <n v="0"/>
    <n v="0"/>
    <n v="0"/>
    <n v="114"/>
    <n v="295"/>
    <m/>
  </r>
  <r>
    <d v="2017-08-14T00:00:00"/>
    <x v="14"/>
    <x v="4"/>
    <n v="11.34"/>
    <n v="10.08"/>
    <n v="0"/>
    <n v="0"/>
    <n v="0"/>
    <n v="0"/>
    <n v="1.26"/>
    <n v="92"/>
    <n v="236"/>
    <m/>
  </r>
  <r>
    <d v="2017-08-15T00:00:00"/>
    <x v="15"/>
    <x v="4"/>
    <n v="33.36"/>
    <n v="9.73"/>
    <n v="0"/>
    <n v="0"/>
    <n v="0"/>
    <n v="0"/>
    <n v="0"/>
    <n v="91"/>
    <n v="233"/>
    <m/>
  </r>
  <r>
    <d v="2017-08-16T00:00:00"/>
    <x v="16"/>
    <x v="4"/>
    <n v="72.959999999999994"/>
    <n v="22.8"/>
    <n v="0"/>
    <n v="0"/>
    <n v="0"/>
    <n v="0"/>
    <n v="0"/>
    <n v="256"/>
    <n v="662"/>
    <m/>
  </r>
  <r>
    <d v="2017-08-17T00:00:00"/>
    <x v="17"/>
    <x v="4"/>
    <n v="21.48"/>
    <n v="0"/>
    <n v="0"/>
    <n v="0"/>
    <n v="0"/>
    <n v="0"/>
    <n v="0"/>
    <n v="142"/>
    <n v="366"/>
    <m/>
  </r>
  <r>
    <d v="2017-08-18T00:00:00"/>
    <x v="18"/>
    <x v="4"/>
    <n v="25.54"/>
    <n v="1.34"/>
    <n v="0"/>
    <n v="0"/>
    <n v="0"/>
    <n v="0"/>
    <n v="0"/>
    <n v="88"/>
    <n v="226"/>
    <m/>
  </r>
  <r>
    <d v="2017-08-19T00:00:00"/>
    <x v="19"/>
    <x v="4"/>
    <n v="45.22"/>
    <n v="1.26"/>
    <n v="0"/>
    <n v="0"/>
    <n v="0"/>
    <n v="0"/>
    <n v="0"/>
    <n v="85"/>
    <n v="218"/>
    <m/>
  </r>
  <r>
    <d v="2017-08-20T00:00:00"/>
    <x v="20"/>
    <x v="4"/>
    <n v="50.14"/>
    <n v="9.33"/>
    <n v="0"/>
    <n v="0"/>
    <n v="0"/>
    <n v="0"/>
    <n v="0"/>
    <n v="58"/>
    <n v="148"/>
    <m/>
  </r>
  <r>
    <d v="2017-08-21T00:00:00"/>
    <x v="21"/>
    <x v="4"/>
    <n v="44.31"/>
    <n v="17.489999999999998"/>
    <n v="0"/>
    <n v="0"/>
    <n v="0"/>
    <n v="0"/>
    <n v="0"/>
    <n v="84"/>
    <n v="218"/>
    <m/>
  </r>
  <r>
    <d v="2017-08-22T00:00:00"/>
    <x v="22"/>
    <x v="4"/>
    <n v="57.13"/>
    <n v="8.16"/>
    <n v="0"/>
    <n v="0"/>
    <n v="0"/>
    <n v="0"/>
    <n v="0"/>
    <n v="67"/>
    <n v="172"/>
    <m/>
  </r>
  <r>
    <d v="2017-08-23T00:00:00"/>
    <x v="23"/>
    <x v="4"/>
    <n v="19.84"/>
    <n v="8.17"/>
    <n v="0"/>
    <n v="0"/>
    <n v="0"/>
    <n v="0"/>
    <n v="0"/>
    <n v="41"/>
    <n v="107"/>
    <m/>
  </r>
  <r>
    <d v="2017-08-24T00:00:00"/>
    <x v="24"/>
    <x v="4"/>
    <n v="42.75"/>
    <n v="13.5"/>
    <n v="0"/>
    <n v="0"/>
    <n v="0"/>
    <n v="0"/>
    <n v="0"/>
    <n v="35"/>
    <n v="91"/>
    <m/>
  </r>
  <r>
    <d v="2017-08-25T00:00:00"/>
    <x v="25"/>
    <x v="4"/>
    <n v="16.239999999999998"/>
    <n v="7.58"/>
    <n v="0"/>
    <n v="0"/>
    <n v="0"/>
    <n v="0"/>
    <n v="0"/>
    <n v="32"/>
    <n v="84"/>
    <m/>
  </r>
  <r>
    <d v="2017-08-26T00:00:00"/>
    <x v="26"/>
    <x v="4"/>
    <n v="52.05"/>
    <n v="17.7"/>
    <n v="0"/>
    <n v="0"/>
    <n v="0"/>
    <n v="1.04"/>
    <n v="1.04"/>
    <n v="19"/>
    <n v="49"/>
    <m/>
  </r>
  <r>
    <d v="2017-08-27T00:00:00"/>
    <x v="27"/>
    <x v="4"/>
    <n v="38"/>
    <n v="17"/>
    <n v="0"/>
    <n v="0"/>
    <n v="0"/>
    <n v="0"/>
    <n v="1"/>
    <n v="15"/>
    <n v="39"/>
    <m/>
  </r>
  <r>
    <d v="2017-08-28T00:00:00"/>
    <x v="28"/>
    <x v="4"/>
    <n v="16"/>
    <n v="11"/>
    <n v="0"/>
    <n v="0"/>
    <n v="0"/>
    <n v="0"/>
    <n v="0"/>
    <n v="9"/>
    <n v="22"/>
    <m/>
  </r>
  <r>
    <d v="2017-08-29T00:00:00"/>
    <x v="29"/>
    <x v="4"/>
    <n v="18"/>
    <n v="8"/>
    <n v="0"/>
    <n v="0"/>
    <n v="0"/>
    <n v="0"/>
    <n v="0"/>
    <n v="10"/>
    <n v="27"/>
    <m/>
  </r>
  <r>
    <d v="2017-08-30T00:00:00"/>
    <x v="30"/>
    <x v="4"/>
    <n v="16"/>
    <n v="3"/>
    <n v="0"/>
    <n v="0"/>
    <n v="0"/>
    <n v="0"/>
    <n v="0"/>
    <n v="9"/>
    <n v="22"/>
    <m/>
  </r>
  <r>
    <d v="2017-08-31T00:00:00"/>
    <x v="31"/>
    <x v="4"/>
    <n v="22"/>
    <n v="10"/>
    <n v="0"/>
    <n v="0"/>
    <n v="0"/>
    <n v="0"/>
    <n v="1"/>
    <n v="9"/>
    <n v="24"/>
    <m/>
  </r>
  <r>
    <d v="2017-09-01T00:00:00"/>
    <x v="32"/>
    <x v="4"/>
    <n v="33"/>
    <n v="10"/>
    <n v="0"/>
    <n v="0"/>
    <n v="0"/>
    <n v="0"/>
    <n v="0"/>
    <n v="8"/>
    <n v="21"/>
    <m/>
  </r>
  <r>
    <d v="2017-09-02T00:00:00"/>
    <x v="33"/>
    <x v="4"/>
    <n v="37"/>
    <n v="18"/>
    <n v="0"/>
    <n v="0"/>
    <n v="0"/>
    <n v="0"/>
    <n v="0"/>
    <n v="3"/>
    <n v="6"/>
    <m/>
  </r>
  <r>
    <d v="2017-09-03T00:00:00"/>
    <x v="34"/>
    <x v="4"/>
    <n v="4"/>
    <n v="2"/>
    <n v="0"/>
    <n v="0"/>
    <n v="0"/>
    <n v="0"/>
    <n v="0"/>
    <n v="1"/>
    <n v="1"/>
    <m/>
  </r>
  <r>
    <d v="2017-09-04T00:00:00"/>
    <x v="35"/>
    <x v="4"/>
    <n v="2"/>
    <n v="0"/>
    <n v="0"/>
    <n v="0"/>
    <n v="0"/>
    <n v="0"/>
    <n v="0"/>
    <n v="1"/>
    <n v="2"/>
    <m/>
  </r>
  <r>
    <d v="2017-09-05T00:00:00"/>
    <x v="36"/>
    <x v="4"/>
    <n v="0"/>
    <n v="0"/>
    <n v="0"/>
    <n v="0"/>
    <n v="0"/>
    <n v="0"/>
    <n v="0"/>
    <n v="0"/>
    <n v="0"/>
    <m/>
  </r>
  <r>
    <d v="2017-09-06T00:00:00"/>
    <x v="37"/>
    <x v="4"/>
    <n v="0"/>
    <n v="0"/>
    <n v="0"/>
    <n v="0"/>
    <n v="0.75"/>
    <n v="0"/>
    <n v="0.25"/>
    <n v="0"/>
    <n v="1"/>
    <m/>
  </r>
  <r>
    <d v="2017-09-07T00:00:00"/>
    <x v="38"/>
    <x v="4"/>
    <n v="0"/>
    <n v="0"/>
    <n v="0"/>
    <n v="0"/>
    <n v="1.5"/>
    <n v="0"/>
    <n v="0.5"/>
    <n v="1"/>
    <n v="2"/>
    <m/>
  </r>
  <r>
    <d v="2017-09-08T00:00:00"/>
    <x v="39"/>
    <x v="4"/>
    <n v="0"/>
    <n v="0"/>
    <n v="0"/>
    <n v="0"/>
    <n v="2.25"/>
    <n v="0"/>
    <n v="0.75"/>
    <n v="1"/>
    <n v="4"/>
    <m/>
  </r>
  <r>
    <d v="2017-09-09T00:00:00"/>
    <x v="40"/>
    <x v="4"/>
    <n v="0"/>
    <n v="0"/>
    <n v="0"/>
    <n v="0"/>
    <n v="3"/>
    <n v="0"/>
    <n v="1"/>
    <n v="2"/>
    <n v="5"/>
    <m/>
  </r>
  <r>
    <d v="2017-09-10T00:00:00"/>
    <x v="41"/>
    <x v="4"/>
    <n v="5.32"/>
    <n v="1.66"/>
    <n v="0"/>
    <n v="1"/>
    <n v="2"/>
    <n v="0"/>
    <n v="0.67"/>
    <n v="1"/>
    <n v="1"/>
    <m/>
  </r>
  <r>
    <d v="2017-09-11T00:00:00"/>
    <x v="42"/>
    <x v="4"/>
    <n v="17.68"/>
    <n v="13.34"/>
    <n v="0"/>
    <n v="0.5"/>
    <n v="1"/>
    <n v="0"/>
    <n v="0.33"/>
    <n v="1"/>
    <n v="1"/>
    <m/>
  </r>
  <r>
    <d v="2017-09-12T00:00:00"/>
    <x v="43"/>
    <x v="4"/>
    <n v="30"/>
    <n v="25"/>
    <n v="0"/>
    <n v="0"/>
    <n v="0"/>
    <n v="0"/>
    <n v="0"/>
    <n v="1"/>
    <n v="1"/>
    <m/>
  </r>
  <r>
    <d v="2017-09-13T00:00:00"/>
    <x v="44"/>
    <x v="4"/>
    <n v="17"/>
    <n v="17"/>
    <n v="0"/>
    <n v="0"/>
    <n v="0"/>
    <n v="0"/>
    <n v="0"/>
    <n v="1"/>
    <n v="1"/>
    <m/>
  </r>
  <r>
    <d v="2017-09-14T00:00:00"/>
    <x v="45"/>
    <x v="4"/>
    <n v="18"/>
    <n v="44"/>
    <n v="0"/>
    <n v="0"/>
    <n v="0"/>
    <n v="0"/>
    <n v="0"/>
    <n v="0"/>
    <n v="1"/>
    <m/>
  </r>
  <r>
    <d v="2017-09-15T00:00:00"/>
    <x v="46"/>
    <x v="4"/>
    <n v="26"/>
    <n v="12"/>
    <n v="0"/>
    <n v="0"/>
    <n v="0"/>
    <n v="0"/>
    <n v="0"/>
    <n v="1"/>
    <n v="1"/>
    <m/>
  </r>
  <r>
    <d v="2017-09-16T00:00:00"/>
    <x v="47"/>
    <x v="4"/>
    <n v="0"/>
    <n v="9"/>
    <n v="0"/>
    <n v="0"/>
    <n v="0"/>
    <n v="0"/>
    <n v="0"/>
    <n v="1"/>
    <n v="2"/>
    <m/>
  </r>
  <r>
    <d v="2017-09-17T00:00:00"/>
    <x v="48"/>
    <x v="4"/>
    <n v="7"/>
    <n v="4.5"/>
    <n v="0"/>
    <n v="0"/>
    <n v="0"/>
    <n v="0"/>
    <n v="0"/>
    <n v="1"/>
    <n v="1"/>
    <m/>
  </r>
  <r>
    <d v="2017-09-18T00:00:00"/>
    <x v="49"/>
    <x v="4"/>
    <n v="20"/>
    <n v="5"/>
    <n v="0"/>
    <n v="0"/>
    <n v="0"/>
    <n v="0"/>
    <n v="0"/>
    <n v="1"/>
    <n v="1"/>
    <m/>
  </r>
  <r>
    <d v="2017-09-19T00:00:00"/>
    <x v="50"/>
    <x v="4"/>
    <n v="1"/>
    <n v="6"/>
    <n v="0"/>
    <n v="0"/>
    <n v="0"/>
    <n v="0"/>
    <n v="0"/>
    <n v="0"/>
    <n v="0"/>
    <m/>
  </r>
  <r>
    <d v="2017-09-20T00:00:00"/>
    <x v="51"/>
    <x v="4"/>
    <n v="108"/>
    <n v="19"/>
    <n v="0"/>
    <n v="0"/>
    <n v="0"/>
    <n v="0"/>
    <n v="0"/>
    <n v="0"/>
    <n v="1"/>
    <m/>
  </r>
  <r>
    <d v="2017-09-21T00:00:00"/>
    <x v="52"/>
    <x v="4"/>
    <n v="34"/>
    <n v="4"/>
    <n v="0"/>
    <n v="0"/>
    <n v="0"/>
    <n v="0"/>
    <n v="0"/>
    <n v="1"/>
    <n v="1"/>
    <m/>
  </r>
  <r>
    <d v="2017-09-22T00:00:00"/>
    <x v="53"/>
    <x v="4"/>
    <n v="23"/>
    <n v="6"/>
    <n v="0"/>
    <n v="0"/>
    <n v="0"/>
    <n v="0"/>
    <n v="0"/>
    <n v="0"/>
    <n v="1"/>
    <m/>
  </r>
  <r>
    <d v="2017-09-23T00:00:00"/>
    <x v="54"/>
    <x v="4"/>
    <n v="9"/>
    <n v="2"/>
    <n v="0"/>
    <n v="0"/>
    <n v="0"/>
    <n v="0"/>
    <n v="0"/>
    <n v="1"/>
    <n v="1"/>
    <m/>
  </r>
  <r>
    <d v="2017-09-24T00:00:00"/>
    <x v="55"/>
    <x v="4"/>
    <n v="7"/>
    <n v="12"/>
    <n v="0"/>
    <n v="0"/>
    <n v="0"/>
    <n v="0"/>
    <n v="0"/>
    <n v="0"/>
    <n v="0"/>
    <m/>
  </r>
  <r>
    <d v="2017-09-25T00:00:00"/>
    <x v="56"/>
    <x v="4"/>
    <n v="5"/>
    <n v="2"/>
    <n v="0"/>
    <n v="0"/>
    <n v="0"/>
    <n v="0"/>
    <n v="0"/>
    <n v="0"/>
    <n v="0"/>
    <m/>
  </r>
  <r>
    <d v="2017-09-26T00:00:00"/>
    <x v="57"/>
    <x v="4"/>
    <n v="79"/>
    <n v="28"/>
    <n v="0"/>
    <n v="0"/>
    <n v="0"/>
    <n v="0"/>
    <n v="0"/>
    <n v="1"/>
    <n v="1"/>
    <m/>
  </r>
  <r>
    <d v="2017-09-27T00:00:00"/>
    <x v="58"/>
    <x v="4"/>
    <n v="53"/>
    <n v="20"/>
    <n v="0"/>
    <n v="0"/>
    <n v="0"/>
    <n v="0"/>
    <n v="0"/>
    <n v="0"/>
    <n v="0"/>
    <m/>
  </r>
  <r>
    <d v="2017-09-28T00:00:00"/>
    <x v="59"/>
    <x v="4"/>
    <n v="40"/>
    <n v="14"/>
    <n v="0"/>
    <n v="0"/>
    <n v="0"/>
    <n v="0"/>
    <n v="0"/>
    <n v="0"/>
    <n v="0"/>
    <m/>
  </r>
  <r>
    <d v="2017-09-29T00:00:00"/>
    <x v="60"/>
    <x v="4"/>
    <n v="9"/>
    <n v="0"/>
    <n v="0"/>
    <n v="0"/>
    <n v="0"/>
    <n v="0"/>
    <n v="0"/>
    <n v="0"/>
    <n v="0"/>
    <m/>
  </r>
  <r>
    <d v="2017-09-30T00:00:00"/>
    <x v="61"/>
    <x v="4"/>
    <n v="2"/>
    <n v="0"/>
    <n v="0"/>
    <n v="0"/>
    <n v="0"/>
    <n v="0"/>
    <n v="0"/>
    <n v="0"/>
    <n v="0"/>
    <m/>
  </r>
  <r>
    <d v="2017-10-01T00:00:00"/>
    <x v="62"/>
    <x v="4"/>
    <n v="0"/>
    <n v="3"/>
    <n v="0"/>
    <n v="0"/>
    <n v="0"/>
    <n v="0"/>
    <n v="0"/>
    <n v="0"/>
    <n v="0"/>
    <m/>
  </r>
  <r>
    <d v="2017-10-02T00:00:00"/>
    <x v="63"/>
    <x v="4"/>
    <n v="1"/>
    <n v="2"/>
    <n v="0"/>
    <n v="0"/>
    <n v="0"/>
    <n v="0"/>
    <n v="0"/>
    <n v="0"/>
    <n v="0"/>
    <m/>
  </r>
  <r>
    <d v="2017-10-03T00:00:00"/>
    <x v="64"/>
    <x v="4"/>
    <n v="3"/>
    <n v="0"/>
    <n v="0"/>
    <n v="0"/>
    <n v="0"/>
    <n v="0"/>
    <n v="0"/>
    <n v="0"/>
    <n v="0"/>
    <m/>
  </r>
  <r>
    <d v="2017-10-04T00:00:00"/>
    <x v="65"/>
    <x v="4"/>
    <n v="3"/>
    <n v="0"/>
    <n v="0"/>
    <n v="0"/>
    <n v="0"/>
    <n v="0"/>
    <n v="0"/>
    <n v="0"/>
    <n v="0"/>
    <m/>
  </r>
  <r>
    <d v="2017-10-05T00:00:00"/>
    <x v="66"/>
    <x v="4"/>
    <n v="5.5"/>
    <n v="0"/>
    <n v="0"/>
    <n v="0"/>
    <n v="0"/>
    <n v="0"/>
    <n v="0"/>
    <n v="0"/>
    <n v="1"/>
    <m/>
  </r>
  <r>
    <d v="2017-10-06T00:00:00"/>
    <x v="67"/>
    <x v="4"/>
    <n v="8"/>
    <n v="0"/>
    <n v="0"/>
    <n v="0"/>
    <n v="0"/>
    <n v="0"/>
    <n v="0"/>
    <n v="1"/>
    <n v="2"/>
    <m/>
  </r>
  <r>
    <d v="2017-10-07T00:00:00"/>
    <x v="68"/>
    <x v="4"/>
    <n v="2"/>
    <n v="0"/>
    <n v="0"/>
    <n v="0"/>
    <n v="0"/>
    <n v="0"/>
    <n v="0"/>
    <n v="0"/>
    <n v="0"/>
    <m/>
  </r>
  <r>
    <d v="2017-10-08T00:00:00"/>
    <x v="69"/>
    <x v="4"/>
    <n v="0"/>
    <n v="3"/>
    <n v="0"/>
    <n v="0"/>
    <n v="0"/>
    <n v="0"/>
    <n v="0"/>
    <n v="1"/>
    <n v="1"/>
    <m/>
  </r>
  <r>
    <d v="2017-10-09T00:00:00"/>
    <x v="70"/>
    <x v="4"/>
    <n v="1"/>
    <n v="1"/>
    <n v="0"/>
    <n v="0"/>
    <n v="0"/>
    <n v="0"/>
    <n v="0"/>
    <n v="0"/>
    <n v="0"/>
    <m/>
  </r>
  <r>
    <d v="2017-10-10T00:00:00"/>
    <x v="71"/>
    <x v="4"/>
    <n v="10"/>
    <n v="6"/>
    <n v="0"/>
    <n v="0"/>
    <n v="0"/>
    <n v="0"/>
    <n v="0"/>
    <n v="0"/>
    <n v="0"/>
    <m/>
  </r>
  <r>
    <d v="2017-10-11T00:00:00"/>
    <x v="72"/>
    <x v="4"/>
    <n v="21"/>
    <n v="10"/>
    <n v="0"/>
    <n v="0"/>
    <n v="0"/>
    <n v="0"/>
    <n v="0"/>
    <n v="0"/>
    <n v="0"/>
    <m/>
  </r>
  <r>
    <d v="2017-10-12T00:00:00"/>
    <x v="73"/>
    <x v="4"/>
    <n v="9"/>
    <n v="8"/>
    <n v="0"/>
    <n v="0"/>
    <n v="0"/>
    <n v="0"/>
    <n v="0"/>
    <n v="1"/>
    <n v="3"/>
    <m/>
  </r>
  <r>
    <d v="2017-10-13T00:00:00"/>
    <x v="74"/>
    <x v="4"/>
    <n v="30"/>
    <n v="7"/>
    <n v="0"/>
    <n v="0"/>
    <n v="1"/>
    <n v="0"/>
    <n v="0"/>
    <n v="0"/>
    <n v="0"/>
    <m/>
  </r>
  <r>
    <d v="2017-10-14T00:00:00"/>
    <x v="75"/>
    <x v="4"/>
    <n v="131.86000000000001"/>
    <n v="31"/>
    <n v="0"/>
    <n v="0.4"/>
    <n v="5.4"/>
    <n v="3.33"/>
    <n v="0.8"/>
    <n v="1"/>
    <n v="3"/>
    <m/>
  </r>
  <r>
    <d v="2017-10-15T00:00:00"/>
    <x v="76"/>
    <x v="4"/>
    <n v="267.99"/>
    <n v="70.25"/>
    <n v="0"/>
    <n v="0.8"/>
    <n v="12.05"/>
    <n v="6.67"/>
    <n v="1.6"/>
    <n v="2"/>
    <n v="6"/>
    <m/>
  </r>
  <r>
    <d v="2017-10-16T00:00:00"/>
    <x v="77"/>
    <x v="4"/>
    <n v="404.1"/>
    <n v="109.5"/>
    <n v="0"/>
    <n v="1.2"/>
    <n v="18.7"/>
    <n v="10"/>
    <n v="2.4"/>
    <n v="4"/>
    <n v="9"/>
    <m/>
  </r>
  <r>
    <d v="2017-10-17T00:00:00"/>
    <x v="78"/>
    <x v="4"/>
    <n v="532.54999999999995"/>
    <n v="155.25"/>
    <n v="0"/>
    <n v="1.6"/>
    <n v="25.85"/>
    <n v="12.5"/>
    <n v="3.7"/>
    <n v="5"/>
    <n v="14"/>
    <m/>
  </r>
  <r>
    <d v="2017-10-18T00:00:00"/>
    <x v="79"/>
    <x v="4"/>
    <n v="661"/>
    <n v="201"/>
    <n v="0"/>
    <n v="2"/>
    <n v="33"/>
    <n v="15"/>
    <n v="5"/>
    <n v="7"/>
    <n v="17"/>
    <m/>
  </r>
  <r>
    <d v="2017-10-19T00:00:00"/>
    <x v="80"/>
    <x v="4"/>
    <n v="65"/>
    <n v="76"/>
    <n v="0"/>
    <n v="0"/>
    <n v="18"/>
    <n v="17"/>
    <n v="1"/>
    <n v="4"/>
    <n v="12"/>
    <m/>
  </r>
  <r>
    <d v="2017-10-20T00:00:00"/>
    <x v="81"/>
    <x v="4"/>
    <n v="6"/>
    <n v="10"/>
    <n v="1"/>
    <n v="0"/>
    <n v="3"/>
    <n v="4"/>
    <n v="0"/>
    <n v="4"/>
    <n v="9"/>
    <m/>
  </r>
  <r>
    <d v="2017-10-21T00:00:00"/>
    <x v="82"/>
    <x v="4"/>
    <n v="5"/>
    <n v="9"/>
    <n v="1"/>
    <n v="0"/>
    <n v="12"/>
    <n v="6"/>
    <n v="3"/>
    <n v="4"/>
    <n v="11"/>
    <m/>
  </r>
  <r>
    <d v="2017-10-22T00:00:00"/>
    <x v="83"/>
    <x v="4"/>
    <n v="6"/>
    <n v="4"/>
    <n v="2"/>
    <n v="0"/>
    <n v="4"/>
    <n v="4"/>
    <n v="0"/>
    <n v="2"/>
    <n v="6"/>
    <m/>
  </r>
  <r>
    <d v="2017-10-23T00:00:00"/>
    <x v="84"/>
    <x v="4"/>
    <n v="3"/>
    <n v="1"/>
    <n v="0"/>
    <n v="0"/>
    <n v="10"/>
    <n v="-1"/>
    <n v="0"/>
    <n v="1"/>
    <n v="4"/>
    <m/>
  </r>
  <r>
    <d v="2017-10-24T00:00:00"/>
    <x v="85"/>
    <x v="4"/>
    <n v="5"/>
    <n v="0"/>
    <n v="0"/>
    <n v="0"/>
    <n v="8"/>
    <n v="0"/>
    <n v="0"/>
    <n v="2"/>
    <n v="5"/>
    <m/>
  </r>
  <r>
    <d v="2017-10-25T00:00:00"/>
    <x v="86"/>
    <x v="4"/>
    <n v="2"/>
    <n v="0"/>
    <n v="0"/>
    <n v="0"/>
    <n v="3"/>
    <n v="1"/>
    <n v="0"/>
    <n v="1"/>
    <n v="3"/>
    <m/>
  </r>
  <r>
    <d v="2017-10-26T00:00:00"/>
    <x v="87"/>
    <x v="4"/>
    <n v="1"/>
    <n v="2"/>
    <n v="0"/>
    <n v="0"/>
    <n v="2"/>
    <n v="0"/>
    <n v="1"/>
    <n v="0"/>
    <n v="1"/>
    <m/>
  </r>
  <r>
    <d v="2017-10-27T00:00:00"/>
    <x v="88"/>
    <x v="4"/>
    <n v="0"/>
    <n v="0"/>
    <n v="0"/>
    <n v="0"/>
    <n v="3"/>
    <n v="2"/>
    <n v="1"/>
    <n v="1"/>
    <n v="3"/>
    <m/>
  </r>
  <r>
    <d v="2017-10-28T00:00:00"/>
    <x v="89"/>
    <x v="4"/>
    <n v="2"/>
    <n v="0"/>
    <n v="0"/>
    <n v="0"/>
    <n v="7"/>
    <n v="7"/>
    <n v="0"/>
    <n v="1"/>
    <n v="1"/>
    <m/>
  </r>
  <r>
    <d v="2017-10-29T00:00:00"/>
    <x v="90"/>
    <x v="4"/>
    <n v="1"/>
    <n v="0"/>
    <n v="0"/>
    <n v="0"/>
    <n v="1"/>
    <n v="2"/>
    <n v="0"/>
    <n v="1"/>
    <n v="1"/>
    <m/>
  </r>
  <r>
    <d v="2017-10-30T00:00:00"/>
    <x v="91"/>
    <x v="4"/>
    <n v="0"/>
    <n v="0"/>
    <n v="2"/>
    <n v="0"/>
    <n v="1"/>
    <n v="0"/>
    <n v="0"/>
    <n v="1"/>
    <n v="2"/>
    <m/>
  </r>
  <r>
    <d v="2017-10-31T00:00:00"/>
    <x v="92"/>
    <x v="4"/>
    <n v="0"/>
    <n v="0"/>
    <n v="0"/>
    <n v="0"/>
    <n v="0"/>
    <n v="0"/>
    <n v="0"/>
    <n v="1"/>
    <n v="1"/>
    <m/>
  </r>
  <r>
    <d v="2017-11-01T00:00:00"/>
    <x v="93"/>
    <x v="4"/>
    <n v="3"/>
    <n v="0"/>
    <n v="0"/>
    <n v="0"/>
    <n v="10"/>
    <n v="3"/>
    <n v="0"/>
    <n v="1"/>
    <n v="3"/>
    <m/>
  </r>
  <r>
    <d v="2017-11-02T00:00:00"/>
    <x v="94"/>
    <x v="4"/>
    <n v="2"/>
    <n v="0"/>
    <n v="0"/>
    <n v="0"/>
    <n v="7"/>
    <n v="6"/>
    <n v="0"/>
    <n v="2"/>
    <n v="4"/>
    <m/>
  </r>
  <r>
    <d v="2017-11-03T00:00:00"/>
    <x v="95"/>
    <x v="4"/>
    <n v="3"/>
    <n v="0"/>
    <n v="0"/>
    <n v="0"/>
    <n v="7"/>
    <n v="2"/>
    <n v="0"/>
    <n v="1"/>
    <n v="4"/>
    <m/>
  </r>
  <r>
    <d v="2017-11-04T00:00:00"/>
    <x v="96"/>
    <x v="4"/>
    <n v="2"/>
    <n v="0"/>
    <n v="0"/>
    <n v="0"/>
    <n v="5"/>
    <n v="0"/>
    <n v="1"/>
    <n v="3"/>
    <n v="6"/>
    <m/>
  </r>
  <r>
    <d v="2017-11-05T00:00:00"/>
    <x v="97"/>
    <x v="4"/>
    <n v="2"/>
    <n v="0"/>
    <n v="0"/>
    <n v="0"/>
    <n v="3"/>
    <n v="0"/>
    <n v="0"/>
    <n v="3"/>
    <n v="7"/>
    <m/>
  </r>
  <r>
    <d v="2017-11-06T00:00:00"/>
    <x v="98"/>
    <x v="4"/>
    <n v="2"/>
    <n v="0"/>
    <n v="0"/>
    <n v="0"/>
    <n v="3"/>
    <n v="0"/>
    <n v="0"/>
    <n v="3"/>
    <n v="8"/>
    <m/>
  </r>
  <r>
    <d v="2017-11-07T00:00:00"/>
    <x v="99"/>
    <x v="4"/>
    <n v="0"/>
    <n v="0"/>
    <n v="0"/>
    <n v="0"/>
    <n v="3"/>
    <n v="-1"/>
    <n v="1"/>
    <n v="3"/>
    <n v="9"/>
    <m/>
  </r>
  <r>
    <d v="2017-11-08T00:00:00"/>
    <x v="100"/>
    <x v="4"/>
    <n v="0"/>
    <n v="0"/>
    <n v="0"/>
    <n v="0"/>
    <n v="5"/>
    <n v="0"/>
    <n v="1"/>
    <n v="1"/>
    <n v="3"/>
    <m/>
  </r>
  <r>
    <d v="2017-11-09T00:00:00"/>
    <x v="101"/>
    <x v="4"/>
    <m/>
    <m/>
    <m/>
    <m/>
    <m/>
    <m/>
    <m/>
    <m/>
    <m/>
    <m/>
  </r>
  <r>
    <d v="2017-11-10T00:00:00"/>
    <x v="102"/>
    <x v="4"/>
    <m/>
    <m/>
    <m/>
    <m/>
    <m/>
    <m/>
    <m/>
    <m/>
    <m/>
    <m/>
  </r>
  <r>
    <d v="2017-11-11T00:00:00"/>
    <x v="103"/>
    <x v="4"/>
    <m/>
    <m/>
    <m/>
    <m/>
    <m/>
    <m/>
    <m/>
    <m/>
    <m/>
    <m/>
  </r>
  <r>
    <d v="2017-11-12T00:00:00"/>
    <x v="104"/>
    <x v="4"/>
    <m/>
    <m/>
    <m/>
    <m/>
    <m/>
    <m/>
    <m/>
    <m/>
    <m/>
    <m/>
  </r>
  <r>
    <d v="2017-11-13T00:00:00"/>
    <x v="105"/>
    <x v="4"/>
    <m/>
    <m/>
    <m/>
    <m/>
    <m/>
    <m/>
    <m/>
    <m/>
    <m/>
    <m/>
  </r>
  <r>
    <d v="2017-11-14T00:00:00"/>
    <x v="106"/>
    <x v="4"/>
    <m/>
    <m/>
    <m/>
    <m/>
    <m/>
    <m/>
    <m/>
    <m/>
    <m/>
    <m/>
  </r>
  <r>
    <d v="2017-11-15T00:00:00"/>
    <x v="107"/>
    <x v="4"/>
    <m/>
    <m/>
    <m/>
    <m/>
    <m/>
    <m/>
    <m/>
    <m/>
    <m/>
    <m/>
  </r>
  <r>
    <d v="2017-11-16T00:00:00"/>
    <x v="108"/>
    <x v="4"/>
    <m/>
    <m/>
    <m/>
    <m/>
    <m/>
    <m/>
    <m/>
    <m/>
    <m/>
    <m/>
  </r>
  <r>
    <d v="2017-11-17T00:00:00"/>
    <x v="109"/>
    <x v="4"/>
    <m/>
    <m/>
    <m/>
    <m/>
    <m/>
    <m/>
    <m/>
    <m/>
    <m/>
    <m/>
  </r>
  <r>
    <d v="2017-11-18T00:00:00"/>
    <x v="110"/>
    <x v="4"/>
    <m/>
    <m/>
    <m/>
    <m/>
    <m/>
    <m/>
    <m/>
    <m/>
    <m/>
    <m/>
  </r>
  <r>
    <d v="2017-11-19T00:00:00"/>
    <x v="111"/>
    <x v="4"/>
    <m/>
    <m/>
    <m/>
    <m/>
    <m/>
    <m/>
    <m/>
    <m/>
    <m/>
    <m/>
  </r>
  <r>
    <d v="2017-11-20T00:00:00"/>
    <x v="112"/>
    <x v="4"/>
    <m/>
    <m/>
    <m/>
    <m/>
    <m/>
    <m/>
    <m/>
    <m/>
    <m/>
    <m/>
  </r>
  <r>
    <d v="2017-11-21T00:00:00"/>
    <x v="113"/>
    <x v="4"/>
    <m/>
    <m/>
    <m/>
    <m/>
    <m/>
    <m/>
    <m/>
    <m/>
    <m/>
    <m/>
  </r>
  <r>
    <d v="2017-11-22T00:00:00"/>
    <x v="114"/>
    <x v="4"/>
    <m/>
    <m/>
    <m/>
    <m/>
    <m/>
    <m/>
    <m/>
    <m/>
    <m/>
    <m/>
  </r>
  <r>
    <d v="2017-11-23T00:00:00"/>
    <x v="115"/>
    <x v="4"/>
    <m/>
    <m/>
    <m/>
    <m/>
    <m/>
    <m/>
    <m/>
    <m/>
    <m/>
    <m/>
  </r>
  <r>
    <d v="2017-11-24T00:00:00"/>
    <x v="116"/>
    <x v="4"/>
    <m/>
    <m/>
    <m/>
    <m/>
    <m/>
    <m/>
    <m/>
    <m/>
    <m/>
    <m/>
  </r>
  <r>
    <d v="2017-11-25T00:00:00"/>
    <x v="117"/>
    <x v="4"/>
    <m/>
    <m/>
    <m/>
    <m/>
    <m/>
    <m/>
    <m/>
    <m/>
    <m/>
    <m/>
  </r>
  <r>
    <d v="2017-11-26T00:00:00"/>
    <x v="118"/>
    <x v="4"/>
    <m/>
    <m/>
    <m/>
    <m/>
    <m/>
    <m/>
    <m/>
    <m/>
    <m/>
    <m/>
  </r>
  <r>
    <d v="2017-11-27T00:00:00"/>
    <x v="119"/>
    <x v="4"/>
    <m/>
    <m/>
    <m/>
    <m/>
    <m/>
    <m/>
    <m/>
    <m/>
    <m/>
    <m/>
  </r>
  <r>
    <d v="2017-11-28T00:00:00"/>
    <x v="120"/>
    <x v="4"/>
    <m/>
    <m/>
    <m/>
    <m/>
    <m/>
    <m/>
    <m/>
    <m/>
    <m/>
    <m/>
  </r>
  <r>
    <d v="2017-11-29T00:00:00"/>
    <x v="121"/>
    <x v="4"/>
    <m/>
    <m/>
    <m/>
    <m/>
    <m/>
    <m/>
    <m/>
    <m/>
    <m/>
    <m/>
  </r>
  <r>
    <d v="2017-11-30T00:00:00"/>
    <x v="122"/>
    <x v="4"/>
    <m/>
    <m/>
    <m/>
    <m/>
    <m/>
    <m/>
    <m/>
    <m/>
    <m/>
    <m/>
  </r>
  <r>
    <d v="2018-07-31T00:00:00"/>
    <x v="0"/>
    <x v="5"/>
    <n v="8"/>
    <n v="0"/>
    <n v="0"/>
    <n v="0"/>
    <n v="0"/>
    <n v="0"/>
    <n v="26"/>
    <n v="143835"/>
    <n v="11240"/>
    <m/>
  </r>
  <r>
    <d v="2018-08-01T00:00:00"/>
    <x v="1"/>
    <x v="5"/>
    <n v="0"/>
    <n v="0"/>
    <n v="0"/>
    <n v="0"/>
    <n v="0"/>
    <n v="0"/>
    <n v="1"/>
    <n v="17.88"/>
    <n v="2.12"/>
    <m/>
  </r>
  <r>
    <d v="2018-08-02T00:00:00"/>
    <x v="2"/>
    <x v="5"/>
    <n v="2"/>
    <n v="0"/>
    <n v="0"/>
    <n v="0"/>
    <n v="0"/>
    <n v="0"/>
    <n v="0"/>
    <n v="147.47"/>
    <n v="15.52"/>
    <m/>
  </r>
  <r>
    <d v="2018-08-03T00:00:00"/>
    <x v="3"/>
    <x v="5"/>
    <n v="0"/>
    <n v="0"/>
    <n v="0"/>
    <n v="0"/>
    <n v="0"/>
    <n v="0"/>
    <n v="0"/>
    <n v="60.620000000000005"/>
    <n v="6.38"/>
    <m/>
  </r>
  <r>
    <d v="2018-08-04T00:00:00"/>
    <x v="4"/>
    <x v="5"/>
    <n v="3"/>
    <n v="0"/>
    <n v="0"/>
    <n v="0"/>
    <n v="0"/>
    <n v="0"/>
    <n v="0"/>
    <n v="112.17"/>
    <n v="11.8"/>
    <m/>
  </r>
  <r>
    <d v="2018-08-05T00:00:00"/>
    <x v="5"/>
    <x v="5"/>
    <n v="15"/>
    <n v="0"/>
    <n v="0"/>
    <n v="0"/>
    <n v="0"/>
    <n v="0"/>
    <n v="0"/>
    <n v="115.81"/>
    <n v="12.19"/>
    <m/>
  </r>
  <r>
    <d v="2018-08-06T00:00:00"/>
    <x v="6"/>
    <x v="5"/>
    <n v="17"/>
    <n v="0"/>
    <n v="0"/>
    <n v="0"/>
    <n v="0"/>
    <n v="0"/>
    <n v="0"/>
    <n v="69.67"/>
    <n v="7.33"/>
    <m/>
  </r>
  <r>
    <d v="2018-08-07T00:00:00"/>
    <x v="7"/>
    <x v="5"/>
    <n v="3"/>
    <n v="0"/>
    <n v="0"/>
    <n v="0"/>
    <n v="0"/>
    <n v="0"/>
    <n v="1"/>
    <n v="45.24"/>
    <n v="4.76"/>
    <m/>
  </r>
  <r>
    <d v="2018-08-08T00:00:00"/>
    <x v="8"/>
    <x v="5"/>
    <n v="0"/>
    <n v="0"/>
    <n v="0"/>
    <n v="0"/>
    <n v="0"/>
    <n v="0"/>
    <n v="0"/>
    <n v="3.6199999999999997"/>
    <n v="0.38"/>
    <m/>
  </r>
  <r>
    <d v="2018-08-09T00:00:00"/>
    <x v="9"/>
    <x v="5"/>
    <n v="0"/>
    <n v="0"/>
    <n v="0"/>
    <n v="0"/>
    <n v="0"/>
    <n v="0"/>
    <n v="0"/>
    <n v="1.81"/>
    <n v="0.19"/>
    <m/>
  </r>
  <r>
    <d v="2018-08-10T00:00:00"/>
    <x v="10"/>
    <x v="5"/>
    <n v="0"/>
    <n v="0"/>
    <n v="0"/>
    <n v="0"/>
    <n v="0"/>
    <n v="0"/>
    <n v="0"/>
    <n v="2.72"/>
    <n v="0.28999999999999998"/>
    <m/>
  </r>
  <r>
    <d v="2018-08-11T00:00:00"/>
    <x v="11"/>
    <x v="5"/>
    <n v="0"/>
    <n v="0"/>
    <n v="0"/>
    <n v="0"/>
    <n v="0"/>
    <n v="0"/>
    <n v="0"/>
    <n v="5.4300000000000006"/>
    <n v="0.56999999999999995"/>
    <m/>
  </r>
  <r>
    <d v="2018-08-12T00:00:00"/>
    <x v="12"/>
    <x v="5"/>
    <n v="9"/>
    <n v="0"/>
    <n v="0"/>
    <n v="0"/>
    <n v="0"/>
    <n v="0"/>
    <n v="0"/>
    <n v="16.28"/>
    <n v="1.71"/>
    <m/>
  </r>
  <r>
    <d v="2018-08-13T00:00:00"/>
    <x v="13"/>
    <x v="5"/>
    <n v="28"/>
    <n v="1"/>
    <n v="0"/>
    <n v="0"/>
    <n v="0"/>
    <n v="0"/>
    <n v="0"/>
    <n v="81.419999999999987"/>
    <n v="8.57"/>
    <m/>
  </r>
  <r>
    <d v="2018-08-14T00:00:00"/>
    <x v="14"/>
    <x v="5"/>
    <n v="13"/>
    <n v="2"/>
    <n v="0"/>
    <n v="0"/>
    <n v="0"/>
    <n v="0"/>
    <n v="0"/>
    <n v="52.469999999999992"/>
    <n v="5.52"/>
    <m/>
  </r>
  <r>
    <d v="2018-08-15T00:00:00"/>
    <x v="15"/>
    <x v="5"/>
    <n v="14"/>
    <n v="0"/>
    <n v="0"/>
    <n v="0"/>
    <n v="0"/>
    <n v="0"/>
    <n v="0"/>
    <n v="14.469999999999999"/>
    <n v="1.52"/>
    <m/>
  </r>
  <r>
    <d v="2018-08-16T00:00:00"/>
    <x v="16"/>
    <x v="5"/>
    <n v="8"/>
    <n v="1"/>
    <n v="0"/>
    <n v="0"/>
    <n v="0"/>
    <n v="0"/>
    <n v="0"/>
    <n v="12.66"/>
    <n v="1.33"/>
    <m/>
  </r>
  <r>
    <d v="2018-08-17T00:00:00"/>
    <x v="17"/>
    <x v="5"/>
    <n v="34"/>
    <n v="1"/>
    <n v="0"/>
    <n v="0"/>
    <n v="0"/>
    <n v="0"/>
    <n v="0"/>
    <n v="38.900000000000006"/>
    <n v="4.09"/>
    <m/>
  </r>
  <r>
    <d v="2018-08-18T00:00:00"/>
    <x v="18"/>
    <x v="5"/>
    <n v="53"/>
    <n v="1"/>
    <n v="0"/>
    <n v="0"/>
    <n v="0"/>
    <n v="0"/>
    <n v="0"/>
    <n v="62.42"/>
    <n v="6.57"/>
    <m/>
  </r>
  <r>
    <d v="2018-08-19T00:00:00"/>
    <x v="19"/>
    <x v="5"/>
    <n v="40"/>
    <n v="3"/>
    <n v="0"/>
    <n v="0"/>
    <n v="0"/>
    <n v="0"/>
    <n v="0"/>
    <n v="90.47"/>
    <n v="9.52"/>
    <m/>
  </r>
  <r>
    <d v="2018-08-20T00:00:00"/>
    <x v="20"/>
    <x v="5"/>
    <n v="33"/>
    <n v="4"/>
    <n v="0"/>
    <n v="0"/>
    <n v="0"/>
    <n v="0"/>
    <n v="0"/>
    <n v="42.51"/>
    <n v="4.47"/>
    <m/>
  </r>
  <r>
    <d v="2018-08-21T00:00:00"/>
    <x v="21"/>
    <x v="5"/>
    <n v="56"/>
    <n v="0"/>
    <n v="0"/>
    <n v="0"/>
    <n v="0"/>
    <n v="0"/>
    <n v="0"/>
    <n v="35.28"/>
    <n v="3.71"/>
    <m/>
  </r>
  <r>
    <d v="2018-08-22T00:00:00"/>
    <x v="22"/>
    <x v="5"/>
    <n v="77"/>
    <n v="1"/>
    <n v="0"/>
    <n v="0"/>
    <n v="0"/>
    <n v="0"/>
    <n v="0"/>
    <n v="77.81"/>
    <n v="8.19"/>
    <m/>
  </r>
  <r>
    <d v="2018-08-23T00:00:00"/>
    <x v="23"/>
    <x v="5"/>
    <n v="179"/>
    <n v="4"/>
    <n v="0"/>
    <n v="0"/>
    <n v="1"/>
    <n v="0"/>
    <n v="0"/>
    <n v="111.27000000000001"/>
    <n v="11.71"/>
    <m/>
  </r>
  <r>
    <d v="2018-08-24T00:00:00"/>
    <x v="24"/>
    <x v="5"/>
    <n v="120"/>
    <n v="8"/>
    <n v="0"/>
    <n v="0"/>
    <n v="0"/>
    <n v="0"/>
    <n v="0"/>
    <n v="48.85"/>
    <n v="5.14"/>
    <m/>
  </r>
  <r>
    <d v="2018-08-25T00:00:00"/>
    <x v="25"/>
    <x v="5"/>
    <n v="41"/>
    <n v="4"/>
    <n v="0"/>
    <n v="0"/>
    <n v="0"/>
    <n v="0"/>
    <n v="0"/>
    <n v="36.19"/>
    <n v="3.81"/>
    <m/>
  </r>
  <r>
    <d v="2018-08-26T00:00:00"/>
    <x v="26"/>
    <x v="5"/>
    <n v="49"/>
    <n v="2"/>
    <n v="0"/>
    <n v="0"/>
    <n v="0"/>
    <n v="0"/>
    <n v="0"/>
    <n v="77.81"/>
    <n v="8.19"/>
    <m/>
  </r>
  <r>
    <d v="2018-08-27T00:00:00"/>
    <x v="27"/>
    <x v="5"/>
    <n v="208"/>
    <n v="6"/>
    <n v="0"/>
    <n v="0"/>
    <n v="0"/>
    <n v="0"/>
    <n v="0"/>
    <n v="95.9"/>
    <n v="10.09"/>
    <m/>
  </r>
  <r>
    <d v="2018-08-28T00:00:00"/>
    <x v="28"/>
    <x v="5"/>
    <n v="136"/>
    <n v="5"/>
    <n v="0"/>
    <n v="0"/>
    <n v="0"/>
    <n v="0"/>
    <n v="0"/>
    <n v="32.57"/>
    <n v="3.43"/>
    <m/>
  </r>
  <r>
    <d v="2018-08-29T00:00:00"/>
    <x v="29"/>
    <x v="5"/>
    <n v="103"/>
    <n v="1"/>
    <n v="0"/>
    <n v="0"/>
    <n v="0"/>
    <n v="0"/>
    <n v="0"/>
    <n v="156.51"/>
    <n v="16.47"/>
    <m/>
  </r>
  <r>
    <d v="2018-08-30T00:00:00"/>
    <x v="30"/>
    <x v="5"/>
    <n v="117"/>
    <n v="4"/>
    <n v="0"/>
    <n v="0"/>
    <n v="0"/>
    <n v="0"/>
    <n v="0"/>
    <n v="85.04"/>
    <n v="8.9499999999999993"/>
    <m/>
  </r>
  <r>
    <d v="2018-08-31T00:00:00"/>
    <x v="31"/>
    <x v="5"/>
    <n v="34"/>
    <n v="6"/>
    <n v="0"/>
    <n v="0"/>
    <n v="0"/>
    <n v="0"/>
    <n v="0"/>
    <n v="12.66"/>
    <n v="1.33"/>
    <m/>
  </r>
  <r>
    <d v="2018-09-01T00:00:00"/>
    <x v="32"/>
    <x v="5"/>
    <n v="10"/>
    <n v="7"/>
    <n v="0"/>
    <n v="0"/>
    <n v="0"/>
    <n v="0"/>
    <n v="0"/>
    <n v="4.53"/>
    <n v="0.48"/>
    <m/>
  </r>
  <r>
    <d v="2018-09-02T00:00:00"/>
    <x v="33"/>
    <x v="5"/>
    <n v="5"/>
    <n v="4"/>
    <n v="0"/>
    <n v="0"/>
    <n v="0"/>
    <n v="0"/>
    <n v="0"/>
    <n v="8.15"/>
    <n v="0.86"/>
    <m/>
  </r>
  <r>
    <d v="2018-09-03T00:00:00"/>
    <x v="34"/>
    <x v="5"/>
    <n v="59"/>
    <n v="5"/>
    <n v="0"/>
    <n v="0"/>
    <n v="0"/>
    <n v="0"/>
    <n v="0"/>
    <n v="17.189999999999998"/>
    <n v="1.81"/>
    <m/>
  </r>
  <r>
    <d v="2018-09-04T00:00:00"/>
    <x v="35"/>
    <x v="5"/>
    <n v="103"/>
    <n v="6"/>
    <n v="0"/>
    <n v="0"/>
    <n v="0"/>
    <n v="0"/>
    <n v="0"/>
    <n v="6.34"/>
    <n v="0.67"/>
    <m/>
  </r>
  <r>
    <d v="2018-09-05T00:00:00"/>
    <x v="36"/>
    <x v="5"/>
    <n v="50"/>
    <n v="6"/>
    <n v="0"/>
    <n v="0"/>
    <n v="0"/>
    <n v="0"/>
    <n v="0"/>
    <n v="9.9500000000000011"/>
    <n v="1.05"/>
    <m/>
  </r>
  <r>
    <d v="2018-09-06T00:00:00"/>
    <x v="37"/>
    <x v="5"/>
    <n v="3"/>
    <n v="0"/>
    <n v="0"/>
    <n v="0"/>
    <n v="0"/>
    <n v="0"/>
    <n v="0"/>
    <n v="1.81"/>
    <n v="0.19"/>
    <m/>
  </r>
  <r>
    <d v="2018-09-07T00:00:00"/>
    <x v="38"/>
    <x v="5"/>
    <n v="16"/>
    <n v="6"/>
    <n v="0"/>
    <n v="0"/>
    <n v="0"/>
    <n v="0"/>
    <n v="0"/>
    <n v="2.72"/>
    <n v="0.28999999999999998"/>
    <m/>
  </r>
  <r>
    <d v="2018-09-08T00:00:00"/>
    <x v="39"/>
    <x v="5"/>
    <n v="31"/>
    <n v="13"/>
    <n v="0"/>
    <n v="0"/>
    <n v="0"/>
    <n v="0"/>
    <n v="0"/>
    <n v="2.72"/>
    <n v="0.28999999999999998"/>
    <m/>
  </r>
  <r>
    <d v="2018-09-09T00:00:00"/>
    <x v="40"/>
    <x v="5"/>
    <n v="53"/>
    <n v="12"/>
    <n v="0"/>
    <n v="0"/>
    <n v="0"/>
    <n v="0"/>
    <n v="0"/>
    <n v="3.6199999999999997"/>
    <n v="0.38"/>
    <m/>
  </r>
  <r>
    <d v="2018-09-10T00:00:00"/>
    <x v="41"/>
    <x v="5"/>
    <n v="69"/>
    <n v="29"/>
    <n v="0"/>
    <n v="0"/>
    <n v="0"/>
    <n v="0"/>
    <n v="0"/>
    <n v="6.34"/>
    <n v="0.67"/>
    <m/>
  </r>
  <r>
    <d v="2018-09-11T00:00:00"/>
    <x v="42"/>
    <x v="5"/>
    <n v="135"/>
    <n v="42"/>
    <n v="0"/>
    <n v="0"/>
    <n v="0"/>
    <n v="0"/>
    <n v="2"/>
    <n v="8.15"/>
    <n v="0.86"/>
    <m/>
  </r>
  <r>
    <d v="2018-09-12T00:00:00"/>
    <x v="43"/>
    <x v="5"/>
    <n v="89"/>
    <n v="31"/>
    <n v="0"/>
    <n v="0"/>
    <n v="0"/>
    <n v="0"/>
    <n v="0"/>
    <n v="7.2299999999999995"/>
    <n v="0.76"/>
    <m/>
  </r>
  <r>
    <d v="2018-09-13T00:00:00"/>
    <x v="44"/>
    <x v="5"/>
    <n v="42"/>
    <n v="16"/>
    <n v="0"/>
    <n v="0"/>
    <n v="0"/>
    <n v="0"/>
    <n v="0"/>
    <n v="19.899999999999999"/>
    <n v="2.09"/>
    <m/>
  </r>
  <r>
    <d v="2018-09-14T00:00:00"/>
    <x v="45"/>
    <x v="5"/>
    <n v="116"/>
    <n v="54"/>
    <n v="0"/>
    <n v="0"/>
    <n v="0"/>
    <n v="0"/>
    <n v="0"/>
    <n v="49.77"/>
    <n v="5.24"/>
    <m/>
  </r>
  <r>
    <d v="2018-09-15T00:00:00"/>
    <x v="46"/>
    <x v="5"/>
    <n v="69"/>
    <n v="51"/>
    <n v="0"/>
    <n v="0"/>
    <n v="0"/>
    <n v="2"/>
    <n v="2"/>
    <n v="38"/>
    <n v="4"/>
    <m/>
  </r>
  <r>
    <d v="2018-09-16T00:00:00"/>
    <x v="47"/>
    <x v="5"/>
    <n v="190"/>
    <n v="36"/>
    <n v="0"/>
    <n v="0"/>
    <n v="1"/>
    <n v="2"/>
    <n v="2"/>
    <n v="17.189999999999998"/>
    <n v="1.81"/>
    <m/>
  </r>
  <r>
    <d v="2018-09-17T00:00:00"/>
    <x v="48"/>
    <x v="5"/>
    <n v="569"/>
    <n v="73"/>
    <n v="0"/>
    <n v="0"/>
    <n v="5"/>
    <n v="8"/>
    <n v="6"/>
    <n v="76"/>
    <n v="8"/>
    <m/>
  </r>
  <r>
    <d v="2018-09-18T00:00:00"/>
    <x v="49"/>
    <x v="5"/>
    <n v="132"/>
    <n v="52"/>
    <n v="0"/>
    <n v="0"/>
    <n v="1"/>
    <n v="1"/>
    <n v="4"/>
    <n v="63.319999999999993"/>
    <n v="6.66"/>
    <m/>
  </r>
  <r>
    <d v="2018-09-19T00:00:00"/>
    <x v="50"/>
    <x v="5"/>
    <n v="108"/>
    <n v="4"/>
    <n v="0"/>
    <n v="0"/>
    <n v="0"/>
    <n v="2"/>
    <n v="1"/>
    <n v="19"/>
    <n v="2"/>
    <m/>
  </r>
  <r>
    <d v="2018-09-20T00:00:00"/>
    <x v="51"/>
    <x v="5"/>
    <n v="55"/>
    <n v="25"/>
    <n v="0"/>
    <n v="0"/>
    <n v="0"/>
    <n v="0"/>
    <n v="0"/>
    <n v="17.189999999999998"/>
    <n v="1.81"/>
    <m/>
  </r>
  <r>
    <d v="2018-09-21T00:00:00"/>
    <x v="52"/>
    <x v="5"/>
    <n v="535"/>
    <n v="51"/>
    <n v="0"/>
    <n v="0"/>
    <n v="0"/>
    <n v="3"/>
    <n v="4"/>
    <n v="35.28"/>
    <n v="3.71"/>
    <m/>
  </r>
  <r>
    <d v="2018-09-22T00:00:00"/>
    <x v="53"/>
    <x v="5"/>
    <n v="183"/>
    <n v="13"/>
    <n v="0"/>
    <n v="0"/>
    <n v="5"/>
    <n v="7"/>
    <n v="16"/>
    <n v="78.7"/>
    <n v="8.2799999999999994"/>
    <m/>
  </r>
  <r>
    <d v="2018-09-23T00:00:00"/>
    <x v="54"/>
    <x v="5"/>
    <n v="58"/>
    <n v="14"/>
    <n v="0"/>
    <n v="0"/>
    <n v="2"/>
    <n v="6"/>
    <n v="15"/>
    <n v="35.28"/>
    <n v="3.71"/>
    <m/>
  </r>
  <r>
    <d v="2018-09-24T00:00:00"/>
    <x v="55"/>
    <x v="5"/>
    <n v="50"/>
    <n v="12"/>
    <n v="0"/>
    <n v="0"/>
    <n v="1"/>
    <n v="4"/>
    <n v="7"/>
    <n v="19"/>
    <n v="2"/>
    <m/>
  </r>
  <r>
    <d v="2018-09-25T00:00:00"/>
    <x v="56"/>
    <x v="5"/>
    <n v="66"/>
    <n v="22"/>
    <n v="0"/>
    <n v="0"/>
    <n v="3"/>
    <n v="6"/>
    <n v="9"/>
    <n v="15.38"/>
    <n v="1.62"/>
    <m/>
  </r>
  <r>
    <d v="2018-09-26T00:00:00"/>
    <x v="57"/>
    <x v="5"/>
    <n v="47"/>
    <n v="23"/>
    <n v="0"/>
    <n v="0"/>
    <n v="3"/>
    <n v="5"/>
    <n v="7"/>
    <n v="8.15"/>
    <n v="0.86"/>
    <m/>
  </r>
  <r>
    <d v="2018-09-27T00:00:00"/>
    <x v="58"/>
    <x v="5"/>
    <n v="44"/>
    <n v="15"/>
    <n v="0"/>
    <n v="0"/>
    <n v="1"/>
    <n v="3"/>
    <n v="5"/>
    <n v="7.2299999999999995"/>
    <n v="0.76"/>
    <m/>
  </r>
  <r>
    <d v="2018-09-28T00:00:00"/>
    <x v="59"/>
    <x v="5"/>
    <n v="44"/>
    <n v="10"/>
    <n v="0"/>
    <n v="0"/>
    <n v="1"/>
    <n v="4"/>
    <n v="5"/>
    <n v="5.4300000000000006"/>
    <n v="0.56999999999999995"/>
    <m/>
  </r>
  <r>
    <d v="2018-09-29T00:00:00"/>
    <x v="60"/>
    <x v="5"/>
    <n v="50"/>
    <n v="10"/>
    <n v="0"/>
    <n v="0"/>
    <n v="3"/>
    <n v="1"/>
    <n v="2"/>
    <n v="3.6199999999999997"/>
    <n v="0.38"/>
    <m/>
  </r>
  <r>
    <d v="2018-09-30T00:00:00"/>
    <x v="61"/>
    <x v="5"/>
    <n v="36"/>
    <n v="9"/>
    <n v="0"/>
    <n v="0"/>
    <n v="2"/>
    <n v="2"/>
    <n v="2"/>
    <n v="5.4300000000000006"/>
    <n v="0.56999999999999995"/>
    <m/>
  </r>
  <r>
    <d v="2018-10-01T00:00:00"/>
    <x v="62"/>
    <x v="5"/>
    <n v="96"/>
    <n v="5"/>
    <n v="0"/>
    <n v="0"/>
    <n v="1"/>
    <n v="4"/>
    <n v="3"/>
    <n v="2.72"/>
    <n v="0.28999999999999998"/>
    <m/>
  </r>
  <r>
    <d v="2018-10-02T00:00:00"/>
    <x v="63"/>
    <x v="5"/>
    <n v="31"/>
    <n v="6"/>
    <n v="0"/>
    <n v="0"/>
    <n v="3"/>
    <n v="5"/>
    <n v="8"/>
    <n v="0"/>
    <n v="0"/>
    <m/>
  </r>
  <r>
    <d v="2018-10-03T00:00:00"/>
    <x v="64"/>
    <x v="5"/>
    <n v="46"/>
    <n v="20"/>
    <n v="0"/>
    <n v="0"/>
    <n v="0"/>
    <n v="0"/>
    <n v="0"/>
    <n v="14.469999999999999"/>
    <n v="1.52"/>
    <m/>
  </r>
  <r>
    <d v="2018-10-04T00:00:00"/>
    <x v="65"/>
    <x v="5"/>
    <n v="15"/>
    <n v="1"/>
    <n v="0"/>
    <n v="0"/>
    <n v="3"/>
    <n v="3"/>
    <n v="3"/>
    <n v="3.6199999999999997"/>
    <n v="0.38"/>
    <m/>
  </r>
  <r>
    <d v="2018-10-05T00:00:00"/>
    <x v="66"/>
    <x v="5"/>
    <n v="12"/>
    <n v="6"/>
    <n v="0"/>
    <n v="0"/>
    <n v="3"/>
    <n v="5"/>
    <n v="2"/>
    <n v="0.92"/>
    <n v="0.1"/>
    <m/>
  </r>
  <r>
    <d v="2018-10-06T00:00:00"/>
    <x v="67"/>
    <x v="5"/>
    <n v="20"/>
    <n v="2"/>
    <n v="0"/>
    <n v="0"/>
    <n v="4"/>
    <n v="1"/>
    <n v="1"/>
    <n v="3.6199999999999997"/>
    <n v="0.38"/>
    <m/>
  </r>
  <r>
    <d v="2018-10-07T00:00:00"/>
    <x v="68"/>
    <x v="5"/>
    <n v="17"/>
    <n v="5"/>
    <n v="0"/>
    <n v="0"/>
    <n v="4"/>
    <n v="2"/>
    <n v="1"/>
    <n v="1.81"/>
    <n v="0.19"/>
    <m/>
  </r>
  <r>
    <d v="2018-10-08T00:00:00"/>
    <x v="69"/>
    <x v="5"/>
    <n v="21"/>
    <n v="7"/>
    <n v="0"/>
    <n v="0"/>
    <n v="11"/>
    <n v="2"/>
    <n v="1"/>
    <n v="2.72"/>
    <n v="0.28999999999999998"/>
    <m/>
  </r>
  <r>
    <d v="2018-10-09T00:00:00"/>
    <x v="70"/>
    <x v="5"/>
    <n v="12"/>
    <n v="2"/>
    <n v="0"/>
    <n v="0"/>
    <n v="7"/>
    <n v="5"/>
    <n v="0"/>
    <n v="0"/>
    <n v="0"/>
    <m/>
  </r>
  <r>
    <d v="2018-10-10T00:00:00"/>
    <x v="71"/>
    <x v="5"/>
    <n v="4"/>
    <n v="1"/>
    <n v="0"/>
    <n v="1"/>
    <n v="9"/>
    <n v="4"/>
    <n v="0"/>
    <n v="1.81"/>
    <n v="0.19"/>
    <m/>
  </r>
  <r>
    <d v="2018-10-11T00:00:00"/>
    <x v="72"/>
    <x v="5"/>
    <n v="10"/>
    <n v="0"/>
    <n v="0"/>
    <n v="0"/>
    <n v="10"/>
    <n v="0"/>
    <n v="0"/>
    <n v="0"/>
    <n v="0"/>
    <m/>
  </r>
  <r>
    <d v="2018-10-12T00:00:00"/>
    <x v="73"/>
    <x v="5"/>
    <n v="7"/>
    <n v="2"/>
    <n v="0"/>
    <n v="0"/>
    <n v="12"/>
    <n v="0"/>
    <n v="1"/>
    <n v="0"/>
    <n v="0"/>
    <m/>
  </r>
  <r>
    <d v="2018-10-13T00:00:00"/>
    <x v="74"/>
    <x v="5"/>
    <n v="7"/>
    <n v="0"/>
    <n v="0"/>
    <n v="0"/>
    <n v="10"/>
    <n v="4"/>
    <n v="0"/>
    <n v="0.92"/>
    <n v="0.1"/>
    <m/>
  </r>
  <r>
    <d v="2018-10-14T00:00:00"/>
    <x v="75"/>
    <x v="5"/>
    <n v="5"/>
    <n v="1"/>
    <n v="0"/>
    <n v="0"/>
    <n v="3"/>
    <n v="0"/>
    <n v="0"/>
    <n v="0"/>
    <n v="0"/>
    <m/>
  </r>
  <r>
    <d v="2018-10-15T00:00:00"/>
    <x v="76"/>
    <x v="5"/>
    <n v="4"/>
    <n v="0"/>
    <n v="0"/>
    <n v="0"/>
    <n v="6"/>
    <n v="2"/>
    <n v="0"/>
    <n v="0"/>
    <n v="0"/>
    <m/>
  </r>
  <r>
    <d v="2018-10-16T00:00:00"/>
    <x v="77"/>
    <x v="5"/>
    <n v="3"/>
    <n v="0"/>
    <n v="0"/>
    <n v="0"/>
    <n v="5"/>
    <n v="1"/>
    <n v="0"/>
    <n v="0"/>
    <n v="0"/>
    <m/>
  </r>
  <r>
    <d v="2018-10-17T00:00:00"/>
    <x v="78"/>
    <x v="5"/>
    <n v="1"/>
    <n v="0"/>
    <n v="0"/>
    <n v="0"/>
    <n v="12"/>
    <n v="1"/>
    <n v="0"/>
    <n v="1.81"/>
    <n v="0.19"/>
    <m/>
  </r>
  <r>
    <d v="2018-10-18T00:00:00"/>
    <x v="79"/>
    <x v="5"/>
    <n v="3"/>
    <n v="0"/>
    <n v="0"/>
    <n v="0"/>
    <n v="10"/>
    <n v="2"/>
    <n v="0"/>
    <n v="1.81"/>
    <n v="0.19"/>
    <m/>
  </r>
  <r>
    <d v="2018-10-19T00:00:00"/>
    <x v="80"/>
    <x v="5"/>
    <n v="3"/>
    <n v="0"/>
    <n v="0"/>
    <n v="0"/>
    <n v="10"/>
    <n v="1"/>
    <n v="0"/>
    <n v="3.6199999999999997"/>
    <n v="0.38"/>
    <m/>
  </r>
  <r>
    <d v="2018-10-20T00:00:00"/>
    <x v="81"/>
    <x v="5"/>
    <n v="1"/>
    <n v="0"/>
    <n v="0"/>
    <n v="0"/>
    <n v="9"/>
    <n v="1"/>
    <n v="0"/>
    <n v="1.81"/>
    <n v="0.19"/>
    <m/>
  </r>
  <r>
    <d v="2018-10-21T00:00:00"/>
    <x v="82"/>
    <x v="5"/>
    <n v="1"/>
    <n v="0"/>
    <n v="0"/>
    <n v="0"/>
    <n v="4"/>
    <n v="2"/>
    <n v="0"/>
    <n v="0"/>
    <n v="0"/>
    <m/>
  </r>
  <r>
    <d v="2018-10-22T00:00:00"/>
    <x v="83"/>
    <x v="5"/>
    <n v="2"/>
    <n v="0"/>
    <n v="0"/>
    <n v="0"/>
    <n v="13"/>
    <n v="3"/>
    <n v="0"/>
    <n v="0.92"/>
    <n v="0.1"/>
    <m/>
  </r>
  <r>
    <d v="2018-10-23T00:00:00"/>
    <x v="84"/>
    <x v="5"/>
    <n v="2"/>
    <n v="0"/>
    <n v="0"/>
    <n v="0"/>
    <n v="6"/>
    <n v="0"/>
    <n v="0"/>
    <n v="0.92"/>
    <n v="0.1"/>
    <m/>
  </r>
  <r>
    <d v="2018-10-24T00:00:00"/>
    <x v="85"/>
    <x v="5"/>
    <n v="0"/>
    <n v="0"/>
    <n v="0"/>
    <n v="0"/>
    <n v="4"/>
    <n v="4"/>
    <n v="0"/>
    <n v="3.6199999999999997"/>
    <n v="0.38"/>
    <m/>
  </r>
  <r>
    <d v="2018-10-25T00:00:00"/>
    <x v="86"/>
    <x v="5"/>
    <n v="7"/>
    <n v="0"/>
    <n v="0"/>
    <n v="0"/>
    <n v="14"/>
    <n v="5"/>
    <n v="0"/>
    <n v="3.6199999999999997"/>
    <n v="0.38"/>
    <m/>
  </r>
  <r>
    <d v="2018-10-26T00:00:00"/>
    <x v="87"/>
    <x v="5"/>
    <n v="30"/>
    <n v="0"/>
    <n v="0"/>
    <n v="1"/>
    <n v="9"/>
    <n v="3"/>
    <n v="0"/>
    <n v="3.6199999999999997"/>
    <n v="0.38"/>
    <m/>
  </r>
  <r>
    <d v="2018-10-27T00:00:00"/>
    <x v="88"/>
    <x v="5"/>
    <n v="9"/>
    <n v="0"/>
    <n v="3"/>
    <n v="0"/>
    <n v="13"/>
    <n v="3"/>
    <n v="0"/>
    <n v="6.34"/>
    <n v="0.67"/>
    <m/>
  </r>
  <r>
    <d v="2018-10-28T00:00:00"/>
    <x v="89"/>
    <x v="5"/>
    <n v="33"/>
    <n v="0"/>
    <n v="1"/>
    <n v="0"/>
    <n v="14"/>
    <n v="0"/>
    <n v="2"/>
    <n v="3.6199999999999997"/>
    <n v="0.38"/>
    <m/>
  </r>
  <r>
    <d v="2018-10-29T00:00:00"/>
    <x v="90"/>
    <x v="5"/>
    <n v="40"/>
    <n v="1"/>
    <n v="0"/>
    <n v="0"/>
    <n v="13"/>
    <n v="5"/>
    <n v="3"/>
    <n v="12.66"/>
    <n v="1.33"/>
    <m/>
  </r>
  <r>
    <d v="2018-10-30T00:00:00"/>
    <x v="91"/>
    <x v="5"/>
    <n v="5"/>
    <n v="0"/>
    <n v="0"/>
    <n v="0"/>
    <n v="12"/>
    <n v="10"/>
    <n v="3"/>
    <n v="10.850000000000001"/>
    <n v="1.1399999999999999"/>
    <m/>
  </r>
  <r>
    <d v="2018-10-31T00:00:00"/>
    <x v="92"/>
    <x v="5"/>
    <n v="3"/>
    <n v="0"/>
    <n v="0"/>
    <n v="0"/>
    <n v="13"/>
    <n v="13"/>
    <n v="2"/>
    <n v="6.34"/>
    <n v="0.67"/>
    <m/>
  </r>
  <r>
    <d v="2018-11-01T00:00:00"/>
    <x v="93"/>
    <x v="5"/>
    <n v="3"/>
    <n v="0"/>
    <n v="0"/>
    <n v="0"/>
    <n v="9"/>
    <n v="14"/>
    <n v="0"/>
    <n v="2.72"/>
    <n v="0.28999999999999998"/>
    <m/>
  </r>
  <r>
    <d v="2018-11-02T00:00:00"/>
    <x v="94"/>
    <x v="5"/>
    <n v="64"/>
    <n v="0"/>
    <n v="0"/>
    <n v="0"/>
    <n v="2"/>
    <n v="16"/>
    <n v="9"/>
    <n v="7.2299999999999995"/>
    <n v="0.76"/>
    <m/>
  </r>
  <r>
    <d v="2018-11-03T00:00:00"/>
    <x v="95"/>
    <x v="5"/>
    <n v="10"/>
    <n v="0"/>
    <n v="0"/>
    <n v="0"/>
    <n v="7"/>
    <n v="12"/>
    <n v="19"/>
    <n v="1.81"/>
    <n v="0.19"/>
    <m/>
  </r>
  <r>
    <d v="2018-11-04T00:00:00"/>
    <x v="96"/>
    <x v="5"/>
    <n v="14"/>
    <n v="0"/>
    <n v="0"/>
    <n v="0"/>
    <n v="5"/>
    <n v="6"/>
    <n v="19"/>
    <n v="0.92"/>
    <n v="0.1"/>
    <m/>
  </r>
  <r>
    <d v="2018-11-05T00:00:00"/>
    <x v="97"/>
    <x v="5"/>
    <n v="4"/>
    <n v="0"/>
    <n v="0"/>
    <n v="0"/>
    <n v="4"/>
    <n v="5"/>
    <n v="10"/>
    <n v="2.72"/>
    <n v="0.28999999999999998"/>
    <m/>
  </r>
  <r>
    <d v="2018-11-06T00:00:00"/>
    <x v="98"/>
    <x v="5"/>
    <n v="1"/>
    <n v="1"/>
    <n v="0"/>
    <n v="0"/>
    <n v="1"/>
    <n v="1"/>
    <n v="11"/>
    <n v="2.72"/>
    <n v="0.28999999999999998"/>
    <m/>
  </r>
  <r>
    <d v="2018-11-07T00:00:00"/>
    <x v="99"/>
    <x v="5"/>
    <n v="1"/>
    <n v="0"/>
    <n v="0"/>
    <n v="1"/>
    <n v="1"/>
    <n v="0"/>
    <n v="4"/>
    <n v="0"/>
    <n v="0"/>
    <m/>
  </r>
  <r>
    <d v="2018-11-08T00:00:00"/>
    <x v="100"/>
    <x v="5"/>
    <n v="0"/>
    <n v="0"/>
    <n v="0"/>
    <n v="0"/>
    <n v="2"/>
    <n v="0"/>
    <n v="2"/>
    <n v="2.72"/>
    <n v="0.28999999999999998"/>
    <m/>
  </r>
  <r>
    <d v="2018-11-09T00:00:00"/>
    <x v="101"/>
    <x v="5"/>
    <n v="1"/>
    <n v="0"/>
    <n v="0"/>
    <n v="0"/>
    <n v="3"/>
    <n v="1"/>
    <n v="4"/>
    <n v="0.92"/>
    <n v="0.1"/>
    <m/>
  </r>
  <r>
    <d v="2018-11-10T00:00:00"/>
    <x v="102"/>
    <x v="5"/>
    <n v="0"/>
    <n v="0"/>
    <n v="0"/>
    <n v="0"/>
    <n v="2"/>
    <n v="0"/>
    <n v="3"/>
    <n v="1.81"/>
    <n v="0.19"/>
    <m/>
  </r>
  <r>
    <d v="2018-11-11T00:00:00"/>
    <x v="103"/>
    <x v="5"/>
    <n v="0"/>
    <n v="0"/>
    <n v="0"/>
    <n v="0"/>
    <n v="0"/>
    <n v="0"/>
    <n v="1"/>
    <n v="0.92"/>
    <n v="0.1"/>
    <m/>
  </r>
  <r>
    <d v="2018-11-12T00:00:00"/>
    <x v="104"/>
    <x v="5"/>
    <n v="0"/>
    <n v="0"/>
    <n v="0"/>
    <n v="0"/>
    <n v="2"/>
    <n v="1"/>
    <n v="0"/>
    <n v="0.92"/>
    <n v="0.1"/>
    <m/>
  </r>
  <r>
    <d v="2018-11-13T00:00:00"/>
    <x v="105"/>
    <x v="5"/>
    <n v="0"/>
    <n v="0"/>
    <n v="0"/>
    <n v="0"/>
    <n v="1"/>
    <n v="0"/>
    <n v="0"/>
    <n v="0.92"/>
    <n v="0.1"/>
    <m/>
  </r>
  <r>
    <d v="2018-11-14T00:00:00"/>
    <x v="106"/>
    <x v="5"/>
    <n v="0"/>
    <n v="0"/>
    <n v="0"/>
    <n v="0"/>
    <n v="0"/>
    <n v="0"/>
    <n v="0"/>
    <n v="0"/>
    <n v="0"/>
    <m/>
  </r>
  <r>
    <d v="2018-11-15T00:00:00"/>
    <x v="107"/>
    <x v="5"/>
    <n v="2"/>
    <n v="0"/>
    <n v="0"/>
    <n v="0"/>
    <n v="0"/>
    <n v="0"/>
    <n v="1"/>
    <n v="0"/>
    <n v="0"/>
    <m/>
  </r>
  <r>
    <d v="2018-11-16T00:00:00"/>
    <x v="108"/>
    <x v="5"/>
    <n v="1"/>
    <n v="0"/>
    <n v="0"/>
    <n v="0"/>
    <n v="0"/>
    <n v="1"/>
    <n v="1"/>
    <n v="0"/>
    <n v="0"/>
    <m/>
  </r>
  <r>
    <d v="2018-11-17T00:00:00"/>
    <x v="109"/>
    <x v="5"/>
    <n v="0"/>
    <n v="0"/>
    <n v="0"/>
    <n v="0"/>
    <n v="0"/>
    <n v="0"/>
    <n v="0"/>
    <n v="0"/>
    <n v="0"/>
    <m/>
  </r>
  <r>
    <d v="2018-11-18T00:00:00"/>
    <x v="110"/>
    <x v="5"/>
    <n v="0"/>
    <n v="0"/>
    <n v="0"/>
    <n v="0"/>
    <n v="0"/>
    <n v="0"/>
    <n v="0"/>
    <n v="0"/>
    <n v="0"/>
    <m/>
  </r>
  <r>
    <d v="2018-11-19T00:00:00"/>
    <x v="111"/>
    <x v="5"/>
    <n v="0"/>
    <n v="0"/>
    <n v="0"/>
    <n v="0"/>
    <n v="1"/>
    <n v="1"/>
    <n v="0"/>
    <n v="0"/>
    <n v="0"/>
    <m/>
  </r>
  <r>
    <d v="2018-11-20T00:00:00"/>
    <x v="112"/>
    <x v="5"/>
    <n v="0"/>
    <n v="0"/>
    <n v="0"/>
    <n v="0"/>
    <n v="0"/>
    <n v="0"/>
    <n v="0"/>
    <n v="0"/>
    <n v="0"/>
    <m/>
  </r>
  <r>
    <d v="2018-11-21T00:00:00"/>
    <x v="113"/>
    <x v="5"/>
    <m/>
    <m/>
    <m/>
    <m/>
    <m/>
    <m/>
    <m/>
    <m/>
    <m/>
    <m/>
  </r>
  <r>
    <d v="2018-11-22T00:00:00"/>
    <x v="114"/>
    <x v="5"/>
    <m/>
    <m/>
    <m/>
    <m/>
    <m/>
    <m/>
    <m/>
    <m/>
    <m/>
    <m/>
  </r>
  <r>
    <d v="2018-11-23T00:00:00"/>
    <x v="115"/>
    <x v="5"/>
    <m/>
    <m/>
    <m/>
    <m/>
    <m/>
    <m/>
    <m/>
    <m/>
    <m/>
    <m/>
  </r>
  <r>
    <d v="2018-11-24T00:00:00"/>
    <x v="116"/>
    <x v="5"/>
    <m/>
    <m/>
    <m/>
    <m/>
    <m/>
    <m/>
    <m/>
    <m/>
    <m/>
    <m/>
  </r>
  <r>
    <d v="2018-11-25T00:00:00"/>
    <x v="117"/>
    <x v="5"/>
    <m/>
    <m/>
    <m/>
    <m/>
    <m/>
    <m/>
    <m/>
    <m/>
    <m/>
    <m/>
  </r>
  <r>
    <d v="2018-11-26T00:00:00"/>
    <x v="118"/>
    <x v="5"/>
    <m/>
    <m/>
    <m/>
    <m/>
    <m/>
    <m/>
    <m/>
    <m/>
    <m/>
    <m/>
  </r>
  <r>
    <d v="2018-11-27T00:00:00"/>
    <x v="119"/>
    <x v="5"/>
    <m/>
    <m/>
    <m/>
    <m/>
    <m/>
    <m/>
    <m/>
    <m/>
    <m/>
    <m/>
  </r>
  <r>
    <d v="2018-11-28T00:00:00"/>
    <x v="120"/>
    <x v="5"/>
    <m/>
    <m/>
    <m/>
    <m/>
    <m/>
    <m/>
    <m/>
    <m/>
    <m/>
    <m/>
  </r>
  <r>
    <d v="2018-11-29T00:00:00"/>
    <x v="121"/>
    <x v="5"/>
    <m/>
    <m/>
    <m/>
    <m/>
    <m/>
    <m/>
    <m/>
    <m/>
    <m/>
    <m/>
  </r>
  <r>
    <d v="2018-11-30T00:00:00"/>
    <x v="122"/>
    <x v="5"/>
    <m/>
    <m/>
    <m/>
    <m/>
    <m/>
    <m/>
    <m/>
    <m/>
    <m/>
    <m/>
  </r>
  <r>
    <d v="2019-07-31T00:00:00"/>
    <x v="0"/>
    <x v="6"/>
    <n v="67.36"/>
    <n v="1"/>
    <n v="0"/>
    <n v="0"/>
    <n v="0"/>
    <n v="0"/>
    <n v="28"/>
    <n v="88961"/>
    <n v="35800"/>
    <m/>
  </r>
  <r>
    <d v="2019-08-01T00:00:00"/>
    <x v="1"/>
    <x v="6"/>
    <n v="13.17"/>
    <n v="0"/>
    <n v="0"/>
    <n v="0"/>
    <n v="0"/>
    <n v="0"/>
    <n v="0"/>
    <n v="132"/>
    <n v="252"/>
    <m/>
  </r>
  <r>
    <d v="2019-08-02T00:00:00"/>
    <x v="2"/>
    <x v="6"/>
    <n v="6.04"/>
    <n v="0"/>
    <n v="0"/>
    <n v="0"/>
    <n v="0"/>
    <n v="0"/>
    <n v="2.0099999999999998"/>
    <n v="278"/>
    <n v="538"/>
    <m/>
  </r>
  <r>
    <d v="2019-08-03T00:00:00"/>
    <x v="3"/>
    <x v="6"/>
    <n v="13"/>
    <n v="0"/>
    <n v="0"/>
    <n v="0"/>
    <n v="0"/>
    <n v="0"/>
    <n v="2"/>
    <n v="158"/>
    <n v="218"/>
    <m/>
  </r>
  <r>
    <d v="2019-08-04T00:00:00"/>
    <x v="4"/>
    <x v="6"/>
    <n v="41"/>
    <n v="4"/>
    <n v="0"/>
    <n v="0"/>
    <n v="0"/>
    <n v="0"/>
    <n v="0"/>
    <n v="216"/>
    <n v="215"/>
    <m/>
  </r>
  <r>
    <d v="2019-08-05T00:00:00"/>
    <x v="5"/>
    <x v="6"/>
    <n v="11"/>
    <n v="0"/>
    <n v="0"/>
    <n v="0"/>
    <n v="0"/>
    <n v="0"/>
    <n v="0"/>
    <n v="118"/>
    <n v="86"/>
    <m/>
  </r>
  <r>
    <d v="2019-08-06T00:00:00"/>
    <x v="6"/>
    <x v="6"/>
    <n v="34"/>
    <n v="4"/>
    <n v="0"/>
    <n v="0"/>
    <n v="0"/>
    <n v="0"/>
    <n v="0"/>
    <n v="164"/>
    <n v="119"/>
    <m/>
  </r>
  <r>
    <d v="2019-08-07T00:00:00"/>
    <x v="7"/>
    <x v="6"/>
    <n v="16"/>
    <n v="0"/>
    <n v="1"/>
    <n v="0"/>
    <n v="0"/>
    <n v="0"/>
    <n v="2"/>
    <n v="114"/>
    <n v="83"/>
    <m/>
  </r>
  <r>
    <d v="2019-08-08T00:00:00"/>
    <x v="8"/>
    <x v="6"/>
    <n v="18"/>
    <n v="0"/>
    <n v="0"/>
    <n v="0"/>
    <n v="0"/>
    <n v="0"/>
    <n v="0"/>
    <n v="129"/>
    <n v="94"/>
    <m/>
  </r>
  <r>
    <d v="2019-08-09T00:00:00"/>
    <x v="9"/>
    <x v="6"/>
    <n v="21"/>
    <n v="0"/>
    <n v="0"/>
    <n v="0"/>
    <n v="0"/>
    <n v="0"/>
    <n v="0"/>
    <n v="95"/>
    <n v="68"/>
    <m/>
  </r>
  <r>
    <d v="2019-08-10T00:00:00"/>
    <x v="10"/>
    <x v="6"/>
    <n v="13"/>
    <n v="1"/>
    <n v="0"/>
    <n v="0"/>
    <n v="0"/>
    <n v="0"/>
    <n v="1"/>
    <n v="88"/>
    <n v="64"/>
    <m/>
  </r>
  <r>
    <d v="2019-08-11T00:00:00"/>
    <x v="11"/>
    <x v="6"/>
    <n v="13"/>
    <n v="0"/>
    <n v="0"/>
    <n v="0"/>
    <n v="0"/>
    <n v="0"/>
    <n v="0"/>
    <n v="46"/>
    <n v="33"/>
    <m/>
  </r>
  <r>
    <d v="2019-08-12T00:00:00"/>
    <x v="12"/>
    <x v="6"/>
    <n v="39"/>
    <n v="0"/>
    <n v="0"/>
    <n v="0"/>
    <n v="0"/>
    <n v="0"/>
    <n v="1"/>
    <n v="54"/>
    <n v="39"/>
    <m/>
  </r>
  <r>
    <d v="2019-08-13T00:00:00"/>
    <x v="13"/>
    <x v="6"/>
    <n v="24"/>
    <n v="1"/>
    <n v="0"/>
    <n v="0"/>
    <n v="0"/>
    <n v="0"/>
    <n v="0"/>
    <n v="86"/>
    <n v="62"/>
    <m/>
  </r>
  <r>
    <d v="2019-08-14T00:00:00"/>
    <x v="14"/>
    <x v="6"/>
    <n v="20"/>
    <n v="0"/>
    <n v="0"/>
    <n v="0"/>
    <n v="0"/>
    <n v="0"/>
    <n v="2"/>
    <n v="39"/>
    <n v="29"/>
    <m/>
  </r>
  <r>
    <d v="2019-08-15T00:00:00"/>
    <x v="15"/>
    <x v="6"/>
    <n v="30"/>
    <n v="0"/>
    <n v="0"/>
    <n v="0"/>
    <n v="0"/>
    <n v="0"/>
    <n v="0"/>
    <n v="25"/>
    <n v="18"/>
    <m/>
  </r>
  <r>
    <d v="2019-08-16T00:00:00"/>
    <x v="16"/>
    <x v="6"/>
    <n v="19"/>
    <n v="2"/>
    <n v="0"/>
    <n v="0"/>
    <n v="0"/>
    <n v="0"/>
    <n v="0"/>
    <n v="26"/>
    <n v="18"/>
    <m/>
  </r>
  <r>
    <d v="2019-08-17T00:00:00"/>
    <x v="17"/>
    <x v="6"/>
    <n v="30"/>
    <n v="1"/>
    <n v="0"/>
    <n v="0"/>
    <n v="0"/>
    <n v="0"/>
    <n v="0"/>
    <n v="8"/>
    <n v="6"/>
    <m/>
  </r>
  <r>
    <d v="2019-08-18T00:00:00"/>
    <x v="18"/>
    <x v="6"/>
    <n v="45"/>
    <n v="0"/>
    <n v="0"/>
    <n v="0"/>
    <n v="0"/>
    <n v="0"/>
    <n v="0"/>
    <n v="8"/>
    <n v="5"/>
    <m/>
  </r>
  <r>
    <d v="2019-08-19T00:00:00"/>
    <x v="19"/>
    <x v="6"/>
    <n v="55"/>
    <n v="3"/>
    <n v="0"/>
    <n v="0"/>
    <n v="0"/>
    <n v="0"/>
    <n v="0"/>
    <n v="12"/>
    <n v="9"/>
    <m/>
  </r>
  <r>
    <d v="2019-08-20T00:00:00"/>
    <x v="20"/>
    <x v="6"/>
    <n v="71"/>
    <n v="3"/>
    <n v="0"/>
    <n v="0"/>
    <n v="0"/>
    <n v="0"/>
    <n v="0"/>
    <n v="6"/>
    <n v="5"/>
    <m/>
  </r>
  <r>
    <d v="2019-08-21T00:00:00"/>
    <x v="21"/>
    <x v="6"/>
    <n v="57"/>
    <n v="1"/>
    <n v="0"/>
    <n v="0"/>
    <n v="0"/>
    <n v="0"/>
    <n v="0"/>
    <n v="12"/>
    <n v="9"/>
    <m/>
  </r>
  <r>
    <d v="2019-08-22T00:00:00"/>
    <x v="22"/>
    <x v="6"/>
    <n v="67"/>
    <n v="3"/>
    <n v="0"/>
    <n v="0"/>
    <n v="0"/>
    <n v="0"/>
    <n v="0"/>
    <n v="10"/>
    <n v="8"/>
    <m/>
  </r>
  <r>
    <d v="2019-08-23T00:00:00"/>
    <x v="23"/>
    <x v="6"/>
    <n v="49"/>
    <n v="7"/>
    <n v="0"/>
    <n v="0"/>
    <n v="0"/>
    <n v="0"/>
    <n v="0"/>
    <n v="12"/>
    <n v="8"/>
    <m/>
  </r>
  <r>
    <d v="2019-08-24T00:00:00"/>
    <x v="24"/>
    <x v="6"/>
    <n v="71"/>
    <n v="1"/>
    <n v="0"/>
    <n v="0"/>
    <n v="0"/>
    <n v="0"/>
    <n v="0"/>
    <n v="6"/>
    <n v="5"/>
    <m/>
  </r>
  <r>
    <d v="2019-08-25T00:00:00"/>
    <x v="25"/>
    <x v="6"/>
    <n v="43"/>
    <n v="0"/>
    <n v="0"/>
    <n v="0"/>
    <n v="1"/>
    <n v="0"/>
    <n v="1"/>
    <n v="7"/>
    <n v="5"/>
    <m/>
  </r>
  <r>
    <d v="2019-08-26T00:00:00"/>
    <x v="26"/>
    <x v="6"/>
    <n v="113"/>
    <n v="13"/>
    <n v="0"/>
    <n v="0"/>
    <n v="0"/>
    <n v="0"/>
    <n v="0"/>
    <n v="8"/>
    <n v="5"/>
    <m/>
  </r>
  <r>
    <d v="2019-08-27T00:00:00"/>
    <x v="27"/>
    <x v="6"/>
    <n v="60"/>
    <n v="15"/>
    <n v="0"/>
    <n v="0"/>
    <n v="0"/>
    <n v="1"/>
    <n v="0"/>
    <n v="10"/>
    <n v="7"/>
    <m/>
  </r>
  <r>
    <d v="2019-08-28T00:00:00"/>
    <x v="28"/>
    <x v="6"/>
    <n v="50"/>
    <n v="9"/>
    <n v="0"/>
    <n v="0"/>
    <n v="3"/>
    <n v="0"/>
    <n v="0"/>
    <n v="5"/>
    <n v="4"/>
    <m/>
  </r>
  <r>
    <d v="2019-08-29T00:00:00"/>
    <x v="29"/>
    <x v="6"/>
    <n v="17"/>
    <n v="7"/>
    <n v="0"/>
    <n v="0"/>
    <n v="0"/>
    <n v="0"/>
    <n v="0"/>
    <n v="3"/>
    <n v="2"/>
    <m/>
  </r>
  <r>
    <d v="2019-08-30T00:00:00"/>
    <x v="30"/>
    <x v="6"/>
    <n v="32"/>
    <n v="5"/>
    <n v="0"/>
    <n v="0"/>
    <n v="0"/>
    <n v="0"/>
    <n v="0"/>
    <n v="3"/>
    <n v="3"/>
    <m/>
  </r>
  <r>
    <d v="2019-08-31T00:00:00"/>
    <x v="31"/>
    <x v="6"/>
    <n v="26"/>
    <n v="5"/>
    <n v="0"/>
    <n v="0"/>
    <n v="0"/>
    <n v="0"/>
    <n v="0"/>
    <n v="2"/>
    <n v="2"/>
    <m/>
  </r>
  <r>
    <d v="2019-09-01T00:00:00"/>
    <x v="32"/>
    <x v="6"/>
    <n v="54"/>
    <n v="4"/>
    <n v="0"/>
    <n v="0"/>
    <n v="0"/>
    <n v="0"/>
    <n v="0"/>
    <n v="0"/>
    <n v="0"/>
    <m/>
  </r>
  <r>
    <d v="2019-09-02T00:00:00"/>
    <x v="33"/>
    <x v="6"/>
    <n v="64"/>
    <n v="7"/>
    <n v="0"/>
    <n v="0"/>
    <n v="0"/>
    <n v="0"/>
    <n v="0"/>
    <n v="1"/>
    <n v="0"/>
    <m/>
  </r>
  <r>
    <d v="2019-09-03T00:00:00"/>
    <x v="34"/>
    <x v="6"/>
    <n v="106"/>
    <n v="9"/>
    <n v="0"/>
    <n v="0"/>
    <n v="0"/>
    <n v="0"/>
    <n v="0"/>
    <n v="2"/>
    <n v="1"/>
    <m/>
  </r>
  <r>
    <d v="2019-09-04T00:00:00"/>
    <x v="35"/>
    <x v="6"/>
    <n v="75"/>
    <n v="14"/>
    <n v="0"/>
    <n v="0"/>
    <n v="0"/>
    <n v="0"/>
    <n v="0"/>
    <n v="2"/>
    <n v="1"/>
    <m/>
  </r>
  <r>
    <d v="2019-09-05T00:00:00"/>
    <x v="36"/>
    <x v="6"/>
    <n v="46"/>
    <n v="16"/>
    <n v="0"/>
    <n v="0"/>
    <n v="0"/>
    <n v="0"/>
    <n v="0"/>
    <n v="0"/>
    <n v="0"/>
    <m/>
  </r>
  <r>
    <d v="2019-09-06T00:00:00"/>
    <x v="37"/>
    <x v="6"/>
    <n v="25"/>
    <n v="10"/>
    <n v="0"/>
    <n v="0"/>
    <n v="0"/>
    <n v="0"/>
    <n v="0"/>
    <n v="1"/>
    <n v="1"/>
    <m/>
  </r>
  <r>
    <d v="2019-09-07T00:00:00"/>
    <x v="38"/>
    <x v="6"/>
    <n v="29"/>
    <n v="7"/>
    <n v="0"/>
    <n v="0"/>
    <n v="0"/>
    <n v="0"/>
    <n v="0"/>
    <n v="1"/>
    <n v="0"/>
    <m/>
  </r>
  <r>
    <d v="2019-09-08T00:00:00"/>
    <x v="39"/>
    <x v="6"/>
    <n v="37"/>
    <n v="12"/>
    <n v="0"/>
    <n v="0"/>
    <n v="0"/>
    <n v="0"/>
    <n v="0"/>
    <n v="0"/>
    <n v="0"/>
    <m/>
  </r>
  <r>
    <d v="2019-09-09T00:00:00"/>
    <x v="40"/>
    <x v="6"/>
    <n v="39"/>
    <n v="15"/>
    <n v="0"/>
    <n v="0"/>
    <n v="1"/>
    <n v="0"/>
    <n v="0"/>
    <n v="1"/>
    <n v="0"/>
    <m/>
  </r>
  <r>
    <d v="2019-09-10T00:00:00"/>
    <x v="41"/>
    <x v="6"/>
    <n v="87"/>
    <n v="26"/>
    <n v="0"/>
    <n v="0"/>
    <n v="0"/>
    <n v="0"/>
    <n v="0"/>
    <n v="1"/>
    <n v="0"/>
    <m/>
  </r>
  <r>
    <d v="2019-09-11T00:00:00"/>
    <x v="42"/>
    <x v="6"/>
    <n v="78"/>
    <n v="11"/>
    <n v="0"/>
    <n v="0"/>
    <n v="0"/>
    <n v="0"/>
    <n v="0"/>
    <n v="1"/>
    <n v="0"/>
    <m/>
  </r>
  <r>
    <d v="2019-09-12T00:00:00"/>
    <x v="43"/>
    <x v="6"/>
    <n v="155"/>
    <n v="8"/>
    <n v="0"/>
    <n v="0"/>
    <n v="7"/>
    <n v="0"/>
    <n v="0"/>
    <n v="1"/>
    <n v="1"/>
    <m/>
  </r>
  <r>
    <d v="2019-09-13T00:00:00"/>
    <x v="44"/>
    <x v="6"/>
    <n v="212"/>
    <n v="31"/>
    <n v="0"/>
    <n v="0"/>
    <n v="0"/>
    <n v="2"/>
    <n v="5"/>
    <n v="12"/>
    <n v="9"/>
    <m/>
  </r>
  <r>
    <d v="2019-09-14T00:00:00"/>
    <x v="45"/>
    <x v="6"/>
    <n v="80"/>
    <n v="25"/>
    <n v="0"/>
    <n v="0"/>
    <n v="1"/>
    <n v="0"/>
    <n v="3"/>
    <n v="21"/>
    <n v="16"/>
    <m/>
  </r>
  <r>
    <d v="2019-09-15T00:00:00"/>
    <x v="46"/>
    <x v="6"/>
    <n v="129"/>
    <n v="13"/>
    <n v="0"/>
    <n v="0"/>
    <n v="2"/>
    <n v="1"/>
    <n v="0"/>
    <n v="8"/>
    <n v="5"/>
    <m/>
  </r>
  <r>
    <d v="2019-09-16T00:00:00"/>
    <x v="47"/>
    <x v="6"/>
    <n v="80"/>
    <n v="18"/>
    <n v="0"/>
    <n v="0"/>
    <n v="0"/>
    <n v="0"/>
    <n v="0"/>
    <n v="7"/>
    <n v="5"/>
    <m/>
  </r>
  <r>
    <d v="2019-09-17T00:00:00"/>
    <x v="48"/>
    <x v="6"/>
    <n v="94"/>
    <n v="23"/>
    <n v="0"/>
    <n v="0"/>
    <n v="0"/>
    <n v="0"/>
    <n v="0"/>
    <n v="6"/>
    <n v="5"/>
    <m/>
  </r>
  <r>
    <d v="2019-09-18T00:00:00"/>
    <x v="49"/>
    <x v="6"/>
    <n v="99"/>
    <n v="31"/>
    <n v="0"/>
    <n v="0"/>
    <n v="0"/>
    <n v="0"/>
    <n v="0"/>
    <n v="6"/>
    <n v="4"/>
    <m/>
  </r>
  <r>
    <d v="2019-09-19T00:00:00"/>
    <x v="50"/>
    <x v="6"/>
    <n v="33"/>
    <n v="21"/>
    <n v="0"/>
    <n v="0"/>
    <n v="0"/>
    <n v="0"/>
    <n v="0"/>
    <n v="11"/>
    <n v="8"/>
    <m/>
  </r>
  <r>
    <d v="2019-09-20T00:00:00"/>
    <x v="51"/>
    <x v="6"/>
    <n v="51"/>
    <n v="27"/>
    <n v="0"/>
    <n v="0"/>
    <n v="0"/>
    <n v="0"/>
    <n v="0"/>
    <n v="3"/>
    <n v="3"/>
    <m/>
  </r>
  <r>
    <d v="2019-09-21T00:00:00"/>
    <x v="52"/>
    <x v="6"/>
    <n v="59"/>
    <n v="22"/>
    <n v="0"/>
    <n v="0"/>
    <n v="1"/>
    <n v="0"/>
    <n v="1"/>
    <n v="6"/>
    <n v="5"/>
    <m/>
  </r>
  <r>
    <d v="2019-09-22T00:00:00"/>
    <x v="53"/>
    <x v="6"/>
    <n v="31"/>
    <n v="8"/>
    <n v="0"/>
    <n v="0"/>
    <n v="0"/>
    <n v="0"/>
    <n v="0"/>
    <n v="4"/>
    <n v="3"/>
    <m/>
  </r>
  <r>
    <d v="2019-09-23T00:00:00"/>
    <x v="54"/>
    <x v="6"/>
    <n v="39"/>
    <n v="10"/>
    <n v="0"/>
    <n v="0"/>
    <n v="0"/>
    <n v="0"/>
    <n v="0"/>
    <n v="7"/>
    <n v="5"/>
    <m/>
  </r>
  <r>
    <d v="2019-09-24T00:00:00"/>
    <x v="55"/>
    <x v="6"/>
    <n v="53"/>
    <n v="13"/>
    <n v="0"/>
    <n v="0"/>
    <n v="1"/>
    <n v="0"/>
    <n v="0"/>
    <n v="6"/>
    <n v="5"/>
    <m/>
  </r>
  <r>
    <d v="2019-09-25T00:00:00"/>
    <x v="56"/>
    <x v="6"/>
    <n v="33"/>
    <n v="6"/>
    <n v="0"/>
    <n v="0"/>
    <n v="0"/>
    <n v="0"/>
    <n v="0"/>
    <n v="1"/>
    <n v="1"/>
    <m/>
  </r>
  <r>
    <d v="2019-09-26T00:00:00"/>
    <x v="57"/>
    <x v="6"/>
    <n v="25"/>
    <n v="5"/>
    <n v="0"/>
    <n v="0"/>
    <n v="0"/>
    <n v="0"/>
    <n v="0"/>
    <n v="3"/>
    <n v="2"/>
    <m/>
  </r>
  <r>
    <d v="2019-09-27T00:00:00"/>
    <x v="58"/>
    <x v="6"/>
    <n v="64"/>
    <n v="6"/>
    <n v="0"/>
    <n v="0"/>
    <n v="0"/>
    <n v="0"/>
    <n v="0"/>
    <n v="2"/>
    <n v="2"/>
    <m/>
  </r>
  <r>
    <d v="2019-09-28T00:00:00"/>
    <x v="59"/>
    <x v="6"/>
    <n v="35"/>
    <n v="21"/>
    <n v="0"/>
    <n v="0"/>
    <n v="0"/>
    <n v="0"/>
    <n v="0"/>
    <n v="3"/>
    <n v="2"/>
    <m/>
  </r>
  <r>
    <d v="2019-09-29T00:00:00"/>
    <x v="60"/>
    <x v="6"/>
    <n v="23"/>
    <n v="10"/>
    <n v="0"/>
    <n v="0"/>
    <n v="0"/>
    <n v="0"/>
    <n v="0"/>
    <n v="1"/>
    <n v="1"/>
    <m/>
  </r>
  <r>
    <d v="2019-09-30T00:00:00"/>
    <x v="61"/>
    <x v="6"/>
    <n v="22"/>
    <n v="9"/>
    <n v="0"/>
    <n v="0"/>
    <n v="0"/>
    <n v="0"/>
    <n v="0"/>
    <n v="3"/>
    <n v="3"/>
    <m/>
  </r>
  <r>
    <d v="2019-10-01T00:00:00"/>
    <x v="62"/>
    <x v="6"/>
    <n v="12"/>
    <n v="4"/>
    <n v="0"/>
    <n v="0"/>
    <n v="1"/>
    <n v="0"/>
    <n v="0"/>
    <n v="2"/>
    <n v="2"/>
    <m/>
  </r>
  <r>
    <d v="2019-10-02T00:00:00"/>
    <x v="63"/>
    <x v="6"/>
    <n v="16"/>
    <n v="1"/>
    <n v="0"/>
    <n v="0"/>
    <n v="6"/>
    <n v="0"/>
    <n v="0"/>
    <n v="3"/>
    <n v="3"/>
    <m/>
  </r>
  <r>
    <d v="2019-10-03T00:00:00"/>
    <x v="64"/>
    <x v="6"/>
    <n v="10"/>
    <n v="0"/>
    <n v="0"/>
    <n v="0"/>
    <n v="3"/>
    <n v="1"/>
    <n v="0"/>
    <n v="2"/>
    <n v="1"/>
    <m/>
  </r>
  <r>
    <d v="2019-10-04T00:00:00"/>
    <x v="65"/>
    <x v="6"/>
    <n v="33"/>
    <n v="4"/>
    <n v="0"/>
    <n v="0"/>
    <n v="2"/>
    <n v="0"/>
    <n v="1"/>
    <n v="1"/>
    <n v="0"/>
    <m/>
  </r>
  <r>
    <d v="2019-10-05T00:00:00"/>
    <x v="66"/>
    <x v="6"/>
    <n v="28"/>
    <n v="4"/>
    <n v="0"/>
    <n v="0"/>
    <n v="4"/>
    <n v="0"/>
    <n v="0"/>
    <n v="5"/>
    <n v="3"/>
    <m/>
  </r>
  <r>
    <d v="2019-10-06T00:00:00"/>
    <x v="67"/>
    <x v="6"/>
    <n v="16"/>
    <n v="1"/>
    <n v="0"/>
    <n v="0"/>
    <n v="5"/>
    <n v="0"/>
    <n v="1"/>
    <n v="5"/>
    <n v="4"/>
    <m/>
  </r>
  <r>
    <d v="2019-10-07T00:00:00"/>
    <x v="68"/>
    <x v="6"/>
    <n v="9"/>
    <n v="4"/>
    <n v="0"/>
    <n v="0"/>
    <n v="2"/>
    <n v="0"/>
    <n v="0"/>
    <n v="5"/>
    <n v="3"/>
    <m/>
  </r>
  <r>
    <d v="2019-10-08T00:00:00"/>
    <x v="69"/>
    <x v="6"/>
    <n v="22"/>
    <n v="0"/>
    <n v="0"/>
    <n v="0"/>
    <n v="4"/>
    <n v="1"/>
    <n v="0"/>
    <n v="5"/>
    <n v="3"/>
    <m/>
  </r>
  <r>
    <d v="2019-10-09T00:00:00"/>
    <x v="70"/>
    <x v="6"/>
    <n v="7"/>
    <n v="0"/>
    <n v="0"/>
    <n v="0"/>
    <n v="4"/>
    <n v="0"/>
    <n v="1"/>
    <n v="5"/>
    <n v="3"/>
    <m/>
  </r>
  <r>
    <d v="2019-10-10T00:00:00"/>
    <x v="71"/>
    <x v="6"/>
    <n v="4"/>
    <n v="2"/>
    <n v="0"/>
    <n v="0"/>
    <n v="9"/>
    <n v="0"/>
    <n v="0"/>
    <n v="6"/>
    <n v="5"/>
    <m/>
  </r>
  <r>
    <d v="2019-10-11T00:00:00"/>
    <x v="72"/>
    <x v="6"/>
    <n v="9"/>
    <n v="1"/>
    <n v="0"/>
    <n v="0"/>
    <n v="5"/>
    <n v="2"/>
    <n v="0"/>
    <n v="2"/>
    <n v="1"/>
    <m/>
  </r>
  <r>
    <d v="2019-10-12T00:00:00"/>
    <x v="73"/>
    <x v="6"/>
    <n v="3"/>
    <n v="1"/>
    <n v="0"/>
    <n v="0"/>
    <n v="4"/>
    <n v="0"/>
    <n v="0"/>
    <n v="2"/>
    <n v="2"/>
    <m/>
  </r>
  <r>
    <d v="2019-10-13T00:00:00"/>
    <x v="74"/>
    <x v="6"/>
    <n v="7"/>
    <n v="1"/>
    <n v="0"/>
    <n v="0"/>
    <n v="11"/>
    <n v="0"/>
    <n v="0"/>
    <n v="1"/>
    <n v="1"/>
    <m/>
  </r>
  <r>
    <d v="2019-10-14T00:00:00"/>
    <x v="75"/>
    <x v="6"/>
    <n v="6"/>
    <n v="4"/>
    <n v="0"/>
    <n v="0"/>
    <n v="15"/>
    <n v="2"/>
    <n v="0"/>
    <n v="1"/>
    <n v="0"/>
    <m/>
  </r>
  <r>
    <d v="2019-10-15T00:00:00"/>
    <x v="76"/>
    <x v="6"/>
    <n v="16"/>
    <n v="1"/>
    <n v="0"/>
    <n v="0"/>
    <n v="7"/>
    <n v="1"/>
    <n v="1"/>
    <n v="1"/>
    <n v="0"/>
    <m/>
  </r>
  <r>
    <d v="2019-10-16T00:00:00"/>
    <x v="77"/>
    <x v="6"/>
    <n v="90"/>
    <n v="4"/>
    <n v="0"/>
    <n v="0"/>
    <n v="27"/>
    <n v="2"/>
    <n v="1"/>
    <n v="4"/>
    <n v="3"/>
    <m/>
  </r>
  <r>
    <d v="2019-10-17T00:00:00"/>
    <x v="78"/>
    <x v="6"/>
    <n v="72"/>
    <n v="12"/>
    <n v="0"/>
    <n v="0"/>
    <n v="40"/>
    <n v="3"/>
    <n v="0"/>
    <n v="5"/>
    <n v="4"/>
    <m/>
  </r>
  <r>
    <d v="2019-10-18T00:00:00"/>
    <x v="79"/>
    <x v="6"/>
    <n v="9"/>
    <n v="3"/>
    <n v="0"/>
    <n v="0"/>
    <n v="2"/>
    <n v="0"/>
    <n v="0"/>
    <n v="5"/>
    <n v="3"/>
    <m/>
  </r>
  <r>
    <d v="2019-10-19T00:00:00"/>
    <x v="80"/>
    <x v="6"/>
    <n v="4"/>
    <n v="1"/>
    <n v="0"/>
    <n v="0"/>
    <n v="22"/>
    <n v="5"/>
    <n v="0"/>
    <n v="59"/>
    <n v="42"/>
    <m/>
  </r>
  <r>
    <d v="2019-10-20T00:00:00"/>
    <x v="81"/>
    <x v="6"/>
    <n v="2"/>
    <n v="0"/>
    <n v="0"/>
    <n v="0"/>
    <n v="5"/>
    <n v="5"/>
    <n v="1"/>
    <n v="34"/>
    <n v="24"/>
    <m/>
  </r>
  <r>
    <d v="2019-10-21T00:00:00"/>
    <x v="82"/>
    <x v="6"/>
    <n v="2"/>
    <n v="0"/>
    <n v="0"/>
    <n v="0"/>
    <n v="7"/>
    <n v="2"/>
    <n v="1"/>
    <n v="26"/>
    <n v="19"/>
    <m/>
  </r>
  <r>
    <d v="2019-10-22T00:00:00"/>
    <x v="83"/>
    <x v="6"/>
    <n v="5"/>
    <n v="1"/>
    <n v="0"/>
    <n v="0"/>
    <n v="8"/>
    <n v="2"/>
    <n v="1"/>
    <n v="24"/>
    <n v="17"/>
    <m/>
  </r>
  <r>
    <d v="2019-10-23T00:00:00"/>
    <x v="84"/>
    <x v="6"/>
    <n v="3"/>
    <n v="0"/>
    <n v="0"/>
    <n v="0"/>
    <n v="10"/>
    <n v="2"/>
    <n v="3"/>
    <n v="19"/>
    <n v="13"/>
    <m/>
  </r>
  <r>
    <d v="2019-10-24T00:00:00"/>
    <x v="85"/>
    <x v="6"/>
    <n v="0"/>
    <n v="0"/>
    <n v="0"/>
    <n v="0"/>
    <n v="12"/>
    <n v="4"/>
    <n v="1"/>
    <n v="10"/>
    <n v="7"/>
    <m/>
  </r>
  <r>
    <d v="2019-10-25T00:00:00"/>
    <x v="86"/>
    <x v="6"/>
    <n v="4"/>
    <n v="0"/>
    <n v="0"/>
    <n v="0"/>
    <n v="4"/>
    <n v="2"/>
    <n v="2"/>
    <n v="2"/>
    <n v="2"/>
    <m/>
  </r>
  <r>
    <d v="2019-10-26T00:00:00"/>
    <x v="87"/>
    <x v="6"/>
    <n v="26"/>
    <n v="6"/>
    <n v="0"/>
    <n v="0"/>
    <n v="0"/>
    <n v="0"/>
    <n v="0"/>
    <n v="3"/>
    <n v="3"/>
    <m/>
  </r>
  <r>
    <d v="2019-10-27T00:00:00"/>
    <x v="88"/>
    <x v="6"/>
    <n v="4"/>
    <n v="1"/>
    <n v="0"/>
    <n v="0"/>
    <n v="1"/>
    <n v="2"/>
    <n v="0"/>
    <n v="9"/>
    <n v="7"/>
    <m/>
  </r>
  <r>
    <d v="2019-10-28T00:00:00"/>
    <x v="89"/>
    <x v="6"/>
    <n v="0"/>
    <n v="1"/>
    <n v="0"/>
    <n v="0"/>
    <n v="2"/>
    <n v="1"/>
    <n v="0"/>
    <n v="9"/>
    <n v="7"/>
    <m/>
  </r>
  <r>
    <d v="2019-10-29T00:00:00"/>
    <x v="90"/>
    <x v="6"/>
    <n v="1"/>
    <n v="4"/>
    <n v="0"/>
    <n v="0"/>
    <n v="2"/>
    <n v="4"/>
    <n v="1"/>
    <n v="0"/>
    <n v="0"/>
    <m/>
  </r>
  <r>
    <d v="2019-10-30T00:00:00"/>
    <x v="91"/>
    <x v="6"/>
    <n v="0"/>
    <n v="1"/>
    <n v="0"/>
    <n v="0"/>
    <n v="1"/>
    <n v="3"/>
    <n v="0"/>
    <n v="1"/>
    <n v="1"/>
    <m/>
  </r>
  <r>
    <d v="2019-10-31T00:00:00"/>
    <x v="92"/>
    <x v="6"/>
    <n v="0"/>
    <n v="1"/>
    <n v="0"/>
    <n v="0"/>
    <n v="2"/>
    <n v="2"/>
    <n v="1"/>
    <n v="3"/>
    <n v="2"/>
    <m/>
  </r>
  <r>
    <d v="2019-11-01T00:00:00"/>
    <x v="93"/>
    <x v="6"/>
    <n v="0"/>
    <n v="0"/>
    <n v="0"/>
    <n v="0"/>
    <n v="1"/>
    <n v="3"/>
    <n v="1"/>
    <n v="3"/>
    <n v="3"/>
    <m/>
  </r>
  <r>
    <d v="2019-11-02T00:00:00"/>
    <x v="94"/>
    <x v="6"/>
    <n v="0"/>
    <n v="5"/>
    <n v="0"/>
    <n v="0"/>
    <n v="5"/>
    <n v="6"/>
    <n v="0"/>
    <n v="2"/>
    <n v="1"/>
    <m/>
  </r>
  <r>
    <d v="2019-11-03T00:00:00"/>
    <x v="95"/>
    <x v="6"/>
    <n v="0"/>
    <n v="4"/>
    <n v="0"/>
    <n v="0"/>
    <n v="2"/>
    <n v="0"/>
    <n v="0"/>
    <n v="4"/>
    <n v="3"/>
    <m/>
  </r>
  <r>
    <d v="2019-11-04T00:00:00"/>
    <x v="96"/>
    <x v="6"/>
    <n v="0"/>
    <n v="0"/>
    <n v="0"/>
    <n v="0"/>
    <n v="2"/>
    <n v="0"/>
    <n v="0"/>
    <n v="1"/>
    <n v="1"/>
    <m/>
  </r>
  <r>
    <d v="2019-11-05T00:00:00"/>
    <x v="97"/>
    <x v="6"/>
    <n v="0"/>
    <n v="3"/>
    <n v="0"/>
    <n v="0"/>
    <n v="1.5"/>
    <n v="0.5"/>
    <n v="1"/>
    <n v="1"/>
    <n v="1"/>
    <m/>
  </r>
  <r>
    <d v="2019-11-06T00:00:00"/>
    <x v="98"/>
    <x v="6"/>
    <n v="0"/>
    <n v="6"/>
    <n v="0"/>
    <n v="0"/>
    <n v="1"/>
    <n v="1"/>
    <n v="2"/>
    <n v="1"/>
    <n v="1"/>
    <m/>
  </r>
  <r>
    <d v="2019-11-07T00:00:00"/>
    <x v="99"/>
    <x v="6"/>
    <n v="0"/>
    <n v="0"/>
    <n v="0"/>
    <n v="0"/>
    <n v="2"/>
    <n v="0"/>
    <n v="0"/>
    <n v="1"/>
    <n v="0"/>
    <m/>
  </r>
  <r>
    <d v="2019-11-08T00:00:00"/>
    <x v="100"/>
    <x v="6"/>
    <n v="0"/>
    <n v="5"/>
    <n v="0"/>
    <n v="0"/>
    <n v="0"/>
    <n v="6"/>
    <n v="0"/>
    <n v="4"/>
    <n v="3"/>
    <m/>
  </r>
  <r>
    <d v="2019-11-09T00:00:00"/>
    <x v="101"/>
    <x v="6"/>
    <n v="2"/>
    <n v="0"/>
    <n v="0"/>
    <n v="0"/>
    <n v="1"/>
    <n v="0"/>
    <n v="3"/>
    <n v="1"/>
    <n v="0"/>
    <m/>
  </r>
  <r>
    <d v="2019-11-10T00:00:00"/>
    <x v="102"/>
    <x v="6"/>
    <n v="0"/>
    <n v="2"/>
    <n v="0"/>
    <n v="0"/>
    <n v="0"/>
    <n v="0"/>
    <n v="0"/>
    <n v="1"/>
    <n v="1"/>
    <m/>
  </r>
  <r>
    <d v="2019-11-11T00:00:00"/>
    <x v="103"/>
    <x v="6"/>
    <n v="1"/>
    <n v="0"/>
    <n v="0"/>
    <n v="0"/>
    <n v="0"/>
    <n v="0"/>
    <n v="0"/>
    <n v="1"/>
    <n v="0"/>
    <m/>
  </r>
  <r>
    <d v="2019-11-12T00:00:00"/>
    <x v="104"/>
    <x v="6"/>
    <n v="0"/>
    <n v="4"/>
    <n v="0"/>
    <n v="0"/>
    <n v="0"/>
    <n v="0"/>
    <n v="0"/>
    <n v="2"/>
    <n v="1"/>
    <m/>
  </r>
  <r>
    <d v="2019-11-13T00:00:00"/>
    <x v="105"/>
    <x v="6"/>
    <n v="0"/>
    <n v="2.5"/>
    <n v="0"/>
    <n v="0"/>
    <n v="0"/>
    <n v="0"/>
    <n v="2"/>
    <n v="1"/>
    <n v="1"/>
    <m/>
  </r>
  <r>
    <d v="2019-11-14T00:00:00"/>
    <x v="106"/>
    <x v="6"/>
    <n v="0.2"/>
    <n v="2"/>
    <n v="0"/>
    <n v="0"/>
    <n v="0"/>
    <n v="0"/>
    <n v="2.2000000000000002"/>
    <n v="1"/>
    <n v="0"/>
    <m/>
  </r>
  <r>
    <d v="2019-11-15T00:00:00"/>
    <x v="107"/>
    <x v="6"/>
    <n v="0.4"/>
    <n v="1.5"/>
    <n v="0"/>
    <n v="0"/>
    <n v="0"/>
    <n v="0"/>
    <n v="2.4"/>
    <n v="1"/>
    <n v="0"/>
    <m/>
  </r>
  <r>
    <d v="2019-11-16T00:00:00"/>
    <x v="108"/>
    <x v="6"/>
    <n v="0.6"/>
    <n v="1"/>
    <n v="0"/>
    <n v="0"/>
    <n v="0"/>
    <n v="0"/>
    <n v="2.6"/>
    <n v="1"/>
    <n v="0"/>
    <m/>
  </r>
  <r>
    <d v="2019-11-17T00:00:00"/>
    <x v="109"/>
    <x v="6"/>
    <n v="0.8"/>
    <n v="0.5"/>
    <n v="0"/>
    <n v="0"/>
    <n v="0"/>
    <n v="0"/>
    <n v="2.8"/>
    <n v="0"/>
    <n v="0"/>
    <m/>
  </r>
  <r>
    <d v="2019-11-18T00:00:00"/>
    <x v="110"/>
    <x v="6"/>
    <n v="1"/>
    <n v="0"/>
    <n v="0"/>
    <n v="0"/>
    <n v="0"/>
    <n v="0"/>
    <n v="3"/>
    <n v="0"/>
    <n v="0"/>
    <m/>
  </r>
  <r>
    <d v="2019-11-19T00:00:00"/>
    <x v="111"/>
    <x v="6"/>
    <n v="1"/>
    <n v="0"/>
    <n v="0"/>
    <n v="0"/>
    <n v="1"/>
    <n v="0"/>
    <n v="1"/>
    <n v="1"/>
    <n v="0"/>
    <m/>
  </r>
  <r>
    <d v="2019-11-20T00:00:00"/>
    <x v="112"/>
    <x v="6"/>
    <m/>
    <m/>
    <m/>
    <m/>
    <m/>
    <m/>
    <m/>
    <m/>
    <m/>
    <m/>
  </r>
  <r>
    <d v="2019-11-21T00:00:00"/>
    <x v="113"/>
    <x v="6"/>
    <m/>
    <m/>
    <m/>
    <m/>
    <m/>
    <m/>
    <m/>
    <m/>
    <m/>
    <m/>
  </r>
  <r>
    <d v="2019-11-22T00:00:00"/>
    <x v="114"/>
    <x v="6"/>
    <m/>
    <m/>
    <m/>
    <m/>
    <m/>
    <m/>
    <m/>
    <m/>
    <m/>
    <m/>
  </r>
  <r>
    <d v="2019-11-23T00:00:00"/>
    <x v="115"/>
    <x v="6"/>
    <m/>
    <m/>
    <m/>
    <m/>
    <m/>
    <m/>
    <m/>
    <m/>
    <m/>
    <m/>
  </r>
  <r>
    <d v="2019-11-24T00:00:00"/>
    <x v="116"/>
    <x v="6"/>
    <m/>
    <m/>
    <m/>
    <m/>
    <m/>
    <m/>
    <m/>
    <m/>
    <m/>
    <m/>
  </r>
  <r>
    <d v="2019-11-25T00:00:00"/>
    <x v="117"/>
    <x v="6"/>
    <m/>
    <m/>
    <m/>
    <m/>
    <m/>
    <m/>
    <m/>
    <m/>
    <m/>
    <m/>
  </r>
  <r>
    <d v="2019-11-26T00:00:00"/>
    <x v="118"/>
    <x v="6"/>
    <m/>
    <m/>
    <m/>
    <m/>
    <m/>
    <m/>
    <m/>
    <m/>
    <m/>
    <m/>
  </r>
  <r>
    <d v="2019-11-27T00:00:00"/>
    <x v="119"/>
    <x v="6"/>
    <m/>
    <m/>
    <m/>
    <m/>
    <m/>
    <m/>
    <m/>
    <m/>
    <m/>
    <m/>
  </r>
  <r>
    <d v="2019-11-28T00:00:00"/>
    <x v="120"/>
    <x v="6"/>
    <m/>
    <m/>
    <m/>
    <m/>
    <m/>
    <m/>
    <m/>
    <m/>
    <m/>
    <m/>
  </r>
  <r>
    <d v="2019-11-29T00:00:00"/>
    <x v="121"/>
    <x v="6"/>
    <m/>
    <m/>
    <m/>
    <m/>
    <m/>
    <m/>
    <m/>
    <m/>
    <m/>
    <m/>
  </r>
  <r>
    <d v="2019-11-30T00:00:00"/>
    <x v="122"/>
    <x v="6"/>
    <m/>
    <m/>
    <m/>
    <m/>
    <m/>
    <m/>
    <m/>
    <m/>
    <m/>
    <m/>
  </r>
  <r>
    <d v="2020-07-31T00:00:00"/>
    <x v="0"/>
    <x v="7"/>
    <n v="20"/>
    <n v="0"/>
    <n v="2.04"/>
    <n v="0"/>
    <n v="0"/>
    <n v="0"/>
    <n v="5"/>
    <n v="128127"/>
    <n v="38707"/>
    <m/>
  </r>
  <r>
    <d v="2020-08-01T00:00:00"/>
    <x v="1"/>
    <x v="7"/>
    <n v="0"/>
    <n v="0"/>
    <n v="0"/>
    <n v="0"/>
    <n v="0"/>
    <n v="0"/>
    <n v="0"/>
    <n v="78"/>
    <n v="78"/>
    <m/>
  </r>
  <r>
    <d v="2020-08-02T00:00:00"/>
    <x v="2"/>
    <x v="7"/>
    <n v="3"/>
    <n v="0"/>
    <n v="0"/>
    <n v="0"/>
    <n v="0"/>
    <n v="0"/>
    <n v="0"/>
    <n v="182"/>
    <n v="182"/>
    <m/>
  </r>
  <r>
    <d v="2020-08-03T00:00:00"/>
    <x v="3"/>
    <x v="7"/>
    <n v="4"/>
    <n v="0"/>
    <n v="0"/>
    <n v="0"/>
    <n v="0"/>
    <n v="0"/>
    <n v="0"/>
    <n v="156"/>
    <n v="156"/>
    <m/>
  </r>
  <r>
    <d v="2020-08-04T00:00:00"/>
    <x v="4"/>
    <x v="7"/>
    <n v="1"/>
    <n v="0"/>
    <n v="0"/>
    <n v="0"/>
    <n v="0"/>
    <n v="0"/>
    <n v="0"/>
    <n v="70"/>
    <n v="70"/>
    <m/>
  </r>
  <r>
    <d v="2020-08-05T00:00:00"/>
    <x v="5"/>
    <x v="7"/>
    <n v="2.0299999999999998"/>
    <n v="2.0299999999999998"/>
    <n v="0"/>
    <n v="0"/>
    <n v="0"/>
    <n v="0"/>
    <n v="1.02"/>
    <n v="52"/>
    <n v="52"/>
    <m/>
  </r>
  <r>
    <d v="2020-08-06T00:00:00"/>
    <x v="6"/>
    <x v="7"/>
    <n v="5.16"/>
    <n v="2.06"/>
    <n v="0"/>
    <n v="0"/>
    <n v="0"/>
    <n v="0"/>
    <n v="0"/>
    <n v="46"/>
    <n v="46"/>
    <m/>
  </r>
  <r>
    <d v="2020-08-07T00:00:00"/>
    <x v="7"/>
    <x v="7"/>
    <n v="7.34"/>
    <n v="3.14"/>
    <n v="0"/>
    <n v="0"/>
    <n v="0"/>
    <n v="0"/>
    <n v="0"/>
    <n v="150"/>
    <n v="150"/>
    <m/>
  </r>
  <r>
    <d v="2020-08-08T00:00:00"/>
    <x v="8"/>
    <x v="7"/>
    <n v="5.32"/>
    <n v="5.32"/>
    <n v="0"/>
    <n v="0"/>
    <n v="0"/>
    <n v="0"/>
    <n v="0"/>
    <n v="32"/>
    <n v="32"/>
    <m/>
  </r>
  <r>
    <d v="2020-08-09T00:00:00"/>
    <x v="9"/>
    <x v="7"/>
    <n v="34.56"/>
    <n v="0"/>
    <n v="0"/>
    <n v="0"/>
    <n v="0"/>
    <n v="0"/>
    <n v="0"/>
    <n v="68"/>
    <n v="68"/>
    <m/>
  </r>
  <r>
    <d v="2020-08-10T00:00:00"/>
    <x v="10"/>
    <x v="7"/>
    <n v="43.84"/>
    <n v="3.29"/>
    <n v="0"/>
    <n v="0"/>
    <n v="0"/>
    <n v="0"/>
    <n v="0"/>
    <n v="70"/>
    <n v="70"/>
    <m/>
  </r>
  <r>
    <d v="2020-08-11T00:00:00"/>
    <x v="11"/>
    <x v="7"/>
    <n v="62.22"/>
    <n v="5.56"/>
    <n v="0"/>
    <n v="0"/>
    <n v="0"/>
    <n v="0"/>
    <n v="0"/>
    <n v="92"/>
    <n v="92"/>
    <m/>
  </r>
  <r>
    <d v="2020-08-12T00:00:00"/>
    <x v="12"/>
    <x v="7"/>
    <n v="46.57"/>
    <n v="9.75"/>
    <n v="0"/>
    <n v="1.08"/>
    <n v="0"/>
    <n v="0"/>
    <n v="0"/>
    <n v="56"/>
    <n v="56"/>
    <m/>
  </r>
  <r>
    <d v="2020-08-13T00:00:00"/>
    <x v="13"/>
    <x v="7"/>
    <n v="22.16"/>
    <n v="1.06"/>
    <n v="0"/>
    <n v="0"/>
    <n v="0"/>
    <n v="0"/>
    <n v="0"/>
    <n v="20"/>
    <n v="20"/>
    <m/>
  </r>
  <r>
    <d v="2020-08-14T00:00:00"/>
    <x v="14"/>
    <x v="7"/>
    <n v="22.59"/>
    <n v="7.19"/>
    <n v="0"/>
    <n v="0"/>
    <n v="0"/>
    <n v="0"/>
    <n v="1.03"/>
    <n v="20"/>
    <n v="20"/>
    <m/>
  </r>
  <r>
    <d v="2020-08-15T00:00:00"/>
    <x v="15"/>
    <x v="7"/>
    <n v="50"/>
    <n v="3"/>
    <n v="0"/>
    <n v="0"/>
    <n v="0"/>
    <n v="0"/>
    <n v="1"/>
    <n v="12"/>
    <n v="12"/>
    <m/>
  </r>
  <r>
    <d v="2020-08-16T00:00:00"/>
    <x v="16"/>
    <x v="7"/>
    <n v="48"/>
    <n v="4"/>
    <n v="0"/>
    <n v="0"/>
    <n v="0"/>
    <n v="0"/>
    <n v="0"/>
    <n v="18"/>
    <n v="18"/>
    <m/>
  </r>
  <r>
    <d v="2020-08-17T00:00:00"/>
    <x v="17"/>
    <x v="7"/>
    <n v="16"/>
    <n v="3"/>
    <n v="0"/>
    <n v="0"/>
    <n v="0"/>
    <n v="0"/>
    <n v="0"/>
    <n v="12"/>
    <n v="12"/>
    <m/>
  </r>
  <r>
    <d v="2020-08-18T00:00:00"/>
    <x v="18"/>
    <x v="7"/>
    <n v="4"/>
    <n v="8"/>
    <n v="0"/>
    <n v="0"/>
    <n v="0"/>
    <n v="0"/>
    <n v="3"/>
    <n v="5"/>
    <n v="5"/>
    <m/>
  </r>
  <r>
    <d v="2020-08-19T00:00:00"/>
    <x v="19"/>
    <x v="7"/>
    <n v="43"/>
    <n v="1"/>
    <n v="0"/>
    <n v="0"/>
    <n v="0"/>
    <n v="1"/>
    <n v="5"/>
    <n v="4"/>
    <n v="4"/>
    <m/>
  </r>
  <r>
    <d v="2020-08-20T00:00:00"/>
    <x v="20"/>
    <x v="7"/>
    <n v="16"/>
    <n v="3"/>
    <n v="0"/>
    <n v="0"/>
    <n v="0"/>
    <n v="0"/>
    <n v="0"/>
    <n v="5"/>
    <n v="5"/>
    <m/>
  </r>
  <r>
    <d v="2020-08-21T00:00:00"/>
    <x v="21"/>
    <x v="7"/>
    <n v="72"/>
    <n v="12"/>
    <n v="0"/>
    <n v="0"/>
    <n v="0"/>
    <n v="0"/>
    <n v="0"/>
    <n v="6"/>
    <n v="6"/>
    <m/>
  </r>
  <r>
    <d v="2020-08-22T00:00:00"/>
    <x v="22"/>
    <x v="7"/>
    <n v="112"/>
    <n v="18"/>
    <n v="0"/>
    <n v="0"/>
    <n v="0"/>
    <n v="0"/>
    <n v="3"/>
    <n v="10"/>
    <n v="10"/>
    <m/>
  </r>
  <r>
    <d v="2020-08-23T00:00:00"/>
    <x v="23"/>
    <x v="7"/>
    <n v="104"/>
    <n v="11"/>
    <n v="0"/>
    <n v="0"/>
    <n v="0"/>
    <n v="0"/>
    <n v="0"/>
    <n v="6"/>
    <n v="6"/>
    <m/>
  </r>
  <r>
    <d v="2020-08-24T00:00:00"/>
    <x v="24"/>
    <x v="7"/>
    <n v="72"/>
    <n v="15"/>
    <n v="0"/>
    <n v="0"/>
    <n v="0"/>
    <n v="0"/>
    <n v="0"/>
    <n v="2"/>
    <n v="2"/>
    <m/>
  </r>
  <r>
    <d v="2020-08-25T00:00:00"/>
    <x v="25"/>
    <x v="7"/>
    <n v="39"/>
    <n v="36"/>
    <n v="0"/>
    <n v="0"/>
    <n v="0"/>
    <n v="0"/>
    <n v="0"/>
    <n v="3"/>
    <n v="3"/>
    <m/>
  </r>
  <r>
    <d v="2020-08-26T00:00:00"/>
    <x v="26"/>
    <x v="7"/>
    <n v="57.5"/>
    <n v="21.5"/>
    <n v="0"/>
    <n v="0"/>
    <n v="0"/>
    <n v="0"/>
    <n v="0"/>
    <n v="5"/>
    <n v="5"/>
    <m/>
  </r>
  <r>
    <d v="2020-08-27T00:00:00"/>
    <x v="27"/>
    <x v="7"/>
    <n v="74"/>
    <n v="33"/>
    <n v="0"/>
    <n v="0"/>
    <n v="0"/>
    <n v="0"/>
    <n v="0"/>
    <n v="4"/>
    <n v="4"/>
    <m/>
  </r>
  <r>
    <d v="2020-08-28T00:00:00"/>
    <x v="28"/>
    <x v="7"/>
    <n v="77"/>
    <n v="40"/>
    <n v="0"/>
    <n v="0"/>
    <n v="0"/>
    <n v="0"/>
    <n v="1"/>
    <n v="2"/>
    <n v="2"/>
    <m/>
  </r>
  <r>
    <d v="2020-08-29T00:00:00"/>
    <x v="29"/>
    <x v="7"/>
    <n v="48"/>
    <n v="38"/>
    <n v="0"/>
    <n v="0"/>
    <n v="4"/>
    <n v="0"/>
    <n v="0"/>
    <n v="2"/>
    <n v="2"/>
    <m/>
  </r>
  <r>
    <d v="2020-08-30T00:00:00"/>
    <x v="30"/>
    <x v="7"/>
    <n v="58"/>
    <n v="30"/>
    <n v="0"/>
    <n v="0"/>
    <n v="0"/>
    <n v="0"/>
    <n v="0"/>
    <n v="2"/>
    <n v="2"/>
    <m/>
  </r>
  <r>
    <d v="2020-08-31T00:00:00"/>
    <x v="31"/>
    <x v="7"/>
    <n v="43"/>
    <n v="35.5"/>
    <n v="0"/>
    <n v="0"/>
    <n v="0"/>
    <n v="0"/>
    <n v="0"/>
    <n v="2"/>
    <n v="2"/>
    <m/>
  </r>
  <r>
    <d v="2020-09-01T00:00:00"/>
    <x v="32"/>
    <x v="7"/>
    <n v="28"/>
    <n v="41"/>
    <n v="0"/>
    <n v="0"/>
    <n v="0"/>
    <n v="0"/>
    <n v="0"/>
    <n v="2"/>
    <n v="2"/>
    <m/>
  </r>
  <r>
    <d v="2020-09-02T00:00:00"/>
    <x v="33"/>
    <x v="7"/>
    <n v="72"/>
    <n v="39"/>
    <n v="0"/>
    <n v="0"/>
    <n v="0"/>
    <n v="0"/>
    <n v="2"/>
    <n v="0"/>
    <n v="0"/>
    <m/>
  </r>
  <r>
    <d v="2020-09-03T00:00:00"/>
    <x v="34"/>
    <x v="7"/>
    <n v="46"/>
    <n v="18"/>
    <n v="0"/>
    <n v="0"/>
    <n v="0"/>
    <n v="0"/>
    <n v="0"/>
    <n v="0"/>
    <n v="0"/>
    <m/>
  </r>
  <r>
    <d v="2020-09-04T00:00:00"/>
    <x v="35"/>
    <x v="7"/>
    <n v="14"/>
    <n v="11"/>
    <n v="0"/>
    <n v="0"/>
    <n v="0"/>
    <n v="0"/>
    <n v="0"/>
    <n v="0"/>
    <n v="0"/>
    <m/>
  </r>
  <r>
    <d v="2020-09-05T00:00:00"/>
    <x v="36"/>
    <x v="7"/>
    <n v="18"/>
    <n v="36"/>
    <n v="0"/>
    <n v="0"/>
    <n v="7"/>
    <n v="1"/>
    <n v="0"/>
    <n v="0"/>
    <n v="0"/>
    <m/>
  </r>
  <r>
    <d v="2020-09-06T00:00:00"/>
    <x v="37"/>
    <x v="7"/>
    <n v="31"/>
    <n v="48"/>
    <n v="0"/>
    <n v="0"/>
    <n v="0"/>
    <n v="0"/>
    <n v="0"/>
    <n v="0"/>
    <n v="0"/>
    <m/>
  </r>
  <r>
    <d v="2020-09-07T00:00:00"/>
    <x v="38"/>
    <x v="7"/>
    <n v="10"/>
    <n v="24"/>
    <n v="0"/>
    <n v="0"/>
    <n v="0"/>
    <n v="0"/>
    <n v="0"/>
    <n v="0"/>
    <n v="0"/>
    <m/>
  </r>
  <r>
    <d v="2020-09-08T00:00:00"/>
    <x v="39"/>
    <x v="7"/>
    <n v="22"/>
    <n v="22"/>
    <n v="0"/>
    <n v="0"/>
    <n v="0"/>
    <n v="0"/>
    <n v="0"/>
    <n v="0"/>
    <n v="0"/>
    <m/>
  </r>
  <r>
    <d v="2020-09-09T00:00:00"/>
    <x v="40"/>
    <x v="7"/>
    <n v="35.5"/>
    <n v="31"/>
    <n v="0"/>
    <n v="0"/>
    <n v="0"/>
    <n v="0"/>
    <n v="0"/>
    <n v="0"/>
    <n v="0"/>
    <m/>
  </r>
  <r>
    <d v="2020-09-10T00:00:00"/>
    <x v="41"/>
    <x v="7"/>
    <n v="49"/>
    <n v="40"/>
    <n v="0"/>
    <n v="0"/>
    <n v="0"/>
    <n v="0"/>
    <n v="0"/>
    <n v="0"/>
    <n v="0"/>
    <m/>
  </r>
  <r>
    <d v="2020-09-11T00:00:00"/>
    <x v="42"/>
    <x v="7"/>
    <n v="19"/>
    <n v="30"/>
    <n v="0"/>
    <n v="0"/>
    <n v="0"/>
    <n v="0"/>
    <n v="1"/>
    <n v="1"/>
    <n v="1"/>
    <m/>
  </r>
  <r>
    <d v="2020-09-12T00:00:00"/>
    <x v="43"/>
    <x v="7"/>
    <n v="38"/>
    <n v="28"/>
    <n v="0"/>
    <n v="0"/>
    <n v="0"/>
    <n v="0"/>
    <n v="1"/>
    <n v="0"/>
    <n v="0"/>
    <m/>
  </r>
  <r>
    <d v="2020-09-13T00:00:00"/>
    <x v="44"/>
    <x v="7"/>
    <n v="38.68"/>
    <n v="20.68"/>
    <n v="0"/>
    <n v="0"/>
    <n v="0"/>
    <n v="0"/>
    <n v="0.67"/>
    <n v="0"/>
    <n v="0"/>
    <m/>
  </r>
  <r>
    <d v="2020-09-14T00:00:00"/>
    <x v="45"/>
    <x v="7"/>
    <n v="39.32"/>
    <n v="13.32"/>
    <n v="0"/>
    <n v="0"/>
    <n v="0"/>
    <n v="0"/>
    <n v="0.33"/>
    <n v="0"/>
    <n v="0"/>
    <m/>
  </r>
  <r>
    <d v="2020-09-15T00:00:00"/>
    <x v="46"/>
    <x v="7"/>
    <n v="40"/>
    <n v="6"/>
    <n v="0"/>
    <n v="0"/>
    <n v="0"/>
    <n v="0"/>
    <n v="0"/>
    <n v="0"/>
    <n v="0"/>
    <m/>
  </r>
  <r>
    <d v="2020-09-16T00:00:00"/>
    <x v="47"/>
    <x v="7"/>
    <n v="26"/>
    <n v="6"/>
    <n v="0"/>
    <n v="0"/>
    <n v="0"/>
    <n v="0"/>
    <n v="0"/>
    <n v="0"/>
    <n v="0"/>
    <m/>
  </r>
  <r>
    <d v="2020-09-17T00:00:00"/>
    <x v="48"/>
    <x v="7"/>
    <m/>
    <m/>
    <m/>
    <m/>
    <m/>
    <m/>
    <m/>
    <m/>
    <m/>
    <m/>
  </r>
  <r>
    <d v="2020-09-18T00:00:00"/>
    <x v="49"/>
    <x v="7"/>
    <m/>
    <m/>
    <m/>
    <m/>
    <m/>
    <m/>
    <m/>
    <m/>
    <m/>
    <m/>
  </r>
  <r>
    <d v="2020-09-19T00:00:00"/>
    <x v="50"/>
    <x v="7"/>
    <m/>
    <m/>
    <m/>
    <m/>
    <m/>
    <m/>
    <m/>
    <m/>
    <m/>
    <m/>
  </r>
  <r>
    <d v="2020-09-20T00:00:00"/>
    <x v="51"/>
    <x v="7"/>
    <m/>
    <m/>
    <m/>
    <m/>
    <m/>
    <m/>
    <m/>
    <m/>
    <m/>
    <m/>
  </r>
  <r>
    <d v="2020-09-21T00:00:00"/>
    <x v="52"/>
    <x v="7"/>
    <m/>
    <m/>
    <m/>
    <m/>
    <m/>
    <m/>
    <m/>
    <m/>
    <m/>
    <m/>
  </r>
  <r>
    <d v="2020-09-22T00:00:00"/>
    <x v="53"/>
    <x v="7"/>
    <m/>
    <m/>
    <m/>
    <m/>
    <m/>
    <m/>
    <m/>
    <m/>
    <m/>
    <m/>
  </r>
  <r>
    <d v="2020-09-23T00:00:00"/>
    <x v="54"/>
    <x v="7"/>
    <m/>
    <m/>
    <m/>
    <m/>
    <m/>
    <m/>
    <m/>
    <m/>
    <m/>
    <m/>
  </r>
  <r>
    <d v="2020-09-24T00:00:00"/>
    <x v="55"/>
    <x v="7"/>
    <m/>
    <m/>
    <m/>
    <m/>
    <m/>
    <m/>
    <m/>
    <m/>
    <m/>
    <m/>
  </r>
  <r>
    <d v="2020-09-25T00:00:00"/>
    <x v="56"/>
    <x v="7"/>
    <m/>
    <m/>
    <m/>
    <m/>
    <m/>
    <m/>
    <m/>
    <m/>
    <m/>
    <m/>
  </r>
  <r>
    <d v="2020-09-26T00:00:00"/>
    <x v="57"/>
    <x v="7"/>
    <m/>
    <m/>
    <m/>
    <m/>
    <m/>
    <m/>
    <m/>
    <m/>
    <m/>
    <m/>
  </r>
  <r>
    <d v="2020-09-27T00:00:00"/>
    <x v="58"/>
    <x v="7"/>
    <m/>
    <m/>
    <m/>
    <m/>
    <m/>
    <m/>
    <m/>
    <m/>
    <m/>
    <m/>
  </r>
  <r>
    <d v="2020-09-28T00:00:00"/>
    <x v="59"/>
    <x v="7"/>
    <m/>
    <m/>
    <m/>
    <m/>
    <m/>
    <m/>
    <m/>
    <m/>
    <m/>
    <m/>
  </r>
  <r>
    <d v="2020-09-29T00:00:00"/>
    <x v="60"/>
    <x v="7"/>
    <m/>
    <m/>
    <m/>
    <m/>
    <m/>
    <m/>
    <m/>
    <m/>
    <m/>
    <m/>
  </r>
  <r>
    <d v="2020-09-30T00:00:00"/>
    <x v="61"/>
    <x v="7"/>
    <m/>
    <m/>
    <m/>
    <m/>
    <m/>
    <m/>
    <m/>
    <m/>
    <m/>
    <m/>
  </r>
  <r>
    <d v="2020-10-01T00:00:00"/>
    <x v="62"/>
    <x v="7"/>
    <m/>
    <m/>
    <m/>
    <m/>
    <m/>
    <m/>
    <m/>
    <m/>
    <m/>
    <m/>
  </r>
  <r>
    <d v="2020-10-02T00:00:00"/>
    <x v="63"/>
    <x v="7"/>
    <m/>
    <m/>
    <m/>
    <m/>
    <m/>
    <m/>
    <m/>
    <m/>
    <m/>
    <m/>
  </r>
  <r>
    <d v="2020-10-03T00:00:00"/>
    <x v="64"/>
    <x v="7"/>
    <m/>
    <m/>
    <m/>
    <m/>
    <m/>
    <m/>
    <m/>
    <m/>
    <m/>
    <m/>
  </r>
  <r>
    <d v="2020-10-04T00:00:00"/>
    <x v="65"/>
    <x v="7"/>
    <m/>
    <m/>
    <m/>
    <m/>
    <m/>
    <m/>
    <m/>
    <m/>
    <m/>
    <m/>
  </r>
  <r>
    <d v="2020-10-05T00:00:00"/>
    <x v="66"/>
    <x v="7"/>
    <m/>
    <m/>
    <m/>
    <m/>
    <m/>
    <m/>
    <m/>
    <m/>
    <m/>
    <m/>
  </r>
  <r>
    <d v="2020-10-06T00:00:00"/>
    <x v="67"/>
    <x v="7"/>
    <m/>
    <m/>
    <m/>
    <m/>
    <m/>
    <m/>
    <m/>
    <m/>
    <m/>
    <m/>
  </r>
  <r>
    <d v="2020-10-07T00:00:00"/>
    <x v="68"/>
    <x v="7"/>
    <m/>
    <m/>
    <m/>
    <m/>
    <m/>
    <m/>
    <m/>
    <m/>
    <m/>
    <m/>
  </r>
  <r>
    <d v="2020-10-08T00:00:00"/>
    <x v="69"/>
    <x v="7"/>
    <m/>
    <m/>
    <m/>
    <m/>
    <m/>
    <m/>
    <m/>
    <m/>
    <m/>
    <m/>
  </r>
  <r>
    <d v="2020-10-09T00:00:00"/>
    <x v="70"/>
    <x v="7"/>
    <m/>
    <m/>
    <m/>
    <m/>
    <m/>
    <m/>
    <m/>
    <m/>
    <m/>
    <m/>
  </r>
  <r>
    <d v="2020-10-10T00:00:00"/>
    <x v="71"/>
    <x v="7"/>
    <m/>
    <m/>
    <m/>
    <m/>
    <m/>
    <m/>
    <m/>
    <m/>
    <m/>
    <m/>
  </r>
  <r>
    <d v="2020-10-11T00:00:00"/>
    <x v="72"/>
    <x v="7"/>
    <m/>
    <m/>
    <m/>
    <m/>
    <m/>
    <m/>
    <m/>
    <m/>
    <m/>
    <m/>
  </r>
  <r>
    <d v="2020-10-12T00:00:00"/>
    <x v="73"/>
    <x v="7"/>
    <m/>
    <m/>
    <m/>
    <m/>
    <m/>
    <m/>
    <m/>
    <m/>
    <m/>
    <m/>
  </r>
  <r>
    <d v="2020-10-13T00:00:00"/>
    <x v="74"/>
    <x v="7"/>
    <m/>
    <m/>
    <m/>
    <m/>
    <m/>
    <m/>
    <m/>
    <m/>
    <m/>
    <m/>
  </r>
  <r>
    <d v="2020-10-14T00:00:00"/>
    <x v="75"/>
    <x v="7"/>
    <m/>
    <m/>
    <m/>
    <m/>
    <m/>
    <m/>
    <m/>
    <m/>
    <m/>
    <m/>
  </r>
  <r>
    <d v="2020-10-15T00:00:00"/>
    <x v="76"/>
    <x v="7"/>
    <m/>
    <m/>
    <m/>
    <m/>
    <m/>
    <m/>
    <m/>
    <m/>
    <m/>
    <m/>
  </r>
  <r>
    <d v="2020-10-16T00:00:00"/>
    <x v="77"/>
    <x v="7"/>
    <m/>
    <m/>
    <m/>
    <m/>
    <m/>
    <m/>
    <m/>
    <m/>
    <m/>
    <m/>
  </r>
  <r>
    <d v="2020-10-17T00:00:00"/>
    <x v="78"/>
    <x v="7"/>
    <m/>
    <m/>
    <m/>
    <m/>
    <m/>
    <m/>
    <m/>
    <m/>
    <m/>
    <m/>
  </r>
  <r>
    <d v="2020-10-18T00:00:00"/>
    <x v="79"/>
    <x v="7"/>
    <m/>
    <m/>
    <m/>
    <m/>
    <m/>
    <m/>
    <m/>
    <m/>
    <m/>
    <m/>
  </r>
  <r>
    <d v="2020-10-19T00:00:00"/>
    <x v="80"/>
    <x v="7"/>
    <m/>
    <m/>
    <m/>
    <m/>
    <m/>
    <m/>
    <m/>
    <m/>
    <m/>
    <m/>
  </r>
  <r>
    <d v="2020-10-20T00:00:00"/>
    <x v="81"/>
    <x v="7"/>
    <m/>
    <m/>
    <m/>
    <m/>
    <m/>
    <m/>
    <m/>
    <m/>
    <m/>
    <m/>
  </r>
  <r>
    <d v="2020-10-21T00:00:00"/>
    <x v="82"/>
    <x v="7"/>
    <m/>
    <m/>
    <m/>
    <m/>
    <m/>
    <m/>
    <m/>
    <m/>
    <m/>
    <m/>
  </r>
  <r>
    <d v="2020-10-22T00:00:00"/>
    <x v="83"/>
    <x v="7"/>
    <m/>
    <m/>
    <m/>
    <m/>
    <m/>
    <m/>
    <m/>
    <m/>
    <m/>
    <m/>
  </r>
  <r>
    <d v="2020-10-23T00:00:00"/>
    <x v="84"/>
    <x v="7"/>
    <m/>
    <m/>
    <m/>
    <m/>
    <m/>
    <m/>
    <m/>
    <m/>
    <m/>
    <m/>
  </r>
  <r>
    <d v="2020-10-24T00:00:00"/>
    <x v="85"/>
    <x v="7"/>
    <m/>
    <m/>
    <m/>
    <m/>
    <m/>
    <m/>
    <m/>
    <m/>
    <m/>
    <m/>
  </r>
  <r>
    <d v="2020-10-25T00:00:00"/>
    <x v="86"/>
    <x v="7"/>
    <m/>
    <m/>
    <m/>
    <m/>
    <m/>
    <m/>
    <m/>
    <m/>
    <m/>
    <m/>
  </r>
  <r>
    <d v="2020-10-26T00:00:00"/>
    <x v="87"/>
    <x v="7"/>
    <m/>
    <m/>
    <m/>
    <m/>
    <m/>
    <m/>
    <m/>
    <m/>
    <m/>
    <m/>
  </r>
  <r>
    <d v="2020-10-27T00:00:00"/>
    <x v="88"/>
    <x v="7"/>
    <m/>
    <m/>
    <m/>
    <m/>
    <m/>
    <m/>
    <m/>
    <m/>
    <m/>
    <m/>
  </r>
  <r>
    <d v="2020-10-28T00:00:00"/>
    <x v="89"/>
    <x v="7"/>
    <m/>
    <m/>
    <m/>
    <m/>
    <m/>
    <m/>
    <m/>
    <m/>
    <m/>
    <m/>
  </r>
  <r>
    <d v="2020-10-29T00:00:00"/>
    <x v="90"/>
    <x v="7"/>
    <m/>
    <m/>
    <m/>
    <m/>
    <m/>
    <m/>
    <m/>
    <m/>
    <m/>
    <m/>
  </r>
  <r>
    <d v="2020-10-30T00:00:00"/>
    <x v="91"/>
    <x v="7"/>
    <m/>
    <m/>
    <m/>
    <m/>
    <m/>
    <m/>
    <m/>
    <m/>
    <m/>
    <m/>
  </r>
  <r>
    <d v="2020-10-31T00:00:00"/>
    <x v="92"/>
    <x v="7"/>
    <m/>
    <m/>
    <m/>
    <m/>
    <m/>
    <m/>
    <m/>
    <m/>
    <m/>
    <m/>
  </r>
  <r>
    <d v="2020-11-01T00:00:00"/>
    <x v="93"/>
    <x v="7"/>
    <m/>
    <m/>
    <m/>
    <m/>
    <m/>
    <m/>
    <m/>
    <m/>
    <m/>
    <m/>
  </r>
  <r>
    <d v="2020-11-02T00:00:00"/>
    <x v="94"/>
    <x v="7"/>
    <m/>
    <m/>
    <m/>
    <m/>
    <m/>
    <m/>
    <m/>
    <m/>
    <m/>
    <m/>
  </r>
  <r>
    <d v="2020-11-03T00:00:00"/>
    <x v="95"/>
    <x v="7"/>
    <m/>
    <m/>
    <m/>
    <m/>
    <m/>
    <m/>
    <m/>
    <m/>
    <m/>
    <m/>
  </r>
  <r>
    <d v="2020-11-04T00:00:00"/>
    <x v="96"/>
    <x v="7"/>
    <m/>
    <m/>
    <m/>
    <m/>
    <m/>
    <m/>
    <m/>
    <m/>
    <m/>
    <m/>
  </r>
  <r>
    <d v="2020-11-05T00:00:00"/>
    <x v="97"/>
    <x v="7"/>
    <m/>
    <m/>
    <m/>
    <m/>
    <m/>
    <m/>
    <m/>
    <m/>
    <m/>
    <m/>
  </r>
  <r>
    <d v="2020-11-06T00:00:00"/>
    <x v="98"/>
    <x v="7"/>
    <m/>
    <m/>
    <m/>
    <m/>
    <m/>
    <m/>
    <m/>
    <m/>
    <m/>
    <m/>
  </r>
  <r>
    <d v="2020-11-07T00:00:00"/>
    <x v="99"/>
    <x v="7"/>
    <m/>
    <m/>
    <m/>
    <m/>
    <m/>
    <m/>
    <m/>
    <m/>
    <m/>
    <m/>
  </r>
  <r>
    <d v="2020-11-08T00:00:00"/>
    <x v="100"/>
    <x v="7"/>
    <m/>
    <m/>
    <m/>
    <m/>
    <m/>
    <m/>
    <m/>
    <m/>
    <m/>
    <m/>
  </r>
  <r>
    <d v="2020-11-09T00:00:00"/>
    <x v="101"/>
    <x v="7"/>
    <m/>
    <m/>
    <m/>
    <m/>
    <m/>
    <m/>
    <m/>
    <m/>
    <m/>
    <m/>
  </r>
  <r>
    <d v="2020-11-10T00:00:00"/>
    <x v="102"/>
    <x v="7"/>
    <m/>
    <m/>
    <m/>
    <m/>
    <m/>
    <m/>
    <m/>
    <m/>
    <m/>
    <m/>
  </r>
  <r>
    <d v="2020-11-11T00:00:00"/>
    <x v="103"/>
    <x v="7"/>
    <m/>
    <m/>
    <m/>
    <m/>
    <m/>
    <m/>
    <m/>
    <m/>
    <m/>
    <m/>
  </r>
  <r>
    <d v="2020-11-12T00:00:00"/>
    <x v="104"/>
    <x v="7"/>
    <m/>
    <m/>
    <m/>
    <m/>
    <m/>
    <m/>
    <m/>
    <m/>
    <m/>
    <m/>
  </r>
  <r>
    <d v="2020-11-13T00:00:00"/>
    <x v="105"/>
    <x v="7"/>
    <m/>
    <m/>
    <m/>
    <m/>
    <m/>
    <m/>
    <m/>
    <m/>
    <m/>
    <m/>
  </r>
  <r>
    <d v="2020-11-14T00:00:00"/>
    <x v="106"/>
    <x v="7"/>
    <m/>
    <m/>
    <m/>
    <m/>
    <m/>
    <m/>
    <m/>
    <m/>
    <m/>
    <m/>
  </r>
  <r>
    <d v="2020-11-15T00:00:00"/>
    <x v="107"/>
    <x v="7"/>
    <m/>
    <m/>
    <m/>
    <m/>
    <m/>
    <m/>
    <m/>
    <m/>
    <m/>
    <m/>
  </r>
  <r>
    <d v="2020-11-16T00:00:00"/>
    <x v="108"/>
    <x v="7"/>
    <m/>
    <m/>
    <m/>
    <m/>
    <m/>
    <m/>
    <m/>
    <m/>
    <m/>
    <m/>
  </r>
  <r>
    <d v="2020-11-17T00:00:00"/>
    <x v="109"/>
    <x v="7"/>
    <m/>
    <m/>
    <m/>
    <m/>
    <m/>
    <m/>
    <m/>
    <m/>
    <m/>
    <m/>
  </r>
  <r>
    <d v="2020-11-18T00:00:00"/>
    <x v="110"/>
    <x v="7"/>
    <m/>
    <m/>
    <m/>
    <m/>
    <m/>
    <m/>
    <m/>
    <m/>
    <m/>
    <m/>
  </r>
  <r>
    <d v="2020-11-19T00:00:00"/>
    <x v="111"/>
    <x v="7"/>
    <m/>
    <m/>
    <m/>
    <m/>
    <m/>
    <m/>
    <m/>
    <m/>
    <m/>
    <m/>
  </r>
  <r>
    <d v="2020-11-20T00:00:00"/>
    <x v="112"/>
    <x v="7"/>
    <m/>
    <m/>
    <m/>
    <m/>
    <m/>
    <m/>
    <m/>
    <m/>
    <m/>
    <m/>
  </r>
  <r>
    <d v="2020-11-21T00:00:00"/>
    <x v="113"/>
    <x v="7"/>
    <m/>
    <m/>
    <m/>
    <m/>
    <m/>
    <m/>
    <m/>
    <m/>
    <m/>
    <m/>
  </r>
  <r>
    <d v="2020-11-22T00:00:00"/>
    <x v="114"/>
    <x v="7"/>
    <m/>
    <m/>
    <m/>
    <m/>
    <m/>
    <m/>
    <m/>
    <m/>
    <m/>
    <m/>
  </r>
  <r>
    <d v="2020-11-23T00:00:00"/>
    <x v="115"/>
    <x v="7"/>
    <m/>
    <m/>
    <m/>
    <m/>
    <m/>
    <m/>
    <m/>
    <m/>
    <m/>
    <m/>
  </r>
  <r>
    <d v="2020-11-24T00:00:00"/>
    <x v="116"/>
    <x v="7"/>
    <m/>
    <m/>
    <m/>
    <m/>
    <m/>
    <m/>
    <m/>
    <m/>
    <m/>
    <m/>
  </r>
  <r>
    <d v="2020-11-25T00:00:00"/>
    <x v="117"/>
    <x v="7"/>
    <m/>
    <m/>
    <m/>
    <m/>
    <m/>
    <m/>
    <m/>
    <m/>
    <m/>
    <m/>
  </r>
  <r>
    <d v="2020-11-26T00:00:00"/>
    <x v="118"/>
    <x v="7"/>
    <m/>
    <m/>
    <m/>
    <m/>
    <m/>
    <m/>
    <m/>
    <m/>
    <m/>
    <m/>
  </r>
  <r>
    <d v="2020-11-27T00:00:00"/>
    <x v="119"/>
    <x v="7"/>
    <m/>
    <m/>
    <m/>
    <m/>
    <m/>
    <m/>
    <m/>
    <m/>
    <m/>
    <m/>
  </r>
  <r>
    <d v="2020-11-28T00:00:00"/>
    <x v="120"/>
    <x v="7"/>
    <m/>
    <m/>
    <m/>
    <m/>
    <m/>
    <m/>
    <m/>
    <m/>
    <m/>
    <m/>
  </r>
  <r>
    <d v="2020-11-29T00:00:00"/>
    <x v="121"/>
    <x v="7"/>
    <m/>
    <m/>
    <m/>
    <m/>
    <m/>
    <m/>
    <m/>
    <m/>
    <m/>
    <m/>
  </r>
  <r>
    <d v="2020-11-30T00:00:00"/>
    <x v="122"/>
    <x v="7"/>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1">
  <r>
    <d v="2013-07-31T00:00:00"/>
    <x v="0"/>
    <x v="0"/>
    <n v="0"/>
    <n v="0"/>
    <m/>
    <n v="0"/>
    <n v="3"/>
    <m/>
    <n v="124"/>
    <n v="189162"/>
    <n v="227473"/>
    <m/>
  </r>
  <r>
    <d v="2013-08-01T00:00:00"/>
    <x v="1"/>
    <x v="0"/>
    <n v="0"/>
    <n v="0"/>
    <m/>
    <n v="0"/>
    <n v="0"/>
    <m/>
    <n v="0"/>
    <n v="415.94759678477692"/>
    <n v="4153.4037401574806"/>
    <m/>
  </r>
  <r>
    <d v="2013-08-02T00:00:00"/>
    <x v="2"/>
    <x v="0"/>
    <n v="0"/>
    <n v="0"/>
    <m/>
    <n v="0"/>
    <n v="0"/>
    <m/>
    <n v="0"/>
    <n v="713.58734210958005"/>
    <n v="1566.0540324712015"/>
    <m/>
  </r>
  <r>
    <d v="2013-08-03T00:00:00"/>
    <x v="3"/>
    <x v="0"/>
    <n v="3"/>
    <n v="0"/>
    <m/>
    <n v="0"/>
    <n v="0"/>
    <m/>
    <n v="0"/>
    <n v="154.22787073490812"/>
    <n v="341.7205763342082"/>
    <m/>
  </r>
  <r>
    <d v="2013-08-04T00:00:00"/>
    <x v="4"/>
    <x v="0"/>
    <n v="0"/>
    <n v="0"/>
    <m/>
    <n v="0"/>
    <n v="0"/>
    <m/>
    <n v="9"/>
    <n v="1629.7507381889764"/>
    <n v="1035.1935244422573"/>
    <m/>
  </r>
  <r>
    <d v="2013-08-05T00:00:00"/>
    <x v="5"/>
    <x v="0"/>
    <n v="3"/>
    <n v="0"/>
    <m/>
    <n v="0"/>
    <n v="0"/>
    <m/>
    <n v="0"/>
    <n v="218.3727512576553"/>
    <n v="960.8401055336833"/>
    <m/>
  </r>
  <r>
    <d v="2013-08-06T00:00:00"/>
    <x v="6"/>
    <x v="0"/>
    <n v="12"/>
    <n v="3"/>
    <m/>
    <n v="0"/>
    <n v="0"/>
    <m/>
    <n v="3"/>
    <n v="348.69820100612424"/>
    <n v="3342.6930993000874"/>
    <m/>
  </r>
  <r>
    <d v="2013-08-07T00:00:00"/>
    <x v="7"/>
    <x v="0"/>
    <n v="0"/>
    <n v="0"/>
    <m/>
    <n v="0"/>
    <n v="0"/>
    <m/>
    <n v="0"/>
    <n v="183"/>
    <n v="1200"/>
    <m/>
  </r>
  <r>
    <d v="2013-08-08T00:00:00"/>
    <x v="8"/>
    <x v="0"/>
    <n v="0"/>
    <n v="0"/>
    <m/>
    <n v="0"/>
    <n v="0"/>
    <m/>
    <n v="0"/>
    <n v="33"/>
    <n v="69"/>
    <m/>
  </r>
  <r>
    <d v="2013-08-09T00:00:00"/>
    <x v="9"/>
    <x v="0"/>
    <n v="0"/>
    <n v="0"/>
    <m/>
    <n v="0"/>
    <n v="0"/>
    <m/>
    <n v="0"/>
    <n v="18"/>
    <n v="39"/>
    <m/>
  </r>
  <r>
    <d v="2013-08-10T00:00:00"/>
    <x v="10"/>
    <x v="0"/>
    <n v="0"/>
    <n v="0"/>
    <m/>
    <n v="0"/>
    <n v="0"/>
    <m/>
    <n v="0"/>
    <n v="110.60181818181817"/>
    <n v="109.01969696969697"/>
    <m/>
  </r>
  <r>
    <d v="2013-08-11T00:00:00"/>
    <x v="11"/>
    <x v="0"/>
    <n v="0"/>
    <n v="0"/>
    <m/>
    <n v="0"/>
    <n v="0"/>
    <m/>
    <n v="0"/>
    <n v="588.03"/>
    <n v="3568.8151515151517"/>
    <m/>
  </r>
  <r>
    <d v="2013-08-12T00:00:00"/>
    <x v="12"/>
    <x v="0"/>
    <n v="0"/>
    <n v="0"/>
    <m/>
    <n v="0"/>
    <n v="3"/>
    <m/>
    <n v="3"/>
    <n v="70.77"/>
    <n v="973.26272727272726"/>
    <m/>
  </r>
  <r>
    <d v="2013-08-13T00:00:00"/>
    <x v="13"/>
    <x v="0"/>
    <n v="51"/>
    <n v="0"/>
    <m/>
    <n v="0"/>
    <n v="24"/>
    <m/>
    <n v="21"/>
    <n v="358.51090909090908"/>
    <n v="4047.4909090909091"/>
    <m/>
  </r>
  <r>
    <d v="2013-08-14T00:00:00"/>
    <x v="14"/>
    <x v="0"/>
    <n v="33"/>
    <n v="0"/>
    <m/>
    <n v="0"/>
    <n v="9"/>
    <m/>
    <n v="3"/>
    <n v="151.26136363636363"/>
    <n v="1283.1530303030304"/>
    <m/>
  </r>
  <r>
    <d v="2013-08-15T00:00:00"/>
    <x v="15"/>
    <x v="0"/>
    <n v="57"/>
    <n v="0"/>
    <m/>
    <n v="0"/>
    <n v="0"/>
    <m/>
    <n v="3"/>
    <n v="218.04545454545456"/>
    <n v="1871.1111111111111"/>
    <m/>
  </r>
  <r>
    <d v="2013-08-16T00:00:00"/>
    <x v="16"/>
    <x v="0"/>
    <n v="3"/>
    <n v="0"/>
    <m/>
    <n v="0"/>
    <n v="0"/>
    <m/>
    <n v="0"/>
    <n v="723.10909090909092"/>
    <n v="555.10134680134684"/>
    <m/>
  </r>
  <r>
    <d v="2013-08-17T00:00:00"/>
    <x v="17"/>
    <x v="0"/>
    <n v="12"/>
    <n v="0"/>
    <m/>
    <n v="0"/>
    <n v="0"/>
    <m/>
    <n v="3"/>
    <n v="487.77272727272725"/>
    <n v="1295.6121212121213"/>
    <m/>
  </r>
  <r>
    <d v="2013-08-18T00:00:00"/>
    <x v="18"/>
    <x v="0"/>
    <n v="75"/>
    <n v="0"/>
    <m/>
    <n v="0"/>
    <n v="0"/>
    <m/>
    <n v="0"/>
    <n v="1103.5840909090909"/>
    <n v="821.66094276094282"/>
    <m/>
  </r>
  <r>
    <d v="2013-08-19T00:00:00"/>
    <x v="19"/>
    <x v="0"/>
    <n v="30"/>
    <n v="0"/>
    <m/>
    <n v="0"/>
    <n v="0"/>
    <m/>
    <n v="0"/>
    <n v="103.14545454545454"/>
    <n v="520.12659932659938"/>
    <m/>
  </r>
  <r>
    <d v="2013-08-20T00:00:00"/>
    <x v="20"/>
    <x v="0"/>
    <n v="120"/>
    <n v="0"/>
    <m/>
    <n v="0"/>
    <n v="0"/>
    <m/>
    <n v="18"/>
    <n v="175.98409090909092"/>
    <n v="790.19949494949492"/>
    <m/>
  </r>
  <r>
    <d v="2013-08-21T00:00:00"/>
    <x v="21"/>
    <x v="0"/>
    <n v="93"/>
    <n v="3"/>
    <m/>
    <n v="0"/>
    <n v="0"/>
    <m/>
    <n v="15"/>
    <n v="29.822727272727274"/>
    <n v="420.11784511784515"/>
    <m/>
  </r>
  <r>
    <d v="2013-08-22T00:00:00"/>
    <x v="22"/>
    <x v="0"/>
    <n v="66"/>
    <n v="0"/>
    <m/>
    <n v="0"/>
    <n v="0"/>
    <m/>
    <n v="3"/>
    <n v="16.53409090909091"/>
    <n v="329.7166666666667"/>
    <m/>
  </r>
  <r>
    <d v="2013-08-23T00:00:00"/>
    <x v="23"/>
    <x v="0"/>
    <n v="21"/>
    <n v="0"/>
    <m/>
    <n v="0"/>
    <n v="0"/>
    <m/>
    <n v="12"/>
    <n v="214.5"/>
    <n v="432.3"/>
    <m/>
  </r>
  <r>
    <d v="2013-08-24T00:00:00"/>
    <x v="24"/>
    <x v="0"/>
    <n v="36"/>
    <n v="0"/>
    <m/>
    <n v="0"/>
    <n v="0"/>
    <m/>
    <n v="0"/>
    <n v="422.47500000000002"/>
    <n v="280.57499999999999"/>
    <m/>
  </r>
  <r>
    <d v="2013-08-25T00:00:00"/>
    <x v="25"/>
    <x v="0"/>
    <n v="60"/>
    <n v="0"/>
    <m/>
    <n v="0"/>
    <n v="0"/>
    <m/>
    <n v="0"/>
    <n v="107.1"/>
    <n v="207.9"/>
    <m/>
  </r>
  <r>
    <d v="2013-08-26T00:00:00"/>
    <x v="26"/>
    <x v="0"/>
    <n v="90"/>
    <n v="0"/>
    <m/>
    <n v="0"/>
    <n v="0"/>
    <m/>
    <n v="0"/>
    <n v="30.75"/>
    <n v="255.22499999999999"/>
    <m/>
  </r>
  <r>
    <d v="2013-08-27T00:00:00"/>
    <x v="27"/>
    <x v="0"/>
    <n v="72"/>
    <n v="0"/>
    <m/>
    <n v="0"/>
    <n v="0"/>
    <m/>
    <n v="0"/>
    <n v="45"/>
    <n v="312"/>
    <m/>
  </r>
  <r>
    <d v="2013-08-28T00:00:00"/>
    <x v="28"/>
    <x v="0"/>
    <n v="201.97649684873949"/>
    <n v="0"/>
    <m/>
    <n v="0"/>
    <n v="0"/>
    <m/>
    <n v="0"/>
    <n v="27"/>
    <n v="432"/>
    <m/>
  </r>
  <r>
    <d v="2013-08-29T00:00:00"/>
    <x v="29"/>
    <x v="0"/>
    <n v="199.92384453781511"/>
    <n v="0"/>
    <m/>
    <n v="0"/>
    <n v="0"/>
    <m/>
    <n v="0"/>
    <n v="144"/>
    <n v="570"/>
    <m/>
  </r>
  <r>
    <d v="2013-08-30T00:00:00"/>
    <x v="30"/>
    <x v="0"/>
    <n v="767.01838235294122"/>
    <n v="0"/>
    <m/>
    <n v="0"/>
    <n v="0"/>
    <m/>
    <n v="0"/>
    <n v="1776"/>
    <n v="999"/>
    <m/>
  </r>
  <r>
    <d v="2013-08-31T00:00:00"/>
    <x v="31"/>
    <x v="0"/>
    <n v="770.69117647058829"/>
    <n v="0"/>
    <m/>
    <n v="0"/>
    <n v="0"/>
    <m/>
    <n v="0"/>
    <n v="1098"/>
    <n v="267"/>
    <m/>
  </r>
  <r>
    <d v="2013-09-01T00:00:00"/>
    <x v="32"/>
    <x v="0"/>
    <n v="543.89850315126046"/>
    <n v="0"/>
    <m/>
    <n v="0"/>
    <n v="0"/>
    <m/>
    <n v="3"/>
    <n v="654"/>
    <n v="189"/>
    <m/>
  </r>
  <r>
    <d v="2013-09-02T00:00:00"/>
    <x v="33"/>
    <x v="0"/>
    <n v="484.72925420168065"/>
    <n v="9.2623424369747891"/>
    <m/>
    <n v="0"/>
    <n v="0"/>
    <m/>
    <n v="3"/>
    <n v="63"/>
    <n v="327"/>
    <m/>
  </r>
  <r>
    <d v="2013-09-03T00:00:00"/>
    <x v="34"/>
    <x v="0"/>
    <n v="387.75275735294116"/>
    <n v="80.652573529411768"/>
    <m/>
    <n v="0"/>
    <n v="0"/>
    <m/>
    <n v="6"/>
    <n v="66"/>
    <n v="255"/>
    <m/>
  </r>
  <r>
    <d v="2013-09-04T00:00:00"/>
    <x v="35"/>
    <x v="0"/>
    <n v="327.24264705882354"/>
    <n v="49.865546218487395"/>
    <m/>
    <n v="0"/>
    <n v="0"/>
    <m/>
    <n v="0"/>
    <n v="33"/>
    <n v="159"/>
    <m/>
  </r>
  <r>
    <d v="2013-09-05T00:00:00"/>
    <x v="36"/>
    <x v="0"/>
    <n v="291.19892331932772"/>
    <n v="18.787027310924369"/>
    <m/>
    <n v="0"/>
    <n v="0"/>
    <m/>
    <n v="3"/>
    <n v="21"/>
    <n v="138"/>
    <m/>
  </r>
  <r>
    <d v="2013-09-06T00:00:00"/>
    <x v="37"/>
    <x v="0"/>
    <n v="619.71192226890753"/>
    <n v="0"/>
    <m/>
    <n v="0"/>
    <n v="0"/>
    <m/>
    <n v="0"/>
    <n v="102"/>
    <n v="36"/>
    <m/>
  </r>
  <r>
    <d v="2013-09-07T00:00:00"/>
    <x v="38"/>
    <x v="0"/>
    <n v="110.61121323529412"/>
    <n v="3.1603203781512605"/>
    <m/>
    <n v="0"/>
    <n v="0"/>
    <m/>
    <n v="0"/>
    <n v="249"/>
    <n v="105"/>
    <m/>
  </r>
  <r>
    <d v="2013-09-08T00:00:00"/>
    <x v="39"/>
    <x v="0"/>
    <n v="371.46271008403363"/>
    <n v="0"/>
    <m/>
    <n v="0"/>
    <n v="0"/>
    <m/>
    <n v="0"/>
    <n v="75"/>
    <n v="3"/>
    <m/>
  </r>
  <r>
    <d v="2013-09-09T00:00:00"/>
    <x v="40"/>
    <x v="0"/>
    <n v="328.515362394958"/>
    <n v="38.273634453781511"/>
    <m/>
    <n v="0"/>
    <n v="0"/>
    <m/>
    <n v="0"/>
    <n v="18"/>
    <n v="15"/>
    <m/>
  </r>
  <r>
    <d v="2013-09-10T00:00:00"/>
    <x v="41"/>
    <x v="0"/>
    <n v="114.27757352941177"/>
    <n v="23.496323529411764"/>
    <m/>
    <n v="0"/>
    <n v="0"/>
    <m/>
    <n v="0"/>
    <n v="48"/>
    <n v="12"/>
    <m/>
  </r>
  <r>
    <d v="2013-09-11T00:00:00"/>
    <x v="42"/>
    <x v="0"/>
    <n v="157.71231617647058"/>
    <n v="46.133534663865547"/>
    <m/>
    <n v="0"/>
    <n v="0"/>
    <m/>
    <n v="2"/>
    <n v="2"/>
    <n v="23"/>
    <m/>
  </r>
  <r>
    <d v="2013-09-12T00:00:00"/>
    <x v="43"/>
    <x v="0"/>
    <n v="173.51470588235293"/>
    <n v="45.264705882352942"/>
    <m/>
    <n v="0"/>
    <n v="0"/>
    <m/>
    <n v="1"/>
    <n v="4"/>
    <n v="23"/>
    <m/>
  </r>
  <r>
    <d v="2013-09-13T00:00:00"/>
    <x v="44"/>
    <x v="0"/>
    <n v="193.78348214285714"/>
    <n v="45.46875"/>
    <m/>
    <n v="0"/>
    <n v="0"/>
    <m/>
    <n v="0"/>
    <n v="5"/>
    <n v="1"/>
    <m/>
  </r>
  <r>
    <d v="2013-09-14T00:00:00"/>
    <x v="45"/>
    <x v="0"/>
    <n v="175.22042410714286"/>
    <n v="12.743303571428571"/>
    <m/>
    <n v="0"/>
    <n v="0"/>
    <m/>
    <n v="3"/>
    <n v="9"/>
    <n v="0"/>
    <m/>
  </r>
  <r>
    <d v="2013-09-15T00:00:00"/>
    <x v="46"/>
    <x v="0"/>
    <n v="187.43303571428572"/>
    <n v="18.743303571428573"/>
    <m/>
    <n v="0"/>
    <n v="0"/>
    <m/>
    <n v="0"/>
    <n v="6"/>
    <n v="0"/>
    <m/>
  </r>
  <r>
    <d v="2013-09-16T00:00:00"/>
    <x v="47"/>
    <x v="0"/>
    <n v="514.40625"/>
    <n v="27.557477678571427"/>
    <m/>
    <n v="0"/>
    <n v="0"/>
    <m/>
    <n v="0"/>
    <n v="3"/>
    <n v="0"/>
    <m/>
  </r>
  <r>
    <d v="2013-09-17T00:00:00"/>
    <x v="48"/>
    <x v="0"/>
    <n v="193"/>
    <n v="26"/>
    <m/>
    <n v="0"/>
    <n v="0"/>
    <m/>
    <n v="0"/>
    <n v="18"/>
    <n v="44"/>
    <m/>
  </r>
  <r>
    <d v="2013-09-18T00:00:00"/>
    <x v="49"/>
    <x v="0"/>
    <n v="471.27272727272725"/>
    <n v="60"/>
    <m/>
    <n v="0"/>
    <n v="0"/>
    <m/>
    <n v="0"/>
    <n v="6"/>
    <n v="72"/>
    <m/>
  </r>
  <r>
    <d v="2013-09-19T00:00:00"/>
    <x v="50"/>
    <x v="0"/>
    <n v="230.90990259740261"/>
    <n v="40.066558441558442"/>
    <m/>
    <n v="0"/>
    <n v="0"/>
    <m/>
    <n v="0"/>
    <n v="4"/>
    <n v="22"/>
    <m/>
  </r>
  <r>
    <d v="2013-09-20T00:00:00"/>
    <x v="51"/>
    <x v="0"/>
    <n v="505.875"/>
    <n v="59.035714285714285"/>
    <m/>
    <n v="0"/>
    <n v="0"/>
    <m/>
    <n v="1"/>
    <n v="0"/>
    <n v="11"/>
    <m/>
  </r>
  <r>
    <d v="2013-09-21T00:00:00"/>
    <x v="52"/>
    <x v="0"/>
    <n v="729.55032467532465"/>
    <n v="71.100243506493513"/>
    <m/>
    <n v="0"/>
    <n v="0"/>
    <m/>
    <n v="0"/>
    <n v="3"/>
    <n v="16"/>
    <m/>
  </r>
  <r>
    <d v="2013-09-22T00:00:00"/>
    <x v="53"/>
    <x v="0"/>
    <n v="198.1737012987013"/>
    <n v="32.333603896103895"/>
    <m/>
    <n v="0"/>
    <n v="0"/>
    <m/>
    <n v="1"/>
    <n v="16"/>
    <n v="10"/>
    <m/>
  </r>
  <r>
    <d v="2013-09-23T00:00:00"/>
    <x v="54"/>
    <x v="0"/>
    <n v="343.07021103896102"/>
    <n v="31.668019480519479"/>
    <m/>
    <n v="0"/>
    <n v="0"/>
    <m/>
    <n v="3"/>
    <n v="24"/>
    <n v="22"/>
    <m/>
  </r>
  <r>
    <d v="2013-09-24T00:00:00"/>
    <x v="55"/>
    <x v="0"/>
    <n v="239.7582644628099"/>
    <n v="79.045454545454547"/>
    <m/>
    <n v="0"/>
    <n v="0"/>
    <m/>
    <n v="3"/>
    <n v="1"/>
    <n v="69.090909090909093"/>
    <m/>
  </r>
  <r>
    <d v="2013-09-25T00:00:00"/>
    <x v="56"/>
    <x v="0"/>
    <n v="143.74503657262278"/>
    <n v="31.70846394984326"/>
    <m/>
    <n v="0"/>
    <n v="0"/>
    <m/>
    <n v="1"/>
    <n v="18"/>
    <n v="38"/>
    <m/>
  </r>
  <r>
    <d v="2013-09-26T00:00:00"/>
    <x v="57"/>
    <x v="0"/>
    <n v="185.09169278996865"/>
    <n v="53.331504702194358"/>
    <m/>
    <n v="0"/>
    <n v="0"/>
    <m/>
    <n v="0"/>
    <n v="10"/>
    <n v="21"/>
    <m/>
  </r>
  <r>
    <d v="2013-09-27T00:00:00"/>
    <x v="58"/>
    <x v="0"/>
    <n v="331.0344827586207"/>
    <n v="47.586206896551722"/>
    <m/>
    <n v="0"/>
    <n v="0"/>
    <m/>
    <n v="2"/>
    <n v="3"/>
    <n v="41"/>
    <m/>
  </r>
  <r>
    <d v="2013-09-28T00:00:00"/>
    <x v="59"/>
    <x v="0"/>
    <n v="287.58620689655174"/>
    <n v="15.517241379310345"/>
    <m/>
    <n v="0"/>
    <n v="0"/>
    <m/>
    <n v="1"/>
    <n v="8"/>
    <n v="26"/>
    <m/>
  </r>
  <r>
    <d v="2013-09-29T00:00:00"/>
    <x v="60"/>
    <x v="0"/>
    <n v="1106.8965517241379"/>
    <n v="21.724137931034484"/>
    <m/>
    <n v="0"/>
    <n v="6"/>
    <m/>
    <n v="11"/>
    <n v="3"/>
    <n v="140"/>
    <m/>
  </r>
  <r>
    <d v="2013-09-30T00:00:00"/>
    <x v="61"/>
    <x v="0"/>
    <n v="196.55172413793105"/>
    <n v="11.379310344827585"/>
    <m/>
    <n v="0"/>
    <n v="3"/>
    <m/>
    <n v="22"/>
    <n v="196"/>
    <n v="195"/>
    <m/>
  </r>
  <r>
    <d v="2013-10-01T00:00:00"/>
    <x v="62"/>
    <x v="0"/>
    <n v="107.58620689655173"/>
    <n v="7.2413793103448274"/>
    <m/>
    <n v="0"/>
    <n v="6"/>
    <m/>
    <n v="20"/>
    <n v="11"/>
    <n v="431"/>
    <m/>
  </r>
  <r>
    <d v="2013-10-02T00:00:00"/>
    <x v="63"/>
    <x v="0"/>
    <n v="123.10344827586206"/>
    <n v="11.379310344827585"/>
    <m/>
    <n v="0"/>
    <n v="7"/>
    <m/>
    <n v="11"/>
    <n v="114"/>
    <n v="269"/>
    <m/>
  </r>
  <r>
    <d v="2013-10-03T00:00:00"/>
    <x v="64"/>
    <x v="0"/>
    <n v="262.75862068965517"/>
    <n v="15.517241379310345"/>
    <m/>
    <n v="0"/>
    <n v="8"/>
    <m/>
    <n v="15"/>
    <n v="40"/>
    <n v="225"/>
    <m/>
  </r>
  <r>
    <d v="2013-10-04T00:00:00"/>
    <x v="65"/>
    <x v="0"/>
    <n v="307.24137931034483"/>
    <n v="13.448275862068966"/>
    <m/>
    <n v="0"/>
    <n v="4"/>
    <m/>
    <n v="20"/>
    <n v="36"/>
    <n v="143"/>
    <m/>
  </r>
  <r>
    <d v="2013-10-05T00:00:00"/>
    <x v="66"/>
    <x v="0"/>
    <n v="173.79310344827587"/>
    <n v="15.517241379310345"/>
    <m/>
    <n v="0"/>
    <n v="4"/>
    <m/>
    <n v="15"/>
    <n v="26"/>
    <n v="134"/>
    <m/>
  </r>
  <r>
    <d v="2013-10-06T00:00:00"/>
    <x v="67"/>
    <x v="0"/>
    <n v="133.44827586206895"/>
    <n v="15.517241379310345"/>
    <m/>
    <n v="0"/>
    <n v="7"/>
    <m/>
    <n v="5"/>
    <n v="47"/>
    <n v="69"/>
    <m/>
  </r>
  <r>
    <d v="2013-10-07T00:00:00"/>
    <x v="68"/>
    <x v="0"/>
    <n v="67.241379310344826"/>
    <n v="9.3103448275862064"/>
    <m/>
    <n v="0"/>
    <n v="4"/>
    <m/>
    <n v="6"/>
    <n v="44"/>
    <n v="35"/>
    <m/>
  </r>
  <r>
    <d v="2013-10-08T00:00:00"/>
    <x v="69"/>
    <x v="0"/>
    <n v="73.448275862068968"/>
    <n v="15.517241379310345"/>
    <m/>
    <n v="0"/>
    <n v="8"/>
    <m/>
    <n v="5"/>
    <n v="1"/>
    <n v="78"/>
    <m/>
  </r>
  <r>
    <d v="2013-10-09T00:00:00"/>
    <x v="70"/>
    <x v="0"/>
    <n v="55.862068965517238"/>
    <n v="6.2068965517241379"/>
    <m/>
    <n v="0"/>
    <n v="2"/>
    <m/>
    <n v="4"/>
    <n v="30"/>
    <n v="24"/>
    <m/>
  </r>
  <r>
    <d v="2013-10-10T00:00:00"/>
    <x v="71"/>
    <x v="0"/>
    <n v="52.758620689655174"/>
    <n v="4.1379310344827589"/>
    <m/>
    <n v="0"/>
    <n v="6"/>
    <m/>
    <n v="5"/>
    <n v="26"/>
    <n v="32"/>
    <m/>
  </r>
  <r>
    <d v="2013-10-11T00:00:00"/>
    <x v="72"/>
    <x v="0"/>
    <n v="27.931034482758619"/>
    <n v="4.1379310344827589"/>
    <m/>
    <n v="0"/>
    <n v="4"/>
    <m/>
    <n v="4"/>
    <n v="7"/>
    <n v="24"/>
    <m/>
  </r>
  <r>
    <d v="2013-10-12T00:00:00"/>
    <x v="73"/>
    <x v="0"/>
    <n v="34.137931034482762"/>
    <n v="3.103448275862069"/>
    <m/>
    <n v="0"/>
    <n v="4"/>
    <m/>
    <n v="0"/>
    <n v="15"/>
    <n v="22"/>
    <m/>
  </r>
  <r>
    <d v="2013-10-13T00:00:00"/>
    <x v="74"/>
    <x v="0"/>
    <n v="19.655172413793103"/>
    <n v="3.103448275862069"/>
    <m/>
    <n v="0"/>
    <n v="5"/>
    <m/>
    <n v="0"/>
    <n v="22"/>
    <n v="2"/>
    <m/>
  </r>
  <r>
    <d v="2013-10-14T00:00:00"/>
    <x v="75"/>
    <x v="0"/>
    <n v="15.517241379310345"/>
    <n v="1.0344827586206897"/>
    <m/>
    <n v="0"/>
    <n v="2"/>
    <m/>
    <n v="3"/>
    <n v="8"/>
    <n v="21"/>
    <m/>
  </r>
  <r>
    <d v="2013-10-15T00:00:00"/>
    <x v="76"/>
    <x v="0"/>
    <n v="13.448275862068966"/>
    <n v="1.0344827586206897"/>
    <m/>
    <n v="0"/>
    <n v="2"/>
    <m/>
    <n v="0"/>
    <n v="28"/>
    <n v="0"/>
    <m/>
  </r>
  <r>
    <d v="2013-10-16T00:00:00"/>
    <x v="77"/>
    <x v="0"/>
    <n v="7.2413793103448274"/>
    <n v="1.0344827586206897"/>
    <m/>
    <n v="0"/>
    <n v="6"/>
    <m/>
    <n v="0"/>
    <n v="8"/>
    <n v="10"/>
    <m/>
  </r>
  <r>
    <d v="2013-10-17T00:00:00"/>
    <x v="78"/>
    <x v="0"/>
    <n v="4.1379310344827589"/>
    <n v="0"/>
    <m/>
    <n v="0"/>
    <n v="4"/>
    <m/>
    <n v="0"/>
    <n v="15"/>
    <n v="0"/>
    <m/>
  </r>
  <r>
    <d v="2013-10-18T00:00:00"/>
    <x v="79"/>
    <x v="0"/>
    <n v="7.2413793103448274"/>
    <n v="1.0344827586206897"/>
    <m/>
    <n v="0"/>
    <n v="2"/>
    <m/>
    <n v="2"/>
    <n v="2"/>
    <n v="7"/>
    <m/>
  </r>
  <r>
    <d v="2013-10-19T00:00:00"/>
    <x v="80"/>
    <x v="0"/>
    <n v="8.2758620689655178"/>
    <n v="2.0689655172413794"/>
    <m/>
    <n v="0"/>
    <n v="3"/>
    <m/>
    <n v="4"/>
    <n v="8"/>
    <n v="15"/>
    <m/>
  </r>
  <r>
    <d v="2013-10-20T00:00:00"/>
    <x v="81"/>
    <x v="0"/>
    <n v="7.2413793103448274"/>
    <n v="0"/>
    <m/>
    <n v="0"/>
    <n v="7"/>
    <m/>
    <n v="0"/>
    <n v="5"/>
    <n v="10"/>
    <m/>
  </r>
  <r>
    <d v="2013-10-21T00:00:00"/>
    <x v="82"/>
    <x v="0"/>
    <n v="6.2068965517241379"/>
    <n v="1.0344827586206897"/>
    <m/>
    <n v="0"/>
    <n v="2"/>
    <m/>
    <n v="1"/>
    <n v="13"/>
    <n v="0"/>
    <m/>
  </r>
  <r>
    <d v="2013-10-22T00:00:00"/>
    <x v="83"/>
    <x v="0"/>
    <n v="5.1724137931034484"/>
    <n v="3.103448275862069"/>
    <m/>
    <n v="0"/>
    <n v="5"/>
    <m/>
    <n v="1"/>
    <n v="13"/>
    <n v="2"/>
    <m/>
  </r>
  <r>
    <d v="2013-10-23T00:00:00"/>
    <x v="84"/>
    <x v="0"/>
    <n v="6.2068965517241379"/>
    <n v="1.0344827586206897"/>
    <m/>
    <n v="0"/>
    <n v="6"/>
    <m/>
    <n v="1"/>
    <n v="12"/>
    <n v="3"/>
    <m/>
  </r>
  <r>
    <d v="2013-10-24T00:00:00"/>
    <x v="85"/>
    <x v="0"/>
    <n v="5.1724137931034484"/>
    <n v="0"/>
    <m/>
    <n v="0"/>
    <n v="6"/>
    <m/>
    <n v="1"/>
    <n v="12"/>
    <n v="6"/>
    <m/>
  </r>
  <r>
    <d v="2013-10-25T00:00:00"/>
    <x v="86"/>
    <x v="0"/>
    <n v="0"/>
    <n v="0"/>
    <m/>
    <n v="0"/>
    <n v="2"/>
    <m/>
    <n v="1"/>
    <n v="13"/>
    <n v="4"/>
    <m/>
  </r>
  <r>
    <d v="2013-10-26T00:00:00"/>
    <x v="87"/>
    <x v="0"/>
    <n v="5.1724137931034484"/>
    <n v="1.0344827586206897"/>
    <m/>
    <n v="0"/>
    <n v="7"/>
    <m/>
    <n v="0"/>
    <n v="9"/>
    <n v="10"/>
    <m/>
  </r>
  <r>
    <d v="2013-10-27T00:00:00"/>
    <x v="88"/>
    <x v="0"/>
    <n v="2.0689655172413794"/>
    <n v="3.103448275862069"/>
    <m/>
    <n v="0"/>
    <n v="7"/>
    <m/>
    <n v="1"/>
    <n v="13"/>
    <n v="11"/>
    <m/>
  </r>
  <r>
    <d v="2013-10-28T00:00:00"/>
    <x v="89"/>
    <x v="0"/>
    <n v="8.2758620689655178"/>
    <n v="0"/>
    <m/>
    <n v="1"/>
    <n v="4"/>
    <m/>
    <n v="0"/>
    <n v="6"/>
    <n v="13"/>
    <m/>
  </r>
  <r>
    <d v="2013-10-29T00:00:00"/>
    <x v="90"/>
    <x v="0"/>
    <n v="1.0344827586206897"/>
    <n v="0"/>
    <m/>
    <n v="0"/>
    <n v="3"/>
    <m/>
    <n v="1"/>
    <n v="11"/>
    <n v="14"/>
    <m/>
  </r>
  <r>
    <d v="2013-10-30T00:00:00"/>
    <x v="91"/>
    <x v="0"/>
    <n v="1.0344827586206897"/>
    <n v="2.0689655172413794"/>
    <m/>
    <n v="0"/>
    <n v="2"/>
    <m/>
    <n v="0"/>
    <n v="11"/>
    <n v="1"/>
    <m/>
  </r>
  <r>
    <d v="2013-10-31T00:00:00"/>
    <x v="92"/>
    <x v="0"/>
    <n v="0"/>
    <n v="0"/>
    <m/>
    <n v="0"/>
    <n v="5"/>
    <m/>
    <n v="0"/>
    <n v="11"/>
    <n v="9"/>
    <m/>
  </r>
  <r>
    <d v="2013-11-01T00:00:00"/>
    <x v="93"/>
    <x v="0"/>
    <n v="3.103448275862069"/>
    <n v="0"/>
    <m/>
    <n v="0"/>
    <n v="0"/>
    <m/>
    <n v="0"/>
    <n v="19"/>
    <n v="9"/>
    <m/>
  </r>
  <r>
    <d v="2013-11-02T00:00:00"/>
    <x v="94"/>
    <x v="0"/>
    <n v="98.275862068965523"/>
    <n v="2.0689655172413794"/>
    <m/>
    <n v="0"/>
    <n v="3"/>
    <m/>
    <n v="3"/>
    <n v="8"/>
    <n v="54"/>
    <m/>
  </r>
  <r>
    <d v="2013-11-03T00:00:00"/>
    <x v="95"/>
    <x v="0"/>
    <n v="33.103448275862071"/>
    <n v="1.0344827586206897"/>
    <m/>
    <n v="0"/>
    <n v="3"/>
    <m/>
    <n v="1"/>
    <n v="21"/>
    <n v="65"/>
    <m/>
  </r>
  <r>
    <d v="2013-11-04T00:00:00"/>
    <x v="96"/>
    <x v="0"/>
    <n v="0"/>
    <n v="0"/>
    <m/>
    <n v="0"/>
    <n v="0"/>
    <m/>
    <n v="1"/>
    <n v="77"/>
    <n v="0"/>
    <m/>
  </r>
  <r>
    <d v="2013-11-05T00:00:00"/>
    <x v="97"/>
    <x v="0"/>
    <n v="1.0344827586206897"/>
    <n v="0"/>
    <m/>
    <n v="0"/>
    <n v="0"/>
    <m/>
    <n v="0"/>
    <n v="50"/>
    <n v="0"/>
    <m/>
  </r>
  <r>
    <d v="2013-11-06T00:00:00"/>
    <x v="98"/>
    <x v="0"/>
    <n v="0"/>
    <n v="0"/>
    <m/>
    <n v="0"/>
    <n v="0"/>
    <m/>
    <n v="0"/>
    <n v="0"/>
    <n v="60"/>
    <m/>
  </r>
  <r>
    <d v="2013-11-07T00:00:00"/>
    <x v="99"/>
    <x v="0"/>
    <n v="11.379310344827587"/>
    <n v="2.0689655172413794"/>
    <m/>
    <n v="0"/>
    <n v="1"/>
    <m/>
    <n v="0"/>
    <n v="39"/>
    <n v="0"/>
    <m/>
  </r>
  <r>
    <d v="2013-11-08T00:00:00"/>
    <x v="100"/>
    <x v="0"/>
    <m/>
    <m/>
    <m/>
    <m/>
    <m/>
    <m/>
    <m/>
    <m/>
    <m/>
    <m/>
  </r>
  <r>
    <d v="2013-11-09T00:00:00"/>
    <x v="101"/>
    <x v="0"/>
    <m/>
    <m/>
    <m/>
    <m/>
    <m/>
    <m/>
    <m/>
    <m/>
    <m/>
    <m/>
  </r>
  <r>
    <d v="2013-11-10T00:00:00"/>
    <x v="102"/>
    <x v="0"/>
    <m/>
    <m/>
    <m/>
    <m/>
    <m/>
    <m/>
    <m/>
    <m/>
    <m/>
    <m/>
  </r>
  <r>
    <d v="2013-11-11T00:00:00"/>
    <x v="103"/>
    <x v="0"/>
    <m/>
    <m/>
    <m/>
    <m/>
    <m/>
    <m/>
    <m/>
    <m/>
    <m/>
    <m/>
  </r>
  <r>
    <d v="2013-11-12T00:00:00"/>
    <x v="104"/>
    <x v="0"/>
    <m/>
    <m/>
    <m/>
    <m/>
    <m/>
    <m/>
    <m/>
    <m/>
    <m/>
    <m/>
  </r>
  <r>
    <d v="2013-11-13T00:00:00"/>
    <x v="105"/>
    <x v="0"/>
    <m/>
    <m/>
    <m/>
    <m/>
    <m/>
    <m/>
    <m/>
    <m/>
    <m/>
    <m/>
  </r>
  <r>
    <d v="2013-11-14T00:00:00"/>
    <x v="106"/>
    <x v="0"/>
    <m/>
    <m/>
    <m/>
    <m/>
    <m/>
    <m/>
    <m/>
    <m/>
    <m/>
    <m/>
  </r>
  <r>
    <d v="2013-11-15T00:00:00"/>
    <x v="107"/>
    <x v="0"/>
    <m/>
    <m/>
    <m/>
    <m/>
    <m/>
    <m/>
    <m/>
    <m/>
    <m/>
    <m/>
  </r>
  <r>
    <d v="2013-11-16T00:00:00"/>
    <x v="108"/>
    <x v="0"/>
    <m/>
    <m/>
    <m/>
    <m/>
    <m/>
    <m/>
    <m/>
    <m/>
    <m/>
    <m/>
  </r>
  <r>
    <d v="2013-11-17T00:00:00"/>
    <x v="109"/>
    <x v="0"/>
    <m/>
    <m/>
    <m/>
    <m/>
    <m/>
    <m/>
    <m/>
    <m/>
    <m/>
    <m/>
  </r>
  <r>
    <d v="2013-11-18T00:00:00"/>
    <x v="110"/>
    <x v="0"/>
    <m/>
    <m/>
    <m/>
    <m/>
    <m/>
    <m/>
    <m/>
    <m/>
    <m/>
    <m/>
  </r>
  <r>
    <d v="2013-11-19T00:00:00"/>
    <x v="111"/>
    <x v="0"/>
    <m/>
    <m/>
    <m/>
    <m/>
    <m/>
    <m/>
    <m/>
    <m/>
    <m/>
    <m/>
  </r>
  <r>
    <d v="2013-11-20T00:00:00"/>
    <x v="112"/>
    <x v="0"/>
    <m/>
    <m/>
    <m/>
    <m/>
    <m/>
    <m/>
    <m/>
    <m/>
    <m/>
    <m/>
  </r>
  <r>
    <d v="2013-11-21T00:00:00"/>
    <x v="113"/>
    <x v="0"/>
    <m/>
    <m/>
    <m/>
    <m/>
    <m/>
    <m/>
    <m/>
    <m/>
    <m/>
    <m/>
  </r>
  <r>
    <d v="2013-11-22T00:00:00"/>
    <x v="114"/>
    <x v="0"/>
    <m/>
    <m/>
    <m/>
    <m/>
    <m/>
    <m/>
    <m/>
    <m/>
    <m/>
    <m/>
  </r>
  <r>
    <d v="2013-11-23T00:00:00"/>
    <x v="115"/>
    <x v="0"/>
    <m/>
    <m/>
    <m/>
    <m/>
    <m/>
    <m/>
    <m/>
    <m/>
    <m/>
    <m/>
  </r>
  <r>
    <d v="2013-11-24T00:00:00"/>
    <x v="116"/>
    <x v="0"/>
    <m/>
    <m/>
    <m/>
    <m/>
    <m/>
    <m/>
    <m/>
    <m/>
    <m/>
    <m/>
  </r>
  <r>
    <d v="2013-11-25T00:00:00"/>
    <x v="117"/>
    <x v="0"/>
    <m/>
    <m/>
    <m/>
    <m/>
    <m/>
    <m/>
    <m/>
    <m/>
    <m/>
    <m/>
  </r>
  <r>
    <d v="2013-11-26T00:00:00"/>
    <x v="118"/>
    <x v="0"/>
    <m/>
    <m/>
    <m/>
    <m/>
    <m/>
    <m/>
    <m/>
    <m/>
    <m/>
    <m/>
  </r>
  <r>
    <d v="2013-11-27T00:00:00"/>
    <x v="119"/>
    <x v="0"/>
    <m/>
    <m/>
    <m/>
    <m/>
    <m/>
    <m/>
    <m/>
    <m/>
    <m/>
    <m/>
  </r>
  <r>
    <d v="2013-11-28T00:00:00"/>
    <x v="120"/>
    <x v="0"/>
    <m/>
    <m/>
    <m/>
    <m/>
    <m/>
    <m/>
    <m/>
    <m/>
    <m/>
    <m/>
  </r>
  <r>
    <d v="2013-11-29T00:00:00"/>
    <x v="121"/>
    <x v="0"/>
    <m/>
    <m/>
    <m/>
    <m/>
    <m/>
    <m/>
    <m/>
    <m/>
    <m/>
    <m/>
  </r>
  <r>
    <d v="2013-11-30T00:00:00"/>
    <x v="122"/>
    <x v="0"/>
    <m/>
    <m/>
    <m/>
    <m/>
    <m/>
    <m/>
    <m/>
    <m/>
    <m/>
    <m/>
  </r>
  <r>
    <d v="2014-07-31T00:00:00"/>
    <x v="0"/>
    <x v="1"/>
    <n v="6"/>
    <n v="0"/>
    <n v="0"/>
    <n v="1"/>
    <n v="1"/>
    <n v="0"/>
    <n v="50"/>
    <n v="262389"/>
    <n v="97956"/>
    <m/>
  </r>
  <r>
    <d v="2014-08-01T00:00:00"/>
    <x v="1"/>
    <x v="1"/>
    <n v="1.9625665148091904"/>
    <n v="0"/>
    <n v="0"/>
    <n v="0"/>
    <n v="0"/>
    <n v="0"/>
    <n v="0"/>
    <n v="719.2806276775683"/>
    <n v="324.80475820092101"/>
    <m/>
  </r>
  <r>
    <d v="2014-08-02T00:00:00"/>
    <x v="2"/>
    <x v="1"/>
    <n v="0.95818466527566859"/>
    <n v="0"/>
    <n v="0"/>
    <n v="0"/>
    <n v="0"/>
    <n v="0"/>
    <n v="0.95818466527566859"/>
    <n v="992.67931322559275"/>
    <n v="535.62522788909882"/>
    <m/>
  </r>
  <r>
    <d v="2014-08-03T00:00:00"/>
    <x v="3"/>
    <x v="1"/>
    <n v="0"/>
    <n v="0"/>
    <n v="0"/>
    <n v="0"/>
    <n v="0"/>
    <n v="0"/>
    <n v="3.7403442925869683"/>
    <n v="446.9711429641427"/>
    <n v="330.08538382079996"/>
    <m/>
  </r>
  <r>
    <d v="2014-08-04T00:00:00"/>
    <x v="4"/>
    <x v="1"/>
    <n v="0"/>
    <n v="0"/>
    <n v="0"/>
    <n v="0"/>
    <n v="0"/>
    <n v="0"/>
    <n v="0"/>
    <n v="145.91799696285048"/>
    <n v="218.87699544427571"/>
    <m/>
  </r>
  <r>
    <d v="2014-08-05T00:00:00"/>
    <x v="5"/>
    <x v="1"/>
    <n v="0"/>
    <n v="0"/>
    <n v="0"/>
    <n v="0"/>
    <n v="0"/>
    <n v="0"/>
    <n v="0"/>
    <n v="60.444444444444443"/>
    <n v="46.222222222222221"/>
    <m/>
  </r>
  <r>
    <d v="2014-08-06T00:00:00"/>
    <x v="6"/>
    <x v="1"/>
    <n v="0"/>
    <n v="0"/>
    <n v="0"/>
    <n v="0"/>
    <n v="0"/>
    <n v="0"/>
    <n v="0"/>
    <n v="131.19279486273123"/>
    <n v="90.015494285377642"/>
    <m/>
  </r>
  <r>
    <d v="2014-08-07T00:00:00"/>
    <x v="7"/>
    <x v="1"/>
    <n v="43.106044538706257"/>
    <n v="1.0263343937787204"/>
    <n v="0"/>
    <n v="0"/>
    <n v="1.0263343937787204"/>
    <n v="0"/>
    <n v="0"/>
    <n v="1081.7564510427712"/>
    <n v="966.80699893955466"/>
    <m/>
  </r>
  <r>
    <d v="2014-08-08T00:00:00"/>
    <x v="8"/>
    <x v="1"/>
    <n v="26.281371509367268"/>
    <n v="0"/>
    <n v="0"/>
    <n v="0"/>
    <n v="0"/>
    <n v="0"/>
    <n v="0"/>
    <n v="1787.1332626369742"/>
    <n v="1553.8860904913397"/>
    <m/>
  </r>
  <r>
    <d v="2014-08-09T00:00:00"/>
    <x v="9"/>
    <x v="1"/>
    <n v="19.283271474019088"/>
    <n v="0"/>
    <n v="0"/>
    <n v="0"/>
    <n v="0"/>
    <n v="0"/>
    <n v="0"/>
    <n v="645.98959437963947"/>
    <n v="427.44585100742313"/>
    <m/>
  </r>
  <r>
    <d v="2014-08-10T00:00:00"/>
    <x v="10"/>
    <x v="1"/>
    <n v="13.617871450453634"/>
    <n v="0"/>
    <n v="0"/>
    <n v="1.047528573111818"/>
    <n v="0"/>
    <n v="0"/>
    <n v="0"/>
    <n v="175.98480028278544"/>
    <n v="257.69202898550725"/>
    <m/>
  </r>
  <r>
    <d v="2014-08-11T00:00:00"/>
    <x v="11"/>
    <x v="1"/>
    <n v="13.308935725226817"/>
    <n v="0"/>
    <n v="0"/>
    <n v="0"/>
    <n v="0"/>
    <n v="0"/>
    <n v="0"/>
    <n v="19.451521444562271"/>
    <n v="16.380228584894546"/>
    <m/>
  </r>
  <r>
    <d v="2014-08-12T00:00:00"/>
    <x v="12"/>
    <x v="1"/>
    <n v="2"/>
    <n v="0"/>
    <n v="0"/>
    <n v="0"/>
    <n v="0"/>
    <n v="0"/>
    <n v="0"/>
    <n v="23"/>
    <n v="24"/>
    <m/>
  </r>
  <r>
    <d v="2014-08-13T00:00:00"/>
    <x v="13"/>
    <x v="1"/>
    <n v="34.222222222222221"/>
    <n v="0"/>
    <n v="0"/>
    <n v="0"/>
    <n v="0"/>
    <n v="0"/>
    <n v="0"/>
    <n v="348.0888888888889"/>
    <n v="753.86666666666667"/>
    <m/>
  </r>
  <r>
    <d v="2014-08-14T00:00:00"/>
    <x v="14"/>
    <x v="1"/>
    <n v="17.2"/>
    <n v="0"/>
    <n v="0"/>
    <n v="0"/>
    <n v="0"/>
    <n v="0"/>
    <n v="0"/>
    <n v="239.84444444444443"/>
    <n v="554.22222222222217"/>
    <m/>
  </r>
  <r>
    <d v="2014-08-15T00:00:00"/>
    <x v="15"/>
    <x v="1"/>
    <n v="28"/>
    <n v="0.93333333333333335"/>
    <n v="0"/>
    <n v="0"/>
    <n v="0"/>
    <n v="0"/>
    <n v="0"/>
    <n v="100.8"/>
    <n v="68.13333333333334"/>
    <m/>
  </r>
  <r>
    <d v="2014-08-16T00:00:00"/>
    <x v="16"/>
    <x v="1"/>
    <n v="66.973412698412702"/>
    <n v="0"/>
    <n v="0"/>
    <n v="0"/>
    <n v="0"/>
    <n v="0"/>
    <n v="0.9996031746031746"/>
    <n v="134.94642857142858"/>
    <n v="208.91706349206351"/>
    <m/>
  </r>
  <r>
    <d v="2014-08-17T00:00:00"/>
    <x v="17"/>
    <x v="1"/>
    <n v="25.580952380952382"/>
    <n v="0"/>
    <n v="0"/>
    <n v="0"/>
    <n v="0"/>
    <n v="0"/>
    <n v="0"/>
    <n v="87.401587301587298"/>
    <n v="87.401587301587298"/>
    <m/>
  </r>
  <r>
    <d v="2014-08-18T00:00:00"/>
    <x v="18"/>
    <x v="1"/>
    <n v="38.492857142857147"/>
    <n v="1.1321428571428571"/>
    <n v="0"/>
    <n v="0"/>
    <n v="0"/>
    <n v="0"/>
    <n v="0"/>
    <n v="84.910714285714292"/>
    <n v="238.88214285714287"/>
    <m/>
  </r>
  <r>
    <d v="2014-08-19T00:00:00"/>
    <x v="19"/>
    <x v="1"/>
    <n v="50.333333333333336"/>
    <n v="0"/>
    <n v="0"/>
    <n v="0"/>
    <n v="0"/>
    <n v="0"/>
    <n v="0"/>
    <n v="311.58730158730157"/>
    <n v="131.82539682539684"/>
    <m/>
  </r>
  <r>
    <d v="2014-08-20T00:00:00"/>
    <x v="20"/>
    <x v="1"/>
    <n v="26.639891619730328"/>
    <n v="1.2109041645331968"/>
    <n v="0"/>
    <n v="0"/>
    <n v="0"/>
    <n v="0"/>
    <n v="0"/>
    <n v="323.31141193036353"/>
    <n v="280.92976617170166"/>
    <m/>
  </r>
  <r>
    <d v="2014-08-21T00:00:00"/>
    <x v="21"/>
    <x v="1"/>
    <n v="22.021121351766514"/>
    <n v="0"/>
    <n v="0"/>
    <n v="0"/>
    <n v="0"/>
    <n v="0"/>
    <n v="1.2233956306536953"/>
    <n v="148.03087130909711"/>
    <n v="171.27538829151732"/>
    <m/>
  </r>
  <r>
    <d v="2014-08-22T00:00:00"/>
    <x v="22"/>
    <x v="1"/>
    <n v="53.14314516129032"/>
    <n v="0"/>
    <n v="0"/>
    <n v="0"/>
    <n v="0"/>
    <n v="0"/>
    <n v="0"/>
    <n v="59.322580645161295"/>
    <n v="97.635080645161295"/>
    <m/>
  </r>
  <r>
    <d v="2014-08-23T00:00:00"/>
    <x v="23"/>
    <x v="1"/>
    <n v="60.022681451612904"/>
    <n v="2.3538306451612905"/>
    <n v="0"/>
    <n v="0"/>
    <n v="0"/>
    <n v="0"/>
    <n v="0"/>
    <n v="54.13810483870968"/>
    <n v="58.845766129032256"/>
    <m/>
  </r>
  <r>
    <d v="2014-08-24T00:00:00"/>
    <x v="24"/>
    <x v="1"/>
    <n v="89.435483870967744"/>
    <n v="1.1179435483870968"/>
    <n v="0"/>
    <n v="0"/>
    <n v="0"/>
    <n v="0"/>
    <n v="0"/>
    <n v="109.55846774193549"/>
    <n v="114.03024193548387"/>
    <m/>
  </r>
  <r>
    <d v="2014-08-25T00:00:00"/>
    <x v="25"/>
    <x v="1"/>
    <n v="34.946068548387096"/>
    <n v="1.0589717741935485"/>
    <n v="0"/>
    <n v="0"/>
    <n v="0"/>
    <n v="0"/>
    <n v="0"/>
    <n v="81.540826612903231"/>
    <n v="128.13558467741936"/>
    <m/>
  </r>
  <r>
    <d v="2014-08-26T00:00:00"/>
    <x v="26"/>
    <x v="1"/>
    <n v="38"/>
    <n v="0"/>
    <n v="0"/>
    <n v="0"/>
    <n v="0"/>
    <n v="0"/>
    <n v="0"/>
    <n v="33"/>
    <n v="52"/>
    <m/>
  </r>
  <r>
    <d v="2014-08-27T00:00:00"/>
    <x v="27"/>
    <x v="1"/>
    <n v="38.023809523809526"/>
    <n v="3.083011583011583"/>
    <n v="0"/>
    <n v="0"/>
    <n v="0"/>
    <n v="0"/>
    <n v="0"/>
    <n v="28.774774774774777"/>
    <n v="24.664092664092664"/>
    <m/>
  </r>
  <r>
    <d v="2014-08-28T00:00:00"/>
    <x v="28"/>
    <x v="1"/>
    <n v="20.051480051480052"/>
    <n v="1.0553410553410554"/>
    <n v="0"/>
    <n v="0"/>
    <n v="0"/>
    <n v="0"/>
    <n v="0"/>
    <n v="25.328185328185327"/>
    <n v="23.217503217503218"/>
    <m/>
  </r>
  <r>
    <d v="2014-08-29T00:00:00"/>
    <x v="29"/>
    <x v="1"/>
    <n v="40.071428571428569"/>
    <n v="1.083011583011583"/>
    <n v="0"/>
    <n v="0"/>
    <n v="0"/>
    <n v="0"/>
    <n v="0"/>
    <n v="19.494208494208493"/>
    <n v="10.83011583011583"/>
    <m/>
  </r>
  <r>
    <d v="2014-08-30T00:00:00"/>
    <x v="30"/>
    <x v="1"/>
    <n v="42.205920205920208"/>
    <n v="3.3320463320463318"/>
    <n v="0"/>
    <n v="0"/>
    <n v="0"/>
    <n v="0"/>
    <n v="0"/>
    <n v="23.324324324324323"/>
    <n v="16.660231660231659"/>
    <m/>
  </r>
  <r>
    <d v="2014-08-31T00:00:00"/>
    <x v="31"/>
    <x v="1"/>
    <n v="206.04182754182756"/>
    <n v="2.2767052767052767"/>
    <n v="0"/>
    <n v="0"/>
    <n v="0"/>
    <n v="0"/>
    <n v="0"/>
    <n v="18.213642213642213"/>
    <n v="34.150579150579148"/>
    <m/>
  </r>
  <r>
    <d v="2014-09-01T00:00:00"/>
    <x v="32"/>
    <x v="1"/>
    <n v="125.93050193050193"/>
    <n v="3.4980694980694982"/>
    <n v="0"/>
    <n v="0"/>
    <n v="0"/>
    <n v="0"/>
    <n v="0"/>
    <n v="5.8301158301158305"/>
    <n v="19.822393822393821"/>
    <m/>
  </r>
  <r>
    <d v="2014-09-02T00:00:00"/>
    <x v="33"/>
    <x v="1"/>
    <n v="165.92342342342343"/>
    <n v="10.743243243243244"/>
    <n v="0"/>
    <n v="0"/>
    <n v="0"/>
    <n v="0"/>
    <n v="0"/>
    <n v="15.518018018018019"/>
    <n v="21.486486486486488"/>
    <m/>
  </r>
  <r>
    <d v="2014-09-03T00:00:00"/>
    <x v="34"/>
    <x v="1"/>
    <n v="81.208172458172456"/>
    <n v="6.2467824967824974"/>
    <n v="0"/>
    <n v="0"/>
    <n v="0"/>
    <n v="0"/>
    <n v="0"/>
    <n v="28.735199485199487"/>
    <n v="17.490990990990991"/>
    <m/>
  </r>
  <r>
    <d v="2014-09-04T00:00:00"/>
    <x v="35"/>
    <x v="1"/>
    <n v="121.36679536679537"/>
    <n v="9.1351351351351351"/>
    <n v="0"/>
    <n v="0"/>
    <n v="0"/>
    <n v="0"/>
    <n v="0"/>
    <n v="15.660231660231661"/>
    <n v="13.050193050193052"/>
    <m/>
  </r>
  <r>
    <d v="2014-09-05T00:00:00"/>
    <x v="36"/>
    <x v="1"/>
    <n v="263.97232947232948"/>
    <n v="8.1640926640926637"/>
    <n v="0"/>
    <n v="0"/>
    <n v="0"/>
    <n v="1.3606821106821108"/>
    <n v="0"/>
    <n v="12.246138996138997"/>
    <n v="16.328185328185327"/>
    <m/>
  </r>
  <r>
    <d v="2014-09-06T00:00:00"/>
    <x v="37"/>
    <x v="1"/>
    <n v="124.63835263835264"/>
    <n v="11.330759330759332"/>
    <n v="0"/>
    <n v="0"/>
    <n v="0"/>
    <n v="0"/>
    <n v="0"/>
    <n v="7.0817245817245826"/>
    <n v="2.8326898326898329"/>
    <m/>
  </r>
  <r>
    <d v="2014-09-07T00:00:00"/>
    <x v="38"/>
    <x v="1"/>
    <n v="95.680501930501933"/>
    <n v="16.192084942084943"/>
    <n v="0"/>
    <n v="0"/>
    <n v="0"/>
    <n v="0"/>
    <n v="0"/>
    <n v="5.8880308880308885"/>
    <n v="2.9440154440154442"/>
    <m/>
  </r>
  <r>
    <d v="2014-09-08T00:00:00"/>
    <x v="39"/>
    <x v="1"/>
    <n v="76.383526383526387"/>
    <n v="7.6383526383526394"/>
    <n v="0"/>
    <n v="0"/>
    <n v="0"/>
    <n v="0"/>
    <n v="0"/>
    <n v="4.583011583011583"/>
    <n v="3.0553410553410556"/>
    <m/>
  </r>
  <r>
    <d v="2014-09-09T00:00:00"/>
    <x v="40"/>
    <x v="1"/>
    <n v="118.75"/>
    <n v="11.083333333333334"/>
    <n v="0"/>
    <n v="0"/>
    <n v="0"/>
    <n v="0"/>
    <n v="0"/>
    <n v="1.5833333333333335"/>
    <n v="0"/>
    <m/>
  </r>
  <r>
    <d v="2014-09-10T00:00:00"/>
    <x v="41"/>
    <x v="1"/>
    <n v="198.26216741522865"/>
    <n v="18.733433141596407"/>
    <n v="0"/>
    <n v="0"/>
    <n v="0"/>
    <n v="0"/>
    <n v="0"/>
    <n v="6.2444777138654697"/>
    <n v="0"/>
    <m/>
  </r>
  <r>
    <d v="2014-09-11T00:00:00"/>
    <x v="42"/>
    <x v="1"/>
    <n v="73.867465132771258"/>
    <n v="4.6167165707982036"/>
    <n v="0"/>
    <n v="0"/>
    <n v="0"/>
    <n v="0"/>
    <n v="0"/>
    <n v="3.0778110471988027"/>
    <n v="3.0778110471988027"/>
    <m/>
  </r>
  <r>
    <d v="2014-09-12T00:00:00"/>
    <x v="43"/>
    <x v="1"/>
    <n v="54.600898274367665"/>
    <n v="3.0333832374648706"/>
    <n v="0"/>
    <n v="0"/>
    <n v="0"/>
    <n v="0"/>
    <n v="0"/>
    <n v="1.5166916187324353"/>
    <n v="0"/>
    <m/>
  </r>
  <r>
    <d v="2014-09-13T00:00:00"/>
    <x v="44"/>
    <x v="1"/>
    <n v="59.779108554618766"/>
    <n v="11.955821710923754"/>
    <n v="0"/>
    <n v="0"/>
    <n v="0"/>
    <n v="0"/>
    <n v="0"/>
    <n v="8.9668662831928145"/>
    <n v="1.4944777138654692"/>
    <m/>
  </r>
  <r>
    <d v="2014-09-14T00:00:00"/>
    <x v="45"/>
    <x v="1"/>
    <n v="319.48124655267515"/>
    <n v="16.194901898983534"/>
    <n v="0"/>
    <n v="0"/>
    <n v="0"/>
    <n v="1.4722638089985032"/>
    <n v="0"/>
    <n v="7.3613190449925154"/>
    <n v="0"/>
    <m/>
  </r>
  <r>
    <d v="2014-09-15T00:00:00"/>
    <x v="46"/>
    <x v="1"/>
    <n v="494.46701730885411"/>
    <n v="18.850648753709983"/>
    <n v="0"/>
    <n v="0"/>
    <n v="0"/>
    <n v="0"/>
    <n v="0"/>
    <n v="1.4500499041315371"/>
    <n v="1.4500499041315371"/>
    <m/>
  </r>
  <r>
    <d v="2014-09-16T00:00:00"/>
    <x v="47"/>
    <x v="1"/>
    <n v="441.2013237727524"/>
    <n v="14.278359992645708"/>
    <n v="0"/>
    <n v="0"/>
    <n v="0"/>
    <n v="0"/>
    <n v="0"/>
    <n v="11.422687994116567"/>
    <n v="1.4278359992645708"/>
    <m/>
  </r>
  <r>
    <d v="2014-09-17T00:00:00"/>
    <x v="48"/>
    <x v="1"/>
    <n v="136.36000796715084"/>
    <n v="8.1408959980388556"/>
    <n v="0"/>
    <n v="0"/>
    <n v="0"/>
    <n v="0"/>
    <n v="0"/>
    <n v="0"/>
    <n v="4.0704479990194278"/>
    <m/>
  </r>
  <r>
    <d v="2014-09-18T00:00:00"/>
    <x v="49"/>
    <x v="1"/>
    <n v="66.06529999387142"/>
    <n v="10.570447999019429"/>
    <n v="0"/>
    <n v="0"/>
    <n v="15.855671998529141"/>
    <n v="0"/>
    <n v="0"/>
    <n v="23.783507997793713"/>
    <n v="2.6426119997548572"/>
    <m/>
  </r>
  <r>
    <d v="2014-09-19T00:00:00"/>
    <x v="50"/>
    <x v="1"/>
    <n v="87.75"/>
    <n v="16.25"/>
    <n v="0"/>
    <n v="0"/>
    <n v="0"/>
    <n v="0"/>
    <n v="0"/>
    <n v="22.75"/>
    <n v="48.75"/>
    <m/>
  </r>
  <r>
    <d v="2014-09-20T00:00:00"/>
    <x v="51"/>
    <x v="1"/>
    <n v="16.5625"/>
    <n v="11.041666666666668"/>
    <n v="0"/>
    <n v="0"/>
    <n v="0"/>
    <n v="0"/>
    <n v="0"/>
    <n v="13.802083333333334"/>
    <n v="2.760416666666667"/>
    <m/>
  </r>
  <r>
    <d v="2014-09-21T00:00:00"/>
    <x v="52"/>
    <x v="1"/>
    <n v="29.520833333333336"/>
    <n v="4.541666666666667"/>
    <n v="0"/>
    <n v="0"/>
    <n v="0"/>
    <n v="0"/>
    <n v="0"/>
    <n v="15.895833333333334"/>
    <n v="13.625"/>
    <m/>
  </r>
  <r>
    <d v="2014-09-22T00:00:00"/>
    <x v="53"/>
    <x v="1"/>
    <n v="16.03125"/>
    <n v="5.3437500000000009"/>
    <n v="0"/>
    <n v="0"/>
    <n v="0"/>
    <n v="0"/>
    <n v="0"/>
    <n v="1.7812500000000002"/>
    <n v="1.7812500000000002"/>
    <m/>
  </r>
  <r>
    <d v="2014-09-23T00:00:00"/>
    <x v="54"/>
    <x v="1"/>
    <n v="55.541666666666671"/>
    <n v="7.75"/>
    <n v="0"/>
    <n v="0"/>
    <n v="0"/>
    <n v="0"/>
    <n v="0"/>
    <n v="6.4583333333333339"/>
    <n v="5.166666666666667"/>
    <m/>
  </r>
  <r>
    <d v="2014-09-24T00:00:00"/>
    <x v="55"/>
    <x v="1"/>
    <n v="1033.9199735449736"/>
    <n v="68.037037037037038"/>
    <n v="0"/>
    <n v="0"/>
    <n v="0"/>
    <n v="0"/>
    <n v="1.21494708994709"/>
    <n v="17.00925925925926"/>
    <n v="10.93452380952381"/>
    <m/>
  </r>
  <r>
    <d v="2014-09-25T00:00:00"/>
    <x v="56"/>
    <x v="1"/>
    <n v="812.69444444444446"/>
    <n v="111.54629629629629"/>
    <n v="0"/>
    <n v="0"/>
    <n v="0"/>
    <n v="0"/>
    <n v="7.9675925925925926"/>
    <n v="649.92791005291008"/>
    <n v="145.6931216931217"/>
    <m/>
  </r>
  <r>
    <d v="2014-09-26T00:00:00"/>
    <x v="57"/>
    <x v="1"/>
    <n v="322.69841269841271"/>
    <n v="64.751984126984127"/>
    <n v="0"/>
    <n v="0"/>
    <n v="1.0615079365079365"/>
    <n v="3.1845238095238093"/>
    <n v="3.1845238095238093"/>
    <n v="366.22023809523807"/>
    <n v="159.22619047619048"/>
    <m/>
  </r>
  <r>
    <d v="2014-09-27T00:00:00"/>
    <x v="58"/>
    <x v="1"/>
    <n v="98.518804112554108"/>
    <n v="22.814880952380953"/>
    <n v="0"/>
    <n v="0"/>
    <n v="1.0370400432900433"/>
    <n v="0"/>
    <n v="3.1111201298701299"/>
    <n v="162.81528679653678"/>
    <n v="82.963203463203456"/>
    <m/>
  </r>
  <r>
    <d v="2014-09-28T00:00:00"/>
    <x v="59"/>
    <x v="1"/>
    <n v="133.65952380952382"/>
    <n v="12.150865800865802"/>
    <n v="0"/>
    <n v="1.0125721500721501"/>
    <n v="0"/>
    <n v="0"/>
    <n v="1.0125721500721501"/>
    <n v="66.829761904761909"/>
    <n v="54.678896103896101"/>
    <m/>
  </r>
  <r>
    <d v="2014-09-29T00:00:00"/>
    <x v="60"/>
    <x v="1"/>
    <n v="171.93014069264069"/>
    <n v="17.785876623376623"/>
    <n v="0"/>
    <n v="0"/>
    <n v="0"/>
    <n v="0.98810425685425685"/>
    <n v="0"/>
    <n v="51.381421356421356"/>
    <n v="29.643127705627705"/>
    <m/>
  </r>
  <r>
    <d v="2014-09-30T00:00:00"/>
    <x v="61"/>
    <x v="1"/>
    <n v="232.23636363636365"/>
    <n v="12.527272727272727"/>
    <n v="0"/>
    <n v="0"/>
    <n v="0.96363636363636362"/>
    <n v="1.9272727272727272"/>
    <n v="0"/>
    <n v="39.509090909090908"/>
    <n v="18.309090909090909"/>
    <m/>
  </r>
  <r>
    <d v="2014-10-01T00:00:00"/>
    <x v="62"/>
    <x v="1"/>
    <n v="82.171969696969697"/>
    <n v="7.2810606060606062"/>
    <n v="0"/>
    <n v="0"/>
    <n v="0"/>
    <n v="1.040151515151515"/>
    <n v="0"/>
    <n v="31.204545454545453"/>
    <n v="8.3212121212121204"/>
    <m/>
  </r>
  <r>
    <d v="2014-10-02T00:00:00"/>
    <x v="63"/>
    <x v="1"/>
    <n v="117.25"/>
    <n v="1.1166666666666667"/>
    <n v="0"/>
    <n v="0"/>
    <n v="0"/>
    <n v="0"/>
    <n v="0"/>
    <n v="23.45"/>
    <n v="2.2333333333333334"/>
    <m/>
  </r>
  <r>
    <d v="2014-10-03T00:00:00"/>
    <x v="64"/>
    <x v="1"/>
    <n v="176.59090909090909"/>
    <n v="10.738636363636363"/>
    <n v="0"/>
    <n v="0"/>
    <n v="0"/>
    <n v="0"/>
    <n v="1.1931818181818181"/>
    <n v="19.09090909090909"/>
    <n v="8.3522727272727266"/>
    <m/>
  </r>
  <r>
    <d v="2014-10-04T00:00:00"/>
    <x v="65"/>
    <x v="1"/>
    <n v="186.27840909090909"/>
    <n v="7.0738636363636367"/>
    <n v="0"/>
    <n v="0"/>
    <n v="0"/>
    <n v="2.3579545454545454"/>
    <n v="1.1789772727272727"/>
    <n v="31.832386363636363"/>
    <n v="16.50568181818182"/>
    <m/>
  </r>
  <r>
    <d v="2014-10-05T00:00:00"/>
    <x v="66"/>
    <x v="1"/>
    <n v="171.22159090909091"/>
    <n v="12.8125"/>
    <n v="0"/>
    <n v="0"/>
    <n v="1.1647727272727273"/>
    <n v="0"/>
    <n v="0"/>
    <n v="78.039772727272734"/>
    <n v="11.647727272727273"/>
    <m/>
  </r>
  <r>
    <d v="2014-10-06T00:00:00"/>
    <x v="67"/>
    <x v="1"/>
    <n v="579.88636363636363"/>
    <n v="8.0539772727272734"/>
    <n v="0"/>
    <n v="0"/>
    <n v="0"/>
    <n v="0"/>
    <n v="1.1505681818181819"/>
    <n v="199.04829545454547"/>
    <n v="64.431818181818187"/>
    <m/>
  </r>
  <r>
    <d v="2014-10-07T00:00:00"/>
    <x v="68"/>
    <x v="1"/>
    <n v="81.818181818181813"/>
    <n v="10.227272727272727"/>
    <n v="0"/>
    <n v="0"/>
    <n v="2.2727272727272729"/>
    <n v="0"/>
    <n v="2.2727272727272729"/>
    <n v="180.68181818181819"/>
    <n v="27.272727272727273"/>
    <m/>
  </r>
  <r>
    <d v="2014-10-08T00:00:00"/>
    <x v="69"/>
    <x v="1"/>
    <n v="134.83682983682985"/>
    <n v="3.5174825174825175"/>
    <n v="0"/>
    <n v="0"/>
    <n v="1.1724941724941724"/>
    <n v="1.1724941724941724"/>
    <n v="0"/>
    <n v="94.972027972027973"/>
    <n v="50.417249417249415"/>
    <m/>
  </r>
  <r>
    <d v="2014-10-09T00:00:00"/>
    <x v="70"/>
    <x v="1"/>
    <n v="401.26340326340323"/>
    <n v="6.0431235431235431"/>
    <n v="0"/>
    <n v="0"/>
    <n v="0"/>
    <n v="0"/>
    <n v="1.2086247086247086"/>
    <n v="217.55244755244755"/>
    <n v="74.934731934731929"/>
    <m/>
  </r>
  <r>
    <d v="2014-10-10T00:00:00"/>
    <x v="71"/>
    <x v="1"/>
    <n v="102.06993006993008"/>
    <n v="0"/>
    <n v="0"/>
    <n v="0"/>
    <n v="1.2447552447552448"/>
    <n v="0"/>
    <n v="0"/>
    <n v="241.48251748251749"/>
    <n v="26.13986013986014"/>
    <m/>
  </r>
  <r>
    <d v="2014-10-11T00:00:00"/>
    <x v="72"/>
    <x v="1"/>
    <n v="157.64523844211345"/>
    <n v="5.9265127233877237"/>
    <n v="0"/>
    <n v="0"/>
    <n v="2.3706050893550894"/>
    <n v="1.1853025446775447"/>
    <n v="1.1853025446775447"/>
    <n v="81.785875582750577"/>
    <n v="35.559076340326342"/>
    <m/>
  </r>
  <r>
    <d v="2014-10-12T00:00:00"/>
    <x v="73"/>
    <x v="1"/>
    <n v="192.52032342657344"/>
    <n v="3.3775495337995336"/>
    <n v="0"/>
    <n v="0"/>
    <n v="1.1258498445998446"/>
    <n v="0"/>
    <n v="0"/>
    <n v="65.299290986790993"/>
    <n v="38.278894716394717"/>
    <m/>
  </r>
  <r>
    <d v="2014-10-13T00:00:00"/>
    <x v="74"/>
    <x v="1"/>
    <n v="1007.7453015734266"/>
    <n v="8.5311771561771561"/>
    <n v="0"/>
    <n v="0"/>
    <n v="3.1991914335664333"/>
    <n v="1.0663971445221445"/>
    <n v="1.0663971445221445"/>
    <n v="78.913388694638698"/>
    <n v="44.788680069930066"/>
    <m/>
  </r>
  <r>
    <d v="2014-10-14T00:00:00"/>
    <x v="75"/>
    <x v="1"/>
    <n v="549.79166666666663"/>
    <n v="20.138888888888889"/>
    <n v="0"/>
    <n v="0"/>
    <n v="37.256944444444443"/>
    <n v="24.166666666666668"/>
    <n v="12.083333333333334"/>
    <n v="826.70138888888891"/>
    <n v="508.50694444444446"/>
    <m/>
  </r>
  <r>
    <d v="2014-10-15T00:00:00"/>
    <x v="76"/>
    <x v="1"/>
    <n v="89.618055555555557"/>
    <n v="6.041666666666667"/>
    <n v="0"/>
    <n v="0"/>
    <n v="6.041666666666667"/>
    <n v="13.090277777777779"/>
    <n v="16.111111111111111"/>
    <n v="1165.0347222222222"/>
    <n v="812.60416666666663"/>
    <m/>
  </r>
  <r>
    <d v="2014-10-16T00:00:00"/>
    <x v="77"/>
    <x v="1"/>
    <n v="47.326388888888886"/>
    <n v="3.0208333333333335"/>
    <n v="0"/>
    <n v="0"/>
    <n v="8.0555555555555554"/>
    <n v="10.069444444444445"/>
    <n v="7.0486111111111107"/>
    <n v="1029.0972222222222"/>
    <n v="111.77083333333333"/>
    <m/>
  </r>
  <r>
    <d v="2014-10-17T00:00:00"/>
    <x v="78"/>
    <x v="1"/>
    <n v="34.236111111111114"/>
    <n v="1.0069444444444444"/>
    <n v="0"/>
    <n v="0"/>
    <n v="4.0277777777777777"/>
    <n v="8.0555555555555554"/>
    <n v="4.0277777777777777"/>
    <n v="671.63194444444446"/>
    <n v="55.381944444444443"/>
    <m/>
  </r>
  <r>
    <d v="2014-10-18T00:00:00"/>
    <x v="79"/>
    <x v="1"/>
    <n v="82.569444444444443"/>
    <n v="2.0138888888888888"/>
    <n v="0"/>
    <n v="2.0138888888888888"/>
    <n v="11.076388888888889"/>
    <n v="14.097222222222221"/>
    <n v="9.0625"/>
    <n v="418.88888888888891"/>
    <n v="44.305555555555557"/>
    <m/>
  </r>
  <r>
    <d v="2014-10-19T00:00:00"/>
    <x v="80"/>
    <x v="1"/>
    <n v="10.069444444444445"/>
    <n v="1.0069444444444444"/>
    <n v="0"/>
    <n v="0"/>
    <n v="2.0138888888888888"/>
    <n v="3.0208333333333335"/>
    <n v="4.0277777777777777"/>
    <n v="266.84027777777777"/>
    <n v="82.569444444444443"/>
    <m/>
  </r>
  <r>
    <d v="2014-10-20T00:00:00"/>
    <x v="81"/>
    <x v="1"/>
    <n v="17.118055555555557"/>
    <n v="2.0138888888888888"/>
    <n v="0"/>
    <n v="0"/>
    <n v="2.0138888888888888"/>
    <n v="3.0208333333333335"/>
    <n v="6.041666666666667"/>
    <n v="172.1875"/>
    <n v="80.555555555555557"/>
    <m/>
  </r>
  <r>
    <d v="2014-10-21T00:00:00"/>
    <x v="82"/>
    <x v="1"/>
    <n v="7.0486111111111107"/>
    <n v="0"/>
    <n v="0"/>
    <n v="0"/>
    <n v="0"/>
    <n v="0"/>
    <n v="2.0138888888888888"/>
    <n v="73.506944444444443"/>
    <n v="4.0277777777777777"/>
    <m/>
  </r>
  <r>
    <d v="2014-10-22T00:00:00"/>
    <x v="83"/>
    <x v="1"/>
    <m/>
    <m/>
    <m/>
    <m/>
    <m/>
    <m/>
    <m/>
    <m/>
    <m/>
    <m/>
  </r>
  <r>
    <d v="2014-10-23T00:00:00"/>
    <x v="84"/>
    <x v="1"/>
    <m/>
    <m/>
    <m/>
    <m/>
    <m/>
    <m/>
    <m/>
    <m/>
    <m/>
    <m/>
  </r>
  <r>
    <d v="2014-10-24T00:00:00"/>
    <x v="85"/>
    <x v="1"/>
    <m/>
    <m/>
    <m/>
    <m/>
    <m/>
    <m/>
    <m/>
    <m/>
    <m/>
    <m/>
  </r>
  <r>
    <d v="2014-10-25T00:00:00"/>
    <x v="86"/>
    <x v="1"/>
    <m/>
    <m/>
    <m/>
    <m/>
    <m/>
    <m/>
    <m/>
    <m/>
    <m/>
    <m/>
  </r>
  <r>
    <d v="2014-10-26T00:00:00"/>
    <x v="87"/>
    <x v="1"/>
    <m/>
    <m/>
    <m/>
    <m/>
    <m/>
    <m/>
    <m/>
    <m/>
    <m/>
    <m/>
  </r>
  <r>
    <d v="2014-10-27T00:00:00"/>
    <x v="88"/>
    <x v="1"/>
    <m/>
    <m/>
    <m/>
    <m/>
    <m/>
    <m/>
    <m/>
    <m/>
    <m/>
    <m/>
  </r>
  <r>
    <d v="2014-10-28T00:00:00"/>
    <x v="89"/>
    <x v="1"/>
    <m/>
    <m/>
    <m/>
    <m/>
    <m/>
    <m/>
    <m/>
    <m/>
    <m/>
    <m/>
  </r>
  <r>
    <d v="2014-10-29T00:00:00"/>
    <x v="90"/>
    <x v="1"/>
    <m/>
    <m/>
    <m/>
    <m/>
    <m/>
    <m/>
    <m/>
    <m/>
    <m/>
    <m/>
  </r>
  <r>
    <d v="2014-10-30T00:00:00"/>
    <x v="91"/>
    <x v="1"/>
    <m/>
    <m/>
    <m/>
    <m/>
    <m/>
    <m/>
    <m/>
    <m/>
    <m/>
    <m/>
  </r>
  <r>
    <d v="2014-10-31T00:00:00"/>
    <x v="92"/>
    <x v="1"/>
    <m/>
    <m/>
    <m/>
    <m/>
    <m/>
    <m/>
    <m/>
    <m/>
    <m/>
    <m/>
  </r>
  <r>
    <d v="2014-11-01T00:00:00"/>
    <x v="93"/>
    <x v="1"/>
    <m/>
    <m/>
    <m/>
    <m/>
    <m/>
    <m/>
    <m/>
    <m/>
    <m/>
    <m/>
  </r>
  <r>
    <d v="2014-11-02T00:00:00"/>
    <x v="94"/>
    <x v="1"/>
    <m/>
    <m/>
    <m/>
    <m/>
    <m/>
    <m/>
    <m/>
    <m/>
    <m/>
    <m/>
  </r>
  <r>
    <d v="2014-11-03T00:00:00"/>
    <x v="95"/>
    <x v="1"/>
    <m/>
    <m/>
    <m/>
    <m/>
    <m/>
    <m/>
    <m/>
    <m/>
    <m/>
    <m/>
  </r>
  <r>
    <d v="2014-11-04T00:00:00"/>
    <x v="96"/>
    <x v="1"/>
    <m/>
    <m/>
    <m/>
    <m/>
    <m/>
    <m/>
    <m/>
    <m/>
    <m/>
    <m/>
  </r>
  <r>
    <d v="2014-11-05T00:00:00"/>
    <x v="97"/>
    <x v="1"/>
    <m/>
    <m/>
    <m/>
    <m/>
    <m/>
    <m/>
    <m/>
    <m/>
    <m/>
    <m/>
  </r>
  <r>
    <d v="2014-11-06T00:00:00"/>
    <x v="98"/>
    <x v="1"/>
    <m/>
    <m/>
    <m/>
    <m/>
    <m/>
    <m/>
    <m/>
    <m/>
    <m/>
    <m/>
  </r>
  <r>
    <d v="2014-11-07T00:00:00"/>
    <x v="99"/>
    <x v="1"/>
    <m/>
    <m/>
    <m/>
    <m/>
    <m/>
    <m/>
    <m/>
    <m/>
    <m/>
    <m/>
  </r>
  <r>
    <d v="2014-11-08T00:00:00"/>
    <x v="100"/>
    <x v="1"/>
    <m/>
    <m/>
    <m/>
    <m/>
    <m/>
    <m/>
    <m/>
    <m/>
    <m/>
    <m/>
  </r>
  <r>
    <d v="2014-11-09T00:00:00"/>
    <x v="101"/>
    <x v="1"/>
    <m/>
    <m/>
    <m/>
    <m/>
    <m/>
    <m/>
    <m/>
    <m/>
    <m/>
    <m/>
  </r>
  <r>
    <d v="2014-11-10T00:00:00"/>
    <x v="102"/>
    <x v="1"/>
    <m/>
    <m/>
    <m/>
    <m/>
    <m/>
    <m/>
    <m/>
    <m/>
    <m/>
    <m/>
  </r>
  <r>
    <d v="2014-11-11T00:00:00"/>
    <x v="103"/>
    <x v="1"/>
    <m/>
    <m/>
    <m/>
    <m/>
    <m/>
    <m/>
    <m/>
    <m/>
    <m/>
    <m/>
  </r>
  <r>
    <d v="2014-11-12T00:00:00"/>
    <x v="104"/>
    <x v="1"/>
    <m/>
    <m/>
    <m/>
    <m/>
    <m/>
    <m/>
    <m/>
    <m/>
    <m/>
    <m/>
  </r>
  <r>
    <d v="2014-11-13T00:00:00"/>
    <x v="105"/>
    <x v="1"/>
    <m/>
    <m/>
    <m/>
    <m/>
    <m/>
    <m/>
    <m/>
    <m/>
    <m/>
    <m/>
  </r>
  <r>
    <d v="2014-11-14T00:00:00"/>
    <x v="106"/>
    <x v="1"/>
    <m/>
    <m/>
    <m/>
    <m/>
    <m/>
    <m/>
    <m/>
    <m/>
    <m/>
    <m/>
  </r>
  <r>
    <d v="2014-11-15T00:00:00"/>
    <x v="107"/>
    <x v="1"/>
    <m/>
    <m/>
    <m/>
    <m/>
    <m/>
    <m/>
    <m/>
    <m/>
    <m/>
    <m/>
  </r>
  <r>
    <d v="2014-11-16T00:00:00"/>
    <x v="108"/>
    <x v="1"/>
    <m/>
    <m/>
    <m/>
    <m/>
    <m/>
    <m/>
    <m/>
    <m/>
    <m/>
    <m/>
  </r>
  <r>
    <d v="2014-11-17T00:00:00"/>
    <x v="109"/>
    <x v="1"/>
    <m/>
    <m/>
    <m/>
    <m/>
    <m/>
    <m/>
    <m/>
    <m/>
    <m/>
    <m/>
  </r>
  <r>
    <d v="2014-11-18T00:00:00"/>
    <x v="110"/>
    <x v="1"/>
    <m/>
    <m/>
    <m/>
    <m/>
    <m/>
    <m/>
    <m/>
    <m/>
    <m/>
    <m/>
  </r>
  <r>
    <d v="2014-11-19T00:00:00"/>
    <x v="111"/>
    <x v="1"/>
    <m/>
    <m/>
    <m/>
    <m/>
    <m/>
    <m/>
    <m/>
    <m/>
    <m/>
    <m/>
  </r>
  <r>
    <d v="2014-11-20T00:00:00"/>
    <x v="112"/>
    <x v="1"/>
    <m/>
    <m/>
    <m/>
    <m/>
    <m/>
    <m/>
    <m/>
    <m/>
    <m/>
    <m/>
  </r>
  <r>
    <d v="2014-11-21T00:00:00"/>
    <x v="113"/>
    <x v="1"/>
    <m/>
    <m/>
    <m/>
    <m/>
    <m/>
    <m/>
    <m/>
    <m/>
    <m/>
    <m/>
  </r>
  <r>
    <d v="2014-11-22T00:00:00"/>
    <x v="114"/>
    <x v="1"/>
    <m/>
    <m/>
    <m/>
    <m/>
    <m/>
    <m/>
    <m/>
    <m/>
    <m/>
    <m/>
  </r>
  <r>
    <d v="2014-11-23T00:00:00"/>
    <x v="115"/>
    <x v="1"/>
    <m/>
    <m/>
    <m/>
    <m/>
    <m/>
    <m/>
    <m/>
    <m/>
    <m/>
    <m/>
  </r>
  <r>
    <d v="2014-11-24T00:00:00"/>
    <x v="116"/>
    <x v="1"/>
    <m/>
    <m/>
    <m/>
    <m/>
    <m/>
    <m/>
    <m/>
    <m/>
    <m/>
    <m/>
  </r>
  <r>
    <d v="2014-11-25T00:00:00"/>
    <x v="117"/>
    <x v="1"/>
    <m/>
    <m/>
    <m/>
    <m/>
    <m/>
    <m/>
    <m/>
    <m/>
    <m/>
    <m/>
  </r>
  <r>
    <d v="2014-11-26T00:00:00"/>
    <x v="118"/>
    <x v="1"/>
    <m/>
    <m/>
    <m/>
    <m/>
    <m/>
    <m/>
    <m/>
    <m/>
    <m/>
    <m/>
  </r>
  <r>
    <d v="2014-11-27T00:00:00"/>
    <x v="119"/>
    <x v="1"/>
    <m/>
    <m/>
    <m/>
    <m/>
    <m/>
    <m/>
    <m/>
    <m/>
    <m/>
    <m/>
  </r>
  <r>
    <d v="2014-11-28T00:00:00"/>
    <x v="120"/>
    <x v="1"/>
    <m/>
    <m/>
    <m/>
    <m/>
    <m/>
    <m/>
    <m/>
    <m/>
    <m/>
    <m/>
  </r>
  <r>
    <d v="2014-11-29T00:00:00"/>
    <x v="121"/>
    <x v="1"/>
    <m/>
    <m/>
    <m/>
    <m/>
    <m/>
    <m/>
    <m/>
    <m/>
    <m/>
    <m/>
  </r>
  <r>
    <d v="2014-11-30T00:00:00"/>
    <x v="122"/>
    <x v="1"/>
    <m/>
    <m/>
    <m/>
    <m/>
    <m/>
    <m/>
    <m/>
    <m/>
    <m/>
    <m/>
  </r>
  <r>
    <d v="2015-07-31T00:00:00"/>
    <x v="0"/>
    <x v="2"/>
    <n v="0"/>
    <n v="0"/>
    <n v="0"/>
    <n v="2"/>
    <n v="0"/>
    <n v="0"/>
    <n v="6.3"/>
    <n v="144630"/>
    <n v="5365"/>
    <m/>
  </r>
  <r>
    <d v="2015-08-01T00:00:00"/>
    <x v="1"/>
    <x v="2"/>
    <n v="0"/>
    <n v="0"/>
    <n v="0"/>
    <n v="0"/>
    <n v="0"/>
    <n v="0"/>
    <n v="0"/>
    <n v="89"/>
    <n v="17"/>
    <m/>
  </r>
  <r>
    <d v="2015-08-02T00:00:00"/>
    <x v="2"/>
    <x v="2"/>
    <n v="0"/>
    <n v="0"/>
    <n v="0"/>
    <n v="0"/>
    <n v="0"/>
    <n v="0"/>
    <n v="0"/>
    <n v="115"/>
    <n v="20"/>
    <m/>
  </r>
  <r>
    <d v="2015-08-03T00:00:00"/>
    <x v="3"/>
    <x v="2"/>
    <n v="1"/>
    <n v="0"/>
    <n v="0"/>
    <n v="0"/>
    <n v="0"/>
    <n v="0"/>
    <n v="0"/>
    <n v="66"/>
    <n v="10"/>
    <m/>
  </r>
  <r>
    <d v="2015-08-04T00:00:00"/>
    <x v="4"/>
    <x v="2"/>
    <n v="0"/>
    <n v="0"/>
    <n v="0"/>
    <n v="0"/>
    <n v="0"/>
    <n v="0"/>
    <n v="0"/>
    <n v="221"/>
    <n v="31"/>
    <m/>
  </r>
  <r>
    <d v="2015-08-05T00:00:00"/>
    <x v="5"/>
    <x v="2"/>
    <n v="0"/>
    <n v="0"/>
    <n v="0"/>
    <n v="0"/>
    <n v="0"/>
    <n v="0"/>
    <n v="0"/>
    <n v="2296"/>
    <n v="287"/>
    <m/>
  </r>
  <r>
    <d v="2015-08-06T00:00:00"/>
    <x v="6"/>
    <x v="2"/>
    <n v="2.06"/>
    <n v="0"/>
    <n v="0"/>
    <n v="0"/>
    <n v="0"/>
    <n v="0"/>
    <n v="0"/>
    <n v="2960"/>
    <n v="322"/>
    <m/>
  </r>
  <r>
    <d v="2015-08-07T00:00:00"/>
    <x v="7"/>
    <x v="2"/>
    <n v="3.14"/>
    <n v="0"/>
    <n v="0"/>
    <n v="0"/>
    <n v="0"/>
    <n v="0"/>
    <n v="0"/>
    <n v="2898"/>
    <n v="358"/>
    <m/>
  </r>
  <r>
    <d v="2015-08-08T00:00:00"/>
    <x v="8"/>
    <x v="2"/>
    <n v="0"/>
    <n v="0"/>
    <n v="0"/>
    <n v="0"/>
    <n v="0"/>
    <n v="0"/>
    <n v="0"/>
    <n v="2026"/>
    <n v="281"/>
    <m/>
  </r>
  <r>
    <d v="2015-08-09T00:00:00"/>
    <x v="9"/>
    <x v="2"/>
    <n v="3.34"/>
    <n v="0"/>
    <n v="0"/>
    <n v="0"/>
    <n v="0"/>
    <n v="0"/>
    <n v="0"/>
    <n v="4195"/>
    <n v="648"/>
    <m/>
  </r>
  <r>
    <d v="2015-08-10T00:00:00"/>
    <x v="10"/>
    <x v="2"/>
    <n v="0"/>
    <n v="0"/>
    <n v="0"/>
    <n v="0"/>
    <n v="0"/>
    <n v="0"/>
    <n v="0"/>
    <n v="3166"/>
    <n v="540"/>
    <m/>
  </r>
  <r>
    <d v="2015-08-11T00:00:00"/>
    <x v="11"/>
    <x v="2"/>
    <n v="0"/>
    <n v="0"/>
    <n v="0"/>
    <n v="0"/>
    <n v="0"/>
    <n v="0"/>
    <n v="0"/>
    <n v="1282"/>
    <n v="222"/>
    <m/>
  </r>
  <r>
    <d v="2015-08-12T00:00:00"/>
    <x v="12"/>
    <x v="2"/>
    <n v="1.21"/>
    <n v="0"/>
    <n v="0"/>
    <n v="0"/>
    <n v="0"/>
    <n v="0"/>
    <n v="0"/>
    <n v="504"/>
    <n v="89"/>
    <m/>
  </r>
  <r>
    <d v="2015-08-13T00:00:00"/>
    <x v="13"/>
    <x v="2"/>
    <n v="0"/>
    <n v="0"/>
    <n v="0"/>
    <n v="0"/>
    <n v="0"/>
    <n v="0"/>
    <n v="0"/>
    <n v="441"/>
    <n v="79"/>
    <m/>
  </r>
  <r>
    <d v="2015-08-14T00:00:00"/>
    <x v="14"/>
    <x v="2"/>
    <n v="0"/>
    <n v="0"/>
    <n v="0"/>
    <n v="0"/>
    <n v="0"/>
    <n v="0"/>
    <n v="0"/>
    <n v="230"/>
    <n v="42"/>
    <m/>
  </r>
  <r>
    <d v="2015-08-15T00:00:00"/>
    <x v="15"/>
    <x v="2"/>
    <n v="3.5"/>
    <n v="0"/>
    <n v="0"/>
    <n v="0"/>
    <n v="2.33"/>
    <n v="0"/>
    <n v="0"/>
    <n v="331"/>
    <n v="41"/>
    <m/>
  </r>
  <r>
    <d v="2015-08-16T00:00:00"/>
    <x v="16"/>
    <x v="2"/>
    <n v="64.44"/>
    <n v="0"/>
    <n v="0"/>
    <n v="0"/>
    <n v="0"/>
    <n v="0"/>
    <n v="0"/>
    <n v="837"/>
    <n v="59"/>
    <m/>
  </r>
  <r>
    <d v="2015-08-17T00:00:00"/>
    <x v="17"/>
    <x v="2"/>
    <n v="61.19"/>
    <n v="2.11"/>
    <n v="0"/>
    <n v="0"/>
    <n v="0"/>
    <n v="0"/>
    <n v="0"/>
    <n v="1537"/>
    <n v="33"/>
    <m/>
  </r>
  <r>
    <d v="2015-08-18T00:00:00"/>
    <x v="18"/>
    <x v="2"/>
    <n v="0"/>
    <n v="0"/>
    <n v="0"/>
    <n v="0"/>
    <n v="0"/>
    <n v="0"/>
    <n v="0"/>
    <n v="1063"/>
    <n v="34"/>
    <m/>
  </r>
  <r>
    <d v="2015-08-19T00:00:00"/>
    <x v="19"/>
    <x v="2"/>
    <n v="3.13"/>
    <n v="0"/>
    <n v="0"/>
    <n v="0"/>
    <n v="0"/>
    <n v="0"/>
    <n v="0"/>
    <n v="625"/>
    <n v="26"/>
    <m/>
  </r>
  <r>
    <d v="2015-08-20T00:00:00"/>
    <x v="20"/>
    <x v="2"/>
    <n v="4.34"/>
    <n v="0"/>
    <n v="0"/>
    <n v="0"/>
    <n v="0"/>
    <n v="0"/>
    <n v="0"/>
    <n v="433"/>
    <n v="22"/>
    <m/>
  </r>
  <r>
    <d v="2015-08-21T00:00:00"/>
    <x v="21"/>
    <x v="2"/>
    <n v="4.5199999999999996"/>
    <n v="0"/>
    <n v="0"/>
    <n v="0"/>
    <n v="0"/>
    <n v="0"/>
    <n v="0"/>
    <n v="375"/>
    <n v="23"/>
    <m/>
  </r>
  <r>
    <d v="2015-08-22T00:00:00"/>
    <x v="22"/>
    <x v="2"/>
    <n v="43.36"/>
    <n v="0"/>
    <n v="0"/>
    <n v="0"/>
    <n v="0"/>
    <n v="0"/>
    <n v="0"/>
    <n v="380"/>
    <n v="28"/>
    <m/>
  </r>
  <r>
    <d v="2015-08-23T00:00:00"/>
    <x v="23"/>
    <x v="2"/>
    <n v="37.659999999999997"/>
    <n v="3.64"/>
    <n v="0"/>
    <n v="0"/>
    <n v="0"/>
    <n v="0"/>
    <n v="0"/>
    <n v="978"/>
    <n v="82"/>
    <m/>
  </r>
  <r>
    <d v="2015-08-24T00:00:00"/>
    <x v="24"/>
    <x v="2"/>
    <n v="44.03"/>
    <n v="8.81"/>
    <n v="0"/>
    <n v="0"/>
    <n v="0"/>
    <n v="0"/>
    <n v="0"/>
    <n v="730"/>
    <n v="70"/>
    <m/>
  </r>
  <r>
    <d v="2015-08-25T00:00:00"/>
    <x v="25"/>
    <x v="2"/>
    <n v="53.26"/>
    <n v="1.3"/>
    <n v="0"/>
    <n v="0"/>
    <n v="0"/>
    <n v="0"/>
    <n v="0"/>
    <n v="789"/>
    <n v="79"/>
    <m/>
  </r>
  <r>
    <d v="2015-08-26T00:00:00"/>
    <x v="26"/>
    <x v="2"/>
    <n v="54.03"/>
    <n v="3.68"/>
    <n v="0"/>
    <n v="0"/>
    <n v="3.68"/>
    <n v="0"/>
    <n v="0"/>
    <n v="1067"/>
    <n v="112"/>
    <m/>
  </r>
  <r>
    <d v="2015-08-27T00:00:00"/>
    <x v="27"/>
    <x v="2"/>
    <n v="38.18"/>
    <n v="4.63"/>
    <n v="0"/>
    <n v="0"/>
    <n v="0"/>
    <n v="0"/>
    <n v="0"/>
    <n v="641"/>
    <n v="71"/>
    <m/>
  </r>
  <r>
    <d v="2015-08-28T00:00:00"/>
    <x v="28"/>
    <x v="2"/>
    <n v="44.53"/>
    <n v="3.26"/>
    <n v="0"/>
    <n v="0"/>
    <n v="0"/>
    <n v="0"/>
    <n v="0"/>
    <n v="533"/>
    <n v="62"/>
    <m/>
  </r>
  <r>
    <d v="2015-08-29T00:00:00"/>
    <x v="29"/>
    <x v="2"/>
    <n v="44.62"/>
    <n v="3.04"/>
    <n v="0"/>
    <n v="0"/>
    <n v="0"/>
    <n v="0"/>
    <n v="0"/>
    <n v="530"/>
    <n v="64"/>
    <m/>
  </r>
  <r>
    <d v="2015-08-30T00:00:00"/>
    <x v="30"/>
    <x v="2"/>
    <n v="167.95"/>
    <n v="25.51"/>
    <n v="0"/>
    <n v="0"/>
    <n v="2.13"/>
    <n v="0"/>
    <n v="0"/>
    <n v="976"/>
    <n v="123"/>
    <m/>
  </r>
  <r>
    <d v="2015-08-31T00:00:00"/>
    <x v="31"/>
    <x v="2"/>
    <n v="186.82"/>
    <n v="17.79"/>
    <n v="0"/>
    <n v="0"/>
    <n v="0"/>
    <n v="0"/>
    <n v="0"/>
    <n v="2119"/>
    <n v="279"/>
    <m/>
  </r>
  <r>
    <d v="2015-09-01T00:00:00"/>
    <x v="32"/>
    <x v="2"/>
    <n v="100.32"/>
    <n v="0"/>
    <n v="0"/>
    <n v="0"/>
    <n v="0"/>
    <n v="0"/>
    <n v="0"/>
    <n v="4131"/>
    <n v="568"/>
    <m/>
  </r>
  <r>
    <d v="2015-09-02T00:00:00"/>
    <x v="33"/>
    <x v="2"/>
    <n v="79.349999999999994"/>
    <n v="10.35"/>
    <n v="0"/>
    <n v="0"/>
    <n v="0"/>
    <n v="0"/>
    <n v="0"/>
    <n v="4873"/>
    <n v="696"/>
    <m/>
  </r>
  <r>
    <d v="2015-09-03T00:00:00"/>
    <x v="34"/>
    <x v="2"/>
    <n v="0"/>
    <n v="0"/>
    <n v="0"/>
    <n v="0"/>
    <n v="0"/>
    <n v="0"/>
    <n v="0"/>
    <n v="6710"/>
    <n v="810"/>
    <m/>
  </r>
  <r>
    <d v="2015-09-04T00:00:00"/>
    <x v="35"/>
    <x v="2"/>
    <n v="19.84"/>
    <n v="0"/>
    <n v="0"/>
    <n v="0"/>
    <n v="0"/>
    <n v="0"/>
    <n v="0"/>
    <n v="8312"/>
    <n v="826"/>
    <m/>
  </r>
  <r>
    <d v="2015-09-05T00:00:00"/>
    <x v="36"/>
    <x v="2"/>
    <n v="38.81"/>
    <n v="0"/>
    <n v="0"/>
    <n v="0"/>
    <n v="0"/>
    <n v="0"/>
    <n v="0"/>
    <n v="13009"/>
    <n v="1026"/>
    <m/>
  </r>
  <r>
    <d v="2015-09-06T00:00:00"/>
    <x v="37"/>
    <x v="2"/>
    <n v="25.3"/>
    <n v="6.32"/>
    <n v="0"/>
    <n v="6.32"/>
    <n v="0"/>
    <n v="0"/>
    <n v="0"/>
    <n v="14957"/>
    <n v="886"/>
    <m/>
  </r>
  <r>
    <d v="2015-09-07T00:00:00"/>
    <x v="38"/>
    <x v="2"/>
    <n v="18.739999999999998"/>
    <n v="24.98"/>
    <n v="0"/>
    <n v="0"/>
    <n v="0"/>
    <n v="0"/>
    <n v="0"/>
    <n v="15211"/>
    <n v="611"/>
    <m/>
  </r>
  <r>
    <d v="2015-09-08T00:00:00"/>
    <x v="39"/>
    <x v="2"/>
    <n v="44.73"/>
    <n v="6.17"/>
    <n v="0"/>
    <n v="0"/>
    <n v="0"/>
    <n v="0"/>
    <n v="0"/>
    <n v="12888"/>
    <n v="280"/>
    <m/>
  </r>
  <r>
    <d v="2015-09-09T00:00:00"/>
    <x v="40"/>
    <x v="2"/>
    <n v="71.14"/>
    <n v="6.19"/>
    <n v="0"/>
    <n v="0"/>
    <n v="0"/>
    <n v="0"/>
    <n v="0"/>
    <n v="11260"/>
    <n v="333"/>
    <m/>
  </r>
  <r>
    <d v="2015-09-10T00:00:00"/>
    <x v="41"/>
    <x v="2"/>
    <n v="55.78"/>
    <n v="6.2"/>
    <n v="0"/>
    <n v="0"/>
    <n v="0"/>
    <n v="0"/>
    <n v="0"/>
    <n v="5173"/>
    <n v="194"/>
    <m/>
  </r>
  <r>
    <d v="2015-09-11T00:00:00"/>
    <x v="42"/>
    <x v="2"/>
    <n v="31.05"/>
    <n v="63.99"/>
    <n v="0"/>
    <n v="0"/>
    <n v="0"/>
    <n v="0"/>
    <n v="0"/>
    <n v="4168"/>
    <n v="190"/>
    <m/>
  </r>
  <r>
    <d v="2015-09-12T00:00:00"/>
    <x v="43"/>
    <x v="2"/>
    <n v="40.479999999999997"/>
    <n v="31.14"/>
    <n v="0"/>
    <n v="0"/>
    <n v="0"/>
    <n v="0"/>
    <n v="0"/>
    <n v="2345"/>
    <n v="118"/>
    <m/>
  </r>
  <r>
    <d v="2015-09-13T00:00:00"/>
    <x v="44"/>
    <x v="2"/>
    <n v="61.5"/>
    <n v="67.650000000000006"/>
    <n v="0"/>
    <n v="0"/>
    <n v="0"/>
    <n v="0"/>
    <n v="0"/>
    <n v="1847"/>
    <n v="103"/>
    <m/>
  </r>
  <r>
    <d v="2015-09-14T00:00:00"/>
    <x v="45"/>
    <x v="2"/>
    <n v="28.34"/>
    <n v="36.43"/>
    <n v="0"/>
    <n v="0"/>
    <n v="0"/>
    <n v="0"/>
    <n v="0"/>
    <n v="658"/>
    <n v="40"/>
    <m/>
  </r>
  <r>
    <d v="2015-09-15T00:00:00"/>
    <x v="46"/>
    <x v="2"/>
    <n v="27"/>
    <n v="30"/>
    <n v="0"/>
    <n v="0"/>
    <n v="0"/>
    <n v="0"/>
    <n v="0"/>
    <n v="642"/>
    <n v="42"/>
    <m/>
  </r>
  <r>
    <d v="2015-09-16T00:00:00"/>
    <x v="47"/>
    <x v="2"/>
    <n v="16.27"/>
    <n v="34.58"/>
    <n v="0"/>
    <n v="0"/>
    <n v="0"/>
    <n v="0"/>
    <n v="0"/>
    <n v="639"/>
    <n v="46"/>
    <m/>
  </r>
  <r>
    <d v="2015-09-17T00:00:00"/>
    <x v="48"/>
    <x v="2"/>
    <n v="72.38"/>
    <n v="40.33"/>
    <n v="0"/>
    <n v="0"/>
    <n v="0"/>
    <n v="0"/>
    <n v="0"/>
    <n v="1214"/>
    <n v="90"/>
    <m/>
  </r>
  <r>
    <d v="2015-09-18T00:00:00"/>
    <x v="49"/>
    <x v="2"/>
    <n v="85.13"/>
    <n v="25.22"/>
    <n v="0"/>
    <n v="0"/>
    <n v="0"/>
    <n v="0"/>
    <n v="0"/>
    <n v="1160"/>
    <n v="88"/>
    <m/>
  </r>
  <r>
    <d v="2015-09-19T00:00:00"/>
    <x v="50"/>
    <x v="2"/>
    <n v="41.65"/>
    <n v="86.51"/>
    <n v="0"/>
    <n v="0"/>
    <n v="0"/>
    <n v="0"/>
    <n v="0"/>
    <n v="1581"/>
    <n v="124"/>
    <m/>
  </r>
  <r>
    <d v="2015-09-20T00:00:00"/>
    <x v="51"/>
    <x v="2"/>
    <n v="88.45"/>
    <n v="82.13"/>
    <n v="0"/>
    <n v="0"/>
    <n v="0"/>
    <n v="0"/>
    <n v="0"/>
    <n v="2057"/>
    <n v="167"/>
    <m/>
  </r>
  <r>
    <d v="2015-09-21T00:00:00"/>
    <x v="52"/>
    <x v="2"/>
    <n v="74.739999999999995"/>
    <n v="40.479999999999997"/>
    <n v="0"/>
    <n v="0"/>
    <n v="0"/>
    <n v="0"/>
    <n v="0"/>
    <n v="2133"/>
    <n v="178"/>
    <m/>
  </r>
  <r>
    <d v="2015-09-22T00:00:00"/>
    <x v="53"/>
    <x v="2"/>
    <n v="24.55"/>
    <n v="36.83"/>
    <n v="0"/>
    <n v="0"/>
    <n v="0"/>
    <n v="0"/>
    <n v="0"/>
    <n v="2227"/>
    <n v="191"/>
    <m/>
  </r>
  <r>
    <d v="2015-09-23T00:00:00"/>
    <x v="54"/>
    <x v="2"/>
    <n v="33.56"/>
    <n v="39.659999999999997"/>
    <n v="0"/>
    <n v="-3.05"/>
    <n v="0"/>
    <n v="0"/>
    <n v="0"/>
    <n v="1684"/>
    <n v="149"/>
    <m/>
  </r>
  <r>
    <d v="2015-09-24T00:00:00"/>
    <x v="55"/>
    <x v="2"/>
    <n v="86.44"/>
    <n v="60.15"/>
    <n v="0"/>
    <n v="0"/>
    <n v="0"/>
    <n v="0"/>
    <n v="0"/>
    <n v="1655"/>
    <n v="150"/>
    <m/>
  </r>
  <r>
    <d v="2015-09-25T00:00:00"/>
    <x v="56"/>
    <x v="2"/>
    <n v="57.28"/>
    <n v="39.200000000000003"/>
    <n v="0"/>
    <n v="0"/>
    <n v="3.02"/>
    <n v="0"/>
    <n v="0"/>
    <n v="1585"/>
    <n v="131"/>
    <m/>
  </r>
  <r>
    <d v="2015-09-26T00:00:00"/>
    <x v="57"/>
    <x v="2"/>
    <n v="33"/>
    <n v="6"/>
    <n v="0"/>
    <n v="0"/>
    <n v="0"/>
    <n v="0"/>
    <n v="0"/>
    <n v="1385"/>
    <n v="102"/>
    <m/>
  </r>
  <r>
    <d v="2015-09-27T00:00:00"/>
    <x v="58"/>
    <x v="2"/>
    <n v="27"/>
    <n v="9"/>
    <n v="0"/>
    <n v="0"/>
    <n v="0"/>
    <n v="0"/>
    <n v="3"/>
    <n v="1123"/>
    <n v="74"/>
    <m/>
  </r>
  <r>
    <d v="2015-09-28T00:00:00"/>
    <x v="59"/>
    <x v="2"/>
    <n v="39"/>
    <n v="21"/>
    <n v="0"/>
    <n v="0"/>
    <n v="0"/>
    <n v="0"/>
    <n v="0"/>
    <n v="1047"/>
    <n v="60"/>
    <m/>
  </r>
  <r>
    <d v="2015-09-29T00:00:00"/>
    <x v="60"/>
    <x v="2"/>
    <n v="48"/>
    <n v="6"/>
    <n v="0"/>
    <n v="0"/>
    <n v="0"/>
    <n v="0"/>
    <n v="0"/>
    <n v="858"/>
    <n v="42"/>
    <m/>
  </r>
  <r>
    <d v="2015-09-30T00:00:00"/>
    <x v="61"/>
    <x v="2"/>
    <n v="27"/>
    <n v="0"/>
    <n v="0"/>
    <n v="0"/>
    <n v="0"/>
    <n v="0"/>
    <n v="0"/>
    <n v="619"/>
    <n v="26"/>
    <m/>
  </r>
  <r>
    <d v="2015-10-01T00:00:00"/>
    <x v="62"/>
    <x v="2"/>
    <n v="7"/>
    <n v="2"/>
    <n v="0"/>
    <n v="0"/>
    <n v="2"/>
    <n v="0"/>
    <n v="1"/>
    <n v="348"/>
    <n v="12"/>
    <m/>
  </r>
  <r>
    <d v="2015-10-02T00:00:00"/>
    <x v="63"/>
    <x v="2"/>
    <n v="9"/>
    <n v="7"/>
    <n v="0"/>
    <n v="0"/>
    <n v="2"/>
    <n v="0"/>
    <n v="0"/>
    <n v="324"/>
    <n v="8"/>
    <m/>
  </r>
  <r>
    <d v="2015-10-03T00:00:00"/>
    <x v="64"/>
    <x v="2"/>
    <n v="24"/>
    <n v="4"/>
    <n v="0"/>
    <n v="0"/>
    <n v="0"/>
    <n v="0"/>
    <n v="0"/>
    <n v="427"/>
    <n v="8"/>
    <m/>
  </r>
  <r>
    <d v="2015-10-04T00:00:00"/>
    <x v="65"/>
    <x v="2"/>
    <n v="22"/>
    <n v="3"/>
    <n v="0"/>
    <n v="0"/>
    <n v="2"/>
    <n v="0"/>
    <n v="0"/>
    <n v="151"/>
    <n v="3"/>
    <m/>
  </r>
  <r>
    <d v="2015-10-05T00:00:00"/>
    <x v="66"/>
    <x v="2"/>
    <n v="35"/>
    <n v="8"/>
    <n v="0"/>
    <n v="0"/>
    <n v="3"/>
    <n v="0"/>
    <n v="0"/>
    <n v="155"/>
    <n v="3"/>
    <m/>
  </r>
  <r>
    <d v="2015-10-06T00:00:00"/>
    <x v="67"/>
    <x v="2"/>
    <n v="46"/>
    <n v="7"/>
    <n v="0"/>
    <n v="0"/>
    <n v="0"/>
    <n v="0"/>
    <n v="0"/>
    <n v="110"/>
    <n v="2"/>
    <m/>
  </r>
  <r>
    <d v="2015-10-07T00:00:00"/>
    <x v="68"/>
    <x v="2"/>
    <n v="27"/>
    <n v="3"/>
    <n v="0"/>
    <n v="0"/>
    <n v="2"/>
    <n v="0"/>
    <n v="0"/>
    <n v="117"/>
    <n v="2"/>
    <m/>
  </r>
  <r>
    <d v="2015-10-08T00:00:00"/>
    <x v="69"/>
    <x v="2"/>
    <n v="38"/>
    <n v="4"/>
    <n v="0"/>
    <n v="0"/>
    <n v="3"/>
    <n v="2"/>
    <n v="0"/>
    <n v="131"/>
    <n v="2"/>
    <m/>
  </r>
  <r>
    <d v="2015-10-09T00:00:00"/>
    <x v="70"/>
    <x v="2"/>
    <n v="29"/>
    <n v="5"/>
    <n v="0"/>
    <n v="0"/>
    <n v="5"/>
    <n v="0"/>
    <n v="0"/>
    <n v="116"/>
    <n v="2"/>
    <m/>
  </r>
  <r>
    <d v="2015-10-10T00:00:00"/>
    <x v="71"/>
    <x v="2"/>
    <n v="66"/>
    <n v="3"/>
    <n v="0"/>
    <n v="0"/>
    <n v="5"/>
    <n v="0"/>
    <n v="0"/>
    <n v="103"/>
    <n v="2"/>
    <m/>
  </r>
  <r>
    <d v="2015-10-11T00:00:00"/>
    <x v="72"/>
    <x v="2"/>
    <n v="5"/>
    <n v="10"/>
    <n v="0"/>
    <n v="0"/>
    <n v="6"/>
    <n v="1"/>
    <n v="0"/>
    <n v="626"/>
    <n v="12"/>
    <m/>
  </r>
  <r>
    <d v="2015-10-12T00:00:00"/>
    <x v="73"/>
    <x v="2"/>
    <n v="36"/>
    <n v="8"/>
    <n v="0"/>
    <n v="0"/>
    <n v="25"/>
    <n v="0"/>
    <n v="4"/>
    <n v="793"/>
    <n v="15"/>
    <m/>
  </r>
  <r>
    <d v="2015-10-13T00:00:00"/>
    <x v="74"/>
    <x v="2"/>
    <n v="20"/>
    <n v="8"/>
    <n v="0"/>
    <n v="0"/>
    <n v="18"/>
    <n v="6"/>
    <n v="4"/>
    <n v="515"/>
    <n v="10"/>
    <m/>
  </r>
  <r>
    <d v="2015-10-14T00:00:00"/>
    <x v="75"/>
    <x v="2"/>
    <n v="29"/>
    <n v="9"/>
    <n v="0"/>
    <n v="0"/>
    <n v="6"/>
    <n v="1"/>
    <n v="5"/>
    <n v="317"/>
    <n v="6"/>
    <m/>
  </r>
  <r>
    <d v="2015-10-15T00:00:00"/>
    <x v="76"/>
    <x v="2"/>
    <n v="52"/>
    <n v="3"/>
    <n v="0"/>
    <n v="0"/>
    <n v="9"/>
    <n v="0"/>
    <n v="1"/>
    <n v="239"/>
    <n v="4"/>
    <m/>
  </r>
  <r>
    <d v="2015-10-16T00:00:00"/>
    <x v="77"/>
    <x v="2"/>
    <n v="50"/>
    <n v="6"/>
    <n v="0"/>
    <n v="0"/>
    <n v="7"/>
    <n v="0"/>
    <n v="1"/>
    <n v="200"/>
    <n v="4"/>
    <m/>
  </r>
  <r>
    <d v="2015-10-17T00:00:00"/>
    <x v="78"/>
    <x v="2"/>
    <n v="35"/>
    <n v="8"/>
    <n v="0"/>
    <n v="0"/>
    <n v="11"/>
    <n v="1"/>
    <n v="0"/>
    <n v="179"/>
    <n v="3"/>
    <m/>
  </r>
  <r>
    <d v="2015-10-18T00:00:00"/>
    <x v="79"/>
    <x v="2"/>
    <n v="8"/>
    <n v="4"/>
    <n v="0"/>
    <n v="0"/>
    <n v="14"/>
    <n v="1"/>
    <n v="1"/>
    <n v="142"/>
    <n v="3"/>
    <m/>
  </r>
  <r>
    <d v="2015-10-19T00:00:00"/>
    <x v="80"/>
    <x v="2"/>
    <n v="6"/>
    <n v="1"/>
    <n v="0"/>
    <n v="0"/>
    <n v="7"/>
    <n v="1"/>
    <n v="1"/>
    <n v="102"/>
    <n v="2"/>
    <m/>
  </r>
  <r>
    <d v="2015-10-20T00:00:00"/>
    <x v="81"/>
    <x v="2"/>
    <n v="10"/>
    <n v="1"/>
    <n v="0"/>
    <n v="0"/>
    <n v="7"/>
    <n v="0"/>
    <n v="0"/>
    <n v="72"/>
    <n v="1"/>
    <m/>
  </r>
  <r>
    <d v="2015-10-21T00:00:00"/>
    <x v="82"/>
    <x v="2"/>
    <n v="5"/>
    <n v="2"/>
    <n v="0"/>
    <n v="1"/>
    <n v="13"/>
    <n v="0"/>
    <n v="0"/>
    <n v="45"/>
    <n v="1"/>
    <m/>
  </r>
  <r>
    <d v="2015-10-22T00:00:00"/>
    <x v="83"/>
    <x v="2"/>
    <n v="4"/>
    <n v="2"/>
    <n v="0"/>
    <n v="0"/>
    <n v="4"/>
    <n v="1"/>
    <n v="0"/>
    <n v="50"/>
    <n v="1"/>
    <m/>
  </r>
  <r>
    <d v="2015-10-23T00:00:00"/>
    <x v="84"/>
    <x v="2"/>
    <n v="3"/>
    <n v="5"/>
    <n v="0"/>
    <n v="0"/>
    <n v="7"/>
    <n v="0"/>
    <n v="0"/>
    <n v="33"/>
    <n v="1"/>
    <m/>
  </r>
  <r>
    <d v="2015-10-24T00:00:00"/>
    <x v="85"/>
    <x v="2"/>
    <n v="2"/>
    <n v="5"/>
    <n v="0"/>
    <n v="0"/>
    <n v="7"/>
    <n v="1"/>
    <n v="1"/>
    <n v="21"/>
    <n v="0"/>
    <m/>
  </r>
  <r>
    <d v="2015-10-25T00:00:00"/>
    <x v="86"/>
    <x v="2"/>
    <n v="6"/>
    <n v="3"/>
    <n v="0"/>
    <n v="1"/>
    <n v="5"/>
    <n v="0"/>
    <n v="1"/>
    <n v="20"/>
    <n v="0"/>
    <m/>
  </r>
  <r>
    <d v="2015-10-26T00:00:00"/>
    <x v="87"/>
    <x v="2"/>
    <n v="3"/>
    <n v="4"/>
    <n v="0"/>
    <n v="1"/>
    <n v="8"/>
    <n v="0"/>
    <n v="0"/>
    <n v="29"/>
    <n v="1"/>
    <m/>
  </r>
  <r>
    <d v="2015-10-27T00:00:00"/>
    <x v="88"/>
    <x v="2"/>
    <n v="1"/>
    <n v="1"/>
    <n v="0"/>
    <n v="0"/>
    <n v="5"/>
    <n v="0"/>
    <n v="0"/>
    <n v="27"/>
    <n v="1"/>
    <m/>
  </r>
  <r>
    <d v="2015-10-28T00:00:00"/>
    <x v="89"/>
    <x v="2"/>
    <n v="2"/>
    <n v="1"/>
    <n v="0"/>
    <n v="0"/>
    <n v="4"/>
    <n v="2"/>
    <n v="0"/>
    <n v="23"/>
    <n v="0"/>
    <m/>
  </r>
  <r>
    <d v="2015-10-29T00:00:00"/>
    <x v="90"/>
    <x v="2"/>
    <n v="3"/>
    <n v="1"/>
    <n v="0"/>
    <n v="0"/>
    <n v="1"/>
    <n v="0"/>
    <n v="0"/>
    <n v="27"/>
    <n v="1"/>
    <m/>
  </r>
  <r>
    <d v="2015-10-30T00:00:00"/>
    <x v="91"/>
    <x v="2"/>
    <n v="5"/>
    <n v="3"/>
    <n v="0"/>
    <n v="0"/>
    <n v="3"/>
    <n v="1"/>
    <n v="0"/>
    <n v="34"/>
    <n v="1"/>
    <m/>
  </r>
  <r>
    <d v="2015-10-31T00:00:00"/>
    <x v="92"/>
    <x v="2"/>
    <n v="3"/>
    <n v="6"/>
    <n v="0"/>
    <n v="0"/>
    <n v="5"/>
    <n v="0"/>
    <n v="1"/>
    <n v="36"/>
    <n v="1"/>
    <m/>
  </r>
  <r>
    <d v="2015-11-01T00:00:00"/>
    <x v="93"/>
    <x v="2"/>
    <n v="7"/>
    <n v="2"/>
    <n v="0"/>
    <n v="1"/>
    <n v="11"/>
    <n v="0"/>
    <n v="0"/>
    <n v="77"/>
    <n v="1"/>
    <m/>
  </r>
  <r>
    <d v="2015-11-02T00:00:00"/>
    <x v="94"/>
    <x v="2"/>
    <n v="7"/>
    <n v="2"/>
    <n v="0"/>
    <n v="0"/>
    <n v="9"/>
    <n v="2"/>
    <n v="0"/>
    <n v="68"/>
    <n v="1"/>
    <m/>
  </r>
  <r>
    <d v="2015-11-03T00:00:00"/>
    <x v="95"/>
    <x v="2"/>
    <n v="1"/>
    <n v="0"/>
    <n v="0"/>
    <n v="0"/>
    <n v="3"/>
    <n v="0"/>
    <n v="1"/>
    <n v="78"/>
    <n v="1"/>
    <m/>
  </r>
  <r>
    <d v="2015-11-04T00:00:00"/>
    <x v="96"/>
    <x v="2"/>
    <n v="1"/>
    <n v="3"/>
    <n v="0"/>
    <n v="0"/>
    <n v="2"/>
    <n v="0"/>
    <n v="0"/>
    <n v="81"/>
    <n v="2"/>
    <m/>
  </r>
  <r>
    <d v="2015-11-05T00:00:00"/>
    <x v="97"/>
    <x v="2"/>
    <n v="0"/>
    <n v="0"/>
    <n v="0"/>
    <n v="0"/>
    <n v="2"/>
    <n v="2"/>
    <n v="0"/>
    <n v="59"/>
    <n v="1"/>
    <m/>
  </r>
  <r>
    <d v="2015-11-06T00:00:00"/>
    <x v="98"/>
    <x v="2"/>
    <n v="0"/>
    <n v="2"/>
    <n v="0"/>
    <n v="0"/>
    <n v="0"/>
    <n v="0"/>
    <n v="1"/>
    <n v="47"/>
    <n v="1"/>
    <m/>
  </r>
  <r>
    <d v="2015-11-07T00:00:00"/>
    <x v="99"/>
    <x v="2"/>
    <n v="3"/>
    <n v="1"/>
    <n v="0"/>
    <n v="0"/>
    <n v="0"/>
    <n v="0"/>
    <n v="1"/>
    <n v="20"/>
    <n v="0"/>
    <m/>
  </r>
  <r>
    <d v="2015-11-08T00:00:00"/>
    <x v="100"/>
    <x v="2"/>
    <n v="1"/>
    <n v="0"/>
    <n v="0"/>
    <n v="0"/>
    <n v="0"/>
    <n v="0"/>
    <n v="0"/>
    <n v="16"/>
    <n v="0"/>
    <m/>
  </r>
  <r>
    <d v="2015-11-09T00:00:00"/>
    <x v="101"/>
    <x v="2"/>
    <n v="1"/>
    <n v="2"/>
    <n v="0"/>
    <n v="0"/>
    <n v="0"/>
    <n v="0"/>
    <n v="1"/>
    <n v="40"/>
    <n v="1"/>
    <m/>
  </r>
  <r>
    <d v="2015-11-10T00:00:00"/>
    <x v="102"/>
    <x v="2"/>
    <n v="1"/>
    <n v="2"/>
    <n v="0"/>
    <n v="0"/>
    <n v="1"/>
    <n v="2"/>
    <n v="0"/>
    <n v="50"/>
    <n v="1"/>
    <m/>
  </r>
  <r>
    <d v="2015-11-11T00:00:00"/>
    <x v="103"/>
    <x v="2"/>
    <n v="0"/>
    <n v="0"/>
    <n v="0"/>
    <n v="0"/>
    <n v="0"/>
    <n v="0"/>
    <n v="0"/>
    <n v="2"/>
    <n v="0"/>
    <m/>
  </r>
  <r>
    <d v="2015-11-12T00:00:00"/>
    <x v="104"/>
    <x v="2"/>
    <m/>
    <m/>
    <m/>
    <m/>
    <m/>
    <m/>
    <m/>
    <m/>
    <m/>
    <m/>
  </r>
  <r>
    <d v="2015-11-13T00:00:00"/>
    <x v="105"/>
    <x v="2"/>
    <m/>
    <m/>
    <m/>
    <m/>
    <m/>
    <m/>
    <m/>
    <m/>
    <m/>
    <m/>
  </r>
  <r>
    <d v="2015-11-14T00:00:00"/>
    <x v="106"/>
    <x v="2"/>
    <m/>
    <m/>
    <m/>
    <m/>
    <m/>
    <m/>
    <m/>
    <m/>
    <m/>
    <m/>
  </r>
  <r>
    <d v="2015-11-15T00:00:00"/>
    <x v="107"/>
    <x v="2"/>
    <m/>
    <m/>
    <m/>
    <m/>
    <m/>
    <m/>
    <m/>
    <m/>
    <m/>
    <m/>
  </r>
  <r>
    <d v="2015-11-16T00:00:00"/>
    <x v="108"/>
    <x v="2"/>
    <m/>
    <m/>
    <m/>
    <m/>
    <m/>
    <m/>
    <m/>
    <m/>
    <m/>
    <m/>
  </r>
  <r>
    <d v="2015-11-17T00:00:00"/>
    <x v="109"/>
    <x v="2"/>
    <m/>
    <m/>
    <m/>
    <m/>
    <m/>
    <m/>
    <m/>
    <m/>
    <m/>
    <m/>
  </r>
  <r>
    <d v="2015-11-18T00:00:00"/>
    <x v="110"/>
    <x v="2"/>
    <m/>
    <m/>
    <m/>
    <m/>
    <m/>
    <m/>
    <m/>
    <m/>
    <m/>
    <m/>
  </r>
  <r>
    <d v="2015-11-19T00:00:00"/>
    <x v="111"/>
    <x v="2"/>
    <m/>
    <m/>
    <m/>
    <m/>
    <m/>
    <m/>
    <m/>
    <m/>
    <m/>
    <m/>
  </r>
  <r>
    <d v="2015-11-20T00:00:00"/>
    <x v="112"/>
    <x v="2"/>
    <m/>
    <m/>
    <m/>
    <m/>
    <m/>
    <m/>
    <m/>
    <m/>
    <m/>
    <m/>
  </r>
  <r>
    <d v="2015-11-21T00:00:00"/>
    <x v="113"/>
    <x v="2"/>
    <m/>
    <m/>
    <m/>
    <m/>
    <m/>
    <m/>
    <m/>
    <m/>
    <m/>
    <m/>
  </r>
  <r>
    <d v="2015-11-22T00:00:00"/>
    <x v="114"/>
    <x v="2"/>
    <m/>
    <m/>
    <m/>
    <m/>
    <m/>
    <m/>
    <m/>
    <m/>
    <m/>
    <m/>
  </r>
  <r>
    <d v="2015-11-23T00:00:00"/>
    <x v="115"/>
    <x v="2"/>
    <m/>
    <m/>
    <m/>
    <m/>
    <m/>
    <m/>
    <m/>
    <m/>
    <m/>
    <m/>
  </r>
  <r>
    <d v="2015-11-24T00:00:00"/>
    <x v="116"/>
    <x v="2"/>
    <m/>
    <m/>
    <m/>
    <m/>
    <m/>
    <m/>
    <m/>
    <m/>
    <m/>
    <m/>
  </r>
  <r>
    <d v="2015-11-25T00:00:00"/>
    <x v="117"/>
    <x v="2"/>
    <m/>
    <m/>
    <m/>
    <m/>
    <m/>
    <m/>
    <m/>
    <m/>
    <m/>
    <m/>
  </r>
  <r>
    <d v="2015-11-26T00:00:00"/>
    <x v="118"/>
    <x v="2"/>
    <m/>
    <m/>
    <m/>
    <m/>
    <m/>
    <m/>
    <m/>
    <m/>
    <m/>
    <m/>
  </r>
  <r>
    <d v="2015-11-27T00:00:00"/>
    <x v="119"/>
    <x v="2"/>
    <m/>
    <m/>
    <m/>
    <m/>
    <m/>
    <m/>
    <m/>
    <m/>
    <m/>
    <m/>
  </r>
  <r>
    <d v="2015-11-28T00:00:00"/>
    <x v="120"/>
    <x v="2"/>
    <m/>
    <m/>
    <m/>
    <m/>
    <m/>
    <m/>
    <m/>
    <m/>
    <m/>
    <m/>
  </r>
  <r>
    <d v="2015-11-29T00:00:00"/>
    <x v="121"/>
    <x v="2"/>
    <m/>
    <m/>
    <m/>
    <m/>
    <m/>
    <m/>
    <m/>
    <m/>
    <m/>
    <m/>
  </r>
  <r>
    <d v="2015-11-30T00:00:00"/>
    <x v="122"/>
    <x v="2"/>
    <m/>
    <m/>
    <m/>
    <m/>
    <m/>
    <m/>
    <m/>
    <m/>
    <m/>
    <m/>
  </r>
  <r>
    <d v="2016-07-31T00:00:00"/>
    <x v="0"/>
    <x v="3"/>
    <n v="9"/>
    <n v="0"/>
    <n v="0"/>
    <n v="2"/>
    <n v="0"/>
    <n v="0"/>
    <n v="18"/>
    <n v="206027"/>
    <n v="20466"/>
    <m/>
  </r>
  <r>
    <d v="2016-08-01T00:00:00"/>
    <x v="1"/>
    <x v="3"/>
    <n v="7.13"/>
    <n v="0"/>
    <n v="0"/>
    <n v="0"/>
    <n v="0"/>
    <n v="0"/>
    <n v="0"/>
    <n v="330"/>
    <n v="68"/>
    <m/>
  </r>
  <r>
    <d v="2016-08-02T00:00:00"/>
    <x v="2"/>
    <x v="3"/>
    <n v="19.29"/>
    <n v="0"/>
    <n v="0"/>
    <n v="0"/>
    <n v="0"/>
    <n v="0"/>
    <n v="0"/>
    <n v="715"/>
    <n v="161"/>
    <m/>
  </r>
  <r>
    <d v="2016-08-03T00:00:00"/>
    <x v="3"/>
    <x v="3"/>
    <n v="7.76"/>
    <n v="0"/>
    <n v="0"/>
    <n v="0"/>
    <n v="0"/>
    <n v="0"/>
    <n v="0"/>
    <n v="626"/>
    <n v="128"/>
    <m/>
  </r>
  <r>
    <d v="2016-08-04T00:00:00"/>
    <x v="4"/>
    <x v="3"/>
    <n v="15.73"/>
    <n v="0"/>
    <n v="0"/>
    <n v="0"/>
    <n v="0"/>
    <n v="0"/>
    <n v="1.21"/>
    <n v="477"/>
    <n v="87"/>
    <m/>
  </r>
  <r>
    <d v="2016-08-05T00:00:00"/>
    <x v="5"/>
    <x v="3"/>
    <n v="18.02"/>
    <n v="0"/>
    <n v="0"/>
    <n v="0"/>
    <n v="0"/>
    <n v="0"/>
    <n v="0"/>
    <n v="508"/>
    <n v="82"/>
    <m/>
  </r>
  <r>
    <d v="2016-08-06T00:00:00"/>
    <x v="6"/>
    <x v="3"/>
    <n v="10.42"/>
    <n v="1.04"/>
    <n v="0"/>
    <n v="0"/>
    <n v="0"/>
    <n v="0"/>
    <n v="0"/>
    <n v="240"/>
    <n v="34"/>
    <m/>
  </r>
  <r>
    <d v="2016-08-07T00:00:00"/>
    <x v="7"/>
    <x v="3"/>
    <n v="8.89"/>
    <n v="0"/>
    <n v="0"/>
    <n v="0"/>
    <n v="0"/>
    <n v="0"/>
    <n v="0"/>
    <n v="143"/>
    <n v="18"/>
    <m/>
  </r>
  <r>
    <d v="2016-08-08T00:00:00"/>
    <x v="8"/>
    <x v="3"/>
    <n v="33.04"/>
    <n v="0"/>
    <n v="0"/>
    <n v="0"/>
    <n v="0"/>
    <n v="0"/>
    <n v="0"/>
    <n v="237"/>
    <n v="25"/>
    <m/>
  </r>
  <r>
    <d v="2016-08-09T00:00:00"/>
    <x v="9"/>
    <x v="3"/>
    <n v="38.75"/>
    <n v="0"/>
    <n v="0"/>
    <n v="0"/>
    <n v="0"/>
    <n v="0"/>
    <n v="0"/>
    <n v="375"/>
    <n v="33"/>
    <m/>
  </r>
  <r>
    <d v="2016-08-10T00:00:00"/>
    <x v="10"/>
    <x v="3"/>
    <n v="82.8"/>
    <n v="3.6"/>
    <n v="0"/>
    <n v="0"/>
    <n v="0"/>
    <n v="0"/>
    <n v="1.2"/>
    <n v="304"/>
    <n v="21"/>
    <m/>
  </r>
  <r>
    <d v="2016-08-11T00:00:00"/>
    <x v="11"/>
    <x v="3"/>
    <n v="87.4"/>
    <n v="0"/>
    <n v="0"/>
    <n v="0"/>
    <n v="0"/>
    <n v="0"/>
    <n v="0"/>
    <n v="292"/>
    <n v="15"/>
    <m/>
  </r>
  <r>
    <d v="2016-08-12T00:00:00"/>
    <x v="12"/>
    <x v="3"/>
    <n v="91.3"/>
    <n v="13.2"/>
    <n v="0"/>
    <n v="0"/>
    <n v="0"/>
    <n v="0"/>
    <n v="0"/>
    <n v="180"/>
    <n v="10"/>
    <m/>
  </r>
  <r>
    <d v="2016-08-13T00:00:00"/>
    <x v="13"/>
    <x v="3"/>
    <n v="28.35"/>
    <n v="3.15"/>
    <n v="0"/>
    <n v="0"/>
    <n v="0"/>
    <n v="0"/>
    <n v="0"/>
    <n v="141"/>
    <n v="7"/>
    <m/>
  </r>
  <r>
    <d v="2016-08-14T00:00:00"/>
    <x v="14"/>
    <x v="3"/>
    <n v="10"/>
    <n v="1"/>
    <n v="0"/>
    <n v="0"/>
    <n v="0"/>
    <n v="0"/>
    <n v="0"/>
    <n v="41"/>
    <n v="2"/>
    <m/>
  </r>
  <r>
    <d v="2016-08-15T00:00:00"/>
    <x v="15"/>
    <x v="3"/>
    <n v="0"/>
    <n v="1"/>
    <n v="0"/>
    <n v="0"/>
    <n v="0"/>
    <n v="0"/>
    <n v="0"/>
    <n v="34"/>
    <n v="2"/>
    <m/>
  </r>
  <r>
    <d v="2016-08-16T00:00:00"/>
    <x v="16"/>
    <x v="3"/>
    <n v="0"/>
    <n v="1"/>
    <n v="0"/>
    <n v="0"/>
    <n v="0"/>
    <n v="0"/>
    <n v="1"/>
    <n v="29"/>
    <n v="2"/>
    <m/>
  </r>
  <r>
    <d v="2016-08-17T00:00:00"/>
    <x v="17"/>
    <x v="3"/>
    <n v="5"/>
    <n v="1"/>
    <n v="0"/>
    <n v="0"/>
    <n v="0"/>
    <n v="0"/>
    <n v="0"/>
    <n v="54"/>
    <n v="3"/>
    <m/>
  </r>
  <r>
    <d v="2016-08-18T00:00:00"/>
    <x v="18"/>
    <x v="3"/>
    <n v="5"/>
    <n v="0"/>
    <n v="0"/>
    <n v="0"/>
    <n v="0"/>
    <n v="0"/>
    <n v="0"/>
    <n v="51"/>
    <n v="3"/>
    <m/>
  </r>
  <r>
    <d v="2016-08-19T00:00:00"/>
    <x v="19"/>
    <x v="3"/>
    <n v="1"/>
    <n v="2"/>
    <n v="0"/>
    <n v="0"/>
    <n v="0"/>
    <n v="0"/>
    <n v="0"/>
    <n v="42"/>
    <n v="2"/>
    <m/>
  </r>
  <r>
    <d v="2016-08-20T00:00:00"/>
    <x v="20"/>
    <x v="3"/>
    <n v="1"/>
    <n v="1"/>
    <n v="0"/>
    <n v="0"/>
    <n v="0"/>
    <n v="0"/>
    <n v="0"/>
    <n v="43"/>
    <n v="2"/>
    <m/>
  </r>
  <r>
    <d v="2016-08-21T00:00:00"/>
    <x v="21"/>
    <x v="3"/>
    <n v="0"/>
    <n v="0"/>
    <n v="0"/>
    <n v="0"/>
    <n v="0"/>
    <n v="0"/>
    <n v="0"/>
    <n v="28"/>
    <n v="2"/>
    <m/>
  </r>
  <r>
    <d v="2016-08-22T00:00:00"/>
    <x v="22"/>
    <x v="3"/>
    <n v="4"/>
    <n v="5"/>
    <n v="0"/>
    <n v="0"/>
    <n v="0"/>
    <n v="0"/>
    <n v="0"/>
    <n v="29"/>
    <n v="2"/>
    <m/>
  </r>
  <r>
    <d v="2016-08-23T00:00:00"/>
    <x v="23"/>
    <x v="3"/>
    <n v="19"/>
    <n v="5"/>
    <n v="0"/>
    <n v="0"/>
    <n v="0"/>
    <n v="0"/>
    <n v="0"/>
    <n v="6"/>
    <n v="0"/>
    <m/>
  </r>
  <r>
    <d v="2016-08-24T00:00:00"/>
    <x v="24"/>
    <x v="3"/>
    <n v="13"/>
    <n v="9"/>
    <n v="0"/>
    <n v="0"/>
    <n v="0"/>
    <n v="0"/>
    <n v="0"/>
    <n v="9"/>
    <n v="0"/>
    <m/>
  </r>
  <r>
    <d v="2016-08-25T00:00:00"/>
    <x v="25"/>
    <x v="3"/>
    <n v="8"/>
    <n v="3"/>
    <n v="0"/>
    <n v="0"/>
    <n v="0"/>
    <n v="0"/>
    <n v="1"/>
    <n v="37"/>
    <n v="2"/>
    <m/>
  </r>
  <r>
    <d v="2016-08-26T00:00:00"/>
    <x v="26"/>
    <x v="3"/>
    <n v="4"/>
    <n v="0"/>
    <n v="0"/>
    <n v="0"/>
    <n v="0"/>
    <n v="0"/>
    <n v="0"/>
    <n v="24"/>
    <n v="1"/>
    <m/>
  </r>
  <r>
    <d v="2016-08-27T00:00:00"/>
    <x v="27"/>
    <x v="3"/>
    <n v="13"/>
    <n v="8"/>
    <n v="0"/>
    <n v="0"/>
    <n v="0"/>
    <n v="0"/>
    <n v="0"/>
    <n v="11"/>
    <n v="1"/>
    <m/>
  </r>
  <r>
    <d v="2016-08-28T00:00:00"/>
    <x v="28"/>
    <x v="3"/>
    <n v="37"/>
    <n v="17"/>
    <n v="0"/>
    <n v="0"/>
    <n v="0"/>
    <n v="0"/>
    <n v="0"/>
    <n v="47"/>
    <n v="2"/>
    <m/>
  </r>
  <r>
    <d v="2016-08-29T00:00:00"/>
    <x v="29"/>
    <x v="3"/>
    <n v="73"/>
    <n v="0"/>
    <n v="0"/>
    <n v="0"/>
    <n v="1"/>
    <n v="0"/>
    <n v="0"/>
    <n v="31"/>
    <n v="2"/>
    <m/>
  </r>
  <r>
    <d v="2016-08-30T00:00:00"/>
    <x v="30"/>
    <x v="3"/>
    <n v="56"/>
    <n v="14"/>
    <n v="0"/>
    <n v="0"/>
    <n v="0"/>
    <n v="0"/>
    <n v="0"/>
    <n v="8"/>
    <n v="0"/>
    <m/>
  </r>
  <r>
    <d v="2016-08-31T00:00:00"/>
    <x v="31"/>
    <x v="3"/>
    <n v="407"/>
    <n v="25"/>
    <n v="0"/>
    <n v="0"/>
    <n v="0"/>
    <n v="0"/>
    <n v="0"/>
    <n v="13"/>
    <n v="1"/>
    <m/>
  </r>
  <r>
    <d v="2016-09-01T00:00:00"/>
    <x v="32"/>
    <x v="3"/>
    <n v="115"/>
    <n v="31"/>
    <n v="0"/>
    <n v="0"/>
    <n v="0"/>
    <n v="0"/>
    <n v="0"/>
    <n v="39"/>
    <n v="2"/>
    <m/>
  </r>
  <r>
    <d v="2016-09-02T00:00:00"/>
    <x v="33"/>
    <x v="3"/>
    <n v="452"/>
    <n v="90"/>
    <n v="0"/>
    <n v="0"/>
    <n v="0"/>
    <n v="0"/>
    <n v="0"/>
    <n v="85"/>
    <n v="4"/>
    <m/>
  </r>
  <r>
    <d v="2016-09-03T00:00:00"/>
    <x v="34"/>
    <x v="3"/>
    <n v="63"/>
    <n v="38"/>
    <n v="0"/>
    <n v="0"/>
    <n v="0"/>
    <n v="0"/>
    <n v="0"/>
    <n v="28"/>
    <n v="1"/>
    <m/>
  </r>
  <r>
    <d v="2016-09-04T00:00:00"/>
    <x v="35"/>
    <x v="3"/>
    <n v="56"/>
    <n v="24"/>
    <n v="0"/>
    <n v="0"/>
    <n v="0"/>
    <n v="0"/>
    <n v="0"/>
    <n v="18"/>
    <n v="1"/>
    <m/>
  </r>
  <r>
    <d v="2016-09-05T00:00:00"/>
    <x v="36"/>
    <x v="3"/>
    <n v="174"/>
    <n v="50"/>
    <n v="0"/>
    <n v="0"/>
    <n v="0"/>
    <n v="0"/>
    <n v="0"/>
    <n v="37"/>
    <n v="2"/>
    <m/>
  </r>
  <r>
    <d v="2016-09-06T00:00:00"/>
    <x v="37"/>
    <x v="3"/>
    <n v="44"/>
    <n v="53"/>
    <n v="0"/>
    <n v="0"/>
    <n v="0"/>
    <n v="0"/>
    <n v="0"/>
    <n v="30"/>
    <n v="2"/>
    <m/>
  </r>
  <r>
    <d v="2016-09-07T00:00:00"/>
    <x v="38"/>
    <x v="3"/>
    <n v="112"/>
    <n v="85"/>
    <n v="0"/>
    <n v="0"/>
    <n v="0"/>
    <n v="0"/>
    <n v="0"/>
    <n v="32"/>
    <n v="2"/>
    <m/>
  </r>
  <r>
    <d v="2016-09-08T00:00:00"/>
    <x v="39"/>
    <x v="3"/>
    <n v="118"/>
    <n v="62"/>
    <n v="0"/>
    <n v="0"/>
    <n v="0"/>
    <n v="0"/>
    <n v="0"/>
    <n v="49"/>
    <n v="3"/>
    <m/>
  </r>
  <r>
    <d v="2016-09-09T00:00:00"/>
    <x v="40"/>
    <x v="3"/>
    <n v="6"/>
    <n v="43"/>
    <n v="0"/>
    <n v="0"/>
    <n v="0"/>
    <n v="0"/>
    <n v="0"/>
    <n v="28"/>
    <n v="2"/>
    <m/>
  </r>
  <r>
    <d v="2016-09-10T00:00:00"/>
    <x v="41"/>
    <x v="3"/>
    <n v="5"/>
    <n v="52"/>
    <n v="0"/>
    <n v="0"/>
    <n v="0"/>
    <n v="0"/>
    <n v="0"/>
    <n v="24"/>
    <n v="1"/>
    <m/>
  </r>
  <r>
    <d v="2016-09-11T00:00:00"/>
    <x v="42"/>
    <x v="3"/>
    <n v="29"/>
    <n v="34"/>
    <n v="0"/>
    <n v="0"/>
    <n v="0"/>
    <n v="0"/>
    <n v="1"/>
    <n v="33"/>
    <n v="2"/>
    <m/>
  </r>
  <r>
    <d v="2016-09-12T00:00:00"/>
    <x v="43"/>
    <x v="3"/>
    <n v="29"/>
    <n v="29"/>
    <n v="0"/>
    <n v="0"/>
    <n v="0"/>
    <n v="0"/>
    <n v="0"/>
    <n v="22"/>
    <n v="1"/>
    <m/>
  </r>
  <r>
    <d v="2016-09-13T00:00:00"/>
    <x v="44"/>
    <x v="3"/>
    <n v="16"/>
    <n v="31"/>
    <n v="0"/>
    <n v="0"/>
    <n v="0"/>
    <n v="0"/>
    <n v="0"/>
    <n v="5"/>
    <n v="0"/>
    <m/>
  </r>
  <r>
    <d v="2016-09-14T00:00:00"/>
    <x v="45"/>
    <x v="3"/>
    <n v="26"/>
    <n v="25"/>
    <n v="0"/>
    <n v="0"/>
    <n v="0"/>
    <n v="0"/>
    <n v="0"/>
    <n v="10"/>
    <n v="1"/>
    <m/>
  </r>
  <r>
    <d v="2016-09-15T00:00:00"/>
    <x v="46"/>
    <x v="3"/>
    <n v="123"/>
    <n v="73"/>
    <n v="0"/>
    <n v="0"/>
    <n v="0"/>
    <n v="0"/>
    <n v="0"/>
    <n v="10"/>
    <n v="1"/>
    <m/>
  </r>
  <r>
    <d v="2016-09-16T00:00:00"/>
    <x v="47"/>
    <x v="3"/>
    <n v="9"/>
    <n v="43"/>
    <n v="0"/>
    <n v="0"/>
    <n v="0"/>
    <n v="0"/>
    <n v="0"/>
    <n v="15"/>
    <n v="1"/>
    <m/>
  </r>
  <r>
    <d v="2016-09-17T00:00:00"/>
    <x v="48"/>
    <x v="3"/>
    <n v="15"/>
    <n v="42"/>
    <n v="0"/>
    <n v="0"/>
    <n v="0"/>
    <n v="0"/>
    <n v="0"/>
    <n v="7"/>
    <n v="0"/>
    <m/>
  </r>
  <r>
    <d v="2016-09-18T00:00:00"/>
    <x v="49"/>
    <x v="3"/>
    <n v="219"/>
    <n v="40"/>
    <n v="0"/>
    <n v="0"/>
    <n v="0"/>
    <n v="0"/>
    <n v="0"/>
    <n v="7"/>
    <n v="0"/>
    <m/>
  </r>
  <r>
    <d v="2016-09-19T00:00:00"/>
    <x v="50"/>
    <x v="3"/>
    <n v="32"/>
    <n v="38"/>
    <n v="0"/>
    <n v="0"/>
    <n v="0"/>
    <n v="0"/>
    <n v="0"/>
    <n v="10"/>
    <n v="0"/>
    <m/>
  </r>
  <r>
    <d v="2016-09-20T00:00:00"/>
    <x v="51"/>
    <x v="3"/>
    <n v="24"/>
    <n v="47"/>
    <n v="0"/>
    <n v="0"/>
    <n v="0"/>
    <n v="0"/>
    <n v="0"/>
    <n v="26"/>
    <n v="1"/>
    <m/>
  </r>
  <r>
    <d v="2016-09-21T00:00:00"/>
    <x v="52"/>
    <x v="3"/>
    <n v="42"/>
    <n v="75"/>
    <n v="0"/>
    <n v="0"/>
    <n v="0"/>
    <n v="0"/>
    <n v="0"/>
    <n v="39"/>
    <n v="2"/>
    <m/>
  </r>
  <r>
    <d v="2016-09-22T00:00:00"/>
    <x v="53"/>
    <x v="3"/>
    <n v="46"/>
    <n v="40"/>
    <n v="0"/>
    <n v="0"/>
    <n v="0"/>
    <n v="0"/>
    <n v="0"/>
    <n v="13"/>
    <n v="1"/>
    <m/>
  </r>
  <r>
    <d v="2016-09-23T00:00:00"/>
    <x v="54"/>
    <x v="3"/>
    <n v="12"/>
    <n v="41"/>
    <n v="0"/>
    <n v="0"/>
    <n v="0"/>
    <n v="0"/>
    <n v="0"/>
    <n v="15"/>
    <n v="1"/>
    <m/>
  </r>
  <r>
    <d v="2016-09-24T00:00:00"/>
    <x v="55"/>
    <x v="3"/>
    <n v="11"/>
    <n v="37"/>
    <n v="0"/>
    <n v="0"/>
    <n v="0"/>
    <n v="0"/>
    <n v="0"/>
    <n v="10"/>
    <n v="0"/>
    <m/>
  </r>
  <r>
    <d v="2016-09-25T00:00:00"/>
    <x v="56"/>
    <x v="3"/>
    <n v="17"/>
    <n v="28"/>
    <n v="0"/>
    <n v="0"/>
    <n v="0"/>
    <n v="0"/>
    <n v="0"/>
    <n v="5"/>
    <n v="0"/>
    <m/>
  </r>
  <r>
    <d v="2016-09-26T00:00:00"/>
    <x v="57"/>
    <x v="3"/>
    <n v="35"/>
    <n v="39"/>
    <n v="0"/>
    <n v="0"/>
    <n v="0"/>
    <n v="0"/>
    <n v="0"/>
    <n v="5"/>
    <n v="0"/>
    <m/>
  </r>
  <r>
    <d v="2016-09-27T00:00:00"/>
    <x v="58"/>
    <x v="3"/>
    <n v="15"/>
    <n v="32"/>
    <n v="0"/>
    <n v="0"/>
    <n v="0"/>
    <n v="0"/>
    <n v="0"/>
    <n v="2"/>
    <n v="0"/>
    <m/>
  </r>
  <r>
    <d v="2016-09-28T00:00:00"/>
    <x v="59"/>
    <x v="3"/>
    <n v="42"/>
    <n v="23"/>
    <n v="0"/>
    <n v="0"/>
    <n v="0"/>
    <n v="0"/>
    <n v="0"/>
    <n v="8"/>
    <n v="0"/>
    <m/>
  </r>
  <r>
    <d v="2016-09-29T00:00:00"/>
    <x v="60"/>
    <x v="3"/>
    <n v="11"/>
    <n v="22"/>
    <n v="0"/>
    <n v="0"/>
    <n v="0"/>
    <n v="0"/>
    <n v="0"/>
    <n v="5"/>
    <n v="0"/>
    <m/>
  </r>
  <r>
    <d v="2016-09-30T00:00:00"/>
    <x v="61"/>
    <x v="3"/>
    <n v="6"/>
    <n v="23"/>
    <n v="0"/>
    <n v="0"/>
    <n v="0"/>
    <n v="0"/>
    <n v="0"/>
    <n v="0"/>
    <n v="0"/>
    <m/>
  </r>
  <r>
    <d v="2016-10-01T00:00:00"/>
    <x v="62"/>
    <x v="3"/>
    <n v="8"/>
    <n v="11"/>
    <n v="0"/>
    <n v="0"/>
    <n v="0"/>
    <n v="0"/>
    <n v="0"/>
    <n v="1"/>
    <n v="0"/>
    <m/>
  </r>
  <r>
    <d v="2016-10-02T00:00:00"/>
    <x v="63"/>
    <x v="3"/>
    <n v="88"/>
    <n v="27"/>
    <n v="0"/>
    <n v="0"/>
    <n v="0"/>
    <n v="0"/>
    <n v="0"/>
    <n v="1"/>
    <n v="0"/>
    <m/>
  </r>
  <r>
    <d v="2016-10-03T00:00:00"/>
    <x v="64"/>
    <x v="3"/>
    <n v="43"/>
    <n v="46"/>
    <n v="0"/>
    <n v="0"/>
    <n v="0"/>
    <n v="0"/>
    <n v="0"/>
    <n v="3"/>
    <n v="0"/>
    <m/>
  </r>
  <r>
    <d v="2016-10-04T00:00:00"/>
    <x v="65"/>
    <x v="3"/>
    <n v="33"/>
    <n v="30"/>
    <n v="0"/>
    <n v="0"/>
    <n v="1"/>
    <n v="0"/>
    <n v="1"/>
    <n v="0"/>
    <n v="0"/>
    <m/>
  </r>
  <r>
    <d v="2016-10-05T00:00:00"/>
    <x v="66"/>
    <x v="3"/>
    <n v="1033"/>
    <n v="153"/>
    <n v="0"/>
    <n v="0"/>
    <n v="1"/>
    <n v="0"/>
    <n v="1"/>
    <n v="5"/>
    <n v="0"/>
    <m/>
  </r>
  <r>
    <d v="2016-10-06T00:00:00"/>
    <x v="67"/>
    <x v="3"/>
    <n v="386"/>
    <n v="131"/>
    <n v="0"/>
    <n v="0"/>
    <n v="7"/>
    <n v="3"/>
    <n v="3"/>
    <n v="8"/>
    <n v="0"/>
    <m/>
  </r>
  <r>
    <d v="2016-10-07T00:00:00"/>
    <x v="68"/>
    <x v="3"/>
    <n v="1869"/>
    <n v="161"/>
    <n v="0"/>
    <n v="0"/>
    <n v="6"/>
    <n v="3"/>
    <n v="0"/>
    <n v="27"/>
    <n v="1"/>
    <m/>
  </r>
  <r>
    <d v="2016-10-08T00:00:00"/>
    <x v="69"/>
    <x v="3"/>
    <n v="234"/>
    <n v="33"/>
    <n v="0"/>
    <n v="0"/>
    <n v="30"/>
    <n v="-3"/>
    <n v="0"/>
    <n v="40"/>
    <n v="2"/>
    <m/>
  </r>
  <r>
    <d v="2016-10-09T00:00:00"/>
    <x v="70"/>
    <x v="3"/>
    <n v="81"/>
    <n v="91"/>
    <n v="0"/>
    <n v="0"/>
    <n v="19"/>
    <n v="2"/>
    <n v="0"/>
    <n v="27"/>
    <n v="1"/>
    <m/>
  </r>
  <r>
    <d v="2016-10-10T00:00:00"/>
    <x v="71"/>
    <x v="3"/>
    <n v="20"/>
    <n v="1"/>
    <n v="0"/>
    <n v="0"/>
    <n v="15"/>
    <n v="0"/>
    <n v="1"/>
    <n v="20"/>
    <n v="1"/>
    <m/>
  </r>
  <r>
    <d v="2016-10-11T00:00:00"/>
    <x v="72"/>
    <x v="3"/>
    <n v="12"/>
    <n v="1"/>
    <n v="0"/>
    <n v="0"/>
    <n v="71"/>
    <n v="1"/>
    <n v="0"/>
    <n v="13"/>
    <n v="1"/>
    <m/>
  </r>
  <r>
    <d v="2016-10-12T00:00:00"/>
    <x v="73"/>
    <x v="3"/>
    <n v="12"/>
    <n v="2"/>
    <n v="0"/>
    <n v="0"/>
    <n v="25"/>
    <n v="0"/>
    <n v="0"/>
    <n v="15"/>
    <n v="1"/>
    <m/>
  </r>
  <r>
    <d v="2016-10-13T00:00:00"/>
    <x v="74"/>
    <x v="3"/>
    <n v="21"/>
    <n v="2"/>
    <n v="0"/>
    <n v="0"/>
    <n v="10"/>
    <n v="0"/>
    <n v="0"/>
    <n v="21"/>
    <n v="1"/>
    <m/>
  </r>
  <r>
    <d v="2016-10-14T00:00:00"/>
    <x v="75"/>
    <x v="3"/>
    <m/>
    <m/>
    <m/>
    <m/>
    <m/>
    <m/>
    <m/>
    <m/>
    <m/>
    <m/>
  </r>
  <r>
    <d v="2016-10-15T00:00:00"/>
    <x v="76"/>
    <x v="3"/>
    <m/>
    <m/>
    <m/>
    <m/>
    <m/>
    <m/>
    <m/>
    <m/>
    <m/>
    <m/>
  </r>
  <r>
    <d v="2016-10-16T00:00:00"/>
    <x v="77"/>
    <x v="3"/>
    <m/>
    <m/>
    <m/>
    <m/>
    <m/>
    <m/>
    <m/>
    <m/>
    <m/>
    <m/>
  </r>
  <r>
    <d v="2016-10-17T00:00:00"/>
    <x v="78"/>
    <x v="3"/>
    <m/>
    <m/>
    <m/>
    <m/>
    <m/>
    <m/>
    <m/>
    <m/>
    <m/>
    <m/>
  </r>
  <r>
    <d v="2016-10-18T00:00:00"/>
    <x v="79"/>
    <x v="3"/>
    <m/>
    <m/>
    <m/>
    <m/>
    <m/>
    <m/>
    <m/>
    <m/>
    <m/>
    <m/>
  </r>
  <r>
    <d v="2016-10-19T00:00:00"/>
    <x v="80"/>
    <x v="3"/>
    <m/>
    <m/>
    <m/>
    <m/>
    <m/>
    <m/>
    <m/>
    <m/>
    <m/>
    <m/>
  </r>
  <r>
    <d v="2016-10-20T00:00:00"/>
    <x v="81"/>
    <x v="3"/>
    <m/>
    <m/>
    <m/>
    <m/>
    <m/>
    <m/>
    <m/>
    <m/>
    <m/>
    <m/>
  </r>
  <r>
    <d v="2016-10-21T00:00:00"/>
    <x v="82"/>
    <x v="3"/>
    <m/>
    <m/>
    <m/>
    <m/>
    <m/>
    <m/>
    <m/>
    <m/>
    <m/>
    <m/>
  </r>
  <r>
    <d v="2016-10-22T00:00:00"/>
    <x v="83"/>
    <x v="3"/>
    <m/>
    <m/>
    <m/>
    <m/>
    <m/>
    <m/>
    <m/>
    <m/>
    <m/>
    <m/>
  </r>
  <r>
    <d v="2016-10-23T00:00:00"/>
    <x v="84"/>
    <x v="3"/>
    <m/>
    <m/>
    <m/>
    <m/>
    <m/>
    <m/>
    <m/>
    <m/>
    <m/>
    <m/>
  </r>
  <r>
    <d v="2016-10-24T00:00:00"/>
    <x v="85"/>
    <x v="3"/>
    <m/>
    <m/>
    <m/>
    <m/>
    <m/>
    <m/>
    <m/>
    <m/>
    <m/>
    <m/>
  </r>
  <r>
    <d v="2016-10-25T00:00:00"/>
    <x v="86"/>
    <x v="3"/>
    <m/>
    <m/>
    <m/>
    <m/>
    <m/>
    <m/>
    <m/>
    <m/>
    <m/>
    <m/>
  </r>
  <r>
    <d v="2016-10-26T00:00:00"/>
    <x v="87"/>
    <x v="3"/>
    <m/>
    <m/>
    <m/>
    <m/>
    <m/>
    <m/>
    <m/>
    <m/>
    <m/>
    <m/>
  </r>
  <r>
    <d v="2016-10-27T00:00:00"/>
    <x v="88"/>
    <x v="3"/>
    <m/>
    <m/>
    <m/>
    <m/>
    <m/>
    <m/>
    <m/>
    <m/>
    <m/>
    <m/>
  </r>
  <r>
    <d v="2016-10-28T00:00:00"/>
    <x v="89"/>
    <x v="3"/>
    <m/>
    <m/>
    <m/>
    <m/>
    <m/>
    <m/>
    <m/>
    <m/>
    <m/>
    <m/>
  </r>
  <r>
    <d v="2016-10-29T00:00:00"/>
    <x v="90"/>
    <x v="3"/>
    <m/>
    <m/>
    <m/>
    <m/>
    <m/>
    <m/>
    <m/>
    <m/>
    <m/>
    <m/>
  </r>
  <r>
    <d v="2016-10-30T00:00:00"/>
    <x v="91"/>
    <x v="3"/>
    <m/>
    <m/>
    <m/>
    <m/>
    <m/>
    <m/>
    <m/>
    <m/>
    <m/>
    <m/>
  </r>
  <r>
    <d v="2016-10-31T00:00:00"/>
    <x v="92"/>
    <x v="3"/>
    <m/>
    <m/>
    <m/>
    <m/>
    <m/>
    <m/>
    <m/>
    <m/>
    <m/>
    <m/>
  </r>
  <r>
    <d v="2016-11-01T00:00:00"/>
    <x v="93"/>
    <x v="3"/>
    <m/>
    <m/>
    <m/>
    <m/>
    <m/>
    <m/>
    <m/>
    <m/>
    <m/>
    <m/>
  </r>
  <r>
    <d v="2016-11-02T00:00:00"/>
    <x v="94"/>
    <x v="3"/>
    <m/>
    <m/>
    <m/>
    <m/>
    <m/>
    <m/>
    <m/>
    <m/>
    <m/>
    <m/>
  </r>
  <r>
    <d v="2016-11-03T00:00:00"/>
    <x v="95"/>
    <x v="3"/>
    <m/>
    <m/>
    <m/>
    <m/>
    <m/>
    <m/>
    <m/>
    <m/>
    <m/>
    <m/>
  </r>
  <r>
    <d v="2016-11-04T00:00:00"/>
    <x v="96"/>
    <x v="3"/>
    <m/>
    <m/>
    <m/>
    <m/>
    <m/>
    <m/>
    <m/>
    <m/>
    <m/>
    <m/>
  </r>
  <r>
    <d v="2016-11-05T00:00:00"/>
    <x v="97"/>
    <x v="3"/>
    <m/>
    <m/>
    <m/>
    <m/>
    <m/>
    <m/>
    <m/>
    <m/>
    <m/>
    <m/>
  </r>
  <r>
    <d v="2016-11-06T00:00:00"/>
    <x v="98"/>
    <x v="3"/>
    <m/>
    <m/>
    <m/>
    <m/>
    <m/>
    <m/>
    <m/>
    <m/>
    <m/>
    <m/>
  </r>
  <r>
    <d v="2016-11-07T00:00:00"/>
    <x v="99"/>
    <x v="3"/>
    <m/>
    <m/>
    <m/>
    <m/>
    <m/>
    <m/>
    <m/>
    <m/>
    <m/>
    <m/>
  </r>
  <r>
    <d v="2016-11-08T00:00:00"/>
    <x v="100"/>
    <x v="3"/>
    <m/>
    <m/>
    <m/>
    <m/>
    <m/>
    <m/>
    <m/>
    <m/>
    <m/>
    <m/>
  </r>
  <r>
    <d v="2016-11-09T00:00:00"/>
    <x v="101"/>
    <x v="3"/>
    <m/>
    <m/>
    <m/>
    <m/>
    <m/>
    <m/>
    <m/>
    <m/>
    <m/>
    <m/>
  </r>
  <r>
    <d v="2016-11-10T00:00:00"/>
    <x v="102"/>
    <x v="3"/>
    <m/>
    <m/>
    <m/>
    <m/>
    <m/>
    <m/>
    <m/>
    <m/>
    <m/>
    <m/>
  </r>
  <r>
    <d v="2016-11-11T00:00:00"/>
    <x v="103"/>
    <x v="3"/>
    <m/>
    <m/>
    <m/>
    <m/>
    <m/>
    <m/>
    <m/>
    <m/>
    <m/>
    <m/>
  </r>
  <r>
    <d v="2016-11-12T00:00:00"/>
    <x v="104"/>
    <x v="3"/>
    <m/>
    <m/>
    <m/>
    <m/>
    <m/>
    <m/>
    <m/>
    <m/>
    <m/>
    <m/>
  </r>
  <r>
    <d v="2016-11-13T00:00:00"/>
    <x v="105"/>
    <x v="3"/>
    <m/>
    <m/>
    <m/>
    <m/>
    <m/>
    <m/>
    <m/>
    <m/>
    <m/>
    <m/>
  </r>
  <r>
    <d v="2016-11-14T00:00:00"/>
    <x v="106"/>
    <x v="3"/>
    <m/>
    <m/>
    <m/>
    <m/>
    <m/>
    <m/>
    <m/>
    <m/>
    <m/>
    <m/>
  </r>
  <r>
    <d v="2016-11-15T00:00:00"/>
    <x v="107"/>
    <x v="3"/>
    <m/>
    <m/>
    <m/>
    <m/>
    <m/>
    <m/>
    <m/>
    <m/>
    <m/>
    <m/>
  </r>
  <r>
    <d v="2016-11-16T00:00:00"/>
    <x v="108"/>
    <x v="3"/>
    <m/>
    <m/>
    <m/>
    <m/>
    <m/>
    <m/>
    <m/>
    <m/>
    <m/>
    <m/>
  </r>
  <r>
    <d v="2016-11-17T00:00:00"/>
    <x v="109"/>
    <x v="3"/>
    <m/>
    <m/>
    <m/>
    <m/>
    <m/>
    <m/>
    <m/>
    <m/>
    <m/>
    <m/>
  </r>
  <r>
    <d v="2016-11-18T00:00:00"/>
    <x v="110"/>
    <x v="3"/>
    <m/>
    <m/>
    <m/>
    <m/>
    <m/>
    <m/>
    <m/>
    <m/>
    <m/>
    <m/>
  </r>
  <r>
    <d v="2016-11-19T00:00:00"/>
    <x v="111"/>
    <x v="3"/>
    <m/>
    <m/>
    <m/>
    <m/>
    <m/>
    <m/>
    <m/>
    <m/>
    <m/>
    <m/>
  </r>
  <r>
    <d v="2016-11-20T00:00:00"/>
    <x v="112"/>
    <x v="3"/>
    <m/>
    <m/>
    <m/>
    <m/>
    <m/>
    <m/>
    <m/>
    <m/>
    <m/>
    <m/>
  </r>
  <r>
    <d v="2016-11-21T00:00:00"/>
    <x v="113"/>
    <x v="3"/>
    <m/>
    <m/>
    <m/>
    <m/>
    <m/>
    <m/>
    <m/>
    <m/>
    <m/>
    <m/>
  </r>
  <r>
    <d v="2016-11-22T00:00:00"/>
    <x v="114"/>
    <x v="3"/>
    <m/>
    <m/>
    <m/>
    <m/>
    <m/>
    <m/>
    <m/>
    <m/>
    <m/>
    <m/>
  </r>
  <r>
    <d v="2016-11-23T00:00:00"/>
    <x v="115"/>
    <x v="3"/>
    <m/>
    <m/>
    <m/>
    <m/>
    <m/>
    <m/>
    <m/>
    <m/>
    <m/>
    <m/>
  </r>
  <r>
    <d v="2016-11-24T00:00:00"/>
    <x v="116"/>
    <x v="3"/>
    <m/>
    <m/>
    <m/>
    <m/>
    <m/>
    <m/>
    <m/>
    <m/>
    <m/>
    <m/>
  </r>
  <r>
    <d v="2016-11-25T00:00:00"/>
    <x v="117"/>
    <x v="3"/>
    <m/>
    <m/>
    <m/>
    <m/>
    <m/>
    <m/>
    <m/>
    <m/>
    <m/>
    <m/>
  </r>
  <r>
    <d v="2016-11-26T00:00:00"/>
    <x v="118"/>
    <x v="3"/>
    <m/>
    <m/>
    <m/>
    <m/>
    <m/>
    <m/>
    <m/>
    <m/>
    <m/>
    <m/>
  </r>
  <r>
    <d v="2016-11-27T00:00:00"/>
    <x v="119"/>
    <x v="3"/>
    <m/>
    <m/>
    <m/>
    <m/>
    <m/>
    <m/>
    <m/>
    <m/>
    <m/>
    <m/>
  </r>
  <r>
    <d v="2016-11-28T00:00:00"/>
    <x v="120"/>
    <x v="3"/>
    <m/>
    <m/>
    <m/>
    <m/>
    <m/>
    <m/>
    <m/>
    <m/>
    <m/>
    <m/>
  </r>
  <r>
    <d v="2016-11-29T00:00:00"/>
    <x v="121"/>
    <x v="3"/>
    <m/>
    <m/>
    <m/>
    <m/>
    <m/>
    <m/>
    <m/>
    <m/>
    <m/>
    <m/>
  </r>
  <r>
    <d v="2016-11-30T00:00:00"/>
    <x v="122"/>
    <x v="3"/>
    <m/>
    <m/>
    <m/>
    <m/>
    <m/>
    <m/>
    <m/>
    <m/>
    <m/>
    <m/>
  </r>
  <r>
    <d v="2017-07-31T00:00:00"/>
    <x v="0"/>
    <x v="4"/>
    <n v="13.4"/>
    <n v="0"/>
    <n v="0"/>
    <n v="0"/>
    <n v="0"/>
    <n v="0"/>
    <n v="72.17"/>
    <n v="139623"/>
    <n v="144695"/>
    <m/>
  </r>
  <r>
    <d v="2017-08-01T00:00:00"/>
    <x v="1"/>
    <x v="4"/>
    <n v="1"/>
    <n v="0"/>
    <n v="0"/>
    <n v="0"/>
    <n v="0"/>
    <n v="0"/>
    <n v="0"/>
    <n v="110"/>
    <n v="636"/>
    <m/>
  </r>
  <r>
    <d v="2017-08-02T00:00:00"/>
    <x v="2"/>
    <x v="4"/>
    <n v="0"/>
    <n v="0"/>
    <n v="0"/>
    <n v="0"/>
    <n v="0"/>
    <n v="0"/>
    <n v="0"/>
    <n v="86"/>
    <n v="440"/>
    <m/>
  </r>
  <r>
    <d v="2017-08-03T00:00:00"/>
    <x v="3"/>
    <x v="4"/>
    <n v="0"/>
    <n v="0"/>
    <n v="0"/>
    <n v="0"/>
    <n v="0"/>
    <n v="0"/>
    <n v="1"/>
    <n v="53"/>
    <n v="239"/>
    <m/>
  </r>
  <r>
    <d v="2017-08-04T00:00:00"/>
    <x v="4"/>
    <x v="4"/>
    <n v="1"/>
    <n v="0"/>
    <n v="0"/>
    <n v="0"/>
    <n v="0"/>
    <n v="0"/>
    <n v="3"/>
    <n v="45"/>
    <n v="182"/>
    <m/>
  </r>
  <r>
    <d v="2017-08-05T00:00:00"/>
    <x v="5"/>
    <x v="4"/>
    <n v="0"/>
    <n v="0"/>
    <n v="0"/>
    <n v="0"/>
    <n v="0"/>
    <n v="0"/>
    <n v="0"/>
    <n v="59"/>
    <n v="216"/>
    <m/>
  </r>
  <r>
    <d v="2017-08-06T00:00:00"/>
    <x v="6"/>
    <x v="4"/>
    <n v="3"/>
    <n v="0"/>
    <n v="0"/>
    <n v="0"/>
    <n v="0"/>
    <n v="0"/>
    <n v="1"/>
    <n v="122"/>
    <n v="409"/>
    <m/>
  </r>
  <r>
    <d v="2017-08-07T00:00:00"/>
    <x v="7"/>
    <x v="4"/>
    <n v="4"/>
    <n v="0"/>
    <n v="0"/>
    <n v="0"/>
    <n v="0"/>
    <n v="0"/>
    <n v="0"/>
    <n v="506"/>
    <n v="1548"/>
    <m/>
  </r>
  <r>
    <d v="2017-08-08T00:00:00"/>
    <x v="8"/>
    <x v="4"/>
    <n v="9"/>
    <n v="0"/>
    <n v="0"/>
    <n v="0"/>
    <n v="0"/>
    <n v="0"/>
    <n v="0"/>
    <n v="228"/>
    <n v="641"/>
    <m/>
  </r>
  <r>
    <d v="2017-08-09T00:00:00"/>
    <x v="9"/>
    <x v="4"/>
    <n v="4"/>
    <n v="0"/>
    <n v="0"/>
    <n v="0"/>
    <n v="0"/>
    <n v="0"/>
    <n v="0"/>
    <n v="175"/>
    <n v="451"/>
    <m/>
  </r>
  <r>
    <d v="2017-08-10T00:00:00"/>
    <x v="10"/>
    <x v="4"/>
    <n v="7"/>
    <n v="1"/>
    <n v="0"/>
    <n v="0"/>
    <n v="0"/>
    <n v="0"/>
    <n v="1"/>
    <n v="125"/>
    <n v="321"/>
    <m/>
  </r>
  <r>
    <d v="2017-08-11T00:00:00"/>
    <x v="11"/>
    <x v="4"/>
    <n v="3"/>
    <n v="0"/>
    <n v="0"/>
    <n v="0"/>
    <n v="0"/>
    <n v="0"/>
    <n v="0"/>
    <n v="95"/>
    <n v="246"/>
    <m/>
  </r>
  <r>
    <d v="2017-08-12T00:00:00"/>
    <x v="12"/>
    <x v="4"/>
    <n v="13"/>
    <n v="0"/>
    <n v="0"/>
    <n v="0"/>
    <n v="0"/>
    <n v="0"/>
    <n v="0"/>
    <n v="118"/>
    <n v="304"/>
    <m/>
  </r>
  <r>
    <d v="2017-08-13T00:00:00"/>
    <x v="13"/>
    <x v="4"/>
    <n v="22.6"/>
    <n v="3.39"/>
    <n v="0"/>
    <n v="0"/>
    <n v="0"/>
    <n v="0"/>
    <n v="0"/>
    <n v="114"/>
    <n v="295"/>
    <m/>
  </r>
  <r>
    <d v="2017-08-14T00:00:00"/>
    <x v="14"/>
    <x v="4"/>
    <n v="11.34"/>
    <n v="10.08"/>
    <n v="0"/>
    <n v="0"/>
    <n v="0"/>
    <n v="0"/>
    <n v="1.26"/>
    <n v="92"/>
    <n v="236"/>
    <m/>
  </r>
  <r>
    <d v="2017-08-15T00:00:00"/>
    <x v="15"/>
    <x v="4"/>
    <n v="33.36"/>
    <n v="9.73"/>
    <n v="0"/>
    <n v="0"/>
    <n v="0"/>
    <n v="0"/>
    <n v="0"/>
    <n v="91"/>
    <n v="233"/>
    <m/>
  </r>
  <r>
    <d v="2017-08-16T00:00:00"/>
    <x v="16"/>
    <x v="4"/>
    <n v="72.959999999999994"/>
    <n v="22.8"/>
    <n v="0"/>
    <n v="0"/>
    <n v="0"/>
    <n v="0"/>
    <n v="0"/>
    <n v="256"/>
    <n v="662"/>
    <m/>
  </r>
  <r>
    <d v="2017-08-17T00:00:00"/>
    <x v="17"/>
    <x v="4"/>
    <n v="21.48"/>
    <n v="0"/>
    <n v="0"/>
    <n v="0"/>
    <n v="0"/>
    <n v="0"/>
    <n v="0"/>
    <n v="142"/>
    <n v="366"/>
    <m/>
  </r>
  <r>
    <d v="2017-08-18T00:00:00"/>
    <x v="18"/>
    <x v="4"/>
    <n v="25.54"/>
    <n v="1.34"/>
    <n v="0"/>
    <n v="0"/>
    <n v="0"/>
    <n v="0"/>
    <n v="0"/>
    <n v="88"/>
    <n v="226"/>
    <m/>
  </r>
  <r>
    <d v="2017-08-19T00:00:00"/>
    <x v="19"/>
    <x v="4"/>
    <n v="45.22"/>
    <n v="1.26"/>
    <n v="0"/>
    <n v="0"/>
    <n v="0"/>
    <n v="0"/>
    <n v="0"/>
    <n v="85"/>
    <n v="218"/>
    <m/>
  </r>
  <r>
    <d v="2017-08-20T00:00:00"/>
    <x v="20"/>
    <x v="4"/>
    <n v="50.14"/>
    <n v="9.33"/>
    <n v="0"/>
    <n v="0"/>
    <n v="0"/>
    <n v="0"/>
    <n v="0"/>
    <n v="58"/>
    <n v="148"/>
    <m/>
  </r>
  <r>
    <d v="2017-08-21T00:00:00"/>
    <x v="21"/>
    <x v="4"/>
    <n v="44.31"/>
    <n v="17.489999999999998"/>
    <n v="0"/>
    <n v="0"/>
    <n v="0"/>
    <n v="0"/>
    <n v="0"/>
    <n v="84"/>
    <n v="218"/>
    <m/>
  </r>
  <r>
    <d v="2017-08-22T00:00:00"/>
    <x v="22"/>
    <x v="4"/>
    <n v="57.13"/>
    <n v="8.16"/>
    <n v="0"/>
    <n v="0"/>
    <n v="0"/>
    <n v="0"/>
    <n v="0"/>
    <n v="67"/>
    <n v="172"/>
    <m/>
  </r>
  <r>
    <d v="2017-08-23T00:00:00"/>
    <x v="23"/>
    <x v="4"/>
    <n v="19.84"/>
    <n v="8.17"/>
    <n v="0"/>
    <n v="0"/>
    <n v="0"/>
    <n v="0"/>
    <n v="0"/>
    <n v="41"/>
    <n v="107"/>
    <m/>
  </r>
  <r>
    <d v="2017-08-24T00:00:00"/>
    <x v="24"/>
    <x v="4"/>
    <n v="42.75"/>
    <n v="13.5"/>
    <n v="0"/>
    <n v="0"/>
    <n v="0"/>
    <n v="0"/>
    <n v="0"/>
    <n v="35"/>
    <n v="91"/>
    <m/>
  </r>
  <r>
    <d v="2017-08-25T00:00:00"/>
    <x v="25"/>
    <x v="4"/>
    <n v="16.239999999999998"/>
    <n v="7.58"/>
    <n v="0"/>
    <n v="0"/>
    <n v="0"/>
    <n v="0"/>
    <n v="0"/>
    <n v="32"/>
    <n v="84"/>
    <m/>
  </r>
  <r>
    <d v="2017-08-26T00:00:00"/>
    <x v="26"/>
    <x v="4"/>
    <n v="52.05"/>
    <n v="17.7"/>
    <n v="0"/>
    <n v="0"/>
    <n v="0"/>
    <n v="1.04"/>
    <n v="1.04"/>
    <n v="19"/>
    <n v="49"/>
    <m/>
  </r>
  <r>
    <d v="2017-08-27T00:00:00"/>
    <x v="27"/>
    <x v="4"/>
    <n v="38"/>
    <n v="17"/>
    <n v="0"/>
    <n v="0"/>
    <n v="0"/>
    <n v="0"/>
    <n v="1"/>
    <n v="15"/>
    <n v="39"/>
    <m/>
  </r>
  <r>
    <d v="2017-08-28T00:00:00"/>
    <x v="28"/>
    <x v="4"/>
    <n v="16"/>
    <n v="11"/>
    <n v="0"/>
    <n v="0"/>
    <n v="0"/>
    <n v="0"/>
    <n v="0"/>
    <n v="9"/>
    <n v="22"/>
    <m/>
  </r>
  <r>
    <d v="2017-08-29T00:00:00"/>
    <x v="29"/>
    <x v="4"/>
    <n v="18"/>
    <n v="8"/>
    <n v="0"/>
    <n v="0"/>
    <n v="0"/>
    <n v="0"/>
    <n v="0"/>
    <n v="10"/>
    <n v="27"/>
    <m/>
  </r>
  <r>
    <d v="2017-08-30T00:00:00"/>
    <x v="30"/>
    <x v="4"/>
    <n v="16"/>
    <n v="3"/>
    <n v="0"/>
    <n v="0"/>
    <n v="0"/>
    <n v="0"/>
    <n v="0"/>
    <n v="9"/>
    <n v="22"/>
    <m/>
  </r>
  <r>
    <d v="2017-08-31T00:00:00"/>
    <x v="31"/>
    <x v="4"/>
    <n v="22"/>
    <n v="10"/>
    <n v="0"/>
    <n v="0"/>
    <n v="0"/>
    <n v="0"/>
    <n v="1"/>
    <n v="9"/>
    <n v="24"/>
    <m/>
  </r>
  <r>
    <d v="2017-09-01T00:00:00"/>
    <x v="32"/>
    <x v="4"/>
    <n v="33"/>
    <n v="10"/>
    <n v="0"/>
    <n v="0"/>
    <n v="0"/>
    <n v="0"/>
    <n v="0"/>
    <n v="8"/>
    <n v="21"/>
    <m/>
  </r>
  <r>
    <d v="2017-09-02T00:00:00"/>
    <x v="33"/>
    <x v="4"/>
    <n v="37"/>
    <n v="18"/>
    <n v="0"/>
    <n v="0"/>
    <n v="0"/>
    <n v="0"/>
    <n v="0"/>
    <n v="3"/>
    <n v="6"/>
    <m/>
  </r>
  <r>
    <d v="2017-09-03T00:00:00"/>
    <x v="34"/>
    <x v="4"/>
    <n v="4"/>
    <n v="2"/>
    <n v="0"/>
    <n v="0"/>
    <n v="0"/>
    <n v="0"/>
    <n v="0"/>
    <n v="1"/>
    <n v="1"/>
    <m/>
  </r>
  <r>
    <d v="2017-09-04T00:00:00"/>
    <x v="35"/>
    <x v="4"/>
    <n v="2"/>
    <n v="0"/>
    <n v="0"/>
    <n v="0"/>
    <n v="0"/>
    <n v="0"/>
    <n v="0"/>
    <n v="1"/>
    <n v="2"/>
    <m/>
  </r>
  <r>
    <d v="2017-09-05T00:00:00"/>
    <x v="36"/>
    <x v="4"/>
    <n v="0"/>
    <n v="0"/>
    <n v="0"/>
    <n v="0"/>
    <n v="0"/>
    <n v="0"/>
    <n v="0"/>
    <n v="0"/>
    <n v="0"/>
    <m/>
  </r>
  <r>
    <d v="2017-09-06T00:00:00"/>
    <x v="37"/>
    <x v="4"/>
    <n v="0"/>
    <n v="0"/>
    <n v="0"/>
    <n v="0"/>
    <n v="0.75"/>
    <n v="0"/>
    <n v="0.25"/>
    <n v="0"/>
    <n v="1"/>
    <m/>
  </r>
  <r>
    <d v="2017-09-07T00:00:00"/>
    <x v="38"/>
    <x v="4"/>
    <n v="0"/>
    <n v="0"/>
    <n v="0"/>
    <n v="0"/>
    <n v="1.5"/>
    <n v="0"/>
    <n v="0.5"/>
    <n v="1"/>
    <n v="2"/>
    <m/>
  </r>
  <r>
    <d v="2017-09-08T00:00:00"/>
    <x v="39"/>
    <x v="4"/>
    <n v="0"/>
    <n v="0"/>
    <n v="0"/>
    <n v="0"/>
    <n v="2.25"/>
    <n v="0"/>
    <n v="0.75"/>
    <n v="1"/>
    <n v="4"/>
    <m/>
  </r>
  <r>
    <d v="2017-09-09T00:00:00"/>
    <x v="40"/>
    <x v="4"/>
    <n v="0"/>
    <n v="0"/>
    <n v="0"/>
    <n v="0"/>
    <n v="3"/>
    <n v="0"/>
    <n v="1"/>
    <n v="2"/>
    <n v="5"/>
    <m/>
  </r>
  <r>
    <d v="2017-09-10T00:00:00"/>
    <x v="41"/>
    <x v="4"/>
    <n v="5.32"/>
    <n v="1.66"/>
    <n v="0"/>
    <n v="1"/>
    <n v="2"/>
    <n v="0"/>
    <n v="0.67"/>
    <n v="1"/>
    <n v="1"/>
    <m/>
  </r>
  <r>
    <d v="2017-09-11T00:00:00"/>
    <x v="42"/>
    <x v="4"/>
    <n v="17.68"/>
    <n v="13.34"/>
    <n v="0"/>
    <n v="0.5"/>
    <n v="1"/>
    <n v="0"/>
    <n v="0.33"/>
    <n v="1"/>
    <n v="1"/>
    <m/>
  </r>
  <r>
    <d v="2017-09-12T00:00:00"/>
    <x v="43"/>
    <x v="4"/>
    <n v="30"/>
    <n v="25"/>
    <n v="0"/>
    <n v="0"/>
    <n v="0"/>
    <n v="0"/>
    <n v="0"/>
    <n v="1"/>
    <n v="1"/>
    <m/>
  </r>
  <r>
    <d v="2017-09-13T00:00:00"/>
    <x v="44"/>
    <x v="4"/>
    <n v="17"/>
    <n v="17"/>
    <n v="0"/>
    <n v="0"/>
    <n v="0"/>
    <n v="0"/>
    <n v="0"/>
    <n v="1"/>
    <n v="1"/>
    <m/>
  </r>
  <r>
    <d v="2017-09-14T00:00:00"/>
    <x v="45"/>
    <x v="4"/>
    <n v="18"/>
    <n v="44"/>
    <n v="0"/>
    <n v="0"/>
    <n v="0"/>
    <n v="0"/>
    <n v="0"/>
    <n v="0"/>
    <n v="1"/>
    <m/>
  </r>
  <r>
    <d v="2017-09-15T00:00:00"/>
    <x v="46"/>
    <x v="4"/>
    <n v="26"/>
    <n v="12"/>
    <n v="0"/>
    <n v="0"/>
    <n v="0"/>
    <n v="0"/>
    <n v="0"/>
    <n v="1"/>
    <n v="1"/>
    <m/>
  </r>
  <r>
    <d v="2017-09-16T00:00:00"/>
    <x v="47"/>
    <x v="4"/>
    <n v="0"/>
    <n v="9"/>
    <n v="0"/>
    <n v="0"/>
    <n v="0"/>
    <n v="0"/>
    <n v="0"/>
    <n v="1"/>
    <n v="2"/>
    <m/>
  </r>
  <r>
    <d v="2017-09-17T00:00:00"/>
    <x v="48"/>
    <x v="4"/>
    <n v="7"/>
    <n v="4.5"/>
    <n v="0"/>
    <n v="0"/>
    <n v="0"/>
    <n v="0"/>
    <n v="0"/>
    <n v="1"/>
    <n v="1"/>
    <m/>
  </r>
  <r>
    <d v="2017-09-18T00:00:00"/>
    <x v="49"/>
    <x v="4"/>
    <n v="20"/>
    <n v="5"/>
    <n v="0"/>
    <n v="0"/>
    <n v="0"/>
    <n v="0"/>
    <n v="0"/>
    <n v="1"/>
    <n v="1"/>
    <m/>
  </r>
  <r>
    <d v="2017-09-19T00:00:00"/>
    <x v="50"/>
    <x v="4"/>
    <n v="1"/>
    <n v="6"/>
    <n v="0"/>
    <n v="0"/>
    <n v="0"/>
    <n v="0"/>
    <n v="0"/>
    <n v="0"/>
    <n v="0"/>
    <m/>
  </r>
  <r>
    <d v="2017-09-20T00:00:00"/>
    <x v="51"/>
    <x v="4"/>
    <n v="108"/>
    <n v="19"/>
    <n v="0"/>
    <n v="0"/>
    <n v="0"/>
    <n v="0"/>
    <n v="0"/>
    <n v="0"/>
    <n v="1"/>
    <m/>
  </r>
  <r>
    <d v="2017-09-21T00:00:00"/>
    <x v="52"/>
    <x v="4"/>
    <n v="34"/>
    <n v="4"/>
    <n v="0"/>
    <n v="0"/>
    <n v="0"/>
    <n v="0"/>
    <n v="0"/>
    <n v="1"/>
    <n v="1"/>
    <m/>
  </r>
  <r>
    <d v="2017-09-22T00:00:00"/>
    <x v="53"/>
    <x v="4"/>
    <n v="23"/>
    <n v="6"/>
    <n v="0"/>
    <n v="0"/>
    <n v="0"/>
    <n v="0"/>
    <n v="0"/>
    <n v="0"/>
    <n v="1"/>
    <m/>
  </r>
  <r>
    <d v="2017-09-23T00:00:00"/>
    <x v="54"/>
    <x v="4"/>
    <n v="9"/>
    <n v="2"/>
    <n v="0"/>
    <n v="0"/>
    <n v="0"/>
    <n v="0"/>
    <n v="0"/>
    <n v="1"/>
    <n v="1"/>
    <m/>
  </r>
  <r>
    <d v="2017-09-24T00:00:00"/>
    <x v="55"/>
    <x v="4"/>
    <n v="7"/>
    <n v="12"/>
    <n v="0"/>
    <n v="0"/>
    <n v="0"/>
    <n v="0"/>
    <n v="0"/>
    <n v="0"/>
    <n v="0"/>
    <m/>
  </r>
  <r>
    <d v="2017-09-25T00:00:00"/>
    <x v="56"/>
    <x v="4"/>
    <n v="5"/>
    <n v="2"/>
    <n v="0"/>
    <n v="0"/>
    <n v="0"/>
    <n v="0"/>
    <n v="0"/>
    <n v="0"/>
    <n v="0"/>
    <m/>
  </r>
  <r>
    <d v="2017-09-26T00:00:00"/>
    <x v="57"/>
    <x v="4"/>
    <n v="79"/>
    <n v="28"/>
    <n v="0"/>
    <n v="0"/>
    <n v="0"/>
    <n v="0"/>
    <n v="0"/>
    <n v="1"/>
    <n v="1"/>
    <m/>
  </r>
  <r>
    <d v="2017-09-27T00:00:00"/>
    <x v="58"/>
    <x v="4"/>
    <n v="53"/>
    <n v="20"/>
    <n v="0"/>
    <n v="0"/>
    <n v="0"/>
    <n v="0"/>
    <n v="0"/>
    <n v="0"/>
    <n v="0"/>
    <m/>
  </r>
  <r>
    <d v="2017-09-28T00:00:00"/>
    <x v="59"/>
    <x v="4"/>
    <n v="40"/>
    <n v="14"/>
    <n v="0"/>
    <n v="0"/>
    <n v="0"/>
    <n v="0"/>
    <n v="0"/>
    <n v="0"/>
    <n v="0"/>
    <m/>
  </r>
  <r>
    <d v="2017-09-29T00:00:00"/>
    <x v="60"/>
    <x v="4"/>
    <n v="9"/>
    <n v="0"/>
    <n v="0"/>
    <n v="0"/>
    <n v="0"/>
    <n v="0"/>
    <n v="0"/>
    <n v="0"/>
    <n v="0"/>
    <m/>
  </r>
  <r>
    <d v="2017-09-30T00:00:00"/>
    <x v="61"/>
    <x v="4"/>
    <n v="2"/>
    <n v="0"/>
    <n v="0"/>
    <n v="0"/>
    <n v="0"/>
    <n v="0"/>
    <n v="0"/>
    <n v="0"/>
    <n v="0"/>
    <m/>
  </r>
  <r>
    <d v="2017-10-01T00:00:00"/>
    <x v="62"/>
    <x v="4"/>
    <n v="0"/>
    <n v="3"/>
    <n v="0"/>
    <n v="0"/>
    <n v="0"/>
    <n v="0"/>
    <n v="0"/>
    <n v="0"/>
    <n v="0"/>
    <m/>
  </r>
  <r>
    <d v="2017-10-02T00:00:00"/>
    <x v="63"/>
    <x v="4"/>
    <n v="1"/>
    <n v="2"/>
    <n v="0"/>
    <n v="0"/>
    <n v="0"/>
    <n v="0"/>
    <n v="0"/>
    <n v="0"/>
    <n v="0"/>
    <m/>
  </r>
  <r>
    <d v="2017-10-03T00:00:00"/>
    <x v="64"/>
    <x v="4"/>
    <n v="3"/>
    <n v="0"/>
    <n v="0"/>
    <n v="0"/>
    <n v="0"/>
    <n v="0"/>
    <n v="0"/>
    <n v="0"/>
    <n v="0"/>
    <m/>
  </r>
  <r>
    <d v="2017-10-04T00:00:00"/>
    <x v="65"/>
    <x v="4"/>
    <n v="3"/>
    <n v="0"/>
    <n v="0"/>
    <n v="0"/>
    <n v="0"/>
    <n v="0"/>
    <n v="0"/>
    <n v="0"/>
    <n v="0"/>
    <m/>
  </r>
  <r>
    <d v="2017-10-05T00:00:00"/>
    <x v="66"/>
    <x v="4"/>
    <n v="5.5"/>
    <n v="0"/>
    <n v="0"/>
    <n v="0"/>
    <n v="0"/>
    <n v="0"/>
    <n v="0"/>
    <n v="0"/>
    <n v="1"/>
    <m/>
  </r>
  <r>
    <d v="2017-10-06T00:00:00"/>
    <x v="67"/>
    <x v="4"/>
    <n v="8"/>
    <n v="0"/>
    <n v="0"/>
    <n v="0"/>
    <n v="0"/>
    <n v="0"/>
    <n v="0"/>
    <n v="1"/>
    <n v="2"/>
    <m/>
  </r>
  <r>
    <d v="2017-10-07T00:00:00"/>
    <x v="68"/>
    <x v="4"/>
    <n v="2"/>
    <n v="0"/>
    <n v="0"/>
    <n v="0"/>
    <n v="0"/>
    <n v="0"/>
    <n v="0"/>
    <n v="0"/>
    <n v="0"/>
    <m/>
  </r>
  <r>
    <d v="2017-10-08T00:00:00"/>
    <x v="69"/>
    <x v="4"/>
    <n v="0"/>
    <n v="3"/>
    <n v="0"/>
    <n v="0"/>
    <n v="0"/>
    <n v="0"/>
    <n v="0"/>
    <n v="1"/>
    <n v="1"/>
    <m/>
  </r>
  <r>
    <d v="2017-10-09T00:00:00"/>
    <x v="70"/>
    <x v="4"/>
    <n v="1"/>
    <n v="1"/>
    <n v="0"/>
    <n v="0"/>
    <n v="0"/>
    <n v="0"/>
    <n v="0"/>
    <n v="0"/>
    <n v="0"/>
    <m/>
  </r>
  <r>
    <d v="2017-10-10T00:00:00"/>
    <x v="71"/>
    <x v="4"/>
    <n v="10"/>
    <n v="6"/>
    <n v="0"/>
    <n v="0"/>
    <n v="0"/>
    <n v="0"/>
    <n v="0"/>
    <n v="0"/>
    <n v="0"/>
    <m/>
  </r>
  <r>
    <d v="2017-10-11T00:00:00"/>
    <x v="72"/>
    <x v="4"/>
    <n v="21"/>
    <n v="10"/>
    <n v="0"/>
    <n v="0"/>
    <n v="0"/>
    <n v="0"/>
    <n v="0"/>
    <n v="0"/>
    <n v="0"/>
    <m/>
  </r>
  <r>
    <d v="2017-10-12T00:00:00"/>
    <x v="73"/>
    <x v="4"/>
    <n v="9"/>
    <n v="8"/>
    <n v="0"/>
    <n v="0"/>
    <n v="0"/>
    <n v="0"/>
    <n v="0"/>
    <n v="1"/>
    <n v="3"/>
    <m/>
  </r>
  <r>
    <d v="2017-10-13T00:00:00"/>
    <x v="74"/>
    <x v="4"/>
    <n v="30"/>
    <n v="7"/>
    <n v="0"/>
    <n v="0"/>
    <n v="1"/>
    <n v="0"/>
    <n v="0"/>
    <n v="0"/>
    <n v="0"/>
    <m/>
  </r>
  <r>
    <d v="2017-10-14T00:00:00"/>
    <x v="75"/>
    <x v="4"/>
    <n v="131.86000000000001"/>
    <n v="31"/>
    <n v="0"/>
    <n v="0.4"/>
    <n v="5.4"/>
    <n v="3.33"/>
    <n v="0.8"/>
    <n v="1"/>
    <n v="3"/>
    <m/>
  </r>
  <r>
    <d v="2017-10-15T00:00:00"/>
    <x v="76"/>
    <x v="4"/>
    <n v="267.99"/>
    <n v="70.25"/>
    <n v="0"/>
    <n v="0.8"/>
    <n v="12.05"/>
    <n v="6.67"/>
    <n v="1.6"/>
    <n v="2"/>
    <n v="6"/>
    <m/>
  </r>
  <r>
    <d v="2017-10-16T00:00:00"/>
    <x v="77"/>
    <x v="4"/>
    <n v="404.1"/>
    <n v="109.5"/>
    <n v="0"/>
    <n v="1.2"/>
    <n v="18.7"/>
    <n v="10"/>
    <n v="2.4"/>
    <n v="4"/>
    <n v="9"/>
    <m/>
  </r>
  <r>
    <d v="2017-10-17T00:00:00"/>
    <x v="78"/>
    <x v="4"/>
    <n v="532.54999999999995"/>
    <n v="155.25"/>
    <n v="0"/>
    <n v="1.6"/>
    <n v="25.85"/>
    <n v="12.5"/>
    <n v="3.7"/>
    <n v="5"/>
    <n v="14"/>
    <m/>
  </r>
  <r>
    <d v="2017-10-18T00:00:00"/>
    <x v="79"/>
    <x v="4"/>
    <n v="661"/>
    <n v="201"/>
    <n v="0"/>
    <n v="2"/>
    <n v="33"/>
    <n v="15"/>
    <n v="5"/>
    <n v="7"/>
    <n v="17"/>
    <m/>
  </r>
  <r>
    <d v="2017-10-19T00:00:00"/>
    <x v="80"/>
    <x v="4"/>
    <n v="65"/>
    <n v="76"/>
    <n v="0"/>
    <n v="0"/>
    <n v="18"/>
    <n v="17"/>
    <n v="1"/>
    <n v="4"/>
    <n v="12"/>
    <m/>
  </r>
  <r>
    <d v="2017-10-20T00:00:00"/>
    <x v="81"/>
    <x v="4"/>
    <n v="6"/>
    <n v="10"/>
    <n v="1"/>
    <n v="0"/>
    <n v="3"/>
    <n v="4"/>
    <n v="0"/>
    <n v="4"/>
    <n v="9"/>
    <m/>
  </r>
  <r>
    <d v="2017-10-21T00:00:00"/>
    <x v="82"/>
    <x v="4"/>
    <n v="5"/>
    <n v="9"/>
    <n v="1"/>
    <n v="0"/>
    <n v="12"/>
    <n v="6"/>
    <n v="3"/>
    <n v="4"/>
    <n v="11"/>
    <m/>
  </r>
  <r>
    <d v="2017-10-22T00:00:00"/>
    <x v="83"/>
    <x v="4"/>
    <n v="6"/>
    <n v="4"/>
    <n v="2"/>
    <n v="0"/>
    <n v="4"/>
    <n v="4"/>
    <n v="0"/>
    <n v="2"/>
    <n v="6"/>
    <m/>
  </r>
  <r>
    <d v="2017-10-23T00:00:00"/>
    <x v="84"/>
    <x v="4"/>
    <n v="3"/>
    <n v="1"/>
    <n v="0"/>
    <n v="0"/>
    <n v="10"/>
    <n v="-1"/>
    <n v="0"/>
    <n v="1"/>
    <n v="4"/>
    <m/>
  </r>
  <r>
    <d v="2017-10-24T00:00:00"/>
    <x v="85"/>
    <x v="4"/>
    <n v="5"/>
    <n v="0"/>
    <n v="0"/>
    <n v="0"/>
    <n v="8"/>
    <n v="0"/>
    <n v="0"/>
    <n v="2"/>
    <n v="5"/>
    <m/>
  </r>
  <r>
    <d v="2017-10-25T00:00:00"/>
    <x v="86"/>
    <x v="4"/>
    <n v="2"/>
    <n v="0"/>
    <n v="0"/>
    <n v="0"/>
    <n v="3"/>
    <n v="1"/>
    <n v="0"/>
    <n v="1"/>
    <n v="3"/>
    <m/>
  </r>
  <r>
    <d v="2017-10-26T00:00:00"/>
    <x v="87"/>
    <x v="4"/>
    <n v="1"/>
    <n v="2"/>
    <n v="0"/>
    <n v="0"/>
    <n v="2"/>
    <n v="0"/>
    <n v="1"/>
    <n v="0"/>
    <n v="1"/>
    <m/>
  </r>
  <r>
    <d v="2017-10-27T00:00:00"/>
    <x v="88"/>
    <x v="4"/>
    <n v="0"/>
    <n v="0"/>
    <n v="0"/>
    <n v="0"/>
    <n v="3"/>
    <n v="2"/>
    <n v="1"/>
    <n v="1"/>
    <n v="3"/>
    <m/>
  </r>
  <r>
    <d v="2017-10-28T00:00:00"/>
    <x v="89"/>
    <x v="4"/>
    <n v="2"/>
    <n v="0"/>
    <n v="0"/>
    <n v="0"/>
    <n v="7"/>
    <n v="7"/>
    <n v="0"/>
    <n v="1"/>
    <n v="1"/>
    <m/>
  </r>
  <r>
    <d v="2017-10-29T00:00:00"/>
    <x v="90"/>
    <x v="4"/>
    <n v="1"/>
    <n v="0"/>
    <n v="0"/>
    <n v="0"/>
    <n v="1"/>
    <n v="2"/>
    <n v="0"/>
    <n v="1"/>
    <n v="1"/>
    <m/>
  </r>
  <r>
    <d v="2017-10-30T00:00:00"/>
    <x v="91"/>
    <x v="4"/>
    <n v="0"/>
    <n v="0"/>
    <n v="2"/>
    <n v="0"/>
    <n v="1"/>
    <n v="0"/>
    <n v="0"/>
    <n v="1"/>
    <n v="2"/>
    <m/>
  </r>
  <r>
    <d v="2017-10-31T00:00:00"/>
    <x v="92"/>
    <x v="4"/>
    <n v="0"/>
    <n v="0"/>
    <n v="0"/>
    <n v="0"/>
    <n v="0"/>
    <n v="0"/>
    <n v="0"/>
    <n v="1"/>
    <n v="1"/>
    <m/>
  </r>
  <r>
    <d v="2017-11-01T00:00:00"/>
    <x v="93"/>
    <x v="4"/>
    <n v="3"/>
    <n v="0"/>
    <n v="0"/>
    <n v="0"/>
    <n v="10"/>
    <n v="3"/>
    <n v="0"/>
    <n v="1"/>
    <n v="3"/>
    <m/>
  </r>
  <r>
    <d v="2017-11-02T00:00:00"/>
    <x v="94"/>
    <x v="4"/>
    <n v="2"/>
    <n v="0"/>
    <n v="0"/>
    <n v="0"/>
    <n v="7"/>
    <n v="6"/>
    <n v="0"/>
    <n v="2"/>
    <n v="4"/>
    <m/>
  </r>
  <r>
    <d v="2017-11-03T00:00:00"/>
    <x v="95"/>
    <x v="4"/>
    <n v="3"/>
    <n v="0"/>
    <n v="0"/>
    <n v="0"/>
    <n v="7"/>
    <n v="2"/>
    <n v="0"/>
    <n v="1"/>
    <n v="4"/>
    <m/>
  </r>
  <r>
    <d v="2017-11-04T00:00:00"/>
    <x v="96"/>
    <x v="4"/>
    <n v="2"/>
    <n v="0"/>
    <n v="0"/>
    <n v="0"/>
    <n v="5"/>
    <n v="0"/>
    <n v="1"/>
    <n v="3"/>
    <n v="6"/>
    <m/>
  </r>
  <r>
    <d v="2017-11-05T00:00:00"/>
    <x v="97"/>
    <x v="4"/>
    <n v="2"/>
    <n v="0"/>
    <n v="0"/>
    <n v="0"/>
    <n v="3"/>
    <n v="0"/>
    <n v="0"/>
    <n v="3"/>
    <n v="7"/>
    <m/>
  </r>
  <r>
    <d v="2017-11-06T00:00:00"/>
    <x v="98"/>
    <x v="4"/>
    <n v="2"/>
    <n v="0"/>
    <n v="0"/>
    <n v="0"/>
    <n v="3"/>
    <n v="0"/>
    <n v="0"/>
    <n v="3"/>
    <n v="8"/>
    <m/>
  </r>
  <r>
    <d v="2017-11-07T00:00:00"/>
    <x v="99"/>
    <x v="4"/>
    <n v="0"/>
    <n v="0"/>
    <n v="0"/>
    <n v="0"/>
    <n v="3"/>
    <n v="-1"/>
    <n v="1"/>
    <n v="3"/>
    <n v="9"/>
    <m/>
  </r>
  <r>
    <d v="2017-11-08T00:00:00"/>
    <x v="100"/>
    <x v="4"/>
    <n v="0"/>
    <n v="0"/>
    <n v="0"/>
    <n v="0"/>
    <n v="5"/>
    <n v="0"/>
    <n v="1"/>
    <n v="1"/>
    <n v="3"/>
    <m/>
  </r>
  <r>
    <d v="2017-11-09T00:00:00"/>
    <x v="101"/>
    <x v="4"/>
    <m/>
    <m/>
    <m/>
    <m/>
    <m/>
    <m/>
    <m/>
    <m/>
    <m/>
    <m/>
  </r>
  <r>
    <d v="2017-11-10T00:00:00"/>
    <x v="102"/>
    <x v="4"/>
    <m/>
    <m/>
    <m/>
    <m/>
    <m/>
    <m/>
    <m/>
    <m/>
    <m/>
    <m/>
  </r>
  <r>
    <d v="2017-11-11T00:00:00"/>
    <x v="103"/>
    <x v="4"/>
    <m/>
    <m/>
    <m/>
    <m/>
    <m/>
    <m/>
    <m/>
    <m/>
    <m/>
    <m/>
  </r>
  <r>
    <d v="2017-11-12T00:00:00"/>
    <x v="104"/>
    <x v="4"/>
    <m/>
    <m/>
    <m/>
    <m/>
    <m/>
    <m/>
    <m/>
    <m/>
    <m/>
    <m/>
  </r>
  <r>
    <d v="2017-11-13T00:00:00"/>
    <x v="105"/>
    <x v="4"/>
    <m/>
    <m/>
    <m/>
    <m/>
    <m/>
    <m/>
    <m/>
    <m/>
    <m/>
    <m/>
  </r>
  <r>
    <d v="2017-11-14T00:00:00"/>
    <x v="106"/>
    <x v="4"/>
    <m/>
    <m/>
    <m/>
    <m/>
    <m/>
    <m/>
    <m/>
    <m/>
    <m/>
    <m/>
  </r>
  <r>
    <d v="2017-11-15T00:00:00"/>
    <x v="107"/>
    <x v="4"/>
    <m/>
    <m/>
    <m/>
    <m/>
    <m/>
    <m/>
    <m/>
    <m/>
    <m/>
    <m/>
  </r>
  <r>
    <d v="2017-11-16T00:00:00"/>
    <x v="108"/>
    <x v="4"/>
    <m/>
    <m/>
    <m/>
    <m/>
    <m/>
    <m/>
    <m/>
    <m/>
    <m/>
    <m/>
  </r>
  <r>
    <d v="2017-11-17T00:00:00"/>
    <x v="109"/>
    <x v="4"/>
    <m/>
    <m/>
    <m/>
    <m/>
    <m/>
    <m/>
    <m/>
    <m/>
    <m/>
    <m/>
  </r>
  <r>
    <d v="2017-11-18T00:00:00"/>
    <x v="110"/>
    <x v="4"/>
    <m/>
    <m/>
    <m/>
    <m/>
    <m/>
    <m/>
    <m/>
    <m/>
    <m/>
    <m/>
  </r>
  <r>
    <d v="2017-11-19T00:00:00"/>
    <x v="111"/>
    <x v="4"/>
    <m/>
    <m/>
    <m/>
    <m/>
    <m/>
    <m/>
    <m/>
    <m/>
    <m/>
    <m/>
  </r>
  <r>
    <d v="2017-11-20T00:00:00"/>
    <x v="112"/>
    <x v="4"/>
    <m/>
    <m/>
    <m/>
    <m/>
    <m/>
    <m/>
    <m/>
    <m/>
    <m/>
    <m/>
  </r>
  <r>
    <d v="2017-11-21T00:00:00"/>
    <x v="113"/>
    <x v="4"/>
    <m/>
    <m/>
    <m/>
    <m/>
    <m/>
    <m/>
    <m/>
    <m/>
    <m/>
    <m/>
  </r>
  <r>
    <d v="2017-11-22T00:00:00"/>
    <x v="114"/>
    <x v="4"/>
    <m/>
    <m/>
    <m/>
    <m/>
    <m/>
    <m/>
    <m/>
    <m/>
    <m/>
    <m/>
  </r>
  <r>
    <d v="2017-11-23T00:00:00"/>
    <x v="115"/>
    <x v="4"/>
    <m/>
    <m/>
    <m/>
    <m/>
    <m/>
    <m/>
    <m/>
    <m/>
    <m/>
    <m/>
  </r>
  <r>
    <d v="2017-11-24T00:00:00"/>
    <x v="116"/>
    <x v="4"/>
    <m/>
    <m/>
    <m/>
    <m/>
    <m/>
    <m/>
    <m/>
    <m/>
    <m/>
    <m/>
  </r>
  <r>
    <d v="2017-11-25T00:00:00"/>
    <x v="117"/>
    <x v="4"/>
    <m/>
    <m/>
    <m/>
    <m/>
    <m/>
    <m/>
    <m/>
    <m/>
    <m/>
    <m/>
  </r>
  <r>
    <d v="2017-11-26T00:00:00"/>
    <x v="118"/>
    <x v="4"/>
    <m/>
    <m/>
    <m/>
    <m/>
    <m/>
    <m/>
    <m/>
    <m/>
    <m/>
    <m/>
  </r>
  <r>
    <d v="2017-11-27T00:00:00"/>
    <x v="119"/>
    <x v="4"/>
    <m/>
    <m/>
    <m/>
    <m/>
    <m/>
    <m/>
    <m/>
    <m/>
    <m/>
    <m/>
  </r>
  <r>
    <d v="2017-11-28T00:00:00"/>
    <x v="120"/>
    <x v="4"/>
    <m/>
    <m/>
    <m/>
    <m/>
    <m/>
    <m/>
    <m/>
    <m/>
    <m/>
    <m/>
  </r>
  <r>
    <d v="2017-11-29T00:00:00"/>
    <x v="121"/>
    <x v="4"/>
    <m/>
    <m/>
    <m/>
    <m/>
    <m/>
    <m/>
    <m/>
    <m/>
    <m/>
    <m/>
  </r>
  <r>
    <d v="2017-11-30T00:00:00"/>
    <x v="122"/>
    <x v="4"/>
    <m/>
    <m/>
    <m/>
    <m/>
    <m/>
    <m/>
    <m/>
    <m/>
    <m/>
    <m/>
  </r>
  <r>
    <d v="2018-07-31T00:00:00"/>
    <x v="0"/>
    <x v="5"/>
    <n v="8"/>
    <n v="0"/>
    <n v="0"/>
    <n v="0"/>
    <n v="0"/>
    <n v="0"/>
    <n v="26"/>
    <n v="143835"/>
    <n v="11240"/>
    <m/>
  </r>
  <r>
    <d v="2018-08-01T00:00:00"/>
    <x v="1"/>
    <x v="5"/>
    <n v="0"/>
    <n v="0"/>
    <n v="0"/>
    <n v="0"/>
    <n v="0"/>
    <n v="0"/>
    <n v="1"/>
    <n v="17.88"/>
    <n v="2.12"/>
    <m/>
  </r>
  <r>
    <d v="2018-08-02T00:00:00"/>
    <x v="2"/>
    <x v="5"/>
    <n v="2"/>
    <n v="0"/>
    <n v="0"/>
    <n v="0"/>
    <n v="0"/>
    <n v="0"/>
    <n v="0"/>
    <n v="147.47"/>
    <n v="15.52"/>
    <m/>
  </r>
  <r>
    <d v="2018-08-03T00:00:00"/>
    <x v="3"/>
    <x v="5"/>
    <n v="0"/>
    <n v="0"/>
    <n v="0"/>
    <n v="0"/>
    <n v="0"/>
    <n v="0"/>
    <n v="0"/>
    <n v="60.620000000000005"/>
    <n v="6.38"/>
    <m/>
  </r>
  <r>
    <d v="2018-08-04T00:00:00"/>
    <x v="4"/>
    <x v="5"/>
    <n v="3"/>
    <n v="0"/>
    <n v="0"/>
    <n v="0"/>
    <n v="0"/>
    <n v="0"/>
    <n v="0"/>
    <n v="112.17"/>
    <n v="11.8"/>
    <m/>
  </r>
  <r>
    <d v="2018-08-05T00:00:00"/>
    <x v="5"/>
    <x v="5"/>
    <n v="15"/>
    <n v="0"/>
    <n v="0"/>
    <n v="0"/>
    <n v="0"/>
    <n v="0"/>
    <n v="0"/>
    <n v="115.81"/>
    <n v="12.19"/>
    <m/>
  </r>
  <r>
    <d v="2018-08-06T00:00:00"/>
    <x v="6"/>
    <x v="5"/>
    <n v="17"/>
    <n v="0"/>
    <n v="0"/>
    <n v="0"/>
    <n v="0"/>
    <n v="0"/>
    <n v="0"/>
    <n v="69.67"/>
    <n v="7.33"/>
    <m/>
  </r>
  <r>
    <d v="2018-08-07T00:00:00"/>
    <x v="7"/>
    <x v="5"/>
    <n v="3"/>
    <n v="0"/>
    <n v="0"/>
    <n v="0"/>
    <n v="0"/>
    <n v="0"/>
    <n v="1"/>
    <n v="45.24"/>
    <n v="4.76"/>
    <m/>
  </r>
  <r>
    <d v="2018-08-08T00:00:00"/>
    <x v="8"/>
    <x v="5"/>
    <n v="0"/>
    <n v="0"/>
    <n v="0"/>
    <n v="0"/>
    <n v="0"/>
    <n v="0"/>
    <n v="0"/>
    <n v="3.6199999999999997"/>
    <n v="0.38"/>
    <m/>
  </r>
  <r>
    <d v="2018-08-09T00:00:00"/>
    <x v="9"/>
    <x v="5"/>
    <n v="0"/>
    <n v="0"/>
    <n v="0"/>
    <n v="0"/>
    <n v="0"/>
    <n v="0"/>
    <n v="0"/>
    <n v="1.81"/>
    <n v="0.19"/>
    <m/>
  </r>
  <r>
    <d v="2018-08-10T00:00:00"/>
    <x v="10"/>
    <x v="5"/>
    <n v="0"/>
    <n v="0"/>
    <n v="0"/>
    <n v="0"/>
    <n v="0"/>
    <n v="0"/>
    <n v="0"/>
    <n v="2.72"/>
    <n v="0.28999999999999998"/>
    <m/>
  </r>
  <r>
    <d v="2018-08-11T00:00:00"/>
    <x v="11"/>
    <x v="5"/>
    <n v="0"/>
    <n v="0"/>
    <n v="0"/>
    <n v="0"/>
    <n v="0"/>
    <n v="0"/>
    <n v="0"/>
    <n v="5.4300000000000006"/>
    <n v="0.56999999999999995"/>
    <m/>
  </r>
  <r>
    <d v="2018-08-12T00:00:00"/>
    <x v="12"/>
    <x v="5"/>
    <n v="9"/>
    <n v="0"/>
    <n v="0"/>
    <n v="0"/>
    <n v="0"/>
    <n v="0"/>
    <n v="0"/>
    <n v="16.28"/>
    <n v="1.71"/>
    <m/>
  </r>
  <r>
    <d v="2018-08-13T00:00:00"/>
    <x v="13"/>
    <x v="5"/>
    <n v="28"/>
    <n v="1"/>
    <n v="0"/>
    <n v="0"/>
    <n v="0"/>
    <n v="0"/>
    <n v="0"/>
    <n v="81.419999999999987"/>
    <n v="8.57"/>
    <m/>
  </r>
  <r>
    <d v="2018-08-14T00:00:00"/>
    <x v="14"/>
    <x v="5"/>
    <n v="13"/>
    <n v="2"/>
    <n v="0"/>
    <n v="0"/>
    <n v="0"/>
    <n v="0"/>
    <n v="0"/>
    <n v="52.469999999999992"/>
    <n v="5.52"/>
    <m/>
  </r>
  <r>
    <d v="2018-08-15T00:00:00"/>
    <x v="15"/>
    <x v="5"/>
    <n v="14"/>
    <n v="0"/>
    <n v="0"/>
    <n v="0"/>
    <n v="0"/>
    <n v="0"/>
    <n v="0"/>
    <n v="14.469999999999999"/>
    <n v="1.52"/>
    <m/>
  </r>
  <r>
    <d v="2018-08-16T00:00:00"/>
    <x v="16"/>
    <x v="5"/>
    <n v="8"/>
    <n v="1"/>
    <n v="0"/>
    <n v="0"/>
    <n v="0"/>
    <n v="0"/>
    <n v="0"/>
    <n v="12.66"/>
    <n v="1.33"/>
    <m/>
  </r>
  <r>
    <d v="2018-08-17T00:00:00"/>
    <x v="17"/>
    <x v="5"/>
    <n v="34"/>
    <n v="1"/>
    <n v="0"/>
    <n v="0"/>
    <n v="0"/>
    <n v="0"/>
    <n v="0"/>
    <n v="38.900000000000006"/>
    <n v="4.09"/>
    <m/>
  </r>
  <r>
    <d v="2018-08-18T00:00:00"/>
    <x v="18"/>
    <x v="5"/>
    <n v="53"/>
    <n v="1"/>
    <n v="0"/>
    <n v="0"/>
    <n v="0"/>
    <n v="0"/>
    <n v="0"/>
    <n v="62.42"/>
    <n v="6.57"/>
    <m/>
  </r>
  <r>
    <d v="2018-08-19T00:00:00"/>
    <x v="19"/>
    <x v="5"/>
    <n v="40"/>
    <n v="3"/>
    <n v="0"/>
    <n v="0"/>
    <n v="0"/>
    <n v="0"/>
    <n v="0"/>
    <n v="90.47"/>
    <n v="9.52"/>
    <m/>
  </r>
  <r>
    <d v="2018-08-20T00:00:00"/>
    <x v="20"/>
    <x v="5"/>
    <n v="33"/>
    <n v="4"/>
    <n v="0"/>
    <n v="0"/>
    <n v="0"/>
    <n v="0"/>
    <n v="0"/>
    <n v="42.51"/>
    <n v="4.47"/>
    <m/>
  </r>
  <r>
    <d v="2018-08-21T00:00:00"/>
    <x v="21"/>
    <x v="5"/>
    <n v="56"/>
    <n v="0"/>
    <n v="0"/>
    <n v="0"/>
    <n v="0"/>
    <n v="0"/>
    <n v="0"/>
    <n v="35.28"/>
    <n v="3.71"/>
    <m/>
  </r>
  <r>
    <d v="2018-08-22T00:00:00"/>
    <x v="22"/>
    <x v="5"/>
    <n v="77"/>
    <n v="1"/>
    <n v="0"/>
    <n v="0"/>
    <n v="0"/>
    <n v="0"/>
    <n v="0"/>
    <n v="77.81"/>
    <n v="8.19"/>
    <m/>
  </r>
  <r>
    <d v="2018-08-23T00:00:00"/>
    <x v="23"/>
    <x v="5"/>
    <n v="179"/>
    <n v="4"/>
    <n v="0"/>
    <n v="0"/>
    <n v="1"/>
    <n v="0"/>
    <n v="0"/>
    <n v="111.27000000000001"/>
    <n v="11.71"/>
    <m/>
  </r>
  <r>
    <d v="2018-08-24T00:00:00"/>
    <x v="24"/>
    <x v="5"/>
    <n v="120"/>
    <n v="8"/>
    <n v="0"/>
    <n v="0"/>
    <n v="0"/>
    <n v="0"/>
    <n v="0"/>
    <n v="48.85"/>
    <n v="5.14"/>
    <m/>
  </r>
  <r>
    <d v="2018-08-25T00:00:00"/>
    <x v="25"/>
    <x v="5"/>
    <n v="41"/>
    <n v="4"/>
    <n v="0"/>
    <n v="0"/>
    <n v="0"/>
    <n v="0"/>
    <n v="0"/>
    <n v="36.19"/>
    <n v="3.81"/>
    <m/>
  </r>
  <r>
    <d v="2018-08-26T00:00:00"/>
    <x v="26"/>
    <x v="5"/>
    <n v="49"/>
    <n v="2"/>
    <n v="0"/>
    <n v="0"/>
    <n v="0"/>
    <n v="0"/>
    <n v="0"/>
    <n v="77.81"/>
    <n v="8.19"/>
    <m/>
  </r>
  <r>
    <d v="2018-08-27T00:00:00"/>
    <x v="27"/>
    <x v="5"/>
    <n v="208"/>
    <n v="6"/>
    <n v="0"/>
    <n v="0"/>
    <n v="0"/>
    <n v="0"/>
    <n v="0"/>
    <n v="95.9"/>
    <n v="10.09"/>
    <m/>
  </r>
  <r>
    <d v="2018-08-28T00:00:00"/>
    <x v="28"/>
    <x v="5"/>
    <n v="136"/>
    <n v="5"/>
    <n v="0"/>
    <n v="0"/>
    <n v="0"/>
    <n v="0"/>
    <n v="0"/>
    <n v="32.57"/>
    <n v="3.43"/>
    <m/>
  </r>
  <r>
    <d v="2018-08-29T00:00:00"/>
    <x v="29"/>
    <x v="5"/>
    <n v="103"/>
    <n v="1"/>
    <n v="0"/>
    <n v="0"/>
    <n v="0"/>
    <n v="0"/>
    <n v="0"/>
    <n v="156.51"/>
    <n v="16.47"/>
    <m/>
  </r>
  <r>
    <d v="2018-08-30T00:00:00"/>
    <x v="30"/>
    <x v="5"/>
    <n v="117"/>
    <n v="4"/>
    <n v="0"/>
    <n v="0"/>
    <n v="0"/>
    <n v="0"/>
    <n v="0"/>
    <n v="85.04"/>
    <n v="8.9499999999999993"/>
    <m/>
  </r>
  <r>
    <d v="2018-08-31T00:00:00"/>
    <x v="31"/>
    <x v="5"/>
    <n v="34"/>
    <n v="6"/>
    <n v="0"/>
    <n v="0"/>
    <n v="0"/>
    <n v="0"/>
    <n v="0"/>
    <n v="12.66"/>
    <n v="1.33"/>
    <m/>
  </r>
  <r>
    <d v="2018-09-01T00:00:00"/>
    <x v="32"/>
    <x v="5"/>
    <n v="10"/>
    <n v="7"/>
    <n v="0"/>
    <n v="0"/>
    <n v="0"/>
    <n v="0"/>
    <n v="0"/>
    <n v="4.53"/>
    <n v="0.48"/>
    <m/>
  </r>
  <r>
    <d v="2018-09-02T00:00:00"/>
    <x v="33"/>
    <x v="5"/>
    <n v="5"/>
    <n v="4"/>
    <n v="0"/>
    <n v="0"/>
    <n v="0"/>
    <n v="0"/>
    <n v="0"/>
    <n v="8.15"/>
    <n v="0.86"/>
    <m/>
  </r>
  <r>
    <d v="2018-09-03T00:00:00"/>
    <x v="34"/>
    <x v="5"/>
    <n v="59"/>
    <n v="5"/>
    <n v="0"/>
    <n v="0"/>
    <n v="0"/>
    <n v="0"/>
    <n v="0"/>
    <n v="17.189999999999998"/>
    <n v="1.81"/>
    <m/>
  </r>
  <r>
    <d v="2018-09-04T00:00:00"/>
    <x v="35"/>
    <x v="5"/>
    <n v="103"/>
    <n v="6"/>
    <n v="0"/>
    <n v="0"/>
    <n v="0"/>
    <n v="0"/>
    <n v="0"/>
    <n v="6.34"/>
    <n v="0.67"/>
    <m/>
  </r>
  <r>
    <d v="2018-09-05T00:00:00"/>
    <x v="36"/>
    <x v="5"/>
    <n v="50"/>
    <n v="6"/>
    <n v="0"/>
    <n v="0"/>
    <n v="0"/>
    <n v="0"/>
    <n v="0"/>
    <n v="9.9500000000000011"/>
    <n v="1.05"/>
    <m/>
  </r>
  <r>
    <d v="2018-09-06T00:00:00"/>
    <x v="37"/>
    <x v="5"/>
    <n v="3"/>
    <n v="0"/>
    <n v="0"/>
    <n v="0"/>
    <n v="0"/>
    <n v="0"/>
    <n v="0"/>
    <n v="1.81"/>
    <n v="0.19"/>
    <m/>
  </r>
  <r>
    <d v="2018-09-07T00:00:00"/>
    <x v="38"/>
    <x v="5"/>
    <n v="16"/>
    <n v="6"/>
    <n v="0"/>
    <n v="0"/>
    <n v="0"/>
    <n v="0"/>
    <n v="0"/>
    <n v="2.72"/>
    <n v="0.28999999999999998"/>
    <m/>
  </r>
  <r>
    <d v="2018-09-08T00:00:00"/>
    <x v="39"/>
    <x v="5"/>
    <n v="31"/>
    <n v="13"/>
    <n v="0"/>
    <n v="0"/>
    <n v="0"/>
    <n v="0"/>
    <n v="0"/>
    <n v="2.72"/>
    <n v="0.28999999999999998"/>
    <m/>
  </r>
  <r>
    <d v="2018-09-09T00:00:00"/>
    <x v="40"/>
    <x v="5"/>
    <n v="53"/>
    <n v="12"/>
    <n v="0"/>
    <n v="0"/>
    <n v="0"/>
    <n v="0"/>
    <n v="0"/>
    <n v="3.6199999999999997"/>
    <n v="0.38"/>
    <m/>
  </r>
  <r>
    <d v="2018-09-10T00:00:00"/>
    <x v="41"/>
    <x v="5"/>
    <n v="69"/>
    <n v="29"/>
    <n v="0"/>
    <n v="0"/>
    <n v="0"/>
    <n v="0"/>
    <n v="0"/>
    <n v="6.34"/>
    <n v="0.67"/>
    <m/>
  </r>
  <r>
    <d v="2018-09-11T00:00:00"/>
    <x v="42"/>
    <x v="5"/>
    <n v="135"/>
    <n v="42"/>
    <n v="0"/>
    <n v="0"/>
    <n v="0"/>
    <n v="0"/>
    <n v="2"/>
    <n v="8.15"/>
    <n v="0.86"/>
    <m/>
  </r>
  <r>
    <d v="2018-09-12T00:00:00"/>
    <x v="43"/>
    <x v="5"/>
    <n v="89"/>
    <n v="31"/>
    <n v="0"/>
    <n v="0"/>
    <n v="0"/>
    <n v="0"/>
    <n v="0"/>
    <n v="7.2299999999999995"/>
    <n v="0.76"/>
    <m/>
  </r>
  <r>
    <d v="2018-09-13T00:00:00"/>
    <x v="44"/>
    <x v="5"/>
    <n v="42"/>
    <n v="16"/>
    <n v="0"/>
    <n v="0"/>
    <n v="0"/>
    <n v="0"/>
    <n v="0"/>
    <n v="19.899999999999999"/>
    <n v="2.09"/>
    <m/>
  </r>
  <r>
    <d v="2018-09-14T00:00:00"/>
    <x v="45"/>
    <x v="5"/>
    <n v="116"/>
    <n v="54"/>
    <n v="0"/>
    <n v="0"/>
    <n v="0"/>
    <n v="0"/>
    <n v="0"/>
    <n v="49.77"/>
    <n v="5.24"/>
    <m/>
  </r>
  <r>
    <d v="2018-09-15T00:00:00"/>
    <x v="46"/>
    <x v="5"/>
    <n v="69"/>
    <n v="51"/>
    <n v="0"/>
    <n v="0"/>
    <n v="0"/>
    <n v="2"/>
    <n v="2"/>
    <n v="38"/>
    <n v="4"/>
    <m/>
  </r>
  <r>
    <d v="2018-09-16T00:00:00"/>
    <x v="47"/>
    <x v="5"/>
    <n v="190"/>
    <n v="36"/>
    <n v="0"/>
    <n v="0"/>
    <n v="1"/>
    <n v="2"/>
    <n v="2"/>
    <n v="17.189999999999998"/>
    <n v="1.81"/>
    <m/>
  </r>
  <r>
    <d v="2018-09-17T00:00:00"/>
    <x v="48"/>
    <x v="5"/>
    <n v="569"/>
    <n v="73"/>
    <n v="0"/>
    <n v="0"/>
    <n v="5"/>
    <n v="8"/>
    <n v="6"/>
    <n v="76"/>
    <n v="8"/>
    <m/>
  </r>
  <r>
    <d v="2018-09-18T00:00:00"/>
    <x v="49"/>
    <x v="5"/>
    <n v="132"/>
    <n v="52"/>
    <n v="0"/>
    <n v="0"/>
    <n v="1"/>
    <n v="1"/>
    <n v="4"/>
    <n v="63.319999999999993"/>
    <n v="6.66"/>
    <m/>
  </r>
  <r>
    <d v="2018-09-19T00:00:00"/>
    <x v="50"/>
    <x v="5"/>
    <n v="108"/>
    <n v="4"/>
    <n v="0"/>
    <n v="0"/>
    <n v="0"/>
    <n v="2"/>
    <n v="1"/>
    <n v="19"/>
    <n v="2"/>
    <m/>
  </r>
  <r>
    <d v="2018-09-20T00:00:00"/>
    <x v="51"/>
    <x v="5"/>
    <n v="55"/>
    <n v="25"/>
    <n v="0"/>
    <n v="0"/>
    <n v="0"/>
    <n v="0"/>
    <n v="0"/>
    <n v="17.189999999999998"/>
    <n v="1.81"/>
    <m/>
  </r>
  <r>
    <d v="2018-09-21T00:00:00"/>
    <x v="52"/>
    <x v="5"/>
    <n v="535"/>
    <n v="51"/>
    <n v="0"/>
    <n v="0"/>
    <n v="0"/>
    <n v="3"/>
    <n v="4"/>
    <n v="35.28"/>
    <n v="3.71"/>
    <m/>
  </r>
  <r>
    <d v="2018-09-22T00:00:00"/>
    <x v="53"/>
    <x v="5"/>
    <n v="183"/>
    <n v="13"/>
    <n v="0"/>
    <n v="0"/>
    <n v="5"/>
    <n v="7"/>
    <n v="16"/>
    <n v="78.7"/>
    <n v="8.2799999999999994"/>
    <m/>
  </r>
  <r>
    <d v="2018-09-23T00:00:00"/>
    <x v="54"/>
    <x v="5"/>
    <n v="58"/>
    <n v="14"/>
    <n v="0"/>
    <n v="0"/>
    <n v="2"/>
    <n v="6"/>
    <n v="15"/>
    <n v="35.28"/>
    <n v="3.71"/>
    <m/>
  </r>
  <r>
    <d v="2018-09-24T00:00:00"/>
    <x v="55"/>
    <x v="5"/>
    <n v="50"/>
    <n v="12"/>
    <n v="0"/>
    <n v="0"/>
    <n v="1"/>
    <n v="4"/>
    <n v="7"/>
    <n v="19"/>
    <n v="2"/>
    <m/>
  </r>
  <r>
    <d v="2018-09-25T00:00:00"/>
    <x v="56"/>
    <x v="5"/>
    <n v="66"/>
    <n v="22"/>
    <n v="0"/>
    <n v="0"/>
    <n v="3"/>
    <n v="6"/>
    <n v="9"/>
    <n v="15.38"/>
    <n v="1.62"/>
    <m/>
  </r>
  <r>
    <d v="2018-09-26T00:00:00"/>
    <x v="57"/>
    <x v="5"/>
    <n v="47"/>
    <n v="23"/>
    <n v="0"/>
    <n v="0"/>
    <n v="3"/>
    <n v="5"/>
    <n v="7"/>
    <n v="8.15"/>
    <n v="0.86"/>
    <m/>
  </r>
  <r>
    <d v="2018-09-27T00:00:00"/>
    <x v="58"/>
    <x v="5"/>
    <n v="44"/>
    <n v="15"/>
    <n v="0"/>
    <n v="0"/>
    <n v="1"/>
    <n v="3"/>
    <n v="5"/>
    <n v="7.2299999999999995"/>
    <n v="0.76"/>
    <m/>
  </r>
  <r>
    <d v="2018-09-28T00:00:00"/>
    <x v="59"/>
    <x v="5"/>
    <n v="44"/>
    <n v="10"/>
    <n v="0"/>
    <n v="0"/>
    <n v="1"/>
    <n v="4"/>
    <n v="5"/>
    <n v="5.4300000000000006"/>
    <n v="0.56999999999999995"/>
    <m/>
  </r>
  <r>
    <d v="2018-09-29T00:00:00"/>
    <x v="60"/>
    <x v="5"/>
    <n v="50"/>
    <n v="10"/>
    <n v="0"/>
    <n v="0"/>
    <n v="3"/>
    <n v="1"/>
    <n v="2"/>
    <n v="3.6199999999999997"/>
    <n v="0.38"/>
    <m/>
  </r>
  <r>
    <d v="2018-09-30T00:00:00"/>
    <x v="61"/>
    <x v="5"/>
    <n v="36"/>
    <n v="9"/>
    <n v="0"/>
    <n v="0"/>
    <n v="2"/>
    <n v="2"/>
    <n v="2"/>
    <n v="5.4300000000000006"/>
    <n v="0.56999999999999995"/>
    <m/>
  </r>
  <r>
    <d v="2018-10-01T00:00:00"/>
    <x v="62"/>
    <x v="5"/>
    <n v="96"/>
    <n v="5"/>
    <n v="0"/>
    <n v="0"/>
    <n v="1"/>
    <n v="4"/>
    <n v="3"/>
    <n v="2.72"/>
    <n v="0.28999999999999998"/>
    <m/>
  </r>
  <r>
    <d v="2018-10-02T00:00:00"/>
    <x v="63"/>
    <x v="5"/>
    <n v="31"/>
    <n v="6"/>
    <n v="0"/>
    <n v="0"/>
    <n v="3"/>
    <n v="5"/>
    <n v="8"/>
    <n v="0"/>
    <n v="0"/>
    <m/>
  </r>
  <r>
    <d v="2018-10-03T00:00:00"/>
    <x v="64"/>
    <x v="5"/>
    <n v="46"/>
    <n v="20"/>
    <n v="0"/>
    <n v="0"/>
    <n v="0"/>
    <n v="0"/>
    <n v="0"/>
    <n v="14.469999999999999"/>
    <n v="1.52"/>
    <m/>
  </r>
  <r>
    <d v="2018-10-04T00:00:00"/>
    <x v="65"/>
    <x v="5"/>
    <n v="15"/>
    <n v="1"/>
    <n v="0"/>
    <n v="0"/>
    <n v="3"/>
    <n v="3"/>
    <n v="3"/>
    <n v="3.6199999999999997"/>
    <n v="0.38"/>
    <m/>
  </r>
  <r>
    <d v="2018-10-05T00:00:00"/>
    <x v="66"/>
    <x v="5"/>
    <n v="12"/>
    <n v="6"/>
    <n v="0"/>
    <n v="0"/>
    <n v="3"/>
    <n v="5"/>
    <n v="2"/>
    <n v="0.92"/>
    <n v="0.1"/>
    <m/>
  </r>
  <r>
    <d v="2018-10-06T00:00:00"/>
    <x v="67"/>
    <x v="5"/>
    <n v="20"/>
    <n v="2"/>
    <n v="0"/>
    <n v="0"/>
    <n v="4"/>
    <n v="1"/>
    <n v="1"/>
    <n v="3.6199999999999997"/>
    <n v="0.38"/>
    <m/>
  </r>
  <r>
    <d v="2018-10-07T00:00:00"/>
    <x v="68"/>
    <x v="5"/>
    <n v="17"/>
    <n v="5"/>
    <n v="0"/>
    <n v="0"/>
    <n v="4"/>
    <n v="2"/>
    <n v="1"/>
    <n v="1.81"/>
    <n v="0.19"/>
    <m/>
  </r>
  <r>
    <d v="2018-10-08T00:00:00"/>
    <x v="69"/>
    <x v="5"/>
    <n v="21"/>
    <n v="7"/>
    <n v="0"/>
    <n v="0"/>
    <n v="11"/>
    <n v="2"/>
    <n v="1"/>
    <n v="2.72"/>
    <n v="0.28999999999999998"/>
    <m/>
  </r>
  <r>
    <d v="2018-10-09T00:00:00"/>
    <x v="70"/>
    <x v="5"/>
    <n v="12"/>
    <n v="2"/>
    <n v="0"/>
    <n v="0"/>
    <n v="7"/>
    <n v="5"/>
    <n v="0"/>
    <n v="0"/>
    <n v="0"/>
    <m/>
  </r>
  <r>
    <d v="2018-10-10T00:00:00"/>
    <x v="71"/>
    <x v="5"/>
    <n v="4"/>
    <n v="1"/>
    <n v="0"/>
    <n v="1"/>
    <n v="9"/>
    <n v="4"/>
    <n v="0"/>
    <n v="1.81"/>
    <n v="0.19"/>
    <m/>
  </r>
  <r>
    <d v="2018-10-11T00:00:00"/>
    <x v="72"/>
    <x v="5"/>
    <n v="10"/>
    <n v="0"/>
    <n v="0"/>
    <n v="0"/>
    <n v="10"/>
    <n v="0"/>
    <n v="0"/>
    <n v="0"/>
    <n v="0"/>
    <m/>
  </r>
  <r>
    <d v="2018-10-12T00:00:00"/>
    <x v="73"/>
    <x v="5"/>
    <n v="7"/>
    <n v="2"/>
    <n v="0"/>
    <n v="0"/>
    <n v="12"/>
    <n v="0"/>
    <n v="1"/>
    <n v="0"/>
    <n v="0"/>
    <m/>
  </r>
  <r>
    <d v="2018-10-13T00:00:00"/>
    <x v="74"/>
    <x v="5"/>
    <n v="7"/>
    <n v="0"/>
    <n v="0"/>
    <n v="0"/>
    <n v="10"/>
    <n v="4"/>
    <n v="0"/>
    <n v="0.92"/>
    <n v="0.1"/>
    <m/>
  </r>
  <r>
    <d v="2018-10-14T00:00:00"/>
    <x v="75"/>
    <x v="5"/>
    <n v="5"/>
    <n v="1"/>
    <n v="0"/>
    <n v="0"/>
    <n v="3"/>
    <n v="0"/>
    <n v="0"/>
    <n v="0"/>
    <n v="0"/>
    <m/>
  </r>
  <r>
    <d v="2018-10-15T00:00:00"/>
    <x v="76"/>
    <x v="5"/>
    <n v="4"/>
    <n v="0"/>
    <n v="0"/>
    <n v="0"/>
    <n v="6"/>
    <n v="2"/>
    <n v="0"/>
    <n v="0"/>
    <n v="0"/>
    <m/>
  </r>
  <r>
    <d v="2018-10-16T00:00:00"/>
    <x v="77"/>
    <x v="5"/>
    <n v="3"/>
    <n v="0"/>
    <n v="0"/>
    <n v="0"/>
    <n v="5"/>
    <n v="1"/>
    <n v="0"/>
    <n v="0"/>
    <n v="0"/>
    <m/>
  </r>
  <r>
    <d v="2018-10-17T00:00:00"/>
    <x v="78"/>
    <x v="5"/>
    <n v="1"/>
    <n v="0"/>
    <n v="0"/>
    <n v="0"/>
    <n v="12"/>
    <n v="1"/>
    <n v="0"/>
    <n v="1.81"/>
    <n v="0.19"/>
    <m/>
  </r>
  <r>
    <d v="2018-10-18T00:00:00"/>
    <x v="79"/>
    <x v="5"/>
    <n v="3"/>
    <n v="0"/>
    <n v="0"/>
    <n v="0"/>
    <n v="10"/>
    <n v="2"/>
    <n v="0"/>
    <n v="1.81"/>
    <n v="0.19"/>
    <m/>
  </r>
  <r>
    <d v="2018-10-19T00:00:00"/>
    <x v="80"/>
    <x v="5"/>
    <n v="3"/>
    <n v="0"/>
    <n v="0"/>
    <n v="0"/>
    <n v="10"/>
    <n v="1"/>
    <n v="0"/>
    <n v="3.6199999999999997"/>
    <n v="0.38"/>
    <m/>
  </r>
  <r>
    <d v="2018-10-20T00:00:00"/>
    <x v="81"/>
    <x v="5"/>
    <n v="1"/>
    <n v="0"/>
    <n v="0"/>
    <n v="0"/>
    <n v="9"/>
    <n v="1"/>
    <n v="0"/>
    <n v="1.81"/>
    <n v="0.19"/>
    <m/>
  </r>
  <r>
    <d v="2018-10-21T00:00:00"/>
    <x v="82"/>
    <x v="5"/>
    <n v="1"/>
    <n v="0"/>
    <n v="0"/>
    <n v="0"/>
    <n v="4"/>
    <n v="2"/>
    <n v="0"/>
    <n v="0"/>
    <n v="0"/>
    <m/>
  </r>
  <r>
    <d v="2018-10-22T00:00:00"/>
    <x v="83"/>
    <x v="5"/>
    <n v="2"/>
    <n v="0"/>
    <n v="0"/>
    <n v="0"/>
    <n v="13"/>
    <n v="3"/>
    <n v="0"/>
    <n v="0.92"/>
    <n v="0.1"/>
    <m/>
  </r>
  <r>
    <d v="2018-10-23T00:00:00"/>
    <x v="84"/>
    <x v="5"/>
    <n v="2"/>
    <n v="0"/>
    <n v="0"/>
    <n v="0"/>
    <n v="6"/>
    <n v="0"/>
    <n v="0"/>
    <n v="0.92"/>
    <n v="0.1"/>
    <m/>
  </r>
  <r>
    <d v="2018-10-24T00:00:00"/>
    <x v="85"/>
    <x v="5"/>
    <n v="0"/>
    <n v="0"/>
    <n v="0"/>
    <n v="0"/>
    <n v="4"/>
    <n v="4"/>
    <n v="0"/>
    <n v="3.6199999999999997"/>
    <n v="0.38"/>
    <m/>
  </r>
  <r>
    <d v="2018-10-25T00:00:00"/>
    <x v="86"/>
    <x v="5"/>
    <n v="7"/>
    <n v="0"/>
    <n v="0"/>
    <n v="0"/>
    <n v="14"/>
    <n v="5"/>
    <n v="0"/>
    <n v="3.6199999999999997"/>
    <n v="0.38"/>
    <m/>
  </r>
  <r>
    <d v="2018-10-26T00:00:00"/>
    <x v="87"/>
    <x v="5"/>
    <n v="30"/>
    <n v="0"/>
    <n v="0"/>
    <n v="1"/>
    <n v="9"/>
    <n v="3"/>
    <n v="0"/>
    <n v="3.6199999999999997"/>
    <n v="0.38"/>
    <m/>
  </r>
  <r>
    <d v="2018-10-27T00:00:00"/>
    <x v="88"/>
    <x v="5"/>
    <n v="9"/>
    <n v="0"/>
    <n v="3"/>
    <n v="0"/>
    <n v="13"/>
    <n v="3"/>
    <n v="0"/>
    <n v="6.34"/>
    <n v="0.67"/>
    <m/>
  </r>
  <r>
    <d v="2018-10-28T00:00:00"/>
    <x v="89"/>
    <x v="5"/>
    <n v="33"/>
    <n v="0"/>
    <n v="1"/>
    <n v="0"/>
    <n v="14"/>
    <n v="0"/>
    <n v="2"/>
    <n v="3.6199999999999997"/>
    <n v="0.38"/>
    <m/>
  </r>
  <r>
    <d v="2018-10-29T00:00:00"/>
    <x v="90"/>
    <x v="5"/>
    <n v="40"/>
    <n v="1"/>
    <n v="0"/>
    <n v="0"/>
    <n v="13"/>
    <n v="5"/>
    <n v="3"/>
    <n v="12.66"/>
    <n v="1.33"/>
    <m/>
  </r>
  <r>
    <d v="2018-10-30T00:00:00"/>
    <x v="91"/>
    <x v="5"/>
    <n v="5"/>
    <n v="0"/>
    <n v="0"/>
    <n v="0"/>
    <n v="12"/>
    <n v="10"/>
    <n v="3"/>
    <n v="10.850000000000001"/>
    <n v="1.1399999999999999"/>
    <m/>
  </r>
  <r>
    <d v="2018-10-31T00:00:00"/>
    <x v="92"/>
    <x v="5"/>
    <n v="3"/>
    <n v="0"/>
    <n v="0"/>
    <n v="0"/>
    <n v="13"/>
    <n v="13"/>
    <n v="2"/>
    <n v="6.34"/>
    <n v="0.67"/>
    <m/>
  </r>
  <r>
    <d v="2018-11-01T00:00:00"/>
    <x v="93"/>
    <x v="5"/>
    <n v="3"/>
    <n v="0"/>
    <n v="0"/>
    <n v="0"/>
    <n v="9"/>
    <n v="14"/>
    <n v="0"/>
    <n v="2.72"/>
    <n v="0.28999999999999998"/>
    <m/>
  </r>
  <r>
    <d v="2018-11-02T00:00:00"/>
    <x v="94"/>
    <x v="5"/>
    <n v="64"/>
    <n v="0"/>
    <n v="0"/>
    <n v="0"/>
    <n v="2"/>
    <n v="16"/>
    <n v="9"/>
    <n v="7.2299999999999995"/>
    <n v="0.76"/>
    <m/>
  </r>
  <r>
    <d v="2018-11-03T00:00:00"/>
    <x v="95"/>
    <x v="5"/>
    <n v="10"/>
    <n v="0"/>
    <n v="0"/>
    <n v="0"/>
    <n v="7"/>
    <n v="12"/>
    <n v="19"/>
    <n v="1.81"/>
    <n v="0.19"/>
    <m/>
  </r>
  <r>
    <d v="2018-11-04T00:00:00"/>
    <x v="96"/>
    <x v="5"/>
    <n v="14"/>
    <n v="0"/>
    <n v="0"/>
    <n v="0"/>
    <n v="5"/>
    <n v="6"/>
    <n v="19"/>
    <n v="0.92"/>
    <n v="0.1"/>
    <m/>
  </r>
  <r>
    <d v="2018-11-05T00:00:00"/>
    <x v="97"/>
    <x v="5"/>
    <n v="4"/>
    <n v="0"/>
    <n v="0"/>
    <n v="0"/>
    <n v="4"/>
    <n v="5"/>
    <n v="10"/>
    <n v="2.72"/>
    <n v="0.28999999999999998"/>
    <m/>
  </r>
  <r>
    <d v="2018-11-06T00:00:00"/>
    <x v="98"/>
    <x v="5"/>
    <n v="1"/>
    <n v="1"/>
    <n v="0"/>
    <n v="0"/>
    <n v="1"/>
    <n v="1"/>
    <n v="11"/>
    <n v="2.72"/>
    <n v="0.28999999999999998"/>
    <m/>
  </r>
  <r>
    <d v="2018-11-07T00:00:00"/>
    <x v="99"/>
    <x v="5"/>
    <n v="1"/>
    <n v="0"/>
    <n v="0"/>
    <n v="1"/>
    <n v="1"/>
    <n v="0"/>
    <n v="4"/>
    <n v="0"/>
    <n v="0"/>
    <m/>
  </r>
  <r>
    <d v="2018-11-08T00:00:00"/>
    <x v="100"/>
    <x v="5"/>
    <n v="0"/>
    <n v="0"/>
    <n v="0"/>
    <n v="0"/>
    <n v="2"/>
    <n v="0"/>
    <n v="2"/>
    <n v="2.72"/>
    <n v="0.28999999999999998"/>
    <m/>
  </r>
  <r>
    <d v="2018-11-09T00:00:00"/>
    <x v="101"/>
    <x v="5"/>
    <n v="1"/>
    <n v="0"/>
    <n v="0"/>
    <n v="0"/>
    <n v="3"/>
    <n v="1"/>
    <n v="4"/>
    <n v="0.92"/>
    <n v="0.1"/>
    <m/>
  </r>
  <r>
    <d v="2018-11-10T00:00:00"/>
    <x v="102"/>
    <x v="5"/>
    <n v="0"/>
    <n v="0"/>
    <n v="0"/>
    <n v="0"/>
    <n v="2"/>
    <n v="0"/>
    <n v="3"/>
    <n v="1.81"/>
    <n v="0.19"/>
    <m/>
  </r>
  <r>
    <d v="2018-11-11T00:00:00"/>
    <x v="103"/>
    <x v="5"/>
    <n v="0"/>
    <n v="0"/>
    <n v="0"/>
    <n v="0"/>
    <n v="0"/>
    <n v="0"/>
    <n v="1"/>
    <n v="0.92"/>
    <n v="0.1"/>
    <m/>
  </r>
  <r>
    <d v="2018-11-12T00:00:00"/>
    <x v="104"/>
    <x v="5"/>
    <n v="0"/>
    <n v="0"/>
    <n v="0"/>
    <n v="0"/>
    <n v="2"/>
    <n v="1"/>
    <n v="0"/>
    <n v="0.92"/>
    <n v="0.1"/>
    <m/>
  </r>
  <r>
    <d v="2018-11-13T00:00:00"/>
    <x v="105"/>
    <x v="5"/>
    <n v="0"/>
    <n v="0"/>
    <n v="0"/>
    <n v="0"/>
    <n v="1"/>
    <n v="0"/>
    <n v="0"/>
    <n v="0.92"/>
    <n v="0.1"/>
    <m/>
  </r>
  <r>
    <d v="2018-11-14T00:00:00"/>
    <x v="106"/>
    <x v="5"/>
    <n v="0"/>
    <n v="0"/>
    <n v="0"/>
    <n v="0"/>
    <n v="0"/>
    <n v="0"/>
    <n v="0"/>
    <n v="0"/>
    <n v="0"/>
    <m/>
  </r>
  <r>
    <d v="2018-11-15T00:00:00"/>
    <x v="107"/>
    <x v="5"/>
    <n v="2"/>
    <n v="0"/>
    <n v="0"/>
    <n v="0"/>
    <n v="0"/>
    <n v="0"/>
    <n v="1"/>
    <n v="0"/>
    <n v="0"/>
    <m/>
  </r>
  <r>
    <d v="2018-11-16T00:00:00"/>
    <x v="108"/>
    <x v="5"/>
    <n v="1"/>
    <n v="0"/>
    <n v="0"/>
    <n v="0"/>
    <n v="0"/>
    <n v="1"/>
    <n v="1"/>
    <n v="0"/>
    <n v="0"/>
    <m/>
  </r>
  <r>
    <d v="2018-11-17T00:00:00"/>
    <x v="109"/>
    <x v="5"/>
    <n v="0"/>
    <n v="0"/>
    <n v="0"/>
    <n v="0"/>
    <n v="0"/>
    <n v="0"/>
    <n v="0"/>
    <n v="0"/>
    <n v="0"/>
    <m/>
  </r>
  <r>
    <d v="2018-11-18T00:00:00"/>
    <x v="110"/>
    <x v="5"/>
    <n v="0"/>
    <n v="0"/>
    <n v="0"/>
    <n v="0"/>
    <n v="0"/>
    <n v="0"/>
    <n v="0"/>
    <n v="0"/>
    <n v="0"/>
    <m/>
  </r>
  <r>
    <d v="2018-11-19T00:00:00"/>
    <x v="111"/>
    <x v="5"/>
    <n v="0"/>
    <n v="0"/>
    <n v="0"/>
    <n v="0"/>
    <n v="1"/>
    <n v="1"/>
    <n v="0"/>
    <n v="0"/>
    <n v="0"/>
    <m/>
  </r>
  <r>
    <d v="2018-11-20T00:00:00"/>
    <x v="112"/>
    <x v="5"/>
    <n v="0"/>
    <n v="0"/>
    <n v="0"/>
    <n v="0"/>
    <n v="0"/>
    <n v="0"/>
    <n v="0"/>
    <n v="0"/>
    <n v="0"/>
    <m/>
  </r>
  <r>
    <d v="2018-11-21T00:00:00"/>
    <x v="113"/>
    <x v="5"/>
    <m/>
    <m/>
    <m/>
    <m/>
    <m/>
    <m/>
    <m/>
    <m/>
    <m/>
    <m/>
  </r>
  <r>
    <d v="2018-11-22T00:00:00"/>
    <x v="114"/>
    <x v="5"/>
    <m/>
    <m/>
    <m/>
    <m/>
    <m/>
    <m/>
    <m/>
    <m/>
    <m/>
    <m/>
  </r>
  <r>
    <d v="2018-11-23T00:00:00"/>
    <x v="115"/>
    <x v="5"/>
    <m/>
    <m/>
    <m/>
    <m/>
    <m/>
    <m/>
    <m/>
    <m/>
    <m/>
    <m/>
  </r>
  <r>
    <d v="2018-11-24T00:00:00"/>
    <x v="116"/>
    <x v="5"/>
    <m/>
    <m/>
    <m/>
    <m/>
    <m/>
    <m/>
    <m/>
    <m/>
    <m/>
    <m/>
  </r>
  <r>
    <d v="2018-11-25T00:00:00"/>
    <x v="117"/>
    <x v="5"/>
    <m/>
    <m/>
    <m/>
    <m/>
    <m/>
    <m/>
    <m/>
    <m/>
    <m/>
    <m/>
  </r>
  <r>
    <d v="2018-11-26T00:00:00"/>
    <x v="118"/>
    <x v="5"/>
    <m/>
    <m/>
    <m/>
    <m/>
    <m/>
    <m/>
    <m/>
    <m/>
    <m/>
    <m/>
  </r>
  <r>
    <d v="2018-11-27T00:00:00"/>
    <x v="119"/>
    <x v="5"/>
    <m/>
    <m/>
    <m/>
    <m/>
    <m/>
    <m/>
    <m/>
    <m/>
    <m/>
    <m/>
  </r>
  <r>
    <d v="2018-11-28T00:00:00"/>
    <x v="120"/>
    <x v="5"/>
    <m/>
    <m/>
    <m/>
    <m/>
    <m/>
    <m/>
    <m/>
    <m/>
    <m/>
    <m/>
  </r>
  <r>
    <d v="2018-11-29T00:00:00"/>
    <x v="121"/>
    <x v="5"/>
    <m/>
    <m/>
    <m/>
    <m/>
    <m/>
    <m/>
    <m/>
    <m/>
    <m/>
    <m/>
  </r>
  <r>
    <d v="2018-11-30T00:00:00"/>
    <x v="122"/>
    <x v="5"/>
    <m/>
    <m/>
    <m/>
    <m/>
    <m/>
    <m/>
    <m/>
    <m/>
    <m/>
    <m/>
  </r>
  <r>
    <d v="2019-07-31T00:00:00"/>
    <x v="0"/>
    <x v="6"/>
    <n v="67.36"/>
    <n v="1"/>
    <n v="0"/>
    <n v="0"/>
    <n v="0"/>
    <n v="0"/>
    <n v="28"/>
    <n v="88961"/>
    <n v="35800"/>
    <m/>
  </r>
  <r>
    <d v="2019-08-01T00:00:00"/>
    <x v="1"/>
    <x v="6"/>
    <n v="13.17"/>
    <n v="0"/>
    <n v="0"/>
    <n v="0"/>
    <n v="0"/>
    <n v="0"/>
    <n v="0"/>
    <n v="132"/>
    <n v="252"/>
    <m/>
  </r>
  <r>
    <d v="2019-08-02T00:00:00"/>
    <x v="2"/>
    <x v="6"/>
    <n v="6.04"/>
    <n v="0"/>
    <n v="0"/>
    <n v="0"/>
    <n v="0"/>
    <n v="0"/>
    <n v="2.0099999999999998"/>
    <n v="278"/>
    <n v="538"/>
    <m/>
  </r>
  <r>
    <d v="2019-08-03T00:00:00"/>
    <x v="3"/>
    <x v="6"/>
    <n v="13"/>
    <n v="0"/>
    <n v="0"/>
    <n v="0"/>
    <n v="0"/>
    <n v="0"/>
    <n v="2"/>
    <n v="158"/>
    <n v="218"/>
    <m/>
  </r>
  <r>
    <d v="2019-08-04T00:00:00"/>
    <x v="4"/>
    <x v="6"/>
    <n v="41"/>
    <n v="4"/>
    <n v="0"/>
    <n v="0"/>
    <n v="0"/>
    <n v="0"/>
    <n v="0"/>
    <n v="216"/>
    <n v="215"/>
    <m/>
  </r>
  <r>
    <d v="2019-08-05T00:00:00"/>
    <x v="5"/>
    <x v="6"/>
    <n v="11"/>
    <n v="0"/>
    <n v="0"/>
    <n v="0"/>
    <n v="0"/>
    <n v="0"/>
    <n v="0"/>
    <n v="118"/>
    <n v="86"/>
    <m/>
  </r>
  <r>
    <d v="2019-08-06T00:00:00"/>
    <x v="6"/>
    <x v="6"/>
    <n v="34"/>
    <n v="4"/>
    <n v="0"/>
    <n v="0"/>
    <n v="0"/>
    <n v="0"/>
    <n v="0"/>
    <n v="164"/>
    <n v="119"/>
    <m/>
  </r>
  <r>
    <d v="2019-08-07T00:00:00"/>
    <x v="7"/>
    <x v="6"/>
    <n v="16"/>
    <n v="0"/>
    <n v="1"/>
    <n v="0"/>
    <n v="0"/>
    <n v="0"/>
    <n v="2"/>
    <n v="114"/>
    <n v="83"/>
    <m/>
  </r>
  <r>
    <d v="2019-08-08T00:00:00"/>
    <x v="8"/>
    <x v="6"/>
    <n v="18"/>
    <n v="0"/>
    <n v="0"/>
    <n v="0"/>
    <n v="0"/>
    <n v="0"/>
    <n v="0"/>
    <n v="129"/>
    <n v="94"/>
    <m/>
  </r>
  <r>
    <d v="2019-08-09T00:00:00"/>
    <x v="9"/>
    <x v="6"/>
    <n v="21"/>
    <n v="0"/>
    <n v="0"/>
    <n v="0"/>
    <n v="0"/>
    <n v="0"/>
    <n v="0"/>
    <n v="95"/>
    <n v="68"/>
    <m/>
  </r>
  <r>
    <d v="2019-08-10T00:00:00"/>
    <x v="10"/>
    <x v="6"/>
    <n v="13"/>
    <n v="1"/>
    <n v="0"/>
    <n v="0"/>
    <n v="0"/>
    <n v="0"/>
    <n v="1"/>
    <n v="88"/>
    <n v="64"/>
    <m/>
  </r>
  <r>
    <d v="2019-08-11T00:00:00"/>
    <x v="11"/>
    <x v="6"/>
    <n v="13"/>
    <n v="0"/>
    <n v="0"/>
    <n v="0"/>
    <n v="0"/>
    <n v="0"/>
    <n v="0"/>
    <n v="46"/>
    <n v="33"/>
    <m/>
  </r>
  <r>
    <d v="2019-08-12T00:00:00"/>
    <x v="12"/>
    <x v="6"/>
    <n v="39"/>
    <n v="0"/>
    <n v="0"/>
    <n v="0"/>
    <n v="0"/>
    <n v="0"/>
    <n v="1"/>
    <n v="54"/>
    <n v="39"/>
    <m/>
  </r>
  <r>
    <d v="2019-08-13T00:00:00"/>
    <x v="13"/>
    <x v="6"/>
    <n v="24"/>
    <n v="1"/>
    <n v="0"/>
    <n v="0"/>
    <n v="0"/>
    <n v="0"/>
    <n v="0"/>
    <n v="86"/>
    <n v="62"/>
    <m/>
  </r>
  <r>
    <d v="2019-08-14T00:00:00"/>
    <x v="14"/>
    <x v="6"/>
    <n v="20"/>
    <n v="0"/>
    <n v="0"/>
    <n v="0"/>
    <n v="0"/>
    <n v="0"/>
    <n v="2"/>
    <n v="39"/>
    <n v="29"/>
    <m/>
  </r>
  <r>
    <d v="2019-08-15T00:00:00"/>
    <x v="15"/>
    <x v="6"/>
    <n v="30"/>
    <n v="0"/>
    <n v="0"/>
    <n v="0"/>
    <n v="0"/>
    <n v="0"/>
    <n v="0"/>
    <n v="25"/>
    <n v="18"/>
    <m/>
  </r>
  <r>
    <d v="2019-08-16T00:00:00"/>
    <x v="16"/>
    <x v="6"/>
    <n v="19"/>
    <n v="2"/>
    <n v="0"/>
    <n v="0"/>
    <n v="0"/>
    <n v="0"/>
    <n v="0"/>
    <n v="26"/>
    <n v="18"/>
    <m/>
  </r>
  <r>
    <d v="2019-08-17T00:00:00"/>
    <x v="17"/>
    <x v="6"/>
    <n v="30"/>
    <n v="1"/>
    <n v="0"/>
    <n v="0"/>
    <n v="0"/>
    <n v="0"/>
    <n v="0"/>
    <n v="8"/>
    <n v="6"/>
    <m/>
  </r>
  <r>
    <d v="2019-08-18T00:00:00"/>
    <x v="18"/>
    <x v="6"/>
    <n v="45"/>
    <n v="0"/>
    <n v="0"/>
    <n v="0"/>
    <n v="0"/>
    <n v="0"/>
    <n v="0"/>
    <n v="8"/>
    <n v="5"/>
    <m/>
  </r>
  <r>
    <d v="2019-08-19T00:00:00"/>
    <x v="19"/>
    <x v="6"/>
    <n v="55"/>
    <n v="3"/>
    <n v="0"/>
    <n v="0"/>
    <n v="0"/>
    <n v="0"/>
    <n v="0"/>
    <n v="12"/>
    <n v="9"/>
    <m/>
  </r>
  <r>
    <d v="2019-08-20T00:00:00"/>
    <x v="20"/>
    <x v="6"/>
    <n v="71"/>
    <n v="3"/>
    <n v="0"/>
    <n v="0"/>
    <n v="0"/>
    <n v="0"/>
    <n v="0"/>
    <n v="6"/>
    <n v="5"/>
    <m/>
  </r>
  <r>
    <d v="2019-08-21T00:00:00"/>
    <x v="21"/>
    <x v="6"/>
    <n v="57"/>
    <n v="1"/>
    <n v="0"/>
    <n v="0"/>
    <n v="0"/>
    <n v="0"/>
    <n v="0"/>
    <n v="12"/>
    <n v="9"/>
    <m/>
  </r>
  <r>
    <d v="2019-08-22T00:00:00"/>
    <x v="22"/>
    <x v="6"/>
    <n v="67"/>
    <n v="3"/>
    <n v="0"/>
    <n v="0"/>
    <n v="0"/>
    <n v="0"/>
    <n v="0"/>
    <n v="10"/>
    <n v="8"/>
    <m/>
  </r>
  <r>
    <d v="2019-08-23T00:00:00"/>
    <x v="23"/>
    <x v="6"/>
    <n v="49"/>
    <n v="7"/>
    <n v="0"/>
    <n v="0"/>
    <n v="0"/>
    <n v="0"/>
    <n v="0"/>
    <n v="12"/>
    <n v="8"/>
    <m/>
  </r>
  <r>
    <d v="2019-08-24T00:00:00"/>
    <x v="24"/>
    <x v="6"/>
    <n v="71"/>
    <n v="1"/>
    <n v="0"/>
    <n v="0"/>
    <n v="0"/>
    <n v="0"/>
    <n v="0"/>
    <n v="6"/>
    <n v="5"/>
    <m/>
  </r>
  <r>
    <d v="2019-08-25T00:00:00"/>
    <x v="25"/>
    <x v="6"/>
    <n v="43"/>
    <n v="0"/>
    <n v="0"/>
    <n v="0"/>
    <n v="1"/>
    <n v="0"/>
    <n v="1"/>
    <n v="7"/>
    <n v="5"/>
    <m/>
  </r>
  <r>
    <d v="2019-08-26T00:00:00"/>
    <x v="26"/>
    <x v="6"/>
    <n v="113"/>
    <n v="13"/>
    <n v="0"/>
    <n v="0"/>
    <n v="0"/>
    <n v="0"/>
    <n v="0"/>
    <n v="8"/>
    <n v="5"/>
    <m/>
  </r>
  <r>
    <d v="2019-08-27T00:00:00"/>
    <x v="27"/>
    <x v="6"/>
    <n v="60"/>
    <n v="15"/>
    <n v="0"/>
    <n v="0"/>
    <n v="0"/>
    <n v="1"/>
    <n v="0"/>
    <n v="10"/>
    <n v="7"/>
    <m/>
  </r>
  <r>
    <d v="2019-08-28T00:00:00"/>
    <x v="28"/>
    <x v="6"/>
    <n v="50"/>
    <n v="9"/>
    <n v="0"/>
    <n v="0"/>
    <n v="3"/>
    <n v="0"/>
    <n v="0"/>
    <n v="5"/>
    <n v="4"/>
    <m/>
  </r>
  <r>
    <d v="2019-08-29T00:00:00"/>
    <x v="29"/>
    <x v="6"/>
    <n v="17"/>
    <n v="7"/>
    <n v="0"/>
    <n v="0"/>
    <n v="0"/>
    <n v="0"/>
    <n v="0"/>
    <n v="3"/>
    <n v="2"/>
    <m/>
  </r>
  <r>
    <d v="2019-08-30T00:00:00"/>
    <x v="30"/>
    <x v="6"/>
    <n v="32"/>
    <n v="5"/>
    <n v="0"/>
    <n v="0"/>
    <n v="0"/>
    <n v="0"/>
    <n v="0"/>
    <n v="3"/>
    <n v="3"/>
    <m/>
  </r>
  <r>
    <d v="2019-08-31T00:00:00"/>
    <x v="31"/>
    <x v="6"/>
    <n v="26"/>
    <n v="5"/>
    <n v="0"/>
    <n v="0"/>
    <n v="0"/>
    <n v="0"/>
    <n v="0"/>
    <n v="2"/>
    <n v="2"/>
    <m/>
  </r>
  <r>
    <d v="2019-09-01T00:00:00"/>
    <x v="32"/>
    <x v="6"/>
    <n v="54"/>
    <n v="4"/>
    <n v="0"/>
    <n v="0"/>
    <n v="0"/>
    <n v="0"/>
    <n v="0"/>
    <n v="0"/>
    <n v="0"/>
    <m/>
  </r>
  <r>
    <d v="2019-09-02T00:00:00"/>
    <x v="33"/>
    <x v="6"/>
    <n v="64"/>
    <n v="7"/>
    <n v="0"/>
    <n v="0"/>
    <n v="0"/>
    <n v="0"/>
    <n v="0"/>
    <n v="1"/>
    <n v="0"/>
    <m/>
  </r>
  <r>
    <d v="2019-09-03T00:00:00"/>
    <x v="34"/>
    <x v="6"/>
    <n v="106"/>
    <n v="9"/>
    <n v="0"/>
    <n v="0"/>
    <n v="0"/>
    <n v="0"/>
    <n v="0"/>
    <n v="2"/>
    <n v="1"/>
    <m/>
  </r>
  <r>
    <d v="2019-09-04T00:00:00"/>
    <x v="35"/>
    <x v="6"/>
    <n v="75"/>
    <n v="14"/>
    <n v="0"/>
    <n v="0"/>
    <n v="0"/>
    <n v="0"/>
    <n v="0"/>
    <n v="2"/>
    <n v="1"/>
    <m/>
  </r>
  <r>
    <d v="2019-09-05T00:00:00"/>
    <x v="36"/>
    <x v="6"/>
    <n v="46"/>
    <n v="16"/>
    <n v="0"/>
    <n v="0"/>
    <n v="0"/>
    <n v="0"/>
    <n v="0"/>
    <n v="0"/>
    <n v="0"/>
    <m/>
  </r>
  <r>
    <d v="2019-09-06T00:00:00"/>
    <x v="37"/>
    <x v="6"/>
    <n v="25"/>
    <n v="10"/>
    <n v="0"/>
    <n v="0"/>
    <n v="0"/>
    <n v="0"/>
    <n v="0"/>
    <n v="1"/>
    <n v="1"/>
    <m/>
  </r>
  <r>
    <d v="2019-09-07T00:00:00"/>
    <x v="38"/>
    <x v="6"/>
    <n v="29"/>
    <n v="7"/>
    <n v="0"/>
    <n v="0"/>
    <n v="0"/>
    <n v="0"/>
    <n v="0"/>
    <n v="1"/>
    <n v="0"/>
    <m/>
  </r>
  <r>
    <d v="2019-09-08T00:00:00"/>
    <x v="39"/>
    <x v="6"/>
    <n v="37"/>
    <n v="12"/>
    <n v="0"/>
    <n v="0"/>
    <n v="0"/>
    <n v="0"/>
    <n v="0"/>
    <n v="0"/>
    <n v="0"/>
    <m/>
  </r>
  <r>
    <d v="2019-09-09T00:00:00"/>
    <x v="40"/>
    <x v="6"/>
    <n v="39"/>
    <n v="15"/>
    <n v="0"/>
    <n v="0"/>
    <n v="1"/>
    <n v="0"/>
    <n v="0"/>
    <n v="1"/>
    <n v="0"/>
    <m/>
  </r>
  <r>
    <d v="2019-09-10T00:00:00"/>
    <x v="41"/>
    <x v="6"/>
    <n v="87"/>
    <n v="26"/>
    <n v="0"/>
    <n v="0"/>
    <n v="0"/>
    <n v="0"/>
    <n v="0"/>
    <n v="1"/>
    <n v="0"/>
    <m/>
  </r>
  <r>
    <d v="2019-09-11T00:00:00"/>
    <x v="42"/>
    <x v="6"/>
    <n v="78"/>
    <n v="11"/>
    <n v="0"/>
    <n v="0"/>
    <n v="0"/>
    <n v="0"/>
    <n v="0"/>
    <n v="1"/>
    <n v="0"/>
    <m/>
  </r>
  <r>
    <d v="2019-09-12T00:00:00"/>
    <x v="43"/>
    <x v="6"/>
    <n v="155"/>
    <n v="8"/>
    <n v="0"/>
    <n v="0"/>
    <n v="7"/>
    <n v="0"/>
    <n v="0"/>
    <n v="1"/>
    <n v="1"/>
    <m/>
  </r>
  <r>
    <d v="2019-09-13T00:00:00"/>
    <x v="44"/>
    <x v="6"/>
    <n v="212"/>
    <n v="31"/>
    <n v="0"/>
    <n v="0"/>
    <n v="0"/>
    <n v="2"/>
    <n v="5"/>
    <n v="12"/>
    <n v="9"/>
    <m/>
  </r>
  <r>
    <d v="2019-09-14T00:00:00"/>
    <x v="45"/>
    <x v="6"/>
    <n v="80"/>
    <n v="25"/>
    <n v="0"/>
    <n v="0"/>
    <n v="1"/>
    <n v="0"/>
    <n v="3"/>
    <n v="21"/>
    <n v="16"/>
    <m/>
  </r>
  <r>
    <d v="2019-09-15T00:00:00"/>
    <x v="46"/>
    <x v="6"/>
    <n v="129"/>
    <n v="13"/>
    <n v="0"/>
    <n v="0"/>
    <n v="2"/>
    <n v="1"/>
    <n v="0"/>
    <n v="8"/>
    <n v="5"/>
    <m/>
  </r>
  <r>
    <d v="2019-09-16T00:00:00"/>
    <x v="47"/>
    <x v="6"/>
    <n v="80"/>
    <n v="18"/>
    <n v="0"/>
    <n v="0"/>
    <n v="0"/>
    <n v="0"/>
    <n v="0"/>
    <n v="7"/>
    <n v="5"/>
    <m/>
  </r>
  <r>
    <d v="2019-09-17T00:00:00"/>
    <x v="48"/>
    <x v="6"/>
    <n v="94"/>
    <n v="23"/>
    <n v="0"/>
    <n v="0"/>
    <n v="0"/>
    <n v="0"/>
    <n v="0"/>
    <n v="6"/>
    <n v="5"/>
    <m/>
  </r>
  <r>
    <d v="2019-09-18T00:00:00"/>
    <x v="49"/>
    <x v="6"/>
    <n v="99"/>
    <n v="31"/>
    <n v="0"/>
    <n v="0"/>
    <n v="0"/>
    <n v="0"/>
    <n v="0"/>
    <n v="6"/>
    <n v="4"/>
    <m/>
  </r>
  <r>
    <d v="2019-09-19T00:00:00"/>
    <x v="50"/>
    <x v="6"/>
    <n v="33"/>
    <n v="21"/>
    <n v="0"/>
    <n v="0"/>
    <n v="0"/>
    <n v="0"/>
    <n v="0"/>
    <n v="11"/>
    <n v="8"/>
    <m/>
  </r>
  <r>
    <d v="2019-09-20T00:00:00"/>
    <x v="51"/>
    <x v="6"/>
    <n v="51"/>
    <n v="27"/>
    <n v="0"/>
    <n v="0"/>
    <n v="0"/>
    <n v="0"/>
    <n v="0"/>
    <n v="3"/>
    <n v="3"/>
    <m/>
  </r>
  <r>
    <d v="2019-09-21T00:00:00"/>
    <x v="52"/>
    <x v="6"/>
    <n v="59"/>
    <n v="22"/>
    <n v="0"/>
    <n v="0"/>
    <n v="1"/>
    <n v="0"/>
    <n v="1"/>
    <n v="6"/>
    <n v="5"/>
    <m/>
  </r>
  <r>
    <d v="2019-09-22T00:00:00"/>
    <x v="53"/>
    <x v="6"/>
    <n v="31"/>
    <n v="8"/>
    <n v="0"/>
    <n v="0"/>
    <n v="0"/>
    <n v="0"/>
    <n v="0"/>
    <n v="4"/>
    <n v="3"/>
    <m/>
  </r>
  <r>
    <d v="2019-09-23T00:00:00"/>
    <x v="54"/>
    <x v="6"/>
    <n v="39"/>
    <n v="10"/>
    <n v="0"/>
    <n v="0"/>
    <n v="0"/>
    <n v="0"/>
    <n v="0"/>
    <n v="7"/>
    <n v="5"/>
    <m/>
  </r>
  <r>
    <d v="2019-09-24T00:00:00"/>
    <x v="55"/>
    <x v="6"/>
    <n v="53"/>
    <n v="13"/>
    <n v="0"/>
    <n v="0"/>
    <n v="1"/>
    <n v="0"/>
    <n v="0"/>
    <n v="6"/>
    <n v="5"/>
    <m/>
  </r>
  <r>
    <d v="2019-09-25T00:00:00"/>
    <x v="56"/>
    <x v="6"/>
    <n v="33"/>
    <n v="6"/>
    <n v="0"/>
    <n v="0"/>
    <n v="0"/>
    <n v="0"/>
    <n v="0"/>
    <n v="1"/>
    <n v="1"/>
    <m/>
  </r>
  <r>
    <d v="2019-09-26T00:00:00"/>
    <x v="57"/>
    <x v="6"/>
    <n v="25"/>
    <n v="5"/>
    <n v="0"/>
    <n v="0"/>
    <n v="0"/>
    <n v="0"/>
    <n v="0"/>
    <n v="3"/>
    <n v="2"/>
    <m/>
  </r>
  <r>
    <d v="2019-09-27T00:00:00"/>
    <x v="58"/>
    <x v="6"/>
    <n v="64"/>
    <n v="6"/>
    <n v="0"/>
    <n v="0"/>
    <n v="0"/>
    <n v="0"/>
    <n v="0"/>
    <n v="2"/>
    <n v="2"/>
    <m/>
  </r>
  <r>
    <d v="2019-09-28T00:00:00"/>
    <x v="59"/>
    <x v="6"/>
    <n v="35"/>
    <n v="21"/>
    <n v="0"/>
    <n v="0"/>
    <n v="0"/>
    <n v="0"/>
    <n v="0"/>
    <n v="3"/>
    <n v="2"/>
    <m/>
  </r>
  <r>
    <d v="2019-09-29T00:00:00"/>
    <x v="60"/>
    <x v="6"/>
    <n v="23"/>
    <n v="10"/>
    <n v="0"/>
    <n v="0"/>
    <n v="0"/>
    <n v="0"/>
    <n v="0"/>
    <n v="1"/>
    <n v="1"/>
    <m/>
  </r>
  <r>
    <d v="2019-09-30T00:00:00"/>
    <x v="61"/>
    <x v="6"/>
    <n v="22"/>
    <n v="9"/>
    <n v="0"/>
    <n v="0"/>
    <n v="0"/>
    <n v="0"/>
    <n v="0"/>
    <n v="3"/>
    <n v="3"/>
    <m/>
  </r>
  <r>
    <d v="2019-10-01T00:00:00"/>
    <x v="62"/>
    <x v="6"/>
    <n v="12"/>
    <n v="4"/>
    <n v="0"/>
    <n v="0"/>
    <n v="1"/>
    <n v="0"/>
    <n v="0"/>
    <n v="2"/>
    <n v="2"/>
    <m/>
  </r>
  <r>
    <d v="2019-10-02T00:00:00"/>
    <x v="63"/>
    <x v="6"/>
    <n v="16"/>
    <n v="1"/>
    <n v="0"/>
    <n v="0"/>
    <n v="6"/>
    <n v="0"/>
    <n v="0"/>
    <n v="3"/>
    <n v="3"/>
    <m/>
  </r>
  <r>
    <d v="2019-10-03T00:00:00"/>
    <x v="64"/>
    <x v="6"/>
    <n v="10"/>
    <n v="0"/>
    <n v="0"/>
    <n v="0"/>
    <n v="3"/>
    <n v="1"/>
    <n v="0"/>
    <n v="2"/>
    <n v="1"/>
    <m/>
  </r>
  <r>
    <d v="2019-10-04T00:00:00"/>
    <x v="65"/>
    <x v="6"/>
    <n v="33"/>
    <n v="4"/>
    <n v="0"/>
    <n v="0"/>
    <n v="2"/>
    <n v="0"/>
    <n v="1"/>
    <n v="1"/>
    <n v="0"/>
    <m/>
  </r>
  <r>
    <d v="2019-10-05T00:00:00"/>
    <x v="66"/>
    <x v="6"/>
    <n v="28"/>
    <n v="4"/>
    <n v="0"/>
    <n v="0"/>
    <n v="4"/>
    <n v="0"/>
    <n v="0"/>
    <n v="5"/>
    <n v="3"/>
    <m/>
  </r>
  <r>
    <d v="2019-10-06T00:00:00"/>
    <x v="67"/>
    <x v="6"/>
    <n v="16"/>
    <n v="1"/>
    <n v="0"/>
    <n v="0"/>
    <n v="5"/>
    <n v="0"/>
    <n v="1"/>
    <n v="5"/>
    <n v="4"/>
    <m/>
  </r>
  <r>
    <d v="2019-10-07T00:00:00"/>
    <x v="68"/>
    <x v="6"/>
    <n v="9"/>
    <n v="4"/>
    <n v="0"/>
    <n v="0"/>
    <n v="2"/>
    <n v="0"/>
    <n v="0"/>
    <n v="5"/>
    <n v="3"/>
    <m/>
  </r>
  <r>
    <d v="2019-10-08T00:00:00"/>
    <x v="69"/>
    <x v="6"/>
    <n v="22"/>
    <n v="0"/>
    <n v="0"/>
    <n v="0"/>
    <n v="4"/>
    <n v="1"/>
    <n v="0"/>
    <n v="5"/>
    <n v="3"/>
    <m/>
  </r>
  <r>
    <d v="2019-10-09T00:00:00"/>
    <x v="70"/>
    <x v="6"/>
    <n v="7"/>
    <n v="0"/>
    <n v="0"/>
    <n v="0"/>
    <n v="4"/>
    <n v="0"/>
    <n v="1"/>
    <n v="5"/>
    <n v="3"/>
    <m/>
  </r>
  <r>
    <d v="2019-10-10T00:00:00"/>
    <x v="71"/>
    <x v="6"/>
    <n v="4"/>
    <n v="2"/>
    <n v="0"/>
    <n v="0"/>
    <n v="9"/>
    <n v="0"/>
    <n v="0"/>
    <n v="6"/>
    <n v="5"/>
    <m/>
  </r>
  <r>
    <d v="2019-10-11T00:00:00"/>
    <x v="72"/>
    <x v="6"/>
    <n v="9"/>
    <n v="1"/>
    <n v="0"/>
    <n v="0"/>
    <n v="5"/>
    <n v="2"/>
    <n v="0"/>
    <n v="2"/>
    <n v="1"/>
    <m/>
  </r>
  <r>
    <d v="2019-10-12T00:00:00"/>
    <x v="73"/>
    <x v="6"/>
    <n v="3"/>
    <n v="1"/>
    <n v="0"/>
    <n v="0"/>
    <n v="4"/>
    <n v="0"/>
    <n v="0"/>
    <n v="2"/>
    <n v="2"/>
    <m/>
  </r>
  <r>
    <d v="2019-10-13T00:00:00"/>
    <x v="74"/>
    <x v="6"/>
    <n v="7"/>
    <n v="1"/>
    <n v="0"/>
    <n v="0"/>
    <n v="11"/>
    <n v="0"/>
    <n v="0"/>
    <n v="1"/>
    <n v="1"/>
    <m/>
  </r>
  <r>
    <d v="2019-10-14T00:00:00"/>
    <x v="75"/>
    <x v="6"/>
    <n v="6"/>
    <n v="4"/>
    <n v="0"/>
    <n v="0"/>
    <n v="15"/>
    <n v="2"/>
    <n v="0"/>
    <n v="1"/>
    <n v="0"/>
    <m/>
  </r>
  <r>
    <d v="2019-10-15T00:00:00"/>
    <x v="76"/>
    <x v="6"/>
    <n v="16"/>
    <n v="1"/>
    <n v="0"/>
    <n v="0"/>
    <n v="7"/>
    <n v="1"/>
    <n v="1"/>
    <n v="1"/>
    <n v="0"/>
    <m/>
  </r>
  <r>
    <d v="2019-10-16T00:00:00"/>
    <x v="77"/>
    <x v="6"/>
    <n v="90"/>
    <n v="4"/>
    <n v="0"/>
    <n v="0"/>
    <n v="27"/>
    <n v="2"/>
    <n v="1"/>
    <n v="4"/>
    <n v="3"/>
    <m/>
  </r>
  <r>
    <d v="2019-10-17T00:00:00"/>
    <x v="78"/>
    <x v="6"/>
    <n v="72"/>
    <n v="12"/>
    <n v="0"/>
    <n v="0"/>
    <n v="40"/>
    <n v="3"/>
    <n v="0"/>
    <n v="5"/>
    <n v="4"/>
    <m/>
  </r>
  <r>
    <d v="2019-10-18T00:00:00"/>
    <x v="79"/>
    <x v="6"/>
    <n v="9"/>
    <n v="3"/>
    <n v="0"/>
    <n v="0"/>
    <n v="2"/>
    <n v="0"/>
    <n v="0"/>
    <n v="5"/>
    <n v="3"/>
    <m/>
  </r>
  <r>
    <d v="2019-10-19T00:00:00"/>
    <x v="80"/>
    <x v="6"/>
    <n v="4"/>
    <n v="1"/>
    <n v="0"/>
    <n v="0"/>
    <n v="22"/>
    <n v="5"/>
    <n v="0"/>
    <n v="59"/>
    <n v="42"/>
    <m/>
  </r>
  <r>
    <d v="2019-10-20T00:00:00"/>
    <x v="81"/>
    <x v="6"/>
    <n v="2"/>
    <n v="0"/>
    <n v="0"/>
    <n v="0"/>
    <n v="5"/>
    <n v="5"/>
    <n v="1"/>
    <n v="34"/>
    <n v="24"/>
    <m/>
  </r>
  <r>
    <d v="2019-10-21T00:00:00"/>
    <x v="82"/>
    <x v="6"/>
    <n v="2"/>
    <n v="0"/>
    <n v="0"/>
    <n v="0"/>
    <n v="7"/>
    <n v="2"/>
    <n v="1"/>
    <n v="26"/>
    <n v="19"/>
    <m/>
  </r>
  <r>
    <d v="2019-10-22T00:00:00"/>
    <x v="83"/>
    <x v="6"/>
    <n v="5"/>
    <n v="1"/>
    <n v="0"/>
    <n v="0"/>
    <n v="8"/>
    <n v="2"/>
    <n v="1"/>
    <n v="24"/>
    <n v="17"/>
    <m/>
  </r>
  <r>
    <d v="2019-10-23T00:00:00"/>
    <x v="84"/>
    <x v="6"/>
    <n v="3"/>
    <n v="0"/>
    <n v="0"/>
    <n v="0"/>
    <n v="10"/>
    <n v="2"/>
    <n v="3"/>
    <n v="19"/>
    <n v="13"/>
    <m/>
  </r>
  <r>
    <d v="2019-10-24T00:00:00"/>
    <x v="85"/>
    <x v="6"/>
    <n v="0"/>
    <n v="0"/>
    <n v="0"/>
    <n v="0"/>
    <n v="12"/>
    <n v="4"/>
    <n v="1"/>
    <n v="10"/>
    <n v="7"/>
    <m/>
  </r>
  <r>
    <d v="2019-10-25T00:00:00"/>
    <x v="86"/>
    <x v="6"/>
    <n v="4"/>
    <n v="0"/>
    <n v="0"/>
    <n v="0"/>
    <n v="4"/>
    <n v="2"/>
    <n v="2"/>
    <n v="2"/>
    <n v="2"/>
    <m/>
  </r>
  <r>
    <d v="2019-10-26T00:00:00"/>
    <x v="87"/>
    <x v="6"/>
    <n v="26"/>
    <n v="6"/>
    <n v="0"/>
    <n v="0"/>
    <n v="0"/>
    <n v="0"/>
    <n v="0"/>
    <n v="3"/>
    <n v="3"/>
    <m/>
  </r>
  <r>
    <d v="2019-10-27T00:00:00"/>
    <x v="88"/>
    <x v="6"/>
    <n v="4"/>
    <n v="1"/>
    <n v="0"/>
    <n v="0"/>
    <n v="1"/>
    <n v="2"/>
    <n v="0"/>
    <n v="9"/>
    <n v="7"/>
    <m/>
  </r>
  <r>
    <d v="2019-10-28T00:00:00"/>
    <x v="89"/>
    <x v="6"/>
    <n v="0"/>
    <n v="1"/>
    <n v="0"/>
    <n v="0"/>
    <n v="2"/>
    <n v="1"/>
    <n v="0"/>
    <n v="9"/>
    <n v="7"/>
    <m/>
  </r>
  <r>
    <d v="2019-10-29T00:00:00"/>
    <x v="90"/>
    <x v="6"/>
    <n v="1"/>
    <n v="4"/>
    <n v="0"/>
    <n v="0"/>
    <n v="2"/>
    <n v="4"/>
    <n v="1"/>
    <n v="0"/>
    <n v="0"/>
    <m/>
  </r>
  <r>
    <d v="2019-10-30T00:00:00"/>
    <x v="91"/>
    <x v="6"/>
    <n v="0"/>
    <n v="1"/>
    <n v="0"/>
    <n v="0"/>
    <n v="1"/>
    <n v="3"/>
    <n v="0"/>
    <n v="1"/>
    <n v="1"/>
    <m/>
  </r>
  <r>
    <d v="2019-10-31T00:00:00"/>
    <x v="92"/>
    <x v="6"/>
    <n v="0"/>
    <n v="1"/>
    <n v="0"/>
    <n v="0"/>
    <n v="2"/>
    <n v="2"/>
    <n v="1"/>
    <n v="3"/>
    <n v="2"/>
    <m/>
  </r>
  <r>
    <d v="2019-11-01T00:00:00"/>
    <x v="93"/>
    <x v="6"/>
    <n v="0"/>
    <n v="0"/>
    <n v="0"/>
    <n v="0"/>
    <n v="1"/>
    <n v="3"/>
    <n v="1"/>
    <n v="3"/>
    <n v="3"/>
    <m/>
  </r>
  <r>
    <d v="2019-11-02T00:00:00"/>
    <x v="94"/>
    <x v="6"/>
    <n v="0"/>
    <n v="5"/>
    <n v="0"/>
    <n v="0"/>
    <n v="5"/>
    <n v="6"/>
    <n v="0"/>
    <n v="2"/>
    <n v="1"/>
    <m/>
  </r>
  <r>
    <d v="2019-11-03T00:00:00"/>
    <x v="95"/>
    <x v="6"/>
    <n v="0"/>
    <n v="4"/>
    <n v="0"/>
    <n v="0"/>
    <n v="2"/>
    <n v="0"/>
    <n v="0"/>
    <n v="4"/>
    <n v="3"/>
    <m/>
  </r>
  <r>
    <d v="2019-11-04T00:00:00"/>
    <x v="96"/>
    <x v="6"/>
    <n v="0"/>
    <n v="0"/>
    <n v="0"/>
    <n v="0"/>
    <n v="2"/>
    <n v="0"/>
    <n v="0"/>
    <n v="1"/>
    <n v="1"/>
    <m/>
  </r>
  <r>
    <d v="2019-11-05T00:00:00"/>
    <x v="97"/>
    <x v="6"/>
    <n v="0"/>
    <n v="3"/>
    <n v="0"/>
    <n v="0"/>
    <n v="1.5"/>
    <n v="0.5"/>
    <n v="1"/>
    <n v="1"/>
    <n v="1"/>
    <m/>
  </r>
  <r>
    <d v="2019-11-06T00:00:00"/>
    <x v="98"/>
    <x v="6"/>
    <n v="0"/>
    <n v="6"/>
    <n v="0"/>
    <n v="0"/>
    <n v="1"/>
    <n v="1"/>
    <n v="2"/>
    <n v="1"/>
    <n v="1"/>
    <m/>
  </r>
  <r>
    <d v="2019-11-07T00:00:00"/>
    <x v="99"/>
    <x v="6"/>
    <n v="0"/>
    <n v="0"/>
    <n v="0"/>
    <n v="0"/>
    <n v="2"/>
    <n v="0"/>
    <n v="0"/>
    <n v="1"/>
    <n v="0"/>
    <m/>
  </r>
  <r>
    <d v="2019-11-08T00:00:00"/>
    <x v="100"/>
    <x v="6"/>
    <n v="0"/>
    <n v="5"/>
    <n v="0"/>
    <n v="0"/>
    <n v="0"/>
    <n v="6"/>
    <n v="0"/>
    <n v="4"/>
    <n v="3"/>
    <m/>
  </r>
  <r>
    <d v="2019-11-09T00:00:00"/>
    <x v="101"/>
    <x v="6"/>
    <n v="2"/>
    <n v="0"/>
    <n v="0"/>
    <n v="0"/>
    <n v="1"/>
    <n v="0"/>
    <n v="3"/>
    <n v="1"/>
    <n v="0"/>
    <m/>
  </r>
  <r>
    <d v="2019-11-10T00:00:00"/>
    <x v="102"/>
    <x v="6"/>
    <n v="0"/>
    <n v="2"/>
    <n v="0"/>
    <n v="0"/>
    <n v="0"/>
    <n v="0"/>
    <n v="0"/>
    <n v="1"/>
    <n v="1"/>
    <m/>
  </r>
  <r>
    <d v="2019-11-11T00:00:00"/>
    <x v="103"/>
    <x v="6"/>
    <n v="1"/>
    <n v="0"/>
    <n v="0"/>
    <n v="0"/>
    <n v="0"/>
    <n v="0"/>
    <n v="0"/>
    <n v="1"/>
    <n v="0"/>
    <m/>
  </r>
  <r>
    <d v="2019-11-12T00:00:00"/>
    <x v="104"/>
    <x v="6"/>
    <n v="0"/>
    <n v="4"/>
    <n v="0"/>
    <n v="0"/>
    <n v="0"/>
    <n v="0"/>
    <n v="0"/>
    <n v="2"/>
    <n v="1"/>
    <m/>
  </r>
  <r>
    <d v="2019-11-13T00:00:00"/>
    <x v="105"/>
    <x v="6"/>
    <n v="0"/>
    <n v="2.5"/>
    <n v="0"/>
    <n v="0"/>
    <n v="0"/>
    <n v="0"/>
    <n v="2"/>
    <n v="1"/>
    <n v="1"/>
    <m/>
  </r>
  <r>
    <d v="2019-11-14T00:00:00"/>
    <x v="106"/>
    <x v="6"/>
    <n v="0.2"/>
    <n v="2"/>
    <n v="0"/>
    <n v="0"/>
    <n v="0"/>
    <n v="0"/>
    <n v="2.2000000000000002"/>
    <n v="1"/>
    <n v="0"/>
    <m/>
  </r>
  <r>
    <d v="2019-11-15T00:00:00"/>
    <x v="107"/>
    <x v="6"/>
    <n v="0.4"/>
    <n v="1.5"/>
    <n v="0"/>
    <n v="0"/>
    <n v="0"/>
    <n v="0"/>
    <n v="2.4"/>
    <n v="1"/>
    <n v="0"/>
    <m/>
  </r>
  <r>
    <d v="2019-11-16T00:00:00"/>
    <x v="108"/>
    <x v="6"/>
    <n v="0.6"/>
    <n v="1"/>
    <n v="0"/>
    <n v="0"/>
    <n v="0"/>
    <n v="0"/>
    <n v="2.6"/>
    <n v="1"/>
    <n v="0"/>
    <m/>
  </r>
  <r>
    <d v="2019-11-17T00:00:00"/>
    <x v="109"/>
    <x v="6"/>
    <n v="0.8"/>
    <n v="0.5"/>
    <n v="0"/>
    <n v="0"/>
    <n v="0"/>
    <n v="0"/>
    <n v="2.8"/>
    <n v="0"/>
    <n v="0"/>
    <m/>
  </r>
  <r>
    <d v="2019-11-18T00:00:00"/>
    <x v="110"/>
    <x v="6"/>
    <n v="1"/>
    <n v="0"/>
    <n v="0"/>
    <n v="0"/>
    <n v="0"/>
    <n v="0"/>
    <n v="3"/>
    <n v="0"/>
    <n v="0"/>
    <m/>
  </r>
  <r>
    <d v="2019-11-19T00:00:00"/>
    <x v="111"/>
    <x v="6"/>
    <n v="1"/>
    <n v="0"/>
    <n v="0"/>
    <n v="0"/>
    <n v="1"/>
    <n v="0"/>
    <n v="1"/>
    <n v="1"/>
    <n v="0"/>
    <m/>
  </r>
  <r>
    <d v="2019-11-20T00:00:00"/>
    <x v="112"/>
    <x v="6"/>
    <m/>
    <m/>
    <m/>
    <m/>
    <m/>
    <m/>
    <m/>
    <m/>
    <m/>
    <m/>
  </r>
  <r>
    <d v="2019-11-21T00:00:00"/>
    <x v="113"/>
    <x v="6"/>
    <m/>
    <m/>
    <m/>
    <m/>
    <m/>
    <m/>
    <m/>
    <m/>
    <m/>
    <m/>
  </r>
  <r>
    <d v="2019-11-22T00:00:00"/>
    <x v="114"/>
    <x v="6"/>
    <m/>
    <m/>
    <m/>
    <m/>
    <m/>
    <m/>
    <m/>
    <m/>
    <m/>
    <m/>
  </r>
  <r>
    <d v="2019-11-23T00:00:00"/>
    <x v="115"/>
    <x v="6"/>
    <m/>
    <m/>
    <m/>
    <m/>
    <m/>
    <m/>
    <m/>
    <m/>
    <m/>
    <m/>
  </r>
  <r>
    <d v="2019-11-24T00:00:00"/>
    <x v="116"/>
    <x v="6"/>
    <m/>
    <m/>
    <m/>
    <m/>
    <m/>
    <m/>
    <m/>
    <m/>
    <m/>
    <m/>
  </r>
  <r>
    <d v="2019-11-25T00:00:00"/>
    <x v="117"/>
    <x v="6"/>
    <m/>
    <m/>
    <m/>
    <m/>
    <m/>
    <m/>
    <m/>
    <m/>
    <m/>
    <m/>
  </r>
  <r>
    <d v="2019-11-26T00:00:00"/>
    <x v="118"/>
    <x v="6"/>
    <m/>
    <m/>
    <m/>
    <m/>
    <m/>
    <m/>
    <m/>
    <m/>
    <m/>
    <m/>
  </r>
  <r>
    <d v="2019-11-27T00:00:00"/>
    <x v="119"/>
    <x v="6"/>
    <m/>
    <m/>
    <m/>
    <m/>
    <m/>
    <m/>
    <m/>
    <m/>
    <m/>
    <m/>
  </r>
  <r>
    <d v="2019-11-28T00:00:00"/>
    <x v="120"/>
    <x v="6"/>
    <m/>
    <m/>
    <m/>
    <m/>
    <m/>
    <m/>
    <m/>
    <m/>
    <m/>
    <m/>
  </r>
  <r>
    <d v="2019-11-29T00:00:00"/>
    <x v="121"/>
    <x v="6"/>
    <m/>
    <m/>
    <m/>
    <m/>
    <m/>
    <m/>
    <m/>
    <m/>
    <m/>
    <m/>
  </r>
  <r>
    <d v="2019-11-30T00:00:00"/>
    <x v="122"/>
    <x v="6"/>
    <m/>
    <m/>
    <m/>
    <m/>
    <m/>
    <m/>
    <m/>
    <m/>
    <m/>
    <m/>
  </r>
  <r>
    <d v="2020-07-31T00:00:00"/>
    <x v="0"/>
    <x v="7"/>
    <n v="20"/>
    <n v="0"/>
    <n v="2.04"/>
    <n v="0"/>
    <n v="0"/>
    <n v="0"/>
    <n v="5"/>
    <n v="128127"/>
    <n v="38707"/>
    <m/>
  </r>
  <r>
    <d v="2020-08-01T00:00:00"/>
    <x v="1"/>
    <x v="7"/>
    <n v="0"/>
    <n v="0"/>
    <n v="0"/>
    <n v="0"/>
    <n v="0"/>
    <n v="0"/>
    <n v="0"/>
    <n v="78"/>
    <n v="78"/>
    <m/>
  </r>
  <r>
    <d v="2020-08-02T00:00:00"/>
    <x v="2"/>
    <x v="7"/>
    <n v="3"/>
    <n v="0"/>
    <n v="0"/>
    <n v="0"/>
    <n v="0"/>
    <n v="0"/>
    <n v="0"/>
    <n v="182"/>
    <n v="182"/>
    <m/>
  </r>
  <r>
    <d v="2020-08-03T00:00:00"/>
    <x v="3"/>
    <x v="7"/>
    <n v="4"/>
    <n v="0"/>
    <n v="0"/>
    <n v="0"/>
    <n v="0"/>
    <n v="0"/>
    <n v="0"/>
    <n v="156"/>
    <n v="156"/>
    <m/>
  </r>
  <r>
    <d v="2020-08-04T00:00:00"/>
    <x v="4"/>
    <x v="7"/>
    <n v="1"/>
    <n v="0"/>
    <n v="0"/>
    <n v="0"/>
    <n v="0"/>
    <n v="0"/>
    <n v="0"/>
    <n v="70"/>
    <n v="70"/>
    <m/>
  </r>
  <r>
    <d v="2020-08-05T00:00:00"/>
    <x v="5"/>
    <x v="7"/>
    <n v="2.0299999999999998"/>
    <n v="2.0299999999999998"/>
    <n v="0"/>
    <n v="0"/>
    <n v="0"/>
    <n v="0"/>
    <n v="1.02"/>
    <n v="52"/>
    <n v="52"/>
    <m/>
  </r>
  <r>
    <d v="2020-08-06T00:00:00"/>
    <x v="6"/>
    <x v="7"/>
    <n v="5.16"/>
    <n v="2.06"/>
    <n v="0"/>
    <n v="0"/>
    <n v="0"/>
    <n v="0"/>
    <n v="0"/>
    <n v="46"/>
    <n v="46"/>
    <m/>
  </r>
  <r>
    <d v="2020-08-07T00:00:00"/>
    <x v="7"/>
    <x v="7"/>
    <n v="7.34"/>
    <n v="3.14"/>
    <n v="0"/>
    <n v="0"/>
    <n v="0"/>
    <n v="0"/>
    <n v="0"/>
    <n v="150"/>
    <n v="150"/>
    <m/>
  </r>
  <r>
    <d v="2020-08-08T00:00:00"/>
    <x v="8"/>
    <x v="7"/>
    <n v="5.32"/>
    <n v="5.32"/>
    <n v="0"/>
    <n v="0"/>
    <n v="0"/>
    <n v="0"/>
    <n v="0"/>
    <n v="32"/>
    <n v="32"/>
    <m/>
  </r>
  <r>
    <d v="2020-08-09T00:00:00"/>
    <x v="9"/>
    <x v="7"/>
    <n v="34.56"/>
    <n v="0"/>
    <n v="0"/>
    <n v="0"/>
    <n v="0"/>
    <n v="0"/>
    <n v="0"/>
    <n v="68"/>
    <n v="68"/>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1">
  <r>
    <d v="1986-09-18T00:00:00"/>
    <x v="0"/>
    <x v="0"/>
    <n v="35"/>
    <m/>
    <m/>
    <m/>
    <n v="94"/>
    <m/>
    <n v="5"/>
    <n v="149"/>
    <m/>
    <n v="183"/>
  </r>
  <r>
    <d v="1986-09-19T00:00:00"/>
    <x v="1"/>
    <x v="0"/>
    <n v="448"/>
    <m/>
    <m/>
    <m/>
    <n v="197"/>
    <m/>
    <n v="13"/>
    <n v="342"/>
    <m/>
    <n v="799"/>
  </r>
  <r>
    <d v="1986-09-20T00:00:00"/>
    <x v="2"/>
    <x v="0"/>
    <n v="7"/>
    <m/>
    <m/>
    <m/>
    <n v="438"/>
    <m/>
    <n v="34"/>
    <n v="457"/>
    <m/>
    <n v="54"/>
  </r>
  <r>
    <d v="1986-09-21T00:00:00"/>
    <x v="3"/>
    <x v="0"/>
    <n v="836"/>
    <m/>
    <m/>
    <m/>
    <n v="634"/>
    <m/>
    <n v="26"/>
    <n v="1469"/>
    <m/>
    <n v="1339"/>
  </r>
  <r>
    <d v="1986-09-22T00:00:00"/>
    <x v="4"/>
    <x v="0"/>
    <n v="2103"/>
    <m/>
    <m/>
    <m/>
    <n v="1336"/>
    <m/>
    <n v="22"/>
    <n v="4947"/>
    <m/>
    <n v="1888"/>
  </r>
  <r>
    <d v="1986-09-23T00:00:00"/>
    <x v="5"/>
    <x v="0"/>
    <n v="504"/>
    <m/>
    <m/>
    <m/>
    <n v="1307"/>
    <m/>
    <n v="12"/>
    <n v="3979"/>
    <m/>
    <n v="977"/>
  </r>
  <r>
    <d v="1986-09-24T00:00:00"/>
    <x v="6"/>
    <x v="0"/>
    <n v="188"/>
    <m/>
    <m/>
    <m/>
    <n v="298"/>
    <m/>
    <n v="0"/>
    <n v="1282"/>
    <m/>
    <n v="489"/>
  </r>
  <r>
    <d v="1986-09-25T00:00:00"/>
    <x v="7"/>
    <x v="0"/>
    <n v="1273"/>
    <m/>
    <m/>
    <m/>
    <n v="568"/>
    <m/>
    <n v="20"/>
    <n v="3000"/>
    <m/>
    <n v="285"/>
  </r>
  <r>
    <d v="1986-09-26T00:00:00"/>
    <x v="8"/>
    <x v="0"/>
    <n v="1033"/>
    <m/>
    <m/>
    <m/>
    <n v="493"/>
    <m/>
    <n v="6"/>
    <n v="2137"/>
    <m/>
    <n v="140"/>
  </r>
  <r>
    <d v="1986-09-27T00:00:00"/>
    <x v="9"/>
    <x v="0"/>
    <n v="12"/>
    <m/>
    <m/>
    <m/>
    <n v="86"/>
    <m/>
    <n v="0"/>
    <n v="285"/>
    <m/>
    <n v="28"/>
  </r>
  <r>
    <d v="1986-09-28T00:00:00"/>
    <x v="10"/>
    <x v="0"/>
    <n v="302"/>
    <m/>
    <m/>
    <m/>
    <n v="272"/>
    <m/>
    <n v="3"/>
    <n v="1501"/>
    <m/>
    <n v="1577"/>
  </r>
  <r>
    <d v="1986-09-29T00:00:00"/>
    <x v="11"/>
    <x v="0"/>
    <n v="1442"/>
    <m/>
    <m/>
    <m/>
    <n v="677"/>
    <m/>
    <n v="3"/>
    <n v="1014"/>
    <m/>
    <n v="559"/>
  </r>
  <r>
    <d v="1986-09-30T00:00:00"/>
    <x v="12"/>
    <x v="0"/>
    <n v="830"/>
    <m/>
    <m/>
    <m/>
    <n v="643"/>
    <m/>
    <n v="4"/>
    <n v="791"/>
    <m/>
    <n v="622"/>
  </r>
  <r>
    <d v="1986-10-01T00:00:00"/>
    <x v="13"/>
    <x v="0"/>
    <n v="1816"/>
    <m/>
    <m/>
    <m/>
    <n v="561"/>
    <m/>
    <n v="1"/>
    <n v="934"/>
    <m/>
    <n v="1085"/>
  </r>
  <r>
    <d v="1986-10-02T00:00:00"/>
    <x v="14"/>
    <x v="0"/>
    <n v="1514"/>
    <m/>
    <m/>
    <m/>
    <n v="682"/>
    <m/>
    <n v="2"/>
    <n v="1443"/>
    <m/>
    <n v="439"/>
  </r>
  <r>
    <d v="1986-10-03T00:00:00"/>
    <x v="15"/>
    <x v="0"/>
    <n v="1754"/>
    <m/>
    <m/>
    <m/>
    <n v="596"/>
    <m/>
    <n v="8"/>
    <n v="894"/>
    <m/>
    <n v="407"/>
  </r>
  <r>
    <d v="1986-10-04T00:00:00"/>
    <x v="16"/>
    <x v="0"/>
    <n v="2363"/>
    <m/>
    <m/>
    <m/>
    <n v="1203"/>
    <m/>
    <n v="0"/>
    <n v="1214"/>
    <m/>
    <n v="332"/>
  </r>
  <r>
    <d v="1986-10-05T00:00:00"/>
    <x v="17"/>
    <x v="0"/>
    <n v="1831"/>
    <m/>
    <m/>
    <m/>
    <n v="1722"/>
    <m/>
    <n v="14"/>
    <n v="854"/>
    <m/>
    <n v="250"/>
  </r>
  <r>
    <d v="1986-10-06T00:00:00"/>
    <x v="18"/>
    <x v="0"/>
    <n v="955"/>
    <m/>
    <m/>
    <m/>
    <n v="1014"/>
    <m/>
    <n v="1"/>
    <n v="972"/>
    <m/>
    <n v="474"/>
  </r>
  <r>
    <d v="1986-10-07T00:00:00"/>
    <x v="19"/>
    <x v="0"/>
    <n v="804"/>
    <m/>
    <m/>
    <m/>
    <n v="1796"/>
    <m/>
    <n v="14"/>
    <n v="577"/>
    <m/>
    <n v="123"/>
  </r>
  <r>
    <d v="1986-10-08T00:00:00"/>
    <x v="20"/>
    <x v="0"/>
    <n v="607"/>
    <m/>
    <m/>
    <m/>
    <n v="2448"/>
    <m/>
    <n v="6"/>
    <n v="471"/>
    <m/>
    <n v="353"/>
  </r>
  <r>
    <d v="1986-10-09T00:00:00"/>
    <x v="21"/>
    <x v="0"/>
    <n v="489"/>
    <m/>
    <m/>
    <m/>
    <n v="2268"/>
    <m/>
    <n v="3"/>
    <n v="912"/>
    <m/>
    <n v="105"/>
  </r>
  <r>
    <d v="1986-10-10T00:00:00"/>
    <x v="22"/>
    <x v="0"/>
    <n v="368"/>
    <m/>
    <m/>
    <m/>
    <n v="1394"/>
    <m/>
    <n v="12"/>
    <n v="232"/>
    <m/>
    <n v="52"/>
  </r>
  <r>
    <d v="1986-10-11T00:00:00"/>
    <x v="23"/>
    <x v="0"/>
    <n v="265"/>
    <m/>
    <m/>
    <m/>
    <n v="928"/>
    <m/>
    <n v="2"/>
    <n v="404"/>
    <m/>
    <n v="127"/>
  </r>
  <r>
    <d v="1986-10-12T00:00:00"/>
    <x v="24"/>
    <x v="0"/>
    <n v="248"/>
    <m/>
    <m/>
    <m/>
    <n v="892"/>
    <m/>
    <n v="1"/>
    <n v="243"/>
    <m/>
    <n v="119"/>
  </r>
  <r>
    <d v="1986-10-13T00:00:00"/>
    <x v="25"/>
    <x v="0"/>
    <n v="202"/>
    <m/>
    <m/>
    <m/>
    <n v="841"/>
    <m/>
    <n v="2"/>
    <n v="116"/>
    <m/>
    <n v="77"/>
  </r>
  <r>
    <d v="1986-10-14T00:00:00"/>
    <x v="26"/>
    <x v="0"/>
    <n v="290"/>
    <m/>
    <m/>
    <m/>
    <n v="928"/>
    <m/>
    <n v="3"/>
    <n v="274"/>
    <m/>
    <n v="233"/>
  </r>
  <r>
    <d v="1986-10-15T00:00:00"/>
    <x v="27"/>
    <x v="0"/>
    <n v="750"/>
    <m/>
    <m/>
    <m/>
    <n v="1371"/>
    <m/>
    <n v="2"/>
    <n v="278"/>
    <m/>
    <n v="106"/>
  </r>
  <r>
    <d v="1986-10-16T00:00:00"/>
    <x v="28"/>
    <x v="0"/>
    <n v="236"/>
    <m/>
    <m/>
    <m/>
    <n v="1798"/>
    <m/>
    <n v="4"/>
    <n v="153"/>
    <m/>
    <n v="169"/>
  </r>
  <r>
    <d v="1986-10-17T00:00:00"/>
    <x v="29"/>
    <x v="0"/>
    <n v="145"/>
    <m/>
    <m/>
    <m/>
    <n v="650"/>
    <m/>
    <n v="0"/>
    <n v="78"/>
    <m/>
    <n v="183"/>
  </r>
  <r>
    <d v="1986-10-18T00:00:00"/>
    <x v="30"/>
    <x v="0"/>
    <n v="232"/>
    <m/>
    <m/>
    <m/>
    <n v="1375"/>
    <m/>
    <n v="7"/>
    <n v="136"/>
    <m/>
    <n v="46"/>
  </r>
  <r>
    <d v="1986-10-19T00:00:00"/>
    <x v="31"/>
    <x v="0"/>
    <n v="91"/>
    <m/>
    <m/>
    <m/>
    <n v="422"/>
    <m/>
    <n v="0"/>
    <n v="31"/>
    <m/>
    <n v="26"/>
  </r>
  <r>
    <d v="1986-10-20T00:00:00"/>
    <x v="32"/>
    <x v="0"/>
    <n v="199"/>
    <m/>
    <m/>
    <m/>
    <n v="1048"/>
    <m/>
    <n v="6"/>
    <n v="90"/>
    <m/>
    <n v="68"/>
  </r>
  <r>
    <d v="1986-10-21T00:00:00"/>
    <x v="33"/>
    <x v="0"/>
    <n v="187"/>
    <m/>
    <m/>
    <m/>
    <n v="630"/>
    <m/>
    <n v="5"/>
    <n v="173"/>
    <m/>
    <n v="46"/>
  </r>
  <r>
    <d v="1986-10-22T00:00:00"/>
    <x v="34"/>
    <x v="0"/>
    <n v="321"/>
    <m/>
    <m/>
    <m/>
    <n v="701"/>
    <m/>
    <n v="3"/>
    <n v="180"/>
    <m/>
    <n v="75"/>
  </r>
  <r>
    <d v="1986-10-23T00:00:00"/>
    <x v="35"/>
    <x v="0"/>
    <n v="452"/>
    <m/>
    <m/>
    <m/>
    <n v="1136"/>
    <m/>
    <n v="17"/>
    <n v="154"/>
    <m/>
    <n v="71"/>
  </r>
  <r>
    <d v="1986-10-24T00:00:00"/>
    <x v="36"/>
    <x v="0"/>
    <n v="223"/>
    <m/>
    <m/>
    <m/>
    <n v="481"/>
    <m/>
    <n v="15"/>
    <n v="150"/>
    <m/>
    <n v="35"/>
  </r>
  <r>
    <d v="1986-10-25T00:00:00"/>
    <x v="37"/>
    <x v="0"/>
    <n v="146"/>
    <m/>
    <m/>
    <m/>
    <n v="261"/>
    <m/>
    <n v="0"/>
    <n v="123"/>
    <m/>
    <n v="146"/>
  </r>
  <r>
    <d v="1986-10-26T00:00:00"/>
    <x v="38"/>
    <x v="0"/>
    <n v="47"/>
    <m/>
    <m/>
    <m/>
    <n v="104"/>
    <m/>
    <n v="1"/>
    <n v="36"/>
    <m/>
    <n v="64"/>
  </r>
  <r>
    <d v="1986-10-27T00:00:00"/>
    <x v="39"/>
    <x v="0"/>
    <n v="494"/>
    <m/>
    <m/>
    <m/>
    <n v="289"/>
    <m/>
    <n v="42"/>
    <n v="146"/>
    <m/>
    <n v="52"/>
  </r>
  <r>
    <d v="1986-10-28T00:00:00"/>
    <x v="40"/>
    <x v="0"/>
    <n v="0"/>
    <m/>
    <m/>
    <m/>
    <n v="0"/>
    <m/>
    <n v="0"/>
    <n v="0"/>
    <m/>
    <n v="0"/>
  </r>
  <r>
    <d v="1986-10-29T00:00:00"/>
    <x v="41"/>
    <x v="0"/>
    <n v="116"/>
    <m/>
    <m/>
    <m/>
    <n v="75"/>
    <m/>
    <n v="48"/>
    <n v="84"/>
    <m/>
    <n v="105"/>
  </r>
  <r>
    <d v="1986-10-30T00:00:00"/>
    <x v="42"/>
    <x v="0"/>
    <n v="136"/>
    <m/>
    <m/>
    <m/>
    <n v="10"/>
    <m/>
    <n v="27"/>
    <n v="246"/>
    <m/>
    <n v="218"/>
  </r>
  <r>
    <d v="1986-10-31T00:00:00"/>
    <x v="43"/>
    <x v="0"/>
    <n v="326"/>
    <m/>
    <m/>
    <m/>
    <n v="5"/>
    <m/>
    <n v="2"/>
    <n v="318"/>
    <m/>
    <n v="38"/>
  </r>
  <r>
    <d v="1986-11-01T00:00:00"/>
    <x v="44"/>
    <x v="0"/>
    <n v="130"/>
    <m/>
    <m/>
    <m/>
    <n v="1"/>
    <m/>
    <n v="51"/>
    <n v="66"/>
    <m/>
    <n v="127"/>
  </r>
  <r>
    <d v="1986-11-02T00:00:00"/>
    <x v="45"/>
    <x v="0"/>
    <n v="74"/>
    <m/>
    <m/>
    <m/>
    <n v="5"/>
    <m/>
    <n v="30"/>
    <n v="16"/>
    <m/>
    <n v="21"/>
  </r>
  <r>
    <d v="1986-11-03T00:00:00"/>
    <x v="46"/>
    <x v="0"/>
    <n v="65"/>
    <m/>
    <m/>
    <m/>
    <n v="31"/>
    <m/>
    <n v="40"/>
    <n v="23"/>
    <m/>
    <n v="27"/>
  </r>
  <r>
    <d v="1986-11-04T00:00:00"/>
    <x v="47"/>
    <x v="0"/>
    <n v="75"/>
    <m/>
    <m/>
    <m/>
    <n v="44"/>
    <m/>
    <n v="31"/>
    <n v="20"/>
    <m/>
    <n v="7"/>
  </r>
  <r>
    <d v="1986-11-05T00:00:00"/>
    <x v="48"/>
    <x v="0"/>
    <n v="63"/>
    <m/>
    <m/>
    <m/>
    <n v="33"/>
    <m/>
    <n v="10"/>
    <n v="13"/>
    <m/>
    <n v="8"/>
  </r>
  <r>
    <d v="1986-11-06T00:00:00"/>
    <x v="49"/>
    <x v="0"/>
    <n v="77"/>
    <m/>
    <m/>
    <m/>
    <n v="14"/>
    <m/>
    <n v="1"/>
    <n v="24"/>
    <m/>
    <n v="4"/>
  </r>
  <r>
    <d v="1986-11-07T00:00:00"/>
    <x v="50"/>
    <x v="0"/>
    <n v="22"/>
    <m/>
    <m/>
    <m/>
    <n v="1"/>
    <m/>
    <n v="2"/>
    <n v="6"/>
    <m/>
    <n v="7"/>
  </r>
  <r>
    <d v="1986-11-08T00:00:00"/>
    <x v="51"/>
    <x v="0"/>
    <n v="0"/>
    <m/>
    <m/>
    <m/>
    <n v="0"/>
    <m/>
    <n v="0"/>
    <n v="0"/>
    <m/>
    <n v="0"/>
  </r>
  <r>
    <d v="1986-11-09T00:00:00"/>
    <x v="52"/>
    <x v="0"/>
    <n v="69"/>
    <m/>
    <m/>
    <m/>
    <n v="320"/>
    <m/>
    <n v="0"/>
    <n v="38"/>
    <m/>
    <n v="97"/>
  </r>
  <r>
    <d v="1987-09-28T00:00:00"/>
    <x v="10"/>
    <x v="1"/>
    <n v="1152"/>
    <m/>
    <m/>
    <m/>
    <n v="293"/>
    <m/>
    <n v="0"/>
    <n v="1556"/>
    <m/>
    <n v="152"/>
  </r>
  <r>
    <d v="1987-09-29T00:00:00"/>
    <x v="11"/>
    <x v="1"/>
    <n v="1701"/>
    <m/>
    <m/>
    <m/>
    <n v="371"/>
    <m/>
    <n v="0"/>
    <n v="1846"/>
    <m/>
    <n v="209"/>
  </r>
  <r>
    <d v="1987-09-30T00:00:00"/>
    <x v="12"/>
    <x v="1"/>
    <n v="1042"/>
    <m/>
    <m/>
    <m/>
    <n v="453"/>
    <m/>
    <n v="0"/>
    <n v="1284"/>
    <m/>
    <n v="129"/>
  </r>
  <r>
    <d v="1987-10-01T00:00:00"/>
    <x v="13"/>
    <x v="1"/>
    <n v="1484"/>
    <m/>
    <m/>
    <m/>
    <n v="569"/>
    <m/>
    <n v="0"/>
    <n v="1073"/>
    <m/>
    <n v="67"/>
  </r>
  <r>
    <d v="1987-10-02T00:00:00"/>
    <x v="14"/>
    <x v="1"/>
    <n v="1985"/>
    <m/>
    <m/>
    <m/>
    <n v="785"/>
    <m/>
    <n v="0"/>
    <n v="1185"/>
    <m/>
    <n v="77"/>
  </r>
  <r>
    <d v="1987-10-03T00:00:00"/>
    <x v="15"/>
    <x v="1"/>
    <n v="1507"/>
    <m/>
    <m/>
    <m/>
    <n v="861"/>
    <m/>
    <n v="9"/>
    <n v="1544"/>
    <m/>
    <n v="166"/>
  </r>
  <r>
    <d v="1987-10-04T00:00:00"/>
    <x v="16"/>
    <x v="1"/>
    <n v="1423"/>
    <m/>
    <m/>
    <m/>
    <n v="1052"/>
    <m/>
    <n v="0"/>
    <n v="3256"/>
    <m/>
    <n v="178"/>
  </r>
  <r>
    <d v="1987-10-05T00:00:00"/>
    <x v="17"/>
    <x v="1"/>
    <n v="1233"/>
    <m/>
    <m/>
    <m/>
    <n v="869"/>
    <m/>
    <n v="0"/>
    <n v="3772"/>
    <m/>
    <n v="221"/>
  </r>
  <r>
    <d v="1987-10-06T00:00:00"/>
    <x v="18"/>
    <x v="1"/>
    <n v="820"/>
    <m/>
    <m/>
    <m/>
    <n v="702"/>
    <m/>
    <n v="0"/>
    <n v="2644"/>
    <m/>
    <n v="50"/>
  </r>
  <r>
    <d v="1987-10-07T00:00:00"/>
    <x v="19"/>
    <x v="1"/>
    <n v="445"/>
    <m/>
    <m/>
    <m/>
    <n v="1004"/>
    <m/>
    <n v="0"/>
    <n v="1438"/>
    <m/>
    <n v="96"/>
  </r>
  <r>
    <d v="1987-10-08T00:00:00"/>
    <x v="20"/>
    <x v="1"/>
    <n v="484"/>
    <m/>
    <m/>
    <m/>
    <n v="2030"/>
    <m/>
    <n v="2"/>
    <n v="1411"/>
    <m/>
    <n v="32"/>
  </r>
  <r>
    <d v="1987-10-09T00:00:00"/>
    <x v="21"/>
    <x v="1"/>
    <n v="463"/>
    <m/>
    <m/>
    <m/>
    <n v="5407"/>
    <m/>
    <n v="6"/>
    <n v="921"/>
    <m/>
    <n v="57"/>
  </r>
  <r>
    <d v="1987-10-10T00:00:00"/>
    <x v="22"/>
    <x v="1"/>
    <n v="423"/>
    <m/>
    <m/>
    <m/>
    <n v="7780"/>
    <m/>
    <n v="2"/>
    <n v="929"/>
    <m/>
    <n v="197"/>
  </r>
  <r>
    <d v="1987-10-11T00:00:00"/>
    <x v="23"/>
    <x v="1"/>
    <n v="319"/>
    <m/>
    <m/>
    <m/>
    <n v="4238"/>
    <m/>
    <n v="1"/>
    <n v="855"/>
    <m/>
    <n v="54"/>
  </r>
  <r>
    <d v="1987-10-12T00:00:00"/>
    <x v="24"/>
    <x v="1"/>
    <n v="285"/>
    <m/>
    <m/>
    <m/>
    <n v="4293"/>
    <m/>
    <n v="0"/>
    <n v="831"/>
    <m/>
    <n v="120"/>
  </r>
  <r>
    <d v="1987-10-13T00:00:00"/>
    <x v="25"/>
    <x v="1"/>
    <n v="89"/>
    <m/>
    <m/>
    <m/>
    <n v="2032"/>
    <m/>
    <n v="0"/>
    <n v="397"/>
    <m/>
    <n v="48"/>
  </r>
  <r>
    <d v="1987-10-14T00:00:00"/>
    <x v="26"/>
    <x v="1"/>
    <n v="119"/>
    <m/>
    <m/>
    <m/>
    <n v="2958"/>
    <m/>
    <n v="5"/>
    <n v="447"/>
    <m/>
    <n v="19"/>
  </r>
  <r>
    <d v="1987-10-15T00:00:00"/>
    <x v="27"/>
    <x v="1"/>
    <n v="144"/>
    <m/>
    <m/>
    <m/>
    <n v="2222"/>
    <m/>
    <n v="0"/>
    <n v="367"/>
    <m/>
    <n v="21"/>
  </r>
  <r>
    <d v="1987-10-16T00:00:00"/>
    <x v="28"/>
    <x v="1"/>
    <n v="109"/>
    <m/>
    <m/>
    <m/>
    <n v="1963"/>
    <m/>
    <n v="2"/>
    <n v="531"/>
    <m/>
    <n v="95"/>
  </r>
  <r>
    <d v="1987-10-17T00:00:00"/>
    <x v="29"/>
    <x v="1"/>
    <n v="268"/>
    <m/>
    <m/>
    <m/>
    <n v="2989"/>
    <m/>
    <n v="5"/>
    <n v="1384"/>
    <m/>
    <n v="30"/>
  </r>
  <r>
    <d v="1987-10-18T00:00:00"/>
    <x v="30"/>
    <x v="1"/>
    <n v="159"/>
    <m/>
    <m/>
    <m/>
    <n v="1720"/>
    <m/>
    <n v="11"/>
    <n v="654"/>
    <m/>
    <n v="49"/>
  </r>
  <r>
    <d v="1987-10-19T00:00:00"/>
    <x v="31"/>
    <x v="1"/>
    <n v="27"/>
    <m/>
    <m/>
    <m/>
    <n v="1066"/>
    <m/>
    <n v="2"/>
    <n v="451"/>
    <m/>
    <n v="2"/>
  </r>
  <r>
    <d v="1987-10-20T00:00:00"/>
    <x v="32"/>
    <x v="1"/>
    <n v="61"/>
    <m/>
    <m/>
    <m/>
    <n v="521"/>
    <m/>
    <n v="22"/>
    <n v="562"/>
    <m/>
    <n v="14"/>
  </r>
  <r>
    <d v="1987-10-21T00:00:00"/>
    <x v="33"/>
    <x v="1"/>
    <n v="26"/>
    <m/>
    <m/>
    <m/>
    <n v="1118"/>
    <m/>
    <n v="6"/>
    <n v="486"/>
    <m/>
    <n v="2"/>
  </r>
  <r>
    <d v="1987-10-22T00:00:00"/>
    <x v="34"/>
    <x v="1"/>
    <n v="89"/>
    <m/>
    <m/>
    <m/>
    <n v="1153"/>
    <m/>
    <n v="12"/>
    <n v="713"/>
    <m/>
    <n v="26"/>
  </r>
  <r>
    <d v="1987-10-23T00:00:00"/>
    <x v="35"/>
    <x v="1"/>
    <n v="21"/>
    <m/>
    <m/>
    <m/>
    <n v="883"/>
    <m/>
    <n v="4"/>
    <n v="543"/>
    <m/>
    <n v="30"/>
  </r>
  <r>
    <d v="1987-10-24T00:00:00"/>
    <x v="36"/>
    <x v="1"/>
    <n v="92"/>
    <m/>
    <m/>
    <m/>
    <n v="735"/>
    <m/>
    <n v="9"/>
    <n v="841"/>
    <m/>
    <n v="15"/>
  </r>
  <r>
    <d v="1987-10-25T00:00:00"/>
    <x v="37"/>
    <x v="1"/>
    <n v="99"/>
    <m/>
    <m/>
    <m/>
    <n v="670"/>
    <m/>
    <n v="24"/>
    <n v="1063"/>
    <m/>
    <n v="7"/>
  </r>
  <r>
    <d v="1987-10-26T00:00:00"/>
    <x v="38"/>
    <x v="1"/>
    <n v="55"/>
    <m/>
    <m/>
    <m/>
    <n v="413"/>
    <m/>
    <n v="0"/>
    <n v="1404"/>
    <m/>
    <n v="6"/>
  </r>
  <r>
    <d v="1987-10-27T00:00:00"/>
    <x v="39"/>
    <x v="1"/>
    <n v="94"/>
    <m/>
    <m/>
    <m/>
    <n v="573"/>
    <m/>
    <n v="11"/>
    <n v="3369"/>
    <m/>
    <n v="24"/>
  </r>
  <r>
    <d v="1987-10-28T00:00:00"/>
    <x v="40"/>
    <x v="1"/>
    <n v="45"/>
    <m/>
    <m/>
    <m/>
    <n v="288"/>
    <m/>
    <n v="1"/>
    <n v="2921"/>
    <m/>
    <n v="10"/>
  </r>
  <r>
    <d v="1987-10-29T00:00:00"/>
    <x v="41"/>
    <x v="1"/>
    <n v="75"/>
    <m/>
    <m/>
    <m/>
    <n v="299"/>
    <m/>
    <n v="6"/>
    <n v="3194"/>
    <m/>
    <n v="3"/>
  </r>
  <r>
    <d v="1987-10-30T00:00:00"/>
    <x v="42"/>
    <x v="1"/>
    <n v="36"/>
    <m/>
    <m/>
    <m/>
    <n v="152"/>
    <m/>
    <n v="4"/>
    <n v="1830"/>
    <m/>
    <n v="29"/>
  </r>
  <r>
    <d v="1987-10-31T00:00:00"/>
    <x v="43"/>
    <x v="1"/>
    <n v="154"/>
    <m/>
    <m/>
    <m/>
    <n v="271"/>
    <m/>
    <n v="11"/>
    <n v="1661"/>
    <m/>
    <n v="35"/>
  </r>
  <r>
    <d v="1987-11-01T00:00:00"/>
    <x v="44"/>
    <x v="1"/>
    <n v="258"/>
    <m/>
    <m/>
    <m/>
    <n v="178"/>
    <m/>
    <n v="61"/>
    <n v="1425"/>
    <m/>
    <n v="20"/>
  </r>
  <r>
    <d v="1987-11-02T00:00:00"/>
    <x v="45"/>
    <x v="1"/>
    <n v="29"/>
    <m/>
    <m/>
    <m/>
    <n v="40"/>
    <m/>
    <n v="17"/>
    <n v="551"/>
    <m/>
    <n v="1"/>
  </r>
  <r>
    <d v="1987-11-03T00:00:00"/>
    <x v="46"/>
    <x v="1"/>
    <n v="44"/>
    <m/>
    <m/>
    <m/>
    <n v="61"/>
    <m/>
    <n v="20"/>
    <n v="901"/>
    <m/>
    <n v="5"/>
  </r>
  <r>
    <d v="1987-11-04T00:00:00"/>
    <x v="47"/>
    <x v="1"/>
    <n v="15"/>
    <m/>
    <m/>
    <m/>
    <n v="33"/>
    <m/>
    <n v="10"/>
    <n v="411"/>
    <m/>
    <n v="1"/>
  </r>
  <r>
    <d v="1987-11-05T00:00:00"/>
    <x v="48"/>
    <x v="1"/>
    <n v="28"/>
    <m/>
    <m/>
    <m/>
    <n v="48"/>
    <m/>
    <n v="17"/>
    <n v="637"/>
    <m/>
    <n v="2"/>
  </r>
  <r>
    <d v="1987-11-06T00:00:00"/>
    <x v="49"/>
    <x v="1"/>
    <n v="8"/>
    <m/>
    <m/>
    <m/>
    <n v="25"/>
    <m/>
    <n v="5"/>
    <n v="284"/>
    <m/>
    <n v="0"/>
  </r>
  <r>
    <d v="1987-11-07T00:00:00"/>
    <x v="50"/>
    <x v="1"/>
    <n v="25"/>
    <m/>
    <m/>
    <m/>
    <n v="48"/>
    <m/>
    <n v="15"/>
    <n v="687"/>
    <m/>
    <n v="3"/>
  </r>
  <r>
    <d v="1987-11-08T00:00:00"/>
    <x v="51"/>
    <x v="1"/>
    <n v="0"/>
    <m/>
    <m/>
    <m/>
    <n v="13"/>
    <m/>
    <n v="0"/>
    <n v="85"/>
    <m/>
    <n v="0"/>
  </r>
  <r>
    <d v="1987-11-09T00:00:00"/>
    <x v="52"/>
    <x v="1"/>
    <n v="1"/>
    <m/>
    <m/>
    <m/>
    <n v="15"/>
    <m/>
    <n v="0"/>
    <n v="96"/>
    <m/>
    <n v="0"/>
  </r>
  <r>
    <d v="1987-11-10T00:00:00"/>
    <x v="53"/>
    <x v="1"/>
    <n v="3"/>
    <m/>
    <m/>
    <m/>
    <n v="4"/>
    <m/>
    <n v="10"/>
    <n v="34"/>
    <m/>
    <n v="36"/>
  </r>
  <r>
    <d v="1987-11-11T00:00:00"/>
    <x v="54"/>
    <x v="1"/>
    <n v="18"/>
    <m/>
    <m/>
    <m/>
    <n v="0"/>
    <m/>
    <n v="34"/>
    <n v="115"/>
    <m/>
    <n v="11"/>
  </r>
  <r>
    <d v="1987-11-12T00:00:00"/>
    <x v="55"/>
    <x v="1"/>
    <n v="52"/>
    <m/>
    <m/>
    <m/>
    <n v="3"/>
    <m/>
    <n v="74"/>
    <n v="465"/>
    <m/>
    <n v="11"/>
  </r>
  <r>
    <d v="1987-11-13T00:00:00"/>
    <x v="56"/>
    <x v="1"/>
    <n v="16"/>
    <m/>
    <m/>
    <m/>
    <n v="2"/>
    <m/>
    <n v="49"/>
    <n v="269"/>
    <m/>
    <n v="1"/>
  </r>
  <r>
    <d v="1987-11-14T00:00:00"/>
    <x v="57"/>
    <x v="1"/>
    <n v="9"/>
    <m/>
    <m/>
    <m/>
    <n v="4"/>
    <m/>
    <n v="62"/>
    <n v="484"/>
    <m/>
    <n v="0"/>
  </r>
  <r>
    <d v="1987-11-15T00:00:00"/>
    <x v="58"/>
    <x v="1"/>
    <n v="10"/>
    <m/>
    <m/>
    <m/>
    <n v="2"/>
    <m/>
    <n v="87"/>
    <n v="455"/>
    <m/>
    <n v="2"/>
  </r>
  <r>
    <d v="1987-11-16T00:00:00"/>
    <x v="59"/>
    <x v="1"/>
    <n v="0"/>
    <m/>
    <m/>
    <m/>
    <n v="0"/>
    <m/>
    <n v="92"/>
    <n v="356"/>
    <m/>
    <n v="0"/>
  </r>
  <r>
    <d v="1987-11-17T00:00:00"/>
    <x v="60"/>
    <x v="1"/>
    <n v="5"/>
    <m/>
    <m/>
    <m/>
    <n v="6"/>
    <m/>
    <n v="80"/>
    <n v="359"/>
    <m/>
    <n v="0"/>
  </r>
  <r>
    <d v="1987-11-18T00:00:00"/>
    <x v="61"/>
    <x v="1"/>
    <n v="1"/>
    <m/>
    <m/>
    <m/>
    <n v="1"/>
    <m/>
    <n v="35"/>
    <n v="180"/>
    <m/>
    <n v="6"/>
  </r>
  <r>
    <d v="1987-11-19T00:00:00"/>
    <x v="62"/>
    <x v="1"/>
    <n v="0"/>
    <m/>
    <m/>
    <m/>
    <n v="0"/>
    <m/>
    <n v="2"/>
    <n v="3"/>
    <m/>
    <n v="0"/>
  </r>
  <r>
    <d v="1988-09-15T00:00:00"/>
    <x v="63"/>
    <x v="2"/>
    <n v="25"/>
    <n v="0"/>
    <m/>
    <m/>
    <n v="684"/>
    <n v="20"/>
    <n v="1"/>
    <n v="44"/>
    <m/>
    <n v="10"/>
  </r>
  <r>
    <d v="1988-09-16T00:00:00"/>
    <x v="64"/>
    <x v="2"/>
    <n v="53"/>
    <n v="23"/>
    <m/>
    <m/>
    <n v="1574"/>
    <n v="241"/>
    <n v="4"/>
    <n v="189"/>
    <m/>
    <n v="119"/>
  </r>
  <r>
    <d v="1988-09-17T00:00:00"/>
    <x v="65"/>
    <x v="2"/>
    <n v="431"/>
    <n v="77"/>
    <m/>
    <m/>
    <n v="1789"/>
    <n v="414"/>
    <n v="9"/>
    <n v="242"/>
    <m/>
    <n v="156"/>
  </r>
  <r>
    <d v="1988-09-18T00:00:00"/>
    <x v="0"/>
    <x v="2"/>
    <n v="582"/>
    <n v="160"/>
    <m/>
    <m/>
    <n v="1165"/>
    <n v="157"/>
    <n v="1"/>
    <n v="171"/>
    <m/>
    <n v="52"/>
  </r>
  <r>
    <d v="1988-09-19T00:00:00"/>
    <x v="1"/>
    <x v="2"/>
    <n v="682"/>
    <n v="216"/>
    <m/>
    <m/>
    <n v="1864"/>
    <n v="533"/>
    <n v="2"/>
    <n v="485"/>
    <m/>
    <n v="105"/>
  </r>
  <r>
    <d v="1988-09-20T00:00:00"/>
    <x v="2"/>
    <x v="2"/>
    <n v="952"/>
    <n v="58"/>
    <m/>
    <m/>
    <n v="1554"/>
    <n v="617"/>
    <n v="5"/>
    <n v="653"/>
    <m/>
    <n v="65"/>
  </r>
  <r>
    <d v="1988-09-21T00:00:00"/>
    <x v="3"/>
    <x v="2"/>
    <n v="987"/>
    <n v="152"/>
    <m/>
    <m/>
    <n v="1059"/>
    <n v="457"/>
    <n v="3"/>
    <n v="600"/>
    <m/>
    <n v="39"/>
  </r>
  <r>
    <d v="1988-09-22T00:00:00"/>
    <x v="4"/>
    <x v="2"/>
    <n v="761"/>
    <n v="34"/>
    <m/>
    <m/>
    <n v="3968"/>
    <n v="967"/>
    <n v="11"/>
    <n v="1208"/>
    <m/>
    <n v="49"/>
  </r>
  <r>
    <d v="1988-09-23T00:00:00"/>
    <x v="5"/>
    <x v="2"/>
    <n v="577"/>
    <n v="67"/>
    <m/>
    <m/>
    <n v="1392"/>
    <n v="653"/>
    <n v="13"/>
    <n v="1071"/>
    <m/>
    <n v="50"/>
  </r>
  <r>
    <d v="1988-09-24T00:00:00"/>
    <x v="6"/>
    <x v="2"/>
    <n v="362"/>
    <n v="38"/>
    <m/>
    <m/>
    <n v="775"/>
    <n v="277"/>
    <n v="5"/>
    <n v="491"/>
    <m/>
    <n v="26"/>
  </r>
  <r>
    <d v="1988-09-25T00:00:00"/>
    <x v="7"/>
    <x v="2"/>
    <n v="556"/>
    <n v="57"/>
    <m/>
    <m/>
    <n v="1499"/>
    <n v="413"/>
    <n v="0"/>
    <n v="1158"/>
    <m/>
    <n v="29"/>
  </r>
  <r>
    <d v="1988-09-26T00:00:00"/>
    <x v="8"/>
    <x v="2"/>
    <n v="282"/>
    <n v="8"/>
    <m/>
    <m/>
    <n v="1176"/>
    <n v="257"/>
    <n v="0"/>
    <n v="1335"/>
    <m/>
    <n v="47"/>
  </r>
  <r>
    <d v="1988-09-27T00:00:00"/>
    <x v="9"/>
    <x v="2"/>
    <n v="164"/>
    <n v="0"/>
    <m/>
    <m/>
    <n v="1496"/>
    <n v="268"/>
    <n v="0"/>
    <n v="1949"/>
    <m/>
    <n v="20"/>
  </r>
  <r>
    <d v="1988-09-28T00:00:00"/>
    <x v="10"/>
    <x v="2"/>
    <n v="67"/>
    <n v="4"/>
    <m/>
    <m/>
    <n v="844"/>
    <n v="189"/>
    <n v="6"/>
    <n v="1056"/>
    <m/>
    <n v="5"/>
  </r>
  <r>
    <d v="1988-09-29T00:00:00"/>
    <x v="11"/>
    <x v="2"/>
    <n v="76"/>
    <n v="3"/>
    <m/>
    <m/>
    <n v="1105"/>
    <n v="263"/>
    <n v="67"/>
    <n v="2228"/>
    <m/>
    <n v="38"/>
  </r>
  <r>
    <d v="1988-09-30T00:00:00"/>
    <x v="12"/>
    <x v="2"/>
    <n v="36"/>
    <n v="6"/>
    <m/>
    <m/>
    <n v="1360"/>
    <n v="275"/>
    <n v="8"/>
    <n v="2146"/>
    <m/>
    <n v="26"/>
  </r>
  <r>
    <d v="1988-10-01T00:00:00"/>
    <x v="13"/>
    <x v="2"/>
    <n v="22"/>
    <n v="1"/>
    <m/>
    <m/>
    <n v="705"/>
    <n v="332"/>
    <n v="9"/>
    <n v="1802"/>
    <m/>
    <n v="54"/>
  </r>
  <r>
    <d v="1988-10-02T00:00:00"/>
    <x v="14"/>
    <x v="2"/>
    <n v="41"/>
    <n v="2"/>
    <m/>
    <m/>
    <n v="858"/>
    <n v="461"/>
    <n v="17"/>
    <n v="1511"/>
    <m/>
    <n v="36"/>
  </r>
  <r>
    <d v="1988-10-03T00:00:00"/>
    <x v="15"/>
    <x v="2"/>
    <n v="11"/>
    <n v="3"/>
    <m/>
    <m/>
    <n v="329"/>
    <n v="232"/>
    <n v="22"/>
    <n v="950"/>
    <m/>
    <n v="13"/>
  </r>
  <r>
    <d v="1988-10-04T00:00:00"/>
    <x v="16"/>
    <x v="2"/>
    <n v="170"/>
    <n v="11"/>
    <m/>
    <m/>
    <n v="1371"/>
    <n v="334"/>
    <n v="22"/>
    <n v="640"/>
    <m/>
    <n v="45"/>
  </r>
  <r>
    <d v="1988-10-05T00:00:00"/>
    <x v="17"/>
    <x v="2"/>
    <n v="482"/>
    <n v="11"/>
    <m/>
    <m/>
    <n v="1863"/>
    <n v="273"/>
    <n v="67"/>
    <n v="882"/>
    <m/>
    <n v="33"/>
  </r>
  <r>
    <d v="1988-10-06T00:00:00"/>
    <x v="18"/>
    <x v="2"/>
    <n v="132"/>
    <n v="14"/>
    <m/>
    <m/>
    <n v="1487"/>
    <n v="94"/>
    <n v="45"/>
    <n v="465"/>
    <m/>
    <n v="25"/>
  </r>
  <r>
    <d v="1988-10-07T00:00:00"/>
    <x v="19"/>
    <x v="2"/>
    <n v="269"/>
    <n v="7"/>
    <m/>
    <m/>
    <n v="1721"/>
    <n v="215"/>
    <n v="109"/>
    <n v="517"/>
    <m/>
    <n v="35"/>
  </r>
  <r>
    <d v="1988-10-08T00:00:00"/>
    <x v="20"/>
    <x v="2"/>
    <n v="192"/>
    <n v="42"/>
    <m/>
    <m/>
    <n v="2070"/>
    <n v="153"/>
    <n v="103"/>
    <n v="108"/>
    <m/>
    <n v="23"/>
  </r>
  <r>
    <d v="1988-10-09T00:00:00"/>
    <x v="21"/>
    <x v="2"/>
    <n v="144"/>
    <n v="56"/>
    <m/>
    <m/>
    <n v="1277"/>
    <n v="178"/>
    <n v="68"/>
    <n v="90"/>
    <m/>
    <n v="43"/>
  </r>
  <r>
    <d v="1988-10-10T00:00:00"/>
    <x v="22"/>
    <x v="2"/>
    <n v="61"/>
    <n v="37"/>
    <m/>
    <m/>
    <n v="1044"/>
    <n v="127"/>
    <n v="34"/>
    <n v="64"/>
    <m/>
    <n v="37"/>
  </r>
  <r>
    <d v="1988-10-11T00:00:00"/>
    <x v="23"/>
    <x v="2"/>
    <n v="27"/>
    <n v="35"/>
    <m/>
    <m/>
    <n v="1513"/>
    <n v="73"/>
    <n v="49"/>
    <n v="63"/>
    <m/>
    <n v="40"/>
  </r>
  <r>
    <d v="1988-10-12T00:00:00"/>
    <x v="24"/>
    <x v="2"/>
    <n v="38"/>
    <n v="17"/>
    <m/>
    <m/>
    <n v="1001"/>
    <n v="45"/>
    <n v="47"/>
    <n v="64"/>
    <m/>
    <n v="55"/>
  </r>
  <r>
    <d v="1988-10-13T00:00:00"/>
    <x v="25"/>
    <x v="2"/>
    <n v="115"/>
    <n v="39"/>
    <m/>
    <m/>
    <n v="1225"/>
    <n v="26"/>
    <n v="3"/>
    <n v="97"/>
    <m/>
    <n v="57"/>
  </r>
  <r>
    <d v="1988-10-14T00:00:00"/>
    <x v="26"/>
    <x v="2"/>
    <n v="279"/>
    <n v="35"/>
    <m/>
    <m/>
    <n v="2206"/>
    <n v="39"/>
    <n v="3"/>
    <n v="56"/>
    <m/>
    <n v="39"/>
  </r>
  <r>
    <d v="1988-10-15T00:00:00"/>
    <x v="27"/>
    <x v="2"/>
    <n v="214"/>
    <n v="46"/>
    <m/>
    <m/>
    <n v="2284"/>
    <n v="111"/>
    <n v="5"/>
    <n v="68"/>
    <m/>
    <n v="29"/>
  </r>
  <r>
    <d v="1988-10-16T00:00:00"/>
    <x v="28"/>
    <x v="2"/>
    <n v="186"/>
    <n v="79"/>
    <m/>
    <m/>
    <n v="2321"/>
    <n v="101"/>
    <n v="5"/>
    <n v="172"/>
    <m/>
    <n v="30"/>
  </r>
  <r>
    <d v="1988-10-17T00:00:00"/>
    <x v="29"/>
    <x v="2"/>
    <n v="171"/>
    <n v="36"/>
    <m/>
    <m/>
    <n v="2362"/>
    <n v="104"/>
    <n v="5"/>
    <n v="51"/>
    <m/>
    <n v="15"/>
  </r>
  <r>
    <d v="1988-10-18T00:00:00"/>
    <x v="30"/>
    <x v="2"/>
    <n v="47"/>
    <n v="10"/>
    <m/>
    <m/>
    <n v="1352"/>
    <n v="45"/>
    <n v="5"/>
    <n v="64"/>
    <m/>
    <n v="8"/>
  </r>
  <r>
    <d v="1988-10-19T00:00:00"/>
    <x v="31"/>
    <x v="2"/>
    <n v="162"/>
    <n v="34"/>
    <m/>
    <m/>
    <n v="1690"/>
    <n v="91"/>
    <n v="8"/>
    <n v="181"/>
    <m/>
    <n v="12"/>
  </r>
  <r>
    <d v="1988-10-20T00:00:00"/>
    <x v="32"/>
    <x v="2"/>
    <n v="118"/>
    <n v="20"/>
    <m/>
    <m/>
    <n v="1776"/>
    <n v="137"/>
    <n v="10"/>
    <n v="186"/>
    <m/>
    <n v="9"/>
  </r>
  <r>
    <d v="1988-10-21T00:00:00"/>
    <x v="33"/>
    <x v="2"/>
    <n v="214"/>
    <n v="70"/>
    <m/>
    <m/>
    <n v="1979"/>
    <n v="271"/>
    <n v="9"/>
    <n v="219"/>
    <m/>
    <n v="8"/>
  </r>
  <r>
    <d v="1988-10-22T00:00:00"/>
    <x v="34"/>
    <x v="2"/>
    <n v="159"/>
    <n v="55"/>
    <m/>
    <m/>
    <n v="2029"/>
    <n v="129"/>
    <n v="4"/>
    <n v="20"/>
    <m/>
    <n v="15"/>
  </r>
  <r>
    <d v="1988-10-23T00:00:00"/>
    <x v="35"/>
    <x v="2"/>
    <n v="123"/>
    <n v="17"/>
    <m/>
    <m/>
    <n v="1583"/>
    <n v="111"/>
    <n v="4"/>
    <n v="57"/>
    <m/>
    <n v="14"/>
  </r>
  <r>
    <d v="1988-10-24T00:00:00"/>
    <x v="36"/>
    <x v="2"/>
    <n v="92"/>
    <n v="32"/>
    <m/>
    <m/>
    <n v="1226"/>
    <n v="77"/>
    <n v="3"/>
    <n v="58"/>
    <m/>
    <n v="5"/>
  </r>
  <r>
    <d v="1988-10-25T00:00:00"/>
    <x v="37"/>
    <x v="2"/>
    <n v="70"/>
    <n v="20"/>
    <m/>
    <m/>
    <n v="1167"/>
    <n v="56"/>
    <n v="3"/>
    <n v="38"/>
    <m/>
    <n v="6"/>
  </r>
  <r>
    <d v="1988-10-26T00:00:00"/>
    <x v="38"/>
    <x v="2"/>
    <n v="54"/>
    <n v="17"/>
    <m/>
    <m/>
    <n v="1224"/>
    <n v="53"/>
    <n v="2"/>
    <n v="29"/>
    <m/>
    <n v="4"/>
  </r>
  <r>
    <d v="1988-10-27T00:00:00"/>
    <x v="39"/>
    <x v="2"/>
    <n v="29"/>
    <n v="15"/>
    <m/>
    <m/>
    <n v="682"/>
    <n v="27"/>
    <n v="0"/>
    <n v="8"/>
    <m/>
    <n v="1"/>
  </r>
  <r>
    <d v="1988-10-28T00:00:00"/>
    <x v="40"/>
    <x v="2"/>
    <n v="27"/>
    <n v="10"/>
    <m/>
    <m/>
    <n v="666"/>
    <n v="54"/>
    <n v="1"/>
    <n v="10"/>
    <m/>
    <n v="1"/>
  </r>
  <r>
    <d v="1988-10-29T00:00:00"/>
    <x v="41"/>
    <x v="2"/>
    <n v="42"/>
    <n v="20"/>
    <m/>
    <m/>
    <n v="605"/>
    <n v="35"/>
    <n v="0"/>
    <n v="11"/>
    <m/>
    <n v="4"/>
  </r>
  <r>
    <d v="1988-10-30T00:00:00"/>
    <x v="42"/>
    <x v="2"/>
    <n v="34"/>
    <n v="25"/>
    <m/>
    <m/>
    <n v="553"/>
    <n v="41"/>
    <n v="2"/>
    <n v="62"/>
    <m/>
    <n v="18"/>
  </r>
  <r>
    <d v="1988-10-31T00:00:00"/>
    <x v="43"/>
    <x v="2"/>
    <n v="58"/>
    <n v="9"/>
    <m/>
    <m/>
    <n v="315"/>
    <n v="27"/>
    <n v="1"/>
    <n v="268"/>
    <m/>
    <n v="4"/>
  </r>
  <r>
    <d v="1988-11-01T00:00:00"/>
    <x v="44"/>
    <x v="2"/>
    <n v="1"/>
    <n v="0"/>
    <m/>
    <m/>
    <n v="41"/>
    <n v="6"/>
    <n v="0"/>
    <n v="6"/>
    <m/>
    <n v="8"/>
  </r>
  <r>
    <d v="1988-11-02T00:00:00"/>
    <x v="45"/>
    <x v="2"/>
    <n v="55"/>
    <n v="4"/>
    <m/>
    <m/>
    <n v="126"/>
    <n v="35"/>
    <n v="3"/>
    <n v="54"/>
    <m/>
    <n v="10"/>
  </r>
  <r>
    <d v="1988-11-03T00:00:00"/>
    <x v="46"/>
    <x v="2"/>
    <n v="8"/>
    <n v="1"/>
    <m/>
    <m/>
    <n v="97"/>
    <n v="13"/>
    <n v="1"/>
    <n v="11"/>
    <m/>
    <n v="9"/>
  </r>
  <r>
    <d v="1988-11-04T00:00:00"/>
    <x v="47"/>
    <x v="2"/>
    <n v="0"/>
    <n v="0"/>
    <m/>
    <m/>
    <n v="7"/>
    <n v="4"/>
    <n v="0"/>
    <n v="3"/>
    <m/>
    <n v="4"/>
  </r>
  <r>
    <d v="1988-11-05T00:00:00"/>
    <x v="48"/>
    <x v="2"/>
    <n v="0"/>
    <n v="0"/>
    <m/>
    <m/>
    <n v="0"/>
    <n v="0"/>
    <n v="0"/>
    <n v="0"/>
    <m/>
    <n v="0"/>
  </r>
  <r>
    <d v="1988-11-06T00:00:00"/>
    <x v="49"/>
    <x v="2"/>
    <n v="0"/>
    <n v="0"/>
    <m/>
    <m/>
    <n v="0"/>
    <n v="0"/>
    <n v="0"/>
    <n v="0"/>
    <m/>
    <n v="0"/>
  </r>
  <r>
    <d v="1988-11-07T00:00:00"/>
    <x v="50"/>
    <x v="2"/>
    <n v="0"/>
    <n v="0"/>
    <m/>
    <m/>
    <n v="0"/>
    <n v="0"/>
    <n v="0"/>
    <n v="0"/>
    <m/>
    <n v="0"/>
  </r>
  <r>
    <d v="1988-11-08T00:00:00"/>
    <x v="51"/>
    <x v="2"/>
    <n v="0"/>
    <n v="0"/>
    <m/>
    <m/>
    <n v="0"/>
    <n v="0"/>
    <n v="0"/>
    <n v="0"/>
    <m/>
    <n v="0"/>
  </r>
  <r>
    <d v="1988-11-09T00:00:00"/>
    <x v="52"/>
    <x v="2"/>
    <n v="0"/>
    <n v="0"/>
    <m/>
    <m/>
    <n v="0"/>
    <n v="0"/>
    <n v="0"/>
    <n v="0"/>
    <m/>
    <n v="0"/>
  </r>
  <r>
    <d v="1988-11-10T00:00:00"/>
    <x v="53"/>
    <x v="2"/>
    <n v="45"/>
    <n v="0"/>
    <m/>
    <m/>
    <n v="15"/>
    <n v="5"/>
    <n v="8"/>
    <n v="3"/>
    <m/>
    <n v="5"/>
  </r>
  <r>
    <d v="1988-11-11T00:00:00"/>
    <x v="54"/>
    <x v="2"/>
    <n v="21"/>
    <n v="0"/>
    <m/>
    <m/>
    <n v="17"/>
    <n v="6"/>
    <n v="3"/>
    <n v="3"/>
    <m/>
    <n v="1"/>
  </r>
  <r>
    <d v="1988-11-12T00:00:00"/>
    <x v="55"/>
    <x v="2"/>
    <n v="19"/>
    <n v="0"/>
    <m/>
    <m/>
    <n v="19"/>
    <n v="2"/>
    <n v="2"/>
    <n v="2"/>
    <m/>
    <n v="1"/>
  </r>
  <r>
    <d v="1988-11-13T00:00:00"/>
    <x v="56"/>
    <x v="2"/>
    <n v="21"/>
    <n v="1"/>
    <m/>
    <m/>
    <n v="11"/>
    <n v="2"/>
    <n v="2"/>
    <n v="1"/>
    <m/>
    <n v="0"/>
  </r>
  <r>
    <d v="1988-11-14T00:00:00"/>
    <x v="57"/>
    <x v="2"/>
    <n v="10"/>
    <n v="1"/>
    <m/>
    <m/>
    <n v="12"/>
    <n v="12"/>
    <n v="30"/>
    <n v="9"/>
    <m/>
    <n v="0"/>
  </r>
  <r>
    <d v="1988-11-15T00:00:00"/>
    <x v="58"/>
    <x v="2"/>
    <n v="16"/>
    <n v="0"/>
    <m/>
    <m/>
    <n v="12"/>
    <n v="4"/>
    <n v="23"/>
    <n v="11"/>
    <m/>
    <n v="0"/>
  </r>
  <r>
    <d v="1988-11-16T00:00:00"/>
    <x v="59"/>
    <x v="2"/>
    <n v="5"/>
    <n v="0"/>
    <m/>
    <m/>
    <n v="10"/>
    <n v="3"/>
    <n v="34"/>
    <n v="24"/>
    <m/>
    <n v="0"/>
  </r>
  <r>
    <d v="1988-11-17T00:00:00"/>
    <x v="60"/>
    <x v="2"/>
    <n v="5"/>
    <n v="0"/>
    <m/>
    <m/>
    <n v="7"/>
    <n v="1"/>
    <n v="17"/>
    <n v="18"/>
    <m/>
    <n v="0"/>
  </r>
  <r>
    <d v="1988-11-18T00:00:00"/>
    <x v="61"/>
    <x v="2"/>
    <n v="7"/>
    <n v="0"/>
    <m/>
    <m/>
    <n v="6"/>
    <n v="1"/>
    <n v="18"/>
    <n v="16"/>
    <m/>
    <n v="0"/>
  </r>
  <r>
    <d v="1988-11-19T00:00:00"/>
    <x v="62"/>
    <x v="2"/>
    <n v="0"/>
    <n v="0"/>
    <m/>
    <m/>
    <n v="0"/>
    <n v="0"/>
    <n v="0"/>
    <n v="2"/>
    <m/>
    <n v="0"/>
  </r>
  <r>
    <d v="1988-11-20T00:00:00"/>
    <x v="66"/>
    <x v="2"/>
    <n v="5"/>
    <n v="0"/>
    <m/>
    <m/>
    <n v="3"/>
    <n v="2"/>
    <n v="6"/>
    <n v="15"/>
    <m/>
    <n v="0"/>
  </r>
  <r>
    <d v="1989-09-14T00:00:00"/>
    <x v="67"/>
    <x v="3"/>
    <n v="1"/>
    <n v="8"/>
    <m/>
    <m/>
    <n v="85"/>
    <n v="10"/>
    <n v="0"/>
    <n v="119"/>
    <m/>
    <n v="11"/>
  </r>
  <r>
    <d v="1989-09-15T00:00:00"/>
    <x v="63"/>
    <x v="3"/>
    <n v="10"/>
    <n v="7"/>
    <m/>
    <m/>
    <n v="969"/>
    <n v="40"/>
    <n v="0"/>
    <n v="569"/>
    <m/>
    <n v="33"/>
  </r>
  <r>
    <d v="1989-09-16T00:00:00"/>
    <x v="64"/>
    <x v="3"/>
    <n v="162"/>
    <n v="47"/>
    <m/>
    <m/>
    <n v="1433"/>
    <n v="121"/>
    <n v="1"/>
    <n v="1234"/>
    <m/>
    <n v="40"/>
  </r>
  <r>
    <d v="1989-09-17T00:00:00"/>
    <x v="65"/>
    <x v="3"/>
    <n v="533"/>
    <n v="85"/>
    <m/>
    <m/>
    <n v="2143"/>
    <n v="265"/>
    <n v="2"/>
    <n v="999"/>
    <m/>
    <n v="89"/>
  </r>
  <r>
    <d v="1989-09-18T00:00:00"/>
    <x v="0"/>
    <x v="3"/>
    <n v="755"/>
    <n v="95"/>
    <m/>
    <m/>
    <n v="1344"/>
    <n v="255"/>
    <n v="3"/>
    <n v="1540"/>
    <m/>
    <n v="6"/>
  </r>
  <r>
    <d v="1989-09-19T00:00:00"/>
    <x v="1"/>
    <x v="3"/>
    <n v="895"/>
    <n v="155"/>
    <m/>
    <m/>
    <n v="1260"/>
    <n v="431"/>
    <n v="10"/>
    <n v="2687"/>
    <m/>
    <n v="1"/>
  </r>
  <r>
    <d v="1989-09-20T00:00:00"/>
    <x v="2"/>
    <x v="3"/>
    <n v="1383"/>
    <n v="213"/>
    <m/>
    <m/>
    <n v="875"/>
    <n v="535"/>
    <n v="5"/>
    <n v="2320"/>
    <m/>
    <n v="0"/>
  </r>
  <r>
    <d v="1989-09-21T00:00:00"/>
    <x v="3"/>
    <x v="3"/>
    <n v="1257"/>
    <n v="253"/>
    <m/>
    <m/>
    <n v="549"/>
    <n v="543"/>
    <n v="6"/>
    <n v="1912"/>
    <m/>
    <n v="1"/>
  </r>
  <r>
    <d v="1989-09-22T00:00:00"/>
    <x v="4"/>
    <x v="3"/>
    <n v="729"/>
    <n v="128"/>
    <m/>
    <m/>
    <n v="884"/>
    <n v="225"/>
    <n v="3"/>
    <n v="1656"/>
    <m/>
    <n v="13"/>
  </r>
  <r>
    <d v="1989-09-23T00:00:00"/>
    <x v="5"/>
    <x v="3"/>
    <n v="573"/>
    <n v="88"/>
    <m/>
    <m/>
    <n v="525"/>
    <n v="151"/>
    <n v="1"/>
    <n v="948"/>
    <m/>
    <n v="19"/>
  </r>
  <r>
    <d v="1989-09-24T00:00:00"/>
    <x v="6"/>
    <x v="3"/>
    <n v="454"/>
    <n v="87"/>
    <m/>
    <m/>
    <n v="450"/>
    <n v="184"/>
    <n v="5"/>
    <n v="501"/>
    <m/>
    <n v="0"/>
  </r>
  <r>
    <d v="1989-09-25T00:00:00"/>
    <x v="7"/>
    <x v="3"/>
    <n v="606"/>
    <n v="317"/>
    <m/>
    <m/>
    <n v="771"/>
    <n v="657"/>
    <n v="4"/>
    <n v="428"/>
    <m/>
    <n v="1"/>
  </r>
  <r>
    <d v="1989-09-26T00:00:00"/>
    <x v="8"/>
    <x v="3"/>
    <n v="717"/>
    <n v="356"/>
    <m/>
    <m/>
    <n v="770"/>
    <n v="666"/>
    <n v="6"/>
    <n v="352"/>
    <m/>
    <n v="1"/>
  </r>
  <r>
    <d v="1989-09-27T00:00:00"/>
    <x v="9"/>
    <x v="3"/>
    <n v="1098"/>
    <n v="374"/>
    <m/>
    <m/>
    <n v="811"/>
    <n v="628"/>
    <n v="4"/>
    <n v="397"/>
    <m/>
    <n v="0"/>
  </r>
  <r>
    <d v="1989-09-28T00:00:00"/>
    <x v="10"/>
    <x v="3"/>
    <n v="1361"/>
    <n v="273"/>
    <m/>
    <m/>
    <n v="823"/>
    <n v="692"/>
    <n v="12"/>
    <n v="545"/>
    <m/>
    <n v="0"/>
  </r>
  <r>
    <d v="1989-09-29T00:00:00"/>
    <x v="11"/>
    <x v="3"/>
    <n v="1222"/>
    <n v="209"/>
    <m/>
    <m/>
    <n v="771"/>
    <n v="549"/>
    <n v="3"/>
    <n v="339"/>
    <m/>
    <n v="18"/>
  </r>
  <r>
    <d v="1989-09-30T00:00:00"/>
    <x v="12"/>
    <x v="3"/>
    <n v="1242"/>
    <n v="266"/>
    <m/>
    <m/>
    <n v="676"/>
    <n v="562"/>
    <n v="3"/>
    <n v="302"/>
    <m/>
    <n v="25"/>
  </r>
  <r>
    <d v="1989-10-01T00:00:00"/>
    <x v="13"/>
    <x v="3"/>
    <n v="1039"/>
    <n v="175"/>
    <m/>
    <m/>
    <n v="603"/>
    <n v="477"/>
    <n v="8"/>
    <n v="288"/>
    <m/>
    <n v="10"/>
  </r>
  <r>
    <d v="1989-10-02T00:00:00"/>
    <x v="14"/>
    <x v="3"/>
    <n v="1122"/>
    <n v="155"/>
    <m/>
    <m/>
    <n v="802"/>
    <n v="477"/>
    <n v="16"/>
    <n v="565"/>
    <m/>
    <n v="0"/>
  </r>
  <r>
    <d v="1989-10-03T00:00:00"/>
    <x v="15"/>
    <x v="3"/>
    <n v="1445"/>
    <n v="183"/>
    <m/>
    <m/>
    <n v="1362"/>
    <n v="627"/>
    <n v="32"/>
    <n v="855"/>
    <m/>
    <n v="0"/>
  </r>
  <r>
    <d v="1989-10-04T00:00:00"/>
    <x v="16"/>
    <x v="3"/>
    <n v="950"/>
    <n v="105"/>
    <m/>
    <m/>
    <n v="2197"/>
    <n v="386"/>
    <n v="38"/>
    <n v="919"/>
    <m/>
    <n v="1"/>
  </r>
  <r>
    <d v="1989-10-05T00:00:00"/>
    <x v="17"/>
    <x v="3"/>
    <n v="1249"/>
    <n v="127"/>
    <m/>
    <m/>
    <n v="2161"/>
    <n v="544"/>
    <n v="22"/>
    <n v="968"/>
    <m/>
    <n v="0"/>
  </r>
  <r>
    <d v="1989-10-06T00:00:00"/>
    <x v="18"/>
    <x v="3"/>
    <n v="1465"/>
    <n v="104"/>
    <m/>
    <m/>
    <n v="2178"/>
    <n v="577"/>
    <n v="10"/>
    <n v="1155"/>
    <m/>
    <n v="2"/>
  </r>
  <r>
    <d v="1989-10-07T00:00:00"/>
    <x v="19"/>
    <x v="3"/>
    <n v="475"/>
    <n v="116"/>
    <m/>
    <m/>
    <n v="2044"/>
    <n v="615"/>
    <n v="8"/>
    <n v="869"/>
    <m/>
    <n v="0"/>
  </r>
  <r>
    <d v="1989-10-08T00:00:00"/>
    <x v="20"/>
    <x v="3"/>
    <n v="1343"/>
    <n v="101"/>
    <m/>
    <m/>
    <n v="2044"/>
    <n v="484"/>
    <n v="6"/>
    <n v="776"/>
    <m/>
    <n v="1"/>
  </r>
  <r>
    <d v="1989-10-09T00:00:00"/>
    <x v="21"/>
    <x v="3"/>
    <n v="1067"/>
    <n v="106"/>
    <m/>
    <m/>
    <n v="2198"/>
    <n v="519"/>
    <n v="17"/>
    <n v="507"/>
    <m/>
    <n v="2"/>
  </r>
  <r>
    <d v="1989-10-10T00:00:00"/>
    <x v="22"/>
    <x v="3"/>
    <n v="845"/>
    <n v="91"/>
    <m/>
    <m/>
    <n v="1948"/>
    <n v="543"/>
    <n v="18"/>
    <n v="356"/>
    <m/>
    <n v="1"/>
  </r>
  <r>
    <d v="1989-10-11T00:00:00"/>
    <x v="23"/>
    <x v="3"/>
    <n v="254"/>
    <n v="24"/>
    <m/>
    <m/>
    <n v="1002"/>
    <n v="96"/>
    <n v="4"/>
    <n v="211"/>
    <m/>
    <n v="0"/>
  </r>
  <r>
    <d v="1989-10-12T00:00:00"/>
    <x v="24"/>
    <x v="3"/>
    <n v="749"/>
    <n v="45"/>
    <m/>
    <m/>
    <n v="2533"/>
    <n v="249"/>
    <n v="3"/>
    <n v="499"/>
    <m/>
    <n v="0"/>
  </r>
  <r>
    <d v="1989-10-13T00:00:00"/>
    <x v="25"/>
    <x v="3"/>
    <n v="1095"/>
    <n v="56"/>
    <m/>
    <m/>
    <n v="2424"/>
    <n v="434"/>
    <n v="3"/>
    <n v="1169"/>
    <m/>
    <n v="3"/>
  </r>
  <r>
    <d v="1989-10-14T00:00:00"/>
    <x v="26"/>
    <x v="3"/>
    <n v="1063"/>
    <n v="52"/>
    <m/>
    <m/>
    <n v="2003"/>
    <n v="404"/>
    <n v="4"/>
    <n v="2159"/>
    <m/>
    <n v="2"/>
  </r>
  <r>
    <d v="1989-10-15T00:00:00"/>
    <x v="27"/>
    <x v="3"/>
    <n v="739"/>
    <n v="31"/>
    <m/>
    <m/>
    <n v="1560"/>
    <n v="268"/>
    <n v="7"/>
    <n v="1837"/>
    <m/>
    <n v="2"/>
  </r>
  <r>
    <d v="1989-10-16T00:00:00"/>
    <x v="28"/>
    <x v="3"/>
    <n v="643"/>
    <n v="31"/>
    <m/>
    <m/>
    <n v="1625"/>
    <n v="202"/>
    <n v="12"/>
    <n v="1556"/>
    <m/>
    <n v="0"/>
  </r>
  <r>
    <d v="1989-10-17T00:00:00"/>
    <x v="29"/>
    <x v="3"/>
    <n v="468"/>
    <n v="28"/>
    <m/>
    <m/>
    <n v="1908"/>
    <n v="158"/>
    <n v="2"/>
    <n v="1247"/>
    <m/>
    <n v="0"/>
  </r>
  <r>
    <d v="1989-10-18T00:00:00"/>
    <x v="30"/>
    <x v="3"/>
    <n v="784"/>
    <n v="29"/>
    <m/>
    <m/>
    <n v="4677"/>
    <n v="412"/>
    <n v="9"/>
    <n v="1758"/>
    <m/>
    <n v="0"/>
  </r>
  <r>
    <d v="1989-10-19T00:00:00"/>
    <x v="31"/>
    <x v="3"/>
    <n v="364"/>
    <n v="4"/>
    <m/>
    <m/>
    <n v="2650"/>
    <n v="123"/>
    <n v="8"/>
    <n v="488"/>
    <m/>
    <n v="144"/>
  </r>
  <r>
    <d v="1989-10-20T00:00:00"/>
    <x v="32"/>
    <x v="3"/>
    <n v="218"/>
    <n v="3"/>
    <m/>
    <m/>
    <n v="1831"/>
    <n v="200"/>
    <n v="4"/>
    <n v="826"/>
    <m/>
    <n v="439"/>
  </r>
  <r>
    <d v="1989-10-21T00:00:00"/>
    <x v="33"/>
    <x v="3"/>
    <n v="710"/>
    <n v="39"/>
    <m/>
    <m/>
    <n v="480"/>
    <n v="302"/>
    <n v="9"/>
    <n v="635"/>
    <m/>
    <n v="15"/>
  </r>
  <r>
    <d v="1989-10-22T00:00:00"/>
    <x v="34"/>
    <x v="3"/>
    <n v="374"/>
    <n v="8"/>
    <m/>
    <m/>
    <n v="559"/>
    <n v="120"/>
    <n v="7"/>
    <n v="239"/>
    <m/>
    <n v="201"/>
  </r>
  <r>
    <d v="1989-10-23T00:00:00"/>
    <x v="35"/>
    <x v="3"/>
    <n v="208"/>
    <n v="9"/>
    <m/>
    <m/>
    <n v="640"/>
    <n v="62"/>
    <n v="1"/>
    <n v="226"/>
    <m/>
    <n v="210"/>
  </r>
  <r>
    <d v="1989-10-24T00:00:00"/>
    <x v="36"/>
    <x v="3"/>
    <n v="0"/>
    <n v="0"/>
    <m/>
    <m/>
    <n v="0"/>
    <n v="0"/>
    <n v="0"/>
    <n v="0"/>
    <m/>
    <n v="0"/>
  </r>
  <r>
    <d v="1989-10-25T00:00:00"/>
    <x v="37"/>
    <x v="3"/>
    <n v="0"/>
    <n v="0"/>
    <m/>
    <m/>
    <n v="0"/>
    <n v="0"/>
    <n v="0"/>
    <n v="0"/>
    <m/>
    <n v="0"/>
  </r>
  <r>
    <d v="1989-10-26T00:00:00"/>
    <x v="38"/>
    <x v="3"/>
    <n v="0"/>
    <n v="0"/>
    <m/>
    <m/>
    <n v="0"/>
    <n v="0"/>
    <n v="0"/>
    <n v="0"/>
    <m/>
    <n v="0"/>
  </r>
  <r>
    <d v="1989-10-27T00:00:00"/>
    <x v="39"/>
    <x v="3"/>
    <n v="0"/>
    <n v="0"/>
    <m/>
    <m/>
    <n v="0"/>
    <n v="0"/>
    <n v="0"/>
    <n v="0"/>
    <m/>
    <n v="0"/>
  </r>
  <r>
    <d v="1989-10-28T00:00:00"/>
    <x v="40"/>
    <x v="3"/>
    <n v="300"/>
    <n v="3"/>
    <m/>
    <m/>
    <n v="468"/>
    <n v="160"/>
    <n v="8"/>
    <n v="38"/>
    <m/>
    <n v="0"/>
  </r>
  <r>
    <d v="1989-10-29T00:00:00"/>
    <x v="41"/>
    <x v="3"/>
    <n v="453"/>
    <n v="4"/>
    <m/>
    <m/>
    <n v="707"/>
    <n v="232"/>
    <n v="14"/>
    <n v="121"/>
    <m/>
    <n v="0"/>
  </r>
  <r>
    <d v="1989-10-30T00:00:00"/>
    <x v="42"/>
    <x v="3"/>
    <n v="312"/>
    <n v="8"/>
    <m/>
    <m/>
    <n v="472"/>
    <n v="130"/>
    <n v="11"/>
    <n v="173"/>
    <m/>
    <n v="0"/>
  </r>
  <r>
    <d v="1989-10-31T00:00:00"/>
    <x v="43"/>
    <x v="3"/>
    <n v="203"/>
    <n v="4"/>
    <m/>
    <m/>
    <n v="553"/>
    <n v="105"/>
    <n v="3"/>
    <n v="155"/>
    <m/>
    <n v="0"/>
  </r>
  <r>
    <d v="1989-11-01T00:00:00"/>
    <x v="44"/>
    <x v="3"/>
    <n v="45"/>
    <n v="6"/>
    <m/>
    <m/>
    <n v="214"/>
    <n v="56"/>
    <n v="12"/>
    <n v="94"/>
    <m/>
    <n v="0"/>
  </r>
  <r>
    <d v="1989-11-02T00:00:00"/>
    <x v="45"/>
    <x v="3"/>
    <n v="35"/>
    <n v="0"/>
    <m/>
    <m/>
    <n v="183"/>
    <n v="40"/>
    <n v="4"/>
    <n v="30"/>
    <m/>
    <n v="0"/>
  </r>
  <r>
    <d v="1989-11-03T00:00:00"/>
    <x v="46"/>
    <x v="3"/>
    <n v="45"/>
    <n v="0"/>
    <m/>
    <m/>
    <n v="228"/>
    <n v="39"/>
    <n v="11"/>
    <n v="51"/>
    <m/>
    <n v="0"/>
  </r>
  <r>
    <d v="1989-11-04T00:00:00"/>
    <x v="47"/>
    <x v="3"/>
    <n v="42"/>
    <n v="3"/>
    <m/>
    <m/>
    <n v="218"/>
    <n v="27"/>
    <n v="21"/>
    <n v="105"/>
    <m/>
    <n v="0"/>
  </r>
  <r>
    <d v="1989-11-05T00:00:00"/>
    <x v="48"/>
    <x v="3"/>
    <n v="72"/>
    <n v="1"/>
    <m/>
    <m/>
    <n v="172"/>
    <n v="26"/>
    <n v="7"/>
    <n v="99"/>
    <m/>
    <n v="0"/>
  </r>
  <r>
    <d v="1989-11-06T00:00:00"/>
    <x v="49"/>
    <x v="3"/>
    <n v="50"/>
    <n v="7"/>
    <m/>
    <m/>
    <n v="101"/>
    <n v="42"/>
    <n v="16"/>
    <n v="46"/>
    <m/>
    <n v="0"/>
  </r>
  <r>
    <d v="1989-11-07T00:00:00"/>
    <x v="50"/>
    <x v="3"/>
    <n v="21"/>
    <n v="1"/>
    <m/>
    <m/>
    <n v="45"/>
    <n v="27"/>
    <n v="12"/>
    <n v="22"/>
    <m/>
    <n v="0"/>
  </r>
  <r>
    <d v="1989-11-08T00:00:00"/>
    <x v="51"/>
    <x v="3"/>
    <n v="56"/>
    <n v="4"/>
    <m/>
    <m/>
    <n v="112"/>
    <n v="60"/>
    <n v="9"/>
    <n v="156"/>
    <m/>
    <n v="0"/>
  </r>
  <r>
    <d v="1989-11-09T00:00:00"/>
    <x v="52"/>
    <x v="3"/>
    <n v="72"/>
    <n v="0"/>
    <m/>
    <m/>
    <n v="99"/>
    <n v="88"/>
    <n v="13"/>
    <n v="106"/>
    <m/>
    <n v="33"/>
  </r>
  <r>
    <d v="1989-11-10T00:00:00"/>
    <x v="53"/>
    <x v="3"/>
    <n v="34"/>
    <n v="0"/>
    <m/>
    <m/>
    <n v="25"/>
    <n v="50"/>
    <n v="3"/>
    <n v="12"/>
    <m/>
    <n v="0"/>
  </r>
  <r>
    <d v="1989-11-11T00:00:00"/>
    <x v="54"/>
    <x v="3"/>
    <n v="182"/>
    <n v="1"/>
    <m/>
    <m/>
    <n v="32"/>
    <n v="30"/>
    <n v="6"/>
    <n v="18"/>
    <m/>
    <n v="0"/>
  </r>
  <r>
    <d v="1989-11-12T00:00:00"/>
    <x v="55"/>
    <x v="3"/>
    <n v="186"/>
    <n v="2"/>
    <m/>
    <m/>
    <n v="44"/>
    <n v="27"/>
    <n v="25"/>
    <n v="46"/>
    <m/>
    <n v="0"/>
  </r>
  <r>
    <d v="1989-11-13T00:00:00"/>
    <x v="56"/>
    <x v="3"/>
    <n v="25"/>
    <n v="3"/>
    <m/>
    <m/>
    <n v="15"/>
    <n v="31"/>
    <n v="16"/>
    <n v="18"/>
    <m/>
    <n v="0"/>
  </r>
  <r>
    <d v="1989-11-14T00:00:00"/>
    <x v="57"/>
    <x v="3"/>
    <n v="17"/>
    <n v="2"/>
    <m/>
    <m/>
    <n v="13"/>
    <n v="24"/>
    <n v="11"/>
    <n v="21"/>
    <m/>
    <n v="0"/>
  </r>
  <r>
    <d v="1989-11-15T00:00:00"/>
    <x v="58"/>
    <x v="3"/>
    <n v="8"/>
    <n v="1"/>
    <m/>
    <m/>
    <n v="12"/>
    <n v="18"/>
    <n v="5"/>
    <n v="23"/>
    <m/>
    <n v="40"/>
  </r>
  <r>
    <d v="1989-11-16T00:00:00"/>
    <x v="59"/>
    <x v="3"/>
    <n v="0"/>
    <n v="0"/>
    <m/>
    <m/>
    <n v="10"/>
    <n v="11"/>
    <n v="0"/>
    <n v="26"/>
    <m/>
    <m/>
  </r>
  <r>
    <d v="1989-11-17T00:00:00"/>
    <x v="60"/>
    <x v="3"/>
    <n v="11"/>
    <n v="0"/>
    <m/>
    <m/>
    <n v="11"/>
    <n v="1"/>
    <n v="5"/>
    <n v="8"/>
    <m/>
    <m/>
  </r>
  <r>
    <d v="1989-11-18T00:00:00"/>
    <x v="61"/>
    <x v="3"/>
    <n v="28"/>
    <n v="0"/>
    <m/>
    <m/>
    <n v="10"/>
    <n v="6"/>
    <n v="29"/>
    <n v="33"/>
    <m/>
    <m/>
  </r>
  <r>
    <d v="1989-11-19T00:00:00"/>
    <x v="62"/>
    <x v="3"/>
    <n v="22"/>
    <n v="0"/>
    <m/>
    <m/>
    <n v="4"/>
    <n v="0"/>
    <n v="41"/>
    <n v="37"/>
    <m/>
    <m/>
  </r>
  <r>
    <d v="1990-09-11T00:00:00"/>
    <x v="68"/>
    <x v="4"/>
    <n v="120"/>
    <n v="86"/>
    <m/>
    <n v="0"/>
    <n v="635"/>
    <n v="250"/>
    <n v="0"/>
    <n v="2448"/>
    <m/>
    <n v="2"/>
  </r>
  <r>
    <d v="1990-09-12T00:00:00"/>
    <x v="69"/>
    <x v="4"/>
    <n v="167"/>
    <n v="45"/>
    <m/>
    <n v="0"/>
    <n v="787"/>
    <n v="280"/>
    <n v="1"/>
    <n v="2669"/>
    <m/>
    <n v="10"/>
  </r>
  <r>
    <d v="1990-09-13T00:00:00"/>
    <x v="70"/>
    <x v="4"/>
    <n v="220"/>
    <n v="133"/>
    <m/>
    <n v="0"/>
    <n v="173"/>
    <n v="98"/>
    <n v="0"/>
    <n v="1460"/>
    <m/>
    <n v="3"/>
  </r>
  <r>
    <d v="1990-09-14T00:00:00"/>
    <x v="67"/>
    <x v="4"/>
    <n v="278"/>
    <n v="83"/>
    <m/>
    <n v="0"/>
    <n v="1018"/>
    <n v="374"/>
    <n v="1"/>
    <n v="1623"/>
    <m/>
    <n v="2"/>
  </r>
  <r>
    <d v="1990-09-15T00:00:00"/>
    <x v="63"/>
    <x v="4"/>
    <n v="455"/>
    <n v="259"/>
    <m/>
    <n v="0"/>
    <n v="1046"/>
    <n v="460"/>
    <n v="20"/>
    <n v="1527"/>
    <m/>
    <n v="0"/>
  </r>
  <r>
    <d v="1990-09-16T00:00:00"/>
    <x v="64"/>
    <x v="4"/>
    <n v="809"/>
    <n v="293"/>
    <m/>
    <n v="0"/>
    <n v="1574"/>
    <n v="561"/>
    <n v="6"/>
    <n v="1762"/>
    <m/>
    <n v="4"/>
  </r>
  <r>
    <d v="1990-09-17T00:00:00"/>
    <x v="65"/>
    <x v="4"/>
    <n v="691"/>
    <n v="256"/>
    <m/>
    <n v="0"/>
    <n v="1213"/>
    <n v="721"/>
    <n v="16"/>
    <n v="1759"/>
    <m/>
    <n v="5"/>
  </r>
  <r>
    <d v="1990-09-18T00:00:00"/>
    <x v="0"/>
    <x v="4"/>
    <n v="788"/>
    <n v="280"/>
    <m/>
    <n v="0"/>
    <n v="479"/>
    <n v="397"/>
    <n v="2"/>
    <n v="1512"/>
    <m/>
    <n v="1"/>
  </r>
  <r>
    <d v="1990-09-19T00:00:00"/>
    <x v="1"/>
    <x v="4"/>
    <n v="1297"/>
    <n v="276"/>
    <m/>
    <n v="0"/>
    <n v="548"/>
    <n v="416"/>
    <n v="8"/>
    <n v="1020"/>
    <m/>
    <n v="0"/>
  </r>
  <r>
    <d v="1990-09-20T00:00:00"/>
    <x v="2"/>
    <x v="4"/>
    <n v="809"/>
    <n v="195"/>
    <m/>
    <n v="0"/>
    <n v="501"/>
    <n v="453"/>
    <n v="7"/>
    <n v="1014"/>
    <m/>
    <n v="0"/>
  </r>
  <r>
    <d v="1990-09-21T00:00:00"/>
    <x v="3"/>
    <x v="4"/>
    <n v="802"/>
    <n v="204"/>
    <m/>
    <n v="0"/>
    <n v="704"/>
    <n v="471"/>
    <n v="11"/>
    <n v="876"/>
    <m/>
    <n v="0"/>
  </r>
  <r>
    <d v="1990-09-22T00:00:00"/>
    <x v="4"/>
    <x v="4"/>
    <n v="1082"/>
    <n v="216"/>
    <m/>
    <n v="0"/>
    <n v="585"/>
    <n v="322"/>
    <n v="19"/>
    <n v="651"/>
    <m/>
    <n v="0"/>
  </r>
  <r>
    <d v="1990-09-23T00:00:00"/>
    <x v="5"/>
    <x v="4"/>
    <n v="1165"/>
    <n v="280"/>
    <m/>
    <n v="0"/>
    <n v="1005"/>
    <n v="588"/>
    <n v="19"/>
    <n v="614"/>
    <m/>
    <n v="1"/>
  </r>
  <r>
    <d v="1990-09-24T00:00:00"/>
    <x v="6"/>
    <x v="4"/>
    <n v="883"/>
    <n v="160"/>
    <m/>
    <n v="0"/>
    <n v="3093"/>
    <n v="643"/>
    <n v="16"/>
    <n v="552"/>
    <m/>
    <n v="2"/>
  </r>
  <r>
    <d v="1990-09-25T00:00:00"/>
    <x v="7"/>
    <x v="4"/>
    <n v="1722"/>
    <n v="191"/>
    <m/>
    <n v="0"/>
    <n v="2410"/>
    <n v="593"/>
    <n v="15"/>
    <n v="1481"/>
    <m/>
    <n v="0"/>
  </r>
  <r>
    <d v="1990-09-26T00:00:00"/>
    <x v="8"/>
    <x v="4"/>
    <n v="1423"/>
    <n v="114"/>
    <m/>
    <n v="0"/>
    <n v="1899"/>
    <n v="555"/>
    <n v="3"/>
    <n v="1564"/>
    <m/>
    <n v="0"/>
  </r>
  <r>
    <d v="1990-09-27T00:00:00"/>
    <x v="9"/>
    <x v="4"/>
    <n v="1096"/>
    <n v="121"/>
    <m/>
    <n v="0"/>
    <n v="1806"/>
    <n v="598"/>
    <n v="2"/>
    <n v="1640"/>
    <m/>
    <n v="0"/>
  </r>
  <r>
    <d v="1990-09-28T00:00:00"/>
    <x v="10"/>
    <x v="4"/>
    <n v="944"/>
    <n v="125"/>
    <m/>
    <n v="0"/>
    <n v="2537"/>
    <n v="706"/>
    <n v="7"/>
    <n v="1308"/>
    <m/>
    <n v="0"/>
  </r>
  <r>
    <d v="1990-09-29T00:00:00"/>
    <x v="11"/>
    <x v="4"/>
    <n v="1024"/>
    <n v="171"/>
    <m/>
    <n v="0"/>
    <n v="2535"/>
    <n v="636"/>
    <n v="13"/>
    <n v="826"/>
    <m/>
    <n v="0"/>
  </r>
  <r>
    <d v="1990-09-30T00:00:00"/>
    <x v="12"/>
    <x v="4"/>
    <n v="1456"/>
    <n v="169"/>
    <m/>
    <n v="0"/>
    <n v="3871"/>
    <n v="536"/>
    <n v="9"/>
    <n v="720"/>
    <m/>
    <n v="0"/>
  </r>
  <r>
    <d v="1990-10-01T00:00:00"/>
    <x v="13"/>
    <x v="4"/>
    <n v="2015"/>
    <n v="216"/>
    <m/>
    <n v="0"/>
    <n v="2872"/>
    <n v="292"/>
    <n v="7"/>
    <n v="986"/>
    <m/>
    <n v="0"/>
  </r>
  <r>
    <d v="1990-10-02T00:00:00"/>
    <x v="14"/>
    <x v="4"/>
    <n v="1689"/>
    <n v="109"/>
    <m/>
    <n v="0"/>
    <n v="5382"/>
    <n v="171"/>
    <n v="9"/>
    <n v="548"/>
    <m/>
    <n v="0"/>
  </r>
  <r>
    <d v="1990-10-03T00:00:00"/>
    <x v="15"/>
    <x v="4"/>
    <n v="1353"/>
    <n v="44"/>
    <m/>
    <n v="0"/>
    <n v="4721"/>
    <n v="150"/>
    <n v="4"/>
    <n v="937"/>
    <m/>
    <n v="0"/>
  </r>
  <r>
    <d v="1990-10-04T00:00:00"/>
    <x v="16"/>
    <x v="4"/>
    <n v="1822"/>
    <n v="47"/>
    <m/>
    <n v="0"/>
    <n v="4996"/>
    <n v="202"/>
    <n v="3"/>
    <n v="2340"/>
    <m/>
    <n v="0"/>
  </r>
  <r>
    <d v="1990-10-05T00:00:00"/>
    <x v="17"/>
    <x v="4"/>
    <n v="1920"/>
    <n v="57"/>
    <m/>
    <n v="0"/>
    <n v="4025"/>
    <n v="159"/>
    <n v="3"/>
    <n v="2904"/>
    <m/>
    <n v="0"/>
  </r>
  <r>
    <d v="1990-10-06T00:00:00"/>
    <x v="18"/>
    <x v="4"/>
    <n v="1763"/>
    <n v="46"/>
    <m/>
    <n v="0"/>
    <n v="3768"/>
    <n v="166"/>
    <n v="0"/>
    <n v="5385"/>
    <m/>
    <n v="0"/>
  </r>
  <r>
    <d v="1990-10-07T00:00:00"/>
    <x v="19"/>
    <x v="4"/>
    <n v="2009"/>
    <n v="84"/>
    <m/>
    <n v="0"/>
    <n v="2809"/>
    <n v="159"/>
    <n v="3"/>
    <n v="6633"/>
    <m/>
    <n v="0"/>
  </r>
  <r>
    <d v="1990-10-08T00:00:00"/>
    <x v="20"/>
    <x v="4"/>
    <n v="1690"/>
    <n v="86"/>
    <m/>
    <n v="0"/>
    <n v="2639"/>
    <n v="228"/>
    <n v="4"/>
    <n v="5717"/>
    <m/>
    <n v="0"/>
  </r>
  <r>
    <d v="1990-10-09T00:00:00"/>
    <x v="21"/>
    <x v="4"/>
    <n v="845"/>
    <n v="68"/>
    <m/>
    <n v="0"/>
    <n v="2434"/>
    <n v="170"/>
    <n v="4"/>
    <n v="5428"/>
    <m/>
    <n v="0"/>
  </r>
  <r>
    <d v="1990-10-10T00:00:00"/>
    <x v="22"/>
    <x v="4"/>
    <n v="1827"/>
    <n v="86"/>
    <m/>
    <n v="0"/>
    <n v="2734"/>
    <n v="248"/>
    <n v="8"/>
    <n v="3277"/>
    <m/>
    <n v="0"/>
  </r>
  <r>
    <d v="1990-10-11T00:00:00"/>
    <x v="23"/>
    <x v="4"/>
    <n v="972"/>
    <n v="74"/>
    <m/>
    <n v="1"/>
    <n v="2117"/>
    <n v="206"/>
    <n v="7"/>
    <n v="1632"/>
    <m/>
    <n v="2"/>
  </r>
  <r>
    <d v="1990-10-12T00:00:00"/>
    <x v="24"/>
    <x v="4"/>
    <n v="1389"/>
    <n v="95"/>
    <m/>
    <n v="0"/>
    <n v="3462"/>
    <n v="214"/>
    <n v="16"/>
    <n v="1734"/>
    <m/>
    <n v="1"/>
  </r>
  <r>
    <d v="1990-10-13T00:00:00"/>
    <x v="25"/>
    <x v="4"/>
    <n v="1059"/>
    <n v="71"/>
    <m/>
    <n v="0"/>
    <n v="3525"/>
    <n v="258"/>
    <n v="17"/>
    <n v="952"/>
    <m/>
    <n v="0"/>
  </r>
  <r>
    <d v="1990-10-14T00:00:00"/>
    <x v="26"/>
    <x v="4"/>
    <n v="377"/>
    <n v="46"/>
    <m/>
    <n v="0"/>
    <n v="2725"/>
    <n v="247"/>
    <n v="5"/>
    <n v="708"/>
    <m/>
    <n v="1"/>
  </r>
  <r>
    <d v="1990-10-15T00:00:00"/>
    <x v="27"/>
    <x v="4"/>
    <n v="554"/>
    <n v="57"/>
    <m/>
    <n v="0"/>
    <n v="2861"/>
    <n v="254"/>
    <n v="12"/>
    <n v="666"/>
    <m/>
    <n v="0"/>
  </r>
  <r>
    <d v="1990-10-16T00:00:00"/>
    <x v="28"/>
    <x v="4"/>
    <n v="342"/>
    <n v="39"/>
    <m/>
    <n v="0"/>
    <n v="2619"/>
    <n v="254"/>
    <n v="10"/>
    <n v="491"/>
    <m/>
    <n v="0"/>
  </r>
  <r>
    <d v="1990-10-17T00:00:00"/>
    <x v="29"/>
    <x v="4"/>
    <n v="186"/>
    <n v="26"/>
    <m/>
    <n v="0"/>
    <n v="2169"/>
    <n v="237"/>
    <n v="16"/>
    <n v="387"/>
    <m/>
    <n v="1"/>
  </r>
  <r>
    <d v="1990-10-18T00:00:00"/>
    <x v="30"/>
    <x v="4"/>
    <n v="658"/>
    <n v="39"/>
    <m/>
    <n v="0"/>
    <n v="3624"/>
    <n v="224"/>
    <n v="8"/>
    <n v="520"/>
    <m/>
    <n v="0"/>
  </r>
  <r>
    <d v="1990-10-19T00:00:00"/>
    <x v="31"/>
    <x v="4"/>
    <n v="446"/>
    <n v="25"/>
    <m/>
    <n v="3"/>
    <n v="3264"/>
    <n v="229"/>
    <n v="7"/>
    <n v="319"/>
    <m/>
    <n v="0"/>
  </r>
  <r>
    <d v="1990-10-20T00:00:00"/>
    <x v="32"/>
    <x v="4"/>
    <n v="227"/>
    <n v="28"/>
    <m/>
    <n v="2"/>
    <n v="2487"/>
    <n v="207"/>
    <n v="10"/>
    <n v="270"/>
    <m/>
    <n v="0"/>
  </r>
  <r>
    <d v="1990-10-21T00:00:00"/>
    <x v="33"/>
    <x v="4"/>
    <n v="172"/>
    <n v="6"/>
    <m/>
    <n v="4"/>
    <n v="1360"/>
    <n v="101"/>
    <n v="9"/>
    <n v="164"/>
    <m/>
    <n v="0"/>
  </r>
  <r>
    <d v="1990-10-22T00:00:00"/>
    <x v="34"/>
    <x v="4"/>
    <n v="368"/>
    <n v="13"/>
    <m/>
    <n v="6"/>
    <n v="2293"/>
    <n v="103"/>
    <n v="14"/>
    <n v="169"/>
    <m/>
    <n v="0"/>
  </r>
  <r>
    <d v="1990-10-23T00:00:00"/>
    <x v="35"/>
    <x v="4"/>
    <n v="242"/>
    <n v="18"/>
    <m/>
    <n v="8"/>
    <n v="1719"/>
    <n v="130"/>
    <n v="4"/>
    <n v="185"/>
    <m/>
    <n v="0"/>
  </r>
  <r>
    <d v="1990-10-24T00:00:00"/>
    <x v="36"/>
    <x v="4"/>
    <n v="53"/>
    <n v="22"/>
    <m/>
    <m/>
    <n v="2688"/>
    <n v="463"/>
    <m/>
    <n v="171"/>
    <m/>
    <m/>
  </r>
  <r>
    <d v="1990-10-25T00:00:00"/>
    <x v="37"/>
    <x v="4"/>
    <n v="1202"/>
    <n v="78"/>
    <m/>
    <m/>
    <n v="3567"/>
    <n v="806"/>
    <m/>
    <n v="157"/>
    <m/>
    <m/>
  </r>
  <r>
    <d v="1990-10-26T00:00:00"/>
    <x v="38"/>
    <x v="4"/>
    <n v="617"/>
    <n v="15"/>
    <m/>
    <m/>
    <n v="2029"/>
    <n v="398"/>
    <m/>
    <n v="142"/>
    <m/>
    <m/>
  </r>
  <r>
    <d v="1990-10-27T00:00:00"/>
    <x v="39"/>
    <x v="4"/>
    <n v="557"/>
    <n v="101"/>
    <m/>
    <m/>
    <n v="2701"/>
    <n v="433"/>
    <m/>
    <n v="128"/>
    <m/>
    <m/>
  </r>
  <r>
    <d v="1990-10-28T00:00:00"/>
    <x v="40"/>
    <x v="4"/>
    <n v="464"/>
    <n v="17"/>
    <m/>
    <m/>
    <n v="2295"/>
    <n v="514"/>
    <m/>
    <n v="114"/>
    <m/>
    <m/>
  </r>
  <r>
    <d v="1990-10-29T00:00:00"/>
    <x v="41"/>
    <x v="4"/>
    <n v="293"/>
    <n v="7"/>
    <m/>
    <m/>
    <n v="1423"/>
    <n v="393"/>
    <m/>
    <n v="100"/>
    <m/>
    <m/>
  </r>
  <r>
    <d v="1990-10-30T00:00:00"/>
    <x v="42"/>
    <x v="4"/>
    <n v="15"/>
    <n v="4"/>
    <m/>
    <m/>
    <n v="349"/>
    <n v="110"/>
    <m/>
    <n v="86"/>
    <m/>
    <m/>
  </r>
  <r>
    <d v="1990-10-31T00:00:00"/>
    <x v="43"/>
    <x v="4"/>
    <n v="94"/>
    <n v="1"/>
    <m/>
    <m/>
    <n v="955"/>
    <n v="287"/>
    <n v="0"/>
    <n v="71"/>
    <m/>
    <n v="18"/>
  </r>
  <r>
    <d v="1990-11-01T00:00:00"/>
    <x v="44"/>
    <x v="4"/>
    <n v="128"/>
    <n v="17"/>
    <m/>
    <m/>
    <n v="233"/>
    <n v="67"/>
    <n v="1"/>
    <n v="57"/>
    <m/>
    <n v="484"/>
  </r>
  <r>
    <d v="1990-11-02T00:00:00"/>
    <x v="45"/>
    <x v="4"/>
    <n v="351"/>
    <n v="12"/>
    <m/>
    <n v="0"/>
    <n v="365"/>
    <n v="66"/>
    <n v="10"/>
    <n v="43"/>
    <m/>
    <n v="23"/>
  </r>
  <r>
    <d v="1990-11-03T00:00:00"/>
    <x v="46"/>
    <x v="4"/>
    <n v="153"/>
    <n v="3"/>
    <m/>
    <n v="0"/>
    <n v="395"/>
    <n v="76"/>
    <n v="7"/>
    <n v="33"/>
    <m/>
    <n v="12"/>
  </r>
  <r>
    <d v="1990-11-04T00:00:00"/>
    <x v="47"/>
    <x v="4"/>
    <n v="169"/>
    <n v="8"/>
    <m/>
    <n v="0"/>
    <n v="389"/>
    <n v="115"/>
    <n v="11"/>
    <n v="129"/>
    <m/>
    <n v="62"/>
  </r>
  <r>
    <d v="1990-11-05T00:00:00"/>
    <x v="48"/>
    <x v="4"/>
    <n v="115"/>
    <n v="3"/>
    <m/>
    <n v="0"/>
    <n v="259"/>
    <n v="63"/>
    <n v="5"/>
    <n v="107"/>
    <m/>
    <n v="43"/>
  </r>
  <r>
    <d v="1990-11-06T00:00:00"/>
    <x v="49"/>
    <x v="4"/>
    <n v="46"/>
    <n v="2"/>
    <m/>
    <n v="0"/>
    <n v="194"/>
    <n v="33"/>
    <n v="4"/>
    <n v="87"/>
    <m/>
    <n v="21"/>
  </r>
  <r>
    <d v="1990-11-07T00:00:00"/>
    <x v="50"/>
    <x v="4"/>
    <n v="24"/>
    <n v="4"/>
    <m/>
    <n v="0"/>
    <n v="174"/>
    <n v="43"/>
    <n v="9"/>
    <n v="81"/>
    <m/>
    <n v="18"/>
  </r>
  <r>
    <d v="1990-11-08T00:00:00"/>
    <x v="51"/>
    <x v="4"/>
    <n v="4"/>
    <n v="0"/>
    <m/>
    <n v="1"/>
    <n v="66"/>
    <n v="15"/>
    <n v="6"/>
    <n v="57"/>
    <m/>
    <n v="5"/>
  </r>
  <r>
    <d v="1991-09-07T00:00:00"/>
    <x v="71"/>
    <x v="5"/>
    <n v="46"/>
    <n v="3"/>
    <m/>
    <m/>
    <n v="88"/>
    <n v="24"/>
    <n v="2"/>
    <n v="224"/>
    <m/>
    <m/>
  </r>
  <r>
    <d v="1991-09-08T00:00:00"/>
    <x v="72"/>
    <x v="5"/>
    <n v="371"/>
    <n v="86"/>
    <m/>
    <m/>
    <n v="1086"/>
    <n v="204"/>
    <n v="2"/>
    <n v="983"/>
    <m/>
    <m/>
  </r>
  <r>
    <d v="1991-09-09T00:00:00"/>
    <x v="73"/>
    <x v="5"/>
    <n v="332"/>
    <n v="73"/>
    <m/>
    <m/>
    <n v="1964"/>
    <n v="398"/>
    <m/>
    <n v="1432"/>
    <m/>
    <m/>
  </r>
  <r>
    <d v="1991-09-10T00:00:00"/>
    <x v="74"/>
    <x v="5"/>
    <n v="398"/>
    <n v="96"/>
    <m/>
    <m/>
    <n v="1513"/>
    <n v="474"/>
    <n v="1"/>
    <n v="1101"/>
    <m/>
    <m/>
  </r>
  <r>
    <d v="1991-09-11T00:00:00"/>
    <x v="68"/>
    <x v="5"/>
    <n v="341"/>
    <n v="146"/>
    <m/>
    <m/>
    <n v="2318"/>
    <n v="548"/>
    <n v="6"/>
    <n v="686"/>
    <m/>
    <m/>
  </r>
  <r>
    <d v="1991-09-12T00:00:00"/>
    <x v="69"/>
    <x v="5"/>
    <n v="434"/>
    <n v="152"/>
    <m/>
    <m/>
    <n v="2164"/>
    <n v="402"/>
    <n v="4"/>
    <n v="553"/>
    <m/>
    <m/>
  </r>
  <r>
    <d v="1991-09-13T00:00:00"/>
    <x v="70"/>
    <x v="5"/>
    <n v="625"/>
    <n v="126"/>
    <m/>
    <m/>
    <n v="1692"/>
    <n v="167"/>
    <n v="4"/>
    <n v="287"/>
    <m/>
    <m/>
  </r>
  <r>
    <d v="1991-09-14T00:00:00"/>
    <x v="67"/>
    <x v="5"/>
    <n v="687"/>
    <n v="124"/>
    <m/>
    <n v="3"/>
    <n v="1072"/>
    <n v="176"/>
    <n v="3"/>
    <n v="311"/>
    <m/>
    <m/>
  </r>
  <r>
    <d v="1991-09-15T00:00:00"/>
    <x v="63"/>
    <x v="5"/>
    <n v="743"/>
    <n v="126"/>
    <m/>
    <m/>
    <n v="2036"/>
    <n v="471"/>
    <n v="7"/>
    <n v="577"/>
    <m/>
    <m/>
  </r>
  <r>
    <d v="1991-09-16T00:00:00"/>
    <x v="64"/>
    <x v="5"/>
    <n v="792"/>
    <n v="274"/>
    <m/>
    <m/>
    <n v="1926"/>
    <n v="578"/>
    <n v="15"/>
    <n v="522"/>
    <m/>
    <m/>
  </r>
  <r>
    <d v="1991-09-17T00:00:00"/>
    <x v="65"/>
    <x v="5"/>
    <n v="891"/>
    <n v="339"/>
    <m/>
    <m/>
    <n v="1681"/>
    <n v="517"/>
    <n v="9"/>
    <n v="423"/>
    <m/>
    <m/>
  </r>
  <r>
    <d v="1991-09-18T00:00:00"/>
    <x v="0"/>
    <x v="5"/>
    <n v="781"/>
    <n v="330"/>
    <m/>
    <m/>
    <n v="1529"/>
    <n v="432"/>
    <n v="7"/>
    <n v="250"/>
    <m/>
    <m/>
  </r>
  <r>
    <d v="1991-09-19T00:00:00"/>
    <x v="1"/>
    <x v="5"/>
    <n v="430"/>
    <n v="252"/>
    <m/>
    <m/>
    <n v="1542"/>
    <n v="445"/>
    <n v="8"/>
    <n v="196"/>
    <m/>
    <m/>
  </r>
  <r>
    <d v="1991-09-20T00:00:00"/>
    <x v="2"/>
    <x v="5"/>
    <n v="489"/>
    <n v="220"/>
    <m/>
    <m/>
    <n v="1697"/>
    <n v="447"/>
    <n v="15"/>
    <n v="104"/>
    <m/>
    <m/>
  </r>
  <r>
    <d v="1991-09-21T00:00:00"/>
    <x v="3"/>
    <x v="5"/>
    <n v="990"/>
    <n v="215"/>
    <m/>
    <m/>
    <n v="1514"/>
    <n v="384"/>
    <n v="9"/>
    <n v="53"/>
    <m/>
    <m/>
  </r>
  <r>
    <d v="1991-09-22T00:00:00"/>
    <x v="4"/>
    <x v="5"/>
    <n v="2389"/>
    <n v="346"/>
    <m/>
    <m/>
    <n v="1403"/>
    <n v="444"/>
    <n v="22"/>
    <n v="112"/>
    <m/>
    <m/>
  </r>
  <r>
    <d v="1991-09-23T00:00:00"/>
    <x v="5"/>
    <x v="5"/>
    <n v="1722"/>
    <n v="278"/>
    <m/>
    <m/>
    <n v="1061"/>
    <n v="329"/>
    <n v="7"/>
    <n v="155"/>
    <m/>
    <m/>
  </r>
  <r>
    <d v="1991-09-24T00:00:00"/>
    <x v="6"/>
    <x v="5"/>
    <n v="2101"/>
    <n v="240"/>
    <m/>
    <m/>
    <n v="1428"/>
    <n v="395"/>
    <n v="4"/>
    <n v="226"/>
    <m/>
    <m/>
  </r>
  <r>
    <d v="1991-09-25T00:00:00"/>
    <x v="7"/>
    <x v="5"/>
    <n v="2077"/>
    <n v="406"/>
    <m/>
    <m/>
    <n v="1768"/>
    <n v="458"/>
    <n v="9"/>
    <n v="301"/>
    <m/>
    <m/>
  </r>
  <r>
    <d v="1991-09-26T00:00:00"/>
    <x v="8"/>
    <x v="5"/>
    <n v="2289"/>
    <n v="479"/>
    <m/>
    <m/>
    <n v="1545"/>
    <n v="529"/>
    <n v="11"/>
    <n v="415"/>
    <m/>
    <m/>
  </r>
  <r>
    <d v="1991-09-27T00:00:00"/>
    <x v="9"/>
    <x v="5"/>
    <n v="1733"/>
    <n v="328"/>
    <m/>
    <m/>
    <n v="1184"/>
    <n v="418"/>
    <n v="3"/>
    <n v="392"/>
    <m/>
    <m/>
  </r>
  <r>
    <d v="1991-09-28T00:00:00"/>
    <x v="10"/>
    <x v="5"/>
    <n v="2163"/>
    <n v="248"/>
    <m/>
    <m/>
    <n v="1262"/>
    <n v="324"/>
    <n v="2"/>
    <n v="355"/>
    <m/>
    <m/>
  </r>
  <r>
    <d v="1991-09-29T00:00:00"/>
    <x v="11"/>
    <x v="5"/>
    <n v="1473"/>
    <n v="174"/>
    <m/>
    <m/>
    <n v="1194"/>
    <n v="360"/>
    <n v="8"/>
    <n v="297"/>
    <m/>
    <m/>
  </r>
  <r>
    <d v="1991-09-30T00:00:00"/>
    <x v="12"/>
    <x v="5"/>
    <n v="745"/>
    <n v="187"/>
    <m/>
    <m/>
    <n v="1400"/>
    <n v="352"/>
    <n v="8"/>
    <n v="328"/>
    <m/>
    <m/>
  </r>
  <r>
    <d v="1991-10-01T00:00:00"/>
    <x v="13"/>
    <x v="5"/>
    <n v="1068"/>
    <n v="193"/>
    <m/>
    <m/>
    <n v="2504"/>
    <n v="763"/>
    <n v="10"/>
    <n v="549"/>
    <m/>
    <m/>
  </r>
  <r>
    <d v="1991-10-02T00:00:00"/>
    <x v="14"/>
    <x v="5"/>
    <n v="839"/>
    <n v="119"/>
    <m/>
    <m/>
    <n v="3461"/>
    <n v="880"/>
    <n v="7"/>
    <n v="247"/>
    <m/>
    <m/>
  </r>
  <r>
    <d v="1991-10-03T00:00:00"/>
    <x v="15"/>
    <x v="5"/>
    <n v="714"/>
    <n v="137"/>
    <m/>
    <m/>
    <n v="2664"/>
    <n v="670"/>
    <n v="12"/>
    <n v="98"/>
    <m/>
    <m/>
  </r>
  <r>
    <d v="1991-10-04T00:00:00"/>
    <x v="16"/>
    <x v="5"/>
    <n v="850"/>
    <n v="112"/>
    <m/>
    <m/>
    <n v="3280"/>
    <n v="422"/>
    <n v="6"/>
    <n v="70"/>
    <m/>
    <m/>
  </r>
  <r>
    <d v="1991-10-05T00:00:00"/>
    <x v="17"/>
    <x v="5"/>
    <n v="839"/>
    <n v="138"/>
    <m/>
    <m/>
    <n v="2785"/>
    <n v="467"/>
    <n v="3"/>
    <n v="81"/>
    <m/>
    <m/>
  </r>
  <r>
    <d v="1991-10-06T00:00:00"/>
    <x v="18"/>
    <x v="5"/>
    <n v="924"/>
    <n v="165"/>
    <m/>
    <m/>
    <n v="4883"/>
    <n v="406"/>
    <n v="2"/>
    <n v="59"/>
    <m/>
    <m/>
  </r>
  <r>
    <d v="1991-10-07T00:00:00"/>
    <x v="19"/>
    <x v="5"/>
    <n v="812"/>
    <n v="101"/>
    <m/>
    <m/>
    <n v="7187"/>
    <n v="439"/>
    <n v="1"/>
    <n v="36"/>
    <m/>
    <m/>
  </r>
  <r>
    <d v="1991-10-08T00:00:00"/>
    <x v="20"/>
    <x v="5"/>
    <n v="942"/>
    <n v="97"/>
    <m/>
    <m/>
    <n v="5775"/>
    <n v="393"/>
    <n v="9"/>
    <n v="27"/>
    <m/>
    <m/>
  </r>
  <r>
    <d v="1991-10-09T00:00:00"/>
    <x v="21"/>
    <x v="5"/>
    <n v="849"/>
    <n v="135"/>
    <m/>
    <m/>
    <n v="4274"/>
    <n v="339"/>
    <n v="9"/>
    <n v="36"/>
    <m/>
    <m/>
  </r>
  <r>
    <d v="1991-10-10T00:00:00"/>
    <x v="22"/>
    <x v="5"/>
    <n v="673"/>
    <n v="137"/>
    <m/>
    <m/>
    <n v="3359"/>
    <n v="283"/>
    <n v="7"/>
    <n v="28"/>
    <m/>
    <m/>
  </r>
  <r>
    <d v="1991-10-11T00:00:00"/>
    <x v="23"/>
    <x v="5"/>
    <n v="593"/>
    <n v="157"/>
    <m/>
    <m/>
    <n v="3230"/>
    <n v="340"/>
    <n v="4"/>
    <n v="28"/>
    <m/>
    <m/>
  </r>
  <r>
    <d v="1991-10-12T00:00:00"/>
    <x v="24"/>
    <x v="5"/>
    <n v="482"/>
    <n v="120"/>
    <m/>
    <m/>
    <n v="2726"/>
    <n v="325"/>
    <n v="8"/>
    <n v="44"/>
    <m/>
    <m/>
  </r>
  <r>
    <d v="1991-10-13T00:00:00"/>
    <x v="25"/>
    <x v="5"/>
    <n v="311"/>
    <n v="73"/>
    <m/>
    <m/>
    <n v="2934"/>
    <n v="236"/>
    <n v="1"/>
    <n v="14"/>
    <m/>
    <m/>
  </r>
  <r>
    <d v="1991-10-14T00:00:00"/>
    <x v="26"/>
    <x v="5"/>
    <n v="224"/>
    <n v="66"/>
    <m/>
    <m/>
    <n v="3023"/>
    <n v="241"/>
    <n v="5"/>
    <n v="16"/>
    <m/>
    <m/>
  </r>
  <r>
    <d v="1991-10-15T00:00:00"/>
    <x v="27"/>
    <x v="5"/>
    <n v="151"/>
    <n v="76"/>
    <m/>
    <n v="1"/>
    <n v="2377"/>
    <n v="229"/>
    <n v="2"/>
    <n v="14"/>
    <m/>
    <m/>
  </r>
  <r>
    <d v="1991-10-16T00:00:00"/>
    <x v="28"/>
    <x v="5"/>
    <n v="190"/>
    <n v="63"/>
    <m/>
    <m/>
    <n v="2477"/>
    <n v="218"/>
    <n v="9"/>
    <n v="47"/>
    <m/>
    <m/>
  </r>
  <r>
    <d v="1991-10-17T00:00:00"/>
    <x v="29"/>
    <x v="5"/>
    <n v="400"/>
    <n v="64"/>
    <m/>
    <m/>
    <n v="2995"/>
    <n v="187"/>
    <n v="10"/>
    <n v="8"/>
    <m/>
    <m/>
  </r>
  <r>
    <d v="1991-10-18T00:00:00"/>
    <x v="30"/>
    <x v="5"/>
    <n v="247"/>
    <n v="42"/>
    <m/>
    <n v="2"/>
    <n v="3564"/>
    <n v="197"/>
    <n v="9"/>
    <n v="25"/>
    <m/>
    <m/>
  </r>
  <r>
    <d v="1991-10-19T00:00:00"/>
    <x v="31"/>
    <x v="5"/>
    <n v="156"/>
    <n v="41"/>
    <m/>
    <m/>
    <n v="2940"/>
    <n v="255"/>
    <n v="13"/>
    <n v="62"/>
    <m/>
    <m/>
  </r>
  <r>
    <d v="1991-10-20T00:00:00"/>
    <x v="32"/>
    <x v="5"/>
    <n v="176"/>
    <n v="37"/>
    <m/>
    <n v="1"/>
    <n v="2094"/>
    <n v="203"/>
    <n v="13"/>
    <n v="59"/>
    <m/>
    <m/>
  </r>
  <r>
    <d v="1991-10-21T00:00:00"/>
    <x v="33"/>
    <x v="5"/>
    <n v="157"/>
    <n v="32"/>
    <m/>
    <n v="2"/>
    <n v="1726"/>
    <n v="219"/>
    <n v="10"/>
    <n v="46"/>
    <m/>
    <m/>
  </r>
  <r>
    <d v="1991-10-22T00:00:00"/>
    <x v="34"/>
    <x v="5"/>
    <n v="99"/>
    <n v="16"/>
    <m/>
    <n v="7"/>
    <n v="1405"/>
    <n v="123"/>
    <n v="6"/>
    <n v="29"/>
    <m/>
    <m/>
  </r>
  <r>
    <d v="1991-10-23T00:00:00"/>
    <x v="35"/>
    <x v="5"/>
    <n v="126"/>
    <n v="20"/>
    <m/>
    <n v="3"/>
    <n v="1445"/>
    <n v="124"/>
    <n v="8"/>
    <n v="25"/>
    <m/>
    <m/>
  </r>
  <r>
    <d v="1991-10-24T00:00:00"/>
    <x v="36"/>
    <x v="5"/>
    <n v="75"/>
    <n v="22"/>
    <m/>
    <n v="1"/>
    <n v="1038"/>
    <n v="97"/>
    <n v="4"/>
    <n v="22"/>
    <m/>
    <m/>
  </r>
  <r>
    <d v="1991-10-25T00:00:00"/>
    <x v="37"/>
    <x v="5"/>
    <n v="93"/>
    <n v="14"/>
    <m/>
    <n v="1"/>
    <n v="771"/>
    <n v="63"/>
    <n v="5"/>
    <n v="6"/>
    <m/>
    <m/>
  </r>
  <r>
    <d v="1991-10-26T00:00:00"/>
    <x v="38"/>
    <x v="5"/>
    <n v="60"/>
    <n v="10"/>
    <m/>
    <n v="2"/>
    <n v="538"/>
    <n v="47"/>
    <n v="4"/>
    <n v="0"/>
    <m/>
    <m/>
  </r>
  <r>
    <d v="1991-10-27T00:00:00"/>
    <x v="39"/>
    <x v="5"/>
    <n v="46"/>
    <n v="10"/>
    <m/>
    <m/>
    <n v="373"/>
    <n v="44"/>
    <m/>
    <n v="0"/>
    <m/>
    <m/>
  </r>
  <r>
    <d v="1991-10-28T00:00:00"/>
    <x v="40"/>
    <x v="5"/>
    <n v="32"/>
    <n v="5"/>
    <m/>
    <n v="1"/>
    <n v="325"/>
    <n v="11"/>
    <n v="4"/>
    <n v="0"/>
    <m/>
    <m/>
  </r>
  <r>
    <d v="1991-10-29T00:00:00"/>
    <x v="41"/>
    <x v="5"/>
    <n v="18"/>
    <n v="6"/>
    <m/>
    <n v="2"/>
    <n v="242"/>
    <n v="12"/>
    <n v="2"/>
    <n v="0"/>
    <m/>
    <m/>
  </r>
  <r>
    <d v="1991-10-30T00:00:00"/>
    <x v="42"/>
    <x v="5"/>
    <n v="22"/>
    <n v="4"/>
    <m/>
    <m/>
    <n v="205"/>
    <n v="28"/>
    <n v="1"/>
    <n v="2"/>
    <m/>
    <m/>
  </r>
  <r>
    <d v="1991-10-31T00:00:00"/>
    <x v="43"/>
    <x v="5"/>
    <n v="29"/>
    <n v="3"/>
    <m/>
    <m/>
    <n v="189"/>
    <n v="30"/>
    <n v="2"/>
    <n v="0"/>
    <m/>
    <m/>
  </r>
  <r>
    <d v="1991-11-01T00:00:00"/>
    <x v="44"/>
    <x v="5"/>
    <n v="35"/>
    <n v="8"/>
    <m/>
    <n v="2"/>
    <n v="304"/>
    <n v="38"/>
    <n v="6"/>
    <n v="9"/>
    <m/>
    <m/>
  </r>
  <r>
    <d v="1991-11-02T00:00:00"/>
    <x v="45"/>
    <x v="5"/>
    <n v="27"/>
    <n v="6"/>
    <m/>
    <m/>
    <n v="199"/>
    <n v="31"/>
    <n v="3"/>
    <n v="2"/>
    <m/>
    <m/>
  </r>
  <r>
    <d v="1991-11-03T00:00:00"/>
    <x v="46"/>
    <x v="5"/>
    <n v="6"/>
    <n v="2"/>
    <m/>
    <n v="1"/>
    <n v="71"/>
    <n v="14"/>
    <m/>
    <n v="3"/>
    <m/>
    <m/>
  </r>
  <r>
    <d v="1991-11-04T00:00:00"/>
    <x v="47"/>
    <x v="5"/>
    <n v="31"/>
    <n v="6"/>
    <m/>
    <n v="3"/>
    <n v="257"/>
    <n v="36"/>
    <n v="1"/>
    <n v="22"/>
    <m/>
    <m/>
  </r>
  <r>
    <d v="1991-11-05T00:00:00"/>
    <x v="48"/>
    <x v="5"/>
    <n v="74"/>
    <n v="9"/>
    <m/>
    <n v="9"/>
    <n v="206"/>
    <n v="30"/>
    <n v="8"/>
    <n v="85"/>
    <m/>
    <m/>
  </r>
  <r>
    <d v="1991-11-06T00:00:00"/>
    <x v="49"/>
    <x v="5"/>
    <n v="74"/>
    <n v="8"/>
    <m/>
    <n v="4"/>
    <n v="89"/>
    <n v="19"/>
    <n v="6"/>
    <n v="17"/>
    <m/>
    <m/>
  </r>
  <r>
    <d v="1991-11-07T00:00:00"/>
    <x v="50"/>
    <x v="5"/>
    <n v="20"/>
    <n v="8"/>
    <m/>
    <m/>
    <n v="61"/>
    <n v="5"/>
    <n v="3"/>
    <n v="18"/>
    <m/>
    <m/>
  </r>
  <r>
    <d v="1991-11-08T00:00:00"/>
    <x v="51"/>
    <x v="5"/>
    <n v="191"/>
    <n v="26"/>
    <m/>
    <n v="11"/>
    <n v="243"/>
    <n v="64"/>
    <n v="9"/>
    <n v="124"/>
    <m/>
    <m/>
  </r>
  <r>
    <d v="1991-11-09T00:00:00"/>
    <x v="52"/>
    <x v="5"/>
    <n v="183"/>
    <n v="27"/>
    <m/>
    <n v="4"/>
    <n v="100"/>
    <n v="29"/>
    <n v="4"/>
    <n v="85"/>
    <m/>
    <m/>
  </r>
  <r>
    <d v="1991-11-10T00:00:00"/>
    <x v="53"/>
    <x v="5"/>
    <n v="69"/>
    <n v="9"/>
    <m/>
    <n v="2"/>
    <n v="28"/>
    <n v="10"/>
    <n v="4"/>
    <n v="19"/>
    <m/>
    <m/>
  </r>
  <r>
    <d v="1992-09-02T00:00:00"/>
    <x v="75"/>
    <x v="6"/>
    <n v="23"/>
    <n v="9"/>
    <m/>
    <n v="0"/>
    <n v="0"/>
    <n v="0"/>
    <n v="0"/>
    <n v="151"/>
    <m/>
    <m/>
  </r>
  <r>
    <d v="1992-09-03T00:00:00"/>
    <x v="76"/>
    <x v="6"/>
    <n v="1197"/>
    <n v="136"/>
    <m/>
    <n v="0"/>
    <n v="1594"/>
    <n v="45"/>
    <n v="72"/>
    <n v="440"/>
    <m/>
    <m/>
  </r>
  <r>
    <d v="1992-09-04T00:00:00"/>
    <x v="77"/>
    <x v="6"/>
    <n v="380"/>
    <n v="68"/>
    <m/>
    <n v="0"/>
    <n v="72"/>
    <n v="18"/>
    <n v="28"/>
    <n v="2428"/>
    <m/>
    <m/>
  </r>
  <r>
    <d v="1992-09-05T00:00:00"/>
    <x v="78"/>
    <x v="6"/>
    <n v="299"/>
    <n v="53"/>
    <m/>
    <n v="0"/>
    <n v="260"/>
    <n v="20"/>
    <n v="12"/>
    <n v="993"/>
    <m/>
    <m/>
  </r>
  <r>
    <d v="1992-09-06T00:00:00"/>
    <x v="79"/>
    <x v="6"/>
    <n v="376"/>
    <n v="49"/>
    <m/>
    <n v="0"/>
    <n v="163"/>
    <n v="17"/>
    <n v="34"/>
    <n v="1137"/>
    <m/>
    <m/>
  </r>
  <r>
    <d v="1992-09-07T00:00:00"/>
    <x v="71"/>
    <x v="6"/>
    <n v="720"/>
    <n v="80"/>
    <m/>
    <n v="0"/>
    <n v="468"/>
    <n v="41"/>
    <n v="46"/>
    <n v="1125"/>
    <m/>
    <m/>
  </r>
  <r>
    <d v="1992-09-08T00:00:00"/>
    <x v="72"/>
    <x v="6"/>
    <n v="642"/>
    <n v="124"/>
    <m/>
    <n v="0"/>
    <n v="397"/>
    <n v="31"/>
    <n v="25"/>
    <n v="657"/>
    <m/>
    <m/>
  </r>
  <r>
    <d v="1992-09-09T00:00:00"/>
    <x v="73"/>
    <x v="6"/>
    <n v="909"/>
    <n v="131"/>
    <m/>
    <n v="0"/>
    <n v="1858"/>
    <n v="233"/>
    <n v="48"/>
    <n v="984"/>
    <m/>
    <m/>
  </r>
  <r>
    <d v="1992-09-10T00:00:00"/>
    <x v="74"/>
    <x v="6"/>
    <n v="1185"/>
    <n v="227"/>
    <m/>
    <n v="0"/>
    <n v="433"/>
    <n v="176"/>
    <n v="26"/>
    <n v="840"/>
    <m/>
    <m/>
  </r>
  <r>
    <d v="1992-09-11T00:00:00"/>
    <x v="68"/>
    <x v="6"/>
    <n v="1299"/>
    <n v="259"/>
    <m/>
    <n v="0"/>
    <n v="621"/>
    <n v="90"/>
    <n v="59"/>
    <n v="1326"/>
    <m/>
    <m/>
  </r>
  <r>
    <d v="1992-09-12T00:00:00"/>
    <x v="69"/>
    <x v="6"/>
    <n v="905"/>
    <n v="200"/>
    <m/>
    <n v="0"/>
    <n v="289"/>
    <n v="32"/>
    <n v="49"/>
    <n v="414"/>
    <m/>
    <m/>
  </r>
  <r>
    <d v="1992-09-13T00:00:00"/>
    <x v="70"/>
    <x v="6"/>
    <n v="1134"/>
    <n v="195"/>
    <m/>
    <n v="0"/>
    <n v="1368"/>
    <n v="55"/>
    <n v="72"/>
    <n v="427"/>
    <m/>
    <m/>
  </r>
  <r>
    <d v="1992-09-14T00:00:00"/>
    <x v="67"/>
    <x v="6"/>
    <n v="1123"/>
    <n v="172"/>
    <m/>
    <n v="0"/>
    <n v="2279"/>
    <n v="45"/>
    <n v="26"/>
    <n v="407"/>
    <m/>
    <m/>
  </r>
  <r>
    <d v="1992-09-15T00:00:00"/>
    <x v="63"/>
    <x v="6"/>
    <n v="1740"/>
    <n v="254"/>
    <m/>
    <n v="0"/>
    <n v="2500"/>
    <n v="22"/>
    <n v="35"/>
    <n v="775"/>
    <m/>
    <m/>
  </r>
  <r>
    <d v="1992-09-16T00:00:00"/>
    <x v="64"/>
    <x v="6"/>
    <n v="1553"/>
    <n v="200"/>
    <m/>
    <n v="0"/>
    <n v="3762"/>
    <n v="29"/>
    <n v="51"/>
    <n v="1102"/>
    <m/>
    <m/>
  </r>
  <r>
    <d v="1992-09-17T00:00:00"/>
    <x v="65"/>
    <x v="6"/>
    <n v="2799"/>
    <n v="137"/>
    <m/>
    <n v="0"/>
    <n v="2061"/>
    <n v="188"/>
    <n v="74"/>
    <n v="1404"/>
    <m/>
    <m/>
  </r>
  <r>
    <d v="1992-09-18T00:00:00"/>
    <x v="0"/>
    <x v="6"/>
    <n v="2332"/>
    <n v="133"/>
    <m/>
    <n v="0"/>
    <n v="3621"/>
    <n v="181"/>
    <n v="39"/>
    <n v="2072"/>
    <m/>
    <m/>
  </r>
  <r>
    <d v="1992-09-19T00:00:00"/>
    <x v="1"/>
    <x v="6"/>
    <n v="2598"/>
    <n v="175"/>
    <m/>
    <n v="0"/>
    <n v="2219"/>
    <n v="157"/>
    <n v="44"/>
    <n v="2192"/>
    <m/>
    <m/>
  </r>
  <r>
    <d v="1992-09-20T00:00:00"/>
    <x v="2"/>
    <x v="6"/>
    <n v="1921"/>
    <n v="144"/>
    <m/>
    <n v="0"/>
    <n v="1456"/>
    <n v="69"/>
    <n v="39"/>
    <n v="2058"/>
    <m/>
    <m/>
  </r>
  <r>
    <d v="1992-09-21T00:00:00"/>
    <x v="3"/>
    <x v="6"/>
    <n v="1570"/>
    <n v="109"/>
    <m/>
    <n v="0"/>
    <n v="1706"/>
    <n v="148"/>
    <n v="37"/>
    <n v="1730"/>
    <m/>
    <m/>
  </r>
  <r>
    <d v="1992-09-22T00:00:00"/>
    <x v="4"/>
    <x v="6"/>
    <n v="1223"/>
    <n v="81"/>
    <m/>
    <n v="0"/>
    <n v="1955"/>
    <n v="78"/>
    <n v="31"/>
    <n v="1511"/>
    <m/>
    <m/>
  </r>
  <r>
    <d v="1992-09-23T00:00:00"/>
    <x v="5"/>
    <x v="6"/>
    <n v="1047"/>
    <n v="57"/>
    <m/>
    <n v="0"/>
    <n v="1987"/>
    <n v="164"/>
    <n v="14"/>
    <n v="2213"/>
    <m/>
    <m/>
  </r>
  <r>
    <d v="1992-09-24T00:00:00"/>
    <x v="6"/>
    <x v="6"/>
    <n v="1620"/>
    <n v="179"/>
    <m/>
    <n v="0"/>
    <n v="3423"/>
    <n v="141"/>
    <n v="55"/>
    <n v="2737"/>
    <m/>
    <m/>
  </r>
  <r>
    <d v="1992-09-25T00:00:00"/>
    <x v="7"/>
    <x v="6"/>
    <n v="1547"/>
    <n v="159"/>
    <m/>
    <n v="0"/>
    <n v="1998"/>
    <n v="84"/>
    <n v="24"/>
    <n v="2530"/>
    <m/>
    <m/>
  </r>
  <r>
    <d v="1992-09-26T00:00:00"/>
    <x v="8"/>
    <x v="6"/>
    <n v="1570"/>
    <n v="270"/>
    <m/>
    <n v="0"/>
    <n v="3918"/>
    <n v="99"/>
    <n v="47"/>
    <n v="4025"/>
    <m/>
    <m/>
  </r>
  <r>
    <d v="1992-09-27T00:00:00"/>
    <x v="9"/>
    <x v="6"/>
    <n v="1241"/>
    <n v="269"/>
    <m/>
    <n v="0"/>
    <n v="4041"/>
    <n v="84"/>
    <n v="26"/>
    <n v="6149"/>
    <m/>
    <m/>
  </r>
  <r>
    <d v="1992-09-28T00:00:00"/>
    <x v="10"/>
    <x v="6"/>
    <n v="1208"/>
    <n v="274"/>
    <m/>
    <n v="0"/>
    <n v="3507"/>
    <n v="58"/>
    <n v="21"/>
    <n v="8214"/>
    <m/>
    <m/>
  </r>
  <r>
    <d v="1992-09-29T00:00:00"/>
    <x v="11"/>
    <x v="6"/>
    <n v="1824"/>
    <n v="314"/>
    <m/>
    <n v="0"/>
    <n v="2430"/>
    <n v="62"/>
    <n v="28"/>
    <n v="7653"/>
    <m/>
    <m/>
  </r>
  <r>
    <d v="1992-09-30T00:00:00"/>
    <x v="12"/>
    <x v="6"/>
    <n v="1751"/>
    <n v="357"/>
    <m/>
    <n v="0"/>
    <n v="2399"/>
    <n v="87"/>
    <n v="22"/>
    <n v="8345"/>
    <m/>
    <m/>
  </r>
  <r>
    <d v="1992-10-01T00:00:00"/>
    <x v="13"/>
    <x v="6"/>
    <n v="1390"/>
    <n v="246"/>
    <m/>
    <n v="0"/>
    <n v="2664"/>
    <n v="172"/>
    <n v="33"/>
    <n v="5242"/>
    <m/>
    <m/>
  </r>
  <r>
    <d v="1992-10-02T00:00:00"/>
    <x v="14"/>
    <x v="6"/>
    <n v="1341"/>
    <n v="160"/>
    <m/>
    <n v="0"/>
    <n v="2878"/>
    <n v="88"/>
    <n v="22"/>
    <n v="3636"/>
    <m/>
    <m/>
  </r>
  <r>
    <d v="1992-10-03T00:00:00"/>
    <x v="15"/>
    <x v="6"/>
    <n v="1082"/>
    <n v="163"/>
    <m/>
    <n v="0"/>
    <n v="2279"/>
    <n v="26"/>
    <n v="16"/>
    <n v="2295"/>
    <m/>
    <m/>
  </r>
  <r>
    <d v="1992-10-04T00:00:00"/>
    <x v="16"/>
    <x v="6"/>
    <n v="710"/>
    <n v="130"/>
    <m/>
    <n v="0"/>
    <n v="3385"/>
    <n v="33"/>
    <n v="12"/>
    <n v="1340"/>
    <m/>
    <m/>
  </r>
  <r>
    <d v="1992-10-05T00:00:00"/>
    <x v="17"/>
    <x v="6"/>
    <n v="586"/>
    <n v="109"/>
    <m/>
    <n v="0"/>
    <n v="4848"/>
    <n v="71"/>
    <n v="39"/>
    <n v="816"/>
    <m/>
    <m/>
  </r>
  <r>
    <d v="1992-10-06T00:00:00"/>
    <x v="18"/>
    <x v="6"/>
    <n v="661"/>
    <n v="134"/>
    <m/>
    <n v="0"/>
    <n v="3147"/>
    <n v="101"/>
    <n v="23"/>
    <n v="746"/>
    <m/>
    <m/>
  </r>
  <r>
    <d v="1992-10-07T00:00:00"/>
    <x v="19"/>
    <x v="6"/>
    <n v="1008"/>
    <n v="178"/>
    <m/>
    <n v="0"/>
    <n v="2998"/>
    <n v="123"/>
    <n v="29"/>
    <n v="1309"/>
    <m/>
    <m/>
  </r>
  <r>
    <d v="1992-10-08T00:00:00"/>
    <x v="20"/>
    <x v="6"/>
    <n v="1158"/>
    <n v="229"/>
    <m/>
    <n v="0"/>
    <n v="3625"/>
    <n v="70"/>
    <n v="32"/>
    <n v="1032"/>
    <m/>
    <m/>
  </r>
  <r>
    <d v="1992-10-09T00:00:00"/>
    <x v="21"/>
    <x v="6"/>
    <n v="520"/>
    <n v="120"/>
    <m/>
    <n v="0"/>
    <n v="6893"/>
    <n v="52"/>
    <n v="26"/>
    <n v="526"/>
    <m/>
    <m/>
  </r>
  <r>
    <d v="1992-10-10T00:00:00"/>
    <x v="22"/>
    <x v="6"/>
    <n v="451"/>
    <n v="91"/>
    <m/>
    <n v="0"/>
    <n v="5266"/>
    <n v="70"/>
    <n v="19"/>
    <n v="611"/>
    <m/>
    <m/>
  </r>
  <r>
    <d v="1992-10-11T00:00:00"/>
    <x v="23"/>
    <x v="6"/>
    <n v="592"/>
    <n v="124"/>
    <m/>
    <n v="0"/>
    <n v="4107"/>
    <n v="29"/>
    <n v="18"/>
    <n v="867"/>
    <m/>
    <m/>
  </r>
  <r>
    <d v="1992-10-12T00:00:00"/>
    <x v="24"/>
    <x v="6"/>
    <n v="243"/>
    <n v="88"/>
    <m/>
    <n v="0"/>
    <n v="3486"/>
    <n v="34"/>
    <n v="12"/>
    <n v="544"/>
    <m/>
    <m/>
  </r>
  <r>
    <d v="1992-10-13T00:00:00"/>
    <x v="25"/>
    <x v="6"/>
    <n v="211"/>
    <n v="59"/>
    <m/>
    <n v="0"/>
    <n v="2305"/>
    <n v="26"/>
    <n v="7"/>
    <n v="367"/>
    <m/>
    <m/>
  </r>
  <r>
    <d v="1992-10-14T00:00:00"/>
    <x v="26"/>
    <x v="6"/>
    <n v="198"/>
    <n v="55"/>
    <m/>
    <n v="0"/>
    <n v="2264"/>
    <n v="37"/>
    <n v="9"/>
    <n v="278"/>
    <m/>
    <m/>
  </r>
  <r>
    <d v="1992-10-15T00:00:00"/>
    <x v="27"/>
    <x v="6"/>
    <n v="145"/>
    <n v="46"/>
    <m/>
    <n v="0"/>
    <n v="1750"/>
    <n v="51"/>
    <n v="6"/>
    <n v="296"/>
    <m/>
    <m/>
  </r>
  <r>
    <d v="1992-10-16T00:00:00"/>
    <x v="28"/>
    <x v="6"/>
    <n v="280"/>
    <n v="92"/>
    <m/>
    <n v="1"/>
    <n v="1962"/>
    <n v="56"/>
    <n v="14"/>
    <n v="529"/>
    <m/>
    <m/>
  </r>
  <r>
    <d v="1992-10-17T00:00:00"/>
    <x v="29"/>
    <x v="6"/>
    <n v="170"/>
    <n v="42"/>
    <m/>
    <n v="0"/>
    <n v="2819"/>
    <n v="52"/>
    <n v="10"/>
    <n v="459"/>
    <m/>
    <m/>
  </r>
  <r>
    <d v="1992-10-18T00:00:00"/>
    <x v="30"/>
    <x v="6"/>
    <n v="311"/>
    <n v="70"/>
    <m/>
    <n v="7"/>
    <n v="3953"/>
    <n v="27"/>
    <n v="13"/>
    <n v="1324"/>
    <m/>
    <m/>
  </r>
  <r>
    <d v="1992-10-19T00:00:00"/>
    <x v="31"/>
    <x v="6"/>
    <n v="116"/>
    <n v="126"/>
    <m/>
    <n v="2"/>
    <n v="1078"/>
    <n v="35"/>
    <n v="2"/>
    <n v="210"/>
    <m/>
    <m/>
  </r>
  <r>
    <d v="1992-10-20T00:00:00"/>
    <x v="32"/>
    <x v="6"/>
    <n v="125"/>
    <n v="164"/>
    <m/>
    <n v="2"/>
    <n v="5566"/>
    <n v="106"/>
    <n v="2"/>
    <n v="212"/>
    <m/>
    <m/>
  </r>
  <r>
    <d v="1992-10-21T00:00:00"/>
    <x v="33"/>
    <x v="6"/>
    <n v="252"/>
    <n v="65"/>
    <m/>
    <n v="2"/>
    <n v="4852"/>
    <n v="116"/>
    <n v="2"/>
    <n v="215"/>
    <m/>
    <m/>
  </r>
  <r>
    <d v="1992-10-22T00:00:00"/>
    <x v="34"/>
    <x v="6"/>
    <n v="95"/>
    <n v="25"/>
    <m/>
    <n v="1"/>
    <n v="3661"/>
    <n v="80"/>
    <n v="2"/>
    <n v="217"/>
    <m/>
    <m/>
  </r>
  <r>
    <d v="1992-10-23T00:00:00"/>
    <x v="35"/>
    <x v="6"/>
    <n v="32"/>
    <n v="8"/>
    <m/>
    <n v="1"/>
    <n v="2299"/>
    <n v="32"/>
    <n v="2"/>
    <n v="220"/>
    <m/>
    <m/>
  </r>
  <r>
    <d v="1992-10-24T00:00:00"/>
    <x v="36"/>
    <x v="6"/>
    <n v="0"/>
    <n v="0"/>
    <m/>
    <n v="1"/>
    <n v="50"/>
    <n v="0"/>
    <n v="1"/>
    <n v="222"/>
    <m/>
    <m/>
  </r>
  <r>
    <d v="1992-10-25T00:00:00"/>
    <x v="37"/>
    <x v="6"/>
    <n v="0"/>
    <n v="0"/>
    <m/>
    <n v="1"/>
    <n v="96"/>
    <n v="0"/>
    <n v="1"/>
    <n v="225"/>
    <m/>
    <m/>
  </r>
  <r>
    <d v="1992-10-26T00:00:00"/>
    <x v="38"/>
    <x v="6"/>
    <n v="39"/>
    <n v="19"/>
    <m/>
    <n v="0"/>
    <n v="2640"/>
    <n v="34"/>
    <n v="1"/>
    <n v="227"/>
    <m/>
    <m/>
  </r>
  <r>
    <d v="1992-10-27T00:00:00"/>
    <x v="39"/>
    <x v="6"/>
    <n v="28"/>
    <n v="10"/>
    <m/>
    <n v="0"/>
    <n v="2305"/>
    <n v="24"/>
    <n v="1"/>
    <n v="230"/>
    <m/>
    <m/>
  </r>
  <r>
    <d v="1992-10-28T00:00:00"/>
    <x v="40"/>
    <x v="6"/>
    <n v="167"/>
    <n v="29"/>
    <m/>
    <n v="0"/>
    <n v="1589"/>
    <n v="17"/>
    <n v="1"/>
    <n v="232"/>
    <m/>
    <m/>
  </r>
  <r>
    <d v="1992-10-29T00:00:00"/>
    <x v="41"/>
    <x v="6"/>
    <n v="163"/>
    <n v="17"/>
    <m/>
    <n v="0"/>
    <n v="28"/>
    <n v="0"/>
    <n v="4"/>
    <n v="235"/>
    <m/>
    <m/>
  </r>
  <r>
    <d v="1992-10-30T00:00:00"/>
    <x v="42"/>
    <x v="6"/>
    <n v="117"/>
    <n v="73"/>
    <m/>
    <n v="0"/>
    <n v="2754"/>
    <n v="36"/>
    <n v="15"/>
    <n v="262"/>
    <m/>
    <m/>
  </r>
  <r>
    <d v="1992-10-31T00:00:00"/>
    <x v="43"/>
    <x v="6"/>
    <n v="29"/>
    <n v="2"/>
    <m/>
    <n v="0"/>
    <n v="200"/>
    <n v="0"/>
    <n v="0"/>
    <n v="35"/>
    <m/>
    <m/>
  </r>
  <r>
    <d v="1992-11-01T00:00:00"/>
    <x v="44"/>
    <x v="6"/>
    <n v="0"/>
    <n v="0"/>
    <m/>
    <n v="0"/>
    <n v="31"/>
    <n v="2"/>
    <n v="0"/>
    <n v="4"/>
    <m/>
    <m/>
  </r>
  <r>
    <d v="1992-11-02T00:00:00"/>
    <x v="45"/>
    <x v="6"/>
    <n v="15"/>
    <n v="3"/>
    <m/>
    <n v="0"/>
    <n v="12"/>
    <n v="0"/>
    <n v="4"/>
    <n v="4"/>
    <m/>
    <m/>
  </r>
  <r>
    <d v="1992-11-03T00:00:00"/>
    <x v="46"/>
    <x v="6"/>
    <n v="41"/>
    <n v="14"/>
    <m/>
    <n v="0"/>
    <n v="35"/>
    <n v="1"/>
    <n v="12"/>
    <n v="24"/>
    <m/>
    <m/>
  </r>
  <r>
    <d v="1992-11-04T00:00:00"/>
    <x v="47"/>
    <x v="6"/>
    <n v="22"/>
    <n v="12"/>
    <m/>
    <n v="0"/>
    <n v="32"/>
    <n v="1"/>
    <n v="7"/>
    <n v="20"/>
    <m/>
    <m/>
  </r>
  <r>
    <d v="1992-11-05T00:00:00"/>
    <x v="48"/>
    <x v="6"/>
    <n v="36"/>
    <n v="12"/>
    <m/>
    <n v="0"/>
    <n v="46"/>
    <n v="0"/>
    <n v="17"/>
    <n v="37"/>
    <m/>
    <m/>
  </r>
  <r>
    <d v="1992-11-06T00:00:00"/>
    <x v="49"/>
    <x v="6"/>
    <n v="21"/>
    <n v="14"/>
    <m/>
    <n v="0"/>
    <n v="30"/>
    <n v="0"/>
    <n v="2"/>
    <n v="51"/>
    <m/>
    <m/>
  </r>
  <r>
    <d v="1992-11-07T00:00:00"/>
    <x v="50"/>
    <x v="6"/>
    <n v="14"/>
    <n v="2"/>
    <m/>
    <n v="0"/>
    <n v="46"/>
    <n v="0"/>
    <n v="10"/>
    <n v="47"/>
    <m/>
    <m/>
  </r>
  <r>
    <d v="1992-11-08T00:00:00"/>
    <x v="51"/>
    <x v="6"/>
    <n v="13"/>
    <n v="6"/>
    <m/>
    <n v="0"/>
    <n v="23"/>
    <n v="0"/>
    <n v="12"/>
    <n v="47"/>
    <m/>
    <m/>
  </r>
  <r>
    <d v="1992-11-09T00:00:00"/>
    <x v="52"/>
    <x v="6"/>
    <n v="16"/>
    <n v="8"/>
    <m/>
    <n v="0"/>
    <n v="11"/>
    <n v="0"/>
    <n v="3"/>
    <n v="33"/>
    <m/>
    <m/>
  </r>
  <r>
    <d v="1992-11-10T00:00:00"/>
    <x v="53"/>
    <x v="6"/>
    <n v="14"/>
    <n v="8"/>
    <m/>
    <n v="0"/>
    <n v="7"/>
    <n v="0"/>
    <n v="20"/>
    <n v="13"/>
    <m/>
    <m/>
  </r>
  <r>
    <d v="1993-09-02T00:00:00"/>
    <x v="75"/>
    <x v="7"/>
    <n v="50"/>
    <n v="3"/>
    <m/>
    <n v="0"/>
    <n v="138"/>
    <n v="28"/>
    <n v="51"/>
    <n v="118"/>
    <m/>
    <m/>
  </r>
  <r>
    <d v="1993-09-03T00:00:00"/>
    <x v="76"/>
    <x v="7"/>
    <n v="41"/>
    <n v="6"/>
    <m/>
    <n v="0"/>
    <n v="475"/>
    <n v="74"/>
    <n v="74"/>
    <n v="287"/>
    <m/>
    <m/>
  </r>
  <r>
    <d v="1993-09-04T00:00:00"/>
    <x v="77"/>
    <x v="7"/>
    <n v="13"/>
    <n v="8"/>
    <m/>
    <n v="0"/>
    <n v="263"/>
    <n v="49"/>
    <n v="63"/>
    <n v="499"/>
    <m/>
    <m/>
  </r>
  <r>
    <d v="1993-09-05T00:00:00"/>
    <x v="78"/>
    <x v="7"/>
    <n v="8"/>
    <n v="5"/>
    <m/>
    <n v="0"/>
    <n v="115"/>
    <n v="20"/>
    <n v="55"/>
    <n v="611"/>
    <m/>
    <m/>
  </r>
  <r>
    <d v="1993-09-06T00:00:00"/>
    <x v="79"/>
    <x v="7"/>
    <n v="9"/>
    <n v="8"/>
    <m/>
    <n v="0"/>
    <n v="96"/>
    <n v="63"/>
    <n v="34"/>
    <n v="1344"/>
    <m/>
    <m/>
  </r>
  <r>
    <d v="1993-09-07T00:00:00"/>
    <x v="71"/>
    <x v="7"/>
    <n v="5"/>
    <n v="3"/>
    <m/>
    <n v="0"/>
    <n v="345"/>
    <n v="89"/>
    <n v="26"/>
    <n v="1752"/>
    <m/>
    <m/>
  </r>
  <r>
    <d v="1993-09-08T00:00:00"/>
    <x v="72"/>
    <x v="7"/>
    <n v="7"/>
    <n v="8"/>
    <m/>
    <n v="0"/>
    <n v="125"/>
    <n v="22"/>
    <n v="14"/>
    <n v="1143"/>
    <m/>
    <m/>
  </r>
  <r>
    <d v="1993-09-09T00:00:00"/>
    <x v="73"/>
    <x v="7"/>
    <n v="24"/>
    <n v="7"/>
    <m/>
    <n v="0"/>
    <n v="108"/>
    <n v="8"/>
    <n v="26"/>
    <n v="462"/>
    <m/>
    <m/>
  </r>
  <r>
    <d v="1993-09-10T00:00:00"/>
    <x v="74"/>
    <x v="7"/>
    <n v="18"/>
    <n v="15"/>
    <m/>
    <n v="0"/>
    <n v="102"/>
    <n v="14"/>
    <n v="31"/>
    <n v="305"/>
    <m/>
    <m/>
  </r>
  <r>
    <d v="1993-09-11T00:00:00"/>
    <x v="68"/>
    <x v="7"/>
    <n v="36"/>
    <n v="19"/>
    <m/>
    <n v="0"/>
    <n v="281"/>
    <n v="16"/>
    <n v="33"/>
    <n v="205"/>
    <m/>
    <m/>
  </r>
  <r>
    <d v="1993-09-12T00:00:00"/>
    <x v="69"/>
    <x v="7"/>
    <n v="45"/>
    <n v="4"/>
    <m/>
    <n v="0"/>
    <n v="124"/>
    <n v="6"/>
    <n v="23"/>
    <n v="200"/>
    <m/>
    <m/>
  </r>
  <r>
    <d v="1993-09-13T00:00:00"/>
    <x v="70"/>
    <x v="7"/>
    <n v="198"/>
    <n v="32"/>
    <m/>
    <n v="0"/>
    <n v="317"/>
    <n v="53"/>
    <n v="31"/>
    <n v="345"/>
    <m/>
    <m/>
  </r>
  <r>
    <d v="1993-09-14T00:00:00"/>
    <x v="67"/>
    <x v="7"/>
    <n v="261"/>
    <n v="41"/>
    <m/>
    <n v="0"/>
    <n v="2384"/>
    <n v="68"/>
    <n v="35"/>
    <n v="326"/>
    <m/>
    <m/>
  </r>
  <r>
    <d v="1993-09-15T00:00:00"/>
    <x v="63"/>
    <x v="7"/>
    <n v="239"/>
    <n v="44"/>
    <m/>
    <n v="0"/>
    <n v="3104"/>
    <n v="42"/>
    <n v="36"/>
    <n v="310"/>
    <m/>
    <m/>
  </r>
  <r>
    <d v="1993-09-16T00:00:00"/>
    <x v="64"/>
    <x v="7"/>
    <n v="306"/>
    <n v="34"/>
    <m/>
    <n v="0"/>
    <n v="2266"/>
    <n v="149"/>
    <n v="53"/>
    <n v="391"/>
    <m/>
    <m/>
  </r>
  <r>
    <d v="1993-09-17T00:00:00"/>
    <x v="65"/>
    <x v="7"/>
    <n v="455"/>
    <n v="24"/>
    <m/>
    <n v="0"/>
    <n v="1637"/>
    <n v="70"/>
    <n v="37"/>
    <n v="580"/>
    <m/>
    <m/>
  </r>
  <r>
    <d v="1993-09-18T00:00:00"/>
    <x v="0"/>
    <x v="7"/>
    <n v="426"/>
    <n v="22"/>
    <m/>
    <n v="0"/>
    <n v="1775"/>
    <n v="43"/>
    <n v="16"/>
    <n v="1237"/>
    <m/>
    <m/>
  </r>
  <r>
    <d v="1993-09-19T00:00:00"/>
    <x v="1"/>
    <x v="7"/>
    <n v="660"/>
    <n v="23"/>
    <m/>
    <n v="0"/>
    <n v="1828"/>
    <n v="33"/>
    <n v="30"/>
    <n v="1716"/>
    <m/>
    <m/>
  </r>
  <r>
    <d v="1993-09-20T00:00:00"/>
    <x v="2"/>
    <x v="7"/>
    <n v="437"/>
    <n v="16"/>
    <m/>
    <n v="0"/>
    <n v="4262"/>
    <n v="70"/>
    <n v="10"/>
    <n v="1699"/>
    <m/>
    <m/>
  </r>
  <r>
    <d v="1993-09-21T00:00:00"/>
    <x v="3"/>
    <x v="7"/>
    <n v="451"/>
    <n v="17"/>
    <m/>
    <n v="0"/>
    <n v="2554"/>
    <n v="33"/>
    <n v="8"/>
    <n v="1640"/>
    <m/>
    <m/>
  </r>
  <r>
    <d v="1993-09-22T00:00:00"/>
    <x v="4"/>
    <x v="7"/>
    <n v="546"/>
    <n v="21"/>
    <m/>
    <n v="0"/>
    <n v="2237"/>
    <n v="58"/>
    <n v="10"/>
    <n v="2117"/>
    <m/>
    <m/>
  </r>
  <r>
    <d v="1993-09-23T00:00:00"/>
    <x v="5"/>
    <x v="7"/>
    <n v="511"/>
    <n v="11"/>
    <m/>
    <n v="0"/>
    <n v="1118"/>
    <n v="22"/>
    <n v="9"/>
    <n v="1942"/>
    <m/>
    <m/>
  </r>
  <r>
    <d v="1993-09-24T00:00:00"/>
    <x v="6"/>
    <x v="7"/>
    <n v="655"/>
    <n v="8"/>
    <m/>
    <n v="0"/>
    <n v="1778"/>
    <n v="31"/>
    <n v="15"/>
    <n v="1937"/>
    <m/>
    <m/>
  </r>
  <r>
    <d v="1993-09-25T00:00:00"/>
    <x v="7"/>
    <x v="7"/>
    <n v="453"/>
    <n v="8"/>
    <m/>
    <n v="0"/>
    <n v="1037"/>
    <n v="8"/>
    <n v="4"/>
    <n v="1102"/>
    <m/>
    <m/>
  </r>
  <r>
    <d v="1993-09-26T00:00:00"/>
    <x v="8"/>
    <x v="7"/>
    <n v="380"/>
    <n v="5"/>
    <m/>
    <n v="0"/>
    <n v="1476"/>
    <n v="11"/>
    <n v="7"/>
    <n v="736"/>
    <m/>
    <m/>
  </r>
  <r>
    <d v="1993-09-27T00:00:00"/>
    <x v="9"/>
    <x v="7"/>
    <n v="263"/>
    <n v="8"/>
    <m/>
    <n v="0"/>
    <n v="1079"/>
    <n v="35"/>
    <n v="15"/>
    <n v="731"/>
    <m/>
    <m/>
  </r>
  <r>
    <d v="1993-09-28T00:00:00"/>
    <x v="10"/>
    <x v="7"/>
    <n v="372"/>
    <n v="5"/>
    <m/>
    <n v="0"/>
    <n v="1172"/>
    <n v="24"/>
    <n v="16"/>
    <n v="613"/>
    <m/>
    <m/>
  </r>
  <r>
    <d v="1993-09-29T00:00:00"/>
    <x v="11"/>
    <x v="7"/>
    <n v="431"/>
    <n v="8"/>
    <m/>
    <n v="0"/>
    <n v="1193"/>
    <n v="24"/>
    <n v="18"/>
    <n v="563"/>
    <m/>
    <m/>
  </r>
  <r>
    <d v="1993-09-30T00:00:00"/>
    <x v="12"/>
    <x v="7"/>
    <n v="262"/>
    <n v="35"/>
    <m/>
    <n v="0"/>
    <n v="1018"/>
    <n v="32"/>
    <n v="12"/>
    <n v="344"/>
    <m/>
    <m/>
  </r>
  <r>
    <d v="1993-10-01T00:00:00"/>
    <x v="13"/>
    <x v="7"/>
    <n v="319"/>
    <n v="25"/>
    <m/>
    <n v="0"/>
    <n v="1603"/>
    <n v="39"/>
    <n v="7"/>
    <n v="359"/>
    <m/>
    <m/>
  </r>
  <r>
    <d v="1993-10-02T00:00:00"/>
    <x v="14"/>
    <x v="7"/>
    <n v="337"/>
    <n v="13"/>
    <m/>
    <n v="0"/>
    <n v="2522"/>
    <n v="40"/>
    <n v="3"/>
    <n v="475"/>
    <m/>
    <m/>
  </r>
  <r>
    <d v="1993-10-03T00:00:00"/>
    <x v="15"/>
    <x v="7"/>
    <n v="288"/>
    <n v="15"/>
    <m/>
    <n v="0"/>
    <n v="4208"/>
    <n v="52"/>
    <n v="20"/>
    <n v="539"/>
    <m/>
    <m/>
  </r>
  <r>
    <d v="1993-10-04T00:00:00"/>
    <x v="16"/>
    <x v="7"/>
    <n v="663"/>
    <n v="40"/>
    <m/>
    <n v="0"/>
    <n v="5250"/>
    <n v="46"/>
    <n v="22"/>
    <n v="743"/>
    <m/>
    <m/>
  </r>
  <r>
    <d v="1993-10-05T00:00:00"/>
    <x v="17"/>
    <x v="7"/>
    <n v="434"/>
    <n v="15"/>
    <m/>
    <n v="0"/>
    <n v="5894"/>
    <n v="15"/>
    <n v="4"/>
    <n v="646"/>
    <m/>
    <m/>
  </r>
  <r>
    <d v="1993-10-06T00:00:00"/>
    <x v="18"/>
    <x v="7"/>
    <n v="608"/>
    <n v="68"/>
    <m/>
    <n v="0"/>
    <n v="4339"/>
    <n v="6"/>
    <n v="34"/>
    <n v="1668"/>
    <m/>
    <m/>
  </r>
  <r>
    <d v="1993-10-07T00:00:00"/>
    <x v="19"/>
    <x v="7"/>
    <n v="322"/>
    <n v="23"/>
    <m/>
    <n v="0"/>
    <n v="3064"/>
    <n v="12"/>
    <n v="23"/>
    <n v="1683"/>
    <m/>
    <m/>
  </r>
  <r>
    <d v="1993-10-08T00:00:00"/>
    <x v="20"/>
    <x v="7"/>
    <n v="290"/>
    <n v="10"/>
    <m/>
    <n v="0"/>
    <n v="2768"/>
    <n v="4"/>
    <n v="9"/>
    <n v="1575"/>
    <m/>
    <m/>
  </r>
  <r>
    <d v="1993-10-09T00:00:00"/>
    <x v="21"/>
    <x v="7"/>
    <n v="493"/>
    <n v="13"/>
    <m/>
    <n v="0"/>
    <n v="2989"/>
    <n v="24"/>
    <n v="6"/>
    <n v="1652"/>
    <m/>
    <m/>
  </r>
  <r>
    <d v="1993-10-10T00:00:00"/>
    <x v="22"/>
    <x v="7"/>
    <n v="549"/>
    <n v="9"/>
    <m/>
    <n v="0"/>
    <n v="6386"/>
    <n v="27"/>
    <n v="2"/>
    <n v="1093"/>
    <m/>
    <m/>
  </r>
  <r>
    <d v="1993-10-11T00:00:00"/>
    <x v="23"/>
    <x v="7"/>
    <n v="399"/>
    <n v="2"/>
    <m/>
    <n v="0"/>
    <n v="5966"/>
    <n v="28"/>
    <n v="8"/>
    <n v="1048"/>
    <m/>
    <m/>
  </r>
  <r>
    <d v="1993-10-12T00:00:00"/>
    <x v="24"/>
    <x v="7"/>
    <n v="395"/>
    <n v="17"/>
    <m/>
    <n v="0"/>
    <n v="3106"/>
    <n v="10"/>
    <n v="15"/>
    <n v="1716"/>
    <m/>
    <m/>
  </r>
  <r>
    <d v="1993-10-13T00:00:00"/>
    <x v="25"/>
    <x v="7"/>
    <n v="413"/>
    <n v="21"/>
    <m/>
    <n v="0"/>
    <n v="2002"/>
    <n v="7"/>
    <n v="18"/>
    <n v="2434"/>
    <m/>
    <m/>
  </r>
  <r>
    <d v="1993-10-14T00:00:00"/>
    <x v="26"/>
    <x v="7"/>
    <n v="352"/>
    <n v="22"/>
    <m/>
    <n v="0"/>
    <n v="2050"/>
    <n v="12"/>
    <n v="15"/>
    <n v="2468"/>
    <m/>
    <m/>
  </r>
  <r>
    <d v="1993-10-15T00:00:00"/>
    <x v="27"/>
    <x v="7"/>
    <n v="255"/>
    <n v="13"/>
    <m/>
    <n v="0"/>
    <n v="1502"/>
    <n v="10"/>
    <n v="11"/>
    <n v="2207"/>
    <m/>
    <m/>
  </r>
  <r>
    <d v="1993-10-16T00:00:00"/>
    <x v="28"/>
    <x v="7"/>
    <n v="251"/>
    <n v="5"/>
    <m/>
    <n v="0"/>
    <n v="1270"/>
    <n v="24"/>
    <n v="7"/>
    <n v="2357"/>
    <m/>
    <m/>
  </r>
  <r>
    <d v="1993-10-17T00:00:00"/>
    <x v="29"/>
    <x v="7"/>
    <n v="142"/>
    <n v="5"/>
    <m/>
    <n v="0"/>
    <n v="1047"/>
    <n v="44"/>
    <n v="5"/>
    <n v="1972"/>
    <m/>
    <m/>
  </r>
  <r>
    <d v="1993-10-18T00:00:00"/>
    <x v="30"/>
    <x v="7"/>
    <n v="134"/>
    <n v="4"/>
    <m/>
    <n v="0"/>
    <n v="839"/>
    <n v="66"/>
    <n v="15"/>
    <n v="2059"/>
    <m/>
    <m/>
  </r>
  <r>
    <d v="1993-10-19T00:00:00"/>
    <x v="31"/>
    <x v="7"/>
    <n v="171"/>
    <n v="1"/>
    <m/>
    <n v="1"/>
    <n v="716"/>
    <n v="50"/>
    <n v="13"/>
    <n v="1604"/>
    <m/>
    <m/>
  </r>
  <r>
    <d v="1993-10-20T00:00:00"/>
    <x v="32"/>
    <x v="7"/>
    <n v="180"/>
    <n v="5"/>
    <m/>
    <n v="0"/>
    <n v="904"/>
    <n v="48"/>
    <n v="7"/>
    <n v="1102"/>
    <m/>
    <m/>
  </r>
  <r>
    <d v="1993-10-21T00:00:00"/>
    <x v="33"/>
    <x v="7"/>
    <n v="83"/>
    <n v="5"/>
    <m/>
    <n v="0"/>
    <n v="576"/>
    <n v="9"/>
    <n v="11"/>
    <n v="949"/>
    <m/>
    <m/>
  </r>
  <r>
    <d v="1993-10-22T00:00:00"/>
    <x v="34"/>
    <x v="7"/>
    <n v="113"/>
    <n v="5"/>
    <m/>
    <n v="4"/>
    <n v="610"/>
    <n v="8"/>
    <n v="12"/>
    <n v="1421"/>
    <m/>
    <m/>
  </r>
  <r>
    <d v="1993-10-23T00:00:00"/>
    <x v="35"/>
    <x v="7"/>
    <n v="271"/>
    <n v="9"/>
    <m/>
    <n v="3"/>
    <n v="1010"/>
    <n v="3"/>
    <n v="5"/>
    <n v="1001"/>
    <m/>
    <m/>
  </r>
  <r>
    <d v="1993-10-24T00:00:00"/>
    <x v="36"/>
    <x v="7"/>
    <n v="97"/>
    <n v="8"/>
    <m/>
    <n v="6"/>
    <n v="363"/>
    <n v="0"/>
    <n v="5"/>
    <n v="484"/>
    <m/>
    <m/>
  </r>
  <r>
    <d v="1993-10-25T00:00:00"/>
    <x v="37"/>
    <x v="7"/>
    <n v="68"/>
    <n v="3"/>
    <m/>
    <n v="2"/>
    <n v="246"/>
    <n v="1"/>
    <n v="13"/>
    <n v="524"/>
    <m/>
    <m/>
  </r>
  <r>
    <d v="1993-10-26T00:00:00"/>
    <x v="38"/>
    <x v="7"/>
    <n v="37"/>
    <n v="3"/>
    <m/>
    <n v="2"/>
    <n v="154"/>
    <n v="4"/>
    <n v="9"/>
    <n v="561"/>
    <m/>
    <m/>
  </r>
  <r>
    <d v="1993-10-27T00:00:00"/>
    <x v="39"/>
    <x v="7"/>
    <n v="27"/>
    <n v="3"/>
    <m/>
    <n v="0"/>
    <n v="114"/>
    <n v="3"/>
    <n v="15"/>
    <n v="396"/>
    <m/>
    <m/>
  </r>
  <r>
    <d v="1993-10-28T00:00:00"/>
    <x v="40"/>
    <x v="7"/>
    <n v="21"/>
    <n v="4"/>
    <m/>
    <n v="2"/>
    <n v="66"/>
    <n v="4"/>
    <n v="14"/>
    <n v="254"/>
    <m/>
    <m/>
  </r>
  <r>
    <d v="1993-10-29T00:00:00"/>
    <x v="41"/>
    <x v="7"/>
    <n v="34"/>
    <n v="2"/>
    <m/>
    <n v="0"/>
    <n v="54"/>
    <n v="3"/>
    <n v="29"/>
    <n v="220"/>
    <m/>
    <m/>
  </r>
  <r>
    <d v="1993-10-30T00:00:00"/>
    <x v="42"/>
    <x v="7"/>
    <n v="25"/>
    <n v="0"/>
    <m/>
    <n v="0"/>
    <n v="44"/>
    <n v="3"/>
    <n v="23"/>
    <n v="115"/>
    <m/>
    <m/>
  </r>
  <r>
    <d v="1993-10-31T00:00:00"/>
    <x v="43"/>
    <x v="7"/>
    <n v="9"/>
    <n v="4"/>
    <m/>
    <n v="4"/>
    <n v="30"/>
    <n v="1"/>
    <n v="28"/>
    <n v="100"/>
    <m/>
    <m/>
  </r>
  <r>
    <d v="1993-11-01T00:00:00"/>
    <x v="44"/>
    <x v="7"/>
    <n v="23"/>
    <n v="0"/>
    <m/>
    <n v="1"/>
    <n v="27"/>
    <n v="0"/>
    <n v="23"/>
    <n v="65"/>
    <m/>
    <m/>
  </r>
  <r>
    <d v="1993-11-02T00:00:00"/>
    <x v="45"/>
    <x v="7"/>
    <n v="16"/>
    <n v="4"/>
    <m/>
    <n v="1"/>
    <n v="25"/>
    <n v="0"/>
    <n v="20"/>
    <n v="64"/>
    <m/>
    <m/>
  </r>
  <r>
    <d v="1993-11-03T00:00:00"/>
    <x v="46"/>
    <x v="7"/>
    <n v="40"/>
    <n v="8"/>
    <m/>
    <n v="8"/>
    <n v="33"/>
    <n v="1"/>
    <n v="20"/>
    <n v="176"/>
    <m/>
    <m/>
  </r>
  <r>
    <d v="1993-11-04T00:00:00"/>
    <x v="47"/>
    <x v="7"/>
    <n v="15"/>
    <n v="5"/>
    <m/>
    <n v="6"/>
    <n v="26"/>
    <n v="2"/>
    <n v="19"/>
    <n v="99"/>
    <m/>
    <m/>
  </r>
  <r>
    <d v="1993-11-05T00:00:00"/>
    <x v="48"/>
    <x v="7"/>
    <n v="13"/>
    <n v="4"/>
    <m/>
    <n v="0"/>
    <n v="12"/>
    <n v="3"/>
    <n v="6"/>
    <n v="168"/>
    <m/>
    <m/>
  </r>
  <r>
    <d v="1993-11-06T00:00:00"/>
    <x v="49"/>
    <x v="7"/>
    <n v="13"/>
    <n v="5"/>
    <m/>
    <n v="0"/>
    <n v="14"/>
    <n v="2"/>
    <n v="11"/>
    <n v="116"/>
    <m/>
    <m/>
  </r>
  <r>
    <d v="1993-11-07T00:00:00"/>
    <x v="50"/>
    <x v="7"/>
    <n v="6"/>
    <n v="2"/>
    <m/>
    <n v="0"/>
    <n v="5"/>
    <n v="1"/>
    <n v="18"/>
    <n v="61"/>
    <m/>
    <m/>
  </r>
  <r>
    <d v="1993-11-08T00:00:00"/>
    <x v="51"/>
    <x v="7"/>
    <n v="5"/>
    <n v="8"/>
    <m/>
    <n v="0"/>
    <n v="6"/>
    <n v="0"/>
    <n v="11"/>
    <n v="58"/>
    <m/>
    <m/>
  </r>
  <r>
    <d v="1993-11-09T00:00:00"/>
    <x v="52"/>
    <x v="7"/>
    <n v="4"/>
    <n v="4"/>
    <m/>
    <n v="0"/>
    <n v="6"/>
    <n v="1"/>
    <n v="7"/>
    <n v="26"/>
    <m/>
    <m/>
  </r>
  <r>
    <d v="1993-11-10T00:00:00"/>
    <x v="53"/>
    <x v="7"/>
    <n v="3"/>
    <n v="1"/>
    <m/>
    <n v="0"/>
    <n v="4"/>
    <n v="0"/>
    <n v="3"/>
    <n v="20"/>
    <m/>
    <m/>
  </r>
  <r>
    <d v="1994-09-01T00:00:00"/>
    <x v="80"/>
    <x v="8"/>
    <n v="0"/>
    <n v="0"/>
    <m/>
    <n v="0"/>
    <n v="74"/>
    <n v="5"/>
    <n v="11"/>
    <n v="474"/>
    <m/>
    <m/>
  </r>
  <r>
    <d v="1994-09-02T00:00:00"/>
    <x v="75"/>
    <x v="8"/>
    <n v="0"/>
    <n v="0"/>
    <m/>
    <n v="0"/>
    <n v="37"/>
    <n v="3"/>
    <n v="19"/>
    <n v="461"/>
    <m/>
    <m/>
  </r>
  <r>
    <d v="1994-09-03T00:00:00"/>
    <x v="76"/>
    <x v="8"/>
    <n v="0"/>
    <n v="0"/>
    <m/>
    <n v="0"/>
    <n v="25"/>
    <n v="7"/>
    <n v="11"/>
    <n v="1343"/>
    <m/>
    <m/>
  </r>
  <r>
    <d v="1994-09-04T00:00:00"/>
    <x v="77"/>
    <x v="8"/>
    <n v="0"/>
    <n v="0"/>
    <m/>
    <n v="0"/>
    <n v="175"/>
    <n v="11"/>
    <n v="8"/>
    <n v="1117"/>
    <m/>
    <m/>
  </r>
  <r>
    <d v="1994-09-05T00:00:00"/>
    <x v="78"/>
    <x v="8"/>
    <n v="3"/>
    <n v="0"/>
    <m/>
    <n v="0"/>
    <n v="272"/>
    <n v="17"/>
    <n v="11"/>
    <n v="1615"/>
    <m/>
    <m/>
  </r>
  <r>
    <d v="1994-09-06T00:00:00"/>
    <x v="79"/>
    <x v="8"/>
    <n v="14"/>
    <n v="60"/>
    <m/>
    <n v="0"/>
    <n v="142"/>
    <n v="28"/>
    <n v="14"/>
    <n v="1017"/>
    <m/>
    <m/>
  </r>
  <r>
    <d v="1994-09-07T00:00:00"/>
    <x v="71"/>
    <x v="8"/>
    <n v="58"/>
    <n v="100"/>
    <m/>
    <n v="0"/>
    <n v="143"/>
    <n v="15"/>
    <n v="23"/>
    <n v="1782"/>
    <m/>
    <m/>
  </r>
  <r>
    <d v="1994-09-08T00:00:00"/>
    <x v="72"/>
    <x v="8"/>
    <n v="48"/>
    <n v="100"/>
    <m/>
    <n v="0"/>
    <n v="2045"/>
    <n v="22"/>
    <n v="13"/>
    <n v="2371"/>
    <m/>
    <m/>
  </r>
  <r>
    <d v="1994-09-09T00:00:00"/>
    <x v="73"/>
    <x v="8"/>
    <n v="38"/>
    <n v="44"/>
    <m/>
    <n v="0"/>
    <n v="4141"/>
    <n v="38"/>
    <n v="5"/>
    <n v="3142"/>
    <m/>
    <m/>
  </r>
  <r>
    <d v="1994-09-10T00:00:00"/>
    <x v="74"/>
    <x v="8"/>
    <n v="50"/>
    <n v="65"/>
    <m/>
    <n v="0"/>
    <n v="2967"/>
    <n v="41"/>
    <n v="8"/>
    <n v="2235"/>
    <m/>
    <m/>
  </r>
  <r>
    <d v="1994-09-11T00:00:00"/>
    <x v="68"/>
    <x v="8"/>
    <n v="46"/>
    <n v="75"/>
    <m/>
    <n v="0"/>
    <n v="2416"/>
    <n v="46"/>
    <n v="11"/>
    <n v="2997"/>
    <m/>
    <m/>
  </r>
  <r>
    <d v="1994-09-12T00:00:00"/>
    <x v="69"/>
    <x v="8"/>
    <n v="16"/>
    <n v="53"/>
    <m/>
    <n v="0"/>
    <n v="1819"/>
    <n v="45"/>
    <n v="10"/>
    <n v="2820"/>
    <m/>
    <m/>
  </r>
  <r>
    <d v="1994-09-13T00:00:00"/>
    <x v="70"/>
    <x v="8"/>
    <n v="12"/>
    <n v="66"/>
    <m/>
    <n v="0"/>
    <n v="775"/>
    <n v="61"/>
    <n v="9"/>
    <n v="1602"/>
    <m/>
    <m/>
  </r>
  <r>
    <d v="1994-09-14T00:00:00"/>
    <x v="67"/>
    <x v="8"/>
    <n v="23"/>
    <n v="116"/>
    <m/>
    <n v="0"/>
    <n v="363"/>
    <n v="59"/>
    <n v="12"/>
    <n v="1709"/>
    <m/>
    <m/>
  </r>
  <r>
    <d v="1994-09-15T00:00:00"/>
    <x v="63"/>
    <x v="8"/>
    <n v="15"/>
    <n v="62"/>
    <m/>
    <n v="0"/>
    <n v="452"/>
    <n v="35"/>
    <n v="4"/>
    <n v="1219"/>
    <m/>
    <m/>
  </r>
  <r>
    <d v="1994-09-16T00:00:00"/>
    <x v="64"/>
    <x v="8"/>
    <n v="5"/>
    <n v="31"/>
    <m/>
    <n v="0"/>
    <n v="341"/>
    <n v="22"/>
    <n v="11"/>
    <n v="667"/>
    <m/>
    <m/>
  </r>
  <r>
    <d v="1994-09-17T00:00:00"/>
    <x v="65"/>
    <x v="8"/>
    <n v="44"/>
    <n v="106"/>
    <m/>
    <n v="0"/>
    <n v="601"/>
    <n v="26"/>
    <n v="12"/>
    <n v="637"/>
    <m/>
    <m/>
  </r>
  <r>
    <d v="1994-09-18T00:00:00"/>
    <x v="0"/>
    <x v="8"/>
    <n v="28"/>
    <n v="109"/>
    <m/>
    <n v="0"/>
    <n v="515"/>
    <n v="16"/>
    <n v="22"/>
    <n v="716"/>
    <m/>
    <m/>
  </r>
  <r>
    <d v="1994-09-19T00:00:00"/>
    <x v="1"/>
    <x v="8"/>
    <n v="15"/>
    <n v="79"/>
    <m/>
    <n v="0"/>
    <n v="670"/>
    <n v="41"/>
    <n v="9"/>
    <n v="463"/>
    <m/>
    <m/>
  </r>
  <r>
    <d v="1994-09-20T00:00:00"/>
    <x v="2"/>
    <x v="8"/>
    <n v="15"/>
    <n v="61"/>
    <m/>
    <n v="0"/>
    <n v="456"/>
    <n v="29"/>
    <n v="12"/>
    <n v="370"/>
    <m/>
    <m/>
  </r>
  <r>
    <d v="1994-09-21T00:00:00"/>
    <x v="3"/>
    <x v="8"/>
    <n v="13"/>
    <n v="54"/>
    <m/>
    <n v="0"/>
    <n v="398"/>
    <n v="23"/>
    <n v="12"/>
    <n v="348"/>
    <m/>
    <m/>
  </r>
  <r>
    <d v="1994-09-22T00:00:00"/>
    <x v="4"/>
    <x v="8"/>
    <n v="27"/>
    <n v="97"/>
    <m/>
    <n v="0"/>
    <n v="717"/>
    <n v="11"/>
    <n v="12"/>
    <n v="255"/>
    <m/>
    <m/>
  </r>
  <r>
    <d v="1994-09-23T00:00:00"/>
    <x v="5"/>
    <x v="8"/>
    <n v="32"/>
    <n v="118"/>
    <m/>
    <n v="0"/>
    <n v="1377"/>
    <n v="15"/>
    <n v="17"/>
    <n v="156"/>
    <m/>
    <m/>
  </r>
  <r>
    <d v="1994-09-24T00:00:00"/>
    <x v="6"/>
    <x v="8"/>
    <n v="39"/>
    <n v="137"/>
    <m/>
    <n v="0"/>
    <n v="1315"/>
    <n v="16"/>
    <n v="2"/>
    <n v="136"/>
    <m/>
    <m/>
  </r>
  <r>
    <d v="1994-09-25T00:00:00"/>
    <x v="7"/>
    <x v="8"/>
    <n v="17"/>
    <n v="105"/>
    <m/>
    <n v="0"/>
    <n v="1050"/>
    <n v="9"/>
    <n v="1"/>
    <n v="105"/>
    <m/>
    <m/>
  </r>
  <r>
    <d v="1994-09-26T00:00:00"/>
    <x v="8"/>
    <x v="8"/>
    <n v="5"/>
    <n v="71"/>
    <m/>
    <n v="0"/>
    <n v="850"/>
    <n v="10"/>
    <n v="2"/>
    <n v="123"/>
    <m/>
    <m/>
  </r>
  <r>
    <d v="1994-09-27T00:00:00"/>
    <x v="9"/>
    <x v="8"/>
    <n v="15"/>
    <n v="61"/>
    <m/>
    <n v="0"/>
    <n v="533"/>
    <n v="7"/>
    <n v="6"/>
    <n v="93"/>
    <m/>
    <m/>
  </r>
  <r>
    <d v="1994-09-28T00:00:00"/>
    <x v="10"/>
    <x v="8"/>
    <n v="22"/>
    <n v="66"/>
    <m/>
    <n v="0"/>
    <n v="892"/>
    <n v="6"/>
    <n v="8"/>
    <n v="151"/>
    <m/>
    <m/>
  </r>
  <r>
    <d v="1994-09-29T00:00:00"/>
    <x v="11"/>
    <x v="8"/>
    <n v="30"/>
    <n v="76"/>
    <m/>
    <n v="0"/>
    <n v="2371"/>
    <n v="11"/>
    <n v="8"/>
    <n v="152"/>
    <m/>
    <m/>
  </r>
  <r>
    <d v="1994-09-30T00:00:00"/>
    <x v="12"/>
    <x v="8"/>
    <n v="18"/>
    <n v="80"/>
    <m/>
    <n v="0"/>
    <n v="1990"/>
    <n v="8"/>
    <n v="7"/>
    <n v="104"/>
    <m/>
    <m/>
  </r>
  <r>
    <d v="1994-10-01T00:00:00"/>
    <x v="13"/>
    <x v="8"/>
    <n v="31"/>
    <n v="75"/>
    <m/>
    <n v="0"/>
    <n v="1787"/>
    <n v="8"/>
    <n v="3"/>
    <n v="177"/>
    <m/>
    <m/>
  </r>
  <r>
    <d v="1994-10-02T00:00:00"/>
    <x v="14"/>
    <x v="8"/>
    <n v="43"/>
    <n v="47"/>
    <m/>
    <n v="0"/>
    <n v="3257"/>
    <n v="2"/>
    <n v="4"/>
    <n v="104"/>
    <m/>
    <m/>
  </r>
  <r>
    <d v="1994-10-03T00:00:00"/>
    <x v="15"/>
    <x v="8"/>
    <n v="23"/>
    <n v="74"/>
    <m/>
    <n v="0"/>
    <n v="4061"/>
    <n v="10"/>
    <n v="2"/>
    <n v="203"/>
    <m/>
    <m/>
  </r>
  <r>
    <d v="1994-10-04T00:00:00"/>
    <x v="16"/>
    <x v="8"/>
    <n v="34"/>
    <n v="88"/>
    <m/>
    <n v="0"/>
    <n v="2869"/>
    <n v="26"/>
    <n v="4"/>
    <n v="401"/>
    <m/>
    <m/>
  </r>
  <r>
    <d v="1994-10-05T00:00:00"/>
    <x v="17"/>
    <x v="8"/>
    <n v="17"/>
    <n v="87"/>
    <m/>
    <n v="0"/>
    <n v="1572"/>
    <n v="26"/>
    <n v="1"/>
    <n v="370"/>
    <m/>
    <m/>
  </r>
  <r>
    <d v="1994-10-06T00:00:00"/>
    <x v="18"/>
    <x v="8"/>
    <n v="26"/>
    <n v="83"/>
    <m/>
    <n v="0"/>
    <n v="1725"/>
    <n v="31"/>
    <n v="4"/>
    <n v="652"/>
    <m/>
    <m/>
  </r>
  <r>
    <d v="1994-10-07T00:00:00"/>
    <x v="19"/>
    <x v="8"/>
    <n v="20"/>
    <n v="85"/>
    <m/>
    <n v="0"/>
    <n v="1353"/>
    <n v="23"/>
    <n v="1"/>
    <n v="1056"/>
    <m/>
    <m/>
  </r>
  <r>
    <d v="1994-10-08T00:00:00"/>
    <x v="20"/>
    <x v="8"/>
    <n v="9"/>
    <n v="47"/>
    <m/>
    <n v="0"/>
    <n v="918"/>
    <n v="10"/>
    <n v="1"/>
    <n v="969"/>
    <m/>
    <m/>
  </r>
  <r>
    <d v="1994-10-09T00:00:00"/>
    <x v="21"/>
    <x v="8"/>
    <n v="9"/>
    <n v="39"/>
    <m/>
    <n v="0"/>
    <n v="935"/>
    <n v="9"/>
    <n v="2"/>
    <n v="734"/>
    <m/>
    <m/>
  </r>
  <r>
    <d v="1994-10-10T00:00:00"/>
    <x v="22"/>
    <x v="8"/>
    <n v="9"/>
    <n v="46"/>
    <m/>
    <n v="0"/>
    <n v="1222"/>
    <n v="18"/>
    <n v="0"/>
    <n v="542"/>
    <m/>
    <m/>
  </r>
  <r>
    <d v="1994-10-11T00:00:00"/>
    <x v="23"/>
    <x v="8"/>
    <n v="12"/>
    <n v="38"/>
    <m/>
    <n v="0"/>
    <n v="1345"/>
    <n v="10"/>
    <n v="3"/>
    <n v="392"/>
    <m/>
    <m/>
  </r>
  <r>
    <d v="1994-10-12T00:00:00"/>
    <x v="24"/>
    <x v="8"/>
    <n v="10"/>
    <n v="28"/>
    <m/>
    <n v="0"/>
    <n v="933"/>
    <n v="6"/>
    <n v="6"/>
    <n v="260"/>
    <m/>
    <m/>
  </r>
  <r>
    <d v="1994-10-13T00:00:00"/>
    <x v="25"/>
    <x v="8"/>
    <n v="4"/>
    <n v="18"/>
    <m/>
    <n v="0"/>
    <n v="696"/>
    <n v="10"/>
    <n v="0"/>
    <n v="185"/>
    <m/>
    <m/>
  </r>
  <r>
    <d v="1994-10-14T00:00:00"/>
    <x v="26"/>
    <x v="8"/>
    <n v="10"/>
    <n v="23"/>
    <m/>
    <n v="0"/>
    <n v="750"/>
    <n v="7"/>
    <n v="3"/>
    <n v="212"/>
    <m/>
    <m/>
  </r>
  <r>
    <d v="1994-10-15T00:00:00"/>
    <x v="27"/>
    <x v="8"/>
    <n v="4"/>
    <n v="18"/>
    <m/>
    <n v="0"/>
    <n v="487"/>
    <n v="5"/>
    <n v="2"/>
    <n v="109"/>
    <m/>
    <m/>
  </r>
  <r>
    <d v="1994-10-16T00:00:00"/>
    <x v="28"/>
    <x v="8"/>
    <n v="7"/>
    <n v="15"/>
    <m/>
    <n v="0"/>
    <n v="395"/>
    <n v="5"/>
    <n v="1"/>
    <n v="97"/>
    <m/>
    <m/>
  </r>
  <r>
    <d v="1994-10-17T00:00:00"/>
    <x v="29"/>
    <x v="8"/>
    <n v="8"/>
    <n v="25"/>
    <m/>
    <n v="0"/>
    <n v="472"/>
    <n v="1"/>
    <n v="2"/>
    <n v="148"/>
    <m/>
    <m/>
  </r>
  <r>
    <d v="1994-10-18T00:00:00"/>
    <x v="30"/>
    <x v="8"/>
    <n v="5"/>
    <n v="19"/>
    <m/>
    <n v="0"/>
    <n v="377"/>
    <n v="0"/>
    <n v="2"/>
    <n v="67"/>
    <m/>
    <m/>
  </r>
  <r>
    <d v="1994-10-19T00:00:00"/>
    <x v="31"/>
    <x v="8"/>
    <n v="9"/>
    <n v="18"/>
    <m/>
    <n v="2"/>
    <n v="373"/>
    <n v="7"/>
    <n v="2"/>
    <n v="94"/>
    <m/>
    <m/>
  </r>
  <r>
    <d v="1994-10-20T00:00:00"/>
    <x v="32"/>
    <x v="8"/>
    <n v="7"/>
    <n v="15"/>
    <m/>
    <n v="3"/>
    <n v="355"/>
    <n v="5"/>
    <n v="1"/>
    <n v="118"/>
    <m/>
    <m/>
  </r>
  <r>
    <d v="1994-10-21T00:00:00"/>
    <x v="33"/>
    <x v="8"/>
    <n v="14"/>
    <n v="17"/>
    <m/>
    <n v="3"/>
    <n v="395"/>
    <n v="3"/>
    <n v="3"/>
    <n v="316"/>
    <m/>
    <m/>
  </r>
  <r>
    <d v="1994-10-22T00:00:00"/>
    <x v="34"/>
    <x v="8"/>
    <n v="6"/>
    <n v="13"/>
    <m/>
    <n v="0"/>
    <n v="430"/>
    <n v="5"/>
    <n v="10"/>
    <n v="185"/>
    <m/>
    <m/>
  </r>
  <r>
    <d v="1994-10-23T00:00:00"/>
    <x v="35"/>
    <x v="8"/>
    <n v="8"/>
    <n v="11"/>
    <m/>
    <n v="0"/>
    <n v="279"/>
    <n v="3"/>
    <n v="4"/>
    <n v="76"/>
    <m/>
    <m/>
  </r>
  <r>
    <d v="1994-10-24T00:00:00"/>
    <x v="36"/>
    <x v="8"/>
    <n v="0"/>
    <n v="20"/>
    <m/>
    <n v="0"/>
    <n v="160"/>
    <n v="2"/>
    <n v="5"/>
    <n v="36"/>
    <m/>
    <m/>
  </r>
  <r>
    <d v="1994-10-25T00:00:00"/>
    <x v="37"/>
    <x v="8"/>
    <n v="0"/>
    <n v="5"/>
    <m/>
    <n v="0"/>
    <n v="108"/>
    <n v="8"/>
    <n v="6"/>
    <n v="42"/>
    <m/>
    <m/>
  </r>
  <r>
    <d v="1994-10-26T00:00:00"/>
    <x v="38"/>
    <x v="8"/>
    <n v="0"/>
    <n v="5"/>
    <m/>
    <n v="0"/>
    <n v="97"/>
    <n v="7"/>
    <n v="6"/>
    <n v="38"/>
    <m/>
    <m/>
  </r>
  <r>
    <d v="1994-10-27T00:00:00"/>
    <x v="39"/>
    <x v="8"/>
    <n v="0"/>
    <n v="4"/>
    <m/>
    <n v="0"/>
    <n v="86"/>
    <n v="6"/>
    <n v="5"/>
    <n v="33"/>
    <m/>
    <m/>
  </r>
  <r>
    <d v="1994-10-28T00:00:00"/>
    <x v="40"/>
    <x v="8"/>
    <n v="0"/>
    <n v="4"/>
    <m/>
    <n v="0"/>
    <n v="75"/>
    <n v="6"/>
    <n v="5"/>
    <n v="29"/>
    <m/>
    <m/>
  </r>
  <r>
    <d v="1994-10-29T00:00:00"/>
    <x v="41"/>
    <x v="8"/>
    <n v="0"/>
    <n v="4"/>
    <m/>
    <n v="0"/>
    <n v="64"/>
    <n v="5"/>
    <n v="4"/>
    <n v="25"/>
    <m/>
    <m/>
  </r>
  <r>
    <d v="1994-10-30T00:00:00"/>
    <x v="42"/>
    <x v="8"/>
    <n v="0"/>
    <n v="3"/>
    <m/>
    <n v="0"/>
    <n v="53"/>
    <n v="4"/>
    <n v="4"/>
    <n v="21"/>
    <m/>
    <m/>
  </r>
  <r>
    <d v="1994-10-31T00:00:00"/>
    <x v="43"/>
    <x v="8"/>
    <n v="0"/>
    <n v="3"/>
    <m/>
    <n v="0"/>
    <n v="42"/>
    <n v="3"/>
    <n v="3"/>
    <n v="17"/>
    <m/>
    <m/>
  </r>
  <r>
    <d v="1994-11-01T00:00:00"/>
    <x v="44"/>
    <x v="8"/>
    <n v="0"/>
    <n v="3"/>
    <m/>
    <n v="0"/>
    <n v="32"/>
    <n v="2"/>
    <n v="3"/>
    <n v="12"/>
    <m/>
    <m/>
  </r>
  <r>
    <d v="1994-11-02T00:00:00"/>
    <x v="45"/>
    <x v="8"/>
    <n v="0"/>
    <n v="2"/>
    <m/>
    <n v="0"/>
    <n v="21"/>
    <n v="1"/>
    <n v="2"/>
    <n v="8"/>
    <m/>
    <m/>
  </r>
  <r>
    <d v="1994-11-03T00:00:00"/>
    <x v="46"/>
    <x v="8"/>
    <n v="0"/>
    <n v="2"/>
    <m/>
    <n v="0"/>
    <n v="10"/>
    <n v="0"/>
    <n v="2"/>
    <n v="4"/>
    <m/>
    <m/>
  </r>
  <r>
    <d v="1994-11-04T00:00:00"/>
    <x v="47"/>
    <x v="8"/>
    <n v="0"/>
    <n v="0"/>
    <m/>
    <n v="0"/>
    <n v="0"/>
    <n v="0"/>
    <n v="0"/>
    <n v="0"/>
    <m/>
    <m/>
  </r>
  <r>
    <d v="1994-11-05T00:00:00"/>
    <x v="48"/>
    <x v="8"/>
    <n v="1"/>
    <n v="9"/>
    <m/>
    <n v="0"/>
    <n v="14"/>
    <n v="0"/>
    <n v="0"/>
    <n v="21"/>
    <m/>
    <m/>
  </r>
  <r>
    <d v="1994-11-06T00:00:00"/>
    <x v="49"/>
    <x v="8"/>
    <n v="2"/>
    <n v="1"/>
    <m/>
    <n v="0"/>
    <n v="4"/>
    <n v="0"/>
    <n v="1"/>
    <n v="1"/>
    <m/>
    <m/>
  </r>
  <r>
    <d v="1994-11-07T00:00:00"/>
    <x v="50"/>
    <x v="8"/>
    <n v="1"/>
    <n v="0"/>
    <m/>
    <n v="0"/>
    <n v="2"/>
    <n v="0"/>
    <n v="1"/>
    <n v="3"/>
    <m/>
    <m/>
  </r>
  <r>
    <d v="1994-11-08T00:00:00"/>
    <x v="51"/>
    <x v="8"/>
    <n v="0"/>
    <n v="0"/>
    <m/>
    <n v="0"/>
    <n v="2"/>
    <n v="0"/>
    <n v="0"/>
    <n v="5"/>
    <m/>
    <m/>
  </r>
  <r>
    <d v="1995-09-02T00:00:00"/>
    <x v="75"/>
    <x v="9"/>
    <n v="141"/>
    <n v="19"/>
    <m/>
    <n v="0"/>
    <n v="263"/>
    <n v="22"/>
    <n v="32"/>
    <n v="65"/>
    <m/>
    <m/>
  </r>
  <r>
    <d v="1995-09-03T00:00:00"/>
    <x v="76"/>
    <x v="9"/>
    <n v="216"/>
    <n v="39"/>
    <m/>
    <n v="0"/>
    <n v="195"/>
    <n v="28"/>
    <n v="7"/>
    <n v="3"/>
    <m/>
    <m/>
  </r>
  <r>
    <d v="1995-09-04T00:00:00"/>
    <x v="77"/>
    <x v="9"/>
    <n v="126"/>
    <n v="17"/>
    <m/>
    <n v="0"/>
    <n v="115"/>
    <n v="14"/>
    <n v="9"/>
    <n v="1"/>
    <m/>
    <m/>
  </r>
  <r>
    <d v="1995-09-05T00:00:00"/>
    <x v="78"/>
    <x v="9"/>
    <n v="849"/>
    <n v="43"/>
    <m/>
    <n v="0"/>
    <n v="380"/>
    <n v="15"/>
    <n v="3"/>
    <n v="0"/>
    <m/>
    <m/>
  </r>
  <r>
    <d v="1995-09-06T00:00:00"/>
    <x v="79"/>
    <x v="9"/>
    <n v="458"/>
    <n v="39"/>
    <m/>
    <n v="0"/>
    <n v="309"/>
    <n v="17"/>
    <n v="1"/>
    <n v="0"/>
    <m/>
    <m/>
  </r>
  <r>
    <d v="1995-09-07T00:00:00"/>
    <x v="71"/>
    <x v="9"/>
    <n v="282"/>
    <n v="31"/>
    <m/>
    <n v="0"/>
    <n v="70"/>
    <n v="18"/>
    <n v="2"/>
    <n v="0"/>
    <m/>
    <m/>
  </r>
  <r>
    <d v="1995-09-08T00:00:00"/>
    <x v="72"/>
    <x v="9"/>
    <n v="419"/>
    <n v="66"/>
    <m/>
    <n v="0"/>
    <n v="94"/>
    <n v="12"/>
    <n v="10"/>
    <n v="1"/>
    <m/>
    <m/>
  </r>
  <r>
    <d v="1995-09-09T00:00:00"/>
    <x v="73"/>
    <x v="9"/>
    <n v="402"/>
    <n v="75"/>
    <m/>
    <n v="0"/>
    <n v="34"/>
    <n v="5"/>
    <n v="6"/>
    <n v="0"/>
    <m/>
    <m/>
  </r>
  <r>
    <d v="1995-09-10T00:00:00"/>
    <x v="74"/>
    <x v="9"/>
    <n v="487"/>
    <n v="51"/>
    <m/>
    <n v="0"/>
    <n v="179"/>
    <n v="17"/>
    <n v="28"/>
    <n v="0"/>
    <m/>
    <m/>
  </r>
  <r>
    <d v="1995-09-11T00:00:00"/>
    <x v="68"/>
    <x v="9"/>
    <n v="761"/>
    <n v="50"/>
    <m/>
    <n v="0"/>
    <n v="326"/>
    <n v="46"/>
    <n v="27"/>
    <n v="0"/>
    <m/>
    <m/>
  </r>
  <r>
    <d v="1995-09-12T00:00:00"/>
    <x v="69"/>
    <x v="9"/>
    <n v="715"/>
    <n v="76"/>
    <m/>
    <n v="0"/>
    <n v="265"/>
    <n v="63"/>
    <n v="17"/>
    <n v="0"/>
    <m/>
    <m/>
  </r>
  <r>
    <d v="1995-09-13T00:00:00"/>
    <x v="70"/>
    <x v="9"/>
    <n v="484"/>
    <n v="42"/>
    <m/>
    <n v="0"/>
    <n v="274"/>
    <n v="48"/>
    <n v="6"/>
    <n v="0"/>
    <m/>
    <m/>
  </r>
  <r>
    <d v="1995-09-14T00:00:00"/>
    <x v="67"/>
    <x v="9"/>
    <n v="349"/>
    <n v="47"/>
    <m/>
    <n v="0"/>
    <n v="235"/>
    <n v="31"/>
    <n v="2"/>
    <n v="0"/>
    <m/>
    <m/>
  </r>
  <r>
    <d v="1995-09-15T00:00:00"/>
    <x v="63"/>
    <x v="9"/>
    <n v="261"/>
    <n v="86"/>
    <m/>
    <n v="0"/>
    <n v="260"/>
    <n v="58"/>
    <n v="10"/>
    <n v="1"/>
    <m/>
    <m/>
  </r>
  <r>
    <d v="1995-09-16T00:00:00"/>
    <x v="64"/>
    <x v="9"/>
    <n v="163"/>
    <n v="62"/>
    <m/>
    <n v="0"/>
    <n v="273"/>
    <n v="42"/>
    <n v="7"/>
    <n v="0"/>
    <m/>
    <m/>
  </r>
  <r>
    <d v="1995-09-17T00:00:00"/>
    <x v="65"/>
    <x v="9"/>
    <n v="540"/>
    <n v="82"/>
    <m/>
    <n v="0"/>
    <n v="343"/>
    <n v="85"/>
    <n v="9"/>
    <n v="1"/>
    <m/>
    <m/>
  </r>
  <r>
    <d v="1995-09-18T00:00:00"/>
    <x v="0"/>
    <x v="9"/>
    <n v="1066"/>
    <n v="74"/>
    <m/>
    <n v="0"/>
    <n v="596"/>
    <n v="111"/>
    <n v="9"/>
    <n v="0"/>
    <m/>
    <m/>
  </r>
  <r>
    <d v="1995-09-19T00:00:00"/>
    <x v="1"/>
    <x v="9"/>
    <n v="168"/>
    <n v="17"/>
    <m/>
    <n v="0"/>
    <n v="245"/>
    <n v="18"/>
    <n v="12"/>
    <n v="0"/>
    <m/>
    <m/>
  </r>
  <r>
    <d v="1995-09-20T00:00:00"/>
    <x v="2"/>
    <x v="9"/>
    <m/>
    <m/>
    <m/>
    <m/>
    <m/>
    <m/>
    <m/>
    <m/>
    <m/>
    <m/>
  </r>
  <r>
    <d v="1995-09-21T00:00:00"/>
    <x v="3"/>
    <x v="9"/>
    <n v="721"/>
    <n v="103"/>
    <m/>
    <n v="0"/>
    <n v="500"/>
    <n v="92"/>
    <n v="14"/>
    <n v="0"/>
    <m/>
    <m/>
  </r>
  <r>
    <d v="1995-09-22T00:00:00"/>
    <x v="4"/>
    <x v="9"/>
    <n v="1392"/>
    <n v="105"/>
    <m/>
    <n v="0"/>
    <n v="2104"/>
    <n v="196"/>
    <n v="7"/>
    <n v="0"/>
    <m/>
    <m/>
  </r>
  <r>
    <d v="1995-09-23T00:00:00"/>
    <x v="5"/>
    <x v="9"/>
    <n v="1000"/>
    <n v="124"/>
    <m/>
    <n v="0"/>
    <n v="1669"/>
    <n v="93"/>
    <n v="3"/>
    <n v="0"/>
    <m/>
    <m/>
  </r>
  <r>
    <d v="1995-09-24T00:00:00"/>
    <x v="6"/>
    <x v="9"/>
    <n v="1281"/>
    <n v="240"/>
    <m/>
    <n v="0"/>
    <n v="1401"/>
    <n v="168"/>
    <n v="11"/>
    <n v="0"/>
    <m/>
    <m/>
  </r>
  <r>
    <d v="1995-09-25T00:00:00"/>
    <x v="7"/>
    <x v="9"/>
    <n v="815"/>
    <n v="238"/>
    <m/>
    <n v="0"/>
    <n v="895"/>
    <n v="168"/>
    <n v="17"/>
    <n v="0"/>
    <m/>
    <m/>
  </r>
  <r>
    <d v="1995-09-26T00:00:00"/>
    <x v="8"/>
    <x v="9"/>
    <n v="617"/>
    <n v="161"/>
    <m/>
    <n v="0"/>
    <n v="1331"/>
    <n v="45"/>
    <n v="6"/>
    <n v="0"/>
    <m/>
    <m/>
  </r>
  <r>
    <d v="1995-09-27T00:00:00"/>
    <x v="9"/>
    <x v="9"/>
    <n v="452"/>
    <n v="102"/>
    <m/>
    <m/>
    <n v="647"/>
    <n v="41"/>
    <n v="1"/>
    <n v="0"/>
    <m/>
    <m/>
  </r>
  <r>
    <d v="1995-09-28T00:00:00"/>
    <x v="10"/>
    <x v="9"/>
    <n v="402"/>
    <n v="94"/>
    <m/>
    <m/>
    <n v="1242"/>
    <n v="50"/>
    <n v="2"/>
    <n v="0"/>
    <m/>
    <m/>
  </r>
  <r>
    <d v="1995-09-29T00:00:00"/>
    <x v="11"/>
    <x v="9"/>
    <n v="147"/>
    <n v="26"/>
    <m/>
    <m/>
    <n v="1731"/>
    <n v="48"/>
    <n v="0"/>
    <n v="0"/>
    <m/>
    <m/>
  </r>
  <r>
    <d v="1995-09-30T00:00:00"/>
    <x v="12"/>
    <x v="9"/>
    <n v="410"/>
    <n v="152"/>
    <m/>
    <m/>
    <n v="1720"/>
    <n v="56"/>
    <n v="4"/>
    <n v="0"/>
    <m/>
    <m/>
  </r>
  <r>
    <d v="1995-10-01T00:00:00"/>
    <x v="13"/>
    <x v="9"/>
    <n v="315"/>
    <n v="70"/>
    <m/>
    <m/>
    <n v="887"/>
    <n v="39"/>
    <n v="1"/>
    <n v="0"/>
    <m/>
    <m/>
  </r>
  <r>
    <d v="1995-10-02T00:00:00"/>
    <x v="14"/>
    <x v="9"/>
    <n v="360"/>
    <n v="115"/>
    <m/>
    <m/>
    <n v="895"/>
    <n v="57"/>
    <n v="2"/>
    <n v="0"/>
    <m/>
    <m/>
  </r>
  <r>
    <d v="1995-10-03T00:00:00"/>
    <x v="15"/>
    <x v="9"/>
    <n v="349"/>
    <n v="123"/>
    <m/>
    <m/>
    <n v="657"/>
    <n v="32"/>
    <n v="0"/>
    <n v="0"/>
    <m/>
    <m/>
  </r>
  <r>
    <d v="1995-10-04T00:00:00"/>
    <x v="16"/>
    <x v="9"/>
    <n v="231"/>
    <n v="79"/>
    <m/>
    <m/>
    <n v="598"/>
    <n v="28"/>
    <n v="0"/>
    <n v="0"/>
    <m/>
    <m/>
  </r>
  <r>
    <d v="1995-10-05T00:00:00"/>
    <x v="17"/>
    <x v="9"/>
    <n v="279"/>
    <n v="93"/>
    <m/>
    <m/>
    <n v="420"/>
    <n v="41"/>
    <n v="1"/>
    <n v="0"/>
    <m/>
    <m/>
  </r>
  <r>
    <d v="1995-10-06T00:00:00"/>
    <x v="18"/>
    <x v="9"/>
    <n v="113"/>
    <n v="58"/>
    <m/>
    <m/>
    <n v="312"/>
    <n v="73"/>
    <n v="9"/>
    <n v="0"/>
    <m/>
    <m/>
  </r>
  <r>
    <d v="1995-10-07T00:00:00"/>
    <x v="19"/>
    <x v="9"/>
    <n v="241"/>
    <n v="75"/>
    <m/>
    <m/>
    <n v="310"/>
    <n v="101"/>
    <n v="4"/>
    <n v="0"/>
    <m/>
    <m/>
  </r>
  <r>
    <d v="1995-10-08T00:00:00"/>
    <x v="20"/>
    <x v="9"/>
    <n v="435"/>
    <n v="83"/>
    <m/>
    <m/>
    <n v="1055"/>
    <n v="211"/>
    <n v="3"/>
    <n v="0"/>
    <m/>
    <m/>
  </r>
  <r>
    <d v="1995-10-09T00:00:00"/>
    <x v="21"/>
    <x v="9"/>
    <n v="182"/>
    <n v="62"/>
    <m/>
    <m/>
    <n v="1180"/>
    <n v="93"/>
    <n v="0"/>
    <n v="0"/>
    <m/>
    <m/>
  </r>
  <r>
    <d v="1995-10-10T00:00:00"/>
    <x v="22"/>
    <x v="9"/>
    <n v="261"/>
    <n v="50"/>
    <m/>
    <m/>
    <n v="1319"/>
    <n v="66"/>
    <n v="0"/>
    <n v="0"/>
    <m/>
    <m/>
  </r>
  <r>
    <d v="1995-10-11T00:00:00"/>
    <x v="23"/>
    <x v="9"/>
    <n v="290"/>
    <n v="73"/>
    <m/>
    <m/>
    <n v="637"/>
    <n v="52"/>
    <n v="4"/>
    <n v="0"/>
    <m/>
    <m/>
  </r>
  <r>
    <d v="1995-10-12T00:00:00"/>
    <x v="24"/>
    <x v="9"/>
    <n v="116"/>
    <n v="42"/>
    <m/>
    <m/>
    <n v="451"/>
    <n v="60"/>
    <n v="5"/>
    <n v="0"/>
    <m/>
    <m/>
  </r>
  <r>
    <d v="1995-10-13T00:00:00"/>
    <x v="25"/>
    <x v="9"/>
    <n v="28"/>
    <n v="9"/>
    <m/>
    <m/>
    <n v="176"/>
    <n v="23"/>
    <n v="0"/>
    <n v="0"/>
    <m/>
    <m/>
  </r>
  <r>
    <d v="1995-10-14T00:00:00"/>
    <x v="26"/>
    <x v="9"/>
    <n v="13"/>
    <n v="1"/>
    <m/>
    <m/>
    <n v="8"/>
    <n v="1"/>
    <n v="0"/>
    <n v="0"/>
    <m/>
    <m/>
  </r>
  <r>
    <d v="1995-10-15T00:00:00"/>
    <x v="27"/>
    <x v="9"/>
    <n v="0"/>
    <n v="0"/>
    <m/>
    <m/>
    <n v="0"/>
    <n v="0"/>
    <n v="0"/>
    <n v="0"/>
    <m/>
    <m/>
  </r>
  <r>
    <d v="1995-10-16T00:00:00"/>
    <x v="28"/>
    <x v="9"/>
    <n v="0"/>
    <n v="0"/>
    <m/>
    <m/>
    <n v="0"/>
    <n v="0"/>
    <n v="0"/>
    <n v="0"/>
    <m/>
    <m/>
  </r>
  <r>
    <d v="1995-10-17T00:00:00"/>
    <x v="29"/>
    <x v="9"/>
    <n v="0"/>
    <n v="0"/>
    <m/>
    <m/>
    <n v="0"/>
    <n v="0"/>
    <n v="0"/>
    <n v="0"/>
    <m/>
    <m/>
  </r>
  <r>
    <d v="1995-10-18T00:00:00"/>
    <x v="30"/>
    <x v="9"/>
    <n v="0"/>
    <n v="0"/>
    <m/>
    <m/>
    <n v="0"/>
    <n v="0"/>
    <n v="0"/>
    <n v="0"/>
    <m/>
    <m/>
  </r>
  <r>
    <d v="1995-10-19T00:00:00"/>
    <x v="31"/>
    <x v="9"/>
    <n v="0"/>
    <n v="0"/>
    <m/>
    <m/>
    <n v="0"/>
    <n v="0"/>
    <n v="0"/>
    <n v="0"/>
    <m/>
    <m/>
  </r>
  <r>
    <d v="1995-10-20T00:00:00"/>
    <x v="32"/>
    <x v="9"/>
    <n v="0"/>
    <n v="0"/>
    <m/>
    <m/>
    <n v="0"/>
    <n v="0"/>
    <n v="0"/>
    <n v="0"/>
    <m/>
    <m/>
  </r>
  <r>
    <d v="1995-10-21T00:00:00"/>
    <x v="33"/>
    <x v="9"/>
    <n v="0"/>
    <n v="0"/>
    <m/>
    <m/>
    <n v="0"/>
    <n v="0"/>
    <n v="0"/>
    <n v="0"/>
    <m/>
    <m/>
  </r>
  <r>
    <d v="1995-10-22T00:00:00"/>
    <x v="34"/>
    <x v="9"/>
    <n v="0"/>
    <n v="0"/>
    <m/>
    <m/>
    <n v="360"/>
    <n v="0"/>
    <n v="0"/>
    <n v="0"/>
    <m/>
    <m/>
  </r>
  <r>
    <d v="1995-10-23T00:00:00"/>
    <x v="35"/>
    <x v="9"/>
    <n v="5"/>
    <n v="5"/>
    <m/>
    <m/>
    <n v="42"/>
    <n v="8"/>
    <n v="1"/>
    <n v="0"/>
    <m/>
    <m/>
  </r>
  <r>
    <d v="1995-10-24T00:00:00"/>
    <x v="36"/>
    <x v="9"/>
    <n v="20"/>
    <n v="7"/>
    <m/>
    <m/>
    <n v="56"/>
    <n v="4"/>
    <n v="3"/>
    <n v="1"/>
    <m/>
    <m/>
  </r>
  <r>
    <d v="1995-10-25T00:00:00"/>
    <x v="37"/>
    <x v="9"/>
    <n v="11"/>
    <n v="1"/>
    <m/>
    <m/>
    <n v="46"/>
    <n v="3"/>
    <n v="2"/>
    <n v="0"/>
    <m/>
    <m/>
  </r>
  <r>
    <d v="1995-10-26T00:00:00"/>
    <x v="38"/>
    <x v="9"/>
    <n v="0"/>
    <n v="2"/>
    <m/>
    <m/>
    <n v="0"/>
    <n v="0"/>
    <n v="0"/>
    <n v="0"/>
    <m/>
    <m/>
  </r>
  <r>
    <d v="1995-10-27T00:00:00"/>
    <x v="39"/>
    <x v="9"/>
    <n v="0"/>
    <n v="0"/>
    <m/>
    <m/>
    <n v="0"/>
    <n v="0"/>
    <n v="0"/>
    <n v="0"/>
    <m/>
    <m/>
  </r>
  <r>
    <d v="1995-10-28T00:00:00"/>
    <x v="40"/>
    <x v="9"/>
    <n v="0"/>
    <n v="0"/>
    <m/>
    <m/>
    <n v="0"/>
    <n v="0"/>
    <n v="0"/>
    <n v="0"/>
    <m/>
    <m/>
  </r>
  <r>
    <d v="1995-10-29T00:00:00"/>
    <x v="41"/>
    <x v="9"/>
    <n v="0"/>
    <n v="1"/>
    <m/>
    <m/>
    <n v="2"/>
    <n v="0"/>
    <n v="0"/>
    <n v="0"/>
    <m/>
    <m/>
  </r>
  <r>
    <d v="1995-10-30T00:00:00"/>
    <x v="42"/>
    <x v="9"/>
    <n v="0"/>
    <n v="0"/>
    <m/>
    <m/>
    <n v="0"/>
    <n v="1"/>
    <n v="0"/>
    <n v="0"/>
    <m/>
    <m/>
  </r>
  <r>
    <d v="1995-10-31T00:00:00"/>
    <x v="43"/>
    <x v="9"/>
    <m/>
    <m/>
    <m/>
    <m/>
    <n v="5"/>
    <m/>
    <m/>
    <m/>
    <m/>
    <m/>
  </r>
  <r>
    <d v="1995-11-01T00:00:00"/>
    <x v="44"/>
    <x v="9"/>
    <m/>
    <m/>
    <m/>
    <m/>
    <n v="10"/>
    <m/>
    <m/>
    <m/>
    <m/>
    <m/>
  </r>
  <r>
    <d v="1995-11-02T00:00:00"/>
    <x v="45"/>
    <x v="9"/>
    <m/>
    <m/>
    <m/>
    <m/>
    <n v="10"/>
    <m/>
    <m/>
    <m/>
    <m/>
    <m/>
  </r>
  <r>
    <d v="1995-11-03T00:00:00"/>
    <x v="46"/>
    <x v="9"/>
    <m/>
    <m/>
    <m/>
    <m/>
    <n v="10"/>
    <m/>
    <m/>
    <m/>
    <m/>
    <m/>
  </r>
  <r>
    <d v="1995-11-04T00:00:00"/>
    <x v="47"/>
    <x v="9"/>
    <m/>
    <m/>
    <m/>
    <m/>
    <n v="10"/>
    <m/>
    <m/>
    <m/>
    <m/>
    <m/>
  </r>
  <r>
    <d v="1995-11-05T00:00:00"/>
    <x v="48"/>
    <x v="9"/>
    <m/>
    <m/>
    <m/>
    <m/>
    <n v="10"/>
    <m/>
    <m/>
    <m/>
    <m/>
    <m/>
  </r>
  <r>
    <d v="1996-09-05T00:00:00"/>
    <x v="78"/>
    <x v="10"/>
    <n v="245"/>
    <n v="33"/>
    <m/>
    <m/>
    <n v="78"/>
    <n v="8"/>
    <n v="7"/>
    <n v="523"/>
    <m/>
    <m/>
  </r>
  <r>
    <d v="1996-09-06T00:00:00"/>
    <x v="79"/>
    <x v="10"/>
    <n v="834"/>
    <n v="26"/>
    <m/>
    <m/>
    <n v="208"/>
    <n v="25"/>
    <n v="12"/>
    <n v="789"/>
    <m/>
    <m/>
  </r>
  <r>
    <d v="1996-09-07T00:00:00"/>
    <x v="71"/>
    <x v="10"/>
    <n v="874"/>
    <n v="59"/>
    <m/>
    <m/>
    <n v="2126"/>
    <n v="26"/>
    <n v="6"/>
    <n v="402"/>
    <m/>
    <m/>
  </r>
  <r>
    <d v="1996-09-08T00:00:00"/>
    <x v="72"/>
    <x v="10"/>
    <n v="694"/>
    <n v="39"/>
    <m/>
    <m/>
    <n v="195"/>
    <n v="9"/>
    <n v="3"/>
    <n v="321"/>
    <m/>
    <m/>
  </r>
  <r>
    <d v="1996-09-09T00:00:00"/>
    <x v="73"/>
    <x v="10"/>
    <n v="819"/>
    <n v="51"/>
    <m/>
    <m/>
    <n v="143"/>
    <n v="17"/>
    <n v="14"/>
    <n v="236"/>
    <m/>
    <m/>
  </r>
  <r>
    <d v="1996-09-10T00:00:00"/>
    <x v="74"/>
    <x v="10"/>
    <n v="860"/>
    <n v="61"/>
    <m/>
    <m/>
    <n v="134"/>
    <n v="10"/>
    <n v="1"/>
    <n v="287"/>
    <m/>
    <m/>
  </r>
  <r>
    <d v="1996-09-11T00:00:00"/>
    <x v="68"/>
    <x v="10"/>
    <n v="583"/>
    <n v="57"/>
    <m/>
    <m/>
    <n v="137"/>
    <n v="23"/>
    <n v="6"/>
    <n v="153"/>
    <m/>
    <m/>
  </r>
  <r>
    <d v="1996-09-12T00:00:00"/>
    <x v="69"/>
    <x v="10"/>
    <n v="439"/>
    <n v="56"/>
    <m/>
    <m/>
    <n v="196"/>
    <n v="24"/>
    <n v="6"/>
    <n v="147"/>
    <m/>
    <m/>
  </r>
  <r>
    <d v="1996-09-13T00:00:00"/>
    <x v="70"/>
    <x v="10"/>
    <n v="384"/>
    <n v="23"/>
    <m/>
    <m/>
    <n v="70"/>
    <n v="14"/>
    <n v="10"/>
    <n v="120"/>
    <m/>
    <m/>
  </r>
  <r>
    <d v="1996-09-14T00:00:00"/>
    <x v="67"/>
    <x v="10"/>
    <n v="699"/>
    <n v="73"/>
    <m/>
    <m/>
    <n v="1203"/>
    <n v="160"/>
    <n v="25"/>
    <n v="471"/>
    <m/>
    <m/>
  </r>
  <r>
    <d v="1996-09-15T00:00:00"/>
    <x v="63"/>
    <x v="10"/>
    <n v="491"/>
    <n v="49"/>
    <m/>
    <m/>
    <n v="2472"/>
    <n v="75"/>
    <n v="4"/>
    <n v="806"/>
    <m/>
    <m/>
  </r>
  <r>
    <d v="1996-09-16T00:00:00"/>
    <x v="64"/>
    <x v="10"/>
    <n v="359"/>
    <n v="35"/>
    <m/>
    <m/>
    <n v="1500"/>
    <n v="45"/>
    <n v="5"/>
    <n v="1136"/>
    <m/>
    <m/>
  </r>
  <r>
    <d v="1996-09-17T00:00:00"/>
    <x v="65"/>
    <x v="10"/>
    <n v="110"/>
    <n v="0"/>
    <m/>
    <m/>
    <n v="47"/>
    <n v="0"/>
    <n v="5"/>
    <n v="87"/>
    <m/>
    <m/>
  </r>
  <r>
    <d v="1996-09-18T00:00:00"/>
    <x v="0"/>
    <x v="10"/>
    <n v="246"/>
    <n v="40"/>
    <m/>
    <m/>
    <n v="237"/>
    <n v="16"/>
    <n v="19"/>
    <n v="1133"/>
    <m/>
    <m/>
  </r>
  <r>
    <d v="1996-09-19T00:00:00"/>
    <x v="1"/>
    <x v="10"/>
    <n v="685"/>
    <n v="73"/>
    <m/>
    <m/>
    <n v="712"/>
    <n v="72"/>
    <n v="28"/>
    <n v="1545"/>
    <m/>
    <m/>
  </r>
  <r>
    <d v="1996-09-20T00:00:00"/>
    <x v="2"/>
    <x v="10"/>
    <n v="690"/>
    <n v="69"/>
    <m/>
    <m/>
    <n v="765"/>
    <n v="82"/>
    <n v="29"/>
    <n v="1562"/>
    <m/>
    <m/>
  </r>
  <r>
    <d v="1996-09-21T00:00:00"/>
    <x v="3"/>
    <x v="10"/>
    <n v="769"/>
    <n v="49"/>
    <m/>
    <m/>
    <n v="760"/>
    <n v="111"/>
    <n v="31"/>
    <n v="1341"/>
    <m/>
    <m/>
  </r>
  <r>
    <d v="1996-09-22T00:00:00"/>
    <x v="4"/>
    <x v="10"/>
    <n v="706"/>
    <n v="174"/>
    <m/>
    <m/>
    <n v="460"/>
    <n v="107"/>
    <n v="25"/>
    <n v="799"/>
    <m/>
    <m/>
  </r>
  <r>
    <d v="1996-09-23T00:00:00"/>
    <x v="5"/>
    <x v="10"/>
    <n v="470"/>
    <n v="152"/>
    <m/>
    <m/>
    <n v="388"/>
    <n v="28"/>
    <n v="7"/>
    <n v="758"/>
    <m/>
    <m/>
  </r>
  <r>
    <d v="1996-09-24T00:00:00"/>
    <x v="6"/>
    <x v="10"/>
    <n v="472"/>
    <n v="117"/>
    <m/>
    <m/>
    <n v="184"/>
    <n v="22"/>
    <n v="10"/>
    <n v="422"/>
    <m/>
    <m/>
  </r>
  <r>
    <d v="1996-09-25T00:00:00"/>
    <x v="7"/>
    <x v="10"/>
    <n v="550"/>
    <n v="157"/>
    <m/>
    <m/>
    <n v="250"/>
    <n v="21"/>
    <n v="10"/>
    <n v="371"/>
    <m/>
    <m/>
  </r>
  <r>
    <d v="1996-09-26T00:00:00"/>
    <x v="8"/>
    <x v="10"/>
    <n v="391"/>
    <n v="286"/>
    <m/>
    <m/>
    <n v="315"/>
    <n v="45"/>
    <n v="15"/>
    <n v="179"/>
    <m/>
    <m/>
  </r>
  <r>
    <d v="1996-09-27T00:00:00"/>
    <x v="9"/>
    <x v="10"/>
    <n v="319"/>
    <n v="419"/>
    <m/>
    <m/>
    <n v="482"/>
    <n v="109"/>
    <n v="9"/>
    <n v="82"/>
    <m/>
    <m/>
  </r>
  <r>
    <d v="1996-09-28T00:00:00"/>
    <x v="10"/>
    <x v="10"/>
    <n v="220"/>
    <n v="295"/>
    <m/>
    <m/>
    <n v="751"/>
    <n v="85"/>
    <n v="4"/>
    <n v="69"/>
    <m/>
    <m/>
  </r>
  <r>
    <d v="1996-09-29T00:00:00"/>
    <x v="11"/>
    <x v="10"/>
    <n v="173"/>
    <n v="237"/>
    <m/>
    <m/>
    <n v="568"/>
    <n v="68"/>
    <n v="9"/>
    <n v="35"/>
    <m/>
    <m/>
  </r>
  <r>
    <d v="1996-09-30T00:00:00"/>
    <x v="12"/>
    <x v="10"/>
    <n v="131"/>
    <n v="139"/>
    <m/>
    <m/>
    <n v="459"/>
    <n v="54"/>
    <m/>
    <n v="20"/>
    <m/>
    <m/>
  </r>
  <r>
    <d v="1996-10-01T00:00:00"/>
    <x v="13"/>
    <x v="10"/>
    <n v="88"/>
    <n v="87"/>
    <m/>
    <m/>
    <n v="448"/>
    <n v="16"/>
    <n v="4"/>
    <n v="14"/>
    <m/>
    <m/>
  </r>
  <r>
    <d v="1996-10-02T00:00:00"/>
    <x v="14"/>
    <x v="10"/>
    <n v="71"/>
    <n v="75"/>
    <m/>
    <m/>
    <n v="345"/>
    <n v="17"/>
    <n v="0"/>
    <n v="6"/>
    <m/>
    <m/>
  </r>
  <r>
    <d v="1996-10-03T00:00:00"/>
    <x v="15"/>
    <x v="10"/>
    <n v="62"/>
    <n v="56"/>
    <m/>
    <m/>
    <n v="88"/>
    <n v="4"/>
    <n v="6"/>
    <n v="6"/>
    <m/>
    <m/>
  </r>
  <r>
    <d v="1996-10-04T00:00:00"/>
    <x v="16"/>
    <x v="10"/>
    <n v="113"/>
    <n v="29"/>
    <m/>
    <m/>
    <n v="871"/>
    <n v="17"/>
    <n v="4"/>
    <n v="41"/>
    <m/>
    <m/>
  </r>
  <r>
    <d v="1996-10-05T00:00:00"/>
    <x v="17"/>
    <x v="10"/>
    <n v="136"/>
    <n v="113"/>
    <m/>
    <m/>
    <n v="2015"/>
    <n v="61"/>
    <n v="6"/>
    <n v="69"/>
    <m/>
    <m/>
  </r>
  <r>
    <d v="1996-10-06T00:00:00"/>
    <x v="18"/>
    <x v="10"/>
    <n v="59"/>
    <n v="65"/>
    <m/>
    <m/>
    <n v="1803"/>
    <n v="67"/>
    <n v="9"/>
    <n v="12"/>
    <m/>
    <m/>
  </r>
  <r>
    <d v="1996-10-07T00:00:00"/>
    <x v="19"/>
    <x v="10"/>
    <n v="56"/>
    <n v="68"/>
    <m/>
    <m/>
    <n v="1278"/>
    <n v="63"/>
    <n v="11"/>
    <n v="29"/>
    <m/>
    <m/>
  </r>
  <r>
    <d v="1996-10-08T00:00:00"/>
    <x v="20"/>
    <x v="10"/>
    <n v="65"/>
    <n v="51"/>
    <m/>
    <m/>
    <n v="740"/>
    <n v="35"/>
    <n v="7"/>
    <n v="15"/>
    <m/>
    <m/>
  </r>
  <r>
    <d v="1996-10-09T00:00:00"/>
    <x v="21"/>
    <x v="10"/>
    <n v="65"/>
    <n v="104"/>
    <m/>
    <m/>
    <n v="431"/>
    <n v="33"/>
    <n v="8"/>
    <n v="21"/>
    <m/>
    <m/>
  </r>
  <r>
    <d v="1996-10-10T00:00:00"/>
    <x v="22"/>
    <x v="10"/>
    <n v="86"/>
    <n v="107"/>
    <m/>
    <m/>
    <n v="649"/>
    <n v="45"/>
    <n v="20"/>
    <n v="7"/>
    <m/>
    <m/>
  </r>
  <r>
    <d v="1996-10-11T00:00:00"/>
    <x v="23"/>
    <x v="10"/>
    <n v="80"/>
    <n v="101"/>
    <m/>
    <m/>
    <n v="408"/>
    <n v="16"/>
    <n v="16"/>
    <n v="5"/>
    <m/>
    <m/>
  </r>
  <r>
    <d v="1996-10-12T00:00:00"/>
    <x v="24"/>
    <x v="10"/>
    <n v="30"/>
    <n v="47"/>
    <m/>
    <m/>
    <n v="324"/>
    <n v="13"/>
    <n v="8"/>
    <n v="4"/>
    <m/>
    <m/>
  </r>
  <r>
    <d v="1996-10-13T00:00:00"/>
    <x v="25"/>
    <x v="10"/>
    <n v="82"/>
    <n v="30"/>
    <m/>
    <m/>
    <n v="729"/>
    <n v="34"/>
    <n v="11"/>
    <n v="32"/>
    <m/>
    <m/>
  </r>
  <r>
    <d v="1996-10-14T00:00:00"/>
    <x v="26"/>
    <x v="10"/>
    <n v="109"/>
    <n v="59"/>
    <m/>
    <m/>
    <n v="698"/>
    <n v="39"/>
    <n v="16"/>
    <n v="40"/>
    <m/>
    <m/>
  </r>
  <r>
    <d v="1996-10-15T00:00:00"/>
    <x v="27"/>
    <x v="10"/>
    <n v="37"/>
    <n v="16"/>
    <m/>
    <m/>
    <n v="227"/>
    <n v="6"/>
    <n v="14"/>
    <n v="2"/>
    <m/>
    <m/>
  </r>
  <r>
    <d v="1996-10-16T00:00:00"/>
    <x v="28"/>
    <x v="10"/>
    <n v="33"/>
    <n v="19"/>
    <m/>
    <m/>
    <n v="146"/>
    <n v="9"/>
    <n v="17"/>
    <n v="4"/>
    <m/>
    <m/>
  </r>
  <r>
    <d v="1996-10-17T00:00:00"/>
    <x v="29"/>
    <x v="10"/>
    <n v="6"/>
    <n v="7"/>
    <m/>
    <m/>
    <n v="201"/>
    <n v="12"/>
    <n v="9"/>
    <n v="3"/>
    <m/>
    <m/>
  </r>
  <r>
    <d v="1996-10-18T00:00:00"/>
    <x v="30"/>
    <x v="10"/>
    <n v="45"/>
    <n v="81"/>
    <m/>
    <m/>
    <n v="136"/>
    <n v="8"/>
    <n v="7"/>
    <n v="24"/>
    <m/>
    <m/>
  </r>
  <r>
    <d v="1996-10-19T00:00:00"/>
    <x v="31"/>
    <x v="10"/>
    <n v="41"/>
    <n v="58"/>
    <m/>
    <m/>
    <n v="54"/>
    <n v="9"/>
    <n v="11"/>
    <n v="12"/>
    <m/>
    <m/>
  </r>
  <r>
    <d v="1996-10-20T00:00:00"/>
    <x v="32"/>
    <x v="10"/>
    <n v="10"/>
    <n v="23"/>
    <m/>
    <m/>
    <n v="63"/>
    <n v="1"/>
    <n v="7"/>
    <n v="3"/>
    <m/>
    <m/>
  </r>
  <r>
    <d v="1996-10-21T00:00:00"/>
    <x v="33"/>
    <x v="10"/>
    <n v="7"/>
    <n v="3"/>
    <m/>
    <m/>
    <n v="133"/>
    <n v="2"/>
    <n v="7"/>
    <n v="1"/>
    <m/>
    <m/>
  </r>
  <r>
    <d v="1996-10-22T00:00:00"/>
    <x v="34"/>
    <x v="10"/>
    <n v="42"/>
    <n v="28"/>
    <m/>
    <m/>
    <n v="246"/>
    <n v="8"/>
    <n v="6"/>
    <n v="8"/>
    <m/>
    <m/>
  </r>
  <r>
    <d v="1996-10-23T00:00:00"/>
    <x v="35"/>
    <x v="10"/>
    <n v="19"/>
    <n v="6"/>
    <m/>
    <m/>
    <n v="114"/>
    <n v="4"/>
    <n v="6"/>
    <n v="20"/>
    <m/>
    <m/>
  </r>
  <r>
    <d v="1996-10-24T00:00:00"/>
    <x v="36"/>
    <x v="10"/>
    <n v="4"/>
    <n v="9"/>
    <m/>
    <m/>
    <n v="41"/>
    <n v="1"/>
    <n v="1"/>
    <n v="10"/>
    <m/>
    <m/>
  </r>
  <r>
    <d v="1996-10-25T00:00:00"/>
    <x v="37"/>
    <x v="10"/>
    <n v="9"/>
    <n v="14"/>
    <m/>
    <m/>
    <n v="55"/>
    <n v="2"/>
    <n v="2"/>
    <n v="4"/>
    <m/>
    <m/>
  </r>
  <r>
    <d v="1996-10-26T00:00:00"/>
    <x v="38"/>
    <x v="10"/>
    <n v="9"/>
    <n v="12"/>
    <m/>
    <m/>
    <n v="26"/>
    <n v="2"/>
    <n v="3"/>
    <n v="3"/>
    <m/>
    <m/>
  </r>
  <r>
    <d v="1996-10-27T00:00:00"/>
    <x v="39"/>
    <x v="10"/>
    <n v="7"/>
    <n v="13"/>
    <m/>
    <m/>
    <n v="43"/>
    <n v="2"/>
    <n v="11"/>
    <n v="8"/>
    <m/>
    <m/>
  </r>
  <r>
    <d v="1996-10-28T00:00:00"/>
    <x v="40"/>
    <x v="10"/>
    <n v="13"/>
    <n v="18"/>
    <m/>
    <m/>
    <n v="55"/>
    <n v="1"/>
    <n v="3"/>
    <n v="2"/>
    <m/>
    <m/>
  </r>
  <r>
    <d v="1996-10-29T00:00:00"/>
    <x v="41"/>
    <x v="10"/>
    <n v="12"/>
    <n v="14"/>
    <m/>
    <m/>
    <n v="42"/>
    <n v="7"/>
    <n v="3"/>
    <n v="11"/>
    <m/>
    <m/>
  </r>
  <r>
    <d v="1996-10-30T00:00:00"/>
    <x v="42"/>
    <x v="10"/>
    <n v="5"/>
    <n v="8"/>
    <m/>
    <m/>
    <n v="20"/>
    <n v="1"/>
    <n v="0"/>
    <n v="2"/>
    <m/>
    <m/>
  </r>
  <r>
    <d v="1996-10-31T00:00:00"/>
    <x v="43"/>
    <x v="10"/>
    <n v="4"/>
    <n v="2"/>
    <m/>
    <m/>
    <n v="8"/>
    <n v="1"/>
    <n v="5"/>
    <n v="1"/>
    <m/>
    <m/>
  </r>
  <r>
    <d v="1996-11-01T00:00:00"/>
    <x v="44"/>
    <x v="10"/>
    <n v="1"/>
    <n v="4"/>
    <m/>
    <m/>
    <n v="8"/>
    <n v="1"/>
    <n v="9"/>
    <n v="0"/>
    <m/>
    <m/>
  </r>
  <r>
    <d v="1996-11-02T00:00:00"/>
    <x v="45"/>
    <x v="10"/>
    <n v="2"/>
    <n v="3"/>
    <m/>
    <m/>
    <n v="10"/>
    <n v="2"/>
    <n v="10"/>
    <n v="1"/>
    <m/>
    <m/>
  </r>
  <r>
    <d v="1996-11-03T00:00:00"/>
    <x v="46"/>
    <x v="10"/>
    <n v="1"/>
    <n v="2"/>
    <m/>
    <m/>
    <n v="16"/>
    <n v="1"/>
    <n v="0"/>
    <n v="0"/>
    <m/>
    <m/>
  </r>
  <r>
    <d v="1996-11-04T00:00:00"/>
    <x v="47"/>
    <x v="10"/>
    <n v="0"/>
    <n v="3"/>
    <m/>
    <m/>
    <n v="13"/>
    <n v="0"/>
    <n v="4"/>
    <n v="0"/>
    <m/>
    <m/>
  </r>
  <r>
    <d v="1996-11-05T00:00:00"/>
    <x v="48"/>
    <x v="10"/>
    <n v="1"/>
    <n v="1"/>
    <m/>
    <m/>
    <n v="14"/>
    <n v="0"/>
    <n v="3"/>
    <n v="1"/>
    <m/>
    <m/>
  </r>
  <r>
    <d v="1997-09-02T00:00:00"/>
    <x v="75"/>
    <x v="11"/>
    <n v="74"/>
    <n v="0"/>
    <n v="0"/>
    <n v="1"/>
    <n v="1290"/>
    <n v="20"/>
    <n v="77"/>
    <n v="1413"/>
    <n v="0"/>
    <n v="343"/>
  </r>
  <r>
    <d v="1997-09-03T00:00:00"/>
    <x v="76"/>
    <x v="11"/>
    <n v="143"/>
    <n v="53"/>
    <n v="12"/>
    <n v="0"/>
    <n v="392"/>
    <n v="6"/>
    <n v="24"/>
    <n v="1093"/>
    <n v="10"/>
    <n v="0"/>
  </r>
  <r>
    <d v="1997-09-04T00:00:00"/>
    <x v="77"/>
    <x v="11"/>
    <n v="138"/>
    <n v="39"/>
    <n v="0"/>
    <n v="0"/>
    <n v="368"/>
    <n v="4"/>
    <n v="9"/>
    <n v="1147"/>
    <n v="3"/>
    <n v="0"/>
  </r>
  <r>
    <d v="1997-09-05T00:00:00"/>
    <x v="78"/>
    <x v="11"/>
    <n v="117"/>
    <n v="64"/>
    <n v="0"/>
    <n v="0"/>
    <n v="388"/>
    <n v="8"/>
    <n v="13"/>
    <n v="618"/>
    <n v="2"/>
    <n v="0"/>
  </r>
  <r>
    <d v="1997-09-06T00:00:00"/>
    <x v="79"/>
    <x v="11"/>
    <n v="120"/>
    <n v="90"/>
    <n v="0"/>
    <n v="2"/>
    <n v="528"/>
    <n v="25"/>
    <n v="19"/>
    <n v="824"/>
    <n v="9"/>
    <n v="0"/>
  </r>
  <r>
    <d v="1997-09-07T00:00:00"/>
    <x v="71"/>
    <x v="11"/>
    <n v="136"/>
    <n v="79"/>
    <n v="0"/>
    <n v="0"/>
    <n v="480"/>
    <n v="18"/>
    <n v="4"/>
    <n v="393"/>
    <n v="6"/>
    <n v="0"/>
  </r>
  <r>
    <d v="1997-09-08T00:00:00"/>
    <x v="72"/>
    <x v="11"/>
    <n v="220"/>
    <n v="81"/>
    <n v="1"/>
    <n v="0"/>
    <n v="494"/>
    <n v="10"/>
    <n v="22"/>
    <n v="447"/>
    <n v="7"/>
    <n v="0"/>
  </r>
  <r>
    <d v="1997-09-09T00:00:00"/>
    <x v="73"/>
    <x v="11"/>
    <n v="267"/>
    <n v="96"/>
    <n v="0"/>
    <n v="0"/>
    <n v="391"/>
    <n v="11"/>
    <n v="18"/>
    <n v="299"/>
    <n v="0"/>
    <n v="0"/>
  </r>
  <r>
    <d v="1997-09-10T00:00:00"/>
    <x v="74"/>
    <x v="11"/>
    <n v="305"/>
    <n v="147"/>
    <n v="0"/>
    <n v="0"/>
    <n v="572"/>
    <n v="14"/>
    <n v="16"/>
    <n v="298"/>
    <n v="4"/>
    <n v="0"/>
  </r>
  <r>
    <d v="1997-09-11T00:00:00"/>
    <x v="68"/>
    <x v="11"/>
    <n v="277"/>
    <n v="159"/>
    <n v="0"/>
    <n v="0"/>
    <n v="543"/>
    <n v="13"/>
    <n v="35"/>
    <n v="205"/>
    <n v="0"/>
    <n v="0"/>
  </r>
  <r>
    <d v="1997-09-12T00:00:00"/>
    <x v="69"/>
    <x v="11"/>
    <n v="337"/>
    <n v="179"/>
    <n v="0"/>
    <n v="0"/>
    <n v="499"/>
    <n v="5"/>
    <n v="20"/>
    <n v="88"/>
    <n v="0"/>
    <n v="0"/>
  </r>
  <r>
    <d v="1997-09-13T00:00:00"/>
    <x v="70"/>
    <x v="11"/>
    <n v="380"/>
    <n v="172"/>
    <n v="0"/>
    <n v="0"/>
    <n v="487"/>
    <n v="6"/>
    <n v="18"/>
    <n v="157"/>
    <n v="0"/>
    <n v="0"/>
  </r>
  <r>
    <d v="1997-09-14T00:00:00"/>
    <x v="67"/>
    <x v="11"/>
    <n v="466"/>
    <n v="127"/>
    <n v="0"/>
    <n v="0"/>
    <n v="491"/>
    <n v="8"/>
    <n v="15"/>
    <n v="362"/>
    <n v="3"/>
    <n v="0"/>
  </r>
  <r>
    <d v="1997-09-15T00:00:00"/>
    <x v="63"/>
    <x v="11"/>
    <n v="488"/>
    <n v="172"/>
    <n v="0"/>
    <n v="0"/>
    <n v="607"/>
    <n v="18"/>
    <n v="16"/>
    <n v="270"/>
    <n v="0"/>
    <n v="0"/>
  </r>
  <r>
    <d v="1997-09-16T00:00:00"/>
    <x v="64"/>
    <x v="11"/>
    <n v="308"/>
    <n v="82"/>
    <n v="0"/>
    <n v="0"/>
    <n v="530"/>
    <n v="6"/>
    <n v="13"/>
    <n v="171"/>
    <n v="0"/>
    <n v="0"/>
  </r>
  <r>
    <d v="1997-09-17T00:00:00"/>
    <x v="65"/>
    <x v="11"/>
    <n v="283"/>
    <n v="88"/>
    <n v="0"/>
    <n v="0"/>
    <n v="671"/>
    <n v="12"/>
    <n v="4"/>
    <n v="260"/>
    <n v="1"/>
    <n v="0"/>
  </r>
  <r>
    <d v="1997-09-18T00:00:00"/>
    <x v="0"/>
    <x v="11"/>
    <n v="394"/>
    <n v="154"/>
    <n v="0"/>
    <n v="0"/>
    <n v="743"/>
    <n v="19"/>
    <n v="14"/>
    <n v="333"/>
    <n v="3"/>
    <n v="0"/>
  </r>
  <r>
    <d v="1997-09-19T00:00:00"/>
    <x v="1"/>
    <x v="11"/>
    <n v="256"/>
    <n v="136"/>
    <n v="0"/>
    <n v="0"/>
    <n v="549"/>
    <n v="14"/>
    <n v="29"/>
    <n v="588"/>
    <n v="2"/>
    <n v="1"/>
  </r>
  <r>
    <d v="1997-09-20T00:00:00"/>
    <x v="2"/>
    <x v="11"/>
    <n v="239"/>
    <n v="168"/>
    <n v="0"/>
    <n v="0"/>
    <n v="632"/>
    <n v="6"/>
    <n v="13"/>
    <n v="561"/>
    <n v="0"/>
    <n v="0"/>
  </r>
  <r>
    <d v="1997-09-21T00:00:00"/>
    <x v="3"/>
    <x v="11"/>
    <n v="301"/>
    <n v="120"/>
    <n v="0"/>
    <n v="0"/>
    <n v="799"/>
    <n v="24"/>
    <n v="18"/>
    <n v="766"/>
    <n v="3"/>
    <n v="0"/>
  </r>
  <r>
    <d v="1997-09-22T00:00:00"/>
    <x v="4"/>
    <x v="11"/>
    <n v="209"/>
    <n v="97"/>
    <n v="0"/>
    <n v="0"/>
    <n v="542"/>
    <n v="37"/>
    <n v="8"/>
    <n v="677"/>
    <n v="5"/>
    <n v="0"/>
  </r>
  <r>
    <d v="1997-09-23T00:00:00"/>
    <x v="5"/>
    <x v="11"/>
    <n v="224"/>
    <n v="140"/>
    <n v="0"/>
    <n v="0"/>
    <n v="608"/>
    <n v="24"/>
    <n v="15"/>
    <n v="949"/>
    <n v="2"/>
    <n v="0"/>
  </r>
  <r>
    <d v="1997-09-24T00:00:00"/>
    <x v="6"/>
    <x v="11"/>
    <n v="225"/>
    <n v="272"/>
    <n v="1"/>
    <n v="1"/>
    <n v="721"/>
    <n v="37"/>
    <n v="9"/>
    <n v="613"/>
    <n v="2"/>
    <n v="0"/>
  </r>
  <r>
    <d v="1997-09-25T00:00:00"/>
    <x v="7"/>
    <x v="11"/>
    <n v="132"/>
    <n v="95"/>
    <n v="0"/>
    <n v="0"/>
    <n v="589"/>
    <n v="7"/>
    <n v="4"/>
    <n v="245"/>
    <n v="1"/>
    <n v="0"/>
  </r>
  <r>
    <d v="1997-09-26T00:00:00"/>
    <x v="8"/>
    <x v="11"/>
    <n v="123"/>
    <n v="24"/>
    <n v="0"/>
    <n v="0"/>
    <n v="678"/>
    <n v="13"/>
    <n v="3"/>
    <n v="58"/>
    <n v="0"/>
    <n v="0"/>
  </r>
  <r>
    <d v="1997-09-27T00:00:00"/>
    <x v="9"/>
    <x v="11"/>
    <n v="129"/>
    <n v="51"/>
    <n v="0"/>
    <n v="0"/>
    <n v="477"/>
    <n v="7"/>
    <n v="0"/>
    <n v="86"/>
    <n v="0"/>
    <n v="0"/>
  </r>
  <r>
    <d v="1997-09-28T00:00:00"/>
    <x v="10"/>
    <x v="11"/>
    <n v="29"/>
    <n v="24"/>
    <n v="0"/>
    <n v="0"/>
    <n v="406"/>
    <n v="2"/>
    <n v="0"/>
    <n v="28"/>
    <n v="0"/>
    <n v="0"/>
  </r>
  <r>
    <d v="1997-09-29T00:00:00"/>
    <x v="11"/>
    <x v="11"/>
    <n v="55"/>
    <n v="19"/>
    <n v="0"/>
    <n v="0"/>
    <n v="673"/>
    <n v="12"/>
    <n v="6"/>
    <n v="9"/>
    <n v="0"/>
    <n v="0"/>
  </r>
  <r>
    <d v="1997-09-30T00:00:00"/>
    <x v="12"/>
    <x v="11"/>
    <n v="0"/>
    <n v="0"/>
    <n v="0"/>
    <n v="0"/>
    <n v="0"/>
    <n v="0"/>
    <n v="0"/>
    <n v="0"/>
    <n v="0"/>
    <n v="0"/>
  </r>
  <r>
    <d v="1997-10-01T00:00:00"/>
    <x v="13"/>
    <x v="11"/>
    <n v="0"/>
    <n v="0"/>
    <n v="0"/>
    <n v="0"/>
    <n v="0"/>
    <n v="0"/>
    <n v="0"/>
    <n v="0"/>
    <n v="0"/>
    <n v="0"/>
  </r>
  <r>
    <d v="1997-10-02T00:00:00"/>
    <x v="14"/>
    <x v="11"/>
    <n v="0"/>
    <n v="0"/>
    <n v="0"/>
    <n v="0"/>
    <n v="0"/>
    <n v="0"/>
    <n v="0"/>
    <n v="0"/>
    <n v="0"/>
    <n v="0"/>
  </r>
  <r>
    <d v="1997-10-03T00:00:00"/>
    <x v="15"/>
    <x v="11"/>
    <n v="0"/>
    <n v="0"/>
    <n v="0"/>
    <n v="0"/>
    <n v="0"/>
    <n v="0"/>
    <n v="0"/>
    <n v="0"/>
    <n v="0"/>
    <n v="0"/>
  </r>
  <r>
    <d v="1997-10-04T00:00:00"/>
    <x v="16"/>
    <x v="11"/>
    <n v="0"/>
    <n v="0"/>
    <n v="0"/>
    <n v="1"/>
    <n v="0"/>
    <n v="0"/>
    <n v="0"/>
    <n v="0"/>
    <n v="0"/>
    <n v="0"/>
  </r>
  <r>
    <d v="1997-10-05T00:00:00"/>
    <x v="17"/>
    <x v="11"/>
    <n v="0"/>
    <n v="0"/>
    <n v="0"/>
    <n v="2"/>
    <n v="0"/>
    <n v="0"/>
    <n v="0"/>
    <n v="0"/>
    <n v="0"/>
    <n v="0"/>
  </r>
  <r>
    <d v="1997-10-06T00:00:00"/>
    <x v="18"/>
    <x v="11"/>
    <n v="0"/>
    <n v="0"/>
    <n v="0"/>
    <n v="3"/>
    <n v="0"/>
    <n v="0"/>
    <n v="0"/>
    <n v="0"/>
    <n v="0"/>
    <n v="0"/>
  </r>
  <r>
    <d v="1997-10-07T00:00:00"/>
    <x v="19"/>
    <x v="11"/>
    <n v="1"/>
    <n v="0"/>
    <n v="0"/>
    <n v="0"/>
    <n v="3"/>
    <n v="0"/>
    <n v="2"/>
    <n v="0"/>
    <n v="0"/>
    <n v="0"/>
  </r>
  <r>
    <d v="1997-10-08T00:00:00"/>
    <x v="20"/>
    <x v="11"/>
    <n v="20"/>
    <n v="0"/>
    <n v="0"/>
    <n v="0"/>
    <n v="235"/>
    <n v="2"/>
    <n v="1"/>
    <n v="8"/>
    <n v="0"/>
    <n v="0"/>
  </r>
  <r>
    <d v="1997-10-09T00:00:00"/>
    <x v="21"/>
    <x v="11"/>
    <n v="20"/>
    <n v="7"/>
    <n v="0"/>
    <n v="0"/>
    <n v="720"/>
    <n v="25"/>
    <n v="1"/>
    <n v="10"/>
    <n v="0"/>
    <n v="0"/>
  </r>
  <r>
    <d v="1997-10-10T00:00:00"/>
    <x v="22"/>
    <x v="11"/>
    <n v="28"/>
    <n v="7"/>
    <n v="0"/>
    <n v="0"/>
    <n v="707"/>
    <n v="11"/>
    <n v="4"/>
    <n v="4"/>
    <n v="0"/>
    <n v="0"/>
  </r>
  <r>
    <d v="1997-10-11T00:00:00"/>
    <x v="23"/>
    <x v="11"/>
    <n v="38"/>
    <n v="15"/>
    <n v="0"/>
    <n v="0"/>
    <n v="888"/>
    <n v="17"/>
    <n v="3"/>
    <n v="11"/>
    <n v="0"/>
    <n v="0"/>
  </r>
  <r>
    <d v="1997-10-12T00:00:00"/>
    <x v="24"/>
    <x v="11"/>
    <n v="53"/>
    <n v="29"/>
    <n v="0"/>
    <n v="0"/>
    <n v="879"/>
    <n v="19"/>
    <n v="6"/>
    <n v="5"/>
    <n v="0"/>
    <n v="0"/>
  </r>
  <r>
    <d v="1997-10-13T00:00:00"/>
    <x v="25"/>
    <x v="11"/>
    <n v="120"/>
    <n v="81"/>
    <n v="0"/>
    <n v="0"/>
    <n v="1045"/>
    <n v="22"/>
    <n v="14"/>
    <n v="4"/>
    <n v="0"/>
    <n v="0"/>
  </r>
  <r>
    <d v="1997-10-14T00:00:00"/>
    <x v="26"/>
    <x v="11"/>
    <n v="33"/>
    <n v="30"/>
    <n v="0"/>
    <n v="0"/>
    <n v="580"/>
    <n v="17"/>
    <n v="6"/>
    <n v="5"/>
    <n v="0"/>
    <n v="0"/>
  </r>
  <r>
    <d v="1997-10-15T00:00:00"/>
    <x v="27"/>
    <x v="11"/>
    <n v="18"/>
    <n v="57"/>
    <n v="0"/>
    <n v="2"/>
    <n v="942"/>
    <n v="27"/>
    <n v="6"/>
    <n v="8"/>
    <n v="0"/>
    <n v="0"/>
  </r>
  <r>
    <d v="1997-10-16T00:00:00"/>
    <x v="28"/>
    <x v="11"/>
    <n v="6"/>
    <n v="23"/>
    <n v="0"/>
    <n v="1"/>
    <n v="299"/>
    <n v="7"/>
    <n v="1"/>
    <n v="15"/>
    <n v="0"/>
    <n v="0"/>
  </r>
  <r>
    <d v="1997-10-17T00:00:00"/>
    <x v="29"/>
    <x v="11"/>
    <n v="10"/>
    <n v="21"/>
    <n v="0"/>
    <n v="1"/>
    <n v="436"/>
    <n v="3"/>
    <n v="0"/>
    <n v="6"/>
    <n v="0"/>
    <n v="0"/>
  </r>
  <r>
    <d v="1997-10-18T00:00:00"/>
    <x v="30"/>
    <x v="11"/>
    <n v="6"/>
    <n v="11"/>
    <n v="0"/>
    <n v="2"/>
    <n v="287"/>
    <n v="1"/>
    <n v="0"/>
    <n v="2"/>
    <n v="0"/>
    <n v="0"/>
  </r>
  <r>
    <d v="1997-10-19T00:00:00"/>
    <x v="31"/>
    <x v="11"/>
    <n v="1"/>
    <n v="13"/>
    <n v="0"/>
    <n v="4"/>
    <n v="102"/>
    <n v="2"/>
    <n v="1"/>
    <n v="0"/>
    <n v="0"/>
    <n v="0"/>
  </r>
  <r>
    <d v="1997-10-20T00:00:00"/>
    <x v="32"/>
    <x v="11"/>
    <n v="5"/>
    <n v="25"/>
    <n v="0"/>
    <n v="2"/>
    <n v="338"/>
    <n v="7"/>
    <n v="2"/>
    <n v="0"/>
    <n v="0"/>
    <n v="0"/>
  </r>
  <r>
    <d v="1997-10-21T00:00:00"/>
    <x v="33"/>
    <x v="11"/>
    <n v="18"/>
    <n v="36"/>
    <n v="0"/>
    <n v="3"/>
    <n v="661"/>
    <n v="32"/>
    <n v="3"/>
    <n v="2"/>
    <n v="0"/>
    <n v="0"/>
  </r>
  <r>
    <d v="1997-10-22T00:00:00"/>
    <x v="34"/>
    <x v="11"/>
    <n v="14"/>
    <n v="45"/>
    <n v="0"/>
    <n v="36"/>
    <n v="949"/>
    <n v="35"/>
    <n v="6"/>
    <n v="8"/>
    <n v="0"/>
    <n v="0"/>
  </r>
  <r>
    <d v="1997-10-23T00:00:00"/>
    <x v="35"/>
    <x v="11"/>
    <n v="9"/>
    <n v="32"/>
    <n v="0"/>
    <n v="24"/>
    <n v="469"/>
    <n v="13"/>
    <n v="2"/>
    <n v="2"/>
    <n v="0"/>
    <n v="0"/>
  </r>
  <r>
    <d v="1997-10-24T00:00:00"/>
    <x v="36"/>
    <x v="11"/>
    <n v="1"/>
    <n v="10"/>
    <n v="0"/>
    <n v="5"/>
    <n v="74"/>
    <n v="1"/>
    <n v="0"/>
    <n v="3"/>
    <n v="0"/>
    <n v="0"/>
  </r>
  <r>
    <d v="1997-10-25T00:00:00"/>
    <x v="37"/>
    <x v="11"/>
    <n v="3"/>
    <n v="18"/>
    <n v="0"/>
    <n v="6"/>
    <n v="106"/>
    <n v="0"/>
    <n v="0"/>
    <n v="7"/>
    <n v="0"/>
    <n v="0"/>
  </r>
  <r>
    <d v="1997-10-26T00:00:00"/>
    <x v="38"/>
    <x v="11"/>
    <n v="3"/>
    <n v="14"/>
    <n v="0"/>
    <n v="0"/>
    <n v="96"/>
    <n v="2"/>
    <n v="2"/>
    <n v="5"/>
    <n v="0"/>
    <n v="0"/>
  </r>
  <r>
    <d v="1997-10-27T00:00:00"/>
    <x v="39"/>
    <x v="11"/>
    <n v="5"/>
    <n v="25"/>
    <n v="0"/>
    <n v="3"/>
    <n v="90"/>
    <n v="2"/>
    <n v="4"/>
    <n v="5"/>
    <n v="0"/>
    <n v="0"/>
  </r>
  <r>
    <d v="1997-10-28T00:00:00"/>
    <x v="40"/>
    <x v="11"/>
    <n v="1"/>
    <n v="9"/>
    <n v="0"/>
    <n v="6"/>
    <n v="44"/>
    <n v="0"/>
    <n v="5"/>
    <n v="0"/>
    <n v="0"/>
    <n v="0"/>
  </r>
  <r>
    <d v="1997-10-29T00:00:00"/>
    <x v="41"/>
    <x v="11"/>
    <n v="0"/>
    <n v="21"/>
    <n v="0"/>
    <n v="2"/>
    <n v="17"/>
    <n v="12"/>
    <n v="2"/>
    <n v="8"/>
    <n v="0"/>
    <n v="0"/>
  </r>
  <r>
    <d v="1997-10-30T00:00:00"/>
    <x v="42"/>
    <x v="11"/>
    <n v="0"/>
    <n v="0"/>
    <n v="0"/>
    <m/>
    <n v="0"/>
    <n v="0"/>
    <n v="0"/>
    <n v="0"/>
    <n v="0"/>
    <n v="0"/>
  </r>
  <r>
    <d v="1997-10-31T00:00:00"/>
    <x v="43"/>
    <x v="11"/>
    <n v="0"/>
    <n v="0"/>
    <n v="0"/>
    <m/>
    <n v="0"/>
    <n v="0"/>
    <n v="0"/>
    <n v="0"/>
    <n v="0"/>
    <n v="0"/>
  </r>
  <r>
    <d v="1997-11-01T00:00:00"/>
    <x v="44"/>
    <x v="11"/>
    <n v="0"/>
    <n v="0"/>
    <n v="0"/>
    <m/>
    <n v="0"/>
    <n v="0"/>
    <n v="0"/>
    <n v="0"/>
    <n v="0"/>
    <n v="0"/>
  </r>
  <r>
    <d v="1997-11-02T00:00:00"/>
    <x v="45"/>
    <x v="11"/>
    <n v="0"/>
    <n v="0"/>
    <n v="0"/>
    <m/>
    <n v="0"/>
    <n v="0"/>
    <n v="0"/>
    <n v="0"/>
    <n v="0"/>
    <n v="0"/>
  </r>
  <r>
    <d v="1997-11-03T00:00:00"/>
    <x v="46"/>
    <x v="11"/>
    <n v="0"/>
    <n v="0"/>
    <n v="0"/>
    <m/>
    <n v="0"/>
    <n v="0"/>
    <n v="0"/>
    <n v="0"/>
    <n v="0"/>
    <n v="0"/>
  </r>
  <r>
    <d v="1997-11-04T00:00:00"/>
    <x v="47"/>
    <x v="11"/>
    <n v="0"/>
    <n v="0"/>
    <n v="0"/>
    <m/>
    <n v="0"/>
    <n v="0"/>
    <n v="0"/>
    <n v="0"/>
    <n v="0"/>
    <n v="0"/>
  </r>
  <r>
    <d v="1997-11-05T00:00:00"/>
    <x v="48"/>
    <x v="11"/>
    <n v="0"/>
    <n v="0"/>
    <n v="0"/>
    <m/>
    <n v="0"/>
    <n v="0"/>
    <n v="0"/>
    <n v="0"/>
    <n v="0"/>
    <n v="0"/>
  </r>
  <r>
    <d v="1997-11-06T00:00:00"/>
    <x v="49"/>
    <x v="11"/>
    <n v="0"/>
    <n v="0"/>
    <n v="0"/>
    <m/>
    <n v="0"/>
    <n v="0"/>
    <n v="0"/>
    <n v="0"/>
    <n v="0"/>
    <n v="0"/>
  </r>
  <r>
    <d v="1997-11-07T00:00:00"/>
    <x v="50"/>
    <x v="11"/>
    <n v="0"/>
    <n v="0"/>
    <n v="0"/>
    <m/>
    <n v="0"/>
    <n v="0"/>
    <n v="0"/>
    <n v="0"/>
    <n v="0"/>
    <n v="0"/>
  </r>
  <r>
    <d v="1997-11-08T00:00:00"/>
    <x v="51"/>
    <x v="11"/>
    <n v="0"/>
    <n v="0"/>
    <n v="0"/>
    <m/>
    <n v="0"/>
    <n v="0"/>
    <n v="0"/>
    <n v="0"/>
    <n v="0"/>
    <n v="0"/>
  </r>
  <r>
    <d v="1997-11-09T00:00:00"/>
    <x v="52"/>
    <x v="11"/>
    <n v="0"/>
    <n v="0"/>
    <n v="0"/>
    <m/>
    <n v="0"/>
    <n v="0"/>
    <n v="0"/>
    <n v="0"/>
    <n v="0"/>
    <n v="0"/>
  </r>
  <r>
    <d v="1997-11-10T00:00:00"/>
    <x v="53"/>
    <x v="11"/>
    <n v="0"/>
    <n v="0"/>
    <n v="0"/>
    <m/>
    <n v="0"/>
    <n v="0"/>
    <n v="1"/>
    <n v="0"/>
    <n v="0"/>
    <n v="0"/>
  </r>
  <r>
    <d v="1998-09-01T00:00:00"/>
    <x v="80"/>
    <x v="12"/>
    <m/>
    <m/>
    <m/>
    <m/>
    <m/>
    <m/>
    <m/>
    <m/>
    <m/>
    <m/>
  </r>
  <r>
    <d v="1998-09-02T00:00:00"/>
    <x v="75"/>
    <x v="12"/>
    <n v="509"/>
    <n v="2"/>
    <n v="0"/>
    <m/>
    <n v="6"/>
    <n v="0"/>
    <n v="163"/>
    <n v="50"/>
    <n v="0"/>
    <n v="0"/>
  </r>
  <r>
    <d v="1998-09-02T00:00:00"/>
    <x v="75"/>
    <x v="12"/>
    <n v="84"/>
    <n v="5"/>
    <n v="0"/>
    <n v="2"/>
    <n v="149"/>
    <n v="14"/>
    <n v="61"/>
    <n v="3327"/>
    <n v="31"/>
    <n v="716"/>
  </r>
  <r>
    <d v="1998-09-02T00:00:00"/>
    <x v="75"/>
    <x v="12"/>
    <n v="4"/>
    <n v="8"/>
    <n v="0"/>
    <m/>
    <n v="8"/>
    <n v="0"/>
    <n v="0"/>
    <n v="232"/>
    <n v="26"/>
    <n v="0"/>
  </r>
  <r>
    <d v="1998-09-03T00:00:00"/>
    <x v="76"/>
    <x v="12"/>
    <n v="38"/>
    <n v="16"/>
    <n v="0"/>
    <m/>
    <n v="208"/>
    <n v="9"/>
    <n v="3"/>
    <n v="1079"/>
    <n v="140"/>
    <n v="0"/>
  </r>
  <r>
    <d v="1998-09-04T00:00:00"/>
    <x v="77"/>
    <x v="12"/>
    <n v="62"/>
    <n v="20"/>
    <n v="0"/>
    <m/>
    <n v="195"/>
    <n v="7"/>
    <n v="5"/>
    <n v="1216"/>
    <n v="176"/>
    <n v="0"/>
  </r>
  <r>
    <d v="1998-09-05T00:00:00"/>
    <x v="78"/>
    <x v="12"/>
    <n v="105"/>
    <n v="27"/>
    <n v="0"/>
    <m/>
    <n v="120"/>
    <n v="5"/>
    <n v="6"/>
    <n v="949"/>
    <n v="199"/>
    <n v="0"/>
  </r>
  <r>
    <d v="1998-09-06T00:00:00"/>
    <x v="79"/>
    <x v="12"/>
    <n v="91"/>
    <n v="29"/>
    <n v="0"/>
    <m/>
    <n v="55"/>
    <n v="1"/>
    <n v="6"/>
    <n v="925"/>
    <n v="153"/>
    <n v="0"/>
  </r>
  <r>
    <d v="1998-09-07T00:00:00"/>
    <x v="71"/>
    <x v="12"/>
    <n v="144"/>
    <n v="72"/>
    <n v="0"/>
    <m/>
    <n v="263"/>
    <n v="12"/>
    <n v="11"/>
    <n v="2033"/>
    <n v="361"/>
    <n v="0"/>
  </r>
  <r>
    <d v="1998-09-08T00:00:00"/>
    <x v="72"/>
    <x v="12"/>
    <n v="249"/>
    <n v="56"/>
    <n v="0"/>
    <m/>
    <n v="334"/>
    <n v="3"/>
    <n v="11"/>
    <n v="1342"/>
    <n v="166"/>
    <n v="0"/>
  </r>
  <r>
    <d v="1998-09-09T00:00:00"/>
    <x v="73"/>
    <x v="12"/>
    <n v="170"/>
    <n v="59"/>
    <n v="0"/>
    <m/>
    <n v="586"/>
    <n v="21"/>
    <n v="8"/>
    <n v="1240"/>
    <n v="219"/>
    <n v="1"/>
  </r>
  <r>
    <d v="1998-09-10T00:00:00"/>
    <x v="74"/>
    <x v="12"/>
    <n v="49"/>
    <n v="18"/>
    <n v="0"/>
    <m/>
    <n v="244"/>
    <n v="3"/>
    <n v="7"/>
    <n v="1962"/>
    <n v="247"/>
    <n v="0"/>
  </r>
  <r>
    <d v="1998-09-11T00:00:00"/>
    <x v="68"/>
    <x v="12"/>
    <n v="39"/>
    <n v="12"/>
    <n v="0"/>
    <m/>
    <n v="283"/>
    <n v="1"/>
    <n v="4"/>
    <n v="811"/>
    <n v="116"/>
    <n v="0"/>
  </r>
  <r>
    <d v="1998-09-12T00:00:00"/>
    <x v="69"/>
    <x v="12"/>
    <n v="86"/>
    <n v="45"/>
    <n v="0"/>
    <m/>
    <n v="219"/>
    <n v="6"/>
    <n v="2"/>
    <n v="3007"/>
    <n v="365"/>
    <n v="0"/>
  </r>
  <r>
    <d v="1998-09-13T00:00:00"/>
    <x v="70"/>
    <x v="12"/>
    <n v="106"/>
    <n v="36"/>
    <n v="4"/>
    <m/>
    <n v="148"/>
    <n v="3"/>
    <n v="6"/>
    <n v="3942"/>
    <n v="501"/>
    <n v="0"/>
  </r>
  <r>
    <d v="1998-09-14T00:00:00"/>
    <x v="67"/>
    <x v="12"/>
    <n v="127"/>
    <n v="54"/>
    <n v="2"/>
    <m/>
    <n v="110"/>
    <n v="2"/>
    <n v="10"/>
    <n v="2816"/>
    <n v="527"/>
    <n v="1"/>
  </r>
  <r>
    <d v="1998-09-15T00:00:00"/>
    <x v="63"/>
    <x v="12"/>
    <n v="226"/>
    <n v="183"/>
    <n v="0"/>
    <m/>
    <n v="82"/>
    <n v="4"/>
    <n v="6"/>
    <n v="3341"/>
    <n v="643"/>
    <n v="-1"/>
  </r>
  <r>
    <d v="1998-09-16T00:00:00"/>
    <x v="64"/>
    <x v="12"/>
    <n v="321"/>
    <n v="189"/>
    <n v="0"/>
    <m/>
    <n v="131"/>
    <n v="5"/>
    <n v="13"/>
    <n v="2384"/>
    <n v="388"/>
    <n v="4"/>
  </r>
  <r>
    <d v="1998-09-17T00:00:00"/>
    <x v="65"/>
    <x v="12"/>
    <n v="594"/>
    <n v="199"/>
    <n v="0"/>
    <m/>
    <n v="151"/>
    <n v="4"/>
    <n v="7"/>
    <n v="2485"/>
    <n v="454"/>
    <n v="0"/>
  </r>
  <r>
    <d v="1998-09-18T00:00:00"/>
    <x v="0"/>
    <x v="12"/>
    <n v="319"/>
    <n v="47"/>
    <n v="0"/>
    <m/>
    <n v="186"/>
    <n v="9"/>
    <n v="9"/>
    <n v="2458"/>
    <n v="400"/>
    <n v="0"/>
  </r>
  <r>
    <d v="1998-09-19T00:00:00"/>
    <x v="1"/>
    <x v="12"/>
    <n v="656"/>
    <n v="96"/>
    <n v="1"/>
    <m/>
    <n v="227"/>
    <n v="4"/>
    <n v="11"/>
    <n v="2163"/>
    <n v="383"/>
    <n v="0"/>
  </r>
  <r>
    <d v="1998-09-20T00:00:00"/>
    <x v="2"/>
    <x v="12"/>
    <n v="1295"/>
    <n v="201"/>
    <n v="0"/>
    <m/>
    <n v="219"/>
    <n v="3"/>
    <n v="13"/>
    <n v="1302"/>
    <n v="310"/>
    <n v="2"/>
  </r>
  <r>
    <d v="1998-09-21T00:00:00"/>
    <x v="3"/>
    <x v="12"/>
    <n v="1041"/>
    <n v="176"/>
    <n v="1"/>
    <m/>
    <n v="189"/>
    <n v="2"/>
    <n v="8"/>
    <n v="1368"/>
    <n v="342"/>
    <n v="0"/>
  </r>
  <r>
    <d v="1998-09-22T00:00:00"/>
    <x v="4"/>
    <x v="12"/>
    <n v="1244"/>
    <n v="219"/>
    <n v="0"/>
    <m/>
    <n v="172"/>
    <n v="3"/>
    <n v="6"/>
    <n v="1102"/>
    <n v="238"/>
    <n v="1"/>
  </r>
  <r>
    <d v="1998-09-23T00:00:00"/>
    <x v="5"/>
    <x v="12"/>
    <n v="1611"/>
    <n v="221"/>
    <n v="0"/>
    <m/>
    <n v="130"/>
    <n v="1"/>
    <n v="3"/>
    <n v="1035"/>
    <n v="200"/>
    <n v="1"/>
  </r>
  <r>
    <d v="1998-09-24T00:00:00"/>
    <x v="6"/>
    <x v="12"/>
    <n v="2337"/>
    <n v="267"/>
    <n v="0"/>
    <m/>
    <n v="205"/>
    <n v="5"/>
    <n v="12"/>
    <n v="1472"/>
    <n v="293"/>
    <n v="0"/>
  </r>
  <r>
    <d v="1998-09-25T00:00:00"/>
    <x v="7"/>
    <x v="12"/>
    <n v="2323"/>
    <n v="265"/>
    <n v="1"/>
    <m/>
    <n v="202"/>
    <n v="10"/>
    <n v="9"/>
    <n v="1546"/>
    <n v="333"/>
    <n v="7"/>
  </r>
  <r>
    <d v="1998-09-26T00:00:00"/>
    <x v="8"/>
    <x v="12"/>
    <n v="1987"/>
    <n v="113"/>
    <n v="0"/>
    <m/>
    <n v="182"/>
    <n v="2"/>
    <n v="1"/>
    <n v="1560"/>
    <n v="196"/>
    <n v="0"/>
  </r>
  <r>
    <d v="1998-09-27T00:00:00"/>
    <x v="9"/>
    <x v="12"/>
    <n v="1815"/>
    <n v="105"/>
    <n v="0"/>
    <m/>
    <n v="124"/>
    <n v="3"/>
    <n v="2"/>
    <n v="2095"/>
    <n v="198"/>
    <n v="0"/>
  </r>
  <r>
    <d v="1998-09-28T00:00:00"/>
    <x v="10"/>
    <x v="12"/>
    <n v="1695"/>
    <n v="89"/>
    <n v="0"/>
    <m/>
    <n v="130"/>
    <n v="0"/>
    <n v="0"/>
    <n v="2196"/>
    <n v="239"/>
    <n v="0"/>
  </r>
  <r>
    <d v="1998-09-29T00:00:00"/>
    <x v="11"/>
    <x v="12"/>
    <n v="2142"/>
    <n v="181"/>
    <n v="0"/>
    <m/>
    <n v="165"/>
    <n v="0"/>
    <n v="4"/>
    <n v="2283"/>
    <n v="309"/>
    <n v="0"/>
  </r>
  <r>
    <d v="1998-09-30T00:00:00"/>
    <x v="12"/>
    <x v="12"/>
    <n v="2135"/>
    <n v="238"/>
    <n v="0"/>
    <m/>
    <n v="207"/>
    <n v="4"/>
    <n v="15"/>
    <n v="2703"/>
    <n v="308"/>
    <n v="0"/>
  </r>
  <r>
    <d v="1998-10-01T00:00:00"/>
    <x v="13"/>
    <x v="12"/>
    <n v="1833"/>
    <n v="182"/>
    <n v="0"/>
    <m/>
    <n v="101"/>
    <n v="13"/>
    <n v="5"/>
    <n v="2696"/>
    <n v="312"/>
    <n v="0"/>
  </r>
  <r>
    <d v="1998-10-02T00:00:00"/>
    <x v="14"/>
    <x v="12"/>
    <n v="1824"/>
    <n v="229"/>
    <n v="0"/>
    <m/>
    <n v="247"/>
    <n v="1"/>
    <n v="0"/>
    <n v="1933"/>
    <n v="279"/>
    <n v="0"/>
  </r>
  <r>
    <d v="1998-10-03T00:00:00"/>
    <x v="15"/>
    <x v="12"/>
    <n v="2462"/>
    <n v="211"/>
    <n v="0"/>
    <m/>
    <n v="375"/>
    <n v="6"/>
    <n v="8"/>
    <n v="1802"/>
    <n v="239"/>
    <n v="0"/>
  </r>
  <r>
    <d v="1998-10-04T00:00:00"/>
    <x v="16"/>
    <x v="12"/>
    <n v="2846"/>
    <n v="166"/>
    <n v="0"/>
    <m/>
    <n v="330"/>
    <n v="4"/>
    <n v="4"/>
    <n v="1667"/>
    <n v="315"/>
    <n v="0"/>
  </r>
  <r>
    <d v="1998-10-05T00:00:00"/>
    <x v="17"/>
    <x v="12"/>
    <n v="2885"/>
    <n v="236"/>
    <n v="0"/>
    <m/>
    <n v="461"/>
    <n v="2"/>
    <n v="3"/>
    <n v="1782"/>
    <n v="319"/>
    <n v="1"/>
  </r>
  <r>
    <d v="1998-10-06T00:00:00"/>
    <x v="18"/>
    <x v="12"/>
    <n v="2439"/>
    <n v="77"/>
    <n v="0"/>
    <m/>
    <n v="487"/>
    <n v="6"/>
    <n v="2"/>
    <n v="1782"/>
    <n v="227"/>
    <n v="1"/>
  </r>
  <r>
    <d v="1998-10-07T00:00:00"/>
    <x v="19"/>
    <x v="12"/>
    <n v="2582"/>
    <n v="175"/>
    <n v="0"/>
    <m/>
    <n v="507"/>
    <n v="9"/>
    <n v="6"/>
    <n v="1476"/>
    <n v="236"/>
    <n v="0"/>
  </r>
  <r>
    <d v="1998-10-08T00:00:00"/>
    <x v="20"/>
    <x v="12"/>
    <n v="1541"/>
    <n v="129"/>
    <n v="0"/>
    <m/>
    <n v="669"/>
    <n v="16"/>
    <n v="2"/>
    <n v="1336"/>
    <n v="160"/>
    <n v="3"/>
  </r>
  <r>
    <d v="1998-10-09T00:00:00"/>
    <x v="21"/>
    <x v="12"/>
    <n v="1118"/>
    <n v="105"/>
    <n v="0"/>
    <m/>
    <n v="615"/>
    <n v="13"/>
    <n v="1"/>
    <n v="1369"/>
    <n v="261"/>
    <n v="1"/>
  </r>
  <r>
    <d v="1998-10-10T00:00:00"/>
    <x v="22"/>
    <x v="12"/>
    <n v="1203"/>
    <n v="117"/>
    <n v="0"/>
    <m/>
    <n v="1137"/>
    <n v="15"/>
    <n v="9"/>
    <n v="1114"/>
    <n v="109"/>
    <n v="1"/>
  </r>
  <r>
    <d v="1998-10-11T00:00:00"/>
    <x v="23"/>
    <x v="12"/>
    <n v="1901"/>
    <n v="154"/>
    <n v="1"/>
    <m/>
    <n v="1345"/>
    <n v="23"/>
    <n v="10"/>
    <n v="872"/>
    <n v="136"/>
    <n v="1"/>
  </r>
  <r>
    <d v="1998-10-12T00:00:00"/>
    <x v="24"/>
    <x v="12"/>
    <n v="1328"/>
    <n v="68"/>
    <n v="0"/>
    <m/>
    <n v="2409"/>
    <n v="11"/>
    <n v="1"/>
    <n v="1089"/>
    <n v="155"/>
    <n v="0"/>
  </r>
  <r>
    <d v="1998-10-13T00:00:00"/>
    <x v="25"/>
    <x v="12"/>
    <n v="3705"/>
    <n v="199"/>
    <n v="1"/>
    <m/>
    <n v="3035"/>
    <n v="33"/>
    <n v="4"/>
    <n v="1873"/>
    <n v="304"/>
    <n v="1"/>
  </r>
  <r>
    <d v="1998-10-14T00:00:00"/>
    <x v="26"/>
    <x v="12"/>
    <n v="1998"/>
    <n v="112"/>
    <n v="0"/>
    <m/>
    <n v="2132"/>
    <n v="19"/>
    <n v="7"/>
    <n v="1104"/>
    <n v="211"/>
    <n v="0"/>
  </r>
  <r>
    <d v="1998-10-15T00:00:00"/>
    <x v="27"/>
    <x v="12"/>
    <n v="798"/>
    <n v="66"/>
    <n v="0"/>
    <m/>
    <n v="946"/>
    <n v="16"/>
    <n v="13"/>
    <n v="727"/>
    <n v="102"/>
    <n v="0"/>
  </r>
  <r>
    <d v="1998-10-16T00:00:00"/>
    <x v="28"/>
    <x v="12"/>
    <n v="729"/>
    <n v="46"/>
    <n v="0"/>
    <m/>
    <n v="1124"/>
    <n v="8"/>
    <n v="16"/>
    <n v="856"/>
    <n v="83"/>
    <n v="0"/>
  </r>
  <r>
    <d v="1998-10-17T00:00:00"/>
    <x v="29"/>
    <x v="12"/>
    <n v="1033"/>
    <n v="118"/>
    <n v="0"/>
    <m/>
    <n v="1642"/>
    <n v="23"/>
    <n v="11"/>
    <n v="1132"/>
    <n v="108"/>
    <n v="1"/>
  </r>
  <r>
    <d v="1998-10-18T00:00:00"/>
    <x v="30"/>
    <x v="12"/>
    <n v="2602"/>
    <n v="160"/>
    <n v="1"/>
    <m/>
    <n v="1609"/>
    <n v="22"/>
    <n v="4"/>
    <n v="854"/>
    <n v="82"/>
    <n v="0"/>
  </r>
  <r>
    <d v="1998-10-19T00:00:00"/>
    <x v="31"/>
    <x v="12"/>
    <n v="1135"/>
    <n v="69"/>
    <n v="0"/>
    <n v="1"/>
    <n v="1229"/>
    <n v="25"/>
    <n v="6"/>
    <n v="490"/>
    <n v="38"/>
    <n v="0"/>
  </r>
  <r>
    <d v="1998-10-20T00:00:00"/>
    <x v="32"/>
    <x v="12"/>
    <n v="817"/>
    <n v="21"/>
    <n v="0"/>
    <n v="9"/>
    <n v="1316"/>
    <n v="18"/>
    <n v="18"/>
    <n v="426"/>
    <n v="60"/>
    <n v="0"/>
  </r>
  <r>
    <d v="1998-10-21T00:00:00"/>
    <x v="33"/>
    <x v="12"/>
    <n v="672"/>
    <n v="40"/>
    <n v="0"/>
    <n v="0"/>
    <n v="1280"/>
    <n v="7"/>
    <n v="7"/>
    <n v="441"/>
    <n v="31"/>
    <n v="0"/>
  </r>
  <r>
    <d v="1998-10-22T00:00:00"/>
    <x v="34"/>
    <x v="12"/>
    <n v="714"/>
    <n v="32"/>
    <n v="0"/>
    <n v="1"/>
    <n v="1301"/>
    <n v="11"/>
    <n v="7"/>
    <n v="294"/>
    <n v="7"/>
    <n v="0"/>
  </r>
  <r>
    <d v="1998-10-23T00:00:00"/>
    <x v="35"/>
    <x v="12"/>
    <n v="609"/>
    <n v="32"/>
    <n v="0"/>
    <m/>
    <n v="1154"/>
    <n v="5"/>
    <n v="6"/>
    <n v="231"/>
    <n v="40"/>
    <n v="0"/>
  </r>
  <r>
    <d v="1998-10-24T00:00:00"/>
    <x v="36"/>
    <x v="12"/>
    <n v="646"/>
    <n v="34"/>
    <n v="0"/>
    <m/>
    <n v="1144"/>
    <n v="12"/>
    <n v="11"/>
    <n v="237"/>
    <n v="20"/>
    <n v="0"/>
  </r>
  <r>
    <d v="1998-10-25T00:00:00"/>
    <x v="37"/>
    <x v="12"/>
    <n v="694"/>
    <n v="41"/>
    <n v="0"/>
    <m/>
    <n v="1030"/>
    <n v="15"/>
    <n v="8"/>
    <n v="179"/>
    <n v="17"/>
    <n v="0"/>
  </r>
  <r>
    <d v="1998-10-26T00:00:00"/>
    <x v="38"/>
    <x v="12"/>
    <n v="538"/>
    <n v="43"/>
    <n v="0"/>
    <m/>
    <n v="1010"/>
    <n v="5"/>
    <n v="5"/>
    <n v="137"/>
    <n v="5"/>
    <n v="0"/>
  </r>
  <r>
    <d v="1998-10-27T00:00:00"/>
    <x v="39"/>
    <x v="12"/>
    <n v="623"/>
    <n v="25"/>
    <n v="0"/>
    <m/>
    <n v="882"/>
    <n v="6"/>
    <n v="3"/>
    <n v="240"/>
    <n v="22"/>
    <n v="0"/>
  </r>
  <r>
    <d v="1998-10-28T00:00:00"/>
    <x v="40"/>
    <x v="12"/>
    <n v="940"/>
    <n v="14"/>
    <n v="0"/>
    <n v="1"/>
    <n v="878"/>
    <n v="2"/>
    <n v="2"/>
    <n v="156"/>
    <n v="15"/>
    <n v="0"/>
  </r>
  <r>
    <d v="1998-10-29T00:00:00"/>
    <x v="41"/>
    <x v="12"/>
    <n v="627"/>
    <n v="11"/>
    <n v="0"/>
    <n v="4"/>
    <n v="674"/>
    <n v="4"/>
    <n v="0"/>
    <n v="120"/>
    <n v="26"/>
    <n v="0"/>
  </r>
  <r>
    <d v="1998-10-30T00:00:00"/>
    <x v="42"/>
    <x v="12"/>
    <n v="257"/>
    <n v="11"/>
    <n v="0"/>
    <n v="5"/>
    <n v="487"/>
    <n v="2"/>
    <n v="0"/>
    <n v="92"/>
    <n v="16"/>
    <n v="0"/>
  </r>
  <r>
    <d v="1998-10-31T00:00:00"/>
    <x v="43"/>
    <x v="12"/>
    <n v="126"/>
    <n v="8"/>
    <n v="0"/>
    <m/>
    <n v="333"/>
    <n v="1"/>
    <n v="2"/>
    <n v="49"/>
    <n v="12"/>
    <n v="0"/>
  </r>
  <r>
    <d v="1998-11-01T00:00:00"/>
    <x v="44"/>
    <x v="12"/>
    <n v="273"/>
    <n v="10"/>
    <n v="0"/>
    <n v="0"/>
    <n v="223"/>
    <n v="4"/>
    <n v="2"/>
    <n v="50"/>
    <n v="2"/>
    <n v="1"/>
  </r>
  <r>
    <d v="1998-11-02T00:00:00"/>
    <x v="45"/>
    <x v="12"/>
    <n v="317"/>
    <n v="11"/>
    <n v="0"/>
    <m/>
    <n v="192"/>
    <n v="8"/>
    <n v="2"/>
    <n v="77"/>
    <n v="5"/>
    <n v="0"/>
  </r>
  <r>
    <d v="1998-11-03T00:00:00"/>
    <x v="46"/>
    <x v="12"/>
    <n v="126"/>
    <n v="10"/>
    <n v="0"/>
    <m/>
    <n v="61"/>
    <n v="1"/>
    <n v="0"/>
    <n v="43"/>
    <n v="0"/>
    <n v="0"/>
  </r>
  <r>
    <d v="1998-11-04T00:00:00"/>
    <x v="47"/>
    <x v="12"/>
    <n v="45"/>
    <n v="3"/>
    <n v="0"/>
    <m/>
    <n v="20"/>
    <n v="1"/>
    <n v="0"/>
    <n v="38"/>
    <n v="1"/>
    <n v="0"/>
  </r>
  <r>
    <d v="1998-11-05T00:00:00"/>
    <x v="48"/>
    <x v="12"/>
    <n v="74"/>
    <n v="1"/>
    <n v="0"/>
    <n v="2"/>
    <n v="37"/>
    <n v="0"/>
    <n v="0"/>
    <n v="17"/>
    <n v="2"/>
    <n v="0"/>
  </r>
  <r>
    <d v="1998-11-06T00:00:00"/>
    <x v="49"/>
    <x v="12"/>
    <n v="104"/>
    <n v="3"/>
    <n v="0"/>
    <m/>
    <n v="22"/>
    <n v="0"/>
    <n v="0"/>
    <n v="22"/>
    <n v="5"/>
    <n v="0"/>
  </r>
  <r>
    <d v="1998-11-07T00:00:00"/>
    <x v="50"/>
    <x v="12"/>
    <n v="44"/>
    <n v="2"/>
    <n v="0"/>
    <m/>
    <n v="10"/>
    <n v="0"/>
    <n v="0"/>
    <n v="13"/>
    <n v="1"/>
    <n v="0"/>
  </r>
  <r>
    <d v="1998-11-08T00:00:00"/>
    <x v="51"/>
    <x v="12"/>
    <n v="34"/>
    <n v="3"/>
    <n v="0"/>
    <m/>
    <n v="7"/>
    <n v="0"/>
    <n v="1"/>
    <n v="17"/>
    <n v="0"/>
    <n v="0"/>
  </r>
  <r>
    <d v="1998-11-09T00:00:00"/>
    <x v="52"/>
    <x v="12"/>
    <n v="39"/>
    <n v="4"/>
    <n v="0"/>
    <m/>
    <n v="7"/>
    <n v="0"/>
    <n v="0"/>
    <n v="13"/>
    <n v="1"/>
    <n v="0"/>
  </r>
  <r>
    <d v="1998-11-10T00:00:00"/>
    <x v="53"/>
    <x v="12"/>
    <n v="12"/>
    <n v="1"/>
    <n v="0"/>
    <m/>
    <n v="5"/>
    <n v="0"/>
    <n v="0"/>
    <n v="4"/>
    <n v="4"/>
    <n v="0"/>
  </r>
  <r>
    <d v="1999-09-01T00:00:00"/>
    <x v="80"/>
    <x v="13"/>
    <n v="35"/>
    <n v="9"/>
    <n v="0"/>
    <m/>
    <n v="5"/>
    <n v="0"/>
    <n v="1"/>
    <n v="1"/>
    <n v="0"/>
    <n v="0"/>
  </r>
  <r>
    <d v="1999-09-02T00:00:00"/>
    <x v="75"/>
    <x v="13"/>
    <n v="330"/>
    <n v="48"/>
    <n v="0"/>
    <m/>
    <n v="56"/>
    <n v="1"/>
    <n v="0"/>
    <n v="12"/>
    <n v="2"/>
    <n v="0"/>
  </r>
  <r>
    <d v="1999-09-03T00:00:00"/>
    <x v="76"/>
    <x v="13"/>
    <n v="887"/>
    <n v="51"/>
    <n v="0"/>
    <m/>
    <n v="83"/>
    <n v="6"/>
    <n v="80"/>
    <n v="44"/>
    <n v="0"/>
    <n v="0"/>
  </r>
  <r>
    <d v="1999-09-03T00:00:00"/>
    <x v="76"/>
    <x v="13"/>
    <n v="464"/>
    <n v="61"/>
    <n v="0"/>
    <m/>
    <n v="63"/>
    <n v="0"/>
    <n v="2"/>
    <n v="15"/>
    <n v="3"/>
    <n v="0"/>
  </r>
  <r>
    <d v="1999-09-04T00:00:00"/>
    <x v="77"/>
    <x v="13"/>
    <n v="800"/>
    <n v="77"/>
    <n v="0"/>
    <m/>
    <n v="229"/>
    <n v="9"/>
    <n v="0"/>
    <n v="21"/>
    <n v="1"/>
    <n v="0"/>
  </r>
  <r>
    <d v="1999-09-05T00:00:00"/>
    <x v="78"/>
    <x v="13"/>
    <n v="857"/>
    <n v="94"/>
    <n v="0"/>
    <m/>
    <n v="140"/>
    <n v="4"/>
    <n v="7"/>
    <n v="23"/>
    <n v="0"/>
    <n v="0"/>
  </r>
  <r>
    <d v="1999-09-06T00:00:00"/>
    <x v="79"/>
    <x v="13"/>
    <n v="1033"/>
    <n v="93"/>
    <n v="0"/>
    <m/>
    <n v="105"/>
    <n v="3"/>
    <n v="1"/>
    <n v="15"/>
    <n v="0"/>
    <n v="0"/>
  </r>
  <r>
    <d v="1999-09-07T00:00:00"/>
    <x v="71"/>
    <x v="13"/>
    <n v="1355"/>
    <n v="99"/>
    <n v="0"/>
    <n v="1"/>
    <n v="85"/>
    <n v="9"/>
    <n v="3"/>
    <n v="7"/>
    <n v="2"/>
    <n v="0"/>
  </r>
  <r>
    <d v="1999-09-08T00:00:00"/>
    <x v="72"/>
    <x v="13"/>
    <n v="464"/>
    <n v="64"/>
    <n v="0"/>
    <m/>
    <n v="81"/>
    <n v="3"/>
    <n v="3"/>
    <n v="9"/>
    <n v="0"/>
    <n v="0"/>
  </r>
  <r>
    <d v="1999-09-09T00:00:00"/>
    <x v="73"/>
    <x v="13"/>
    <n v="1053"/>
    <n v="86"/>
    <n v="0"/>
    <m/>
    <n v="84"/>
    <n v="12"/>
    <n v="1"/>
    <n v="7"/>
    <n v="1"/>
    <n v="0"/>
  </r>
  <r>
    <d v="1999-09-10T00:00:00"/>
    <x v="74"/>
    <x v="13"/>
    <n v="2000"/>
    <n v="141"/>
    <n v="0"/>
    <m/>
    <n v="128"/>
    <n v="34"/>
    <n v="2"/>
    <n v="3"/>
    <n v="4"/>
    <n v="0"/>
  </r>
  <r>
    <d v="1999-09-11T00:00:00"/>
    <x v="68"/>
    <x v="13"/>
    <n v="1921"/>
    <n v="204"/>
    <n v="0"/>
    <m/>
    <n v="136"/>
    <n v="26"/>
    <n v="1"/>
    <n v="2"/>
    <n v="2"/>
    <n v="0"/>
  </r>
  <r>
    <d v="1999-09-12T00:00:00"/>
    <x v="69"/>
    <x v="13"/>
    <n v="1741"/>
    <n v="166"/>
    <n v="0"/>
    <m/>
    <n v="43"/>
    <n v="15"/>
    <n v="2"/>
    <n v="6"/>
    <n v="1"/>
    <n v="0"/>
  </r>
  <r>
    <d v="1999-09-13T00:00:00"/>
    <x v="70"/>
    <x v="13"/>
    <n v="1618"/>
    <n v="234"/>
    <n v="0"/>
    <n v="2"/>
    <n v="33"/>
    <n v="1"/>
    <n v="10"/>
    <n v="20"/>
    <n v="1"/>
    <n v="0"/>
  </r>
  <r>
    <d v="1999-09-14T00:00:00"/>
    <x v="67"/>
    <x v="13"/>
    <n v="2227"/>
    <n v="403"/>
    <n v="0"/>
    <m/>
    <n v="143"/>
    <n v="41"/>
    <n v="9"/>
    <n v="10"/>
    <n v="0"/>
    <n v="0"/>
  </r>
  <r>
    <d v="1999-09-15T00:00:00"/>
    <x v="63"/>
    <x v="13"/>
    <n v="1456"/>
    <n v="386"/>
    <n v="0"/>
    <n v="2"/>
    <n v="126"/>
    <n v="12"/>
    <n v="7"/>
    <n v="0"/>
    <n v="0"/>
    <n v="0"/>
  </r>
  <r>
    <d v="1999-09-16T00:00:00"/>
    <x v="64"/>
    <x v="13"/>
    <n v="1808"/>
    <n v="378"/>
    <n v="0"/>
    <m/>
    <n v="238"/>
    <n v="28"/>
    <n v="6"/>
    <n v="11"/>
    <n v="1"/>
    <n v="0"/>
  </r>
  <r>
    <d v="1999-09-17T00:00:00"/>
    <x v="65"/>
    <x v="13"/>
    <n v="965"/>
    <n v="189"/>
    <n v="0"/>
    <n v="2"/>
    <n v="339"/>
    <n v="35"/>
    <n v="19"/>
    <n v="3"/>
    <n v="0"/>
    <n v="0"/>
  </r>
  <r>
    <d v="1999-09-18T00:00:00"/>
    <x v="0"/>
    <x v="13"/>
    <n v="414"/>
    <n v="99"/>
    <n v="0"/>
    <m/>
    <n v="106"/>
    <n v="19"/>
    <n v="0"/>
    <n v="1"/>
    <n v="0"/>
    <n v="0"/>
  </r>
  <r>
    <d v="1999-09-19T00:00:00"/>
    <x v="1"/>
    <x v="13"/>
    <n v="425"/>
    <n v="258"/>
    <n v="0"/>
    <m/>
    <n v="62"/>
    <n v="27"/>
    <n v="2"/>
    <n v="4"/>
    <n v="0"/>
    <n v="0"/>
  </r>
  <r>
    <d v="1999-09-20T00:00:00"/>
    <x v="2"/>
    <x v="13"/>
    <n v="689"/>
    <n v="298"/>
    <n v="0"/>
    <m/>
    <n v="196"/>
    <n v="42"/>
    <n v="1"/>
    <n v="3"/>
    <n v="2"/>
    <n v="0"/>
  </r>
  <r>
    <d v="1999-09-21T00:00:00"/>
    <x v="3"/>
    <x v="13"/>
    <n v="566"/>
    <n v="324"/>
    <n v="0"/>
    <m/>
    <n v="89"/>
    <n v="55"/>
    <n v="8"/>
    <n v="3"/>
    <n v="0"/>
    <n v="0"/>
  </r>
  <r>
    <d v="1999-09-22T00:00:00"/>
    <x v="4"/>
    <x v="13"/>
    <n v="438"/>
    <n v="286"/>
    <n v="0"/>
    <n v="1"/>
    <n v="125"/>
    <n v="64"/>
    <n v="10"/>
    <n v="2"/>
    <n v="2"/>
    <n v="0"/>
  </r>
  <r>
    <d v="1999-09-23T00:00:00"/>
    <x v="5"/>
    <x v="13"/>
    <n v="1114"/>
    <n v="259"/>
    <n v="0"/>
    <n v="1"/>
    <n v="501"/>
    <n v="34"/>
    <n v="8"/>
    <n v="4"/>
    <n v="1"/>
    <n v="0"/>
  </r>
  <r>
    <d v="1999-09-24T00:00:00"/>
    <x v="6"/>
    <x v="13"/>
    <n v="3899"/>
    <n v="263"/>
    <n v="0"/>
    <n v="2"/>
    <n v="1257"/>
    <n v="26"/>
    <n v="17"/>
    <n v="13"/>
    <n v="0"/>
    <n v="0"/>
  </r>
  <r>
    <d v="1999-09-25T00:00:00"/>
    <x v="7"/>
    <x v="13"/>
    <n v="2368"/>
    <n v="205"/>
    <n v="0"/>
    <n v="3"/>
    <n v="264"/>
    <n v="4"/>
    <n v="2"/>
    <n v="0"/>
    <n v="0"/>
    <n v="0"/>
  </r>
  <r>
    <d v="1999-09-26T00:00:00"/>
    <x v="8"/>
    <x v="13"/>
    <n v="1773"/>
    <n v="233"/>
    <n v="0"/>
    <m/>
    <n v="224"/>
    <n v="5"/>
    <n v="16"/>
    <n v="12"/>
    <n v="1"/>
    <n v="0"/>
  </r>
  <r>
    <d v="1999-09-27T00:00:00"/>
    <x v="9"/>
    <x v="13"/>
    <n v="1221"/>
    <n v="304"/>
    <n v="0"/>
    <n v="1"/>
    <n v="336"/>
    <n v="10"/>
    <n v="11"/>
    <n v="8"/>
    <n v="1"/>
    <n v="0"/>
  </r>
  <r>
    <d v="1999-09-28T00:00:00"/>
    <x v="10"/>
    <x v="13"/>
    <n v="1331"/>
    <n v="331"/>
    <n v="0"/>
    <n v="1"/>
    <n v="300"/>
    <n v="6"/>
    <n v="4"/>
    <n v="1"/>
    <n v="0"/>
    <n v="0"/>
  </r>
  <r>
    <d v="1999-09-29T00:00:00"/>
    <x v="11"/>
    <x v="13"/>
    <n v="1211"/>
    <n v="340"/>
    <n v="0"/>
    <m/>
    <n v="189"/>
    <n v="6"/>
    <n v="4"/>
    <n v="6"/>
    <n v="0"/>
    <n v="1"/>
  </r>
  <r>
    <d v="1999-09-30T00:00:00"/>
    <x v="12"/>
    <x v="13"/>
    <n v="1110"/>
    <n v="488"/>
    <n v="0"/>
    <m/>
    <n v="272"/>
    <n v="13"/>
    <n v="3"/>
    <n v="2"/>
    <n v="1"/>
    <n v="0"/>
  </r>
  <r>
    <d v="1999-10-01T00:00:00"/>
    <x v="13"/>
    <x v="13"/>
    <n v="693"/>
    <n v="382"/>
    <n v="0"/>
    <n v="1"/>
    <n v="336"/>
    <n v="12"/>
    <n v="8"/>
    <n v="2"/>
    <n v="1"/>
    <n v="0"/>
  </r>
  <r>
    <d v="1999-10-02T00:00:00"/>
    <x v="14"/>
    <x v="13"/>
    <n v="643"/>
    <n v="272"/>
    <n v="2"/>
    <n v="0"/>
    <n v="278"/>
    <n v="12"/>
    <n v="9"/>
    <n v="0"/>
    <n v="1"/>
    <n v="2"/>
  </r>
  <r>
    <d v="1999-10-03T00:00:00"/>
    <x v="15"/>
    <x v="13"/>
    <n v="639"/>
    <n v="179"/>
    <n v="0"/>
    <n v="2"/>
    <n v="342"/>
    <n v="10"/>
    <n v="3"/>
    <n v="0"/>
    <n v="0"/>
    <n v="0"/>
  </r>
  <r>
    <d v="1999-10-04T00:00:00"/>
    <x v="16"/>
    <x v="13"/>
    <n v="438"/>
    <n v="159"/>
    <n v="0"/>
    <n v="0"/>
    <n v="350"/>
    <n v="11"/>
    <n v="4"/>
    <n v="0"/>
    <n v="0"/>
    <n v="0"/>
  </r>
  <r>
    <d v="1999-10-05T00:00:00"/>
    <x v="17"/>
    <x v="13"/>
    <n v="450"/>
    <n v="144"/>
    <n v="0"/>
    <n v="0"/>
    <n v="353"/>
    <n v="14"/>
    <n v="1"/>
    <n v="3"/>
    <n v="0"/>
    <n v="0"/>
  </r>
  <r>
    <d v="1999-10-06T00:00:00"/>
    <x v="18"/>
    <x v="13"/>
    <n v="359"/>
    <n v="118"/>
    <n v="0"/>
    <n v="1"/>
    <n v="288"/>
    <n v="13"/>
    <n v="1"/>
    <n v="0"/>
    <n v="0"/>
    <n v="0"/>
  </r>
  <r>
    <d v="1999-10-07T00:00:00"/>
    <x v="19"/>
    <x v="13"/>
    <n v="277"/>
    <n v="104"/>
    <n v="1"/>
    <n v="2"/>
    <n v="400"/>
    <n v="9"/>
    <n v="7"/>
    <n v="3"/>
    <n v="5"/>
    <n v="2"/>
  </r>
  <r>
    <d v="1999-10-08T00:00:00"/>
    <x v="20"/>
    <x v="13"/>
    <n v="388"/>
    <n v="97"/>
    <n v="0"/>
    <n v="3"/>
    <n v="450"/>
    <n v="18"/>
    <n v="7"/>
    <n v="10"/>
    <n v="3"/>
    <n v="2"/>
  </r>
  <r>
    <d v="1999-10-09T00:00:00"/>
    <x v="21"/>
    <x v="13"/>
    <n v="157"/>
    <n v="85"/>
    <n v="0"/>
    <n v="2"/>
    <n v="456"/>
    <n v="17"/>
    <n v="9"/>
    <n v="1"/>
    <n v="2"/>
    <n v="1"/>
  </r>
  <r>
    <d v="1999-10-10T00:00:00"/>
    <x v="22"/>
    <x v="13"/>
    <n v="82"/>
    <n v="50"/>
    <n v="0"/>
    <n v="0"/>
    <n v="472"/>
    <n v="18"/>
    <n v="2"/>
    <n v="4"/>
    <n v="0"/>
    <n v="0"/>
  </r>
  <r>
    <d v="1999-10-11T00:00:00"/>
    <x v="23"/>
    <x v="13"/>
    <n v="83"/>
    <n v="42"/>
    <n v="0"/>
    <n v="3"/>
    <n v="385"/>
    <n v="9"/>
    <n v="2"/>
    <n v="0"/>
    <n v="0"/>
    <n v="0"/>
  </r>
  <r>
    <d v="1999-10-12T00:00:00"/>
    <x v="24"/>
    <x v="13"/>
    <n v="61"/>
    <n v="49"/>
    <n v="0"/>
    <n v="0"/>
    <n v="225"/>
    <n v="9"/>
    <n v="1"/>
    <n v="0"/>
    <n v="0"/>
    <n v="0"/>
  </r>
  <r>
    <d v="1999-10-13T00:00:00"/>
    <x v="25"/>
    <x v="13"/>
    <n v="390"/>
    <n v="127"/>
    <n v="0"/>
    <n v="3"/>
    <n v="399"/>
    <n v="27"/>
    <n v="1"/>
    <n v="18"/>
    <n v="0"/>
    <n v="0"/>
  </r>
  <r>
    <d v="1999-10-14T00:00:00"/>
    <x v="26"/>
    <x v="13"/>
    <n v="370"/>
    <n v="118"/>
    <n v="0"/>
    <n v="2"/>
    <n v="433"/>
    <n v="27"/>
    <n v="18"/>
    <n v="10"/>
    <n v="0"/>
    <n v="0"/>
  </r>
  <r>
    <d v="1999-10-15T00:00:00"/>
    <x v="27"/>
    <x v="13"/>
    <n v="87"/>
    <n v="71"/>
    <n v="0"/>
    <n v="4"/>
    <n v="431"/>
    <n v="12"/>
    <n v="31"/>
    <n v="1"/>
    <n v="3"/>
    <n v="2"/>
  </r>
  <r>
    <d v="1999-10-16T00:00:00"/>
    <x v="28"/>
    <x v="13"/>
    <n v="51"/>
    <n v="36"/>
    <n v="0"/>
    <n v="1"/>
    <n v="347"/>
    <n v="3"/>
    <n v="18"/>
    <n v="3"/>
    <n v="0"/>
    <n v="0"/>
  </r>
  <r>
    <d v="1999-10-17T00:00:00"/>
    <x v="29"/>
    <x v="13"/>
    <n v="36"/>
    <n v="30"/>
    <n v="0"/>
    <n v="4"/>
    <n v="242"/>
    <n v="3"/>
    <n v="5"/>
    <n v="2"/>
    <n v="0"/>
    <n v="0"/>
  </r>
  <r>
    <d v="1999-10-18T00:00:00"/>
    <x v="30"/>
    <x v="13"/>
    <n v="47"/>
    <n v="31"/>
    <n v="0"/>
    <n v="0"/>
    <n v="278"/>
    <n v="7"/>
    <n v="2"/>
    <n v="2"/>
    <n v="0"/>
    <n v="2"/>
  </r>
  <r>
    <d v="1999-10-19T00:00:00"/>
    <x v="31"/>
    <x v="13"/>
    <n v="44"/>
    <n v="29"/>
    <n v="0"/>
    <n v="0"/>
    <n v="144"/>
    <n v="6"/>
    <n v="0"/>
    <n v="0"/>
    <n v="0"/>
    <n v="0"/>
  </r>
  <r>
    <d v="1999-10-20T00:00:00"/>
    <x v="32"/>
    <x v="13"/>
    <n v="72"/>
    <n v="41"/>
    <n v="0"/>
    <n v="0"/>
    <n v="144"/>
    <n v="5"/>
    <n v="1"/>
    <n v="3"/>
    <n v="0"/>
    <n v="0"/>
  </r>
  <r>
    <d v="1999-10-21T00:00:00"/>
    <x v="33"/>
    <x v="13"/>
    <n v="70"/>
    <n v="45"/>
    <n v="0"/>
    <n v="1"/>
    <n v="159"/>
    <n v="8"/>
    <n v="1"/>
    <n v="1"/>
    <n v="0"/>
    <n v="0"/>
  </r>
  <r>
    <d v="1999-10-22T00:00:00"/>
    <x v="34"/>
    <x v="13"/>
    <n v="36"/>
    <n v="20"/>
    <n v="0"/>
    <n v="5"/>
    <n v="111"/>
    <n v="1"/>
    <n v="2"/>
    <n v="1"/>
    <n v="0"/>
    <n v="0"/>
  </r>
  <r>
    <d v="1999-10-23T00:00:00"/>
    <x v="35"/>
    <x v="13"/>
    <n v="19"/>
    <n v="16"/>
    <n v="0"/>
    <n v="2"/>
    <n v="130"/>
    <n v="5"/>
    <n v="2"/>
    <n v="0"/>
    <n v="0"/>
    <n v="0"/>
  </r>
  <r>
    <d v="1999-10-24T00:00:00"/>
    <x v="36"/>
    <x v="13"/>
    <n v="28"/>
    <n v="23"/>
    <n v="0"/>
    <n v="12"/>
    <n v="263"/>
    <n v="1"/>
    <n v="0"/>
    <n v="0"/>
    <n v="0"/>
    <n v="0"/>
  </r>
  <r>
    <d v="1999-10-25T00:00:00"/>
    <x v="37"/>
    <x v="13"/>
    <n v="15"/>
    <n v="6"/>
    <n v="0"/>
    <n v="5"/>
    <n v="72"/>
    <n v="1"/>
    <n v="3"/>
    <n v="1"/>
    <n v="0"/>
    <n v="0"/>
  </r>
  <r>
    <d v="1999-10-26T00:00:00"/>
    <x v="38"/>
    <x v="13"/>
    <n v="19"/>
    <n v="13"/>
    <n v="0"/>
    <n v="2"/>
    <n v="44"/>
    <n v="2"/>
    <n v="1"/>
    <n v="2"/>
    <n v="0"/>
    <n v="0"/>
  </r>
  <r>
    <d v="1999-10-27T00:00:00"/>
    <x v="39"/>
    <x v="13"/>
    <n v="16"/>
    <n v="6"/>
    <n v="0"/>
    <n v="0"/>
    <n v="42"/>
    <n v="0"/>
    <n v="2"/>
    <n v="0"/>
    <n v="0"/>
    <n v="0"/>
  </r>
  <r>
    <d v="1999-10-28T00:00:00"/>
    <x v="40"/>
    <x v="13"/>
    <n v="53"/>
    <n v="30"/>
    <n v="0"/>
    <n v="2"/>
    <n v="78"/>
    <n v="2"/>
    <n v="0"/>
    <n v="3"/>
    <n v="0"/>
    <n v="0"/>
  </r>
  <r>
    <d v="1999-10-29T00:00:00"/>
    <x v="41"/>
    <x v="13"/>
    <n v="106"/>
    <n v="22"/>
    <n v="0"/>
    <n v="1"/>
    <n v="37"/>
    <n v="0"/>
    <n v="6"/>
    <n v="6"/>
    <n v="0"/>
    <n v="0"/>
  </r>
  <r>
    <d v="1999-10-30T00:00:00"/>
    <x v="42"/>
    <x v="13"/>
    <n v="67"/>
    <n v="19"/>
    <n v="0"/>
    <n v="0"/>
    <n v="11"/>
    <n v="0"/>
    <n v="13"/>
    <n v="1"/>
    <n v="0"/>
    <n v="0"/>
  </r>
  <r>
    <d v="1999-10-31T00:00:00"/>
    <x v="43"/>
    <x v="13"/>
    <n v="41"/>
    <n v="19"/>
    <n v="0"/>
    <n v="0"/>
    <n v="12"/>
    <n v="0"/>
    <n v="34"/>
    <n v="2"/>
    <n v="0"/>
    <n v="0"/>
  </r>
  <r>
    <d v="1999-11-01T00:00:00"/>
    <x v="44"/>
    <x v="13"/>
    <n v="18"/>
    <n v="9"/>
    <n v="0"/>
    <n v="0"/>
    <n v="15"/>
    <n v="0"/>
    <n v="15"/>
    <n v="5"/>
    <n v="0"/>
    <n v="0"/>
  </r>
  <r>
    <d v="1999-11-02T00:00:00"/>
    <x v="45"/>
    <x v="13"/>
    <n v="18"/>
    <n v="9"/>
    <n v="0"/>
    <n v="2"/>
    <n v="5"/>
    <n v="1"/>
    <n v="15"/>
    <n v="4"/>
    <n v="0"/>
    <n v="0"/>
  </r>
  <r>
    <d v="1999-11-03T00:00:00"/>
    <x v="46"/>
    <x v="13"/>
    <n v="14"/>
    <n v="3"/>
    <n v="1"/>
    <n v="1"/>
    <n v="7"/>
    <n v="1"/>
    <n v="8"/>
    <n v="2"/>
    <n v="0"/>
    <n v="0"/>
  </r>
  <r>
    <d v="1999-11-04T00:00:00"/>
    <x v="47"/>
    <x v="13"/>
    <n v="10"/>
    <n v="5"/>
    <n v="0"/>
    <n v="0"/>
    <n v="9"/>
    <n v="0"/>
    <n v="2"/>
    <n v="3"/>
    <n v="0"/>
    <n v="0"/>
  </r>
  <r>
    <d v="1999-11-05T00:00:00"/>
    <x v="48"/>
    <x v="13"/>
    <m/>
    <m/>
    <m/>
    <m/>
    <m/>
    <m/>
    <m/>
    <m/>
    <m/>
    <m/>
  </r>
  <r>
    <d v="1999-11-06T00:00:00"/>
    <x v="49"/>
    <x v="13"/>
    <m/>
    <m/>
    <m/>
    <m/>
    <m/>
    <m/>
    <m/>
    <m/>
    <m/>
    <m/>
  </r>
  <r>
    <d v="1999-11-07T00:00:00"/>
    <x v="50"/>
    <x v="13"/>
    <m/>
    <m/>
    <m/>
    <m/>
    <m/>
    <m/>
    <m/>
    <m/>
    <m/>
    <m/>
  </r>
  <r>
    <d v="1999-11-08T00:00:00"/>
    <x v="51"/>
    <x v="13"/>
    <m/>
    <m/>
    <m/>
    <m/>
    <m/>
    <m/>
    <m/>
    <m/>
    <m/>
    <m/>
  </r>
  <r>
    <d v="1999-11-09T00:00:00"/>
    <x v="52"/>
    <x v="13"/>
    <m/>
    <m/>
    <m/>
    <m/>
    <m/>
    <m/>
    <m/>
    <m/>
    <m/>
    <m/>
  </r>
  <r>
    <d v="1999-11-10T00:00:00"/>
    <x v="53"/>
    <x v="13"/>
    <m/>
    <m/>
    <m/>
    <m/>
    <m/>
    <m/>
    <m/>
    <m/>
    <m/>
    <m/>
  </r>
  <r>
    <d v="1999-11-11T00:00:00"/>
    <x v="54"/>
    <x v="13"/>
    <m/>
    <m/>
    <m/>
    <m/>
    <m/>
    <m/>
    <m/>
    <m/>
    <m/>
    <m/>
  </r>
  <r>
    <d v="1999-11-12T00:00:00"/>
    <x v="55"/>
    <x v="13"/>
    <m/>
    <m/>
    <m/>
    <m/>
    <m/>
    <m/>
    <m/>
    <m/>
    <m/>
    <m/>
  </r>
  <r>
    <d v="1999-11-13T00:00:00"/>
    <x v="56"/>
    <x v="13"/>
    <m/>
    <m/>
    <m/>
    <m/>
    <m/>
    <m/>
    <m/>
    <m/>
    <m/>
    <m/>
  </r>
  <r>
    <d v="1999-11-14T00:00:00"/>
    <x v="57"/>
    <x v="13"/>
    <m/>
    <m/>
    <m/>
    <m/>
    <m/>
    <m/>
    <m/>
    <m/>
    <m/>
    <m/>
  </r>
  <r>
    <d v="1999-11-15T00:00:00"/>
    <x v="58"/>
    <x v="13"/>
    <m/>
    <m/>
    <m/>
    <m/>
    <m/>
    <m/>
    <m/>
    <m/>
    <m/>
    <m/>
  </r>
  <r>
    <d v="1999-11-16T00:00:00"/>
    <x v="59"/>
    <x v="13"/>
    <m/>
    <m/>
    <m/>
    <m/>
    <m/>
    <m/>
    <m/>
    <m/>
    <m/>
    <m/>
  </r>
  <r>
    <d v="1999-11-17T00:00:00"/>
    <x v="60"/>
    <x v="13"/>
    <m/>
    <m/>
    <m/>
    <m/>
    <m/>
    <m/>
    <m/>
    <m/>
    <m/>
    <m/>
  </r>
  <r>
    <d v="1999-11-18T00:00:00"/>
    <x v="61"/>
    <x v="13"/>
    <m/>
    <m/>
    <m/>
    <m/>
    <m/>
    <m/>
    <m/>
    <m/>
    <m/>
    <m/>
  </r>
  <r>
    <d v="2000-09-06T00:00:00"/>
    <x v="79"/>
    <x v="14"/>
    <n v="3006"/>
    <m/>
    <m/>
    <m/>
    <m/>
    <m/>
    <n v="287"/>
    <m/>
    <m/>
    <m/>
  </r>
  <r>
    <d v="2000-09-06T00:00:00"/>
    <x v="79"/>
    <x v="14"/>
    <n v="3000"/>
    <n v="20"/>
    <n v="0"/>
    <m/>
    <n v="1"/>
    <n v="6"/>
    <n v="391"/>
    <n v="0"/>
    <n v="0"/>
    <n v="0"/>
  </r>
  <r>
    <d v="2000-09-06T00:00:00"/>
    <x v="79"/>
    <x v="14"/>
    <n v="2000"/>
    <n v="1"/>
    <m/>
    <m/>
    <n v="58"/>
    <n v="6"/>
    <n v="80"/>
    <n v="1"/>
    <n v="0"/>
    <m/>
  </r>
  <r>
    <d v="2000-09-06T00:00:00"/>
    <x v="79"/>
    <x v="14"/>
    <n v="3562"/>
    <n v="130"/>
    <n v="0"/>
    <n v="0"/>
    <n v="15"/>
    <n v="29"/>
    <n v="4"/>
    <n v="2"/>
    <n v="1"/>
    <n v="0"/>
  </r>
  <r>
    <d v="2000-09-07T00:00:00"/>
    <x v="71"/>
    <x v="14"/>
    <n v="2572"/>
    <n v="105"/>
    <n v="0"/>
    <n v="0"/>
    <n v="41"/>
    <n v="56"/>
    <n v="5"/>
    <n v="11"/>
    <n v="3"/>
    <n v="0"/>
  </r>
  <r>
    <d v="2000-09-08T00:00:00"/>
    <x v="72"/>
    <x v="14"/>
    <n v="3333"/>
    <n v="94"/>
    <n v="0"/>
    <n v="0"/>
    <n v="34"/>
    <n v="45"/>
    <n v="9"/>
    <n v="1"/>
    <n v="1"/>
    <n v="0"/>
  </r>
  <r>
    <d v="2000-09-09T00:00:00"/>
    <x v="73"/>
    <x v="14"/>
    <n v="4478"/>
    <n v="85"/>
    <m/>
    <m/>
    <n v="44"/>
    <n v="42"/>
    <n v="20"/>
    <n v="4"/>
    <m/>
    <m/>
  </r>
  <r>
    <d v="2000-09-10T00:00:00"/>
    <x v="74"/>
    <x v="14"/>
    <n v="4153"/>
    <n v="165"/>
    <m/>
    <n v="1"/>
    <n v="32"/>
    <n v="41"/>
    <n v="5"/>
    <n v="4"/>
    <m/>
    <m/>
  </r>
  <r>
    <d v="2000-09-11T00:00:00"/>
    <x v="68"/>
    <x v="14"/>
    <n v="4568"/>
    <n v="205"/>
    <m/>
    <m/>
    <n v="73"/>
    <n v="62"/>
    <n v="13"/>
    <n v="8"/>
    <m/>
    <m/>
  </r>
  <r>
    <d v="2000-09-12T00:00:00"/>
    <x v="69"/>
    <x v="14"/>
    <n v="4736"/>
    <n v="255"/>
    <n v="1"/>
    <m/>
    <n v="72"/>
    <n v="81"/>
    <n v="19"/>
    <n v="15"/>
    <n v="1"/>
    <m/>
  </r>
  <r>
    <d v="2000-09-13T00:00:00"/>
    <x v="70"/>
    <x v="14"/>
    <n v="3194"/>
    <n v="246"/>
    <m/>
    <m/>
    <n v="55"/>
    <n v="57"/>
    <n v="4"/>
    <n v="6"/>
    <m/>
    <m/>
  </r>
  <r>
    <d v="2000-09-14T00:00:00"/>
    <x v="67"/>
    <x v="14"/>
    <n v="2809"/>
    <n v="326"/>
    <m/>
    <m/>
    <n v="34"/>
    <n v="68"/>
    <n v="3"/>
    <n v="4"/>
    <n v="3"/>
    <m/>
  </r>
  <r>
    <d v="2000-09-15T00:00:00"/>
    <x v="63"/>
    <x v="14"/>
    <n v="3031"/>
    <n v="318"/>
    <m/>
    <m/>
    <n v="33"/>
    <n v="63"/>
    <n v="8"/>
    <n v="3"/>
    <n v="2"/>
    <m/>
  </r>
  <r>
    <d v="2000-09-16T00:00:00"/>
    <x v="64"/>
    <x v="14"/>
    <n v="1607"/>
    <n v="284"/>
    <m/>
    <m/>
    <n v="91"/>
    <n v="87"/>
    <n v="9"/>
    <n v="8"/>
    <n v="4"/>
    <m/>
  </r>
  <r>
    <d v="2000-09-17T00:00:00"/>
    <x v="65"/>
    <x v="14"/>
    <n v="1501"/>
    <n v="194"/>
    <m/>
    <n v="1"/>
    <n v="137"/>
    <n v="120"/>
    <n v="16"/>
    <n v="9"/>
    <m/>
    <n v="1"/>
  </r>
  <r>
    <d v="2000-09-18T00:00:00"/>
    <x v="0"/>
    <x v="14"/>
    <n v="2252"/>
    <n v="268"/>
    <m/>
    <n v="1"/>
    <n v="114"/>
    <n v="145"/>
    <n v="18"/>
    <n v="1"/>
    <n v="2"/>
    <m/>
  </r>
  <r>
    <d v="2000-09-19T00:00:00"/>
    <x v="1"/>
    <x v="14"/>
    <n v="3382"/>
    <n v="230"/>
    <m/>
    <n v="4"/>
    <n v="128"/>
    <n v="122"/>
    <n v="11"/>
    <n v="17"/>
    <n v="1"/>
    <m/>
  </r>
  <r>
    <d v="2000-09-20T00:00:00"/>
    <x v="2"/>
    <x v="14"/>
    <n v="4684"/>
    <n v="243"/>
    <m/>
    <n v="1"/>
    <n v="524"/>
    <n v="138"/>
    <n v="47"/>
    <n v="18"/>
    <n v="1"/>
    <m/>
  </r>
  <r>
    <d v="2000-09-21T00:00:00"/>
    <x v="3"/>
    <x v="14"/>
    <n v="3468"/>
    <n v="197"/>
    <m/>
    <m/>
    <n v="269"/>
    <n v="83"/>
    <n v="24"/>
    <n v="2"/>
    <m/>
    <m/>
  </r>
  <r>
    <d v="2000-09-22T00:00:00"/>
    <x v="4"/>
    <x v="14"/>
    <n v="1925"/>
    <n v="151"/>
    <m/>
    <m/>
    <n v="30"/>
    <n v="10"/>
    <n v="4"/>
    <m/>
    <m/>
    <m/>
  </r>
  <r>
    <d v="2000-09-23T00:00:00"/>
    <x v="5"/>
    <x v="14"/>
    <n v="2219"/>
    <n v="146"/>
    <m/>
    <n v="2"/>
    <n v="34"/>
    <n v="13"/>
    <n v="10"/>
    <n v="2"/>
    <n v="1"/>
    <m/>
  </r>
  <r>
    <d v="2000-09-24T00:00:00"/>
    <x v="6"/>
    <x v="14"/>
    <n v="2271"/>
    <n v="207"/>
    <n v="0"/>
    <n v="0"/>
    <n v="66"/>
    <n v="23"/>
    <n v="3"/>
    <n v="1"/>
    <n v="0"/>
    <n v="0"/>
  </r>
  <r>
    <d v="2000-09-25T00:00:00"/>
    <x v="7"/>
    <x v="14"/>
    <n v="2002"/>
    <n v="183"/>
    <m/>
    <n v="2"/>
    <n v="52"/>
    <n v="19"/>
    <n v="9"/>
    <m/>
    <m/>
    <m/>
  </r>
  <r>
    <d v="2000-09-26T00:00:00"/>
    <x v="8"/>
    <x v="14"/>
    <n v="2111"/>
    <n v="200"/>
    <m/>
    <m/>
    <n v="62"/>
    <n v="41"/>
    <n v="11"/>
    <n v="1"/>
    <m/>
    <m/>
  </r>
  <r>
    <d v="2000-09-27T00:00:00"/>
    <x v="9"/>
    <x v="14"/>
    <n v="2754"/>
    <n v="245"/>
    <m/>
    <m/>
    <n v="111"/>
    <n v="57"/>
    <n v="7"/>
    <m/>
    <m/>
    <m/>
  </r>
  <r>
    <d v="2000-09-28T00:00:00"/>
    <x v="10"/>
    <x v="14"/>
    <n v="3059"/>
    <n v="288"/>
    <m/>
    <m/>
    <n v="152"/>
    <n v="79"/>
    <n v="8"/>
    <n v="1"/>
    <m/>
    <m/>
  </r>
  <r>
    <d v="2000-09-29T00:00:00"/>
    <x v="11"/>
    <x v="14"/>
    <n v="2053"/>
    <n v="289"/>
    <m/>
    <m/>
    <n v="219"/>
    <n v="56"/>
    <m/>
    <n v="1"/>
    <m/>
    <m/>
  </r>
  <r>
    <d v="2000-09-30T00:00:00"/>
    <x v="12"/>
    <x v="14"/>
    <n v="1470"/>
    <n v="235"/>
    <m/>
    <m/>
    <n v="181"/>
    <n v="47"/>
    <n v="2"/>
    <m/>
    <m/>
    <m/>
  </r>
  <r>
    <d v="2000-10-01T00:00:00"/>
    <x v="13"/>
    <x v="14"/>
    <n v="727"/>
    <n v="99"/>
    <m/>
    <m/>
    <n v="128"/>
    <n v="38"/>
    <n v="3"/>
    <n v="1"/>
    <m/>
    <m/>
  </r>
  <r>
    <d v="2000-10-02T00:00:00"/>
    <x v="14"/>
    <x v="14"/>
    <n v="577"/>
    <n v="95"/>
    <m/>
    <m/>
    <n v="146"/>
    <n v="35"/>
    <n v="2"/>
    <m/>
    <n v="1"/>
    <m/>
  </r>
  <r>
    <d v="2000-10-03T00:00:00"/>
    <x v="15"/>
    <x v="14"/>
    <n v="219"/>
    <n v="51"/>
    <m/>
    <n v="1"/>
    <n v="130"/>
    <n v="36"/>
    <n v="1"/>
    <m/>
    <m/>
    <m/>
  </r>
  <r>
    <d v="2000-10-04T00:00:00"/>
    <x v="16"/>
    <x v="14"/>
    <n v="128"/>
    <n v="47"/>
    <m/>
    <n v="2"/>
    <n v="82"/>
    <n v="17"/>
    <n v="1"/>
    <m/>
    <m/>
    <m/>
  </r>
  <r>
    <d v="2000-10-05T00:00:00"/>
    <x v="17"/>
    <x v="14"/>
    <n v="310"/>
    <n v="105"/>
    <m/>
    <m/>
    <n v="61"/>
    <n v="21"/>
    <n v="5"/>
    <n v="1"/>
    <n v="1"/>
    <m/>
  </r>
  <r>
    <d v="2000-10-06T00:00:00"/>
    <x v="18"/>
    <x v="14"/>
    <n v="316"/>
    <n v="113"/>
    <m/>
    <m/>
    <n v="56"/>
    <n v="26"/>
    <m/>
    <m/>
    <m/>
    <m/>
  </r>
  <r>
    <d v="2000-10-07T00:00:00"/>
    <x v="19"/>
    <x v="14"/>
    <n v="265"/>
    <n v="143"/>
    <m/>
    <m/>
    <n v="69"/>
    <n v="33"/>
    <m/>
    <m/>
    <m/>
    <m/>
  </r>
  <r>
    <d v="2000-10-08T00:00:00"/>
    <x v="20"/>
    <x v="14"/>
    <n v="347"/>
    <n v="194"/>
    <m/>
    <m/>
    <n v="68"/>
    <n v="37"/>
    <n v="3"/>
    <n v="1"/>
    <m/>
    <m/>
  </r>
  <r>
    <d v="2000-10-09T00:00:00"/>
    <x v="21"/>
    <x v="14"/>
    <n v="256"/>
    <n v="106"/>
    <m/>
    <m/>
    <n v="53"/>
    <n v="27"/>
    <m/>
    <m/>
    <m/>
    <m/>
  </r>
  <r>
    <d v="2000-10-10T00:00:00"/>
    <x v="22"/>
    <x v="14"/>
    <n v="125"/>
    <n v="81"/>
    <m/>
    <m/>
    <n v="24"/>
    <n v="28"/>
    <n v="1"/>
    <m/>
    <m/>
    <m/>
  </r>
  <r>
    <d v="2000-10-11T00:00:00"/>
    <x v="23"/>
    <x v="14"/>
    <n v="130"/>
    <n v="66"/>
    <m/>
    <n v="3"/>
    <n v="61"/>
    <n v="29"/>
    <n v="2"/>
    <m/>
    <m/>
    <m/>
  </r>
  <r>
    <d v="2000-10-12T00:00:00"/>
    <x v="24"/>
    <x v="14"/>
    <n v="98"/>
    <n v="44"/>
    <m/>
    <m/>
    <n v="40"/>
    <n v="21"/>
    <n v="3"/>
    <n v="2"/>
    <m/>
    <m/>
  </r>
  <r>
    <d v="2000-10-13T00:00:00"/>
    <x v="25"/>
    <x v="14"/>
    <n v="91"/>
    <n v="58"/>
    <m/>
    <m/>
    <n v="56"/>
    <n v="26"/>
    <n v="1"/>
    <n v="2"/>
    <n v="1"/>
    <m/>
  </r>
  <r>
    <d v="2000-10-14T00:00:00"/>
    <x v="26"/>
    <x v="14"/>
    <n v="166"/>
    <n v="75"/>
    <m/>
    <m/>
    <n v="113"/>
    <n v="63"/>
    <n v="1"/>
    <m/>
    <m/>
    <m/>
  </r>
  <r>
    <d v="2000-10-15T00:00:00"/>
    <x v="27"/>
    <x v="14"/>
    <n v="189"/>
    <n v="49"/>
    <m/>
    <m/>
    <n v="137"/>
    <n v="40"/>
    <n v="1"/>
    <m/>
    <m/>
    <m/>
  </r>
  <r>
    <d v="2000-10-16T00:00:00"/>
    <x v="28"/>
    <x v="14"/>
    <n v="590"/>
    <n v="96"/>
    <n v="1"/>
    <n v="1"/>
    <n v="116"/>
    <n v="34"/>
    <n v="1"/>
    <m/>
    <n v="2"/>
    <m/>
  </r>
  <r>
    <d v="2000-10-17T00:00:00"/>
    <x v="29"/>
    <x v="14"/>
    <n v="535"/>
    <n v="57"/>
    <m/>
    <m/>
    <n v="298"/>
    <n v="20"/>
    <m/>
    <m/>
    <m/>
    <m/>
  </r>
  <r>
    <d v="2000-10-18T00:00:00"/>
    <x v="30"/>
    <x v="14"/>
    <n v="473"/>
    <n v="112"/>
    <m/>
    <n v="2"/>
    <n v="327"/>
    <n v="50"/>
    <n v="1"/>
    <n v="2"/>
    <m/>
    <m/>
  </r>
  <r>
    <d v="2000-10-19T00:00:00"/>
    <x v="31"/>
    <x v="14"/>
    <n v="437"/>
    <n v="76"/>
    <n v="2"/>
    <n v="4"/>
    <n v="32"/>
    <n v="8"/>
    <n v="67"/>
    <n v="10"/>
    <n v="1"/>
    <n v="1"/>
  </r>
  <r>
    <d v="2000-10-20T00:00:00"/>
    <x v="32"/>
    <x v="14"/>
    <n v="357"/>
    <n v="57.666666666666671"/>
    <m/>
    <m/>
    <n v="32"/>
    <n v="11.333333333333332"/>
    <m/>
    <m/>
    <m/>
    <m/>
  </r>
  <r>
    <d v="2000-10-21T00:00:00"/>
    <x v="33"/>
    <x v="14"/>
    <n v="277"/>
    <n v="39.333333333333343"/>
    <m/>
    <m/>
    <n v="32"/>
    <n v="14.666666666666664"/>
    <m/>
    <m/>
    <m/>
    <m/>
  </r>
  <r>
    <d v="2000-10-22T00:00:00"/>
    <x v="34"/>
    <x v="14"/>
    <n v="197"/>
    <n v="21"/>
    <n v="1"/>
    <n v="1"/>
    <n v="32"/>
    <n v="18"/>
    <n v="12"/>
    <m/>
    <m/>
    <m/>
  </r>
  <r>
    <d v="2000-10-23T00:00:00"/>
    <x v="35"/>
    <x v="14"/>
    <n v="131"/>
    <n v="25"/>
    <m/>
    <m/>
    <n v="77"/>
    <n v="13"/>
    <n v="21"/>
    <n v="1"/>
    <m/>
    <m/>
  </r>
  <r>
    <d v="2000-10-24T00:00:00"/>
    <x v="36"/>
    <x v="14"/>
    <n v="123"/>
    <n v="35"/>
    <m/>
    <m/>
    <n v="58"/>
    <n v="7"/>
    <n v="46"/>
    <n v="1"/>
    <m/>
    <m/>
  </r>
  <r>
    <d v="2000-10-25T00:00:00"/>
    <x v="37"/>
    <x v="14"/>
    <n v="65"/>
    <n v="22"/>
    <m/>
    <m/>
    <n v="39"/>
    <n v="12"/>
    <n v="18"/>
    <n v="1"/>
    <n v="1"/>
    <m/>
  </r>
  <r>
    <d v="2000-10-26T00:00:00"/>
    <x v="38"/>
    <x v="14"/>
    <n v="84"/>
    <n v="35"/>
    <m/>
    <n v="2"/>
    <n v="37"/>
    <n v="6"/>
    <n v="19"/>
    <n v="2"/>
    <m/>
    <m/>
  </r>
  <r>
    <d v="2000-10-27T00:00:00"/>
    <x v="39"/>
    <x v="14"/>
    <n v="60"/>
    <n v="34"/>
    <m/>
    <m/>
    <n v="16"/>
    <n v="11"/>
    <n v="34"/>
    <m/>
    <n v="1"/>
    <m/>
  </r>
  <r>
    <d v="2000-10-28T00:00:00"/>
    <x v="40"/>
    <x v="14"/>
    <n v="23"/>
    <n v="7"/>
    <m/>
    <n v="3"/>
    <n v="21"/>
    <n v="4"/>
    <n v="15"/>
    <m/>
    <m/>
    <m/>
  </r>
  <r>
    <d v="2000-10-29T00:00:00"/>
    <x v="41"/>
    <x v="14"/>
    <n v="5"/>
    <n v="4"/>
    <m/>
    <m/>
    <n v="3"/>
    <n v="2"/>
    <n v="3"/>
    <m/>
    <m/>
    <m/>
  </r>
  <r>
    <d v="2000-10-30T00:00:00"/>
    <x v="42"/>
    <x v="14"/>
    <n v="13"/>
    <n v="11"/>
    <m/>
    <n v="1"/>
    <n v="8"/>
    <n v="0"/>
    <n v="10"/>
    <n v="0"/>
    <n v="0"/>
    <m/>
  </r>
  <r>
    <d v="2000-10-31T00:00:00"/>
    <x v="43"/>
    <x v="14"/>
    <n v="33"/>
    <n v="5"/>
    <n v="0"/>
    <n v="0"/>
    <n v="3"/>
    <n v="3"/>
    <n v="21"/>
    <n v="0"/>
    <n v="0"/>
    <n v="0"/>
  </r>
  <r>
    <d v="2000-11-01T00:00:00"/>
    <x v="44"/>
    <x v="14"/>
    <n v="22"/>
    <n v="5"/>
    <n v="0"/>
    <n v="0"/>
    <n v="3"/>
    <n v="1"/>
    <n v="9"/>
    <n v="1"/>
    <n v="0"/>
    <n v="0"/>
  </r>
  <r>
    <d v="2000-11-02T00:00:00"/>
    <x v="45"/>
    <x v="14"/>
    <n v="17"/>
    <n v="4"/>
    <m/>
    <m/>
    <n v="10"/>
    <n v="14"/>
    <n v="4"/>
    <n v="0"/>
    <n v="0"/>
    <m/>
  </r>
  <r>
    <d v="2000-11-03T00:00:00"/>
    <x v="46"/>
    <x v="14"/>
    <n v="17"/>
    <n v="8"/>
    <m/>
    <m/>
    <n v="1"/>
    <n v="2"/>
    <n v="3"/>
    <n v="0"/>
    <n v="0"/>
    <m/>
  </r>
  <r>
    <d v="2000-11-04T00:00:00"/>
    <x v="47"/>
    <x v="14"/>
    <m/>
    <m/>
    <m/>
    <m/>
    <m/>
    <m/>
    <m/>
    <m/>
    <m/>
    <m/>
  </r>
  <r>
    <d v="2000-11-05T00:00:00"/>
    <x v="48"/>
    <x v="14"/>
    <m/>
    <m/>
    <m/>
    <m/>
    <m/>
    <m/>
    <m/>
    <m/>
    <m/>
    <m/>
  </r>
  <r>
    <d v="2000-11-06T00:00:00"/>
    <x v="49"/>
    <x v="14"/>
    <m/>
    <m/>
    <m/>
    <m/>
    <m/>
    <m/>
    <m/>
    <m/>
    <m/>
    <m/>
  </r>
  <r>
    <d v="2000-11-07T00:00:00"/>
    <x v="50"/>
    <x v="14"/>
    <m/>
    <m/>
    <m/>
    <m/>
    <m/>
    <m/>
    <m/>
    <m/>
    <m/>
    <m/>
  </r>
  <r>
    <d v="2000-11-08T00:00:00"/>
    <x v="51"/>
    <x v="14"/>
    <n v="14"/>
    <n v="6"/>
    <m/>
    <m/>
    <n v="1"/>
    <n v="0"/>
    <n v="3"/>
    <n v="0"/>
    <n v="0"/>
    <m/>
  </r>
  <r>
    <d v="2000-11-09T00:00:00"/>
    <x v="52"/>
    <x v="14"/>
    <m/>
    <m/>
    <m/>
    <m/>
    <m/>
    <m/>
    <m/>
    <m/>
    <m/>
    <m/>
  </r>
  <r>
    <d v="2000-11-10T00:00:00"/>
    <x v="53"/>
    <x v="14"/>
    <m/>
    <m/>
    <m/>
    <m/>
    <m/>
    <m/>
    <m/>
    <m/>
    <m/>
    <m/>
  </r>
  <r>
    <d v="2000-11-11T00:00:00"/>
    <x v="54"/>
    <x v="14"/>
    <m/>
    <m/>
    <m/>
    <m/>
    <m/>
    <m/>
    <m/>
    <m/>
    <m/>
    <m/>
  </r>
  <r>
    <d v="2000-11-12T00:00:00"/>
    <x v="55"/>
    <x v="14"/>
    <m/>
    <m/>
    <m/>
    <m/>
    <m/>
    <m/>
    <m/>
    <m/>
    <m/>
    <m/>
  </r>
  <r>
    <d v="2000-11-13T00:00:00"/>
    <x v="56"/>
    <x v="14"/>
    <m/>
    <m/>
    <m/>
    <m/>
    <m/>
    <m/>
    <m/>
    <m/>
    <m/>
    <m/>
  </r>
  <r>
    <d v="2000-11-14T00:00:00"/>
    <x v="57"/>
    <x v="14"/>
    <m/>
    <m/>
    <m/>
    <m/>
    <m/>
    <m/>
    <m/>
    <m/>
    <m/>
    <m/>
  </r>
  <r>
    <d v="2000-11-15T00:00:00"/>
    <x v="58"/>
    <x v="14"/>
    <m/>
    <m/>
    <m/>
    <m/>
    <m/>
    <m/>
    <m/>
    <m/>
    <m/>
    <m/>
  </r>
  <r>
    <d v="2000-11-16T00:00:00"/>
    <x v="59"/>
    <x v="14"/>
    <m/>
    <m/>
    <m/>
    <m/>
    <m/>
    <m/>
    <m/>
    <m/>
    <m/>
    <m/>
  </r>
  <r>
    <d v="2000-11-17T00:00:00"/>
    <x v="60"/>
    <x v="14"/>
    <m/>
    <m/>
    <m/>
    <m/>
    <m/>
    <m/>
    <m/>
    <m/>
    <m/>
    <m/>
  </r>
  <r>
    <d v="2000-11-18T00:00:00"/>
    <x v="61"/>
    <x v="14"/>
    <m/>
    <m/>
    <m/>
    <m/>
    <m/>
    <m/>
    <m/>
    <m/>
    <m/>
    <m/>
  </r>
  <r>
    <d v="2000-11-19T00:00:00"/>
    <x v="62"/>
    <x v="14"/>
    <m/>
    <m/>
    <m/>
    <m/>
    <m/>
    <m/>
    <m/>
    <m/>
    <m/>
    <m/>
  </r>
  <r>
    <d v="2000-11-20T00:00:00"/>
    <x v="66"/>
    <x v="14"/>
    <m/>
    <m/>
    <m/>
    <m/>
    <m/>
    <m/>
    <m/>
    <m/>
    <m/>
    <m/>
  </r>
  <r>
    <d v="2000-11-21T00:00:00"/>
    <x v="81"/>
    <x v="14"/>
    <m/>
    <m/>
    <m/>
    <m/>
    <m/>
    <m/>
    <m/>
    <m/>
    <m/>
    <m/>
  </r>
  <r>
    <d v="2000-11-22T00:00:00"/>
    <x v="82"/>
    <x v="14"/>
    <m/>
    <m/>
    <m/>
    <m/>
    <m/>
    <m/>
    <m/>
    <m/>
    <m/>
    <m/>
  </r>
  <r>
    <d v="2000-11-23T00:00:00"/>
    <x v="83"/>
    <x v="14"/>
    <m/>
    <m/>
    <m/>
    <m/>
    <m/>
    <m/>
    <m/>
    <m/>
    <m/>
    <m/>
  </r>
  <r>
    <d v="2000-11-24T00:00:00"/>
    <x v="84"/>
    <x v="14"/>
    <m/>
    <m/>
    <m/>
    <m/>
    <m/>
    <m/>
    <m/>
    <m/>
    <m/>
    <m/>
  </r>
  <r>
    <d v="2000-11-25T00:00:00"/>
    <x v="85"/>
    <x v="14"/>
    <m/>
    <m/>
    <m/>
    <m/>
    <m/>
    <m/>
    <m/>
    <m/>
    <m/>
    <m/>
  </r>
  <r>
    <d v="2001-09-01T00:00:00"/>
    <x v="80"/>
    <x v="15"/>
    <m/>
    <m/>
    <m/>
    <m/>
    <m/>
    <m/>
    <m/>
    <m/>
    <m/>
    <m/>
  </r>
  <r>
    <d v="2001-09-02T00:00:00"/>
    <x v="75"/>
    <x v="15"/>
    <m/>
    <m/>
    <m/>
    <m/>
    <m/>
    <m/>
    <m/>
    <m/>
    <m/>
    <m/>
  </r>
  <r>
    <d v="2001-09-03T00:00:00"/>
    <x v="76"/>
    <x v="15"/>
    <m/>
    <m/>
    <m/>
    <m/>
    <m/>
    <m/>
    <m/>
    <m/>
    <m/>
    <m/>
  </r>
  <r>
    <d v="2001-09-04T00:00:00"/>
    <x v="77"/>
    <x v="15"/>
    <m/>
    <m/>
    <m/>
    <m/>
    <m/>
    <m/>
    <m/>
    <m/>
    <m/>
    <m/>
  </r>
  <r>
    <d v="2001-09-05T00:00:00"/>
    <x v="78"/>
    <x v="15"/>
    <m/>
    <m/>
    <m/>
    <m/>
    <m/>
    <m/>
    <m/>
    <m/>
    <m/>
    <m/>
  </r>
  <r>
    <d v="2001-09-06T00:00:00"/>
    <x v="79"/>
    <x v="15"/>
    <n v="6757"/>
    <n v="413"/>
    <n v="0"/>
    <n v="0"/>
    <n v="1271"/>
    <n v="113"/>
    <n v="1090"/>
    <n v="2257"/>
    <n v="0"/>
    <n v="0"/>
  </r>
  <r>
    <d v="2001-09-06T00:00:00"/>
    <x v="79"/>
    <x v="15"/>
    <n v="4786"/>
    <n v="5"/>
    <n v="0"/>
    <n v="0"/>
    <n v="0"/>
    <n v="0"/>
    <n v="224"/>
    <n v="0"/>
    <n v="0"/>
    <n v="0"/>
  </r>
  <r>
    <d v="2001-09-06T00:00:00"/>
    <x v="79"/>
    <x v="15"/>
    <n v="593"/>
    <n v="34"/>
    <n v="0"/>
    <n v="0"/>
    <n v="83"/>
    <n v="39"/>
    <n v="12"/>
    <n v="225"/>
    <n v="14"/>
    <n v="0"/>
  </r>
  <r>
    <d v="2001-09-07T00:00:00"/>
    <x v="71"/>
    <x v="15"/>
    <n v="1252"/>
    <n v="84"/>
    <n v="0"/>
    <n v="0"/>
    <n v="226"/>
    <n v="75"/>
    <n v="43"/>
    <n v="590"/>
    <n v="39"/>
    <n v="0"/>
  </r>
  <r>
    <d v="2001-09-08T00:00:00"/>
    <x v="72"/>
    <x v="15"/>
    <n v="1134"/>
    <n v="90"/>
    <n v="0"/>
    <n v="2"/>
    <n v="225"/>
    <n v="79"/>
    <n v="20"/>
    <n v="593"/>
    <n v="18"/>
    <n v="0"/>
  </r>
  <r>
    <d v="2001-09-09T00:00:00"/>
    <x v="73"/>
    <x v="15"/>
    <n v="969"/>
    <n v="82"/>
    <n v="0"/>
    <n v="1"/>
    <n v="224"/>
    <n v="56"/>
    <n v="28"/>
    <n v="687"/>
    <n v="34"/>
    <n v="0"/>
  </r>
  <r>
    <d v="2001-09-10T00:00:00"/>
    <x v="74"/>
    <x v="15"/>
    <n v="850"/>
    <n v="114"/>
    <n v="0"/>
    <n v="0"/>
    <n v="249"/>
    <n v="102"/>
    <n v="22"/>
    <n v="866"/>
    <n v="36"/>
    <n v="0"/>
  </r>
  <r>
    <d v="2001-09-11T00:00:00"/>
    <x v="68"/>
    <x v="15"/>
    <n v="993"/>
    <n v="122"/>
    <n v="1"/>
    <n v="1"/>
    <n v="268"/>
    <n v="135"/>
    <n v="28"/>
    <n v="735"/>
    <n v="30"/>
    <n v="1"/>
  </r>
  <r>
    <d v="2001-09-12T00:00:00"/>
    <x v="69"/>
    <x v="15"/>
    <n v="1676"/>
    <n v="89"/>
    <n v="0"/>
    <n v="0"/>
    <n v="327"/>
    <n v="134"/>
    <n v="16"/>
    <n v="856"/>
    <n v="50"/>
    <n v="0"/>
  </r>
  <r>
    <d v="2001-09-13T00:00:00"/>
    <x v="70"/>
    <x v="15"/>
    <n v="1320"/>
    <n v="71"/>
    <n v="0"/>
    <n v="0"/>
    <n v="282"/>
    <n v="181"/>
    <n v="27"/>
    <n v="680"/>
    <n v="49"/>
    <n v="0"/>
  </r>
  <r>
    <d v="2001-09-14T00:00:00"/>
    <x v="67"/>
    <x v="15"/>
    <n v="1367"/>
    <n v="99"/>
    <n v="0"/>
    <n v="0"/>
    <n v="522"/>
    <n v="208"/>
    <n v="13"/>
    <n v="600"/>
    <n v="40"/>
    <n v="0"/>
  </r>
  <r>
    <d v="2001-09-15T00:00:00"/>
    <x v="63"/>
    <x v="15"/>
    <n v="783"/>
    <n v="97"/>
    <n v="0"/>
    <n v="0"/>
    <n v="312"/>
    <n v="120"/>
    <n v="15"/>
    <n v="673"/>
    <n v="32"/>
    <n v="0"/>
  </r>
  <r>
    <d v="2001-09-16T00:00:00"/>
    <x v="64"/>
    <x v="15"/>
    <n v="1449"/>
    <n v="122"/>
    <n v="0"/>
    <n v="1"/>
    <n v="325"/>
    <n v="181"/>
    <n v="21"/>
    <n v="4195"/>
    <n v="45"/>
    <n v="0"/>
  </r>
  <r>
    <d v="2001-09-17T00:00:00"/>
    <x v="65"/>
    <x v="15"/>
    <n v="2027"/>
    <n v="90"/>
    <n v="0"/>
    <n v="0"/>
    <n v="140"/>
    <n v="75"/>
    <n v="11"/>
    <n v="2669"/>
    <n v="91"/>
    <n v="0"/>
  </r>
  <r>
    <d v="2001-09-18T00:00:00"/>
    <x v="0"/>
    <x v="15"/>
    <n v="2024"/>
    <n v="106"/>
    <n v="1"/>
    <n v="0"/>
    <n v="117"/>
    <n v="42"/>
    <n v="12"/>
    <n v="3445"/>
    <n v="128"/>
    <n v="0"/>
  </r>
  <r>
    <d v="2001-09-19T00:00:00"/>
    <x v="1"/>
    <x v="15"/>
    <n v="2649"/>
    <n v="88"/>
    <n v="1"/>
    <n v="0"/>
    <n v="203"/>
    <n v="55"/>
    <n v="10"/>
    <n v="3278"/>
    <n v="178"/>
    <n v="0"/>
  </r>
  <r>
    <d v="2001-09-20T00:00:00"/>
    <x v="2"/>
    <x v="15"/>
    <n v="1827"/>
    <n v="36"/>
    <n v="0"/>
    <n v="0"/>
    <n v="209"/>
    <n v="12"/>
    <n v="1"/>
    <n v="1982"/>
    <n v="121"/>
    <n v="0"/>
  </r>
  <r>
    <d v="2001-09-21T00:00:00"/>
    <x v="3"/>
    <x v="15"/>
    <n v="2862"/>
    <n v="90"/>
    <n v="0"/>
    <n v="0"/>
    <n v="259"/>
    <n v="25"/>
    <n v="1"/>
    <n v="2865"/>
    <n v="171"/>
    <n v="0"/>
  </r>
  <r>
    <d v="2001-09-22T00:00:00"/>
    <x v="4"/>
    <x v="15"/>
    <n v="2527"/>
    <n v="111"/>
    <n v="0"/>
    <n v="0"/>
    <n v="202"/>
    <n v="23"/>
    <n v="1"/>
    <n v="3194"/>
    <n v="212"/>
    <n v="0"/>
  </r>
  <r>
    <d v="2001-09-23T00:00:00"/>
    <x v="5"/>
    <x v="15"/>
    <n v="2178"/>
    <n v="107"/>
    <n v="0"/>
    <n v="0"/>
    <n v="174"/>
    <n v="20"/>
    <n v="0"/>
    <n v="3826"/>
    <n v="274"/>
    <n v="0"/>
  </r>
  <r>
    <d v="2001-09-24T00:00:00"/>
    <x v="6"/>
    <x v="15"/>
    <n v="2421"/>
    <n v="145"/>
    <n v="2"/>
    <n v="0"/>
    <n v="247"/>
    <n v="27"/>
    <n v="0"/>
    <n v="3614"/>
    <n v="185"/>
    <n v="0"/>
  </r>
  <r>
    <d v="2001-09-25T00:00:00"/>
    <x v="7"/>
    <x v="15"/>
    <n v="2684"/>
    <n v="190"/>
    <n v="1"/>
    <n v="0"/>
    <n v="276"/>
    <n v="44"/>
    <n v="3"/>
    <n v="3462"/>
    <n v="187"/>
    <n v="0"/>
  </r>
  <r>
    <d v="2001-09-26T00:00:00"/>
    <x v="8"/>
    <x v="15"/>
    <n v="2564"/>
    <n v="222"/>
    <n v="0"/>
    <n v="0"/>
    <n v="409"/>
    <n v="48"/>
    <n v="10"/>
    <n v="3606"/>
    <n v="154"/>
    <n v="0"/>
  </r>
  <r>
    <d v="2001-09-27T00:00:00"/>
    <x v="9"/>
    <x v="15"/>
    <n v="1806"/>
    <n v="120"/>
    <n v="0"/>
    <n v="0"/>
    <n v="123"/>
    <n v="24"/>
    <n v="6"/>
    <n v="1472"/>
    <n v="93"/>
    <n v="0"/>
  </r>
  <r>
    <d v="2001-09-28T00:00:00"/>
    <x v="10"/>
    <x v="15"/>
    <n v="1482"/>
    <n v="70"/>
    <n v="0"/>
    <n v="0"/>
    <n v="210"/>
    <n v="15"/>
    <n v="4"/>
    <n v="1796"/>
    <n v="113"/>
    <n v="0"/>
  </r>
  <r>
    <d v="2001-09-29T00:00:00"/>
    <x v="11"/>
    <x v="15"/>
    <n v="2466"/>
    <n v="102"/>
    <n v="0"/>
    <n v="0"/>
    <n v="169"/>
    <n v="11"/>
    <n v="5"/>
    <n v="1142"/>
    <n v="108"/>
    <n v="0"/>
  </r>
  <r>
    <d v="2001-09-30T00:00:00"/>
    <x v="12"/>
    <x v="15"/>
    <n v="2010"/>
    <n v="104"/>
    <n v="0"/>
    <n v="0"/>
    <n v="154"/>
    <n v="8"/>
    <n v="5"/>
    <n v="889"/>
    <n v="69"/>
    <n v="0"/>
  </r>
  <r>
    <d v="2001-10-01T00:00:00"/>
    <x v="13"/>
    <x v="15"/>
    <n v="1712"/>
    <n v="109"/>
    <n v="0"/>
    <n v="0"/>
    <n v="117"/>
    <n v="10"/>
    <n v="7"/>
    <n v="927"/>
    <n v="71"/>
    <n v="0"/>
  </r>
  <r>
    <d v="2001-10-02T00:00:00"/>
    <x v="14"/>
    <x v="15"/>
    <n v="2012"/>
    <n v="138"/>
    <n v="0"/>
    <n v="0"/>
    <n v="168"/>
    <n v="15"/>
    <n v="2"/>
    <n v="997"/>
    <n v="61"/>
    <n v="0"/>
  </r>
  <r>
    <d v="2001-10-03T00:00:00"/>
    <x v="15"/>
    <x v="15"/>
    <n v="2263"/>
    <n v="132"/>
    <n v="0"/>
    <n v="0"/>
    <n v="162"/>
    <n v="18"/>
    <n v="4"/>
    <n v="777"/>
    <n v="56"/>
    <n v="0"/>
  </r>
  <r>
    <d v="2001-10-04T00:00:00"/>
    <x v="16"/>
    <x v="15"/>
    <n v="2505"/>
    <n v="157"/>
    <n v="0"/>
    <n v="0"/>
    <n v="170"/>
    <n v="28"/>
    <n v="3"/>
    <n v="709"/>
    <n v="53"/>
    <n v="0"/>
  </r>
  <r>
    <d v="2001-10-05T00:00:00"/>
    <x v="17"/>
    <x v="15"/>
    <n v="3116"/>
    <n v="188"/>
    <n v="0"/>
    <n v="0"/>
    <n v="284"/>
    <n v="48"/>
    <n v="8"/>
    <n v="601"/>
    <n v="55"/>
    <n v="0"/>
  </r>
  <r>
    <d v="2001-10-06T00:00:00"/>
    <x v="18"/>
    <x v="15"/>
    <n v="3305"/>
    <n v="120"/>
    <n v="0"/>
    <n v="0"/>
    <n v="590"/>
    <n v="65"/>
    <n v="5"/>
    <n v="751"/>
    <n v="58"/>
    <n v="0"/>
  </r>
  <r>
    <d v="2001-10-07T00:00:00"/>
    <x v="19"/>
    <x v="15"/>
    <n v="1995"/>
    <n v="113"/>
    <n v="0"/>
    <n v="0"/>
    <n v="245"/>
    <n v="33"/>
    <n v="4"/>
    <n v="467"/>
    <n v="35"/>
    <n v="0"/>
  </r>
  <r>
    <d v="2001-10-08T00:00:00"/>
    <x v="20"/>
    <x v="15"/>
    <n v="2203"/>
    <n v="91"/>
    <n v="0"/>
    <n v="1"/>
    <n v="431"/>
    <n v="34"/>
    <n v="8"/>
    <n v="247"/>
    <n v="21"/>
    <n v="0"/>
  </r>
  <r>
    <d v="2001-10-09T00:00:00"/>
    <x v="21"/>
    <x v="15"/>
    <n v="2095"/>
    <n v="84"/>
    <n v="0"/>
    <n v="0"/>
    <n v="596"/>
    <n v="45"/>
    <n v="10"/>
    <n v="178"/>
    <n v="10"/>
    <n v="0"/>
  </r>
  <r>
    <d v="2001-10-10T00:00:00"/>
    <x v="22"/>
    <x v="15"/>
    <n v="1022"/>
    <n v="52"/>
    <n v="0"/>
    <n v="1"/>
    <n v="1126"/>
    <n v="75"/>
    <n v="3"/>
    <n v="341"/>
    <n v="17"/>
    <n v="0"/>
  </r>
  <r>
    <d v="2001-10-11T00:00:00"/>
    <x v="23"/>
    <x v="15"/>
    <n v="1709"/>
    <n v="78"/>
    <n v="0"/>
    <n v="2"/>
    <n v="1041"/>
    <n v="45"/>
    <n v="4"/>
    <n v="129"/>
    <n v="9"/>
    <n v="0"/>
  </r>
  <r>
    <d v="2001-10-12T00:00:00"/>
    <x v="24"/>
    <x v="15"/>
    <n v="1580"/>
    <n v="83"/>
    <n v="0"/>
    <n v="2"/>
    <n v="2729"/>
    <n v="163"/>
    <n v="13"/>
    <n v="277"/>
    <n v="17"/>
    <n v="0"/>
  </r>
  <r>
    <d v="2001-10-13T00:00:00"/>
    <x v="25"/>
    <x v="15"/>
    <n v="2318"/>
    <n v="75"/>
    <n v="0"/>
    <n v="0"/>
    <n v="1371"/>
    <n v="84"/>
    <n v="10"/>
    <n v="255"/>
    <n v="17"/>
    <n v="0"/>
  </r>
  <r>
    <d v="2001-10-14T00:00:00"/>
    <x v="26"/>
    <x v="15"/>
    <n v="1536"/>
    <n v="48"/>
    <n v="0"/>
    <n v="4"/>
    <n v="1221"/>
    <n v="73"/>
    <n v="7"/>
    <n v="190"/>
    <n v="8"/>
    <n v="0"/>
  </r>
  <r>
    <d v="2001-10-15T00:00:00"/>
    <x v="27"/>
    <x v="15"/>
    <n v="1954"/>
    <n v="38"/>
    <n v="0"/>
    <n v="2"/>
    <n v="1679"/>
    <n v="119"/>
    <n v="11"/>
    <n v="208"/>
    <n v="25"/>
    <n v="0"/>
  </r>
  <r>
    <d v="2001-10-16T00:00:00"/>
    <x v="28"/>
    <x v="15"/>
    <n v="887"/>
    <n v="29"/>
    <n v="0"/>
    <n v="2"/>
    <n v="1340"/>
    <n v="65"/>
    <n v="8"/>
    <n v="347"/>
    <n v="43"/>
    <n v="0"/>
  </r>
  <r>
    <d v="2001-10-17T00:00:00"/>
    <x v="29"/>
    <x v="15"/>
    <n v="1222"/>
    <n v="25"/>
    <n v="0"/>
    <n v="1"/>
    <n v="1031"/>
    <n v="68"/>
    <n v="6"/>
    <n v="189"/>
    <n v="17"/>
    <n v="0"/>
  </r>
  <r>
    <d v="2001-10-18T00:00:00"/>
    <x v="30"/>
    <x v="15"/>
    <n v="1394"/>
    <n v="29"/>
    <n v="0"/>
    <n v="5"/>
    <n v="977"/>
    <n v="76"/>
    <n v="9"/>
    <n v="189"/>
    <n v="13"/>
    <n v="0"/>
  </r>
  <r>
    <d v="2001-10-19T00:00:00"/>
    <x v="31"/>
    <x v="15"/>
    <n v="1332"/>
    <n v="25"/>
    <n v="0"/>
    <n v="5"/>
    <n v="824"/>
    <n v="82"/>
    <n v="3"/>
    <n v="197"/>
    <n v="21"/>
    <n v="0"/>
  </r>
  <r>
    <d v="2001-10-20T00:00:00"/>
    <x v="32"/>
    <x v="15"/>
    <n v="1254"/>
    <n v="28"/>
    <n v="0"/>
    <n v="6"/>
    <n v="616"/>
    <n v="41"/>
    <n v="8"/>
    <n v="125"/>
    <n v="1"/>
    <n v="0"/>
  </r>
  <r>
    <d v="2001-10-21T00:00:00"/>
    <x v="33"/>
    <x v="15"/>
    <n v="559"/>
    <n v="25"/>
    <n v="0"/>
    <n v="2"/>
    <n v="958"/>
    <n v="64"/>
    <n v="6"/>
    <n v="63"/>
    <n v="5"/>
    <n v="0"/>
  </r>
  <r>
    <d v="2001-10-22T00:00:00"/>
    <x v="34"/>
    <x v="15"/>
    <n v="747"/>
    <n v="20"/>
    <n v="0"/>
    <n v="5"/>
    <n v="1001"/>
    <n v="89"/>
    <n v="6"/>
    <n v="91"/>
    <n v="8"/>
    <n v="0"/>
  </r>
  <r>
    <d v="2001-10-23T00:00:00"/>
    <x v="35"/>
    <x v="15"/>
    <n v="2046"/>
    <n v="34"/>
    <n v="0"/>
    <n v="15"/>
    <n v="492"/>
    <n v="57"/>
    <n v="9"/>
    <n v="374"/>
    <n v="28"/>
    <n v="0"/>
  </r>
  <r>
    <d v="2001-10-24T00:00:00"/>
    <x v="36"/>
    <x v="15"/>
    <n v="1770"/>
    <n v="21"/>
    <n v="0"/>
    <n v="5"/>
    <n v="251"/>
    <n v="36"/>
    <n v="13"/>
    <n v="562"/>
    <n v="32"/>
    <n v="0"/>
  </r>
  <r>
    <d v="2001-10-25T00:00:00"/>
    <x v="37"/>
    <x v="15"/>
    <n v="909"/>
    <n v="12"/>
    <n v="0"/>
    <n v="6"/>
    <n v="311"/>
    <n v="40"/>
    <n v="19"/>
    <n v="379"/>
    <n v="22"/>
    <n v="0"/>
  </r>
  <r>
    <d v="2001-10-26T00:00:00"/>
    <x v="38"/>
    <x v="15"/>
    <n v="247"/>
    <n v="7"/>
    <n v="0"/>
    <n v="0"/>
    <n v="180"/>
    <n v="21"/>
    <n v="0"/>
    <n v="164"/>
    <n v="8"/>
    <n v="0"/>
  </r>
  <r>
    <d v="2001-10-27T00:00:00"/>
    <x v="39"/>
    <x v="15"/>
    <n v="1891"/>
    <n v="27"/>
    <n v="0"/>
    <n v="0"/>
    <n v="137"/>
    <n v="30"/>
    <n v="13"/>
    <n v="1016"/>
    <n v="30"/>
    <n v="0"/>
  </r>
  <r>
    <d v="2001-10-28T00:00:00"/>
    <x v="40"/>
    <x v="15"/>
    <n v="425"/>
    <n v="14"/>
    <n v="0"/>
    <n v="0"/>
    <n v="80"/>
    <n v="11"/>
    <n v="11"/>
    <n v="384"/>
    <n v="9"/>
    <n v="0"/>
  </r>
  <r>
    <d v="2001-10-29T00:00:00"/>
    <x v="41"/>
    <x v="15"/>
    <n v="151"/>
    <n v="5"/>
    <n v="0"/>
    <n v="0"/>
    <n v="53"/>
    <n v="7"/>
    <n v="2"/>
    <n v="80"/>
    <n v="0"/>
    <n v="0"/>
  </r>
  <r>
    <d v="2001-10-30T00:00:00"/>
    <x v="42"/>
    <x v="15"/>
    <n v="173"/>
    <n v="10"/>
    <n v="0"/>
    <n v="0"/>
    <n v="64"/>
    <n v="11"/>
    <n v="19"/>
    <n v="64"/>
    <n v="0"/>
    <n v="0"/>
  </r>
  <r>
    <d v="2001-10-31T00:00:00"/>
    <x v="43"/>
    <x v="15"/>
    <n v="276"/>
    <n v="11"/>
    <n v="0"/>
    <n v="3"/>
    <n v="63"/>
    <n v="16"/>
    <n v="12"/>
    <n v="207"/>
    <n v="21"/>
    <n v="0"/>
  </r>
  <r>
    <d v="2001-11-01T00:00:00"/>
    <x v="44"/>
    <x v="15"/>
    <n v="340"/>
    <n v="9"/>
    <n v="0"/>
    <n v="1"/>
    <n v="50"/>
    <n v="3"/>
    <n v="11"/>
    <n v="135"/>
    <n v="12"/>
    <n v="0"/>
  </r>
  <r>
    <d v="2001-11-02T00:00:00"/>
    <x v="45"/>
    <x v="15"/>
    <n v="261"/>
    <n v="15"/>
    <n v="0"/>
    <n v="0"/>
    <n v="41"/>
    <n v="4"/>
    <n v="13"/>
    <n v="90"/>
    <n v="3"/>
    <n v="0"/>
  </r>
  <r>
    <d v="2001-11-03T00:00:00"/>
    <x v="46"/>
    <x v="15"/>
    <n v="81"/>
    <n v="7"/>
    <n v="0"/>
    <n v="1"/>
    <n v="14"/>
    <n v="5"/>
    <n v="14"/>
    <n v="47"/>
    <n v="1"/>
    <n v="0"/>
  </r>
  <r>
    <d v="2001-11-04T00:00:00"/>
    <x v="47"/>
    <x v="15"/>
    <n v="86"/>
    <n v="4"/>
    <n v="0"/>
    <n v="0"/>
    <n v="21"/>
    <n v="4"/>
    <n v="8"/>
    <n v="87"/>
    <n v="5"/>
    <n v="0"/>
  </r>
  <r>
    <d v="2001-11-05T00:00:00"/>
    <x v="48"/>
    <x v="15"/>
    <n v="106"/>
    <n v="3"/>
    <n v="0"/>
    <n v="1"/>
    <n v="15"/>
    <n v="4"/>
    <n v="22"/>
    <n v="30"/>
    <n v="2"/>
    <n v="0"/>
  </r>
  <r>
    <d v="2001-11-06T00:00:00"/>
    <x v="49"/>
    <x v="15"/>
    <n v="74"/>
    <n v="3"/>
    <n v="0"/>
    <n v="0"/>
    <n v="12"/>
    <n v="3"/>
    <n v="42"/>
    <n v="26"/>
    <n v="2"/>
    <n v="0"/>
  </r>
  <r>
    <d v="2001-11-07T00:00:00"/>
    <x v="50"/>
    <x v="15"/>
    <n v="85"/>
    <n v="9"/>
    <n v="0"/>
    <n v="0"/>
    <n v="16"/>
    <n v="1"/>
    <n v="13"/>
    <n v="20"/>
    <n v="2"/>
    <n v="0"/>
  </r>
  <r>
    <d v="2001-11-08T00:00:00"/>
    <x v="51"/>
    <x v="15"/>
    <n v="90"/>
    <n v="4"/>
    <n v="0"/>
    <n v="0"/>
    <n v="16"/>
    <n v="0"/>
    <n v="8"/>
    <n v="22"/>
    <n v="1"/>
    <n v="0"/>
  </r>
  <r>
    <d v="2001-11-09T00:00:00"/>
    <x v="52"/>
    <x v="15"/>
    <n v="43"/>
    <n v="2"/>
    <n v="0"/>
    <n v="0"/>
    <n v="7"/>
    <n v="2"/>
    <n v="5"/>
    <n v="14"/>
    <n v="1"/>
    <n v="0"/>
  </r>
  <r>
    <d v="2002-09-01T00:00:00"/>
    <x v="80"/>
    <x v="16"/>
    <m/>
    <m/>
    <m/>
    <m/>
    <m/>
    <m/>
    <m/>
    <m/>
    <m/>
    <m/>
  </r>
  <r>
    <d v="2002-09-02T00:00:00"/>
    <x v="75"/>
    <x v="16"/>
    <m/>
    <m/>
    <m/>
    <m/>
    <m/>
    <m/>
    <m/>
    <m/>
    <m/>
    <m/>
  </r>
  <r>
    <d v="2002-09-03T00:00:00"/>
    <x v="76"/>
    <x v="16"/>
    <m/>
    <m/>
    <m/>
    <m/>
    <m/>
    <m/>
    <m/>
    <m/>
    <m/>
    <m/>
  </r>
  <r>
    <d v="2002-09-04T00:00:00"/>
    <x v="77"/>
    <x v="16"/>
    <m/>
    <m/>
    <m/>
    <m/>
    <m/>
    <m/>
    <m/>
    <m/>
    <m/>
    <m/>
  </r>
  <r>
    <d v="2002-09-05T00:00:00"/>
    <x v="78"/>
    <x v="16"/>
    <n v="1500"/>
    <n v="0"/>
    <n v="0"/>
    <n v="0"/>
    <n v="100"/>
    <n v="0"/>
    <n v="100"/>
    <n v="100"/>
    <n v="0"/>
    <n v="0"/>
  </r>
  <r>
    <d v="2002-09-05T00:00:00"/>
    <x v="78"/>
    <x v="16"/>
    <n v="1082"/>
    <n v="21"/>
    <n v="0"/>
    <n v="0"/>
    <n v="403"/>
    <n v="13"/>
    <n v="766"/>
    <n v="3703"/>
    <n v="12"/>
    <n v="0"/>
  </r>
  <r>
    <d v="2002-09-05T00:00:00"/>
    <x v="78"/>
    <x v="16"/>
    <n v="765"/>
    <n v="48"/>
    <n v="0"/>
    <n v="0"/>
    <n v="112"/>
    <n v="12"/>
    <n v="5"/>
    <n v="165"/>
    <n v="6"/>
    <n v="0"/>
  </r>
  <r>
    <d v="2002-09-06T00:00:00"/>
    <x v="79"/>
    <x v="16"/>
    <n v="1917"/>
    <n v="167"/>
    <n v="0"/>
    <n v="0"/>
    <n v="377"/>
    <n v="34"/>
    <n v="22"/>
    <n v="572"/>
    <n v="44"/>
    <n v="0"/>
  </r>
  <r>
    <d v="2002-09-07T00:00:00"/>
    <x v="71"/>
    <x v="16"/>
    <n v="1910"/>
    <n v="262"/>
    <n v="0"/>
    <n v="0"/>
    <n v="451"/>
    <n v="73"/>
    <n v="49"/>
    <n v="433"/>
    <n v="28"/>
    <n v="0"/>
  </r>
  <r>
    <d v="2002-09-08T00:00:00"/>
    <x v="72"/>
    <x v="16"/>
    <n v="1193"/>
    <n v="131"/>
    <n v="0"/>
    <n v="0"/>
    <n v="235"/>
    <n v="34"/>
    <n v="52"/>
    <n v="522"/>
    <n v="49"/>
    <n v="0"/>
  </r>
  <r>
    <d v="2002-09-09T00:00:00"/>
    <x v="73"/>
    <x v="16"/>
    <n v="2394"/>
    <n v="173"/>
    <n v="0"/>
    <n v="3"/>
    <n v="219"/>
    <n v="61"/>
    <n v="14"/>
    <n v="766"/>
    <n v="12"/>
    <n v="0"/>
  </r>
  <r>
    <d v="2002-09-10T00:00:00"/>
    <x v="74"/>
    <x v="16"/>
    <n v="2735"/>
    <n v="154"/>
    <n v="0"/>
    <n v="0"/>
    <n v="259"/>
    <n v="51"/>
    <n v="21"/>
    <n v="891"/>
    <n v="15"/>
    <n v="0"/>
  </r>
  <r>
    <d v="2002-09-11T00:00:00"/>
    <x v="68"/>
    <x v="16"/>
    <n v="2354"/>
    <n v="218"/>
    <n v="0"/>
    <n v="0"/>
    <n v="341"/>
    <n v="79"/>
    <n v="11"/>
    <n v="1320"/>
    <n v="20"/>
    <n v="0"/>
  </r>
  <r>
    <d v="2002-09-12T00:00:00"/>
    <x v="69"/>
    <x v="16"/>
    <n v="1754"/>
    <n v="179"/>
    <n v="0"/>
    <n v="0"/>
    <n v="359"/>
    <n v="66"/>
    <n v="5"/>
    <n v="1427"/>
    <n v="15"/>
    <n v="0"/>
  </r>
  <r>
    <d v="2002-09-13T00:00:00"/>
    <x v="70"/>
    <x v="16"/>
    <n v="1259"/>
    <n v="259"/>
    <n v="0"/>
    <n v="0"/>
    <n v="444"/>
    <n v="56"/>
    <n v="6"/>
    <n v="2011"/>
    <n v="32"/>
    <n v="0"/>
  </r>
  <r>
    <d v="2002-09-14T00:00:00"/>
    <x v="67"/>
    <x v="16"/>
    <n v="655"/>
    <n v="274"/>
    <n v="0"/>
    <n v="0"/>
    <n v="855"/>
    <n v="56"/>
    <n v="6"/>
    <n v="1607"/>
    <n v="40"/>
    <n v="0"/>
  </r>
  <r>
    <d v="2002-09-15T00:00:00"/>
    <x v="63"/>
    <x v="16"/>
    <n v="1131"/>
    <n v="489"/>
    <n v="0"/>
    <n v="0"/>
    <n v="841"/>
    <n v="143"/>
    <n v="11"/>
    <n v="1277"/>
    <n v="105"/>
    <n v="0"/>
  </r>
  <r>
    <d v="2002-09-16T00:00:00"/>
    <x v="64"/>
    <x v="16"/>
    <n v="1604"/>
    <n v="520"/>
    <n v="0"/>
    <n v="0"/>
    <n v="464"/>
    <n v="101"/>
    <n v="16"/>
    <n v="735"/>
    <n v="58"/>
    <n v="0"/>
  </r>
  <r>
    <d v="2002-09-17T00:00:00"/>
    <x v="65"/>
    <x v="16"/>
    <n v="2206"/>
    <n v="288"/>
    <n v="0"/>
    <n v="0"/>
    <n v="525"/>
    <n v="105"/>
    <n v="9"/>
    <n v="541"/>
    <n v="80"/>
    <n v="0"/>
  </r>
  <r>
    <d v="2002-09-18T00:00:00"/>
    <x v="0"/>
    <x v="16"/>
    <n v="2752"/>
    <n v="425"/>
    <n v="0"/>
    <n v="0"/>
    <n v="281"/>
    <n v="70"/>
    <n v="16"/>
    <n v="482"/>
    <n v="62"/>
    <n v="0"/>
  </r>
  <r>
    <d v="2002-09-19T00:00:00"/>
    <x v="1"/>
    <x v="16"/>
    <n v="3128"/>
    <n v="348"/>
    <n v="0"/>
    <n v="0"/>
    <n v="722"/>
    <n v="30"/>
    <n v="13"/>
    <n v="531"/>
    <n v="9"/>
    <n v="0"/>
  </r>
  <r>
    <d v="2002-09-20T00:00:00"/>
    <x v="2"/>
    <x v="16"/>
    <n v="3709"/>
    <n v="328"/>
    <n v="0"/>
    <n v="0"/>
    <n v="1043"/>
    <n v="55"/>
    <n v="13"/>
    <n v="388"/>
    <n v="15"/>
    <n v="0"/>
  </r>
  <r>
    <d v="2002-09-21T00:00:00"/>
    <x v="3"/>
    <x v="16"/>
    <n v="3291"/>
    <n v="314"/>
    <n v="0"/>
    <n v="0"/>
    <n v="637"/>
    <n v="33"/>
    <n v="2"/>
    <n v="396"/>
    <n v="25"/>
    <n v="0"/>
  </r>
  <r>
    <d v="2002-09-22T00:00:00"/>
    <x v="4"/>
    <x v="16"/>
    <n v="2611"/>
    <n v="310"/>
    <n v="0"/>
    <n v="0"/>
    <n v="392"/>
    <n v="33"/>
    <n v="10"/>
    <n v="406"/>
    <n v="19"/>
    <n v="0"/>
  </r>
  <r>
    <d v="2002-09-23T00:00:00"/>
    <x v="5"/>
    <x v="16"/>
    <n v="2912"/>
    <n v="421"/>
    <n v="0"/>
    <n v="1"/>
    <n v="411"/>
    <n v="62"/>
    <n v="23"/>
    <n v="356"/>
    <n v="20"/>
    <n v="0"/>
  </r>
  <r>
    <d v="2002-09-24T00:00:00"/>
    <x v="6"/>
    <x v="16"/>
    <n v="2789"/>
    <n v="401"/>
    <n v="0"/>
    <n v="0"/>
    <n v="405"/>
    <n v="48"/>
    <n v="24"/>
    <n v="340"/>
    <n v="29"/>
    <n v="0"/>
  </r>
  <r>
    <d v="2002-09-25T00:00:00"/>
    <x v="7"/>
    <x v="16"/>
    <n v="2207"/>
    <n v="419"/>
    <n v="3"/>
    <n v="0"/>
    <n v="423"/>
    <n v="72"/>
    <n v="18"/>
    <n v="234"/>
    <n v="35"/>
    <n v="0"/>
  </r>
  <r>
    <d v="2002-09-26T00:00:00"/>
    <x v="8"/>
    <x v="16"/>
    <n v="888"/>
    <n v="302"/>
    <n v="0"/>
    <n v="1"/>
    <n v="1138"/>
    <n v="80"/>
    <n v="18"/>
    <n v="304"/>
    <n v="50"/>
    <n v="0"/>
  </r>
  <r>
    <d v="2002-09-27T00:00:00"/>
    <x v="9"/>
    <x v="16"/>
    <n v="947"/>
    <n v="281"/>
    <n v="0"/>
    <n v="0"/>
    <n v="620"/>
    <n v="31"/>
    <n v="5"/>
    <n v="282"/>
    <n v="12"/>
    <n v="0"/>
  </r>
  <r>
    <d v="2002-09-28T00:00:00"/>
    <x v="10"/>
    <x v="16"/>
    <n v="888"/>
    <n v="306"/>
    <n v="0"/>
    <n v="0"/>
    <n v="608"/>
    <n v="34"/>
    <n v="15"/>
    <n v="432"/>
    <n v="12"/>
    <n v="0"/>
  </r>
  <r>
    <d v="2002-09-29T00:00:00"/>
    <x v="11"/>
    <x v="16"/>
    <n v="1142"/>
    <n v="300"/>
    <n v="0"/>
    <n v="2"/>
    <n v="745"/>
    <n v="31"/>
    <n v="7"/>
    <n v="341"/>
    <n v="6"/>
    <n v="0"/>
  </r>
  <r>
    <d v="2002-09-30T00:00:00"/>
    <x v="12"/>
    <x v="16"/>
    <n v="676"/>
    <n v="163"/>
    <n v="0"/>
    <n v="0"/>
    <n v="561"/>
    <n v="18"/>
    <n v="7"/>
    <n v="388"/>
    <n v="8"/>
    <n v="0"/>
  </r>
  <r>
    <d v="2002-10-01T00:00:00"/>
    <x v="13"/>
    <x v="16"/>
    <n v="484"/>
    <n v="151"/>
    <n v="0"/>
    <n v="0"/>
    <n v="468"/>
    <n v="41"/>
    <n v="11"/>
    <n v="682"/>
    <n v="63"/>
    <n v="0"/>
  </r>
  <r>
    <d v="2002-10-02T00:00:00"/>
    <x v="14"/>
    <x v="16"/>
    <n v="806"/>
    <n v="203"/>
    <n v="0"/>
    <n v="0"/>
    <n v="763"/>
    <n v="56"/>
    <n v="16"/>
    <n v="706"/>
    <n v="63"/>
    <n v="0"/>
  </r>
  <r>
    <d v="2002-10-03T00:00:00"/>
    <x v="15"/>
    <x v="16"/>
    <n v="1194"/>
    <n v="199"/>
    <n v="0"/>
    <n v="0"/>
    <n v="538"/>
    <n v="38"/>
    <n v="9"/>
    <n v="669"/>
    <n v="33"/>
    <n v="0"/>
  </r>
  <r>
    <d v="2002-10-04T00:00:00"/>
    <x v="16"/>
    <x v="16"/>
    <n v="629"/>
    <n v="103"/>
    <n v="0"/>
    <n v="0"/>
    <n v="584"/>
    <n v="29"/>
    <n v="2"/>
    <n v="524"/>
    <n v="40"/>
    <n v="0"/>
  </r>
  <r>
    <d v="2002-10-05T00:00:00"/>
    <x v="17"/>
    <x v="16"/>
    <n v="628"/>
    <n v="95"/>
    <n v="0"/>
    <n v="0"/>
    <n v="891"/>
    <n v="12"/>
    <n v="2"/>
    <n v="543"/>
    <n v="8"/>
    <n v="0"/>
  </r>
  <r>
    <d v="2002-10-06T00:00:00"/>
    <x v="18"/>
    <x v="16"/>
    <n v="914"/>
    <n v="101"/>
    <n v="0"/>
    <n v="0"/>
    <n v="873"/>
    <n v="12"/>
    <n v="2"/>
    <n v="622"/>
    <n v="13"/>
    <n v="0"/>
  </r>
  <r>
    <d v="2002-10-07T00:00:00"/>
    <x v="19"/>
    <x v="16"/>
    <n v="633"/>
    <n v="83"/>
    <n v="0"/>
    <n v="0"/>
    <n v="791"/>
    <n v="21"/>
    <n v="0"/>
    <n v="580"/>
    <n v="23"/>
    <n v="0"/>
  </r>
  <r>
    <d v="2002-10-08T00:00:00"/>
    <x v="20"/>
    <x v="16"/>
    <n v="418"/>
    <n v="70"/>
    <n v="0"/>
    <n v="0"/>
    <n v="453"/>
    <n v="14"/>
    <n v="2"/>
    <n v="869"/>
    <n v="32"/>
    <n v="0"/>
  </r>
  <r>
    <d v="2002-10-09T00:00:00"/>
    <x v="21"/>
    <x v="16"/>
    <n v="512"/>
    <n v="57"/>
    <n v="0"/>
    <n v="0"/>
    <n v="737"/>
    <n v="39"/>
    <n v="0"/>
    <n v="953"/>
    <n v="67"/>
    <n v="0"/>
  </r>
  <r>
    <d v="2002-10-10T00:00:00"/>
    <x v="22"/>
    <x v="16"/>
    <n v="746"/>
    <n v="30"/>
    <n v="0"/>
    <n v="0"/>
    <n v="937"/>
    <n v="55"/>
    <n v="1"/>
    <n v="726"/>
    <n v="68"/>
    <n v="0"/>
  </r>
  <r>
    <d v="2002-10-11T00:00:00"/>
    <x v="23"/>
    <x v="16"/>
    <n v="815"/>
    <n v="20"/>
    <n v="0"/>
    <n v="0"/>
    <n v="755"/>
    <n v="47"/>
    <n v="4"/>
    <n v="454"/>
    <n v="33"/>
    <n v="0"/>
  </r>
  <r>
    <d v="2002-10-12T00:00:00"/>
    <x v="24"/>
    <x v="16"/>
    <n v="540"/>
    <n v="13"/>
    <n v="0"/>
    <n v="0"/>
    <n v="839"/>
    <n v="65"/>
    <n v="3"/>
    <n v="469"/>
    <n v="38"/>
    <n v="0"/>
  </r>
  <r>
    <d v="2002-10-13T00:00:00"/>
    <x v="25"/>
    <x v="16"/>
    <n v="512"/>
    <n v="11"/>
    <n v="0"/>
    <n v="0"/>
    <n v="1069"/>
    <n v="9"/>
    <n v="2"/>
    <n v="551"/>
    <n v="3"/>
    <n v="0"/>
  </r>
  <r>
    <d v="2002-10-14T00:00:00"/>
    <x v="26"/>
    <x v="16"/>
    <n v="439"/>
    <n v="11"/>
    <n v="0"/>
    <n v="0"/>
    <n v="979"/>
    <n v="28"/>
    <n v="2"/>
    <n v="457"/>
    <n v="7"/>
    <n v="0"/>
  </r>
  <r>
    <d v="2002-10-15T00:00:00"/>
    <x v="27"/>
    <x v="16"/>
    <n v="331"/>
    <n v="14"/>
    <n v="0"/>
    <n v="0"/>
    <n v="804"/>
    <n v="32"/>
    <n v="0"/>
    <n v="377"/>
    <n v="11"/>
    <n v="0"/>
  </r>
  <r>
    <d v="2002-10-16T00:00:00"/>
    <x v="28"/>
    <x v="16"/>
    <n v="421"/>
    <n v="13"/>
    <n v="0"/>
    <n v="0"/>
    <n v="627"/>
    <n v="18"/>
    <n v="2"/>
    <n v="312"/>
    <n v="7"/>
    <n v="0"/>
  </r>
  <r>
    <d v="2002-10-17T00:00:00"/>
    <x v="29"/>
    <x v="16"/>
    <n v="452"/>
    <n v="35"/>
    <n v="0"/>
    <n v="0"/>
    <n v="691"/>
    <n v="52"/>
    <n v="2"/>
    <n v="166"/>
    <n v="33"/>
    <n v="0"/>
  </r>
  <r>
    <d v="2002-10-18T00:00:00"/>
    <x v="30"/>
    <x v="16"/>
    <n v="653"/>
    <n v="28"/>
    <n v="0"/>
    <n v="0"/>
    <n v="863"/>
    <n v="52"/>
    <n v="0"/>
    <n v="95"/>
    <n v="0"/>
    <n v="0"/>
  </r>
  <r>
    <d v="2002-10-19T00:00:00"/>
    <x v="31"/>
    <x v="16"/>
    <n v="551"/>
    <n v="24"/>
    <n v="0"/>
    <n v="0"/>
    <n v="660"/>
    <n v="62"/>
    <n v="4"/>
    <n v="86"/>
    <n v="9"/>
    <n v="0"/>
  </r>
  <r>
    <d v="2002-10-20T00:00:00"/>
    <x v="32"/>
    <x v="16"/>
    <n v="579"/>
    <n v="44"/>
    <n v="0"/>
    <n v="0"/>
    <n v="893"/>
    <n v="75"/>
    <n v="2"/>
    <n v="82"/>
    <n v="12"/>
    <n v="0"/>
  </r>
  <r>
    <d v="2002-10-21T00:00:00"/>
    <x v="33"/>
    <x v="16"/>
    <n v="453"/>
    <n v="51"/>
    <n v="0"/>
    <n v="0"/>
    <n v="653"/>
    <n v="41"/>
    <n v="4"/>
    <n v="78"/>
    <n v="1"/>
    <n v="0"/>
  </r>
  <r>
    <d v="2002-10-22T00:00:00"/>
    <x v="34"/>
    <x v="16"/>
    <n v="213"/>
    <n v="33"/>
    <n v="0"/>
    <n v="0"/>
    <n v="438"/>
    <n v="30"/>
    <n v="4"/>
    <n v="35"/>
    <n v="0"/>
    <n v="0"/>
  </r>
  <r>
    <d v="2002-10-23T00:00:00"/>
    <x v="35"/>
    <x v="16"/>
    <n v="161"/>
    <n v="19"/>
    <n v="0"/>
    <n v="0"/>
    <n v="347"/>
    <n v="19"/>
    <n v="2"/>
    <n v="26"/>
    <n v="0"/>
    <n v="0"/>
  </r>
  <r>
    <d v="2002-10-24T00:00:00"/>
    <x v="36"/>
    <x v="16"/>
    <n v="74"/>
    <n v="13"/>
    <n v="0"/>
    <n v="0"/>
    <n v="224"/>
    <n v="11"/>
    <n v="2"/>
    <n v="6"/>
    <n v="1"/>
    <n v="0"/>
  </r>
  <r>
    <d v="2002-10-25T00:00:00"/>
    <x v="37"/>
    <x v="16"/>
    <n v="85"/>
    <n v="16"/>
    <n v="0"/>
    <n v="0"/>
    <n v="258"/>
    <n v="15"/>
    <n v="1"/>
    <n v="10"/>
    <n v="2"/>
    <n v="0"/>
  </r>
  <r>
    <d v="2002-10-26T00:00:00"/>
    <x v="38"/>
    <x v="16"/>
    <n v="62"/>
    <n v="31"/>
    <n v="0"/>
    <n v="0"/>
    <n v="222"/>
    <n v="14"/>
    <n v="7"/>
    <n v="7"/>
    <n v="0"/>
    <n v="0"/>
  </r>
  <r>
    <d v="2002-10-27T00:00:00"/>
    <x v="39"/>
    <x v="16"/>
    <n v="54"/>
    <n v="21"/>
    <n v="0"/>
    <n v="0"/>
    <n v="179"/>
    <n v="12"/>
    <n v="5"/>
    <n v="7"/>
    <n v="3"/>
    <n v="0"/>
  </r>
  <r>
    <d v="2002-10-28T00:00:00"/>
    <x v="40"/>
    <x v="16"/>
    <n v="111"/>
    <n v="37"/>
    <n v="0"/>
    <n v="1"/>
    <n v="285"/>
    <n v="11"/>
    <n v="1"/>
    <n v="7"/>
    <n v="1"/>
    <n v="0"/>
  </r>
  <r>
    <d v="2002-10-29T00:00:00"/>
    <x v="41"/>
    <x v="16"/>
    <n v="65"/>
    <n v="9"/>
    <n v="0"/>
    <n v="0"/>
    <n v="160"/>
    <n v="6"/>
    <n v="0"/>
    <n v="3"/>
    <n v="0"/>
    <n v="0"/>
  </r>
  <r>
    <d v="2002-10-30T00:00:00"/>
    <x v="42"/>
    <x v="16"/>
    <n v="40"/>
    <n v="3"/>
    <n v="0"/>
    <n v="0"/>
    <n v="103"/>
    <n v="2"/>
    <n v="0"/>
    <n v="0"/>
    <n v="0"/>
    <n v="0"/>
  </r>
  <r>
    <d v="2002-10-31T00:00:00"/>
    <x v="43"/>
    <x v="16"/>
    <n v="10"/>
    <n v="2"/>
    <n v="0"/>
    <n v="0"/>
    <n v="63"/>
    <n v="0"/>
    <n v="0"/>
    <n v="1"/>
    <n v="0"/>
    <n v="0"/>
  </r>
  <r>
    <d v="2002-11-01T00:00:00"/>
    <x v="44"/>
    <x v="16"/>
    <n v="11"/>
    <n v="1"/>
    <n v="0"/>
    <n v="0"/>
    <n v="52"/>
    <n v="1"/>
    <n v="0"/>
    <n v="0"/>
    <n v="0"/>
    <n v="0"/>
  </r>
  <r>
    <d v="2002-11-02T00:00:00"/>
    <x v="45"/>
    <x v="16"/>
    <n v="5"/>
    <n v="3"/>
    <n v="0"/>
    <n v="0"/>
    <n v="26"/>
    <n v="1"/>
    <n v="1"/>
    <n v="0"/>
    <n v="0"/>
    <n v="0"/>
  </r>
  <r>
    <d v="2002-11-03T00:00:00"/>
    <x v="46"/>
    <x v="16"/>
    <n v="24"/>
    <n v="3"/>
    <n v="0"/>
    <n v="0"/>
    <n v="16"/>
    <n v="0"/>
    <n v="0"/>
    <n v="1"/>
    <n v="0"/>
    <n v="0"/>
  </r>
  <r>
    <d v="2002-11-04T00:00:00"/>
    <x v="47"/>
    <x v="16"/>
    <n v="30"/>
    <n v="0"/>
    <n v="0"/>
    <n v="0"/>
    <n v="15"/>
    <n v="1"/>
    <n v="1"/>
    <n v="1"/>
    <n v="0"/>
    <n v="0"/>
  </r>
  <r>
    <d v="2002-11-05T00:00:00"/>
    <x v="48"/>
    <x v="16"/>
    <n v="59"/>
    <n v="5"/>
    <n v="0"/>
    <n v="0"/>
    <n v="26"/>
    <n v="0"/>
    <n v="0"/>
    <n v="3"/>
    <n v="0"/>
    <n v="0"/>
  </r>
  <r>
    <d v="2002-11-06T00:00:00"/>
    <x v="49"/>
    <x v="16"/>
    <n v="362"/>
    <n v="4"/>
    <n v="0"/>
    <n v="3"/>
    <n v="79"/>
    <n v="1"/>
    <n v="0"/>
    <n v="11"/>
    <n v="5"/>
    <n v="0"/>
  </r>
  <r>
    <d v="2002-11-07T00:00:00"/>
    <x v="50"/>
    <x v="16"/>
    <n v="1177"/>
    <n v="21"/>
    <n v="0"/>
    <n v="4"/>
    <n v="88"/>
    <n v="9"/>
    <n v="0"/>
    <n v="37"/>
    <n v="0"/>
    <n v="0"/>
  </r>
  <r>
    <d v="2002-11-08T00:00:00"/>
    <x v="51"/>
    <x v="16"/>
    <n v="554"/>
    <n v="50"/>
    <n v="0"/>
    <n v="18"/>
    <n v="85"/>
    <n v="8"/>
    <n v="1"/>
    <n v="162"/>
    <n v="6"/>
    <n v="0"/>
  </r>
  <r>
    <d v="2002-11-09T00:00:00"/>
    <x v="52"/>
    <x v="16"/>
    <n v="601"/>
    <n v="105"/>
    <n v="0"/>
    <n v="32"/>
    <n v="155"/>
    <n v="9"/>
    <n v="6"/>
    <n v="456"/>
    <n v="26"/>
    <n v="0"/>
  </r>
  <r>
    <d v="2002-11-10T00:00:00"/>
    <x v="53"/>
    <x v="16"/>
    <n v="231"/>
    <n v="43"/>
    <n v="0"/>
    <n v="7"/>
    <n v="15"/>
    <n v="5"/>
    <n v="26"/>
    <n v="130"/>
    <n v="35"/>
    <n v="0"/>
  </r>
  <r>
    <d v="2002-11-11T00:00:00"/>
    <x v="54"/>
    <x v="16"/>
    <n v="73"/>
    <n v="24"/>
    <n v="0"/>
    <n v="19"/>
    <n v="15"/>
    <n v="4"/>
    <n v="10"/>
    <n v="30"/>
    <n v="7"/>
    <n v="0"/>
  </r>
  <r>
    <d v="2003-09-01T00:00:00"/>
    <x v="80"/>
    <x v="17"/>
    <m/>
    <m/>
    <m/>
    <m/>
    <m/>
    <m/>
    <m/>
    <m/>
    <m/>
    <m/>
  </r>
  <r>
    <d v="2003-09-02T00:00:00"/>
    <x v="75"/>
    <x v="17"/>
    <m/>
    <m/>
    <m/>
    <m/>
    <m/>
    <m/>
    <m/>
    <m/>
    <m/>
    <m/>
  </r>
  <r>
    <d v="2003-09-03T00:00:00"/>
    <x v="76"/>
    <x v="17"/>
    <m/>
    <m/>
    <m/>
    <m/>
    <m/>
    <m/>
    <m/>
    <m/>
    <m/>
    <m/>
  </r>
  <r>
    <d v="2003-09-04T00:00:00"/>
    <x v="77"/>
    <x v="17"/>
    <n v="0"/>
    <n v="0"/>
    <n v="0"/>
    <n v="0"/>
    <n v="9"/>
    <n v="2"/>
    <n v="0"/>
    <n v="0"/>
    <n v="0"/>
    <n v="0"/>
  </r>
  <r>
    <d v="2003-09-04T00:00:00"/>
    <x v="77"/>
    <x v="17"/>
    <n v="473"/>
    <n v="1"/>
    <n v="2"/>
    <n v="0"/>
    <n v="46"/>
    <n v="12"/>
    <n v="367"/>
    <n v="10642"/>
    <n v="2"/>
    <n v="0"/>
  </r>
  <r>
    <d v="2003-09-04T00:00:00"/>
    <x v="77"/>
    <x v="17"/>
    <n v="30"/>
    <n v="12"/>
    <n v="0"/>
    <n v="1"/>
    <n v="12"/>
    <n v="21"/>
    <n v="3"/>
    <n v="485"/>
    <n v="51"/>
    <n v="0"/>
  </r>
  <r>
    <d v="2003-09-05T00:00:00"/>
    <x v="78"/>
    <x v="17"/>
    <n v="110"/>
    <n v="45"/>
    <n v="0"/>
    <n v="0"/>
    <n v="40"/>
    <n v="85"/>
    <n v="11"/>
    <n v="2050"/>
    <n v="123"/>
    <n v="0"/>
  </r>
  <r>
    <d v="2003-09-06T00:00:00"/>
    <x v="79"/>
    <x v="17"/>
    <n v="106"/>
    <n v="50"/>
    <n v="0"/>
    <n v="0"/>
    <n v="14"/>
    <n v="42"/>
    <n v="6"/>
    <n v="873"/>
    <n v="54"/>
    <n v="0"/>
  </r>
  <r>
    <d v="2003-09-07T00:00:00"/>
    <x v="71"/>
    <x v="17"/>
    <n v="1299"/>
    <n v="81"/>
    <n v="0"/>
    <n v="1"/>
    <n v="76"/>
    <n v="89"/>
    <n v="6"/>
    <n v="1697"/>
    <n v="80"/>
    <n v="0"/>
  </r>
  <r>
    <d v="2003-09-08T00:00:00"/>
    <x v="72"/>
    <x v="17"/>
    <n v="1578"/>
    <n v="82"/>
    <n v="0"/>
    <n v="0"/>
    <n v="115"/>
    <n v="99"/>
    <n v="9"/>
    <n v="936"/>
    <n v="49"/>
    <n v="0"/>
  </r>
  <r>
    <d v="2003-09-09T00:00:00"/>
    <x v="73"/>
    <x v="17"/>
    <n v="1471"/>
    <n v="95"/>
    <n v="0"/>
    <n v="0"/>
    <n v="252"/>
    <n v="188"/>
    <n v="4"/>
    <n v="855"/>
    <n v="51"/>
    <n v="0"/>
  </r>
  <r>
    <d v="2003-09-10T00:00:00"/>
    <x v="74"/>
    <x v="17"/>
    <n v="800"/>
    <n v="45"/>
    <n v="0"/>
    <n v="0"/>
    <n v="1101"/>
    <n v="52"/>
    <n v="5"/>
    <n v="644"/>
    <n v="22"/>
    <n v="0"/>
  </r>
  <r>
    <d v="2003-09-11T00:00:00"/>
    <x v="68"/>
    <x v="17"/>
    <n v="1792"/>
    <n v="87"/>
    <n v="0"/>
    <n v="0"/>
    <n v="531"/>
    <n v="119"/>
    <n v="5"/>
    <n v="594"/>
    <n v="22"/>
    <n v="0"/>
  </r>
  <r>
    <d v="2003-09-12T00:00:00"/>
    <x v="69"/>
    <x v="17"/>
    <n v="1459"/>
    <n v="45"/>
    <n v="0"/>
    <n v="0"/>
    <n v="782"/>
    <n v="42"/>
    <n v="2"/>
    <n v="544"/>
    <n v="13"/>
    <n v="0"/>
  </r>
  <r>
    <d v="2003-09-13T00:00:00"/>
    <x v="70"/>
    <x v="17"/>
    <n v="1706"/>
    <n v="68"/>
    <n v="0"/>
    <n v="0"/>
    <n v="644"/>
    <n v="58"/>
    <n v="4"/>
    <n v="574"/>
    <n v="19"/>
    <n v="0"/>
  </r>
  <r>
    <d v="2003-09-14T00:00:00"/>
    <x v="67"/>
    <x v="17"/>
    <n v="1728"/>
    <n v="65"/>
    <n v="0"/>
    <n v="0"/>
    <n v="336"/>
    <n v="54"/>
    <n v="6"/>
    <n v="899"/>
    <n v="61"/>
    <n v="0"/>
  </r>
  <r>
    <d v="2003-09-15T00:00:00"/>
    <x v="63"/>
    <x v="17"/>
    <n v="2008"/>
    <n v="92"/>
    <n v="0"/>
    <n v="0"/>
    <n v="381"/>
    <n v="71"/>
    <n v="3"/>
    <n v="936"/>
    <n v="40"/>
    <n v="0"/>
  </r>
  <r>
    <d v="2003-09-16T00:00:00"/>
    <x v="64"/>
    <x v="17"/>
    <n v="2320"/>
    <n v="92"/>
    <n v="1"/>
    <n v="0"/>
    <n v="287"/>
    <n v="57"/>
    <n v="5"/>
    <n v="831"/>
    <n v="42"/>
    <n v="0"/>
  </r>
  <r>
    <d v="2003-09-17T00:00:00"/>
    <x v="65"/>
    <x v="17"/>
    <n v="2853"/>
    <n v="100"/>
    <n v="0"/>
    <n v="0"/>
    <n v="213"/>
    <n v="56"/>
    <n v="3"/>
    <n v="743"/>
    <n v="33"/>
    <n v="0"/>
  </r>
  <r>
    <d v="2003-09-18T00:00:00"/>
    <x v="0"/>
    <x v="17"/>
    <n v="2106"/>
    <n v="90"/>
    <n v="0"/>
    <n v="0"/>
    <n v="240"/>
    <n v="75"/>
    <n v="2"/>
    <n v="485"/>
    <n v="14"/>
    <n v="0"/>
  </r>
  <r>
    <d v="2003-09-19T00:00:00"/>
    <x v="1"/>
    <x v="17"/>
    <n v="3616"/>
    <n v="141"/>
    <n v="0"/>
    <n v="0"/>
    <n v="275"/>
    <n v="112"/>
    <n v="6"/>
    <n v="655"/>
    <n v="22"/>
    <n v="0"/>
  </r>
  <r>
    <d v="2003-09-20T00:00:00"/>
    <x v="2"/>
    <x v="17"/>
    <n v="2685"/>
    <n v="112"/>
    <n v="0"/>
    <n v="1"/>
    <n v="367"/>
    <n v="75"/>
    <n v="3"/>
    <n v="679"/>
    <n v="33"/>
    <n v="0"/>
  </r>
  <r>
    <d v="2003-09-21T00:00:00"/>
    <x v="3"/>
    <x v="17"/>
    <n v="3003"/>
    <n v="104"/>
    <n v="0"/>
    <n v="0"/>
    <n v="339"/>
    <n v="95"/>
    <n v="3"/>
    <n v="446"/>
    <n v="21"/>
    <n v="0"/>
  </r>
  <r>
    <d v="2003-09-22T00:00:00"/>
    <x v="4"/>
    <x v="17"/>
    <n v="2656"/>
    <n v="81"/>
    <n v="0"/>
    <n v="0"/>
    <n v="246"/>
    <n v="60"/>
    <n v="3"/>
    <n v="682"/>
    <n v="31"/>
    <n v="0"/>
  </r>
  <r>
    <d v="2003-09-23T00:00:00"/>
    <x v="5"/>
    <x v="17"/>
    <n v="2860"/>
    <n v="100"/>
    <n v="1"/>
    <n v="1"/>
    <n v="248"/>
    <n v="67"/>
    <n v="3"/>
    <n v="478"/>
    <n v="17"/>
    <n v="0"/>
  </r>
  <r>
    <d v="2003-09-24T00:00:00"/>
    <x v="6"/>
    <x v="17"/>
    <n v="3553"/>
    <n v="186"/>
    <n v="0"/>
    <n v="0"/>
    <n v="501"/>
    <n v="121"/>
    <n v="1"/>
    <n v="501"/>
    <n v="33"/>
    <n v="0"/>
  </r>
  <r>
    <d v="2003-09-25T00:00:00"/>
    <x v="7"/>
    <x v="17"/>
    <n v="1926"/>
    <n v="188"/>
    <n v="0"/>
    <n v="0"/>
    <n v="1524"/>
    <n v="156"/>
    <n v="2"/>
    <n v="420"/>
    <n v="41"/>
    <n v="0"/>
  </r>
  <r>
    <d v="2003-09-26T00:00:00"/>
    <x v="8"/>
    <x v="17"/>
    <n v="2367"/>
    <n v="174"/>
    <n v="0"/>
    <n v="1"/>
    <n v="1240"/>
    <n v="176"/>
    <n v="0"/>
    <n v="395"/>
    <n v="11"/>
    <n v="0"/>
  </r>
  <r>
    <d v="2003-09-27T00:00:00"/>
    <x v="9"/>
    <x v="17"/>
    <n v="1756"/>
    <n v="174"/>
    <n v="0"/>
    <n v="0"/>
    <n v="761"/>
    <n v="141"/>
    <n v="4"/>
    <n v="386"/>
    <n v="19"/>
    <n v="0"/>
  </r>
  <r>
    <d v="2003-09-28T00:00:00"/>
    <x v="10"/>
    <x v="17"/>
    <n v="2128"/>
    <n v="224"/>
    <n v="0"/>
    <n v="0"/>
    <n v="1007"/>
    <n v="228"/>
    <n v="10"/>
    <n v="580"/>
    <n v="24"/>
    <n v="0"/>
  </r>
  <r>
    <d v="2003-09-29T00:00:00"/>
    <x v="11"/>
    <x v="17"/>
    <n v="2430"/>
    <n v="208"/>
    <n v="0"/>
    <n v="0"/>
    <n v="2690"/>
    <n v="282"/>
    <n v="3"/>
    <n v="668"/>
    <n v="23"/>
    <n v="0"/>
  </r>
  <r>
    <d v="2003-09-30T00:00:00"/>
    <x v="12"/>
    <x v="17"/>
    <n v="1494"/>
    <n v="187"/>
    <n v="1"/>
    <n v="0"/>
    <n v="2827"/>
    <n v="291"/>
    <n v="3"/>
    <n v="353"/>
    <n v="37"/>
    <n v="0"/>
  </r>
  <r>
    <d v="2003-10-01T00:00:00"/>
    <x v="13"/>
    <x v="17"/>
    <n v="2149"/>
    <n v="217"/>
    <n v="0"/>
    <n v="0"/>
    <n v="1833"/>
    <n v="198"/>
    <n v="3"/>
    <n v="410"/>
    <n v="78"/>
    <n v="0"/>
  </r>
  <r>
    <d v="2003-10-02T00:00:00"/>
    <x v="14"/>
    <x v="17"/>
    <n v="1988"/>
    <n v="151"/>
    <n v="0"/>
    <n v="0"/>
    <n v="1761"/>
    <n v="200"/>
    <n v="7"/>
    <n v="659"/>
    <n v="44"/>
    <n v="0"/>
  </r>
  <r>
    <d v="2003-10-03T00:00:00"/>
    <x v="15"/>
    <x v="17"/>
    <n v="2474"/>
    <n v="223"/>
    <n v="1"/>
    <n v="1"/>
    <n v="2483"/>
    <n v="339"/>
    <n v="7"/>
    <n v="649"/>
    <n v="38"/>
    <n v="0"/>
  </r>
  <r>
    <d v="2003-10-04T00:00:00"/>
    <x v="16"/>
    <x v="17"/>
    <n v="2747"/>
    <n v="163"/>
    <n v="0"/>
    <n v="3"/>
    <n v="2517"/>
    <n v="286"/>
    <n v="3"/>
    <n v="465"/>
    <n v="11"/>
    <n v="0"/>
  </r>
  <r>
    <d v="2003-10-05T00:00:00"/>
    <x v="17"/>
    <x v="17"/>
    <n v="2302"/>
    <n v="119"/>
    <n v="0"/>
    <n v="1"/>
    <n v="2290"/>
    <n v="284"/>
    <n v="5"/>
    <n v="401"/>
    <n v="12"/>
    <n v="0"/>
  </r>
  <r>
    <d v="2003-10-06T00:00:00"/>
    <x v="18"/>
    <x v="17"/>
    <n v="2610"/>
    <n v="69"/>
    <n v="0"/>
    <n v="3"/>
    <n v="707"/>
    <n v="91"/>
    <n v="3"/>
    <n v="430"/>
    <n v="11"/>
    <n v="0"/>
  </r>
  <r>
    <d v="2003-10-07T00:00:00"/>
    <x v="19"/>
    <x v="17"/>
    <n v="1084"/>
    <n v="34"/>
    <n v="0"/>
    <n v="0"/>
    <n v="449"/>
    <n v="20"/>
    <n v="0"/>
    <n v="126"/>
    <n v="4"/>
    <n v="0"/>
  </r>
  <r>
    <d v="2003-10-08T00:00:00"/>
    <x v="20"/>
    <x v="17"/>
    <n v="1382"/>
    <n v="68"/>
    <n v="1"/>
    <n v="11"/>
    <n v="2270"/>
    <n v="189"/>
    <n v="2"/>
    <n v="123"/>
    <n v="5"/>
    <n v="0"/>
  </r>
  <r>
    <d v="2003-10-09T00:00:00"/>
    <x v="21"/>
    <x v="17"/>
    <n v="2862"/>
    <n v="133"/>
    <n v="0"/>
    <n v="9"/>
    <n v="1922"/>
    <n v="201"/>
    <n v="3"/>
    <n v="309"/>
    <n v="23"/>
    <n v="0"/>
  </r>
  <r>
    <d v="2003-10-10T00:00:00"/>
    <x v="22"/>
    <x v="17"/>
    <n v="2110"/>
    <n v="125"/>
    <n v="0"/>
    <n v="1"/>
    <n v="1189"/>
    <n v="156"/>
    <n v="11"/>
    <n v="445"/>
    <n v="30"/>
    <n v="0"/>
  </r>
  <r>
    <d v="2003-10-11T00:00:00"/>
    <x v="23"/>
    <x v="17"/>
    <n v="662"/>
    <n v="52"/>
    <n v="0"/>
    <n v="1"/>
    <n v="497"/>
    <n v="70"/>
    <n v="12"/>
    <n v="664"/>
    <n v="38"/>
    <n v="0"/>
  </r>
  <r>
    <d v="2003-10-12T00:00:00"/>
    <x v="24"/>
    <x v="17"/>
    <n v="1019"/>
    <n v="12"/>
    <n v="0"/>
    <n v="1"/>
    <n v="589"/>
    <n v="112"/>
    <n v="0"/>
    <n v="157"/>
    <n v="0"/>
    <n v="0"/>
  </r>
  <r>
    <d v="2003-10-13T00:00:00"/>
    <x v="25"/>
    <x v="17"/>
    <n v="887"/>
    <n v="29"/>
    <n v="0"/>
    <n v="1"/>
    <n v="131"/>
    <n v="22"/>
    <n v="3"/>
    <n v="567"/>
    <n v="2"/>
    <n v="0"/>
  </r>
  <r>
    <d v="2003-10-14T00:00:00"/>
    <x v="26"/>
    <x v="17"/>
    <n v="374"/>
    <n v="7"/>
    <n v="0"/>
    <n v="0"/>
    <n v="92"/>
    <n v="12"/>
    <n v="4"/>
    <n v="338"/>
    <n v="5"/>
    <n v="0"/>
  </r>
  <r>
    <d v="2003-10-15T00:00:00"/>
    <x v="27"/>
    <x v="17"/>
    <n v="402"/>
    <n v="26"/>
    <n v="0"/>
    <n v="0"/>
    <n v="143"/>
    <n v="38"/>
    <n v="4"/>
    <n v="781"/>
    <n v="9"/>
    <n v="0"/>
  </r>
  <r>
    <d v="2003-10-16T00:00:00"/>
    <x v="28"/>
    <x v="17"/>
    <n v="103.5"/>
    <n v="13.5"/>
    <n v="0"/>
    <n v="0"/>
    <n v="151.5"/>
    <n v="18"/>
    <n v="1.5"/>
    <n v="106.5"/>
    <n v="1.5"/>
    <n v="0"/>
  </r>
  <r>
    <d v="2003-10-17T00:00:00"/>
    <x v="29"/>
    <x v="17"/>
    <n v="51.75"/>
    <n v="6.75"/>
    <n v="0"/>
    <n v="0"/>
    <n v="75.75"/>
    <n v="9"/>
    <n v="0.75"/>
    <n v="53.25"/>
    <n v="0.75"/>
    <n v="0"/>
  </r>
  <r>
    <d v="2003-10-18T00:00:00"/>
    <x v="30"/>
    <x v="17"/>
    <n v="0"/>
    <n v="0"/>
    <n v="0"/>
    <n v="0"/>
    <n v="0"/>
    <n v="0"/>
    <n v="0"/>
    <n v="0"/>
    <n v="0"/>
    <n v="0"/>
  </r>
  <r>
    <d v="2003-10-19T00:00:00"/>
    <x v="31"/>
    <x v="17"/>
    <n v="0"/>
    <n v="0"/>
    <n v="0"/>
    <n v="0"/>
    <n v="0"/>
    <n v="0"/>
    <n v="0"/>
    <n v="0"/>
    <n v="0"/>
    <n v="0"/>
  </r>
  <r>
    <d v="2003-10-20T00:00:00"/>
    <x v="32"/>
    <x v="17"/>
    <n v="0"/>
    <n v="0"/>
    <n v="0"/>
    <n v="0"/>
    <n v="0"/>
    <n v="0"/>
    <n v="0"/>
    <n v="0"/>
    <n v="0"/>
    <n v="0"/>
  </r>
  <r>
    <d v="2003-10-21T00:00:00"/>
    <x v="33"/>
    <x v="17"/>
    <n v="0"/>
    <n v="0"/>
    <n v="0"/>
    <n v="0"/>
    <n v="0"/>
    <n v="0"/>
    <n v="0"/>
    <n v="0"/>
    <n v="0"/>
    <n v="0"/>
  </r>
  <r>
    <d v="2003-10-22T00:00:00"/>
    <x v="34"/>
    <x v="17"/>
    <n v="0"/>
    <n v="0"/>
    <n v="0"/>
    <n v="0"/>
    <n v="0"/>
    <n v="0"/>
    <n v="0"/>
    <n v="0"/>
    <n v="0"/>
    <n v="0"/>
  </r>
  <r>
    <d v="2003-10-23T00:00:00"/>
    <x v="35"/>
    <x v="17"/>
    <n v="0"/>
    <n v="0"/>
    <n v="0"/>
    <n v="0"/>
    <n v="0"/>
    <n v="0"/>
    <n v="0"/>
    <n v="0"/>
    <n v="0"/>
    <n v="0"/>
  </r>
  <r>
    <d v="2003-10-24T00:00:00"/>
    <x v="36"/>
    <x v="17"/>
    <n v="0"/>
    <n v="0"/>
    <n v="0"/>
    <n v="0"/>
    <n v="0"/>
    <n v="0"/>
    <n v="0"/>
    <n v="0"/>
    <n v="0"/>
    <n v="0"/>
  </r>
  <r>
    <d v="2003-10-25T00:00:00"/>
    <x v="37"/>
    <x v="17"/>
    <n v="114"/>
    <n v="4.25"/>
    <n v="0"/>
    <n v="1"/>
    <n v="118.25"/>
    <n v="7.5"/>
    <n v="1.75"/>
    <n v="7"/>
    <n v="0"/>
    <n v="0"/>
  </r>
  <r>
    <d v="2003-10-26T00:00:00"/>
    <x v="38"/>
    <x v="17"/>
    <n v="228"/>
    <n v="8.5"/>
    <n v="0"/>
    <n v="2"/>
    <n v="236.5"/>
    <n v="15"/>
    <n v="3.5"/>
    <n v="14"/>
    <n v="0"/>
    <n v="0"/>
  </r>
  <r>
    <d v="2003-10-27T00:00:00"/>
    <x v="39"/>
    <x v="17"/>
    <n v="342"/>
    <n v="12.75"/>
    <n v="0"/>
    <n v="3"/>
    <n v="354.75"/>
    <n v="22.5"/>
    <n v="5.25"/>
    <n v="21"/>
    <n v="0"/>
    <n v="0"/>
  </r>
  <r>
    <d v="2003-10-28T00:00:00"/>
    <x v="40"/>
    <x v="17"/>
    <n v="456"/>
    <n v="17"/>
    <n v="0"/>
    <n v="4"/>
    <n v="473"/>
    <n v="30"/>
    <n v="7"/>
    <n v="28"/>
    <n v="0"/>
    <n v="0"/>
  </r>
  <r>
    <d v="2003-10-29T00:00:00"/>
    <x v="41"/>
    <x v="17"/>
    <n v="462"/>
    <n v="29"/>
    <n v="0"/>
    <n v="5"/>
    <n v="614"/>
    <n v="34"/>
    <n v="2"/>
    <n v="25"/>
    <n v="0"/>
    <n v="0"/>
  </r>
  <r>
    <d v="2003-10-30T00:00:00"/>
    <x v="42"/>
    <x v="17"/>
    <n v="318"/>
    <n v="27"/>
    <n v="0"/>
    <n v="7"/>
    <n v="452"/>
    <n v="44"/>
    <n v="4"/>
    <n v="32"/>
    <n v="0"/>
    <n v="0"/>
  </r>
  <r>
    <d v="2003-10-31T00:00:00"/>
    <x v="43"/>
    <x v="17"/>
    <n v="235"/>
    <n v="29"/>
    <n v="0"/>
    <n v="18"/>
    <n v="597"/>
    <n v="58"/>
    <n v="3"/>
    <n v="38"/>
    <n v="0"/>
    <n v="0"/>
  </r>
  <r>
    <d v="2003-11-01T00:00:00"/>
    <x v="44"/>
    <x v="17"/>
    <n v="54"/>
    <n v="4"/>
    <n v="0"/>
    <n v="17"/>
    <n v="501"/>
    <n v="52"/>
    <n v="3"/>
    <n v="17"/>
    <n v="1"/>
    <n v="0"/>
  </r>
  <r>
    <d v="2003-11-02T00:00:00"/>
    <x v="45"/>
    <x v="17"/>
    <n v="42"/>
    <n v="7"/>
    <n v="0"/>
    <n v="21"/>
    <n v="275"/>
    <n v="2"/>
    <n v="2"/>
    <n v="15"/>
    <n v="0"/>
    <n v="0"/>
  </r>
  <r>
    <d v="2003-11-03T00:00:00"/>
    <x v="46"/>
    <x v="17"/>
    <n v="33"/>
    <n v="14"/>
    <n v="0"/>
    <n v="65"/>
    <n v="216"/>
    <n v="35"/>
    <n v="1"/>
    <n v="21"/>
    <n v="0"/>
    <n v="0"/>
  </r>
  <r>
    <d v="2003-11-04T00:00:00"/>
    <x v="47"/>
    <x v="17"/>
    <n v="9"/>
    <n v="6"/>
    <n v="0"/>
    <n v="16"/>
    <n v="89"/>
    <n v="24"/>
    <n v="0"/>
    <n v="12"/>
    <n v="0"/>
    <n v="0"/>
  </r>
  <r>
    <d v="2003-11-05T00:00:00"/>
    <x v="48"/>
    <x v="17"/>
    <n v="12"/>
    <n v="16"/>
    <n v="0"/>
    <n v="24"/>
    <n v="71"/>
    <n v="1"/>
    <n v="0"/>
    <n v="14"/>
    <n v="0"/>
    <n v="0"/>
  </r>
  <r>
    <d v="2003-11-06T00:00:00"/>
    <x v="49"/>
    <x v="17"/>
    <n v="4"/>
    <n v="5"/>
    <n v="0"/>
    <n v="4"/>
    <n v="26"/>
    <n v="0"/>
    <n v="0"/>
    <n v="8"/>
    <n v="0"/>
    <n v="0"/>
  </r>
  <r>
    <d v="2003-11-07T00:00:00"/>
    <x v="50"/>
    <x v="17"/>
    <m/>
    <m/>
    <m/>
    <m/>
    <m/>
    <m/>
    <m/>
    <m/>
    <m/>
    <m/>
  </r>
  <r>
    <d v="2003-11-08T00:00:00"/>
    <x v="51"/>
    <x v="17"/>
    <m/>
    <m/>
    <m/>
    <m/>
    <m/>
    <m/>
    <m/>
    <m/>
    <m/>
    <m/>
  </r>
  <r>
    <d v="2003-11-09T00:00:00"/>
    <x v="52"/>
    <x v="17"/>
    <m/>
    <m/>
    <m/>
    <m/>
    <m/>
    <m/>
    <m/>
    <m/>
    <m/>
    <m/>
  </r>
  <r>
    <d v="2003-11-10T00:00:00"/>
    <x v="53"/>
    <x v="17"/>
    <m/>
    <m/>
    <m/>
    <m/>
    <m/>
    <m/>
    <m/>
    <m/>
    <m/>
    <m/>
  </r>
  <r>
    <d v="2003-11-11T00:00:00"/>
    <x v="54"/>
    <x v="17"/>
    <m/>
    <m/>
    <m/>
    <m/>
    <m/>
    <m/>
    <m/>
    <m/>
    <m/>
    <m/>
  </r>
  <r>
    <d v="2003-11-12T00:00:00"/>
    <x v="55"/>
    <x v="17"/>
    <m/>
    <m/>
    <m/>
    <m/>
    <m/>
    <m/>
    <m/>
    <m/>
    <m/>
    <m/>
  </r>
  <r>
    <d v="2003-11-13T00:00:00"/>
    <x v="56"/>
    <x v="17"/>
    <m/>
    <m/>
    <m/>
    <m/>
    <m/>
    <m/>
    <m/>
    <m/>
    <m/>
    <m/>
  </r>
  <r>
    <d v="2003-11-14T00:00:00"/>
    <x v="57"/>
    <x v="17"/>
    <m/>
    <m/>
    <m/>
    <m/>
    <m/>
    <m/>
    <m/>
    <m/>
    <m/>
    <m/>
  </r>
  <r>
    <d v="2003-11-15T00:00:00"/>
    <x v="58"/>
    <x v="17"/>
    <m/>
    <m/>
    <m/>
    <m/>
    <m/>
    <m/>
    <m/>
    <m/>
    <m/>
    <m/>
  </r>
  <r>
    <d v="2004-09-01T00:00:00"/>
    <x v="80"/>
    <x v="18"/>
    <m/>
    <m/>
    <m/>
    <m/>
    <m/>
    <m/>
    <m/>
    <m/>
    <m/>
    <m/>
  </r>
  <r>
    <d v="2004-09-02T00:00:00"/>
    <x v="75"/>
    <x v="18"/>
    <m/>
    <m/>
    <m/>
    <m/>
    <m/>
    <m/>
    <m/>
    <m/>
    <m/>
    <m/>
  </r>
  <r>
    <d v="2004-09-03T00:00:00"/>
    <x v="76"/>
    <x v="18"/>
    <m/>
    <m/>
    <m/>
    <m/>
    <m/>
    <m/>
    <m/>
    <m/>
    <m/>
    <m/>
  </r>
  <r>
    <d v="2004-09-04T00:00:00"/>
    <x v="77"/>
    <x v="18"/>
    <m/>
    <m/>
    <m/>
    <m/>
    <m/>
    <m/>
    <m/>
    <m/>
    <m/>
    <m/>
  </r>
  <r>
    <d v="2004-09-05T00:00:00"/>
    <x v="78"/>
    <x v="18"/>
    <m/>
    <m/>
    <m/>
    <m/>
    <m/>
    <m/>
    <m/>
    <m/>
    <m/>
    <m/>
  </r>
  <r>
    <d v="2004-09-06T00:00:00"/>
    <x v="79"/>
    <x v="18"/>
    <m/>
    <m/>
    <m/>
    <m/>
    <m/>
    <m/>
    <m/>
    <m/>
    <m/>
    <m/>
  </r>
  <r>
    <d v="2004-09-07T00:00:00"/>
    <x v="71"/>
    <x v="18"/>
    <m/>
    <m/>
    <m/>
    <m/>
    <m/>
    <m/>
    <m/>
    <m/>
    <m/>
    <m/>
  </r>
  <r>
    <d v="2004-09-08T00:00:00"/>
    <x v="72"/>
    <x v="18"/>
    <m/>
    <m/>
    <m/>
    <m/>
    <m/>
    <m/>
    <m/>
    <n v="70391"/>
    <n v="5475"/>
    <m/>
  </r>
  <r>
    <d v="2004-09-09T00:00:00"/>
    <x v="73"/>
    <x v="18"/>
    <n v="3512"/>
    <n v="6"/>
    <n v="0"/>
    <n v="0"/>
    <n v="2947"/>
    <n v="112"/>
    <n v="159"/>
    <n v="6099"/>
    <n v="1"/>
    <n v="0"/>
  </r>
  <r>
    <d v="2004-09-09T00:00:00"/>
    <x v="73"/>
    <x v="18"/>
    <n v="573"/>
    <n v="72"/>
    <n v="0"/>
    <n v="0"/>
    <n v="241"/>
    <n v="40"/>
    <n v="1"/>
    <n v="379"/>
    <n v="16"/>
    <n v="0"/>
  </r>
  <r>
    <d v="2004-09-10T00:00:00"/>
    <x v="74"/>
    <x v="18"/>
    <n v="574"/>
    <n v="80"/>
    <n v="0"/>
    <n v="0"/>
    <n v="378"/>
    <n v="25"/>
    <n v="6"/>
    <n v="1030"/>
    <n v="31"/>
    <n v="0"/>
  </r>
  <r>
    <d v="2004-09-11T00:00:00"/>
    <x v="68"/>
    <x v="18"/>
    <n v="4713"/>
    <n v="313"/>
    <n v="0"/>
    <n v="0"/>
    <n v="5361"/>
    <n v="160"/>
    <n v="2"/>
    <n v="1424"/>
    <n v="28"/>
    <n v="0"/>
  </r>
  <r>
    <d v="2004-09-12T00:00:00"/>
    <x v="69"/>
    <x v="18"/>
    <n v="3748"/>
    <n v="300"/>
    <n v="0"/>
    <n v="1"/>
    <n v="3466"/>
    <n v="206"/>
    <n v="12"/>
    <n v="2202"/>
    <n v="79"/>
    <n v="0"/>
  </r>
  <r>
    <d v="2004-09-13T00:00:00"/>
    <x v="70"/>
    <x v="18"/>
    <n v="753"/>
    <n v="46"/>
    <n v="0"/>
    <n v="0"/>
    <n v="360"/>
    <n v="17"/>
    <n v="3"/>
    <n v="1832"/>
    <n v="50"/>
    <n v="0"/>
  </r>
  <r>
    <d v="2004-09-14T00:00:00"/>
    <x v="67"/>
    <x v="18"/>
    <n v="244"/>
    <n v="51"/>
    <n v="0"/>
    <n v="0"/>
    <n v="161"/>
    <n v="12"/>
    <n v="5"/>
    <n v="3083"/>
    <n v="51"/>
    <n v="0"/>
  </r>
  <r>
    <d v="2004-09-15T00:00:00"/>
    <x v="63"/>
    <x v="18"/>
    <n v="468"/>
    <n v="47"/>
    <n v="0"/>
    <n v="0"/>
    <n v="243"/>
    <n v="11"/>
    <n v="9"/>
    <n v="3830"/>
    <n v="125"/>
    <n v="0"/>
  </r>
  <r>
    <d v="2004-09-16T00:00:00"/>
    <x v="64"/>
    <x v="18"/>
    <n v="149"/>
    <n v="26"/>
    <n v="0"/>
    <n v="1"/>
    <n v="93"/>
    <n v="4"/>
    <n v="0"/>
    <n v="3665"/>
    <n v="108"/>
    <n v="0"/>
  </r>
  <r>
    <d v="2004-09-17T00:00:00"/>
    <x v="65"/>
    <x v="18"/>
    <n v="230"/>
    <n v="50"/>
    <n v="0"/>
    <n v="0"/>
    <n v="109"/>
    <n v="0"/>
    <n v="3"/>
    <n v="4690"/>
    <n v="121"/>
    <n v="0"/>
  </r>
  <r>
    <d v="2004-09-18T00:00:00"/>
    <x v="0"/>
    <x v="18"/>
    <n v="212"/>
    <n v="70"/>
    <n v="0"/>
    <n v="0"/>
    <n v="192"/>
    <n v="7"/>
    <n v="1"/>
    <n v="6023"/>
    <n v="105"/>
    <n v="0"/>
  </r>
  <r>
    <d v="2004-09-19T00:00:00"/>
    <x v="1"/>
    <x v="18"/>
    <n v="230"/>
    <n v="39"/>
    <n v="0"/>
    <n v="0"/>
    <n v="123"/>
    <n v="5"/>
    <n v="3"/>
    <n v="6953"/>
    <n v="178"/>
    <n v="0"/>
  </r>
  <r>
    <d v="2004-09-20T00:00:00"/>
    <x v="2"/>
    <x v="18"/>
    <n v="381"/>
    <n v="86"/>
    <n v="0"/>
    <n v="0"/>
    <n v="153"/>
    <n v="11"/>
    <n v="4"/>
    <n v="7411"/>
    <n v="251"/>
    <n v="0"/>
  </r>
  <r>
    <d v="2004-09-21T00:00:00"/>
    <x v="3"/>
    <x v="18"/>
    <n v="551"/>
    <n v="126"/>
    <n v="0"/>
    <n v="1"/>
    <n v="221"/>
    <n v="17"/>
    <n v="0"/>
    <n v="7145"/>
    <n v="205"/>
    <n v="0"/>
  </r>
  <r>
    <d v="2004-09-22T00:00:00"/>
    <x v="4"/>
    <x v="18"/>
    <n v="478"/>
    <n v="127"/>
    <n v="0"/>
    <n v="0"/>
    <n v="173"/>
    <n v="9"/>
    <n v="3"/>
    <n v="5187"/>
    <n v="222"/>
    <n v="0"/>
  </r>
  <r>
    <d v="2004-09-23T00:00:00"/>
    <x v="5"/>
    <x v="18"/>
    <n v="459"/>
    <n v="139"/>
    <n v="0"/>
    <n v="0"/>
    <n v="186"/>
    <n v="14"/>
    <n v="2"/>
    <n v="5181"/>
    <n v="171"/>
    <n v="0"/>
  </r>
  <r>
    <d v="2004-09-24T00:00:00"/>
    <x v="6"/>
    <x v="18"/>
    <n v="390"/>
    <n v="127"/>
    <n v="0"/>
    <n v="0"/>
    <n v="143"/>
    <n v="1"/>
    <n v="0"/>
    <n v="3379"/>
    <n v="114"/>
    <n v="0"/>
  </r>
  <r>
    <d v="2004-09-25T00:00:00"/>
    <x v="7"/>
    <x v="18"/>
    <n v="616"/>
    <n v="251"/>
    <n v="0"/>
    <n v="0"/>
    <n v="220"/>
    <n v="17"/>
    <n v="6"/>
    <n v="3734"/>
    <n v="122"/>
    <n v="0"/>
  </r>
  <r>
    <d v="2004-09-26T00:00:00"/>
    <x v="8"/>
    <x v="18"/>
    <n v="629"/>
    <n v="289"/>
    <n v="0"/>
    <n v="0"/>
    <n v="178"/>
    <n v="14"/>
    <n v="6"/>
    <n v="3096"/>
    <n v="90"/>
    <n v="0"/>
  </r>
  <r>
    <d v="2004-09-27T00:00:00"/>
    <x v="9"/>
    <x v="18"/>
    <n v="879"/>
    <n v="291"/>
    <n v="0"/>
    <n v="0"/>
    <n v="292"/>
    <n v="26"/>
    <n v="7"/>
    <n v="2854"/>
    <n v="124"/>
    <n v="0"/>
  </r>
  <r>
    <d v="2004-09-28T00:00:00"/>
    <x v="10"/>
    <x v="18"/>
    <n v="1000"/>
    <n v="363"/>
    <n v="0"/>
    <n v="0"/>
    <n v="371"/>
    <n v="23"/>
    <n v="4"/>
    <n v="2077"/>
    <n v="100"/>
    <n v="0"/>
  </r>
  <r>
    <d v="2004-09-29T00:00:00"/>
    <x v="11"/>
    <x v="18"/>
    <n v="1113"/>
    <n v="420"/>
    <n v="1"/>
    <n v="0"/>
    <n v="656"/>
    <n v="44"/>
    <n v="4"/>
    <n v="1686"/>
    <n v="87"/>
    <n v="0"/>
  </r>
  <r>
    <d v="2004-09-30T00:00:00"/>
    <x v="12"/>
    <x v="18"/>
    <n v="949"/>
    <n v="359"/>
    <n v="0"/>
    <n v="0"/>
    <n v="1083"/>
    <n v="79"/>
    <n v="4"/>
    <n v="1312"/>
    <n v="78"/>
    <n v="0"/>
  </r>
  <r>
    <d v="2004-10-01T00:00:00"/>
    <x v="13"/>
    <x v="18"/>
    <n v="808"/>
    <n v="238"/>
    <n v="0"/>
    <n v="0"/>
    <n v="916"/>
    <n v="42"/>
    <n v="1"/>
    <n v="1191"/>
    <n v="38"/>
    <n v="0"/>
  </r>
  <r>
    <d v="2004-10-02T00:00:00"/>
    <x v="14"/>
    <x v="18"/>
    <n v="600"/>
    <n v="219"/>
    <n v="0"/>
    <n v="0"/>
    <n v="483"/>
    <n v="11"/>
    <n v="4"/>
    <n v="1032"/>
    <n v="57"/>
    <n v="0"/>
  </r>
  <r>
    <d v="2004-10-03T00:00:00"/>
    <x v="15"/>
    <x v="18"/>
    <n v="650"/>
    <n v="246"/>
    <n v="0"/>
    <n v="0"/>
    <n v="548"/>
    <n v="14"/>
    <n v="8"/>
    <n v="953"/>
    <n v="42"/>
    <n v="0"/>
  </r>
  <r>
    <d v="2004-10-04T00:00:00"/>
    <x v="16"/>
    <x v="18"/>
    <n v="798"/>
    <n v="266"/>
    <n v="0"/>
    <n v="0"/>
    <n v="668"/>
    <n v="31"/>
    <n v="3"/>
    <n v="923"/>
    <n v="57"/>
    <n v="0"/>
  </r>
  <r>
    <d v="2004-10-05T00:00:00"/>
    <x v="17"/>
    <x v="18"/>
    <n v="432"/>
    <n v="137"/>
    <n v="0"/>
    <n v="1"/>
    <n v="1094"/>
    <n v="43"/>
    <n v="3"/>
    <n v="656"/>
    <n v="33"/>
    <n v="0"/>
  </r>
  <r>
    <d v="2004-10-06T00:00:00"/>
    <x v="18"/>
    <x v="18"/>
    <n v="1109"/>
    <n v="373"/>
    <n v="0"/>
    <n v="0"/>
    <n v="2267"/>
    <n v="107"/>
    <n v="4"/>
    <n v="902"/>
    <n v="52"/>
    <n v="0"/>
  </r>
  <r>
    <d v="2004-10-07T00:00:00"/>
    <x v="19"/>
    <x v="18"/>
    <n v="886"/>
    <n v="197"/>
    <n v="0"/>
    <n v="5"/>
    <n v="2874"/>
    <n v="123"/>
    <n v="4"/>
    <n v="739"/>
    <n v="38"/>
    <n v="0"/>
  </r>
  <r>
    <d v="2004-10-08T00:00:00"/>
    <x v="20"/>
    <x v="18"/>
    <n v="789"/>
    <n v="103"/>
    <n v="0"/>
    <n v="5"/>
    <n v="4478"/>
    <n v="169"/>
    <n v="7"/>
    <n v="1023"/>
    <n v="112"/>
    <n v="0"/>
  </r>
  <r>
    <d v="2004-10-09T00:00:00"/>
    <x v="21"/>
    <x v="18"/>
    <n v="780"/>
    <n v="106"/>
    <n v="0"/>
    <n v="3"/>
    <n v="1253"/>
    <n v="40"/>
    <n v="1"/>
    <n v="1363"/>
    <n v="72"/>
    <n v="0"/>
  </r>
  <r>
    <d v="2004-10-10T00:00:00"/>
    <x v="22"/>
    <x v="18"/>
    <n v="437"/>
    <n v="84"/>
    <n v="0"/>
    <n v="2"/>
    <n v="1027"/>
    <n v="29"/>
    <n v="3"/>
    <n v="933"/>
    <n v="44"/>
    <n v="0"/>
  </r>
  <r>
    <d v="2004-10-11T00:00:00"/>
    <x v="23"/>
    <x v="18"/>
    <n v="340"/>
    <n v="56"/>
    <n v="0"/>
    <n v="5"/>
    <n v="1038"/>
    <n v="42"/>
    <n v="5"/>
    <n v="632"/>
    <n v="29"/>
    <n v="0"/>
  </r>
  <r>
    <d v="2004-10-12T00:00:00"/>
    <x v="24"/>
    <x v="18"/>
    <n v="478"/>
    <n v="94"/>
    <n v="0"/>
    <n v="5"/>
    <n v="1786"/>
    <n v="68"/>
    <n v="14"/>
    <n v="753"/>
    <n v="31"/>
    <n v="0"/>
  </r>
  <r>
    <d v="2004-10-13T00:00:00"/>
    <x v="25"/>
    <x v="18"/>
    <n v="660"/>
    <n v="79"/>
    <n v="0"/>
    <n v="1"/>
    <n v="2080"/>
    <n v="87"/>
    <n v="12"/>
    <n v="1071"/>
    <n v="29"/>
    <n v="0"/>
  </r>
  <r>
    <d v="2004-10-14T00:00:00"/>
    <x v="26"/>
    <x v="18"/>
    <n v="893"/>
    <n v="68"/>
    <n v="0"/>
    <n v="2"/>
    <n v="3309"/>
    <n v="126"/>
    <n v="7"/>
    <n v="1342"/>
    <n v="55"/>
    <n v="0"/>
  </r>
  <r>
    <d v="2004-10-15T00:00:00"/>
    <x v="27"/>
    <x v="18"/>
    <n v="390"/>
    <n v="37"/>
    <n v="0"/>
    <n v="1"/>
    <n v="2393"/>
    <n v="81"/>
    <n v="2"/>
    <n v="690"/>
    <n v="23"/>
    <n v="0"/>
  </r>
  <r>
    <d v="2004-10-16T00:00:00"/>
    <x v="28"/>
    <x v="18"/>
    <n v="666"/>
    <n v="72"/>
    <n v="0"/>
    <n v="2"/>
    <n v="3546"/>
    <n v="181"/>
    <n v="0"/>
    <n v="1249"/>
    <n v="28"/>
    <n v="0"/>
  </r>
  <r>
    <d v="2004-10-17T00:00:00"/>
    <x v="29"/>
    <x v="18"/>
    <n v="209"/>
    <n v="29"/>
    <n v="0"/>
    <n v="0"/>
    <n v="977"/>
    <n v="26"/>
    <n v="1"/>
    <n v="493"/>
    <n v="8"/>
    <n v="0"/>
  </r>
  <r>
    <d v="2004-10-18T00:00:00"/>
    <x v="30"/>
    <x v="18"/>
    <n v="141"/>
    <n v="24"/>
    <n v="0"/>
    <n v="1"/>
    <n v="1019"/>
    <n v="12"/>
    <n v="1"/>
    <n v="256"/>
    <n v="11"/>
    <n v="0"/>
  </r>
  <r>
    <d v="2004-10-19T00:00:00"/>
    <x v="31"/>
    <x v="18"/>
    <n v="160"/>
    <n v="24"/>
    <n v="0"/>
    <n v="3"/>
    <n v="1713"/>
    <n v="28"/>
    <n v="3"/>
    <n v="395"/>
    <n v="10"/>
    <n v="0"/>
  </r>
  <r>
    <d v="2004-10-20T00:00:00"/>
    <x v="32"/>
    <x v="18"/>
    <n v="424"/>
    <n v="30"/>
    <n v="0"/>
    <n v="0"/>
    <n v="968"/>
    <n v="20"/>
    <n v="3"/>
    <n v="467"/>
    <n v="21"/>
    <n v="0"/>
  </r>
  <r>
    <d v="2004-10-21T00:00:00"/>
    <x v="33"/>
    <x v="18"/>
    <n v="159"/>
    <n v="16"/>
    <n v="0"/>
    <n v="1"/>
    <n v="1299"/>
    <n v="41"/>
    <n v="4"/>
    <n v="207"/>
    <n v="9"/>
    <n v="0"/>
  </r>
  <r>
    <d v="2004-10-22T00:00:00"/>
    <x v="34"/>
    <x v="18"/>
    <n v="31"/>
    <n v="3"/>
    <n v="0"/>
    <n v="1"/>
    <n v="1180"/>
    <n v="13"/>
    <n v="2"/>
    <n v="31"/>
    <n v="1"/>
    <n v="0"/>
  </r>
  <r>
    <d v="2004-10-23T00:00:00"/>
    <x v="35"/>
    <x v="18"/>
    <n v="46"/>
    <n v="6"/>
    <n v="0"/>
    <n v="2"/>
    <n v="1085"/>
    <n v="25"/>
    <n v="0"/>
    <n v="60"/>
    <n v="2"/>
    <n v="0"/>
  </r>
  <r>
    <d v="2004-10-24T00:00:00"/>
    <x v="36"/>
    <x v="18"/>
    <n v="56"/>
    <n v="9"/>
    <n v="0"/>
    <n v="1"/>
    <n v="1321"/>
    <n v="47"/>
    <n v="1"/>
    <n v="59"/>
    <n v="0"/>
    <n v="0"/>
  </r>
  <r>
    <d v="2004-10-25T00:00:00"/>
    <x v="37"/>
    <x v="18"/>
    <n v="9"/>
    <n v="0"/>
    <n v="0"/>
    <n v="0"/>
    <n v="173"/>
    <n v="1"/>
    <n v="0"/>
    <n v="32"/>
    <n v="0"/>
    <n v="0"/>
  </r>
  <r>
    <d v="2004-10-26T00:00:00"/>
    <x v="38"/>
    <x v="18"/>
    <n v="315"/>
    <n v="14"/>
    <n v="0"/>
    <n v="1"/>
    <n v="827"/>
    <n v="24"/>
    <n v="0"/>
    <n v="249"/>
    <n v="6"/>
    <n v="0"/>
  </r>
  <r>
    <d v="2004-10-27T00:00:00"/>
    <x v="39"/>
    <x v="18"/>
    <n v="260"/>
    <n v="12"/>
    <n v="0"/>
    <n v="1"/>
    <n v="658"/>
    <n v="17"/>
    <n v="1"/>
    <n v="311"/>
    <n v="5"/>
    <n v="0"/>
  </r>
  <r>
    <d v="2004-10-28T00:00:00"/>
    <x v="40"/>
    <x v="18"/>
    <n v="150"/>
    <n v="15"/>
    <n v="0"/>
    <n v="2"/>
    <n v="1305"/>
    <n v="11"/>
    <n v="1"/>
    <n v="123"/>
    <n v="3"/>
    <n v="0"/>
  </r>
  <r>
    <d v="2004-10-29T00:00:00"/>
    <x v="41"/>
    <x v="18"/>
    <n v="65"/>
    <n v="6"/>
    <n v="0"/>
    <n v="1"/>
    <n v="1171"/>
    <n v="33"/>
    <n v="4"/>
    <n v="108"/>
    <n v="9"/>
    <n v="0"/>
  </r>
  <r>
    <d v="2004-10-30T00:00:00"/>
    <x v="42"/>
    <x v="18"/>
    <n v="45"/>
    <n v="5"/>
    <n v="0"/>
    <n v="0"/>
    <n v="516"/>
    <n v="15"/>
    <n v="0"/>
    <n v="63"/>
    <n v="2"/>
    <n v="0"/>
  </r>
  <r>
    <d v="2004-10-31T00:00:00"/>
    <x v="43"/>
    <x v="18"/>
    <n v="62"/>
    <n v="8"/>
    <n v="0"/>
    <n v="5"/>
    <n v="675"/>
    <n v="20"/>
    <n v="2"/>
    <n v="72"/>
    <n v="0"/>
    <n v="0"/>
  </r>
  <r>
    <d v="2004-11-01T00:00:00"/>
    <x v="44"/>
    <x v="18"/>
    <n v="20"/>
    <n v="4"/>
    <n v="0"/>
    <n v="2"/>
    <n v="627"/>
    <n v="35"/>
    <n v="0"/>
    <n v="47"/>
    <n v="0"/>
    <n v="0"/>
  </r>
  <r>
    <d v="2004-11-02T00:00:00"/>
    <x v="45"/>
    <x v="18"/>
    <n v="3"/>
    <n v="2"/>
    <n v="0"/>
    <n v="1"/>
    <n v="384"/>
    <n v="9"/>
    <n v="0"/>
    <n v="34"/>
    <n v="2"/>
    <n v="0"/>
  </r>
  <r>
    <d v="2004-11-03T00:00:00"/>
    <x v="46"/>
    <x v="18"/>
    <n v="36"/>
    <n v="3"/>
    <n v="0"/>
    <n v="0"/>
    <n v="308"/>
    <n v="3"/>
    <n v="0"/>
    <n v="38"/>
    <n v="1"/>
    <n v="0"/>
  </r>
  <r>
    <d v="2004-11-04T00:00:00"/>
    <x v="47"/>
    <x v="18"/>
    <n v="58"/>
    <n v="18"/>
    <n v="0"/>
    <n v="1"/>
    <n v="367"/>
    <n v="8"/>
    <n v="0"/>
    <n v="82"/>
    <n v="0"/>
    <n v="0"/>
  </r>
  <r>
    <d v="2004-11-05T00:00:00"/>
    <x v="48"/>
    <x v="18"/>
    <n v="94"/>
    <n v="17"/>
    <n v="0"/>
    <n v="1"/>
    <n v="466"/>
    <n v="10"/>
    <n v="6"/>
    <n v="132"/>
    <n v="4"/>
    <n v="0"/>
  </r>
  <r>
    <d v="2004-11-06T00:00:00"/>
    <x v="49"/>
    <x v="18"/>
    <n v="39"/>
    <n v="9"/>
    <n v="0"/>
    <n v="3"/>
    <n v="341"/>
    <n v="28"/>
    <n v="3"/>
    <n v="182"/>
    <n v="26"/>
    <n v="0"/>
  </r>
  <r>
    <d v="2004-11-07T00:00:00"/>
    <x v="50"/>
    <x v="18"/>
    <n v="140"/>
    <n v="9"/>
    <n v="0"/>
    <n v="1"/>
    <n v="98"/>
    <n v="5"/>
    <n v="1"/>
    <n v="27"/>
    <n v="0"/>
    <n v="0"/>
  </r>
  <r>
    <d v="2004-11-08T00:00:00"/>
    <x v="51"/>
    <x v="18"/>
    <n v="420"/>
    <n v="19"/>
    <n v="0"/>
    <n v="0"/>
    <n v="40"/>
    <n v="1"/>
    <n v="4"/>
    <n v="26"/>
    <n v="0"/>
    <n v="0"/>
  </r>
  <r>
    <d v="2004-11-09T00:00:00"/>
    <x v="52"/>
    <x v="18"/>
    <n v="243"/>
    <n v="18"/>
    <n v="0"/>
    <n v="1"/>
    <n v="33"/>
    <n v="0"/>
    <n v="5"/>
    <n v="27"/>
    <n v="0"/>
    <n v="0"/>
  </r>
  <r>
    <d v="2004-11-10T00:00:00"/>
    <x v="53"/>
    <x v="18"/>
    <n v="145"/>
    <n v="9"/>
    <n v="0"/>
    <n v="0"/>
    <n v="51"/>
    <n v="2"/>
    <n v="1"/>
    <n v="64"/>
    <n v="3"/>
    <n v="0"/>
  </r>
  <r>
    <d v="2004-11-11T00:00:00"/>
    <x v="54"/>
    <x v="18"/>
    <n v="108"/>
    <n v="23"/>
    <n v="0"/>
    <n v="0"/>
    <n v="29"/>
    <n v="2"/>
    <n v="4"/>
    <n v="57"/>
    <n v="2"/>
    <n v="0"/>
  </r>
  <r>
    <d v="2004-11-12T00:00:00"/>
    <x v="55"/>
    <x v="18"/>
    <n v="50"/>
    <n v="16"/>
    <n v="0"/>
    <n v="0"/>
    <n v="28"/>
    <n v="1"/>
    <n v="1"/>
    <n v="75"/>
    <n v="3"/>
    <n v="0"/>
  </r>
  <r>
    <d v="2004-11-13T00:00:00"/>
    <x v="56"/>
    <x v="18"/>
    <n v="29"/>
    <n v="11"/>
    <n v="0"/>
    <n v="2"/>
    <n v="23"/>
    <n v="0"/>
    <n v="1"/>
    <n v="59"/>
    <n v="3"/>
    <n v="0"/>
  </r>
  <r>
    <d v="2004-11-14T00:00:00"/>
    <x v="57"/>
    <x v="18"/>
    <n v="6"/>
    <n v="5"/>
    <n v="0"/>
    <n v="0"/>
    <n v="16"/>
    <n v="2"/>
    <n v="3"/>
    <n v="177"/>
    <n v="2"/>
    <n v="0"/>
  </r>
  <r>
    <d v="2004-11-15T00:00:00"/>
    <x v="58"/>
    <x v="18"/>
    <m/>
    <m/>
    <m/>
    <m/>
    <m/>
    <m/>
    <m/>
    <m/>
    <m/>
    <m/>
  </r>
  <r>
    <d v="2004-11-16T00:00:00"/>
    <x v="59"/>
    <x v="18"/>
    <m/>
    <m/>
    <m/>
    <m/>
    <m/>
    <m/>
    <m/>
    <m/>
    <m/>
    <m/>
  </r>
  <r>
    <d v="2004-11-17T00:00:00"/>
    <x v="60"/>
    <x v="18"/>
    <m/>
    <m/>
    <m/>
    <m/>
    <m/>
    <m/>
    <m/>
    <m/>
    <m/>
    <m/>
  </r>
  <r>
    <d v="2004-11-18T00:00:00"/>
    <x v="61"/>
    <x v="18"/>
    <m/>
    <m/>
    <m/>
    <m/>
    <m/>
    <m/>
    <m/>
    <m/>
    <m/>
    <m/>
  </r>
  <r>
    <d v="2004-11-19T00:00:00"/>
    <x v="62"/>
    <x v="18"/>
    <m/>
    <m/>
    <m/>
    <m/>
    <m/>
    <m/>
    <m/>
    <m/>
    <m/>
    <m/>
  </r>
  <r>
    <d v="2004-11-20T00:00:00"/>
    <x v="66"/>
    <x v="18"/>
    <m/>
    <m/>
    <m/>
    <m/>
    <m/>
    <m/>
    <m/>
    <m/>
    <m/>
    <m/>
  </r>
  <r>
    <d v="2005-09-01T00:00:00"/>
    <x v="80"/>
    <x v="19"/>
    <m/>
    <m/>
    <m/>
    <m/>
    <m/>
    <m/>
    <m/>
    <m/>
    <m/>
    <m/>
  </r>
  <r>
    <d v="2005-09-02T00:00:00"/>
    <x v="75"/>
    <x v="19"/>
    <m/>
    <m/>
    <m/>
    <m/>
    <m/>
    <m/>
    <m/>
    <m/>
    <m/>
    <m/>
  </r>
  <r>
    <d v="2005-09-03T00:00:00"/>
    <x v="76"/>
    <x v="19"/>
    <m/>
    <m/>
    <m/>
    <m/>
    <m/>
    <m/>
    <m/>
    <m/>
    <m/>
    <m/>
  </r>
  <r>
    <d v="2005-09-04T00:00:00"/>
    <x v="77"/>
    <x v="19"/>
    <m/>
    <m/>
    <m/>
    <m/>
    <m/>
    <m/>
    <m/>
    <m/>
    <m/>
    <m/>
  </r>
  <r>
    <d v="2005-09-05T00:00:00"/>
    <x v="78"/>
    <x v="19"/>
    <m/>
    <m/>
    <m/>
    <m/>
    <m/>
    <m/>
    <m/>
    <m/>
    <m/>
    <m/>
  </r>
  <r>
    <d v="2005-09-06T00:00:00"/>
    <x v="79"/>
    <x v="19"/>
    <m/>
    <m/>
    <m/>
    <m/>
    <m/>
    <m/>
    <m/>
    <m/>
    <m/>
    <m/>
  </r>
  <r>
    <d v="2005-09-07T00:00:00"/>
    <x v="71"/>
    <x v="19"/>
    <n v="191"/>
    <n v="0"/>
    <n v="0"/>
    <n v="0"/>
    <n v="0"/>
    <n v="0"/>
    <n v="116"/>
    <n v="166948"/>
    <n v="12542"/>
    <n v="0"/>
  </r>
  <r>
    <d v="2005-09-08T00:00:00"/>
    <x v="72"/>
    <x v="19"/>
    <n v="727"/>
    <s v="                                                                                                                                                                                                                                                                                                                                                                                                                                                                                                                                                                                                                                                                                                                                                                                                                                                                                                                                                                                                                                                                                                                                                                                                                                                                                                                                                                                                                                                                                                                                                                                                                                                                                                                                                                                                                                                                                                                                                                                                                                                                                                                                                                                                                                                                                                                                                                                                                                                                                                                                                                                                                                                                                                                                                                                                                                                                                                                                                                                                                                                                                                                                                                                                                                                                                                                                                                                                                                                                                                                                                                                                                                                                                                                                                                                                                                                                                                                                                                                                                                                                                                                                                                                                                                                                                                                                                                                                                                                                                                                                                                                                                                                                                                                                                                                                                                                                                                                                                                                                                                                                                                                                                                                                                                                                                                                                                                                                                                                                                                                                                                                                                                                                                                                                                                                                                                                                                                                                                                                                                                                                                                                                                                                                                                                                                                                                                                                                                                                                                                                                                                                                                                                                                                                                                                                                                                                                                                                                                                                                                                                                                                                                                                                                                                                                                                                                                                                                                                                                                                                                                                                                                                                                                                                                                                                                                                                                                                                                                                                                                                                                                                                                                                                                                                                                                                                                                                                                                                                                                                                                                                                                                                                                                                                                                                                                                                                                                                                                                                                                                                                                                                                                                                                                                                                                                                                                                                                                                                                                                                                                                                                                                                                                                                                                                                                                                                                                                                                                                                                                                                                                                                                                                                                                                                                                                                                                                                                                                                                                                                                                                                                                                                                                                                                                                                                                                                                                                                                                                                                                                                                                                                                                                                                                                                                                                                                                                                                                                                                                                                                                                                                                                                                                                                                                                                                                                                                                                                                                                                                                                                                                                                                                                                                                                                                                                                                                                                                                                                                                                                                                                                                                                                                                                                                                                                                                                                                                                                                                                                                                                                                                                                                                                                                                                                                                                                                                                                                                                                                                                                                                                                                                                                                                                                                                                                                                                                                                                                                                                                                                                                                                                                                                                                                                                                                                                                                                                                                                                                                                                                                                                                                                                                                                                                                                                                                                                                                                                                                                                                                                                                                                                                                                                                                                                                                                                                                                                                                                                                                                                                                                                                                                                                                                                                                                                                                                                                                                                                                                                                                                                                                                                                                                                                                                                                                                                                                                                                                                                                                                                                                                                                                                                                                                                                                                                                                                                                                                                                                                                                                                                                                                                                                                                                                                                                                                                                                                                                                                                                                                                                                                                                                                                                                                                                                                                                                                                                                                                                                                                                                                                                                                                                                                                                                                                                                                                                                                                                                                                                                                                                                                                                                                                                                                                                                                                                                                                                                                                                                                                                                                                                                                                                                                                                                                                                                                                                                                                                                                                                                                                                                                                                                                                                                                                                                                                                                                                                                                                                                                                                                                                                                                                                                                                                                                                                                                                                                                                                                                                                                                                                                                                                                                                                                                                                                                                                                                                                                                                                                                                                                                                                                                                                                                                                                                                                                                                                                                                                                                                                                                                                                                                                                                                                                                                                                                                                                                                                                                                                                                                                                                                                                                                                                                                                                                                                                                                                                                                                                                                                                                                                                                                                                                                                                                                                                                                                                                                                                                                                                                                                                                                                                                                                                                                                                                                                                                                                                                                                                                                                                                                                                                                                                                                                                                                                                                                                                                                                                                                                                                                                                                                                                                                                                                                                                                                                                                                                                                                                                                                                                                                                                                                                                                                                                                                                                                                                                                                                                                                                                                                                                                                                                                                                                                                                                                                                                                                                                                                                                                                                                                                                                                                                                                                                                                                                                                                                                                                                                                                                                                                                                                                                                                                                                                                                                                                                                                                                                                                                                                                                                                                                                                                                                                                                                                                                                                                                                                                                                                                                                                                                                                                                                                                                                                                                                                                                                                                                                                                                                                                                                                                                                                                                                                                                                                                                                                                                                                                                                                                                                                                                                                                                                                                                                                                                                                                                                                                                                                                                                                                                                                                                                                                                                                                                                                                                                                                                                                                                                                                                                                                                                                                                                                                                                                                                                                                                                                                                                                                                                                                                                                                                                                                                                                                                                                                                                                                                                                                                                                                                                                                                                                                                                                                                                                                                                                                                                                                                                                                                                                                                                                                                                                                                                                                                                                                                                                                                                                                                                                                                                                                                                                                                                                                                                                                                                                                                                                                                                                                                                                                                                                                                                                                                                                                                                                                                                                                                                                                                                                                                                                                                                                                                                                                                                                                                                                                                                                                                                                                                                                                                                                                                                                                                                                                                                                                                                                                                                                                                                                                                                                                                                                                                                                                                                                                                                                                                                                                                                                                                                                                                                                                                                                                                                                                                                                                                                                                                                                                                                                                                                                                                                                                                                                                                                               "/>
    <n v="0"/>
    <n v="0"/>
    <n v="1747"/>
    <n v="74"/>
    <n v="172"/>
    <n v="4816"/>
    <n v="0"/>
    <n v="0"/>
  </r>
  <r>
    <d v="2005-09-08T00:00:00"/>
    <x v="72"/>
    <x v="19"/>
    <n v="190"/>
    <n v="10"/>
    <n v="0"/>
    <n v="0"/>
    <n v="185"/>
    <n v="54"/>
    <n v="3"/>
    <n v="461"/>
    <n v="10"/>
    <n v="0"/>
  </r>
  <r>
    <d v="2005-09-09T00:00:00"/>
    <x v="73"/>
    <x v="19"/>
    <n v="451"/>
    <n v="21"/>
    <n v="0"/>
    <n v="0"/>
    <n v="437"/>
    <n v="175"/>
    <n v="4"/>
    <n v="2899"/>
    <n v="28"/>
    <n v="0"/>
  </r>
  <r>
    <d v="2005-09-10T00:00:00"/>
    <x v="74"/>
    <x v="19"/>
    <n v="646"/>
    <n v="26"/>
    <n v="0"/>
    <n v="0"/>
    <n v="289"/>
    <n v="116"/>
    <n v="2"/>
    <n v="2786"/>
    <n v="31"/>
    <n v="0"/>
  </r>
  <r>
    <d v="2005-09-11T00:00:00"/>
    <x v="68"/>
    <x v="19"/>
    <n v="471"/>
    <n v="75"/>
    <n v="0"/>
    <n v="0"/>
    <n v="362"/>
    <n v="103"/>
    <n v="5"/>
    <n v="961"/>
    <n v="18"/>
    <n v="0"/>
  </r>
  <r>
    <d v="2005-09-12T00:00:00"/>
    <x v="69"/>
    <x v="19"/>
    <n v="725"/>
    <n v="84"/>
    <n v="0"/>
    <n v="0"/>
    <n v="291"/>
    <n v="120"/>
    <n v="1"/>
    <n v="988"/>
    <n v="11"/>
    <n v="0"/>
  </r>
  <r>
    <d v="2005-09-13T00:00:00"/>
    <x v="70"/>
    <x v="19"/>
    <n v="2150"/>
    <n v="93"/>
    <n v="0"/>
    <n v="0"/>
    <n v="415"/>
    <n v="135"/>
    <n v="1"/>
    <n v="304"/>
    <n v="15"/>
    <n v="0"/>
  </r>
  <r>
    <d v="2005-09-14T00:00:00"/>
    <x v="67"/>
    <x v="19"/>
    <n v="1744"/>
    <n v="38"/>
    <n v="0"/>
    <n v="0"/>
    <n v="400"/>
    <n v="193"/>
    <n v="6"/>
    <n v="261"/>
    <n v="2"/>
    <n v="0"/>
  </r>
  <r>
    <d v="2005-09-15T00:00:00"/>
    <x v="63"/>
    <x v="19"/>
    <n v="2161"/>
    <n v="48"/>
    <n v="0"/>
    <n v="0"/>
    <n v="300"/>
    <n v="121"/>
    <n v="5"/>
    <n v="121"/>
    <n v="0"/>
    <n v="0"/>
  </r>
  <r>
    <d v="2005-09-16T00:00:00"/>
    <x v="64"/>
    <x v="19"/>
    <n v="1510"/>
    <n v="33"/>
    <n v="0"/>
    <n v="0"/>
    <n v="287"/>
    <n v="111"/>
    <n v="3"/>
    <n v="75"/>
    <n v="1"/>
    <n v="0"/>
  </r>
  <r>
    <d v="2005-09-17T00:00:00"/>
    <x v="65"/>
    <x v="19"/>
    <n v="1768"/>
    <n v="47"/>
    <n v="0"/>
    <n v="0"/>
    <n v="407"/>
    <n v="167"/>
    <n v="1"/>
    <n v="39"/>
    <n v="2"/>
    <n v="0"/>
  </r>
  <r>
    <d v="2005-09-18T00:00:00"/>
    <x v="0"/>
    <x v="19"/>
    <n v="1856"/>
    <n v="65"/>
    <n v="0"/>
    <n v="0"/>
    <n v="404"/>
    <n v="222"/>
    <n v="0"/>
    <n v="26"/>
    <n v="0"/>
    <n v="0"/>
  </r>
  <r>
    <d v="2005-09-19T00:00:00"/>
    <x v="1"/>
    <x v="19"/>
    <n v="2017"/>
    <n v="93"/>
    <n v="0"/>
    <n v="0"/>
    <n v="468"/>
    <n v="202"/>
    <n v="6"/>
    <n v="17"/>
    <n v="2"/>
    <n v="0"/>
  </r>
  <r>
    <d v="2005-09-20T00:00:00"/>
    <x v="2"/>
    <x v="19"/>
    <n v="2012"/>
    <n v="105"/>
    <n v="0"/>
    <n v="0"/>
    <n v="723"/>
    <n v="217"/>
    <n v="3"/>
    <n v="8"/>
    <n v="3"/>
    <n v="0"/>
  </r>
  <r>
    <d v="2005-09-21T00:00:00"/>
    <x v="3"/>
    <x v="19"/>
    <n v="1748"/>
    <n v="100"/>
    <n v="0"/>
    <n v="0"/>
    <n v="1461"/>
    <n v="238"/>
    <n v="3"/>
    <n v="30"/>
    <n v="3"/>
    <n v="0"/>
  </r>
  <r>
    <d v="2005-09-22T00:00:00"/>
    <x v="4"/>
    <x v="19"/>
    <n v="2109"/>
    <n v="59"/>
    <n v="0"/>
    <n v="1"/>
    <n v="599"/>
    <n v="82"/>
    <n v="7"/>
    <n v="63"/>
    <n v="0"/>
    <n v="0"/>
  </r>
  <r>
    <d v="2005-09-23T00:00:00"/>
    <x v="5"/>
    <x v="19"/>
    <n v="1934"/>
    <n v="67"/>
    <n v="0"/>
    <n v="0"/>
    <n v="392"/>
    <n v="76"/>
    <n v="7"/>
    <n v="4"/>
    <n v="1"/>
    <n v="0"/>
  </r>
  <r>
    <d v="2005-09-24T00:00:00"/>
    <x v="6"/>
    <x v="19"/>
    <n v="2248"/>
    <n v="88"/>
    <n v="0"/>
    <n v="0"/>
    <n v="400"/>
    <n v="103"/>
    <n v="3"/>
    <n v="9"/>
    <n v="0"/>
    <n v="0"/>
  </r>
  <r>
    <d v="2005-09-25T00:00:00"/>
    <x v="7"/>
    <x v="19"/>
    <n v="2262"/>
    <n v="97"/>
    <n v="0"/>
    <n v="0"/>
    <n v="438"/>
    <n v="126"/>
    <n v="5"/>
    <n v="10"/>
    <n v="0"/>
    <n v="0"/>
  </r>
  <r>
    <d v="2005-09-26T00:00:00"/>
    <x v="8"/>
    <x v="19"/>
    <n v="2322"/>
    <n v="94"/>
    <n v="0"/>
    <n v="0"/>
    <n v="282"/>
    <n v="75"/>
    <n v="2"/>
    <n v="9"/>
    <n v="0"/>
    <n v="0"/>
  </r>
  <r>
    <d v="2005-09-27T00:00:00"/>
    <x v="9"/>
    <x v="19"/>
    <n v="2322"/>
    <n v="99"/>
    <n v="0"/>
    <n v="1"/>
    <n v="329"/>
    <n v="122"/>
    <n v="3"/>
    <n v="11"/>
    <n v="0"/>
    <n v="0"/>
  </r>
  <r>
    <d v="2005-09-28T00:00:00"/>
    <x v="10"/>
    <x v="19"/>
    <n v="2047"/>
    <n v="72"/>
    <n v="0"/>
    <n v="0"/>
    <n v="441"/>
    <n v="116"/>
    <n v="2"/>
    <n v="14"/>
    <n v="0"/>
    <n v="0"/>
  </r>
  <r>
    <d v="2005-09-29T00:00:00"/>
    <x v="11"/>
    <x v="19"/>
    <n v="2075"/>
    <n v="115"/>
    <n v="0"/>
    <n v="1"/>
    <n v="518"/>
    <n v="201"/>
    <n v="5"/>
    <n v="10"/>
    <n v="2"/>
    <n v="0"/>
  </r>
  <r>
    <d v="2005-09-30T00:00:00"/>
    <x v="12"/>
    <x v="19"/>
    <n v="3540"/>
    <n v="70"/>
    <n v="0"/>
    <n v="2"/>
    <n v="1049"/>
    <n v="153"/>
    <n v="6"/>
    <n v="13"/>
    <n v="2"/>
    <n v="0"/>
  </r>
  <r>
    <d v="2005-10-01T00:00:00"/>
    <x v="13"/>
    <x v="19"/>
    <n v="2400"/>
    <n v="47"/>
    <n v="0"/>
    <n v="1"/>
    <n v="918"/>
    <n v="118"/>
    <n v="10"/>
    <n v="6"/>
    <n v="0"/>
    <n v="0"/>
  </r>
  <r>
    <d v="2005-10-02T00:00:00"/>
    <x v="14"/>
    <x v="19"/>
    <n v="1368"/>
    <n v="26"/>
    <n v="0"/>
    <n v="1"/>
    <n v="673"/>
    <n v="132"/>
    <n v="5"/>
    <n v="3"/>
    <n v="0"/>
    <n v="0"/>
  </r>
  <r>
    <d v="2005-10-03T00:00:00"/>
    <x v="15"/>
    <x v="19"/>
    <n v="1989"/>
    <n v="19"/>
    <n v="0"/>
    <n v="0"/>
    <n v="344"/>
    <n v="61"/>
    <n v="5"/>
    <n v="5"/>
    <n v="0"/>
    <n v="0"/>
  </r>
  <r>
    <d v="2005-10-04T00:00:00"/>
    <x v="16"/>
    <x v="19"/>
    <n v="1622"/>
    <n v="46"/>
    <n v="0"/>
    <n v="0"/>
    <n v="555"/>
    <n v="78"/>
    <n v="4"/>
    <n v="4"/>
    <n v="0"/>
    <n v="0"/>
  </r>
  <r>
    <d v="2005-10-05T00:00:00"/>
    <x v="17"/>
    <x v="19"/>
    <n v="1183"/>
    <n v="38"/>
    <n v="0"/>
    <n v="2"/>
    <n v="744"/>
    <n v="117"/>
    <n v="1"/>
    <n v="5"/>
    <n v="0"/>
    <n v="0"/>
  </r>
  <r>
    <d v="2005-10-06T00:00:00"/>
    <x v="18"/>
    <x v="19"/>
    <n v="1448"/>
    <n v="60"/>
    <n v="0"/>
    <n v="2"/>
    <n v="1103"/>
    <n v="183"/>
    <n v="5"/>
    <n v="5"/>
    <n v="0"/>
    <n v="0"/>
  </r>
  <r>
    <d v="2005-10-07T00:00:00"/>
    <x v="19"/>
    <x v="19"/>
    <n v="1005"/>
    <n v="50"/>
    <n v="0"/>
    <n v="3"/>
    <n v="1105"/>
    <n v="207"/>
    <n v="6"/>
    <n v="28"/>
    <n v="2"/>
    <n v="0"/>
  </r>
  <r>
    <d v="2005-10-08T00:00:00"/>
    <x v="20"/>
    <x v="19"/>
    <n v="794"/>
    <n v="22"/>
    <n v="0"/>
    <n v="2"/>
    <n v="615"/>
    <n v="103"/>
    <n v="6"/>
    <n v="16"/>
    <n v="0"/>
    <n v="0"/>
  </r>
  <r>
    <d v="2005-10-09T00:00:00"/>
    <x v="21"/>
    <x v="19"/>
    <n v="705"/>
    <n v="10"/>
    <n v="0"/>
    <n v="6"/>
    <n v="609"/>
    <n v="130"/>
    <n v="4"/>
    <n v="17"/>
    <n v="0"/>
    <n v="0"/>
  </r>
  <r>
    <d v="2005-10-10T00:00:00"/>
    <x v="22"/>
    <x v="19"/>
    <n v="350"/>
    <n v="11"/>
    <n v="0"/>
    <n v="5"/>
    <n v="692"/>
    <n v="133"/>
    <n v="0"/>
    <n v="14"/>
    <n v="0"/>
    <n v="0"/>
  </r>
  <r>
    <d v="2005-10-11T00:00:00"/>
    <x v="23"/>
    <x v="19"/>
    <n v="1108"/>
    <n v="23"/>
    <n v="0"/>
    <n v="20"/>
    <n v="1686"/>
    <n v="286"/>
    <n v="5"/>
    <n v="12"/>
    <n v="0"/>
    <n v="0"/>
  </r>
  <r>
    <d v="2005-10-12T00:00:00"/>
    <x v="24"/>
    <x v="19"/>
    <n v="622"/>
    <n v="46"/>
    <n v="0"/>
    <n v="11"/>
    <n v="1646"/>
    <n v="304"/>
    <n v="4"/>
    <n v="19"/>
    <n v="0"/>
    <n v="0"/>
  </r>
  <r>
    <d v="2005-10-13T00:00:00"/>
    <x v="25"/>
    <x v="19"/>
    <n v="109"/>
    <n v="4"/>
    <n v="0"/>
    <n v="0"/>
    <n v="76"/>
    <n v="4"/>
    <n v="0"/>
    <n v="16"/>
    <n v="0"/>
    <n v="0"/>
  </r>
  <r>
    <d v="2005-10-14T00:00:00"/>
    <x v="26"/>
    <x v="19"/>
    <n v="284"/>
    <n v="24"/>
    <n v="0"/>
    <n v="0"/>
    <n v="591"/>
    <n v="148"/>
    <n v="6"/>
    <n v="25"/>
    <n v="3"/>
    <n v="0"/>
  </r>
  <r>
    <d v="2005-10-15T00:00:00"/>
    <x v="27"/>
    <x v="19"/>
    <n v="0"/>
    <n v="0"/>
    <n v="0"/>
    <n v="0"/>
    <n v="0"/>
    <n v="0"/>
    <n v="0"/>
    <n v="0"/>
    <n v="0"/>
    <n v="0"/>
  </r>
  <r>
    <d v="2005-10-16T00:00:00"/>
    <x v="28"/>
    <x v="19"/>
    <m/>
    <m/>
    <m/>
    <m/>
    <m/>
    <m/>
    <m/>
    <m/>
    <m/>
    <m/>
  </r>
  <r>
    <d v="2005-10-17T00:00:00"/>
    <x v="29"/>
    <x v="19"/>
    <m/>
    <m/>
    <m/>
    <m/>
    <m/>
    <m/>
    <m/>
    <m/>
    <m/>
    <m/>
  </r>
  <r>
    <d v="2005-10-18T00:00:00"/>
    <x v="30"/>
    <x v="19"/>
    <n v="244"/>
    <n v="5"/>
    <n v="0"/>
    <n v="1"/>
    <n v="278"/>
    <n v="37"/>
    <n v="0"/>
    <n v="0"/>
    <n v="0"/>
    <n v="0"/>
  </r>
  <r>
    <d v="2005-10-19T00:00:00"/>
    <x v="31"/>
    <x v="19"/>
    <n v="727"/>
    <n v="10"/>
    <n v="0"/>
    <n v="1"/>
    <n v="405"/>
    <n v="64"/>
    <n v="2"/>
    <n v="2"/>
    <n v="0"/>
    <n v="0"/>
  </r>
  <r>
    <d v="2005-10-20T00:00:00"/>
    <x v="32"/>
    <x v="19"/>
    <n v="674"/>
    <n v="15"/>
    <n v="0"/>
    <n v="1"/>
    <n v="583"/>
    <n v="96"/>
    <n v="2"/>
    <n v="6"/>
    <n v="0"/>
    <n v="0"/>
  </r>
  <r>
    <d v="2005-10-21T00:00:00"/>
    <x v="33"/>
    <x v="19"/>
    <n v="301"/>
    <n v="9"/>
    <n v="0"/>
    <n v="3"/>
    <n v="635"/>
    <n v="48"/>
    <n v="1"/>
    <n v="1"/>
    <n v="0"/>
    <n v="0"/>
  </r>
  <r>
    <d v="2005-10-22T00:00:00"/>
    <x v="34"/>
    <x v="19"/>
    <n v="225"/>
    <n v="4"/>
    <n v="0"/>
    <n v="0"/>
    <n v="590"/>
    <n v="46"/>
    <n v="0"/>
    <n v="4"/>
    <n v="0"/>
    <n v="0"/>
  </r>
  <r>
    <d v="2005-10-23T00:00:00"/>
    <x v="35"/>
    <x v="19"/>
    <n v="252"/>
    <n v="14"/>
    <n v="0"/>
    <n v="0"/>
    <n v="633"/>
    <n v="53"/>
    <n v="1"/>
    <n v="5"/>
    <n v="0"/>
    <n v="0"/>
  </r>
  <r>
    <d v="2005-10-24T00:00:00"/>
    <x v="36"/>
    <x v="19"/>
    <n v="287"/>
    <n v="9"/>
    <n v="0"/>
    <n v="2"/>
    <n v="584"/>
    <n v="46"/>
    <n v="1"/>
    <n v="5"/>
    <n v="0"/>
    <n v="0"/>
  </r>
  <r>
    <d v="2005-10-25T00:00:00"/>
    <x v="37"/>
    <x v="19"/>
    <n v="215"/>
    <n v="8"/>
    <n v="0"/>
    <n v="3"/>
    <n v="588"/>
    <n v="46"/>
    <n v="0"/>
    <n v="3"/>
    <n v="0"/>
    <n v="0"/>
  </r>
  <r>
    <d v="2005-10-26T00:00:00"/>
    <x v="38"/>
    <x v="19"/>
    <n v="52"/>
    <n v="1"/>
    <n v="0"/>
    <n v="3"/>
    <n v="233"/>
    <n v="17"/>
    <n v="1"/>
    <n v="1"/>
    <n v="0"/>
    <n v="0"/>
  </r>
  <r>
    <d v="2005-10-27T00:00:00"/>
    <x v="39"/>
    <x v="19"/>
    <n v="66"/>
    <n v="4"/>
    <n v="0"/>
    <n v="1"/>
    <n v="131"/>
    <n v="11"/>
    <n v="1"/>
    <n v="2"/>
    <n v="0"/>
    <n v="0"/>
  </r>
  <r>
    <d v="2005-10-28T00:00:00"/>
    <x v="40"/>
    <x v="19"/>
    <n v="48"/>
    <n v="4"/>
    <n v="0"/>
    <n v="2"/>
    <n v="126"/>
    <n v="13"/>
    <n v="0"/>
    <n v="4"/>
    <n v="0"/>
    <n v="0"/>
  </r>
  <r>
    <d v="2005-10-29T00:00:00"/>
    <x v="41"/>
    <x v="19"/>
    <n v="149"/>
    <n v="2"/>
    <n v="0"/>
    <n v="1"/>
    <n v="116"/>
    <n v="14"/>
    <n v="0"/>
    <n v="3"/>
    <n v="0"/>
    <n v="0"/>
  </r>
  <r>
    <d v="2005-10-30T00:00:00"/>
    <x v="42"/>
    <x v="19"/>
    <n v="90"/>
    <n v="2"/>
    <n v="0"/>
    <n v="5"/>
    <n v="44"/>
    <n v="11"/>
    <n v="0"/>
    <n v="0"/>
    <n v="0"/>
    <n v="0"/>
  </r>
  <r>
    <d v="2005-10-31T00:00:00"/>
    <x v="43"/>
    <x v="19"/>
    <n v="21"/>
    <n v="0"/>
    <n v="0"/>
    <n v="0"/>
    <n v="6"/>
    <n v="2"/>
    <n v="0"/>
    <n v="0"/>
    <n v="0"/>
    <n v="0"/>
  </r>
  <r>
    <d v="2005-11-01T00:00:00"/>
    <x v="44"/>
    <x v="19"/>
    <n v="19"/>
    <n v="1"/>
    <n v="0"/>
    <n v="0"/>
    <n v="1"/>
    <n v="0"/>
    <n v="0"/>
    <n v="0"/>
    <n v="0"/>
    <n v="0"/>
  </r>
  <r>
    <d v="2005-11-02T00:00:00"/>
    <x v="45"/>
    <x v="19"/>
    <n v="32"/>
    <n v="2"/>
    <n v="0"/>
    <n v="0"/>
    <n v="1"/>
    <n v="2"/>
    <n v="0"/>
    <n v="0"/>
    <n v="0"/>
    <n v="0"/>
  </r>
  <r>
    <d v="2005-11-03T00:00:00"/>
    <x v="46"/>
    <x v="19"/>
    <n v="16"/>
    <n v="0"/>
    <n v="0"/>
    <n v="0"/>
    <n v="0"/>
    <n v="0"/>
    <n v="0"/>
    <n v="2"/>
    <n v="0"/>
    <n v="0"/>
  </r>
  <r>
    <d v="2005-11-04T00:00:00"/>
    <x v="47"/>
    <x v="19"/>
    <n v="7"/>
    <n v="0"/>
    <n v="0"/>
    <n v="0"/>
    <n v="0"/>
    <n v="0"/>
    <n v="0"/>
    <n v="1"/>
    <n v="0"/>
    <n v="0"/>
  </r>
  <r>
    <d v="2005-11-05T00:00:00"/>
    <x v="48"/>
    <x v="19"/>
    <n v="2"/>
    <n v="1"/>
    <n v="0"/>
    <n v="0"/>
    <n v="0"/>
    <n v="1"/>
    <n v="0"/>
    <n v="0"/>
    <n v="0"/>
    <n v="0"/>
  </r>
  <r>
    <d v="2005-11-06T00:00:00"/>
    <x v="49"/>
    <x v="19"/>
    <n v="0"/>
    <n v="0"/>
    <n v="0"/>
    <n v="0"/>
    <n v="0"/>
    <n v="0"/>
    <n v="0"/>
    <n v="0"/>
    <n v="0"/>
    <n v="0"/>
  </r>
  <r>
    <d v="2005-11-07T00:00:00"/>
    <x v="50"/>
    <x v="19"/>
    <n v="0"/>
    <n v="0"/>
    <n v="0"/>
    <n v="0"/>
    <n v="0"/>
    <n v="0"/>
    <n v="0"/>
    <n v="0"/>
    <n v="0"/>
    <n v="0"/>
  </r>
  <r>
    <d v="2005-11-08T00:00:00"/>
    <x v="51"/>
    <x v="19"/>
    <m/>
    <m/>
    <m/>
    <m/>
    <m/>
    <m/>
    <m/>
    <m/>
    <m/>
    <m/>
  </r>
  <r>
    <d v="2005-11-09T00:00:00"/>
    <x v="52"/>
    <x v="19"/>
    <m/>
    <m/>
    <m/>
    <m/>
    <m/>
    <m/>
    <m/>
    <m/>
    <m/>
    <m/>
  </r>
  <r>
    <d v="2005-11-10T00:00:00"/>
    <x v="53"/>
    <x v="19"/>
    <m/>
    <m/>
    <m/>
    <m/>
    <m/>
    <m/>
    <m/>
    <m/>
    <m/>
    <m/>
  </r>
  <r>
    <d v="2005-11-11T00:00:00"/>
    <x v="54"/>
    <x v="19"/>
    <m/>
    <m/>
    <m/>
    <m/>
    <m/>
    <m/>
    <m/>
    <m/>
    <m/>
    <m/>
  </r>
  <r>
    <d v="2005-11-12T00:00:00"/>
    <x v="55"/>
    <x v="19"/>
    <m/>
    <m/>
    <m/>
    <m/>
    <m/>
    <m/>
    <m/>
    <m/>
    <m/>
    <m/>
  </r>
  <r>
    <d v="2005-11-13T00:00:00"/>
    <x v="56"/>
    <x v="19"/>
    <m/>
    <m/>
    <m/>
    <m/>
    <m/>
    <m/>
    <m/>
    <m/>
    <m/>
    <m/>
  </r>
  <r>
    <d v="2005-11-14T00:00:00"/>
    <x v="57"/>
    <x v="19"/>
    <m/>
    <m/>
    <m/>
    <m/>
    <m/>
    <m/>
    <m/>
    <m/>
    <m/>
    <m/>
  </r>
  <r>
    <d v="2005-11-15T00:00:00"/>
    <x v="58"/>
    <x v="19"/>
    <m/>
    <m/>
    <m/>
    <m/>
    <m/>
    <m/>
    <m/>
    <m/>
    <m/>
    <m/>
  </r>
  <r>
    <d v="2005-11-16T00:00:00"/>
    <x v="59"/>
    <x v="19"/>
    <m/>
    <m/>
    <m/>
    <m/>
    <m/>
    <m/>
    <m/>
    <m/>
    <m/>
    <m/>
  </r>
  <r>
    <d v="2005-11-17T00:00:00"/>
    <x v="60"/>
    <x v="19"/>
    <m/>
    <m/>
    <m/>
    <m/>
    <m/>
    <m/>
    <m/>
    <m/>
    <m/>
    <m/>
  </r>
  <r>
    <d v="2005-11-18T00:00:00"/>
    <x v="61"/>
    <x v="19"/>
    <m/>
    <m/>
    <m/>
    <m/>
    <m/>
    <m/>
    <m/>
    <m/>
    <m/>
    <m/>
  </r>
  <r>
    <d v="2005-11-19T00:00:00"/>
    <x v="62"/>
    <x v="19"/>
    <m/>
    <m/>
    <m/>
    <m/>
    <m/>
    <m/>
    <m/>
    <m/>
    <m/>
    <m/>
  </r>
  <r>
    <d v="2005-11-20T00:00:00"/>
    <x v="66"/>
    <x v="19"/>
    <m/>
    <m/>
    <m/>
    <m/>
    <m/>
    <m/>
    <m/>
    <m/>
    <m/>
    <m/>
  </r>
  <r>
    <d v="2006-09-01T00:00:00"/>
    <x v="80"/>
    <x v="20"/>
    <m/>
    <m/>
    <m/>
    <m/>
    <m/>
    <m/>
    <m/>
    <m/>
    <m/>
    <m/>
  </r>
  <r>
    <d v="2006-09-02T00:00:00"/>
    <x v="75"/>
    <x v="20"/>
    <m/>
    <m/>
    <m/>
    <m/>
    <m/>
    <m/>
    <m/>
    <m/>
    <m/>
    <m/>
  </r>
  <r>
    <d v="2006-09-03T00:00:00"/>
    <x v="76"/>
    <x v="20"/>
    <m/>
    <m/>
    <m/>
    <m/>
    <m/>
    <m/>
    <m/>
    <m/>
    <m/>
    <m/>
  </r>
  <r>
    <d v="2006-09-04T00:00:00"/>
    <x v="77"/>
    <x v="20"/>
    <m/>
    <m/>
    <m/>
    <m/>
    <m/>
    <m/>
    <m/>
    <m/>
    <m/>
    <m/>
  </r>
  <r>
    <d v="2006-09-05T00:00:00"/>
    <x v="78"/>
    <x v="20"/>
    <m/>
    <m/>
    <m/>
    <m/>
    <m/>
    <m/>
    <m/>
    <m/>
    <m/>
    <m/>
  </r>
  <r>
    <d v="2006-09-06T00:00:00"/>
    <x v="79"/>
    <x v="20"/>
    <n v="0"/>
    <n v="0"/>
    <n v="0"/>
    <n v="0"/>
    <n v="0"/>
    <n v="0"/>
    <n v="56"/>
    <n v="124741"/>
    <n v="2017"/>
    <n v="19"/>
  </r>
  <r>
    <d v="2006-09-07T00:00:00"/>
    <x v="71"/>
    <x v="20"/>
    <n v="391"/>
    <n v="50"/>
    <n v="0"/>
    <n v="0"/>
    <n v="950"/>
    <n v="82"/>
    <n v="331"/>
    <n v="4204"/>
    <n v="0"/>
    <n v="0"/>
  </r>
  <r>
    <d v="2006-09-07T00:00:00"/>
    <x v="71"/>
    <x v="20"/>
    <n v="13"/>
    <n v="24"/>
    <n v="0"/>
    <n v="0"/>
    <n v="69"/>
    <n v="8"/>
    <n v="6"/>
    <n v="23"/>
    <n v="0"/>
    <n v="0"/>
  </r>
  <r>
    <d v="2006-09-08T00:00:00"/>
    <x v="72"/>
    <x v="20"/>
    <n v="91"/>
    <n v="75"/>
    <n v="0"/>
    <n v="0"/>
    <n v="126"/>
    <n v="10"/>
    <n v="8"/>
    <n v="332"/>
    <n v="1"/>
    <n v="0"/>
  </r>
  <r>
    <d v="2006-09-09T00:00:00"/>
    <x v="73"/>
    <x v="20"/>
    <n v="317"/>
    <n v="116"/>
    <n v="0"/>
    <n v="0"/>
    <n v="530"/>
    <n v="34"/>
    <n v="5"/>
    <n v="314"/>
    <n v="0"/>
    <n v="0"/>
  </r>
  <r>
    <d v="2006-09-10T00:00:00"/>
    <x v="74"/>
    <x v="20"/>
    <n v="215"/>
    <n v="54"/>
    <n v="0"/>
    <n v="0"/>
    <n v="782"/>
    <n v="22"/>
    <n v="6"/>
    <n v="223"/>
    <n v="0"/>
    <n v="0"/>
  </r>
  <r>
    <d v="2006-09-11T00:00:00"/>
    <x v="68"/>
    <x v="20"/>
    <n v="107"/>
    <n v="30"/>
    <n v="0"/>
    <n v="0"/>
    <n v="327"/>
    <n v="8"/>
    <n v="7"/>
    <n v="211"/>
    <n v="5"/>
    <n v="0"/>
  </r>
  <r>
    <d v="2006-09-12T00:00:00"/>
    <x v="69"/>
    <x v="20"/>
    <n v="129"/>
    <n v="58"/>
    <n v="0"/>
    <n v="0"/>
    <n v="335"/>
    <n v="9"/>
    <n v="5"/>
    <n v="959"/>
    <n v="3"/>
    <n v="0"/>
  </r>
  <r>
    <d v="2006-09-13T00:00:00"/>
    <x v="70"/>
    <x v="20"/>
    <n v="163"/>
    <n v="109"/>
    <n v="0"/>
    <n v="0"/>
    <n v="371"/>
    <n v="4"/>
    <n v="7"/>
    <n v="1041"/>
    <n v="6"/>
    <n v="0"/>
  </r>
  <r>
    <d v="2006-09-14T00:00:00"/>
    <x v="67"/>
    <x v="20"/>
    <n v="410"/>
    <n v="240"/>
    <n v="0"/>
    <n v="0"/>
    <n v="566"/>
    <n v="10"/>
    <n v="11"/>
    <n v="711"/>
    <n v="0"/>
    <n v="0"/>
  </r>
  <r>
    <d v="2006-09-15T00:00:00"/>
    <x v="63"/>
    <x v="20"/>
    <n v="839"/>
    <n v="323"/>
    <n v="0"/>
    <n v="0"/>
    <n v="770"/>
    <n v="7"/>
    <n v="7"/>
    <n v="319"/>
    <n v="1"/>
    <n v="0"/>
  </r>
  <r>
    <d v="2006-09-16T00:00:00"/>
    <x v="64"/>
    <x v="20"/>
    <n v="781"/>
    <n v="246"/>
    <n v="0"/>
    <n v="0"/>
    <n v="519"/>
    <n v="3"/>
    <n v="11"/>
    <n v="117"/>
    <n v="0"/>
    <n v="0"/>
  </r>
  <r>
    <d v="2006-09-17T00:00:00"/>
    <x v="65"/>
    <x v="20"/>
    <n v="387"/>
    <n v="277"/>
    <n v="0"/>
    <n v="0"/>
    <n v="787"/>
    <n v="20"/>
    <n v="15"/>
    <n v="113"/>
    <n v="0"/>
    <n v="0"/>
  </r>
  <r>
    <d v="2006-09-18T00:00:00"/>
    <x v="0"/>
    <x v="20"/>
    <n v="837"/>
    <n v="191"/>
    <n v="0"/>
    <n v="0"/>
    <n v="1944"/>
    <n v="35"/>
    <n v="7"/>
    <n v="65"/>
    <n v="0"/>
    <n v="0"/>
  </r>
  <r>
    <d v="2006-09-19T00:00:00"/>
    <x v="1"/>
    <x v="20"/>
    <n v="388"/>
    <n v="194"/>
    <n v="0"/>
    <n v="0"/>
    <n v="843"/>
    <n v="19"/>
    <n v="16"/>
    <n v="28"/>
    <n v="1"/>
    <n v="0"/>
  </r>
  <r>
    <d v="2006-09-20T00:00:00"/>
    <x v="2"/>
    <x v="20"/>
    <n v="492"/>
    <n v="203"/>
    <n v="0"/>
    <n v="0"/>
    <n v="831"/>
    <n v="18"/>
    <n v="26"/>
    <n v="21"/>
    <n v="0"/>
    <n v="0"/>
  </r>
  <r>
    <d v="2006-09-21T00:00:00"/>
    <x v="3"/>
    <x v="20"/>
    <n v="473"/>
    <n v="240"/>
    <n v="0"/>
    <n v="0"/>
    <n v="1131"/>
    <n v="6"/>
    <n v="8"/>
    <n v="25"/>
    <n v="0"/>
    <n v="0"/>
  </r>
  <r>
    <d v="2006-09-22T00:00:00"/>
    <x v="4"/>
    <x v="20"/>
    <n v="440"/>
    <n v="204"/>
    <n v="0"/>
    <n v="0"/>
    <n v="996"/>
    <n v="10"/>
    <n v="5"/>
    <n v="9"/>
    <n v="0"/>
    <n v="0"/>
  </r>
  <r>
    <d v="2006-09-23T00:00:00"/>
    <x v="5"/>
    <x v="20"/>
    <n v="425"/>
    <n v="203"/>
    <n v="0"/>
    <n v="0"/>
    <n v="1138"/>
    <n v="7"/>
    <n v="5"/>
    <n v="14"/>
    <n v="0"/>
    <n v="0"/>
  </r>
  <r>
    <d v="2006-09-24T00:00:00"/>
    <x v="6"/>
    <x v="20"/>
    <n v="341"/>
    <n v="294"/>
    <n v="0"/>
    <n v="0"/>
    <n v="1132"/>
    <n v="18"/>
    <n v="6"/>
    <n v="24"/>
    <n v="0"/>
    <n v="0"/>
  </r>
  <r>
    <d v="2006-09-25T00:00:00"/>
    <x v="7"/>
    <x v="20"/>
    <n v="345"/>
    <n v="318"/>
    <n v="0"/>
    <n v="0"/>
    <n v="1319"/>
    <n v="41"/>
    <n v="10"/>
    <n v="12"/>
    <n v="0"/>
    <n v="0"/>
  </r>
  <r>
    <d v="2006-09-26T00:00:00"/>
    <x v="8"/>
    <x v="20"/>
    <n v="388"/>
    <n v="411"/>
    <n v="0"/>
    <n v="0"/>
    <n v="1541"/>
    <n v="39"/>
    <n v="11"/>
    <n v="31"/>
    <n v="0"/>
    <n v="0"/>
  </r>
  <r>
    <d v="2006-09-27T00:00:00"/>
    <x v="9"/>
    <x v="20"/>
    <n v="426"/>
    <n v="328"/>
    <n v="0"/>
    <n v="1"/>
    <n v="1841"/>
    <n v="38"/>
    <n v="19"/>
    <n v="15"/>
    <n v="0"/>
    <n v="0"/>
  </r>
  <r>
    <d v="2006-09-28T00:00:00"/>
    <x v="10"/>
    <x v="20"/>
    <n v="391"/>
    <n v="219"/>
    <n v="0"/>
    <n v="0"/>
    <n v="1945"/>
    <n v="68"/>
    <n v="10"/>
    <n v="9"/>
    <n v="1"/>
    <n v="0"/>
  </r>
  <r>
    <d v="2006-09-29T00:00:00"/>
    <x v="11"/>
    <x v="20"/>
    <n v="197"/>
    <n v="182"/>
    <n v="0"/>
    <n v="0"/>
    <n v="1055"/>
    <n v="17"/>
    <n v="8"/>
    <n v="8"/>
    <n v="0"/>
    <n v="0"/>
  </r>
  <r>
    <d v="2006-09-30T00:00:00"/>
    <x v="12"/>
    <x v="20"/>
    <n v="147"/>
    <n v="172"/>
    <n v="0"/>
    <n v="0"/>
    <n v="986"/>
    <n v="13"/>
    <n v="10"/>
    <n v="1"/>
    <n v="0"/>
    <n v="0"/>
  </r>
  <r>
    <d v="2006-10-01T00:00:00"/>
    <x v="13"/>
    <x v="20"/>
    <n v="161"/>
    <n v="177"/>
    <n v="0"/>
    <n v="0"/>
    <n v="1169"/>
    <n v="17"/>
    <n v="5"/>
    <n v="4"/>
    <n v="0"/>
    <n v="0"/>
  </r>
  <r>
    <d v="2006-10-02T00:00:00"/>
    <x v="14"/>
    <x v="20"/>
    <n v="151"/>
    <n v="138"/>
    <n v="0"/>
    <n v="0"/>
    <n v="1101"/>
    <n v="18"/>
    <n v="1"/>
    <n v="0"/>
    <n v="0"/>
    <n v="0"/>
  </r>
  <r>
    <d v="2006-10-03T00:00:00"/>
    <x v="15"/>
    <x v="20"/>
    <n v="155"/>
    <n v="112"/>
    <n v="0"/>
    <n v="0"/>
    <n v="938"/>
    <n v="22"/>
    <n v="7"/>
    <n v="2"/>
    <n v="1"/>
    <n v="0"/>
  </r>
  <r>
    <d v="2006-10-04T00:00:00"/>
    <x v="16"/>
    <x v="20"/>
    <n v="146"/>
    <n v="153"/>
    <n v="0"/>
    <n v="0"/>
    <n v="838"/>
    <n v="17"/>
    <n v="7"/>
    <n v="0"/>
    <n v="0"/>
    <n v="0"/>
  </r>
  <r>
    <d v="2006-10-05T00:00:00"/>
    <x v="17"/>
    <x v="20"/>
    <n v="139"/>
    <n v="90"/>
    <n v="0"/>
    <n v="1"/>
    <n v="776"/>
    <n v="13"/>
    <n v="5"/>
    <n v="0"/>
    <n v="0"/>
    <n v="0"/>
  </r>
  <r>
    <d v="2006-10-06T00:00:00"/>
    <x v="18"/>
    <x v="20"/>
    <n v="121"/>
    <n v="86"/>
    <n v="0"/>
    <n v="0"/>
    <n v="657"/>
    <n v="5"/>
    <n v="2"/>
    <n v="5"/>
    <n v="0"/>
    <n v="0"/>
  </r>
  <r>
    <d v="2006-10-07T00:00:00"/>
    <x v="19"/>
    <x v="20"/>
    <n v="121"/>
    <n v="85"/>
    <n v="0"/>
    <n v="0"/>
    <n v="990"/>
    <n v="16"/>
    <n v="2"/>
    <n v="0"/>
    <n v="0"/>
    <n v="0"/>
  </r>
  <r>
    <d v="2006-10-08T00:00:00"/>
    <x v="20"/>
    <x v="20"/>
    <n v="108"/>
    <n v="78"/>
    <n v="0"/>
    <n v="2"/>
    <n v="1021"/>
    <n v="9"/>
    <n v="1"/>
    <n v="1"/>
    <n v="0"/>
    <n v="0"/>
  </r>
  <r>
    <d v="2006-10-09T00:00:00"/>
    <x v="21"/>
    <x v="20"/>
    <n v="133"/>
    <n v="60"/>
    <n v="0"/>
    <n v="0"/>
    <n v="1024"/>
    <n v="12"/>
    <n v="0"/>
    <n v="1"/>
    <n v="0"/>
    <n v="0"/>
  </r>
  <r>
    <d v="2006-10-10T00:00:00"/>
    <x v="22"/>
    <x v="20"/>
    <n v="54"/>
    <n v="53"/>
    <n v="0"/>
    <n v="0"/>
    <n v="898"/>
    <n v="8"/>
    <n v="1"/>
    <n v="1"/>
    <n v="0"/>
    <n v="0"/>
  </r>
  <r>
    <d v="2006-10-11T00:00:00"/>
    <x v="23"/>
    <x v="20"/>
    <n v="46"/>
    <n v="42"/>
    <n v="0"/>
    <n v="2"/>
    <n v="981"/>
    <n v="14"/>
    <n v="8"/>
    <n v="2"/>
    <n v="0"/>
    <n v="0"/>
  </r>
  <r>
    <d v="2006-10-12T00:00:00"/>
    <x v="24"/>
    <x v="20"/>
    <n v="31"/>
    <n v="37"/>
    <n v="0"/>
    <n v="3"/>
    <n v="986"/>
    <n v="16"/>
    <n v="3"/>
    <n v="4"/>
    <n v="1"/>
    <n v="0"/>
  </r>
  <r>
    <d v="2006-10-13T00:00:00"/>
    <x v="25"/>
    <x v="20"/>
    <n v="39"/>
    <n v="24"/>
    <n v="0"/>
    <n v="6"/>
    <n v="833"/>
    <n v="8"/>
    <n v="4"/>
    <n v="6"/>
    <n v="0"/>
    <n v="0"/>
  </r>
  <r>
    <d v="2006-10-14T00:00:00"/>
    <x v="26"/>
    <x v="20"/>
    <n v="34"/>
    <n v="33"/>
    <n v="0"/>
    <n v="4"/>
    <n v="965"/>
    <n v="10"/>
    <n v="4"/>
    <n v="5"/>
    <n v="0"/>
    <n v="0"/>
  </r>
  <r>
    <d v="2006-10-15T00:00:00"/>
    <x v="27"/>
    <x v="20"/>
    <n v="42"/>
    <n v="42"/>
    <n v="0"/>
    <n v="6"/>
    <n v="1206"/>
    <n v="7"/>
    <n v="1"/>
    <n v="7"/>
    <n v="0"/>
    <n v="0"/>
  </r>
  <r>
    <d v="2006-10-16T00:00:00"/>
    <x v="28"/>
    <x v="20"/>
    <n v="41"/>
    <n v="46"/>
    <n v="0"/>
    <n v="11"/>
    <n v="858"/>
    <n v="14"/>
    <n v="8"/>
    <n v="6"/>
    <n v="0"/>
    <n v="0"/>
  </r>
  <r>
    <d v="2006-10-17T00:00:00"/>
    <x v="29"/>
    <x v="20"/>
    <n v="59"/>
    <n v="48"/>
    <n v="0"/>
    <n v="13"/>
    <n v="912"/>
    <n v="14"/>
    <n v="6"/>
    <n v="4"/>
    <n v="0"/>
    <n v="0"/>
  </r>
  <r>
    <d v="2006-10-18T00:00:00"/>
    <x v="30"/>
    <x v="20"/>
    <n v="24"/>
    <n v="21"/>
    <n v="0"/>
    <n v="2"/>
    <n v="1350"/>
    <n v="12"/>
    <n v="6"/>
    <n v="1"/>
    <n v="0"/>
    <n v="0"/>
  </r>
  <r>
    <d v="2006-10-19T00:00:00"/>
    <x v="31"/>
    <x v="20"/>
    <n v="25"/>
    <n v="23"/>
    <n v="0"/>
    <n v="1"/>
    <n v="862"/>
    <n v="10"/>
    <n v="8"/>
    <n v="0"/>
    <n v="0"/>
    <n v="0"/>
  </r>
  <r>
    <d v="2006-10-20T00:00:00"/>
    <x v="32"/>
    <x v="20"/>
    <n v="24"/>
    <n v="18"/>
    <n v="0"/>
    <n v="4"/>
    <n v="683"/>
    <n v="9"/>
    <n v="3"/>
    <n v="2"/>
    <n v="0"/>
    <n v="0"/>
  </r>
  <r>
    <d v="2006-10-21T00:00:00"/>
    <x v="33"/>
    <x v="20"/>
    <n v="30"/>
    <n v="15"/>
    <n v="0"/>
    <n v="10"/>
    <n v="1053"/>
    <n v="12"/>
    <n v="3"/>
    <n v="3"/>
    <n v="0"/>
    <n v="0"/>
  </r>
  <r>
    <d v="2006-10-22T00:00:00"/>
    <x v="34"/>
    <x v="20"/>
    <n v="28"/>
    <n v="7"/>
    <n v="0"/>
    <n v="3"/>
    <n v="810"/>
    <n v="5"/>
    <n v="4"/>
    <n v="2"/>
    <n v="0"/>
    <n v="0"/>
  </r>
  <r>
    <d v="2006-10-23T00:00:00"/>
    <x v="35"/>
    <x v="20"/>
    <n v="16"/>
    <n v="16"/>
    <n v="0"/>
    <n v="6"/>
    <n v="933"/>
    <n v="10"/>
    <n v="3"/>
    <n v="0"/>
    <n v="0"/>
    <n v="0"/>
  </r>
  <r>
    <d v="2006-10-24T00:00:00"/>
    <x v="36"/>
    <x v="20"/>
    <n v="22"/>
    <n v="14"/>
    <n v="0"/>
    <n v="9"/>
    <n v="828"/>
    <n v="7"/>
    <n v="1"/>
    <n v="1"/>
    <n v="0"/>
    <n v="0"/>
  </r>
  <r>
    <d v="2006-10-25T00:00:00"/>
    <x v="37"/>
    <x v="20"/>
    <n v="19"/>
    <n v="12"/>
    <n v="0"/>
    <n v="3"/>
    <n v="843"/>
    <n v="9"/>
    <n v="0"/>
    <n v="2"/>
    <n v="0"/>
    <n v="0"/>
  </r>
  <r>
    <d v="2006-10-26T00:00:00"/>
    <x v="38"/>
    <x v="20"/>
    <n v="16"/>
    <n v="9"/>
    <n v="0"/>
    <n v="6"/>
    <n v="1286"/>
    <n v="7"/>
    <n v="2"/>
    <n v="12"/>
    <n v="0"/>
    <n v="0"/>
  </r>
  <r>
    <d v="2006-10-27T00:00:00"/>
    <x v="39"/>
    <x v="20"/>
    <n v="96"/>
    <n v="26"/>
    <n v="0"/>
    <n v="17"/>
    <n v="1187"/>
    <n v="13"/>
    <n v="2"/>
    <n v="27"/>
    <n v="0"/>
    <n v="0"/>
  </r>
  <r>
    <d v="2006-10-28T00:00:00"/>
    <x v="40"/>
    <x v="20"/>
    <n v="122"/>
    <n v="28"/>
    <n v="0"/>
    <n v="3"/>
    <n v="535"/>
    <n v="8"/>
    <n v="10"/>
    <n v="17"/>
    <n v="0"/>
    <n v="0"/>
  </r>
  <r>
    <d v="2006-10-29T00:00:00"/>
    <x v="41"/>
    <x v="20"/>
    <n v="106"/>
    <n v="21"/>
    <n v="0"/>
    <n v="11"/>
    <n v="1182"/>
    <n v="18"/>
    <n v="18"/>
    <n v="8"/>
    <n v="2"/>
    <n v="0"/>
  </r>
  <r>
    <d v="2006-10-30T00:00:00"/>
    <x v="42"/>
    <x v="20"/>
    <n v="44"/>
    <n v="8"/>
    <n v="0"/>
    <n v="9"/>
    <n v="768"/>
    <n v="7"/>
    <n v="11"/>
    <n v="0"/>
    <n v="0"/>
    <n v="0"/>
  </r>
  <r>
    <d v="2006-10-31T00:00:00"/>
    <x v="43"/>
    <x v="20"/>
    <n v="21"/>
    <n v="17"/>
    <n v="0"/>
    <n v="8"/>
    <n v="414"/>
    <n v="3"/>
    <n v="3"/>
    <n v="0"/>
    <n v="0"/>
    <n v="0"/>
  </r>
  <r>
    <d v="2006-11-01T00:00:00"/>
    <x v="44"/>
    <x v="20"/>
    <n v="11"/>
    <n v="12"/>
    <n v="0"/>
    <n v="5"/>
    <n v="277"/>
    <n v="0"/>
    <n v="3"/>
    <n v="0"/>
    <n v="0"/>
    <n v="0"/>
  </r>
  <r>
    <d v="2006-11-02T00:00:00"/>
    <x v="45"/>
    <x v="20"/>
    <n v="5"/>
    <n v="31"/>
    <n v="0"/>
    <n v="1"/>
    <n v="207"/>
    <n v="1"/>
    <n v="2"/>
    <n v="4"/>
    <n v="0"/>
    <n v="0"/>
  </r>
  <r>
    <d v="2006-11-03T00:00:00"/>
    <x v="46"/>
    <x v="20"/>
    <n v="20"/>
    <n v="14"/>
    <n v="0"/>
    <n v="3"/>
    <n v="260"/>
    <n v="3"/>
    <n v="1"/>
    <n v="7"/>
    <n v="0"/>
    <n v="0"/>
  </r>
  <r>
    <d v="2006-11-04T00:00:00"/>
    <x v="47"/>
    <x v="20"/>
    <n v="126"/>
    <n v="35"/>
    <n v="0"/>
    <n v="2"/>
    <n v="234"/>
    <n v="9"/>
    <n v="7"/>
    <n v="80"/>
    <n v="3"/>
    <n v="0"/>
  </r>
  <r>
    <d v="2006-11-05T00:00:00"/>
    <x v="48"/>
    <x v="20"/>
    <n v="36"/>
    <n v="11"/>
    <n v="0"/>
    <n v="2"/>
    <n v="74"/>
    <n v="2"/>
    <n v="3"/>
    <n v="20"/>
    <n v="0"/>
    <n v="0"/>
  </r>
  <r>
    <d v="2006-11-06T00:00:00"/>
    <x v="49"/>
    <x v="20"/>
    <n v="0"/>
    <n v="0"/>
    <n v="0"/>
    <n v="0"/>
    <n v="0"/>
    <n v="0"/>
    <n v="0"/>
    <n v="0"/>
    <n v="0"/>
    <n v="0"/>
  </r>
  <r>
    <d v="2006-11-07T00:00:00"/>
    <x v="50"/>
    <x v="20"/>
    <n v="0"/>
    <n v="0"/>
    <n v="0"/>
    <n v="0"/>
    <n v="0"/>
    <n v="0"/>
    <n v="0"/>
    <n v="0"/>
    <n v="0"/>
    <n v="0"/>
  </r>
  <r>
    <d v="2006-11-08T00:00:00"/>
    <x v="51"/>
    <x v="20"/>
    <n v="0"/>
    <n v="0"/>
    <n v="0"/>
    <n v="0"/>
    <n v="0"/>
    <n v="0"/>
    <n v="0"/>
    <n v="0"/>
    <n v="0"/>
    <n v="0"/>
  </r>
  <r>
    <d v="2006-11-09T00:00:00"/>
    <x v="52"/>
    <x v="20"/>
    <n v="0"/>
    <n v="0"/>
    <n v="0"/>
    <n v="0"/>
    <n v="0"/>
    <n v="0"/>
    <n v="0"/>
    <n v="0"/>
    <n v="0"/>
    <n v="0"/>
  </r>
  <r>
    <d v="2006-11-10T00:00:00"/>
    <x v="53"/>
    <x v="20"/>
    <n v="0"/>
    <n v="0"/>
    <n v="0"/>
    <n v="0"/>
    <n v="0"/>
    <n v="0"/>
    <n v="0"/>
    <n v="0"/>
    <n v="0"/>
    <n v="0"/>
  </r>
  <r>
    <d v="2006-11-11T00:00:00"/>
    <x v="54"/>
    <x v="20"/>
    <n v="1"/>
    <n v="0"/>
    <n v="0"/>
    <n v="0"/>
    <n v="0"/>
    <n v="0"/>
    <n v="2"/>
    <n v="0"/>
    <n v="0"/>
    <n v="0"/>
  </r>
  <r>
    <d v="2006-11-12T00:00:00"/>
    <x v="55"/>
    <x v="20"/>
    <n v="0"/>
    <n v="0"/>
    <n v="0"/>
    <n v="0"/>
    <n v="0"/>
    <n v="0"/>
    <n v="1"/>
    <n v="0"/>
    <n v="0"/>
    <n v="0"/>
  </r>
  <r>
    <d v="2006-11-13T00:00:00"/>
    <x v="56"/>
    <x v="20"/>
    <n v="0"/>
    <n v="0"/>
    <n v="0"/>
    <n v="0"/>
    <n v="0"/>
    <n v="0"/>
    <n v="1"/>
    <n v="0"/>
    <n v="0"/>
    <n v="0"/>
  </r>
  <r>
    <d v="2006-11-14T00:00:00"/>
    <x v="57"/>
    <x v="20"/>
    <n v="1"/>
    <n v="0"/>
    <n v="0"/>
    <n v="0"/>
    <n v="0"/>
    <n v="0"/>
    <n v="1"/>
    <n v="0"/>
    <n v="0"/>
    <n v="0"/>
  </r>
  <r>
    <d v="2006-11-15T00:00:00"/>
    <x v="58"/>
    <x v="20"/>
    <m/>
    <m/>
    <m/>
    <m/>
    <m/>
    <m/>
    <m/>
    <m/>
    <m/>
    <m/>
  </r>
  <r>
    <d v="2006-11-16T00:00:00"/>
    <x v="59"/>
    <x v="20"/>
    <m/>
    <m/>
    <m/>
    <m/>
    <m/>
    <m/>
    <m/>
    <m/>
    <m/>
    <m/>
  </r>
  <r>
    <d v="2006-11-17T00:00:00"/>
    <x v="60"/>
    <x v="20"/>
    <m/>
    <m/>
    <m/>
    <m/>
    <m/>
    <m/>
    <m/>
    <m/>
    <m/>
    <m/>
  </r>
  <r>
    <d v="2006-11-18T00:00:00"/>
    <x v="61"/>
    <x v="20"/>
    <m/>
    <m/>
    <m/>
    <m/>
    <m/>
    <m/>
    <m/>
    <m/>
    <m/>
    <m/>
  </r>
  <r>
    <d v="2006-11-19T00:00:00"/>
    <x v="62"/>
    <x v="20"/>
    <m/>
    <m/>
    <m/>
    <m/>
    <m/>
    <m/>
    <m/>
    <m/>
    <m/>
    <m/>
  </r>
  <r>
    <d v="2006-11-20T00:00:00"/>
    <x v="66"/>
    <x v="20"/>
    <m/>
    <m/>
    <m/>
    <m/>
    <m/>
    <m/>
    <m/>
    <m/>
    <m/>
    <m/>
  </r>
  <r>
    <d v="2007-09-01T00:00:00"/>
    <x v="80"/>
    <x v="21"/>
    <m/>
    <m/>
    <m/>
    <m/>
    <m/>
    <m/>
    <m/>
    <m/>
    <m/>
    <m/>
  </r>
  <r>
    <d v="2007-09-02T00:00:00"/>
    <x v="75"/>
    <x v="21"/>
    <m/>
    <m/>
    <m/>
    <m/>
    <m/>
    <m/>
    <m/>
    <m/>
    <m/>
    <m/>
  </r>
  <r>
    <d v="2007-09-03T00:00:00"/>
    <x v="76"/>
    <x v="21"/>
    <m/>
    <m/>
    <m/>
    <m/>
    <m/>
    <m/>
    <m/>
    <m/>
    <m/>
    <m/>
  </r>
  <r>
    <d v="2007-09-04T00:00:00"/>
    <x v="77"/>
    <x v="21"/>
    <m/>
    <m/>
    <m/>
    <m/>
    <m/>
    <m/>
    <m/>
    <m/>
    <m/>
    <m/>
  </r>
  <r>
    <d v="2007-09-05T00:00:00"/>
    <x v="78"/>
    <x v="21"/>
    <m/>
    <m/>
    <n v="0"/>
    <n v="0"/>
    <m/>
    <m/>
    <m/>
    <n v="70240"/>
    <n v="7096"/>
    <n v="0"/>
  </r>
  <r>
    <d v="2007-09-06T00:00:00"/>
    <x v="79"/>
    <x v="21"/>
    <n v="1079"/>
    <n v="2"/>
    <n v="0"/>
    <n v="0"/>
    <n v="1828"/>
    <n v="136"/>
    <n v="186"/>
    <n v="249"/>
    <n v="1"/>
    <n v="4"/>
  </r>
  <r>
    <d v="2007-09-06T00:00:00"/>
    <x v="79"/>
    <x v="21"/>
    <n v="502"/>
    <n v="31"/>
    <n v="0"/>
    <n v="0"/>
    <n v="159"/>
    <n v="23"/>
    <n v="3"/>
    <n v="0"/>
    <n v="0"/>
    <n v="0"/>
  </r>
  <r>
    <d v="2007-09-07T00:00:00"/>
    <x v="71"/>
    <x v="21"/>
    <n v="1012"/>
    <n v="61"/>
    <n v="0"/>
    <n v="0"/>
    <n v="346"/>
    <n v="68"/>
    <n v="5"/>
    <n v="2"/>
    <n v="0"/>
    <n v="0"/>
  </r>
  <r>
    <d v="2007-09-08T00:00:00"/>
    <x v="72"/>
    <x v="21"/>
    <n v="768"/>
    <n v="68"/>
    <n v="0"/>
    <n v="0"/>
    <n v="235"/>
    <n v="22"/>
    <n v="0"/>
    <n v="1"/>
    <n v="0"/>
    <n v="0"/>
  </r>
  <r>
    <d v="2007-09-09T00:00:00"/>
    <x v="73"/>
    <x v="21"/>
    <n v="603"/>
    <n v="61"/>
    <n v="0"/>
    <n v="0"/>
    <n v="243"/>
    <n v="26"/>
    <n v="1"/>
    <n v="1"/>
    <n v="0"/>
    <n v="0"/>
  </r>
  <r>
    <d v="2007-09-10T00:00:00"/>
    <x v="74"/>
    <x v="21"/>
    <n v="792"/>
    <n v="68"/>
    <n v="0"/>
    <n v="0"/>
    <n v="246"/>
    <n v="34"/>
    <n v="0"/>
    <n v="2"/>
    <n v="0"/>
    <n v="0"/>
  </r>
  <r>
    <d v="2007-09-11T00:00:00"/>
    <x v="68"/>
    <x v="21"/>
    <n v="1173"/>
    <n v="75"/>
    <n v="0"/>
    <n v="0"/>
    <n v="289"/>
    <n v="101"/>
    <n v="4"/>
    <n v="1"/>
    <n v="1"/>
    <n v="0"/>
  </r>
  <r>
    <d v="2007-09-12T00:00:00"/>
    <x v="69"/>
    <x v="21"/>
    <n v="908"/>
    <n v="57"/>
    <n v="0"/>
    <n v="0"/>
    <n v="268"/>
    <n v="78"/>
    <n v="0"/>
    <n v="1"/>
    <n v="0"/>
    <n v="0"/>
  </r>
  <r>
    <d v="2007-09-13T00:00:00"/>
    <x v="70"/>
    <x v="21"/>
    <n v="873"/>
    <n v="54"/>
    <n v="0"/>
    <n v="0"/>
    <n v="243"/>
    <n v="65"/>
    <n v="5"/>
    <n v="0"/>
    <n v="0"/>
    <n v="0"/>
  </r>
  <r>
    <d v="2007-09-14T00:00:00"/>
    <x v="67"/>
    <x v="21"/>
    <n v="986"/>
    <n v="50"/>
    <n v="0"/>
    <n v="0"/>
    <n v="445"/>
    <n v="91"/>
    <n v="3"/>
    <n v="2"/>
    <n v="0"/>
    <n v="0"/>
  </r>
  <r>
    <d v="2007-09-15T00:00:00"/>
    <x v="63"/>
    <x v="21"/>
    <n v="1344"/>
    <n v="33"/>
    <n v="0"/>
    <n v="0"/>
    <n v="270"/>
    <n v="61"/>
    <n v="2"/>
    <n v="0"/>
    <n v="0"/>
    <n v="0"/>
  </r>
  <r>
    <d v="2007-09-16T00:00:00"/>
    <x v="64"/>
    <x v="21"/>
    <n v="0"/>
    <n v="0"/>
    <n v="0"/>
    <n v="0"/>
    <n v="0"/>
    <n v="0"/>
    <n v="0"/>
    <n v="0"/>
    <n v="0"/>
    <n v="0"/>
  </r>
  <r>
    <d v="2007-09-17T00:00:00"/>
    <x v="65"/>
    <x v="21"/>
    <n v="1263"/>
    <n v="74"/>
    <n v="0"/>
    <n v="0"/>
    <n v="285"/>
    <n v="82"/>
    <n v="0"/>
    <n v="0"/>
    <n v="0"/>
    <n v="0"/>
  </r>
  <r>
    <d v="2007-09-18T00:00:00"/>
    <x v="0"/>
    <x v="21"/>
    <n v="1629"/>
    <n v="75"/>
    <n v="0"/>
    <n v="0"/>
    <n v="273"/>
    <n v="59"/>
    <n v="2"/>
    <n v="0"/>
    <n v="0"/>
    <n v="0"/>
  </r>
  <r>
    <d v="2007-09-19T00:00:00"/>
    <x v="1"/>
    <x v="21"/>
    <n v="1977"/>
    <n v="101"/>
    <n v="0"/>
    <n v="1"/>
    <n v="106"/>
    <n v="36"/>
    <n v="2"/>
    <n v="0"/>
    <n v="0"/>
    <n v="0"/>
  </r>
  <r>
    <d v="2007-09-20T00:00:00"/>
    <x v="2"/>
    <x v="21"/>
    <n v="2391"/>
    <n v="125"/>
    <n v="0"/>
    <n v="0"/>
    <n v="240"/>
    <n v="44"/>
    <n v="0"/>
    <n v="0"/>
    <n v="0"/>
    <n v="0"/>
  </r>
  <r>
    <d v="2007-09-21T00:00:00"/>
    <x v="3"/>
    <x v="21"/>
    <n v="1621"/>
    <n v="88"/>
    <n v="0"/>
    <n v="0"/>
    <n v="167"/>
    <n v="29"/>
    <n v="1"/>
    <n v="0"/>
    <n v="0"/>
    <n v="0"/>
  </r>
  <r>
    <d v="2007-09-22T00:00:00"/>
    <x v="4"/>
    <x v="21"/>
    <n v="2352"/>
    <n v="124"/>
    <n v="0"/>
    <n v="0"/>
    <n v="472"/>
    <n v="100"/>
    <n v="1"/>
    <n v="0"/>
    <n v="0"/>
    <n v="0"/>
  </r>
  <r>
    <d v="2007-09-23T00:00:00"/>
    <x v="5"/>
    <x v="21"/>
    <n v="1902"/>
    <n v="93"/>
    <n v="0"/>
    <n v="0"/>
    <n v="475"/>
    <n v="52"/>
    <n v="0"/>
    <n v="0"/>
    <n v="0"/>
    <n v="0"/>
  </r>
  <r>
    <d v="2007-09-24T00:00:00"/>
    <x v="6"/>
    <x v="21"/>
    <n v="2034"/>
    <n v="180"/>
    <n v="0"/>
    <n v="0"/>
    <n v="436"/>
    <n v="45"/>
    <n v="1"/>
    <n v="0"/>
    <n v="0"/>
    <n v="0"/>
  </r>
  <r>
    <d v="2007-09-25T00:00:00"/>
    <x v="7"/>
    <x v="21"/>
    <n v="2646"/>
    <n v="287"/>
    <n v="0"/>
    <n v="2"/>
    <n v="830"/>
    <n v="78"/>
    <n v="2"/>
    <n v="0"/>
    <n v="1"/>
    <n v="0"/>
  </r>
  <r>
    <d v="2007-09-26T00:00:00"/>
    <x v="8"/>
    <x v="21"/>
    <n v="1927"/>
    <n v="209"/>
    <n v="0"/>
    <n v="0"/>
    <n v="532"/>
    <n v="100"/>
    <n v="5"/>
    <n v="0"/>
    <n v="0"/>
    <n v="0"/>
  </r>
  <r>
    <d v="2007-09-27T00:00:00"/>
    <x v="9"/>
    <x v="21"/>
    <n v="2428"/>
    <n v="308"/>
    <n v="0"/>
    <n v="0"/>
    <n v="654"/>
    <n v="108"/>
    <n v="2"/>
    <n v="1"/>
    <n v="0"/>
    <n v="0"/>
  </r>
  <r>
    <d v="2007-09-28T00:00:00"/>
    <x v="10"/>
    <x v="21"/>
    <n v="1606"/>
    <n v="164"/>
    <n v="0"/>
    <n v="0"/>
    <n v="1025"/>
    <n v="75"/>
    <n v="3"/>
    <n v="0"/>
    <n v="0"/>
    <n v="0"/>
  </r>
  <r>
    <d v="2007-09-29T00:00:00"/>
    <x v="11"/>
    <x v="21"/>
    <n v="875"/>
    <n v="86"/>
    <n v="0"/>
    <n v="0"/>
    <n v="1076"/>
    <n v="35"/>
    <n v="4"/>
    <n v="1"/>
    <n v="0"/>
    <n v="0"/>
  </r>
  <r>
    <d v="2007-09-30T00:00:00"/>
    <x v="12"/>
    <x v="21"/>
    <n v="1091"/>
    <n v="60"/>
    <n v="0"/>
    <n v="0"/>
    <n v="390"/>
    <n v="13"/>
    <n v="1"/>
    <n v="0"/>
    <n v="0"/>
    <n v="0"/>
  </r>
  <r>
    <d v="2007-10-01T00:00:00"/>
    <x v="13"/>
    <x v="21"/>
    <n v="1181"/>
    <n v="115"/>
    <n v="0"/>
    <n v="0"/>
    <n v="1058"/>
    <n v="49"/>
    <n v="3"/>
    <n v="0"/>
    <n v="0"/>
    <n v="0"/>
  </r>
  <r>
    <d v="2007-10-02T00:00:00"/>
    <x v="14"/>
    <x v="21"/>
    <n v="497"/>
    <n v="42"/>
    <n v="0"/>
    <n v="0"/>
    <n v="243"/>
    <n v="21"/>
    <n v="11"/>
    <n v="0"/>
    <n v="0"/>
    <n v="0"/>
  </r>
  <r>
    <d v="2007-10-03T00:00:00"/>
    <x v="15"/>
    <x v="21"/>
    <n v="1131"/>
    <n v="104"/>
    <n v="0"/>
    <n v="1"/>
    <n v="321"/>
    <n v="67"/>
    <n v="11"/>
    <n v="2"/>
    <n v="0"/>
    <n v="0"/>
  </r>
  <r>
    <d v="2007-10-04T00:00:00"/>
    <x v="16"/>
    <x v="21"/>
    <n v="96"/>
    <n v="5"/>
    <n v="0"/>
    <n v="0"/>
    <n v="33"/>
    <n v="1"/>
    <n v="1"/>
    <n v="0"/>
    <n v="0"/>
    <n v="0"/>
  </r>
  <r>
    <d v="2007-10-05T00:00:00"/>
    <x v="17"/>
    <x v="21"/>
    <n v="59"/>
    <n v="12"/>
    <n v="0"/>
    <n v="0"/>
    <n v="12"/>
    <n v="0"/>
    <n v="1"/>
    <n v="0"/>
    <n v="0"/>
    <n v="0"/>
  </r>
  <r>
    <d v="2007-10-06T00:00:00"/>
    <x v="18"/>
    <x v="21"/>
    <n v="329"/>
    <n v="53"/>
    <n v="0"/>
    <n v="0"/>
    <n v="176"/>
    <n v="19"/>
    <n v="0"/>
    <n v="0"/>
    <n v="0"/>
    <n v="0"/>
  </r>
  <r>
    <d v="2007-10-07T00:00:00"/>
    <x v="19"/>
    <x v="21"/>
    <n v="142"/>
    <n v="12"/>
    <n v="0"/>
    <n v="0"/>
    <n v="338"/>
    <n v="33"/>
    <n v="0"/>
    <n v="0"/>
    <n v="0"/>
    <n v="0"/>
  </r>
  <r>
    <d v="2007-10-08T00:00:00"/>
    <x v="20"/>
    <x v="21"/>
    <n v="302"/>
    <n v="32"/>
    <n v="0"/>
    <n v="0"/>
    <n v="304"/>
    <n v="18"/>
    <n v="1"/>
    <n v="0"/>
    <n v="0"/>
    <n v="0"/>
  </r>
  <r>
    <d v="2007-10-09T00:00:00"/>
    <x v="21"/>
    <x v="21"/>
    <n v="197"/>
    <n v="37"/>
    <n v="0"/>
    <n v="1"/>
    <n v="230"/>
    <n v="24"/>
    <n v="0"/>
    <n v="0"/>
    <n v="0"/>
    <n v="0"/>
  </r>
  <r>
    <d v="2007-10-10T00:00:00"/>
    <x v="22"/>
    <x v="21"/>
    <s v="n/a"/>
    <s v="n/a"/>
    <s v="n/a"/>
    <s v="n/a"/>
    <s v="n/a"/>
    <s v="n/a"/>
    <s v="n/a"/>
    <s v="n/a"/>
    <s v="n/a"/>
    <s v="n/a"/>
  </r>
  <r>
    <d v="2007-10-11T00:00:00"/>
    <x v="23"/>
    <x v="21"/>
    <s v="n/a"/>
    <s v="n/a"/>
    <s v="n/a"/>
    <s v="n/a"/>
    <s v="n/a"/>
    <s v="n/a"/>
    <s v="n/a"/>
    <s v="n/a"/>
    <s v="n/a"/>
    <s v="n/a"/>
  </r>
  <r>
    <d v="2007-10-12T00:00:00"/>
    <x v="24"/>
    <x v="21"/>
    <n v="176"/>
    <n v="27"/>
    <n v="0"/>
    <n v="0"/>
    <n v="55"/>
    <n v="7"/>
    <n v="0"/>
    <n v="0"/>
    <n v="0"/>
    <n v="0"/>
  </r>
  <r>
    <d v="2007-10-13T00:00:00"/>
    <x v="25"/>
    <x v="21"/>
    <n v="261"/>
    <n v="33"/>
    <n v="0"/>
    <n v="0"/>
    <n v="145"/>
    <n v="26"/>
    <n v="4"/>
    <n v="0"/>
    <n v="0"/>
    <n v="0"/>
  </r>
  <r>
    <d v="2007-10-14T00:00:00"/>
    <x v="26"/>
    <x v="21"/>
    <n v="540"/>
    <n v="96"/>
    <n v="0"/>
    <n v="1"/>
    <n v="240"/>
    <n v="28"/>
    <n v="2"/>
    <n v="0"/>
    <n v="0"/>
    <n v="0"/>
  </r>
  <r>
    <d v="2007-10-15T00:00:00"/>
    <x v="27"/>
    <x v="21"/>
    <n v="373"/>
    <n v="55"/>
    <n v="0"/>
    <n v="0"/>
    <n v="351"/>
    <n v="28"/>
    <n v="4"/>
    <n v="0"/>
    <n v="0"/>
    <n v="0"/>
  </r>
  <r>
    <d v="2007-10-16T00:00:00"/>
    <x v="28"/>
    <x v="21"/>
    <n v="252"/>
    <n v="55"/>
    <n v="0"/>
    <n v="1"/>
    <n v="333"/>
    <n v="20"/>
    <n v="2"/>
    <n v="0"/>
    <n v="0"/>
    <n v="0"/>
  </r>
  <r>
    <d v="2007-10-17T00:00:00"/>
    <x v="29"/>
    <x v="21"/>
    <n v="340"/>
    <n v="63"/>
    <n v="0"/>
    <n v="0"/>
    <n v="194"/>
    <n v="13"/>
    <n v="1"/>
    <n v="0"/>
    <n v="0"/>
    <n v="0"/>
  </r>
  <r>
    <d v="2007-10-18T00:00:00"/>
    <x v="30"/>
    <x v="21"/>
    <n v="220"/>
    <n v="34"/>
    <n v="0"/>
    <n v="0"/>
    <n v="257"/>
    <n v="21"/>
    <n v="1"/>
    <n v="0"/>
    <n v="1"/>
    <n v="0"/>
  </r>
  <r>
    <d v="2007-10-19T00:00:00"/>
    <x v="31"/>
    <x v="21"/>
    <n v="95"/>
    <n v="20"/>
    <n v="0"/>
    <n v="0"/>
    <n v="32"/>
    <n v="3"/>
    <n v="1"/>
    <n v="0"/>
    <n v="0"/>
    <n v="0"/>
  </r>
  <r>
    <d v="2007-10-20T00:00:00"/>
    <x v="32"/>
    <x v="21"/>
    <n v="158"/>
    <n v="14"/>
    <n v="0"/>
    <n v="3"/>
    <n v="208"/>
    <n v="19"/>
    <n v="1"/>
    <n v="0"/>
    <n v="0"/>
    <n v="0"/>
  </r>
  <r>
    <d v="2007-10-21T00:00:00"/>
    <x v="33"/>
    <x v="21"/>
    <n v="117"/>
    <n v="24"/>
    <n v="0"/>
    <n v="1"/>
    <n v="80"/>
    <n v="3"/>
    <n v="3"/>
    <n v="0"/>
    <n v="0"/>
    <n v="0"/>
  </r>
  <r>
    <d v="2007-10-22T00:00:00"/>
    <x v="34"/>
    <x v="21"/>
    <n v="96"/>
    <n v="21"/>
    <n v="0"/>
    <n v="1"/>
    <n v="122"/>
    <n v="11"/>
    <n v="0"/>
    <n v="0"/>
    <n v="0"/>
    <n v="0"/>
  </r>
  <r>
    <d v="2007-10-23T00:00:00"/>
    <x v="35"/>
    <x v="21"/>
    <n v="189"/>
    <n v="32"/>
    <n v="0"/>
    <n v="3"/>
    <n v="106"/>
    <n v="9"/>
    <n v="0"/>
    <n v="0"/>
    <n v="0"/>
    <n v="0"/>
  </r>
  <r>
    <d v="2007-10-24T00:00:00"/>
    <x v="36"/>
    <x v="21"/>
    <n v="244"/>
    <n v="32"/>
    <n v="0"/>
    <n v="3"/>
    <n v="97"/>
    <n v="10"/>
    <n v="0"/>
    <n v="0"/>
    <n v="0"/>
    <n v="0"/>
  </r>
  <r>
    <d v="2007-10-25T00:00:00"/>
    <x v="37"/>
    <x v="21"/>
    <n v="163"/>
    <n v="32"/>
    <n v="0"/>
    <n v="2"/>
    <n v="82"/>
    <n v="7"/>
    <n v="0"/>
    <n v="0"/>
    <n v="0"/>
    <n v="0"/>
  </r>
  <r>
    <d v="2007-10-26T00:00:00"/>
    <x v="38"/>
    <x v="21"/>
    <n v="116"/>
    <n v="28"/>
    <n v="0"/>
    <n v="1"/>
    <n v="49"/>
    <n v="5"/>
    <n v="4"/>
    <n v="0"/>
    <n v="0"/>
    <n v="0"/>
  </r>
  <r>
    <d v="2007-10-27T00:00:00"/>
    <x v="39"/>
    <x v="21"/>
    <n v="102"/>
    <n v="15"/>
    <n v="0"/>
    <n v="6"/>
    <n v="34"/>
    <n v="6"/>
    <n v="1"/>
    <n v="1"/>
    <n v="0"/>
    <n v="0"/>
  </r>
  <r>
    <d v="2007-10-28T00:00:00"/>
    <x v="40"/>
    <x v="21"/>
    <n v="171"/>
    <n v="17"/>
    <n v="0"/>
    <n v="3"/>
    <n v="64"/>
    <n v="2"/>
    <n v="0"/>
    <n v="3"/>
    <n v="0"/>
    <n v="0"/>
  </r>
  <r>
    <d v="2007-10-29T00:00:00"/>
    <x v="41"/>
    <x v="21"/>
    <n v="120"/>
    <n v="11"/>
    <n v="0"/>
    <n v="4"/>
    <n v="56"/>
    <n v="3"/>
    <n v="2"/>
    <n v="1"/>
    <n v="0"/>
    <n v="0"/>
  </r>
  <r>
    <d v="2007-10-30T00:00:00"/>
    <x v="42"/>
    <x v="21"/>
    <n v="143"/>
    <n v="22"/>
    <n v="0"/>
    <n v="6"/>
    <n v="73"/>
    <n v="14"/>
    <n v="0"/>
    <n v="1"/>
    <n v="0"/>
    <n v="0"/>
  </r>
  <r>
    <d v="2007-10-31T00:00:00"/>
    <x v="43"/>
    <x v="21"/>
    <n v="66"/>
    <n v="19"/>
    <n v="0"/>
    <n v="0"/>
    <n v="35"/>
    <n v="1"/>
    <n v="0"/>
    <n v="0"/>
    <n v="0"/>
    <n v="0"/>
  </r>
  <r>
    <d v="2007-11-01T00:00:00"/>
    <x v="44"/>
    <x v="21"/>
    <n v="73"/>
    <n v="19"/>
    <n v="0"/>
    <n v="9"/>
    <n v="36"/>
    <n v="2"/>
    <n v="1"/>
    <n v="0"/>
    <n v="0"/>
    <n v="0"/>
  </r>
  <r>
    <d v="2007-11-02T00:00:00"/>
    <x v="45"/>
    <x v="21"/>
    <n v="40"/>
    <n v="6"/>
    <n v="0"/>
    <n v="9"/>
    <n v="11"/>
    <n v="1"/>
    <n v="1"/>
    <n v="0"/>
    <n v="0"/>
    <n v="0"/>
  </r>
  <r>
    <d v="2007-11-03T00:00:00"/>
    <x v="46"/>
    <x v="21"/>
    <n v="114"/>
    <n v="18"/>
    <n v="0"/>
    <n v="9"/>
    <n v="22"/>
    <n v="0"/>
    <n v="1"/>
    <n v="0"/>
    <n v="0"/>
    <n v="0"/>
  </r>
  <r>
    <d v="2007-11-04T00:00:00"/>
    <x v="47"/>
    <x v="21"/>
    <n v="89"/>
    <n v="18"/>
    <n v="0"/>
    <n v="7"/>
    <n v="7"/>
    <n v="1"/>
    <n v="1"/>
    <n v="0"/>
    <n v="0"/>
    <n v="0"/>
  </r>
  <r>
    <d v="2007-11-05T00:00:00"/>
    <x v="48"/>
    <x v="21"/>
    <n v="67"/>
    <n v="13"/>
    <n v="0"/>
    <n v="5"/>
    <n v="5"/>
    <n v="0"/>
    <n v="1"/>
    <n v="0"/>
    <n v="0"/>
    <n v="0"/>
  </r>
  <r>
    <d v="2007-11-06T00:00:00"/>
    <x v="49"/>
    <x v="21"/>
    <n v="23"/>
    <n v="6"/>
    <n v="0"/>
    <n v="0"/>
    <n v="2"/>
    <n v="0"/>
    <n v="0"/>
    <n v="0"/>
    <n v="0"/>
    <n v="0"/>
  </r>
  <r>
    <d v="2007-11-07T00:00:00"/>
    <x v="50"/>
    <x v="21"/>
    <n v="30"/>
    <n v="131"/>
    <n v="0"/>
    <n v="3"/>
    <n v="5"/>
    <n v="0"/>
    <n v="0"/>
    <n v="0"/>
    <n v="0"/>
    <n v="0"/>
  </r>
  <r>
    <d v="2007-11-08T00:00:00"/>
    <x v="51"/>
    <x v="21"/>
    <n v="42"/>
    <n v="229"/>
    <n v="0"/>
    <n v="1"/>
    <n v="2"/>
    <n v="0"/>
    <n v="0"/>
    <n v="2"/>
    <n v="0"/>
    <n v="0"/>
  </r>
  <r>
    <d v="2007-11-09T00:00:00"/>
    <x v="52"/>
    <x v="21"/>
    <n v="131"/>
    <n v="96"/>
    <n v="0"/>
    <n v="1"/>
    <n v="1"/>
    <n v="1"/>
    <n v="0"/>
    <n v="0"/>
    <n v="0"/>
    <n v="0"/>
  </r>
  <r>
    <d v="2007-11-10T00:00:00"/>
    <x v="53"/>
    <x v="21"/>
    <n v="188"/>
    <n v="29"/>
    <n v="0"/>
    <n v="0"/>
    <n v="0"/>
    <n v="0"/>
    <n v="0"/>
    <n v="1"/>
    <n v="0"/>
    <n v="0"/>
  </r>
  <r>
    <d v="2007-11-11T00:00:00"/>
    <x v="54"/>
    <x v="21"/>
    <n v="24"/>
    <n v="7"/>
    <n v="0"/>
    <n v="0"/>
    <n v="1"/>
    <n v="0"/>
    <n v="1"/>
    <n v="0"/>
    <n v="0"/>
    <n v="0"/>
  </r>
  <r>
    <d v="2007-11-12T00:00:00"/>
    <x v="55"/>
    <x v="21"/>
    <s v="n/a"/>
    <s v="n/a"/>
    <s v="n/a"/>
    <s v="n/a"/>
    <s v="n/a"/>
    <s v="n/a"/>
    <s v="n/a"/>
    <s v="n/a"/>
    <s v="n/a"/>
    <s v="n/a"/>
  </r>
  <r>
    <d v="2008-09-01T00:00:00"/>
    <x v="80"/>
    <x v="22"/>
    <m/>
    <m/>
    <m/>
    <m/>
    <m/>
    <m/>
    <m/>
    <m/>
    <m/>
    <m/>
  </r>
  <r>
    <d v="2008-09-02T00:00:00"/>
    <x v="75"/>
    <x v="22"/>
    <m/>
    <m/>
    <m/>
    <m/>
    <m/>
    <m/>
    <m/>
    <m/>
    <m/>
    <m/>
  </r>
  <r>
    <d v="2008-09-03T00:00:00"/>
    <x v="76"/>
    <x v="22"/>
    <m/>
    <m/>
    <n v="0"/>
    <n v="0"/>
    <n v="0"/>
    <n v="0"/>
    <n v="0"/>
    <n v="60937"/>
    <n v="12355"/>
    <n v="0"/>
  </r>
  <r>
    <d v="2008-09-04T00:00:00"/>
    <x v="77"/>
    <x v="22"/>
    <n v="5996"/>
    <n v="21"/>
    <n v="0"/>
    <n v="0"/>
    <n v="2507"/>
    <n v="41"/>
    <n v="174"/>
    <n v="50"/>
    <n v="0"/>
    <n v="0"/>
  </r>
  <r>
    <d v="2008-09-04T00:00:00"/>
    <x v="77"/>
    <x v="22"/>
    <n v="239"/>
    <n v="43"/>
    <n v="0"/>
    <n v="0"/>
    <n v="89"/>
    <n v="3"/>
    <n v="1"/>
    <n v="1"/>
    <n v="12"/>
    <n v="0"/>
  </r>
  <r>
    <d v="2008-09-05T00:00:00"/>
    <x v="78"/>
    <x v="22"/>
    <n v="574"/>
    <n v="70"/>
    <n v="0"/>
    <n v="0"/>
    <n v="98"/>
    <n v="6"/>
    <n v="4"/>
    <n v="2"/>
    <n v="13"/>
    <n v="0"/>
  </r>
  <r>
    <d v="2008-09-06T00:00:00"/>
    <x v="79"/>
    <x v="22"/>
    <n v="664"/>
    <n v="72"/>
    <n v="0"/>
    <n v="0"/>
    <n v="124"/>
    <n v="15"/>
    <n v="8"/>
    <n v="1"/>
    <n v="3"/>
    <n v="0"/>
  </r>
  <r>
    <d v="2008-09-07T00:00:00"/>
    <x v="71"/>
    <x v="22"/>
    <n v="503"/>
    <n v="61"/>
    <n v="0"/>
    <n v="0"/>
    <n v="133"/>
    <n v="11"/>
    <n v="11"/>
    <n v="2"/>
    <n v="5"/>
    <n v="0"/>
  </r>
  <r>
    <d v="2008-09-08T00:00:00"/>
    <x v="72"/>
    <x v="22"/>
    <n v="533"/>
    <n v="61"/>
    <n v="0"/>
    <n v="0"/>
    <n v="299"/>
    <n v="26"/>
    <n v="11"/>
    <n v="1"/>
    <n v="7"/>
    <n v="0"/>
  </r>
  <r>
    <d v="2008-09-09T00:00:00"/>
    <x v="73"/>
    <x v="22"/>
    <n v="773"/>
    <n v="103"/>
    <n v="0"/>
    <n v="0"/>
    <n v="172"/>
    <n v="27"/>
    <n v="19"/>
    <n v="0"/>
    <n v="2"/>
    <n v="0"/>
  </r>
  <r>
    <d v="2008-09-10T00:00:00"/>
    <x v="74"/>
    <x v="22"/>
    <n v="597"/>
    <n v="73"/>
    <n v="0"/>
    <n v="0"/>
    <n v="224"/>
    <n v="18"/>
    <n v="2"/>
    <n v="1"/>
    <n v="0"/>
    <n v="0"/>
  </r>
  <r>
    <d v="2008-09-11T00:00:00"/>
    <x v="68"/>
    <x v="22"/>
    <n v="641"/>
    <n v="82"/>
    <n v="0"/>
    <n v="0"/>
    <n v="218"/>
    <n v="27"/>
    <n v="10"/>
    <n v="2"/>
    <n v="2"/>
    <n v="0"/>
  </r>
  <r>
    <d v="2008-09-12T00:00:00"/>
    <x v="69"/>
    <x v="22"/>
    <n v="725"/>
    <n v="106"/>
    <n v="0"/>
    <n v="0"/>
    <n v="283"/>
    <n v="29"/>
    <n v="12"/>
    <n v="1"/>
    <n v="0"/>
    <n v="0"/>
  </r>
  <r>
    <d v="2008-09-13T00:00:00"/>
    <x v="70"/>
    <x v="22"/>
    <n v="671"/>
    <n v="93"/>
    <n v="0"/>
    <n v="0"/>
    <n v="296"/>
    <n v="29"/>
    <n v="4"/>
    <n v="2"/>
    <n v="0"/>
    <n v="0"/>
  </r>
  <r>
    <d v="2008-09-14T00:00:00"/>
    <x v="67"/>
    <x v="22"/>
    <n v="820"/>
    <n v="87"/>
    <n v="0"/>
    <n v="0"/>
    <n v="325"/>
    <n v="42"/>
    <n v="8"/>
    <n v="0"/>
    <n v="1"/>
    <n v="0"/>
  </r>
  <r>
    <d v="2008-09-15T00:00:00"/>
    <x v="63"/>
    <x v="22"/>
    <n v="492"/>
    <n v="59"/>
    <n v="0"/>
    <n v="0"/>
    <n v="227"/>
    <n v="30"/>
    <n v="6"/>
    <n v="0"/>
    <n v="0"/>
    <n v="0"/>
  </r>
  <r>
    <d v="2008-09-16T00:00:00"/>
    <x v="64"/>
    <x v="22"/>
    <n v="612"/>
    <n v="112"/>
    <n v="0"/>
    <n v="0"/>
    <n v="371"/>
    <n v="40"/>
    <n v="15"/>
    <n v="1"/>
    <n v="1"/>
    <n v="0"/>
  </r>
  <r>
    <d v="2008-09-17T00:00:00"/>
    <x v="65"/>
    <x v="22"/>
    <n v="721"/>
    <n v="118"/>
    <n v="0"/>
    <n v="0"/>
    <n v="367"/>
    <n v="45"/>
    <n v="15"/>
    <n v="0"/>
    <n v="0"/>
    <n v="0"/>
  </r>
  <r>
    <d v="2008-09-18T00:00:00"/>
    <x v="0"/>
    <x v="22"/>
    <n v="1044"/>
    <n v="145"/>
    <n v="0"/>
    <n v="0"/>
    <n v="450"/>
    <n v="39"/>
    <n v="4"/>
    <n v="0"/>
    <n v="0"/>
    <n v="0"/>
  </r>
  <r>
    <d v="2008-09-19T00:00:00"/>
    <x v="1"/>
    <x v="22"/>
    <n v="1370"/>
    <n v="127"/>
    <n v="0"/>
    <n v="0"/>
    <n v="171"/>
    <n v="11"/>
    <n v="3"/>
    <n v="0"/>
    <n v="1"/>
    <n v="0"/>
  </r>
  <r>
    <d v="2008-09-20T00:00:00"/>
    <x v="2"/>
    <x v="22"/>
    <n v="1442"/>
    <n v="58"/>
    <n v="0"/>
    <n v="0"/>
    <n v="203"/>
    <n v="24"/>
    <n v="2"/>
    <n v="0"/>
    <n v="1"/>
    <n v="0"/>
  </r>
  <r>
    <d v="2008-09-21T00:00:00"/>
    <x v="3"/>
    <x v="22"/>
    <n v="1579"/>
    <n v="40"/>
    <n v="0"/>
    <n v="0"/>
    <n v="86"/>
    <n v="6"/>
    <n v="1"/>
    <n v="1"/>
    <n v="1"/>
    <n v="0"/>
  </r>
  <r>
    <d v="2008-09-22T00:00:00"/>
    <x v="4"/>
    <x v="22"/>
    <n v="1682"/>
    <n v="35"/>
    <n v="0"/>
    <n v="0"/>
    <n v="148"/>
    <n v="8"/>
    <n v="7"/>
    <n v="0"/>
    <n v="0"/>
    <n v="0"/>
  </r>
  <r>
    <d v="2008-09-23T00:00:00"/>
    <x v="5"/>
    <x v="22"/>
    <n v="1568"/>
    <n v="48"/>
    <n v="0"/>
    <n v="0"/>
    <n v="212"/>
    <n v="9"/>
    <n v="4"/>
    <n v="1"/>
    <n v="0"/>
    <n v="0"/>
  </r>
  <r>
    <d v="2008-09-24T00:00:00"/>
    <x v="6"/>
    <x v="22"/>
    <n v="1535"/>
    <n v="71"/>
    <n v="0"/>
    <n v="0"/>
    <n v="294"/>
    <n v="17"/>
    <n v="4"/>
    <n v="0"/>
    <n v="0"/>
    <n v="0"/>
  </r>
  <r>
    <d v="2008-09-25T00:00:00"/>
    <x v="7"/>
    <x v="22"/>
    <n v="1092"/>
    <n v="81"/>
    <n v="0"/>
    <n v="0"/>
    <n v="130"/>
    <n v="8"/>
    <n v="1"/>
    <n v="1"/>
    <n v="0"/>
    <n v="0"/>
  </r>
  <r>
    <d v="2008-09-26T00:00:00"/>
    <x v="8"/>
    <x v="22"/>
    <n v="1035"/>
    <n v="69"/>
    <n v="0"/>
    <n v="0"/>
    <n v="197"/>
    <n v="6"/>
    <n v="1"/>
    <n v="0"/>
    <n v="0"/>
    <n v="0"/>
  </r>
  <r>
    <d v="2008-09-27T00:00:00"/>
    <x v="9"/>
    <x v="22"/>
    <n v="1272"/>
    <n v="65"/>
    <n v="0"/>
    <n v="0"/>
    <n v="275"/>
    <n v="9"/>
    <n v="4"/>
    <n v="0"/>
    <n v="0"/>
    <n v="0"/>
  </r>
  <r>
    <d v="2008-09-28T00:00:00"/>
    <x v="10"/>
    <x v="22"/>
    <n v="1050"/>
    <n v="57"/>
    <n v="0"/>
    <n v="0"/>
    <n v="319"/>
    <n v="7"/>
    <n v="4"/>
    <n v="0"/>
    <n v="0"/>
    <n v="0"/>
  </r>
  <r>
    <d v="2008-09-29T00:00:00"/>
    <x v="11"/>
    <x v="22"/>
    <n v="899"/>
    <n v="47"/>
    <n v="0"/>
    <n v="0"/>
    <n v="303"/>
    <n v="12"/>
    <n v="4"/>
    <n v="0"/>
    <n v="0"/>
    <n v="0"/>
  </r>
  <r>
    <d v="2008-09-30T00:00:00"/>
    <x v="12"/>
    <x v="22"/>
    <n v="992"/>
    <n v="40"/>
    <n v="0"/>
    <n v="0"/>
    <n v="376"/>
    <n v="20"/>
    <n v="4"/>
    <n v="1"/>
    <n v="0"/>
    <n v="0"/>
  </r>
  <r>
    <d v="2008-10-01T00:00:00"/>
    <x v="13"/>
    <x v="22"/>
    <n v="1090"/>
    <n v="44"/>
    <n v="0"/>
    <n v="0"/>
    <n v="411"/>
    <n v="25"/>
    <n v="5"/>
    <n v="0"/>
    <n v="0"/>
    <n v="0"/>
  </r>
  <r>
    <d v="2008-10-02T00:00:00"/>
    <x v="14"/>
    <x v="22"/>
    <n v="529"/>
    <n v="35"/>
    <n v="0"/>
    <n v="0"/>
    <n v="651"/>
    <n v="21"/>
    <n v="1"/>
    <n v="0"/>
    <n v="0"/>
    <n v="0"/>
  </r>
  <r>
    <d v="2008-10-03T00:00:00"/>
    <x v="15"/>
    <x v="22"/>
    <n v="978"/>
    <n v="30"/>
    <n v="0"/>
    <n v="0"/>
    <n v="445"/>
    <n v="24"/>
    <n v="6"/>
    <n v="0"/>
    <n v="0"/>
    <n v="0"/>
  </r>
  <r>
    <d v="2008-10-04T00:00:00"/>
    <x v="16"/>
    <x v="22"/>
    <n v="729"/>
    <n v="36"/>
    <n v="0"/>
    <n v="1"/>
    <n v="551"/>
    <n v="28"/>
    <n v="12"/>
    <n v="0"/>
    <n v="0"/>
    <n v="0"/>
  </r>
  <r>
    <d v="2008-10-05T00:00:00"/>
    <x v="17"/>
    <x v="22"/>
    <n v="575"/>
    <n v="22"/>
    <n v="0"/>
    <n v="1"/>
    <n v="466"/>
    <n v="18"/>
    <n v="11"/>
    <n v="0"/>
    <n v="0"/>
    <n v="0"/>
  </r>
  <r>
    <d v="2008-10-06T00:00:00"/>
    <x v="18"/>
    <x v="22"/>
    <n v="274"/>
    <n v="16"/>
    <n v="0"/>
    <n v="1"/>
    <n v="528"/>
    <n v="11"/>
    <n v="17"/>
    <n v="1"/>
    <n v="0"/>
    <n v="0"/>
  </r>
  <r>
    <d v="2008-10-07T00:00:00"/>
    <x v="19"/>
    <x v="22"/>
    <n v="992"/>
    <n v="31"/>
    <n v="0"/>
    <n v="0"/>
    <n v="1274"/>
    <n v="39"/>
    <n v="24"/>
    <n v="0"/>
    <n v="0"/>
    <n v="0"/>
  </r>
  <r>
    <d v="2008-10-08T00:00:00"/>
    <x v="20"/>
    <x v="22"/>
    <n v="596"/>
    <n v="28"/>
    <n v="0"/>
    <n v="2"/>
    <n v="274"/>
    <n v="10"/>
    <n v="29"/>
    <n v="0"/>
    <n v="0"/>
    <n v="0"/>
  </r>
  <r>
    <d v="2008-10-09T00:00:00"/>
    <x v="21"/>
    <x v="22"/>
    <n v="219"/>
    <n v="6"/>
    <n v="0"/>
    <n v="0"/>
    <n v="445"/>
    <n v="8"/>
    <n v="17"/>
    <n v="0"/>
    <n v="0"/>
    <n v="0"/>
  </r>
  <r>
    <d v="2008-10-10T00:00:00"/>
    <x v="22"/>
    <x v="22"/>
    <n v="248"/>
    <n v="10"/>
    <n v="0"/>
    <n v="0"/>
    <n v="547"/>
    <n v="9"/>
    <n v="17"/>
    <n v="1"/>
    <n v="0"/>
    <n v="0"/>
  </r>
  <r>
    <d v="2008-10-11T00:00:00"/>
    <x v="23"/>
    <x v="22"/>
    <n v="353"/>
    <n v="13"/>
    <n v="0"/>
    <n v="0"/>
    <n v="510"/>
    <n v="12"/>
    <n v="16"/>
    <n v="0"/>
    <n v="0"/>
    <n v="0"/>
  </r>
  <r>
    <d v="2008-10-12T00:00:00"/>
    <x v="24"/>
    <x v="22"/>
    <n v="406"/>
    <n v="13"/>
    <n v="0"/>
    <n v="1"/>
    <n v="666"/>
    <n v="14"/>
    <n v="13"/>
    <n v="0"/>
    <n v="0"/>
    <n v="0"/>
  </r>
  <r>
    <d v="2008-10-13T00:00:00"/>
    <x v="25"/>
    <x v="22"/>
    <n v="222"/>
    <n v="14"/>
    <n v="0"/>
    <n v="1"/>
    <n v="546"/>
    <n v="14"/>
    <n v="4"/>
    <n v="0"/>
    <n v="0"/>
    <n v="0"/>
  </r>
  <r>
    <d v="2008-10-14T00:00:00"/>
    <x v="26"/>
    <x v="22"/>
    <n v="162"/>
    <n v="12"/>
    <n v="0"/>
    <n v="0"/>
    <n v="418"/>
    <n v="8"/>
    <n v="5"/>
    <n v="0"/>
    <n v="0"/>
    <n v="0"/>
  </r>
  <r>
    <d v="2008-10-15T00:00:00"/>
    <x v="27"/>
    <x v="22"/>
    <n v="183"/>
    <n v="10"/>
    <n v="0"/>
    <n v="2"/>
    <n v="582"/>
    <n v="5"/>
    <n v="7"/>
    <n v="0"/>
    <n v="0"/>
    <n v="0"/>
  </r>
  <r>
    <d v="2008-10-16T00:00:00"/>
    <x v="28"/>
    <x v="22"/>
    <n v="121"/>
    <n v="8"/>
    <n v="0"/>
    <n v="2"/>
    <n v="491"/>
    <n v="18"/>
    <n v="1"/>
    <n v="0"/>
    <n v="0"/>
    <n v="0"/>
  </r>
  <r>
    <d v="2008-10-17T00:00:00"/>
    <x v="29"/>
    <x v="22"/>
    <n v="7"/>
    <n v="2"/>
    <n v="0"/>
    <n v="0"/>
    <n v="27"/>
    <n v="0"/>
    <n v="0"/>
    <n v="0"/>
    <n v="0"/>
    <n v="0"/>
  </r>
  <r>
    <d v="2008-10-18T00:00:00"/>
    <x v="30"/>
    <x v="22"/>
    <n v="144"/>
    <n v="3"/>
    <n v="0"/>
    <n v="0"/>
    <n v="217"/>
    <n v="6"/>
    <n v="1"/>
    <n v="0"/>
    <n v="0"/>
    <n v="0"/>
  </r>
  <r>
    <d v="2008-10-19T00:00:00"/>
    <x v="31"/>
    <x v="22"/>
    <n v="102"/>
    <n v="6"/>
    <n v="0"/>
    <n v="0"/>
    <n v="472"/>
    <n v="18"/>
    <n v="5"/>
    <n v="0"/>
    <n v="0"/>
    <n v="0"/>
  </r>
  <r>
    <d v="2008-10-20T00:00:00"/>
    <x v="32"/>
    <x v="22"/>
    <n v="123"/>
    <n v="17"/>
    <n v="0"/>
    <n v="3"/>
    <n v="691"/>
    <n v="9"/>
    <n v="5"/>
    <n v="1"/>
    <n v="0"/>
    <n v="0"/>
  </r>
  <r>
    <d v="2008-10-21T00:00:00"/>
    <x v="33"/>
    <x v="22"/>
    <n v="136"/>
    <n v="7"/>
    <n v="0"/>
    <n v="1"/>
    <n v="386"/>
    <n v="6"/>
    <n v="5"/>
    <n v="0"/>
    <n v="0"/>
    <n v="0"/>
  </r>
  <r>
    <d v="2008-10-22T00:00:00"/>
    <x v="34"/>
    <x v="22"/>
    <n v="122"/>
    <n v="9"/>
    <n v="0"/>
    <n v="0"/>
    <n v="367"/>
    <n v="12"/>
    <n v="2"/>
    <n v="3"/>
    <n v="0"/>
    <n v="0"/>
  </r>
  <r>
    <d v="2008-10-23T00:00:00"/>
    <x v="35"/>
    <x v="22"/>
    <n v="104"/>
    <n v="9"/>
    <n v="0"/>
    <n v="2"/>
    <n v="367"/>
    <n v="16"/>
    <n v="8"/>
    <n v="1"/>
    <n v="0"/>
    <n v="0"/>
  </r>
  <r>
    <d v="2008-10-24T00:00:00"/>
    <x v="36"/>
    <x v="22"/>
    <n v="71"/>
    <n v="4"/>
    <n v="0"/>
    <n v="2"/>
    <n v="161"/>
    <n v="8"/>
    <n v="4"/>
    <n v="2"/>
    <n v="0"/>
    <n v="0"/>
  </r>
  <r>
    <d v="2008-10-25T00:00:00"/>
    <x v="37"/>
    <x v="22"/>
    <n v="62"/>
    <n v="0"/>
    <n v="0"/>
    <n v="2"/>
    <n v="156"/>
    <n v="5"/>
    <n v="0"/>
    <n v="0"/>
    <n v="0"/>
    <n v="0"/>
  </r>
  <r>
    <d v="2008-10-26T00:00:00"/>
    <x v="38"/>
    <x v="22"/>
    <n v="15"/>
    <n v="0"/>
    <n v="0"/>
    <n v="1"/>
    <n v="68"/>
    <n v="0"/>
    <n v="1"/>
    <n v="0"/>
    <n v="0"/>
    <n v="0"/>
  </r>
  <r>
    <d v="2008-10-27T00:00:00"/>
    <x v="39"/>
    <x v="22"/>
    <n v="48"/>
    <n v="5"/>
    <n v="0"/>
    <n v="1"/>
    <n v="98"/>
    <n v="3"/>
    <n v="2"/>
    <n v="0"/>
    <n v="0"/>
    <n v="0"/>
  </r>
  <r>
    <d v="2008-10-28T00:00:00"/>
    <x v="40"/>
    <x v="22"/>
    <n v="59"/>
    <n v="2"/>
    <n v="0"/>
    <n v="5"/>
    <n v="83"/>
    <n v="2"/>
    <n v="2"/>
    <n v="0"/>
    <n v="0"/>
    <n v="0"/>
  </r>
  <r>
    <d v="2008-10-29T00:00:00"/>
    <x v="41"/>
    <x v="22"/>
    <n v="56"/>
    <n v="89"/>
    <n v="0"/>
    <n v="4"/>
    <n v="93"/>
    <n v="3"/>
    <n v="5"/>
    <n v="0"/>
    <n v="0"/>
    <n v="0"/>
  </r>
  <r>
    <d v="2008-10-30T00:00:00"/>
    <x v="42"/>
    <x v="22"/>
    <n v="157"/>
    <n v="71"/>
    <n v="0"/>
    <n v="3"/>
    <n v="74"/>
    <n v="3"/>
    <n v="2"/>
    <n v="0"/>
    <n v="0"/>
    <n v="0"/>
  </r>
  <r>
    <d v="2008-10-31T00:00:00"/>
    <x v="43"/>
    <x v="22"/>
    <n v="411"/>
    <n v="55"/>
    <n v="0"/>
    <n v="7"/>
    <n v="73"/>
    <n v="2"/>
    <n v="4"/>
    <n v="2"/>
    <n v="0"/>
    <n v="0"/>
  </r>
  <r>
    <d v="2008-11-01T00:00:00"/>
    <x v="44"/>
    <x v="22"/>
    <n v="740"/>
    <n v="25"/>
    <n v="0"/>
    <n v="0"/>
    <n v="21"/>
    <n v="2"/>
    <n v="1"/>
    <n v="2"/>
    <n v="0"/>
    <n v="0"/>
  </r>
  <r>
    <d v="2008-11-02T00:00:00"/>
    <x v="45"/>
    <x v="22"/>
    <n v="0"/>
    <n v="0"/>
    <n v="0"/>
    <n v="0"/>
    <n v="0"/>
    <n v="0"/>
    <n v="0"/>
    <n v="0"/>
    <n v="0"/>
    <n v="0"/>
  </r>
  <r>
    <d v="2008-11-03T00:00:00"/>
    <x v="46"/>
    <x v="22"/>
    <n v="0"/>
    <n v="0"/>
    <n v="0"/>
    <n v="0"/>
    <n v="0"/>
    <n v="0"/>
    <n v="0"/>
    <n v="0"/>
    <n v="0"/>
    <n v="0"/>
  </r>
  <r>
    <d v="2008-11-04T00:00:00"/>
    <x v="47"/>
    <x v="22"/>
    <n v="424"/>
    <n v="8"/>
    <n v="0"/>
    <n v="0"/>
    <n v="4"/>
    <n v="0"/>
    <n v="10"/>
    <n v="0"/>
    <n v="0"/>
    <n v="0"/>
  </r>
  <r>
    <d v="2008-11-05T00:00:00"/>
    <x v="48"/>
    <x v="22"/>
    <n v="39"/>
    <n v="2"/>
    <n v="0"/>
    <n v="0"/>
    <n v="4"/>
    <n v="0"/>
    <n v="0"/>
    <n v="0"/>
    <n v="0"/>
    <n v="0"/>
  </r>
  <r>
    <d v="2008-11-06T00:00:00"/>
    <x v="49"/>
    <x v="22"/>
    <n v="73"/>
    <n v="16"/>
    <n v="0"/>
    <n v="0"/>
    <n v="7"/>
    <n v="1"/>
    <n v="5"/>
    <n v="0"/>
    <n v="0"/>
    <n v="0"/>
  </r>
  <r>
    <d v="2008-11-07T00:00:00"/>
    <x v="50"/>
    <x v="22"/>
    <n v="44"/>
    <n v="10"/>
    <n v="0"/>
    <n v="0"/>
    <n v="5"/>
    <n v="0"/>
    <n v="3"/>
    <n v="0"/>
    <n v="0"/>
    <n v="0"/>
  </r>
  <r>
    <d v="2008-11-08T00:00:00"/>
    <x v="51"/>
    <x v="22"/>
    <n v="0"/>
    <n v="0"/>
    <n v="0"/>
    <n v="0"/>
    <n v="0"/>
    <n v="0"/>
    <n v="0"/>
    <n v="0"/>
    <n v="0"/>
    <n v="0"/>
  </r>
  <r>
    <d v="2008-11-09T00:00:00"/>
    <x v="52"/>
    <x v="22"/>
    <n v="0"/>
    <n v="0"/>
    <n v="0"/>
    <n v="0"/>
    <n v="0"/>
    <n v="0"/>
    <n v="0"/>
    <n v="0"/>
    <n v="0"/>
    <n v="0"/>
  </r>
  <r>
    <d v="2008-11-10T00:00:00"/>
    <x v="53"/>
    <x v="22"/>
    <n v="0"/>
    <n v="0"/>
    <n v="0"/>
    <n v="0"/>
    <n v="0"/>
    <n v="0"/>
    <n v="0"/>
    <n v="0"/>
    <n v="0"/>
    <n v="0"/>
  </r>
  <r>
    <d v="2008-11-11T00:00:00"/>
    <x v="54"/>
    <x v="22"/>
    <n v="109"/>
    <n v="5"/>
    <n v="0"/>
    <n v="0"/>
    <n v="3"/>
    <n v="0"/>
    <n v="6"/>
    <n v="0"/>
    <n v="0"/>
    <n v="0"/>
  </r>
  <r>
    <d v="2008-11-12T00:00:00"/>
    <x v="55"/>
    <x v="22"/>
    <n v="34"/>
    <n v="0"/>
    <n v="0"/>
    <n v="0"/>
    <n v="1"/>
    <n v="0"/>
    <n v="4"/>
    <n v="0"/>
    <n v="0"/>
    <n v="0"/>
  </r>
  <r>
    <d v="2009-09-01T00:00:00"/>
    <x v="80"/>
    <x v="23"/>
    <m/>
    <m/>
    <m/>
    <m/>
    <m/>
    <m/>
    <m/>
    <m/>
    <m/>
    <m/>
  </r>
  <r>
    <d v="2009-09-02T00:00:00"/>
    <x v="75"/>
    <x v="23"/>
    <m/>
    <m/>
    <m/>
    <m/>
    <m/>
    <m/>
    <m/>
    <m/>
    <m/>
    <m/>
  </r>
  <r>
    <d v="2009-09-03T00:00:00"/>
    <x v="76"/>
    <x v="23"/>
    <n v="745"/>
    <n v="200"/>
    <n v="0"/>
    <n v="0"/>
    <n v="0"/>
    <n v="0"/>
    <n v="0"/>
    <n v="164431"/>
    <n v="23861"/>
    <n v="0"/>
  </r>
  <r>
    <d v="2009-09-03T00:00:00"/>
    <x v="76"/>
    <x v="23"/>
    <n v="2185"/>
    <n v="0"/>
    <n v="0"/>
    <n v="0"/>
    <n v="318"/>
    <n v="125"/>
    <n v="266"/>
    <n v="1880"/>
    <n v="0"/>
    <n v="0"/>
  </r>
  <r>
    <d v="2009-09-03T00:00:00"/>
    <x v="76"/>
    <x v="23"/>
    <n v="596"/>
    <n v="31"/>
    <n v="0"/>
    <n v="0"/>
    <n v="133"/>
    <n v="93"/>
    <n v="1"/>
    <n v="453"/>
    <n v="23"/>
    <n v="0"/>
  </r>
  <r>
    <d v="2009-09-04T00:00:00"/>
    <x v="77"/>
    <x v="23"/>
    <n v="839"/>
    <n v="38"/>
    <n v="0"/>
    <n v="0"/>
    <n v="52"/>
    <n v="64"/>
    <n v="1"/>
    <n v="434"/>
    <n v="23"/>
    <n v="0"/>
  </r>
  <r>
    <d v="2009-09-05T00:00:00"/>
    <x v="78"/>
    <x v="23"/>
    <n v="1099"/>
    <n v="17"/>
    <n v="0"/>
    <n v="0"/>
    <n v="217"/>
    <n v="86"/>
    <n v="3"/>
    <n v="409"/>
    <n v="43"/>
    <n v="0"/>
  </r>
  <r>
    <d v="2009-09-06T00:00:00"/>
    <x v="79"/>
    <x v="23"/>
    <n v="1254"/>
    <n v="34"/>
    <n v="0"/>
    <n v="0"/>
    <n v="152"/>
    <n v="33"/>
    <n v="5"/>
    <n v="422"/>
    <n v="13"/>
    <n v="0"/>
  </r>
  <r>
    <d v="2009-09-07T00:00:00"/>
    <x v="71"/>
    <x v="23"/>
    <n v="1068"/>
    <n v="40"/>
    <n v="0"/>
    <n v="0"/>
    <n v="132"/>
    <n v="38"/>
    <n v="3"/>
    <n v="332"/>
    <n v="14"/>
    <n v="0"/>
  </r>
  <r>
    <d v="2009-09-08T00:00:00"/>
    <x v="72"/>
    <x v="23"/>
    <n v="1297"/>
    <n v="53"/>
    <n v="0"/>
    <n v="0"/>
    <n v="126"/>
    <n v="45"/>
    <n v="8"/>
    <n v="662"/>
    <n v="21"/>
    <n v="0"/>
  </r>
  <r>
    <d v="2009-09-09T00:00:00"/>
    <x v="73"/>
    <x v="23"/>
    <n v="734"/>
    <n v="18"/>
    <n v="0"/>
    <n v="0"/>
    <n v="68"/>
    <n v="16"/>
    <n v="5"/>
    <n v="1289"/>
    <n v="85"/>
    <n v="0"/>
  </r>
  <r>
    <d v="2009-09-10T00:00:00"/>
    <x v="74"/>
    <x v="23"/>
    <n v="960"/>
    <n v="13"/>
    <n v="0"/>
    <n v="0"/>
    <n v="45"/>
    <n v="21"/>
    <n v="14"/>
    <n v="958"/>
    <n v="53"/>
    <n v="0"/>
  </r>
  <r>
    <d v="2009-09-11T00:00:00"/>
    <x v="68"/>
    <x v="23"/>
    <n v="777"/>
    <n v="16"/>
    <n v="0"/>
    <n v="0"/>
    <n v="48"/>
    <n v="25"/>
    <n v="17"/>
    <n v="1686"/>
    <n v="40"/>
    <n v="0"/>
  </r>
  <r>
    <d v="2009-09-12T00:00:00"/>
    <x v="69"/>
    <x v="23"/>
    <n v="631"/>
    <n v="26"/>
    <n v="0"/>
    <n v="0"/>
    <n v="55"/>
    <n v="31"/>
    <n v="15"/>
    <n v="2312"/>
    <n v="99"/>
    <n v="0"/>
  </r>
  <r>
    <d v="2009-09-13T00:00:00"/>
    <x v="70"/>
    <x v="23"/>
    <n v="640"/>
    <n v="33"/>
    <n v="0"/>
    <n v="0"/>
    <n v="33"/>
    <n v="23"/>
    <n v="16"/>
    <n v="2371"/>
    <n v="75"/>
    <n v="0"/>
  </r>
  <r>
    <d v="2009-09-14T00:00:00"/>
    <x v="67"/>
    <x v="23"/>
    <n v="1066"/>
    <n v="63"/>
    <n v="0"/>
    <n v="0"/>
    <n v="37"/>
    <n v="35"/>
    <n v="14"/>
    <n v="1746"/>
    <n v="67"/>
    <n v="0"/>
  </r>
  <r>
    <d v="2009-09-15T00:00:00"/>
    <x v="63"/>
    <x v="23"/>
    <n v="254"/>
    <n v="24"/>
    <n v="0"/>
    <n v="0"/>
    <n v="19"/>
    <n v="23"/>
    <n v="7"/>
    <n v="457"/>
    <n v="30"/>
    <n v="0"/>
  </r>
  <r>
    <d v="2009-09-16T00:00:00"/>
    <x v="64"/>
    <x v="23"/>
    <n v="2071"/>
    <n v="88"/>
    <n v="0"/>
    <n v="0"/>
    <n v="94"/>
    <n v="111"/>
    <n v="21"/>
    <n v="1571"/>
    <n v="50"/>
    <n v="0"/>
  </r>
  <r>
    <d v="2009-09-17T00:00:00"/>
    <x v="65"/>
    <x v="23"/>
    <n v="1668"/>
    <n v="17"/>
    <n v="0"/>
    <n v="0"/>
    <n v="73"/>
    <n v="56"/>
    <n v="9"/>
    <n v="1166"/>
    <n v="23"/>
    <n v="0"/>
  </r>
  <r>
    <d v="2009-09-18T00:00:00"/>
    <x v="0"/>
    <x v="23"/>
    <n v="1707"/>
    <n v="32"/>
    <n v="0"/>
    <n v="0"/>
    <n v="65"/>
    <n v="87"/>
    <n v="28"/>
    <n v="723"/>
    <n v="46"/>
    <n v="0"/>
  </r>
  <r>
    <d v="2009-09-19T00:00:00"/>
    <x v="1"/>
    <x v="23"/>
    <n v="1573"/>
    <n v="44"/>
    <n v="0"/>
    <n v="0"/>
    <n v="99"/>
    <n v="112"/>
    <n v="19"/>
    <n v="731"/>
    <n v="31"/>
    <n v="0"/>
  </r>
  <r>
    <d v="2009-09-20T00:00:00"/>
    <x v="2"/>
    <x v="23"/>
    <n v="1471"/>
    <n v="43"/>
    <n v="0"/>
    <n v="0"/>
    <n v="176"/>
    <n v="75"/>
    <n v="26"/>
    <n v="826"/>
    <n v="35"/>
    <n v="0"/>
  </r>
  <r>
    <d v="2009-09-21T00:00:00"/>
    <x v="3"/>
    <x v="23"/>
    <n v="1564"/>
    <n v="54"/>
    <n v="0"/>
    <n v="0"/>
    <n v="77"/>
    <n v="66"/>
    <n v="30"/>
    <n v="214"/>
    <n v="6"/>
    <n v="0"/>
  </r>
  <r>
    <d v="2009-09-22T00:00:00"/>
    <x v="4"/>
    <x v="23"/>
    <n v="1391"/>
    <n v="49"/>
    <n v="0"/>
    <n v="0"/>
    <n v="56"/>
    <n v="46"/>
    <n v="13"/>
    <n v="154"/>
    <n v="8"/>
    <n v="0"/>
  </r>
  <r>
    <d v="2009-09-23T00:00:00"/>
    <x v="5"/>
    <x v="23"/>
    <n v="1487"/>
    <n v="48"/>
    <n v="0"/>
    <n v="0"/>
    <n v="78"/>
    <n v="83"/>
    <n v="20"/>
    <n v="129"/>
    <n v="10"/>
    <n v="0"/>
  </r>
  <r>
    <d v="2009-09-24T00:00:00"/>
    <x v="6"/>
    <x v="23"/>
    <n v="1919"/>
    <n v="64"/>
    <n v="0"/>
    <n v="0"/>
    <n v="90"/>
    <n v="105"/>
    <n v="18"/>
    <n v="52"/>
    <n v="2"/>
    <n v="0"/>
  </r>
  <r>
    <d v="2009-09-25T00:00:00"/>
    <x v="7"/>
    <x v="23"/>
    <n v="1783"/>
    <n v="44"/>
    <n v="0"/>
    <n v="0"/>
    <n v="98"/>
    <n v="94"/>
    <n v="20"/>
    <n v="44"/>
    <n v="0"/>
    <n v="0"/>
  </r>
  <r>
    <d v="2009-09-26T00:00:00"/>
    <x v="8"/>
    <x v="23"/>
    <n v="2136"/>
    <n v="52"/>
    <n v="0"/>
    <n v="0"/>
    <n v="142"/>
    <n v="106"/>
    <n v="11"/>
    <n v="22"/>
    <n v="1"/>
    <n v="0"/>
  </r>
  <r>
    <d v="2009-09-27T00:00:00"/>
    <x v="9"/>
    <x v="23"/>
    <n v="2131"/>
    <n v="64"/>
    <n v="0"/>
    <n v="0"/>
    <n v="131"/>
    <n v="114"/>
    <n v="16"/>
    <n v="16"/>
    <n v="0"/>
    <n v="0"/>
  </r>
  <r>
    <d v="2009-09-28T00:00:00"/>
    <x v="10"/>
    <x v="23"/>
    <n v="2212"/>
    <n v="76"/>
    <n v="0"/>
    <n v="0"/>
    <n v="192"/>
    <n v="119"/>
    <n v="16"/>
    <n v="13"/>
    <n v="0"/>
    <n v="0"/>
  </r>
  <r>
    <d v="2009-09-29T00:00:00"/>
    <x v="11"/>
    <x v="23"/>
    <n v="1956"/>
    <n v="50"/>
    <n v="0"/>
    <n v="0"/>
    <n v="256"/>
    <n v="76"/>
    <n v="13"/>
    <n v="9"/>
    <n v="0"/>
    <n v="0"/>
  </r>
  <r>
    <d v="2009-09-30T00:00:00"/>
    <x v="12"/>
    <x v="23"/>
    <n v="1760"/>
    <n v="71"/>
    <n v="0"/>
    <n v="0"/>
    <n v="228"/>
    <n v="76"/>
    <n v="14"/>
    <n v="24"/>
    <n v="0"/>
    <n v="0"/>
  </r>
  <r>
    <d v="2009-10-01T00:00:00"/>
    <x v="13"/>
    <x v="23"/>
    <n v="1906"/>
    <n v="47"/>
    <n v="0"/>
    <n v="0"/>
    <n v="243"/>
    <n v="112"/>
    <n v="29"/>
    <n v="22"/>
    <n v="1"/>
    <n v="0"/>
  </r>
  <r>
    <d v="2009-10-02T00:00:00"/>
    <x v="14"/>
    <x v="23"/>
    <n v="1540"/>
    <n v="40"/>
    <n v="0"/>
    <n v="0"/>
    <n v="228"/>
    <n v="105"/>
    <n v="11"/>
    <n v="17"/>
    <n v="0"/>
    <n v="0"/>
  </r>
  <r>
    <d v="2009-10-03T00:00:00"/>
    <x v="15"/>
    <x v="23"/>
    <n v="1376"/>
    <n v="21"/>
    <n v="0"/>
    <n v="0"/>
    <n v="208"/>
    <n v="99"/>
    <n v="16"/>
    <n v="4"/>
    <n v="2"/>
    <n v="0"/>
  </r>
  <r>
    <d v="2009-10-04T00:00:00"/>
    <x v="16"/>
    <x v="23"/>
    <n v="1673"/>
    <n v="24"/>
    <n v="0"/>
    <n v="0"/>
    <n v="264"/>
    <n v="109"/>
    <n v="5"/>
    <n v="3"/>
    <n v="2"/>
    <n v="0"/>
  </r>
  <r>
    <d v="2009-10-05T00:00:00"/>
    <x v="17"/>
    <x v="23"/>
    <n v="1323"/>
    <n v="15"/>
    <n v="2"/>
    <n v="0"/>
    <n v="154"/>
    <n v="66"/>
    <n v="9"/>
    <n v="2"/>
    <n v="0"/>
    <n v="0"/>
  </r>
  <r>
    <d v="2009-10-06T00:00:00"/>
    <x v="18"/>
    <x v="23"/>
    <n v="2017"/>
    <n v="25"/>
    <n v="0"/>
    <n v="0"/>
    <n v="334"/>
    <n v="101"/>
    <n v="9"/>
    <n v="4"/>
    <n v="0"/>
    <n v="0"/>
  </r>
  <r>
    <d v="2009-10-07T00:00:00"/>
    <x v="19"/>
    <x v="23"/>
    <n v="1662"/>
    <n v="38"/>
    <n v="0"/>
    <n v="0"/>
    <n v="467"/>
    <n v="110"/>
    <n v="19"/>
    <n v="8"/>
    <n v="1"/>
    <n v="0"/>
  </r>
  <r>
    <d v="2009-10-08T00:00:00"/>
    <x v="20"/>
    <x v="23"/>
    <n v="1262"/>
    <n v="24"/>
    <n v="0"/>
    <n v="1"/>
    <n v="397"/>
    <n v="85"/>
    <n v="18"/>
    <n v="1"/>
    <n v="0"/>
    <n v="0"/>
  </r>
  <r>
    <d v="2009-10-09T00:00:00"/>
    <x v="21"/>
    <x v="23"/>
    <n v="431"/>
    <n v="11"/>
    <n v="0"/>
    <n v="0"/>
    <n v="172"/>
    <n v="31"/>
    <n v="7"/>
    <n v="3"/>
    <n v="0"/>
    <n v="0"/>
  </r>
  <r>
    <d v="2009-10-10T00:00:00"/>
    <x v="22"/>
    <x v="23"/>
    <n v="893"/>
    <n v="14"/>
    <n v="0"/>
    <n v="0"/>
    <n v="434"/>
    <n v="85"/>
    <n v="13"/>
    <n v="16"/>
    <n v="0"/>
    <n v="0"/>
  </r>
  <r>
    <d v="2009-10-11T00:00:00"/>
    <x v="23"/>
    <x v="23"/>
    <n v="727"/>
    <n v="19"/>
    <n v="0"/>
    <n v="3"/>
    <n v="668"/>
    <n v="132"/>
    <n v="12"/>
    <n v="13"/>
    <n v="0"/>
    <n v="0"/>
  </r>
  <r>
    <d v="2009-10-12T00:00:00"/>
    <x v="24"/>
    <x v="23"/>
    <n v="447"/>
    <n v="8"/>
    <n v="0"/>
    <n v="0"/>
    <n v="648"/>
    <n v="111"/>
    <n v="0"/>
    <n v="12"/>
    <n v="0"/>
    <n v="0"/>
  </r>
  <r>
    <d v="2009-10-13T00:00:00"/>
    <x v="25"/>
    <x v="23"/>
    <n v="357"/>
    <n v="12"/>
    <n v="0"/>
    <n v="4"/>
    <n v="677"/>
    <n v="130"/>
    <n v="6"/>
    <n v="27"/>
    <n v="0"/>
    <n v="0"/>
  </r>
  <r>
    <d v="2009-10-14T00:00:00"/>
    <x v="26"/>
    <x v="23"/>
    <n v="1051"/>
    <n v="14"/>
    <n v="0"/>
    <n v="4"/>
    <n v="529"/>
    <n v="111"/>
    <n v="6"/>
    <n v="396"/>
    <n v="20"/>
    <n v="0"/>
  </r>
  <r>
    <d v="2009-10-15T00:00:00"/>
    <x v="27"/>
    <x v="23"/>
    <n v="1047"/>
    <n v="19"/>
    <n v="0"/>
    <n v="11"/>
    <n v="352"/>
    <n v="103"/>
    <n v="36"/>
    <n v="277"/>
    <n v="10"/>
    <n v="0"/>
  </r>
  <r>
    <d v="2009-10-16T00:00:00"/>
    <x v="28"/>
    <x v="23"/>
    <n v="76"/>
    <n v="1"/>
    <n v="0"/>
    <n v="8"/>
    <n v="41"/>
    <n v="15"/>
    <n v="1"/>
    <n v="22"/>
    <n v="0"/>
    <n v="0"/>
  </r>
  <r>
    <d v="2009-10-17T00:00:00"/>
    <x v="29"/>
    <x v="23"/>
    <n v="0"/>
    <n v="0"/>
    <n v="0"/>
    <n v="0"/>
    <n v="0"/>
    <n v="0"/>
    <n v="0"/>
    <n v="0"/>
    <n v="0"/>
    <n v="0"/>
  </r>
  <r>
    <d v="2009-10-18T00:00:00"/>
    <x v="30"/>
    <x v="23"/>
    <n v="0"/>
    <n v="0"/>
    <n v="0"/>
    <n v="0"/>
    <n v="0"/>
    <n v="0"/>
    <n v="0"/>
    <n v="0"/>
    <n v="0"/>
    <n v="0"/>
  </r>
  <r>
    <d v="2009-10-19T00:00:00"/>
    <x v="31"/>
    <x v="23"/>
    <n v="1264"/>
    <n v="3"/>
    <n v="0"/>
    <n v="3"/>
    <n v="406"/>
    <n v="84"/>
    <n v="42"/>
    <n v="169"/>
    <n v="11"/>
    <n v="0"/>
  </r>
  <r>
    <d v="2009-10-20T00:00:00"/>
    <x v="32"/>
    <x v="23"/>
    <n v="935"/>
    <n v="9"/>
    <n v="0"/>
    <n v="3"/>
    <n v="775"/>
    <n v="71"/>
    <n v="12"/>
    <n v="83"/>
    <n v="2"/>
    <n v="0"/>
  </r>
  <r>
    <d v="2009-10-21T00:00:00"/>
    <x v="33"/>
    <x v="23"/>
    <n v="488"/>
    <n v="3"/>
    <n v="0"/>
    <n v="0"/>
    <n v="393"/>
    <n v="46"/>
    <n v="7"/>
    <n v="42"/>
    <n v="0"/>
    <n v="0"/>
  </r>
  <r>
    <d v="2009-10-22T00:00:00"/>
    <x v="34"/>
    <x v="23"/>
    <n v="545"/>
    <n v="2"/>
    <n v="0"/>
    <n v="1"/>
    <n v="172"/>
    <n v="20"/>
    <n v="2"/>
    <n v="26"/>
    <n v="1"/>
    <n v="0"/>
  </r>
  <r>
    <d v="2009-10-23T00:00:00"/>
    <x v="35"/>
    <x v="23"/>
    <n v="457"/>
    <n v="4"/>
    <n v="0"/>
    <n v="2"/>
    <n v="232"/>
    <n v="26"/>
    <n v="8"/>
    <n v="17"/>
    <n v="0"/>
    <n v="0"/>
  </r>
  <r>
    <d v="2009-10-24T00:00:00"/>
    <x v="36"/>
    <x v="23"/>
    <n v="246"/>
    <n v="5"/>
    <n v="0"/>
    <n v="0"/>
    <n v="120"/>
    <n v="21"/>
    <n v="6"/>
    <n v="15"/>
    <n v="0"/>
    <n v="0"/>
  </r>
  <r>
    <d v="2009-10-25T00:00:00"/>
    <x v="37"/>
    <x v="23"/>
    <n v="83"/>
    <n v="0"/>
    <n v="0"/>
    <n v="1"/>
    <n v="116"/>
    <n v="11"/>
    <n v="0"/>
    <n v="2"/>
    <n v="0"/>
    <n v="0"/>
  </r>
  <r>
    <d v="2009-10-26T00:00:00"/>
    <x v="38"/>
    <x v="23"/>
    <n v="126"/>
    <n v="2"/>
    <n v="0"/>
    <n v="0"/>
    <n v="96"/>
    <n v="11"/>
    <n v="1"/>
    <n v="9"/>
    <n v="0"/>
    <n v="0"/>
  </r>
  <r>
    <d v="2009-10-27T00:00:00"/>
    <x v="39"/>
    <x v="23"/>
    <n v="236"/>
    <n v="5"/>
    <n v="0"/>
    <n v="4"/>
    <n v="66"/>
    <n v="10"/>
    <n v="5"/>
    <n v="15"/>
    <n v="1"/>
    <n v="0"/>
  </r>
  <r>
    <d v="2009-10-28T00:00:00"/>
    <x v="40"/>
    <x v="23"/>
    <n v="151"/>
    <n v="3"/>
    <n v="0"/>
    <n v="0"/>
    <n v="58"/>
    <n v="11"/>
    <n v="1"/>
    <n v="7"/>
    <n v="0"/>
    <n v="0"/>
  </r>
  <r>
    <d v="2009-10-29T00:00:00"/>
    <x v="41"/>
    <x v="23"/>
    <n v="71"/>
    <n v="9"/>
    <n v="0"/>
    <n v="1"/>
    <n v="19"/>
    <n v="8"/>
    <n v="0"/>
    <n v="7"/>
    <n v="0"/>
    <n v="0"/>
  </r>
  <r>
    <d v="2009-10-30T00:00:00"/>
    <x v="42"/>
    <x v="23"/>
    <n v="72"/>
    <n v="6"/>
    <n v="0"/>
    <n v="1"/>
    <n v="49"/>
    <n v="13"/>
    <n v="2"/>
    <n v="15"/>
    <n v="0"/>
    <n v="0"/>
  </r>
  <r>
    <d v="2009-10-31T00:00:00"/>
    <x v="43"/>
    <x v="23"/>
    <n v="0"/>
    <n v="0"/>
    <n v="0"/>
    <n v="0"/>
    <n v="0"/>
    <n v="0"/>
    <n v="0"/>
    <n v="0"/>
    <n v="0"/>
    <n v="0"/>
  </r>
  <r>
    <d v="2009-11-01T00:00:00"/>
    <x v="44"/>
    <x v="23"/>
    <n v="0"/>
    <n v="0"/>
    <n v="0"/>
    <n v="0"/>
    <n v="0"/>
    <n v="0"/>
    <n v="0"/>
    <n v="0"/>
    <n v="0"/>
    <n v="0"/>
  </r>
  <r>
    <d v="2009-11-02T00:00:00"/>
    <x v="45"/>
    <x v="23"/>
    <n v="0"/>
    <n v="0"/>
    <n v="0"/>
    <n v="0"/>
    <n v="0"/>
    <n v="0"/>
    <n v="0"/>
    <n v="0"/>
    <n v="0"/>
    <n v="0"/>
  </r>
  <r>
    <d v="2009-11-03T00:00:00"/>
    <x v="46"/>
    <x v="23"/>
    <n v="443"/>
    <n v="10"/>
    <n v="0"/>
    <n v="0"/>
    <n v="13"/>
    <n v="9"/>
    <n v="12"/>
    <n v="39"/>
    <n v="4"/>
    <n v="0"/>
  </r>
  <r>
    <d v="2009-11-04T00:00:00"/>
    <x v="47"/>
    <x v="23"/>
    <n v="200"/>
    <n v="10"/>
    <n v="0"/>
    <n v="2"/>
    <n v="11"/>
    <n v="5"/>
    <n v="4"/>
    <n v="54"/>
    <n v="1"/>
    <n v="0"/>
  </r>
  <r>
    <d v="2009-11-05T00:00:00"/>
    <x v="48"/>
    <x v="23"/>
    <n v="217"/>
    <n v="10"/>
    <n v="0"/>
    <n v="0"/>
    <n v="10"/>
    <n v="4"/>
    <n v="7"/>
    <n v="30"/>
    <n v="0"/>
    <n v="0"/>
  </r>
  <r>
    <d v="2009-11-06T00:00:00"/>
    <x v="49"/>
    <x v="23"/>
    <n v="0"/>
    <n v="0"/>
    <n v="0"/>
    <n v="0"/>
    <n v="0"/>
    <n v="0"/>
    <n v="0"/>
    <n v="0"/>
    <n v="0"/>
    <n v="0"/>
  </r>
  <r>
    <d v="2009-11-07T00:00:00"/>
    <x v="50"/>
    <x v="23"/>
    <n v="0"/>
    <n v="0"/>
    <n v="0"/>
    <n v="0"/>
    <n v="0"/>
    <n v="0"/>
    <n v="0"/>
    <n v="0"/>
    <n v="0"/>
    <n v="0"/>
  </r>
  <r>
    <d v="2009-11-08T00:00:00"/>
    <x v="51"/>
    <x v="23"/>
    <n v="299"/>
    <n v="0"/>
    <n v="0"/>
    <n v="0"/>
    <n v="4"/>
    <n v="0"/>
    <n v="1"/>
    <n v="4"/>
    <n v="0"/>
    <n v="0"/>
  </r>
  <r>
    <d v="2009-11-09T00:00:00"/>
    <x v="52"/>
    <x v="23"/>
    <n v="0"/>
    <n v="0"/>
    <n v="0"/>
    <n v="0"/>
    <n v="0"/>
    <n v="0"/>
    <n v="0"/>
    <n v="0"/>
    <n v="0"/>
    <n v="0"/>
  </r>
  <r>
    <d v="2009-11-10T00:00:00"/>
    <x v="53"/>
    <x v="23"/>
    <n v="0"/>
    <n v="0"/>
    <n v="0"/>
    <n v="0"/>
    <n v="0"/>
    <n v="0"/>
    <n v="0"/>
    <n v="0"/>
    <n v="0"/>
    <n v="0"/>
  </r>
  <r>
    <d v="2009-11-11T00:00:00"/>
    <x v="54"/>
    <x v="23"/>
    <n v="0"/>
    <n v="0"/>
    <n v="0"/>
    <n v="0"/>
    <n v="0"/>
    <n v="0"/>
    <n v="0"/>
    <n v="0"/>
    <n v="0"/>
    <n v="0"/>
  </r>
  <r>
    <d v="2009-11-12T00:00:00"/>
    <x v="55"/>
    <x v="23"/>
    <n v="0"/>
    <n v="0"/>
    <n v="0"/>
    <n v="0"/>
    <n v="0"/>
    <n v="0"/>
    <n v="0"/>
    <n v="0"/>
    <n v="0"/>
    <n v="0"/>
  </r>
  <r>
    <d v="2010-09-01T00:00:00"/>
    <x v="80"/>
    <x v="24"/>
    <n v="604"/>
    <n v="1"/>
    <n v="0"/>
    <n v="0"/>
    <n v="0"/>
    <n v="0"/>
    <n v="0"/>
    <n v="283906"/>
    <n v="23600"/>
    <n v="0"/>
  </r>
  <r>
    <d v="2010-09-02T00:00:00"/>
    <x v="75"/>
    <x v="24"/>
    <n v="1726"/>
    <n v="0"/>
    <n v="0"/>
    <n v="0"/>
    <n v="1128"/>
    <n v="44"/>
    <n v="322"/>
    <n v="5319"/>
    <n v="0"/>
    <n v="0"/>
  </r>
  <r>
    <d v="2010-09-02T00:00:00"/>
    <x v="75"/>
    <x v="24"/>
    <n v="55"/>
    <n v="10"/>
    <n v="0"/>
    <n v="0"/>
    <n v="141"/>
    <n v="7"/>
    <n v="7"/>
    <n v="1264"/>
    <n v="57"/>
    <n v="0"/>
  </r>
  <r>
    <d v="2010-09-03T00:00:00"/>
    <x v="76"/>
    <x v="24"/>
    <n v="258"/>
    <n v="47"/>
    <n v="0"/>
    <n v="0"/>
    <n v="176"/>
    <n v="11"/>
    <n v="4"/>
    <n v="3086"/>
    <n v="106"/>
    <n v="0"/>
  </r>
  <r>
    <d v="2010-09-04T00:00:00"/>
    <x v="77"/>
    <x v="24"/>
    <n v="249"/>
    <n v="39"/>
    <n v="0"/>
    <n v="0"/>
    <n v="215"/>
    <n v="8"/>
    <n v="9"/>
    <n v="3618"/>
    <n v="100"/>
    <n v="0"/>
  </r>
  <r>
    <d v="2010-09-05T00:00:00"/>
    <x v="78"/>
    <x v="24"/>
    <n v="416"/>
    <n v="78"/>
    <n v="0"/>
    <n v="0"/>
    <n v="247"/>
    <n v="26"/>
    <n v="22"/>
    <n v="2769"/>
    <n v="118"/>
    <n v="0"/>
  </r>
  <r>
    <d v="2010-09-06T00:00:00"/>
    <x v="79"/>
    <x v="24"/>
    <n v="355"/>
    <n v="65"/>
    <n v="0"/>
    <n v="0"/>
    <n v="186"/>
    <n v="36"/>
    <n v="8"/>
    <n v="2572"/>
    <n v="139"/>
    <n v="0"/>
  </r>
  <r>
    <d v="2010-09-07T00:00:00"/>
    <x v="71"/>
    <x v="24"/>
    <n v="668"/>
    <n v="104"/>
    <n v="0"/>
    <n v="1"/>
    <n v="371"/>
    <n v="53"/>
    <n v="21"/>
    <n v="2737"/>
    <n v="158"/>
    <n v="0"/>
  </r>
  <r>
    <d v="2010-09-08T00:00:00"/>
    <x v="72"/>
    <x v="24"/>
    <n v="698"/>
    <n v="124"/>
    <n v="0"/>
    <n v="0"/>
    <n v="582"/>
    <n v="72"/>
    <n v="6"/>
    <n v="1908"/>
    <n v="58"/>
    <n v="0"/>
  </r>
  <r>
    <d v="2010-09-09T00:00:00"/>
    <x v="73"/>
    <x v="24"/>
    <n v="664"/>
    <n v="71"/>
    <n v="0"/>
    <n v="0"/>
    <n v="389"/>
    <n v="32"/>
    <n v="3"/>
    <n v="1724"/>
    <n v="40"/>
    <n v="0"/>
  </r>
  <r>
    <d v="2010-09-10T00:00:00"/>
    <x v="74"/>
    <x v="24"/>
    <n v="642"/>
    <n v="67"/>
    <n v="0"/>
    <n v="0"/>
    <n v="335"/>
    <n v="15"/>
    <n v="4"/>
    <n v="1331"/>
    <n v="29"/>
    <n v="0"/>
  </r>
  <r>
    <d v="2010-09-11T00:00:00"/>
    <x v="68"/>
    <x v="24"/>
    <n v="857"/>
    <n v="74"/>
    <n v="0"/>
    <n v="0"/>
    <n v="417"/>
    <n v="26"/>
    <n v="12"/>
    <n v="940"/>
    <n v="23"/>
    <n v="0"/>
  </r>
  <r>
    <d v="2010-09-12T00:00:00"/>
    <x v="69"/>
    <x v="24"/>
    <n v="700"/>
    <n v="89"/>
    <n v="0"/>
    <n v="1"/>
    <n v="312"/>
    <n v="30"/>
    <n v="8"/>
    <n v="1027"/>
    <n v="32"/>
    <n v="0"/>
  </r>
  <r>
    <d v="2010-09-13T00:00:00"/>
    <x v="70"/>
    <x v="24"/>
    <n v="621"/>
    <n v="76"/>
    <n v="0"/>
    <n v="0"/>
    <n v="281"/>
    <n v="38"/>
    <n v="7"/>
    <n v="1523"/>
    <n v="52"/>
    <n v="0"/>
  </r>
  <r>
    <d v="2010-09-14T00:00:00"/>
    <x v="67"/>
    <x v="24"/>
    <n v="512"/>
    <n v="79"/>
    <n v="0"/>
    <n v="0"/>
    <n v="320"/>
    <n v="37"/>
    <n v="7"/>
    <n v="841"/>
    <n v="22"/>
    <n v="0"/>
  </r>
  <r>
    <d v="2010-09-15T00:00:00"/>
    <x v="63"/>
    <x v="24"/>
    <n v="598"/>
    <n v="105"/>
    <n v="0"/>
    <n v="0"/>
    <n v="370"/>
    <n v="36"/>
    <n v="7"/>
    <n v="709"/>
    <n v="15"/>
    <n v="0"/>
  </r>
  <r>
    <d v="2010-09-16T00:00:00"/>
    <x v="64"/>
    <x v="24"/>
    <n v="661"/>
    <n v="164"/>
    <n v="0"/>
    <n v="0"/>
    <n v="545"/>
    <n v="37"/>
    <n v="6"/>
    <n v="382"/>
    <n v="5"/>
    <n v="0"/>
  </r>
  <r>
    <d v="2010-09-17T00:00:00"/>
    <x v="65"/>
    <x v="24"/>
    <n v="925"/>
    <n v="241"/>
    <n v="0"/>
    <n v="0"/>
    <n v="867"/>
    <n v="87"/>
    <n v="2"/>
    <n v="179"/>
    <n v="4"/>
    <n v="0"/>
  </r>
  <r>
    <d v="2010-09-18T00:00:00"/>
    <x v="0"/>
    <x v="24"/>
    <n v="741"/>
    <n v="174"/>
    <n v="0"/>
    <n v="0"/>
    <n v="914"/>
    <n v="71"/>
    <n v="6"/>
    <n v="213"/>
    <n v="4"/>
    <n v="0"/>
  </r>
  <r>
    <d v="2010-09-19T00:00:00"/>
    <x v="1"/>
    <x v="24"/>
    <n v="531"/>
    <n v="203"/>
    <n v="0"/>
    <n v="0"/>
    <n v="752"/>
    <n v="70"/>
    <n v="4"/>
    <n v="111"/>
    <n v="0"/>
    <n v="0"/>
  </r>
  <r>
    <d v="2010-09-20T00:00:00"/>
    <x v="2"/>
    <x v="24"/>
    <n v="416"/>
    <n v="141"/>
    <n v="0"/>
    <n v="0"/>
    <n v="762"/>
    <n v="33"/>
    <n v="7"/>
    <n v="136"/>
    <n v="1"/>
    <n v="0"/>
  </r>
  <r>
    <d v="2010-09-21T00:00:00"/>
    <x v="3"/>
    <x v="24"/>
    <n v="347"/>
    <n v="112"/>
    <n v="0"/>
    <n v="0"/>
    <n v="589"/>
    <n v="21"/>
    <n v="6"/>
    <n v="46"/>
    <n v="0"/>
    <n v="0"/>
  </r>
  <r>
    <d v="2010-09-22T00:00:00"/>
    <x v="4"/>
    <x v="24"/>
    <n v="234"/>
    <n v="108"/>
    <n v="1"/>
    <n v="0"/>
    <n v="537"/>
    <n v="21"/>
    <n v="7"/>
    <n v="33"/>
    <n v="0"/>
    <n v="1"/>
  </r>
  <r>
    <d v="2010-09-23T00:00:00"/>
    <x v="5"/>
    <x v="24"/>
    <n v="249"/>
    <n v="94"/>
    <n v="0"/>
    <n v="0"/>
    <n v="778"/>
    <n v="30"/>
    <n v="8"/>
    <n v="23"/>
    <n v="2"/>
    <n v="0"/>
  </r>
  <r>
    <d v="2010-09-24T00:00:00"/>
    <x v="6"/>
    <x v="24"/>
    <n v="414"/>
    <n v="99"/>
    <n v="0"/>
    <n v="0"/>
    <n v="629"/>
    <n v="16"/>
    <n v="3"/>
    <n v="44"/>
    <n v="0"/>
    <n v="0"/>
  </r>
  <r>
    <d v="2010-09-25T00:00:00"/>
    <x v="7"/>
    <x v="24"/>
    <n v="536"/>
    <n v="96"/>
    <n v="0"/>
    <n v="0"/>
    <n v="725"/>
    <n v="21"/>
    <n v="2"/>
    <n v="52"/>
    <n v="1"/>
    <n v="0"/>
  </r>
  <r>
    <d v="2010-09-26T00:00:00"/>
    <x v="8"/>
    <x v="24"/>
    <n v="689"/>
    <n v="141"/>
    <n v="0"/>
    <n v="0"/>
    <n v="624"/>
    <n v="23"/>
    <n v="10"/>
    <n v="72"/>
    <n v="0"/>
    <n v="0"/>
  </r>
  <r>
    <d v="2010-09-27T00:00:00"/>
    <x v="9"/>
    <x v="24"/>
    <n v="459"/>
    <n v="127"/>
    <n v="0"/>
    <n v="0"/>
    <n v="747"/>
    <n v="31"/>
    <n v="16"/>
    <n v="55"/>
    <n v="1"/>
    <n v="0"/>
  </r>
  <r>
    <d v="2010-09-28T00:00:00"/>
    <x v="10"/>
    <x v="24"/>
    <n v="625"/>
    <n v="171"/>
    <n v="0"/>
    <n v="0"/>
    <n v="625"/>
    <n v="33"/>
    <n v="18"/>
    <n v="32"/>
    <n v="1"/>
    <n v="0"/>
  </r>
  <r>
    <d v="2010-09-29T00:00:00"/>
    <x v="11"/>
    <x v="24"/>
    <n v="365"/>
    <n v="102"/>
    <n v="0"/>
    <n v="0"/>
    <n v="282"/>
    <n v="12"/>
    <n v="17"/>
    <n v="23"/>
    <n v="1"/>
    <n v="0"/>
  </r>
  <r>
    <d v="2010-09-30T00:00:00"/>
    <x v="12"/>
    <x v="24"/>
    <n v="357"/>
    <n v="79"/>
    <n v="0"/>
    <n v="0"/>
    <n v="325"/>
    <n v="12"/>
    <n v="10"/>
    <n v="13"/>
    <n v="1"/>
    <n v="0"/>
  </r>
  <r>
    <d v="2010-10-01T00:00:00"/>
    <x v="13"/>
    <x v="24"/>
    <n v="426"/>
    <n v="106"/>
    <n v="0"/>
    <n v="0"/>
    <n v="399"/>
    <n v="15"/>
    <n v="11"/>
    <n v="4"/>
    <n v="0"/>
    <n v="0"/>
  </r>
  <r>
    <d v="2010-10-02T00:00:00"/>
    <x v="14"/>
    <x v="24"/>
    <n v="490"/>
    <n v="88"/>
    <n v="0"/>
    <n v="0"/>
    <n v="603"/>
    <n v="28"/>
    <n v="11"/>
    <n v="13"/>
    <n v="1"/>
    <n v="0"/>
  </r>
  <r>
    <d v="2010-10-03T00:00:00"/>
    <x v="15"/>
    <x v="24"/>
    <n v="388"/>
    <n v="84"/>
    <n v="0"/>
    <n v="0"/>
    <n v="770"/>
    <n v="28"/>
    <n v="9"/>
    <n v="6"/>
    <n v="0"/>
    <n v="0"/>
  </r>
  <r>
    <d v="2010-10-04T00:00:00"/>
    <x v="16"/>
    <x v="24"/>
    <n v="343"/>
    <n v="96"/>
    <n v="0"/>
    <n v="0"/>
    <n v="800"/>
    <n v="33"/>
    <n v="9"/>
    <n v="6"/>
    <n v="0"/>
    <n v="0"/>
  </r>
  <r>
    <d v="2010-10-05T00:00:00"/>
    <x v="17"/>
    <x v="24"/>
    <n v="260"/>
    <n v="61"/>
    <n v="0"/>
    <n v="0"/>
    <n v="844"/>
    <n v="34"/>
    <n v="0"/>
    <n v="4"/>
    <n v="0"/>
    <n v="0"/>
  </r>
  <r>
    <d v="2010-10-06T00:00:00"/>
    <x v="18"/>
    <x v="24"/>
    <n v="263"/>
    <n v="69"/>
    <n v="0"/>
    <n v="0"/>
    <n v="521"/>
    <n v="29"/>
    <n v="6"/>
    <n v="2"/>
    <n v="0"/>
    <n v="0"/>
  </r>
  <r>
    <d v="2010-10-07T00:00:00"/>
    <x v="19"/>
    <x v="24"/>
    <n v="293"/>
    <n v="57"/>
    <n v="0"/>
    <n v="2"/>
    <n v="576"/>
    <n v="15"/>
    <n v="5"/>
    <n v="3"/>
    <n v="0"/>
    <n v="0"/>
  </r>
  <r>
    <d v="2010-10-08T00:00:00"/>
    <x v="20"/>
    <x v="24"/>
    <n v="237"/>
    <n v="47"/>
    <n v="0"/>
    <n v="1"/>
    <n v="646"/>
    <n v="25"/>
    <n v="6"/>
    <n v="3"/>
    <n v="0"/>
    <n v="0"/>
  </r>
  <r>
    <d v="2010-10-09T00:00:00"/>
    <x v="21"/>
    <x v="24"/>
    <n v="317"/>
    <n v="46"/>
    <n v="0"/>
    <n v="1"/>
    <n v="392"/>
    <n v="10"/>
    <n v="2"/>
    <n v="9"/>
    <n v="0"/>
    <n v="0"/>
  </r>
  <r>
    <d v="2010-10-10T00:00:00"/>
    <x v="22"/>
    <x v="24"/>
    <n v="390"/>
    <n v="31"/>
    <n v="0"/>
    <n v="0"/>
    <n v="524"/>
    <n v="17"/>
    <n v="0"/>
    <n v="19"/>
    <n v="1"/>
    <n v="0"/>
  </r>
  <r>
    <d v="2010-10-11T00:00:00"/>
    <x v="23"/>
    <x v="24"/>
    <n v="244"/>
    <n v="22"/>
    <n v="0"/>
    <n v="0"/>
    <n v="323"/>
    <n v="12"/>
    <n v="6"/>
    <n v="37"/>
    <n v="0"/>
    <n v="0"/>
  </r>
  <r>
    <d v="2010-10-12T00:00:00"/>
    <x v="24"/>
    <x v="24"/>
    <n v="168"/>
    <n v="15"/>
    <n v="0"/>
    <n v="0"/>
    <n v="304"/>
    <n v="11"/>
    <n v="6"/>
    <n v="7"/>
    <n v="1"/>
    <n v="0"/>
  </r>
  <r>
    <d v="2010-10-13T00:00:00"/>
    <x v="25"/>
    <x v="24"/>
    <n v="85"/>
    <n v="11"/>
    <n v="0"/>
    <n v="1"/>
    <n v="283"/>
    <n v="10"/>
    <n v="0"/>
    <n v="5"/>
    <n v="0"/>
    <n v="0"/>
  </r>
  <r>
    <d v="2010-10-14T00:00:00"/>
    <x v="26"/>
    <x v="24"/>
    <n v="59"/>
    <n v="10"/>
    <n v="0"/>
    <n v="1"/>
    <n v="277"/>
    <n v="13"/>
    <n v="1"/>
    <n v="6"/>
    <n v="0"/>
    <n v="0"/>
  </r>
  <r>
    <d v="2010-10-15T00:00:00"/>
    <x v="27"/>
    <x v="24"/>
    <n v="37"/>
    <n v="4"/>
    <n v="0"/>
    <n v="1"/>
    <n v="180"/>
    <n v="9"/>
    <n v="0"/>
    <n v="3"/>
    <n v="0"/>
    <n v="0"/>
  </r>
  <r>
    <d v="2010-10-16T00:00:00"/>
    <x v="28"/>
    <x v="24"/>
    <n v="28"/>
    <n v="8"/>
    <n v="0"/>
    <n v="1"/>
    <n v="177"/>
    <n v="6"/>
    <n v="0"/>
    <n v="0"/>
    <n v="0"/>
    <n v="1"/>
  </r>
  <r>
    <d v="2010-10-17T00:00:00"/>
    <x v="29"/>
    <x v="24"/>
    <n v="23"/>
    <n v="1"/>
    <n v="0"/>
    <n v="3"/>
    <n v="256"/>
    <n v="9"/>
    <n v="2"/>
    <n v="1"/>
    <n v="0"/>
    <n v="0"/>
  </r>
  <r>
    <d v="2010-10-18T00:00:00"/>
    <x v="30"/>
    <x v="24"/>
    <n v="24"/>
    <n v="3"/>
    <n v="0"/>
    <n v="0"/>
    <n v="307"/>
    <n v="6"/>
    <n v="0"/>
    <n v="2"/>
    <n v="0"/>
    <n v="0"/>
  </r>
  <r>
    <d v="2010-10-19T00:00:00"/>
    <x v="31"/>
    <x v="24"/>
    <n v="22"/>
    <n v="8"/>
    <n v="0"/>
    <n v="0"/>
    <n v="242"/>
    <n v="7"/>
    <n v="1"/>
    <n v="1"/>
    <n v="0"/>
    <n v="0"/>
  </r>
  <r>
    <d v="2010-10-20T00:00:00"/>
    <x v="32"/>
    <x v="24"/>
    <n v="40"/>
    <n v="4"/>
    <n v="0"/>
    <n v="1"/>
    <n v="373"/>
    <n v="16"/>
    <n v="1"/>
    <n v="2"/>
    <n v="0"/>
    <n v="0"/>
  </r>
  <r>
    <d v="2010-10-21T00:00:00"/>
    <x v="33"/>
    <x v="24"/>
    <n v="30"/>
    <n v="3"/>
    <n v="0"/>
    <n v="0"/>
    <n v="304"/>
    <n v="16"/>
    <n v="0"/>
    <n v="1"/>
    <n v="0"/>
    <n v="0"/>
  </r>
  <r>
    <d v="2010-10-22T00:00:00"/>
    <x v="34"/>
    <x v="24"/>
    <n v="19"/>
    <n v="9"/>
    <n v="0"/>
    <n v="2"/>
    <n v="348"/>
    <n v="10"/>
    <n v="0"/>
    <n v="0"/>
    <n v="0"/>
    <n v="0"/>
  </r>
  <r>
    <d v="2010-10-23T00:00:00"/>
    <x v="35"/>
    <x v="24"/>
    <n v="15"/>
    <n v="6"/>
    <n v="0"/>
    <n v="2"/>
    <n v="56"/>
    <n v="4"/>
    <n v="2"/>
    <n v="2"/>
    <n v="0"/>
    <n v="0"/>
  </r>
  <r>
    <d v="2010-10-24T00:00:00"/>
    <x v="36"/>
    <x v="24"/>
    <m/>
    <m/>
    <m/>
    <m/>
    <m/>
    <m/>
    <m/>
    <m/>
    <m/>
    <m/>
  </r>
  <r>
    <d v="2010-10-25T00:00:00"/>
    <x v="37"/>
    <x v="24"/>
    <m/>
    <m/>
    <m/>
    <m/>
    <m/>
    <m/>
    <m/>
    <m/>
    <m/>
    <m/>
  </r>
  <r>
    <d v="2010-10-26T00:00:00"/>
    <x v="38"/>
    <x v="24"/>
    <m/>
    <m/>
    <m/>
    <m/>
    <m/>
    <m/>
    <m/>
    <m/>
    <m/>
    <m/>
  </r>
  <r>
    <d v="2010-10-27T00:00:00"/>
    <x v="39"/>
    <x v="24"/>
    <n v="40"/>
    <n v="2"/>
    <n v="0"/>
    <n v="0"/>
    <n v="74"/>
    <n v="4"/>
    <n v="1"/>
    <n v="2"/>
    <n v="0"/>
    <n v="0"/>
  </r>
  <r>
    <d v="2010-10-28T00:00:00"/>
    <x v="40"/>
    <x v="24"/>
    <n v="42"/>
    <n v="10"/>
    <n v="0"/>
    <n v="1"/>
    <n v="82"/>
    <n v="6"/>
    <n v="0"/>
    <n v="32"/>
    <n v="0"/>
    <n v="0"/>
  </r>
  <r>
    <d v="2010-10-29T00:00:00"/>
    <x v="41"/>
    <x v="24"/>
    <n v="20"/>
    <n v="4"/>
    <n v="0"/>
    <n v="0"/>
    <n v="45"/>
    <n v="2"/>
    <n v="0"/>
    <n v="7"/>
    <n v="0"/>
    <n v="0"/>
  </r>
  <r>
    <d v="2010-10-30T00:00:00"/>
    <x v="42"/>
    <x v="24"/>
    <n v="24"/>
    <n v="2"/>
    <n v="0"/>
    <n v="0"/>
    <n v="32"/>
    <n v="3"/>
    <n v="0"/>
    <n v="12"/>
    <n v="0"/>
    <n v="0"/>
  </r>
  <r>
    <d v="2010-10-31T00:00:00"/>
    <x v="43"/>
    <x v="24"/>
    <m/>
    <m/>
    <m/>
    <m/>
    <m/>
    <m/>
    <m/>
    <m/>
    <m/>
    <m/>
  </r>
  <r>
    <d v="2010-11-01T00:00:00"/>
    <x v="44"/>
    <x v="24"/>
    <m/>
    <m/>
    <m/>
    <m/>
    <m/>
    <m/>
    <m/>
    <m/>
    <m/>
    <m/>
  </r>
  <r>
    <d v="2010-11-02T00:00:00"/>
    <x v="45"/>
    <x v="24"/>
    <m/>
    <m/>
    <m/>
    <m/>
    <m/>
    <m/>
    <m/>
    <m/>
    <m/>
    <m/>
  </r>
  <r>
    <d v="2010-11-03T00:00:00"/>
    <x v="46"/>
    <x v="24"/>
    <m/>
    <m/>
    <m/>
    <m/>
    <m/>
    <m/>
    <m/>
    <m/>
    <m/>
    <m/>
  </r>
  <r>
    <d v="2010-11-04T00:00:00"/>
    <x v="47"/>
    <x v="24"/>
    <n v="19"/>
    <n v="1"/>
    <n v="0"/>
    <n v="0"/>
    <n v="9"/>
    <n v="1"/>
    <n v="1"/>
    <n v="0"/>
    <n v="0"/>
    <n v="0"/>
  </r>
  <r>
    <d v="2010-11-05T00:00:00"/>
    <x v="48"/>
    <x v="24"/>
    <n v="68"/>
    <n v="3"/>
    <n v="0"/>
    <n v="0"/>
    <n v="18"/>
    <n v="1"/>
    <n v="1"/>
    <n v="1"/>
    <n v="0"/>
    <n v="0"/>
  </r>
  <r>
    <d v="2010-11-06T00:00:00"/>
    <x v="49"/>
    <x v="24"/>
    <n v="24"/>
    <n v="1"/>
    <n v="0"/>
    <n v="0"/>
    <n v="6"/>
    <n v="0"/>
    <n v="1"/>
    <n v="5"/>
    <n v="0"/>
    <n v="0"/>
  </r>
  <r>
    <d v="2011-08-31T00:00:00"/>
    <x v="86"/>
    <x v="25"/>
    <n v="0"/>
    <n v="0"/>
    <n v="0"/>
    <n v="0"/>
    <n v="0"/>
    <n v="0"/>
    <n v="0"/>
    <n v="0"/>
    <n v="0"/>
    <n v="0"/>
  </r>
  <r>
    <d v="2011-09-01T00:00:00"/>
    <x v="80"/>
    <x v="25"/>
    <n v="1310"/>
    <n v="0"/>
    <n v="0"/>
    <n v="0"/>
    <n v="1010"/>
    <n v="3"/>
    <n v="138"/>
    <n v="314"/>
    <n v="0"/>
    <n v="0"/>
  </r>
  <r>
    <d v="2011-09-01T00:00:00"/>
    <x v="80"/>
    <x v="25"/>
    <n v="22"/>
    <n v="0"/>
    <m/>
    <m/>
    <n v="345"/>
    <n v="0"/>
    <m/>
    <n v="435532"/>
    <n v="9777"/>
    <m/>
  </r>
  <r>
    <d v="2011-09-01T00:00:00"/>
    <x v="80"/>
    <x v="25"/>
    <n v="458"/>
    <n v="36"/>
    <n v="0"/>
    <n v="0"/>
    <n v="598"/>
    <n v="12"/>
    <n v="27"/>
    <n v="19"/>
    <n v="0"/>
    <n v="0"/>
  </r>
  <r>
    <d v="2011-09-02T00:00:00"/>
    <x v="75"/>
    <x v="25"/>
    <n v="644"/>
    <n v="41"/>
    <n v="0"/>
    <n v="0"/>
    <n v="314"/>
    <n v="15"/>
    <n v="30"/>
    <n v="16"/>
    <n v="2"/>
    <n v="0"/>
  </r>
  <r>
    <d v="2011-09-03T00:00:00"/>
    <x v="76"/>
    <x v="25"/>
    <n v="262"/>
    <n v="18"/>
    <n v="0"/>
    <n v="0"/>
    <n v="548"/>
    <n v="3"/>
    <n v="6"/>
    <n v="12"/>
    <n v="2"/>
    <n v="0"/>
  </r>
  <r>
    <d v="2011-09-04T00:00:00"/>
    <x v="77"/>
    <x v="25"/>
    <n v="283"/>
    <n v="21"/>
    <n v="0"/>
    <n v="0"/>
    <n v="576"/>
    <n v="8"/>
    <n v="18"/>
    <n v="10"/>
    <n v="0"/>
    <n v="0"/>
  </r>
  <r>
    <d v="2011-09-05T00:00:00"/>
    <x v="78"/>
    <x v="25"/>
    <n v="552"/>
    <n v="61"/>
    <n v="0"/>
    <n v="0"/>
    <n v="519"/>
    <n v="10"/>
    <n v="35"/>
    <n v="13"/>
    <n v="0"/>
    <n v="0"/>
  </r>
  <r>
    <d v="2011-09-06T00:00:00"/>
    <x v="79"/>
    <x v="25"/>
    <n v="487"/>
    <n v="67"/>
    <n v="0"/>
    <n v="0"/>
    <n v="386"/>
    <n v="16"/>
    <n v="28"/>
    <n v="7"/>
    <n v="0"/>
    <n v="0"/>
  </r>
  <r>
    <d v="2011-09-07T00:00:00"/>
    <x v="71"/>
    <x v="25"/>
    <n v="699"/>
    <n v="71"/>
    <n v="0"/>
    <n v="0"/>
    <n v="434"/>
    <n v="17"/>
    <n v="27"/>
    <n v="11"/>
    <n v="0"/>
    <n v="0"/>
  </r>
  <r>
    <d v="2011-09-08T00:00:00"/>
    <x v="72"/>
    <x v="25"/>
    <n v="503"/>
    <n v="61"/>
    <n v="0"/>
    <n v="0"/>
    <n v="452"/>
    <n v="24"/>
    <n v="19"/>
    <n v="4"/>
    <n v="0"/>
    <n v="0"/>
  </r>
  <r>
    <d v="2011-09-09T00:00:00"/>
    <x v="73"/>
    <x v="25"/>
    <n v="539"/>
    <n v="59"/>
    <n v="0"/>
    <n v="0"/>
    <n v="499"/>
    <n v="21"/>
    <n v="16"/>
    <n v="7"/>
    <n v="0"/>
    <n v="0"/>
  </r>
  <r>
    <d v="2011-09-10T00:00:00"/>
    <x v="74"/>
    <x v="25"/>
    <n v="516"/>
    <n v="96"/>
    <n v="0"/>
    <n v="0"/>
    <n v="579"/>
    <n v="37"/>
    <n v="14"/>
    <n v="6"/>
    <n v="0"/>
    <n v="0"/>
  </r>
  <r>
    <d v="2011-09-11T00:00:00"/>
    <x v="68"/>
    <x v="25"/>
    <n v="494"/>
    <n v="78"/>
    <n v="0"/>
    <n v="0"/>
    <n v="557"/>
    <n v="18"/>
    <n v="6"/>
    <n v="10"/>
    <n v="0"/>
    <n v="0"/>
  </r>
  <r>
    <d v="2011-09-12T00:00:00"/>
    <x v="69"/>
    <x v="25"/>
    <n v="457"/>
    <n v="80"/>
    <n v="0"/>
    <n v="0"/>
    <n v="799"/>
    <n v="29"/>
    <n v="30"/>
    <n v="1"/>
    <n v="0"/>
    <n v="0"/>
  </r>
  <r>
    <d v="2011-09-13T00:00:00"/>
    <x v="70"/>
    <x v="25"/>
    <n v="1281"/>
    <n v="81"/>
    <n v="0"/>
    <n v="0"/>
    <n v="447"/>
    <n v="28"/>
    <n v="13"/>
    <n v="1"/>
    <n v="0"/>
    <n v="0"/>
  </r>
  <r>
    <d v="2011-09-14T00:00:00"/>
    <x v="67"/>
    <x v="25"/>
    <n v="922"/>
    <n v="62"/>
    <n v="0"/>
    <n v="0"/>
    <n v="552"/>
    <n v="22"/>
    <n v="13"/>
    <n v="2"/>
    <n v="0"/>
    <n v="0"/>
  </r>
  <r>
    <d v="2011-09-15T00:00:00"/>
    <x v="63"/>
    <x v="25"/>
    <n v="2003"/>
    <n v="84"/>
    <n v="0"/>
    <n v="1"/>
    <n v="823"/>
    <n v="22"/>
    <n v="8"/>
    <n v="1"/>
    <n v="0"/>
    <n v="0"/>
  </r>
  <r>
    <d v="2011-09-16T00:00:00"/>
    <x v="64"/>
    <x v="25"/>
    <n v="2240"/>
    <n v="62"/>
    <n v="0"/>
    <n v="0"/>
    <n v="1056"/>
    <n v="4"/>
    <n v="1"/>
    <n v="2"/>
    <n v="0"/>
    <n v="0"/>
  </r>
  <r>
    <d v="2011-09-17T00:00:00"/>
    <x v="65"/>
    <x v="25"/>
    <n v="2883"/>
    <n v="95"/>
    <n v="0"/>
    <n v="1"/>
    <n v="881"/>
    <n v="16"/>
    <n v="0"/>
    <n v="0"/>
    <n v="0"/>
    <n v="0"/>
  </r>
  <r>
    <d v="2011-09-18T00:00:00"/>
    <x v="0"/>
    <x v="25"/>
    <n v="2364"/>
    <n v="72"/>
    <n v="0"/>
    <n v="0"/>
    <n v="622"/>
    <n v="9"/>
    <n v="4"/>
    <n v="1"/>
    <n v="0"/>
    <n v="0"/>
  </r>
  <r>
    <d v="2011-09-19T00:00:00"/>
    <x v="1"/>
    <x v="25"/>
    <n v="1282"/>
    <n v="46"/>
    <n v="0"/>
    <n v="0"/>
    <n v="255"/>
    <n v="4"/>
    <n v="3"/>
    <n v="5"/>
    <n v="0"/>
    <n v="0"/>
  </r>
  <r>
    <d v="2011-09-20T00:00:00"/>
    <x v="2"/>
    <x v="25"/>
    <n v="2241"/>
    <n v="120"/>
    <n v="0"/>
    <n v="1"/>
    <n v="605"/>
    <n v="16"/>
    <n v="8"/>
    <n v="2"/>
    <n v="0"/>
    <n v="0"/>
  </r>
  <r>
    <d v="2011-09-21T00:00:00"/>
    <x v="3"/>
    <x v="25"/>
    <n v="1823"/>
    <n v="102"/>
    <n v="1"/>
    <n v="0"/>
    <n v="979"/>
    <n v="26"/>
    <n v="8"/>
    <n v="1"/>
    <n v="0"/>
    <n v="0"/>
  </r>
  <r>
    <d v="2011-09-22T00:00:00"/>
    <x v="4"/>
    <x v="25"/>
    <n v="3623"/>
    <n v="201"/>
    <n v="2"/>
    <n v="0"/>
    <n v="877"/>
    <n v="26"/>
    <n v="13"/>
    <n v="1"/>
    <n v="0"/>
    <n v="0"/>
  </r>
  <r>
    <d v="2011-09-23T00:00:00"/>
    <x v="5"/>
    <x v="25"/>
    <n v="1561"/>
    <n v="80"/>
    <n v="0"/>
    <n v="0"/>
    <n v="644"/>
    <n v="26"/>
    <n v="11"/>
    <n v="3"/>
    <n v="0"/>
    <n v="0"/>
  </r>
  <r>
    <d v="2011-09-24T00:00:00"/>
    <x v="6"/>
    <x v="25"/>
    <n v="1280"/>
    <n v="44"/>
    <n v="0"/>
    <n v="0"/>
    <n v="248"/>
    <n v="2"/>
    <n v="13"/>
    <n v="3"/>
    <n v="0"/>
    <n v="0"/>
  </r>
  <r>
    <d v="2011-09-25T00:00:00"/>
    <x v="7"/>
    <x v="25"/>
    <n v="1211"/>
    <n v="5"/>
    <n v="0"/>
    <n v="0"/>
    <n v="540"/>
    <n v="12"/>
    <n v="2"/>
    <n v="0"/>
    <n v="0"/>
    <n v="0"/>
  </r>
  <r>
    <d v="2011-09-26T00:00:00"/>
    <x v="8"/>
    <x v="25"/>
    <n v="1026"/>
    <n v="38"/>
    <n v="0"/>
    <n v="0"/>
    <n v="630"/>
    <n v="16"/>
    <n v="2"/>
    <n v="0"/>
    <n v="0"/>
    <n v="0"/>
  </r>
  <r>
    <d v="2011-09-27T00:00:00"/>
    <x v="9"/>
    <x v="25"/>
    <n v="159"/>
    <n v="2"/>
    <n v="0"/>
    <n v="0"/>
    <n v="389"/>
    <n v="5"/>
    <n v="0"/>
    <n v="0"/>
    <n v="0"/>
    <n v="0"/>
  </r>
  <r>
    <d v="2011-09-28T00:00:00"/>
    <x v="10"/>
    <x v="25"/>
    <n v="767"/>
    <n v="17"/>
    <n v="0"/>
    <n v="0"/>
    <n v="430"/>
    <n v="11"/>
    <n v="4"/>
    <n v="0"/>
    <n v="0"/>
    <n v="0"/>
  </r>
  <r>
    <d v="2011-09-29T00:00:00"/>
    <x v="11"/>
    <x v="25"/>
    <n v="995"/>
    <n v="15"/>
    <n v="0"/>
    <n v="0"/>
    <n v="459"/>
    <n v="13"/>
    <n v="9"/>
    <n v="0"/>
    <n v="0"/>
    <n v="0"/>
  </r>
  <r>
    <d v="2011-09-30T00:00:00"/>
    <x v="12"/>
    <x v="25"/>
    <n v="1026"/>
    <n v="37"/>
    <n v="0"/>
    <n v="0"/>
    <n v="131"/>
    <n v="3"/>
    <n v="8"/>
    <n v="0"/>
    <n v="0"/>
    <n v="0"/>
  </r>
  <r>
    <d v="2011-10-01T00:00:00"/>
    <x v="13"/>
    <x v="25"/>
    <n v="1146"/>
    <n v="68"/>
    <n v="0"/>
    <n v="0"/>
    <n v="307"/>
    <n v="9"/>
    <n v="14"/>
    <n v="2"/>
    <n v="0"/>
    <n v="1"/>
  </r>
  <r>
    <d v="2011-10-02T00:00:00"/>
    <x v="14"/>
    <x v="25"/>
    <n v="1298"/>
    <n v="52"/>
    <n v="0"/>
    <n v="0"/>
    <n v="333"/>
    <n v="6"/>
    <n v="9"/>
    <n v="0"/>
    <n v="0"/>
    <n v="0"/>
  </r>
  <r>
    <d v="2011-10-03T00:00:00"/>
    <x v="15"/>
    <x v="25"/>
    <n v="867"/>
    <n v="34"/>
    <n v="0"/>
    <n v="0"/>
    <n v="314"/>
    <n v="8"/>
    <n v="4"/>
    <n v="1"/>
    <n v="0"/>
    <n v="0"/>
  </r>
  <r>
    <d v="2011-10-04T00:00:00"/>
    <x v="16"/>
    <x v="25"/>
    <n v="565"/>
    <n v="23"/>
    <n v="2"/>
    <n v="0"/>
    <n v="363"/>
    <n v="11"/>
    <n v="4"/>
    <n v="0"/>
    <n v="0"/>
    <n v="0"/>
  </r>
  <r>
    <d v="2011-10-05T00:00:00"/>
    <x v="17"/>
    <x v="25"/>
    <n v="541"/>
    <n v="20"/>
    <n v="0"/>
    <n v="0"/>
    <n v="410"/>
    <n v="14"/>
    <n v="5"/>
    <n v="0"/>
    <n v="0"/>
    <n v="0"/>
  </r>
  <r>
    <d v="2011-10-06T00:00:00"/>
    <x v="18"/>
    <x v="25"/>
    <n v="333"/>
    <n v="6"/>
    <n v="0"/>
    <n v="0"/>
    <n v="302"/>
    <n v="12"/>
    <n v="2"/>
    <n v="0"/>
    <n v="0"/>
    <n v="0"/>
  </r>
  <r>
    <d v="2011-10-07T00:00:00"/>
    <x v="19"/>
    <x v="25"/>
    <n v="472"/>
    <n v="13"/>
    <n v="0"/>
    <n v="0"/>
    <n v="480"/>
    <n v="9"/>
    <n v="7"/>
    <n v="1"/>
    <n v="0"/>
    <n v="0"/>
  </r>
  <r>
    <d v="2011-10-08T00:00:00"/>
    <x v="20"/>
    <x v="25"/>
    <n v="568"/>
    <n v="24"/>
    <n v="0"/>
    <n v="1"/>
    <n v="382"/>
    <n v="11"/>
    <n v="6"/>
    <n v="0"/>
    <n v="0"/>
    <n v="0"/>
  </r>
  <r>
    <d v="2011-10-09T00:00:00"/>
    <x v="21"/>
    <x v="25"/>
    <n v="705"/>
    <n v="54"/>
    <n v="0"/>
    <n v="0"/>
    <n v="304"/>
    <n v="8"/>
    <n v="9"/>
    <n v="1"/>
    <n v="0"/>
    <n v="0"/>
  </r>
  <r>
    <d v="2011-10-10T00:00:00"/>
    <x v="22"/>
    <x v="25"/>
    <n v="343"/>
    <n v="22"/>
    <n v="0"/>
    <n v="1"/>
    <n v="456"/>
    <n v="13"/>
    <n v="3"/>
    <n v="1"/>
    <n v="0"/>
    <n v="0"/>
  </r>
  <r>
    <d v="2011-10-11T00:00:00"/>
    <x v="23"/>
    <x v="25"/>
    <n v="329"/>
    <n v="21"/>
    <n v="0"/>
    <n v="0"/>
    <n v="472"/>
    <n v="10"/>
    <n v="4"/>
    <n v="0"/>
    <n v="0"/>
    <n v="0"/>
  </r>
  <r>
    <d v="2011-10-12T00:00:00"/>
    <x v="24"/>
    <x v="25"/>
    <n v="228"/>
    <n v="15"/>
    <n v="0"/>
    <n v="0"/>
    <n v="490"/>
    <n v="18"/>
    <n v="5"/>
    <n v="0"/>
    <n v="0"/>
    <n v="0"/>
  </r>
  <r>
    <d v="2011-10-13T00:00:00"/>
    <x v="25"/>
    <x v="25"/>
    <n v="256"/>
    <n v="15"/>
    <n v="0"/>
    <n v="1"/>
    <n v="376"/>
    <n v="9"/>
    <n v="11"/>
    <n v="0"/>
    <n v="0"/>
    <n v="0"/>
  </r>
  <r>
    <d v="2011-10-14T00:00:00"/>
    <x v="26"/>
    <x v="25"/>
    <n v="319"/>
    <n v="15"/>
    <n v="0"/>
    <n v="0"/>
    <n v="307"/>
    <n v="3"/>
    <n v="6"/>
    <n v="2"/>
    <n v="0"/>
    <n v="0"/>
  </r>
  <r>
    <d v="2011-10-15T00:00:00"/>
    <x v="27"/>
    <x v="25"/>
    <n v="186"/>
    <n v="13"/>
    <n v="0"/>
    <n v="0"/>
    <n v="182"/>
    <n v="3"/>
    <n v="3"/>
    <n v="0"/>
    <n v="0"/>
    <n v="0"/>
  </r>
  <r>
    <d v="2011-10-16T00:00:00"/>
    <x v="28"/>
    <x v="25"/>
    <n v="323"/>
    <n v="26"/>
    <n v="1"/>
    <n v="4"/>
    <n v="308"/>
    <n v="6"/>
    <n v="6"/>
    <n v="1"/>
    <n v="0"/>
    <n v="0"/>
  </r>
  <r>
    <d v="2011-10-17T00:00:00"/>
    <x v="29"/>
    <x v="25"/>
    <n v="231"/>
    <n v="18"/>
    <n v="0"/>
    <n v="1"/>
    <n v="276"/>
    <n v="10"/>
    <n v="12"/>
    <n v="2"/>
    <n v="0"/>
    <n v="0"/>
  </r>
  <r>
    <d v="2011-10-18T00:00:00"/>
    <x v="30"/>
    <x v="25"/>
    <n v="386"/>
    <n v="22"/>
    <n v="0"/>
    <n v="2"/>
    <n v="339"/>
    <n v="7"/>
    <n v="5"/>
    <n v="1"/>
    <n v="0"/>
    <n v="0"/>
  </r>
  <r>
    <d v="2011-10-19T00:00:00"/>
    <x v="31"/>
    <x v="25"/>
    <n v="474"/>
    <n v="14"/>
    <n v="1"/>
    <n v="16"/>
    <n v="549"/>
    <n v="23"/>
    <n v="5"/>
    <n v="2"/>
    <n v="0"/>
    <n v="0"/>
  </r>
  <r>
    <d v="2011-10-20T00:00:00"/>
    <x v="32"/>
    <x v="25"/>
    <n v="357"/>
    <n v="12"/>
    <n v="0"/>
    <n v="6"/>
    <n v="320"/>
    <n v="7"/>
    <n v="3"/>
    <n v="2"/>
    <n v="0"/>
    <n v="0"/>
  </r>
  <r>
    <d v="2011-10-21T00:00:00"/>
    <x v="33"/>
    <x v="25"/>
    <n v="177"/>
    <n v="9"/>
    <n v="0"/>
    <n v="7"/>
    <n v="220"/>
    <n v="6"/>
    <n v="5"/>
    <n v="4"/>
    <n v="0"/>
    <n v="0"/>
  </r>
  <r>
    <d v="2011-10-22T00:00:00"/>
    <x v="34"/>
    <x v="25"/>
    <n v="313"/>
    <n v="14"/>
    <n v="0"/>
    <n v="5"/>
    <n v="155"/>
    <n v="7"/>
    <n v="8"/>
    <n v="3"/>
    <n v="0"/>
    <n v="0"/>
  </r>
  <r>
    <d v="2011-10-23T00:00:00"/>
    <x v="35"/>
    <x v="25"/>
    <n v="256"/>
    <n v="12"/>
    <n v="0"/>
    <n v="9"/>
    <n v="124"/>
    <n v="7"/>
    <n v="5"/>
    <n v="2"/>
    <n v="0"/>
    <n v="0"/>
  </r>
  <r>
    <d v="2011-10-24T00:00:00"/>
    <x v="36"/>
    <x v="25"/>
    <n v="130"/>
    <n v="10"/>
    <n v="0"/>
    <n v="21"/>
    <n v="113"/>
    <n v="8"/>
    <n v="10"/>
    <n v="0"/>
    <n v="0"/>
    <n v="0"/>
  </r>
  <r>
    <d v="2011-10-25T00:00:00"/>
    <x v="37"/>
    <x v="25"/>
    <n v="68"/>
    <n v="7"/>
    <n v="0"/>
    <n v="21"/>
    <n v="58"/>
    <n v="1"/>
    <n v="9"/>
    <n v="1"/>
    <n v="0"/>
    <n v="0"/>
  </r>
  <r>
    <d v="2011-10-26T00:00:00"/>
    <x v="38"/>
    <x v="25"/>
    <n v="58"/>
    <n v="4"/>
    <n v="0"/>
    <n v="21"/>
    <n v="28"/>
    <n v="0"/>
    <n v="3"/>
    <n v="0"/>
    <n v="0"/>
    <n v="0"/>
  </r>
  <r>
    <d v="2011-10-27T00:00:00"/>
    <x v="39"/>
    <x v="25"/>
    <n v="78"/>
    <n v="7"/>
    <n v="0"/>
    <n v="35"/>
    <n v="33"/>
    <n v="0"/>
    <n v="2"/>
    <n v="4"/>
    <n v="0"/>
    <n v="0"/>
  </r>
  <r>
    <d v="2011-10-28T00:00:00"/>
    <x v="40"/>
    <x v="25"/>
    <n v="69"/>
    <n v="8"/>
    <n v="0"/>
    <n v="41"/>
    <n v="17"/>
    <n v="0"/>
    <n v="1"/>
    <n v="2"/>
    <n v="0"/>
    <n v="0"/>
  </r>
  <r>
    <d v="2011-10-29T00:00:00"/>
    <x v="41"/>
    <x v="25"/>
    <n v="234"/>
    <n v="5"/>
    <n v="0"/>
    <n v="55"/>
    <n v="21"/>
    <n v="1"/>
    <n v="2"/>
    <n v="11"/>
    <n v="0"/>
    <n v="0"/>
  </r>
  <r>
    <d v="2011-10-30T00:00:00"/>
    <x v="42"/>
    <x v="25"/>
    <n v="142"/>
    <n v="8"/>
    <n v="0"/>
    <n v="35"/>
    <n v="20"/>
    <n v="2"/>
    <n v="5"/>
    <n v="4"/>
    <n v="0"/>
    <n v="0"/>
  </r>
  <r>
    <d v="2011-10-31T00:00:00"/>
    <x v="43"/>
    <x v="25"/>
    <n v="38"/>
    <n v="6"/>
    <n v="0"/>
    <n v="11"/>
    <n v="6"/>
    <n v="1"/>
    <n v="2"/>
    <n v="2"/>
    <n v="0"/>
    <n v="0"/>
  </r>
  <r>
    <d v="2011-11-01T00:00:00"/>
    <x v="44"/>
    <x v="25"/>
    <n v="66"/>
    <n v="10"/>
    <n v="0"/>
    <n v="33"/>
    <n v="9"/>
    <n v="2"/>
    <n v="1"/>
    <n v="6"/>
    <n v="0"/>
    <n v="0"/>
  </r>
  <r>
    <d v="2011-11-02T00:00:00"/>
    <x v="45"/>
    <x v="25"/>
    <n v="15"/>
    <n v="3"/>
    <n v="0"/>
    <n v="7"/>
    <n v="7"/>
    <n v="0"/>
    <n v="0"/>
    <n v="0"/>
    <n v="0"/>
    <n v="2"/>
  </r>
  <r>
    <d v="2011-11-03T00:00:00"/>
    <x v="46"/>
    <x v="25"/>
    <n v="56"/>
    <n v="7"/>
    <n v="0"/>
    <n v="18"/>
    <n v="4"/>
    <n v="2"/>
    <n v="0"/>
    <n v="5"/>
    <n v="0"/>
    <n v="25"/>
  </r>
  <r>
    <d v="2011-11-04T00:00:00"/>
    <x v="47"/>
    <x v="25"/>
    <m/>
    <m/>
    <m/>
    <m/>
    <m/>
    <m/>
    <m/>
    <m/>
    <m/>
    <m/>
  </r>
  <r>
    <d v="2011-11-05T00:00:00"/>
    <x v="48"/>
    <x v="25"/>
    <m/>
    <m/>
    <m/>
    <m/>
    <m/>
    <m/>
    <m/>
    <m/>
    <m/>
    <m/>
  </r>
  <r>
    <d v="2012-09-01T00:00:00"/>
    <x v="80"/>
    <x v="26"/>
    <m/>
    <m/>
    <m/>
    <m/>
    <m/>
    <m/>
    <m/>
    <m/>
    <m/>
    <m/>
  </r>
  <r>
    <d v="2012-09-02T00:00:00"/>
    <x v="75"/>
    <x v="26"/>
    <m/>
    <m/>
    <m/>
    <m/>
    <m/>
    <m/>
    <m/>
    <m/>
    <m/>
    <m/>
  </r>
  <r>
    <d v="2012-09-03T00:00:00"/>
    <x v="76"/>
    <x v="26"/>
    <m/>
    <m/>
    <m/>
    <m/>
    <m/>
    <m/>
    <m/>
    <m/>
    <m/>
    <m/>
  </r>
  <r>
    <d v="2012-09-04T00:00:00"/>
    <x v="77"/>
    <x v="26"/>
    <m/>
    <m/>
    <m/>
    <m/>
    <m/>
    <m/>
    <m/>
    <m/>
    <m/>
    <m/>
  </r>
  <r>
    <d v="2012-09-05T00:00:00"/>
    <x v="78"/>
    <x v="26"/>
    <m/>
    <m/>
    <m/>
    <m/>
    <m/>
    <m/>
    <m/>
    <m/>
    <m/>
    <m/>
  </r>
  <r>
    <d v="2012-09-06T00:00:00"/>
    <x v="79"/>
    <x v="26"/>
    <n v="1437"/>
    <n v="1"/>
    <n v="0"/>
    <n v="0"/>
    <n v="1669"/>
    <n v="179"/>
    <n v="233"/>
    <n v="82"/>
    <n v="13"/>
    <n v="0"/>
  </r>
  <r>
    <d v="2012-09-06T00:00:00"/>
    <x v="79"/>
    <x v="26"/>
    <n v="1654"/>
    <n v="65"/>
    <n v="0"/>
    <n v="0"/>
    <n v="0"/>
    <n v="0"/>
    <n v="0"/>
    <n v="146308"/>
    <n v="2826"/>
    <n v="0"/>
  </r>
  <r>
    <d v="2012-09-06T00:00:00"/>
    <x v="79"/>
    <x v="26"/>
    <n v="102"/>
    <n v="36"/>
    <n v="0"/>
    <n v="0"/>
    <n v="132"/>
    <n v="51"/>
    <n v="3"/>
    <n v="0"/>
    <n v="0"/>
    <n v="0"/>
  </r>
  <r>
    <d v="2012-09-07T00:00:00"/>
    <x v="71"/>
    <x v="26"/>
    <n v="312"/>
    <n v="84"/>
    <n v="0"/>
    <n v="0"/>
    <n v="426"/>
    <n v="63"/>
    <n v="15"/>
    <n v="0"/>
    <n v="0"/>
    <n v="3"/>
  </r>
  <r>
    <d v="2012-09-08T00:00:00"/>
    <x v="72"/>
    <x v="26"/>
    <n v="891"/>
    <n v="123"/>
    <n v="0"/>
    <n v="0"/>
    <n v="501"/>
    <n v="84"/>
    <n v="3"/>
    <n v="0"/>
    <n v="0"/>
    <n v="0"/>
  </r>
  <r>
    <d v="2012-09-09T00:00:00"/>
    <x v="73"/>
    <x v="26"/>
    <n v="1368"/>
    <n v="96"/>
    <n v="0"/>
    <n v="0"/>
    <n v="477"/>
    <n v="63"/>
    <n v="6"/>
    <n v="0"/>
    <n v="0"/>
    <n v="0"/>
  </r>
  <r>
    <d v="2012-09-10T00:00:00"/>
    <x v="74"/>
    <x v="26"/>
    <n v="1410"/>
    <n v="117"/>
    <n v="0"/>
    <n v="0"/>
    <n v="435"/>
    <n v="24"/>
    <n v="0"/>
    <n v="9"/>
    <n v="0"/>
    <n v="0"/>
  </r>
  <r>
    <d v="2012-09-11T00:00:00"/>
    <x v="68"/>
    <x v="26"/>
    <n v="910"/>
    <n v="74"/>
    <n v="0"/>
    <n v="0"/>
    <n v="243"/>
    <n v="52"/>
    <n v="2"/>
    <n v="6"/>
    <n v="0"/>
    <n v="0"/>
  </r>
  <r>
    <d v="2012-09-12T00:00:00"/>
    <x v="69"/>
    <x v="26"/>
    <n v="1434"/>
    <n v="117"/>
    <n v="0"/>
    <n v="0"/>
    <n v="342"/>
    <n v="108"/>
    <n v="12"/>
    <n v="0"/>
    <n v="0"/>
    <n v="0"/>
  </r>
  <r>
    <d v="2012-09-13T00:00:00"/>
    <x v="70"/>
    <x v="26"/>
    <n v="1068"/>
    <n v="198"/>
    <n v="0"/>
    <n v="0"/>
    <n v="360"/>
    <n v="90"/>
    <n v="2"/>
    <n v="2"/>
    <n v="1"/>
    <n v="2"/>
  </r>
  <r>
    <d v="2012-09-14T00:00:00"/>
    <x v="67"/>
    <x v="26"/>
    <n v="573"/>
    <n v="93"/>
    <n v="0"/>
    <n v="0"/>
    <n v="168"/>
    <n v="30"/>
    <n v="0"/>
    <n v="3"/>
    <n v="0"/>
    <n v="0"/>
  </r>
  <r>
    <d v="2012-09-15T00:00:00"/>
    <x v="63"/>
    <x v="26"/>
    <n v="594"/>
    <n v="93"/>
    <n v="0"/>
    <n v="0"/>
    <n v="129"/>
    <n v="15"/>
    <n v="9"/>
    <n v="3"/>
    <n v="0"/>
    <n v="0"/>
  </r>
  <r>
    <d v="2012-09-16T00:00:00"/>
    <x v="64"/>
    <x v="26"/>
    <n v="672"/>
    <n v="81"/>
    <n v="0"/>
    <n v="0"/>
    <n v="102"/>
    <n v="27"/>
    <n v="9"/>
    <n v="0"/>
    <n v="0"/>
    <n v="0"/>
  </r>
  <r>
    <d v="2012-09-17T00:00:00"/>
    <x v="65"/>
    <x v="26"/>
    <n v="795"/>
    <n v="57"/>
    <n v="0"/>
    <n v="0"/>
    <n v="159"/>
    <n v="75"/>
    <n v="6"/>
    <n v="0"/>
    <n v="0"/>
    <n v="3"/>
  </r>
  <r>
    <d v="2012-09-18T00:00:00"/>
    <x v="0"/>
    <x v="26"/>
    <n v="486"/>
    <n v="93"/>
    <n v="0"/>
    <n v="0"/>
    <n v="48"/>
    <n v="9"/>
    <n v="0"/>
    <n v="0"/>
    <n v="0"/>
    <n v="0"/>
  </r>
  <r>
    <d v="2012-09-19T00:00:00"/>
    <x v="1"/>
    <x v="26"/>
    <n v="975"/>
    <n v="117"/>
    <n v="0"/>
    <n v="0"/>
    <n v="336"/>
    <n v="147"/>
    <n v="6"/>
    <n v="3"/>
    <n v="0"/>
    <n v="0"/>
  </r>
  <r>
    <d v="2012-09-20T00:00:00"/>
    <x v="2"/>
    <x v="26"/>
    <n v="1098"/>
    <n v="42"/>
    <n v="0"/>
    <n v="0"/>
    <n v="453"/>
    <n v="129"/>
    <n v="3"/>
    <n v="0"/>
    <n v="0"/>
    <n v="0"/>
  </r>
  <r>
    <d v="2012-09-21T00:00:00"/>
    <x v="3"/>
    <x v="26"/>
    <n v="1146"/>
    <n v="54"/>
    <n v="0"/>
    <n v="0"/>
    <n v="477"/>
    <n v="123"/>
    <n v="12"/>
    <n v="0"/>
    <n v="0"/>
    <n v="0"/>
  </r>
  <r>
    <d v="2012-09-22T00:00:00"/>
    <x v="4"/>
    <x v="26"/>
    <n v="612"/>
    <n v="36"/>
    <n v="0"/>
    <n v="0"/>
    <n v="462"/>
    <n v="60"/>
    <n v="6"/>
    <n v="0"/>
    <n v="0"/>
    <n v="0"/>
  </r>
  <r>
    <d v="2012-09-23T00:00:00"/>
    <x v="5"/>
    <x v="26"/>
    <n v="474"/>
    <n v="18"/>
    <n v="0"/>
    <n v="0"/>
    <n v="633"/>
    <n v="48"/>
    <n v="0"/>
    <n v="0"/>
    <n v="0"/>
    <n v="0"/>
  </r>
  <r>
    <d v="2012-09-24T00:00:00"/>
    <x v="6"/>
    <x v="26"/>
    <n v="548"/>
    <n v="114"/>
    <n v="0"/>
    <n v="0"/>
    <n v="430"/>
    <n v="82"/>
    <n v="2"/>
    <n v="0"/>
    <n v="0"/>
    <n v="1"/>
  </r>
  <r>
    <d v="2012-09-25T00:00:00"/>
    <x v="7"/>
    <x v="26"/>
    <n v="491"/>
    <n v="93"/>
    <n v="0"/>
    <n v="0"/>
    <n v="238"/>
    <n v="56"/>
    <n v="2"/>
    <n v="1"/>
    <n v="0"/>
    <n v="0"/>
  </r>
  <r>
    <d v="2012-09-26T00:00:00"/>
    <x v="8"/>
    <x v="26"/>
    <n v="645"/>
    <n v="73"/>
    <n v="0"/>
    <n v="0"/>
    <n v="289"/>
    <n v="48"/>
    <n v="0"/>
    <n v="0"/>
    <n v="0"/>
    <n v="0"/>
  </r>
  <r>
    <d v="2012-09-27T00:00:00"/>
    <x v="9"/>
    <x v="26"/>
    <n v="520"/>
    <n v="115"/>
    <n v="0"/>
    <n v="0"/>
    <n v="239"/>
    <n v="58"/>
    <n v="2"/>
    <n v="0"/>
    <n v="0"/>
    <n v="0"/>
  </r>
  <r>
    <d v="2012-09-28T00:00:00"/>
    <x v="10"/>
    <x v="26"/>
    <n v="474"/>
    <n v="69"/>
    <n v="0"/>
    <n v="1"/>
    <n v="283"/>
    <n v="64"/>
    <n v="2"/>
    <n v="0"/>
    <n v="1"/>
    <n v="0"/>
  </r>
  <r>
    <d v="2012-09-29T00:00:00"/>
    <x v="11"/>
    <x v="26"/>
    <n v="253"/>
    <n v="44"/>
    <n v="0"/>
    <n v="0"/>
    <n v="209"/>
    <n v="25"/>
    <n v="1"/>
    <n v="0"/>
    <n v="0"/>
    <n v="0"/>
  </r>
  <r>
    <d v="2012-09-30T00:00:00"/>
    <x v="12"/>
    <x v="26"/>
    <n v="150"/>
    <n v="20"/>
    <n v="0"/>
    <n v="0"/>
    <n v="75"/>
    <n v="10"/>
    <n v="0"/>
    <n v="0"/>
    <n v="0"/>
    <n v="0"/>
  </r>
  <r>
    <d v="2012-10-01T00:00:00"/>
    <x v="13"/>
    <x v="26"/>
    <n v="103"/>
    <n v="13"/>
    <n v="0"/>
    <n v="0"/>
    <n v="49"/>
    <n v="5"/>
    <n v="1"/>
    <n v="0"/>
    <n v="0"/>
    <n v="0"/>
  </r>
  <r>
    <d v="2012-10-02T00:00:00"/>
    <x v="14"/>
    <x v="26"/>
    <n v="1188"/>
    <n v="44"/>
    <m/>
    <m/>
    <n v="244"/>
    <n v="36"/>
    <n v="1"/>
    <n v="0"/>
    <n v="0"/>
    <m/>
  </r>
  <r>
    <d v="2012-10-03T00:00:00"/>
    <x v="15"/>
    <x v="26"/>
    <n v="438"/>
    <n v="33"/>
    <n v="0"/>
    <n v="1"/>
    <n v="413"/>
    <n v="36"/>
    <n v="3"/>
    <n v="0"/>
    <n v="0"/>
    <n v="0"/>
  </r>
  <r>
    <d v="2012-10-04T00:00:00"/>
    <x v="16"/>
    <x v="26"/>
    <n v="273"/>
    <n v="41"/>
    <n v="0"/>
    <n v="2"/>
    <n v="204"/>
    <n v="15"/>
    <n v="1"/>
    <n v="0"/>
    <n v="0"/>
    <n v="0"/>
  </r>
  <r>
    <d v="2012-10-05T00:00:00"/>
    <x v="17"/>
    <x v="26"/>
    <n v="164"/>
    <n v="7"/>
    <n v="0"/>
    <n v="0"/>
    <n v="123"/>
    <n v="7"/>
    <n v="2"/>
    <n v="0"/>
    <n v="0"/>
    <n v="0"/>
  </r>
  <r>
    <d v="2012-10-06T00:00:00"/>
    <x v="18"/>
    <x v="26"/>
    <n v="216"/>
    <n v="15"/>
    <n v="0"/>
    <n v="0"/>
    <n v="351"/>
    <n v="14"/>
    <n v="0"/>
    <n v="1"/>
    <n v="0"/>
    <n v="0"/>
  </r>
  <r>
    <d v="2012-10-07T00:00:00"/>
    <x v="19"/>
    <x v="26"/>
    <n v="207"/>
    <n v="32"/>
    <n v="0"/>
    <n v="0"/>
    <n v="436"/>
    <n v="18"/>
    <n v="1"/>
    <n v="0"/>
    <n v="0"/>
    <n v="0"/>
  </r>
  <r>
    <d v="2012-10-08T00:00:00"/>
    <x v="20"/>
    <x v="26"/>
    <n v="183"/>
    <n v="26"/>
    <n v="0"/>
    <n v="0"/>
    <n v="471"/>
    <n v="18"/>
    <n v="2"/>
    <n v="1"/>
    <n v="0"/>
    <n v="0"/>
  </r>
  <r>
    <d v="2012-10-09T00:00:00"/>
    <x v="21"/>
    <x v="26"/>
    <n v="128"/>
    <n v="16"/>
    <n v="0"/>
    <n v="0"/>
    <n v="522"/>
    <n v="35"/>
    <n v="3"/>
    <n v="0"/>
    <n v="0"/>
    <n v="0"/>
  </r>
  <r>
    <d v="2012-10-10T00:00:00"/>
    <x v="22"/>
    <x v="26"/>
    <n v="95"/>
    <n v="17"/>
    <n v="0"/>
    <n v="0"/>
    <n v="353"/>
    <n v="22"/>
    <n v="0"/>
    <n v="0"/>
    <n v="0"/>
    <n v="0"/>
  </r>
  <r>
    <d v="2012-10-11T00:00:00"/>
    <x v="23"/>
    <x v="26"/>
    <n v="79"/>
    <n v="22"/>
    <n v="0"/>
    <n v="0"/>
    <n v="321"/>
    <n v="18"/>
    <n v="1"/>
    <n v="0"/>
    <n v="0"/>
    <n v="0"/>
  </r>
  <r>
    <d v="2012-10-12T00:00:00"/>
    <x v="24"/>
    <x v="26"/>
    <n v="91"/>
    <n v="6"/>
    <n v="0"/>
    <n v="0"/>
    <n v="385"/>
    <n v="39"/>
    <n v="1"/>
    <n v="0"/>
    <n v="0"/>
    <n v="0"/>
  </r>
  <r>
    <d v="2012-10-13T00:00:00"/>
    <x v="25"/>
    <x v="26"/>
    <n v="431"/>
    <n v="25"/>
    <n v="1"/>
    <n v="8"/>
    <n v="552"/>
    <n v="33"/>
    <n v="5"/>
    <n v="0"/>
    <n v="0"/>
    <n v="0"/>
  </r>
  <r>
    <d v="2012-10-14T00:00:00"/>
    <x v="26"/>
    <x v="26"/>
    <n v="472"/>
    <n v="37"/>
    <n v="0"/>
    <n v="10"/>
    <n v="634"/>
    <n v="71"/>
    <n v="1"/>
    <n v="1"/>
    <n v="0"/>
    <n v="0"/>
  </r>
  <r>
    <d v="2012-10-15T00:00:00"/>
    <x v="27"/>
    <x v="26"/>
    <n v="130"/>
    <n v="24"/>
    <n v="0"/>
    <n v="15"/>
    <n v="183"/>
    <n v="12"/>
    <n v="2"/>
    <n v="0"/>
    <n v="0"/>
    <n v="0"/>
  </r>
  <r>
    <d v="2012-10-16T00:00:00"/>
    <x v="28"/>
    <x v="26"/>
    <n v="639"/>
    <n v="22"/>
    <n v="0"/>
    <n v="4"/>
    <n v="89"/>
    <n v="7"/>
    <n v="12"/>
    <n v="0"/>
    <n v="0"/>
    <n v="0"/>
  </r>
  <r>
    <d v="2012-10-17T00:00:00"/>
    <x v="29"/>
    <x v="26"/>
    <n v="35"/>
    <n v="2"/>
    <n v="0"/>
    <n v="2"/>
    <n v="48"/>
    <n v="3"/>
    <n v="2"/>
    <n v="0"/>
    <n v="0"/>
    <n v="0"/>
  </r>
  <r>
    <d v="2012-10-18T00:00:00"/>
    <x v="30"/>
    <x v="26"/>
    <n v="16"/>
    <n v="0"/>
    <n v="0"/>
    <n v="2"/>
    <n v="60"/>
    <n v="8"/>
    <n v="8"/>
    <n v="0"/>
    <n v="0"/>
    <n v="0"/>
  </r>
  <r>
    <d v="2012-10-19T00:00:00"/>
    <x v="31"/>
    <x v="26"/>
    <n v="60"/>
    <n v="5"/>
    <n v="0"/>
    <n v="0"/>
    <n v="38"/>
    <n v="3"/>
    <n v="3"/>
    <n v="0"/>
    <n v="0"/>
    <n v="0"/>
  </r>
  <r>
    <d v="2012-10-20T00:00:00"/>
    <x v="32"/>
    <x v="26"/>
    <n v="21"/>
    <n v="6"/>
    <n v="0"/>
    <n v="1"/>
    <n v="20"/>
    <n v="0"/>
    <n v="4"/>
    <n v="1"/>
    <n v="0"/>
    <n v="0"/>
  </r>
  <r>
    <d v="2012-10-21T00:00:00"/>
    <x v="33"/>
    <x v="26"/>
    <n v="26"/>
    <n v="4"/>
    <n v="0"/>
    <n v="0"/>
    <n v="20"/>
    <n v="0"/>
    <n v="3"/>
    <n v="1"/>
    <n v="0"/>
    <n v="0"/>
  </r>
  <r>
    <d v="2012-10-22T00:00:00"/>
    <x v="34"/>
    <x v="26"/>
    <n v="0"/>
    <n v="0"/>
    <n v="0"/>
    <n v="0"/>
    <n v="0"/>
    <n v="0"/>
    <n v="0"/>
    <n v="0"/>
    <n v="0"/>
    <n v="0"/>
  </r>
  <r>
    <d v="2012-10-23T00:00:00"/>
    <x v="35"/>
    <x v="26"/>
    <n v="42"/>
    <n v="3"/>
    <n v="0"/>
    <n v="0"/>
    <n v="22"/>
    <n v="1"/>
    <n v="15"/>
    <n v="0"/>
    <n v="0"/>
    <n v="0"/>
  </r>
  <r>
    <d v="2012-10-24T00:00:00"/>
    <x v="36"/>
    <x v="26"/>
    <n v="11"/>
    <n v="0"/>
    <n v="0"/>
    <n v="0"/>
    <n v="10"/>
    <n v="1"/>
    <n v="4"/>
    <n v="0"/>
    <n v="0"/>
    <n v="0"/>
  </r>
  <r>
    <d v="2012-10-25T00:00:00"/>
    <x v="37"/>
    <x v="26"/>
    <n v="13"/>
    <n v="3"/>
    <n v="0"/>
    <n v="2"/>
    <n v="12"/>
    <n v="2"/>
    <n v="1"/>
    <n v="0"/>
    <n v="0"/>
    <n v="1"/>
  </r>
  <r>
    <d v="2012-10-26T00:00:00"/>
    <x v="38"/>
    <x v="26"/>
    <n v="10"/>
    <n v="16"/>
    <n v="0"/>
    <n v="0"/>
    <n v="24"/>
    <n v="1"/>
    <n v="3"/>
    <n v="0"/>
    <n v="0"/>
    <n v="0"/>
  </r>
  <r>
    <d v="2012-10-27T00:00:00"/>
    <x v="39"/>
    <x v="26"/>
    <n v="17"/>
    <n v="18"/>
    <n v="0"/>
    <n v="0"/>
    <n v="10"/>
    <n v="1"/>
    <n v="1"/>
    <n v="0"/>
    <n v="0"/>
    <n v="0"/>
  </r>
  <r>
    <d v="2012-10-28T00:00:00"/>
    <x v="40"/>
    <x v="26"/>
    <n v="12"/>
    <n v="13"/>
    <n v="0"/>
    <n v="0"/>
    <n v="4"/>
    <n v="1"/>
    <n v="1"/>
    <n v="0"/>
    <n v="0"/>
    <n v="0"/>
  </r>
  <r>
    <d v="2012-10-29T00:00:00"/>
    <x v="41"/>
    <x v="26"/>
    <n v="50"/>
    <n v="57"/>
    <n v="0"/>
    <n v="1"/>
    <n v="9"/>
    <n v="2"/>
    <n v="5"/>
    <n v="1"/>
    <n v="0"/>
    <n v="0"/>
  </r>
  <r>
    <d v="2012-10-30T00:00:00"/>
    <x v="42"/>
    <x v="26"/>
    <n v="66"/>
    <n v="65"/>
    <n v="0"/>
    <n v="1"/>
    <n v="8"/>
    <n v="0"/>
    <n v="1"/>
    <n v="0"/>
    <n v="0"/>
    <n v="0"/>
  </r>
  <r>
    <d v="2012-10-31T00:00:00"/>
    <x v="43"/>
    <x v="26"/>
    <n v="51"/>
    <n v="53"/>
    <n v="0"/>
    <n v="0"/>
    <n v="7"/>
    <n v="1"/>
    <n v="0"/>
    <n v="2"/>
    <n v="0"/>
    <n v="0"/>
  </r>
  <r>
    <d v="2012-11-01T00:00:00"/>
    <x v="44"/>
    <x v="26"/>
    <n v="185"/>
    <n v="17"/>
    <n v="0"/>
    <n v="2"/>
    <n v="3"/>
    <n v="1"/>
    <n v="3"/>
    <n v="1"/>
    <n v="0"/>
    <n v="0"/>
  </r>
  <r>
    <d v="2012-11-02T00:00:00"/>
    <x v="45"/>
    <x v="26"/>
    <n v="64"/>
    <n v="8"/>
    <n v="0"/>
    <n v="3"/>
    <n v="3"/>
    <n v="1"/>
    <n v="4"/>
    <n v="0"/>
    <n v="0"/>
    <n v="1"/>
  </r>
  <r>
    <d v="2012-11-03T00:00:00"/>
    <x v="46"/>
    <x v="26"/>
    <n v="22"/>
    <n v="8"/>
    <n v="0"/>
    <n v="1"/>
    <n v="0"/>
    <n v="0"/>
    <n v="2"/>
    <n v="1"/>
    <n v="0"/>
    <n v="1"/>
  </r>
  <r>
    <d v="2012-11-04T00:00:00"/>
    <x v="47"/>
    <x v="26"/>
    <n v="17"/>
    <n v="8"/>
    <n v="0"/>
    <n v="0"/>
    <n v="1"/>
    <n v="0"/>
    <n v="6"/>
    <n v="0"/>
    <n v="0"/>
    <n v="0"/>
  </r>
  <r>
    <d v="2012-11-05T00:00:00"/>
    <x v="48"/>
    <x v="26"/>
    <n v="18"/>
    <n v="24"/>
    <n v="0"/>
    <n v="1"/>
    <n v="0"/>
    <n v="1"/>
    <n v="1"/>
    <n v="1"/>
    <n v="0"/>
    <n v="0"/>
  </r>
  <r>
    <d v="2012-11-06T00:00:00"/>
    <x v="49"/>
    <x v="26"/>
    <n v="11"/>
    <n v="25"/>
    <n v="0"/>
    <n v="0"/>
    <n v="0"/>
    <n v="0"/>
    <n v="4"/>
    <n v="0"/>
    <n v="0"/>
    <n v="0"/>
  </r>
  <r>
    <d v="2012-11-07T00:00:00"/>
    <x v="50"/>
    <x v="26"/>
    <m/>
    <m/>
    <m/>
    <m/>
    <m/>
    <m/>
    <m/>
    <m/>
    <m/>
    <m/>
  </r>
  <r>
    <d v="2012-11-08T00:00:00"/>
    <x v="51"/>
    <x v="26"/>
    <m/>
    <m/>
    <m/>
    <m/>
    <m/>
    <m/>
    <m/>
    <m/>
    <m/>
    <m/>
  </r>
  <r>
    <d v="2012-11-09T00:00:00"/>
    <x v="52"/>
    <x v="26"/>
    <m/>
    <m/>
    <m/>
    <m/>
    <m/>
    <m/>
    <m/>
    <m/>
    <m/>
    <m/>
  </r>
  <r>
    <d v="2012-11-10T00:00:00"/>
    <x v="53"/>
    <x v="26"/>
    <m/>
    <m/>
    <m/>
    <m/>
    <m/>
    <m/>
    <m/>
    <m/>
    <m/>
    <m/>
  </r>
  <r>
    <d v="2012-11-11T00:00:00"/>
    <x v="54"/>
    <x v="26"/>
    <m/>
    <m/>
    <m/>
    <m/>
    <m/>
    <m/>
    <m/>
    <m/>
    <m/>
    <m/>
  </r>
  <r>
    <d v="2012-11-12T00:00:00"/>
    <x v="55"/>
    <x v="26"/>
    <m/>
    <m/>
    <m/>
    <m/>
    <m/>
    <m/>
    <m/>
    <m/>
    <m/>
    <m/>
  </r>
  <r>
    <d v="2012-11-13T00:00:00"/>
    <x v="56"/>
    <x v="26"/>
    <m/>
    <m/>
    <m/>
    <m/>
    <m/>
    <m/>
    <m/>
    <m/>
    <m/>
    <m/>
  </r>
  <r>
    <d v="2012-11-14T00:00:00"/>
    <x v="57"/>
    <x v="26"/>
    <m/>
    <m/>
    <m/>
    <m/>
    <m/>
    <m/>
    <m/>
    <m/>
    <m/>
    <m/>
  </r>
  <r>
    <d v="2012-11-15T00:00:00"/>
    <x v="58"/>
    <x v="26"/>
    <m/>
    <m/>
    <m/>
    <m/>
    <m/>
    <m/>
    <m/>
    <m/>
    <m/>
    <m/>
  </r>
  <r>
    <d v="2012-11-16T00:00:00"/>
    <x v="59"/>
    <x v="26"/>
    <m/>
    <m/>
    <m/>
    <m/>
    <m/>
    <m/>
    <m/>
    <m/>
    <m/>
    <m/>
  </r>
  <r>
    <d v="2012-11-17T00:00:00"/>
    <x v="60"/>
    <x v="26"/>
    <m/>
    <m/>
    <m/>
    <m/>
    <m/>
    <m/>
    <m/>
    <m/>
    <m/>
    <m/>
  </r>
  <r>
    <d v="2012-11-18T00:00:00"/>
    <x v="61"/>
    <x v="26"/>
    <m/>
    <m/>
    <m/>
    <m/>
    <m/>
    <m/>
    <m/>
    <m/>
    <m/>
    <m/>
  </r>
  <r>
    <d v="2012-11-19T00:00:00"/>
    <x v="62"/>
    <x v="26"/>
    <m/>
    <m/>
    <m/>
    <m/>
    <m/>
    <m/>
    <m/>
    <m/>
    <m/>
    <m/>
  </r>
  <r>
    <d v="2012-11-20T00:00:00"/>
    <x v="66"/>
    <x v="26"/>
    <m/>
    <m/>
    <m/>
    <m/>
    <m/>
    <m/>
    <m/>
    <m/>
    <m/>
    <m/>
  </r>
  <r>
    <d v="2012-11-21T00:00:00"/>
    <x v="81"/>
    <x v="26"/>
    <m/>
    <m/>
    <m/>
    <m/>
    <m/>
    <m/>
    <m/>
    <m/>
    <m/>
    <m/>
  </r>
  <r>
    <d v="2012-11-22T00:00:00"/>
    <x v="82"/>
    <x v="26"/>
    <m/>
    <m/>
    <m/>
    <m/>
    <m/>
    <m/>
    <m/>
    <m/>
    <m/>
    <m/>
  </r>
  <r>
    <d v="2012-11-23T00:00:00"/>
    <x v="83"/>
    <x v="26"/>
    <m/>
    <m/>
    <m/>
    <m/>
    <m/>
    <m/>
    <m/>
    <m/>
    <m/>
    <m/>
  </r>
  <r>
    <d v="2012-11-24T00:00:00"/>
    <x v="84"/>
    <x v="26"/>
    <m/>
    <m/>
    <m/>
    <m/>
    <m/>
    <m/>
    <m/>
    <m/>
    <m/>
    <m/>
  </r>
  <r>
    <d v="2012-11-25T00:00:00"/>
    <x v="85"/>
    <x v="26"/>
    <m/>
    <m/>
    <m/>
    <m/>
    <m/>
    <m/>
    <m/>
    <m/>
    <m/>
    <m/>
  </r>
  <r>
    <d v="2012-11-26T00:00:00"/>
    <x v="87"/>
    <x v="26"/>
    <m/>
    <m/>
    <m/>
    <m/>
    <m/>
    <m/>
    <m/>
    <m/>
    <m/>
    <m/>
  </r>
  <r>
    <d v="2012-11-27T00:00:00"/>
    <x v="88"/>
    <x v="26"/>
    <m/>
    <m/>
    <m/>
    <m/>
    <m/>
    <m/>
    <m/>
    <m/>
    <m/>
    <m/>
  </r>
  <r>
    <d v="2012-11-28T00:00:00"/>
    <x v="89"/>
    <x v="26"/>
    <m/>
    <m/>
    <m/>
    <m/>
    <m/>
    <m/>
    <m/>
    <m/>
    <m/>
    <m/>
  </r>
  <r>
    <d v="2012-11-29T00:00:00"/>
    <x v="90"/>
    <x v="26"/>
    <m/>
    <m/>
    <m/>
    <m/>
    <m/>
    <m/>
    <m/>
    <m/>
    <m/>
    <m/>
  </r>
  <r>
    <d v="2012-11-30T00:00:00"/>
    <x v="91"/>
    <x v="26"/>
    <m/>
    <m/>
    <m/>
    <m/>
    <m/>
    <m/>
    <m/>
    <m/>
    <m/>
    <m/>
  </r>
  <r>
    <d v="2013-08-14T00:00:00"/>
    <x v="92"/>
    <x v="27"/>
    <n v="477"/>
    <n v="3"/>
    <n v="0"/>
    <n v="0"/>
    <n v="51"/>
    <n v="0"/>
    <n v="1158"/>
    <n v="75912"/>
    <n v="104592"/>
    <n v="0"/>
  </r>
  <r>
    <d v="2013-08-15T00:00:00"/>
    <x v="93"/>
    <x v="27"/>
    <n v="147"/>
    <n v="0"/>
    <n v="0"/>
    <n v="0"/>
    <n v="30"/>
    <n v="0"/>
    <n v="18"/>
    <n v="30"/>
    <n v="363"/>
    <n v="0"/>
  </r>
  <r>
    <d v="2013-08-16T00:00:00"/>
    <x v="94"/>
    <x v="27"/>
    <n v="78"/>
    <n v="0"/>
    <n v="0"/>
    <n v="0"/>
    <n v="48"/>
    <n v="0"/>
    <n v="9"/>
    <n v="126"/>
    <n v="486"/>
    <n v="0"/>
  </r>
  <r>
    <d v="2013-08-17T00:00:00"/>
    <x v="95"/>
    <x v="27"/>
    <n v="249"/>
    <n v="0"/>
    <n v="0"/>
    <n v="0"/>
    <n v="9"/>
    <n v="0"/>
    <n v="9"/>
    <n v="183"/>
    <n v="492"/>
    <n v="0"/>
  </r>
  <r>
    <d v="2013-08-18T00:00:00"/>
    <x v="96"/>
    <x v="27"/>
    <n v="291"/>
    <n v="0"/>
    <n v="0"/>
    <n v="0"/>
    <n v="24"/>
    <n v="0"/>
    <n v="24"/>
    <n v="45"/>
    <n v="165"/>
    <n v="0"/>
  </r>
  <r>
    <d v="2013-08-19T00:00:00"/>
    <x v="97"/>
    <x v="27"/>
    <n v="567"/>
    <n v="3"/>
    <n v="0"/>
    <n v="0"/>
    <n v="9"/>
    <n v="0"/>
    <n v="27"/>
    <n v="45"/>
    <n v="267"/>
    <n v="0"/>
  </r>
  <r>
    <d v="2013-08-20T00:00:00"/>
    <x v="98"/>
    <x v="27"/>
    <n v="372"/>
    <n v="0"/>
    <n v="0"/>
    <n v="0"/>
    <n v="9"/>
    <n v="0"/>
    <n v="12"/>
    <n v="129"/>
    <n v="75"/>
    <n v="0"/>
  </r>
  <r>
    <d v="2013-08-21T00:00:00"/>
    <x v="99"/>
    <x v="27"/>
    <n v="441"/>
    <n v="9"/>
    <n v="0"/>
    <n v="0"/>
    <n v="48"/>
    <n v="3"/>
    <n v="9"/>
    <n v="15"/>
    <n v="63"/>
    <n v="0"/>
  </r>
  <r>
    <d v="2013-08-22T00:00:00"/>
    <x v="100"/>
    <x v="27"/>
    <n v="300"/>
    <n v="12"/>
    <n v="0"/>
    <n v="0"/>
    <n v="132"/>
    <n v="0"/>
    <n v="15"/>
    <n v="30"/>
    <n v="114"/>
    <n v="0"/>
  </r>
  <r>
    <d v="2013-08-23T00:00:00"/>
    <x v="101"/>
    <x v="27"/>
    <n v="126"/>
    <n v="0"/>
    <n v="0"/>
    <n v="0"/>
    <n v="171"/>
    <n v="0"/>
    <n v="18"/>
    <n v="60"/>
    <n v="87"/>
    <n v="0"/>
  </r>
  <r>
    <d v="2013-08-24T00:00:00"/>
    <x v="102"/>
    <x v="27"/>
    <n v="258"/>
    <n v="48"/>
    <n v="0"/>
    <n v="0"/>
    <n v="81"/>
    <n v="0"/>
    <n v="21"/>
    <n v="9"/>
    <n v="108"/>
    <n v="0"/>
  </r>
  <r>
    <d v="2013-08-25T00:00:00"/>
    <x v="103"/>
    <x v="27"/>
    <n v="312"/>
    <n v="0"/>
    <n v="0"/>
    <n v="0"/>
    <n v="87"/>
    <n v="0"/>
    <n v="12"/>
    <n v="90"/>
    <n v="42"/>
    <n v="0"/>
  </r>
  <r>
    <d v="2013-08-26T00:00:00"/>
    <x v="104"/>
    <x v="27"/>
    <n v="600"/>
    <n v="12"/>
    <n v="0"/>
    <n v="0"/>
    <n v="168"/>
    <n v="0"/>
    <n v="27"/>
    <n v="3"/>
    <n v="60"/>
    <n v="0"/>
  </r>
  <r>
    <d v="2013-08-27T00:00:00"/>
    <x v="105"/>
    <x v="27"/>
    <n v="957"/>
    <n v="12"/>
    <n v="0"/>
    <n v="3"/>
    <n v="216"/>
    <n v="6"/>
    <n v="33"/>
    <n v="12"/>
    <n v="84"/>
    <n v="0"/>
  </r>
  <r>
    <d v="2013-08-28T00:00:00"/>
    <x v="106"/>
    <x v="27"/>
    <n v="522"/>
    <n v="15"/>
    <n v="0"/>
    <n v="0"/>
    <n v="60"/>
    <n v="3"/>
    <n v="12"/>
    <n v="3"/>
    <n v="69"/>
    <n v="0"/>
  </r>
  <r>
    <d v="2013-08-29T00:00:00"/>
    <x v="107"/>
    <x v="27"/>
    <n v="885"/>
    <n v="9"/>
    <n v="0"/>
    <n v="0"/>
    <n v="171"/>
    <n v="12"/>
    <n v="21"/>
    <n v="0"/>
    <n v="213"/>
    <n v="0"/>
  </r>
  <r>
    <d v="2013-08-30T00:00:00"/>
    <x v="108"/>
    <x v="27"/>
    <n v="1557"/>
    <n v="31.5"/>
    <n v="4.5"/>
    <n v="0"/>
    <n v="363"/>
    <n v="15"/>
    <n v="10.5"/>
    <n v="16.5"/>
    <n v="141"/>
    <n v="0"/>
  </r>
  <r>
    <d v="2013-08-31T00:00:00"/>
    <x v="86"/>
    <x v="27"/>
    <n v="1389"/>
    <n v="60"/>
    <n v="3"/>
    <n v="0"/>
    <n v="321"/>
    <n v="6"/>
    <n v="3"/>
    <n v="36"/>
    <n v="21"/>
    <n v="0"/>
  </r>
  <r>
    <d v="2013-09-01T00:00:00"/>
    <x v="80"/>
    <x v="27"/>
    <n v="1329"/>
    <n v="33"/>
    <n v="0"/>
    <n v="0"/>
    <n v="432"/>
    <n v="3"/>
    <n v="15"/>
    <n v="21"/>
    <n v="27"/>
    <n v="0"/>
  </r>
  <r>
    <d v="2013-09-02T00:00:00"/>
    <x v="75"/>
    <x v="27"/>
    <n v="1434"/>
    <n v="81"/>
    <n v="0"/>
    <n v="0"/>
    <n v="255"/>
    <n v="15"/>
    <n v="27"/>
    <n v="3"/>
    <n v="36"/>
    <n v="0"/>
  </r>
  <r>
    <d v="2013-09-03T00:00:00"/>
    <x v="76"/>
    <x v="27"/>
    <n v="1422"/>
    <n v="123"/>
    <n v="3"/>
    <n v="0"/>
    <n v="291"/>
    <n v="6"/>
    <n v="18"/>
    <n v="3"/>
    <n v="21"/>
    <n v="0"/>
  </r>
  <r>
    <d v="2013-09-04T00:00:00"/>
    <x v="77"/>
    <x v="27"/>
    <n v="1524"/>
    <n v="81"/>
    <n v="0"/>
    <n v="0"/>
    <n v="387"/>
    <n v="27"/>
    <n v="27"/>
    <n v="0"/>
    <n v="9"/>
    <n v="0"/>
  </r>
  <r>
    <d v="2013-09-05T00:00:00"/>
    <x v="78"/>
    <x v="27"/>
    <n v="1023"/>
    <n v="69"/>
    <n v="0"/>
    <n v="0"/>
    <n v="309"/>
    <n v="21"/>
    <n v="24"/>
    <n v="3"/>
    <n v="3"/>
    <n v="0"/>
  </r>
  <r>
    <d v="2013-09-06T00:00:00"/>
    <x v="79"/>
    <x v="27"/>
    <n v="1644"/>
    <n v="99"/>
    <n v="0"/>
    <n v="0"/>
    <n v="510"/>
    <n v="15"/>
    <n v="30"/>
    <n v="0"/>
    <n v="0"/>
    <n v="0"/>
  </r>
  <r>
    <d v="2013-09-07T00:00:00"/>
    <x v="71"/>
    <x v="27"/>
    <n v="1989"/>
    <n v="180"/>
    <n v="3"/>
    <n v="0"/>
    <n v="378"/>
    <n v="30"/>
    <n v="33"/>
    <n v="0"/>
    <n v="9"/>
    <n v="0"/>
  </r>
  <r>
    <d v="2013-09-08T00:00:00"/>
    <x v="72"/>
    <x v="27"/>
    <n v="2058"/>
    <n v="210"/>
    <n v="0"/>
    <n v="0"/>
    <n v="429"/>
    <n v="18"/>
    <n v="0"/>
    <n v="3"/>
    <n v="9"/>
    <n v="0"/>
  </r>
  <r>
    <d v="2013-09-09T00:00:00"/>
    <x v="73"/>
    <x v="27"/>
    <n v="1368"/>
    <n v="114"/>
    <n v="0"/>
    <n v="0"/>
    <n v="687"/>
    <n v="21"/>
    <n v="24"/>
    <n v="18"/>
    <n v="3"/>
    <n v="0"/>
  </r>
  <r>
    <d v="2013-09-10T00:00:00"/>
    <x v="74"/>
    <x v="27"/>
    <n v="1027"/>
    <n v="96"/>
    <n v="6"/>
    <n v="0"/>
    <n v="465"/>
    <n v="23"/>
    <n v="10"/>
    <n v="4"/>
    <n v="10"/>
    <n v="0"/>
  </r>
  <r>
    <d v="2013-09-11T00:00:00"/>
    <x v="68"/>
    <x v="27"/>
    <n v="1084"/>
    <n v="148"/>
    <n v="3"/>
    <n v="0"/>
    <n v="648"/>
    <n v="18"/>
    <n v="13"/>
    <n v="6"/>
    <n v="1"/>
    <n v="0"/>
  </r>
  <r>
    <d v="2013-09-12T00:00:00"/>
    <x v="69"/>
    <x v="27"/>
    <n v="912"/>
    <n v="113"/>
    <n v="6"/>
    <n v="0"/>
    <n v="711"/>
    <n v="13"/>
    <n v="15"/>
    <n v="1"/>
    <n v="0"/>
    <n v="0"/>
  </r>
  <r>
    <d v="2013-09-13T00:00:00"/>
    <x v="70"/>
    <x v="27"/>
    <n v="792"/>
    <n v="130"/>
    <n v="6"/>
    <n v="0"/>
    <n v="821"/>
    <n v="28"/>
    <n v="23"/>
    <n v="0"/>
    <n v="8"/>
    <n v="0"/>
  </r>
  <r>
    <d v="2013-09-14T00:00:00"/>
    <x v="67"/>
    <x v="27"/>
    <n v="1125"/>
    <n v="126"/>
    <n v="1"/>
    <n v="7"/>
    <n v="517"/>
    <n v="17"/>
    <n v="13"/>
    <n v="0"/>
    <n v="0"/>
    <n v="0"/>
  </r>
  <r>
    <d v="2013-09-15T00:00:00"/>
    <x v="63"/>
    <x v="27"/>
    <n v="1069"/>
    <n v="132"/>
    <n v="0"/>
    <n v="0"/>
    <n v="502"/>
    <n v="21"/>
    <n v="6"/>
    <n v="0"/>
    <n v="0"/>
    <n v="0"/>
  </r>
  <r>
    <d v="2013-09-16T00:00:00"/>
    <x v="64"/>
    <x v="27"/>
    <n v="2055"/>
    <n v="114"/>
    <n v="0"/>
    <n v="0"/>
    <n v="504"/>
    <n v="12"/>
    <n v="12"/>
    <n v="0"/>
    <n v="0"/>
    <n v="0"/>
  </r>
  <r>
    <d v="2013-09-17T00:00:00"/>
    <x v="65"/>
    <x v="27"/>
    <n v="2177"/>
    <n v="66"/>
    <n v="1"/>
    <n v="0"/>
    <n v="638"/>
    <n v="13"/>
    <n v="13"/>
    <n v="4"/>
    <n v="1"/>
    <m/>
  </r>
  <r>
    <d v="2013-09-18T00:00:00"/>
    <x v="0"/>
    <x v="27"/>
    <n v="1477"/>
    <n v="113"/>
    <n v="0"/>
    <n v="0"/>
    <n v="361"/>
    <n v="7"/>
    <n v="2"/>
    <n v="1"/>
    <n v="3"/>
    <m/>
  </r>
  <r>
    <d v="2013-09-19T00:00:00"/>
    <x v="1"/>
    <x v="27"/>
    <n v="2110"/>
    <n v="148"/>
    <n v="2"/>
    <n v="0"/>
    <n v="637"/>
    <n v="13"/>
    <n v="7"/>
    <n v="2"/>
    <n v="5"/>
    <m/>
  </r>
  <r>
    <d v="2013-09-20T00:00:00"/>
    <x v="2"/>
    <x v="27"/>
    <n v="1418"/>
    <n v="137"/>
    <n v="0"/>
    <n v="0"/>
    <n v="680"/>
    <n v="13"/>
    <n v="4"/>
    <n v="0"/>
    <n v="0"/>
    <m/>
  </r>
  <r>
    <d v="2013-09-21T00:00:00"/>
    <x v="3"/>
    <x v="27"/>
    <n v="2257"/>
    <n v="200"/>
    <n v="3"/>
    <n v="0"/>
    <n v="706"/>
    <n v="22"/>
    <n v="12"/>
    <n v="0"/>
    <n v="4"/>
    <m/>
  </r>
  <r>
    <d v="2013-09-22T00:00:00"/>
    <x v="4"/>
    <x v="27"/>
    <n v="1161"/>
    <n v="113"/>
    <n v="1"/>
    <n v="1"/>
    <n v="988"/>
    <n v="28"/>
    <n v="8"/>
    <n v="0"/>
    <n v="0"/>
    <m/>
  </r>
  <r>
    <d v="2013-09-23T00:00:00"/>
    <x v="5"/>
    <x v="27"/>
    <n v="1290"/>
    <n v="97"/>
    <n v="1"/>
    <n v="0"/>
    <n v="720"/>
    <n v="10"/>
    <n v="10"/>
    <n v="0"/>
    <n v="2"/>
    <m/>
  </r>
  <r>
    <d v="2013-09-24T00:00:00"/>
    <x v="6"/>
    <x v="27"/>
    <n v="607"/>
    <n v="92"/>
    <n v="0"/>
    <n v="0"/>
    <n v="973"/>
    <n v="29"/>
    <n v="10"/>
    <n v="0"/>
    <n v="0"/>
    <m/>
  </r>
  <r>
    <d v="2013-09-25T00:00:00"/>
    <x v="7"/>
    <x v="27"/>
    <n v="661"/>
    <n v="84"/>
    <n v="0"/>
    <n v="0"/>
    <n v="1090"/>
    <n v="17"/>
    <n v="10"/>
    <n v="1"/>
    <n v="4"/>
    <m/>
  </r>
  <r>
    <d v="2013-09-26T00:00:00"/>
    <x v="8"/>
    <x v="27"/>
    <n v="576"/>
    <n v="62"/>
    <n v="0"/>
    <n v="1"/>
    <n v="1023"/>
    <n v="26"/>
    <n v="6"/>
    <n v="1"/>
    <n v="0"/>
    <m/>
  </r>
  <r>
    <d v="2013-09-27T00:00:00"/>
    <x v="9"/>
    <x v="27"/>
    <n v="577"/>
    <n v="55"/>
    <n v="0"/>
    <n v="2"/>
    <n v="852"/>
    <n v="21"/>
    <n v="9"/>
    <n v="0"/>
    <n v="0"/>
    <m/>
  </r>
  <r>
    <d v="2013-09-28T00:00:00"/>
    <x v="10"/>
    <x v="27"/>
    <n v="710"/>
    <n v="57"/>
    <n v="0"/>
    <n v="0"/>
    <n v="934"/>
    <n v="12"/>
    <n v="0"/>
    <n v="1"/>
    <n v="0"/>
    <m/>
  </r>
  <r>
    <d v="2013-09-29T00:00:00"/>
    <x v="11"/>
    <x v="27"/>
    <n v="97"/>
    <n v="4"/>
    <n v="0"/>
    <n v="0"/>
    <n v="116"/>
    <n v="4"/>
    <n v="0"/>
    <n v="0"/>
    <n v="1"/>
    <m/>
  </r>
  <r>
    <d v="2013-09-30T00:00:00"/>
    <x v="12"/>
    <x v="27"/>
    <n v="220.70595658758202"/>
    <n v="17.680981595092025"/>
    <n v="0"/>
    <n v="0"/>
    <n v="338.21378091872793"/>
    <n v="3.5"/>
    <n v="7"/>
    <n v="9"/>
    <n v="9.5"/>
    <m/>
  </r>
  <r>
    <d v="2013-10-01T00:00:00"/>
    <x v="13"/>
    <x v="27"/>
    <n v="220.70595658758202"/>
    <n v="17.680981595092025"/>
    <n v="0"/>
    <n v="0"/>
    <n v="338.21378091872793"/>
    <n v="3.5"/>
    <n v="7"/>
    <n v="9"/>
    <n v="9.5"/>
    <m/>
  </r>
  <r>
    <d v="2013-10-02T00:00:00"/>
    <x v="14"/>
    <x v="27"/>
    <n v="220.70595658758202"/>
    <n v="17.680981595092025"/>
    <n v="0"/>
    <n v="0"/>
    <n v="338.21378091872793"/>
    <n v="3.5"/>
    <n v="7"/>
    <n v="9"/>
    <n v="9.5"/>
    <m/>
  </r>
  <r>
    <d v="2013-10-03T00:00:00"/>
    <x v="15"/>
    <x v="27"/>
    <n v="220.70595658758202"/>
    <n v="17.680981595092025"/>
    <n v="0"/>
    <n v="0"/>
    <n v="338.21378091872793"/>
    <n v="3.5"/>
    <n v="7"/>
    <n v="9"/>
    <n v="9.5"/>
    <m/>
  </r>
  <r>
    <d v="2013-10-04T00:00:00"/>
    <x v="16"/>
    <x v="27"/>
    <n v="98"/>
    <n v="8"/>
    <n v="0"/>
    <n v="0"/>
    <n v="125"/>
    <n v="1"/>
    <n v="4"/>
    <n v="20"/>
    <n v="2"/>
    <m/>
  </r>
  <r>
    <d v="2013-10-05T00:00:00"/>
    <x v="17"/>
    <x v="27"/>
    <n v="326"/>
    <n v="19"/>
    <n v="0"/>
    <n v="0"/>
    <n v="399"/>
    <n v="3"/>
    <n v="14"/>
    <n v="18"/>
    <n v="18"/>
    <m/>
  </r>
  <r>
    <d v="2013-10-06T00:00:00"/>
    <x v="18"/>
    <x v="27"/>
    <n v="301"/>
    <n v="31"/>
    <n v="0"/>
    <n v="1"/>
    <n v="675"/>
    <n v="7"/>
    <n v="13"/>
    <n v="12"/>
    <n v="6"/>
    <m/>
  </r>
  <r>
    <d v="2013-10-07T00:00:00"/>
    <x v="19"/>
    <x v="27"/>
    <n v="277"/>
    <n v="33"/>
    <n v="0"/>
    <n v="0"/>
    <n v="884"/>
    <n v="4"/>
    <n v="9"/>
    <n v="0"/>
    <n v="13"/>
    <m/>
  </r>
  <r>
    <d v="2013-10-08T00:00:00"/>
    <x v="20"/>
    <x v="27"/>
    <n v="294"/>
    <n v="47"/>
    <n v="0"/>
    <n v="0"/>
    <n v="566"/>
    <n v="9"/>
    <n v="4"/>
    <n v="7"/>
    <n v="10"/>
    <m/>
  </r>
  <r>
    <d v="2013-10-09T00:00:00"/>
    <x v="21"/>
    <x v="27"/>
    <n v="93"/>
    <n v="8.5"/>
    <n v="0"/>
    <n v="0"/>
    <n v="275.5"/>
    <n v="0"/>
    <n v="7"/>
    <n v="2"/>
    <n v="2"/>
    <m/>
  </r>
  <r>
    <d v="2013-10-10T00:00:00"/>
    <x v="22"/>
    <x v="27"/>
    <n v="216.5"/>
    <n v="20"/>
    <n v="0"/>
    <n v="0"/>
    <n v="663"/>
    <n v="5.5"/>
    <n v="9"/>
    <n v="4"/>
    <n v="6"/>
    <m/>
  </r>
  <r>
    <d v="2013-10-11T00:00:00"/>
    <x v="23"/>
    <x v="27"/>
    <n v="228"/>
    <n v="14"/>
    <n v="0"/>
    <n v="0"/>
    <n v="961"/>
    <n v="8"/>
    <n v="6"/>
    <n v="6"/>
    <n v="3"/>
    <m/>
  </r>
  <r>
    <d v="2013-10-12T00:00:00"/>
    <x v="24"/>
    <x v="27"/>
    <n v="243"/>
    <n v="17"/>
    <n v="1"/>
    <n v="1"/>
    <n v="758"/>
    <n v="17"/>
    <n v="6"/>
    <n v="12"/>
    <n v="2"/>
    <m/>
  </r>
  <r>
    <d v="2013-10-13T00:00:00"/>
    <x v="25"/>
    <x v="27"/>
    <n v="168"/>
    <n v="8"/>
    <n v="0"/>
    <n v="2"/>
    <n v="628"/>
    <n v="10"/>
    <n v="5"/>
    <n v="1"/>
    <n v="4"/>
    <m/>
  </r>
  <r>
    <d v="2013-10-14T00:00:00"/>
    <x v="26"/>
    <x v="27"/>
    <n v="131"/>
    <n v="7"/>
    <n v="0"/>
    <n v="2"/>
    <n v="384"/>
    <n v="8"/>
    <n v="2"/>
    <n v="5"/>
    <n v="4"/>
    <m/>
  </r>
  <r>
    <d v="2013-10-15T00:00:00"/>
    <x v="27"/>
    <x v="27"/>
    <n v="119"/>
    <n v="7"/>
    <n v="0"/>
    <n v="0"/>
    <n v="348"/>
    <n v="4"/>
    <n v="0"/>
    <n v="0"/>
    <n v="3"/>
    <m/>
  </r>
  <r>
    <d v="2013-10-16T00:00:00"/>
    <x v="28"/>
    <x v="27"/>
    <n v="98"/>
    <n v="7.5"/>
    <n v="0"/>
    <n v="2.5"/>
    <n v="235"/>
    <n v="4"/>
    <n v="0.5"/>
    <n v="0"/>
    <n v="4.5"/>
    <m/>
  </r>
  <r>
    <d v="2013-10-17T00:00:00"/>
    <x v="29"/>
    <x v="27"/>
    <n v="70"/>
    <n v="10"/>
    <n v="0"/>
    <n v="5"/>
    <n v="144"/>
    <n v="6"/>
    <n v="1"/>
    <n v="0"/>
    <n v="2"/>
    <m/>
  </r>
  <r>
    <d v="2013-10-18T00:00:00"/>
    <x v="30"/>
    <x v="27"/>
    <n v="54"/>
    <n v="22"/>
    <n v="0"/>
    <n v="2"/>
    <n v="131"/>
    <n v="0"/>
    <n v="2"/>
    <n v="1"/>
    <n v="1"/>
    <m/>
  </r>
  <r>
    <d v="2013-10-19T00:00:00"/>
    <x v="31"/>
    <x v="27"/>
    <n v="53"/>
    <n v="38"/>
    <n v="0"/>
    <n v="1"/>
    <n v="110"/>
    <n v="3"/>
    <n v="2"/>
    <n v="0"/>
    <n v="3"/>
    <m/>
  </r>
  <r>
    <d v="2013-10-20T00:00:00"/>
    <x v="32"/>
    <x v="27"/>
    <n v="40"/>
    <n v="8"/>
    <n v="0"/>
    <n v="0"/>
    <n v="72"/>
    <n v="2"/>
    <n v="1"/>
    <n v="0"/>
    <n v="1"/>
    <m/>
  </r>
  <r>
    <d v="2013-10-21T00:00:00"/>
    <x v="33"/>
    <x v="27"/>
    <n v="20"/>
    <n v="13"/>
    <n v="1"/>
    <n v="0"/>
    <n v="99"/>
    <n v="4"/>
    <n v="2"/>
    <n v="0"/>
    <n v="1"/>
    <m/>
  </r>
  <r>
    <d v="2013-10-22T00:00:00"/>
    <x v="34"/>
    <x v="27"/>
    <n v="17"/>
    <n v="3"/>
    <n v="0"/>
    <n v="0"/>
    <n v="38"/>
    <n v="0"/>
    <n v="2"/>
    <n v="0"/>
    <n v="4"/>
    <m/>
  </r>
  <r>
    <d v="2013-10-23T00:00:00"/>
    <x v="35"/>
    <x v="27"/>
    <n v="22"/>
    <n v="5"/>
    <n v="0"/>
    <n v="0"/>
    <n v="24"/>
    <n v="2"/>
    <n v="1"/>
    <n v="0"/>
    <n v="2"/>
    <m/>
  </r>
  <r>
    <d v="2013-10-24T00:00:00"/>
    <x v="36"/>
    <x v="27"/>
    <n v="9"/>
    <n v="21"/>
    <n v="0"/>
    <n v="0"/>
    <n v="36"/>
    <n v="0"/>
    <n v="0"/>
    <n v="1"/>
    <n v="2"/>
    <m/>
  </r>
  <r>
    <d v="2013-10-25T00:00:00"/>
    <x v="37"/>
    <x v="27"/>
    <n v="20"/>
    <n v="7"/>
    <n v="0"/>
    <n v="0"/>
    <n v="28"/>
    <n v="1"/>
    <n v="3"/>
    <n v="3"/>
    <n v="0"/>
    <m/>
  </r>
  <r>
    <d v="2013-10-26T00:00:00"/>
    <x v="38"/>
    <x v="27"/>
    <n v="20"/>
    <n v="10"/>
    <n v="0"/>
    <n v="0"/>
    <n v="13"/>
    <n v="0"/>
    <n v="0"/>
    <n v="0"/>
    <n v="3"/>
    <m/>
  </r>
  <r>
    <d v="2013-10-27T00:00:00"/>
    <x v="39"/>
    <x v="27"/>
    <n v="5"/>
    <n v="0"/>
    <n v="0"/>
    <n v="0"/>
    <n v="13"/>
    <n v="0"/>
    <n v="0"/>
    <n v="2"/>
    <n v="0"/>
    <m/>
  </r>
  <r>
    <d v="2013-10-28T00:00:00"/>
    <x v="40"/>
    <x v="27"/>
    <n v="11"/>
    <n v="4"/>
    <n v="0"/>
    <n v="0"/>
    <n v="13"/>
    <n v="0"/>
    <n v="1"/>
    <n v="0"/>
    <n v="0"/>
    <m/>
  </r>
  <r>
    <d v="2013-10-29T00:00:00"/>
    <x v="41"/>
    <x v="27"/>
    <n v="10"/>
    <n v="0"/>
    <n v="0"/>
    <n v="0"/>
    <n v="10"/>
    <n v="0"/>
    <n v="5"/>
    <n v="0"/>
    <n v="0"/>
    <m/>
  </r>
  <r>
    <d v="2013-10-30T00:00:00"/>
    <x v="42"/>
    <x v="27"/>
    <n v="15"/>
    <n v="5"/>
    <n v="0"/>
    <n v="0"/>
    <n v="7"/>
    <n v="0"/>
    <n v="0"/>
    <n v="0"/>
    <n v="0"/>
    <m/>
  </r>
  <r>
    <d v="2013-10-31T00:00:00"/>
    <x v="43"/>
    <x v="27"/>
    <n v="51.333333333333329"/>
    <n v="3"/>
    <n v="0"/>
    <n v="0"/>
    <n v="4.5"/>
    <n v="0"/>
    <n v="2"/>
    <n v="1"/>
    <n v="4"/>
    <m/>
  </r>
  <r>
    <d v="2013-11-01T00:00:00"/>
    <x v="44"/>
    <x v="27"/>
    <n v="67"/>
    <n v="2"/>
    <n v="0"/>
    <n v="1"/>
    <n v="4"/>
    <n v="0"/>
    <n v="1"/>
    <n v="3"/>
    <n v="8"/>
    <m/>
  </r>
  <r>
    <d v="2013-11-02T00:00:00"/>
    <x v="45"/>
    <x v="27"/>
    <n v="433.5"/>
    <n v="12.5"/>
    <n v="0"/>
    <n v="2"/>
    <n v="7"/>
    <n v="1"/>
    <n v="0"/>
    <n v="5.5"/>
    <n v="6"/>
    <m/>
  </r>
  <r>
    <d v="2013-11-03T00:00:00"/>
    <x v="46"/>
    <x v="27"/>
    <n v="672"/>
    <n v="14"/>
    <n v="0"/>
    <n v="2"/>
    <n v="1"/>
    <n v="0"/>
    <n v="3"/>
    <n v="5"/>
    <n v="0"/>
    <m/>
  </r>
  <r>
    <d v="2013-11-04T00:00:00"/>
    <x v="47"/>
    <x v="27"/>
    <n v="147"/>
    <n v="5"/>
    <n v="0"/>
    <n v="0"/>
    <n v="0"/>
    <n v="0"/>
    <n v="2"/>
    <n v="0"/>
    <n v="4"/>
    <m/>
  </r>
  <r>
    <d v="2013-11-05T00:00:00"/>
    <x v="48"/>
    <x v="27"/>
    <n v="96"/>
    <n v="8"/>
    <n v="0"/>
    <n v="0"/>
    <n v="0"/>
    <n v="0"/>
    <n v="4"/>
    <n v="0"/>
    <n v="5"/>
    <m/>
  </r>
  <r>
    <d v="2013-11-06T00:00:00"/>
    <x v="49"/>
    <x v="27"/>
    <n v="57"/>
    <n v="3"/>
    <n v="0"/>
    <n v="1"/>
    <n v="0"/>
    <n v="0"/>
    <n v="1"/>
    <n v="3"/>
    <n v="0"/>
    <m/>
  </r>
  <r>
    <d v="2013-11-07T00:00:00"/>
    <x v="50"/>
    <x v="27"/>
    <n v="24"/>
    <n v="2"/>
    <n v="0"/>
    <n v="0"/>
    <n v="1"/>
    <n v="0"/>
    <n v="3"/>
    <n v="0"/>
    <n v="9"/>
    <m/>
  </r>
  <r>
    <d v="2013-11-08T00:00:00"/>
    <x v="51"/>
    <x v="27"/>
    <m/>
    <m/>
    <m/>
    <m/>
    <m/>
    <m/>
    <m/>
    <m/>
    <m/>
    <m/>
  </r>
  <r>
    <d v="2013-11-09T00:00:00"/>
    <x v="52"/>
    <x v="27"/>
    <m/>
    <m/>
    <m/>
    <m/>
    <m/>
    <m/>
    <m/>
    <m/>
    <m/>
    <m/>
  </r>
  <r>
    <d v="2013-11-10T00:00:00"/>
    <x v="53"/>
    <x v="27"/>
    <m/>
    <m/>
    <m/>
    <m/>
    <m/>
    <m/>
    <m/>
    <m/>
    <m/>
    <m/>
  </r>
  <r>
    <d v="2013-11-11T00:00:00"/>
    <x v="54"/>
    <x v="27"/>
    <m/>
    <m/>
    <m/>
    <m/>
    <m/>
    <m/>
    <m/>
    <m/>
    <m/>
    <m/>
  </r>
  <r>
    <d v="2013-11-12T00:00:00"/>
    <x v="55"/>
    <x v="27"/>
    <m/>
    <m/>
    <m/>
    <m/>
    <m/>
    <m/>
    <m/>
    <m/>
    <m/>
    <m/>
  </r>
  <r>
    <d v="2013-11-13T00:00:00"/>
    <x v="56"/>
    <x v="27"/>
    <m/>
    <m/>
    <m/>
    <m/>
    <m/>
    <m/>
    <m/>
    <m/>
    <m/>
    <m/>
  </r>
  <r>
    <d v="2013-11-14T00:00:00"/>
    <x v="57"/>
    <x v="27"/>
    <m/>
    <m/>
    <m/>
    <m/>
    <m/>
    <m/>
    <m/>
    <m/>
    <m/>
    <m/>
  </r>
  <r>
    <d v="2013-11-15T00:00:00"/>
    <x v="58"/>
    <x v="27"/>
    <m/>
    <m/>
    <m/>
    <m/>
    <m/>
    <m/>
    <m/>
    <m/>
    <m/>
    <m/>
  </r>
  <r>
    <d v="2013-11-16T00:00:00"/>
    <x v="59"/>
    <x v="27"/>
    <m/>
    <m/>
    <m/>
    <m/>
    <m/>
    <m/>
    <m/>
    <m/>
    <m/>
    <m/>
  </r>
  <r>
    <d v="2013-11-17T00:00:00"/>
    <x v="60"/>
    <x v="27"/>
    <m/>
    <m/>
    <m/>
    <m/>
    <m/>
    <m/>
    <m/>
    <m/>
    <m/>
    <m/>
  </r>
  <r>
    <d v="2013-11-18T00:00:00"/>
    <x v="61"/>
    <x v="27"/>
    <m/>
    <m/>
    <m/>
    <m/>
    <m/>
    <m/>
    <m/>
    <m/>
    <m/>
    <m/>
  </r>
  <r>
    <d v="2013-11-19T00:00:00"/>
    <x v="62"/>
    <x v="27"/>
    <m/>
    <m/>
    <m/>
    <m/>
    <m/>
    <m/>
    <m/>
    <m/>
    <m/>
    <m/>
  </r>
  <r>
    <d v="2013-11-20T00:00:00"/>
    <x v="66"/>
    <x v="27"/>
    <m/>
    <m/>
    <m/>
    <m/>
    <m/>
    <m/>
    <m/>
    <m/>
    <m/>
    <m/>
  </r>
  <r>
    <d v="2013-11-21T00:00:00"/>
    <x v="81"/>
    <x v="27"/>
    <m/>
    <m/>
    <m/>
    <m/>
    <m/>
    <m/>
    <m/>
    <m/>
    <m/>
    <m/>
  </r>
  <r>
    <d v="2013-11-22T00:00:00"/>
    <x v="82"/>
    <x v="27"/>
    <m/>
    <m/>
    <m/>
    <m/>
    <m/>
    <m/>
    <m/>
    <m/>
    <m/>
    <m/>
  </r>
  <r>
    <d v="2013-11-23T00:00:00"/>
    <x v="83"/>
    <x v="27"/>
    <m/>
    <m/>
    <m/>
    <m/>
    <m/>
    <m/>
    <m/>
    <m/>
    <m/>
    <m/>
  </r>
  <r>
    <d v="2013-11-24T00:00:00"/>
    <x v="84"/>
    <x v="27"/>
    <m/>
    <m/>
    <m/>
    <m/>
    <m/>
    <m/>
    <m/>
    <m/>
    <m/>
    <m/>
  </r>
  <r>
    <d v="2013-11-25T00:00:00"/>
    <x v="85"/>
    <x v="27"/>
    <m/>
    <m/>
    <m/>
    <m/>
    <m/>
    <m/>
    <m/>
    <m/>
    <m/>
    <m/>
  </r>
  <r>
    <d v="2013-11-26T00:00:00"/>
    <x v="87"/>
    <x v="27"/>
    <m/>
    <m/>
    <m/>
    <m/>
    <m/>
    <m/>
    <m/>
    <m/>
    <m/>
    <m/>
  </r>
  <r>
    <d v="2013-11-27T00:00:00"/>
    <x v="88"/>
    <x v="27"/>
    <m/>
    <m/>
    <m/>
    <m/>
    <m/>
    <m/>
    <m/>
    <m/>
    <m/>
    <m/>
  </r>
  <r>
    <d v="2013-11-28T00:00:00"/>
    <x v="89"/>
    <x v="27"/>
    <m/>
    <m/>
    <m/>
    <m/>
    <m/>
    <m/>
    <m/>
    <m/>
    <m/>
    <m/>
  </r>
  <r>
    <d v="2013-11-29T00:00:00"/>
    <x v="90"/>
    <x v="27"/>
    <m/>
    <m/>
    <m/>
    <m/>
    <m/>
    <m/>
    <m/>
    <m/>
    <m/>
    <m/>
  </r>
  <r>
    <d v="2013-11-30T00:00:00"/>
    <x v="91"/>
    <x v="27"/>
    <m/>
    <m/>
    <m/>
    <m/>
    <m/>
    <m/>
    <m/>
    <m/>
    <m/>
    <m/>
  </r>
  <r>
    <d v="2014-07-31T00:00:00"/>
    <x v="109"/>
    <x v="28"/>
    <n v="19"/>
    <n v="0"/>
    <n v="18"/>
    <n v="9"/>
    <n v="1"/>
    <n v="6"/>
    <n v="296"/>
    <n v="90149"/>
    <n v="44796"/>
    <n v="15"/>
  </r>
  <r>
    <d v="2014-08-01T00:00:00"/>
    <x v="110"/>
    <x v="28"/>
    <n v="0"/>
    <n v="0"/>
    <n v="0"/>
    <n v="0"/>
    <n v="0"/>
    <n v="0"/>
    <n v="4"/>
    <n v="977"/>
    <n v="751"/>
    <n v="0"/>
  </r>
  <r>
    <d v="2014-08-02T00:00:00"/>
    <x v="111"/>
    <x v="28"/>
    <n v="2"/>
    <n v="0"/>
    <n v="0"/>
    <n v="0"/>
    <n v="0"/>
    <n v="0"/>
    <n v="12"/>
    <n v="694"/>
    <n v="134"/>
    <n v="0"/>
  </r>
  <r>
    <d v="2014-08-03T00:00:00"/>
    <x v="112"/>
    <x v="28"/>
    <n v="4"/>
    <n v="0"/>
    <n v="0"/>
    <n v="0"/>
    <n v="0"/>
    <n v="0"/>
    <n v="8"/>
    <n v="229"/>
    <n v="141"/>
    <n v="0"/>
  </r>
  <r>
    <d v="2014-08-04T00:00:00"/>
    <x v="113"/>
    <x v="28"/>
    <n v="0"/>
    <n v="0"/>
    <n v="0"/>
    <n v="0"/>
    <n v="0"/>
    <n v="0"/>
    <n v="32"/>
    <n v="203"/>
    <n v="294"/>
    <n v="0"/>
  </r>
  <r>
    <d v="2014-08-05T00:00:00"/>
    <x v="114"/>
    <x v="28"/>
    <n v="0"/>
    <n v="0"/>
    <n v="0"/>
    <n v="0"/>
    <n v="0"/>
    <n v="0"/>
    <n v="13"/>
    <n v="192"/>
    <n v="136"/>
    <n v="0"/>
  </r>
  <r>
    <d v="2014-08-06T00:00:00"/>
    <x v="115"/>
    <x v="28"/>
    <n v="1"/>
    <n v="0"/>
    <n v="0"/>
    <n v="0"/>
    <n v="3"/>
    <n v="0"/>
    <n v="60"/>
    <n v="807"/>
    <n v="353"/>
    <n v="0"/>
  </r>
  <r>
    <d v="2014-08-07T00:00:00"/>
    <x v="116"/>
    <x v="28"/>
    <n v="0"/>
    <n v="0"/>
    <n v="0"/>
    <n v="0"/>
    <n v="0"/>
    <n v="0"/>
    <n v="24"/>
    <n v="1065"/>
    <n v="696"/>
    <n v="0"/>
  </r>
  <r>
    <d v="2014-08-08T00:00:00"/>
    <x v="117"/>
    <x v="28"/>
    <n v="4"/>
    <n v="0"/>
    <n v="0"/>
    <n v="0"/>
    <n v="3"/>
    <n v="0"/>
    <n v="27"/>
    <n v="819"/>
    <n v="567"/>
    <n v="0"/>
  </r>
  <r>
    <d v="2014-08-09T00:00:00"/>
    <x v="118"/>
    <x v="28"/>
    <n v="4"/>
    <n v="0"/>
    <n v="0"/>
    <n v="0"/>
    <n v="6"/>
    <n v="0"/>
    <n v="51"/>
    <n v="1057"/>
    <n v="482"/>
    <n v="1"/>
  </r>
  <r>
    <d v="2014-08-10T00:00:00"/>
    <x v="119"/>
    <x v="28"/>
    <n v="9"/>
    <n v="0"/>
    <n v="0"/>
    <n v="0"/>
    <n v="15"/>
    <n v="1"/>
    <n v="46"/>
    <n v="1041"/>
    <n v="1479"/>
    <n v="1"/>
  </r>
  <r>
    <d v="2014-08-11T00:00:00"/>
    <x v="120"/>
    <x v="28"/>
    <n v="13"/>
    <n v="0"/>
    <n v="0"/>
    <n v="0"/>
    <n v="8"/>
    <n v="1"/>
    <n v="61"/>
    <n v="1837"/>
    <n v="1017"/>
    <n v="0"/>
  </r>
  <r>
    <d v="2014-08-12T00:00:00"/>
    <x v="121"/>
    <x v="28"/>
    <n v="7"/>
    <n v="0"/>
    <n v="1"/>
    <n v="1"/>
    <n v="15"/>
    <n v="1"/>
    <n v="58"/>
    <n v="1507"/>
    <n v="1491"/>
    <n v="0"/>
  </r>
  <r>
    <d v="2014-08-13T00:00:00"/>
    <x v="122"/>
    <x v="28"/>
    <n v="6"/>
    <n v="0"/>
    <n v="0"/>
    <n v="0"/>
    <n v="3"/>
    <n v="3"/>
    <n v="39"/>
    <n v="333"/>
    <n v="1236"/>
    <n v="0"/>
  </r>
  <r>
    <d v="2014-08-14T00:00:00"/>
    <x v="92"/>
    <x v="28"/>
    <n v="18"/>
    <n v="0"/>
    <n v="0"/>
    <n v="0"/>
    <n v="12"/>
    <n v="0"/>
    <n v="36"/>
    <n v="672"/>
    <n v="714"/>
    <n v="0"/>
  </r>
  <r>
    <d v="2014-08-15T00:00:00"/>
    <x v="93"/>
    <x v="28"/>
    <n v="42"/>
    <n v="3"/>
    <n v="0"/>
    <n v="0"/>
    <n v="15"/>
    <n v="0"/>
    <n v="39"/>
    <n v="1836"/>
    <n v="729"/>
    <n v="0"/>
  </r>
  <r>
    <d v="2014-08-16T00:00:00"/>
    <x v="94"/>
    <x v="28"/>
    <n v="45"/>
    <n v="2"/>
    <n v="0"/>
    <n v="0"/>
    <n v="15"/>
    <n v="3"/>
    <n v="23"/>
    <n v="555"/>
    <n v="757"/>
    <n v="0"/>
  </r>
  <r>
    <d v="2014-08-17T00:00:00"/>
    <x v="95"/>
    <x v="28"/>
    <n v="43"/>
    <n v="7"/>
    <n v="1"/>
    <n v="1"/>
    <n v="11"/>
    <n v="3"/>
    <n v="23"/>
    <n v="712"/>
    <n v="464"/>
    <n v="1"/>
  </r>
  <r>
    <d v="2014-08-18T00:00:00"/>
    <x v="96"/>
    <x v="28"/>
    <n v="43"/>
    <n v="2"/>
    <n v="0"/>
    <n v="1"/>
    <n v="27"/>
    <n v="2"/>
    <n v="28"/>
    <n v="525"/>
    <n v="909"/>
    <n v="0"/>
  </r>
  <r>
    <d v="2014-08-19T00:00:00"/>
    <x v="97"/>
    <x v="28"/>
    <n v="34"/>
    <n v="0"/>
    <n v="0"/>
    <n v="0"/>
    <n v="16"/>
    <n v="16"/>
    <n v="16"/>
    <n v="1204"/>
    <n v="492"/>
    <n v="0"/>
  </r>
  <r>
    <d v="2014-08-20T00:00:00"/>
    <x v="98"/>
    <x v="28"/>
    <n v="13"/>
    <n v="1"/>
    <n v="0"/>
    <n v="0"/>
    <n v="9"/>
    <n v="7"/>
    <n v="26"/>
    <n v="569"/>
    <n v="378"/>
    <n v="0"/>
  </r>
  <r>
    <d v="2014-08-21T00:00:00"/>
    <x v="99"/>
    <x v="28"/>
    <n v="31.5"/>
    <n v="5"/>
    <n v="0"/>
    <n v="1"/>
    <n v="15"/>
    <n v="3.5"/>
    <n v="24"/>
    <n v="367"/>
    <n v="443"/>
    <n v="0"/>
  </r>
  <r>
    <d v="2014-08-22T00:00:00"/>
    <x v="100"/>
    <x v="28"/>
    <n v="30"/>
    <n v="1"/>
    <n v="0"/>
    <n v="0"/>
    <n v="6"/>
    <n v="4"/>
    <n v="18"/>
    <n v="197"/>
    <n v="178"/>
    <n v="0"/>
  </r>
  <r>
    <d v="2014-08-23T00:00:00"/>
    <x v="101"/>
    <x v="28"/>
    <n v="65"/>
    <n v="3"/>
    <n v="0"/>
    <n v="0"/>
    <n v="7"/>
    <n v="7"/>
    <n v="13"/>
    <n v="235"/>
    <n v="171"/>
    <n v="0"/>
  </r>
  <r>
    <d v="2014-08-24T00:00:00"/>
    <x v="102"/>
    <x v="28"/>
    <n v="62"/>
    <n v="5"/>
    <n v="0"/>
    <n v="0"/>
    <n v="20"/>
    <n v="8"/>
    <n v="22"/>
    <n v="200"/>
    <n v="196"/>
    <n v="0"/>
  </r>
  <r>
    <d v="2014-08-25T00:00:00"/>
    <x v="103"/>
    <x v="28"/>
    <n v="56"/>
    <n v="1"/>
    <n v="0"/>
    <n v="0"/>
    <n v="16"/>
    <n v="2"/>
    <n v="23"/>
    <n v="178"/>
    <n v="290"/>
    <n v="0"/>
  </r>
  <r>
    <d v="2014-08-26T00:00:00"/>
    <x v="104"/>
    <x v="28"/>
    <n v="47"/>
    <n v="1"/>
    <n v="0"/>
    <n v="0"/>
    <n v="14"/>
    <n v="3"/>
    <n v="11"/>
    <n v="124"/>
    <n v="244"/>
    <n v="0"/>
  </r>
  <r>
    <d v="2014-08-27T00:00:00"/>
    <x v="105"/>
    <x v="28"/>
    <n v="89.909090909090878"/>
    <n v="6.545454545454545"/>
    <n v="0"/>
    <n v="0"/>
    <n v="26.27272727272727"/>
    <n v="13.636363636363635"/>
    <n v="7.545454545454545"/>
    <n v="143.36363636363637"/>
    <n v="183.81818181818178"/>
    <n v="0"/>
  </r>
  <r>
    <d v="2014-08-28T00:00:00"/>
    <x v="106"/>
    <x v="28"/>
    <n v="175.31818181818176"/>
    <n v="11.990909090909089"/>
    <n v="0"/>
    <n v="0"/>
    <n v="38.445454545454545"/>
    <n v="24.872727272727271"/>
    <n v="8.790909090909091"/>
    <n v="133.5272727272727"/>
    <n v="166.23636363636362"/>
    <n v="0"/>
  </r>
  <r>
    <d v="2014-08-29T00:00:00"/>
    <x v="107"/>
    <x v="28"/>
    <n v="260.72727272727269"/>
    <n v="17.436363636363641"/>
    <n v="0"/>
    <n v="0"/>
    <n v="50.618181818181817"/>
    <n v="36.109090909090909"/>
    <n v="10.036363636363635"/>
    <n v="123.69090909090913"/>
    <n v="148.65454545454546"/>
    <n v="0"/>
  </r>
  <r>
    <d v="2014-08-30T00:00:00"/>
    <x v="108"/>
    <x v="28"/>
    <n v="346.13636363636351"/>
    <n v="22.881818181818179"/>
    <n v="0"/>
    <n v="0"/>
    <n v="62.790909090909075"/>
    <n v="47.345454545454551"/>
    <n v="11.281818181818181"/>
    <n v="113.85454545454547"/>
    <n v="131.07272727272726"/>
    <n v="0"/>
  </r>
  <r>
    <d v="2014-08-31T00:00:00"/>
    <x v="86"/>
    <x v="28"/>
    <n v="431.54545454545462"/>
    <n v="28.327272727272732"/>
    <n v="0"/>
    <n v="0"/>
    <n v="74.963636363636368"/>
    <n v="58.581818181818186"/>
    <n v="12.527272727272727"/>
    <n v="104.01818181818183"/>
    <n v="113.49090909090911"/>
    <n v="0"/>
  </r>
  <r>
    <d v="2014-09-01T00:00:00"/>
    <x v="80"/>
    <x v="28"/>
    <n v="516.95454545454538"/>
    <n v="33.772727272727273"/>
    <n v="0"/>
    <n v="0"/>
    <n v="87.136363636363626"/>
    <n v="69.818181818181813"/>
    <n v="13.772727272727273"/>
    <n v="94.181818181818187"/>
    <n v="95.909090909090892"/>
    <n v="0"/>
  </r>
  <r>
    <d v="2014-09-02T00:00:00"/>
    <x v="75"/>
    <x v="28"/>
    <n v="602.36363636363626"/>
    <n v="39.218181818181812"/>
    <n v="0"/>
    <n v="0"/>
    <n v="99.309090909090898"/>
    <n v="81.054545454545462"/>
    <n v="15.018181818181819"/>
    <n v="84.345454545454544"/>
    <n v="78.327272727272728"/>
    <n v="0"/>
  </r>
  <r>
    <d v="2014-09-03T00:00:00"/>
    <x v="76"/>
    <x v="28"/>
    <n v="687.77272727272702"/>
    <n v="44.663636363636357"/>
    <n v="0"/>
    <n v="0"/>
    <n v="111.48181818181818"/>
    <n v="92.290909090909096"/>
    <n v="16.263636363636362"/>
    <n v="74.509090909090887"/>
    <n v="60.745454545454557"/>
    <n v="0"/>
  </r>
  <r>
    <d v="2014-09-04T00:00:00"/>
    <x v="77"/>
    <x v="28"/>
    <n v="773.18181818181802"/>
    <n v="50.109090909090902"/>
    <n v="0"/>
    <n v="0"/>
    <n v="123.65454545454544"/>
    <n v="103.5272727272727"/>
    <n v="17.509090909090911"/>
    <n v="64.672727272727258"/>
    <n v="43.163636363636364"/>
    <n v="0"/>
  </r>
  <r>
    <d v="2014-09-05T00:00:00"/>
    <x v="78"/>
    <x v="28"/>
    <n v="736.81818181818187"/>
    <n v="39.827272727272728"/>
    <n v="0"/>
    <n v="0"/>
    <n v="94.645454545454555"/>
    <n v="61.445454545454545"/>
    <n v="16.118181818181817"/>
    <n v="31.109090909090913"/>
    <n v="21.081818181818178"/>
    <n v="0"/>
  </r>
  <r>
    <d v="2014-09-06T00:00:00"/>
    <x v="79"/>
    <x v="28"/>
    <n v="944"/>
    <n v="61"/>
    <n v="0"/>
    <n v="0"/>
    <n v="148"/>
    <n v="126"/>
    <n v="20"/>
    <n v="45"/>
    <n v="8"/>
    <n v="0"/>
  </r>
  <r>
    <d v="2014-09-07T00:00:00"/>
    <x v="71"/>
    <x v="28"/>
    <n v="618"/>
    <n v="69"/>
    <n v="0"/>
    <n v="0"/>
    <n v="169"/>
    <n v="142"/>
    <n v="26"/>
    <n v="56"/>
    <n v="4"/>
    <n v="0"/>
  </r>
  <r>
    <d v="2014-09-08T00:00:00"/>
    <x v="72"/>
    <x v="28"/>
    <n v="537"/>
    <n v="100"/>
    <n v="0"/>
    <n v="0"/>
    <n v="249"/>
    <n v="250"/>
    <n v="19"/>
    <n v="70"/>
    <n v="16"/>
    <n v="0"/>
  </r>
  <r>
    <d v="2014-09-09T00:00:00"/>
    <x v="73"/>
    <x v="28"/>
    <n v="540"/>
    <n v="112"/>
    <n v="0"/>
    <n v="0"/>
    <n v="149"/>
    <n v="197"/>
    <n v="12"/>
    <n v="19"/>
    <n v="18"/>
    <n v="0"/>
  </r>
  <r>
    <d v="2014-09-10T00:00:00"/>
    <x v="74"/>
    <x v="28"/>
    <n v="519"/>
    <n v="101"/>
    <n v="0"/>
    <n v="0"/>
    <n v="277"/>
    <n v="250"/>
    <n v="12"/>
    <n v="27"/>
    <n v="7"/>
    <n v="0"/>
  </r>
  <r>
    <d v="2014-09-11T00:00:00"/>
    <x v="68"/>
    <x v="28"/>
    <n v="437"/>
    <n v="78"/>
    <n v="0"/>
    <n v="0"/>
    <n v="190"/>
    <n v="207"/>
    <n v="14"/>
    <n v="15"/>
    <n v="3"/>
    <n v="0"/>
  </r>
  <r>
    <d v="2014-09-12T00:00:00"/>
    <x v="69"/>
    <x v="28"/>
    <n v="1731"/>
    <n v="73"/>
    <n v="0"/>
    <n v="0"/>
    <n v="222"/>
    <n v="108"/>
    <n v="13"/>
    <n v="10"/>
    <n v="2"/>
    <n v="0"/>
  </r>
  <r>
    <d v="2014-09-13T00:00:00"/>
    <x v="70"/>
    <x v="28"/>
    <n v="1517"/>
    <n v="58"/>
    <n v="0"/>
    <n v="0"/>
    <n v="324"/>
    <n v="68"/>
    <n v="5"/>
    <n v="9"/>
    <n v="3"/>
    <n v="0"/>
  </r>
  <r>
    <d v="2014-09-14T00:00:00"/>
    <x v="67"/>
    <x v="28"/>
    <n v="1276"/>
    <n v="79"/>
    <n v="0"/>
    <n v="0"/>
    <n v="255"/>
    <n v="70"/>
    <n v="5"/>
    <n v="8"/>
    <n v="5"/>
    <n v="0"/>
  </r>
  <r>
    <d v="2014-09-15T00:00:00"/>
    <x v="63"/>
    <x v="28"/>
    <n v="1751"/>
    <n v="107"/>
    <n v="0"/>
    <n v="0"/>
    <n v="206"/>
    <n v="143"/>
    <n v="20"/>
    <n v="14"/>
    <n v="5"/>
    <n v="0"/>
  </r>
  <r>
    <d v="2014-09-16T00:00:00"/>
    <x v="64"/>
    <x v="28"/>
    <n v="1287"/>
    <n v="114"/>
    <n v="0"/>
    <n v="0"/>
    <n v="302"/>
    <n v="181"/>
    <n v="9"/>
    <n v="16"/>
    <n v="1"/>
    <n v="0"/>
  </r>
  <r>
    <d v="2014-09-17T00:00:00"/>
    <x v="65"/>
    <x v="28"/>
    <n v="1293"/>
    <n v="106"/>
    <n v="0"/>
    <n v="0"/>
    <n v="274"/>
    <n v="162"/>
    <n v="8"/>
    <n v="13"/>
    <n v="9"/>
    <n v="0"/>
  </r>
  <r>
    <d v="2014-09-18T00:00:00"/>
    <x v="0"/>
    <x v="28"/>
    <n v="1032"/>
    <n v="63"/>
    <n v="0"/>
    <n v="0"/>
    <n v="293"/>
    <n v="158"/>
    <n v="7"/>
    <n v="6"/>
    <n v="2"/>
    <n v="0"/>
  </r>
  <r>
    <d v="2014-09-19T00:00:00"/>
    <x v="1"/>
    <x v="28"/>
    <n v="713"/>
    <n v="57"/>
    <n v="0"/>
    <n v="0"/>
    <n v="185"/>
    <n v="141"/>
    <n v="3"/>
    <n v="5"/>
    <n v="0"/>
    <n v="0"/>
  </r>
  <r>
    <d v="2014-09-20T00:00:00"/>
    <x v="2"/>
    <x v="28"/>
    <n v="525"/>
    <n v="43"/>
    <n v="0"/>
    <n v="0"/>
    <n v="187"/>
    <n v="132"/>
    <n v="3"/>
    <n v="5"/>
    <n v="1"/>
    <n v="0"/>
  </r>
  <r>
    <d v="2014-09-21T00:00:00"/>
    <x v="3"/>
    <x v="28"/>
    <n v="348"/>
    <n v="41"/>
    <n v="0"/>
    <n v="0"/>
    <n v="242"/>
    <n v="126"/>
    <n v="5"/>
    <n v="0"/>
    <n v="5"/>
    <n v="0"/>
  </r>
  <r>
    <d v="2014-09-22T00:00:00"/>
    <x v="4"/>
    <x v="28"/>
    <n v="824"/>
    <n v="103"/>
    <n v="0"/>
    <n v="0"/>
    <n v="341"/>
    <n v="196"/>
    <n v="10"/>
    <n v="8"/>
    <n v="3"/>
    <n v="0"/>
  </r>
  <r>
    <d v="2014-09-23T00:00:00"/>
    <x v="5"/>
    <x v="28"/>
    <n v="601"/>
    <n v="80"/>
    <n v="0"/>
    <n v="0"/>
    <n v="258"/>
    <n v="96"/>
    <n v="8"/>
    <n v="2"/>
    <n v="3"/>
    <n v="0"/>
  </r>
  <r>
    <d v="2014-09-24T00:00:00"/>
    <x v="6"/>
    <x v="28"/>
    <n v="1065"/>
    <n v="89"/>
    <n v="0"/>
    <n v="0"/>
    <n v="385"/>
    <n v="162"/>
    <n v="18"/>
    <n v="14"/>
    <n v="8"/>
    <n v="0"/>
  </r>
  <r>
    <d v="2014-09-25T00:00:00"/>
    <x v="7"/>
    <x v="28"/>
    <n v="893"/>
    <n v="67"/>
    <n v="0"/>
    <n v="0"/>
    <n v="303"/>
    <n v="115"/>
    <n v="23.5"/>
    <n v="16"/>
    <n v="14"/>
    <n v="0"/>
  </r>
  <r>
    <d v="2014-09-26T00:00:00"/>
    <x v="8"/>
    <x v="28"/>
    <n v="1043"/>
    <n v="85"/>
    <n v="0"/>
    <n v="0"/>
    <n v="313"/>
    <n v="147"/>
    <n v="27"/>
    <n v="1"/>
    <n v="2"/>
    <n v="0"/>
  </r>
  <r>
    <d v="2014-09-27T00:00:00"/>
    <x v="9"/>
    <x v="28"/>
    <n v="665"/>
    <n v="24"/>
    <n v="0"/>
    <n v="0"/>
    <n v="330"/>
    <n v="112"/>
    <n v="18"/>
    <n v="3"/>
    <n v="0"/>
    <n v="0"/>
  </r>
  <r>
    <d v="2014-09-28T00:00:00"/>
    <x v="10"/>
    <x v="28"/>
    <n v="400"/>
    <n v="48"/>
    <n v="0"/>
    <n v="0"/>
    <n v="256"/>
    <n v="82"/>
    <n v="15"/>
    <n v="2"/>
    <n v="1"/>
    <n v="0"/>
  </r>
  <r>
    <d v="2014-09-29T00:00:00"/>
    <x v="11"/>
    <x v="28"/>
    <n v="704"/>
    <n v="108"/>
    <n v="0"/>
    <n v="0"/>
    <n v="456"/>
    <n v="132"/>
    <n v="8"/>
    <n v="5"/>
    <n v="2"/>
    <n v="0"/>
  </r>
  <r>
    <d v="2014-09-30T00:00:00"/>
    <x v="12"/>
    <x v="28"/>
    <n v="733"/>
    <n v="62"/>
    <n v="0"/>
    <n v="0"/>
    <n v="404"/>
    <n v="83"/>
    <n v="4"/>
    <n v="2"/>
    <n v="3"/>
    <n v="0"/>
  </r>
  <r>
    <d v="2014-10-01T00:00:00"/>
    <x v="13"/>
    <x v="28"/>
    <n v="675"/>
    <n v="33"/>
    <n v="0"/>
    <n v="0"/>
    <n v="289"/>
    <n v="94"/>
    <n v="3"/>
    <n v="4"/>
    <n v="3"/>
    <n v="0"/>
  </r>
  <r>
    <d v="2014-10-02T00:00:00"/>
    <x v="14"/>
    <x v="28"/>
    <n v="165"/>
    <n v="25"/>
    <n v="0"/>
    <n v="0"/>
    <n v="58"/>
    <n v="13"/>
    <n v="2"/>
    <n v="4"/>
    <n v="0"/>
    <n v="0"/>
  </r>
  <r>
    <d v="2014-10-03T00:00:00"/>
    <x v="15"/>
    <x v="28"/>
    <n v="425"/>
    <n v="35"/>
    <n v="0"/>
    <n v="0"/>
    <n v="212"/>
    <n v="51"/>
    <n v="8"/>
    <n v="2"/>
    <n v="0"/>
    <n v="0"/>
  </r>
  <r>
    <d v="2014-10-04T00:00:00"/>
    <x v="16"/>
    <x v="28"/>
    <n v="627"/>
    <n v="31"/>
    <n v="0"/>
    <n v="0"/>
    <n v="460"/>
    <n v="130"/>
    <n v="8"/>
    <n v="9"/>
    <n v="2"/>
    <n v="0"/>
  </r>
  <r>
    <d v="2014-10-05T00:00:00"/>
    <x v="17"/>
    <x v="28"/>
    <n v="484"/>
    <n v="44"/>
    <n v="0"/>
    <n v="1"/>
    <n v="642"/>
    <n v="197"/>
    <n v="13"/>
    <n v="25"/>
    <n v="5"/>
    <n v="0"/>
  </r>
  <r>
    <d v="2014-10-06T00:00:00"/>
    <x v="18"/>
    <x v="28"/>
    <n v="402.5"/>
    <n v="45"/>
    <n v="1"/>
    <n v="0"/>
    <n v="920"/>
    <n v="180.5"/>
    <n v="12"/>
    <n v="20"/>
    <n v="14.5"/>
    <n v="0"/>
  </r>
  <r>
    <d v="2014-10-07T00:00:00"/>
    <x v="19"/>
    <x v="28"/>
    <n v="401"/>
    <n v="40"/>
    <n v="0"/>
    <n v="0"/>
    <n v="715"/>
    <n v="172"/>
    <n v="12"/>
    <n v="20"/>
    <n v="10"/>
    <n v="0"/>
  </r>
  <r>
    <d v="2014-10-08T00:00:00"/>
    <x v="20"/>
    <x v="28"/>
    <n v="385"/>
    <n v="25"/>
    <n v="1"/>
    <n v="3"/>
    <n v="936"/>
    <n v="227"/>
    <n v="23"/>
    <n v="17"/>
    <n v="11"/>
    <n v="0"/>
  </r>
  <r>
    <d v="2014-10-09T00:00:00"/>
    <x v="21"/>
    <x v="28"/>
    <n v="382"/>
    <n v="22"/>
    <n v="0"/>
    <n v="1"/>
    <n v="940"/>
    <n v="122"/>
    <n v="24"/>
    <n v="23"/>
    <n v="3"/>
    <n v="0"/>
  </r>
  <r>
    <d v="2014-10-10T00:00:00"/>
    <x v="22"/>
    <x v="28"/>
    <n v="337"/>
    <n v="21"/>
    <n v="0"/>
    <n v="1"/>
    <n v="686"/>
    <n v="175"/>
    <n v="27"/>
    <n v="18"/>
    <n v="3"/>
    <n v="0"/>
  </r>
  <r>
    <d v="2014-10-11T00:00:00"/>
    <x v="23"/>
    <x v="28"/>
    <n v="1488"/>
    <n v="42"/>
    <n v="0"/>
    <n v="4"/>
    <n v="672"/>
    <n v="166"/>
    <n v="28"/>
    <n v="27"/>
    <n v="11"/>
    <n v="0"/>
  </r>
  <r>
    <d v="2014-10-12T00:00:00"/>
    <x v="24"/>
    <x v="28"/>
    <n v="1217"/>
    <n v="24"/>
    <n v="0"/>
    <n v="1"/>
    <n v="356"/>
    <n v="82"/>
    <n v="10"/>
    <n v="10"/>
    <n v="8"/>
    <n v="0"/>
  </r>
  <r>
    <d v="2014-10-13T00:00:00"/>
    <x v="25"/>
    <x v="28"/>
    <n v="92"/>
    <n v="5"/>
    <n v="0"/>
    <n v="2"/>
    <n v="274"/>
    <n v="64"/>
    <n v="3"/>
    <n v="5"/>
    <n v="5"/>
    <n v="0"/>
  </r>
  <r>
    <d v="2014-10-14T00:00:00"/>
    <x v="26"/>
    <x v="28"/>
    <n v="284"/>
    <n v="34"/>
    <n v="0"/>
    <n v="3"/>
    <n v="226"/>
    <n v="49"/>
    <n v="12"/>
    <n v="39"/>
    <n v="19"/>
    <n v="0"/>
  </r>
  <r>
    <d v="2014-10-15T00:00:00"/>
    <x v="27"/>
    <x v="28"/>
    <n v="247"/>
    <n v="11"/>
    <n v="0"/>
    <n v="0"/>
    <n v="205"/>
    <n v="34"/>
    <n v="23"/>
    <n v="81"/>
    <n v="67"/>
    <n v="0"/>
  </r>
  <r>
    <d v="2014-10-16T00:00:00"/>
    <x v="28"/>
    <x v="28"/>
    <n v="109"/>
    <n v="7"/>
    <n v="0"/>
    <n v="0"/>
    <n v="195"/>
    <n v="32"/>
    <n v="7"/>
    <n v="78"/>
    <n v="10"/>
    <n v="0"/>
  </r>
  <r>
    <d v="2014-10-17T00:00:00"/>
    <x v="29"/>
    <x v="28"/>
    <n v="29"/>
    <n v="3"/>
    <n v="0"/>
    <n v="0"/>
    <n v="108"/>
    <n v="29"/>
    <n v="16"/>
    <n v="38"/>
    <n v="4"/>
    <n v="0"/>
  </r>
  <r>
    <d v="2014-10-18T00:00:00"/>
    <x v="30"/>
    <x v="28"/>
    <n v="24"/>
    <n v="4"/>
    <n v="0"/>
    <n v="0"/>
    <n v="37"/>
    <n v="8"/>
    <n v="1"/>
    <n v="4"/>
    <n v="0"/>
    <n v="0"/>
  </r>
  <r>
    <d v="2014-10-19T00:00:00"/>
    <x v="31"/>
    <x v="28"/>
    <n v="21"/>
    <n v="2"/>
    <n v="0"/>
    <n v="0"/>
    <n v="90"/>
    <n v="6"/>
    <n v="3"/>
    <n v="4"/>
    <n v="0"/>
    <n v="0"/>
  </r>
  <r>
    <d v="2014-10-20T00:00:00"/>
    <x v="32"/>
    <x v="28"/>
    <m/>
    <m/>
    <m/>
    <m/>
    <m/>
    <m/>
    <m/>
    <m/>
    <m/>
    <m/>
  </r>
  <r>
    <d v="2014-10-21T00:00:00"/>
    <x v="33"/>
    <x v="28"/>
    <m/>
    <m/>
    <m/>
    <m/>
    <m/>
    <m/>
    <m/>
    <m/>
    <m/>
    <m/>
  </r>
  <r>
    <d v="2014-10-22T00:00:00"/>
    <x v="34"/>
    <x v="28"/>
    <m/>
    <m/>
    <m/>
    <m/>
    <m/>
    <m/>
    <m/>
    <m/>
    <m/>
    <m/>
  </r>
  <r>
    <d v="2014-10-23T00:00:00"/>
    <x v="35"/>
    <x v="28"/>
    <m/>
    <m/>
    <m/>
    <m/>
    <m/>
    <m/>
    <m/>
    <m/>
    <m/>
    <m/>
  </r>
  <r>
    <d v="2014-10-24T00:00:00"/>
    <x v="36"/>
    <x v="28"/>
    <m/>
    <m/>
    <m/>
    <m/>
    <m/>
    <m/>
    <m/>
    <m/>
    <m/>
    <m/>
  </r>
  <r>
    <d v="2014-10-25T00:00:00"/>
    <x v="37"/>
    <x v="28"/>
    <m/>
    <m/>
    <m/>
    <m/>
    <m/>
    <m/>
    <m/>
    <m/>
    <m/>
    <m/>
  </r>
  <r>
    <d v="2014-10-26T00:00:00"/>
    <x v="38"/>
    <x v="28"/>
    <m/>
    <m/>
    <m/>
    <m/>
    <m/>
    <m/>
    <m/>
    <m/>
    <m/>
    <m/>
  </r>
  <r>
    <d v="2014-10-27T00:00:00"/>
    <x v="39"/>
    <x v="28"/>
    <m/>
    <m/>
    <m/>
    <m/>
    <m/>
    <m/>
    <m/>
    <m/>
    <m/>
    <m/>
  </r>
  <r>
    <d v="2014-10-28T00:00:00"/>
    <x v="40"/>
    <x v="28"/>
    <m/>
    <m/>
    <m/>
    <m/>
    <m/>
    <m/>
    <m/>
    <m/>
    <m/>
    <m/>
  </r>
  <r>
    <d v="2014-10-29T00:00:00"/>
    <x v="41"/>
    <x v="28"/>
    <m/>
    <m/>
    <m/>
    <m/>
    <m/>
    <m/>
    <m/>
    <m/>
    <m/>
    <m/>
  </r>
  <r>
    <d v="2014-10-30T00:00:00"/>
    <x v="42"/>
    <x v="28"/>
    <m/>
    <m/>
    <m/>
    <m/>
    <m/>
    <m/>
    <m/>
    <m/>
    <m/>
    <m/>
  </r>
  <r>
    <d v="2014-10-31T00:00:00"/>
    <x v="43"/>
    <x v="28"/>
    <m/>
    <m/>
    <m/>
    <m/>
    <m/>
    <m/>
    <m/>
    <m/>
    <m/>
    <m/>
  </r>
  <r>
    <d v="2014-11-01T00:00:00"/>
    <x v="44"/>
    <x v="28"/>
    <m/>
    <m/>
    <m/>
    <m/>
    <m/>
    <m/>
    <m/>
    <m/>
    <m/>
    <m/>
  </r>
  <r>
    <d v="2014-11-02T00:00:00"/>
    <x v="45"/>
    <x v="28"/>
    <m/>
    <m/>
    <m/>
    <m/>
    <m/>
    <m/>
    <m/>
    <m/>
    <m/>
    <m/>
  </r>
  <r>
    <d v="2014-11-03T00:00:00"/>
    <x v="46"/>
    <x v="28"/>
    <m/>
    <m/>
    <m/>
    <m/>
    <m/>
    <m/>
    <m/>
    <m/>
    <m/>
    <m/>
  </r>
  <r>
    <d v="2014-11-04T00:00:00"/>
    <x v="47"/>
    <x v="28"/>
    <m/>
    <m/>
    <m/>
    <m/>
    <m/>
    <m/>
    <m/>
    <m/>
    <m/>
    <m/>
  </r>
  <r>
    <d v="2014-11-05T00:00:00"/>
    <x v="48"/>
    <x v="28"/>
    <m/>
    <m/>
    <m/>
    <m/>
    <m/>
    <m/>
    <m/>
    <m/>
    <m/>
    <m/>
  </r>
  <r>
    <d v="2014-11-06T00:00:00"/>
    <x v="49"/>
    <x v="28"/>
    <m/>
    <m/>
    <m/>
    <m/>
    <m/>
    <m/>
    <m/>
    <m/>
    <m/>
    <m/>
  </r>
  <r>
    <d v="2014-11-07T00:00:00"/>
    <x v="50"/>
    <x v="28"/>
    <m/>
    <m/>
    <m/>
    <m/>
    <m/>
    <m/>
    <m/>
    <m/>
    <m/>
    <m/>
  </r>
  <r>
    <d v="2014-11-08T00:00:00"/>
    <x v="51"/>
    <x v="28"/>
    <m/>
    <m/>
    <m/>
    <m/>
    <m/>
    <m/>
    <m/>
    <m/>
    <m/>
    <m/>
  </r>
  <r>
    <d v="2014-11-09T00:00:00"/>
    <x v="52"/>
    <x v="28"/>
    <m/>
    <m/>
    <m/>
    <m/>
    <m/>
    <m/>
    <m/>
    <m/>
    <m/>
    <m/>
  </r>
  <r>
    <d v="2014-11-10T00:00:00"/>
    <x v="53"/>
    <x v="28"/>
    <m/>
    <m/>
    <m/>
    <m/>
    <m/>
    <m/>
    <m/>
    <m/>
    <m/>
    <m/>
  </r>
  <r>
    <d v="2014-11-11T00:00:00"/>
    <x v="54"/>
    <x v="28"/>
    <m/>
    <m/>
    <m/>
    <m/>
    <m/>
    <m/>
    <m/>
    <m/>
    <m/>
    <m/>
  </r>
  <r>
    <d v="2014-11-12T00:00:00"/>
    <x v="55"/>
    <x v="28"/>
    <m/>
    <m/>
    <m/>
    <m/>
    <m/>
    <m/>
    <m/>
    <m/>
    <m/>
    <m/>
  </r>
  <r>
    <d v="2014-11-13T00:00:00"/>
    <x v="56"/>
    <x v="28"/>
    <m/>
    <m/>
    <m/>
    <m/>
    <m/>
    <m/>
    <m/>
    <m/>
    <m/>
    <m/>
  </r>
  <r>
    <d v="2014-11-14T00:00:00"/>
    <x v="57"/>
    <x v="28"/>
    <m/>
    <m/>
    <m/>
    <m/>
    <m/>
    <m/>
    <m/>
    <m/>
    <m/>
    <m/>
  </r>
  <r>
    <d v="2014-11-15T00:00:00"/>
    <x v="58"/>
    <x v="28"/>
    <m/>
    <m/>
    <m/>
    <m/>
    <m/>
    <m/>
    <m/>
    <m/>
    <m/>
    <m/>
  </r>
  <r>
    <d v="2014-11-16T00:00:00"/>
    <x v="59"/>
    <x v="28"/>
    <m/>
    <m/>
    <m/>
    <m/>
    <m/>
    <m/>
    <m/>
    <m/>
    <m/>
    <m/>
  </r>
  <r>
    <d v="2014-11-17T00:00:00"/>
    <x v="60"/>
    <x v="28"/>
    <m/>
    <m/>
    <m/>
    <m/>
    <m/>
    <m/>
    <m/>
    <m/>
    <m/>
    <m/>
  </r>
  <r>
    <d v="2014-11-18T00:00:00"/>
    <x v="61"/>
    <x v="28"/>
    <m/>
    <m/>
    <m/>
    <m/>
    <m/>
    <m/>
    <m/>
    <m/>
    <m/>
    <m/>
  </r>
  <r>
    <d v="2014-11-19T00:00:00"/>
    <x v="62"/>
    <x v="28"/>
    <m/>
    <m/>
    <m/>
    <m/>
    <m/>
    <m/>
    <m/>
    <m/>
    <m/>
    <m/>
  </r>
  <r>
    <d v="2014-11-20T00:00:00"/>
    <x v="66"/>
    <x v="28"/>
    <m/>
    <m/>
    <m/>
    <m/>
    <m/>
    <m/>
    <m/>
    <m/>
    <m/>
    <m/>
  </r>
  <r>
    <d v="2014-11-21T00:00:00"/>
    <x v="81"/>
    <x v="28"/>
    <m/>
    <m/>
    <m/>
    <m/>
    <m/>
    <m/>
    <m/>
    <m/>
    <m/>
    <m/>
  </r>
  <r>
    <d v="2014-11-22T00:00:00"/>
    <x v="82"/>
    <x v="28"/>
    <m/>
    <m/>
    <m/>
    <m/>
    <m/>
    <m/>
    <m/>
    <m/>
    <m/>
    <m/>
  </r>
  <r>
    <d v="2014-11-23T00:00:00"/>
    <x v="83"/>
    <x v="28"/>
    <m/>
    <m/>
    <m/>
    <m/>
    <m/>
    <m/>
    <m/>
    <m/>
    <m/>
    <m/>
  </r>
  <r>
    <d v="2014-11-24T00:00:00"/>
    <x v="84"/>
    <x v="28"/>
    <m/>
    <m/>
    <m/>
    <m/>
    <m/>
    <m/>
    <m/>
    <m/>
    <m/>
    <m/>
  </r>
  <r>
    <d v="2014-11-25T00:00:00"/>
    <x v="85"/>
    <x v="28"/>
    <m/>
    <m/>
    <m/>
    <m/>
    <m/>
    <m/>
    <m/>
    <m/>
    <m/>
    <m/>
  </r>
  <r>
    <d v="2014-11-26T00:00:00"/>
    <x v="87"/>
    <x v="28"/>
    <m/>
    <m/>
    <m/>
    <m/>
    <m/>
    <m/>
    <m/>
    <m/>
    <m/>
    <m/>
  </r>
  <r>
    <d v="2014-11-27T00:00:00"/>
    <x v="88"/>
    <x v="28"/>
    <m/>
    <m/>
    <m/>
    <m/>
    <m/>
    <m/>
    <m/>
    <m/>
    <m/>
    <m/>
  </r>
  <r>
    <d v="2014-11-28T00:00:00"/>
    <x v="89"/>
    <x v="28"/>
    <m/>
    <m/>
    <m/>
    <m/>
    <m/>
    <m/>
    <m/>
    <m/>
    <m/>
    <m/>
  </r>
  <r>
    <d v="2014-11-29T00:00:00"/>
    <x v="90"/>
    <x v="28"/>
    <m/>
    <m/>
    <m/>
    <m/>
    <m/>
    <m/>
    <m/>
    <m/>
    <m/>
    <m/>
  </r>
  <r>
    <d v="2014-11-30T00:00:00"/>
    <x v="91"/>
    <x v="28"/>
    <m/>
    <m/>
    <m/>
    <m/>
    <m/>
    <m/>
    <m/>
    <m/>
    <m/>
    <m/>
  </r>
  <r>
    <d v="2015-07-31T00:00:00"/>
    <x v="109"/>
    <x v="29"/>
    <n v="0"/>
    <n v="-3"/>
    <n v="0"/>
    <n v="8"/>
    <n v="0"/>
    <n v="0"/>
    <n v="107.6"/>
    <n v="180272"/>
    <n v="4242"/>
    <n v="8.5"/>
  </r>
  <r>
    <d v="2015-08-01T00:00:00"/>
    <x v="110"/>
    <x v="29"/>
    <n v="0"/>
    <n v="0"/>
    <n v="0"/>
    <n v="0"/>
    <n v="0"/>
    <n v="0"/>
    <n v="15"/>
    <n v="2126"/>
    <n v="52"/>
    <n v="0"/>
  </r>
  <r>
    <d v="2015-08-02T00:00:00"/>
    <x v="111"/>
    <x v="29"/>
    <n v="0"/>
    <n v="0"/>
    <n v="0"/>
    <n v="0"/>
    <n v="0"/>
    <n v="0"/>
    <n v="9"/>
    <n v="1063"/>
    <n v="32"/>
    <n v="0"/>
  </r>
  <r>
    <d v="2015-08-03T00:00:00"/>
    <x v="112"/>
    <x v="29"/>
    <n v="0"/>
    <n v="0"/>
    <n v="0"/>
    <n v="0"/>
    <n v="0"/>
    <n v="0"/>
    <n v="10"/>
    <n v="892"/>
    <n v="32"/>
    <n v="0"/>
  </r>
  <r>
    <d v="2015-08-04T00:00:00"/>
    <x v="113"/>
    <x v="29"/>
    <n v="0"/>
    <n v="0"/>
    <n v="0"/>
    <n v="0"/>
    <n v="0"/>
    <n v="0"/>
    <n v="2"/>
    <n v="1707"/>
    <n v="70"/>
    <n v="0"/>
  </r>
  <r>
    <d v="2015-08-05T00:00:00"/>
    <x v="114"/>
    <x v="29"/>
    <n v="0"/>
    <n v="0"/>
    <n v="0"/>
    <n v="0"/>
    <n v="3"/>
    <n v="0"/>
    <n v="12"/>
    <n v="3196"/>
    <n v="149"/>
    <n v="0"/>
  </r>
  <r>
    <d v="2015-08-06T00:00:00"/>
    <x v="115"/>
    <x v="29"/>
    <n v="0"/>
    <n v="0"/>
    <n v="0"/>
    <n v="0"/>
    <n v="0"/>
    <n v="0"/>
    <n v="0"/>
    <n v="2942"/>
    <n v="154"/>
    <n v="0"/>
  </r>
  <r>
    <d v="2015-08-07T00:00:00"/>
    <x v="116"/>
    <x v="29"/>
    <n v="0"/>
    <n v="0"/>
    <n v="0"/>
    <n v="0"/>
    <n v="0"/>
    <n v="0"/>
    <n v="7"/>
    <n v="3754"/>
    <n v="218"/>
    <n v="0"/>
  </r>
  <r>
    <d v="2015-08-08T00:00:00"/>
    <x v="117"/>
    <x v="29"/>
    <n v="0"/>
    <n v="0"/>
    <n v="0"/>
    <n v="0"/>
    <n v="6"/>
    <n v="1"/>
    <n v="7"/>
    <n v="4222"/>
    <n v="269"/>
    <n v="0"/>
  </r>
  <r>
    <d v="2015-08-09T00:00:00"/>
    <x v="118"/>
    <x v="29"/>
    <n v="6"/>
    <n v="0"/>
    <n v="0"/>
    <n v="0"/>
    <n v="3"/>
    <n v="0"/>
    <n v="9"/>
    <n v="4091"/>
    <n v="285"/>
    <n v="0"/>
  </r>
  <r>
    <d v="2015-08-10T00:00:00"/>
    <x v="119"/>
    <x v="29"/>
    <n v="3"/>
    <n v="0"/>
    <n v="0"/>
    <n v="0"/>
    <n v="3"/>
    <n v="0"/>
    <n v="3"/>
    <n v="3078"/>
    <n v="240"/>
    <n v="0"/>
  </r>
  <r>
    <d v="2015-08-11T00:00:00"/>
    <x v="120"/>
    <x v="29"/>
    <n v="1"/>
    <n v="0"/>
    <n v="0"/>
    <n v="0"/>
    <n v="12"/>
    <n v="0"/>
    <n v="2"/>
    <n v="1558"/>
    <n v="134"/>
    <n v="0"/>
  </r>
  <r>
    <d v="2015-08-12T00:00:00"/>
    <x v="121"/>
    <x v="29"/>
    <n v="1"/>
    <n v="-3"/>
    <n v="0"/>
    <n v="0"/>
    <n v="15"/>
    <n v="0"/>
    <n v="1"/>
    <n v="972"/>
    <n v="92"/>
    <n v="0"/>
  </r>
  <r>
    <d v="2015-08-13T00:00:00"/>
    <x v="122"/>
    <x v="29"/>
    <n v="0"/>
    <n v="0"/>
    <n v="0"/>
    <n v="0"/>
    <n v="8"/>
    <n v="1"/>
    <n v="7"/>
    <n v="722"/>
    <n v="74"/>
    <n v="0"/>
  </r>
  <r>
    <d v="2015-08-14T00:00:00"/>
    <x v="92"/>
    <x v="29"/>
    <n v="0"/>
    <n v="0"/>
    <n v="1"/>
    <n v="0"/>
    <n v="9"/>
    <n v="0"/>
    <n v="19"/>
    <n v="568"/>
    <n v="63"/>
    <n v="1"/>
  </r>
  <r>
    <d v="2015-08-15T00:00:00"/>
    <x v="93"/>
    <x v="29"/>
    <n v="7"/>
    <n v="0"/>
    <n v="0"/>
    <n v="0"/>
    <n v="16"/>
    <n v="1"/>
    <n v="34"/>
    <n v="844"/>
    <n v="82"/>
    <n v="0"/>
  </r>
  <r>
    <d v="2015-08-16T00:00:00"/>
    <x v="94"/>
    <x v="29"/>
    <n v="5"/>
    <n v="0"/>
    <n v="0"/>
    <n v="0"/>
    <n v="1"/>
    <n v="0"/>
    <n v="15"/>
    <n v="1300"/>
    <n v="110"/>
    <n v="0"/>
  </r>
  <r>
    <d v="2015-08-17T00:00:00"/>
    <x v="95"/>
    <x v="29"/>
    <n v="4"/>
    <n v="0"/>
    <n v="0"/>
    <n v="0"/>
    <n v="20"/>
    <n v="2"/>
    <n v="14"/>
    <n v="1747"/>
    <n v="125"/>
    <n v="0"/>
  </r>
  <r>
    <d v="2015-08-18T00:00:00"/>
    <x v="96"/>
    <x v="29"/>
    <n v="1"/>
    <n v="0"/>
    <n v="0"/>
    <n v="0"/>
    <n v="83"/>
    <n v="0"/>
    <n v="13"/>
    <n v="1945"/>
    <n v="114"/>
    <n v="0"/>
  </r>
  <r>
    <d v="2015-08-19T00:00:00"/>
    <x v="97"/>
    <x v="29"/>
    <n v="0"/>
    <n v="0"/>
    <n v="0"/>
    <n v="0"/>
    <n v="63"/>
    <n v="0"/>
    <n v="23"/>
    <n v="1216"/>
    <n v="57"/>
    <n v="0"/>
  </r>
  <r>
    <d v="2015-08-20T00:00:00"/>
    <x v="98"/>
    <x v="29"/>
    <n v="5"/>
    <n v="1"/>
    <n v="0"/>
    <n v="0"/>
    <n v="32"/>
    <n v="2"/>
    <n v="10"/>
    <n v="1147"/>
    <n v="40"/>
    <n v="0"/>
  </r>
  <r>
    <d v="2015-08-21T00:00:00"/>
    <x v="99"/>
    <x v="29"/>
    <n v="3"/>
    <n v="0"/>
    <n v="0"/>
    <n v="0"/>
    <n v="13"/>
    <n v="1"/>
    <n v="10"/>
    <n v="1181"/>
    <n v="27"/>
    <n v="0"/>
  </r>
  <r>
    <d v="2015-08-22T00:00:00"/>
    <x v="100"/>
    <x v="29"/>
    <n v="7"/>
    <n v="0"/>
    <n v="0"/>
    <n v="0"/>
    <n v="24"/>
    <n v="0"/>
    <n v="21"/>
    <n v="2325"/>
    <n v="26"/>
    <n v="0"/>
  </r>
  <r>
    <d v="2015-08-23T00:00:00"/>
    <x v="101"/>
    <x v="29"/>
    <n v="9"/>
    <n v="2"/>
    <n v="1"/>
    <n v="2"/>
    <n v="50"/>
    <n v="2"/>
    <n v="23"/>
    <n v="3136"/>
    <n v="0"/>
    <n v="0"/>
  </r>
  <r>
    <d v="2015-08-24T00:00:00"/>
    <x v="102"/>
    <x v="29"/>
    <n v="3"/>
    <n v="1"/>
    <n v="0"/>
    <n v="0"/>
    <n v="60"/>
    <n v="12"/>
    <n v="5"/>
    <n v="2988"/>
    <n v="7"/>
    <n v="0"/>
  </r>
  <r>
    <d v="2015-08-25T00:00:00"/>
    <x v="103"/>
    <x v="29"/>
    <n v="43"/>
    <n v="6"/>
    <n v="0"/>
    <n v="0"/>
    <n v="142"/>
    <n v="1"/>
    <n v="11"/>
    <n v="2649"/>
    <n v="12"/>
    <n v="0"/>
  </r>
  <r>
    <d v="2015-08-26T00:00:00"/>
    <x v="104"/>
    <x v="29"/>
    <n v="102"/>
    <n v="12"/>
    <n v="0"/>
    <n v="0"/>
    <n v="201"/>
    <n v="3"/>
    <n v="15"/>
    <n v="2435"/>
    <n v="16"/>
    <n v="0"/>
  </r>
  <r>
    <d v="2015-08-27T00:00:00"/>
    <x v="105"/>
    <x v="29"/>
    <n v="40"/>
    <n v="10"/>
    <n v="0"/>
    <n v="1"/>
    <n v="77"/>
    <n v="8"/>
    <n v="10"/>
    <n v="2180"/>
    <n v="20"/>
    <n v="0"/>
  </r>
  <r>
    <d v="2015-08-28T00:00:00"/>
    <x v="106"/>
    <x v="29"/>
    <n v="48"/>
    <n v="0"/>
    <n v="0"/>
    <n v="0"/>
    <n v="168"/>
    <n v="6"/>
    <n v="6"/>
    <n v="2195"/>
    <n v="25"/>
    <n v="0"/>
  </r>
  <r>
    <d v="2015-08-29T00:00:00"/>
    <x v="107"/>
    <x v="29"/>
    <n v="121"/>
    <n v="34"/>
    <n v="1"/>
    <n v="0"/>
    <n v="252"/>
    <n v="24"/>
    <n v="9"/>
    <n v="1988"/>
    <n v="27"/>
    <n v="0"/>
  </r>
  <r>
    <d v="2015-08-30T00:00:00"/>
    <x v="108"/>
    <x v="29"/>
    <n v="226"/>
    <n v="8"/>
    <n v="0"/>
    <n v="0"/>
    <n v="448"/>
    <n v="8"/>
    <n v="12"/>
    <n v="1938"/>
    <n v="31"/>
    <n v="0"/>
  </r>
  <r>
    <d v="2015-08-31T00:00:00"/>
    <x v="86"/>
    <x v="29"/>
    <n v="105"/>
    <n v="15"/>
    <n v="0"/>
    <n v="0"/>
    <n v="543"/>
    <n v="3"/>
    <n v="3"/>
    <n v="4278"/>
    <n v="78"/>
    <n v="0"/>
  </r>
  <r>
    <d v="2015-09-01T00:00:00"/>
    <x v="80"/>
    <x v="29"/>
    <n v="216"/>
    <n v="0"/>
    <n v="0"/>
    <n v="0"/>
    <n v="275.99"/>
    <n v="0"/>
    <n v="3.99"/>
    <n v="6754"/>
    <n v="138"/>
    <n v="0"/>
  </r>
  <r>
    <d v="2015-09-02T00:00:00"/>
    <x v="75"/>
    <x v="29"/>
    <n v="108"/>
    <n v="0"/>
    <n v="0"/>
    <n v="0"/>
    <n v="66"/>
    <n v="6"/>
    <n v="0"/>
    <n v="7984"/>
    <n v="181"/>
    <n v="12"/>
  </r>
  <r>
    <d v="2015-09-03T00:00:00"/>
    <x v="76"/>
    <x v="29"/>
    <n v="36"/>
    <n v="0"/>
    <n v="0"/>
    <n v="0"/>
    <n v="18"/>
    <n v="0"/>
    <n v="6"/>
    <n v="9299"/>
    <n v="175"/>
    <n v="0"/>
  </r>
  <r>
    <d v="2015-09-04T00:00:00"/>
    <x v="77"/>
    <x v="29"/>
    <n v="18"/>
    <n v="0"/>
    <n v="0"/>
    <n v="0"/>
    <n v="30"/>
    <n v="0"/>
    <n v="0"/>
    <n v="9174"/>
    <n v="138"/>
    <n v="0"/>
  </r>
  <r>
    <d v="2015-09-05T00:00:00"/>
    <x v="78"/>
    <x v="29"/>
    <n v="6"/>
    <n v="0"/>
    <n v="6"/>
    <n v="0"/>
    <n v="12"/>
    <n v="0"/>
    <n v="0"/>
    <n v="9025"/>
    <n v="101"/>
    <n v="0"/>
  </r>
  <r>
    <d v="2015-09-06T00:00:00"/>
    <x v="79"/>
    <x v="29"/>
    <n v="24"/>
    <n v="0"/>
    <n v="0"/>
    <n v="0"/>
    <n v="12"/>
    <n v="0"/>
    <n v="6"/>
    <n v="9088"/>
    <n v="68"/>
    <n v="0"/>
  </r>
  <r>
    <d v="2015-09-07T00:00:00"/>
    <x v="71"/>
    <x v="29"/>
    <n v="18"/>
    <n v="6"/>
    <n v="0"/>
    <n v="0"/>
    <n v="24"/>
    <n v="0"/>
    <n v="6"/>
    <n v="10013"/>
    <n v="37"/>
    <n v="0"/>
  </r>
  <r>
    <d v="2015-09-08T00:00:00"/>
    <x v="72"/>
    <x v="29"/>
    <n v="126"/>
    <n v="6"/>
    <n v="0"/>
    <n v="0"/>
    <n v="42"/>
    <n v="0"/>
    <n v="0"/>
    <n v="8922"/>
    <n v="0"/>
    <n v="0"/>
  </r>
  <r>
    <d v="2015-09-09T00:00:00"/>
    <x v="73"/>
    <x v="29"/>
    <n v="132"/>
    <n v="0"/>
    <n v="0"/>
    <n v="0"/>
    <n v="18"/>
    <n v="6"/>
    <n v="0"/>
    <n v="8699"/>
    <n v="115"/>
    <n v="0"/>
  </r>
  <r>
    <d v="2015-09-10T00:00:00"/>
    <x v="74"/>
    <x v="29"/>
    <n v="322.98"/>
    <n v="55.74"/>
    <n v="0"/>
    <n v="0"/>
    <n v="105"/>
    <n v="6"/>
    <n v="6"/>
    <n v="7010"/>
    <n v="188"/>
    <n v="0"/>
  </r>
  <r>
    <d v="2015-09-11T00:00:00"/>
    <x v="68"/>
    <x v="29"/>
    <n v="624"/>
    <n v="108"/>
    <n v="0"/>
    <n v="0"/>
    <n v="102"/>
    <n v="12"/>
    <n v="18"/>
    <n v="6335"/>
    <n v="258"/>
    <n v="0"/>
  </r>
  <r>
    <d v="2015-09-12T00:00:00"/>
    <x v="69"/>
    <x v="29"/>
    <n v="762"/>
    <n v="168"/>
    <n v="0"/>
    <n v="0"/>
    <n v="240"/>
    <n v="12"/>
    <n v="6"/>
    <n v="5570"/>
    <n v="202"/>
    <n v="0"/>
  </r>
  <r>
    <d v="2015-09-13T00:00:00"/>
    <x v="70"/>
    <x v="29"/>
    <n v="528"/>
    <n v="174"/>
    <n v="0"/>
    <n v="6"/>
    <n v="384"/>
    <n v="18"/>
    <n v="24"/>
    <n v="4245"/>
    <n v="135"/>
    <n v="0"/>
  </r>
  <r>
    <d v="2015-09-14T00:00:00"/>
    <x v="67"/>
    <x v="29"/>
    <n v="911"/>
    <n v="197"/>
    <n v="0"/>
    <n v="0"/>
    <n v="638"/>
    <n v="84"/>
    <n v="14"/>
    <n v="2028"/>
    <n v="55"/>
    <n v="6"/>
  </r>
  <r>
    <d v="2015-09-15T00:00:00"/>
    <x v="63"/>
    <x v="29"/>
    <n v="699"/>
    <n v="203"/>
    <n v="1"/>
    <n v="0"/>
    <n v="534"/>
    <n v="50"/>
    <n v="8"/>
    <n v="1966"/>
    <n v="45"/>
    <n v="0"/>
  </r>
  <r>
    <d v="2015-09-16T00:00:00"/>
    <x v="64"/>
    <x v="29"/>
    <n v="565"/>
    <n v="157"/>
    <n v="0"/>
    <n v="0"/>
    <n v="686"/>
    <n v="51"/>
    <n v="9"/>
    <n v="2688"/>
    <n v="50"/>
    <n v="3"/>
  </r>
  <r>
    <d v="2015-09-17T00:00:00"/>
    <x v="65"/>
    <x v="29"/>
    <n v="599"/>
    <n v="205"/>
    <n v="0"/>
    <n v="0"/>
    <n v="993"/>
    <n v="40"/>
    <n v="9"/>
    <n v="3143"/>
    <n v="56"/>
    <n v="0"/>
  </r>
  <r>
    <d v="2015-09-18T00:00:00"/>
    <x v="0"/>
    <x v="29"/>
    <n v="397.5"/>
    <n v="120"/>
    <n v="2"/>
    <n v="0"/>
    <n v="494"/>
    <n v="14.5"/>
    <n v="1.5"/>
    <n v="2197"/>
    <n v="38"/>
    <n v="2"/>
  </r>
  <r>
    <d v="2015-09-19T00:00:00"/>
    <x v="1"/>
    <x v="29"/>
    <n v="326"/>
    <n v="88"/>
    <n v="0"/>
    <n v="2"/>
    <n v="764"/>
    <n v="46"/>
    <n v="0"/>
    <n v="2819"/>
    <n v="48"/>
    <n v="0"/>
  </r>
  <r>
    <d v="2015-09-20T00:00:00"/>
    <x v="2"/>
    <x v="29"/>
    <n v="740"/>
    <n v="97"/>
    <n v="2"/>
    <n v="0"/>
    <n v="4657"/>
    <n v="141"/>
    <n v="12"/>
    <n v="2341"/>
    <n v="38"/>
    <n v="0"/>
  </r>
  <r>
    <d v="2015-09-21T00:00:00"/>
    <x v="3"/>
    <x v="29"/>
    <n v="948"/>
    <n v="183"/>
    <n v="6"/>
    <n v="0"/>
    <n v="11322"/>
    <n v="189"/>
    <n v="15"/>
    <n v="6111"/>
    <n v="96"/>
    <n v="0"/>
  </r>
  <r>
    <d v="2015-09-22T00:00:00"/>
    <x v="4"/>
    <x v="29"/>
    <n v="579"/>
    <n v="156"/>
    <n v="6"/>
    <n v="0"/>
    <n v="6351"/>
    <n v="255"/>
    <n v="27"/>
    <n v="7065"/>
    <n v="107"/>
    <n v="0"/>
  </r>
  <r>
    <d v="2015-09-23T00:00:00"/>
    <x v="5"/>
    <x v="29"/>
    <n v="297"/>
    <n v="117"/>
    <n v="3"/>
    <n v="0"/>
    <n v="3627"/>
    <n v="96"/>
    <n v="27"/>
    <n v="6091"/>
    <n v="90"/>
    <n v="0"/>
  </r>
  <r>
    <d v="2015-09-24T00:00:00"/>
    <x v="6"/>
    <x v="29"/>
    <n v="228"/>
    <n v="42"/>
    <n v="0"/>
    <n v="0"/>
    <n v="1308"/>
    <n v="18"/>
    <n v="6"/>
    <n v="3301"/>
    <n v="47"/>
    <n v="0"/>
  </r>
  <r>
    <d v="2015-09-25T00:00:00"/>
    <x v="7"/>
    <x v="29"/>
    <n v="378"/>
    <n v="42"/>
    <n v="0"/>
    <n v="0"/>
    <n v="1632"/>
    <n v="60"/>
    <n v="6"/>
    <n v="3610"/>
    <n v="55"/>
    <n v="0"/>
  </r>
  <r>
    <d v="2015-09-26T00:00:00"/>
    <x v="8"/>
    <x v="29"/>
    <n v="348"/>
    <n v="48"/>
    <n v="0"/>
    <n v="0"/>
    <n v="2328"/>
    <n v="54"/>
    <n v="0"/>
    <n v="3240"/>
    <n v="54"/>
    <n v="0"/>
  </r>
  <r>
    <d v="2015-09-27T00:00:00"/>
    <x v="9"/>
    <x v="29"/>
    <n v="279"/>
    <n v="87"/>
    <n v="0"/>
    <n v="0"/>
    <n v="1766"/>
    <n v="69"/>
    <n v="0"/>
    <n v="3783"/>
    <n v="68"/>
    <n v="0"/>
  </r>
  <r>
    <d v="2015-09-28T00:00:00"/>
    <x v="10"/>
    <x v="29"/>
    <n v="114"/>
    <n v="36"/>
    <n v="0"/>
    <n v="0"/>
    <n v="747"/>
    <n v="9"/>
    <n v="6"/>
    <n v="4556"/>
    <n v="88"/>
    <n v="0"/>
  </r>
  <r>
    <d v="2015-09-29T00:00:00"/>
    <x v="11"/>
    <x v="29"/>
    <n v="82"/>
    <n v="14"/>
    <n v="0"/>
    <n v="3"/>
    <n v="1082"/>
    <n v="17"/>
    <n v="8"/>
    <n v="2467"/>
    <n v="51"/>
    <n v="0"/>
  </r>
  <r>
    <d v="2015-09-30T00:00:00"/>
    <x v="12"/>
    <x v="29"/>
    <n v="51"/>
    <n v="12"/>
    <n v="0"/>
    <n v="0"/>
    <n v="779"/>
    <n v="3"/>
    <n v="0"/>
    <n v="1977"/>
    <n v="43"/>
    <n v="0"/>
  </r>
  <r>
    <d v="2015-10-01T00:00:00"/>
    <x v="13"/>
    <x v="29"/>
    <n v="57"/>
    <n v="33"/>
    <n v="0"/>
    <n v="0"/>
    <n v="80"/>
    <n v="2"/>
    <n v="2"/>
    <n v="1561"/>
    <n v="36"/>
    <n v="0"/>
  </r>
  <r>
    <d v="2015-10-02T00:00:00"/>
    <x v="14"/>
    <x v="29"/>
    <n v="164"/>
    <n v="46"/>
    <n v="0"/>
    <n v="0"/>
    <n v="682"/>
    <n v="17"/>
    <n v="3"/>
    <n v="1565"/>
    <n v="33"/>
    <n v="0"/>
  </r>
  <r>
    <d v="2015-10-03T00:00:00"/>
    <x v="15"/>
    <x v="29"/>
    <n v="166"/>
    <n v="12"/>
    <n v="0"/>
    <n v="1"/>
    <n v="743"/>
    <n v="22"/>
    <n v="0"/>
    <n v="426"/>
    <n v="8"/>
    <n v="0"/>
  </r>
  <r>
    <d v="2015-10-04T00:00:00"/>
    <x v="16"/>
    <x v="29"/>
    <n v="78"/>
    <n v="10"/>
    <n v="0"/>
    <n v="0"/>
    <n v="739"/>
    <n v="24"/>
    <n v="0"/>
    <n v="234"/>
    <n v="4"/>
    <n v="0"/>
  </r>
  <r>
    <d v="2015-10-05T00:00:00"/>
    <x v="17"/>
    <x v="29"/>
    <n v="99"/>
    <n v="32"/>
    <n v="1"/>
    <n v="0"/>
    <n v="858"/>
    <n v="29"/>
    <n v="2"/>
    <n v="457"/>
    <n v="6"/>
    <n v="0"/>
  </r>
  <r>
    <d v="2015-10-06T00:00:00"/>
    <x v="18"/>
    <x v="29"/>
    <n v="175"/>
    <n v="28"/>
    <n v="0"/>
    <n v="2"/>
    <n v="1534"/>
    <n v="59"/>
    <n v="0"/>
    <n v="399"/>
    <n v="5"/>
    <n v="0"/>
  </r>
  <r>
    <d v="2015-10-07T00:00:00"/>
    <x v="19"/>
    <x v="29"/>
    <n v="88"/>
    <n v="11"/>
    <n v="0"/>
    <n v="3"/>
    <n v="945"/>
    <n v="31"/>
    <n v="0"/>
    <n v="284"/>
    <n v="3"/>
    <n v="0"/>
  </r>
  <r>
    <d v="2015-10-08T00:00:00"/>
    <x v="20"/>
    <x v="29"/>
    <n v="82"/>
    <n v="23"/>
    <n v="0"/>
    <n v="0"/>
    <n v="661"/>
    <n v="19"/>
    <n v="4"/>
    <n v="264"/>
    <n v="2"/>
    <n v="0"/>
  </r>
  <r>
    <d v="2015-10-09T00:00:00"/>
    <x v="21"/>
    <x v="29"/>
    <n v="175"/>
    <n v="47"/>
    <n v="0"/>
    <n v="0"/>
    <n v="1193"/>
    <n v="84"/>
    <n v="3"/>
    <n v="313"/>
    <n v="1"/>
    <n v="0"/>
  </r>
  <r>
    <d v="2015-10-10T00:00:00"/>
    <x v="22"/>
    <x v="29"/>
    <n v="60"/>
    <n v="0"/>
    <n v="0"/>
    <n v="0"/>
    <n v="318"/>
    <n v="9"/>
    <n v="0"/>
    <n v="506"/>
    <n v="1"/>
    <n v="0"/>
  </r>
  <r>
    <d v="2015-10-11T00:00:00"/>
    <x v="23"/>
    <x v="29"/>
    <n v="133"/>
    <n v="8"/>
    <n v="0"/>
    <n v="0"/>
    <n v="283"/>
    <n v="8"/>
    <n v="2"/>
    <n v="157"/>
    <n v="0"/>
    <n v="0"/>
  </r>
  <r>
    <d v="2015-10-12T00:00:00"/>
    <x v="24"/>
    <x v="29"/>
    <n v="213"/>
    <n v="14"/>
    <n v="0"/>
    <n v="0"/>
    <n v="860"/>
    <n v="28"/>
    <n v="8"/>
    <n v="386"/>
    <n v="0"/>
    <n v="0"/>
  </r>
  <r>
    <d v="2015-10-13T00:00:00"/>
    <x v="25"/>
    <x v="29"/>
    <n v="79"/>
    <n v="3"/>
    <n v="0"/>
    <n v="0"/>
    <n v="186"/>
    <n v="4"/>
    <n v="5"/>
    <n v="150"/>
    <n v="0"/>
    <n v="0"/>
  </r>
  <r>
    <d v="2015-10-14T00:00:00"/>
    <x v="26"/>
    <x v="29"/>
    <n v="26"/>
    <n v="2"/>
    <n v="0"/>
    <n v="0"/>
    <n v="224"/>
    <n v="5"/>
    <n v="1"/>
    <n v="109"/>
    <n v="0"/>
    <n v="0"/>
  </r>
  <r>
    <d v="2015-10-15T00:00:00"/>
    <x v="27"/>
    <x v="29"/>
    <n v="3"/>
    <n v="0"/>
    <n v="0"/>
    <n v="0"/>
    <n v="12"/>
    <n v="1"/>
    <n v="0"/>
    <n v="23"/>
    <n v="0"/>
    <n v="0"/>
  </r>
  <r>
    <d v="2015-10-16T00:00:00"/>
    <x v="28"/>
    <x v="29"/>
    <n v="31"/>
    <n v="6"/>
    <n v="0"/>
    <n v="0"/>
    <n v="281"/>
    <n v="6"/>
    <n v="2"/>
    <n v="39"/>
    <n v="0"/>
    <n v="0"/>
  </r>
  <r>
    <d v="2015-10-17T00:00:00"/>
    <x v="29"/>
    <x v="29"/>
    <n v="31"/>
    <n v="5"/>
    <n v="0"/>
    <n v="0"/>
    <n v="163"/>
    <n v="13"/>
    <n v="2"/>
    <n v="53"/>
    <n v="0"/>
    <n v="0"/>
  </r>
  <r>
    <d v="2015-10-18T00:00:00"/>
    <x v="30"/>
    <x v="29"/>
    <n v="11"/>
    <n v="4"/>
    <n v="0"/>
    <n v="0"/>
    <n v="40"/>
    <n v="4"/>
    <n v="0"/>
    <n v="23"/>
    <n v="0"/>
    <n v="0"/>
  </r>
  <r>
    <d v="2015-10-19T00:00:00"/>
    <x v="31"/>
    <x v="29"/>
    <n v="26"/>
    <n v="1"/>
    <n v="0"/>
    <n v="0"/>
    <n v="78"/>
    <n v="0"/>
    <n v="0"/>
    <n v="21"/>
    <n v="0"/>
    <n v="0"/>
  </r>
  <r>
    <d v="2015-10-20T00:00:00"/>
    <x v="32"/>
    <x v="29"/>
    <n v="54"/>
    <n v="3"/>
    <n v="0"/>
    <n v="0"/>
    <n v="358"/>
    <n v="20"/>
    <n v="2"/>
    <n v="75"/>
    <n v="0"/>
    <n v="0"/>
  </r>
  <r>
    <d v="2015-10-21T00:00:00"/>
    <x v="33"/>
    <x v="29"/>
    <n v="50"/>
    <n v="1"/>
    <n v="0"/>
    <n v="1"/>
    <n v="333"/>
    <n v="24"/>
    <n v="0"/>
    <n v="47"/>
    <n v="0"/>
    <n v="0"/>
  </r>
  <r>
    <d v="2015-10-22T00:00:00"/>
    <x v="34"/>
    <x v="29"/>
    <n v="36"/>
    <n v="1"/>
    <n v="0"/>
    <n v="0"/>
    <n v="178"/>
    <n v="4"/>
    <n v="1"/>
    <n v="42"/>
    <n v="0"/>
    <n v="1"/>
  </r>
  <r>
    <d v="2015-10-23T00:00:00"/>
    <x v="35"/>
    <x v="29"/>
    <n v="39"/>
    <n v="8"/>
    <n v="0"/>
    <n v="4"/>
    <n v="183"/>
    <n v="11"/>
    <n v="0"/>
    <n v="84"/>
    <n v="0"/>
    <n v="0"/>
  </r>
  <r>
    <d v="2015-10-24T00:00:00"/>
    <x v="36"/>
    <x v="29"/>
    <n v="28"/>
    <n v="3"/>
    <n v="0"/>
    <n v="3"/>
    <n v="95"/>
    <n v="7"/>
    <n v="2"/>
    <n v="72"/>
    <n v="0"/>
    <n v="0"/>
  </r>
  <r>
    <d v="2015-10-25T00:00:00"/>
    <x v="37"/>
    <x v="29"/>
    <n v="31"/>
    <n v="6"/>
    <n v="0"/>
    <n v="0"/>
    <n v="102"/>
    <n v="8"/>
    <n v="1"/>
    <n v="95"/>
    <n v="0"/>
    <n v="0"/>
  </r>
  <r>
    <d v="2015-10-26T00:00:00"/>
    <x v="38"/>
    <x v="29"/>
    <n v="28"/>
    <n v="4"/>
    <n v="0"/>
    <n v="0"/>
    <n v="105"/>
    <n v="7"/>
    <n v="0"/>
    <n v="101"/>
    <n v="0"/>
    <n v="0"/>
  </r>
  <r>
    <d v="2015-10-27T00:00:00"/>
    <x v="39"/>
    <x v="29"/>
    <n v="23"/>
    <n v="0"/>
    <n v="0"/>
    <n v="0"/>
    <n v="59"/>
    <n v="0"/>
    <n v="0"/>
    <n v="34"/>
    <n v="0"/>
    <n v="0"/>
  </r>
  <r>
    <d v="2015-10-28T00:00:00"/>
    <x v="40"/>
    <x v="29"/>
    <n v="36"/>
    <n v="1"/>
    <n v="0"/>
    <n v="4"/>
    <n v="35"/>
    <n v="5"/>
    <n v="2"/>
    <n v="87"/>
    <n v="0"/>
    <n v="0"/>
  </r>
  <r>
    <d v="2015-10-29T00:00:00"/>
    <x v="41"/>
    <x v="29"/>
    <n v="31"/>
    <n v="2"/>
    <n v="0"/>
    <n v="1"/>
    <n v="48"/>
    <n v="7"/>
    <n v="1"/>
    <n v="239"/>
    <n v="0"/>
    <n v="0"/>
  </r>
  <r>
    <d v="2015-10-30T00:00:00"/>
    <x v="42"/>
    <x v="29"/>
    <n v="48"/>
    <n v="7"/>
    <n v="0"/>
    <n v="3"/>
    <n v="46"/>
    <n v="4"/>
    <n v="1"/>
    <n v="279"/>
    <n v="0"/>
    <n v="0"/>
  </r>
  <r>
    <d v="2015-10-31T00:00:00"/>
    <x v="43"/>
    <x v="29"/>
    <n v="44"/>
    <n v="9"/>
    <n v="0"/>
    <n v="3"/>
    <n v="43"/>
    <n v="2"/>
    <n v="2"/>
    <n v="264"/>
    <n v="0"/>
    <n v="0"/>
  </r>
  <r>
    <d v="2015-11-01T00:00:00"/>
    <x v="44"/>
    <x v="29"/>
    <n v="44"/>
    <n v="5"/>
    <n v="0"/>
    <n v="0"/>
    <n v="17"/>
    <n v="5"/>
    <n v="1"/>
    <n v="684"/>
    <n v="0"/>
    <n v="0"/>
  </r>
  <r>
    <d v="2015-11-02T00:00:00"/>
    <x v="45"/>
    <x v="29"/>
    <n v="9"/>
    <n v="3"/>
    <n v="0"/>
    <n v="0"/>
    <n v="7"/>
    <n v="2"/>
    <n v="0"/>
    <n v="153"/>
    <n v="0"/>
    <n v="0"/>
  </r>
  <r>
    <d v="2015-11-03T00:00:00"/>
    <x v="46"/>
    <x v="29"/>
    <n v="10"/>
    <n v="1"/>
    <n v="0"/>
    <n v="0"/>
    <n v="4"/>
    <n v="1"/>
    <n v="4"/>
    <n v="185"/>
    <n v="0"/>
    <n v="0"/>
  </r>
  <r>
    <d v="2015-11-04T00:00:00"/>
    <x v="47"/>
    <x v="29"/>
    <n v="15"/>
    <n v="2"/>
    <n v="0"/>
    <n v="0"/>
    <n v="3"/>
    <n v="1"/>
    <n v="4"/>
    <n v="97"/>
    <n v="0"/>
    <n v="0"/>
  </r>
  <r>
    <d v="2015-11-05T00:00:00"/>
    <x v="48"/>
    <x v="29"/>
    <n v="9"/>
    <n v="2"/>
    <n v="0"/>
    <n v="0"/>
    <n v="5"/>
    <n v="1"/>
    <n v="3"/>
    <n v="80"/>
    <n v="0"/>
    <n v="0"/>
  </r>
  <r>
    <d v="2015-11-06T00:00:00"/>
    <x v="49"/>
    <x v="29"/>
    <n v="4"/>
    <n v="0"/>
    <n v="0"/>
    <n v="0"/>
    <n v="0"/>
    <n v="0"/>
    <n v="2"/>
    <n v="26"/>
    <n v="0"/>
    <n v="0"/>
  </r>
  <r>
    <d v="2015-11-07T00:00:00"/>
    <x v="50"/>
    <x v="29"/>
    <m/>
    <m/>
    <m/>
    <m/>
    <m/>
    <m/>
    <m/>
    <m/>
    <m/>
    <m/>
  </r>
  <r>
    <d v="2015-11-08T00:00:00"/>
    <x v="51"/>
    <x v="29"/>
    <m/>
    <m/>
    <m/>
    <m/>
    <m/>
    <m/>
    <m/>
    <m/>
    <m/>
    <m/>
  </r>
  <r>
    <d v="2015-11-09T00:00:00"/>
    <x v="52"/>
    <x v="29"/>
    <m/>
    <m/>
    <m/>
    <m/>
    <m/>
    <m/>
    <m/>
    <m/>
    <m/>
    <m/>
  </r>
  <r>
    <d v="2015-11-10T00:00:00"/>
    <x v="53"/>
    <x v="29"/>
    <m/>
    <m/>
    <m/>
    <m/>
    <m/>
    <m/>
    <m/>
    <m/>
    <m/>
    <m/>
  </r>
  <r>
    <d v="2015-11-11T00:00:00"/>
    <x v="54"/>
    <x v="29"/>
    <m/>
    <m/>
    <m/>
    <m/>
    <m/>
    <m/>
    <m/>
    <m/>
    <m/>
    <m/>
  </r>
  <r>
    <d v="2015-11-12T00:00:00"/>
    <x v="55"/>
    <x v="29"/>
    <m/>
    <m/>
    <m/>
    <m/>
    <m/>
    <m/>
    <m/>
    <m/>
    <m/>
    <m/>
  </r>
  <r>
    <d v="2015-11-13T00:00:00"/>
    <x v="56"/>
    <x v="29"/>
    <m/>
    <m/>
    <m/>
    <m/>
    <m/>
    <m/>
    <m/>
    <m/>
    <m/>
    <m/>
  </r>
  <r>
    <d v="2015-11-14T00:00:00"/>
    <x v="57"/>
    <x v="29"/>
    <m/>
    <m/>
    <m/>
    <m/>
    <m/>
    <m/>
    <m/>
    <m/>
    <m/>
    <m/>
  </r>
  <r>
    <d v="2015-11-15T00:00:00"/>
    <x v="58"/>
    <x v="29"/>
    <m/>
    <m/>
    <m/>
    <m/>
    <m/>
    <m/>
    <m/>
    <m/>
    <m/>
    <m/>
  </r>
  <r>
    <d v="2015-11-16T00:00:00"/>
    <x v="59"/>
    <x v="29"/>
    <m/>
    <m/>
    <m/>
    <m/>
    <m/>
    <m/>
    <m/>
    <m/>
    <m/>
    <m/>
  </r>
  <r>
    <d v="2015-11-17T00:00:00"/>
    <x v="60"/>
    <x v="29"/>
    <m/>
    <m/>
    <m/>
    <m/>
    <m/>
    <m/>
    <m/>
    <m/>
    <m/>
    <m/>
  </r>
  <r>
    <d v="2015-11-18T00:00:00"/>
    <x v="61"/>
    <x v="29"/>
    <m/>
    <m/>
    <m/>
    <m/>
    <m/>
    <m/>
    <m/>
    <m/>
    <m/>
    <m/>
  </r>
  <r>
    <d v="2015-11-19T00:00:00"/>
    <x v="62"/>
    <x v="29"/>
    <m/>
    <m/>
    <m/>
    <m/>
    <m/>
    <m/>
    <m/>
    <m/>
    <m/>
    <m/>
  </r>
  <r>
    <d v="2015-11-20T00:00:00"/>
    <x v="66"/>
    <x v="29"/>
    <m/>
    <m/>
    <m/>
    <m/>
    <m/>
    <m/>
    <m/>
    <m/>
    <m/>
    <m/>
  </r>
  <r>
    <d v="2015-11-21T00:00:00"/>
    <x v="81"/>
    <x v="29"/>
    <m/>
    <m/>
    <m/>
    <m/>
    <m/>
    <m/>
    <m/>
    <m/>
    <m/>
    <m/>
  </r>
  <r>
    <d v="2015-11-22T00:00:00"/>
    <x v="82"/>
    <x v="29"/>
    <m/>
    <m/>
    <m/>
    <m/>
    <m/>
    <m/>
    <m/>
    <m/>
    <m/>
    <m/>
  </r>
  <r>
    <d v="2015-11-23T00:00:00"/>
    <x v="83"/>
    <x v="29"/>
    <m/>
    <m/>
    <m/>
    <m/>
    <m/>
    <m/>
    <m/>
    <m/>
    <m/>
    <m/>
  </r>
  <r>
    <d v="2015-11-24T00:00:00"/>
    <x v="84"/>
    <x v="29"/>
    <m/>
    <m/>
    <m/>
    <m/>
    <m/>
    <m/>
    <m/>
    <m/>
    <m/>
    <m/>
  </r>
  <r>
    <d v="2015-11-25T00:00:00"/>
    <x v="85"/>
    <x v="29"/>
    <m/>
    <m/>
    <m/>
    <m/>
    <m/>
    <m/>
    <m/>
    <m/>
    <m/>
    <m/>
  </r>
  <r>
    <d v="2015-11-26T00:00:00"/>
    <x v="87"/>
    <x v="29"/>
    <m/>
    <m/>
    <m/>
    <m/>
    <m/>
    <m/>
    <m/>
    <m/>
    <m/>
    <m/>
  </r>
  <r>
    <d v="2015-11-27T00:00:00"/>
    <x v="88"/>
    <x v="29"/>
    <m/>
    <m/>
    <m/>
    <m/>
    <m/>
    <m/>
    <m/>
    <m/>
    <m/>
    <m/>
  </r>
  <r>
    <d v="2015-11-28T00:00:00"/>
    <x v="89"/>
    <x v="29"/>
    <m/>
    <m/>
    <m/>
    <m/>
    <m/>
    <m/>
    <m/>
    <m/>
    <m/>
    <m/>
  </r>
  <r>
    <d v="2015-11-29T00:00:00"/>
    <x v="90"/>
    <x v="29"/>
    <m/>
    <m/>
    <m/>
    <m/>
    <m/>
    <m/>
    <m/>
    <m/>
    <m/>
    <m/>
  </r>
  <r>
    <d v="2015-11-30T00:00:00"/>
    <x v="91"/>
    <x v="29"/>
    <m/>
    <m/>
    <m/>
    <m/>
    <m/>
    <m/>
    <m/>
    <m/>
    <m/>
    <m/>
  </r>
  <r>
    <d v="2016-07-31T00:00:00"/>
    <x v="109"/>
    <x v="30"/>
    <n v="22"/>
    <n v="0"/>
    <n v="0"/>
    <n v="0.5"/>
    <n v="6.5"/>
    <n v="0"/>
    <n v="154.6"/>
    <n v="215549"/>
    <n v="2638"/>
    <m/>
  </r>
  <r>
    <d v="2016-08-01T00:00:00"/>
    <x v="110"/>
    <x v="30"/>
    <n v="1"/>
    <n v="0"/>
    <n v="0"/>
    <n v="2"/>
    <n v="0"/>
    <n v="0"/>
    <n v="12"/>
    <n v="88"/>
    <n v="13"/>
    <m/>
  </r>
  <r>
    <d v="2016-08-02T00:00:00"/>
    <x v="111"/>
    <x v="30"/>
    <n v="9"/>
    <n v="1"/>
    <n v="0"/>
    <n v="0"/>
    <n v="7"/>
    <n v="0"/>
    <n v="17"/>
    <n v="379"/>
    <n v="54"/>
    <m/>
  </r>
  <r>
    <d v="2016-08-03T00:00:00"/>
    <x v="112"/>
    <x v="30"/>
    <n v="13"/>
    <n v="0"/>
    <n v="0"/>
    <n v="0"/>
    <n v="3"/>
    <n v="0"/>
    <n v="25"/>
    <n v="214"/>
    <n v="30"/>
    <m/>
  </r>
  <r>
    <d v="2016-08-04T00:00:00"/>
    <x v="113"/>
    <x v="30"/>
    <n v="10"/>
    <n v="0"/>
    <n v="0"/>
    <n v="0"/>
    <n v="12"/>
    <n v="0"/>
    <n v="9"/>
    <n v="326"/>
    <n v="46"/>
    <m/>
  </r>
  <r>
    <d v="2016-08-05T00:00:00"/>
    <x v="114"/>
    <x v="30"/>
    <n v="36"/>
    <n v="0"/>
    <n v="0"/>
    <n v="0"/>
    <n v="4"/>
    <n v="0"/>
    <n v="15"/>
    <n v="245"/>
    <n v="35"/>
    <m/>
  </r>
  <r>
    <d v="2016-08-06T00:00:00"/>
    <x v="115"/>
    <x v="30"/>
    <n v="64"/>
    <n v="0"/>
    <n v="0"/>
    <n v="0"/>
    <n v="12"/>
    <n v="0"/>
    <n v="17.5"/>
    <n v="155"/>
    <n v="22"/>
    <m/>
  </r>
  <r>
    <d v="2016-08-07T00:00:00"/>
    <x v="116"/>
    <x v="30"/>
    <n v="44.5"/>
    <n v="1"/>
    <n v="0"/>
    <n v="0"/>
    <n v="13"/>
    <n v="0"/>
    <n v="13"/>
    <n v="140"/>
    <n v="20"/>
    <m/>
  </r>
  <r>
    <d v="2016-08-08T00:00:00"/>
    <x v="117"/>
    <x v="30"/>
    <n v="59"/>
    <n v="2"/>
    <n v="1"/>
    <n v="0"/>
    <n v="11"/>
    <n v="0"/>
    <n v="4"/>
    <n v="152"/>
    <n v="22"/>
    <m/>
  </r>
  <r>
    <d v="2016-08-09T00:00:00"/>
    <x v="118"/>
    <x v="30"/>
    <n v="48.5"/>
    <n v="0"/>
    <n v="0"/>
    <n v="0"/>
    <n v="8"/>
    <n v="1"/>
    <n v="8.5"/>
    <n v="186"/>
    <n v="26"/>
    <m/>
  </r>
  <r>
    <d v="2016-08-10T00:00:00"/>
    <x v="119"/>
    <x v="30"/>
    <n v="83"/>
    <n v="0"/>
    <n v="0"/>
    <n v="0"/>
    <n v="8.5"/>
    <n v="1"/>
    <n v="11"/>
    <n v="130"/>
    <n v="19"/>
    <m/>
  </r>
  <r>
    <d v="2016-08-11T00:00:00"/>
    <x v="120"/>
    <x v="30"/>
    <n v="92"/>
    <n v="0"/>
    <n v="0"/>
    <n v="0"/>
    <n v="16"/>
    <n v="0"/>
    <n v="14"/>
    <n v="123"/>
    <n v="18"/>
    <m/>
  </r>
  <r>
    <d v="2016-08-12T00:00:00"/>
    <x v="121"/>
    <x v="30"/>
    <n v="98"/>
    <n v="1"/>
    <n v="0"/>
    <n v="0"/>
    <n v="36"/>
    <n v="0"/>
    <n v="8"/>
    <n v="200"/>
    <n v="29"/>
    <m/>
  </r>
  <r>
    <d v="2016-08-13T00:00:00"/>
    <x v="122"/>
    <x v="30"/>
    <n v="55"/>
    <n v="0"/>
    <n v="0"/>
    <n v="0"/>
    <n v="34.5"/>
    <n v="2"/>
    <n v="8"/>
    <n v="123"/>
    <n v="18"/>
    <m/>
  </r>
  <r>
    <d v="2016-08-14T00:00:00"/>
    <x v="92"/>
    <x v="30"/>
    <n v="6"/>
    <n v="1"/>
    <n v="0"/>
    <n v="0"/>
    <n v="6"/>
    <n v="0"/>
    <n v="2"/>
    <n v="26"/>
    <n v="4"/>
    <m/>
  </r>
  <r>
    <d v="2016-08-15T00:00:00"/>
    <x v="93"/>
    <x v="30"/>
    <n v="3"/>
    <n v="3"/>
    <n v="0"/>
    <n v="0"/>
    <n v="9"/>
    <n v="1"/>
    <n v="1"/>
    <n v="27"/>
    <n v="4"/>
    <m/>
  </r>
  <r>
    <d v="2016-08-16T00:00:00"/>
    <x v="94"/>
    <x v="30"/>
    <n v="13"/>
    <n v="5"/>
    <n v="0"/>
    <n v="0"/>
    <n v="18"/>
    <n v="0"/>
    <n v="13"/>
    <n v="76"/>
    <n v="11"/>
    <m/>
  </r>
  <r>
    <d v="2016-08-17T00:00:00"/>
    <x v="95"/>
    <x v="30"/>
    <n v="25"/>
    <n v="2"/>
    <n v="0"/>
    <n v="0"/>
    <n v="9"/>
    <n v="0"/>
    <n v="13"/>
    <n v="72"/>
    <n v="10"/>
    <m/>
  </r>
  <r>
    <d v="2016-08-18T00:00:00"/>
    <x v="96"/>
    <x v="30"/>
    <n v="15"/>
    <n v="2"/>
    <n v="0"/>
    <n v="0"/>
    <n v="21"/>
    <n v="2"/>
    <n v="14"/>
    <n v="103"/>
    <n v="15"/>
    <m/>
  </r>
  <r>
    <d v="2016-08-19T00:00:00"/>
    <x v="97"/>
    <x v="30"/>
    <n v="12"/>
    <n v="0"/>
    <n v="1"/>
    <n v="0"/>
    <n v="13"/>
    <n v="1"/>
    <n v="9"/>
    <n v="74"/>
    <n v="10"/>
    <m/>
  </r>
  <r>
    <d v="2016-08-20T00:00:00"/>
    <x v="98"/>
    <x v="30"/>
    <n v="8"/>
    <n v="2"/>
    <n v="0"/>
    <n v="0"/>
    <n v="19"/>
    <n v="1"/>
    <n v="6"/>
    <n v="36"/>
    <n v="5"/>
    <m/>
  </r>
  <r>
    <d v="2016-08-21T00:00:00"/>
    <x v="99"/>
    <x v="30"/>
    <n v="9"/>
    <n v="4"/>
    <n v="0"/>
    <n v="0"/>
    <n v="11"/>
    <n v="2"/>
    <n v="7"/>
    <n v="47"/>
    <n v="7"/>
    <m/>
  </r>
  <r>
    <d v="2016-08-22T00:00:00"/>
    <x v="100"/>
    <x v="30"/>
    <n v="18"/>
    <n v="7"/>
    <n v="0"/>
    <n v="0"/>
    <n v="36"/>
    <n v="7"/>
    <n v="10"/>
    <n v="28"/>
    <n v="4"/>
    <m/>
  </r>
  <r>
    <d v="2016-08-23T00:00:00"/>
    <x v="101"/>
    <x v="30"/>
    <n v="67"/>
    <n v="7"/>
    <n v="0"/>
    <n v="0"/>
    <n v="111"/>
    <n v="1"/>
    <n v="12"/>
    <n v="63"/>
    <n v="9"/>
    <m/>
  </r>
  <r>
    <d v="2016-08-24T00:00:00"/>
    <x v="102"/>
    <x v="30"/>
    <n v="52"/>
    <n v="1"/>
    <n v="1"/>
    <n v="0"/>
    <n v="217"/>
    <n v="5"/>
    <n v="7"/>
    <n v="146"/>
    <n v="21"/>
    <m/>
  </r>
  <r>
    <d v="2016-08-25T00:00:00"/>
    <x v="103"/>
    <x v="30"/>
    <n v="54"/>
    <n v="13"/>
    <n v="0"/>
    <n v="0"/>
    <n v="200"/>
    <n v="13"/>
    <n v="7"/>
    <n v="92"/>
    <n v="13"/>
    <m/>
  </r>
  <r>
    <d v="2016-08-26T00:00:00"/>
    <x v="104"/>
    <x v="30"/>
    <n v="44"/>
    <n v="11"/>
    <n v="0"/>
    <n v="0"/>
    <n v="118"/>
    <n v="13"/>
    <n v="4"/>
    <n v="60"/>
    <n v="9"/>
    <m/>
  </r>
  <r>
    <d v="2016-08-27T00:00:00"/>
    <x v="105"/>
    <x v="30"/>
    <n v="60"/>
    <n v="16"/>
    <n v="0"/>
    <n v="0"/>
    <n v="126"/>
    <n v="14"/>
    <n v="9"/>
    <n v="79"/>
    <n v="11"/>
    <m/>
  </r>
  <r>
    <d v="2016-08-28T00:00:00"/>
    <x v="106"/>
    <x v="30"/>
    <n v="185"/>
    <n v="56"/>
    <n v="0"/>
    <n v="1"/>
    <n v="232"/>
    <n v="29"/>
    <n v="15"/>
    <n v="81"/>
    <n v="12"/>
    <m/>
  </r>
  <r>
    <d v="2016-08-29T00:00:00"/>
    <x v="107"/>
    <x v="30"/>
    <n v="756"/>
    <n v="74"/>
    <n v="0"/>
    <n v="0"/>
    <n v="178"/>
    <n v="17"/>
    <n v="8"/>
    <n v="60"/>
    <n v="8"/>
    <m/>
  </r>
  <r>
    <d v="2016-08-30T00:00:00"/>
    <x v="108"/>
    <x v="30"/>
    <n v="765"/>
    <n v="70"/>
    <n v="0"/>
    <n v="0"/>
    <n v="344"/>
    <n v="27"/>
    <n v="4"/>
    <n v="76"/>
    <n v="11"/>
    <m/>
  </r>
  <r>
    <d v="2016-08-31T00:00:00"/>
    <x v="86"/>
    <x v="30"/>
    <n v="846"/>
    <n v="54"/>
    <n v="0"/>
    <n v="0"/>
    <n v="279"/>
    <n v="39"/>
    <n v="0"/>
    <n v="94"/>
    <n v="14"/>
    <m/>
  </r>
  <r>
    <d v="2016-09-01T00:00:00"/>
    <x v="80"/>
    <x v="30"/>
    <n v="695"/>
    <n v="49"/>
    <n v="0"/>
    <n v="0"/>
    <n v="440"/>
    <n v="16"/>
    <n v="6"/>
    <n v="98"/>
    <n v="14"/>
    <m/>
  </r>
  <r>
    <d v="2016-09-02T00:00:00"/>
    <x v="75"/>
    <x v="30"/>
    <n v="762"/>
    <n v="105"/>
    <n v="0"/>
    <n v="0"/>
    <n v="465"/>
    <n v="21"/>
    <n v="6"/>
    <n v="50"/>
    <n v="7"/>
    <m/>
  </r>
  <r>
    <d v="2016-09-03T00:00:00"/>
    <x v="76"/>
    <x v="30"/>
    <n v="934"/>
    <n v="100"/>
    <n v="0"/>
    <n v="0"/>
    <n v="302"/>
    <n v="56"/>
    <n v="2"/>
    <n v="116"/>
    <n v="16"/>
    <m/>
  </r>
  <r>
    <d v="2016-09-04T00:00:00"/>
    <x v="77"/>
    <x v="30"/>
    <n v="1113"/>
    <n v="168"/>
    <n v="0"/>
    <n v="0"/>
    <n v="231"/>
    <n v="26"/>
    <n v="18"/>
    <n v="92"/>
    <n v="13"/>
    <m/>
  </r>
  <r>
    <d v="2016-09-05T00:00:00"/>
    <x v="78"/>
    <x v="30"/>
    <n v="642"/>
    <n v="100"/>
    <n v="0"/>
    <n v="0"/>
    <n v="298"/>
    <n v="56"/>
    <n v="6"/>
    <n v="167"/>
    <n v="24"/>
    <m/>
  </r>
  <r>
    <d v="2016-09-06T00:00:00"/>
    <x v="79"/>
    <x v="30"/>
    <n v="868"/>
    <n v="157"/>
    <n v="0"/>
    <n v="0"/>
    <n v="335"/>
    <n v="49"/>
    <n v="6"/>
    <n v="159"/>
    <n v="23"/>
    <m/>
  </r>
  <r>
    <d v="2016-09-07T00:00:00"/>
    <x v="71"/>
    <x v="30"/>
    <n v="928"/>
    <n v="119"/>
    <n v="0"/>
    <n v="0"/>
    <n v="233"/>
    <n v="53"/>
    <n v="6"/>
    <n v="142"/>
    <n v="20"/>
    <m/>
  </r>
  <r>
    <d v="2016-09-08T00:00:00"/>
    <x v="72"/>
    <x v="30"/>
    <n v="1165"/>
    <n v="168"/>
    <n v="0"/>
    <n v="0"/>
    <n v="208"/>
    <n v="36"/>
    <n v="2"/>
    <n v="160"/>
    <n v="23"/>
    <m/>
  </r>
  <r>
    <d v="2016-09-09T00:00:00"/>
    <x v="73"/>
    <x v="30"/>
    <n v="1185"/>
    <n v="156"/>
    <n v="0"/>
    <n v="0"/>
    <n v="168"/>
    <n v="30"/>
    <n v="3"/>
    <n v="66"/>
    <n v="9"/>
    <m/>
  </r>
  <r>
    <d v="2016-09-10T00:00:00"/>
    <x v="74"/>
    <x v="30"/>
    <n v="783"/>
    <n v="125"/>
    <n v="0"/>
    <n v="0"/>
    <n v="216"/>
    <n v="65"/>
    <n v="8"/>
    <n v="75"/>
    <n v="11"/>
    <m/>
  </r>
  <r>
    <d v="2016-09-11T00:00:00"/>
    <x v="68"/>
    <x v="30"/>
    <n v="816"/>
    <n v="177"/>
    <n v="0"/>
    <n v="0"/>
    <n v="267"/>
    <n v="84"/>
    <n v="6"/>
    <n v="76"/>
    <n v="11"/>
    <m/>
  </r>
  <r>
    <d v="2016-09-12T00:00:00"/>
    <x v="69"/>
    <x v="30"/>
    <n v="628"/>
    <n v="79"/>
    <n v="0"/>
    <n v="0"/>
    <n v="230"/>
    <n v="59"/>
    <n v="8"/>
    <n v="25"/>
    <n v="4"/>
    <m/>
  </r>
  <r>
    <d v="2016-09-13T00:00:00"/>
    <x v="70"/>
    <x v="30"/>
    <n v="605"/>
    <n v="183"/>
    <n v="0"/>
    <n v="0"/>
    <n v="368"/>
    <n v="88"/>
    <n v="13"/>
    <n v="39"/>
    <n v="6"/>
    <m/>
  </r>
  <r>
    <d v="2016-09-14T00:00:00"/>
    <x v="67"/>
    <x v="30"/>
    <n v="524"/>
    <n v="118"/>
    <n v="0"/>
    <n v="0"/>
    <n v="229"/>
    <n v="75"/>
    <n v="2"/>
    <n v="33"/>
    <n v="5"/>
    <m/>
  </r>
  <r>
    <d v="2016-09-15T00:00:00"/>
    <x v="63"/>
    <x v="30"/>
    <n v="333"/>
    <n v="67"/>
    <n v="0"/>
    <n v="0"/>
    <n v="559"/>
    <n v="159"/>
    <n v="12"/>
    <n v="27"/>
    <n v="4"/>
    <m/>
  </r>
  <r>
    <d v="2016-09-16T00:00:00"/>
    <x v="64"/>
    <x v="30"/>
    <n v="288"/>
    <n v="86"/>
    <n v="0"/>
    <n v="0"/>
    <n v="704"/>
    <n v="126"/>
    <n v="6"/>
    <n v="32"/>
    <n v="4"/>
    <m/>
  </r>
  <r>
    <d v="2016-09-17T00:00:00"/>
    <x v="65"/>
    <x v="30"/>
    <n v="190"/>
    <n v="70"/>
    <n v="0"/>
    <n v="0"/>
    <n v="748"/>
    <n v="152"/>
    <n v="4"/>
    <n v="38"/>
    <n v="6"/>
    <m/>
  </r>
  <r>
    <d v="2016-09-18T00:00:00"/>
    <x v="0"/>
    <x v="30"/>
    <n v="306.99"/>
    <n v="70.33"/>
    <n v="0"/>
    <n v="0"/>
    <n v="846.67"/>
    <n v="169.66"/>
    <n v="1"/>
    <n v="56"/>
    <n v="8"/>
    <m/>
  </r>
  <r>
    <d v="2016-09-19T00:00:00"/>
    <x v="1"/>
    <x v="30"/>
    <n v="395.02"/>
    <n v="88.02"/>
    <n v="0"/>
    <n v="0"/>
    <n v="791.69"/>
    <n v="156.35"/>
    <n v="2.67"/>
    <n v="54"/>
    <n v="8"/>
    <m/>
  </r>
  <r>
    <d v="2016-09-20T00:00:00"/>
    <x v="2"/>
    <x v="30"/>
    <n v="482.99"/>
    <n v="105.65"/>
    <n v="0"/>
    <n v="0"/>
    <n v="736.64"/>
    <n v="142.99"/>
    <n v="4.33"/>
    <n v="52"/>
    <n v="7"/>
    <m/>
  </r>
  <r>
    <d v="2016-09-21T00:00:00"/>
    <x v="3"/>
    <x v="30"/>
    <n v="513"/>
    <n v="102"/>
    <n v="0"/>
    <n v="0"/>
    <n v="672"/>
    <n v="123"/>
    <n v="6"/>
    <n v="47"/>
    <n v="7"/>
    <m/>
  </r>
  <r>
    <d v="2016-09-22T00:00:00"/>
    <x v="4"/>
    <x v="30"/>
    <n v="507"/>
    <n v="110"/>
    <n v="0"/>
    <n v="0"/>
    <n v="762"/>
    <n v="145"/>
    <n v="0"/>
    <n v="31"/>
    <n v="4"/>
    <m/>
  </r>
  <r>
    <d v="2016-09-23T00:00:00"/>
    <x v="5"/>
    <x v="30"/>
    <n v="465"/>
    <n v="84"/>
    <n v="0"/>
    <n v="0"/>
    <n v="840"/>
    <n v="192"/>
    <n v="3"/>
    <n v="13"/>
    <n v="2"/>
    <m/>
  </r>
  <r>
    <d v="2016-09-24T00:00:00"/>
    <x v="6"/>
    <x v="30"/>
    <n v="543"/>
    <n v="123"/>
    <n v="0"/>
    <n v="0"/>
    <n v="942"/>
    <n v="147"/>
    <n v="3"/>
    <n v="18"/>
    <n v="3"/>
    <m/>
  </r>
  <r>
    <d v="2016-09-25T00:00:00"/>
    <x v="7"/>
    <x v="30"/>
    <n v="381"/>
    <n v="81"/>
    <n v="0"/>
    <n v="0"/>
    <n v="919"/>
    <n v="126"/>
    <n v="1"/>
    <n v="4"/>
    <n v="1"/>
    <m/>
  </r>
  <r>
    <d v="2016-09-26T00:00:00"/>
    <x v="8"/>
    <x v="30"/>
    <n v="532"/>
    <n v="100"/>
    <n v="0"/>
    <n v="0"/>
    <n v="911"/>
    <n v="150"/>
    <n v="4"/>
    <n v="4"/>
    <n v="0"/>
    <m/>
  </r>
  <r>
    <d v="2016-09-27T00:00:00"/>
    <x v="9"/>
    <x v="30"/>
    <n v="530"/>
    <n v="87"/>
    <n v="0"/>
    <n v="0"/>
    <n v="935"/>
    <n v="182"/>
    <n v="8"/>
    <n v="2"/>
    <n v="0"/>
    <m/>
  </r>
  <r>
    <d v="2016-09-28T00:00:00"/>
    <x v="10"/>
    <x v="30"/>
    <n v="361"/>
    <n v="61"/>
    <n v="2"/>
    <n v="0"/>
    <n v="841"/>
    <n v="99"/>
    <n v="4"/>
    <n v="0"/>
    <n v="0"/>
    <m/>
  </r>
  <r>
    <d v="2016-09-29T00:00:00"/>
    <x v="11"/>
    <x v="30"/>
    <n v="273.67"/>
    <n v="54.84"/>
    <n v="1.34"/>
    <n v="0"/>
    <n v="735.01"/>
    <n v="90.84"/>
    <n v="2"/>
    <n v="1"/>
    <n v="0"/>
    <m/>
  </r>
  <r>
    <d v="2016-09-30T00:00:00"/>
    <x v="12"/>
    <x v="30"/>
    <n v="201.83"/>
    <n v="54.66"/>
    <n v="0.66"/>
    <n v="0"/>
    <n v="676.49"/>
    <n v="86.66"/>
    <n v="1.5"/>
    <n v="0"/>
    <n v="0"/>
    <m/>
  </r>
  <r>
    <d v="2016-10-01T00:00:00"/>
    <x v="13"/>
    <x v="30"/>
    <n v="110"/>
    <n v="29"/>
    <n v="0"/>
    <n v="0"/>
    <n v="890"/>
    <n v="113"/>
    <n v="3"/>
    <n v="2"/>
    <n v="0"/>
    <m/>
  </r>
  <r>
    <d v="2016-10-02T00:00:00"/>
    <x v="14"/>
    <x v="30"/>
    <n v="197"/>
    <n v="44"/>
    <n v="0"/>
    <n v="0"/>
    <n v="828"/>
    <n v="131"/>
    <n v="2"/>
    <n v="1"/>
    <n v="0"/>
    <m/>
  </r>
  <r>
    <d v="2016-10-03T00:00:00"/>
    <x v="15"/>
    <x v="30"/>
    <n v="179"/>
    <n v="27"/>
    <n v="0"/>
    <n v="0"/>
    <n v="711"/>
    <n v="190"/>
    <n v="0"/>
    <n v="0"/>
    <n v="0"/>
    <m/>
  </r>
  <r>
    <d v="2016-10-04T00:00:00"/>
    <x v="16"/>
    <x v="30"/>
    <n v="108"/>
    <n v="16"/>
    <n v="0"/>
    <n v="0"/>
    <n v="1076"/>
    <n v="126"/>
    <n v="1"/>
    <n v="2"/>
    <n v="0"/>
    <m/>
  </r>
  <r>
    <d v="2016-10-05T00:00:00"/>
    <x v="17"/>
    <x v="30"/>
    <n v="133"/>
    <n v="9"/>
    <n v="0"/>
    <n v="0"/>
    <n v="1011"/>
    <n v="155"/>
    <n v="0"/>
    <n v="3"/>
    <n v="0"/>
    <m/>
  </r>
  <r>
    <d v="2016-10-06T00:00:00"/>
    <x v="18"/>
    <x v="30"/>
    <n v="126"/>
    <n v="18"/>
    <n v="0"/>
    <n v="4"/>
    <n v="904"/>
    <n v="46"/>
    <n v="2"/>
    <n v="4"/>
    <n v="0"/>
    <m/>
  </r>
  <r>
    <d v="2016-10-07T00:00:00"/>
    <x v="19"/>
    <x v="30"/>
    <n v="459"/>
    <n v="36"/>
    <n v="0"/>
    <n v="0"/>
    <n v="5299"/>
    <n v="319"/>
    <n v="4"/>
    <n v="12"/>
    <n v="2"/>
    <m/>
  </r>
  <r>
    <d v="2016-10-08T00:00:00"/>
    <x v="20"/>
    <x v="30"/>
    <n v="102"/>
    <n v="6"/>
    <n v="0"/>
    <n v="0"/>
    <n v="2157"/>
    <n v="153"/>
    <n v="0"/>
    <n v="0"/>
    <n v="0"/>
    <m/>
  </r>
  <r>
    <d v="2016-10-09T00:00:00"/>
    <x v="21"/>
    <x v="30"/>
    <n v="139"/>
    <n v="16"/>
    <n v="0"/>
    <n v="0"/>
    <n v="1995"/>
    <n v="173"/>
    <n v="0"/>
    <n v="0"/>
    <n v="0"/>
    <m/>
  </r>
  <r>
    <d v="2016-10-10T00:00:00"/>
    <x v="22"/>
    <x v="30"/>
    <n v="48"/>
    <n v="6"/>
    <n v="0"/>
    <n v="0"/>
    <n v="1444"/>
    <n v="140"/>
    <n v="0"/>
    <n v="0"/>
    <n v="0"/>
    <m/>
  </r>
  <r>
    <d v="2016-10-11T00:00:00"/>
    <x v="23"/>
    <x v="30"/>
    <n v="34"/>
    <n v="4"/>
    <n v="0"/>
    <n v="3"/>
    <n v="1422"/>
    <n v="128"/>
    <n v="2"/>
    <n v="0"/>
    <n v="0"/>
    <m/>
  </r>
  <r>
    <d v="2016-10-12T00:00:00"/>
    <x v="24"/>
    <x v="30"/>
    <n v="64"/>
    <n v="3"/>
    <n v="0"/>
    <n v="1"/>
    <n v="1385"/>
    <n v="60"/>
    <n v="1"/>
    <n v="0"/>
    <n v="0"/>
    <m/>
  </r>
  <r>
    <d v="2016-10-13T00:00:00"/>
    <x v="25"/>
    <x v="30"/>
    <n v="71.78"/>
    <n v="2.89"/>
    <n v="0"/>
    <n v="0"/>
    <n v="1321.57"/>
    <n v="50.99"/>
    <n v="2"/>
    <n v="0"/>
    <n v="0"/>
    <m/>
  </r>
  <r>
    <d v="2016-10-14T00:00:00"/>
    <x v="26"/>
    <x v="30"/>
    <n v="63.9"/>
    <n v="2.5499999999999998"/>
    <n v="0"/>
    <n v="0"/>
    <n v="1219.76"/>
    <n v="45.77"/>
    <n v="1.76"/>
    <n v="0"/>
    <n v="0"/>
    <m/>
  </r>
  <r>
    <d v="2016-10-15T00:00:00"/>
    <x v="27"/>
    <x v="30"/>
    <n v="56"/>
    <n v="2.2000000000000002"/>
    <n v="0"/>
    <n v="0"/>
    <n v="1117.94"/>
    <n v="40.5"/>
    <n v="1.5"/>
    <n v="0"/>
    <n v="0"/>
    <m/>
  </r>
  <r>
    <d v="2016-10-16T00:00:00"/>
    <x v="28"/>
    <x v="30"/>
    <n v="48.14"/>
    <n v="1.85"/>
    <n v="0"/>
    <n v="0"/>
    <n v="1016.11"/>
    <n v="35.24"/>
    <n v="1.24"/>
    <n v="0"/>
    <n v="0"/>
    <m/>
  </r>
  <r>
    <d v="2016-10-17T00:00:00"/>
    <x v="29"/>
    <x v="30"/>
    <n v="40.22"/>
    <n v="1.5"/>
    <n v="0"/>
    <n v="0"/>
    <n v="914.28"/>
    <n v="30"/>
    <n v="1"/>
    <n v="0"/>
    <n v="0"/>
    <m/>
  </r>
  <r>
    <d v="2016-10-18T00:00:00"/>
    <x v="30"/>
    <x v="30"/>
    <n v="32.31"/>
    <n v="1.1499999999999999"/>
    <n v="0"/>
    <n v="0"/>
    <n v="812.43"/>
    <n v="24.76"/>
    <n v="0.76"/>
    <n v="0"/>
    <n v="0"/>
    <m/>
  </r>
  <r>
    <d v="2016-10-19T00:00:00"/>
    <x v="31"/>
    <x v="30"/>
    <n v="24.43"/>
    <n v="0.8"/>
    <n v="0"/>
    <n v="0"/>
    <n v="710.63"/>
    <n v="19.489999999999998"/>
    <n v="0.5"/>
    <n v="0"/>
    <n v="0"/>
    <m/>
  </r>
  <r>
    <d v="2016-10-20T00:00:00"/>
    <x v="32"/>
    <x v="30"/>
    <n v="16.57"/>
    <n v="0.45"/>
    <n v="0"/>
    <n v="0"/>
    <n v="608.79"/>
    <n v="14.25"/>
    <n v="0.24"/>
    <n v="0"/>
    <n v="0"/>
    <m/>
  </r>
  <r>
    <d v="2016-10-21T00:00:00"/>
    <x v="33"/>
    <x v="30"/>
    <n v="8.65"/>
    <n v="0.11"/>
    <n v="0"/>
    <n v="0"/>
    <n v="506.99"/>
    <n v="9"/>
    <n v="0"/>
    <n v="0"/>
    <n v="0"/>
    <m/>
  </r>
  <r>
    <d v="2016-10-22T00:00:00"/>
    <x v="34"/>
    <x v="30"/>
    <n v="12"/>
    <n v="0"/>
    <n v="0"/>
    <n v="0"/>
    <n v="515"/>
    <n v="14"/>
    <n v="0"/>
    <n v="0"/>
    <n v="0"/>
    <m/>
  </r>
  <r>
    <d v="2016-10-23T00:00:00"/>
    <x v="35"/>
    <x v="30"/>
    <n v="55"/>
    <n v="5"/>
    <n v="1"/>
    <n v="0"/>
    <n v="288"/>
    <n v="20"/>
    <n v="0"/>
    <n v="0"/>
    <n v="0"/>
    <m/>
  </r>
  <r>
    <d v="2016-10-24T00:00:00"/>
    <x v="36"/>
    <x v="30"/>
    <n v="46"/>
    <n v="4"/>
    <n v="0"/>
    <n v="0"/>
    <n v="312"/>
    <n v="14"/>
    <n v="0"/>
    <n v="0"/>
    <n v="0"/>
    <m/>
  </r>
  <r>
    <d v="2016-10-25T00:00:00"/>
    <x v="37"/>
    <x v="30"/>
    <n v="13"/>
    <n v="0"/>
    <n v="0"/>
    <n v="0"/>
    <n v="24"/>
    <n v="11"/>
    <n v="0"/>
    <n v="0"/>
    <n v="0"/>
    <m/>
  </r>
  <r>
    <d v="2016-10-26T00:00:00"/>
    <x v="38"/>
    <x v="30"/>
    <n v="4"/>
    <n v="0"/>
    <n v="0"/>
    <n v="0"/>
    <n v="7"/>
    <n v="3"/>
    <n v="0"/>
    <n v="0"/>
    <n v="0"/>
    <m/>
  </r>
  <r>
    <d v="2016-10-27T00:00:00"/>
    <x v="39"/>
    <x v="30"/>
    <n v="2"/>
    <n v="0"/>
    <n v="0"/>
    <n v="0"/>
    <n v="8"/>
    <n v="0"/>
    <n v="0"/>
    <n v="0"/>
    <n v="0"/>
    <m/>
  </r>
  <r>
    <d v="2016-10-28T00:00:00"/>
    <x v="40"/>
    <x v="30"/>
    <n v="0"/>
    <n v="0"/>
    <n v="0"/>
    <n v="0"/>
    <n v="0"/>
    <n v="0"/>
    <n v="0"/>
    <n v="0"/>
    <n v="0"/>
    <m/>
  </r>
  <r>
    <d v="2016-10-29T00:00:00"/>
    <x v="41"/>
    <x v="30"/>
    <m/>
    <m/>
    <m/>
    <m/>
    <m/>
    <m/>
    <m/>
    <m/>
    <m/>
    <m/>
  </r>
  <r>
    <d v="2016-10-30T00:00:00"/>
    <x v="42"/>
    <x v="30"/>
    <m/>
    <m/>
    <m/>
    <m/>
    <m/>
    <m/>
    <m/>
    <m/>
    <m/>
    <m/>
  </r>
  <r>
    <d v="2016-10-31T00:00:00"/>
    <x v="43"/>
    <x v="30"/>
    <m/>
    <m/>
    <m/>
    <m/>
    <m/>
    <m/>
    <m/>
    <m/>
    <m/>
    <m/>
  </r>
  <r>
    <d v="2016-11-01T00:00:00"/>
    <x v="44"/>
    <x v="30"/>
    <m/>
    <m/>
    <m/>
    <m/>
    <m/>
    <m/>
    <m/>
    <m/>
    <m/>
    <m/>
  </r>
  <r>
    <d v="2016-11-02T00:00:00"/>
    <x v="45"/>
    <x v="30"/>
    <m/>
    <m/>
    <m/>
    <m/>
    <m/>
    <m/>
    <m/>
    <m/>
    <m/>
    <m/>
  </r>
  <r>
    <d v="2016-11-03T00:00:00"/>
    <x v="46"/>
    <x v="30"/>
    <m/>
    <m/>
    <m/>
    <m/>
    <m/>
    <m/>
    <m/>
    <m/>
    <m/>
    <m/>
  </r>
  <r>
    <d v="2016-11-04T00:00:00"/>
    <x v="47"/>
    <x v="30"/>
    <m/>
    <m/>
    <m/>
    <m/>
    <m/>
    <m/>
    <m/>
    <m/>
    <m/>
    <m/>
  </r>
  <r>
    <d v="2016-11-05T00:00:00"/>
    <x v="48"/>
    <x v="30"/>
    <m/>
    <m/>
    <m/>
    <m/>
    <m/>
    <m/>
    <m/>
    <m/>
    <m/>
    <m/>
  </r>
  <r>
    <d v="2016-11-06T00:00:00"/>
    <x v="49"/>
    <x v="30"/>
    <m/>
    <m/>
    <m/>
    <m/>
    <m/>
    <m/>
    <m/>
    <m/>
    <m/>
    <m/>
  </r>
  <r>
    <d v="2016-11-07T00:00:00"/>
    <x v="50"/>
    <x v="30"/>
    <m/>
    <m/>
    <m/>
    <m/>
    <m/>
    <m/>
    <m/>
    <m/>
    <m/>
    <m/>
  </r>
  <r>
    <d v="2016-11-08T00:00:00"/>
    <x v="51"/>
    <x v="30"/>
    <m/>
    <m/>
    <m/>
    <m/>
    <m/>
    <m/>
    <m/>
    <m/>
    <m/>
    <m/>
  </r>
  <r>
    <d v="2016-11-09T00:00:00"/>
    <x v="52"/>
    <x v="30"/>
    <m/>
    <m/>
    <m/>
    <m/>
    <m/>
    <m/>
    <m/>
    <m/>
    <m/>
    <m/>
  </r>
  <r>
    <d v="2016-11-10T00:00:00"/>
    <x v="53"/>
    <x v="30"/>
    <m/>
    <m/>
    <m/>
    <m/>
    <m/>
    <m/>
    <m/>
    <m/>
    <m/>
    <m/>
  </r>
  <r>
    <d v="2016-11-11T00:00:00"/>
    <x v="54"/>
    <x v="30"/>
    <m/>
    <m/>
    <m/>
    <m/>
    <m/>
    <m/>
    <m/>
    <m/>
    <m/>
    <m/>
  </r>
  <r>
    <d v="2016-11-12T00:00:00"/>
    <x v="55"/>
    <x v="30"/>
    <m/>
    <m/>
    <m/>
    <m/>
    <m/>
    <m/>
    <m/>
    <m/>
    <m/>
    <m/>
  </r>
  <r>
    <d v="2016-11-13T00:00:00"/>
    <x v="56"/>
    <x v="30"/>
    <m/>
    <m/>
    <m/>
    <m/>
    <m/>
    <m/>
    <m/>
    <m/>
    <m/>
    <m/>
  </r>
  <r>
    <d v="2016-11-14T00:00:00"/>
    <x v="57"/>
    <x v="30"/>
    <m/>
    <m/>
    <m/>
    <m/>
    <m/>
    <m/>
    <m/>
    <m/>
    <m/>
    <m/>
  </r>
  <r>
    <d v="2016-11-15T00:00:00"/>
    <x v="58"/>
    <x v="30"/>
    <m/>
    <m/>
    <m/>
    <m/>
    <m/>
    <m/>
    <m/>
    <m/>
    <m/>
    <m/>
  </r>
  <r>
    <d v="2016-11-16T00:00:00"/>
    <x v="59"/>
    <x v="30"/>
    <m/>
    <m/>
    <m/>
    <m/>
    <m/>
    <m/>
    <m/>
    <m/>
    <m/>
    <m/>
  </r>
  <r>
    <d v="2016-11-17T00:00:00"/>
    <x v="60"/>
    <x v="30"/>
    <m/>
    <m/>
    <m/>
    <m/>
    <m/>
    <m/>
    <m/>
    <m/>
    <m/>
    <m/>
  </r>
  <r>
    <d v="2016-11-18T00:00:00"/>
    <x v="61"/>
    <x v="30"/>
    <m/>
    <m/>
    <m/>
    <m/>
    <m/>
    <m/>
    <m/>
    <m/>
    <m/>
    <m/>
  </r>
  <r>
    <d v="2016-11-19T00:00:00"/>
    <x v="62"/>
    <x v="30"/>
    <m/>
    <m/>
    <m/>
    <m/>
    <m/>
    <m/>
    <m/>
    <m/>
    <m/>
    <m/>
  </r>
  <r>
    <d v="2016-11-20T00:00:00"/>
    <x v="66"/>
    <x v="30"/>
    <m/>
    <m/>
    <m/>
    <m/>
    <m/>
    <m/>
    <m/>
    <m/>
    <m/>
    <m/>
  </r>
  <r>
    <d v="2016-11-21T00:00:00"/>
    <x v="81"/>
    <x v="30"/>
    <m/>
    <m/>
    <m/>
    <m/>
    <m/>
    <m/>
    <m/>
    <m/>
    <m/>
    <m/>
  </r>
  <r>
    <d v="2016-11-22T00:00:00"/>
    <x v="82"/>
    <x v="30"/>
    <m/>
    <m/>
    <m/>
    <m/>
    <m/>
    <m/>
    <m/>
    <m/>
    <m/>
    <m/>
  </r>
  <r>
    <d v="2016-11-23T00:00:00"/>
    <x v="83"/>
    <x v="30"/>
    <m/>
    <m/>
    <m/>
    <m/>
    <m/>
    <m/>
    <m/>
    <m/>
    <m/>
    <m/>
  </r>
  <r>
    <d v="2016-11-24T00:00:00"/>
    <x v="84"/>
    <x v="30"/>
    <m/>
    <m/>
    <m/>
    <m/>
    <m/>
    <m/>
    <m/>
    <m/>
    <m/>
    <m/>
  </r>
  <r>
    <d v="2016-11-25T00:00:00"/>
    <x v="85"/>
    <x v="30"/>
    <m/>
    <m/>
    <m/>
    <m/>
    <m/>
    <m/>
    <m/>
    <m/>
    <m/>
    <m/>
  </r>
  <r>
    <d v="2016-11-26T00:00:00"/>
    <x v="87"/>
    <x v="30"/>
    <m/>
    <m/>
    <m/>
    <m/>
    <m/>
    <m/>
    <m/>
    <m/>
    <m/>
    <m/>
  </r>
  <r>
    <d v="2016-11-27T00:00:00"/>
    <x v="88"/>
    <x v="30"/>
    <m/>
    <m/>
    <m/>
    <m/>
    <m/>
    <m/>
    <m/>
    <m/>
    <m/>
    <m/>
  </r>
  <r>
    <d v="2016-11-28T00:00:00"/>
    <x v="89"/>
    <x v="30"/>
    <m/>
    <m/>
    <m/>
    <m/>
    <m/>
    <m/>
    <m/>
    <m/>
    <m/>
    <m/>
  </r>
  <r>
    <d v="2016-11-29T00:00:00"/>
    <x v="90"/>
    <x v="30"/>
    <m/>
    <m/>
    <m/>
    <m/>
    <m/>
    <m/>
    <m/>
    <m/>
    <m/>
    <m/>
  </r>
  <r>
    <d v="2016-11-30T00:00:00"/>
    <x v="91"/>
    <x v="30"/>
    <m/>
    <m/>
    <m/>
    <m/>
    <m/>
    <m/>
    <m/>
    <m/>
    <m/>
    <m/>
  </r>
  <r>
    <d v="2017-07-31T00:00:00"/>
    <x v="109"/>
    <x v="31"/>
    <n v="35"/>
    <n v="0"/>
    <n v="2"/>
    <n v="5"/>
    <n v="29"/>
    <n v="2"/>
    <n v="422.5"/>
    <n v="123515"/>
    <n v="11903"/>
    <m/>
  </r>
  <r>
    <d v="2017-08-01T00:00:00"/>
    <x v="110"/>
    <x v="31"/>
    <n v="2"/>
    <n v="0"/>
    <n v="0"/>
    <n v="0"/>
    <n v="6"/>
    <n v="0"/>
    <n v="18"/>
    <n v="138.51"/>
    <n v="63.46"/>
    <m/>
  </r>
  <r>
    <d v="2017-08-02T00:00:00"/>
    <x v="111"/>
    <x v="31"/>
    <n v="0"/>
    <n v="0"/>
    <n v="0"/>
    <n v="0"/>
    <n v="3"/>
    <n v="0"/>
    <n v="8"/>
    <n v="107.65"/>
    <n v="49.32"/>
    <m/>
  </r>
  <r>
    <d v="2017-08-03T00:00:00"/>
    <x v="112"/>
    <x v="31"/>
    <n v="1"/>
    <n v="0"/>
    <n v="0"/>
    <n v="0"/>
    <n v="1"/>
    <n v="0"/>
    <n v="8"/>
    <n v="56.230000000000004"/>
    <n v="25.759999999999998"/>
    <m/>
  </r>
  <r>
    <d v="2017-08-04T00:00:00"/>
    <x v="113"/>
    <x v="31"/>
    <n v="0"/>
    <n v="0"/>
    <n v="0"/>
    <n v="0"/>
    <n v="2"/>
    <n v="0"/>
    <n v="13"/>
    <n v="58.28"/>
    <n v="26.700000000000003"/>
    <m/>
  </r>
  <r>
    <d v="2017-08-05T00:00:00"/>
    <x v="114"/>
    <x v="31"/>
    <n v="0"/>
    <n v="0"/>
    <n v="0"/>
    <n v="0"/>
    <n v="0"/>
    <n v="0"/>
    <n v="19"/>
    <n v="53.48"/>
    <n v="24.5"/>
    <m/>
  </r>
  <r>
    <d v="2017-08-06T00:00:00"/>
    <x v="115"/>
    <x v="31"/>
    <n v="2"/>
    <n v="0"/>
    <n v="0"/>
    <n v="0"/>
    <n v="6"/>
    <n v="0"/>
    <n v="33"/>
    <n v="51.43"/>
    <n v="23.560000000000002"/>
    <m/>
  </r>
  <r>
    <d v="2017-08-07T00:00:00"/>
    <x v="116"/>
    <x v="31"/>
    <n v="3"/>
    <n v="0"/>
    <n v="0"/>
    <n v="0"/>
    <n v="7"/>
    <n v="1"/>
    <n v="42"/>
    <n v="187.20000000000002"/>
    <n v="85.78"/>
    <m/>
  </r>
  <r>
    <d v="2017-08-08T00:00:00"/>
    <x v="117"/>
    <x v="31"/>
    <n v="4"/>
    <n v="0"/>
    <n v="0"/>
    <n v="1"/>
    <n v="7"/>
    <n v="0"/>
    <n v="23"/>
    <n v="313.36"/>
    <n v="143.57999999999998"/>
    <m/>
  </r>
  <r>
    <d v="2017-08-09T00:00:00"/>
    <x v="118"/>
    <x v="31"/>
    <n v="4"/>
    <n v="0"/>
    <n v="0"/>
    <n v="0"/>
    <n v="3"/>
    <n v="0"/>
    <n v="22"/>
    <n v="214.61999999999998"/>
    <n v="98.34"/>
    <m/>
  </r>
  <r>
    <d v="2017-08-10T00:00:00"/>
    <x v="119"/>
    <x v="31"/>
    <n v="9"/>
    <n v="1"/>
    <n v="0"/>
    <n v="0"/>
    <n v="3"/>
    <n v="0"/>
    <n v="21"/>
    <n v="146.74"/>
    <n v="67.240000000000009"/>
    <m/>
  </r>
  <r>
    <d v="2017-08-11T00:00:00"/>
    <x v="120"/>
    <x v="31"/>
    <n v="24"/>
    <n v="0"/>
    <n v="0"/>
    <n v="0"/>
    <n v="2"/>
    <n v="0"/>
    <n v="24"/>
    <n v="127.53999999999999"/>
    <n v="58.44"/>
    <m/>
  </r>
  <r>
    <d v="2017-08-12T00:00:00"/>
    <x v="121"/>
    <x v="31"/>
    <n v="20"/>
    <n v="2"/>
    <n v="0"/>
    <n v="0"/>
    <n v="9"/>
    <n v="0"/>
    <n v="23"/>
    <n v="100.79999999999998"/>
    <n v="46.18"/>
    <m/>
  </r>
  <r>
    <d v="2017-08-13T00:00:00"/>
    <x v="122"/>
    <x v="31"/>
    <n v="23"/>
    <n v="2"/>
    <n v="0"/>
    <n v="0"/>
    <n v="29"/>
    <n v="0"/>
    <n v="21"/>
    <n v="57.600000000000009"/>
    <n v="26.400000000000002"/>
    <m/>
  </r>
  <r>
    <d v="2017-08-14T00:00:00"/>
    <x v="92"/>
    <x v="31"/>
    <n v="28"/>
    <n v="1"/>
    <n v="0"/>
    <n v="1"/>
    <n v="56"/>
    <n v="0"/>
    <n v="24"/>
    <n v="27.43"/>
    <n v="12.559999999999999"/>
    <m/>
  </r>
  <r>
    <d v="2017-08-15T00:00:00"/>
    <x v="93"/>
    <x v="31"/>
    <n v="14"/>
    <n v="7"/>
    <n v="0"/>
    <n v="0"/>
    <n v="23"/>
    <n v="6"/>
    <n v="16"/>
    <n v="32.230000000000004"/>
    <n v="14.76"/>
    <m/>
  </r>
  <r>
    <d v="2017-08-16T00:00:00"/>
    <x v="94"/>
    <x v="31"/>
    <n v="52"/>
    <n v="2"/>
    <n v="0"/>
    <n v="0"/>
    <n v="35"/>
    <n v="2"/>
    <n v="28"/>
    <n v="71.31"/>
    <n v="32.68"/>
    <m/>
  </r>
  <r>
    <d v="2017-08-17T00:00:00"/>
    <x v="95"/>
    <x v="31"/>
    <n v="25"/>
    <n v="6"/>
    <n v="0"/>
    <n v="0"/>
    <n v="106"/>
    <n v="4"/>
    <n v="22"/>
    <n v="75.430000000000007"/>
    <n v="34.56"/>
    <m/>
  </r>
  <r>
    <d v="2017-08-18T00:00:00"/>
    <x v="96"/>
    <x v="31"/>
    <n v="33"/>
    <n v="16"/>
    <n v="0"/>
    <n v="0"/>
    <n v="77"/>
    <n v="6"/>
    <n v="18"/>
    <n v="56.230000000000004"/>
    <n v="25.759999999999998"/>
    <m/>
  </r>
  <r>
    <d v="2017-08-19T00:00:00"/>
    <x v="97"/>
    <x v="31"/>
    <n v="26"/>
    <n v="18"/>
    <n v="0"/>
    <n v="0"/>
    <n v="51"/>
    <n v="9"/>
    <n v="31"/>
    <n v="33.6"/>
    <n v="15.399999999999999"/>
    <m/>
  </r>
  <r>
    <d v="2017-08-20T00:00:00"/>
    <x v="98"/>
    <x v="31"/>
    <n v="58"/>
    <n v="25"/>
    <n v="0"/>
    <n v="0"/>
    <n v="84"/>
    <n v="10"/>
    <n v="31"/>
    <n v="52.11"/>
    <n v="23.88"/>
    <m/>
  </r>
  <r>
    <d v="2017-08-21T00:00:00"/>
    <x v="99"/>
    <x v="31"/>
    <n v="42"/>
    <n v="23"/>
    <n v="0"/>
    <n v="2"/>
    <n v="75"/>
    <n v="7"/>
    <n v="29"/>
    <n v="32.910000000000004"/>
    <n v="15.08"/>
    <m/>
  </r>
  <r>
    <d v="2017-08-22T00:00:00"/>
    <x v="100"/>
    <x v="31"/>
    <n v="41"/>
    <n v="16"/>
    <n v="0"/>
    <n v="0"/>
    <n v="63"/>
    <n v="12"/>
    <n v="30"/>
    <n v="35.659999999999997"/>
    <n v="16.34"/>
    <m/>
  </r>
  <r>
    <d v="2017-08-23T00:00:00"/>
    <x v="101"/>
    <x v="31"/>
    <n v="33"/>
    <n v="24"/>
    <n v="0"/>
    <n v="0"/>
    <n v="71"/>
    <n v="20"/>
    <n v="30"/>
    <n v="28.11"/>
    <n v="12.879999999999999"/>
    <m/>
  </r>
  <r>
    <d v="2017-08-24T00:00:00"/>
    <x v="102"/>
    <x v="31"/>
    <n v="46"/>
    <n v="47"/>
    <n v="0"/>
    <n v="0"/>
    <n v="72"/>
    <n v="33"/>
    <n v="21"/>
    <n v="34.299999999999997"/>
    <n v="15.719999999999999"/>
    <m/>
  </r>
  <r>
    <d v="2017-08-25T00:00:00"/>
    <x v="103"/>
    <x v="31"/>
    <n v="50"/>
    <n v="40"/>
    <n v="0"/>
    <n v="0"/>
    <n v="46"/>
    <n v="24"/>
    <n v="14"/>
    <n v="13.71"/>
    <n v="6.2799999999999994"/>
    <m/>
  </r>
  <r>
    <d v="2017-08-26T00:00:00"/>
    <x v="104"/>
    <x v="31"/>
    <n v="107"/>
    <n v="54"/>
    <n v="0"/>
    <n v="0"/>
    <n v="80"/>
    <n v="7"/>
    <n v="7"/>
    <n v="13.029999999999998"/>
    <n v="5.96"/>
    <m/>
  </r>
  <r>
    <d v="2017-08-27T00:00:00"/>
    <x v="105"/>
    <x v="31"/>
    <n v="137"/>
    <n v="70"/>
    <n v="0"/>
    <n v="0"/>
    <n v="205"/>
    <n v="55"/>
    <n v="24"/>
    <n v="15.770000000000001"/>
    <n v="7.2200000000000006"/>
    <m/>
  </r>
  <r>
    <d v="2017-08-28T00:00:00"/>
    <x v="106"/>
    <x v="31"/>
    <n v="89"/>
    <n v="47"/>
    <n v="0"/>
    <n v="0"/>
    <n v="174"/>
    <n v="67"/>
    <n v="18"/>
    <n v="18.509999999999998"/>
    <n v="8.48"/>
    <m/>
  </r>
  <r>
    <d v="2017-08-29T00:00:00"/>
    <x v="107"/>
    <x v="31"/>
    <n v="61"/>
    <n v="62"/>
    <n v="0"/>
    <n v="0"/>
    <n v="103"/>
    <n v="56"/>
    <n v="13"/>
    <n v="10.970000000000002"/>
    <n v="5.0200000000000005"/>
    <m/>
  </r>
  <r>
    <d v="2017-08-30T00:00:00"/>
    <x v="108"/>
    <x v="31"/>
    <n v="66"/>
    <n v="72"/>
    <n v="0"/>
    <n v="0"/>
    <n v="113"/>
    <n v="90"/>
    <n v="15"/>
    <n v="14.400000000000002"/>
    <n v="6.6000000000000005"/>
    <m/>
  </r>
  <r>
    <d v="2017-08-31T00:00:00"/>
    <x v="86"/>
    <x v="31"/>
    <n v="259"/>
    <n v="144"/>
    <n v="0"/>
    <n v="0"/>
    <n v="196"/>
    <n v="82"/>
    <n v="8"/>
    <n v="10.29"/>
    <n v="4.72"/>
    <m/>
  </r>
  <r>
    <d v="2017-09-01T00:00:00"/>
    <x v="80"/>
    <x v="31"/>
    <n v="349"/>
    <n v="76"/>
    <n v="0"/>
    <n v="0"/>
    <n v="398"/>
    <n v="115"/>
    <n v="14"/>
    <n v="13.029999999999998"/>
    <n v="5.96"/>
    <m/>
  </r>
  <r>
    <d v="2017-09-02T00:00:00"/>
    <x v="75"/>
    <x v="31"/>
    <n v="185"/>
    <n v="59"/>
    <n v="0"/>
    <n v="0"/>
    <n v="299"/>
    <n v="72"/>
    <n v="12"/>
    <n v="7.5399999999999991"/>
    <n v="3.46"/>
    <m/>
  </r>
  <r>
    <d v="2017-09-03T00:00:00"/>
    <x v="76"/>
    <x v="31"/>
    <n v="173"/>
    <n v="51"/>
    <n v="0"/>
    <n v="0"/>
    <n v="379"/>
    <n v="132"/>
    <n v="14"/>
    <n v="13.029999999999998"/>
    <n v="5.96"/>
    <m/>
  </r>
  <r>
    <d v="2017-09-04T00:00:00"/>
    <x v="77"/>
    <x v="31"/>
    <n v="46"/>
    <n v="32"/>
    <n v="0"/>
    <n v="0"/>
    <n v="285"/>
    <n v="92"/>
    <n v="13"/>
    <n v="8.91"/>
    <n v="4.08"/>
    <m/>
  </r>
  <r>
    <d v="2017-09-05T00:00:00"/>
    <x v="78"/>
    <x v="31"/>
    <n v="59"/>
    <n v="21"/>
    <n v="0"/>
    <n v="0"/>
    <n v="302"/>
    <n v="167"/>
    <n v="12"/>
    <n v="17.829999999999998"/>
    <n v="8.16"/>
    <m/>
  </r>
  <r>
    <d v="2017-09-06T00:00:00"/>
    <x v="79"/>
    <x v="31"/>
    <n v="15"/>
    <n v="24"/>
    <n v="0"/>
    <n v="0"/>
    <n v="137"/>
    <n v="77"/>
    <n v="9"/>
    <n v="13.71"/>
    <n v="6.2799999999999994"/>
    <m/>
  </r>
  <r>
    <d v="2017-09-07T00:00:00"/>
    <x v="71"/>
    <x v="31"/>
    <n v="56"/>
    <n v="47"/>
    <n v="0"/>
    <n v="0"/>
    <n v="114"/>
    <n v="125"/>
    <n v="8"/>
    <n v="10.29"/>
    <n v="4.72"/>
    <m/>
  </r>
  <r>
    <d v="2017-09-08T00:00:00"/>
    <x v="72"/>
    <x v="31"/>
    <n v="109"/>
    <n v="223"/>
    <n v="0"/>
    <n v="0"/>
    <n v="102"/>
    <n v="106"/>
    <n v="13"/>
    <n v="3.43"/>
    <n v="1.58"/>
    <m/>
  </r>
  <r>
    <d v="2017-09-09T00:00:00"/>
    <x v="73"/>
    <x v="31"/>
    <n v="237"/>
    <n v="204"/>
    <n v="0"/>
    <n v="1"/>
    <n v="299"/>
    <n v="169"/>
    <n v="5"/>
    <n v="0.69"/>
    <n v="0.32"/>
    <m/>
  </r>
  <r>
    <d v="2017-09-10T00:00:00"/>
    <x v="74"/>
    <x v="31"/>
    <n v="295"/>
    <n v="137"/>
    <n v="0"/>
    <n v="0"/>
    <n v="821"/>
    <n v="135"/>
    <n v="11"/>
    <n v="2.06"/>
    <n v="0.94000000000000006"/>
    <m/>
  </r>
  <r>
    <d v="2017-09-11T00:00:00"/>
    <x v="68"/>
    <x v="31"/>
    <n v="455"/>
    <n v="224"/>
    <n v="0"/>
    <n v="0"/>
    <n v="954"/>
    <n v="285"/>
    <n v="4"/>
    <n v="4.1099999999999994"/>
    <n v="1.8800000000000001"/>
    <m/>
  </r>
  <r>
    <d v="2017-09-12T00:00:00"/>
    <x v="69"/>
    <x v="31"/>
    <n v="603"/>
    <n v="281"/>
    <n v="0"/>
    <n v="0"/>
    <n v="803"/>
    <n v="260"/>
    <n v="11"/>
    <n v="3.43"/>
    <n v="1.58"/>
    <m/>
  </r>
  <r>
    <d v="2017-09-13T00:00:00"/>
    <x v="70"/>
    <x v="31"/>
    <n v="837"/>
    <n v="444"/>
    <n v="0"/>
    <n v="6"/>
    <n v="447"/>
    <n v="162"/>
    <n v="0"/>
    <n v="4.1099999999999994"/>
    <n v="1.8800000000000001"/>
    <m/>
  </r>
  <r>
    <d v="2017-09-14T00:00:00"/>
    <x v="67"/>
    <x v="31"/>
    <n v="892"/>
    <n v="272"/>
    <n v="0"/>
    <n v="0"/>
    <n v="714"/>
    <n v="250"/>
    <n v="16"/>
    <n v="0"/>
    <n v="0"/>
    <m/>
  </r>
  <r>
    <d v="2017-09-15T00:00:00"/>
    <x v="63"/>
    <x v="31"/>
    <n v="872"/>
    <n v="357"/>
    <n v="0"/>
    <n v="0"/>
    <n v="691"/>
    <n v="205"/>
    <n v="5"/>
    <n v="3.43"/>
    <n v="1.58"/>
    <m/>
  </r>
  <r>
    <d v="2017-09-16T00:00:00"/>
    <x v="64"/>
    <x v="31"/>
    <n v="810"/>
    <n v="286"/>
    <n v="0"/>
    <n v="0"/>
    <n v="497"/>
    <n v="207"/>
    <n v="1"/>
    <n v="0.69"/>
    <n v="0.32"/>
    <m/>
  </r>
  <r>
    <d v="2017-09-17T00:00:00"/>
    <x v="65"/>
    <x v="31"/>
    <n v="641"/>
    <n v="208"/>
    <n v="0"/>
    <n v="1"/>
    <n v="563"/>
    <n v="251"/>
    <n v="3"/>
    <n v="1.3699999999999999"/>
    <n v="0.62"/>
    <m/>
  </r>
  <r>
    <d v="2017-09-18T00:00:00"/>
    <x v="0"/>
    <x v="31"/>
    <n v="931"/>
    <n v="267"/>
    <n v="0"/>
    <n v="2"/>
    <n v="620"/>
    <n v="192"/>
    <n v="2"/>
    <n v="0.69"/>
    <n v="0.32"/>
    <m/>
  </r>
  <r>
    <d v="2017-09-19T00:00:00"/>
    <x v="1"/>
    <x v="31"/>
    <n v="832"/>
    <n v="241"/>
    <n v="0"/>
    <n v="0"/>
    <n v="708"/>
    <n v="235"/>
    <n v="3"/>
    <n v="4.1099999999999994"/>
    <n v="1.8800000000000001"/>
    <m/>
  </r>
  <r>
    <d v="2017-09-20T00:00:00"/>
    <x v="2"/>
    <x v="31"/>
    <n v="906"/>
    <n v="219"/>
    <n v="0"/>
    <n v="1"/>
    <n v="743"/>
    <n v="344"/>
    <n v="5"/>
    <n v="3.43"/>
    <n v="1.58"/>
    <m/>
  </r>
  <r>
    <d v="2017-09-21T00:00:00"/>
    <x v="3"/>
    <x v="31"/>
    <n v="919"/>
    <n v="200"/>
    <n v="0"/>
    <n v="1"/>
    <n v="776"/>
    <n v="338"/>
    <n v="7"/>
    <n v="2.06"/>
    <n v="0.94000000000000006"/>
    <m/>
  </r>
  <r>
    <d v="2017-09-22T00:00:00"/>
    <x v="4"/>
    <x v="31"/>
    <n v="875"/>
    <n v="160"/>
    <n v="1"/>
    <n v="0"/>
    <n v="473"/>
    <n v="212"/>
    <n v="7"/>
    <n v="0"/>
    <n v="0"/>
    <m/>
  </r>
  <r>
    <d v="2017-09-23T00:00:00"/>
    <x v="5"/>
    <x v="31"/>
    <n v="889"/>
    <n v="182"/>
    <n v="1"/>
    <n v="0"/>
    <n v="574"/>
    <n v="211"/>
    <n v="4"/>
    <n v="0.69"/>
    <n v="0.32"/>
    <m/>
  </r>
  <r>
    <d v="2017-09-24T00:00:00"/>
    <x v="6"/>
    <x v="31"/>
    <n v="784"/>
    <n v="174"/>
    <n v="1"/>
    <n v="0"/>
    <n v="574"/>
    <n v="239"/>
    <n v="2"/>
    <n v="2.06"/>
    <n v="0.94000000000000006"/>
    <m/>
  </r>
  <r>
    <d v="2017-09-25T00:00:00"/>
    <x v="7"/>
    <x v="31"/>
    <n v="696"/>
    <n v="129"/>
    <n v="0"/>
    <n v="0"/>
    <n v="543"/>
    <n v="199"/>
    <n v="2"/>
    <n v="0"/>
    <n v="0"/>
    <m/>
  </r>
  <r>
    <d v="2017-09-26T00:00:00"/>
    <x v="8"/>
    <x v="31"/>
    <n v="565"/>
    <n v="93"/>
    <n v="4"/>
    <n v="0"/>
    <n v="521"/>
    <n v="208"/>
    <n v="8"/>
    <n v="0"/>
    <n v="0"/>
    <m/>
  </r>
  <r>
    <d v="2017-09-27T00:00:00"/>
    <x v="9"/>
    <x v="31"/>
    <n v="499"/>
    <n v="73"/>
    <n v="0"/>
    <n v="0"/>
    <n v="634"/>
    <n v="197"/>
    <n v="2"/>
    <n v="0"/>
    <n v="0"/>
    <m/>
  </r>
  <r>
    <d v="2017-09-28T00:00:00"/>
    <x v="10"/>
    <x v="31"/>
    <n v="295"/>
    <n v="65"/>
    <n v="1"/>
    <n v="1"/>
    <n v="428"/>
    <n v="179"/>
    <n v="4"/>
    <n v="1.3699999999999999"/>
    <n v="0.62"/>
    <m/>
  </r>
  <r>
    <d v="2017-09-29T00:00:00"/>
    <x v="11"/>
    <x v="31"/>
    <n v="293"/>
    <n v="62"/>
    <n v="0"/>
    <n v="0"/>
    <n v="462"/>
    <n v="135"/>
    <n v="4"/>
    <n v="0.69"/>
    <n v="0.32"/>
    <m/>
  </r>
  <r>
    <d v="2017-09-30T00:00:00"/>
    <x v="12"/>
    <x v="31"/>
    <n v="404"/>
    <n v="36"/>
    <n v="2"/>
    <n v="0"/>
    <n v="597"/>
    <n v="89"/>
    <n v="2"/>
    <n v="0.69"/>
    <n v="0.32"/>
    <m/>
  </r>
  <r>
    <d v="2017-10-01T00:00:00"/>
    <x v="13"/>
    <x v="31"/>
    <n v="194"/>
    <n v="46"/>
    <n v="0"/>
    <n v="0"/>
    <n v="843"/>
    <n v="133"/>
    <n v="2"/>
    <n v="0"/>
    <n v="0"/>
    <m/>
  </r>
  <r>
    <d v="2017-10-02T00:00:00"/>
    <x v="14"/>
    <x v="31"/>
    <n v="195"/>
    <n v="30"/>
    <n v="0"/>
    <n v="1"/>
    <n v="831"/>
    <n v="147"/>
    <n v="6"/>
    <n v="0"/>
    <n v="0"/>
    <m/>
  </r>
  <r>
    <d v="2017-10-03T00:00:00"/>
    <x v="15"/>
    <x v="31"/>
    <n v="148"/>
    <n v="24"/>
    <n v="0"/>
    <n v="2"/>
    <n v="886"/>
    <n v="158"/>
    <n v="0"/>
    <n v="0"/>
    <n v="0"/>
    <m/>
  </r>
  <r>
    <d v="2017-10-04T00:00:00"/>
    <x v="16"/>
    <x v="31"/>
    <n v="149"/>
    <n v="31"/>
    <n v="1"/>
    <n v="0"/>
    <n v="678"/>
    <n v="131"/>
    <n v="2"/>
    <n v="0.69"/>
    <n v="0.32"/>
    <m/>
  </r>
  <r>
    <d v="2017-10-05T00:00:00"/>
    <x v="17"/>
    <x v="31"/>
    <n v="299"/>
    <n v="35"/>
    <n v="0"/>
    <n v="0"/>
    <n v="601"/>
    <n v="123"/>
    <n v="8"/>
    <n v="0.69"/>
    <n v="0.32"/>
    <m/>
  </r>
  <r>
    <d v="2017-10-06T00:00:00"/>
    <x v="18"/>
    <x v="31"/>
    <n v="181"/>
    <n v="26"/>
    <n v="0"/>
    <n v="0"/>
    <n v="745"/>
    <n v="141"/>
    <n v="0"/>
    <n v="0"/>
    <n v="0"/>
    <m/>
  </r>
  <r>
    <d v="2017-10-07T00:00:00"/>
    <x v="19"/>
    <x v="31"/>
    <n v="185"/>
    <n v="20"/>
    <n v="0"/>
    <n v="0"/>
    <n v="806"/>
    <n v="77"/>
    <n v="1"/>
    <n v="0"/>
    <n v="0"/>
    <m/>
  </r>
  <r>
    <d v="2017-10-08T00:00:00"/>
    <x v="20"/>
    <x v="31"/>
    <n v="130"/>
    <n v="5"/>
    <n v="0"/>
    <n v="2"/>
    <n v="761"/>
    <n v="47"/>
    <n v="2"/>
    <n v="0.69"/>
    <n v="0.32"/>
    <m/>
  </r>
  <r>
    <d v="2017-10-09T00:00:00"/>
    <x v="21"/>
    <x v="31"/>
    <n v="196"/>
    <n v="38"/>
    <n v="0"/>
    <n v="0"/>
    <n v="868"/>
    <n v="121"/>
    <n v="0"/>
    <n v="1.3699999999999999"/>
    <n v="0.62"/>
    <m/>
  </r>
  <r>
    <d v="2017-10-10T00:00:00"/>
    <x v="22"/>
    <x v="31"/>
    <n v="68"/>
    <n v="22"/>
    <n v="0"/>
    <n v="2"/>
    <n v="941"/>
    <n v="162"/>
    <n v="5"/>
    <n v="0.69"/>
    <n v="0.32"/>
    <m/>
  </r>
  <r>
    <d v="2017-10-11T00:00:00"/>
    <x v="23"/>
    <x v="31"/>
    <n v="157"/>
    <n v="41"/>
    <n v="0"/>
    <n v="1"/>
    <n v="947"/>
    <n v="136"/>
    <n v="3"/>
    <n v="0"/>
    <n v="0"/>
    <m/>
  </r>
  <r>
    <d v="2017-10-12T00:00:00"/>
    <x v="24"/>
    <x v="31"/>
    <n v="119"/>
    <n v="22"/>
    <n v="0"/>
    <n v="0"/>
    <n v="1071"/>
    <n v="151"/>
    <n v="2"/>
    <n v="0"/>
    <n v="0"/>
    <m/>
  </r>
  <r>
    <d v="2017-10-13T00:00:00"/>
    <x v="25"/>
    <x v="31"/>
    <n v="112.74"/>
    <n v="22.16"/>
    <n v="0"/>
    <n v="0.33"/>
    <n v="1040.43"/>
    <n v="150.34"/>
    <n v="3.84"/>
    <n v="0"/>
    <n v="0"/>
    <m/>
  </r>
  <r>
    <d v="2017-10-14T00:00:00"/>
    <x v="26"/>
    <x v="31"/>
    <n v="106.51"/>
    <n v="22.34"/>
    <n v="0"/>
    <n v="0.67"/>
    <n v="1009.82"/>
    <n v="149.66"/>
    <n v="5.66"/>
    <n v="0.69"/>
    <n v="0.32"/>
    <m/>
  </r>
  <r>
    <d v="2017-10-15T00:00:00"/>
    <x v="27"/>
    <x v="31"/>
    <n v="100.25"/>
    <n v="22.5"/>
    <n v="0"/>
    <n v="1"/>
    <n v="979.25"/>
    <n v="149"/>
    <n v="7.5"/>
    <n v="0.69"/>
    <n v="0.32"/>
    <m/>
  </r>
  <r>
    <d v="2017-10-16T00:00:00"/>
    <x v="28"/>
    <x v="31"/>
    <n v="36"/>
    <n v="6"/>
    <n v="0"/>
    <n v="0"/>
    <n v="1088"/>
    <n v="136"/>
    <n v="4"/>
    <n v="0"/>
    <n v="0"/>
    <m/>
  </r>
  <r>
    <d v="2017-10-17T00:00:00"/>
    <x v="29"/>
    <x v="31"/>
    <n v="383"/>
    <n v="48"/>
    <n v="0"/>
    <n v="1"/>
    <n v="1473"/>
    <n v="306"/>
    <n v="1"/>
    <n v="4.8"/>
    <n v="2.2000000000000002"/>
    <m/>
  </r>
  <r>
    <d v="2017-10-18T00:00:00"/>
    <x v="30"/>
    <x v="31"/>
    <n v="304"/>
    <n v="27"/>
    <n v="0"/>
    <n v="1"/>
    <n v="765"/>
    <n v="109"/>
    <n v="3"/>
    <n v="0.69"/>
    <n v="0.32"/>
    <m/>
  </r>
  <r>
    <d v="2017-10-19T00:00:00"/>
    <x v="31"/>
    <x v="31"/>
    <n v="184"/>
    <n v="12"/>
    <n v="0"/>
    <n v="0"/>
    <n v="813"/>
    <n v="44"/>
    <n v="8"/>
    <n v="0"/>
    <n v="0"/>
    <m/>
  </r>
  <r>
    <d v="2017-10-20T00:00:00"/>
    <x v="32"/>
    <x v="31"/>
    <n v="195"/>
    <n v="17"/>
    <n v="0"/>
    <n v="1"/>
    <n v="725"/>
    <n v="70"/>
    <n v="16"/>
    <n v="0"/>
    <n v="0"/>
    <m/>
  </r>
  <r>
    <d v="2017-10-21T00:00:00"/>
    <x v="33"/>
    <x v="31"/>
    <n v="99"/>
    <n v="3"/>
    <n v="0"/>
    <n v="3"/>
    <n v="1677"/>
    <n v="161"/>
    <n v="12"/>
    <n v="0"/>
    <n v="0"/>
    <m/>
  </r>
  <r>
    <d v="2017-10-22T00:00:00"/>
    <x v="34"/>
    <x v="31"/>
    <n v="113"/>
    <n v="9"/>
    <n v="0"/>
    <n v="0"/>
    <n v="857"/>
    <n v="82"/>
    <n v="8"/>
    <n v="0.69"/>
    <n v="0.32"/>
    <m/>
  </r>
  <r>
    <d v="2017-10-23T00:00:00"/>
    <x v="35"/>
    <x v="31"/>
    <n v="84"/>
    <n v="6"/>
    <n v="0"/>
    <n v="0"/>
    <n v="468"/>
    <n v="26"/>
    <n v="10"/>
    <n v="0"/>
    <n v="0"/>
    <m/>
  </r>
  <r>
    <d v="2017-10-24T00:00:00"/>
    <x v="36"/>
    <x v="31"/>
    <n v="103"/>
    <n v="11"/>
    <n v="0"/>
    <n v="0"/>
    <n v="629"/>
    <n v="57"/>
    <n v="11"/>
    <n v="1.3699999999999999"/>
    <n v="0.62"/>
    <m/>
  </r>
  <r>
    <d v="2017-10-25T00:00:00"/>
    <x v="37"/>
    <x v="31"/>
    <n v="34"/>
    <n v="2"/>
    <n v="0"/>
    <n v="0"/>
    <n v="369"/>
    <n v="48"/>
    <n v="7"/>
    <n v="0"/>
    <n v="0"/>
    <m/>
  </r>
  <r>
    <d v="2017-10-26T00:00:00"/>
    <x v="38"/>
    <x v="31"/>
    <n v="41"/>
    <n v="10"/>
    <n v="0"/>
    <n v="0"/>
    <n v="339"/>
    <n v="31"/>
    <n v="16"/>
    <n v="1.3699999999999999"/>
    <n v="0.62"/>
    <m/>
  </r>
  <r>
    <d v="2017-10-27T00:00:00"/>
    <x v="39"/>
    <x v="31"/>
    <n v="31"/>
    <n v="4"/>
    <n v="0"/>
    <n v="0"/>
    <n v="286"/>
    <n v="27"/>
    <n v="8"/>
    <n v="0"/>
    <n v="0"/>
    <m/>
  </r>
  <r>
    <d v="2017-10-28T00:00:00"/>
    <x v="40"/>
    <x v="31"/>
    <n v="23"/>
    <n v="6"/>
    <n v="0"/>
    <n v="0"/>
    <n v="282"/>
    <n v="38"/>
    <n v="10"/>
    <n v="0"/>
    <n v="0"/>
    <m/>
  </r>
  <r>
    <d v="2017-10-29T00:00:00"/>
    <x v="41"/>
    <x v="31"/>
    <n v="30"/>
    <n v="1"/>
    <n v="0"/>
    <n v="0"/>
    <n v="268"/>
    <n v="34"/>
    <n v="6"/>
    <n v="0"/>
    <n v="0"/>
    <m/>
  </r>
  <r>
    <d v="2017-10-30T00:00:00"/>
    <x v="42"/>
    <x v="31"/>
    <n v="14"/>
    <n v="0"/>
    <n v="0"/>
    <n v="0"/>
    <n v="95"/>
    <n v="27"/>
    <n v="1"/>
    <n v="0"/>
    <n v="0"/>
    <m/>
  </r>
  <r>
    <d v="2017-10-31T00:00:00"/>
    <x v="43"/>
    <x v="31"/>
    <n v="8"/>
    <n v="0"/>
    <n v="0"/>
    <n v="0"/>
    <n v="35"/>
    <n v="9.5"/>
    <n v="0"/>
    <n v="0"/>
    <n v="0"/>
    <m/>
  </r>
  <r>
    <d v="2017-11-01T00:00:00"/>
    <x v="44"/>
    <x v="31"/>
    <n v="125"/>
    <n v="4"/>
    <n v="0"/>
    <n v="0"/>
    <n v="575"/>
    <n v="98"/>
    <n v="8"/>
    <n v="0"/>
    <n v="0"/>
    <m/>
  </r>
  <r>
    <d v="2017-11-02T00:00:00"/>
    <x v="45"/>
    <x v="31"/>
    <n v="5"/>
    <n v="0"/>
    <n v="0"/>
    <n v="0"/>
    <n v="35"/>
    <n v="13"/>
    <n v="2"/>
    <n v="0"/>
    <n v="0"/>
    <m/>
  </r>
  <r>
    <d v="2017-11-03T00:00:00"/>
    <x v="46"/>
    <x v="31"/>
    <n v="9"/>
    <n v="0"/>
    <n v="0"/>
    <n v="0"/>
    <n v="8"/>
    <n v="0"/>
    <n v="0"/>
    <n v="0"/>
    <n v="0"/>
    <m/>
  </r>
  <r>
    <d v="2017-11-04T00:00:00"/>
    <x v="47"/>
    <x v="31"/>
    <n v="9.5299999999999994"/>
    <n v="1.54"/>
    <n v="0"/>
    <n v="0"/>
    <n v="38.69"/>
    <n v="6.65"/>
    <n v="2.65"/>
    <n v="0"/>
    <n v="0"/>
    <m/>
  </r>
  <r>
    <d v="2017-11-05T00:00:00"/>
    <x v="48"/>
    <x v="31"/>
    <n v="10.08"/>
    <n v="3.09"/>
    <n v="0"/>
    <n v="0"/>
    <n v="69.430000000000007"/>
    <n v="13.35"/>
    <n v="5.35"/>
    <n v="0"/>
    <n v="0"/>
    <m/>
  </r>
  <r>
    <d v="2017-11-06T00:00:00"/>
    <x v="49"/>
    <x v="31"/>
    <n v="10.64"/>
    <n v="4.62"/>
    <n v="0"/>
    <n v="0"/>
    <n v="100.13"/>
    <n v="20"/>
    <n v="8"/>
    <n v="0"/>
    <n v="0"/>
    <m/>
  </r>
  <r>
    <d v="2017-11-07T00:00:00"/>
    <x v="50"/>
    <x v="31"/>
    <n v="12.45"/>
    <n v="7.95"/>
    <n v="0"/>
    <n v="0"/>
    <n v="84.45"/>
    <n v="16"/>
    <n v="9.4"/>
    <n v="0"/>
    <n v="0"/>
    <m/>
  </r>
  <r>
    <d v="2017-11-08T00:00:00"/>
    <x v="51"/>
    <x v="31"/>
    <n v="14.26"/>
    <n v="11.28"/>
    <n v="0"/>
    <n v="0"/>
    <n v="68.77"/>
    <n v="12"/>
    <n v="10.8"/>
    <n v="0.69"/>
    <n v="0.32"/>
    <m/>
  </r>
  <r>
    <d v="2017-11-09T00:00:00"/>
    <x v="52"/>
    <x v="31"/>
    <n v="16.100000000000001"/>
    <n v="14.6"/>
    <n v="0"/>
    <n v="0"/>
    <n v="53.1"/>
    <n v="8"/>
    <n v="12.2"/>
    <n v="0.69"/>
    <n v="0.32"/>
    <m/>
  </r>
  <r>
    <d v="2017-11-10T00:00:00"/>
    <x v="53"/>
    <x v="31"/>
    <n v="17.940000000000001"/>
    <n v="17.920000000000002"/>
    <n v="0"/>
    <n v="0"/>
    <n v="37.43"/>
    <n v="4"/>
    <n v="13.6"/>
    <n v="0.69"/>
    <n v="0.32"/>
    <m/>
  </r>
  <r>
    <d v="2017-11-11T00:00:00"/>
    <x v="54"/>
    <x v="31"/>
    <n v="16"/>
    <n v="10"/>
    <n v="0"/>
    <n v="0"/>
    <n v="20"/>
    <n v="0"/>
    <n v="15"/>
    <n v="1.3699999999999999"/>
    <n v="0.62"/>
    <m/>
  </r>
  <r>
    <d v="2017-11-12T00:00:00"/>
    <x v="55"/>
    <x v="31"/>
    <n v="86.5"/>
    <n v="5"/>
    <n v="0"/>
    <n v="0"/>
    <n v="11"/>
    <n v="6"/>
    <n v="8.5"/>
    <n v="0"/>
    <n v="0"/>
    <m/>
  </r>
  <r>
    <d v="2017-11-13T00:00:00"/>
    <x v="56"/>
    <x v="31"/>
    <n v="4"/>
    <n v="0"/>
    <n v="0"/>
    <n v="0"/>
    <n v="1"/>
    <n v="0"/>
    <n v="0"/>
    <n v="0"/>
    <n v="0"/>
    <m/>
  </r>
  <r>
    <d v="2017-11-14T00:00:00"/>
    <x v="57"/>
    <x v="31"/>
    <m/>
    <m/>
    <m/>
    <m/>
    <m/>
    <m/>
    <m/>
    <m/>
    <m/>
    <m/>
  </r>
  <r>
    <d v="2017-11-15T00:00:00"/>
    <x v="58"/>
    <x v="31"/>
    <m/>
    <m/>
    <m/>
    <m/>
    <m/>
    <m/>
    <m/>
    <m/>
    <m/>
    <m/>
  </r>
  <r>
    <d v="2017-11-16T00:00:00"/>
    <x v="59"/>
    <x v="31"/>
    <m/>
    <m/>
    <m/>
    <m/>
    <m/>
    <m/>
    <m/>
    <m/>
    <m/>
    <m/>
  </r>
  <r>
    <d v="2017-11-17T00:00:00"/>
    <x v="60"/>
    <x v="31"/>
    <m/>
    <m/>
    <m/>
    <m/>
    <m/>
    <m/>
    <m/>
    <m/>
    <m/>
    <m/>
  </r>
  <r>
    <d v="2017-11-18T00:00:00"/>
    <x v="61"/>
    <x v="31"/>
    <m/>
    <m/>
    <m/>
    <m/>
    <m/>
    <m/>
    <m/>
    <m/>
    <m/>
    <m/>
  </r>
  <r>
    <d v="2017-11-19T00:00:00"/>
    <x v="62"/>
    <x v="31"/>
    <m/>
    <m/>
    <m/>
    <m/>
    <m/>
    <m/>
    <m/>
    <m/>
    <m/>
    <m/>
  </r>
  <r>
    <d v="2017-11-20T00:00:00"/>
    <x v="66"/>
    <x v="31"/>
    <m/>
    <m/>
    <m/>
    <m/>
    <m/>
    <m/>
    <m/>
    <m/>
    <m/>
    <m/>
  </r>
  <r>
    <d v="2017-11-21T00:00:00"/>
    <x v="81"/>
    <x v="31"/>
    <m/>
    <m/>
    <m/>
    <m/>
    <m/>
    <m/>
    <m/>
    <m/>
    <m/>
    <m/>
  </r>
  <r>
    <d v="2017-11-22T00:00:00"/>
    <x v="82"/>
    <x v="31"/>
    <m/>
    <m/>
    <m/>
    <m/>
    <m/>
    <m/>
    <m/>
    <m/>
    <m/>
    <m/>
  </r>
  <r>
    <d v="2017-11-23T00:00:00"/>
    <x v="83"/>
    <x v="31"/>
    <m/>
    <m/>
    <m/>
    <m/>
    <m/>
    <m/>
    <m/>
    <m/>
    <m/>
    <m/>
  </r>
  <r>
    <d v="2017-11-24T00:00:00"/>
    <x v="84"/>
    <x v="31"/>
    <m/>
    <m/>
    <m/>
    <m/>
    <m/>
    <m/>
    <m/>
    <m/>
    <m/>
    <m/>
  </r>
  <r>
    <d v="2017-11-25T00:00:00"/>
    <x v="85"/>
    <x v="31"/>
    <m/>
    <m/>
    <m/>
    <m/>
    <m/>
    <m/>
    <m/>
    <m/>
    <m/>
    <m/>
  </r>
  <r>
    <d v="2017-11-26T00:00:00"/>
    <x v="87"/>
    <x v="31"/>
    <m/>
    <m/>
    <m/>
    <m/>
    <m/>
    <m/>
    <m/>
    <m/>
    <m/>
    <m/>
  </r>
  <r>
    <d v="2017-11-27T00:00:00"/>
    <x v="88"/>
    <x v="31"/>
    <m/>
    <m/>
    <m/>
    <m/>
    <m/>
    <m/>
    <m/>
    <m/>
    <m/>
    <m/>
  </r>
  <r>
    <d v="2017-11-28T00:00:00"/>
    <x v="89"/>
    <x v="31"/>
    <m/>
    <m/>
    <m/>
    <m/>
    <m/>
    <m/>
    <m/>
    <m/>
    <m/>
    <m/>
  </r>
  <r>
    <d v="2017-11-29T00:00:00"/>
    <x v="90"/>
    <x v="31"/>
    <m/>
    <m/>
    <m/>
    <m/>
    <m/>
    <m/>
    <m/>
    <m/>
    <m/>
    <m/>
  </r>
  <r>
    <d v="2017-11-30T00:00:00"/>
    <x v="91"/>
    <x v="31"/>
    <m/>
    <m/>
    <m/>
    <m/>
    <m/>
    <m/>
    <m/>
    <m/>
    <m/>
    <m/>
  </r>
  <r>
    <d v="2018-07-31T00:00:00"/>
    <x v="109"/>
    <x v="32"/>
    <n v="22"/>
    <n v="2"/>
    <n v="0"/>
    <n v="0"/>
    <n v="12"/>
    <n v="0"/>
    <n v="1728"/>
    <n v="35024"/>
    <n v="2060"/>
    <m/>
  </r>
  <r>
    <d v="2018-08-01T00:00:00"/>
    <x v="110"/>
    <x v="32"/>
    <n v="1"/>
    <n v="0"/>
    <n v="0"/>
    <n v="0"/>
    <n v="0"/>
    <n v="0"/>
    <n v="28"/>
    <n v="58.970000000000006"/>
    <n v="6.0200000000000005"/>
    <m/>
  </r>
  <r>
    <d v="2018-08-02T00:00:00"/>
    <x v="111"/>
    <x v="32"/>
    <n v="9"/>
    <n v="4"/>
    <n v="0"/>
    <n v="0"/>
    <n v="2"/>
    <n v="0"/>
    <n v="72"/>
    <n v="91.65"/>
    <n v="9.3500000000000014"/>
    <m/>
  </r>
  <r>
    <d v="2018-08-03T00:00:00"/>
    <x v="112"/>
    <x v="32"/>
    <n v="3"/>
    <n v="1"/>
    <n v="0"/>
    <n v="0"/>
    <n v="3"/>
    <n v="0"/>
    <n v="42"/>
    <n v="46.28"/>
    <n v="4.72"/>
    <m/>
  </r>
  <r>
    <d v="2018-08-04T00:00:00"/>
    <x v="113"/>
    <x v="32"/>
    <n v="4"/>
    <n v="1"/>
    <n v="0"/>
    <n v="0"/>
    <n v="8"/>
    <n v="0"/>
    <n v="28"/>
    <n v="35.380000000000003"/>
    <n v="3.6100000000000003"/>
    <m/>
  </r>
  <r>
    <d v="2018-08-05T00:00:00"/>
    <x v="114"/>
    <x v="32"/>
    <n v="15"/>
    <n v="0"/>
    <n v="0"/>
    <n v="0"/>
    <n v="10"/>
    <n v="0"/>
    <n v="33"/>
    <n v="73.5"/>
    <n v="7.5"/>
    <m/>
  </r>
  <r>
    <d v="2018-08-06T00:00:00"/>
    <x v="115"/>
    <x v="32"/>
    <n v="11"/>
    <n v="0"/>
    <n v="0"/>
    <n v="0"/>
    <n v="1"/>
    <n v="0"/>
    <n v="28"/>
    <n v="41.74"/>
    <n v="4.26"/>
    <m/>
  </r>
  <r>
    <d v="2018-08-07T00:00:00"/>
    <x v="116"/>
    <x v="32"/>
    <n v="5"/>
    <n v="0"/>
    <n v="0"/>
    <n v="1"/>
    <n v="1"/>
    <n v="0"/>
    <n v="16"/>
    <n v="21.77"/>
    <n v="2.2200000000000002"/>
    <m/>
  </r>
  <r>
    <d v="2018-08-08T00:00:00"/>
    <x v="117"/>
    <x v="32"/>
    <n v="1"/>
    <n v="0"/>
    <n v="0"/>
    <n v="0"/>
    <n v="0"/>
    <n v="0"/>
    <n v="14"/>
    <n v="12.7"/>
    <n v="1.3"/>
    <m/>
  </r>
  <r>
    <d v="2018-08-09T00:00:00"/>
    <x v="118"/>
    <x v="32"/>
    <n v="4"/>
    <n v="0"/>
    <n v="0"/>
    <n v="0"/>
    <n v="0"/>
    <n v="0"/>
    <n v="14"/>
    <n v="32.67"/>
    <n v="3.34"/>
    <m/>
  </r>
  <r>
    <d v="2018-08-10T00:00:00"/>
    <x v="119"/>
    <x v="32"/>
    <n v="1"/>
    <n v="0"/>
    <n v="0"/>
    <n v="0"/>
    <n v="2"/>
    <n v="0"/>
    <n v="9"/>
    <n v="9.9799999999999986"/>
    <n v="1.02"/>
    <m/>
  </r>
  <r>
    <d v="2018-08-11T00:00:00"/>
    <x v="120"/>
    <x v="32"/>
    <n v="1"/>
    <n v="0"/>
    <n v="0"/>
    <n v="0"/>
    <n v="0"/>
    <n v="0"/>
    <n v="9"/>
    <n v="17.240000000000002"/>
    <n v="1.7599999999999998"/>
    <m/>
  </r>
  <r>
    <d v="2018-08-12T00:00:00"/>
    <x v="121"/>
    <x v="32"/>
    <n v="13"/>
    <n v="1"/>
    <n v="0"/>
    <n v="0"/>
    <n v="5"/>
    <n v="0"/>
    <n v="20"/>
    <n v="17.240000000000002"/>
    <n v="1.7599999999999998"/>
    <m/>
  </r>
  <r>
    <d v="2018-08-13T00:00:00"/>
    <x v="122"/>
    <x v="32"/>
    <n v="18"/>
    <n v="1"/>
    <n v="0"/>
    <n v="0"/>
    <n v="8"/>
    <n v="0"/>
    <n v="24"/>
    <n v="19.959999999999997"/>
    <n v="2.04"/>
    <m/>
  </r>
  <r>
    <d v="2018-08-14T00:00:00"/>
    <x v="92"/>
    <x v="32"/>
    <n v="13"/>
    <n v="1"/>
    <n v="0"/>
    <n v="0"/>
    <n v="20"/>
    <n v="0"/>
    <n v="9"/>
    <n v="12.7"/>
    <n v="1.3"/>
    <m/>
  </r>
  <r>
    <d v="2018-08-15T00:00:00"/>
    <x v="93"/>
    <x v="32"/>
    <n v="27"/>
    <n v="0"/>
    <n v="0"/>
    <n v="0"/>
    <n v="16"/>
    <n v="0"/>
    <n v="18"/>
    <n v="19.060000000000002"/>
    <n v="1.9500000000000002"/>
    <m/>
  </r>
  <r>
    <d v="2018-08-16T00:00:00"/>
    <x v="94"/>
    <x v="32"/>
    <n v="18"/>
    <n v="5"/>
    <n v="0"/>
    <n v="0"/>
    <n v="14"/>
    <n v="1"/>
    <n v="11"/>
    <n v="11.790000000000001"/>
    <n v="1.2"/>
    <m/>
  </r>
  <r>
    <d v="2018-08-17T00:00:00"/>
    <x v="95"/>
    <x v="32"/>
    <n v="47"/>
    <n v="17"/>
    <n v="0"/>
    <n v="0"/>
    <n v="29"/>
    <n v="3"/>
    <n v="17"/>
    <n v="14.520000000000001"/>
    <n v="1.49"/>
    <m/>
  </r>
  <r>
    <d v="2018-08-18T00:00:00"/>
    <x v="96"/>
    <x v="32"/>
    <n v="57"/>
    <n v="5"/>
    <n v="0"/>
    <n v="0"/>
    <n v="33"/>
    <n v="2"/>
    <n v="27"/>
    <n v="34.470000000000006"/>
    <n v="3.5199999999999996"/>
    <m/>
  </r>
  <r>
    <d v="2018-08-19T00:00:00"/>
    <x v="97"/>
    <x v="32"/>
    <n v="51"/>
    <n v="10"/>
    <n v="0"/>
    <n v="0"/>
    <n v="19"/>
    <n v="0"/>
    <n v="27"/>
    <n v="34.470000000000006"/>
    <n v="3.5199999999999996"/>
    <m/>
  </r>
  <r>
    <d v="2018-08-20T00:00:00"/>
    <x v="98"/>
    <x v="32"/>
    <n v="24"/>
    <n v="4"/>
    <n v="0"/>
    <n v="0"/>
    <n v="6"/>
    <n v="0"/>
    <n v="17"/>
    <n v="18.14"/>
    <n v="1.85"/>
    <m/>
  </r>
  <r>
    <d v="2018-08-21T00:00:00"/>
    <x v="99"/>
    <x v="32"/>
    <n v="38"/>
    <n v="24"/>
    <n v="0"/>
    <n v="0"/>
    <n v="10"/>
    <n v="2"/>
    <n v="18"/>
    <n v="14.520000000000001"/>
    <n v="1.49"/>
    <m/>
  </r>
  <r>
    <d v="2018-08-22T00:00:00"/>
    <x v="100"/>
    <x v="32"/>
    <n v="144"/>
    <n v="8"/>
    <n v="0"/>
    <n v="0"/>
    <n v="74"/>
    <n v="5"/>
    <n v="42"/>
    <n v="60.8"/>
    <n v="6.2"/>
    <m/>
  </r>
  <r>
    <d v="2018-08-23T00:00:00"/>
    <x v="101"/>
    <x v="32"/>
    <n v="89"/>
    <n v="27"/>
    <n v="0"/>
    <n v="0"/>
    <n v="119"/>
    <n v="12"/>
    <n v="26"/>
    <n v="36.29"/>
    <n v="3.7"/>
    <m/>
  </r>
  <r>
    <d v="2018-08-24T00:00:00"/>
    <x v="102"/>
    <x v="32"/>
    <n v="189"/>
    <n v="28"/>
    <n v="0"/>
    <n v="0"/>
    <n v="64"/>
    <n v="2"/>
    <n v="50"/>
    <n v="32.67"/>
    <n v="3.34"/>
    <m/>
  </r>
  <r>
    <d v="2018-08-25T00:00:00"/>
    <x v="103"/>
    <x v="32"/>
    <n v="198"/>
    <n v="32"/>
    <n v="0"/>
    <n v="0"/>
    <n v="64"/>
    <n v="3"/>
    <n v="60"/>
    <n v="27.23"/>
    <n v="2.7800000000000002"/>
    <m/>
  </r>
  <r>
    <d v="2018-08-26T00:00:00"/>
    <x v="104"/>
    <x v="32"/>
    <n v="457"/>
    <n v="40"/>
    <n v="0"/>
    <n v="0"/>
    <n v="73"/>
    <n v="9"/>
    <n v="45"/>
    <n v="32.67"/>
    <n v="3.34"/>
    <m/>
  </r>
  <r>
    <d v="2018-08-27T00:00:00"/>
    <x v="105"/>
    <x v="32"/>
    <n v="215"/>
    <n v="43"/>
    <n v="0"/>
    <n v="0"/>
    <n v="52"/>
    <n v="3"/>
    <n v="26"/>
    <n v="28.119999999999997"/>
    <n v="2.8699999999999997"/>
    <m/>
  </r>
  <r>
    <d v="2018-08-28T00:00:00"/>
    <x v="106"/>
    <x v="32"/>
    <n v="360"/>
    <n v="51"/>
    <n v="0"/>
    <n v="0"/>
    <n v="170"/>
    <n v="12"/>
    <n v="28"/>
    <n v="61.7"/>
    <n v="6.3"/>
    <m/>
  </r>
  <r>
    <d v="2018-08-29T00:00:00"/>
    <x v="107"/>
    <x v="32"/>
    <n v="373"/>
    <n v="80"/>
    <n v="0"/>
    <n v="0"/>
    <n v="257"/>
    <n v="11"/>
    <n v="54"/>
    <n v="112.51"/>
    <n v="11.48"/>
    <m/>
  </r>
  <r>
    <d v="2018-08-30T00:00:00"/>
    <x v="108"/>
    <x v="32"/>
    <n v="603"/>
    <n v="96"/>
    <n v="0"/>
    <n v="0"/>
    <n v="362"/>
    <n v="23"/>
    <n v="36"/>
    <n v="46.28"/>
    <n v="4.72"/>
    <m/>
  </r>
  <r>
    <d v="2018-08-31T00:00:00"/>
    <x v="86"/>
    <x v="32"/>
    <n v="259"/>
    <n v="48"/>
    <n v="0"/>
    <n v="0"/>
    <n v="455"/>
    <n v="5"/>
    <n v="13"/>
    <n v="34.470000000000006"/>
    <n v="3.5199999999999996"/>
    <m/>
  </r>
  <r>
    <d v="2018-09-01T00:00:00"/>
    <x v="80"/>
    <x v="32"/>
    <n v="260"/>
    <n v="67"/>
    <n v="0"/>
    <n v="0"/>
    <n v="326"/>
    <n v="6"/>
    <n v="5"/>
    <n v="20.880000000000003"/>
    <n v="2.13"/>
    <m/>
  </r>
  <r>
    <d v="2018-09-02T00:00:00"/>
    <x v="75"/>
    <x v="32"/>
    <n v="385"/>
    <n v="70"/>
    <n v="0"/>
    <n v="0"/>
    <n v="488"/>
    <n v="15"/>
    <n v="24"/>
    <n v="18.14"/>
    <n v="1.85"/>
    <m/>
  </r>
  <r>
    <d v="2018-09-03T00:00:00"/>
    <x v="76"/>
    <x v="32"/>
    <n v="435"/>
    <n v="82"/>
    <n v="0"/>
    <n v="0"/>
    <n v="496"/>
    <n v="8"/>
    <n v="17"/>
    <n v="36.29"/>
    <n v="3.7"/>
    <m/>
  </r>
  <r>
    <d v="2018-09-04T00:00:00"/>
    <x v="77"/>
    <x v="32"/>
    <n v="453"/>
    <n v="74"/>
    <n v="0"/>
    <n v="0"/>
    <n v="523"/>
    <n v="16"/>
    <n v="16"/>
    <n v="30.86"/>
    <n v="3.15"/>
    <m/>
  </r>
  <r>
    <d v="2018-09-05T00:00:00"/>
    <x v="78"/>
    <x v="32"/>
    <n v="329"/>
    <n v="54"/>
    <n v="0"/>
    <n v="1"/>
    <n v="464"/>
    <n v="9"/>
    <n v="6"/>
    <n v="24.5"/>
    <n v="2.5"/>
    <m/>
  </r>
  <r>
    <d v="2018-09-06T00:00:00"/>
    <x v="79"/>
    <x v="32"/>
    <n v="389"/>
    <n v="78"/>
    <n v="0"/>
    <n v="0"/>
    <n v="499"/>
    <n v="19"/>
    <n v="9"/>
    <n v="27.23"/>
    <n v="2.7800000000000002"/>
    <m/>
  </r>
  <r>
    <d v="2018-09-07T00:00:00"/>
    <x v="71"/>
    <x v="32"/>
    <n v="437"/>
    <n v="88"/>
    <n v="0"/>
    <n v="1"/>
    <n v="412"/>
    <n v="13"/>
    <n v="9"/>
    <n v="16.329999999999998"/>
    <n v="1.6600000000000001"/>
    <m/>
  </r>
  <r>
    <d v="2018-09-08T00:00:00"/>
    <x v="72"/>
    <x v="32"/>
    <n v="765"/>
    <n v="92"/>
    <n v="0"/>
    <n v="0"/>
    <n v="538"/>
    <n v="11"/>
    <n v="21"/>
    <n v="10.89"/>
    <n v="1.1100000000000001"/>
    <m/>
  </r>
  <r>
    <d v="2018-09-09T00:00:00"/>
    <x v="73"/>
    <x v="32"/>
    <n v="455"/>
    <n v="75"/>
    <n v="0"/>
    <n v="0"/>
    <n v="471"/>
    <n v="22"/>
    <n v="8"/>
    <n v="4.54"/>
    <n v="0.45999999999999996"/>
    <m/>
  </r>
  <r>
    <d v="2018-09-10T00:00:00"/>
    <x v="74"/>
    <x v="32"/>
    <n v="547"/>
    <n v="75"/>
    <n v="0"/>
    <n v="0"/>
    <n v="669"/>
    <n v="31"/>
    <n v="9"/>
    <n v="4.54"/>
    <n v="0.45999999999999996"/>
    <m/>
  </r>
  <r>
    <d v="2018-09-11T00:00:00"/>
    <x v="68"/>
    <x v="32"/>
    <n v="546"/>
    <n v="104"/>
    <n v="0"/>
    <n v="0"/>
    <n v="651"/>
    <n v="10"/>
    <n v="15"/>
    <n v="5.44"/>
    <n v="0.55000000000000004"/>
    <m/>
  </r>
  <r>
    <d v="2018-09-12T00:00:00"/>
    <x v="69"/>
    <x v="32"/>
    <n v="818"/>
    <n v="109"/>
    <n v="0"/>
    <n v="0"/>
    <n v="708"/>
    <n v="32"/>
    <n v="16"/>
    <n v="0.91000000000000014"/>
    <n v="9.0000000000000011E-2"/>
    <m/>
  </r>
  <r>
    <d v="2018-09-13T00:00:00"/>
    <x v="70"/>
    <x v="32"/>
    <n v="535"/>
    <n v="82"/>
    <n v="0"/>
    <n v="0"/>
    <n v="844"/>
    <n v="36"/>
    <n v="26"/>
    <n v="3.62"/>
    <n v="0.37"/>
    <m/>
  </r>
  <r>
    <d v="2018-09-14T00:00:00"/>
    <x v="67"/>
    <x v="32"/>
    <n v="222"/>
    <n v="26"/>
    <n v="0"/>
    <n v="0"/>
    <n v="633"/>
    <n v="12"/>
    <n v="20"/>
    <n v="6.3599999999999994"/>
    <n v="0.65"/>
    <m/>
  </r>
  <r>
    <d v="2018-09-15T00:00:00"/>
    <x v="63"/>
    <x v="32"/>
    <n v="353"/>
    <n v="47"/>
    <n v="0"/>
    <n v="0"/>
    <n v="870"/>
    <n v="19"/>
    <n v="27"/>
    <n v="4.54"/>
    <n v="0.45999999999999996"/>
    <m/>
  </r>
  <r>
    <d v="2018-09-16T00:00:00"/>
    <x v="64"/>
    <x v="32"/>
    <n v="341"/>
    <n v="70"/>
    <n v="0"/>
    <n v="0"/>
    <n v="869"/>
    <n v="35"/>
    <n v="42"/>
    <n v="0"/>
    <n v="0"/>
    <m/>
  </r>
  <r>
    <d v="2018-09-17T00:00:00"/>
    <x v="65"/>
    <x v="32"/>
    <n v="668"/>
    <n v="92"/>
    <n v="0"/>
    <n v="0"/>
    <n v="1206"/>
    <n v="26"/>
    <n v="27"/>
    <n v="0"/>
    <n v="0"/>
    <m/>
  </r>
  <r>
    <d v="2018-09-18T00:00:00"/>
    <x v="0"/>
    <x v="32"/>
    <n v="426.5"/>
    <n v="60"/>
    <n v="0"/>
    <n v="0"/>
    <n v="2522"/>
    <n v="56.5"/>
    <n v="78"/>
    <n v="0"/>
    <n v="0"/>
    <m/>
  </r>
  <r>
    <d v="2018-09-19T00:00:00"/>
    <x v="1"/>
    <x v="32"/>
    <n v="306"/>
    <n v="63"/>
    <n v="0"/>
    <n v="0"/>
    <n v="1230"/>
    <n v="57"/>
    <n v="36"/>
    <n v="2.73"/>
    <n v="0.28000000000000003"/>
    <m/>
  </r>
  <r>
    <d v="2018-09-20T00:00:00"/>
    <x v="2"/>
    <x v="32"/>
    <n v="327"/>
    <n v="81"/>
    <n v="0"/>
    <n v="0"/>
    <n v="738"/>
    <n v="24"/>
    <n v="33"/>
    <n v="0"/>
    <n v="0"/>
    <m/>
  </r>
  <r>
    <d v="2018-09-21T00:00:00"/>
    <x v="3"/>
    <x v="32"/>
    <n v="294"/>
    <n v="27"/>
    <n v="0"/>
    <n v="0"/>
    <n v="342"/>
    <n v="24"/>
    <n v="33"/>
    <n v="2.73"/>
    <n v="0.28000000000000003"/>
    <m/>
  </r>
  <r>
    <d v="2018-09-22T00:00:00"/>
    <x v="4"/>
    <x v="32"/>
    <n v="423"/>
    <n v="63"/>
    <n v="0"/>
    <n v="0"/>
    <n v="966"/>
    <n v="13"/>
    <n v="18"/>
    <n v="2.73"/>
    <n v="0.28000000000000003"/>
    <m/>
  </r>
  <r>
    <d v="2018-09-23T00:00:00"/>
    <x v="5"/>
    <x v="32"/>
    <n v="154.5"/>
    <n v="39"/>
    <n v="0"/>
    <n v="0"/>
    <n v="1093.5"/>
    <n v="51"/>
    <n v="16.5"/>
    <n v="0"/>
    <n v="0"/>
    <m/>
  </r>
  <r>
    <d v="2018-09-24T00:00:00"/>
    <x v="6"/>
    <x v="32"/>
    <n v="210"/>
    <n v="87"/>
    <n v="0"/>
    <n v="0"/>
    <n v="495"/>
    <n v="24"/>
    <n v="36"/>
    <n v="0"/>
    <n v="0"/>
    <m/>
  </r>
  <r>
    <d v="2018-09-25T00:00:00"/>
    <x v="7"/>
    <x v="32"/>
    <n v="297"/>
    <n v="63"/>
    <n v="0"/>
    <n v="0"/>
    <n v="630"/>
    <n v="27"/>
    <n v="51"/>
    <n v="0"/>
    <n v="0"/>
    <m/>
  </r>
  <r>
    <d v="2018-09-26T00:00:00"/>
    <x v="8"/>
    <x v="32"/>
    <n v="156"/>
    <n v="30"/>
    <n v="0"/>
    <n v="0"/>
    <n v="720"/>
    <n v="39"/>
    <n v="60"/>
    <n v="2.73"/>
    <n v="0.28000000000000003"/>
    <m/>
  </r>
  <r>
    <d v="2018-09-27T00:00:00"/>
    <x v="9"/>
    <x v="32"/>
    <n v="94"/>
    <n v="28"/>
    <n v="0"/>
    <n v="0"/>
    <n v="632"/>
    <n v="38"/>
    <n v="43"/>
    <n v="5.44"/>
    <n v="0.55000000000000004"/>
    <m/>
  </r>
  <r>
    <d v="2018-09-28T00:00:00"/>
    <x v="10"/>
    <x v="32"/>
    <n v="102"/>
    <n v="27"/>
    <n v="0"/>
    <n v="0"/>
    <n v="768"/>
    <n v="30"/>
    <n v="31"/>
    <n v="1.82"/>
    <n v="0.19"/>
    <m/>
  </r>
  <r>
    <d v="2018-09-29T00:00:00"/>
    <x v="11"/>
    <x v="32"/>
    <n v="159"/>
    <n v="46"/>
    <n v="0"/>
    <n v="0"/>
    <n v="760"/>
    <n v="53"/>
    <n v="30"/>
    <n v="3.62"/>
    <n v="0.37"/>
    <m/>
  </r>
  <r>
    <d v="2018-09-30T00:00:00"/>
    <x v="12"/>
    <x v="32"/>
    <n v="177"/>
    <n v="50"/>
    <n v="0"/>
    <n v="0"/>
    <n v="834"/>
    <n v="42"/>
    <n v="43"/>
    <n v="4.54"/>
    <n v="0.45999999999999996"/>
    <m/>
  </r>
  <r>
    <d v="2018-10-01T00:00:00"/>
    <x v="13"/>
    <x v="32"/>
    <n v="302"/>
    <n v="45"/>
    <n v="0"/>
    <n v="0"/>
    <n v="1021"/>
    <n v="51"/>
    <n v="25"/>
    <n v="0.91000000000000014"/>
    <n v="9.0000000000000011E-2"/>
    <m/>
  </r>
  <r>
    <d v="2018-10-02T00:00:00"/>
    <x v="14"/>
    <x v="32"/>
    <n v="207"/>
    <n v="28"/>
    <n v="0"/>
    <n v="0"/>
    <n v="1356"/>
    <n v="62"/>
    <n v="28"/>
    <n v="0"/>
    <n v="0"/>
    <m/>
  </r>
  <r>
    <d v="2018-10-03T00:00:00"/>
    <x v="15"/>
    <x v="32"/>
    <n v="194"/>
    <n v="21"/>
    <n v="0"/>
    <n v="0"/>
    <n v="1604"/>
    <n v="38"/>
    <n v="28"/>
    <n v="3.62"/>
    <n v="0.37"/>
    <m/>
  </r>
  <r>
    <d v="2018-10-04T00:00:00"/>
    <x v="16"/>
    <x v="32"/>
    <n v="130"/>
    <n v="31"/>
    <n v="0"/>
    <n v="0"/>
    <n v="1128"/>
    <n v="58"/>
    <n v="23"/>
    <n v="0"/>
    <n v="0"/>
    <m/>
  </r>
  <r>
    <d v="2018-10-05T00:00:00"/>
    <x v="17"/>
    <x v="32"/>
    <n v="121"/>
    <n v="24"/>
    <n v="0"/>
    <n v="0"/>
    <n v="1322"/>
    <n v="44"/>
    <n v="19"/>
    <n v="0"/>
    <n v="0"/>
    <m/>
  </r>
  <r>
    <d v="2018-10-06T00:00:00"/>
    <x v="18"/>
    <x v="32"/>
    <n v="194"/>
    <n v="38"/>
    <n v="0"/>
    <n v="0"/>
    <n v="1309"/>
    <n v="49"/>
    <n v="10"/>
    <n v="0"/>
    <n v="0"/>
    <m/>
  </r>
  <r>
    <d v="2018-10-07T00:00:00"/>
    <x v="19"/>
    <x v="32"/>
    <n v="137"/>
    <n v="20"/>
    <n v="0"/>
    <n v="1"/>
    <n v="1438"/>
    <n v="44"/>
    <n v="9"/>
    <n v="0.91000000000000014"/>
    <n v="9.0000000000000011E-2"/>
    <m/>
  </r>
  <r>
    <d v="2018-10-08T00:00:00"/>
    <x v="20"/>
    <x v="32"/>
    <n v="130"/>
    <n v="14"/>
    <n v="0"/>
    <n v="1"/>
    <n v="955"/>
    <n v="41"/>
    <n v="9"/>
    <n v="1.82"/>
    <n v="0.19"/>
    <m/>
  </r>
  <r>
    <d v="2018-10-09T00:00:00"/>
    <x v="21"/>
    <x v="32"/>
    <n v="89"/>
    <n v="21"/>
    <n v="0"/>
    <n v="0"/>
    <n v="846"/>
    <n v="31"/>
    <n v="5"/>
    <n v="1.82"/>
    <n v="0.19"/>
    <m/>
  </r>
  <r>
    <d v="2018-10-10T00:00:00"/>
    <x v="22"/>
    <x v="32"/>
    <n v="115"/>
    <n v="18"/>
    <n v="0"/>
    <n v="0"/>
    <n v="868"/>
    <n v="29"/>
    <n v="6"/>
    <n v="0.91000000000000014"/>
    <n v="9.0000000000000011E-2"/>
    <m/>
  </r>
  <r>
    <d v="2018-10-11T00:00:00"/>
    <x v="23"/>
    <x v="32"/>
    <n v="95"/>
    <n v="13"/>
    <n v="0"/>
    <n v="1"/>
    <n v="860"/>
    <n v="16"/>
    <n v="5"/>
    <n v="0"/>
    <n v="0"/>
    <m/>
  </r>
  <r>
    <d v="2018-10-12T00:00:00"/>
    <x v="24"/>
    <x v="32"/>
    <n v="51"/>
    <n v="12"/>
    <n v="0"/>
    <n v="1"/>
    <n v="740"/>
    <n v="22"/>
    <n v="4"/>
    <n v="0"/>
    <n v="0"/>
    <m/>
  </r>
  <r>
    <d v="2018-10-13T00:00:00"/>
    <x v="25"/>
    <x v="32"/>
    <n v="37"/>
    <n v="4"/>
    <n v="0"/>
    <n v="1"/>
    <n v="837"/>
    <n v="17"/>
    <n v="4"/>
    <n v="0"/>
    <n v="0"/>
    <m/>
  </r>
  <r>
    <d v="2018-10-14T00:00:00"/>
    <x v="26"/>
    <x v="32"/>
    <n v="26.5"/>
    <n v="3.5"/>
    <n v="0"/>
    <n v="0.5"/>
    <n v="665"/>
    <n v="13.5"/>
    <n v="2.5"/>
    <n v="0"/>
    <n v="0"/>
    <m/>
  </r>
  <r>
    <d v="2018-10-15T00:00:00"/>
    <x v="27"/>
    <x v="32"/>
    <n v="29"/>
    <n v="3"/>
    <n v="0"/>
    <n v="0"/>
    <n v="666"/>
    <n v="17"/>
    <n v="6"/>
    <n v="1.82"/>
    <n v="0.19"/>
    <m/>
  </r>
  <r>
    <d v="2018-10-16T00:00:00"/>
    <x v="28"/>
    <x v="32"/>
    <n v="20"/>
    <n v="0"/>
    <n v="0"/>
    <n v="0"/>
    <n v="637"/>
    <n v="13"/>
    <n v="2"/>
    <n v="0"/>
    <n v="0"/>
    <m/>
  </r>
  <r>
    <d v="2018-10-17T00:00:00"/>
    <x v="29"/>
    <x v="32"/>
    <n v="29"/>
    <n v="3"/>
    <n v="0"/>
    <n v="1"/>
    <n v="644"/>
    <n v="21"/>
    <n v="4"/>
    <n v="0"/>
    <n v="0"/>
    <m/>
  </r>
  <r>
    <d v="2018-10-18T00:00:00"/>
    <x v="30"/>
    <x v="32"/>
    <n v="36"/>
    <n v="5"/>
    <n v="0"/>
    <n v="2"/>
    <n v="679"/>
    <n v="19"/>
    <n v="6"/>
    <n v="0"/>
    <n v="0"/>
    <m/>
  </r>
  <r>
    <d v="2018-10-19T00:00:00"/>
    <x v="31"/>
    <x v="32"/>
    <n v="42"/>
    <n v="2"/>
    <n v="0"/>
    <n v="0"/>
    <n v="410"/>
    <n v="11"/>
    <n v="2"/>
    <n v="0"/>
    <n v="0"/>
    <m/>
  </r>
  <r>
    <d v="2018-10-20T00:00:00"/>
    <x v="32"/>
    <x v="32"/>
    <n v="28"/>
    <n v="2"/>
    <n v="0"/>
    <n v="0"/>
    <n v="583"/>
    <n v="9"/>
    <n v="3"/>
    <n v="3.62"/>
    <n v="0.37"/>
    <m/>
  </r>
  <r>
    <d v="2018-10-21T00:00:00"/>
    <x v="33"/>
    <x v="32"/>
    <n v="30"/>
    <n v="0"/>
    <n v="0"/>
    <n v="0"/>
    <n v="348"/>
    <n v="10"/>
    <n v="0"/>
    <n v="0"/>
    <n v="0"/>
    <m/>
  </r>
  <r>
    <d v="2018-10-22T00:00:00"/>
    <x v="34"/>
    <x v="32"/>
    <n v="28"/>
    <n v="1"/>
    <n v="0"/>
    <n v="0"/>
    <n v="178"/>
    <n v="7"/>
    <n v="4"/>
    <n v="0"/>
    <n v="0"/>
    <m/>
  </r>
  <r>
    <d v="2018-10-23T00:00:00"/>
    <x v="35"/>
    <x v="32"/>
    <n v="17"/>
    <n v="1"/>
    <n v="0"/>
    <n v="0"/>
    <n v="196"/>
    <n v="5"/>
    <n v="2"/>
    <n v="0"/>
    <n v="0"/>
    <m/>
  </r>
  <r>
    <d v="2018-10-24T00:00:00"/>
    <x v="36"/>
    <x v="32"/>
    <n v="41.5"/>
    <n v="1"/>
    <n v="0"/>
    <n v="0.5"/>
    <n v="208.5"/>
    <n v="7"/>
    <n v="1.5"/>
    <n v="1.82"/>
    <n v="0.19"/>
    <m/>
  </r>
  <r>
    <d v="2018-10-25T00:00:00"/>
    <x v="37"/>
    <x v="32"/>
    <n v="73"/>
    <n v="1.5"/>
    <n v="0"/>
    <n v="1"/>
    <n v="217.5"/>
    <n v="8.5"/>
    <n v="2"/>
    <n v="2.73"/>
    <n v="0.28000000000000003"/>
    <m/>
  </r>
  <r>
    <d v="2018-10-26T00:00:00"/>
    <x v="38"/>
    <x v="32"/>
    <n v="215"/>
    <n v="8"/>
    <n v="0"/>
    <n v="3"/>
    <n v="153"/>
    <n v="11"/>
    <n v="8"/>
    <n v="4.54"/>
    <n v="0.45999999999999996"/>
    <m/>
  </r>
  <r>
    <d v="2018-10-27T00:00:00"/>
    <x v="39"/>
    <x v="32"/>
    <n v="103"/>
    <n v="4"/>
    <n v="0"/>
    <n v="1"/>
    <n v="49"/>
    <n v="6"/>
    <n v="13"/>
    <n v="0"/>
    <n v="0"/>
    <m/>
  </r>
  <r>
    <d v="2018-10-28T00:00:00"/>
    <x v="40"/>
    <x v="32"/>
    <n v="84"/>
    <n v="0"/>
    <n v="0"/>
    <n v="2"/>
    <n v="89"/>
    <n v="1"/>
    <n v="10"/>
    <n v="3.62"/>
    <n v="0.37"/>
    <m/>
  </r>
  <r>
    <d v="2018-10-29T00:00:00"/>
    <x v="41"/>
    <x v="32"/>
    <n v="136"/>
    <n v="5"/>
    <n v="0"/>
    <n v="0"/>
    <n v="36"/>
    <n v="6"/>
    <n v="23"/>
    <n v="1.82"/>
    <n v="0.19"/>
    <m/>
  </r>
  <r>
    <d v="2018-10-30T00:00:00"/>
    <x v="42"/>
    <x v="32"/>
    <n v="52"/>
    <n v="1"/>
    <n v="0"/>
    <n v="0"/>
    <n v="19"/>
    <n v="6"/>
    <n v="48"/>
    <n v="1.82"/>
    <n v="0.19"/>
    <m/>
  </r>
  <r>
    <d v="2018-10-31T00:00:00"/>
    <x v="43"/>
    <x v="32"/>
    <n v="35"/>
    <n v="0"/>
    <n v="0"/>
    <n v="0"/>
    <n v="14"/>
    <n v="0"/>
    <n v="28"/>
    <n v="0.91000000000000014"/>
    <n v="9.0000000000000011E-2"/>
    <m/>
  </r>
  <r>
    <d v="2018-11-01T00:00:00"/>
    <x v="44"/>
    <x v="32"/>
    <n v="13"/>
    <n v="0"/>
    <n v="0"/>
    <n v="0"/>
    <n v="3"/>
    <n v="0"/>
    <n v="21"/>
    <n v="0"/>
    <n v="0"/>
    <m/>
  </r>
  <r>
    <d v="2018-11-02T00:00:00"/>
    <x v="45"/>
    <x v="32"/>
    <n v="111"/>
    <n v="0"/>
    <n v="0"/>
    <n v="0"/>
    <n v="11"/>
    <n v="2"/>
    <n v="4"/>
    <n v="0.91000000000000014"/>
    <n v="9.0000000000000011E-2"/>
    <m/>
  </r>
  <r>
    <d v="2018-11-03T00:00:00"/>
    <x v="46"/>
    <x v="32"/>
    <n v="47"/>
    <n v="0"/>
    <n v="0"/>
    <n v="0"/>
    <n v="6"/>
    <n v="1"/>
    <n v="12"/>
    <n v="4.54"/>
    <n v="0.45999999999999996"/>
    <m/>
  </r>
  <r>
    <d v="2018-11-04T00:00:00"/>
    <x v="47"/>
    <x v="32"/>
    <n v="8"/>
    <n v="0"/>
    <n v="0"/>
    <n v="0"/>
    <n v="1"/>
    <n v="0"/>
    <n v="4"/>
    <n v="0"/>
    <n v="0"/>
    <m/>
  </r>
  <r>
    <d v="2018-11-05T00:00:00"/>
    <x v="48"/>
    <x v="32"/>
    <n v="2"/>
    <n v="0"/>
    <n v="0"/>
    <n v="0"/>
    <n v="0"/>
    <n v="0"/>
    <n v="6"/>
    <n v="0"/>
    <n v="0"/>
    <m/>
  </r>
  <r>
    <d v="2018-11-06T00:00:00"/>
    <x v="49"/>
    <x v="32"/>
    <n v="10"/>
    <n v="0"/>
    <n v="0"/>
    <n v="0"/>
    <n v="0"/>
    <n v="0"/>
    <n v="10"/>
    <n v="0.91000000000000014"/>
    <n v="9.0000000000000011E-2"/>
    <m/>
  </r>
  <r>
    <d v="2018-11-07T00:00:00"/>
    <x v="50"/>
    <x v="32"/>
    <n v="1"/>
    <n v="0"/>
    <n v="0"/>
    <n v="0"/>
    <n v="1"/>
    <n v="0"/>
    <n v="5"/>
    <n v="0.91000000000000014"/>
    <n v="9.0000000000000011E-2"/>
    <m/>
  </r>
  <r>
    <d v="2018-11-08T00:00:00"/>
    <x v="51"/>
    <x v="32"/>
    <n v="2"/>
    <n v="0"/>
    <n v="0"/>
    <n v="0"/>
    <n v="0"/>
    <n v="0"/>
    <n v="1"/>
    <n v="0"/>
    <n v="0"/>
    <m/>
  </r>
  <r>
    <d v="2018-11-09T00:00:00"/>
    <x v="52"/>
    <x v="32"/>
    <n v="0"/>
    <n v="0"/>
    <n v="0"/>
    <n v="0"/>
    <n v="0"/>
    <n v="0"/>
    <n v="2"/>
    <n v="0"/>
    <n v="0"/>
    <m/>
  </r>
  <r>
    <d v="2018-11-10T00:00:00"/>
    <x v="53"/>
    <x v="32"/>
    <n v="0"/>
    <n v="0"/>
    <n v="0"/>
    <n v="0"/>
    <n v="0"/>
    <n v="0"/>
    <n v="0"/>
    <n v="0"/>
    <n v="0"/>
    <m/>
  </r>
  <r>
    <d v="2018-11-11T00:00:00"/>
    <x v="54"/>
    <x v="32"/>
    <n v="0"/>
    <n v="0"/>
    <n v="0"/>
    <n v="0"/>
    <n v="0"/>
    <n v="0"/>
    <n v="0"/>
    <n v="0"/>
    <n v="0"/>
    <m/>
  </r>
  <r>
    <d v="2018-11-12T00:00:00"/>
    <x v="55"/>
    <x v="32"/>
    <n v="0"/>
    <n v="0"/>
    <n v="0"/>
    <n v="0"/>
    <n v="0"/>
    <n v="0"/>
    <n v="0"/>
    <n v="0"/>
    <n v="0"/>
    <m/>
  </r>
  <r>
    <d v="2018-11-13T00:00:00"/>
    <x v="56"/>
    <x v="32"/>
    <n v="0"/>
    <n v="0"/>
    <n v="0"/>
    <n v="0"/>
    <n v="0"/>
    <n v="0"/>
    <n v="0"/>
    <n v="0"/>
    <n v="0"/>
    <m/>
  </r>
  <r>
    <d v="2018-11-14T00:00:00"/>
    <x v="57"/>
    <x v="32"/>
    <n v="0"/>
    <n v="0"/>
    <n v="0"/>
    <n v="0"/>
    <n v="0"/>
    <n v="0"/>
    <n v="1"/>
    <n v="0"/>
    <n v="0"/>
    <m/>
  </r>
  <r>
    <d v="2018-11-15T00:00:00"/>
    <x v="58"/>
    <x v="32"/>
    <n v="0"/>
    <n v="0"/>
    <n v="0"/>
    <n v="0"/>
    <n v="0"/>
    <n v="0"/>
    <n v="0"/>
    <n v="0"/>
    <n v="0"/>
    <m/>
  </r>
  <r>
    <d v="2018-11-16T00:00:00"/>
    <x v="59"/>
    <x v="32"/>
    <n v="0"/>
    <n v="0"/>
    <n v="0"/>
    <n v="1"/>
    <n v="0"/>
    <n v="0"/>
    <n v="10"/>
    <n v="0"/>
    <n v="0"/>
    <m/>
  </r>
  <r>
    <d v="2018-11-17T00:00:00"/>
    <x v="60"/>
    <x v="32"/>
    <n v="5"/>
    <n v="0"/>
    <n v="0"/>
    <n v="0"/>
    <n v="0"/>
    <n v="0"/>
    <n v="10"/>
    <n v="0"/>
    <n v="0"/>
    <m/>
  </r>
  <r>
    <d v="2018-11-18T00:00:00"/>
    <x v="61"/>
    <x v="32"/>
    <n v="14"/>
    <n v="0"/>
    <n v="0"/>
    <n v="0"/>
    <n v="0"/>
    <n v="0"/>
    <n v="7"/>
    <n v="0"/>
    <n v="0"/>
    <m/>
  </r>
  <r>
    <d v="2018-11-19T00:00:00"/>
    <x v="62"/>
    <x v="32"/>
    <n v="0"/>
    <n v="0"/>
    <n v="0"/>
    <n v="0"/>
    <n v="0"/>
    <n v="0"/>
    <n v="9"/>
    <n v="0"/>
    <n v="0"/>
    <m/>
  </r>
  <r>
    <d v="2018-11-20T00:00:00"/>
    <x v="66"/>
    <x v="32"/>
    <n v="0"/>
    <n v="0"/>
    <n v="0"/>
    <n v="0"/>
    <n v="0"/>
    <n v="0"/>
    <n v="8"/>
    <n v="0"/>
    <n v="0"/>
    <m/>
  </r>
  <r>
    <d v="2018-11-21T00:00:00"/>
    <x v="81"/>
    <x v="32"/>
    <n v="0"/>
    <n v="0"/>
    <n v="0"/>
    <n v="0"/>
    <n v="0"/>
    <n v="0"/>
    <n v="1"/>
    <n v="0"/>
    <n v="0"/>
    <m/>
  </r>
  <r>
    <d v="2018-11-22T00:00:00"/>
    <x v="82"/>
    <x v="32"/>
    <m/>
    <m/>
    <m/>
    <m/>
    <m/>
    <m/>
    <m/>
    <m/>
    <m/>
    <m/>
  </r>
  <r>
    <d v="2018-11-23T00:00:00"/>
    <x v="83"/>
    <x v="32"/>
    <m/>
    <m/>
    <m/>
    <m/>
    <m/>
    <m/>
    <m/>
    <m/>
    <m/>
    <m/>
  </r>
  <r>
    <d v="2018-11-24T00:00:00"/>
    <x v="84"/>
    <x v="32"/>
    <m/>
    <m/>
    <m/>
    <m/>
    <m/>
    <m/>
    <m/>
    <m/>
    <m/>
    <m/>
  </r>
  <r>
    <d v="2018-11-25T00:00:00"/>
    <x v="85"/>
    <x v="32"/>
    <m/>
    <m/>
    <m/>
    <m/>
    <m/>
    <m/>
    <m/>
    <m/>
    <m/>
    <m/>
  </r>
  <r>
    <d v="2018-11-26T00:00:00"/>
    <x v="87"/>
    <x v="32"/>
    <m/>
    <m/>
    <m/>
    <m/>
    <m/>
    <m/>
    <m/>
    <m/>
    <m/>
    <m/>
  </r>
  <r>
    <d v="2018-11-27T00:00:00"/>
    <x v="88"/>
    <x v="32"/>
    <m/>
    <m/>
    <m/>
    <m/>
    <m/>
    <m/>
    <m/>
    <m/>
    <m/>
    <m/>
  </r>
  <r>
    <d v="2018-11-28T00:00:00"/>
    <x v="89"/>
    <x v="32"/>
    <m/>
    <m/>
    <m/>
    <m/>
    <m/>
    <m/>
    <m/>
    <m/>
    <m/>
    <m/>
  </r>
  <r>
    <d v="2018-11-29T00:00:00"/>
    <x v="90"/>
    <x v="32"/>
    <m/>
    <m/>
    <m/>
    <m/>
    <m/>
    <m/>
    <m/>
    <m/>
    <m/>
    <m/>
  </r>
  <r>
    <d v="2018-11-30T00:00:00"/>
    <x v="91"/>
    <x v="32"/>
    <m/>
    <m/>
    <m/>
    <m/>
    <m/>
    <m/>
    <m/>
    <m/>
    <m/>
    <m/>
  </r>
  <r>
    <d v="2019-07-31T00:00:00"/>
    <x v="109"/>
    <x v="33"/>
    <n v="38"/>
    <n v="1"/>
    <n v="0"/>
    <n v="0"/>
    <n v="43"/>
    <n v="0"/>
    <n v="325"/>
    <n v="35236"/>
    <n v="12431"/>
    <m/>
  </r>
  <r>
    <d v="2019-08-01T00:00:00"/>
    <x v="110"/>
    <x v="33"/>
    <n v="2"/>
    <n v="3"/>
    <n v="1"/>
    <n v="0"/>
    <n v="19"/>
    <n v="0"/>
    <n v="21"/>
    <n v="113"/>
    <n v="61"/>
    <m/>
  </r>
  <r>
    <d v="2019-08-02T00:00:00"/>
    <x v="111"/>
    <x v="33"/>
    <n v="6"/>
    <n v="1"/>
    <n v="0"/>
    <n v="0"/>
    <n v="21"/>
    <n v="0"/>
    <n v="10"/>
    <n v="109"/>
    <n v="58"/>
    <m/>
  </r>
  <r>
    <d v="2019-08-03T00:00:00"/>
    <x v="112"/>
    <x v="33"/>
    <n v="3"/>
    <n v="1"/>
    <n v="0"/>
    <n v="0"/>
    <n v="10"/>
    <n v="0"/>
    <n v="5"/>
    <n v="87"/>
    <n v="46"/>
    <m/>
  </r>
  <r>
    <d v="2019-08-04T00:00:00"/>
    <x v="113"/>
    <x v="33"/>
    <n v="11"/>
    <n v="1"/>
    <n v="0"/>
    <n v="0"/>
    <n v="20"/>
    <n v="0"/>
    <n v="15"/>
    <n v="39"/>
    <n v="21"/>
    <m/>
  </r>
  <r>
    <d v="2019-08-05T00:00:00"/>
    <x v="114"/>
    <x v="33"/>
    <n v="4"/>
    <n v="0"/>
    <n v="0"/>
    <n v="0"/>
    <n v="16"/>
    <n v="0"/>
    <n v="7"/>
    <n v="42"/>
    <n v="22"/>
    <m/>
  </r>
  <r>
    <d v="2019-08-06T00:00:00"/>
    <x v="115"/>
    <x v="33"/>
    <n v="9"/>
    <n v="0"/>
    <n v="0"/>
    <n v="0"/>
    <n v="26"/>
    <n v="1"/>
    <n v="19"/>
    <n v="25"/>
    <n v="14"/>
    <m/>
  </r>
  <r>
    <d v="2019-08-07T00:00:00"/>
    <x v="116"/>
    <x v="33"/>
    <n v="8"/>
    <n v="0"/>
    <n v="0"/>
    <n v="0"/>
    <n v="27"/>
    <n v="0"/>
    <n v="13"/>
    <n v="42"/>
    <n v="23"/>
    <m/>
  </r>
  <r>
    <d v="2019-08-08T00:00:00"/>
    <x v="117"/>
    <x v="33"/>
    <n v="8"/>
    <n v="0"/>
    <n v="0"/>
    <n v="0"/>
    <n v="17"/>
    <n v="1"/>
    <n v="14"/>
    <n v="12"/>
    <n v="6"/>
    <m/>
  </r>
  <r>
    <d v="2019-08-09T00:00:00"/>
    <x v="118"/>
    <x v="33"/>
    <n v="6"/>
    <n v="1"/>
    <n v="0"/>
    <n v="0"/>
    <n v="18"/>
    <n v="0"/>
    <n v="11"/>
    <n v="35"/>
    <n v="18"/>
    <m/>
  </r>
  <r>
    <d v="2019-08-10T00:00:00"/>
    <x v="119"/>
    <x v="33"/>
    <n v="12"/>
    <n v="0"/>
    <n v="0"/>
    <n v="0"/>
    <n v="52"/>
    <n v="0"/>
    <n v="12"/>
    <n v="12"/>
    <n v="7"/>
    <m/>
  </r>
  <r>
    <d v="2019-08-11T00:00:00"/>
    <x v="120"/>
    <x v="33"/>
    <n v="5"/>
    <n v="0"/>
    <n v="0"/>
    <n v="0"/>
    <n v="60"/>
    <n v="0"/>
    <n v="10"/>
    <n v="12"/>
    <n v="7"/>
    <m/>
  </r>
  <r>
    <d v="2019-08-12T00:00:00"/>
    <x v="121"/>
    <x v="33"/>
    <n v="16"/>
    <n v="0"/>
    <n v="0"/>
    <n v="0"/>
    <n v="98"/>
    <n v="0"/>
    <n v="12"/>
    <n v="13"/>
    <n v="7"/>
    <m/>
  </r>
  <r>
    <d v="2019-08-13T00:00:00"/>
    <x v="122"/>
    <x v="33"/>
    <n v="4"/>
    <n v="1"/>
    <n v="0"/>
    <n v="0"/>
    <n v="116"/>
    <n v="0"/>
    <n v="24"/>
    <n v="14"/>
    <n v="8"/>
    <m/>
  </r>
  <r>
    <d v="2019-08-14T00:00:00"/>
    <x v="92"/>
    <x v="33"/>
    <n v="21"/>
    <n v="0"/>
    <n v="0"/>
    <n v="1"/>
    <n v="104"/>
    <n v="4"/>
    <n v="24"/>
    <n v="16"/>
    <n v="9"/>
    <m/>
  </r>
  <r>
    <d v="2019-08-15T00:00:00"/>
    <x v="93"/>
    <x v="33"/>
    <n v="21"/>
    <n v="0"/>
    <n v="0"/>
    <n v="0"/>
    <n v="116"/>
    <n v="3"/>
    <n v="12"/>
    <n v="8"/>
    <n v="5"/>
    <m/>
  </r>
  <r>
    <d v="2019-08-16T00:00:00"/>
    <x v="94"/>
    <x v="33"/>
    <n v="13"/>
    <n v="0"/>
    <n v="0"/>
    <n v="0"/>
    <n v="120"/>
    <n v="3"/>
    <n v="12"/>
    <n v="8"/>
    <n v="5"/>
    <m/>
  </r>
  <r>
    <d v="2019-08-17T00:00:00"/>
    <x v="95"/>
    <x v="33"/>
    <n v="12"/>
    <n v="0"/>
    <n v="0"/>
    <n v="0"/>
    <n v="102"/>
    <n v="0"/>
    <n v="7"/>
    <n v="5"/>
    <n v="3"/>
    <m/>
  </r>
  <r>
    <d v="2019-08-18T00:00:00"/>
    <x v="96"/>
    <x v="33"/>
    <n v="12"/>
    <n v="0"/>
    <n v="0"/>
    <n v="0"/>
    <n v="76"/>
    <n v="3"/>
    <n v="14"/>
    <n v="7"/>
    <n v="4"/>
    <m/>
  </r>
  <r>
    <d v="2019-08-19T00:00:00"/>
    <x v="97"/>
    <x v="33"/>
    <n v="47"/>
    <n v="3"/>
    <n v="0"/>
    <n v="0"/>
    <n v="62"/>
    <n v="3"/>
    <n v="2"/>
    <n v="3"/>
    <n v="2"/>
    <m/>
  </r>
  <r>
    <d v="2019-08-20T00:00:00"/>
    <x v="98"/>
    <x v="33"/>
    <n v="95"/>
    <n v="4"/>
    <n v="0"/>
    <n v="0"/>
    <n v="113.5"/>
    <n v="0"/>
    <n v="6"/>
    <n v="4"/>
    <n v="2"/>
    <m/>
  </r>
  <r>
    <d v="2019-08-21T00:00:00"/>
    <x v="99"/>
    <x v="33"/>
    <n v="71"/>
    <n v="0"/>
    <n v="0"/>
    <n v="0"/>
    <n v="134"/>
    <n v="1"/>
    <n v="3"/>
    <n v="7"/>
    <n v="4"/>
    <m/>
  </r>
  <r>
    <d v="2019-08-22T00:00:00"/>
    <x v="100"/>
    <x v="33"/>
    <n v="109"/>
    <n v="5"/>
    <n v="1"/>
    <n v="0"/>
    <n v="190"/>
    <n v="4"/>
    <n v="11"/>
    <n v="7"/>
    <n v="3"/>
    <m/>
  </r>
  <r>
    <d v="2019-08-23T00:00:00"/>
    <x v="101"/>
    <x v="33"/>
    <n v="73"/>
    <n v="5"/>
    <n v="0"/>
    <n v="0"/>
    <n v="387"/>
    <n v="8"/>
    <n v="4"/>
    <n v="3"/>
    <n v="1"/>
    <m/>
  </r>
  <r>
    <d v="2019-08-24T00:00:00"/>
    <x v="102"/>
    <x v="33"/>
    <n v="109"/>
    <n v="7"/>
    <n v="1"/>
    <n v="0"/>
    <n v="205"/>
    <n v="10"/>
    <n v="1"/>
    <n v="0"/>
    <n v="0"/>
    <m/>
  </r>
  <r>
    <d v="2019-08-25T00:00:00"/>
    <x v="103"/>
    <x v="33"/>
    <n v="129"/>
    <n v="4"/>
    <n v="0"/>
    <n v="0"/>
    <n v="371"/>
    <n v="10"/>
    <n v="5"/>
    <n v="7"/>
    <n v="4"/>
    <m/>
  </r>
  <r>
    <d v="2019-08-26T00:00:00"/>
    <x v="104"/>
    <x v="33"/>
    <n v="119"/>
    <n v="7"/>
    <n v="0"/>
    <n v="0"/>
    <n v="480"/>
    <n v="16"/>
    <n v="3"/>
    <n v="2"/>
    <n v="1"/>
    <m/>
  </r>
  <r>
    <d v="2019-08-27T00:00:00"/>
    <x v="105"/>
    <x v="33"/>
    <n v="137"/>
    <n v="13"/>
    <n v="0"/>
    <n v="0"/>
    <n v="351"/>
    <n v="13"/>
    <n v="6"/>
    <n v="7"/>
    <n v="4"/>
    <m/>
  </r>
  <r>
    <d v="2019-08-28T00:00:00"/>
    <x v="106"/>
    <x v="33"/>
    <n v="136"/>
    <n v="13"/>
    <n v="0"/>
    <n v="0"/>
    <n v="344"/>
    <n v="28"/>
    <n v="14"/>
    <n v="7"/>
    <n v="3"/>
    <m/>
  </r>
  <r>
    <d v="2019-08-29T00:00:00"/>
    <x v="107"/>
    <x v="33"/>
    <n v="72"/>
    <n v="22"/>
    <n v="0"/>
    <n v="0"/>
    <n v="344"/>
    <n v="28"/>
    <n v="5"/>
    <n v="5"/>
    <n v="2"/>
    <m/>
  </r>
  <r>
    <d v="2019-08-30T00:00:00"/>
    <x v="108"/>
    <x v="33"/>
    <n v="96"/>
    <n v="14"/>
    <n v="0"/>
    <n v="0"/>
    <n v="317"/>
    <n v="24"/>
    <n v="10"/>
    <n v="3"/>
    <n v="2"/>
    <m/>
  </r>
  <r>
    <d v="2019-08-31T00:00:00"/>
    <x v="86"/>
    <x v="33"/>
    <n v="169"/>
    <n v="39"/>
    <n v="0"/>
    <n v="0"/>
    <n v="445"/>
    <n v="33"/>
    <n v="4"/>
    <n v="1"/>
    <n v="1"/>
    <m/>
  </r>
  <r>
    <d v="2019-09-01T00:00:00"/>
    <x v="80"/>
    <x v="33"/>
    <n v="162"/>
    <n v="13"/>
    <n v="1"/>
    <n v="0"/>
    <n v="431"/>
    <n v="36"/>
    <n v="1"/>
    <n v="1"/>
    <n v="1"/>
    <m/>
  </r>
  <r>
    <d v="2019-09-02T00:00:00"/>
    <x v="75"/>
    <x v="33"/>
    <n v="505"/>
    <n v="28"/>
    <n v="0"/>
    <n v="0"/>
    <n v="479"/>
    <n v="23"/>
    <n v="1"/>
    <n v="1"/>
    <n v="1"/>
    <m/>
  </r>
  <r>
    <d v="2019-09-03T00:00:00"/>
    <x v="76"/>
    <x v="33"/>
    <n v="407"/>
    <n v="36"/>
    <n v="0"/>
    <n v="0"/>
    <n v="563"/>
    <n v="56"/>
    <n v="5"/>
    <n v="3"/>
    <n v="1"/>
    <m/>
  </r>
  <r>
    <d v="2019-09-04T00:00:00"/>
    <x v="77"/>
    <x v="33"/>
    <n v="451"/>
    <n v="61"/>
    <n v="0"/>
    <n v="0"/>
    <n v="386"/>
    <n v="32"/>
    <n v="1"/>
    <n v="2"/>
    <n v="1"/>
    <m/>
  </r>
  <r>
    <d v="2019-09-05T00:00:00"/>
    <x v="78"/>
    <x v="33"/>
    <n v="597"/>
    <n v="54"/>
    <n v="0"/>
    <n v="0"/>
    <n v="369"/>
    <n v="54"/>
    <n v="1"/>
    <n v="1"/>
    <n v="1"/>
    <m/>
  </r>
  <r>
    <d v="2019-09-06T00:00:00"/>
    <x v="79"/>
    <x v="33"/>
    <n v="346"/>
    <n v="42"/>
    <n v="0"/>
    <n v="1"/>
    <n v="286"/>
    <n v="18"/>
    <n v="1"/>
    <n v="0"/>
    <n v="0"/>
    <m/>
  </r>
  <r>
    <d v="2019-09-07T00:00:00"/>
    <x v="71"/>
    <x v="33"/>
    <n v="257"/>
    <n v="39"/>
    <n v="0"/>
    <n v="0"/>
    <n v="397"/>
    <n v="52"/>
    <n v="1"/>
    <n v="1"/>
    <n v="0"/>
    <m/>
  </r>
  <r>
    <d v="2019-09-08T00:00:00"/>
    <x v="72"/>
    <x v="33"/>
    <n v="381"/>
    <n v="72"/>
    <n v="0"/>
    <n v="0"/>
    <n v="330"/>
    <n v="36"/>
    <n v="1"/>
    <n v="0"/>
    <n v="0"/>
    <m/>
  </r>
  <r>
    <d v="2019-09-09T00:00:00"/>
    <x v="73"/>
    <x v="33"/>
    <n v="428"/>
    <n v="61"/>
    <n v="0"/>
    <n v="0"/>
    <n v="382"/>
    <n v="42"/>
    <n v="1"/>
    <n v="2"/>
    <n v="1"/>
    <m/>
  </r>
  <r>
    <d v="2019-09-10T00:00:00"/>
    <x v="74"/>
    <x v="33"/>
    <n v="184"/>
    <n v="42"/>
    <n v="0"/>
    <n v="0"/>
    <n v="344"/>
    <n v="26"/>
    <n v="0"/>
    <n v="0"/>
    <n v="0"/>
    <m/>
  </r>
  <r>
    <d v="2019-09-11T00:00:00"/>
    <x v="68"/>
    <x v="33"/>
    <n v="152"/>
    <n v="29"/>
    <n v="0"/>
    <n v="0"/>
    <n v="581"/>
    <n v="46"/>
    <n v="4"/>
    <n v="1"/>
    <n v="0"/>
    <m/>
  </r>
  <r>
    <d v="2019-09-12T00:00:00"/>
    <x v="69"/>
    <x v="33"/>
    <n v="199.67"/>
    <n v="23.83"/>
    <n v="0"/>
    <n v="0"/>
    <n v="529.69000000000005"/>
    <n v="45.16"/>
    <n v="2.17"/>
    <n v="1"/>
    <n v="1"/>
    <m/>
  </r>
  <r>
    <d v="2019-09-13T00:00:00"/>
    <x v="70"/>
    <x v="33"/>
    <n v="191"/>
    <n v="18"/>
    <n v="0"/>
    <n v="0"/>
    <n v="511.5"/>
    <n v="28"/>
    <n v="2.5"/>
    <n v="1"/>
    <n v="0"/>
    <m/>
  </r>
  <r>
    <d v="2019-09-14T00:00:00"/>
    <x v="67"/>
    <x v="33"/>
    <n v="375"/>
    <n v="33"/>
    <n v="0"/>
    <n v="0"/>
    <n v="615"/>
    <n v="65"/>
    <n v="1"/>
    <n v="2"/>
    <n v="1"/>
    <m/>
  </r>
  <r>
    <d v="2019-09-15T00:00:00"/>
    <x v="63"/>
    <x v="33"/>
    <n v="318"/>
    <n v="23"/>
    <n v="0"/>
    <n v="0"/>
    <n v="573"/>
    <n v="40"/>
    <n v="1"/>
    <n v="3"/>
    <n v="1"/>
    <m/>
  </r>
  <r>
    <d v="2019-09-16T00:00:00"/>
    <x v="64"/>
    <x v="33"/>
    <n v="369"/>
    <n v="42"/>
    <n v="0"/>
    <n v="0"/>
    <n v="608"/>
    <n v="69"/>
    <n v="4"/>
    <n v="2"/>
    <n v="1"/>
    <m/>
  </r>
  <r>
    <d v="2019-09-17T00:00:00"/>
    <x v="65"/>
    <x v="33"/>
    <n v="209"/>
    <n v="30"/>
    <n v="0"/>
    <n v="0"/>
    <n v="594"/>
    <n v="83"/>
    <n v="5"/>
    <n v="1"/>
    <n v="0"/>
    <m/>
  </r>
  <r>
    <d v="2019-09-18T00:00:00"/>
    <x v="0"/>
    <x v="33"/>
    <n v="430"/>
    <n v="77"/>
    <n v="0"/>
    <n v="0"/>
    <n v="776"/>
    <n v="97"/>
    <n v="2"/>
    <n v="3"/>
    <n v="2"/>
    <m/>
  </r>
  <r>
    <d v="2019-09-19T00:00:00"/>
    <x v="1"/>
    <x v="33"/>
    <n v="332"/>
    <n v="84"/>
    <n v="0"/>
    <n v="0"/>
    <n v="847"/>
    <n v="103"/>
    <n v="0"/>
    <n v="1"/>
    <n v="0"/>
    <m/>
  </r>
  <r>
    <d v="2019-09-20T00:00:00"/>
    <x v="2"/>
    <x v="33"/>
    <n v="280"/>
    <n v="71"/>
    <n v="0"/>
    <n v="0"/>
    <n v="523"/>
    <n v="80"/>
    <n v="2"/>
    <n v="2"/>
    <n v="1"/>
    <m/>
  </r>
  <r>
    <d v="2019-09-21T00:00:00"/>
    <x v="3"/>
    <x v="33"/>
    <n v="477"/>
    <n v="108"/>
    <n v="0"/>
    <n v="0"/>
    <n v="608"/>
    <n v="86"/>
    <n v="0"/>
    <n v="3"/>
    <n v="1"/>
    <m/>
  </r>
  <r>
    <d v="2019-09-22T00:00:00"/>
    <x v="4"/>
    <x v="33"/>
    <n v="236"/>
    <n v="62"/>
    <n v="0"/>
    <n v="0"/>
    <n v="788"/>
    <n v="123"/>
    <n v="2"/>
    <n v="2"/>
    <n v="1"/>
    <m/>
  </r>
  <r>
    <d v="2019-09-23T00:00:00"/>
    <x v="5"/>
    <x v="33"/>
    <n v="135"/>
    <n v="43"/>
    <n v="1"/>
    <n v="1"/>
    <n v="719"/>
    <n v="71"/>
    <n v="3"/>
    <n v="1"/>
    <n v="0"/>
    <m/>
  </r>
  <r>
    <d v="2019-09-24T00:00:00"/>
    <x v="6"/>
    <x v="33"/>
    <n v="145"/>
    <n v="54"/>
    <n v="0"/>
    <n v="0"/>
    <n v="719"/>
    <n v="86"/>
    <n v="2"/>
    <n v="1"/>
    <n v="1"/>
    <m/>
  </r>
  <r>
    <d v="2019-09-25T00:00:00"/>
    <x v="7"/>
    <x v="33"/>
    <n v="151"/>
    <n v="42"/>
    <n v="0"/>
    <n v="0"/>
    <n v="962"/>
    <n v="82"/>
    <n v="5"/>
    <n v="0"/>
    <n v="0"/>
    <m/>
  </r>
  <r>
    <d v="2019-09-26T00:00:00"/>
    <x v="8"/>
    <x v="33"/>
    <n v="163"/>
    <n v="32"/>
    <n v="0"/>
    <n v="0"/>
    <n v="689"/>
    <n v="65"/>
    <n v="1"/>
    <n v="0"/>
    <n v="0"/>
    <m/>
  </r>
  <r>
    <d v="2019-09-27T00:00:00"/>
    <x v="9"/>
    <x v="33"/>
    <n v="120"/>
    <n v="40"/>
    <n v="0"/>
    <n v="0"/>
    <n v="749"/>
    <n v="68"/>
    <n v="0"/>
    <n v="3"/>
    <n v="2"/>
    <m/>
  </r>
  <r>
    <d v="2019-09-28T00:00:00"/>
    <x v="10"/>
    <x v="33"/>
    <n v="139"/>
    <n v="64"/>
    <n v="0"/>
    <n v="0"/>
    <n v="775"/>
    <n v="73"/>
    <n v="2"/>
    <n v="0"/>
    <n v="0"/>
    <m/>
  </r>
  <r>
    <d v="2019-09-29T00:00:00"/>
    <x v="11"/>
    <x v="33"/>
    <n v="86"/>
    <n v="59"/>
    <n v="0"/>
    <n v="0"/>
    <n v="728"/>
    <n v="61"/>
    <n v="0"/>
    <n v="1"/>
    <n v="0"/>
    <m/>
  </r>
  <r>
    <d v="2019-09-30T00:00:00"/>
    <x v="12"/>
    <x v="33"/>
    <n v="73"/>
    <n v="59"/>
    <n v="1"/>
    <n v="0"/>
    <n v="623"/>
    <n v="46"/>
    <n v="1"/>
    <n v="2"/>
    <n v="1"/>
    <m/>
  </r>
  <r>
    <d v="2019-10-01T00:00:00"/>
    <x v="13"/>
    <x v="33"/>
    <n v="62"/>
    <n v="47"/>
    <n v="0"/>
    <n v="0"/>
    <n v="476"/>
    <n v="40"/>
    <n v="1"/>
    <n v="1"/>
    <n v="0"/>
    <m/>
  </r>
  <r>
    <d v="2019-10-02T00:00:00"/>
    <x v="14"/>
    <x v="33"/>
    <n v="72"/>
    <n v="30"/>
    <n v="0"/>
    <n v="0"/>
    <n v="536"/>
    <n v="57"/>
    <n v="0"/>
    <n v="1"/>
    <n v="0"/>
    <m/>
  </r>
  <r>
    <d v="2019-10-03T00:00:00"/>
    <x v="15"/>
    <x v="33"/>
    <n v="17"/>
    <n v="9"/>
    <n v="0"/>
    <n v="0"/>
    <n v="425"/>
    <n v="18"/>
    <n v="2"/>
    <n v="1"/>
    <n v="0"/>
    <m/>
  </r>
  <r>
    <d v="2019-10-04T00:00:00"/>
    <x v="16"/>
    <x v="33"/>
    <n v="35"/>
    <n v="15"/>
    <n v="0"/>
    <n v="0"/>
    <n v="624"/>
    <n v="36"/>
    <n v="2"/>
    <n v="1"/>
    <n v="0"/>
    <m/>
  </r>
  <r>
    <d v="2019-10-05T00:00:00"/>
    <x v="17"/>
    <x v="33"/>
    <n v="27"/>
    <n v="6"/>
    <n v="0"/>
    <n v="0"/>
    <n v="799"/>
    <n v="72"/>
    <n v="0"/>
    <n v="0"/>
    <n v="0"/>
    <m/>
  </r>
  <r>
    <d v="2019-10-06T00:00:00"/>
    <x v="18"/>
    <x v="33"/>
    <n v="19"/>
    <n v="1"/>
    <n v="0"/>
    <n v="0"/>
    <n v="699"/>
    <n v="49"/>
    <n v="1"/>
    <n v="3"/>
    <n v="1"/>
    <m/>
  </r>
  <r>
    <d v="2019-10-07T00:00:00"/>
    <x v="19"/>
    <x v="33"/>
    <n v="34"/>
    <n v="10"/>
    <n v="0"/>
    <n v="0"/>
    <n v="968"/>
    <n v="59"/>
    <n v="1"/>
    <n v="5"/>
    <n v="2"/>
    <m/>
  </r>
  <r>
    <d v="2019-10-08T00:00:00"/>
    <x v="20"/>
    <x v="33"/>
    <n v="30.5"/>
    <n v="2"/>
    <n v="1"/>
    <n v="0"/>
    <n v="872"/>
    <n v="29"/>
    <n v="0.5"/>
    <n v="1"/>
    <n v="1"/>
    <m/>
  </r>
  <r>
    <d v="2019-10-09T00:00:00"/>
    <x v="21"/>
    <x v="33"/>
    <n v="27"/>
    <n v="7"/>
    <n v="0.5"/>
    <n v="0"/>
    <n v="564.5"/>
    <n v="36.5"/>
    <n v="0"/>
    <n v="2"/>
    <n v="1"/>
    <m/>
  </r>
  <r>
    <d v="2019-10-10T00:00:00"/>
    <x v="22"/>
    <x v="33"/>
    <n v="17"/>
    <n v="20"/>
    <n v="0"/>
    <n v="0"/>
    <n v="428"/>
    <n v="32"/>
    <n v="2"/>
    <n v="0"/>
    <n v="0"/>
    <m/>
  </r>
  <r>
    <d v="2019-10-11T00:00:00"/>
    <x v="23"/>
    <x v="33"/>
    <n v="5"/>
    <n v="3"/>
    <n v="0"/>
    <n v="0"/>
    <n v="488"/>
    <n v="26"/>
    <n v="2"/>
    <n v="2"/>
    <n v="1"/>
    <m/>
  </r>
  <r>
    <d v="2019-10-12T00:00:00"/>
    <x v="24"/>
    <x v="33"/>
    <n v="13"/>
    <n v="7"/>
    <n v="0"/>
    <n v="0"/>
    <n v="725"/>
    <n v="35"/>
    <n v="3"/>
    <n v="1"/>
    <n v="0"/>
    <m/>
  </r>
  <r>
    <d v="2019-10-13T00:00:00"/>
    <x v="25"/>
    <x v="33"/>
    <n v="23"/>
    <n v="9"/>
    <n v="0"/>
    <n v="0"/>
    <n v="682"/>
    <n v="40"/>
    <n v="1"/>
    <n v="2"/>
    <n v="1"/>
    <m/>
  </r>
  <r>
    <d v="2019-10-14T00:00:00"/>
    <x v="26"/>
    <x v="33"/>
    <n v="17"/>
    <n v="10"/>
    <n v="0"/>
    <n v="0"/>
    <n v="666"/>
    <n v="54"/>
    <n v="0"/>
    <n v="0"/>
    <n v="0"/>
    <m/>
  </r>
  <r>
    <d v="2019-10-15T00:00:00"/>
    <x v="27"/>
    <x v="33"/>
    <n v="13"/>
    <n v="2"/>
    <n v="0"/>
    <n v="1"/>
    <n v="787"/>
    <n v="62"/>
    <n v="1"/>
    <n v="0"/>
    <n v="0"/>
    <m/>
  </r>
  <r>
    <d v="2019-10-16T00:00:00"/>
    <x v="28"/>
    <x v="33"/>
    <n v="63"/>
    <n v="19"/>
    <n v="0"/>
    <n v="2"/>
    <n v="1315"/>
    <n v="175"/>
    <n v="1"/>
    <n v="2"/>
    <n v="1"/>
    <m/>
  </r>
  <r>
    <d v="2019-10-17T00:00:00"/>
    <x v="29"/>
    <x v="33"/>
    <n v="103"/>
    <n v="12"/>
    <n v="1"/>
    <n v="0"/>
    <n v="420"/>
    <n v="30"/>
    <n v="1"/>
    <n v="1"/>
    <n v="1"/>
    <m/>
  </r>
  <r>
    <d v="2019-10-18T00:00:00"/>
    <x v="30"/>
    <x v="33"/>
    <n v="48"/>
    <n v="7"/>
    <n v="0"/>
    <n v="0"/>
    <n v="209"/>
    <n v="23"/>
    <n v="1"/>
    <n v="3"/>
    <n v="1"/>
    <m/>
  </r>
  <r>
    <d v="2019-10-19T00:00:00"/>
    <x v="31"/>
    <x v="33"/>
    <n v="15"/>
    <n v="4"/>
    <n v="0"/>
    <n v="0"/>
    <n v="66"/>
    <n v="11"/>
    <n v="2"/>
    <n v="0"/>
    <n v="0"/>
    <m/>
  </r>
  <r>
    <d v="2019-10-20T00:00:00"/>
    <x v="32"/>
    <x v="33"/>
    <n v="13"/>
    <n v="8"/>
    <n v="0"/>
    <n v="0"/>
    <n v="82"/>
    <n v="18"/>
    <n v="3"/>
    <n v="7"/>
    <n v="3"/>
    <m/>
  </r>
  <r>
    <d v="2019-10-21T00:00:00"/>
    <x v="33"/>
    <x v="33"/>
    <n v="4"/>
    <n v="1"/>
    <n v="0"/>
    <n v="0"/>
    <n v="80"/>
    <n v="12"/>
    <n v="3"/>
    <n v="6"/>
    <n v="3"/>
    <m/>
  </r>
  <r>
    <d v="2019-10-22T00:00:00"/>
    <x v="34"/>
    <x v="33"/>
    <n v="6.33"/>
    <n v="0.66"/>
    <n v="0"/>
    <n v="0"/>
    <n v="54.32"/>
    <n v="7"/>
    <n v="1.67"/>
    <n v="3"/>
    <n v="2"/>
    <m/>
  </r>
  <r>
    <d v="2019-10-23T00:00:00"/>
    <x v="35"/>
    <x v="33"/>
    <n v="8.67"/>
    <n v="1.34"/>
    <n v="0"/>
    <n v="0"/>
    <n v="37.68"/>
    <n v="4"/>
    <n v="1.33"/>
    <n v="3"/>
    <n v="1"/>
    <m/>
  </r>
  <r>
    <d v="2019-10-24T00:00:00"/>
    <x v="36"/>
    <x v="33"/>
    <n v="11"/>
    <n v="2"/>
    <n v="0"/>
    <n v="0"/>
    <n v="21"/>
    <n v="1"/>
    <n v="1"/>
    <n v="2"/>
    <n v="1"/>
    <m/>
  </r>
  <r>
    <d v="2019-10-25T00:00:00"/>
    <x v="37"/>
    <x v="33"/>
    <n v="5"/>
    <n v="0"/>
    <n v="0"/>
    <n v="0"/>
    <n v="22"/>
    <n v="9"/>
    <n v="0"/>
    <n v="0"/>
    <n v="0"/>
    <m/>
  </r>
  <r>
    <d v="2019-10-26T00:00:00"/>
    <x v="38"/>
    <x v="33"/>
    <n v="2"/>
    <n v="0"/>
    <n v="0"/>
    <n v="0"/>
    <n v="22"/>
    <n v="4"/>
    <n v="2"/>
    <n v="0"/>
    <n v="0"/>
    <m/>
  </r>
  <r>
    <d v="2019-10-27T00:00:00"/>
    <x v="39"/>
    <x v="33"/>
    <n v="2.5"/>
    <n v="0"/>
    <n v="0"/>
    <n v="0"/>
    <n v="45.5"/>
    <n v="7"/>
    <n v="1"/>
    <n v="0"/>
    <n v="0"/>
    <m/>
  </r>
  <r>
    <d v="2019-10-28T00:00:00"/>
    <x v="40"/>
    <x v="33"/>
    <n v="3"/>
    <n v="0"/>
    <n v="0"/>
    <n v="0"/>
    <n v="69"/>
    <n v="10"/>
    <n v="0"/>
    <n v="1"/>
    <n v="0"/>
    <m/>
  </r>
  <r>
    <d v="2019-10-29T00:00:00"/>
    <x v="41"/>
    <x v="33"/>
    <n v="2"/>
    <n v="3"/>
    <n v="0"/>
    <n v="0"/>
    <n v="52"/>
    <n v="2"/>
    <n v="0"/>
    <n v="0"/>
    <n v="0"/>
    <m/>
  </r>
  <r>
    <d v="2019-10-30T00:00:00"/>
    <x v="42"/>
    <x v="33"/>
    <n v="3"/>
    <n v="0"/>
    <n v="0"/>
    <n v="1"/>
    <n v="34"/>
    <n v="4"/>
    <n v="3"/>
    <n v="0"/>
    <n v="0"/>
    <m/>
  </r>
  <r>
    <d v="2019-10-31T00:00:00"/>
    <x v="43"/>
    <x v="33"/>
    <n v="0"/>
    <n v="0"/>
    <n v="0"/>
    <n v="0"/>
    <n v="6"/>
    <n v="0"/>
    <n v="0"/>
    <n v="1"/>
    <n v="0"/>
    <m/>
  </r>
  <r>
    <d v="2019-11-01T00:00:00"/>
    <x v="44"/>
    <x v="33"/>
    <n v="0"/>
    <n v="0"/>
    <n v="0"/>
    <n v="0"/>
    <n v="6"/>
    <n v="5"/>
    <n v="0"/>
    <n v="0"/>
    <n v="0"/>
    <m/>
  </r>
  <r>
    <d v="2019-11-02T00:00:00"/>
    <x v="45"/>
    <x v="33"/>
    <n v="6"/>
    <n v="3"/>
    <n v="0"/>
    <n v="0"/>
    <n v="8"/>
    <n v="1"/>
    <n v="2"/>
    <n v="2"/>
    <n v="1"/>
    <m/>
  </r>
  <r>
    <d v="2019-11-03T00:00:00"/>
    <x v="46"/>
    <x v="33"/>
    <n v="1"/>
    <n v="0"/>
    <n v="0"/>
    <n v="0"/>
    <n v="7"/>
    <n v="0"/>
    <n v="2"/>
    <n v="0"/>
    <n v="0"/>
    <m/>
  </r>
  <r>
    <d v="2019-11-04T00:00:00"/>
    <x v="47"/>
    <x v="33"/>
    <n v="2"/>
    <n v="3"/>
    <n v="0"/>
    <n v="0"/>
    <n v="8"/>
    <n v="2"/>
    <n v="1"/>
    <n v="2"/>
    <n v="1"/>
    <m/>
  </r>
  <r>
    <d v="2019-11-05T00:00:00"/>
    <x v="48"/>
    <x v="33"/>
    <n v="0"/>
    <n v="0"/>
    <n v="0"/>
    <n v="0"/>
    <n v="3"/>
    <n v="1"/>
    <n v="2"/>
    <n v="1"/>
    <n v="0"/>
    <m/>
  </r>
  <r>
    <d v="2019-11-06T00:00:00"/>
    <x v="49"/>
    <x v="33"/>
    <n v="8"/>
    <n v="1"/>
    <n v="0"/>
    <n v="0"/>
    <n v="4"/>
    <n v="1"/>
    <n v="0"/>
    <n v="1"/>
    <n v="0"/>
    <m/>
  </r>
  <r>
    <d v="2019-11-07T00:00:00"/>
    <x v="50"/>
    <x v="33"/>
    <n v="41"/>
    <n v="0"/>
    <n v="0"/>
    <n v="0"/>
    <n v="0"/>
    <n v="0"/>
    <n v="1"/>
    <n v="1"/>
    <n v="1"/>
    <m/>
  </r>
  <r>
    <d v="2019-11-08T00:00:00"/>
    <x v="51"/>
    <x v="33"/>
    <n v="5"/>
    <n v="0"/>
    <n v="0"/>
    <n v="0"/>
    <n v="0"/>
    <n v="2"/>
    <n v="0"/>
    <n v="0"/>
    <n v="0"/>
    <m/>
  </r>
  <r>
    <d v="2019-11-09T00:00:00"/>
    <x v="52"/>
    <x v="33"/>
    <n v="18"/>
    <n v="0"/>
    <n v="0"/>
    <n v="0"/>
    <n v="3"/>
    <n v="0"/>
    <n v="2"/>
    <n v="2"/>
    <n v="1"/>
    <m/>
  </r>
  <r>
    <d v="2019-11-10T00:00:00"/>
    <x v="53"/>
    <x v="33"/>
    <n v="3"/>
    <n v="0"/>
    <n v="0"/>
    <n v="0"/>
    <n v="1"/>
    <n v="2"/>
    <n v="1"/>
    <n v="0"/>
    <n v="0"/>
    <m/>
  </r>
  <r>
    <d v="2019-11-11T00:00:00"/>
    <x v="54"/>
    <x v="33"/>
    <n v="0"/>
    <n v="0"/>
    <n v="0"/>
    <n v="0"/>
    <n v="0"/>
    <n v="0"/>
    <n v="2"/>
    <n v="1"/>
    <n v="1"/>
    <m/>
  </r>
  <r>
    <d v="2019-11-12T00:00:00"/>
    <x v="55"/>
    <x v="33"/>
    <n v="2"/>
    <n v="0"/>
    <n v="0"/>
    <n v="0"/>
    <n v="1"/>
    <n v="0"/>
    <n v="5"/>
    <n v="0"/>
    <n v="0"/>
    <m/>
  </r>
  <r>
    <d v="2019-11-13T00:00:00"/>
    <x v="56"/>
    <x v="33"/>
    <n v="4"/>
    <n v="1"/>
    <n v="0"/>
    <n v="0"/>
    <n v="0"/>
    <n v="0"/>
    <n v="1"/>
    <n v="0"/>
    <n v="0"/>
    <m/>
  </r>
  <r>
    <d v="2019-11-14T00:00:00"/>
    <x v="57"/>
    <x v="33"/>
    <n v="0"/>
    <n v="0"/>
    <n v="0"/>
    <n v="0"/>
    <n v="0"/>
    <n v="0"/>
    <n v="0"/>
    <n v="0"/>
    <n v="0"/>
    <m/>
  </r>
  <r>
    <d v="2019-11-15T00:00:00"/>
    <x v="58"/>
    <x v="33"/>
    <n v="6.5"/>
    <n v="2.5"/>
    <n v="0"/>
    <n v="0"/>
    <n v="0"/>
    <n v="0"/>
    <n v="4"/>
    <n v="0"/>
    <n v="0"/>
    <m/>
  </r>
  <r>
    <d v="2019-11-16T00:00:00"/>
    <x v="59"/>
    <x v="33"/>
    <n v="13"/>
    <n v="5"/>
    <n v="0"/>
    <n v="0"/>
    <n v="0"/>
    <n v="0"/>
    <n v="8"/>
    <n v="1"/>
    <n v="0"/>
    <m/>
  </r>
  <r>
    <d v="2019-11-17T00:00:00"/>
    <x v="60"/>
    <x v="33"/>
    <n v="3"/>
    <n v="0"/>
    <n v="0"/>
    <n v="0"/>
    <n v="0"/>
    <n v="0"/>
    <n v="0"/>
    <n v="0"/>
    <n v="0"/>
    <m/>
  </r>
  <r>
    <d v="2019-11-18T00:00:00"/>
    <x v="61"/>
    <x v="33"/>
    <n v="0"/>
    <n v="2"/>
    <n v="0"/>
    <n v="0"/>
    <n v="0"/>
    <n v="0"/>
    <n v="1"/>
    <n v="0"/>
    <n v="0"/>
    <m/>
  </r>
  <r>
    <d v="2019-11-19T00:00:00"/>
    <x v="62"/>
    <x v="33"/>
    <n v="0"/>
    <n v="0"/>
    <n v="0"/>
    <n v="0"/>
    <n v="0"/>
    <n v="0"/>
    <n v="1"/>
    <n v="0"/>
    <n v="0"/>
    <m/>
  </r>
  <r>
    <d v="2019-11-20T00:00:00"/>
    <x v="66"/>
    <x v="33"/>
    <m/>
    <m/>
    <m/>
    <m/>
    <m/>
    <m/>
    <m/>
    <m/>
    <m/>
    <m/>
  </r>
  <r>
    <d v="2019-11-21T00:00:00"/>
    <x v="81"/>
    <x v="33"/>
    <m/>
    <m/>
    <m/>
    <m/>
    <m/>
    <m/>
    <m/>
    <m/>
    <m/>
    <m/>
  </r>
  <r>
    <d v="2019-11-22T00:00:00"/>
    <x v="82"/>
    <x v="33"/>
    <m/>
    <m/>
    <m/>
    <m/>
    <m/>
    <m/>
    <m/>
    <m/>
    <m/>
    <m/>
  </r>
  <r>
    <d v="2019-11-23T00:00:00"/>
    <x v="83"/>
    <x v="33"/>
    <m/>
    <m/>
    <m/>
    <m/>
    <m/>
    <m/>
    <m/>
    <m/>
    <m/>
    <m/>
  </r>
  <r>
    <d v="2019-11-24T00:00:00"/>
    <x v="84"/>
    <x v="33"/>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1">
  <r>
    <d v="1986-09-18T00:00:00"/>
    <x v="0"/>
    <x v="0"/>
    <n v="35"/>
    <m/>
    <m/>
    <m/>
    <n v="94"/>
    <m/>
    <n v="5"/>
    <n v="149"/>
    <m/>
  </r>
  <r>
    <d v="1986-09-19T00:00:00"/>
    <x v="1"/>
    <x v="0"/>
    <n v="448"/>
    <m/>
    <m/>
    <m/>
    <n v="197"/>
    <m/>
    <n v="13"/>
    <n v="342"/>
    <m/>
  </r>
  <r>
    <d v="1986-09-20T00:00:00"/>
    <x v="2"/>
    <x v="0"/>
    <n v="7"/>
    <m/>
    <m/>
    <m/>
    <n v="438"/>
    <m/>
    <n v="34"/>
    <n v="457"/>
    <m/>
  </r>
  <r>
    <d v="1986-09-21T00:00:00"/>
    <x v="3"/>
    <x v="0"/>
    <n v="836"/>
    <m/>
    <m/>
    <m/>
    <n v="634"/>
    <m/>
    <n v="26"/>
    <n v="1469"/>
    <m/>
  </r>
  <r>
    <d v="1986-09-22T00:00:00"/>
    <x v="4"/>
    <x v="0"/>
    <n v="2103"/>
    <m/>
    <m/>
    <m/>
    <n v="1336"/>
    <m/>
    <n v="22"/>
    <n v="4947"/>
    <m/>
  </r>
  <r>
    <d v="1986-09-23T00:00:00"/>
    <x v="5"/>
    <x v="0"/>
    <n v="504"/>
    <m/>
    <m/>
    <m/>
    <n v="1307"/>
    <m/>
    <n v="12"/>
    <n v="3979"/>
    <m/>
  </r>
  <r>
    <d v="1986-09-24T00:00:00"/>
    <x v="6"/>
    <x v="0"/>
    <n v="188"/>
    <m/>
    <m/>
    <m/>
    <n v="298"/>
    <m/>
    <n v="0"/>
    <n v="1282"/>
    <m/>
  </r>
  <r>
    <d v="1986-09-25T00:00:00"/>
    <x v="7"/>
    <x v="0"/>
    <n v="1273"/>
    <m/>
    <m/>
    <m/>
    <n v="568"/>
    <m/>
    <n v="20"/>
    <n v="3000"/>
    <m/>
  </r>
  <r>
    <d v="1986-09-26T00:00:00"/>
    <x v="8"/>
    <x v="0"/>
    <n v="1033"/>
    <m/>
    <m/>
    <m/>
    <n v="493"/>
    <m/>
    <n v="6"/>
    <n v="2137"/>
    <m/>
  </r>
  <r>
    <d v="1986-09-27T00:00:00"/>
    <x v="9"/>
    <x v="0"/>
    <n v="12"/>
    <m/>
    <m/>
    <m/>
    <n v="86"/>
    <m/>
    <n v="0"/>
    <n v="285"/>
    <m/>
  </r>
  <r>
    <d v="1986-09-28T00:00:00"/>
    <x v="10"/>
    <x v="0"/>
    <n v="302"/>
    <m/>
    <m/>
    <m/>
    <n v="272"/>
    <m/>
    <n v="3"/>
    <n v="1501"/>
    <m/>
  </r>
  <r>
    <d v="1986-09-29T00:00:00"/>
    <x v="11"/>
    <x v="0"/>
    <n v="1442"/>
    <m/>
    <m/>
    <m/>
    <n v="677"/>
    <m/>
    <n v="3"/>
    <n v="1014"/>
    <m/>
  </r>
  <r>
    <d v="1986-09-30T00:00:00"/>
    <x v="12"/>
    <x v="0"/>
    <n v="830"/>
    <m/>
    <m/>
    <m/>
    <n v="643"/>
    <m/>
    <n v="4"/>
    <n v="791"/>
    <m/>
  </r>
  <r>
    <d v="1986-10-01T00:00:00"/>
    <x v="13"/>
    <x v="0"/>
    <n v="1816"/>
    <m/>
    <m/>
    <m/>
    <n v="561"/>
    <m/>
    <n v="1"/>
    <n v="934"/>
    <m/>
  </r>
  <r>
    <d v="1986-10-02T00:00:00"/>
    <x v="14"/>
    <x v="0"/>
    <n v="1514"/>
    <m/>
    <m/>
    <m/>
    <n v="682"/>
    <m/>
    <n v="2"/>
    <n v="1443"/>
    <m/>
  </r>
  <r>
    <d v="1986-10-03T00:00:00"/>
    <x v="15"/>
    <x v="0"/>
    <n v="1754"/>
    <m/>
    <m/>
    <m/>
    <n v="596"/>
    <m/>
    <n v="8"/>
    <n v="894"/>
    <m/>
  </r>
  <r>
    <d v="1986-10-04T00:00:00"/>
    <x v="16"/>
    <x v="0"/>
    <n v="2363"/>
    <m/>
    <m/>
    <m/>
    <n v="1203"/>
    <m/>
    <n v="0"/>
    <n v="1214"/>
    <m/>
  </r>
  <r>
    <d v="1986-10-05T00:00:00"/>
    <x v="17"/>
    <x v="0"/>
    <n v="1831"/>
    <m/>
    <m/>
    <m/>
    <n v="1722"/>
    <m/>
    <n v="14"/>
    <n v="854"/>
    <m/>
  </r>
  <r>
    <d v="1986-10-06T00:00:00"/>
    <x v="18"/>
    <x v="0"/>
    <n v="955"/>
    <m/>
    <m/>
    <m/>
    <n v="1014"/>
    <m/>
    <n v="1"/>
    <n v="972"/>
    <m/>
  </r>
  <r>
    <d v="1986-10-07T00:00:00"/>
    <x v="19"/>
    <x v="0"/>
    <n v="804"/>
    <m/>
    <m/>
    <m/>
    <n v="1796"/>
    <m/>
    <n v="14"/>
    <n v="577"/>
    <m/>
  </r>
  <r>
    <d v="1986-10-08T00:00:00"/>
    <x v="20"/>
    <x v="0"/>
    <n v="607"/>
    <m/>
    <m/>
    <m/>
    <n v="2448"/>
    <m/>
    <n v="6"/>
    <n v="471"/>
    <m/>
  </r>
  <r>
    <d v="1986-10-09T00:00:00"/>
    <x v="21"/>
    <x v="0"/>
    <n v="489"/>
    <m/>
    <m/>
    <m/>
    <n v="2268"/>
    <m/>
    <n v="3"/>
    <n v="912"/>
    <m/>
  </r>
  <r>
    <d v="1986-10-10T00:00:00"/>
    <x v="22"/>
    <x v="0"/>
    <n v="368"/>
    <m/>
    <m/>
    <m/>
    <n v="1394"/>
    <m/>
    <n v="12"/>
    <n v="232"/>
    <m/>
  </r>
  <r>
    <d v="1986-10-11T00:00:00"/>
    <x v="23"/>
    <x v="0"/>
    <n v="265"/>
    <m/>
    <m/>
    <m/>
    <n v="928"/>
    <m/>
    <n v="2"/>
    <n v="404"/>
    <m/>
  </r>
  <r>
    <d v="1986-10-12T00:00:00"/>
    <x v="24"/>
    <x v="0"/>
    <n v="248"/>
    <m/>
    <m/>
    <m/>
    <n v="892"/>
    <m/>
    <n v="1"/>
    <n v="243"/>
    <m/>
  </r>
  <r>
    <d v="1986-10-13T00:00:00"/>
    <x v="25"/>
    <x v="0"/>
    <n v="202"/>
    <m/>
    <m/>
    <m/>
    <n v="841"/>
    <m/>
    <n v="2"/>
    <n v="116"/>
    <m/>
  </r>
  <r>
    <d v="1986-10-14T00:00:00"/>
    <x v="26"/>
    <x v="0"/>
    <n v="290"/>
    <m/>
    <m/>
    <m/>
    <n v="928"/>
    <m/>
    <n v="3"/>
    <n v="274"/>
    <m/>
  </r>
  <r>
    <d v="1986-10-15T00:00:00"/>
    <x v="27"/>
    <x v="0"/>
    <n v="750"/>
    <m/>
    <m/>
    <m/>
    <n v="1371"/>
    <m/>
    <n v="2"/>
    <n v="278"/>
    <m/>
  </r>
  <r>
    <d v="1986-10-16T00:00:00"/>
    <x v="28"/>
    <x v="0"/>
    <n v="236"/>
    <m/>
    <m/>
    <m/>
    <n v="1798"/>
    <m/>
    <n v="4"/>
    <n v="153"/>
    <m/>
  </r>
  <r>
    <d v="1986-10-17T00:00:00"/>
    <x v="29"/>
    <x v="0"/>
    <n v="145"/>
    <m/>
    <m/>
    <m/>
    <n v="650"/>
    <m/>
    <n v="0"/>
    <n v="78"/>
    <m/>
  </r>
  <r>
    <d v="1986-10-18T00:00:00"/>
    <x v="30"/>
    <x v="0"/>
    <n v="232"/>
    <m/>
    <m/>
    <m/>
    <n v="1375"/>
    <m/>
    <n v="7"/>
    <n v="136"/>
    <m/>
  </r>
  <r>
    <d v="1986-10-19T00:00:00"/>
    <x v="31"/>
    <x v="0"/>
    <n v="91"/>
    <m/>
    <m/>
    <m/>
    <n v="422"/>
    <m/>
    <n v="0"/>
    <n v="31"/>
    <m/>
  </r>
  <r>
    <d v="1986-10-20T00:00:00"/>
    <x v="32"/>
    <x v="0"/>
    <n v="199"/>
    <m/>
    <m/>
    <m/>
    <n v="1048"/>
    <m/>
    <n v="6"/>
    <n v="90"/>
    <m/>
  </r>
  <r>
    <d v="1986-10-21T00:00:00"/>
    <x v="33"/>
    <x v="0"/>
    <n v="187"/>
    <m/>
    <m/>
    <m/>
    <n v="630"/>
    <m/>
    <n v="5"/>
    <n v="173"/>
    <m/>
  </r>
  <r>
    <d v="1986-10-22T00:00:00"/>
    <x v="34"/>
    <x v="0"/>
    <n v="321"/>
    <m/>
    <m/>
    <m/>
    <n v="701"/>
    <m/>
    <n v="3"/>
    <n v="180"/>
    <m/>
  </r>
  <r>
    <d v="1986-10-23T00:00:00"/>
    <x v="35"/>
    <x v="0"/>
    <n v="452"/>
    <m/>
    <m/>
    <m/>
    <n v="1136"/>
    <m/>
    <n v="17"/>
    <n v="154"/>
    <m/>
  </r>
  <r>
    <d v="1986-10-24T00:00:00"/>
    <x v="36"/>
    <x v="0"/>
    <n v="223"/>
    <m/>
    <m/>
    <m/>
    <n v="481"/>
    <m/>
    <n v="15"/>
    <n v="150"/>
    <m/>
  </r>
  <r>
    <d v="1986-10-25T00:00:00"/>
    <x v="37"/>
    <x v="0"/>
    <n v="146"/>
    <m/>
    <m/>
    <m/>
    <n v="261"/>
    <m/>
    <n v="0"/>
    <n v="123"/>
    <m/>
  </r>
  <r>
    <d v="1986-10-26T00:00:00"/>
    <x v="38"/>
    <x v="0"/>
    <n v="47"/>
    <m/>
    <m/>
    <m/>
    <n v="104"/>
    <m/>
    <n v="1"/>
    <n v="36"/>
    <m/>
  </r>
  <r>
    <d v="1986-10-27T00:00:00"/>
    <x v="39"/>
    <x v="0"/>
    <n v="494"/>
    <m/>
    <m/>
    <m/>
    <n v="289"/>
    <m/>
    <n v="42"/>
    <n v="146"/>
    <m/>
  </r>
  <r>
    <d v="1986-10-28T00:00:00"/>
    <x v="40"/>
    <x v="0"/>
    <n v="0"/>
    <m/>
    <m/>
    <m/>
    <n v="0"/>
    <m/>
    <n v="0"/>
    <n v="0"/>
    <m/>
  </r>
  <r>
    <d v="1986-10-29T00:00:00"/>
    <x v="41"/>
    <x v="0"/>
    <n v="116"/>
    <m/>
    <m/>
    <m/>
    <n v="75"/>
    <m/>
    <n v="48"/>
    <n v="84"/>
    <m/>
  </r>
  <r>
    <d v="1986-10-30T00:00:00"/>
    <x v="42"/>
    <x v="0"/>
    <n v="136"/>
    <m/>
    <m/>
    <m/>
    <n v="10"/>
    <m/>
    <n v="27"/>
    <n v="246"/>
    <m/>
  </r>
  <r>
    <d v="1986-10-31T00:00:00"/>
    <x v="43"/>
    <x v="0"/>
    <n v="326"/>
    <m/>
    <m/>
    <m/>
    <n v="5"/>
    <m/>
    <n v="2"/>
    <n v="318"/>
    <m/>
  </r>
  <r>
    <d v="1986-11-01T00:00:00"/>
    <x v="44"/>
    <x v="0"/>
    <n v="130"/>
    <m/>
    <m/>
    <m/>
    <n v="1"/>
    <m/>
    <n v="51"/>
    <n v="66"/>
    <m/>
  </r>
  <r>
    <d v="1986-11-02T00:00:00"/>
    <x v="45"/>
    <x v="0"/>
    <n v="74"/>
    <m/>
    <m/>
    <m/>
    <n v="5"/>
    <m/>
    <n v="30"/>
    <n v="16"/>
    <m/>
  </r>
  <r>
    <d v="1986-11-03T00:00:00"/>
    <x v="46"/>
    <x v="0"/>
    <n v="65"/>
    <m/>
    <m/>
    <m/>
    <n v="31"/>
    <m/>
    <n v="40"/>
    <n v="23"/>
    <m/>
  </r>
  <r>
    <d v="1986-11-04T00:00:00"/>
    <x v="47"/>
    <x v="0"/>
    <n v="75"/>
    <m/>
    <m/>
    <m/>
    <n v="44"/>
    <m/>
    <n v="31"/>
    <n v="20"/>
    <m/>
  </r>
  <r>
    <d v="1986-11-05T00:00:00"/>
    <x v="48"/>
    <x v="0"/>
    <n v="63"/>
    <m/>
    <m/>
    <m/>
    <n v="33"/>
    <m/>
    <n v="10"/>
    <n v="13"/>
    <m/>
  </r>
  <r>
    <d v="1986-11-06T00:00:00"/>
    <x v="49"/>
    <x v="0"/>
    <n v="77"/>
    <m/>
    <m/>
    <m/>
    <n v="14"/>
    <m/>
    <n v="1"/>
    <n v="24"/>
    <m/>
  </r>
  <r>
    <d v="1986-11-07T00:00:00"/>
    <x v="50"/>
    <x v="0"/>
    <n v="22"/>
    <m/>
    <m/>
    <m/>
    <n v="1"/>
    <m/>
    <n v="2"/>
    <n v="6"/>
    <m/>
  </r>
  <r>
    <d v="1986-11-08T00:00:00"/>
    <x v="51"/>
    <x v="0"/>
    <n v="0"/>
    <m/>
    <m/>
    <m/>
    <n v="0"/>
    <m/>
    <n v="0"/>
    <n v="0"/>
    <m/>
  </r>
  <r>
    <d v="1986-11-09T00:00:00"/>
    <x v="52"/>
    <x v="0"/>
    <n v="69"/>
    <m/>
    <m/>
    <m/>
    <n v="320"/>
    <m/>
    <n v="0"/>
    <n v="38"/>
    <m/>
  </r>
  <r>
    <d v="1987-09-28T00:00:00"/>
    <x v="10"/>
    <x v="1"/>
    <n v="1152"/>
    <m/>
    <m/>
    <m/>
    <n v="293"/>
    <m/>
    <n v="0"/>
    <n v="1556"/>
    <m/>
  </r>
  <r>
    <d v="1987-09-29T00:00:00"/>
    <x v="11"/>
    <x v="1"/>
    <n v="1701"/>
    <m/>
    <m/>
    <m/>
    <n v="371"/>
    <m/>
    <n v="0"/>
    <n v="1846"/>
    <m/>
  </r>
  <r>
    <d v="1987-09-30T00:00:00"/>
    <x v="12"/>
    <x v="1"/>
    <n v="1042"/>
    <m/>
    <m/>
    <m/>
    <n v="453"/>
    <m/>
    <n v="0"/>
    <n v="1284"/>
    <m/>
  </r>
  <r>
    <d v="1987-10-01T00:00:00"/>
    <x v="13"/>
    <x v="1"/>
    <n v="1484"/>
    <m/>
    <m/>
    <m/>
    <n v="569"/>
    <m/>
    <n v="0"/>
    <n v="1073"/>
    <m/>
  </r>
  <r>
    <d v="1987-10-02T00:00:00"/>
    <x v="14"/>
    <x v="1"/>
    <n v="1985"/>
    <m/>
    <m/>
    <m/>
    <n v="785"/>
    <m/>
    <n v="0"/>
    <n v="1185"/>
    <m/>
  </r>
  <r>
    <d v="1987-10-03T00:00:00"/>
    <x v="15"/>
    <x v="1"/>
    <n v="1507"/>
    <m/>
    <m/>
    <m/>
    <n v="861"/>
    <m/>
    <n v="9"/>
    <n v="1544"/>
    <m/>
  </r>
  <r>
    <d v="1987-10-04T00:00:00"/>
    <x v="16"/>
    <x v="1"/>
    <n v="1423"/>
    <m/>
    <m/>
    <m/>
    <n v="1052"/>
    <m/>
    <n v="0"/>
    <n v="3256"/>
    <m/>
  </r>
  <r>
    <d v="1987-10-05T00:00:00"/>
    <x v="17"/>
    <x v="1"/>
    <n v="1233"/>
    <m/>
    <m/>
    <m/>
    <n v="869"/>
    <m/>
    <n v="0"/>
    <n v="3772"/>
    <m/>
  </r>
  <r>
    <d v="1987-10-06T00:00:00"/>
    <x v="18"/>
    <x v="1"/>
    <n v="820"/>
    <m/>
    <m/>
    <m/>
    <n v="702"/>
    <m/>
    <n v="0"/>
    <n v="2644"/>
    <m/>
  </r>
  <r>
    <d v="1987-10-07T00:00:00"/>
    <x v="19"/>
    <x v="1"/>
    <n v="445"/>
    <m/>
    <m/>
    <m/>
    <n v="1004"/>
    <m/>
    <n v="0"/>
    <n v="1438"/>
    <m/>
  </r>
  <r>
    <d v="1987-10-08T00:00:00"/>
    <x v="20"/>
    <x v="1"/>
    <n v="484"/>
    <m/>
    <m/>
    <m/>
    <n v="2030"/>
    <m/>
    <n v="2"/>
    <n v="1411"/>
    <m/>
  </r>
  <r>
    <d v="1987-10-09T00:00:00"/>
    <x v="21"/>
    <x v="1"/>
    <n v="463"/>
    <m/>
    <m/>
    <m/>
    <n v="5407"/>
    <m/>
    <n v="6"/>
    <n v="921"/>
    <m/>
  </r>
  <r>
    <d v="1987-10-10T00:00:00"/>
    <x v="22"/>
    <x v="1"/>
    <n v="423"/>
    <m/>
    <m/>
    <m/>
    <n v="7780"/>
    <m/>
    <n v="2"/>
    <n v="929"/>
    <m/>
  </r>
  <r>
    <d v="1987-10-11T00:00:00"/>
    <x v="23"/>
    <x v="1"/>
    <n v="319"/>
    <m/>
    <m/>
    <m/>
    <n v="4238"/>
    <m/>
    <n v="1"/>
    <n v="855"/>
    <m/>
  </r>
  <r>
    <d v="1987-10-12T00:00:00"/>
    <x v="24"/>
    <x v="1"/>
    <n v="285"/>
    <m/>
    <m/>
    <m/>
    <n v="4293"/>
    <m/>
    <n v="0"/>
    <n v="831"/>
    <m/>
  </r>
  <r>
    <d v="1987-10-13T00:00:00"/>
    <x v="25"/>
    <x v="1"/>
    <n v="89"/>
    <m/>
    <m/>
    <m/>
    <n v="2032"/>
    <m/>
    <n v="0"/>
    <n v="397"/>
    <m/>
  </r>
  <r>
    <d v="1987-10-14T00:00:00"/>
    <x v="26"/>
    <x v="1"/>
    <n v="119"/>
    <m/>
    <m/>
    <m/>
    <n v="2958"/>
    <m/>
    <n v="5"/>
    <n v="447"/>
    <m/>
  </r>
  <r>
    <d v="1987-10-15T00:00:00"/>
    <x v="27"/>
    <x v="1"/>
    <n v="144"/>
    <m/>
    <m/>
    <m/>
    <n v="2222"/>
    <m/>
    <n v="0"/>
    <n v="367"/>
    <m/>
  </r>
  <r>
    <d v="1987-10-16T00:00:00"/>
    <x v="28"/>
    <x v="1"/>
    <n v="109"/>
    <m/>
    <m/>
    <m/>
    <n v="1963"/>
    <m/>
    <n v="2"/>
    <n v="531"/>
    <m/>
  </r>
  <r>
    <d v="1987-10-17T00:00:00"/>
    <x v="29"/>
    <x v="1"/>
    <n v="268"/>
    <m/>
    <m/>
    <m/>
    <n v="2989"/>
    <m/>
    <n v="5"/>
    <n v="1384"/>
    <m/>
  </r>
  <r>
    <d v="1987-10-18T00:00:00"/>
    <x v="30"/>
    <x v="1"/>
    <n v="159"/>
    <m/>
    <m/>
    <m/>
    <n v="1720"/>
    <m/>
    <n v="11"/>
    <n v="654"/>
    <m/>
  </r>
  <r>
    <d v="1987-10-19T00:00:00"/>
    <x v="31"/>
    <x v="1"/>
    <n v="27"/>
    <m/>
    <m/>
    <m/>
    <n v="1066"/>
    <m/>
    <n v="2"/>
    <n v="451"/>
    <m/>
  </r>
  <r>
    <d v="1987-10-20T00:00:00"/>
    <x v="32"/>
    <x v="1"/>
    <n v="61"/>
    <m/>
    <m/>
    <m/>
    <n v="521"/>
    <m/>
    <n v="22"/>
    <n v="562"/>
    <m/>
  </r>
  <r>
    <d v="1987-10-21T00:00:00"/>
    <x v="33"/>
    <x v="1"/>
    <n v="26"/>
    <m/>
    <m/>
    <m/>
    <n v="1118"/>
    <m/>
    <n v="6"/>
    <n v="486"/>
    <m/>
  </r>
  <r>
    <d v="1987-10-22T00:00:00"/>
    <x v="34"/>
    <x v="1"/>
    <n v="89"/>
    <m/>
    <m/>
    <m/>
    <n v="1153"/>
    <m/>
    <n v="12"/>
    <n v="713"/>
    <m/>
  </r>
  <r>
    <d v="1987-10-23T00:00:00"/>
    <x v="35"/>
    <x v="1"/>
    <n v="21"/>
    <m/>
    <m/>
    <m/>
    <n v="883"/>
    <m/>
    <n v="4"/>
    <n v="543"/>
    <m/>
  </r>
  <r>
    <d v="1987-10-24T00:00:00"/>
    <x v="36"/>
    <x v="1"/>
    <n v="92"/>
    <m/>
    <m/>
    <m/>
    <n v="735"/>
    <m/>
    <n v="9"/>
    <n v="841"/>
    <m/>
  </r>
  <r>
    <d v="1987-10-25T00:00:00"/>
    <x v="37"/>
    <x v="1"/>
    <n v="99"/>
    <m/>
    <m/>
    <m/>
    <n v="670"/>
    <m/>
    <n v="24"/>
    <n v="1063"/>
    <m/>
  </r>
  <r>
    <d v="1987-10-26T00:00:00"/>
    <x v="38"/>
    <x v="1"/>
    <n v="55"/>
    <m/>
    <m/>
    <m/>
    <n v="413"/>
    <m/>
    <n v="0"/>
    <n v="1404"/>
    <m/>
  </r>
  <r>
    <d v="1987-10-27T00:00:00"/>
    <x v="39"/>
    <x v="1"/>
    <n v="94"/>
    <m/>
    <m/>
    <m/>
    <n v="573"/>
    <m/>
    <n v="11"/>
    <n v="3369"/>
    <m/>
  </r>
  <r>
    <d v="1987-10-28T00:00:00"/>
    <x v="40"/>
    <x v="1"/>
    <n v="45"/>
    <m/>
    <m/>
    <m/>
    <n v="288"/>
    <m/>
    <n v="1"/>
    <n v="2921"/>
    <m/>
  </r>
  <r>
    <d v="1987-10-29T00:00:00"/>
    <x v="41"/>
    <x v="1"/>
    <n v="75"/>
    <m/>
    <m/>
    <m/>
    <n v="299"/>
    <m/>
    <n v="6"/>
    <n v="3194"/>
    <m/>
  </r>
  <r>
    <d v="1987-10-30T00:00:00"/>
    <x v="42"/>
    <x v="1"/>
    <n v="36"/>
    <m/>
    <m/>
    <m/>
    <n v="152"/>
    <m/>
    <n v="4"/>
    <n v="1830"/>
    <m/>
  </r>
  <r>
    <d v="1987-10-31T00:00:00"/>
    <x v="43"/>
    <x v="1"/>
    <n v="154"/>
    <m/>
    <m/>
    <m/>
    <n v="271"/>
    <m/>
    <n v="11"/>
    <n v="1661"/>
    <m/>
  </r>
  <r>
    <d v="1987-11-01T00:00:00"/>
    <x v="44"/>
    <x v="1"/>
    <n v="258"/>
    <m/>
    <m/>
    <m/>
    <n v="178"/>
    <m/>
    <n v="61"/>
    <n v="1425"/>
    <m/>
  </r>
  <r>
    <d v="1987-11-02T00:00:00"/>
    <x v="45"/>
    <x v="1"/>
    <n v="29"/>
    <m/>
    <m/>
    <m/>
    <n v="40"/>
    <m/>
    <n v="17"/>
    <n v="551"/>
    <m/>
  </r>
  <r>
    <d v="1987-11-03T00:00:00"/>
    <x v="46"/>
    <x v="1"/>
    <n v="44"/>
    <m/>
    <m/>
    <m/>
    <n v="61"/>
    <m/>
    <n v="20"/>
    <n v="901"/>
    <m/>
  </r>
  <r>
    <d v="1987-11-04T00:00:00"/>
    <x v="47"/>
    <x v="1"/>
    <n v="15"/>
    <m/>
    <m/>
    <m/>
    <n v="33"/>
    <m/>
    <n v="10"/>
    <n v="411"/>
    <m/>
  </r>
  <r>
    <d v="1987-11-05T00:00:00"/>
    <x v="48"/>
    <x v="1"/>
    <n v="28"/>
    <m/>
    <m/>
    <m/>
    <n v="48"/>
    <m/>
    <n v="17"/>
    <n v="637"/>
    <m/>
  </r>
  <r>
    <d v="1987-11-06T00:00:00"/>
    <x v="49"/>
    <x v="1"/>
    <n v="8"/>
    <m/>
    <m/>
    <m/>
    <n v="25"/>
    <m/>
    <n v="5"/>
    <n v="284"/>
    <m/>
  </r>
  <r>
    <d v="1987-11-07T00:00:00"/>
    <x v="50"/>
    <x v="1"/>
    <n v="25"/>
    <m/>
    <m/>
    <m/>
    <n v="48"/>
    <m/>
    <n v="15"/>
    <n v="687"/>
    <m/>
  </r>
  <r>
    <d v="1987-11-08T00:00:00"/>
    <x v="51"/>
    <x v="1"/>
    <n v="0"/>
    <m/>
    <m/>
    <m/>
    <n v="13"/>
    <m/>
    <n v="0"/>
    <n v="85"/>
    <m/>
  </r>
  <r>
    <d v="1987-11-09T00:00:00"/>
    <x v="52"/>
    <x v="1"/>
    <n v="1"/>
    <m/>
    <m/>
    <m/>
    <n v="15"/>
    <m/>
    <n v="0"/>
    <n v="96"/>
    <m/>
  </r>
  <r>
    <d v="1987-11-10T00:00:00"/>
    <x v="53"/>
    <x v="1"/>
    <n v="3"/>
    <m/>
    <m/>
    <m/>
    <n v="4"/>
    <m/>
    <n v="10"/>
    <n v="34"/>
    <m/>
  </r>
  <r>
    <d v="1987-11-11T00:00:00"/>
    <x v="54"/>
    <x v="1"/>
    <n v="18"/>
    <m/>
    <m/>
    <m/>
    <n v="0"/>
    <m/>
    <n v="34"/>
    <n v="115"/>
    <m/>
  </r>
  <r>
    <d v="1987-11-12T00:00:00"/>
    <x v="55"/>
    <x v="1"/>
    <n v="52"/>
    <m/>
    <m/>
    <m/>
    <n v="3"/>
    <m/>
    <n v="74"/>
    <n v="465"/>
    <m/>
  </r>
  <r>
    <d v="1987-11-13T00:00:00"/>
    <x v="56"/>
    <x v="1"/>
    <n v="16"/>
    <m/>
    <m/>
    <m/>
    <n v="2"/>
    <m/>
    <n v="49"/>
    <n v="269"/>
    <m/>
  </r>
  <r>
    <d v="1987-11-14T00:00:00"/>
    <x v="57"/>
    <x v="1"/>
    <n v="9"/>
    <m/>
    <m/>
    <m/>
    <n v="4"/>
    <m/>
    <n v="62"/>
    <n v="484"/>
    <m/>
  </r>
  <r>
    <d v="1987-11-15T00:00:00"/>
    <x v="58"/>
    <x v="1"/>
    <n v="10"/>
    <m/>
    <m/>
    <m/>
    <n v="2"/>
    <m/>
    <n v="87"/>
    <n v="455"/>
    <m/>
  </r>
  <r>
    <d v="1987-11-16T00:00:00"/>
    <x v="59"/>
    <x v="1"/>
    <n v="0"/>
    <m/>
    <m/>
    <m/>
    <n v="0"/>
    <m/>
    <n v="92"/>
    <n v="356"/>
    <m/>
  </r>
  <r>
    <d v="1987-11-17T00:00:00"/>
    <x v="60"/>
    <x v="1"/>
    <n v="5"/>
    <m/>
    <m/>
    <m/>
    <n v="6"/>
    <m/>
    <n v="80"/>
    <n v="359"/>
    <m/>
  </r>
  <r>
    <d v="1987-11-18T00:00:00"/>
    <x v="61"/>
    <x v="1"/>
    <n v="1"/>
    <m/>
    <m/>
    <m/>
    <n v="1"/>
    <m/>
    <n v="35"/>
    <n v="180"/>
    <m/>
  </r>
  <r>
    <d v="1987-11-19T00:00:00"/>
    <x v="62"/>
    <x v="1"/>
    <n v="0"/>
    <m/>
    <m/>
    <m/>
    <n v="0"/>
    <m/>
    <n v="2"/>
    <n v="3"/>
    <m/>
  </r>
  <r>
    <d v="1988-09-15T00:00:00"/>
    <x v="63"/>
    <x v="2"/>
    <n v="25"/>
    <n v="0"/>
    <m/>
    <m/>
    <n v="684"/>
    <n v="20"/>
    <n v="1"/>
    <n v="44"/>
    <m/>
  </r>
  <r>
    <d v="1988-09-16T00:00:00"/>
    <x v="64"/>
    <x v="2"/>
    <n v="53"/>
    <n v="23"/>
    <m/>
    <m/>
    <n v="1574"/>
    <n v="241"/>
    <n v="4"/>
    <n v="189"/>
    <m/>
  </r>
  <r>
    <d v="1988-09-17T00:00:00"/>
    <x v="65"/>
    <x v="2"/>
    <n v="431"/>
    <n v="77"/>
    <m/>
    <m/>
    <n v="1789"/>
    <n v="414"/>
    <n v="9"/>
    <n v="242"/>
    <m/>
  </r>
  <r>
    <d v="1988-09-18T00:00:00"/>
    <x v="0"/>
    <x v="2"/>
    <n v="582"/>
    <n v="160"/>
    <m/>
    <m/>
    <n v="1165"/>
    <n v="157"/>
    <n v="1"/>
    <n v="171"/>
    <m/>
  </r>
  <r>
    <d v="1988-09-19T00:00:00"/>
    <x v="1"/>
    <x v="2"/>
    <n v="682"/>
    <n v="216"/>
    <m/>
    <m/>
    <n v="1864"/>
    <n v="533"/>
    <n v="2"/>
    <n v="485"/>
    <m/>
  </r>
  <r>
    <d v="1988-09-20T00:00:00"/>
    <x v="2"/>
    <x v="2"/>
    <n v="952"/>
    <n v="58"/>
    <m/>
    <m/>
    <n v="1554"/>
    <n v="617"/>
    <n v="5"/>
    <n v="653"/>
    <m/>
  </r>
  <r>
    <d v="1988-09-21T00:00:00"/>
    <x v="3"/>
    <x v="2"/>
    <n v="987"/>
    <n v="152"/>
    <m/>
    <m/>
    <n v="1059"/>
    <n v="457"/>
    <n v="3"/>
    <n v="600"/>
    <m/>
  </r>
  <r>
    <d v="1988-09-22T00:00:00"/>
    <x v="4"/>
    <x v="2"/>
    <n v="761"/>
    <n v="34"/>
    <m/>
    <m/>
    <n v="3968"/>
    <n v="967"/>
    <n v="11"/>
    <n v="1208"/>
    <m/>
  </r>
  <r>
    <d v="1988-09-23T00:00:00"/>
    <x v="5"/>
    <x v="2"/>
    <n v="577"/>
    <n v="67"/>
    <m/>
    <m/>
    <n v="1392"/>
    <n v="653"/>
    <n v="13"/>
    <n v="1071"/>
    <m/>
  </r>
  <r>
    <d v="1988-09-24T00:00:00"/>
    <x v="6"/>
    <x v="2"/>
    <n v="362"/>
    <n v="38"/>
    <m/>
    <m/>
    <n v="775"/>
    <n v="277"/>
    <n v="5"/>
    <n v="491"/>
    <m/>
  </r>
  <r>
    <d v="1988-09-25T00:00:00"/>
    <x v="7"/>
    <x v="2"/>
    <n v="556"/>
    <n v="57"/>
    <m/>
    <m/>
    <n v="1499"/>
    <n v="413"/>
    <n v="0"/>
    <n v="1158"/>
    <m/>
  </r>
  <r>
    <d v="1988-09-26T00:00:00"/>
    <x v="8"/>
    <x v="2"/>
    <n v="282"/>
    <n v="8"/>
    <m/>
    <m/>
    <n v="1176"/>
    <n v="257"/>
    <n v="0"/>
    <n v="1335"/>
    <m/>
  </r>
  <r>
    <d v="1988-09-27T00:00:00"/>
    <x v="9"/>
    <x v="2"/>
    <n v="164"/>
    <n v="0"/>
    <m/>
    <m/>
    <n v="1496"/>
    <n v="268"/>
    <n v="0"/>
    <n v="1949"/>
    <m/>
  </r>
  <r>
    <d v="1988-09-28T00:00:00"/>
    <x v="10"/>
    <x v="2"/>
    <n v="67"/>
    <n v="4"/>
    <m/>
    <m/>
    <n v="844"/>
    <n v="189"/>
    <n v="6"/>
    <n v="1056"/>
    <m/>
  </r>
  <r>
    <d v="1988-09-29T00:00:00"/>
    <x v="11"/>
    <x v="2"/>
    <n v="76"/>
    <n v="3"/>
    <m/>
    <m/>
    <n v="1105"/>
    <n v="263"/>
    <n v="67"/>
    <n v="2228"/>
    <m/>
  </r>
  <r>
    <d v="1988-09-30T00:00:00"/>
    <x v="12"/>
    <x v="2"/>
    <n v="36"/>
    <n v="6"/>
    <m/>
    <m/>
    <n v="1360"/>
    <n v="275"/>
    <n v="8"/>
    <n v="2146"/>
    <m/>
  </r>
  <r>
    <d v="1988-10-01T00:00:00"/>
    <x v="13"/>
    <x v="2"/>
    <n v="22"/>
    <n v="1"/>
    <m/>
    <m/>
    <n v="705"/>
    <n v="332"/>
    <n v="9"/>
    <n v="1802"/>
    <m/>
  </r>
  <r>
    <d v="1988-10-02T00:00:00"/>
    <x v="14"/>
    <x v="2"/>
    <n v="41"/>
    <n v="2"/>
    <m/>
    <m/>
    <n v="858"/>
    <n v="461"/>
    <n v="17"/>
    <n v="1511"/>
    <m/>
  </r>
  <r>
    <d v="1988-10-03T00:00:00"/>
    <x v="15"/>
    <x v="2"/>
    <n v="11"/>
    <n v="3"/>
    <m/>
    <m/>
    <n v="329"/>
    <n v="232"/>
    <n v="22"/>
    <n v="950"/>
    <m/>
  </r>
  <r>
    <d v="1988-10-04T00:00:00"/>
    <x v="16"/>
    <x v="2"/>
    <n v="170"/>
    <n v="11"/>
    <m/>
    <m/>
    <n v="1371"/>
    <n v="334"/>
    <n v="22"/>
    <n v="640"/>
    <m/>
  </r>
  <r>
    <d v="1988-10-05T00:00:00"/>
    <x v="17"/>
    <x v="2"/>
    <n v="482"/>
    <n v="11"/>
    <m/>
    <m/>
    <n v="1863"/>
    <n v="273"/>
    <n v="67"/>
    <n v="882"/>
    <m/>
  </r>
  <r>
    <d v="1988-10-06T00:00:00"/>
    <x v="18"/>
    <x v="2"/>
    <n v="132"/>
    <n v="14"/>
    <m/>
    <m/>
    <n v="1487"/>
    <n v="94"/>
    <n v="45"/>
    <n v="465"/>
    <m/>
  </r>
  <r>
    <d v="1988-10-07T00:00:00"/>
    <x v="19"/>
    <x v="2"/>
    <n v="269"/>
    <n v="7"/>
    <m/>
    <m/>
    <n v="1721"/>
    <n v="215"/>
    <n v="109"/>
    <n v="517"/>
    <m/>
  </r>
  <r>
    <d v="1988-10-08T00:00:00"/>
    <x v="20"/>
    <x v="2"/>
    <n v="192"/>
    <n v="42"/>
    <m/>
    <m/>
    <n v="2070"/>
    <n v="153"/>
    <n v="103"/>
    <n v="108"/>
    <m/>
  </r>
  <r>
    <d v="1988-10-09T00:00:00"/>
    <x v="21"/>
    <x v="2"/>
    <n v="144"/>
    <n v="56"/>
    <m/>
    <m/>
    <n v="1277"/>
    <n v="178"/>
    <n v="68"/>
    <n v="90"/>
    <m/>
  </r>
  <r>
    <d v="1988-10-10T00:00:00"/>
    <x v="22"/>
    <x v="2"/>
    <n v="61"/>
    <n v="37"/>
    <m/>
    <m/>
    <n v="1044"/>
    <n v="127"/>
    <n v="34"/>
    <n v="64"/>
    <m/>
  </r>
  <r>
    <d v="1988-10-11T00:00:00"/>
    <x v="23"/>
    <x v="2"/>
    <n v="27"/>
    <n v="35"/>
    <m/>
    <m/>
    <n v="1513"/>
    <n v="73"/>
    <n v="49"/>
    <n v="63"/>
    <m/>
  </r>
  <r>
    <d v="1988-10-12T00:00:00"/>
    <x v="24"/>
    <x v="2"/>
    <n v="38"/>
    <n v="17"/>
    <m/>
    <m/>
    <n v="1001"/>
    <n v="45"/>
    <n v="47"/>
    <n v="64"/>
    <m/>
  </r>
  <r>
    <d v="1988-10-13T00:00:00"/>
    <x v="25"/>
    <x v="2"/>
    <n v="115"/>
    <n v="39"/>
    <m/>
    <m/>
    <n v="1225"/>
    <n v="26"/>
    <n v="3"/>
    <n v="97"/>
    <m/>
  </r>
  <r>
    <d v="1988-10-14T00:00:00"/>
    <x v="26"/>
    <x v="2"/>
    <n v="279"/>
    <n v="35"/>
    <m/>
    <m/>
    <n v="2206"/>
    <n v="39"/>
    <n v="3"/>
    <n v="56"/>
    <m/>
  </r>
  <r>
    <d v="1988-10-15T00:00:00"/>
    <x v="27"/>
    <x v="2"/>
    <n v="214"/>
    <n v="46"/>
    <m/>
    <m/>
    <n v="2284"/>
    <n v="111"/>
    <n v="5"/>
    <n v="68"/>
    <m/>
  </r>
  <r>
    <d v="1988-10-16T00:00:00"/>
    <x v="28"/>
    <x v="2"/>
    <n v="186"/>
    <n v="79"/>
    <m/>
    <m/>
    <n v="2321"/>
    <n v="101"/>
    <n v="5"/>
    <n v="172"/>
    <m/>
  </r>
  <r>
    <d v="1988-10-17T00:00:00"/>
    <x v="29"/>
    <x v="2"/>
    <n v="171"/>
    <n v="36"/>
    <m/>
    <m/>
    <n v="2362"/>
    <n v="104"/>
    <n v="5"/>
    <n v="51"/>
    <m/>
  </r>
  <r>
    <d v="1988-10-18T00:00:00"/>
    <x v="30"/>
    <x v="2"/>
    <n v="47"/>
    <n v="10"/>
    <m/>
    <m/>
    <n v="1352"/>
    <n v="45"/>
    <n v="5"/>
    <n v="64"/>
    <m/>
  </r>
  <r>
    <d v="1988-10-19T00:00:00"/>
    <x v="31"/>
    <x v="2"/>
    <n v="162"/>
    <n v="34"/>
    <m/>
    <m/>
    <n v="1690"/>
    <n v="91"/>
    <n v="8"/>
    <n v="181"/>
    <m/>
  </r>
  <r>
    <d v="1988-10-20T00:00:00"/>
    <x v="32"/>
    <x v="2"/>
    <n v="118"/>
    <n v="20"/>
    <m/>
    <m/>
    <n v="1776"/>
    <n v="137"/>
    <n v="10"/>
    <n v="186"/>
    <m/>
  </r>
  <r>
    <d v="1988-10-21T00:00:00"/>
    <x v="33"/>
    <x v="2"/>
    <n v="214"/>
    <n v="70"/>
    <m/>
    <m/>
    <n v="1979"/>
    <n v="271"/>
    <n v="9"/>
    <n v="219"/>
    <m/>
  </r>
  <r>
    <d v="1988-10-22T00:00:00"/>
    <x v="34"/>
    <x v="2"/>
    <n v="159"/>
    <n v="55"/>
    <m/>
    <m/>
    <n v="2029"/>
    <n v="129"/>
    <n v="4"/>
    <n v="20"/>
    <m/>
  </r>
  <r>
    <d v="1988-10-23T00:00:00"/>
    <x v="35"/>
    <x v="2"/>
    <n v="123"/>
    <n v="17"/>
    <m/>
    <m/>
    <n v="1583"/>
    <n v="111"/>
    <n v="4"/>
    <n v="57"/>
    <m/>
  </r>
  <r>
    <d v="1988-10-24T00:00:00"/>
    <x v="36"/>
    <x v="2"/>
    <n v="92"/>
    <n v="32"/>
    <m/>
    <m/>
    <n v="1226"/>
    <n v="77"/>
    <n v="3"/>
    <n v="58"/>
    <m/>
  </r>
  <r>
    <d v="1988-10-25T00:00:00"/>
    <x v="37"/>
    <x v="2"/>
    <n v="70"/>
    <n v="20"/>
    <m/>
    <m/>
    <n v="1167"/>
    <n v="56"/>
    <n v="3"/>
    <n v="38"/>
    <m/>
  </r>
  <r>
    <d v="1988-10-26T00:00:00"/>
    <x v="38"/>
    <x v="2"/>
    <n v="54"/>
    <n v="17"/>
    <m/>
    <m/>
    <n v="1224"/>
    <n v="53"/>
    <n v="2"/>
    <n v="29"/>
    <m/>
  </r>
  <r>
    <d v="1988-10-27T00:00:00"/>
    <x v="39"/>
    <x v="2"/>
    <n v="29"/>
    <n v="15"/>
    <m/>
    <m/>
    <n v="682"/>
    <n v="27"/>
    <n v="0"/>
    <n v="8"/>
    <m/>
  </r>
  <r>
    <d v="1988-10-28T00:00:00"/>
    <x v="40"/>
    <x v="2"/>
    <n v="27"/>
    <n v="10"/>
    <m/>
    <m/>
    <n v="666"/>
    <n v="54"/>
    <n v="1"/>
    <n v="10"/>
    <m/>
  </r>
  <r>
    <d v="1988-10-29T00:00:00"/>
    <x v="41"/>
    <x v="2"/>
    <n v="42"/>
    <n v="20"/>
    <m/>
    <m/>
    <n v="605"/>
    <n v="35"/>
    <n v="0"/>
    <n v="11"/>
    <m/>
  </r>
  <r>
    <d v="1988-10-30T00:00:00"/>
    <x v="42"/>
    <x v="2"/>
    <n v="34"/>
    <n v="25"/>
    <m/>
    <m/>
    <n v="553"/>
    <n v="41"/>
    <n v="2"/>
    <n v="62"/>
    <m/>
  </r>
  <r>
    <d v="1988-10-31T00:00:00"/>
    <x v="43"/>
    <x v="2"/>
    <n v="58"/>
    <n v="9"/>
    <m/>
    <m/>
    <n v="315"/>
    <n v="27"/>
    <n v="1"/>
    <n v="268"/>
    <m/>
  </r>
  <r>
    <d v="1988-11-01T00:00:00"/>
    <x v="44"/>
    <x v="2"/>
    <n v="1"/>
    <n v="0"/>
    <m/>
    <m/>
    <n v="41"/>
    <n v="6"/>
    <n v="0"/>
    <n v="6"/>
    <m/>
  </r>
  <r>
    <d v="1988-11-02T00:00:00"/>
    <x v="45"/>
    <x v="2"/>
    <n v="55"/>
    <n v="4"/>
    <m/>
    <m/>
    <n v="126"/>
    <n v="35"/>
    <n v="3"/>
    <n v="54"/>
    <m/>
  </r>
  <r>
    <d v="1988-11-03T00:00:00"/>
    <x v="46"/>
    <x v="2"/>
    <n v="8"/>
    <n v="1"/>
    <m/>
    <m/>
    <n v="97"/>
    <n v="13"/>
    <n v="1"/>
    <n v="11"/>
    <m/>
  </r>
  <r>
    <d v="1988-11-04T00:00:00"/>
    <x v="47"/>
    <x v="2"/>
    <n v="0"/>
    <n v="0"/>
    <m/>
    <m/>
    <n v="7"/>
    <n v="4"/>
    <n v="0"/>
    <n v="3"/>
    <m/>
  </r>
  <r>
    <d v="1988-11-05T00:00:00"/>
    <x v="48"/>
    <x v="2"/>
    <n v="0"/>
    <n v="0"/>
    <m/>
    <m/>
    <n v="0"/>
    <n v="0"/>
    <n v="0"/>
    <n v="0"/>
    <m/>
  </r>
  <r>
    <d v="1988-11-06T00:00:00"/>
    <x v="49"/>
    <x v="2"/>
    <n v="0"/>
    <n v="0"/>
    <m/>
    <m/>
    <n v="0"/>
    <n v="0"/>
    <n v="0"/>
    <n v="0"/>
    <m/>
  </r>
  <r>
    <d v="1988-11-07T00:00:00"/>
    <x v="50"/>
    <x v="2"/>
    <n v="0"/>
    <n v="0"/>
    <m/>
    <m/>
    <n v="0"/>
    <n v="0"/>
    <n v="0"/>
    <n v="0"/>
    <m/>
  </r>
  <r>
    <d v="1988-11-08T00:00:00"/>
    <x v="51"/>
    <x v="2"/>
    <n v="0"/>
    <n v="0"/>
    <m/>
    <m/>
    <n v="0"/>
    <n v="0"/>
    <n v="0"/>
    <n v="0"/>
    <m/>
  </r>
  <r>
    <d v="1988-11-09T00:00:00"/>
    <x v="52"/>
    <x v="2"/>
    <n v="0"/>
    <n v="0"/>
    <m/>
    <m/>
    <n v="0"/>
    <n v="0"/>
    <n v="0"/>
    <n v="0"/>
    <m/>
  </r>
  <r>
    <d v="1988-11-10T00:00:00"/>
    <x v="53"/>
    <x v="2"/>
    <n v="45"/>
    <n v="0"/>
    <m/>
    <m/>
    <n v="15"/>
    <n v="5"/>
    <n v="8"/>
    <n v="3"/>
    <m/>
  </r>
  <r>
    <d v="1988-11-11T00:00:00"/>
    <x v="54"/>
    <x v="2"/>
    <n v="21"/>
    <n v="0"/>
    <m/>
    <m/>
    <n v="17"/>
    <n v="6"/>
    <n v="3"/>
    <n v="3"/>
    <m/>
  </r>
  <r>
    <d v="1988-11-12T00:00:00"/>
    <x v="55"/>
    <x v="2"/>
    <n v="19"/>
    <n v="0"/>
    <m/>
    <m/>
    <n v="19"/>
    <n v="2"/>
    <n v="2"/>
    <n v="2"/>
    <m/>
  </r>
  <r>
    <d v="1988-11-13T00:00:00"/>
    <x v="56"/>
    <x v="2"/>
    <n v="21"/>
    <n v="1"/>
    <m/>
    <m/>
    <n v="11"/>
    <n v="2"/>
    <n v="2"/>
    <n v="1"/>
    <m/>
  </r>
  <r>
    <d v="1988-11-14T00:00:00"/>
    <x v="57"/>
    <x v="2"/>
    <n v="10"/>
    <n v="1"/>
    <m/>
    <m/>
    <n v="12"/>
    <n v="12"/>
    <n v="30"/>
    <n v="9"/>
    <m/>
  </r>
  <r>
    <d v="1988-11-15T00:00:00"/>
    <x v="58"/>
    <x v="2"/>
    <n v="16"/>
    <n v="0"/>
    <m/>
    <m/>
    <n v="12"/>
    <n v="4"/>
    <n v="23"/>
    <n v="11"/>
    <m/>
  </r>
  <r>
    <d v="1988-11-16T00:00:00"/>
    <x v="59"/>
    <x v="2"/>
    <n v="5"/>
    <n v="0"/>
    <m/>
    <m/>
    <n v="10"/>
    <n v="3"/>
    <n v="34"/>
    <n v="24"/>
    <m/>
  </r>
  <r>
    <d v="1988-11-17T00:00:00"/>
    <x v="60"/>
    <x v="2"/>
    <n v="5"/>
    <n v="0"/>
    <m/>
    <m/>
    <n v="7"/>
    <n v="1"/>
    <n v="17"/>
    <n v="18"/>
    <m/>
  </r>
  <r>
    <d v="1988-11-18T00:00:00"/>
    <x v="61"/>
    <x v="2"/>
    <n v="7"/>
    <n v="0"/>
    <m/>
    <m/>
    <n v="6"/>
    <n v="1"/>
    <n v="18"/>
    <n v="16"/>
    <m/>
  </r>
  <r>
    <d v="1988-11-19T00:00:00"/>
    <x v="62"/>
    <x v="2"/>
    <n v="0"/>
    <n v="0"/>
    <m/>
    <m/>
    <n v="0"/>
    <n v="0"/>
    <n v="0"/>
    <n v="2"/>
    <m/>
  </r>
  <r>
    <d v="1988-11-20T00:00:00"/>
    <x v="66"/>
    <x v="2"/>
    <n v="5"/>
    <n v="0"/>
    <m/>
    <m/>
    <n v="3"/>
    <n v="2"/>
    <n v="6"/>
    <n v="15"/>
    <m/>
  </r>
  <r>
    <d v="1989-09-14T00:00:00"/>
    <x v="67"/>
    <x v="3"/>
    <n v="1"/>
    <n v="8"/>
    <m/>
    <m/>
    <n v="85"/>
    <n v="10"/>
    <n v="0"/>
    <n v="119"/>
    <m/>
  </r>
  <r>
    <d v="1989-09-15T00:00:00"/>
    <x v="63"/>
    <x v="3"/>
    <n v="10"/>
    <n v="7"/>
    <m/>
    <m/>
    <n v="969"/>
    <n v="40"/>
    <n v="0"/>
    <n v="569"/>
    <m/>
  </r>
  <r>
    <d v="1989-09-16T00:00:00"/>
    <x v="64"/>
    <x v="3"/>
    <n v="162"/>
    <n v="47"/>
    <m/>
    <m/>
    <n v="1433"/>
    <n v="121"/>
    <n v="1"/>
    <n v="1234"/>
    <m/>
  </r>
  <r>
    <d v="1989-09-17T00:00:00"/>
    <x v="65"/>
    <x v="3"/>
    <n v="533"/>
    <n v="85"/>
    <m/>
    <m/>
    <n v="2143"/>
    <n v="265"/>
    <n v="2"/>
    <n v="999"/>
    <m/>
  </r>
  <r>
    <d v="1989-09-18T00:00:00"/>
    <x v="0"/>
    <x v="3"/>
    <n v="755"/>
    <n v="95"/>
    <m/>
    <m/>
    <n v="1344"/>
    <n v="255"/>
    <n v="3"/>
    <n v="1540"/>
    <m/>
  </r>
  <r>
    <d v="1989-09-19T00:00:00"/>
    <x v="1"/>
    <x v="3"/>
    <n v="895"/>
    <n v="155"/>
    <m/>
    <m/>
    <n v="1260"/>
    <n v="431"/>
    <n v="10"/>
    <n v="2687"/>
    <m/>
  </r>
  <r>
    <d v="1989-09-20T00:00:00"/>
    <x v="2"/>
    <x v="3"/>
    <n v="1383"/>
    <n v="213"/>
    <m/>
    <m/>
    <n v="875"/>
    <n v="535"/>
    <n v="5"/>
    <n v="2320"/>
    <m/>
  </r>
  <r>
    <d v="1989-09-21T00:00:00"/>
    <x v="3"/>
    <x v="3"/>
    <n v="1257"/>
    <n v="253"/>
    <m/>
    <m/>
    <n v="549"/>
    <n v="543"/>
    <n v="6"/>
    <n v="1912"/>
    <m/>
  </r>
  <r>
    <d v="1989-09-22T00:00:00"/>
    <x v="4"/>
    <x v="3"/>
    <n v="729"/>
    <n v="128"/>
    <m/>
    <m/>
    <n v="884"/>
    <n v="225"/>
    <n v="3"/>
    <n v="1656"/>
    <m/>
  </r>
  <r>
    <d v="1989-09-23T00:00:00"/>
    <x v="5"/>
    <x v="3"/>
    <n v="573"/>
    <n v="88"/>
    <m/>
    <m/>
    <n v="525"/>
    <n v="151"/>
    <n v="1"/>
    <n v="948"/>
    <m/>
  </r>
  <r>
    <d v="1989-09-24T00:00:00"/>
    <x v="6"/>
    <x v="3"/>
    <n v="454"/>
    <n v="87"/>
    <m/>
    <m/>
    <n v="450"/>
    <n v="184"/>
    <n v="5"/>
    <n v="501"/>
    <m/>
  </r>
  <r>
    <d v="1989-09-25T00:00:00"/>
    <x v="7"/>
    <x v="3"/>
    <n v="606"/>
    <n v="317"/>
    <m/>
    <m/>
    <n v="771"/>
    <n v="657"/>
    <n v="4"/>
    <n v="428"/>
    <m/>
  </r>
  <r>
    <d v="1989-09-26T00:00:00"/>
    <x v="8"/>
    <x v="3"/>
    <n v="717"/>
    <n v="356"/>
    <m/>
    <m/>
    <n v="770"/>
    <n v="666"/>
    <n v="6"/>
    <n v="352"/>
    <m/>
  </r>
  <r>
    <d v="1989-09-27T00:00:00"/>
    <x v="9"/>
    <x v="3"/>
    <n v="1098"/>
    <n v="374"/>
    <m/>
    <m/>
    <n v="811"/>
    <n v="628"/>
    <n v="4"/>
    <n v="397"/>
    <m/>
  </r>
  <r>
    <d v="1989-09-28T00:00:00"/>
    <x v="10"/>
    <x v="3"/>
    <n v="1361"/>
    <n v="273"/>
    <m/>
    <m/>
    <n v="823"/>
    <n v="692"/>
    <n v="12"/>
    <n v="545"/>
    <m/>
  </r>
  <r>
    <d v="1989-09-29T00:00:00"/>
    <x v="11"/>
    <x v="3"/>
    <n v="1222"/>
    <n v="209"/>
    <m/>
    <m/>
    <n v="771"/>
    <n v="549"/>
    <n v="3"/>
    <n v="339"/>
    <m/>
  </r>
  <r>
    <d v="1989-09-30T00:00:00"/>
    <x v="12"/>
    <x v="3"/>
    <n v="1242"/>
    <n v="266"/>
    <m/>
    <m/>
    <n v="676"/>
    <n v="562"/>
    <n v="3"/>
    <n v="302"/>
    <m/>
  </r>
  <r>
    <d v="1989-10-01T00:00:00"/>
    <x v="13"/>
    <x v="3"/>
    <n v="1039"/>
    <n v="175"/>
    <m/>
    <m/>
    <n v="603"/>
    <n v="477"/>
    <n v="8"/>
    <n v="288"/>
    <m/>
  </r>
  <r>
    <d v="1989-10-02T00:00:00"/>
    <x v="14"/>
    <x v="3"/>
    <n v="1122"/>
    <n v="155"/>
    <m/>
    <m/>
    <n v="802"/>
    <n v="477"/>
    <n v="16"/>
    <n v="565"/>
    <m/>
  </r>
  <r>
    <d v="1989-10-03T00:00:00"/>
    <x v="15"/>
    <x v="3"/>
    <n v="1445"/>
    <n v="183"/>
    <m/>
    <m/>
    <n v="1362"/>
    <n v="627"/>
    <n v="32"/>
    <n v="855"/>
    <m/>
  </r>
  <r>
    <d v="1989-10-04T00:00:00"/>
    <x v="16"/>
    <x v="3"/>
    <n v="950"/>
    <n v="105"/>
    <m/>
    <m/>
    <n v="2197"/>
    <n v="386"/>
    <n v="38"/>
    <n v="919"/>
    <m/>
  </r>
  <r>
    <d v="1989-10-05T00:00:00"/>
    <x v="17"/>
    <x v="3"/>
    <n v="1249"/>
    <n v="127"/>
    <m/>
    <m/>
    <n v="2161"/>
    <n v="544"/>
    <n v="22"/>
    <n v="968"/>
    <m/>
  </r>
  <r>
    <d v="1989-10-06T00:00:00"/>
    <x v="18"/>
    <x v="3"/>
    <n v="1465"/>
    <n v="104"/>
    <m/>
    <m/>
    <n v="2178"/>
    <n v="577"/>
    <n v="10"/>
    <n v="1155"/>
    <m/>
  </r>
  <r>
    <d v="1989-10-07T00:00:00"/>
    <x v="19"/>
    <x v="3"/>
    <n v="475"/>
    <n v="116"/>
    <m/>
    <m/>
    <n v="2044"/>
    <n v="615"/>
    <n v="8"/>
    <n v="869"/>
    <m/>
  </r>
  <r>
    <d v="1989-10-08T00:00:00"/>
    <x v="20"/>
    <x v="3"/>
    <n v="1343"/>
    <n v="101"/>
    <m/>
    <m/>
    <n v="2044"/>
    <n v="484"/>
    <n v="6"/>
    <n v="776"/>
    <m/>
  </r>
  <r>
    <d v="1989-10-09T00:00:00"/>
    <x v="21"/>
    <x v="3"/>
    <n v="1067"/>
    <n v="106"/>
    <m/>
    <m/>
    <n v="2198"/>
    <n v="519"/>
    <n v="17"/>
    <n v="507"/>
    <m/>
  </r>
  <r>
    <d v="1989-10-10T00:00:00"/>
    <x v="22"/>
    <x v="3"/>
    <n v="845"/>
    <n v="91"/>
    <m/>
    <m/>
    <n v="1948"/>
    <n v="543"/>
    <n v="18"/>
    <n v="356"/>
    <m/>
  </r>
  <r>
    <d v="1989-10-11T00:00:00"/>
    <x v="23"/>
    <x v="3"/>
    <n v="254"/>
    <n v="24"/>
    <m/>
    <m/>
    <n v="1002"/>
    <n v="96"/>
    <n v="4"/>
    <n v="211"/>
    <m/>
  </r>
  <r>
    <d v="1989-10-12T00:00:00"/>
    <x v="24"/>
    <x v="3"/>
    <n v="749"/>
    <n v="45"/>
    <m/>
    <m/>
    <n v="2533"/>
    <n v="249"/>
    <n v="3"/>
    <n v="499"/>
    <m/>
  </r>
  <r>
    <d v="1989-10-13T00:00:00"/>
    <x v="25"/>
    <x v="3"/>
    <n v="1095"/>
    <n v="56"/>
    <m/>
    <m/>
    <n v="2424"/>
    <n v="434"/>
    <n v="3"/>
    <n v="1169"/>
    <m/>
  </r>
  <r>
    <d v="1989-10-14T00:00:00"/>
    <x v="26"/>
    <x v="3"/>
    <n v="1063"/>
    <n v="52"/>
    <m/>
    <m/>
    <n v="2003"/>
    <n v="404"/>
    <n v="4"/>
    <n v="2159"/>
    <m/>
  </r>
  <r>
    <d v="1989-10-15T00:00:00"/>
    <x v="27"/>
    <x v="3"/>
    <n v="739"/>
    <n v="31"/>
    <m/>
    <m/>
    <n v="1560"/>
    <n v="268"/>
    <n v="7"/>
    <n v="1837"/>
    <m/>
  </r>
  <r>
    <d v="1989-10-16T00:00:00"/>
    <x v="28"/>
    <x v="3"/>
    <n v="643"/>
    <n v="31"/>
    <m/>
    <m/>
    <n v="1625"/>
    <n v="202"/>
    <n v="12"/>
    <n v="1556"/>
    <m/>
  </r>
  <r>
    <d v="1989-10-17T00:00:00"/>
    <x v="29"/>
    <x v="3"/>
    <n v="468"/>
    <n v="28"/>
    <m/>
    <m/>
    <n v="1908"/>
    <n v="158"/>
    <n v="2"/>
    <n v="1247"/>
    <m/>
  </r>
  <r>
    <d v="1989-10-18T00:00:00"/>
    <x v="30"/>
    <x v="3"/>
    <n v="784"/>
    <n v="29"/>
    <m/>
    <m/>
    <n v="4677"/>
    <n v="412"/>
    <n v="9"/>
    <n v="1758"/>
    <m/>
  </r>
  <r>
    <d v="1989-10-19T00:00:00"/>
    <x v="31"/>
    <x v="3"/>
    <n v="364"/>
    <n v="4"/>
    <m/>
    <m/>
    <n v="2650"/>
    <n v="123"/>
    <n v="8"/>
    <n v="488"/>
    <m/>
  </r>
  <r>
    <d v="1989-10-20T00:00:00"/>
    <x v="32"/>
    <x v="3"/>
    <n v="218"/>
    <n v="3"/>
    <m/>
    <m/>
    <n v="1831"/>
    <n v="200"/>
    <n v="4"/>
    <n v="826"/>
    <m/>
  </r>
  <r>
    <d v="1989-10-21T00:00:00"/>
    <x v="33"/>
    <x v="3"/>
    <n v="710"/>
    <n v="39"/>
    <m/>
    <m/>
    <n v="480"/>
    <n v="302"/>
    <n v="9"/>
    <n v="635"/>
    <m/>
  </r>
  <r>
    <d v="1989-10-22T00:00:00"/>
    <x v="34"/>
    <x v="3"/>
    <n v="374"/>
    <n v="8"/>
    <m/>
    <m/>
    <n v="559"/>
    <n v="120"/>
    <n v="7"/>
    <n v="239"/>
    <m/>
  </r>
  <r>
    <d v="1989-10-23T00:00:00"/>
    <x v="35"/>
    <x v="3"/>
    <n v="208"/>
    <n v="9"/>
    <m/>
    <m/>
    <n v="640"/>
    <n v="62"/>
    <n v="1"/>
    <n v="226"/>
    <m/>
  </r>
  <r>
    <d v="1989-10-24T00:00:00"/>
    <x v="36"/>
    <x v="3"/>
    <n v="0"/>
    <n v="0"/>
    <m/>
    <m/>
    <n v="0"/>
    <n v="0"/>
    <n v="0"/>
    <n v="0"/>
    <m/>
  </r>
  <r>
    <d v="1989-10-25T00:00:00"/>
    <x v="37"/>
    <x v="3"/>
    <n v="0"/>
    <n v="0"/>
    <m/>
    <m/>
    <n v="0"/>
    <n v="0"/>
    <n v="0"/>
    <n v="0"/>
    <m/>
  </r>
  <r>
    <d v="1989-10-26T00:00:00"/>
    <x v="38"/>
    <x v="3"/>
    <n v="0"/>
    <n v="0"/>
    <m/>
    <m/>
    <n v="0"/>
    <n v="0"/>
    <n v="0"/>
    <n v="0"/>
    <m/>
  </r>
  <r>
    <d v="1989-10-27T00:00:00"/>
    <x v="39"/>
    <x v="3"/>
    <n v="0"/>
    <n v="0"/>
    <m/>
    <m/>
    <n v="0"/>
    <n v="0"/>
    <n v="0"/>
    <n v="0"/>
    <m/>
  </r>
  <r>
    <d v="1989-10-28T00:00:00"/>
    <x v="40"/>
    <x v="3"/>
    <n v="300"/>
    <n v="3"/>
    <m/>
    <m/>
    <n v="468"/>
    <n v="160"/>
    <n v="8"/>
    <n v="38"/>
    <m/>
  </r>
  <r>
    <d v="1989-10-29T00:00:00"/>
    <x v="41"/>
    <x v="3"/>
    <n v="453"/>
    <n v="4"/>
    <m/>
    <m/>
    <n v="707"/>
    <n v="232"/>
    <n v="14"/>
    <n v="121"/>
    <m/>
  </r>
  <r>
    <d v="1989-10-30T00:00:00"/>
    <x v="42"/>
    <x v="3"/>
    <n v="312"/>
    <n v="8"/>
    <m/>
    <m/>
    <n v="472"/>
    <n v="130"/>
    <n v="11"/>
    <n v="173"/>
    <m/>
  </r>
  <r>
    <d v="1989-10-31T00:00:00"/>
    <x v="43"/>
    <x v="3"/>
    <n v="203"/>
    <n v="4"/>
    <m/>
    <m/>
    <n v="553"/>
    <n v="105"/>
    <n v="3"/>
    <n v="155"/>
    <m/>
  </r>
  <r>
    <d v="1989-11-01T00:00:00"/>
    <x v="44"/>
    <x v="3"/>
    <n v="45"/>
    <n v="6"/>
    <m/>
    <m/>
    <n v="214"/>
    <n v="56"/>
    <n v="12"/>
    <n v="94"/>
    <m/>
  </r>
  <r>
    <d v="1989-11-02T00:00:00"/>
    <x v="45"/>
    <x v="3"/>
    <n v="35"/>
    <n v="0"/>
    <m/>
    <m/>
    <n v="183"/>
    <n v="40"/>
    <n v="4"/>
    <n v="30"/>
    <m/>
  </r>
  <r>
    <d v="1989-11-03T00:00:00"/>
    <x v="46"/>
    <x v="3"/>
    <n v="45"/>
    <n v="0"/>
    <m/>
    <m/>
    <n v="228"/>
    <n v="39"/>
    <n v="11"/>
    <n v="51"/>
    <m/>
  </r>
  <r>
    <d v="1989-11-04T00:00:00"/>
    <x v="47"/>
    <x v="3"/>
    <n v="42"/>
    <n v="3"/>
    <m/>
    <m/>
    <n v="218"/>
    <n v="27"/>
    <n v="21"/>
    <n v="105"/>
    <m/>
  </r>
  <r>
    <d v="1989-11-05T00:00:00"/>
    <x v="48"/>
    <x v="3"/>
    <n v="72"/>
    <n v="1"/>
    <m/>
    <m/>
    <n v="172"/>
    <n v="26"/>
    <n v="7"/>
    <n v="99"/>
    <m/>
  </r>
  <r>
    <d v="1989-11-06T00:00:00"/>
    <x v="49"/>
    <x v="3"/>
    <n v="50"/>
    <n v="7"/>
    <m/>
    <m/>
    <n v="101"/>
    <n v="42"/>
    <n v="16"/>
    <n v="46"/>
    <m/>
  </r>
  <r>
    <d v="1989-11-07T00:00:00"/>
    <x v="50"/>
    <x v="3"/>
    <n v="21"/>
    <n v="1"/>
    <m/>
    <m/>
    <n v="45"/>
    <n v="27"/>
    <n v="12"/>
    <n v="22"/>
    <m/>
  </r>
  <r>
    <d v="1989-11-08T00:00:00"/>
    <x v="51"/>
    <x v="3"/>
    <n v="56"/>
    <n v="4"/>
    <m/>
    <m/>
    <n v="112"/>
    <n v="60"/>
    <n v="9"/>
    <n v="156"/>
    <m/>
  </r>
  <r>
    <d v="1989-11-09T00:00:00"/>
    <x v="52"/>
    <x v="3"/>
    <n v="72"/>
    <n v="0"/>
    <m/>
    <m/>
    <n v="99"/>
    <n v="88"/>
    <n v="13"/>
    <n v="106"/>
    <m/>
  </r>
  <r>
    <d v="1989-11-10T00:00:00"/>
    <x v="53"/>
    <x v="3"/>
    <n v="34"/>
    <n v="0"/>
    <m/>
    <m/>
    <n v="25"/>
    <n v="50"/>
    <n v="3"/>
    <n v="12"/>
    <m/>
  </r>
  <r>
    <d v="1989-11-11T00:00:00"/>
    <x v="54"/>
    <x v="3"/>
    <n v="182"/>
    <n v="1"/>
    <m/>
    <m/>
    <n v="32"/>
    <n v="30"/>
    <n v="6"/>
    <n v="18"/>
    <m/>
  </r>
  <r>
    <d v="1989-11-12T00:00:00"/>
    <x v="55"/>
    <x v="3"/>
    <n v="186"/>
    <n v="2"/>
    <m/>
    <m/>
    <n v="44"/>
    <n v="27"/>
    <n v="25"/>
    <n v="46"/>
    <m/>
  </r>
  <r>
    <d v="1989-11-13T00:00:00"/>
    <x v="56"/>
    <x v="3"/>
    <n v="25"/>
    <n v="3"/>
    <m/>
    <m/>
    <n v="15"/>
    <n v="31"/>
    <n v="16"/>
    <n v="18"/>
    <m/>
  </r>
  <r>
    <d v="1989-11-14T00:00:00"/>
    <x v="57"/>
    <x v="3"/>
    <n v="17"/>
    <n v="2"/>
    <m/>
    <m/>
    <n v="13"/>
    <n v="24"/>
    <n v="11"/>
    <n v="21"/>
    <m/>
  </r>
  <r>
    <d v="1989-11-15T00:00:00"/>
    <x v="58"/>
    <x v="3"/>
    <n v="8"/>
    <n v="1"/>
    <m/>
    <m/>
    <n v="12"/>
    <n v="18"/>
    <n v="5"/>
    <n v="23"/>
    <m/>
  </r>
  <r>
    <d v="1989-11-16T00:00:00"/>
    <x v="59"/>
    <x v="3"/>
    <n v="0"/>
    <n v="0"/>
    <m/>
    <m/>
    <n v="10"/>
    <n v="11"/>
    <n v="0"/>
    <n v="26"/>
    <m/>
  </r>
  <r>
    <d v="1989-11-17T00:00:00"/>
    <x v="60"/>
    <x v="3"/>
    <n v="11"/>
    <n v="0"/>
    <m/>
    <m/>
    <n v="11"/>
    <n v="1"/>
    <n v="5"/>
    <n v="8"/>
    <m/>
  </r>
  <r>
    <d v="1989-11-18T00:00:00"/>
    <x v="61"/>
    <x v="3"/>
    <n v="28"/>
    <n v="0"/>
    <m/>
    <m/>
    <n v="10"/>
    <n v="6"/>
    <n v="29"/>
    <n v="33"/>
    <m/>
  </r>
  <r>
    <d v="1989-11-19T00:00:00"/>
    <x v="62"/>
    <x v="3"/>
    <n v="22"/>
    <n v="0"/>
    <m/>
    <m/>
    <n v="4"/>
    <n v="0"/>
    <n v="41"/>
    <n v="37"/>
    <m/>
  </r>
  <r>
    <d v="1990-09-11T00:00:00"/>
    <x v="68"/>
    <x v="4"/>
    <n v="120"/>
    <n v="86"/>
    <m/>
    <n v="0"/>
    <n v="635"/>
    <n v="250"/>
    <n v="0"/>
    <n v="2448"/>
    <m/>
  </r>
  <r>
    <d v="1990-09-12T00:00:00"/>
    <x v="69"/>
    <x v="4"/>
    <n v="167"/>
    <n v="45"/>
    <m/>
    <n v="0"/>
    <n v="787"/>
    <n v="280"/>
    <n v="1"/>
    <n v="2669"/>
    <m/>
  </r>
  <r>
    <d v="1990-09-13T00:00:00"/>
    <x v="70"/>
    <x v="4"/>
    <n v="220"/>
    <n v="133"/>
    <m/>
    <n v="0"/>
    <n v="173"/>
    <n v="98"/>
    <n v="0"/>
    <n v="1460"/>
    <m/>
  </r>
  <r>
    <d v="1990-09-14T00:00:00"/>
    <x v="67"/>
    <x v="4"/>
    <n v="278"/>
    <n v="83"/>
    <m/>
    <n v="0"/>
    <n v="1018"/>
    <n v="374"/>
    <n v="1"/>
    <n v="1623"/>
    <m/>
  </r>
  <r>
    <d v="1990-09-15T00:00:00"/>
    <x v="63"/>
    <x v="4"/>
    <n v="455"/>
    <n v="259"/>
    <m/>
    <n v="0"/>
    <n v="1046"/>
    <n v="460"/>
    <n v="20"/>
    <n v="1527"/>
    <m/>
  </r>
  <r>
    <d v="1990-09-16T00:00:00"/>
    <x v="64"/>
    <x v="4"/>
    <n v="809"/>
    <n v="293"/>
    <m/>
    <n v="0"/>
    <n v="1574"/>
    <n v="561"/>
    <n v="6"/>
    <n v="1762"/>
    <m/>
  </r>
  <r>
    <d v="1990-09-17T00:00:00"/>
    <x v="65"/>
    <x v="4"/>
    <n v="691"/>
    <n v="256"/>
    <m/>
    <n v="0"/>
    <n v="1213"/>
    <n v="721"/>
    <n v="16"/>
    <n v="1759"/>
    <m/>
  </r>
  <r>
    <d v="1990-09-18T00:00:00"/>
    <x v="0"/>
    <x v="4"/>
    <n v="788"/>
    <n v="280"/>
    <m/>
    <n v="0"/>
    <n v="479"/>
    <n v="397"/>
    <n v="2"/>
    <n v="1512"/>
    <m/>
  </r>
  <r>
    <d v="1990-09-19T00:00:00"/>
    <x v="1"/>
    <x v="4"/>
    <n v="1297"/>
    <n v="276"/>
    <m/>
    <n v="0"/>
    <n v="548"/>
    <n v="416"/>
    <n v="8"/>
    <n v="1020"/>
    <m/>
  </r>
  <r>
    <d v="1990-09-20T00:00:00"/>
    <x v="2"/>
    <x v="4"/>
    <n v="809"/>
    <n v="195"/>
    <m/>
    <n v="0"/>
    <n v="501"/>
    <n v="453"/>
    <n v="7"/>
    <n v="1014"/>
    <m/>
  </r>
  <r>
    <d v="1990-09-21T00:00:00"/>
    <x v="3"/>
    <x v="4"/>
    <n v="802"/>
    <n v="204"/>
    <m/>
    <n v="0"/>
    <n v="704"/>
    <n v="471"/>
    <n v="11"/>
    <n v="876"/>
    <m/>
  </r>
  <r>
    <d v="1990-09-22T00:00:00"/>
    <x v="4"/>
    <x v="4"/>
    <n v="1082"/>
    <n v="216"/>
    <m/>
    <n v="0"/>
    <n v="585"/>
    <n v="322"/>
    <n v="19"/>
    <n v="651"/>
    <m/>
  </r>
  <r>
    <d v="1990-09-23T00:00:00"/>
    <x v="5"/>
    <x v="4"/>
    <n v="1165"/>
    <n v="280"/>
    <m/>
    <n v="0"/>
    <n v="1005"/>
    <n v="588"/>
    <n v="19"/>
    <n v="614"/>
    <m/>
  </r>
  <r>
    <d v="1990-09-24T00:00:00"/>
    <x v="6"/>
    <x v="4"/>
    <n v="883"/>
    <n v="160"/>
    <m/>
    <n v="0"/>
    <n v="3093"/>
    <n v="643"/>
    <n v="16"/>
    <n v="552"/>
    <m/>
  </r>
  <r>
    <d v="1990-09-25T00:00:00"/>
    <x v="7"/>
    <x v="4"/>
    <n v="1722"/>
    <n v="191"/>
    <m/>
    <n v="0"/>
    <n v="2410"/>
    <n v="593"/>
    <n v="15"/>
    <n v="1481"/>
    <m/>
  </r>
  <r>
    <d v="1990-09-26T00:00:00"/>
    <x v="8"/>
    <x v="4"/>
    <n v="1423"/>
    <n v="114"/>
    <m/>
    <n v="0"/>
    <n v="1899"/>
    <n v="555"/>
    <n v="3"/>
    <n v="1564"/>
    <m/>
  </r>
  <r>
    <d v="1990-09-27T00:00:00"/>
    <x v="9"/>
    <x v="4"/>
    <n v="1096"/>
    <n v="121"/>
    <m/>
    <n v="0"/>
    <n v="1806"/>
    <n v="598"/>
    <n v="2"/>
    <n v="1640"/>
    <m/>
  </r>
  <r>
    <d v="1990-09-28T00:00:00"/>
    <x v="10"/>
    <x v="4"/>
    <n v="944"/>
    <n v="125"/>
    <m/>
    <n v="0"/>
    <n v="2537"/>
    <n v="706"/>
    <n v="7"/>
    <n v="1308"/>
    <m/>
  </r>
  <r>
    <d v="1990-09-29T00:00:00"/>
    <x v="11"/>
    <x v="4"/>
    <n v="1024"/>
    <n v="171"/>
    <m/>
    <n v="0"/>
    <n v="2535"/>
    <n v="636"/>
    <n v="13"/>
    <n v="826"/>
    <m/>
  </r>
  <r>
    <d v="1990-09-30T00:00:00"/>
    <x v="12"/>
    <x v="4"/>
    <n v="1456"/>
    <n v="169"/>
    <m/>
    <n v="0"/>
    <n v="3871"/>
    <n v="536"/>
    <n v="9"/>
    <n v="720"/>
    <m/>
  </r>
  <r>
    <d v="1990-10-01T00:00:00"/>
    <x v="13"/>
    <x v="4"/>
    <n v="2015"/>
    <n v="216"/>
    <m/>
    <n v="0"/>
    <n v="2872"/>
    <n v="292"/>
    <n v="7"/>
    <n v="986"/>
    <m/>
  </r>
  <r>
    <d v="1990-10-02T00:00:00"/>
    <x v="14"/>
    <x v="4"/>
    <n v="1689"/>
    <n v="109"/>
    <m/>
    <n v="0"/>
    <n v="5382"/>
    <n v="171"/>
    <n v="9"/>
    <n v="548"/>
    <m/>
  </r>
  <r>
    <d v="1990-10-03T00:00:00"/>
    <x v="15"/>
    <x v="4"/>
    <n v="1353"/>
    <n v="44"/>
    <m/>
    <n v="0"/>
    <n v="4721"/>
    <n v="150"/>
    <n v="4"/>
    <n v="937"/>
    <m/>
  </r>
  <r>
    <d v="1990-10-04T00:00:00"/>
    <x v="16"/>
    <x v="4"/>
    <n v="1822"/>
    <n v="47"/>
    <m/>
    <n v="0"/>
    <n v="4996"/>
    <n v="202"/>
    <n v="3"/>
    <n v="2340"/>
    <m/>
  </r>
  <r>
    <d v="1990-10-05T00:00:00"/>
    <x v="17"/>
    <x v="4"/>
    <n v="1920"/>
    <n v="57"/>
    <m/>
    <n v="0"/>
    <n v="4025"/>
    <n v="159"/>
    <n v="3"/>
    <n v="2904"/>
    <m/>
  </r>
  <r>
    <d v="1990-10-06T00:00:00"/>
    <x v="18"/>
    <x v="4"/>
    <n v="1763"/>
    <n v="46"/>
    <m/>
    <n v="0"/>
    <n v="3768"/>
    <n v="166"/>
    <n v="0"/>
    <n v="5385"/>
    <m/>
  </r>
  <r>
    <d v="1990-10-07T00:00:00"/>
    <x v="19"/>
    <x v="4"/>
    <n v="2009"/>
    <n v="84"/>
    <m/>
    <n v="0"/>
    <n v="2809"/>
    <n v="159"/>
    <n v="3"/>
    <n v="6633"/>
    <m/>
  </r>
  <r>
    <d v="1990-10-08T00:00:00"/>
    <x v="20"/>
    <x v="4"/>
    <n v="1690"/>
    <n v="86"/>
    <m/>
    <n v="0"/>
    <n v="2639"/>
    <n v="228"/>
    <n v="4"/>
    <n v="5717"/>
    <m/>
  </r>
  <r>
    <d v="1990-10-09T00:00:00"/>
    <x v="21"/>
    <x v="4"/>
    <n v="845"/>
    <n v="68"/>
    <m/>
    <n v="0"/>
    <n v="2434"/>
    <n v="170"/>
    <n v="4"/>
    <n v="5428"/>
    <m/>
  </r>
  <r>
    <d v="1990-10-10T00:00:00"/>
    <x v="22"/>
    <x v="4"/>
    <n v="1827"/>
    <n v="86"/>
    <m/>
    <n v="0"/>
    <n v="2734"/>
    <n v="248"/>
    <n v="8"/>
    <n v="3277"/>
    <m/>
  </r>
  <r>
    <d v="1990-10-11T00:00:00"/>
    <x v="23"/>
    <x v="4"/>
    <n v="972"/>
    <n v="74"/>
    <m/>
    <n v="1"/>
    <n v="2117"/>
    <n v="206"/>
    <n v="7"/>
    <n v="1632"/>
    <m/>
  </r>
  <r>
    <d v="1990-10-12T00:00:00"/>
    <x v="24"/>
    <x v="4"/>
    <n v="1389"/>
    <n v="95"/>
    <m/>
    <n v="0"/>
    <n v="3462"/>
    <n v="214"/>
    <n v="16"/>
    <n v="1734"/>
    <m/>
  </r>
  <r>
    <d v="1990-10-13T00:00:00"/>
    <x v="25"/>
    <x v="4"/>
    <n v="1059"/>
    <n v="71"/>
    <m/>
    <n v="0"/>
    <n v="3525"/>
    <n v="258"/>
    <n v="17"/>
    <n v="952"/>
    <m/>
  </r>
  <r>
    <d v="1990-10-14T00:00:00"/>
    <x v="26"/>
    <x v="4"/>
    <n v="377"/>
    <n v="46"/>
    <m/>
    <n v="0"/>
    <n v="2725"/>
    <n v="247"/>
    <n v="5"/>
    <n v="708"/>
    <m/>
  </r>
  <r>
    <d v="1990-10-15T00:00:00"/>
    <x v="27"/>
    <x v="4"/>
    <n v="554"/>
    <n v="57"/>
    <m/>
    <n v="0"/>
    <n v="2861"/>
    <n v="254"/>
    <n v="12"/>
    <n v="666"/>
    <m/>
  </r>
  <r>
    <d v="1990-10-16T00:00:00"/>
    <x v="28"/>
    <x v="4"/>
    <n v="342"/>
    <n v="39"/>
    <m/>
    <n v="0"/>
    <n v="2619"/>
    <n v="254"/>
    <n v="10"/>
    <n v="491"/>
    <m/>
  </r>
  <r>
    <d v="1990-10-17T00:00:00"/>
    <x v="29"/>
    <x v="4"/>
    <n v="186"/>
    <n v="26"/>
    <m/>
    <n v="0"/>
    <n v="2169"/>
    <n v="237"/>
    <n v="16"/>
    <n v="387"/>
    <m/>
  </r>
  <r>
    <d v="1990-10-18T00:00:00"/>
    <x v="30"/>
    <x v="4"/>
    <n v="658"/>
    <n v="39"/>
    <m/>
    <n v="0"/>
    <n v="3624"/>
    <n v="224"/>
    <n v="8"/>
    <n v="520"/>
    <m/>
  </r>
  <r>
    <d v="1990-10-19T00:00:00"/>
    <x v="31"/>
    <x v="4"/>
    <n v="446"/>
    <n v="25"/>
    <m/>
    <n v="3"/>
    <n v="3264"/>
    <n v="229"/>
    <n v="7"/>
    <n v="319"/>
    <m/>
  </r>
  <r>
    <d v="1990-10-20T00:00:00"/>
    <x v="32"/>
    <x v="4"/>
    <n v="227"/>
    <n v="28"/>
    <m/>
    <n v="2"/>
    <n v="2487"/>
    <n v="207"/>
    <n v="10"/>
    <n v="270"/>
    <m/>
  </r>
  <r>
    <d v="1990-10-21T00:00:00"/>
    <x v="33"/>
    <x v="4"/>
    <n v="172"/>
    <n v="6"/>
    <m/>
    <n v="4"/>
    <n v="1360"/>
    <n v="101"/>
    <n v="9"/>
    <n v="164"/>
    <m/>
  </r>
  <r>
    <d v="1990-10-22T00:00:00"/>
    <x v="34"/>
    <x v="4"/>
    <n v="368"/>
    <n v="13"/>
    <m/>
    <n v="6"/>
    <n v="2293"/>
    <n v="103"/>
    <n v="14"/>
    <n v="169"/>
    <m/>
  </r>
  <r>
    <d v="1990-10-23T00:00:00"/>
    <x v="35"/>
    <x v="4"/>
    <n v="242"/>
    <n v="18"/>
    <m/>
    <n v="8"/>
    <n v="1719"/>
    <n v="130"/>
    <n v="4"/>
    <n v="185"/>
    <m/>
  </r>
  <r>
    <d v="1990-10-24T00:00:00"/>
    <x v="36"/>
    <x v="4"/>
    <n v="53"/>
    <n v="22"/>
    <m/>
    <m/>
    <n v="2688"/>
    <n v="463"/>
    <m/>
    <n v="171"/>
    <m/>
  </r>
  <r>
    <d v="1990-10-25T00:00:00"/>
    <x v="37"/>
    <x v="4"/>
    <n v="1202"/>
    <n v="78"/>
    <m/>
    <m/>
    <n v="3567"/>
    <n v="806"/>
    <m/>
    <n v="157"/>
    <m/>
  </r>
  <r>
    <d v="1990-10-26T00:00:00"/>
    <x v="38"/>
    <x v="4"/>
    <n v="617"/>
    <n v="15"/>
    <m/>
    <m/>
    <n v="2029"/>
    <n v="398"/>
    <m/>
    <n v="142"/>
    <m/>
  </r>
  <r>
    <d v="1990-10-27T00:00:00"/>
    <x v="39"/>
    <x v="4"/>
    <n v="557"/>
    <n v="101"/>
    <m/>
    <m/>
    <n v="2701"/>
    <n v="433"/>
    <m/>
    <n v="128"/>
    <m/>
  </r>
  <r>
    <d v="1990-10-28T00:00:00"/>
    <x v="40"/>
    <x v="4"/>
    <n v="464"/>
    <n v="17"/>
    <m/>
    <m/>
    <n v="2295"/>
    <n v="514"/>
    <m/>
    <n v="114"/>
    <m/>
  </r>
  <r>
    <d v="1990-10-29T00:00:00"/>
    <x v="41"/>
    <x v="4"/>
    <n v="293"/>
    <n v="7"/>
    <m/>
    <m/>
    <n v="1423"/>
    <n v="393"/>
    <m/>
    <n v="100"/>
    <m/>
  </r>
  <r>
    <d v="1990-10-30T00:00:00"/>
    <x v="42"/>
    <x v="4"/>
    <n v="15"/>
    <n v="4"/>
    <m/>
    <m/>
    <n v="349"/>
    <n v="110"/>
    <m/>
    <n v="86"/>
    <m/>
  </r>
  <r>
    <d v="1990-10-31T00:00:00"/>
    <x v="43"/>
    <x v="4"/>
    <n v="94"/>
    <n v="1"/>
    <m/>
    <m/>
    <n v="955"/>
    <n v="287"/>
    <n v="0"/>
    <n v="71"/>
    <m/>
  </r>
  <r>
    <d v="1990-11-01T00:00:00"/>
    <x v="44"/>
    <x v="4"/>
    <n v="128"/>
    <n v="17"/>
    <m/>
    <m/>
    <n v="233"/>
    <n v="67"/>
    <n v="1"/>
    <n v="57"/>
    <m/>
  </r>
  <r>
    <d v="1990-11-02T00:00:00"/>
    <x v="45"/>
    <x v="4"/>
    <n v="351"/>
    <n v="12"/>
    <m/>
    <n v="0"/>
    <n v="365"/>
    <n v="66"/>
    <n v="10"/>
    <n v="43"/>
    <m/>
  </r>
  <r>
    <d v="1990-11-03T00:00:00"/>
    <x v="46"/>
    <x v="4"/>
    <n v="153"/>
    <n v="3"/>
    <m/>
    <n v="0"/>
    <n v="395"/>
    <n v="76"/>
    <n v="7"/>
    <n v="33"/>
    <m/>
  </r>
  <r>
    <d v="1990-11-04T00:00:00"/>
    <x v="47"/>
    <x v="4"/>
    <n v="169"/>
    <n v="8"/>
    <m/>
    <n v="0"/>
    <n v="389"/>
    <n v="115"/>
    <n v="11"/>
    <n v="129"/>
    <m/>
  </r>
  <r>
    <d v="1990-11-05T00:00:00"/>
    <x v="48"/>
    <x v="4"/>
    <n v="115"/>
    <n v="3"/>
    <m/>
    <n v="0"/>
    <n v="259"/>
    <n v="63"/>
    <n v="5"/>
    <n v="107"/>
    <m/>
  </r>
  <r>
    <d v="1990-11-06T00:00:00"/>
    <x v="49"/>
    <x v="4"/>
    <n v="46"/>
    <n v="2"/>
    <m/>
    <n v="0"/>
    <n v="194"/>
    <n v="33"/>
    <n v="4"/>
    <n v="87"/>
    <m/>
  </r>
  <r>
    <d v="1990-11-07T00:00:00"/>
    <x v="50"/>
    <x v="4"/>
    <n v="24"/>
    <n v="4"/>
    <m/>
    <n v="0"/>
    <n v="174"/>
    <n v="43"/>
    <n v="9"/>
    <n v="81"/>
    <m/>
  </r>
  <r>
    <d v="1990-11-08T00:00:00"/>
    <x v="51"/>
    <x v="4"/>
    <n v="4"/>
    <n v="0"/>
    <m/>
    <n v="1"/>
    <n v="66"/>
    <n v="15"/>
    <n v="6"/>
    <n v="57"/>
    <m/>
  </r>
  <r>
    <d v="1991-09-07T00:00:00"/>
    <x v="71"/>
    <x v="5"/>
    <n v="46"/>
    <n v="3"/>
    <m/>
    <m/>
    <n v="88"/>
    <n v="24"/>
    <n v="2"/>
    <n v="224"/>
    <m/>
  </r>
  <r>
    <d v="1991-09-08T00:00:00"/>
    <x v="72"/>
    <x v="5"/>
    <n v="371"/>
    <n v="86"/>
    <m/>
    <m/>
    <n v="1086"/>
    <n v="204"/>
    <n v="2"/>
    <n v="983"/>
    <m/>
  </r>
  <r>
    <d v="1991-09-09T00:00:00"/>
    <x v="73"/>
    <x v="5"/>
    <n v="332"/>
    <n v="73"/>
    <m/>
    <m/>
    <n v="1964"/>
    <n v="398"/>
    <m/>
    <n v="1432"/>
    <m/>
  </r>
  <r>
    <d v="1991-09-10T00:00:00"/>
    <x v="74"/>
    <x v="5"/>
    <n v="398"/>
    <n v="96"/>
    <m/>
    <m/>
    <n v="1513"/>
    <n v="474"/>
    <n v="1"/>
    <n v="1101"/>
    <m/>
  </r>
  <r>
    <d v="1991-09-11T00:00:00"/>
    <x v="68"/>
    <x v="5"/>
    <n v="341"/>
    <n v="146"/>
    <m/>
    <m/>
    <n v="2318"/>
    <n v="548"/>
    <n v="6"/>
    <n v="686"/>
    <m/>
  </r>
  <r>
    <d v="1991-09-12T00:00:00"/>
    <x v="69"/>
    <x v="5"/>
    <n v="434"/>
    <n v="152"/>
    <m/>
    <m/>
    <n v="2164"/>
    <n v="402"/>
    <n v="4"/>
    <n v="553"/>
    <m/>
  </r>
  <r>
    <d v="1991-09-13T00:00:00"/>
    <x v="70"/>
    <x v="5"/>
    <n v="625"/>
    <n v="126"/>
    <m/>
    <m/>
    <n v="1692"/>
    <n v="167"/>
    <n v="4"/>
    <n v="287"/>
    <m/>
  </r>
  <r>
    <d v="1991-09-14T00:00:00"/>
    <x v="67"/>
    <x v="5"/>
    <n v="687"/>
    <n v="124"/>
    <m/>
    <n v="3"/>
    <n v="1072"/>
    <n v="176"/>
    <n v="3"/>
    <n v="311"/>
    <m/>
  </r>
  <r>
    <d v="1991-09-15T00:00:00"/>
    <x v="63"/>
    <x v="5"/>
    <n v="743"/>
    <n v="126"/>
    <m/>
    <m/>
    <n v="2036"/>
    <n v="471"/>
    <n v="7"/>
    <n v="577"/>
    <m/>
  </r>
  <r>
    <d v="1991-09-16T00:00:00"/>
    <x v="64"/>
    <x v="5"/>
    <n v="792"/>
    <n v="274"/>
    <m/>
    <m/>
    <n v="1926"/>
    <n v="578"/>
    <n v="15"/>
    <n v="522"/>
    <m/>
  </r>
  <r>
    <d v="1991-09-17T00:00:00"/>
    <x v="65"/>
    <x v="5"/>
    <n v="891"/>
    <n v="339"/>
    <m/>
    <m/>
    <n v="1681"/>
    <n v="517"/>
    <n v="9"/>
    <n v="423"/>
    <m/>
  </r>
  <r>
    <d v="1991-09-18T00:00:00"/>
    <x v="0"/>
    <x v="5"/>
    <n v="781"/>
    <n v="330"/>
    <m/>
    <m/>
    <n v="1529"/>
    <n v="432"/>
    <n v="7"/>
    <n v="250"/>
    <m/>
  </r>
  <r>
    <d v="1991-09-19T00:00:00"/>
    <x v="1"/>
    <x v="5"/>
    <n v="430"/>
    <n v="252"/>
    <m/>
    <m/>
    <n v="1542"/>
    <n v="445"/>
    <n v="8"/>
    <n v="196"/>
    <m/>
  </r>
  <r>
    <d v="1991-09-20T00:00:00"/>
    <x v="2"/>
    <x v="5"/>
    <n v="489"/>
    <n v="220"/>
    <m/>
    <m/>
    <n v="1697"/>
    <n v="447"/>
    <n v="15"/>
    <n v="104"/>
    <m/>
  </r>
  <r>
    <d v="1991-09-21T00:00:00"/>
    <x v="3"/>
    <x v="5"/>
    <n v="990"/>
    <n v="215"/>
    <m/>
    <m/>
    <n v="1514"/>
    <n v="384"/>
    <n v="9"/>
    <n v="53"/>
    <m/>
  </r>
  <r>
    <d v="1991-09-22T00:00:00"/>
    <x v="4"/>
    <x v="5"/>
    <n v="2389"/>
    <n v="346"/>
    <m/>
    <m/>
    <n v="1403"/>
    <n v="444"/>
    <n v="22"/>
    <n v="112"/>
    <m/>
  </r>
  <r>
    <d v="1991-09-23T00:00:00"/>
    <x v="5"/>
    <x v="5"/>
    <n v="1722"/>
    <n v="278"/>
    <m/>
    <m/>
    <n v="1061"/>
    <n v="329"/>
    <n v="7"/>
    <n v="155"/>
    <m/>
  </r>
  <r>
    <d v="1991-09-24T00:00:00"/>
    <x v="6"/>
    <x v="5"/>
    <n v="2101"/>
    <n v="240"/>
    <m/>
    <m/>
    <n v="1428"/>
    <n v="395"/>
    <n v="4"/>
    <n v="226"/>
    <m/>
  </r>
  <r>
    <d v="1991-09-25T00:00:00"/>
    <x v="7"/>
    <x v="5"/>
    <n v="2077"/>
    <n v="406"/>
    <m/>
    <m/>
    <n v="1768"/>
    <n v="458"/>
    <n v="9"/>
    <n v="301"/>
    <m/>
  </r>
  <r>
    <d v="1991-09-26T00:00:00"/>
    <x v="8"/>
    <x v="5"/>
    <n v="2289"/>
    <n v="479"/>
    <m/>
    <m/>
    <n v="1545"/>
    <n v="529"/>
    <n v="11"/>
    <n v="415"/>
    <m/>
  </r>
  <r>
    <d v="1991-09-27T00:00:00"/>
    <x v="9"/>
    <x v="5"/>
    <n v="1733"/>
    <n v="328"/>
    <m/>
    <m/>
    <n v="1184"/>
    <n v="418"/>
    <n v="3"/>
    <n v="392"/>
    <m/>
  </r>
  <r>
    <d v="1991-09-28T00:00:00"/>
    <x v="10"/>
    <x v="5"/>
    <n v="2163"/>
    <n v="248"/>
    <m/>
    <m/>
    <n v="1262"/>
    <n v="324"/>
    <n v="2"/>
    <n v="355"/>
    <m/>
  </r>
  <r>
    <d v="1991-09-29T00:00:00"/>
    <x v="11"/>
    <x v="5"/>
    <n v="1473"/>
    <n v="174"/>
    <m/>
    <m/>
    <n v="1194"/>
    <n v="360"/>
    <n v="8"/>
    <n v="297"/>
    <m/>
  </r>
  <r>
    <d v="1991-09-30T00:00:00"/>
    <x v="12"/>
    <x v="5"/>
    <n v="745"/>
    <n v="187"/>
    <m/>
    <m/>
    <n v="1400"/>
    <n v="352"/>
    <n v="8"/>
    <n v="328"/>
    <m/>
  </r>
  <r>
    <d v="1991-10-01T00:00:00"/>
    <x v="13"/>
    <x v="5"/>
    <n v="1068"/>
    <n v="193"/>
    <m/>
    <m/>
    <n v="2504"/>
    <n v="763"/>
    <n v="10"/>
    <n v="549"/>
    <m/>
  </r>
  <r>
    <d v="1991-10-02T00:00:00"/>
    <x v="14"/>
    <x v="5"/>
    <n v="839"/>
    <n v="119"/>
    <m/>
    <m/>
    <n v="3461"/>
    <n v="880"/>
    <n v="7"/>
    <n v="247"/>
    <m/>
  </r>
  <r>
    <d v="1991-10-03T00:00:00"/>
    <x v="15"/>
    <x v="5"/>
    <n v="714"/>
    <n v="137"/>
    <m/>
    <m/>
    <n v="2664"/>
    <n v="670"/>
    <n v="12"/>
    <n v="98"/>
    <m/>
  </r>
  <r>
    <d v="1991-10-04T00:00:00"/>
    <x v="16"/>
    <x v="5"/>
    <n v="850"/>
    <n v="112"/>
    <m/>
    <m/>
    <n v="3280"/>
    <n v="422"/>
    <n v="6"/>
    <n v="70"/>
    <m/>
  </r>
  <r>
    <d v="1991-10-05T00:00:00"/>
    <x v="17"/>
    <x v="5"/>
    <n v="839"/>
    <n v="138"/>
    <m/>
    <m/>
    <n v="2785"/>
    <n v="467"/>
    <n v="3"/>
    <n v="81"/>
    <m/>
  </r>
  <r>
    <d v="1991-10-06T00:00:00"/>
    <x v="18"/>
    <x v="5"/>
    <n v="924"/>
    <n v="165"/>
    <m/>
    <m/>
    <n v="4883"/>
    <n v="406"/>
    <n v="2"/>
    <n v="59"/>
    <m/>
  </r>
  <r>
    <d v="1991-10-07T00:00:00"/>
    <x v="19"/>
    <x v="5"/>
    <n v="812"/>
    <n v="101"/>
    <m/>
    <m/>
    <n v="7187"/>
    <n v="439"/>
    <n v="1"/>
    <n v="36"/>
    <m/>
  </r>
  <r>
    <d v="1991-10-08T00:00:00"/>
    <x v="20"/>
    <x v="5"/>
    <n v="942"/>
    <n v="97"/>
    <m/>
    <m/>
    <n v="5775"/>
    <n v="393"/>
    <n v="9"/>
    <n v="27"/>
    <m/>
  </r>
  <r>
    <d v="1991-10-09T00:00:00"/>
    <x v="21"/>
    <x v="5"/>
    <n v="849"/>
    <n v="135"/>
    <m/>
    <m/>
    <n v="4274"/>
    <n v="339"/>
    <n v="9"/>
    <n v="36"/>
    <m/>
  </r>
  <r>
    <d v="1991-10-10T00:00:00"/>
    <x v="22"/>
    <x v="5"/>
    <n v="673"/>
    <n v="137"/>
    <m/>
    <m/>
    <n v="3359"/>
    <n v="283"/>
    <n v="7"/>
    <n v="28"/>
    <m/>
  </r>
  <r>
    <d v="1991-10-11T00:00:00"/>
    <x v="23"/>
    <x v="5"/>
    <n v="593"/>
    <n v="157"/>
    <m/>
    <m/>
    <n v="3230"/>
    <n v="340"/>
    <n v="4"/>
    <n v="28"/>
    <m/>
  </r>
  <r>
    <d v="1991-10-12T00:00:00"/>
    <x v="24"/>
    <x v="5"/>
    <n v="482"/>
    <n v="120"/>
    <m/>
    <m/>
    <n v="2726"/>
    <n v="325"/>
    <n v="8"/>
    <n v="44"/>
    <m/>
  </r>
  <r>
    <d v="1991-10-13T00:00:00"/>
    <x v="25"/>
    <x v="5"/>
    <n v="311"/>
    <n v="73"/>
    <m/>
    <m/>
    <n v="2934"/>
    <n v="236"/>
    <n v="1"/>
    <n v="14"/>
    <m/>
  </r>
  <r>
    <d v="1991-10-14T00:00:00"/>
    <x v="26"/>
    <x v="5"/>
    <n v="224"/>
    <n v="66"/>
    <m/>
    <m/>
    <n v="3023"/>
    <n v="241"/>
    <n v="5"/>
    <n v="16"/>
    <m/>
  </r>
  <r>
    <d v="1991-10-15T00:00:00"/>
    <x v="27"/>
    <x v="5"/>
    <n v="151"/>
    <n v="76"/>
    <m/>
    <n v="1"/>
    <n v="2377"/>
    <n v="229"/>
    <n v="2"/>
    <n v="14"/>
    <m/>
  </r>
  <r>
    <d v="1991-10-16T00:00:00"/>
    <x v="28"/>
    <x v="5"/>
    <n v="190"/>
    <n v="63"/>
    <m/>
    <m/>
    <n v="2477"/>
    <n v="218"/>
    <n v="9"/>
    <n v="47"/>
    <m/>
  </r>
  <r>
    <d v="1991-10-17T00:00:00"/>
    <x v="29"/>
    <x v="5"/>
    <n v="400"/>
    <n v="64"/>
    <m/>
    <m/>
    <n v="2995"/>
    <n v="187"/>
    <n v="10"/>
    <n v="8"/>
    <m/>
  </r>
  <r>
    <d v="1991-10-18T00:00:00"/>
    <x v="30"/>
    <x v="5"/>
    <n v="247"/>
    <n v="42"/>
    <m/>
    <n v="2"/>
    <n v="3564"/>
    <n v="197"/>
    <n v="9"/>
    <n v="25"/>
    <m/>
  </r>
  <r>
    <d v="1991-10-19T00:00:00"/>
    <x v="31"/>
    <x v="5"/>
    <n v="156"/>
    <n v="41"/>
    <m/>
    <m/>
    <n v="2940"/>
    <n v="255"/>
    <n v="13"/>
    <n v="62"/>
    <m/>
  </r>
  <r>
    <d v="1991-10-20T00:00:00"/>
    <x v="32"/>
    <x v="5"/>
    <n v="176"/>
    <n v="37"/>
    <m/>
    <n v="1"/>
    <n v="2094"/>
    <n v="203"/>
    <n v="13"/>
    <n v="59"/>
    <m/>
  </r>
  <r>
    <d v="1991-10-21T00:00:00"/>
    <x v="33"/>
    <x v="5"/>
    <n v="157"/>
    <n v="32"/>
    <m/>
    <n v="2"/>
    <n v="1726"/>
    <n v="219"/>
    <n v="10"/>
    <n v="46"/>
    <m/>
  </r>
  <r>
    <d v="1991-10-22T00:00:00"/>
    <x v="34"/>
    <x v="5"/>
    <n v="99"/>
    <n v="16"/>
    <m/>
    <n v="7"/>
    <n v="1405"/>
    <n v="123"/>
    <n v="6"/>
    <n v="29"/>
    <m/>
  </r>
  <r>
    <d v="1991-10-23T00:00:00"/>
    <x v="35"/>
    <x v="5"/>
    <n v="126"/>
    <n v="20"/>
    <m/>
    <n v="3"/>
    <n v="1445"/>
    <n v="124"/>
    <n v="8"/>
    <n v="25"/>
    <m/>
  </r>
  <r>
    <d v="1991-10-24T00:00:00"/>
    <x v="36"/>
    <x v="5"/>
    <n v="75"/>
    <n v="22"/>
    <m/>
    <n v="1"/>
    <n v="1038"/>
    <n v="97"/>
    <n v="4"/>
    <n v="22"/>
    <m/>
  </r>
  <r>
    <d v="1991-10-25T00:00:00"/>
    <x v="37"/>
    <x v="5"/>
    <n v="93"/>
    <n v="14"/>
    <m/>
    <n v="1"/>
    <n v="771"/>
    <n v="63"/>
    <n v="5"/>
    <n v="6"/>
    <m/>
  </r>
  <r>
    <d v="1991-10-26T00:00:00"/>
    <x v="38"/>
    <x v="5"/>
    <n v="60"/>
    <n v="10"/>
    <m/>
    <n v="2"/>
    <n v="538"/>
    <n v="47"/>
    <n v="4"/>
    <n v="0"/>
    <m/>
  </r>
  <r>
    <d v="1991-10-27T00:00:00"/>
    <x v="39"/>
    <x v="5"/>
    <n v="46"/>
    <n v="10"/>
    <m/>
    <m/>
    <n v="373"/>
    <n v="44"/>
    <m/>
    <n v="0"/>
    <m/>
  </r>
  <r>
    <d v="1991-10-28T00:00:00"/>
    <x v="40"/>
    <x v="5"/>
    <n v="32"/>
    <n v="5"/>
    <m/>
    <n v="1"/>
    <n v="325"/>
    <n v="11"/>
    <n v="4"/>
    <n v="0"/>
    <m/>
  </r>
  <r>
    <d v="1991-10-29T00:00:00"/>
    <x v="41"/>
    <x v="5"/>
    <n v="18"/>
    <n v="6"/>
    <m/>
    <n v="2"/>
    <n v="242"/>
    <n v="12"/>
    <n v="2"/>
    <n v="0"/>
    <m/>
  </r>
  <r>
    <d v="1991-10-30T00:00:00"/>
    <x v="42"/>
    <x v="5"/>
    <n v="22"/>
    <n v="4"/>
    <m/>
    <m/>
    <n v="205"/>
    <n v="28"/>
    <n v="1"/>
    <n v="2"/>
    <m/>
  </r>
  <r>
    <d v="1991-10-31T00:00:00"/>
    <x v="43"/>
    <x v="5"/>
    <n v="29"/>
    <n v="3"/>
    <m/>
    <m/>
    <n v="189"/>
    <n v="30"/>
    <n v="2"/>
    <n v="0"/>
    <m/>
  </r>
  <r>
    <d v="1991-11-01T00:00:00"/>
    <x v="44"/>
    <x v="5"/>
    <n v="35"/>
    <n v="8"/>
    <m/>
    <n v="2"/>
    <n v="304"/>
    <n v="38"/>
    <n v="6"/>
    <n v="9"/>
    <m/>
  </r>
  <r>
    <d v="1991-11-02T00:00:00"/>
    <x v="45"/>
    <x v="5"/>
    <n v="27"/>
    <n v="6"/>
    <m/>
    <m/>
    <n v="199"/>
    <n v="31"/>
    <n v="3"/>
    <n v="2"/>
    <m/>
  </r>
  <r>
    <d v="1991-11-03T00:00:00"/>
    <x v="46"/>
    <x v="5"/>
    <n v="6"/>
    <n v="2"/>
    <m/>
    <n v="1"/>
    <n v="71"/>
    <n v="14"/>
    <m/>
    <n v="3"/>
    <m/>
  </r>
  <r>
    <d v="1991-11-04T00:00:00"/>
    <x v="47"/>
    <x v="5"/>
    <n v="31"/>
    <n v="6"/>
    <m/>
    <n v="3"/>
    <n v="257"/>
    <n v="36"/>
    <n v="1"/>
    <n v="22"/>
    <m/>
  </r>
  <r>
    <d v="1991-11-05T00:00:00"/>
    <x v="48"/>
    <x v="5"/>
    <n v="74"/>
    <n v="9"/>
    <m/>
    <n v="9"/>
    <n v="206"/>
    <n v="30"/>
    <n v="8"/>
    <n v="85"/>
    <m/>
  </r>
  <r>
    <d v="1991-11-06T00:00:00"/>
    <x v="49"/>
    <x v="5"/>
    <n v="74"/>
    <n v="8"/>
    <m/>
    <n v="4"/>
    <n v="89"/>
    <n v="19"/>
    <n v="6"/>
    <n v="17"/>
    <m/>
  </r>
  <r>
    <d v="1991-11-07T00:00:00"/>
    <x v="50"/>
    <x v="5"/>
    <n v="20"/>
    <n v="8"/>
    <m/>
    <m/>
    <n v="61"/>
    <n v="5"/>
    <n v="3"/>
    <n v="18"/>
    <m/>
  </r>
  <r>
    <d v="1991-11-08T00:00:00"/>
    <x v="51"/>
    <x v="5"/>
    <n v="191"/>
    <n v="26"/>
    <m/>
    <n v="11"/>
    <n v="243"/>
    <n v="64"/>
    <n v="9"/>
    <n v="124"/>
    <m/>
  </r>
  <r>
    <d v="1991-11-09T00:00:00"/>
    <x v="52"/>
    <x v="5"/>
    <n v="183"/>
    <n v="27"/>
    <m/>
    <n v="4"/>
    <n v="100"/>
    <n v="29"/>
    <n v="4"/>
    <n v="85"/>
    <m/>
  </r>
  <r>
    <d v="1991-11-10T00:00:00"/>
    <x v="53"/>
    <x v="5"/>
    <n v="69"/>
    <n v="9"/>
    <m/>
    <n v="2"/>
    <n v="28"/>
    <n v="10"/>
    <n v="4"/>
    <n v="19"/>
    <m/>
  </r>
  <r>
    <d v="1992-09-02T00:00:00"/>
    <x v="75"/>
    <x v="6"/>
    <n v="23"/>
    <n v="9"/>
    <m/>
    <n v="0"/>
    <n v="0"/>
    <n v="0"/>
    <n v="0"/>
    <n v="151"/>
    <m/>
  </r>
  <r>
    <d v="1992-09-03T00:00:00"/>
    <x v="76"/>
    <x v="6"/>
    <n v="1197"/>
    <n v="136"/>
    <m/>
    <n v="0"/>
    <n v="1594"/>
    <n v="45"/>
    <n v="72"/>
    <n v="440"/>
    <m/>
  </r>
  <r>
    <d v="1992-09-04T00:00:00"/>
    <x v="77"/>
    <x v="6"/>
    <n v="380"/>
    <n v="68"/>
    <m/>
    <n v="0"/>
    <n v="72"/>
    <n v="18"/>
    <n v="28"/>
    <n v="2428"/>
    <m/>
  </r>
  <r>
    <d v="1992-09-05T00:00:00"/>
    <x v="78"/>
    <x v="6"/>
    <n v="299"/>
    <n v="53"/>
    <m/>
    <n v="0"/>
    <n v="260"/>
    <n v="20"/>
    <n v="12"/>
    <n v="993"/>
    <m/>
  </r>
  <r>
    <d v="1992-09-06T00:00:00"/>
    <x v="79"/>
    <x v="6"/>
    <n v="376"/>
    <n v="49"/>
    <m/>
    <n v="0"/>
    <n v="163"/>
    <n v="17"/>
    <n v="34"/>
    <n v="1137"/>
    <m/>
  </r>
  <r>
    <d v="1992-09-07T00:00:00"/>
    <x v="71"/>
    <x v="6"/>
    <n v="720"/>
    <n v="80"/>
    <m/>
    <n v="0"/>
    <n v="468"/>
    <n v="41"/>
    <n v="46"/>
    <n v="1125"/>
    <m/>
  </r>
  <r>
    <d v="1992-09-08T00:00:00"/>
    <x v="72"/>
    <x v="6"/>
    <n v="642"/>
    <n v="124"/>
    <m/>
    <n v="0"/>
    <n v="397"/>
    <n v="31"/>
    <n v="25"/>
    <n v="657"/>
    <m/>
  </r>
  <r>
    <d v="1992-09-09T00:00:00"/>
    <x v="73"/>
    <x v="6"/>
    <n v="909"/>
    <n v="131"/>
    <m/>
    <n v="0"/>
    <n v="1858"/>
    <n v="233"/>
    <n v="48"/>
    <n v="984"/>
    <m/>
  </r>
  <r>
    <d v="1992-09-10T00:00:00"/>
    <x v="74"/>
    <x v="6"/>
    <n v="1185"/>
    <n v="227"/>
    <m/>
    <n v="0"/>
    <n v="433"/>
    <n v="176"/>
    <n v="26"/>
    <n v="840"/>
    <m/>
  </r>
  <r>
    <d v="1992-09-11T00:00:00"/>
    <x v="68"/>
    <x v="6"/>
    <n v="1299"/>
    <n v="259"/>
    <m/>
    <n v="0"/>
    <n v="621"/>
    <n v="90"/>
    <n v="59"/>
    <n v="1326"/>
    <m/>
  </r>
  <r>
    <d v="1992-09-12T00:00:00"/>
    <x v="69"/>
    <x v="6"/>
    <n v="905"/>
    <n v="200"/>
    <m/>
    <n v="0"/>
    <n v="289"/>
    <n v="32"/>
    <n v="49"/>
    <n v="414"/>
    <m/>
  </r>
  <r>
    <d v="1992-09-13T00:00:00"/>
    <x v="70"/>
    <x v="6"/>
    <n v="1134"/>
    <n v="195"/>
    <m/>
    <n v="0"/>
    <n v="1368"/>
    <n v="55"/>
    <n v="72"/>
    <n v="427"/>
    <m/>
  </r>
  <r>
    <d v="1992-09-14T00:00:00"/>
    <x v="67"/>
    <x v="6"/>
    <n v="1123"/>
    <n v="172"/>
    <m/>
    <n v="0"/>
    <n v="2279"/>
    <n v="45"/>
    <n v="26"/>
    <n v="407"/>
    <m/>
  </r>
  <r>
    <d v="1992-09-15T00:00:00"/>
    <x v="63"/>
    <x v="6"/>
    <n v="1740"/>
    <n v="254"/>
    <m/>
    <n v="0"/>
    <n v="2500"/>
    <n v="22"/>
    <n v="35"/>
    <n v="775"/>
    <m/>
  </r>
  <r>
    <d v="1992-09-16T00:00:00"/>
    <x v="64"/>
    <x v="6"/>
    <n v="1553"/>
    <n v="200"/>
    <m/>
    <n v="0"/>
    <n v="3762"/>
    <n v="29"/>
    <n v="51"/>
    <n v="1102"/>
    <m/>
  </r>
  <r>
    <d v="1992-09-17T00:00:00"/>
    <x v="65"/>
    <x v="6"/>
    <n v="2799"/>
    <n v="137"/>
    <m/>
    <n v="0"/>
    <n v="2061"/>
    <n v="188"/>
    <n v="74"/>
    <n v="1404"/>
    <m/>
  </r>
  <r>
    <d v="1992-09-18T00:00:00"/>
    <x v="0"/>
    <x v="6"/>
    <n v="2332"/>
    <n v="133"/>
    <m/>
    <n v="0"/>
    <n v="3621"/>
    <n v="181"/>
    <n v="39"/>
    <n v="2072"/>
    <m/>
  </r>
  <r>
    <d v="1992-09-19T00:00:00"/>
    <x v="1"/>
    <x v="6"/>
    <n v="2598"/>
    <n v="175"/>
    <m/>
    <n v="0"/>
    <n v="2219"/>
    <n v="157"/>
    <n v="44"/>
    <n v="2192"/>
    <m/>
  </r>
  <r>
    <d v="1992-09-20T00:00:00"/>
    <x v="2"/>
    <x v="6"/>
    <n v="1921"/>
    <n v="144"/>
    <m/>
    <n v="0"/>
    <n v="1456"/>
    <n v="69"/>
    <n v="39"/>
    <n v="2058"/>
    <m/>
  </r>
  <r>
    <d v="1992-09-21T00:00:00"/>
    <x v="3"/>
    <x v="6"/>
    <n v="1570"/>
    <n v="109"/>
    <m/>
    <n v="0"/>
    <n v="1706"/>
    <n v="148"/>
    <n v="37"/>
    <n v="1730"/>
    <m/>
  </r>
  <r>
    <d v="1992-09-22T00:00:00"/>
    <x v="4"/>
    <x v="6"/>
    <n v="1223"/>
    <n v="81"/>
    <m/>
    <n v="0"/>
    <n v="1955"/>
    <n v="78"/>
    <n v="31"/>
    <n v="1511"/>
    <m/>
  </r>
  <r>
    <d v="1992-09-23T00:00:00"/>
    <x v="5"/>
    <x v="6"/>
    <n v="1047"/>
    <n v="57"/>
    <m/>
    <n v="0"/>
    <n v="1987"/>
    <n v="164"/>
    <n v="14"/>
    <n v="2213"/>
    <m/>
  </r>
  <r>
    <d v="1992-09-24T00:00:00"/>
    <x v="6"/>
    <x v="6"/>
    <n v="1620"/>
    <n v="179"/>
    <m/>
    <n v="0"/>
    <n v="3423"/>
    <n v="141"/>
    <n v="55"/>
    <n v="2737"/>
    <m/>
  </r>
  <r>
    <d v="1992-09-25T00:00:00"/>
    <x v="7"/>
    <x v="6"/>
    <n v="1547"/>
    <n v="159"/>
    <m/>
    <n v="0"/>
    <n v="1998"/>
    <n v="84"/>
    <n v="24"/>
    <n v="2530"/>
    <m/>
  </r>
  <r>
    <d v="1992-09-26T00:00:00"/>
    <x v="8"/>
    <x v="6"/>
    <n v="1570"/>
    <n v="270"/>
    <m/>
    <n v="0"/>
    <n v="3918"/>
    <n v="99"/>
    <n v="47"/>
    <n v="4025"/>
    <m/>
  </r>
  <r>
    <d v="1992-09-27T00:00:00"/>
    <x v="9"/>
    <x v="6"/>
    <n v="1241"/>
    <n v="269"/>
    <m/>
    <n v="0"/>
    <n v="4041"/>
    <n v="84"/>
    <n v="26"/>
    <n v="6149"/>
    <m/>
  </r>
  <r>
    <d v="1992-09-28T00:00:00"/>
    <x v="10"/>
    <x v="6"/>
    <n v="1208"/>
    <n v="274"/>
    <m/>
    <n v="0"/>
    <n v="3507"/>
    <n v="58"/>
    <n v="21"/>
    <n v="8214"/>
    <m/>
  </r>
  <r>
    <d v="1992-09-29T00:00:00"/>
    <x v="11"/>
    <x v="6"/>
    <n v="1824"/>
    <n v="314"/>
    <m/>
    <n v="0"/>
    <n v="2430"/>
    <n v="62"/>
    <n v="28"/>
    <n v="7653"/>
    <m/>
  </r>
  <r>
    <d v="1992-09-30T00:00:00"/>
    <x v="12"/>
    <x v="6"/>
    <n v="1751"/>
    <n v="357"/>
    <m/>
    <n v="0"/>
    <n v="2399"/>
    <n v="87"/>
    <n v="22"/>
    <n v="8345"/>
    <m/>
  </r>
  <r>
    <d v="1992-10-01T00:00:00"/>
    <x v="13"/>
    <x v="6"/>
    <n v="1390"/>
    <n v="246"/>
    <m/>
    <n v="0"/>
    <n v="2664"/>
    <n v="172"/>
    <n v="33"/>
    <n v="5242"/>
    <m/>
  </r>
  <r>
    <d v="1992-10-02T00:00:00"/>
    <x v="14"/>
    <x v="6"/>
    <n v="1341"/>
    <n v="160"/>
    <m/>
    <n v="0"/>
    <n v="2878"/>
    <n v="88"/>
    <n v="22"/>
    <n v="3636"/>
    <m/>
  </r>
  <r>
    <d v="1992-10-03T00:00:00"/>
    <x v="15"/>
    <x v="6"/>
    <n v="1082"/>
    <n v="163"/>
    <m/>
    <n v="0"/>
    <n v="2279"/>
    <n v="26"/>
    <n v="16"/>
    <n v="2295"/>
    <m/>
  </r>
  <r>
    <d v="1992-10-04T00:00:00"/>
    <x v="16"/>
    <x v="6"/>
    <n v="710"/>
    <n v="130"/>
    <m/>
    <n v="0"/>
    <n v="3385"/>
    <n v="33"/>
    <n v="12"/>
    <n v="1340"/>
    <m/>
  </r>
  <r>
    <d v="1992-10-05T00:00:00"/>
    <x v="17"/>
    <x v="6"/>
    <n v="586"/>
    <n v="109"/>
    <m/>
    <n v="0"/>
    <n v="4848"/>
    <n v="71"/>
    <n v="39"/>
    <n v="816"/>
    <m/>
  </r>
  <r>
    <d v="1992-10-06T00:00:00"/>
    <x v="18"/>
    <x v="6"/>
    <n v="661"/>
    <n v="134"/>
    <m/>
    <n v="0"/>
    <n v="3147"/>
    <n v="101"/>
    <n v="23"/>
    <n v="746"/>
    <m/>
  </r>
  <r>
    <d v="1992-10-07T00:00:00"/>
    <x v="19"/>
    <x v="6"/>
    <n v="1008"/>
    <n v="178"/>
    <m/>
    <n v="0"/>
    <n v="2998"/>
    <n v="123"/>
    <n v="29"/>
    <n v="1309"/>
    <m/>
  </r>
  <r>
    <d v="1992-10-08T00:00:00"/>
    <x v="20"/>
    <x v="6"/>
    <n v="1158"/>
    <n v="229"/>
    <m/>
    <n v="0"/>
    <n v="3625"/>
    <n v="70"/>
    <n v="32"/>
    <n v="1032"/>
    <m/>
  </r>
  <r>
    <d v="1992-10-09T00:00:00"/>
    <x v="21"/>
    <x v="6"/>
    <n v="520"/>
    <n v="120"/>
    <m/>
    <n v="0"/>
    <n v="6893"/>
    <n v="52"/>
    <n v="26"/>
    <n v="526"/>
    <m/>
  </r>
  <r>
    <d v="1992-10-10T00:00:00"/>
    <x v="22"/>
    <x v="6"/>
    <n v="451"/>
    <n v="91"/>
    <m/>
    <n v="0"/>
    <n v="5266"/>
    <n v="70"/>
    <n v="19"/>
    <n v="611"/>
    <m/>
  </r>
  <r>
    <d v="1992-10-11T00:00:00"/>
    <x v="23"/>
    <x v="6"/>
    <n v="592"/>
    <n v="124"/>
    <m/>
    <n v="0"/>
    <n v="4107"/>
    <n v="29"/>
    <n v="18"/>
    <n v="867"/>
    <m/>
  </r>
  <r>
    <d v="1992-10-12T00:00:00"/>
    <x v="24"/>
    <x v="6"/>
    <n v="243"/>
    <n v="88"/>
    <m/>
    <n v="0"/>
    <n v="3486"/>
    <n v="34"/>
    <n v="12"/>
    <n v="544"/>
    <m/>
  </r>
  <r>
    <d v="1992-10-13T00:00:00"/>
    <x v="25"/>
    <x v="6"/>
    <n v="211"/>
    <n v="59"/>
    <m/>
    <n v="0"/>
    <n v="2305"/>
    <n v="26"/>
    <n v="7"/>
    <n v="367"/>
    <m/>
  </r>
  <r>
    <d v="1992-10-14T00:00:00"/>
    <x v="26"/>
    <x v="6"/>
    <n v="198"/>
    <n v="55"/>
    <m/>
    <n v="0"/>
    <n v="2264"/>
    <n v="37"/>
    <n v="9"/>
    <n v="278"/>
    <m/>
  </r>
  <r>
    <d v="1992-10-15T00:00:00"/>
    <x v="27"/>
    <x v="6"/>
    <n v="145"/>
    <n v="46"/>
    <m/>
    <n v="0"/>
    <n v="1750"/>
    <n v="51"/>
    <n v="6"/>
    <n v="296"/>
    <m/>
  </r>
  <r>
    <d v="1992-10-16T00:00:00"/>
    <x v="28"/>
    <x v="6"/>
    <n v="280"/>
    <n v="92"/>
    <m/>
    <n v="1"/>
    <n v="1962"/>
    <n v="56"/>
    <n v="14"/>
    <n v="529"/>
    <m/>
  </r>
  <r>
    <d v="1992-10-17T00:00:00"/>
    <x v="29"/>
    <x v="6"/>
    <n v="170"/>
    <n v="42"/>
    <m/>
    <n v="0"/>
    <n v="2819"/>
    <n v="52"/>
    <n v="10"/>
    <n v="459"/>
    <m/>
  </r>
  <r>
    <d v="1992-10-18T00:00:00"/>
    <x v="30"/>
    <x v="6"/>
    <n v="311"/>
    <n v="70"/>
    <m/>
    <n v="7"/>
    <n v="3953"/>
    <n v="27"/>
    <n v="13"/>
    <n v="1324"/>
    <m/>
  </r>
  <r>
    <d v="1992-10-19T00:00:00"/>
    <x v="31"/>
    <x v="6"/>
    <n v="116"/>
    <n v="126"/>
    <m/>
    <n v="2"/>
    <n v="1078"/>
    <n v="35"/>
    <n v="2"/>
    <n v="210"/>
    <m/>
  </r>
  <r>
    <d v="1992-10-20T00:00:00"/>
    <x v="32"/>
    <x v="6"/>
    <n v="125"/>
    <n v="164"/>
    <m/>
    <n v="2"/>
    <n v="5566"/>
    <n v="106"/>
    <n v="2"/>
    <n v="212"/>
    <m/>
  </r>
  <r>
    <d v="1992-10-21T00:00:00"/>
    <x v="33"/>
    <x v="6"/>
    <n v="252"/>
    <n v="65"/>
    <m/>
    <n v="2"/>
    <n v="4852"/>
    <n v="116"/>
    <n v="2"/>
    <n v="215"/>
    <m/>
  </r>
  <r>
    <d v="1992-10-22T00:00:00"/>
    <x v="34"/>
    <x v="6"/>
    <n v="95"/>
    <n v="25"/>
    <m/>
    <n v="1"/>
    <n v="3661"/>
    <n v="80"/>
    <n v="2"/>
    <n v="217"/>
    <m/>
  </r>
  <r>
    <d v="1992-10-23T00:00:00"/>
    <x v="35"/>
    <x v="6"/>
    <n v="32"/>
    <n v="8"/>
    <m/>
    <n v="1"/>
    <n v="2299"/>
    <n v="32"/>
    <n v="2"/>
    <n v="220"/>
    <m/>
  </r>
  <r>
    <d v="1992-10-24T00:00:00"/>
    <x v="36"/>
    <x v="6"/>
    <n v="0"/>
    <n v="0"/>
    <m/>
    <n v="1"/>
    <n v="50"/>
    <n v="0"/>
    <n v="1"/>
    <n v="222"/>
    <m/>
  </r>
  <r>
    <d v="1992-10-25T00:00:00"/>
    <x v="37"/>
    <x v="6"/>
    <n v="0"/>
    <n v="0"/>
    <m/>
    <n v="1"/>
    <n v="96"/>
    <n v="0"/>
    <n v="1"/>
    <n v="225"/>
    <m/>
  </r>
  <r>
    <d v="1992-10-26T00:00:00"/>
    <x v="38"/>
    <x v="6"/>
    <n v="39"/>
    <n v="19"/>
    <m/>
    <n v="0"/>
    <n v="2640"/>
    <n v="34"/>
    <n v="1"/>
    <n v="227"/>
    <m/>
  </r>
  <r>
    <d v="1992-10-27T00:00:00"/>
    <x v="39"/>
    <x v="6"/>
    <n v="28"/>
    <n v="10"/>
    <m/>
    <n v="0"/>
    <n v="2305"/>
    <n v="24"/>
    <n v="1"/>
    <n v="230"/>
    <m/>
  </r>
  <r>
    <d v="1992-10-28T00:00:00"/>
    <x v="40"/>
    <x v="6"/>
    <n v="167"/>
    <n v="29"/>
    <m/>
    <n v="0"/>
    <n v="1589"/>
    <n v="17"/>
    <n v="1"/>
    <n v="232"/>
    <m/>
  </r>
  <r>
    <d v="1992-10-29T00:00:00"/>
    <x v="41"/>
    <x v="6"/>
    <n v="163"/>
    <n v="17"/>
    <m/>
    <n v="0"/>
    <n v="28"/>
    <n v="0"/>
    <n v="4"/>
    <n v="235"/>
    <m/>
  </r>
  <r>
    <d v="1992-10-30T00:00:00"/>
    <x v="42"/>
    <x v="6"/>
    <n v="117"/>
    <n v="73"/>
    <m/>
    <n v="0"/>
    <n v="2754"/>
    <n v="36"/>
    <n v="15"/>
    <n v="262"/>
    <m/>
  </r>
  <r>
    <d v="1992-10-31T00:00:00"/>
    <x v="43"/>
    <x v="6"/>
    <n v="29"/>
    <n v="2"/>
    <m/>
    <n v="0"/>
    <n v="200"/>
    <n v="0"/>
    <n v="0"/>
    <n v="35"/>
    <m/>
  </r>
  <r>
    <d v="1992-11-01T00:00:00"/>
    <x v="44"/>
    <x v="6"/>
    <n v="0"/>
    <n v="0"/>
    <m/>
    <n v="0"/>
    <n v="31"/>
    <n v="2"/>
    <n v="0"/>
    <n v="4"/>
    <m/>
  </r>
  <r>
    <d v="1992-11-02T00:00:00"/>
    <x v="45"/>
    <x v="6"/>
    <n v="15"/>
    <n v="3"/>
    <m/>
    <n v="0"/>
    <n v="12"/>
    <n v="0"/>
    <n v="4"/>
    <n v="4"/>
    <m/>
  </r>
  <r>
    <d v="1992-11-03T00:00:00"/>
    <x v="46"/>
    <x v="6"/>
    <n v="41"/>
    <n v="14"/>
    <m/>
    <n v="0"/>
    <n v="35"/>
    <n v="1"/>
    <n v="12"/>
    <n v="24"/>
    <m/>
  </r>
  <r>
    <d v="1992-11-04T00:00:00"/>
    <x v="47"/>
    <x v="6"/>
    <n v="22"/>
    <n v="12"/>
    <m/>
    <n v="0"/>
    <n v="32"/>
    <n v="1"/>
    <n v="7"/>
    <n v="20"/>
    <m/>
  </r>
  <r>
    <d v="1992-11-05T00:00:00"/>
    <x v="48"/>
    <x v="6"/>
    <n v="36"/>
    <n v="12"/>
    <m/>
    <n v="0"/>
    <n v="46"/>
    <n v="0"/>
    <n v="17"/>
    <n v="37"/>
    <m/>
  </r>
  <r>
    <d v="1992-11-06T00:00:00"/>
    <x v="49"/>
    <x v="6"/>
    <n v="21"/>
    <n v="14"/>
    <m/>
    <n v="0"/>
    <n v="30"/>
    <n v="0"/>
    <n v="2"/>
    <n v="51"/>
    <m/>
  </r>
  <r>
    <d v="1992-11-07T00:00:00"/>
    <x v="50"/>
    <x v="6"/>
    <n v="14"/>
    <n v="2"/>
    <m/>
    <n v="0"/>
    <n v="46"/>
    <n v="0"/>
    <n v="10"/>
    <n v="47"/>
    <m/>
  </r>
  <r>
    <d v="1992-11-08T00:00:00"/>
    <x v="51"/>
    <x v="6"/>
    <n v="13"/>
    <n v="6"/>
    <m/>
    <n v="0"/>
    <n v="23"/>
    <n v="0"/>
    <n v="12"/>
    <n v="47"/>
    <m/>
  </r>
  <r>
    <d v="1992-11-09T00:00:00"/>
    <x v="52"/>
    <x v="6"/>
    <n v="16"/>
    <n v="8"/>
    <m/>
    <n v="0"/>
    <n v="11"/>
    <n v="0"/>
    <n v="3"/>
    <n v="33"/>
    <m/>
  </r>
  <r>
    <d v="1992-11-10T00:00:00"/>
    <x v="53"/>
    <x v="6"/>
    <n v="14"/>
    <n v="8"/>
    <m/>
    <n v="0"/>
    <n v="7"/>
    <n v="0"/>
    <n v="20"/>
    <n v="13"/>
    <m/>
  </r>
  <r>
    <d v="1993-09-02T00:00:00"/>
    <x v="75"/>
    <x v="7"/>
    <n v="50"/>
    <n v="3"/>
    <m/>
    <n v="0"/>
    <n v="138"/>
    <n v="28"/>
    <n v="51"/>
    <n v="118"/>
    <m/>
  </r>
  <r>
    <d v="1993-09-03T00:00:00"/>
    <x v="76"/>
    <x v="7"/>
    <n v="41"/>
    <n v="6"/>
    <m/>
    <n v="0"/>
    <n v="475"/>
    <n v="74"/>
    <n v="74"/>
    <n v="287"/>
    <m/>
  </r>
  <r>
    <d v="1993-09-04T00:00:00"/>
    <x v="77"/>
    <x v="7"/>
    <n v="13"/>
    <n v="8"/>
    <m/>
    <n v="0"/>
    <n v="263"/>
    <n v="49"/>
    <n v="63"/>
    <n v="499"/>
    <m/>
  </r>
  <r>
    <d v="1993-09-05T00:00:00"/>
    <x v="78"/>
    <x v="7"/>
    <n v="8"/>
    <n v="5"/>
    <m/>
    <n v="0"/>
    <n v="115"/>
    <n v="20"/>
    <n v="55"/>
    <n v="611"/>
    <m/>
  </r>
  <r>
    <d v="1993-09-06T00:00:00"/>
    <x v="79"/>
    <x v="7"/>
    <n v="9"/>
    <n v="8"/>
    <m/>
    <n v="0"/>
    <n v="96"/>
    <n v="63"/>
    <n v="34"/>
    <n v="1344"/>
    <m/>
  </r>
  <r>
    <d v="1993-09-07T00:00:00"/>
    <x v="71"/>
    <x v="7"/>
    <n v="5"/>
    <n v="3"/>
    <m/>
    <n v="0"/>
    <n v="345"/>
    <n v="89"/>
    <n v="26"/>
    <n v="1752"/>
    <m/>
  </r>
  <r>
    <d v="1993-09-08T00:00:00"/>
    <x v="72"/>
    <x v="7"/>
    <n v="7"/>
    <n v="8"/>
    <m/>
    <n v="0"/>
    <n v="125"/>
    <n v="22"/>
    <n v="14"/>
    <n v="1143"/>
    <m/>
  </r>
  <r>
    <d v="1993-09-09T00:00:00"/>
    <x v="73"/>
    <x v="7"/>
    <n v="24"/>
    <n v="7"/>
    <m/>
    <n v="0"/>
    <n v="108"/>
    <n v="8"/>
    <n v="26"/>
    <n v="462"/>
    <m/>
  </r>
  <r>
    <d v="1993-09-10T00:00:00"/>
    <x v="74"/>
    <x v="7"/>
    <n v="18"/>
    <n v="15"/>
    <m/>
    <n v="0"/>
    <n v="102"/>
    <n v="14"/>
    <n v="31"/>
    <n v="305"/>
    <m/>
  </r>
  <r>
    <d v="1993-09-11T00:00:00"/>
    <x v="68"/>
    <x v="7"/>
    <n v="36"/>
    <n v="19"/>
    <m/>
    <n v="0"/>
    <n v="281"/>
    <n v="16"/>
    <n v="33"/>
    <n v="205"/>
    <m/>
  </r>
  <r>
    <d v="1993-09-12T00:00:00"/>
    <x v="69"/>
    <x v="7"/>
    <n v="45"/>
    <n v="4"/>
    <m/>
    <n v="0"/>
    <n v="124"/>
    <n v="6"/>
    <n v="23"/>
    <n v="200"/>
    <m/>
  </r>
  <r>
    <d v="1993-09-13T00:00:00"/>
    <x v="70"/>
    <x v="7"/>
    <n v="198"/>
    <n v="32"/>
    <m/>
    <n v="0"/>
    <n v="317"/>
    <n v="53"/>
    <n v="31"/>
    <n v="345"/>
    <m/>
  </r>
  <r>
    <d v="1993-09-14T00:00:00"/>
    <x v="67"/>
    <x v="7"/>
    <n v="261"/>
    <n v="41"/>
    <m/>
    <n v="0"/>
    <n v="2384"/>
    <n v="68"/>
    <n v="35"/>
    <n v="326"/>
    <m/>
  </r>
  <r>
    <d v="1993-09-15T00:00:00"/>
    <x v="63"/>
    <x v="7"/>
    <n v="239"/>
    <n v="44"/>
    <m/>
    <n v="0"/>
    <n v="3104"/>
    <n v="42"/>
    <n v="36"/>
    <n v="310"/>
    <m/>
  </r>
  <r>
    <d v="1993-09-16T00:00:00"/>
    <x v="64"/>
    <x v="7"/>
    <n v="306"/>
    <n v="34"/>
    <m/>
    <n v="0"/>
    <n v="2266"/>
    <n v="149"/>
    <n v="53"/>
    <n v="391"/>
    <m/>
  </r>
  <r>
    <d v="1993-09-17T00:00:00"/>
    <x v="65"/>
    <x v="7"/>
    <n v="455"/>
    <n v="24"/>
    <m/>
    <n v="0"/>
    <n v="1637"/>
    <n v="70"/>
    <n v="37"/>
    <n v="580"/>
    <m/>
  </r>
  <r>
    <d v="1993-09-18T00:00:00"/>
    <x v="0"/>
    <x v="7"/>
    <n v="426"/>
    <n v="22"/>
    <m/>
    <n v="0"/>
    <n v="1775"/>
    <n v="43"/>
    <n v="16"/>
    <n v="1237"/>
    <m/>
  </r>
  <r>
    <d v="1993-09-19T00:00:00"/>
    <x v="1"/>
    <x v="7"/>
    <n v="660"/>
    <n v="23"/>
    <m/>
    <n v="0"/>
    <n v="1828"/>
    <n v="33"/>
    <n v="30"/>
    <n v="1716"/>
    <m/>
  </r>
  <r>
    <d v="1993-09-20T00:00:00"/>
    <x v="2"/>
    <x v="7"/>
    <n v="437"/>
    <n v="16"/>
    <m/>
    <n v="0"/>
    <n v="4262"/>
    <n v="70"/>
    <n v="10"/>
    <n v="1699"/>
    <m/>
  </r>
  <r>
    <d v="1993-09-21T00:00:00"/>
    <x v="3"/>
    <x v="7"/>
    <n v="451"/>
    <n v="17"/>
    <m/>
    <n v="0"/>
    <n v="2554"/>
    <n v="33"/>
    <n v="8"/>
    <n v="1640"/>
    <m/>
  </r>
  <r>
    <d v="1993-09-22T00:00:00"/>
    <x v="4"/>
    <x v="7"/>
    <n v="546"/>
    <n v="21"/>
    <m/>
    <n v="0"/>
    <n v="2237"/>
    <n v="58"/>
    <n v="10"/>
    <n v="2117"/>
    <m/>
  </r>
  <r>
    <d v="1993-09-23T00:00:00"/>
    <x v="5"/>
    <x v="7"/>
    <n v="511"/>
    <n v="11"/>
    <m/>
    <n v="0"/>
    <n v="1118"/>
    <n v="22"/>
    <n v="9"/>
    <n v="1942"/>
    <m/>
  </r>
  <r>
    <d v="1993-09-24T00:00:00"/>
    <x v="6"/>
    <x v="7"/>
    <n v="655"/>
    <n v="8"/>
    <m/>
    <n v="0"/>
    <n v="1778"/>
    <n v="31"/>
    <n v="15"/>
    <n v="1937"/>
    <m/>
  </r>
  <r>
    <d v="1993-09-25T00:00:00"/>
    <x v="7"/>
    <x v="7"/>
    <n v="453"/>
    <n v="8"/>
    <m/>
    <n v="0"/>
    <n v="1037"/>
    <n v="8"/>
    <n v="4"/>
    <n v="1102"/>
    <m/>
  </r>
  <r>
    <d v="1993-09-26T00:00:00"/>
    <x v="8"/>
    <x v="7"/>
    <n v="380"/>
    <n v="5"/>
    <m/>
    <n v="0"/>
    <n v="1476"/>
    <n v="11"/>
    <n v="7"/>
    <n v="736"/>
    <m/>
  </r>
  <r>
    <d v="1993-09-27T00:00:00"/>
    <x v="9"/>
    <x v="7"/>
    <n v="263"/>
    <n v="8"/>
    <m/>
    <n v="0"/>
    <n v="1079"/>
    <n v="35"/>
    <n v="15"/>
    <n v="731"/>
    <m/>
  </r>
  <r>
    <d v="1993-09-28T00:00:00"/>
    <x v="10"/>
    <x v="7"/>
    <n v="372"/>
    <n v="5"/>
    <m/>
    <n v="0"/>
    <n v="1172"/>
    <n v="24"/>
    <n v="16"/>
    <n v="613"/>
    <m/>
  </r>
  <r>
    <d v="1993-09-29T00:00:00"/>
    <x v="11"/>
    <x v="7"/>
    <n v="431"/>
    <n v="8"/>
    <m/>
    <n v="0"/>
    <n v="1193"/>
    <n v="24"/>
    <n v="18"/>
    <n v="563"/>
    <m/>
  </r>
  <r>
    <d v="1993-09-30T00:00:00"/>
    <x v="12"/>
    <x v="7"/>
    <n v="262"/>
    <n v="35"/>
    <m/>
    <n v="0"/>
    <n v="1018"/>
    <n v="32"/>
    <n v="12"/>
    <n v="344"/>
    <m/>
  </r>
  <r>
    <d v="1993-10-01T00:00:00"/>
    <x v="13"/>
    <x v="7"/>
    <n v="319"/>
    <n v="25"/>
    <m/>
    <n v="0"/>
    <n v="1603"/>
    <n v="39"/>
    <n v="7"/>
    <n v="359"/>
    <m/>
  </r>
  <r>
    <d v="1993-10-02T00:00:00"/>
    <x v="14"/>
    <x v="7"/>
    <n v="337"/>
    <n v="13"/>
    <m/>
    <n v="0"/>
    <n v="2522"/>
    <n v="40"/>
    <n v="3"/>
    <n v="475"/>
    <m/>
  </r>
  <r>
    <d v="1993-10-03T00:00:00"/>
    <x v="15"/>
    <x v="7"/>
    <n v="288"/>
    <n v="15"/>
    <m/>
    <n v="0"/>
    <n v="4208"/>
    <n v="52"/>
    <n v="20"/>
    <n v="539"/>
    <m/>
  </r>
  <r>
    <d v="1993-10-04T00:00:00"/>
    <x v="16"/>
    <x v="7"/>
    <n v="663"/>
    <n v="40"/>
    <m/>
    <n v="0"/>
    <n v="5250"/>
    <n v="46"/>
    <n v="22"/>
    <n v="743"/>
    <m/>
  </r>
  <r>
    <d v="1993-10-05T00:00:00"/>
    <x v="17"/>
    <x v="7"/>
    <n v="434"/>
    <n v="15"/>
    <m/>
    <n v="0"/>
    <n v="5894"/>
    <n v="15"/>
    <n v="4"/>
    <n v="646"/>
    <m/>
  </r>
  <r>
    <d v="1993-10-06T00:00:00"/>
    <x v="18"/>
    <x v="7"/>
    <n v="608"/>
    <n v="68"/>
    <m/>
    <n v="0"/>
    <n v="4339"/>
    <n v="6"/>
    <n v="34"/>
    <n v="1668"/>
    <m/>
  </r>
  <r>
    <d v="1993-10-07T00:00:00"/>
    <x v="19"/>
    <x v="7"/>
    <n v="322"/>
    <n v="23"/>
    <m/>
    <n v="0"/>
    <n v="3064"/>
    <n v="12"/>
    <n v="23"/>
    <n v="1683"/>
    <m/>
  </r>
  <r>
    <d v="1993-10-08T00:00:00"/>
    <x v="20"/>
    <x v="7"/>
    <n v="290"/>
    <n v="10"/>
    <m/>
    <n v="0"/>
    <n v="2768"/>
    <n v="4"/>
    <n v="9"/>
    <n v="1575"/>
    <m/>
  </r>
  <r>
    <d v="1993-10-09T00:00:00"/>
    <x v="21"/>
    <x v="7"/>
    <n v="493"/>
    <n v="13"/>
    <m/>
    <n v="0"/>
    <n v="2989"/>
    <n v="24"/>
    <n v="6"/>
    <n v="1652"/>
    <m/>
  </r>
  <r>
    <d v="1993-10-10T00:00:00"/>
    <x v="22"/>
    <x v="7"/>
    <n v="549"/>
    <n v="9"/>
    <m/>
    <n v="0"/>
    <n v="6386"/>
    <n v="27"/>
    <n v="2"/>
    <n v="1093"/>
    <m/>
  </r>
  <r>
    <d v="1993-10-11T00:00:00"/>
    <x v="23"/>
    <x v="7"/>
    <n v="399"/>
    <n v="2"/>
    <m/>
    <n v="0"/>
    <n v="5966"/>
    <n v="28"/>
    <n v="8"/>
    <n v="1048"/>
    <m/>
  </r>
  <r>
    <d v="1993-10-12T00:00:00"/>
    <x v="24"/>
    <x v="7"/>
    <n v="395"/>
    <n v="17"/>
    <m/>
    <n v="0"/>
    <n v="3106"/>
    <n v="10"/>
    <n v="15"/>
    <n v="1716"/>
    <m/>
  </r>
  <r>
    <d v="1993-10-13T00:00:00"/>
    <x v="25"/>
    <x v="7"/>
    <n v="413"/>
    <n v="21"/>
    <m/>
    <n v="0"/>
    <n v="2002"/>
    <n v="7"/>
    <n v="18"/>
    <n v="2434"/>
    <m/>
  </r>
  <r>
    <d v="1993-10-14T00:00:00"/>
    <x v="26"/>
    <x v="7"/>
    <n v="352"/>
    <n v="22"/>
    <m/>
    <n v="0"/>
    <n v="2050"/>
    <n v="12"/>
    <n v="15"/>
    <n v="2468"/>
    <m/>
  </r>
  <r>
    <d v="1993-10-15T00:00:00"/>
    <x v="27"/>
    <x v="7"/>
    <n v="255"/>
    <n v="13"/>
    <m/>
    <n v="0"/>
    <n v="1502"/>
    <n v="10"/>
    <n v="11"/>
    <n v="2207"/>
    <m/>
  </r>
  <r>
    <d v="1993-10-16T00:00:00"/>
    <x v="28"/>
    <x v="7"/>
    <n v="251"/>
    <n v="5"/>
    <m/>
    <n v="0"/>
    <n v="1270"/>
    <n v="24"/>
    <n v="7"/>
    <n v="2357"/>
    <m/>
  </r>
  <r>
    <d v="1993-10-17T00:00:00"/>
    <x v="29"/>
    <x v="7"/>
    <n v="142"/>
    <n v="5"/>
    <m/>
    <n v="0"/>
    <n v="1047"/>
    <n v="44"/>
    <n v="5"/>
    <n v="1972"/>
    <m/>
  </r>
  <r>
    <d v="1993-10-18T00:00:00"/>
    <x v="30"/>
    <x v="7"/>
    <n v="134"/>
    <n v="4"/>
    <m/>
    <n v="0"/>
    <n v="839"/>
    <n v="66"/>
    <n v="15"/>
    <n v="2059"/>
    <m/>
  </r>
  <r>
    <d v="1993-10-19T00:00:00"/>
    <x v="31"/>
    <x v="7"/>
    <n v="171"/>
    <n v="1"/>
    <m/>
    <n v="1"/>
    <n v="716"/>
    <n v="50"/>
    <n v="13"/>
    <n v="1604"/>
    <m/>
  </r>
  <r>
    <d v="1993-10-20T00:00:00"/>
    <x v="32"/>
    <x v="7"/>
    <n v="180"/>
    <n v="5"/>
    <m/>
    <n v="0"/>
    <n v="904"/>
    <n v="48"/>
    <n v="7"/>
    <n v="1102"/>
    <m/>
  </r>
  <r>
    <d v="1993-10-21T00:00:00"/>
    <x v="33"/>
    <x v="7"/>
    <n v="83"/>
    <n v="5"/>
    <m/>
    <n v="0"/>
    <n v="576"/>
    <n v="9"/>
    <n v="11"/>
    <n v="949"/>
    <m/>
  </r>
  <r>
    <d v="1993-10-22T00:00:00"/>
    <x v="34"/>
    <x v="7"/>
    <n v="113"/>
    <n v="5"/>
    <m/>
    <n v="4"/>
    <n v="610"/>
    <n v="8"/>
    <n v="12"/>
    <n v="1421"/>
    <m/>
  </r>
  <r>
    <d v="1993-10-23T00:00:00"/>
    <x v="35"/>
    <x v="7"/>
    <n v="271"/>
    <n v="9"/>
    <m/>
    <n v="3"/>
    <n v="1010"/>
    <n v="3"/>
    <n v="5"/>
    <n v="1001"/>
    <m/>
  </r>
  <r>
    <d v="1993-10-24T00:00:00"/>
    <x v="36"/>
    <x v="7"/>
    <n v="97"/>
    <n v="8"/>
    <m/>
    <n v="6"/>
    <n v="363"/>
    <n v="0"/>
    <n v="5"/>
    <n v="484"/>
    <m/>
  </r>
  <r>
    <d v="1993-10-25T00:00:00"/>
    <x v="37"/>
    <x v="7"/>
    <n v="68"/>
    <n v="3"/>
    <m/>
    <n v="2"/>
    <n v="246"/>
    <n v="1"/>
    <n v="13"/>
    <n v="524"/>
    <m/>
  </r>
  <r>
    <d v="1993-10-26T00:00:00"/>
    <x v="38"/>
    <x v="7"/>
    <n v="37"/>
    <n v="3"/>
    <m/>
    <n v="2"/>
    <n v="154"/>
    <n v="4"/>
    <n v="9"/>
    <n v="561"/>
    <m/>
  </r>
  <r>
    <d v="1993-10-27T00:00:00"/>
    <x v="39"/>
    <x v="7"/>
    <n v="27"/>
    <n v="3"/>
    <m/>
    <n v="0"/>
    <n v="114"/>
    <n v="3"/>
    <n v="15"/>
    <n v="396"/>
    <m/>
  </r>
  <r>
    <d v="1993-10-28T00:00:00"/>
    <x v="40"/>
    <x v="7"/>
    <n v="21"/>
    <n v="4"/>
    <m/>
    <n v="2"/>
    <n v="66"/>
    <n v="4"/>
    <n v="14"/>
    <n v="254"/>
    <m/>
  </r>
  <r>
    <d v="1993-10-29T00:00:00"/>
    <x v="41"/>
    <x v="7"/>
    <n v="34"/>
    <n v="2"/>
    <m/>
    <n v="0"/>
    <n v="54"/>
    <n v="3"/>
    <n v="29"/>
    <n v="220"/>
    <m/>
  </r>
  <r>
    <d v="1993-10-30T00:00:00"/>
    <x v="42"/>
    <x v="7"/>
    <n v="25"/>
    <n v="0"/>
    <m/>
    <n v="0"/>
    <n v="44"/>
    <n v="3"/>
    <n v="23"/>
    <n v="115"/>
    <m/>
  </r>
  <r>
    <d v="1993-10-31T00:00:00"/>
    <x v="43"/>
    <x v="7"/>
    <n v="9"/>
    <n v="4"/>
    <m/>
    <n v="4"/>
    <n v="30"/>
    <n v="1"/>
    <n v="28"/>
    <n v="100"/>
    <m/>
  </r>
  <r>
    <d v="1993-11-01T00:00:00"/>
    <x v="44"/>
    <x v="7"/>
    <n v="23"/>
    <n v="0"/>
    <m/>
    <n v="1"/>
    <n v="27"/>
    <n v="0"/>
    <n v="23"/>
    <n v="65"/>
    <m/>
  </r>
  <r>
    <d v="1993-11-02T00:00:00"/>
    <x v="45"/>
    <x v="7"/>
    <n v="16"/>
    <n v="4"/>
    <m/>
    <n v="1"/>
    <n v="25"/>
    <n v="0"/>
    <n v="20"/>
    <n v="64"/>
    <m/>
  </r>
  <r>
    <d v="1993-11-03T00:00:00"/>
    <x v="46"/>
    <x v="7"/>
    <n v="40"/>
    <n v="8"/>
    <m/>
    <n v="8"/>
    <n v="33"/>
    <n v="1"/>
    <n v="20"/>
    <n v="176"/>
    <m/>
  </r>
  <r>
    <d v="1993-11-04T00:00:00"/>
    <x v="47"/>
    <x v="7"/>
    <n v="15"/>
    <n v="5"/>
    <m/>
    <n v="6"/>
    <n v="26"/>
    <n v="2"/>
    <n v="19"/>
    <n v="99"/>
    <m/>
  </r>
  <r>
    <d v="1993-11-05T00:00:00"/>
    <x v="48"/>
    <x v="7"/>
    <n v="13"/>
    <n v="4"/>
    <m/>
    <n v="0"/>
    <n v="12"/>
    <n v="3"/>
    <n v="6"/>
    <n v="168"/>
    <m/>
  </r>
  <r>
    <d v="1993-11-06T00:00:00"/>
    <x v="49"/>
    <x v="7"/>
    <n v="13"/>
    <n v="5"/>
    <m/>
    <n v="0"/>
    <n v="14"/>
    <n v="2"/>
    <n v="11"/>
    <n v="116"/>
    <m/>
  </r>
  <r>
    <d v="1993-11-07T00:00:00"/>
    <x v="50"/>
    <x v="7"/>
    <n v="6"/>
    <n v="2"/>
    <m/>
    <n v="0"/>
    <n v="5"/>
    <n v="1"/>
    <n v="18"/>
    <n v="61"/>
    <m/>
  </r>
  <r>
    <d v="1993-11-08T00:00:00"/>
    <x v="51"/>
    <x v="7"/>
    <n v="5"/>
    <n v="8"/>
    <m/>
    <n v="0"/>
    <n v="6"/>
    <n v="0"/>
    <n v="11"/>
    <n v="58"/>
    <m/>
  </r>
  <r>
    <d v="1993-11-09T00:00:00"/>
    <x v="52"/>
    <x v="7"/>
    <n v="4"/>
    <n v="4"/>
    <m/>
    <n v="0"/>
    <n v="6"/>
    <n v="1"/>
    <n v="7"/>
    <n v="26"/>
    <m/>
  </r>
  <r>
    <d v="1993-11-10T00:00:00"/>
    <x v="53"/>
    <x v="7"/>
    <n v="3"/>
    <n v="1"/>
    <m/>
    <n v="0"/>
    <n v="4"/>
    <n v="0"/>
    <n v="3"/>
    <n v="20"/>
    <m/>
  </r>
  <r>
    <d v="1994-09-01T00:00:00"/>
    <x v="80"/>
    <x v="8"/>
    <n v="0"/>
    <n v="0"/>
    <m/>
    <n v="0"/>
    <n v="74"/>
    <n v="5"/>
    <n v="11"/>
    <n v="474"/>
    <m/>
  </r>
  <r>
    <d v="1994-09-02T00:00:00"/>
    <x v="75"/>
    <x v="8"/>
    <n v="0"/>
    <n v="0"/>
    <m/>
    <n v="0"/>
    <n v="37"/>
    <n v="3"/>
    <n v="19"/>
    <n v="461"/>
    <m/>
  </r>
  <r>
    <d v="1994-09-03T00:00:00"/>
    <x v="76"/>
    <x v="8"/>
    <n v="0"/>
    <n v="0"/>
    <m/>
    <n v="0"/>
    <n v="25"/>
    <n v="7"/>
    <n v="11"/>
    <n v="1343"/>
    <m/>
  </r>
  <r>
    <d v="1994-09-04T00:00:00"/>
    <x v="77"/>
    <x v="8"/>
    <n v="0"/>
    <n v="0"/>
    <m/>
    <n v="0"/>
    <n v="175"/>
    <n v="11"/>
    <n v="8"/>
    <n v="1117"/>
    <m/>
  </r>
  <r>
    <d v="1994-09-05T00:00:00"/>
    <x v="78"/>
    <x v="8"/>
    <n v="3"/>
    <n v="0"/>
    <m/>
    <n v="0"/>
    <n v="272"/>
    <n v="17"/>
    <n v="11"/>
    <n v="1615"/>
    <m/>
  </r>
  <r>
    <d v="1994-09-06T00:00:00"/>
    <x v="79"/>
    <x v="8"/>
    <n v="14"/>
    <n v="60"/>
    <m/>
    <n v="0"/>
    <n v="142"/>
    <n v="28"/>
    <n v="14"/>
    <n v="1017"/>
    <m/>
  </r>
  <r>
    <d v="1994-09-07T00:00:00"/>
    <x v="71"/>
    <x v="8"/>
    <n v="58"/>
    <n v="100"/>
    <m/>
    <n v="0"/>
    <n v="143"/>
    <n v="15"/>
    <n v="23"/>
    <n v="1782"/>
    <m/>
  </r>
  <r>
    <d v="1994-09-08T00:00:00"/>
    <x v="72"/>
    <x v="8"/>
    <n v="48"/>
    <n v="100"/>
    <m/>
    <n v="0"/>
    <n v="2045"/>
    <n v="22"/>
    <n v="13"/>
    <n v="2371"/>
    <m/>
  </r>
  <r>
    <d v="1994-09-09T00:00:00"/>
    <x v="73"/>
    <x v="8"/>
    <n v="38"/>
    <n v="44"/>
    <m/>
    <n v="0"/>
    <n v="4141"/>
    <n v="38"/>
    <n v="5"/>
    <n v="3142"/>
    <m/>
  </r>
  <r>
    <d v="1994-09-10T00:00:00"/>
    <x v="74"/>
    <x v="8"/>
    <n v="50"/>
    <n v="65"/>
    <m/>
    <n v="0"/>
    <n v="2967"/>
    <n v="41"/>
    <n v="8"/>
    <n v="2235"/>
    <m/>
  </r>
  <r>
    <d v="1994-09-11T00:00:00"/>
    <x v="68"/>
    <x v="8"/>
    <n v="46"/>
    <n v="75"/>
    <m/>
    <n v="0"/>
    <n v="2416"/>
    <n v="46"/>
    <n v="11"/>
    <n v="2997"/>
    <m/>
  </r>
  <r>
    <d v="1994-09-12T00:00:00"/>
    <x v="69"/>
    <x v="8"/>
    <n v="16"/>
    <n v="53"/>
    <m/>
    <n v="0"/>
    <n v="1819"/>
    <n v="45"/>
    <n v="10"/>
    <n v="2820"/>
    <m/>
  </r>
  <r>
    <d v="1994-09-13T00:00:00"/>
    <x v="70"/>
    <x v="8"/>
    <n v="12"/>
    <n v="66"/>
    <m/>
    <n v="0"/>
    <n v="775"/>
    <n v="61"/>
    <n v="9"/>
    <n v="1602"/>
    <m/>
  </r>
  <r>
    <d v="1994-09-14T00:00:00"/>
    <x v="67"/>
    <x v="8"/>
    <n v="23"/>
    <n v="116"/>
    <m/>
    <n v="0"/>
    <n v="363"/>
    <n v="59"/>
    <n v="12"/>
    <n v="1709"/>
    <m/>
  </r>
  <r>
    <d v="1994-09-15T00:00:00"/>
    <x v="63"/>
    <x v="8"/>
    <n v="15"/>
    <n v="62"/>
    <m/>
    <n v="0"/>
    <n v="452"/>
    <n v="35"/>
    <n v="4"/>
    <n v="1219"/>
    <m/>
  </r>
  <r>
    <d v="1994-09-16T00:00:00"/>
    <x v="64"/>
    <x v="8"/>
    <n v="5"/>
    <n v="31"/>
    <m/>
    <n v="0"/>
    <n v="341"/>
    <n v="22"/>
    <n v="11"/>
    <n v="667"/>
    <m/>
  </r>
  <r>
    <d v="1994-09-17T00:00:00"/>
    <x v="65"/>
    <x v="8"/>
    <n v="44"/>
    <n v="106"/>
    <m/>
    <n v="0"/>
    <n v="601"/>
    <n v="26"/>
    <n v="12"/>
    <n v="637"/>
    <m/>
  </r>
  <r>
    <d v="1994-09-18T00:00:00"/>
    <x v="0"/>
    <x v="8"/>
    <n v="28"/>
    <n v="109"/>
    <m/>
    <n v="0"/>
    <n v="515"/>
    <n v="16"/>
    <n v="22"/>
    <n v="716"/>
    <m/>
  </r>
  <r>
    <d v="1994-09-19T00:00:00"/>
    <x v="1"/>
    <x v="8"/>
    <n v="15"/>
    <n v="79"/>
    <m/>
    <n v="0"/>
    <n v="670"/>
    <n v="41"/>
    <n v="9"/>
    <n v="463"/>
    <m/>
  </r>
  <r>
    <d v="1994-09-20T00:00:00"/>
    <x v="2"/>
    <x v="8"/>
    <n v="15"/>
    <n v="61"/>
    <m/>
    <n v="0"/>
    <n v="456"/>
    <n v="29"/>
    <n v="12"/>
    <n v="370"/>
    <m/>
  </r>
  <r>
    <d v="1994-09-21T00:00:00"/>
    <x v="3"/>
    <x v="8"/>
    <n v="13"/>
    <n v="54"/>
    <m/>
    <n v="0"/>
    <n v="398"/>
    <n v="23"/>
    <n v="12"/>
    <n v="348"/>
    <m/>
  </r>
  <r>
    <d v="1994-09-22T00:00:00"/>
    <x v="4"/>
    <x v="8"/>
    <n v="27"/>
    <n v="97"/>
    <m/>
    <n v="0"/>
    <n v="717"/>
    <n v="11"/>
    <n v="12"/>
    <n v="255"/>
    <m/>
  </r>
  <r>
    <d v="1994-09-23T00:00:00"/>
    <x v="5"/>
    <x v="8"/>
    <n v="32"/>
    <n v="118"/>
    <m/>
    <n v="0"/>
    <n v="1377"/>
    <n v="15"/>
    <n v="17"/>
    <n v="156"/>
    <m/>
  </r>
  <r>
    <d v="1994-09-24T00:00:00"/>
    <x v="6"/>
    <x v="8"/>
    <n v="39"/>
    <n v="137"/>
    <m/>
    <n v="0"/>
    <n v="1315"/>
    <n v="16"/>
    <n v="2"/>
    <n v="136"/>
    <m/>
  </r>
  <r>
    <d v="1994-09-25T00:00:00"/>
    <x v="7"/>
    <x v="8"/>
    <n v="17"/>
    <n v="105"/>
    <m/>
    <n v="0"/>
    <n v="1050"/>
    <n v="9"/>
    <n v="1"/>
    <n v="105"/>
    <m/>
  </r>
  <r>
    <d v="1994-09-26T00:00:00"/>
    <x v="8"/>
    <x v="8"/>
    <n v="5"/>
    <n v="71"/>
    <m/>
    <n v="0"/>
    <n v="850"/>
    <n v="10"/>
    <n v="2"/>
    <n v="123"/>
    <m/>
  </r>
  <r>
    <d v="1994-09-27T00:00:00"/>
    <x v="9"/>
    <x v="8"/>
    <n v="15"/>
    <n v="61"/>
    <m/>
    <n v="0"/>
    <n v="533"/>
    <n v="7"/>
    <n v="6"/>
    <n v="93"/>
    <m/>
  </r>
  <r>
    <d v="1994-09-28T00:00:00"/>
    <x v="10"/>
    <x v="8"/>
    <n v="22"/>
    <n v="66"/>
    <m/>
    <n v="0"/>
    <n v="892"/>
    <n v="6"/>
    <n v="8"/>
    <n v="151"/>
    <m/>
  </r>
  <r>
    <d v="1994-09-29T00:00:00"/>
    <x v="11"/>
    <x v="8"/>
    <n v="30"/>
    <n v="76"/>
    <m/>
    <n v="0"/>
    <n v="2371"/>
    <n v="11"/>
    <n v="8"/>
    <n v="152"/>
    <m/>
  </r>
  <r>
    <d v="1994-09-30T00:00:00"/>
    <x v="12"/>
    <x v="8"/>
    <n v="18"/>
    <n v="80"/>
    <m/>
    <n v="0"/>
    <n v="1990"/>
    <n v="8"/>
    <n v="7"/>
    <n v="104"/>
    <m/>
  </r>
  <r>
    <d v="1994-10-01T00:00:00"/>
    <x v="13"/>
    <x v="8"/>
    <n v="31"/>
    <n v="75"/>
    <m/>
    <n v="0"/>
    <n v="1787"/>
    <n v="8"/>
    <n v="3"/>
    <n v="177"/>
    <m/>
  </r>
  <r>
    <d v="1994-10-02T00:00:00"/>
    <x v="14"/>
    <x v="8"/>
    <n v="43"/>
    <n v="47"/>
    <m/>
    <n v="0"/>
    <n v="3257"/>
    <n v="2"/>
    <n v="4"/>
    <n v="104"/>
    <m/>
  </r>
  <r>
    <d v="1994-10-03T00:00:00"/>
    <x v="15"/>
    <x v="8"/>
    <n v="23"/>
    <n v="74"/>
    <m/>
    <n v="0"/>
    <n v="4061"/>
    <n v="10"/>
    <n v="2"/>
    <n v="203"/>
    <m/>
  </r>
  <r>
    <d v="1994-10-04T00:00:00"/>
    <x v="16"/>
    <x v="8"/>
    <n v="34"/>
    <n v="88"/>
    <m/>
    <n v="0"/>
    <n v="2869"/>
    <n v="26"/>
    <n v="4"/>
    <n v="401"/>
    <m/>
  </r>
  <r>
    <d v="1994-10-05T00:00:00"/>
    <x v="17"/>
    <x v="8"/>
    <n v="17"/>
    <n v="87"/>
    <m/>
    <n v="0"/>
    <n v="1572"/>
    <n v="26"/>
    <n v="1"/>
    <n v="370"/>
    <m/>
  </r>
  <r>
    <d v="1994-10-06T00:00:00"/>
    <x v="18"/>
    <x v="8"/>
    <n v="26"/>
    <n v="83"/>
    <m/>
    <n v="0"/>
    <n v="1725"/>
    <n v="31"/>
    <n v="4"/>
    <n v="652"/>
    <m/>
  </r>
  <r>
    <d v="1994-10-07T00:00:00"/>
    <x v="19"/>
    <x v="8"/>
    <n v="20"/>
    <n v="85"/>
    <m/>
    <n v="0"/>
    <n v="1353"/>
    <n v="23"/>
    <n v="1"/>
    <n v="1056"/>
    <m/>
  </r>
  <r>
    <d v="1994-10-08T00:00:00"/>
    <x v="20"/>
    <x v="8"/>
    <n v="9"/>
    <n v="47"/>
    <m/>
    <n v="0"/>
    <n v="918"/>
    <n v="10"/>
    <n v="1"/>
    <n v="969"/>
    <m/>
  </r>
  <r>
    <d v="1994-10-09T00:00:00"/>
    <x v="21"/>
    <x v="8"/>
    <n v="9"/>
    <n v="39"/>
    <m/>
    <n v="0"/>
    <n v="935"/>
    <n v="9"/>
    <n v="2"/>
    <n v="734"/>
    <m/>
  </r>
  <r>
    <d v="1994-10-10T00:00:00"/>
    <x v="22"/>
    <x v="8"/>
    <n v="9"/>
    <n v="46"/>
    <m/>
    <n v="0"/>
    <n v="1222"/>
    <n v="18"/>
    <n v="0"/>
    <n v="542"/>
    <m/>
  </r>
  <r>
    <d v="1994-10-11T00:00:00"/>
    <x v="23"/>
    <x v="8"/>
    <n v="12"/>
    <n v="38"/>
    <m/>
    <n v="0"/>
    <n v="1345"/>
    <n v="10"/>
    <n v="3"/>
    <n v="392"/>
    <m/>
  </r>
  <r>
    <d v="1994-10-12T00:00:00"/>
    <x v="24"/>
    <x v="8"/>
    <n v="10"/>
    <n v="28"/>
    <m/>
    <n v="0"/>
    <n v="933"/>
    <n v="6"/>
    <n v="6"/>
    <n v="260"/>
    <m/>
  </r>
  <r>
    <d v="1994-10-13T00:00:00"/>
    <x v="25"/>
    <x v="8"/>
    <n v="4"/>
    <n v="18"/>
    <m/>
    <n v="0"/>
    <n v="696"/>
    <n v="10"/>
    <n v="0"/>
    <n v="185"/>
    <m/>
  </r>
  <r>
    <d v="1994-10-14T00:00:00"/>
    <x v="26"/>
    <x v="8"/>
    <n v="10"/>
    <n v="23"/>
    <m/>
    <n v="0"/>
    <n v="750"/>
    <n v="7"/>
    <n v="3"/>
    <n v="212"/>
    <m/>
  </r>
  <r>
    <d v="1994-10-15T00:00:00"/>
    <x v="27"/>
    <x v="8"/>
    <n v="4"/>
    <n v="18"/>
    <m/>
    <n v="0"/>
    <n v="487"/>
    <n v="5"/>
    <n v="2"/>
    <n v="109"/>
    <m/>
  </r>
  <r>
    <d v="1994-10-16T00:00:00"/>
    <x v="28"/>
    <x v="8"/>
    <n v="7"/>
    <n v="15"/>
    <m/>
    <n v="0"/>
    <n v="395"/>
    <n v="5"/>
    <n v="1"/>
    <n v="97"/>
    <m/>
  </r>
  <r>
    <d v="1994-10-17T00:00:00"/>
    <x v="29"/>
    <x v="8"/>
    <n v="8"/>
    <n v="25"/>
    <m/>
    <n v="0"/>
    <n v="472"/>
    <n v="1"/>
    <n v="2"/>
    <n v="148"/>
    <m/>
  </r>
  <r>
    <d v="1994-10-18T00:00:00"/>
    <x v="30"/>
    <x v="8"/>
    <n v="5"/>
    <n v="19"/>
    <m/>
    <n v="0"/>
    <n v="377"/>
    <n v="0"/>
    <n v="2"/>
    <n v="67"/>
    <m/>
  </r>
  <r>
    <d v="1994-10-19T00:00:00"/>
    <x v="31"/>
    <x v="8"/>
    <n v="9"/>
    <n v="18"/>
    <m/>
    <n v="2"/>
    <n v="373"/>
    <n v="7"/>
    <n v="2"/>
    <n v="94"/>
    <m/>
  </r>
  <r>
    <d v="1994-10-20T00:00:00"/>
    <x v="32"/>
    <x v="8"/>
    <n v="7"/>
    <n v="15"/>
    <m/>
    <n v="3"/>
    <n v="355"/>
    <n v="5"/>
    <n v="1"/>
    <n v="118"/>
    <m/>
  </r>
  <r>
    <d v="1994-10-21T00:00:00"/>
    <x v="33"/>
    <x v="8"/>
    <n v="14"/>
    <n v="17"/>
    <m/>
    <n v="3"/>
    <n v="395"/>
    <n v="3"/>
    <n v="3"/>
    <n v="316"/>
    <m/>
  </r>
  <r>
    <d v="1994-10-22T00:00:00"/>
    <x v="34"/>
    <x v="8"/>
    <n v="6"/>
    <n v="13"/>
    <m/>
    <n v="0"/>
    <n v="430"/>
    <n v="5"/>
    <n v="10"/>
    <n v="185"/>
    <m/>
  </r>
  <r>
    <d v="1994-10-23T00:00:00"/>
    <x v="35"/>
    <x v="8"/>
    <n v="8"/>
    <n v="11"/>
    <m/>
    <n v="0"/>
    <n v="279"/>
    <n v="3"/>
    <n v="4"/>
    <n v="76"/>
    <m/>
  </r>
  <r>
    <d v="1994-10-24T00:00:00"/>
    <x v="36"/>
    <x v="8"/>
    <n v="0"/>
    <n v="20"/>
    <m/>
    <n v="0"/>
    <n v="160"/>
    <n v="2"/>
    <n v="5"/>
    <n v="36"/>
    <m/>
  </r>
  <r>
    <d v="1994-10-25T00:00:00"/>
    <x v="37"/>
    <x v="8"/>
    <n v="0"/>
    <n v="5"/>
    <m/>
    <n v="0"/>
    <n v="108"/>
    <n v="8"/>
    <n v="6"/>
    <n v="42"/>
    <m/>
  </r>
  <r>
    <d v="1994-10-26T00:00:00"/>
    <x v="38"/>
    <x v="8"/>
    <n v="0"/>
    <n v="5"/>
    <m/>
    <n v="0"/>
    <n v="97"/>
    <n v="7"/>
    <n v="6"/>
    <n v="38"/>
    <m/>
  </r>
  <r>
    <d v="1994-10-27T00:00:00"/>
    <x v="39"/>
    <x v="8"/>
    <n v="0"/>
    <n v="4"/>
    <m/>
    <n v="0"/>
    <n v="86"/>
    <n v="6"/>
    <n v="5"/>
    <n v="33"/>
    <m/>
  </r>
  <r>
    <d v="1994-10-28T00:00:00"/>
    <x v="40"/>
    <x v="8"/>
    <n v="0"/>
    <n v="4"/>
    <m/>
    <n v="0"/>
    <n v="75"/>
    <n v="6"/>
    <n v="5"/>
    <n v="29"/>
    <m/>
  </r>
  <r>
    <d v="1994-10-29T00:00:00"/>
    <x v="41"/>
    <x v="8"/>
    <n v="0"/>
    <n v="4"/>
    <m/>
    <n v="0"/>
    <n v="64"/>
    <n v="5"/>
    <n v="4"/>
    <n v="25"/>
    <m/>
  </r>
  <r>
    <d v="1994-10-30T00:00:00"/>
    <x v="42"/>
    <x v="8"/>
    <n v="0"/>
    <n v="3"/>
    <m/>
    <n v="0"/>
    <n v="53"/>
    <n v="4"/>
    <n v="4"/>
    <n v="21"/>
    <m/>
  </r>
  <r>
    <d v="1994-10-31T00:00:00"/>
    <x v="43"/>
    <x v="8"/>
    <n v="0"/>
    <n v="3"/>
    <m/>
    <n v="0"/>
    <n v="42"/>
    <n v="3"/>
    <n v="3"/>
    <n v="17"/>
    <m/>
  </r>
  <r>
    <d v="1994-11-01T00:00:00"/>
    <x v="44"/>
    <x v="8"/>
    <n v="0"/>
    <n v="3"/>
    <m/>
    <n v="0"/>
    <n v="32"/>
    <n v="2"/>
    <n v="3"/>
    <n v="12"/>
    <m/>
  </r>
  <r>
    <d v="1994-11-02T00:00:00"/>
    <x v="45"/>
    <x v="8"/>
    <n v="0"/>
    <n v="2"/>
    <m/>
    <n v="0"/>
    <n v="21"/>
    <n v="1"/>
    <n v="2"/>
    <n v="8"/>
    <m/>
  </r>
  <r>
    <d v="1994-11-03T00:00:00"/>
    <x v="46"/>
    <x v="8"/>
    <n v="0"/>
    <n v="2"/>
    <m/>
    <n v="0"/>
    <n v="10"/>
    <n v="0"/>
    <n v="2"/>
    <n v="4"/>
    <m/>
  </r>
  <r>
    <d v="1994-11-04T00:00:00"/>
    <x v="47"/>
    <x v="8"/>
    <n v="0"/>
    <n v="0"/>
    <m/>
    <n v="0"/>
    <n v="0"/>
    <n v="0"/>
    <n v="0"/>
    <n v="0"/>
    <m/>
  </r>
  <r>
    <d v="1994-11-05T00:00:00"/>
    <x v="48"/>
    <x v="8"/>
    <n v="1"/>
    <n v="9"/>
    <m/>
    <n v="0"/>
    <n v="14"/>
    <n v="0"/>
    <n v="0"/>
    <n v="21"/>
    <m/>
  </r>
  <r>
    <d v="1994-11-06T00:00:00"/>
    <x v="49"/>
    <x v="8"/>
    <n v="2"/>
    <n v="1"/>
    <m/>
    <n v="0"/>
    <n v="4"/>
    <n v="0"/>
    <n v="1"/>
    <n v="1"/>
    <m/>
  </r>
  <r>
    <d v="1994-11-07T00:00:00"/>
    <x v="50"/>
    <x v="8"/>
    <n v="1"/>
    <n v="0"/>
    <m/>
    <n v="0"/>
    <n v="2"/>
    <n v="0"/>
    <n v="1"/>
    <n v="3"/>
    <m/>
  </r>
  <r>
    <d v="1994-11-08T00:00:00"/>
    <x v="51"/>
    <x v="8"/>
    <n v="0"/>
    <n v="0"/>
    <m/>
    <n v="0"/>
    <n v="2"/>
    <n v="0"/>
    <n v="0"/>
    <n v="5"/>
    <m/>
  </r>
  <r>
    <d v="1995-09-02T00:00:00"/>
    <x v="75"/>
    <x v="9"/>
    <n v="141"/>
    <n v="19"/>
    <m/>
    <n v="0"/>
    <n v="263"/>
    <n v="22"/>
    <n v="32"/>
    <n v="65"/>
    <m/>
  </r>
  <r>
    <d v="1995-09-03T00:00:00"/>
    <x v="76"/>
    <x v="9"/>
    <n v="216"/>
    <n v="39"/>
    <m/>
    <n v="0"/>
    <n v="195"/>
    <n v="28"/>
    <n v="7"/>
    <n v="3"/>
    <m/>
  </r>
  <r>
    <d v="1995-09-04T00:00:00"/>
    <x v="77"/>
    <x v="9"/>
    <n v="126"/>
    <n v="17"/>
    <m/>
    <n v="0"/>
    <n v="115"/>
    <n v="14"/>
    <n v="9"/>
    <n v="1"/>
    <m/>
  </r>
  <r>
    <d v="1995-09-05T00:00:00"/>
    <x v="78"/>
    <x v="9"/>
    <n v="849"/>
    <n v="43"/>
    <m/>
    <n v="0"/>
    <n v="380"/>
    <n v="15"/>
    <n v="3"/>
    <n v="0"/>
    <m/>
  </r>
  <r>
    <d v="1995-09-06T00:00:00"/>
    <x v="79"/>
    <x v="9"/>
    <n v="458"/>
    <n v="39"/>
    <m/>
    <n v="0"/>
    <n v="309"/>
    <n v="17"/>
    <n v="1"/>
    <n v="0"/>
    <m/>
  </r>
  <r>
    <d v="1995-09-07T00:00:00"/>
    <x v="71"/>
    <x v="9"/>
    <n v="282"/>
    <n v="31"/>
    <m/>
    <n v="0"/>
    <n v="70"/>
    <n v="18"/>
    <n v="2"/>
    <n v="0"/>
    <m/>
  </r>
  <r>
    <d v="1995-09-08T00:00:00"/>
    <x v="72"/>
    <x v="9"/>
    <n v="419"/>
    <n v="66"/>
    <m/>
    <n v="0"/>
    <n v="94"/>
    <n v="12"/>
    <n v="10"/>
    <n v="1"/>
    <m/>
  </r>
  <r>
    <d v="1995-09-09T00:00:00"/>
    <x v="73"/>
    <x v="9"/>
    <n v="402"/>
    <n v="75"/>
    <m/>
    <n v="0"/>
    <n v="34"/>
    <n v="5"/>
    <n v="6"/>
    <n v="0"/>
    <m/>
  </r>
  <r>
    <d v="1995-09-10T00:00:00"/>
    <x v="74"/>
    <x v="9"/>
    <n v="487"/>
    <n v="51"/>
    <m/>
    <n v="0"/>
    <n v="179"/>
    <n v="17"/>
    <n v="28"/>
    <n v="0"/>
    <m/>
  </r>
  <r>
    <d v="1995-09-11T00:00:00"/>
    <x v="68"/>
    <x v="9"/>
    <n v="761"/>
    <n v="50"/>
    <m/>
    <n v="0"/>
    <n v="326"/>
    <n v="46"/>
    <n v="27"/>
    <n v="0"/>
    <m/>
  </r>
  <r>
    <d v="1995-09-12T00:00:00"/>
    <x v="69"/>
    <x v="9"/>
    <n v="715"/>
    <n v="76"/>
    <m/>
    <n v="0"/>
    <n v="265"/>
    <n v="63"/>
    <n v="17"/>
    <n v="0"/>
    <m/>
  </r>
  <r>
    <d v="1995-09-13T00:00:00"/>
    <x v="70"/>
    <x v="9"/>
    <n v="484"/>
    <n v="42"/>
    <m/>
    <n v="0"/>
    <n v="274"/>
    <n v="48"/>
    <n v="6"/>
    <n v="0"/>
    <m/>
  </r>
  <r>
    <d v="1995-09-14T00:00:00"/>
    <x v="67"/>
    <x v="9"/>
    <n v="349"/>
    <n v="47"/>
    <m/>
    <n v="0"/>
    <n v="235"/>
    <n v="31"/>
    <n v="2"/>
    <n v="0"/>
    <m/>
  </r>
  <r>
    <d v="1995-09-15T00:00:00"/>
    <x v="63"/>
    <x v="9"/>
    <n v="261"/>
    <n v="86"/>
    <m/>
    <n v="0"/>
    <n v="260"/>
    <n v="58"/>
    <n v="10"/>
    <n v="1"/>
    <m/>
  </r>
  <r>
    <d v="1995-09-16T00:00:00"/>
    <x v="64"/>
    <x v="9"/>
    <n v="163"/>
    <n v="62"/>
    <m/>
    <n v="0"/>
    <n v="273"/>
    <n v="42"/>
    <n v="7"/>
    <n v="0"/>
    <m/>
  </r>
  <r>
    <d v="1995-09-17T00:00:00"/>
    <x v="65"/>
    <x v="9"/>
    <n v="540"/>
    <n v="82"/>
    <m/>
    <n v="0"/>
    <n v="343"/>
    <n v="85"/>
    <n v="9"/>
    <n v="1"/>
    <m/>
  </r>
  <r>
    <d v="1995-09-18T00:00:00"/>
    <x v="0"/>
    <x v="9"/>
    <n v="1066"/>
    <n v="74"/>
    <m/>
    <n v="0"/>
    <n v="596"/>
    <n v="111"/>
    <n v="9"/>
    <n v="0"/>
    <m/>
  </r>
  <r>
    <d v="1995-09-19T00:00:00"/>
    <x v="1"/>
    <x v="9"/>
    <n v="168"/>
    <n v="17"/>
    <m/>
    <n v="0"/>
    <n v="245"/>
    <n v="18"/>
    <n v="12"/>
    <n v="0"/>
    <m/>
  </r>
  <r>
    <d v="1995-09-20T00:00:00"/>
    <x v="2"/>
    <x v="9"/>
    <m/>
    <m/>
    <m/>
    <m/>
    <m/>
    <m/>
    <m/>
    <m/>
    <m/>
  </r>
  <r>
    <d v="1995-09-21T00:00:00"/>
    <x v="3"/>
    <x v="9"/>
    <n v="721"/>
    <n v="103"/>
    <m/>
    <n v="0"/>
    <n v="500"/>
    <n v="92"/>
    <n v="14"/>
    <n v="0"/>
    <m/>
  </r>
  <r>
    <d v="1995-09-22T00:00:00"/>
    <x v="4"/>
    <x v="9"/>
    <n v="1392"/>
    <n v="105"/>
    <m/>
    <n v="0"/>
    <n v="2104"/>
    <n v="196"/>
    <n v="7"/>
    <n v="0"/>
    <m/>
  </r>
  <r>
    <d v="1995-09-23T00:00:00"/>
    <x v="5"/>
    <x v="9"/>
    <n v="1000"/>
    <n v="124"/>
    <m/>
    <n v="0"/>
    <n v="1669"/>
    <n v="93"/>
    <n v="3"/>
    <n v="0"/>
    <m/>
  </r>
  <r>
    <d v="1995-09-24T00:00:00"/>
    <x v="6"/>
    <x v="9"/>
    <n v="1281"/>
    <n v="240"/>
    <m/>
    <n v="0"/>
    <n v="1401"/>
    <n v="168"/>
    <n v="11"/>
    <n v="0"/>
    <m/>
  </r>
  <r>
    <d v="1995-09-25T00:00:00"/>
    <x v="7"/>
    <x v="9"/>
    <n v="815"/>
    <n v="238"/>
    <m/>
    <n v="0"/>
    <n v="895"/>
    <n v="168"/>
    <n v="17"/>
    <n v="0"/>
    <m/>
  </r>
  <r>
    <d v="1995-09-26T00:00:00"/>
    <x v="8"/>
    <x v="9"/>
    <n v="617"/>
    <n v="161"/>
    <m/>
    <n v="0"/>
    <n v="1331"/>
    <n v="45"/>
    <n v="6"/>
    <n v="0"/>
    <m/>
  </r>
  <r>
    <d v="1995-09-27T00:00:00"/>
    <x v="9"/>
    <x v="9"/>
    <n v="452"/>
    <n v="102"/>
    <m/>
    <m/>
    <n v="647"/>
    <n v="41"/>
    <n v="1"/>
    <n v="0"/>
    <m/>
  </r>
  <r>
    <d v="1995-09-28T00:00:00"/>
    <x v="10"/>
    <x v="9"/>
    <n v="402"/>
    <n v="94"/>
    <m/>
    <m/>
    <n v="1242"/>
    <n v="50"/>
    <n v="2"/>
    <n v="0"/>
    <m/>
  </r>
  <r>
    <d v="1995-09-29T00:00:00"/>
    <x v="11"/>
    <x v="9"/>
    <n v="147"/>
    <n v="26"/>
    <m/>
    <m/>
    <n v="1731"/>
    <n v="48"/>
    <n v="0"/>
    <n v="0"/>
    <m/>
  </r>
  <r>
    <d v="1995-09-30T00:00:00"/>
    <x v="12"/>
    <x v="9"/>
    <n v="410"/>
    <n v="152"/>
    <m/>
    <m/>
    <n v="1720"/>
    <n v="56"/>
    <n v="4"/>
    <n v="0"/>
    <m/>
  </r>
  <r>
    <d v="1995-10-01T00:00:00"/>
    <x v="13"/>
    <x v="9"/>
    <n v="315"/>
    <n v="70"/>
    <m/>
    <m/>
    <n v="887"/>
    <n v="39"/>
    <n v="1"/>
    <n v="0"/>
    <m/>
  </r>
  <r>
    <d v="1995-10-02T00:00:00"/>
    <x v="14"/>
    <x v="9"/>
    <n v="360"/>
    <n v="115"/>
    <m/>
    <m/>
    <n v="895"/>
    <n v="57"/>
    <n v="2"/>
    <n v="0"/>
    <m/>
  </r>
  <r>
    <d v="1995-10-03T00:00:00"/>
    <x v="15"/>
    <x v="9"/>
    <n v="349"/>
    <n v="123"/>
    <m/>
    <m/>
    <n v="657"/>
    <n v="32"/>
    <n v="0"/>
    <n v="0"/>
    <m/>
  </r>
  <r>
    <d v="1995-10-04T00:00:00"/>
    <x v="16"/>
    <x v="9"/>
    <n v="231"/>
    <n v="79"/>
    <m/>
    <m/>
    <n v="598"/>
    <n v="28"/>
    <n v="0"/>
    <n v="0"/>
    <m/>
  </r>
  <r>
    <d v="1995-10-05T00:00:00"/>
    <x v="17"/>
    <x v="9"/>
    <n v="279"/>
    <n v="93"/>
    <m/>
    <m/>
    <n v="420"/>
    <n v="41"/>
    <n v="1"/>
    <n v="0"/>
    <m/>
  </r>
  <r>
    <d v="1995-10-06T00:00:00"/>
    <x v="18"/>
    <x v="9"/>
    <n v="113"/>
    <n v="58"/>
    <m/>
    <m/>
    <n v="312"/>
    <n v="73"/>
    <n v="9"/>
    <n v="0"/>
    <m/>
  </r>
  <r>
    <d v="1995-10-07T00:00:00"/>
    <x v="19"/>
    <x v="9"/>
    <n v="241"/>
    <n v="75"/>
    <m/>
    <m/>
    <n v="310"/>
    <n v="101"/>
    <n v="4"/>
    <n v="0"/>
    <m/>
  </r>
  <r>
    <d v="1995-10-08T00:00:00"/>
    <x v="20"/>
    <x v="9"/>
    <n v="435"/>
    <n v="83"/>
    <m/>
    <m/>
    <n v="1055"/>
    <n v="211"/>
    <n v="3"/>
    <n v="0"/>
    <m/>
  </r>
  <r>
    <d v="1995-10-09T00:00:00"/>
    <x v="21"/>
    <x v="9"/>
    <n v="182"/>
    <n v="62"/>
    <m/>
    <m/>
    <n v="1180"/>
    <n v="93"/>
    <n v="0"/>
    <n v="0"/>
    <m/>
  </r>
  <r>
    <d v="1995-10-10T00:00:00"/>
    <x v="22"/>
    <x v="9"/>
    <n v="261"/>
    <n v="50"/>
    <m/>
    <m/>
    <n v="1319"/>
    <n v="66"/>
    <n v="0"/>
    <n v="0"/>
    <m/>
  </r>
  <r>
    <d v="1995-10-11T00:00:00"/>
    <x v="23"/>
    <x v="9"/>
    <n v="290"/>
    <n v="73"/>
    <m/>
    <m/>
    <n v="637"/>
    <n v="52"/>
    <n v="4"/>
    <n v="0"/>
    <m/>
  </r>
  <r>
    <d v="1995-10-12T00:00:00"/>
    <x v="24"/>
    <x v="9"/>
    <n v="116"/>
    <n v="42"/>
    <m/>
    <m/>
    <n v="451"/>
    <n v="60"/>
    <n v="5"/>
    <n v="0"/>
    <m/>
  </r>
  <r>
    <d v="1995-10-13T00:00:00"/>
    <x v="25"/>
    <x v="9"/>
    <n v="28"/>
    <n v="9"/>
    <m/>
    <m/>
    <n v="176"/>
    <n v="23"/>
    <n v="0"/>
    <n v="0"/>
    <m/>
  </r>
  <r>
    <d v="1995-10-14T00:00:00"/>
    <x v="26"/>
    <x v="9"/>
    <n v="13"/>
    <n v="1"/>
    <m/>
    <m/>
    <n v="8"/>
    <n v="1"/>
    <n v="0"/>
    <n v="0"/>
    <m/>
  </r>
  <r>
    <d v="1995-10-15T00:00:00"/>
    <x v="27"/>
    <x v="9"/>
    <n v="0"/>
    <n v="0"/>
    <m/>
    <m/>
    <n v="0"/>
    <n v="0"/>
    <n v="0"/>
    <n v="0"/>
    <m/>
  </r>
  <r>
    <d v="1995-10-16T00:00:00"/>
    <x v="28"/>
    <x v="9"/>
    <n v="0"/>
    <n v="0"/>
    <m/>
    <m/>
    <n v="0"/>
    <n v="0"/>
    <n v="0"/>
    <n v="0"/>
    <m/>
  </r>
  <r>
    <d v="1995-10-17T00:00:00"/>
    <x v="29"/>
    <x v="9"/>
    <n v="0"/>
    <n v="0"/>
    <m/>
    <m/>
    <n v="0"/>
    <n v="0"/>
    <n v="0"/>
    <n v="0"/>
    <m/>
  </r>
  <r>
    <d v="1995-10-18T00:00:00"/>
    <x v="30"/>
    <x v="9"/>
    <n v="0"/>
    <n v="0"/>
    <m/>
    <m/>
    <n v="0"/>
    <n v="0"/>
    <n v="0"/>
    <n v="0"/>
    <m/>
  </r>
  <r>
    <d v="1995-10-19T00:00:00"/>
    <x v="31"/>
    <x v="9"/>
    <n v="0"/>
    <n v="0"/>
    <m/>
    <m/>
    <n v="0"/>
    <n v="0"/>
    <n v="0"/>
    <n v="0"/>
    <m/>
  </r>
  <r>
    <d v="1995-10-20T00:00:00"/>
    <x v="32"/>
    <x v="9"/>
    <n v="0"/>
    <n v="0"/>
    <m/>
    <m/>
    <n v="0"/>
    <n v="0"/>
    <n v="0"/>
    <n v="0"/>
    <m/>
  </r>
  <r>
    <d v="1995-10-21T00:00:00"/>
    <x v="33"/>
    <x v="9"/>
    <n v="0"/>
    <n v="0"/>
    <m/>
    <m/>
    <n v="0"/>
    <n v="0"/>
    <n v="0"/>
    <n v="0"/>
    <m/>
  </r>
  <r>
    <d v="1995-10-22T00:00:00"/>
    <x v="34"/>
    <x v="9"/>
    <n v="0"/>
    <n v="0"/>
    <m/>
    <m/>
    <n v="360"/>
    <n v="0"/>
    <n v="0"/>
    <n v="0"/>
    <m/>
  </r>
  <r>
    <d v="1995-10-23T00:00:00"/>
    <x v="35"/>
    <x v="9"/>
    <n v="5"/>
    <n v="5"/>
    <m/>
    <m/>
    <n v="42"/>
    <n v="8"/>
    <n v="1"/>
    <n v="0"/>
    <m/>
  </r>
  <r>
    <d v="1995-10-24T00:00:00"/>
    <x v="36"/>
    <x v="9"/>
    <n v="20"/>
    <n v="7"/>
    <m/>
    <m/>
    <n v="56"/>
    <n v="4"/>
    <n v="3"/>
    <n v="1"/>
    <m/>
  </r>
  <r>
    <d v="1995-10-25T00:00:00"/>
    <x v="37"/>
    <x v="9"/>
    <n v="11"/>
    <n v="1"/>
    <m/>
    <m/>
    <n v="46"/>
    <n v="3"/>
    <n v="2"/>
    <n v="0"/>
    <m/>
  </r>
  <r>
    <d v="1995-10-26T00:00:00"/>
    <x v="38"/>
    <x v="9"/>
    <n v="0"/>
    <n v="2"/>
    <m/>
    <m/>
    <n v="0"/>
    <n v="0"/>
    <n v="0"/>
    <n v="0"/>
    <m/>
  </r>
  <r>
    <d v="1995-10-27T00:00:00"/>
    <x v="39"/>
    <x v="9"/>
    <n v="0"/>
    <n v="0"/>
    <m/>
    <m/>
    <n v="0"/>
    <n v="0"/>
    <n v="0"/>
    <n v="0"/>
    <m/>
  </r>
  <r>
    <d v="1995-10-28T00:00:00"/>
    <x v="40"/>
    <x v="9"/>
    <n v="0"/>
    <n v="0"/>
    <m/>
    <m/>
    <n v="0"/>
    <n v="0"/>
    <n v="0"/>
    <n v="0"/>
    <m/>
  </r>
  <r>
    <d v="1995-10-29T00:00:00"/>
    <x v="41"/>
    <x v="9"/>
    <n v="0"/>
    <n v="1"/>
    <m/>
    <m/>
    <n v="2"/>
    <n v="0"/>
    <n v="0"/>
    <n v="0"/>
    <m/>
  </r>
  <r>
    <d v="1995-10-30T00:00:00"/>
    <x v="42"/>
    <x v="9"/>
    <n v="0"/>
    <n v="0"/>
    <m/>
    <m/>
    <n v="0"/>
    <n v="1"/>
    <n v="0"/>
    <n v="0"/>
    <m/>
  </r>
  <r>
    <d v="1995-10-31T00:00:00"/>
    <x v="43"/>
    <x v="9"/>
    <m/>
    <m/>
    <m/>
    <m/>
    <n v="5"/>
    <m/>
    <m/>
    <m/>
    <m/>
  </r>
  <r>
    <d v="1995-11-01T00:00:00"/>
    <x v="44"/>
    <x v="9"/>
    <m/>
    <m/>
    <m/>
    <m/>
    <n v="10"/>
    <m/>
    <m/>
    <m/>
    <m/>
  </r>
  <r>
    <d v="1995-11-02T00:00:00"/>
    <x v="45"/>
    <x v="9"/>
    <m/>
    <m/>
    <m/>
    <m/>
    <n v="10"/>
    <m/>
    <m/>
    <m/>
    <m/>
  </r>
  <r>
    <d v="1995-11-03T00:00:00"/>
    <x v="46"/>
    <x v="9"/>
    <m/>
    <m/>
    <m/>
    <m/>
    <n v="10"/>
    <m/>
    <m/>
    <m/>
    <m/>
  </r>
  <r>
    <d v="1995-11-04T00:00:00"/>
    <x v="47"/>
    <x v="9"/>
    <m/>
    <m/>
    <m/>
    <m/>
    <n v="10"/>
    <m/>
    <m/>
    <m/>
    <m/>
  </r>
  <r>
    <d v="1995-11-05T00:00:00"/>
    <x v="48"/>
    <x v="9"/>
    <m/>
    <m/>
    <m/>
    <m/>
    <n v="10"/>
    <m/>
    <m/>
    <m/>
    <m/>
  </r>
  <r>
    <d v="1996-09-05T00:00:00"/>
    <x v="78"/>
    <x v="10"/>
    <n v="245"/>
    <n v="33"/>
    <m/>
    <m/>
    <n v="78"/>
    <n v="8"/>
    <n v="7"/>
    <n v="523"/>
    <m/>
  </r>
  <r>
    <d v="1996-09-06T00:00:00"/>
    <x v="79"/>
    <x v="10"/>
    <n v="834"/>
    <n v="26"/>
    <m/>
    <m/>
    <n v="208"/>
    <n v="25"/>
    <n v="12"/>
    <n v="789"/>
    <m/>
  </r>
  <r>
    <d v="1996-09-07T00:00:00"/>
    <x v="71"/>
    <x v="10"/>
    <n v="874"/>
    <n v="59"/>
    <m/>
    <m/>
    <n v="2126"/>
    <n v="26"/>
    <n v="6"/>
    <n v="402"/>
    <m/>
  </r>
  <r>
    <d v="1996-09-08T00:00:00"/>
    <x v="72"/>
    <x v="10"/>
    <n v="694"/>
    <n v="39"/>
    <m/>
    <m/>
    <n v="195"/>
    <n v="9"/>
    <n v="3"/>
    <n v="321"/>
    <m/>
  </r>
  <r>
    <d v="1996-09-09T00:00:00"/>
    <x v="73"/>
    <x v="10"/>
    <n v="819"/>
    <n v="51"/>
    <m/>
    <m/>
    <n v="143"/>
    <n v="17"/>
    <n v="14"/>
    <n v="236"/>
    <m/>
  </r>
  <r>
    <d v="1996-09-10T00:00:00"/>
    <x v="74"/>
    <x v="10"/>
    <n v="860"/>
    <n v="61"/>
    <m/>
    <m/>
    <n v="134"/>
    <n v="10"/>
    <n v="1"/>
    <n v="287"/>
    <m/>
  </r>
  <r>
    <d v="1996-09-11T00:00:00"/>
    <x v="68"/>
    <x v="10"/>
    <n v="583"/>
    <n v="57"/>
    <m/>
    <m/>
    <n v="137"/>
    <n v="23"/>
    <n v="6"/>
    <n v="153"/>
    <m/>
  </r>
  <r>
    <d v="1996-09-12T00:00:00"/>
    <x v="69"/>
    <x v="10"/>
    <n v="439"/>
    <n v="56"/>
    <m/>
    <m/>
    <n v="196"/>
    <n v="24"/>
    <n v="6"/>
    <n v="147"/>
    <m/>
  </r>
  <r>
    <d v="1996-09-13T00:00:00"/>
    <x v="70"/>
    <x v="10"/>
    <n v="384"/>
    <n v="23"/>
    <m/>
    <m/>
    <n v="70"/>
    <n v="14"/>
    <n v="10"/>
    <n v="120"/>
    <m/>
  </r>
  <r>
    <d v="1996-09-14T00:00:00"/>
    <x v="67"/>
    <x v="10"/>
    <n v="699"/>
    <n v="73"/>
    <m/>
    <m/>
    <n v="1203"/>
    <n v="160"/>
    <n v="25"/>
    <n v="471"/>
    <m/>
  </r>
  <r>
    <d v="1996-09-15T00:00:00"/>
    <x v="63"/>
    <x v="10"/>
    <n v="491"/>
    <n v="49"/>
    <m/>
    <m/>
    <n v="2472"/>
    <n v="75"/>
    <n v="4"/>
    <n v="806"/>
    <m/>
  </r>
  <r>
    <d v="1996-09-16T00:00:00"/>
    <x v="64"/>
    <x v="10"/>
    <n v="359"/>
    <n v="35"/>
    <m/>
    <m/>
    <n v="1500"/>
    <n v="45"/>
    <n v="5"/>
    <n v="1136"/>
    <m/>
  </r>
  <r>
    <d v="1996-09-17T00:00:00"/>
    <x v="65"/>
    <x v="10"/>
    <n v="110"/>
    <n v="0"/>
    <m/>
    <m/>
    <n v="47"/>
    <n v="0"/>
    <n v="5"/>
    <n v="87"/>
    <m/>
  </r>
  <r>
    <d v="1996-09-18T00:00:00"/>
    <x v="0"/>
    <x v="10"/>
    <n v="246"/>
    <n v="40"/>
    <m/>
    <m/>
    <n v="237"/>
    <n v="16"/>
    <n v="19"/>
    <n v="1133"/>
    <m/>
  </r>
  <r>
    <d v="1996-09-19T00:00:00"/>
    <x v="1"/>
    <x v="10"/>
    <n v="685"/>
    <n v="73"/>
    <m/>
    <m/>
    <n v="712"/>
    <n v="72"/>
    <n v="28"/>
    <n v="1545"/>
    <m/>
  </r>
  <r>
    <d v="1996-09-20T00:00:00"/>
    <x v="2"/>
    <x v="10"/>
    <n v="690"/>
    <n v="69"/>
    <m/>
    <m/>
    <n v="765"/>
    <n v="82"/>
    <n v="29"/>
    <n v="1562"/>
    <m/>
  </r>
  <r>
    <d v="1996-09-21T00:00:00"/>
    <x v="3"/>
    <x v="10"/>
    <n v="769"/>
    <n v="49"/>
    <m/>
    <m/>
    <n v="760"/>
    <n v="111"/>
    <n v="31"/>
    <n v="1341"/>
    <m/>
  </r>
  <r>
    <d v="1996-09-22T00:00:00"/>
    <x v="4"/>
    <x v="10"/>
    <n v="706"/>
    <n v="174"/>
    <m/>
    <m/>
    <n v="460"/>
    <n v="107"/>
    <n v="25"/>
    <n v="799"/>
    <m/>
  </r>
  <r>
    <d v="1996-09-23T00:00:00"/>
    <x v="5"/>
    <x v="10"/>
    <n v="470"/>
    <n v="152"/>
    <m/>
    <m/>
    <n v="388"/>
    <n v="28"/>
    <n v="7"/>
    <n v="758"/>
    <m/>
  </r>
  <r>
    <d v="1996-09-24T00:00:00"/>
    <x v="6"/>
    <x v="10"/>
    <n v="472"/>
    <n v="117"/>
    <m/>
    <m/>
    <n v="184"/>
    <n v="22"/>
    <n v="10"/>
    <n v="422"/>
    <m/>
  </r>
  <r>
    <d v="1996-09-25T00:00:00"/>
    <x v="7"/>
    <x v="10"/>
    <n v="550"/>
    <n v="157"/>
    <m/>
    <m/>
    <n v="250"/>
    <n v="21"/>
    <n v="10"/>
    <n v="371"/>
    <m/>
  </r>
  <r>
    <d v="1996-09-26T00:00:00"/>
    <x v="8"/>
    <x v="10"/>
    <n v="391"/>
    <n v="286"/>
    <m/>
    <m/>
    <n v="315"/>
    <n v="45"/>
    <n v="15"/>
    <n v="179"/>
    <m/>
  </r>
  <r>
    <d v="1996-09-27T00:00:00"/>
    <x v="9"/>
    <x v="10"/>
    <n v="319"/>
    <n v="419"/>
    <m/>
    <m/>
    <n v="482"/>
    <n v="109"/>
    <n v="9"/>
    <n v="82"/>
    <m/>
  </r>
  <r>
    <d v="1996-09-28T00:00:00"/>
    <x v="10"/>
    <x v="10"/>
    <n v="220"/>
    <n v="295"/>
    <m/>
    <m/>
    <n v="751"/>
    <n v="85"/>
    <n v="4"/>
    <n v="69"/>
    <m/>
  </r>
  <r>
    <d v="1996-09-29T00:00:00"/>
    <x v="11"/>
    <x v="10"/>
    <n v="173"/>
    <n v="237"/>
    <m/>
    <m/>
    <n v="568"/>
    <n v="68"/>
    <n v="9"/>
    <n v="35"/>
    <m/>
  </r>
  <r>
    <d v="1996-09-30T00:00:00"/>
    <x v="12"/>
    <x v="10"/>
    <n v="131"/>
    <n v="139"/>
    <m/>
    <m/>
    <n v="459"/>
    <n v="54"/>
    <m/>
    <n v="20"/>
    <m/>
  </r>
  <r>
    <d v="1996-10-01T00:00:00"/>
    <x v="13"/>
    <x v="10"/>
    <n v="88"/>
    <n v="87"/>
    <m/>
    <m/>
    <n v="448"/>
    <n v="16"/>
    <n v="4"/>
    <n v="14"/>
    <m/>
  </r>
  <r>
    <d v="1996-10-02T00:00:00"/>
    <x v="14"/>
    <x v="10"/>
    <n v="71"/>
    <n v="75"/>
    <m/>
    <m/>
    <n v="345"/>
    <n v="17"/>
    <n v="0"/>
    <n v="6"/>
    <m/>
  </r>
  <r>
    <d v="1996-10-03T00:00:00"/>
    <x v="15"/>
    <x v="10"/>
    <n v="62"/>
    <n v="56"/>
    <m/>
    <m/>
    <n v="88"/>
    <n v="4"/>
    <n v="6"/>
    <n v="6"/>
    <m/>
  </r>
  <r>
    <d v="1996-10-04T00:00:00"/>
    <x v="16"/>
    <x v="10"/>
    <n v="113"/>
    <n v="29"/>
    <m/>
    <m/>
    <n v="871"/>
    <n v="17"/>
    <n v="4"/>
    <n v="41"/>
    <m/>
  </r>
  <r>
    <d v="1996-10-05T00:00:00"/>
    <x v="17"/>
    <x v="10"/>
    <n v="136"/>
    <n v="113"/>
    <m/>
    <m/>
    <n v="2015"/>
    <n v="61"/>
    <n v="6"/>
    <n v="69"/>
    <m/>
  </r>
  <r>
    <d v="1996-10-06T00:00:00"/>
    <x v="18"/>
    <x v="10"/>
    <n v="59"/>
    <n v="65"/>
    <m/>
    <m/>
    <n v="1803"/>
    <n v="67"/>
    <n v="9"/>
    <n v="12"/>
    <m/>
  </r>
  <r>
    <d v="1996-10-07T00:00:00"/>
    <x v="19"/>
    <x v="10"/>
    <n v="56"/>
    <n v="68"/>
    <m/>
    <m/>
    <n v="1278"/>
    <n v="63"/>
    <n v="11"/>
    <n v="29"/>
    <m/>
  </r>
  <r>
    <d v="1996-10-08T00:00:00"/>
    <x v="20"/>
    <x v="10"/>
    <n v="65"/>
    <n v="51"/>
    <m/>
    <m/>
    <n v="740"/>
    <n v="35"/>
    <n v="7"/>
    <n v="15"/>
    <m/>
  </r>
  <r>
    <d v="1996-10-09T00:00:00"/>
    <x v="21"/>
    <x v="10"/>
    <n v="65"/>
    <n v="104"/>
    <m/>
    <m/>
    <n v="431"/>
    <n v="33"/>
    <n v="8"/>
    <n v="21"/>
    <m/>
  </r>
  <r>
    <d v="1996-10-10T00:00:00"/>
    <x v="22"/>
    <x v="10"/>
    <n v="86"/>
    <n v="107"/>
    <m/>
    <m/>
    <n v="649"/>
    <n v="45"/>
    <n v="20"/>
    <n v="7"/>
    <m/>
  </r>
  <r>
    <d v="1996-10-11T00:00:00"/>
    <x v="23"/>
    <x v="10"/>
    <n v="80"/>
    <n v="101"/>
    <m/>
    <m/>
    <n v="408"/>
    <n v="16"/>
    <n v="16"/>
    <n v="5"/>
    <m/>
  </r>
  <r>
    <d v="1996-10-12T00:00:00"/>
    <x v="24"/>
    <x v="10"/>
    <n v="30"/>
    <n v="47"/>
    <m/>
    <m/>
    <n v="324"/>
    <n v="13"/>
    <n v="8"/>
    <n v="4"/>
    <m/>
  </r>
  <r>
    <d v="1996-10-13T00:00:00"/>
    <x v="25"/>
    <x v="10"/>
    <n v="82"/>
    <n v="30"/>
    <m/>
    <m/>
    <n v="729"/>
    <n v="34"/>
    <n v="11"/>
    <n v="32"/>
    <m/>
  </r>
  <r>
    <d v="1996-10-14T00:00:00"/>
    <x v="26"/>
    <x v="10"/>
    <n v="109"/>
    <n v="59"/>
    <m/>
    <m/>
    <n v="698"/>
    <n v="39"/>
    <n v="16"/>
    <n v="40"/>
    <m/>
  </r>
  <r>
    <d v="1996-10-15T00:00:00"/>
    <x v="27"/>
    <x v="10"/>
    <n v="37"/>
    <n v="16"/>
    <m/>
    <m/>
    <n v="227"/>
    <n v="6"/>
    <n v="14"/>
    <n v="2"/>
    <m/>
  </r>
  <r>
    <d v="1996-10-16T00:00:00"/>
    <x v="28"/>
    <x v="10"/>
    <n v="33"/>
    <n v="19"/>
    <m/>
    <m/>
    <n v="146"/>
    <n v="9"/>
    <n v="17"/>
    <n v="4"/>
    <m/>
  </r>
  <r>
    <d v="1996-10-17T00:00:00"/>
    <x v="29"/>
    <x v="10"/>
    <n v="6"/>
    <n v="7"/>
    <m/>
    <m/>
    <n v="201"/>
    <n v="12"/>
    <n v="9"/>
    <n v="3"/>
    <m/>
  </r>
  <r>
    <d v="1996-10-18T00:00:00"/>
    <x v="30"/>
    <x v="10"/>
    <n v="45"/>
    <n v="81"/>
    <m/>
    <m/>
    <n v="136"/>
    <n v="8"/>
    <n v="7"/>
    <n v="24"/>
    <m/>
  </r>
  <r>
    <d v="1996-10-19T00:00:00"/>
    <x v="31"/>
    <x v="10"/>
    <n v="41"/>
    <n v="58"/>
    <m/>
    <m/>
    <n v="54"/>
    <n v="9"/>
    <n v="11"/>
    <n v="12"/>
    <m/>
  </r>
  <r>
    <d v="1996-10-20T00:00:00"/>
    <x v="32"/>
    <x v="10"/>
    <n v="10"/>
    <n v="23"/>
    <m/>
    <m/>
    <n v="63"/>
    <n v="1"/>
    <n v="7"/>
    <n v="3"/>
    <m/>
  </r>
  <r>
    <d v="1996-10-21T00:00:00"/>
    <x v="33"/>
    <x v="10"/>
    <n v="7"/>
    <n v="3"/>
    <m/>
    <m/>
    <n v="133"/>
    <n v="2"/>
    <n v="7"/>
    <n v="1"/>
    <m/>
  </r>
  <r>
    <d v="1996-10-22T00:00:00"/>
    <x v="34"/>
    <x v="10"/>
    <n v="42"/>
    <n v="28"/>
    <m/>
    <m/>
    <n v="246"/>
    <n v="8"/>
    <n v="6"/>
    <n v="8"/>
    <m/>
  </r>
  <r>
    <d v="1996-10-23T00:00:00"/>
    <x v="35"/>
    <x v="10"/>
    <n v="19"/>
    <n v="6"/>
    <m/>
    <m/>
    <n v="114"/>
    <n v="4"/>
    <n v="6"/>
    <n v="20"/>
    <m/>
  </r>
  <r>
    <d v="1996-10-24T00:00:00"/>
    <x v="36"/>
    <x v="10"/>
    <n v="4"/>
    <n v="9"/>
    <m/>
    <m/>
    <n v="41"/>
    <n v="1"/>
    <n v="1"/>
    <n v="10"/>
    <m/>
  </r>
  <r>
    <d v="1996-10-25T00:00:00"/>
    <x v="37"/>
    <x v="10"/>
    <n v="9"/>
    <n v="14"/>
    <m/>
    <m/>
    <n v="55"/>
    <n v="2"/>
    <n v="2"/>
    <n v="4"/>
    <m/>
  </r>
  <r>
    <d v="1996-10-26T00:00:00"/>
    <x v="38"/>
    <x v="10"/>
    <n v="9"/>
    <n v="12"/>
    <m/>
    <m/>
    <n v="26"/>
    <n v="2"/>
    <n v="3"/>
    <n v="3"/>
    <m/>
  </r>
  <r>
    <d v="1996-10-27T00:00:00"/>
    <x v="39"/>
    <x v="10"/>
    <n v="7"/>
    <n v="13"/>
    <m/>
    <m/>
    <n v="43"/>
    <n v="2"/>
    <n v="11"/>
    <n v="8"/>
    <m/>
  </r>
  <r>
    <d v="1996-10-28T00:00:00"/>
    <x v="40"/>
    <x v="10"/>
    <n v="13"/>
    <n v="18"/>
    <m/>
    <m/>
    <n v="55"/>
    <n v="1"/>
    <n v="3"/>
    <n v="2"/>
    <m/>
  </r>
  <r>
    <d v="1996-10-29T00:00:00"/>
    <x v="41"/>
    <x v="10"/>
    <n v="12"/>
    <n v="14"/>
    <m/>
    <m/>
    <n v="42"/>
    <n v="7"/>
    <n v="3"/>
    <n v="11"/>
    <m/>
  </r>
  <r>
    <d v="1996-10-30T00:00:00"/>
    <x v="42"/>
    <x v="10"/>
    <n v="5"/>
    <n v="8"/>
    <m/>
    <m/>
    <n v="20"/>
    <n v="1"/>
    <n v="0"/>
    <n v="2"/>
    <m/>
  </r>
  <r>
    <d v="1996-10-31T00:00:00"/>
    <x v="43"/>
    <x v="10"/>
    <n v="4"/>
    <n v="2"/>
    <m/>
    <m/>
    <n v="8"/>
    <n v="1"/>
    <n v="5"/>
    <n v="1"/>
    <m/>
  </r>
  <r>
    <d v="1996-11-01T00:00:00"/>
    <x v="44"/>
    <x v="10"/>
    <n v="1"/>
    <n v="4"/>
    <m/>
    <m/>
    <n v="8"/>
    <n v="1"/>
    <n v="9"/>
    <n v="0"/>
    <m/>
  </r>
  <r>
    <d v="1996-11-02T00:00:00"/>
    <x v="45"/>
    <x v="10"/>
    <n v="2"/>
    <n v="3"/>
    <m/>
    <m/>
    <n v="10"/>
    <n v="2"/>
    <n v="10"/>
    <n v="1"/>
    <m/>
  </r>
  <r>
    <d v="1996-11-03T00:00:00"/>
    <x v="46"/>
    <x v="10"/>
    <n v="1"/>
    <n v="2"/>
    <m/>
    <m/>
    <n v="16"/>
    <n v="1"/>
    <n v="0"/>
    <n v="0"/>
    <m/>
  </r>
  <r>
    <d v="1996-11-04T00:00:00"/>
    <x v="47"/>
    <x v="10"/>
    <n v="0"/>
    <n v="3"/>
    <m/>
    <m/>
    <n v="13"/>
    <n v="0"/>
    <n v="4"/>
    <n v="0"/>
    <m/>
  </r>
  <r>
    <d v="1996-11-05T00:00:00"/>
    <x v="48"/>
    <x v="10"/>
    <n v="1"/>
    <n v="1"/>
    <m/>
    <m/>
    <n v="14"/>
    <n v="0"/>
    <n v="3"/>
    <n v="1"/>
    <m/>
  </r>
  <r>
    <d v="1997-09-02T00:00:00"/>
    <x v="75"/>
    <x v="11"/>
    <n v="74"/>
    <n v="0"/>
    <n v="0"/>
    <n v="1"/>
    <n v="1290"/>
    <n v="20"/>
    <n v="77"/>
    <n v="1413"/>
    <n v="0"/>
  </r>
  <r>
    <d v="1997-09-03T00:00:00"/>
    <x v="76"/>
    <x v="11"/>
    <n v="143"/>
    <n v="53"/>
    <n v="12"/>
    <n v="0"/>
    <n v="392"/>
    <n v="6"/>
    <n v="24"/>
    <n v="1093"/>
    <n v="10"/>
  </r>
  <r>
    <d v="1997-09-04T00:00:00"/>
    <x v="77"/>
    <x v="11"/>
    <n v="138"/>
    <n v="39"/>
    <n v="0"/>
    <n v="0"/>
    <n v="368"/>
    <n v="4"/>
    <n v="9"/>
    <n v="1147"/>
    <n v="3"/>
  </r>
  <r>
    <d v="1997-09-05T00:00:00"/>
    <x v="78"/>
    <x v="11"/>
    <n v="117"/>
    <n v="64"/>
    <n v="0"/>
    <n v="0"/>
    <n v="388"/>
    <n v="8"/>
    <n v="13"/>
    <n v="618"/>
    <n v="2"/>
  </r>
  <r>
    <d v="1997-09-06T00:00:00"/>
    <x v="79"/>
    <x v="11"/>
    <n v="120"/>
    <n v="90"/>
    <n v="0"/>
    <n v="2"/>
    <n v="528"/>
    <n v="25"/>
    <n v="19"/>
    <n v="824"/>
    <n v="9"/>
  </r>
  <r>
    <d v="1997-09-07T00:00:00"/>
    <x v="71"/>
    <x v="11"/>
    <n v="136"/>
    <n v="79"/>
    <n v="0"/>
    <n v="0"/>
    <n v="480"/>
    <n v="18"/>
    <n v="4"/>
    <n v="393"/>
    <n v="6"/>
  </r>
  <r>
    <d v="1997-09-08T00:00:00"/>
    <x v="72"/>
    <x v="11"/>
    <n v="220"/>
    <n v="81"/>
    <n v="1"/>
    <n v="0"/>
    <n v="494"/>
    <n v="10"/>
    <n v="22"/>
    <n v="447"/>
    <n v="7"/>
  </r>
  <r>
    <d v="1997-09-09T00:00:00"/>
    <x v="73"/>
    <x v="11"/>
    <n v="267"/>
    <n v="96"/>
    <n v="0"/>
    <n v="0"/>
    <n v="391"/>
    <n v="11"/>
    <n v="18"/>
    <n v="299"/>
    <n v="0"/>
  </r>
  <r>
    <d v="1997-09-10T00:00:00"/>
    <x v="74"/>
    <x v="11"/>
    <n v="305"/>
    <n v="147"/>
    <n v="0"/>
    <n v="0"/>
    <n v="572"/>
    <n v="14"/>
    <n v="16"/>
    <n v="298"/>
    <n v="4"/>
  </r>
  <r>
    <d v="1997-09-11T00:00:00"/>
    <x v="68"/>
    <x v="11"/>
    <n v="277"/>
    <n v="159"/>
    <n v="0"/>
    <n v="0"/>
    <n v="543"/>
    <n v="13"/>
    <n v="35"/>
    <n v="205"/>
    <n v="0"/>
  </r>
  <r>
    <d v="1997-09-12T00:00:00"/>
    <x v="69"/>
    <x v="11"/>
    <n v="337"/>
    <n v="179"/>
    <n v="0"/>
    <n v="0"/>
    <n v="499"/>
    <n v="5"/>
    <n v="20"/>
    <n v="88"/>
    <n v="0"/>
  </r>
  <r>
    <d v="1997-09-13T00:00:00"/>
    <x v="70"/>
    <x v="11"/>
    <n v="380"/>
    <n v="172"/>
    <n v="0"/>
    <n v="0"/>
    <n v="487"/>
    <n v="6"/>
    <n v="18"/>
    <n v="157"/>
    <n v="0"/>
  </r>
  <r>
    <d v="1997-09-14T00:00:00"/>
    <x v="67"/>
    <x v="11"/>
    <n v="466"/>
    <n v="127"/>
    <n v="0"/>
    <n v="0"/>
    <n v="491"/>
    <n v="8"/>
    <n v="15"/>
    <n v="362"/>
    <n v="3"/>
  </r>
  <r>
    <d v="1997-09-15T00:00:00"/>
    <x v="63"/>
    <x v="11"/>
    <n v="488"/>
    <n v="172"/>
    <n v="0"/>
    <n v="0"/>
    <n v="607"/>
    <n v="18"/>
    <n v="16"/>
    <n v="270"/>
    <n v="0"/>
  </r>
  <r>
    <d v="1997-09-16T00:00:00"/>
    <x v="64"/>
    <x v="11"/>
    <n v="308"/>
    <n v="82"/>
    <n v="0"/>
    <n v="0"/>
    <n v="530"/>
    <n v="6"/>
    <n v="13"/>
    <n v="171"/>
    <n v="0"/>
  </r>
  <r>
    <d v="1997-09-17T00:00:00"/>
    <x v="65"/>
    <x v="11"/>
    <n v="283"/>
    <n v="88"/>
    <n v="0"/>
    <n v="0"/>
    <n v="671"/>
    <n v="12"/>
    <n v="4"/>
    <n v="260"/>
    <n v="1"/>
  </r>
  <r>
    <d v="1997-09-18T00:00:00"/>
    <x v="0"/>
    <x v="11"/>
    <n v="394"/>
    <n v="154"/>
    <n v="0"/>
    <n v="0"/>
    <n v="743"/>
    <n v="19"/>
    <n v="14"/>
    <n v="333"/>
    <n v="3"/>
  </r>
  <r>
    <d v="1997-09-19T00:00:00"/>
    <x v="1"/>
    <x v="11"/>
    <n v="256"/>
    <n v="136"/>
    <n v="0"/>
    <n v="0"/>
    <n v="549"/>
    <n v="14"/>
    <n v="29"/>
    <n v="588"/>
    <n v="2"/>
  </r>
  <r>
    <d v="1997-09-20T00:00:00"/>
    <x v="2"/>
    <x v="11"/>
    <n v="239"/>
    <n v="168"/>
    <n v="0"/>
    <n v="0"/>
    <n v="632"/>
    <n v="6"/>
    <n v="13"/>
    <n v="561"/>
    <n v="0"/>
  </r>
  <r>
    <d v="1997-09-21T00:00:00"/>
    <x v="3"/>
    <x v="11"/>
    <n v="301"/>
    <n v="120"/>
    <n v="0"/>
    <n v="0"/>
    <n v="799"/>
    <n v="24"/>
    <n v="18"/>
    <n v="766"/>
    <n v="3"/>
  </r>
  <r>
    <d v="1997-09-22T00:00:00"/>
    <x v="4"/>
    <x v="11"/>
    <n v="209"/>
    <n v="97"/>
    <n v="0"/>
    <n v="0"/>
    <n v="542"/>
    <n v="37"/>
    <n v="8"/>
    <n v="677"/>
    <n v="5"/>
  </r>
  <r>
    <d v="1997-09-23T00:00:00"/>
    <x v="5"/>
    <x v="11"/>
    <n v="224"/>
    <n v="140"/>
    <n v="0"/>
    <n v="0"/>
    <n v="608"/>
    <n v="24"/>
    <n v="15"/>
    <n v="949"/>
    <n v="2"/>
  </r>
  <r>
    <d v="1997-09-24T00:00:00"/>
    <x v="6"/>
    <x v="11"/>
    <n v="225"/>
    <n v="272"/>
    <n v="1"/>
    <n v="1"/>
    <n v="721"/>
    <n v="37"/>
    <n v="9"/>
    <n v="613"/>
    <n v="2"/>
  </r>
  <r>
    <d v="1997-09-25T00:00:00"/>
    <x v="7"/>
    <x v="11"/>
    <n v="132"/>
    <n v="95"/>
    <n v="0"/>
    <n v="0"/>
    <n v="589"/>
    <n v="7"/>
    <n v="4"/>
    <n v="245"/>
    <n v="1"/>
  </r>
  <r>
    <d v="1997-09-26T00:00:00"/>
    <x v="8"/>
    <x v="11"/>
    <n v="123"/>
    <n v="24"/>
    <n v="0"/>
    <n v="0"/>
    <n v="678"/>
    <n v="13"/>
    <n v="3"/>
    <n v="58"/>
    <n v="0"/>
  </r>
  <r>
    <d v="1997-09-27T00:00:00"/>
    <x v="9"/>
    <x v="11"/>
    <n v="129"/>
    <n v="51"/>
    <n v="0"/>
    <n v="0"/>
    <n v="477"/>
    <n v="7"/>
    <n v="0"/>
    <n v="86"/>
    <n v="0"/>
  </r>
  <r>
    <d v="1997-09-28T00:00:00"/>
    <x v="10"/>
    <x v="11"/>
    <n v="29"/>
    <n v="24"/>
    <n v="0"/>
    <n v="0"/>
    <n v="406"/>
    <n v="2"/>
    <n v="0"/>
    <n v="28"/>
    <n v="0"/>
  </r>
  <r>
    <d v="1997-09-29T00:00:00"/>
    <x v="11"/>
    <x v="11"/>
    <n v="55"/>
    <n v="19"/>
    <n v="0"/>
    <n v="0"/>
    <n v="673"/>
    <n v="12"/>
    <n v="6"/>
    <n v="9"/>
    <n v="0"/>
  </r>
  <r>
    <d v="1997-09-30T00:00:00"/>
    <x v="12"/>
    <x v="11"/>
    <n v="0"/>
    <n v="0"/>
    <n v="0"/>
    <n v="0"/>
    <n v="0"/>
    <n v="0"/>
    <n v="0"/>
    <n v="0"/>
    <n v="0"/>
  </r>
  <r>
    <d v="1997-10-01T00:00:00"/>
    <x v="13"/>
    <x v="11"/>
    <n v="0"/>
    <n v="0"/>
    <n v="0"/>
    <n v="0"/>
    <n v="0"/>
    <n v="0"/>
    <n v="0"/>
    <n v="0"/>
    <n v="0"/>
  </r>
  <r>
    <d v="1997-10-02T00:00:00"/>
    <x v="14"/>
    <x v="11"/>
    <n v="0"/>
    <n v="0"/>
    <n v="0"/>
    <n v="0"/>
    <n v="0"/>
    <n v="0"/>
    <n v="0"/>
    <n v="0"/>
    <n v="0"/>
  </r>
  <r>
    <d v="1997-10-03T00:00:00"/>
    <x v="15"/>
    <x v="11"/>
    <n v="0"/>
    <n v="0"/>
    <n v="0"/>
    <n v="0"/>
    <n v="0"/>
    <n v="0"/>
    <n v="0"/>
    <n v="0"/>
    <n v="0"/>
  </r>
  <r>
    <d v="1997-10-04T00:00:00"/>
    <x v="16"/>
    <x v="11"/>
    <n v="0"/>
    <n v="0"/>
    <n v="0"/>
    <n v="1"/>
    <n v="0"/>
    <n v="0"/>
    <n v="0"/>
    <n v="0"/>
    <n v="0"/>
  </r>
  <r>
    <d v="1997-10-05T00:00:00"/>
    <x v="17"/>
    <x v="11"/>
    <n v="0"/>
    <n v="0"/>
    <n v="0"/>
    <n v="2"/>
    <n v="0"/>
    <n v="0"/>
    <n v="0"/>
    <n v="0"/>
    <n v="0"/>
  </r>
  <r>
    <d v="1997-10-06T00:00:00"/>
    <x v="18"/>
    <x v="11"/>
    <n v="0"/>
    <n v="0"/>
    <n v="0"/>
    <n v="3"/>
    <n v="0"/>
    <n v="0"/>
    <n v="0"/>
    <n v="0"/>
    <n v="0"/>
  </r>
  <r>
    <d v="1997-10-07T00:00:00"/>
    <x v="19"/>
    <x v="11"/>
    <n v="1"/>
    <n v="0"/>
    <n v="0"/>
    <n v="0"/>
    <n v="3"/>
    <n v="0"/>
    <n v="2"/>
    <n v="0"/>
    <n v="0"/>
  </r>
  <r>
    <d v="1997-10-08T00:00:00"/>
    <x v="20"/>
    <x v="11"/>
    <n v="20"/>
    <n v="0"/>
    <n v="0"/>
    <n v="0"/>
    <n v="235"/>
    <n v="2"/>
    <n v="1"/>
    <n v="8"/>
    <n v="0"/>
  </r>
  <r>
    <d v="1997-10-09T00:00:00"/>
    <x v="21"/>
    <x v="11"/>
    <n v="20"/>
    <n v="7"/>
    <n v="0"/>
    <n v="0"/>
    <n v="720"/>
    <n v="25"/>
    <n v="1"/>
    <n v="10"/>
    <n v="0"/>
  </r>
  <r>
    <d v="1997-10-10T00:00:00"/>
    <x v="22"/>
    <x v="11"/>
    <n v="28"/>
    <n v="7"/>
    <n v="0"/>
    <n v="0"/>
    <n v="707"/>
    <n v="11"/>
    <n v="4"/>
    <n v="4"/>
    <n v="0"/>
  </r>
  <r>
    <d v="1997-10-11T00:00:00"/>
    <x v="23"/>
    <x v="11"/>
    <n v="38"/>
    <n v="15"/>
    <n v="0"/>
    <n v="0"/>
    <n v="888"/>
    <n v="17"/>
    <n v="3"/>
    <n v="11"/>
    <n v="0"/>
  </r>
  <r>
    <d v="1997-10-12T00:00:00"/>
    <x v="24"/>
    <x v="11"/>
    <n v="53"/>
    <n v="29"/>
    <n v="0"/>
    <n v="0"/>
    <n v="879"/>
    <n v="19"/>
    <n v="6"/>
    <n v="5"/>
    <n v="0"/>
  </r>
  <r>
    <d v="1997-10-13T00:00:00"/>
    <x v="25"/>
    <x v="11"/>
    <n v="120"/>
    <n v="81"/>
    <n v="0"/>
    <n v="0"/>
    <n v="1045"/>
    <n v="22"/>
    <n v="14"/>
    <n v="4"/>
    <n v="0"/>
  </r>
  <r>
    <d v="1997-10-14T00:00:00"/>
    <x v="26"/>
    <x v="11"/>
    <n v="33"/>
    <n v="30"/>
    <n v="0"/>
    <n v="0"/>
    <n v="580"/>
    <n v="17"/>
    <n v="6"/>
    <n v="5"/>
    <n v="0"/>
  </r>
  <r>
    <d v="1997-10-15T00:00:00"/>
    <x v="27"/>
    <x v="11"/>
    <n v="18"/>
    <n v="57"/>
    <n v="0"/>
    <n v="2"/>
    <n v="942"/>
    <n v="27"/>
    <n v="6"/>
    <n v="8"/>
    <n v="0"/>
  </r>
  <r>
    <d v="1997-10-16T00:00:00"/>
    <x v="28"/>
    <x v="11"/>
    <n v="6"/>
    <n v="23"/>
    <n v="0"/>
    <n v="1"/>
    <n v="299"/>
    <n v="7"/>
    <n v="1"/>
    <n v="15"/>
    <n v="0"/>
  </r>
  <r>
    <d v="1997-10-17T00:00:00"/>
    <x v="29"/>
    <x v="11"/>
    <n v="10"/>
    <n v="21"/>
    <n v="0"/>
    <n v="1"/>
    <n v="436"/>
    <n v="3"/>
    <n v="0"/>
    <n v="6"/>
    <n v="0"/>
  </r>
  <r>
    <d v="1997-10-18T00:00:00"/>
    <x v="30"/>
    <x v="11"/>
    <n v="6"/>
    <n v="11"/>
    <n v="0"/>
    <n v="2"/>
    <n v="287"/>
    <n v="1"/>
    <n v="0"/>
    <n v="2"/>
    <n v="0"/>
  </r>
  <r>
    <d v="1997-10-19T00:00:00"/>
    <x v="31"/>
    <x v="11"/>
    <n v="1"/>
    <n v="13"/>
    <n v="0"/>
    <n v="4"/>
    <n v="102"/>
    <n v="2"/>
    <n v="1"/>
    <n v="0"/>
    <n v="0"/>
  </r>
  <r>
    <d v="1997-10-20T00:00:00"/>
    <x v="32"/>
    <x v="11"/>
    <n v="5"/>
    <n v="25"/>
    <n v="0"/>
    <n v="2"/>
    <n v="338"/>
    <n v="7"/>
    <n v="2"/>
    <n v="0"/>
    <n v="0"/>
  </r>
  <r>
    <d v="1997-10-21T00:00:00"/>
    <x v="33"/>
    <x v="11"/>
    <n v="18"/>
    <n v="36"/>
    <n v="0"/>
    <n v="3"/>
    <n v="661"/>
    <n v="32"/>
    <n v="3"/>
    <n v="2"/>
    <n v="0"/>
  </r>
  <r>
    <d v="1997-10-22T00:00:00"/>
    <x v="34"/>
    <x v="11"/>
    <n v="14"/>
    <n v="45"/>
    <n v="0"/>
    <n v="36"/>
    <n v="949"/>
    <n v="35"/>
    <n v="6"/>
    <n v="8"/>
    <n v="0"/>
  </r>
  <r>
    <d v="1997-10-23T00:00:00"/>
    <x v="35"/>
    <x v="11"/>
    <n v="9"/>
    <n v="32"/>
    <n v="0"/>
    <n v="24"/>
    <n v="469"/>
    <n v="13"/>
    <n v="2"/>
    <n v="2"/>
    <n v="0"/>
  </r>
  <r>
    <d v="1997-10-24T00:00:00"/>
    <x v="36"/>
    <x v="11"/>
    <n v="1"/>
    <n v="10"/>
    <n v="0"/>
    <n v="5"/>
    <n v="74"/>
    <n v="1"/>
    <n v="0"/>
    <n v="3"/>
    <n v="0"/>
  </r>
  <r>
    <d v="1997-10-25T00:00:00"/>
    <x v="37"/>
    <x v="11"/>
    <n v="3"/>
    <n v="18"/>
    <n v="0"/>
    <n v="6"/>
    <n v="106"/>
    <n v="0"/>
    <n v="0"/>
    <n v="7"/>
    <n v="0"/>
  </r>
  <r>
    <d v="1997-10-26T00:00:00"/>
    <x v="38"/>
    <x v="11"/>
    <n v="3"/>
    <n v="14"/>
    <n v="0"/>
    <n v="0"/>
    <n v="96"/>
    <n v="2"/>
    <n v="2"/>
    <n v="5"/>
    <n v="0"/>
  </r>
  <r>
    <d v="1997-10-27T00:00:00"/>
    <x v="39"/>
    <x v="11"/>
    <n v="5"/>
    <n v="25"/>
    <n v="0"/>
    <n v="3"/>
    <n v="90"/>
    <n v="2"/>
    <n v="4"/>
    <n v="5"/>
    <n v="0"/>
  </r>
  <r>
    <d v="1997-10-28T00:00:00"/>
    <x v="40"/>
    <x v="11"/>
    <n v="1"/>
    <n v="9"/>
    <n v="0"/>
    <n v="6"/>
    <n v="44"/>
    <n v="0"/>
    <n v="5"/>
    <n v="0"/>
    <n v="0"/>
  </r>
  <r>
    <d v="1997-10-29T00:00:00"/>
    <x v="41"/>
    <x v="11"/>
    <n v="0"/>
    <n v="21"/>
    <n v="0"/>
    <n v="2"/>
    <n v="17"/>
    <n v="12"/>
    <n v="2"/>
    <n v="8"/>
    <n v="0"/>
  </r>
  <r>
    <d v="1997-10-30T00:00:00"/>
    <x v="42"/>
    <x v="11"/>
    <n v="0"/>
    <n v="0"/>
    <n v="0"/>
    <m/>
    <n v="0"/>
    <n v="0"/>
    <n v="0"/>
    <n v="0"/>
    <n v="0"/>
  </r>
  <r>
    <d v="1997-10-31T00:00:00"/>
    <x v="43"/>
    <x v="11"/>
    <n v="0"/>
    <n v="0"/>
    <n v="0"/>
    <m/>
    <n v="0"/>
    <n v="0"/>
    <n v="0"/>
    <n v="0"/>
    <n v="0"/>
  </r>
  <r>
    <d v="1997-11-01T00:00:00"/>
    <x v="44"/>
    <x v="11"/>
    <n v="0"/>
    <n v="0"/>
    <n v="0"/>
    <m/>
    <n v="0"/>
    <n v="0"/>
    <n v="0"/>
    <n v="0"/>
    <n v="0"/>
  </r>
  <r>
    <d v="1997-11-02T00:00:00"/>
    <x v="45"/>
    <x v="11"/>
    <n v="0"/>
    <n v="0"/>
    <n v="0"/>
    <m/>
    <n v="0"/>
    <n v="0"/>
    <n v="0"/>
    <n v="0"/>
    <n v="0"/>
  </r>
  <r>
    <d v="1997-11-03T00:00:00"/>
    <x v="46"/>
    <x v="11"/>
    <n v="0"/>
    <n v="0"/>
    <n v="0"/>
    <m/>
    <n v="0"/>
    <n v="0"/>
    <n v="0"/>
    <n v="0"/>
    <n v="0"/>
  </r>
  <r>
    <d v="1997-11-04T00:00:00"/>
    <x v="47"/>
    <x v="11"/>
    <n v="0"/>
    <n v="0"/>
    <n v="0"/>
    <m/>
    <n v="0"/>
    <n v="0"/>
    <n v="0"/>
    <n v="0"/>
    <n v="0"/>
  </r>
  <r>
    <d v="1997-11-05T00:00:00"/>
    <x v="48"/>
    <x v="11"/>
    <n v="0"/>
    <n v="0"/>
    <n v="0"/>
    <m/>
    <n v="0"/>
    <n v="0"/>
    <n v="0"/>
    <n v="0"/>
    <n v="0"/>
  </r>
  <r>
    <d v="1997-11-06T00:00:00"/>
    <x v="49"/>
    <x v="11"/>
    <n v="0"/>
    <n v="0"/>
    <n v="0"/>
    <m/>
    <n v="0"/>
    <n v="0"/>
    <n v="0"/>
    <n v="0"/>
    <n v="0"/>
  </r>
  <r>
    <d v="1997-11-07T00:00:00"/>
    <x v="50"/>
    <x v="11"/>
    <n v="0"/>
    <n v="0"/>
    <n v="0"/>
    <m/>
    <n v="0"/>
    <n v="0"/>
    <n v="0"/>
    <n v="0"/>
    <n v="0"/>
  </r>
  <r>
    <d v="1997-11-08T00:00:00"/>
    <x v="51"/>
    <x v="11"/>
    <n v="0"/>
    <n v="0"/>
    <n v="0"/>
    <m/>
    <n v="0"/>
    <n v="0"/>
    <n v="0"/>
    <n v="0"/>
    <n v="0"/>
  </r>
  <r>
    <d v="1997-11-09T00:00:00"/>
    <x v="52"/>
    <x v="11"/>
    <n v="0"/>
    <n v="0"/>
    <n v="0"/>
    <m/>
    <n v="0"/>
    <n v="0"/>
    <n v="0"/>
    <n v="0"/>
    <n v="0"/>
  </r>
  <r>
    <d v="1997-11-10T00:00:00"/>
    <x v="53"/>
    <x v="11"/>
    <n v="0"/>
    <n v="0"/>
    <n v="0"/>
    <m/>
    <n v="0"/>
    <n v="0"/>
    <n v="1"/>
    <n v="0"/>
    <n v="0"/>
  </r>
  <r>
    <d v="1998-09-01T00:00:00"/>
    <x v="80"/>
    <x v="12"/>
    <m/>
    <m/>
    <m/>
    <m/>
    <m/>
    <m/>
    <m/>
    <m/>
    <m/>
  </r>
  <r>
    <d v="1998-09-02T00:00:00"/>
    <x v="75"/>
    <x v="12"/>
    <n v="509"/>
    <n v="2"/>
    <n v="0"/>
    <m/>
    <n v="6"/>
    <n v="0"/>
    <n v="163"/>
    <n v="50"/>
    <n v="0"/>
  </r>
  <r>
    <d v="1998-09-02T00:00:00"/>
    <x v="75"/>
    <x v="12"/>
    <n v="84"/>
    <n v="5"/>
    <n v="0"/>
    <n v="2"/>
    <n v="149"/>
    <n v="14"/>
    <n v="61"/>
    <n v="3327"/>
    <n v="31"/>
  </r>
  <r>
    <d v="1998-09-02T00:00:00"/>
    <x v="75"/>
    <x v="12"/>
    <n v="4"/>
    <n v="8"/>
    <n v="0"/>
    <m/>
    <n v="8"/>
    <n v="0"/>
    <n v="0"/>
    <n v="232"/>
    <n v="26"/>
  </r>
  <r>
    <d v="1998-09-03T00:00:00"/>
    <x v="76"/>
    <x v="12"/>
    <n v="38"/>
    <n v="16"/>
    <n v="0"/>
    <m/>
    <n v="208"/>
    <n v="9"/>
    <n v="3"/>
    <n v="1079"/>
    <n v="140"/>
  </r>
  <r>
    <d v="1998-09-04T00:00:00"/>
    <x v="77"/>
    <x v="12"/>
    <n v="62"/>
    <n v="20"/>
    <n v="0"/>
    <m/>
    <n v="195"/>
    <n v="7"/>
    <n v="5"/>
    <n v="1216"/>
    <n v="176"/>
  </r>
  <r>
    <d v="1998-09-05T00:00:00"/>
    <x v="78"/>
    <x v="12"/>
    <n v="105"/>
    <n v="27"/>
    <n v="0"/>
    <m/>
    <n v="120"/>
    <n v="5"/>
    <n v="6"/>
    <n v="949"/>
    <n v="199"/>
  </r>
  <r>
    <d v="1998-09-06T00:00:00"/>
    <x v="79"/>
    <x v="12"/>
    <n v="91"/>
    <n v="29"/>
    <n v="0"/>
    <m/>
    <n v="55"/>
    <n v="1"/>
    <n v="6"/>
    <n v="925"/>
    <n v="153"/>
  </r>
  <r>
    <d v="1998-09-07T00:00:00"/>
    <x v="71"/>
    <x v="12"/>
    <n v="144"/>
    <n v="72"/>
    <n v="0"/>
    <m/>
    <n v="263"/>
    <n v="12"/>
    <n v="11"/>
    <n v="2033"/>
    <n v="361"/>
  </r>
  <r>
    <d v="1998-09-08T00:00:00"/>
    <x v="72"/>
    <x v="12"/>
    <n v="249"/>
    <n v="56"/>
    <n v="0"/>
    <m/>
    <n v="334"/>
    <n v="3"/>
    <n v="11"/>
    <n v="1342"/>
    <n v="166"/>
  </r>
  <r>
    <d v="1998-09-09T00:00:00"/>
    <x v="73"/>
    <x v="12"/>
    <n v="170"/>
    <n v="59"/>
    <n v="0"/>
    <m/>
    <n v="586"/>
    <n v="21"/>
    <n v="8"/>
    <n v="1240"/>
    <n v="219"/>
  </r>
  <r>
    <d v="1998-09-10T00:00:00"/>
    <x v="74"/>
    <x v="12"/>
    <n v="49"/>
    <n v="18"/>
    <n v="0"/>
    <m/>
    <n v="244"/>
    <n v="3"/>
    <n v="7"/>
    <n v="1962"/>
    <n v="247"/>
  </r>
  <r>
    <d v="1998-09-11T00:00:00"/>
    <x v="68"/>
    <x v="12"/>
    <n v="39"/>
    <n v="12"/>
    <n v="0"/>
    <m/>
    <n v="283"/>
    <n v="1"/>
    <n v="4"/>
    <n v="811"/>
    <n v="116"/>
  </r>
  <r>
    <d v="1998-09-12T00:00:00"/>
    <x v="69"/>
    <x v="12"/>
    <n v="86"/>
    <n v="45"/>
    <n v="0"/>
    <m/>
    <n v="219"/>
    <n v="6"/>
    <n v="2"/>
    <n v="3007"/>
    <n v="365"/>
  </r>
  <r>
    <d v="1998-09-13T00:00:00"/>
    <x v="70"/>
    <x v="12"/>
    <n v="106"/>
    <n v="36"/>
    <n v="4"/>
    <m/>
    <n v="148"/>
    <n v="3"/>
    <n v="6"/>
    <n v="3942"/>
    <n v="501"/>
  </r>
  <r>
    <d v="1998-09-14T00:00:00"/>
    <x v="67"/>
    <x v="12"/>
    <n v="127"/>
    <n v="54"/>
    <n v="2"/>
    <m/>
    <n v="110"/>
    <n v="2"/>
    <n v="10"/>
    <n v="2816"/>
    <n v="527"/>
  </r>
  <r>
    <d v="1998-09-15T00:00:00"/>
    <x v="63"/>
    <x v="12"/>
    <n v="226"/>
    <n v="183"/>
    <n v="0"/>
    <m/>
    <n v="82"/>
    <n v="4"/>
    <n v="6"/>
    <n v="3341"/>
    <n v="643"/>
  </r>
  <r>
    <d v="1998-09-16T00:00:00"/>
    <x v="64"/>
    <x v="12"/>
    <n v="321"/>
    <n v="189"/>
    <n v="0"/>
    <m/>
    <n v="131"/>
    <n v="5"/>
    <n v="13"/>
    <n v="2384"/>
    <n v="388"/>
  </r>
  <r>
    <d v="1998-09-17T00:00:00"/>
    <x v="65"/>
    <x v="12"/>
    <n v="594"/>
    <n v="199"/>
    <n v="0"/>
    <m/>
    <n v="151"/>
    <n v="4"/>
    <n v="7"/>
    <n v="2485"/>
    <n v="454"/>
  </r>
  <r>
    <d v="1998-09-18T00:00:00"/>
    <x v="0"/>
    <x v="12"/>
    <n v="319"/>
    <n v="47"/>
    <n v="0"/>
    <m/>
    <n v="186"/>
    <n v="9"/>
    <n v="9"/>
    <n v="2458"/>
    <n v="400"/>
  </r>
  <r>
    <d v="1998-09-19T00:00:00"/>
    <x v="1"/>
    <x v="12"/>
    <n v="656"/>
    <n v="96"/>
    <n v="1"/>
    <m/>
    <n v="227"/>
    <n v="4"/>
    <n v="11"/>
    <n v="2163"/>
    <n v="383"/>
  </r>
  <r>
    <d v="1998-09-20T00:00:00"/>
    <x v="2"/>
    <x v="12"/>
    <n v="1295"/>
    <n v="201"/>
    <n v="0"/>
    <m/>
    <n v="219"/>
    <n v="3"/>
    <n v="13"/>
    <n v="1302"/>
    <n v="310"/>
  </r>
  <r>
    <d v="1998-09-21T00:00:00"/>
    <x v="3"/>
    <x v="12"/>
    <n v="1041"/>
    <n v="176"/>
    <n v="1"/>
    <m/>
    <n v="189"/>
    <n v="2"/>
    <n v="8"/>
    <n v="1368"/>
    <n v="342"/>
  </r>
  <r>
    <d v="1998-09-22T00:00:00"/>
    <x v="4"/>
    <x v="12"/>
    <n v="1244"/>
    <n v="219"/>
    <n v="0"/>
    <m/>
    <n v="172"/>
    <n v="3"/>
    <n v="6"/>
    <n v="1102"/>
    <n v="238"/>
  </r>
  <r>
    <d v="1998-09-23T00:00:00"/>
    <x v="5"/>
    <x v="12"/>
    <n v="1611"/>
    <n v="221"/>
    <n v="0"/>
    <m/>
    <n v="130"/>
    <n v="1"/>
    <n v="3"/>
    <n v="1035"/>
    <n v="200"/>
  </r>
  <r>
    <d v="1998-09-24T00:00:00"/>
    <x v="6"/>
    <x v="12"/>
    <n v="2337"/>
    <n v="267"/>
    <n v="0"/>
    <m/>
    <n v="205"/>
    <n v="5"/>
    <n v="12"/>
    <n v="1472"/>
    <n v="293"/>
  </r>
  <r>
    <d v="1998-09-25T00:00:00"/>
    <x v="7"/>
    <x v="12"/>
    <n v="2323"/>
    <n v="265"/>
    <n v="1"/>
    <m/>
    <n v="202"/>
    <n v="10"/>
    <n v="9"/>
    <n v="1546"/>
    <n v="333"/>
  </r>
  <r>
    <d v="1998-09-26T00:00:00"/>
    <x v="8"/>
    <x v="12"/>
    <n v="1987"/>
    <n v="113"/>
    <n v="0"/>
    <m/>
    <n v="182"/>
    <n v="2"/>
    <n v="1"/>
    <n v="1560"/>
    <n v="196"/>
  </r>
  <r>
    <d v="1998-09-27T00:00:00"/>
    <x v="9"/>
    <x v="12"/>
    <n v="1815"/>
    <n v="105"/>
    <n v="0"/>
    <m/>
    <n v="124"/>
    <n v="3"/>
    <n v="2"/>
    <n v="2095"/>
    <n v="198"/>
  </r>
  <r>
    <d v="1998-09-28T00:00:00"/>
    <x v="10"/>
    <x v="12"/>
    <n v="1695"/>
    <n v="89"/>
    <n v="0"/>
    <m/>
    <n v="130"/>
    <n v="0"/>
    <n v="0"/>
    <n v="2196"/>
    <n v="239"/>
  </r>
  <r>
    <d v="1998-09-29T00:00:00"/>
    <x v="11"/>
    <x v="12"/>
    <n v="2142"/>
    <n v="181"/>
    <n v="0"/>
    <m/>
    <n v="165"/>
    <n v="0"/>
    <n v="4"/>
    <n v="2283"/>
    <n v="309"/>
  </r>
  <r>
    <d v="1998-09-30T00:00:00"/>
    <x v="12"/>
    <x v="12"/>
    <n v="2135"/>
    <n v="238"/>
    <n v="0"/>
    <m/>
    <n v="207"/>
    <n v="4"/>
    <n v="15"/>
    <n v="2703"/>
    <n v="308"/>
  </r>
  <r>
    <d v="1998-10-01T00:00:00"/>
    <x v="13"/>
    <x v="12"/>
    <n v="1833"/>
    <n v="182"/>
    <n v="0"/>
    <m/>
    <n v="101"/>
    <n v="13"/>
    <n v="5"/>
    <n v="2696"/>
    <n v="312"/>
  </r>
  <r>
    <d v="1998-10-02T00:00:00"/>
    <x v="14"/>
    <x v="12"/>
    <n v="1824"/>
    <n v="229"/>
    <n v="0"/>
    <m/>
    <n v="247"/>
    <n v="1"/>
    <n v="0"/>
    <n v="1933"/>
    <n v="279"/>
  </r>
  <r>
    <d v="1998-10-03T00:00:00"/>
    <x v="15"/>
    <x v="12"/>
    <n v="2462"/>
    <n v="211"/>
    <n v="0"/>
    <m/>
    <n v="375"/>
    <n v="6"/>
    <n v="8"/>
    <n v="1802"/>
    <n v="239"/>
  </r>
  <r>
    <d v="1998-10-04T00:00:00"/>
    <x v="16"/>
    <x v="12"/>
    <n v="2846"/>
    <n v="166"/>
    <n v="0"/>
    <m/>
    <n v="330"/>
    <n v="4"/>
    <n v="4"/>
    <n v="1667"/>
    <n v="315"/>
  </r>
  <r>
    <d v="1998-10-05T00:00:00"/>
    <x v="17"/>
    <x v="12"/>
    <n v="2885"/>
    <n v="236"/>
    <n v="0"/>
    <m/>
    <n v="461"/>
    <n v="2"/>
    <n v="3"/>
    <n v="1782"/>
    <n v="319"/>
  </r>
  <r>
    <d v="1998-10-06T00:00:00"/>
    <x v="18"/>
    <x v="12"/>
    <n v="2439"/>
    <n v="77"/>
    <n v="0"/>
    <m/>
    <n v="487"/>
    <n v="6"/>
    <n v="2"/>
    <n v="1782"/>
    <n v="227"/>
  </r>
  <r>
    <d v="1998-10-07T00:00:00"/>
    <x v="19"/>
    <x v="12"/>
    <n v="2582"/>
    <n v="175"/>
    <n v="0"/>
    <m/>
    <n v="507"/>
    <n v="9"/>
    <n v="6"/>
    <n v="1476"/>
    <n v="236"/>
  </r>
  <r>
    <d v="1998-10-08T00:00:00"/>
    <x v="20"/>
    <x v="12"/>
    <n v="1541"/>
    <n v="129"/>
    <n v="0"/>
    <m/>
    <n v="669"/>
    <n v="16"/>
    <n v="2"/>
    <n v="1336"/>
    <n v="160"/>
  </r>
  <r>
    <d v="1998-10-09T00:00:00"/>
    <x v="21"/>
    <x v="12"/>
    <n v="1118"/>
    <n v="105"/>
    <n v="0"/>
    <m/>
    <n v="615"/>
    <n v="13"/>
    <n v="1"/>
    <n v="1369"/>
    <n v="261"/>
  </r>
  <r>
    <d v="1998-10-10T00:00:00"/>
    <x v="22"/>
    <x v="12"/>
    <n v="1203"/>
    <n v="117"/>
    <n v="0"/>
    <m/>
    <n v="1137"/>
    <n v="15"/>
    <n v="9"/>
    <n v="1114"/>
    <n v="109"/>
  </r>
  <r>
    <d v="1998-10-11T00:00:00"/>
    <x v="23"/>
    <x v="12"/>
    <n v="1901"/>
    <n v="154"/>
    <n v="1"/>
    <m/>
    <n v="1345"/>
    <n v="23"/>
    <n v="10"/>
    <n v="872"/>
    <n v="136"/>
  </r>
  <r>
    <d v="1998-10-12T00:00:00"/>
    <x v="24"/>
    <x v="12"/>
    <n v="1328"/>
    <n v="68"/>
    <n v="0"/>
    <m/>
    <n v="2409"/>
    <n v="11"/>
    <n v="1"/>
    <n v="1089"/>
    <n v="155"/>
  </r>
  <r>
    <d v="1998-10-13T00:00:00"/>
    <x v="25"/>
    <x v="12"/>
    <n v="3705"/>
    <n v="199"/>
    <n v="1"/>
    <m/>
    <n v="3035"/>
    <n v="33"/>
    <n v="4"/>
    <n v="1873"/>
    <n v="304"/>
  </r>
  <r>
    <d v="1998-10-14T00:00:00"/>
    <x v="26"/>
    <x v="12"/>
    <n v="1998"/>
    <n v="112"/>
    <n v="0"/>
    <m/>
    <n v="2132"/>
    <n v="19"/>
    <n v="7"/>
    <n v="1104"/>
    <n v="211"/>
  </r>
  <r>
    <d v="1998-10-15T00:00:00"/>
    <x v="27"/>
    <x v="12"/>
    <n v="798"/>
    <n v="66"/>
    <n v="0"/>
    <m/>
    <n v="946"/>
    <n v="16"/>
    <n v="13"/>
    <n v="727"/>
    <n v="102"/>
  </r>
  <r>
    <d v="1998-10-16T00:00:00"/>
    <x v="28"/>
    <x v="12"/>
    <n v="729"/>
    <n v="46"/>
    <n v="0"/>
    <m/>
    <n v="1124"/>
    <n v="8"/>
    <n v="16"/>
    <n v="856"/>
    <n v="83"/>
  </r>
  <r>
    <d v="1998-10-17T00:00:00"/>
    <x v="29"/>
    <x v="12"/>
    <n v="1033"/>
    <n v="118"/>
    <n v="0"/>
    <m/>
    <n v="1642"/>
    <n v="23"/>
    <n v="11"/>
    <n v="1132"/>
    <n v="108"/>
  </r>
  <r>
    <d v="1998-10-18T00:00:00"/>
    <x v="30"/>
    <x v="12"/>
    <n v="2602"/>
    <n v="160"/>
    <n v="1"/>
    <m/>
    <n v="1609"/>
    <n v="22"/>
    <n v="4"/>
    <n v="854"/>
    <n v="82"/>
  </r>
  <r>
    <d v="1998-10-19T00:00:00"/>
    <x v="31"/>
    <x v="12"/>
    <n v="1135"/>
    <n v="69"/>
    <n v="0"/>
    <n v="1"/>
    <n v="1229"/>
    <n v="25"/>
    <n v="6"/>
    <n v="490"/>
    <n v="38"/>
  </r>
  <r>
    <d v="1998-10-20T00:00:00"/>
    <x v="32"/>
    <x v="12"/>
    <n v="817"/>
    <n v="21"/>
    <n v="0"/>
    <n v="9"/>
    <n v="1316"/>
    <n v="18"/>
    <n v="18"/>
    <n v="426"/>
    <n v="60"/>
  </r>
  <r>
    <d v="1998-10-21T00:00:00"/>
    <x v="33"/>
    <x v="12"/>
    <n v="672"/>
    <n v="40"/>
    <n v="0"/>
    <n v="0"/>
    <n v="1280"/>
    <n v="7"/>
    <n v="7"/>
    <n v="441"/>
    <n v="31"/>
  </r>
  <r>
    <d v="1998-10-22T00:00:00"/>
    <x v="34"/>
    <x v="12"/>
    <n v="714"/>
    <n v="32"/>
    <n v="0"/>
    <n v="1"/>
    <n v="1301"/>
    <n v="11"/>
    <n v="7"/>
    <n v="294"/>
    <n v="7"/>
  </r>
  <r>
    <d v="1998-10-23T00:00:00"/>
    <x v="35"/>
    <x v="12"/>
    <n v="609"/>
    <n v="32"/>
    <n v="0"/>
    <m/>
    <n v="1154"/>
    <n v="5"/>
    <n v="6"/>
    <n v="231"/>
    <n v="40"/>
  </r>
  <r>
    <d v="1998-10-24T00:00:00"/>
    <x v="36"/>
    <x v="12"/>
    <n v="646"/>
    <n v="34"/>
    <n v="0"/>
    <m/>
    <n v="1144"/>
    <n v="12"/>
    <n v="11"/>
    <n v="237"/>
    <n v="20"/>
  </r>
  <r>
    <d v="1998-10-25T00:00:00"/>
    <x v="37"/>
    <x v="12"/>
    <n v="694"/>
    <n v="41"/>
    <n v="0"/>
    <m/>
    <n v="1030"/>
    <n v="15"/>
    <n v="8"/>
    <n v="179"/>
    <n v="17"/>
  </r>
  <r>
    <d v="1998-10-26T00:00:00"/>
    <x v="38"/>
    <x v="12"/>
    <n v="538"/>
    <n v="43"/>
    <n v="0"/>
    <m/>
    <n v="1010"/>
    <n v="5"/>
    <n v="5"/>
    <n v="137"/>
    <n v="5"/>
  </r>
  <r>
    <d v="1998-10-27T00:00:00"/>
    <x v="39"/>
    <x v="12"/>
    <n v="623"/>
    <n v="25"/>
    <n v="0"/>
    <m/>
    <n v="882"/>
    <n v="6"/>
    <n v="3"/>
    <n v="240"/>
    <n v="22"/>
  </r>
  <r>
    <d v="1998-10-28T00:00:00"/>
    <x v="40"/>
    <x v="12"/>
    <n v="940"/>
    <n v="14"/>
    <n v="0"/>
    <n v="1"/>
    <n v="878"/>
    <n v="2"/>
    <n v="2"/>
    <n v="156"/>
    <n v="15"/>
  </r>
  <r>
    <d v="1998-10-29T00:00:00"/>
    <x v="41"/>
    <x v="12"/>
    <n v="627"/>
    <n v="11"/>
    <n v="0"/>
    <n v="4"/>
    <n v="674"/>
    <n v="4"/>
    <n v="0"/>
    <n v="120"/>
    <n v="26"/>
  </r>
  <r>
    <d v="1998-10-30T00:00:00"/>
    <x v="42"/>
    <x v="12"/>
    <n v="257"/>
    <n v="11"/>
    <n v="0"/>
    <n v="5"/>
    <n v="487"/>
    <n v="2"/>
    <n v="0"/>
    <n v="92"/>
    <n v="16"/>
  </r>
  <r>
    <d v="1998-10-31T00:00:00"/>
    <x v="43"/>
    <x v="12"/>
    <n v="126"/>
    <n v="8"/>
    <n v="0"/>
    <m/>
    <n v="333"/>
    <n v="1"/>
    <n v="2"/>
    <n v="49"/>
    <n v="12"/>
  </r>
  <r>
    <d v="1998-11-01T00:00:00"/>
    <x v="44"/>
    <x v="12"/>
    <n v="273"/>
    <n v="10"/>
    <n v="0"/>
    <n v="0"/>
    <n v="223"/>
    <n v="4"/>
    <n v="2"/>
    <n v="50"/>
    <n v="2"/>
  </r>
  <r>
    <d v="1998-11-02T00:00:00"/>
    <x v="45"/>
    <x v="12"/>
    <n v="317"/>
    <n v="11"/>
    <n v="0"/>
    <m/>
    <n v="192"/>
    <n v="8"/>
    <n v="2"/>
    <n v="77"/>
    <n v="5"/>
  </r>
  <r>
    <d v="1998-11-03T00:00:00"/>
    <x v="46"/>
    <x v="12"/>
    <n v="126"/>
    <n v="10"/>
    <n v="0"/>
    <m/>
    <n v="61"/>
    <n v="1"/>
    <n v="0"/>
    <n v="43"/>
    <n v="0"/>
  </r>
  <r>
    <d v="1998-11-04T00:00:00"/>
    <x v="47"/>
    <x v="12"/>
    <n v="45"/>
    <n v="3"/>
    <n v="0"/>
    <m/>
    <n v="20"/>
    <n v="1"/>
    <n v="0"/>
    <n v="38"/>
    <n v="1"/>
  </r>
  <r>
    <d v="1998-11-05T00:00:00"/>
    <x v="48"/>
    <x v="12"/>
    <n v="74"/>
    <n v="1"/>
    <n v="0"/>
    <n v="2"/>
    <n v="37"/>
    <n v="0"/>
    <n v="0"/>
    <n v="17"/>
    <n v="2"/>
  </r>
  <r>
    <d v="1998-11-06T00:00:00"/>
    <x v="49"/>
    <x v="12"/>
    <n v="104"/>
    <n v="3"/>
    <n v="0"/>
    <m/>
    <n v="22"/>
    <n v="0"/>
    <n v="0"/>
    <n v="22"/>
    <n v="5"/>
  </r>
  <r>
    <d v="1998-11-07T00:00:00"/>
    <x v="50"/>
    <x v="12"/>
    <n v="44"/>
    <n v="2"/>
    <n v="0"/>
    <m/>
    <n v="10"/>
    <n v="0"/>
    <n v="0"/>
    <n v="13"/>
    <n v="1"/>
  </r>
  <r>
    <d v="1998-11-08T00:00:00"/>
    <x v="51"/>
    <x v="12"/>
    <n v="34"/>
    <n v="3"/>
    <n v="0"/>
    <m/>
    <n v="7"/>
    <n v="0"/>
    <n v="1"/>
    <n v="17"/>
    <n v="0"/>
  </r>
  <r>
    <d v="1998-11-09T00:00:00"/>
    <x v="52"/>
    <x v="12"/>
    <n v="39"/>
    <n v="4"/>
    <n v="0"/>
    <m/>
    <n v="7"/>
    <n v="0"/>
    <n v="0"/>
    <n v="13"/>
    <n v="1"/>
  </r>
  <r>
    <d v="1998-11-10T00:00:00"/>
    <x v="53"/>
    <x v="12"/>
    <n v="12"/>
    <n v="1"/>
    <n v="0"/>
    <m/>
    <n v="5"/>
    <n v="0"/>
    <n v="0"/>
    <n v="4"/>
    <n v="4"/>
  </r>
  <r>
    <d v="1999-09-01T00:00:00"/>
    <x v="80"/>
    <x v="13"/>
    <n v="35"/>
    <n v="9"/>
    <n v="0"/>
    <m/>
    <n v="5"/>
    <n v="0"/>
    <n v="1"/>
    <n v="1"/>
    <n v="0"/>
  </r>
  <r>
    <d v="1999-09-02T00:00:00"/>
    <x v="75"/>
    <x v="13"/>
    <n v="330"/>
    <n v="48"/>
    <n v="0"/>
    <m/>
    <n v="56"/>
    <n v="1"/>
    <n v="0"/>
    <n v="12"/>
    <n v="2"/>
  </r>
  <r>
    <d v="1999-09-03T00:00:00"/>
    <x v="76"/>
    <x v="13"/>
    <n v="887"/>
    <n v="51"/>
    <n v="0"/>
    <m/>
    <n v="83"/>
    <n v="6"/>
    <n v="80"/>
    <n v="44"/>
    <n v="0"/>
  </r>
  <r>
    <d v="1999-09-03T00:00:00"/>
    <x v="76"/>
    <x v="13"/>
    <n v="464"/>
    <n v="61"/>
    <n v="0"/>
    <m/>
    <n v="63"/>
    <n v="0"/>
    <n v="2"/>
    <n v="15"/>
    <n v="3"/>
  </r>
  <r>
    <d v="1999-09-04T00:00:00"/>
    <x v="77"/>
    <x v="13"/>
    <n v="800"/>
    <n v="77"/>
    <n v="0"/>
    <m/>
    <n v="229"/>
    <n v="9"/>
    <n v="0"/>
    <n v="21"/>
    <n v="1"/>
  </r>
  <r>
    <d v="1999-09-05T00:00:00"/>
    <x v="78"/>
    <x v="13"/>
    <n v="857"/>
    <n v="94"/>
    <n v="0"/>
    <m/>
    <n v="140"/>
    <n v="4"/>
    <n v="7"/>
    <n v="23"/>
    <n v="0"/>
  </r>
  <r>
    <d v="1999-09-06T00:00:00"/>
    <x v="79"/>
    <x v="13"/>
    <n v="1033"/>
    <n v="93"/>
    <n v="0"/>
    <m/>
    <n v="105"/>
    <n v="3"/>
    <n v="1"/>
    <n v="15"/>
    <n v="0"/>
  </r>
  <r>
    <d v="1999-09-07T00:00:00"/>
    <x v="71"/>
    <x v="13"/>
    <n v="1355"/>
    <n v="99"/>
    <n v="0"/>
    <n v="1"/>
    <n v="85"/>
    <n v="9"/>
    <n v="3"/>
    <n v="7"/>
    <n v="2"/>
  </r>
  <r>
    <d v="1999-09-08T00:00:00"/>
    <x v="72"/>
    <x v="13"/>
    <n v="464"/>
    <n v="64"/>
    <n v="0"/>
    <m/>
    <n v="81"/>
    <n v="3"/>
    <n v="3"/>
    <n v="9"/>
    <n v="0"/>
  </r>
  <r>
    <d v="1999-09-09T00:00:00"/>
    <x v="73"/>
    <x v="13"/>
    <n v="1053"/>
    <n v="86"/>
    <n v="0"/>
    <m/>
    <n v="84"/>
    <n v="12"/>
    <n v="1"/>
    <n v="7"/>
    <n v="1"/>
  </r>
  <r>
    <d v="1999-09-10T00:00:00"/>
    <x v="74"/>
    <x v="13"/>
    <n v="2000"/>
    <n v="141"/>
    <n v="0"/>
    <m/>
    <n v="128"/>
    <n v="34"/>
    <n v="2"/>
    <n v="3"/>
    <n v="4"/>
  </r>
  <r>
    <d v="1999-09-11T00:00:00"/>
    <x v="68"/>
    <x v="13"/>
    <n v="1921"/>
    <n v="204"/>
    <n v="0"/>
    <m/>
    <n v="136"/>
    <n v="26"/>
    <n v="1"/>
    <n v="2"/>
    <n v="2"/>
  </r>
  <r>
    <d v="1999-09-12T00:00:00"/>
    <x v="69"/>
    <x v="13"/>
    <n v="1741"/>
    <n v="166"/>
    <n v="0"/>
    <m/>
    <n v="43"/>
    <n v="15"/>
    <n v="2"/>
    <n v="6"/>
    <n v="1"/>
  </r>
  <r>
    <d v="1999-09-13T00:00:00"/>
    <x v="70"/>
    <x v="13"/>
    <n v="1618"/>
    <n v="234"/>
    <n v="0"/>
    <n v="2"/>
    <n v="33"/>
    <n v="1"/>
    <n v="10"/>
    <n v="20"/>
    <n v="1"/>
  </r>
  <r>
    <d v="1999-09-14T00:00:00"/>
    <x v="67"/>
    <x v="13"/>
    <n v="2227"/>
    <n v="403"/>
    <n v="0"/>
    <m/>
    <n v="143"/>
    <n v="41"/>
    <n v="9"/>
    <n v="10"/>
    <n v="0"/>
  </r>
  <r>
    <d v="1999-09-15T00:00:00"/>
    <x v="63"/>
    <x v="13"/>
    <n v="1456"/>
    <n v="386"/>
    <n v="0"/>
    <n v="2"/>
    <n v="126"/>
    <n v="12"/>
    <n v="7"/>
    <n v="0"/>
    <n v="0"/>
  </r>
  <r>
    <d v="1999-09-16T00:00:00"/>
    <x v="64"/>
    <x v="13"/>
    <n v="1808"/>
    <n v="378"/>
    <n v="0"/>
    <m/>
    <n v="238"/>
    <n v="28"/>
    <n v="6"/>
    <n v="11"/>
    <n v="1"/>
  </r>
  <r>
    <d v="1999-09-17T00:00:00"/>
    <x v="65"/>
    <x v="13"/>
    <n v="965"/>
    <n v="189"/>
    <n v="0"/>
    <n v="2"/>
    <n v="339"/>
    <n v="35"/>
    <n v="19"/>
    <n v="3"/>
    <n v="0"/>
  </r>
  <r>
    <d v="1999-09-18T00:00:00"/>
    <x v="0"/>
    <x v="13"/>
    <n v="414"/>
    <n v="99"/>
    <n v="0"/>
    <m/>
    <n v="106"/>
    <n v="19"/>
    <n v="0"/>
    <n v="1"/>
    <n v="0"/>
  </r>
  <r>
    <d v="1999-09-19T00:00:00"/>
    <x v="1"/>
    <x v="13"/>
    <n v="425"/>
    <n v="258"/>
    <n v="0"/>
    <m/>
    <n v="62"/>
    <n v="27"/>
    <n v="2"/>
    <n v="4"/>
    <n v="0"/>
  </r>
  <r>
    <d v="1999-09-20T00:00:00"/>
    <x v="2"/>
    <x v="13"/>
    <n v="689"/>
    <n v="298"/>
    <n v="0"/>
    <m/>
    <n v="196"/>
    <n v="42"/>
    <n v="1"/>
    <n v="3"/>
    <n v="2"/>
  </r>
  <r>
    <d v="1999-09-21T00:00:00"/>
    <x v="3"/>
    <x v="13"/>
    <n v="566"/>
    <n v="324"/>
    <n v="0"/>
    <m/>
    <n v="89"/>
    <n v="55"/>
    <n v="8"/>
    <n v="3"/>
    <n v="0"/>
  </r>
  <r>
    <d v="1999-09-22T00:00:00"/>
    <x v="4"/>
    <x v="13"/>
    <n v="438"/>
    <n v="286"/>
    <n v="0"/>
    <n v="1"/>
    <n v="125"/>
    <n v="64"/>
    <n v="10"/>
    <n v="2"/>
    <n v="2"/>
  </r>
  <r>
    <d v="1999-09-23T00:00:00"/>
    <x v="5"/>
    <x v="13"/>
    <n v="1114"/>
    <n v="259"/>
    <n v="0"/>
    <n v="1"/>
    <n v="501"/>
    <n v="34"/>
    <n v="8"/>
    <n v="4"/>
    <n v="1"/>
  </r>
  <r>
    <d v="1999-09-24T00:00:00"/>
    <x v="6"/>
    <x v="13"/>
    <n v="3899"/>
    <n v="263"/>
    <n v="0"/>
    <n v="2"/>
    <n v="1257"/>
    <n v="26"/>
    <n v="17"/>
    <n v="13"/>
    <n v="0"/>
  </r>
  <r>
    <d v="1999-09-25T00:00:00"/>
    <x v="7"/>
    <x v="13"/>
    <n v="2368"/>
    <n v="205"/>
    <n v="0"/>
    <n v="3"/>
    <n v="264"/>
    <n v="4"/>
    <n v="2"/>
    <n v="0"/>
    <n v="0"/>
  </r>
  <r>
    <d v="1999-09-26T00:00:00"/>
    <x v="8"/>
    <x v="13"/>
    <n v="1773"/>
    <n v="233"/>
    <n v="0"/>
    <m/>
    <n v="224"/>
    <n v="5"/>
    <n v="16"/>
    <n v="12"/>
    <n v="1"/>
  </r>
  <r>
    <d v="1999-09-27T00:00:00"/>
    <x v="9"/>
    <x v="13"/>
    <n v="1221"/>
    <n v="304"/>
    <n v="0"/>
    <n v="1"/>
    <n v="336"/>
    <n v="10"/>
    <n v="11"/>
    <n v="8"/>
    <n v="1"/>
  </r>
  <r>
    <d v="1999-09-28T00:00:00"/>
    <x v="10"/>
    <x v="13"/>
    <n v="1331"/>
    <n v="331"/>
    <n v="0"/>
    <n v="1"/>
    <n v="300"/>
    <n v="6"/>
    <n v="4"/>
    <n v="1"/>
    <n v="0"/>
  </r>
  <r>
    <d v="1999-09-29T00:00:00"/>
    <x v="11"/>
    <x v="13"/>
    <n v="1211"/>
    <n v="340"/>
    <n v="0"/>
    <m/>
    <n v="189"/>
    <n v="6"/>
    <n v="4"/>
    <n v="6"/>
    <n v="0"/>
  </r>
  <r>
    <d v="1999-09-30T00:00:00"/>
    <x v="12"/>
    <x v="13"/>
    <n v="1110"/>
    <n v="488"/>
    <n v="0"/>
    <m/>
    <n v="272"/>
    <n v="13"/>
    <n v="3"/>
    <n v="2"/>
    <n v="1"/>
  </r>
  <r>
    <d v="1999-10-01T00:00:00"/>
    <x v="13"/>
    <x v="13"/>
    <n v="693"/>
    <n v="382"/>
    <n v="0"/>
    <n v="1"/>
    <n v="336"/>
    <n v="12"/>
    <n v="8"/>
    <n v="2"/>
    <n v="1"/>
  </r>
  <r>
    <d v="1999-10-02T00:00:00"/>
    <x v="14"/>
    <x v="13"/>
    <n v="643"/>
    <n v="272"/>
    <n v="2"/>
    <n v="0"/>
    <n v="278"/>
    <n v="12"/>
    <n v="9"/>
    <n v="0"/>
    <n v="1"/>
  </r>
  <r>
    <d v="1999-10-03T00:00:00"/>
    <x v="15"/>
    <x v="13"/>
    <n v="639"/>
    <n v="179"/>
    <n v="0"/>
    <n v="2"/>
    <n v="342"/>
    <n v="10"/>
    <n v="3"/>
    <n v="0"/>
    <n v="0"/>
  </r>
  <r>
    <d v="1999-10-04T00:00:00"/>
    <x v="16"/>
    <x v="13"/>
    <n v="438"/>
    <n v="159"/>
    <n v="0"/>
    <n v="0"/>
    <n v="350"/>
    <n v="11"/>
    <n v="4"/>
    <n v="0"/>
    <n v="0"/>
  </r>
  <r>
    <d v="1999-10-05T00:00:00"/>
    <x v="17"/>
    <x v="13"/>
    <n v="450"/>
    <n v="144"/>
    <n v="0"/>
    <n v="0"/>
    <n v="353"/>
    <n v="14"/>
    <n v="1"/>
    <n v="3"/>
    <n v="0"/>
  </r>
  <r>
    <d v="1999-10-06T00:00:00"/>
    <x v="18"/>
    <x v="13"/>
    <n v="359"/>
    <n v="118"/>
    <n v="0"/>
    <n v="1"/>
    <n v="288"/>
    <n v="13"/>
    <n v="1"/>
    <n v="0"/>
    <n v="0"/>
  </r>
  <r>
    <d v="1999-10-07T00:00:00"/>
    <x v="19"/>
    <x v="13"/>
    <n v="277"/>
    <n v="104"/>
    <n v="1"/>
    <n v="2"/>
    <n v="400"/>
    <n v="9"/>
    <n v="7"/>
    <n v="3"/>
    <n v="5"/>
  </r>
  <r>
    <d v="1999-10-08T00:00:00"/>
    <x v="20"/>
    <x v="13"/>
    <n v="388"/>
    <n v="97"/>
    <n v="0"/>
    <n v="3"/>
    <n v="450"/>
    <n v="18"/>
    <n v="7"/>
    <n v="10"/>
    <n v="3"/>
  </r>
  <r>
    <d v="1999-10-09T00:00:00"/>
    <x v="21"/>
    <x v="13"/>
    <n v="157"/>
    <n v="85"/>
    <n v="0"/>
    <n v="2"/>
    <n v="456"/>
    <n v="17"/>
    <n v="9"/>
    <n v="1"/>
    <n v="2"/>
  </r>
  <r>
    <d v="1999-10-10T00:00:00"/>
    <x v="22"/>
    <x v="13"/>
    <n v="82"/>
    <n v="50"/>
    <n v="0"/>
    <n v="0"/>
    <n v="472"/>
    <n v="18"/>
    <n v="2"/>
    <n v="4"/>
    <n v="0"/>
  </r>
  <r>
    <d v="1999-10-11T00:00:00"/>
    <x v="23"/>
    <x v="13"/>
    <n v="83"/>
    <n v="42"/>
    <n v="0"/>
    <n v="3"/>
    <n v="385"/>
    <n v="9"/>
    <n v="2"/>
    <n v="0"/>
    <n v="0"/>
  </r>
  <r>
    <d v="1999-10-12T00:00:00"/>
    <x v="24"/>
    <x v="13"/>
    <n v="61"/>
    <n v="49"/>
    <n v="0"/>
    <n v="0"/>
    <n v="225"/>
    <n v="9"/>
    <n v="1"/>
    <n v="0"/>
    <n v="0"/>
  </r>
  <r>
    <d v="1999-10-13T00:00:00"/>
    <x v="25"/>
    <x v="13"/>
    <n v="390"/>
    <n v="127"/>
    <n v="0"/>
    <n v="3"/>
    <n v="399"/>
    <n v="27"/>
    <n v="1"/>
    <n v="18"/>
    <n v="0"/>
  </r>
  <r>
    <d v="1999-10-14T00:00:00"/>
    <x v="26"/>
    <x v="13"/>
    <n v="370"/>
    <n v="118"/>
    <n v="0"/>
    <n v="2"/>
    <n v="433"/>
    <n v="27"/>
    <n v="18"/>
    <n v="10"/>
    <n v="0"/>
  </r>
  <r>
    <d v="1999-10-15T00:00:00"/>
    <x v="27"/>
    <x v="13"/>
    <n v="87"/>
    <n v="71"/>
    <n v="0"/>
    <n v="4"/>
    <n v="431"/>
    <n v="12"/>
    <n v="31"/>
    <n v="1"/>
    <n v="3"/>
  </r>
  <r>
    <d v="1999-10-16T00:00:00"/>
    <x v="28"/>
    <x v="13"/>
    <n v="51"/>
    <n v="36"/>
    <n v="0"/>
    <n v="1"/>
    <n v="347"/>
    <n v="3"/>
    <n v="18"/>
    <n v="3"/>
    <n v="0"/>
  </r>
  <r>
    <d v="1999-10-17T00:00:00"/>
    <x v="29"/>
    <x v="13"/>
    <n v="36"/>
    <n v="30"/>
    <n v="0"/>
    <n v="4"/>
    <n v="242"/>
    <n v="3"/>
    <n v="5"/>
    <n v="2"/>
    <n v="0"/>
  </r>
  <r>
    <d v="1999-10-18T00:00:00"/>
    <x v="30"/>
    <x v="13"/>
    <n v="47"/>
    <n v="31"/>
    <n v="0"/>
    <n v="0"/>
    <n v="278"/>
    <n v="7"/>
    <n v="2"/>
    <n v="2"/>
    <n v="0"/>
  </r>
  <r>
    <d v="1999-10-19T00:00:00"/>
    <x v="31"/>
    <x v="13"/>
    <n v="44"/>
    <n v="29"/>
    <n v="0"/>
    <n v="0"/>
    <n v="144"/>
    <n v="6"/>
    <n v="0"/>
    <n v="0"/>
    <n v="0"/>
  </r>
  <r>
    <d v="1999-10-20T00:00:00"/>
    <x v="32"/>
    <x v="13"/>
    <n v="72"/>
    <n v="41"/>
    <n v="0"/>
    <n v="0"/>
    <n v="144"/>
    <n v="5"/>
    <n v="1"/>
    <n v="3"/>
    <n v="0"/>
  </r>
  <r>
    <d v="1999-10-21T00:00:00"/>
    <x v="33"/>
    <x v="13"/>
    <n v="70"/>
    <n v="45"/>
    <n v="0"/>
    <n v="1"/>
    <n v="159"/>
    <n v="8"/>
    <n v="1"/>
    <n v="1"/>
    <n v="0"/>
  </r>
  <r>
    <d v="1999-10-22T00:00:00"/>
    <x v="34"/>
    <x v="13"/>
    <n v="36"/>
    <n v="20"/>
    <n v="0"/>
    <n v="5"/>
    <n v="111"/>
    <n v="1"/>
    <n v="2"/>
    <n v="1"/>
    <n v="0"/>
  </r>
  <r>
    <d v="1999-10-23T00:00:00"/>
    <x v="35"/>
    <x v="13"/>
    <n v="19"/>
    <n v="16"/>
    <n v="0"/>
    <n v="2"/>
    <n v="130"/>
    <n v="5"/>
    <n v="2"/>
    <n v="0"/>
    <n v="0"/>
  </r>
  <r>
    <d v="1999-10-24T00:00:00"/>
    <x v="36"/>
    <x v="13"/>
    <n v="28"/>
    <n v="23"/>
    <n v="0"/>
    <n v="12"/>
    <n v="263"/>
    <n v="1"/>
    <n v="0"/>
    <n v="0"/>
    <n v="0"/>
  </r>
  <r>
    <d v="1999-10-25T00:00:00"/>
    <x v="37"/>
    <x v="13"/>
    <n v="15"/>
    <n v="6"/>
    <n v="0"/>
    <n v="5"/>
    <n v="72"/>
    <n v="1"/>
    <n v="3"/>
    <n v="1"/>
    <n v="0"/>
  </r>
  <r>
    <d v="1999-10-26T00:00:00"/>
    <x v="38"/>
    <x v="13"/>
    <n v="19"/>
    <n v="13"/>
    <n v="0"/>
    <n v="2"/>
    <n v="44"/>
    <n v="2"/>
    <n v="1"/>
    <n v="2"/>
    <n v="0"/>
  </r>
  <r>
    <d v="1999-10-27T00:00:00"/>
    <x v="39"/>
    <x v="13"/>
    <n v="16"/>
    <n v="6"/>
    <n v="0"/>
    <n v="0"/>
    <n v="42"/>
    <n v="0"/>
    <n v="2"/>
    <n v="0"/>
    <n v="0"/>
  </r>
  <r>
    <d v="1999-10-28T00:00:00"/>
    <x v="40"/>
    <x v="13"/>
    <n v="53"/>
    <n v="30"/>
    <n v="0"/>
    <n v="2"/>
    <n v="78"/>
    <n v="2"/>
    <n v="0"/>
    <n v="3"/>
    <n v="0"/>
  </r>
  <r>
    <d v="1999-10-29T00:00:00"/>
    <x v="41"/>
    <x v="13"/>
    <n v="106"/>
    <n v="22"/>
    <n v="0"/>
    <n v="1"/>
    <n v="37"/>
    <n v="0"/>
    <n v="6"/>
    <n v="6"/>
    <n v="0"/>
  </r>
  <r>
    <d v="1999-10-30T00:00:00"/>
    <x v="42"/>
    <x v="13"/>
    <n v="67"/>
    <n v="19"/>
    <n v="0"/>
    <n v="0"/>
    <n v="11"/>
    <n v="0"/>
    <n v="13"/>
    <n v="1"/>
    <n v="0"/>
  </r>
  <r>
    <d v="1999-10-31T00:00:00"/>
    <x v="43"/>
    <x v="13"/>
    <n v="41"/>
    <n v="19"/>
    <n v="0"/>
    <n v="0"/>
    <n v="12"/>
    <n v="0"/>
    <n v="34"/>
    <n v="2"/>
    <n v="0"/>
  </r>
  <r>
    <d v="1999-11-01T00:00:00"/>
    <x v="44"/>
    <x v="13"/>
    <n v="18"/>
    <n v="9"/>
    <n v="0"/>
    <n v="0"/>
    <n v="15"/>
    <n v="0"/>
    <n v="15"/>
    <n v="5"/>
    <n v="0"/>
  </r>
  <r>
    <d v="1999-11-02T00:00:00"/>
    <x v="45"/>
    <x v="13"/>
    <n v="18"/>
    <n v="9"/>
    <n v="0"/>
    <n v="2"/>
    <n v="5"/>
    <n v="1"/>
    <n v="15"/>
    <n v="4"/>
    <n v="0"/>
  </r>
  <r>
    <d v="1999-11-03T00:00:00"/>
    <x v="46"/>
    <x v="13"/>
    <n v="14"/>
    <n v="3"/>
    <n v="1"/>
    <n v="1"/>
    <n v="7"/>
    <n v="1"/>
    <n v="8"/>
    <n v="2"/>
    <n v="0"/>
  </r>
  <r>
    <d v="1999-11-04T00:00:00"/>
    <x v="47"/>
    <x v="13"/>
    <n v="10"/>
    <n v="5"/>
    <n v="0"/>
    <n v="0"/>
    <n v="9"/>
    <n v="0"/>
    <n v="2"/>
    <n v="3"/>
    <n v="0"/>
  </r>
  <r>
    <d v="1999-11-05T00:00:00"/>
    <x v="48"/>
    <x v="13"/>
    <m/>
    <m/>
    <m/>
    <m/>
    <m/>
    <m/>
    <m/>
    <m/>
    <m/>
  </r>
  <r>
    <d v="1999-11-06T00:00:00"/>
    <x v="49"/>
    <x v="13"/>
    <m/>
    <m/>
    <m/>
    <m/>
    <m/>
    <m/>
    <m/>
    <m/>
    <m/>
  </r>
  <r>
    <d v="1999-11-07T00:00:00"/>
    <x v="50"/>
    <x v="13"/>
    <m/>
    <m/>
    <m/>
    <m/>
    <m/>
    <m/>
    <m/>
    <m/>
    <m/>
  </r>
  <r>
    <d v="1999-11-08T00:00:00"/>
    <x v="51"/>
    <x v="13"/>
    <m/>
    <m/>
    <m/>
    <m/>
    <m/>
    <m/>
    <m/>
    <m/>
    <m/>
  </r>
  <r>
    <d v="1999-11-09T00:00:00"/>
    <x v="52"/>
    <x v="13"/>
    <m/>
    <m/>
    <m/>
    <m/>
    <m/>
    <m/>
    <m/>
    <m/>
    <m/>
  </r>
  <r>
    <d v="1999-11-10T00:00:00"/>
    <x v="53"/>
    <x v="13"/>
    <m/>
    <m/>
    <m/>
    <m/>
    <m/>
    <m/>
    <m/>
    <m/>
    <m/>
  </r>
  <r>
    <d v="1999-11-11T00:00:00"/>
    <x v="54"/>
    <x v="13"/>
    <m/>
    <m/>
    <m/>
    <m/>
    <m/>
    <m/>
    <m/>
    <m/>
    <m/>
  </r>
  <r>
    <d v="1999-11-12T00:00:00"/>
    <x v="55"/>
    <x v="13"/>
    <m/>
    <m/>
    <m/>
    <m/>
    <m/>
    <m/>
    <m/>
    <m/>
    <m/>
  </r>
  <r>
    <d v="1999-11-13T00:00:00"/>
    <x v="56"/>
    <x v="13"/>
    <m/>
    <m/>
    <m/>
    <m/>
    <m/>
    <m/>
    <m/>
    <m/>
    <m/>
  </r>
  <r>
    <d v="1999-11-14T00:00:00"/>
    <x v="57"/>
    <x v="13"/>
    <m/>
    <m/>
    <m/>
    <m/>
    <m/>
    <m/>
    <m/>
    <m/>
    <m/>
  </r>
  <r>
    <d v="1999-11-15T00:00:00"/>
    <x v="58"/>
    <x v="13"/>
    <m/>
    <m/>
    <m/>
    <m/>
    <m/>
    <m/>
    <m/>
    <m/>
    <m/>
  </r>
  <r>
    <d v="1999-11-16T00:00:00"/>
    <x v="59"/>
    <x v="13"/>
    <m/>
    <m/>
    <m/>
    <m/>
    <m/>
    <m/>
    <m/>
    <m/>
    <m/>
  </r>
  <r>
    <d v="1999-11-17T00:00:00"/>
    <x v="60"/>
    <x v="13"/>
    <m/>
    <m/>
    <m/>
    <m/>
    <m/>
    <m/>
    <m/>
    <m/>
    <m/>
  </r>
  <r>
    <d v="1999-11-18T00:00:00"/>
    <x v="61"/>
    <x v="13"/>
    <m/>
    <m/>
    <m/>
    <m/>
    <m/>
    <m/>
    <m/>
    <m/>
    <m/>
  </r>
  <r>
    <d v="2000-09-06T00:00:00"/>
    <x v="79"/>
    <x v="14"/>
    <n v="3006"/>
    <m/>
    <m/>
    <m/>
    <m/>
    <m/>
    <n v="287"/>
    <m/>
    <m/>
  </r>
  <r>
    <d v="2000-09-06T00:00:00"/>
    <x v="79"/>
    <x v="14"/>
    <n v="3000"/>
    <n v="20"/>
    <n v="0"/>
    <m/>
    <n v="1"/>
    <n v="6"/>
    <n v="391"/>
    <n v="0"/>
    <n v="0"/>
  </r>
  <r>
    <d v="2000-09-06T00:00:00"/>
    <x v="79"/>
    <x v="14"/>
    <n v="2000"/>
    <n v="1"/>
    <m/>
    <m/>
    <n v="58"/>
    <n v="6"/>
    <n v="80"/>
    <n v="1"/>
    <n v="0"/>
  </r>
  <r>
    <d v="2000-09-06T00:00:00"/>
    <x v="79"/>
    <x v="14"/>
    <n v="3562"/>
    <n v="130"/>
    <n v="0"/>
    <n v="0"/>
    <n v="15"/>
    <n v="29"/>
    <n v="4"/>
    <n v="2"/>
    <n v="1"/>
  </r>
  <r>
    <d v="2000-09-07T00:00:00"/>
    <x v="71"/>
    <x v="14"/>
    <n v="2572"/>
    <n v="105"/>
    <n v="0"/>
    <n v="0"/>
    <n v="41"/>
    <n v="56"/>
    <n v="5"/>
    <n v="11"/>
    <n v="3"/>
  </r>
  <r>
    <d v="2000-09-08T00:00:00"/>
    <x v="72"/>
    <x v="14"/>
    <n v="3333"/>
    <n v="94"/>
    <n v="0"/>
    <n v="0"/>
    <n v="34"/>
    <n v="45"/>
    <n v="9"/>
    <n v="1"/>
    <n v="1"/>
  </r>
  <r>
    <d v="2000-09-09T00:00:00"/>
    <x v="73"/>
    <x v="14"/>
    <n v="4478"/>
    <n v="85"/>
    <m/>
    <m/>
    <n v="44"/>
    <n v="42"/>
    <n v="20"/>
    <n v="4"/>
    <m/>
  </r>
  <r>
    <d v="2000-09-10T00:00:00"/>
    <x v="74"/>
    <x v="14"/>
    <n v="4153"/>
    <n v="165"/>
    <m/>
    <n v="1"/>
    <n v="32"/>
    <n v="41"/>
    <n v="5"/>
    <n v="4"/>
    <m/>
  </r>
  <r>
    <d v="2000-09-11T00:00:00"/>
    <x v="68"/>
    <x v="14"/>
    <n v="4568"/>
    <n v="205"/>
    <m/>
    <m/>
    <n v="73"/>
    <n v="62"/>
    <n v="13"/>
    <n v="8"/>
    <m/>
  </r>
  <r>
    <d v="2000-09-12T00:00:00"/>
    <x v="69"/>
    <x v="14"/>
    <n v="4736"/>
    <n v="255"/>
    <n v="1"/>
    <m/>
    <n v="72"/>
    <n v="81"/>
    <n v="19"/>
    <n v="15"/>
    <n v="1"/>
  </r>
  <r>
    <d v="2000-09-13T00:00:00"/>
    <x v="70"/>
    <x v="14"/>
    <n v="3194"/>
    <n v="246"/>
    <m/>
    <m/>
    <n v="55"/>
    <n v="57"/>
    <n v="4"/>
    <n v="6"/>
    <m/>
  </r>
  <r>
    <d v="2000-09-14T00:00:00"/>
    <x v="67"/>
    <x v="14"/>
    <n v="2809"/>
    <n v="326"/>
    <m/>
    <m/>
    <n v="34"/>
    <n v="68"/>
    <n v="3"/>
    <n v="4"/>
    <n v="3"/>
  </r>
  <r>
    <d v="2000-09-15T00:00:00"/>
    <x v="63"/>
    <x v="14"/>
    <n v="3031"/>
    <n v="318"/>
    <m/>
    <m/>
    <n v="33"/>
    <n v="63"/>
    <n v="8"/>
    <n v="3"/>
    <n v="2"/>
  </r>
  <r>
    <d v="2000-09-16T00:00:00"/>
    <x v="64"/>
    <x v="14"/>
    <n v="1607"/>
    <n v="284"/>
    <m/>
    <m/>
    <n v="91"/>
    <n v="87"/>
    <n v="9"/>
    <n v="8"/>
    <n v="4"/>
  </r>
  <r>
    <d v="2000-09-17T00:00:00"/>
    <x v="65"/>
    <x v="14"/>
    <n v="1501"/>
    <n v="194"/>
    <m/>
    <n v="1"/>
    <n v="137"/>
    <n v="120"/>
    <n v="16"/>
    <n v="9"/>
    <m/>
  </r>
  <r>
    <d v="2000-09-18T00:00:00"/>
    <x v="0"/>
    <x v="14"/>
    <n v="2252"/>
    <n v="268"/>
    <m/>
    <n v="1"/>
    <n v="114"/>
    <n v="145"/>
    <n v="18"/>
    <n v="1"/>
    <n v="2"/>
  </r>
  <r>
    <d v="2000-09-19T00:00:00"/>
    <x v="1"/>
    <x v="14"/>
    <n v="3382"/>
    <n v="230"/>
    <m/>
    <n v="4"/>
    <n v="128"/>
    <n v="122"/>
    <n v="11"/>
    <n v="17"/>
    <n v="1"/>
  </r>
  <r>
    <d v="2000-09-20T00:00:00"/>
    <x v="2"/>
    <x v="14"/>
    <n v="4684"/>
    <n v="243"/>
    <m/>
    <n v="1"/>
    <n v="524"/>
    <n v="138"/>
    <n v="47"/>
    <n v="18"/>
    <n v="1"/>
  </r>
  <r>
    <d v="2000-09-21T00:00:00"/>
    <x v="3"/>
    <x v="14"/>
    <n v="3468"/>
    <n v="197"/>
    <m/>
    <m/>
    <n v="269"/>
    <n v="83"/>
    <n v="24"/>
    <n v="2"/>
    <m/>
  </r>
  <r>
    <d v="2000-09-22T00:00:00"/>
    <x v="4"/>
    <x v="14"/>
    <n v="1925"/>
    <n v="151"/>
    <m/>
    <m/>
    <n v="30"/>
    <n v="10"/>
    <n v="4"/>
    <m/>
    <m/>
  </r>
  <r>
    <d v="2000-09-23T00:00:00"/>
    <x v="5"/>
    <x v="14"/>
    <n v="2219"/>
    <n v="146"/>
    <m/>
    <n v="2"/>
    <n v="34"/>
    <n v="13"/>
    <n v="10"/>
    <n v="2"/>
    <n v="1"/>
  </r>
  <r>
    <d v="2000-09-24T00:00:00"/>
    <x v="6"/>
    <x v="14"/>
    <n v="2271"/>
    <n v="207"/>
    <n v="0"/>
    <n v="0"/>
    <n v="66"/>
    <n v="23"/>
    <n v="3"/>
    <n v="1"/>
    <n v="0"/>
  </r>
  <r>
    <d v="2000-09-25T00:00:00"/>
    <x v="7"/>
    <x v="14"/>
    <n v="2002"/>
    <n v="183"/>
    <m/>
    <n v="2"/>
    <n v="52"/>
    <n v="19"/>
    <n v="9"/>
    <m/>
    <m/>
  </r>
  <r>
    <d v="2000-09-26T00:00:00"/>
    <x v="8"/>
    <x v="14"/>
    <n v="2111"/>
    <n v="200"/>
    <m/>
    <m/>
    <n v="62"/>
    <n v="41"/>
    <n v="11"/>
    <n v="1"/>
    <m/>
  </r>
  <r>
    <d v="2000-09-27T00:00:00"/>
    <x v="9"/>
    <x v="14"/>
    <n v="2754"/>
    <n v="245"/>
    <m/>
    <m/>
    <n v="111"/>
    <n v="57"/>
    <n v="7"/>
    <m/>
    <m/>
  </r>
  <r>
    <d v="2000-09-28T00:00:00"/>
    <x v="10"/>
    <x v="14"/>
    <n v="3059"/>
    <n v="288"/>
    <m/>
    <m/>
    <n v="152"/>
    <n v="79"/>
    <n v="8"/>
    <n v="1"/>
    <m/>
  </r>
  <r>
    <d v="2000-09-29T00:00:00"/>
    <x v="11"/>
    <x v="14"/>
    <n v="2053"/>
    <n v="289"/>
    <m/>
    <m/>
    <n v="219"/>
    <n v="56"/>
    <m/>
    <n v="1"/>
    <m/>
  </r>
  <r>
    <d v="2000-09-30T00:00:00"/>
    <x v="12"/>
    <x v="14"/>
    <n v="1470"/>
    <n v="235"/>
    <m/>
    <m/>
    <n v="181"/>
    <n v="47"/>
    <n v="2"/>
    <m/>
    <m/>
  </r>
  <r>
    <d v="2000-10-01T00:00:00"/>
    <x v="13"/>
    <x v="14"/>
    <n v="727"/>
    <n v="99"/>
    <m/>
    <m/>
    <n v="128"/>
    <n v="38"/>
    <n v="3"/>
    <n v="1"/>
    <m/>
  </r>
  <r>
    <d v="2000-10-02T00:00:00"/>
    <x v="14"/>
    <x v="14"/>
    <n v="577"/>
    <n v="95"/>
    <m/>
    <m/>
    <n v="146"/>
    <n v="35"/>
    <n v="2"/>
    <m/>
    <n v="1"/>
  </r>
  <r>
    <d v="2000-10-03T00:00:00"/>
    <x v="15"/>
    <x v="14"/>
    <n v="219"/>
    <n v="51"/>
    <m/>
    <n v="1"/>
    <n v="130"/>
    <n v="36"/>
    <n v="1"/>
    <m/>
    <m/>
  </r>
  <r>
    <d v="2000-10-04T00:00:00"/>
    <x v="16"/>
    <x v="14"/>
    <n v="128"/>
    <n v="47"/>
    <m/>
    <n v="2"/>
    <n v="82"/>
    <n v="17"/>
    <n v="1"/>
    <m/>
    <m/>
  </r>
  <r>
    <d v="2000-10-05T00:00:00"/>
    <x v="17"/>
    <x v="14"/>
    <n v="310"/>
    <n v="105"/>
    <m/>
    <m/>
    <n v="61"/>
    <n v="21"/>
    <n v="5"/>
    <n v="1"/>
    <n v="1"/>
  </r>
  <r>
    <d v="2000-10-06T00:00:00"/>
    <x v="18"/>
    <x v="14"/>
    <n v="316"/>
    <n v="113"/>
    <m/>
    <m/>
    <n v="56"/>
    <n v="26"/>
    <m/>
    <m/>
    <m/>
  </r>
  <r>
    <d v="2000-10-07T00:00:00"/>
    <x v="19"/>
    <x v="14"/>
    <n v="265"/>
    <n v="143"/>
    <m/>
    <m/>
    <n v="69"/>
    <n v="33"/>
    <m/>
    <m/>
    <m/>
  </r>
  <r>
    <d v="2000-10-08T00:00:00"/>
    <x v="20"/>
    <x v="14"/>
    <n v="347"/>
    <n v="194"/>
    <m/>
    <m/>
    <n v="68"/>
    <n v="37"/>
    <n v="3"/>
    <n v="1"/>
    <m/>
  </r>
  <r>
    <d v="2000-10-09T00:00:00"/>
    <x v="21"/>
    <x v="14"/>
    <n v="256"/>
    <n v="106"/>
    <m/>
    <m/>
    <n v="53"/>
    <n v="27"/>
    <m/>
    <m/>
    <m/>
  </r>
  <r>
    <d v="2000-10-10T00:00:00"/>
    <x v="22"/>
    <x v="14"/>
    <n v="125"/>
    <n v="81"/>
    <m/>
    <m/>
    <n v="24"/>
    <n v="28"/>
    <n v="1"/>
    <m/>
    <m/>
  </r>
  <r>
    <d v="2000-10-11T00:00:00"/>
    <x v="23"/>
    <x v="14"/>
    <n v="130"/>
    <n v="66"/>
    <m/>
    <n v="3"/>
    <n v="61"/>
    <n v="29"/>
    <n v="2"/>
    <m/>
    <m/>
  </r>
  <r>
    <d v="2000-10-12T00:00:00"/>
    <x v="24"/>
    <x v="14"/>
    <n v="98"/>
    <n v="44"/>
    <m/>
    <m/>
    <n v="40"/>
    <n v="21"/>
    <n v="3"/>
    <n v="2"/>
    <m/>
  </r>
  <r>
    <d v="2000-10-13T00:00:00"/>
    <x v="25"/>
    <x v="14"/>
    <n v="91"/>
    <n v="58"/>
    <m/>
    <m/>
    <n v="56"/>
    <n v="26"/>
    <n v="1"/>
    <n v="2"/>
    <n v="1"/>
  </r>
  <r>
    <d v="2000-10-14T00:00:00"/>
    <x v="26"/>
    <x v="14"/>
    <n v="166"/>
    <n v="75"/>
    <m/>
    <m/>
    <n v="113"/>
    <n v="63"/>
    <n v="1"/>
    <m/>
    <m/>
  </r>
  <r>
    <d v="2000-10-15T00:00:00"/>
    <x v="27"/>
    <x v="14"/>
    <n v="189"/>
    <n v="49"/>
    <m/>
    <m/>
    <n v="137"/>
    <n v="40"/>
    <n v="1"/>
    <m/>
    <m/>
  </r>
  <r>
    <d v="2000-10-16T00:00:00"/>
    <x v="28"/>
    <x v="14"/>
    <n v="590"/>
    <n v="96"/>
    <n v="1"/>
    <n v="1"/>
    <n v="116"/>
    <n v="34"/>
    <n v="1"/>
    <m/>
    <n v="2"/>
  </r>
  <r>
    <d v="2000-10-17T00:00:00"/>
    <x v="29"/>
    <x v="14"/>
    <n v="535"/>
    <n v="57"/>
    <m/>
    <m/>
    <n v="298"/>
    <n v="20"/>
    <m/>
    <m/>
    <m/>
  </r>
  <r>
    <d v="2000-10-18T00:00:00"/>
    <x v="30"/>
    <x v="14"/>
    <n v="473"/>
    <n v="112"/>
    <m/>
    <n v="2"/>
    <n v="327"/>
    <n v="50"/>
    <n v="1"/>
    <n v="2"/>
    <m/>
  </r>
  <r>
    <d v="2000-10-19T00:00:00"/>
    <x v="31"/>
    <x v="14"/>
    <n v="437"/>
    <n v="76"/>
    <n v="2"/>
    <n v="4"/>
    <n v="32"/>
    <n v="8"/>
    <n v="67"/>
    <n v="10"/>
    <n v="1"/>
  </r>
  <r>
    <d v="2000-10-20T00:00:00"/>
    <x v="32"/>
    <x v="14"/>
    <n v="357"/>
    <n v="57.666666666666671"/>
    <m/>
    <m/>
    <n v="32"/>
    <n v="11.333333333333332"/>
    <m/>
    <m/>
    <m/>
  </r>
  <r>
    <d v="2000-10-21T00:00:00"/>
    <x v="33"/>
    <x v="14"/>
    <n v="277"/>
    <n v="39.333333333333343"/>
    <m/>
    <m/>
    <n v="32"/>
    <n v="14.666666666666664"/>
    <m/>
    <m/>
    <m/>
  </r>
  <r>
    <d v="2000-10-22T00:00:00"/>
    <x v="34"/>
    <x v="14"/>
    <n v="197"/>
    <n v="21"/>
    <n v="1"/>
    <n v="1"/>
    <n v="32"/>
    <n v="18"/>
    <n v="12"/>
    <m/>
    <m/>
  </r>
  <r>
    <d v="2000-10-23T00:00:00"/>
    <x v="35"/>
    <x v="14"/>
    <n v="131"/>
    <n v="25"/>
    <m/>
    <m/>
    <n v="77"/>
    <n v="13"/>
    <n v="21"/>
    <n v="1"/>
    <m/>
  </r>
  <r>
    <d v="2000-10-24T00:00:00"/>
    <x v="36"/>
    <x v="14"/>
    <n v="123"/>
    <n v="35"/>
    <m/>
    <m/>
    <n v="58"/>
    <n v="7"/>
    <n v="46"/>
    <n v="1"/>
    <m/>
  </r>
  <r>
    <d v="2000-10-25T00:00:00"/>
    <x v="37"/>
    <x v="14"/>
    <n v="65"/>
    <n v="22"/>
    <m/>
    <m/>
    <n v="39"/>
    <n v="12"/>
    <n v="18"/>
    <n v="1"/>
    <n v="1"/>
  </r>
  <r>
    <d v="2000-10-26T00:00:00"/>
    <x v="38"/>
    <x v="14"/>
    <n v="84"/>
    <n v="35"/>
    <m/>
    <n v="2"/>
    <n v="37"/>
    <n v="6"/>
    <n v="19"/>
    <n v="2"/>
    <m/>
  </r>
  <r>
    <d v="2000-10-27T00:00:00"/>
    <x v="39"/>
    <x v="14"/>
    <n v="60"/>
    <n v="34"/>
    <m/>
    <m/>
    <n v="16"/>
    <n v="11"/>
    <n v="34"/>
    <m/>
    <n v="1"/>
  </r>
  <r>
    <d v="2000-10-28T00:00:00"/>
    <x v="40"/>
    <x v="14"/>
    <n v="23"/>
    <n v="7"/>
    <m/>
    <n v="3"/>
    <n v="21"/>
    <n v="4"/>
    <n v="15"/>
    <m/>
    <m/>
  </r>
  <r>
    <d v="2000-10-29T00:00:00"/>
    <x v="41"/>
    <x v="14"/>
    <n v="5"/>
    <n v="4"/>
    <m/>
    <m/>
    <n v="3"/>
    <n v="2"/>
    <n v="3"/>
    <m/>
    <m/>
  </r>
  <r>
    <d v="2000-10-30T00:00:00"/>
    <x v="42"/>
    <x v="14"/>
    <n v="13"/>
    <n v="11"/>
    <m/>
    <n v="1"/>
    <n v="8"/>
    <n v="0"/>
    <n v="10"/>
    <n v="0"/>
    <n v="0"/>
  </r>
  <r>
    <d v="2000-10-31T00:00:00"/>
    <x v="43"/>
    <x v="14"/>
    <n v="33"/>
    <n v="5"/>
    <n v="0"/>
    <n v="0"/>
    <n v="3"/>
    <n v="3"/>
    <n v="21"/>
    <n v="0"/>
    <n v="0"/>
  </r>
  <r>
    <d v="2000-11-01T00:00:00"/>
    <x v="44"/>
    <x v="14"/>
    <n v="22"/>
    <n v="5"/>
    <n v="0"/>
    <n v="0"/>
    <n v="3"/>
    <n v="1"/>
    <n v="9"/>
    <n v="1"/>
    <n v="0"/>
  </r>
  <r>
    <d v="2000-11-02T00:00:00"/>
    <x v="45"/>
    <x v="14"/>
    <n v="17"/>
    <n v="4"/>
    <m/>
    <m/>
    <n v="10"/>
    <n v="14"/>
    <n v="4"/>
    <n v="0"/>
    <n v="0"/>
  </r>
  <r>
    <d v="2000-11-03T00:00:00"/>
    <x v="46"/>
    <x v="14"/>
    <n v="17"/>
    <n v="8"/>
    <m/>
    <m/>
    <n v="1"/>
    <n v="2"/>
    <n v="3"/>
    <n v="0"/>
    <n v="0"/>
  </r>
  <r>
    <d v="2000-11-04T00:00:00"/>
    <x v="47"/>
    <x v="14"/>
    <m/>
    <m/>
    <m/>
    <m/>
    <m/>
    <m/>
    <m/>
    <m/>
    <m/>
  </r>
  <r>
    <d v="2000-11-05T00:00:00"/>
    <x v="48"/>
    <x v="14"/>
    <m/>
    <m/>
    <m/>
    <m/>
    <m/>
    <m/>
    <m/>
    <m/>
    <m/>
  </r>
  <r>
    <d v="2000-11-06T00:00:00"/>
    <x v="49"/>
    <x v="14"/>
    <m/>
    <m/>
    <m/>
    <m/>
    <m/>
    <m/>
    <m/>
    <m/>
    <m/>
  </r>
  <r>
    <d v="2000-11-07T00:00:00"/>
    <x v="50"/>
    <x v="14"/>
    <m/>
    <m/>
    <m/>
    <m/>
    <m/>
    <m/>
    <m/>
    <m/>
    <m/>
  </r>
  <r>
    <d v="2000-11-08T00:00:00"/>
    <x v="51"/>
    <x v="14"/>
    <n v="14"/>
    <n v="6"/>
    <m/>
    <m/>
    <n v="1"/>
    <n v="0"/>
    <n v="3"/>
    <n v="0"/>
    <n v="0"/>
  </r>
  <r>
    <d v="2000-11-09T00:00:00"/>
    <x v="52"/>
    <x v="14"/>
    <m/>
    <m/>
    <m/>
    <m/>
    <m/>
    <m/>
    <m/>
    <m/>
    <m/>
  </r>
  <r>
    <d v="2000-11-10T00:00:00"/>
    <x v="53"/>
    <x v="14"/>
    <m/>
    <m/>
    <m/>
    <m/>
    <m/>
    <m/>
    <m/>
    <m/>
    <m/>
  </r>
  <r>
    <d v="2000-11-11T00:00:00"/>
    <x v="54"/>
    <x v="14"/>
    <m/>
    <m/>
    <m/>
    <m/>
    <m/>
    <m/>
    <m/>
    <m/>
    <m/>
  </r>
  <r>
    <d v="2000-11-12T00:00:00"/>
    <x v="55"/>
    <x v="14"/>
    <m/>
    <m/>
    <m/>
    <m/>
    <m/>
    <m/>
    <m/>
    <m/>
    <m/>
  </r>
  <r>
    <d v="2000-11-13T00:00:00"/>
    <x v="56"/>
    <x v="14"/>
    <m/>
    <m/>
    <m/>
    <m/>
    <m/>
    <m/>
    <m/>
    <m/>
    <m/>
  </r>
  <r>
    <d v="2000-11-14T00:00:00"/>
    <x v="57"/>
    <x v="14"/>
    <m/>
    <m/>
    <m/>
    <m/>
    <m/>
    <m/>
    <m/>
    <m/>
    <m/>
  </r>
  <r>
    <d v="2000-11-15T00:00:00"/>
    <x v="58"/>
    <x v="14"/>
    <m/>
    <m/>
    <m/>
    <m/>
    <m/>
    <m/>
    <m/>
    <m/>
    <m/>
  </r>
  <r>
    <d v="2000-11-16T00:00:00"/>
    <x v="59"/>
    <x v="14"/>
    <m/>
    <m/>
    <m/>
    <m/>
    <m/>
    <m/>
    <m/>
    <m/>
    <m/>
  </r>
  <r>
    <d v="2000-11-17T00:00:00"/>
    <x v="60"/>
    <x v="14"/>
    <m/>
    <m/>
    <m/>
    <m/>
    <m/>
    <m/>
    <m/>
    <m/>
    <m/>
  </r>
  <r>
    <d v="2000-11-18T00:00:00"/>
    <x v="61"/>
    <x v="14"/>
    <m/>
    <m/>
    <m/>
    <m/>
    <m/>
    <m/>
    <m/>
    <m/>
    <m/>
  </r>
  <r>
    <d v="2000-11-19T00:00:00"/>
    <x v="62"/>
    <x v="14"/>
    <m/>
    <m/>
    <m/>
    <m/>
    <m/>
    <m/>
    <m/>
    <m/>
    <m/>
  </r>
  <r>
    <d v="2000-11-20T00:00:00"/>
    <x v="66"/>
    <x v="14"/>
    <m/>
    <m/>
    <m/>
    <m/>
    <m/>
    <m/>
    <m/>
    <m/>
    <m/>
  </r>
  <r>
    <d v="2000-11-21T00:00:00"/>
    <x v="81"/>
    <x v="14"/>
    <m/>
    <m/>
    <m/>
    <m/>
    <m/>
    <m/>
    <m/>
    <m/>
    <m/>
  </r>
  <r>
    <d v="2000-11-22T00:00:00"/>
    <x v="82"/>
    <x v="14"/>
    <m/>
    <m/>
    <m/>
    <m/>
    <m/>
    <m/>
    <m/>
    <m/>
    <m/>
  </r>
  <r>
    <d v="2000-11-23T00:00:00"/>
    <x v="83"/>
    <x v="14"/>
    <m/>
    <m/>
    <m/>
    <m/>
    <m/>
    <m/>
    <m/>
    <m/>
    <m/>
  </r>
  <r>
    <d v="2000-11-24T00:00:00"/>
    <x v="84"/>
    <x v="14"/>
    <m/>
    <m/>
    <m/>
    <m/>
    <m/>
    <m/>
    <m/>
    <m/>
    <m/>
  </r>
  <r>
    <d v="2000-11-25T00:00:00"/>
    <x v="85"/>
    <x v="14"/>
    <m/>
    <m/>
    <m/>
    <m/>
    <m/>
    <m/>
    <m/>
    <m/>
    <m/>
  </r>
  <r>
    <d v="2001-09-01T00:00:00"/>
    <x v="80"/>
    <x v="15"/>
    <m/>
    <m/>
    <m/>
    <m/>
    <m/>
    <m/>
    <m/>
    <m/>
    <m/>
  </r>
  <r>
    <d v="2001-09-02T00:00:00"/>
    <x v="75"/>
    <x v="15"/>
    <m/>
    <m/>
    <m/>
    <m/>
    <m/>
    <m/>
    <m/>
    <m/>
    <m/>
  </r>
  <r>
    <d v="2001-09-03T00:00:00"/>
    <x v="76"/>
    <x v="15"/>
    <m/>
    <m/>
    <m/>
    <m/>
    <m/>
    <m/>
    <m/>
    <m/>
    <m/>
  </r>
  <r>
    <d v="2001-09-04T00:00:00"/>
    <x v="77"/>
    <x v="15"/>
    <m/>
    <m/>
    <m/>
    <m/>
    <m/>
    <m/>
    <m/>
    <m/>
    <m/>
  </r>
  <r>
    <d v="2001-09-05T00:00:00"/>
    <x v="78"/>
    <x v="15"/>
    <m/>
    <m/>
    <m/>
    <m/>
    <m/>
    <m/>
    <m/>
    <m/>
    <m/>
  </r>
  <r>
    <d v="2001-09-06T00:00:00"/>
    <x v="79"/>
    <x v="15"/>
    <n v="6757"/>
    <n v="413"/>
    <n v="0"/>
    <n v="0"/>
    <n v="1271"/>
    <n v="113"/>
    <n v="1090"/>
    <n v="2257"/>
    <n v="0"/>
  </r>
  <r>
    <d v="2001-09-06T00:00:00"/>
    <x v="79"/>
    <x v="15"/>
    <n v="4786"/>
    <n v="5"/>
    <n v="0"/>
    <n v="0"/>
    <n v="0"/>
    <n v="0"/>
    <n v="224"/>
    <n v="0"/>
    <n v="0"/>
  </r>
  <r>
    <d v="2001-09-06T00:00:00"/>
    <x v="79"/>
    <x v="15"/>
    <n v="593"/>
    <n v="34"/>
    <n v="0"/>
    <n v="0"/>
    <n v="83"/>
    <n v="39"/>
    <n v="12"/>
    <n v="225"/>
    <n v="14"/>
  </r>
  <r>
    <d v="2001-09-07T00:00:00"/>
    <x v="71"/>
    <x v="15"/>
    <n v="1252"/>
    <n v="84"/>
    <n v="0"/>
    <n v="0"/>
    <n v="226"/>
    <n v="75"/>
    <n v="43"/>
    <n v="590"/>
    <n v="39"/>
  </r>
  <r>
    <d v="2001-09-08T00:00:00"/>
    <x v="72"/>
    <x v="15"/>
    <n v="1134"/>
    <n v="90"/>
    <n v="0"/>
    <n v="2"/>
    <n v="225"/>
    <n v="79"/>
    <n v="20"/>
    <n v="593"/>
    <n v="18"/>
  </r>
  <r>
    <d v="2001-09-09T00:00:00"/>
    <x v="73"/>
    <x v="15"/>
    <n v="969"/>
    <n v="82"/>
    <n v="0"/>
    <n v="1"/>
    <n v="224"/>
    <n v="56"/>
    <n v="28"/>
    <n v="687"/>
    <n v="34"/>
  </r>
  <r>
    <d v="2001-09-10T00:00:00"/>
    <x v="74"/>
    <x v="15"/>
    <n v="850"/>
    <n v="114"/>
    <n v="0"/>
    <n v="0"/>
    <n v="249"/>
    <n v="102"/>
    <n v="22"/>
    <n v="866"/>
    <n v="36"/>
  </r>
  <r>
    <d v="2001-09-11T00:00:00"/>
    <x v="68"/>
    <x v="15"/>
    <n v="993"/>
    <n v="122"/>
    <n v="1"/>
    <n v="1"/>
    <n v="268"/>
    <n v="135"/>
    <n v="28"/>
    <n v="735"/>
    <n v="30"/>
  </r>
  <r>
    <d v="2001-09-12T00:00:00"/>
    <x v="69"/>
    <x v="15"/>
    <n v="1676"/>
    <n v="89"/>
    <n v="0"/>
    <n v="0"/>
    <n v="327"/>
    <n v="134"/>
    <n v="16"/>
    <n v="856"/>
    <n v="50"/>
  </r>
  <r>
    <d v="2001-09-13T00:00:00"/>
    <x v="70"/>
    <x v="15"/>
    <n v="1320"/>
    <n v="71"/>
    <n v="0"/>
    <n v="0"/>
    <n v="282"/>
    <n v="181"/>
    <n v="27"/>
    <n v="680"/>
    <n v="49"/>
  </r>
  <r>
    <d v="2001-09-14T00:00:00"/>
    <x v="67"/>
    <x v="15"/>
    <n v="1367"/>
    <n v="99"/>
    <n v="0"/>
    <n v="0"/>
    <n v="522"/>
    <n v="208"/>
    <n v="13"/>
    <n v="600"/>
    <n v="40"/>
  </r>
  <r>
    <d v="2001-09-15T00:00:00"/>
    <x v="63"/>
    <x v="15"/>
    <n v="783"/>
    <n v="97"/>
    <n v="0"/>
    <n v="0"/>
    <n v="312"/>
    <n v="120"/>
    <n v="15"/>
    <n v="673"/>
    <n v="32"/>
  </r>
  <r>
    <d v="2001-09-16T00:00:00"/>
    <x v="64"/>
    <x v="15"/>
    <n v="1449"/>
    <n v="122"/>
    <n v="0"/>
    <n v="1"/>
    <n v="325"/>
    <n v="181"/>
    <n v="21"/>
    <n v="4195"/>
    <n v="45"/>
  </r>
  <r>
    <d v="2001-09-17T00:00:00"/>
    <x v="65"/>
    <x v="15"/>
    <n v="2027"/>
    <n v="90"/>
    <n v="0"/>
    <n v="0"/>
    <n v="140"/>
    <n v="75"/>
    <n v="11"/>
    <n v="2669"/>
    <n v="91"/>
  </r>
  <r>
    <d v="2001-09-18T00:00:00"/>
    <x v="0"/>
    <x v="15"/>
    <n v="2024"/>
    <n v="106"/>
    <n v="1"/>
    <n v="0"/>
    <n v="117"/>
    <n v="42"/>
    <n v="12"/>
    <n v="3445"/>
    <n v="128"/>
  </r>
  <r>
    <d v="2001-09-19T00:00:00"/>
    <x v="1"/>
    <x v="15"/>
    <n v="2649"/>
    <n v="88"/>
    <n v="1"/>
    <n v="0"/>
    <n v="203"/>
    <n v="55"/>
    <n v="10"/>
    <n v="3278"/>
    <n v="178"/>
  </r>
  <r>
    <d v="2001-09-20T00:00:00"/>
    <x v="2"/>
    <x v="15"/>
    <n v="1827"/>
    <n v="36"/>
    <n v="0"/>
    <n v="0"/>
    <n v="209"/>
    <n v="12"/>
    <n v="1"/>
    <n v="1982"/>
    <n v="121"/>
  </r>
  <r>
    <d v="2001-09-21T00:00:00"/>
    <x v="3"/>
    <x v="15"/>
    <n v="2862"/>
    <n v="90"/>
    <n v="0"/>
    <n v="0"/>
    <n v="259"/>
    <n v="25"/>
    <n v="1"/>
    <n v="2865"/>
    <n v="171"/>
  </r>
  <r>
    <d v="2001-09-22T00:00:00"/>
    <x v="4"/>
    <x v="15"/>
    <n v="2527"/>
    <n v="111"/>
    <n v="0"/>
    <n v="0"/>
    <n v="202"/>
    <n v="23"/>
    <n v="1"/>
    <n v="3194"/>
    <n v="212"/>
  </r>
  <r>
    <d v="2001-09-23T00:00:00"/>
    <x v="5"/>
    <x v="15"/>
    <n v="2178"/>
    <n v="107"/>
    <n v="0"/>
    <n v="0"/>
    <n v="174"/>
    <n v="20"/>
    <n v="0"/>
    <n v="3826"/>
    <n v="274"/>
  </r>
  <r>
    <d v="2001-09-24T00:00:00"/>
    <x v="6"/>
    <x v="15"/>
    <n v="2421"/>
    <n v="145"/>
    <n v="2"/>
    <n v="0"/>
    <n v="247"/>
    <n v="27"/>
    <n v="0"/>
    <n v="3614"/>
    <n v="185"/>
  </r>
  <r>
    <d v="2001-09-25T00:00:00"/>
    <x v="7"/>
    <x v="15"/>
    <n v="2684"/>
    <n v="190"/>
    <n v="1"/>
    <n v="0"/>
    <n v="276"/>
    <n v="44"/>
    <n v="3"/>
    <n v="3462"/>
    <n v="187"/>
  </r>
  <r>
    <d v="2001-09-26T00:00:00"/>
    <x v="8"/>
    <x v="15"/>
    <n v="2564"/>
    <n v="222"/>
    <n v="0"/>
    <n v="0"/>
    <n v="409"/>
    <n v="48"/>
    <n v="10"/>
    <n v="3606"/>
    <n v="154"/>
  </r>
  <r>
    <d v="2001-09-27T00:00:00"/>
    <x v="9"/>
    <x v="15"/>
    <n v="1806"/>
    <n v="120"/>
    <n v="0"/>
    <n v="0"/>
    <n v="123"/>
    <n v="24"/>
    <n v="6"/>
    <n v="1472"/>
    <n v="93"/>
  </r>
  <r>
    <d v="2001-09-28T00:00:00"/>
    <x v="10"/>
    <x v="15"/>
    <n v="1482"/>
    <n v="70"/>
    <n v="0"/>
    <n v="0"/>
    <n v="210"/>
    <n v="15"/>
    <n v="4"/>
    <n v="1796"/>
    <n v="113"/>
  </r>
  <r>
    <d v="2001-09-29T00:00:00"/>
    <x v="11"/>
    <x v="15"/>
    <n v="2466"/>
    <n v="102"/>
    <n v="0"/>
    <n v="0"/>
    <n v="169"/>
    <n v="11"/>
    <n v="5"/>
    <n v="1142"/>
    <n v="108"/>
  </r>
  <r>
    <d v="2001-09-30T00:00:00"/>
    <x v="12"/>
    <x v="15"/>
    <n v="2010"/>
    <n v="104"/>
    <n v="0"/>
    <n v="0"/>
    <n v="154"/>
    <n v="8"/>
    <n v="5"/>
    <n v="889"/>
    <n v="69"/>
  </r>
  <r>
    <d v="2001-10-01T00:00:00"/>
    <x v="13"/>
    <x v="15"/>
    <n v="1712"/>
    <n v="109"/>
    <n v="0"/>
    <n v="0"/>
    <n v="117"/>
    <n v="10"/>
    <n v="7"/>
    <n v="927"/>
    <n v="71"/>
  </r>
  <r>
    <d v="2001-10-02T00:00:00"/>
    <x v="14"/>
    <x v="15"/>
    <n v="2012"/>
    <n v="138"/>
    <n v="0"/>
    <n v="0"/>
    <n v="168"/>
    <n v="15"/>
    <n v="2"/>
    <n v="997"/>
    <n v="61"/>
  </r>
  <r>
    <d v="2001-10-03T00:00:00"/>
    <x v="15"/>
    <x v="15"/>
    <n v="2263"/>
    <n v="132"/>
    <n v="0"/>
    <n v="0"/>
    <n v="162"/>
    <n v="18"/>
    <n v="4"/>
    <n v="777"/>
    <n v="56"/>
  </r>
  <r>
    <d v="2001-10-04T00:00:00"/>
    <x v="16"/>
    <x v="15"/>
    <n v="2505"/>
    <n v="157"/>
    <n v="0"/>
    <n v="0"/>
    <n v="170"/>
    <n v="28"/>
    <n v="3"/>
    <n v="709"/>
    <n v="53"/>
  </r>
  <r>
    <d v="2001-10-05T00:00:00"/>
    <x v="17"/>
    <x v="15"/>
    <n v="3116"/>
    <n v="188"/>
    <n v="0"/>
    <n v="0"/>
    <n v="284"/>
    <n v="48"/>
    <n v="8"/>
    <n v="601"/>
    <n v="55"/>
  </r>
  <r>
    <d v="2001-10-06T00:00:00"/>
    <x v="18"/>
    <x v="15"/>
    <n v="3305"/>
    <n v="120"/>
    <n v="0"/>
    <n v="0"/>
    <n v="590"/>
    <n v="65"/>
    <n v="5"/>
    <n v="751"/>
    <n v="58"/>
  </r>
  <r>
    <d v="2001-10-07T00:00:00"/>
    <x v="19"/>
    <x v="15"/>
    <n v="1995"/>
    <n v="113"/>
    <n v="0"/>
    <n v="0"/>
    <n v="245"/>
    <n v="33"/>
    <n v="4"/>
    <n v="467"/>
    <n v="35"/>
  </r>
  <r>
    <d v="2001-10-08T00:00:00"/>
    <x v="20"/>
    <x v="15"/>
    <n v="2203"/>
    <n v="91"/>
    <n v="0"/>
    <n v="1"/>
    <n v="431"/>
    <n v="34"/>
    <n v="8"/>
    <n v="247"/>
    <n v="21"/>
  </r>
  <r>
    <d v="2001-10-09T00:00:00"/>
    <x v="21"/>
    <x v="15"/>
    <n v="2095"/>
    <n v="84"/>
    <n v="0"/>
    <n v="0"/>
    <n v="596"/>
    <n v="45"/>
    <n v="10"/>
    <n v="178"/>
    <n v="10"/>
  </r>
  <r>
    <d v="2001-10-10T00:00:00"/>
    <x v="22"/>
    <x v="15"/>
    <n v="1022"/>
    <n v="52"/>
    <n v="0"/>
    <n v="1"/>
    <n v="1126"/>
    <n v="75"/>
    <n v="3"/>
    <n v="341"/>
    <n v="17"/>
  </r>
  <r>
    <d v="2001-10-11T00:00:00"/>
    <x v="23"/>
    <x v="15"/>
    <n v="1709"/>
    <n v="78"/>
    <n v="0"/>
    <n v="2"/>
    <n v="1041"/>
    <n v="45"/>
    <n v="4"/>
    <n v="129"/>
    <n v="9"/>
  </r>
  <r>
    <d v="2001-10-12T00:00:00"/>
    <x v="24"/>
    <x v="15"/>
    <n v="1580"/>
    <n v="83"/>
    <n v="0"/>
    <n v="2"/>
    <n v="2729"/>
    <n v="163"/>
    <n v="13"/>
    <n v="277"/>
    <n v="17"/>
  </r>
  <r>
    <d v="2001-10-13T00:00:00"/>
    <x v="25"/>
    <x v="15"/>
    <n v="2318"/>
    <n v="75"/>
    <n v="0"/>
    <n v="0"/>
    <n v="1371"/>
    <n v="84"/>
    <n v="10"/>
    <n v="255"/>
    <n v="17"/>
  </r>
  <r>
    <d v="2001-10-14T00:00:00"/>
    <x v="26"/>
    <x v="15"/>
    <n v="1536"/>
    <n v="48"/>
    <n v="0"/>
    <n v="4"/>
    <n v="1221"/>
    <n v="73"/>
    <n v="7"/>
    <n v="190"/>
    <n v="8"/>
  </r>
  <r>
    <d v="2001-10-15T00:00:00"/>
    <x v="27"/>
    <x v="15"/>
    <n v="1954"/>
    <n v="38"/>
    <n v="0"/>
    <n v="2"/>
    <n v="1679"/>
    <n v="119"/>
    <n v="11"/>
    <n v="208"/>
    <n v="25"/>
  </r>
  <r>
    <d v="2001-10-16T00:00:00"/>
    <x v="28"/>
    <x v="15"/>
    <n v="887"/>
    <n v="29"/>
    <n v="0"/>
    <n v="2"/>
    <n v="1340"/>
    <n v="65"/>
    <n v="8"/>
    <n v="347"/>
    <n v="43"/>
  </r>
  <r>
    <d v="2001-10-17T00:00:00"/>
    <x v="29"/>
    <x v="15"/>
    <n v="1222"/>
    <n v="25"/>
    <n v="0"/>
    <n v="1"/>
    <n v="1031"/>
    <n v="68"/>
    <n v="6"/>
    <n v="189"/>
    <n v="17"/>
  </r>
  <r>
    <d v="2001-10-18T00:00:00"/>
    <x v="30"/>
    <x v="15"/>
    <n v="1394"/>
    <n v="29"/>
    <n v="0"/>
    <n v="5"/>
    <n v="977"/>
    <n v="76"/>
    <n v="9"/>
    <n v="189"/>
    <n v="13"/>
  </r>
  <r>
    <d v="2001-10-19T00:00:00"/>
    <x v="31"/>
    <x v="15"/>
    <n v="1332"/>
    <n v="25"/>
    <n v="0"/>
    <n v="5"/>
    <n v="824"/>
    <n v="82"/>
    <n v="3"/>
    <n v="197"/>
    <n v="21"/>
  </r>
  <r>
    <d v="2001-10-20T00:00:00"/>
    <x v="32"/>
    <x v="15"/>
    <n v="1254"/>
    <n v="28"/>
    <n v="0"/>
    <n v="6"/>
    <n v="616"/>
    <n v="41"/>
    <n v="8"/>
    <n v="125"/>
    <n v="1"/>
  </r>
  <r>
    <d v="2001-10-21T00:00:00"/>
    <x v="33"/>
    <x v="15"/>
    <n v="559"/>
    <n v="25"/>
    <n v="0"/>
    <n v="2"/>
    <n v="958"/>
    <n v="64"/>
    <n v="6"/>
    <n v="63"/>
    <n v="5"/>
  </r>
  <r>
    <d v="2001-10-22T00:00:00"/>
    <x v="34"/>
    <x v="15"/>
    <n v="747"/>
    <n v="20"/>
    <n v="0"/>
    <n v="5"/>
    <n v="1001"/>
    <n v="89"/>
    <n v="6"/>
    <n v="91"/>
    <n v="8"/>
  </r>
  <r>
    <d v="2001-10-23T00:00:00"/>
    <x v="35"/>
    <x v="15"/>
    <n v="2046"/>
    <n v="34"/>
    <n v="0"/>
    <n v="15"/>
    <n v="492"/>
    <n v="57"/>
    <n v="9"/>
    <n v="374"/>
    <n v="28"/>
  </r>
  <r>
    <d v="2001-10-24T00:00:00"/>
    <x v="36"/>
    <x v="15"/>
    <n v="1770"/>
    <n v="21"/>
    <n v="0"/>
    <n v="5"/>
    <n v="251"/>
    <n v="36"/>
    <n v="13"/>
    <n v="562"/>
    <n v="32"/>
  </r>
  <r>
    <d v="2001-10-25T00:00:00"/>
    <x v="37"/>
    <x v="15"/>
    <n v="909"/>
    <n v="12"/>
    <n v="0"/>
    <n v="6"/>
    <n v="311"/>
    <n v="40"/>
    <n v="19"/>
    <n v="379"/>
    <n v="22"/>
  </r>
  <r>
    <d v="2001-10-26T00:00:00"/>
    <x v="38"/>
    <x v="15"/>
    <n v="247"/>
    <n v="7"/>
    <n v="0"/>
    <n v="0"/>
    <n v="180"/>
    <n v="21"/>
    <n v="0"/>
    <n v="164"/>
    <n v="8"/>
  </r>
  <r>
    <d v="2001-10-27T00:00:00"/>
    <x v="39"/>
    <x v="15"/>
    <n v="1891"/>
    <n v="27"/>
    <n v="0"/>
    <n v="0"/>
    <n v="137"/>
    <n v="30"/>
    <n v="13"/>
    <n v="1016"/>
    <n v="30"/>
  </r>
  <r>
    <d v="2001-10-28T00:00:00"/>
    <x v="40"/>
    <x v="15"/>
    <n v="425"/>
    <n v="14"/>
    <n v="0"/>
    <n v="0"/>
    <n v="80"/>
    <n v="11"/>
    <n v="11"/>
    <n v="384"/>
    <n v="9"/>
  </r>
  <r>
    <d v="2001-10-29T00:00:00"/>
    <x v="41"/>
    <x v="15"/>
    <n v="151"/>
    <n v="5"/>
    <n v="0"/>
    <n v="0"/>
    <n v="53"/>
    <n v="7"/>
    <n v="2"/>
    <n v="80"/>
    <n v="0"/>
  </r>
  <r>
    <d v="2001-10-30T00:00:00"/>
    <x v="42"/>
    <x v="15"/>
    <n v="173"/>
    <n v="10"/>
    <n v="0"/>
    <n v="0"/>
    <n v="64"/>
    <n v="11"/>
    <n v="19"/>
    <n v="64"/>
    <n v="0"/>
  </r>
  <r>
    <d v="2001-10-31T00:00:00"/>
    <x v="43"/>
    <x v="15"/>
    <n v="276"/>
    <n v="11"/>
    <n v="0"/>
    <n v="3"/>
    <n v="63"/>
    <n v="16"/>
    <n v="12"/>
    <n v="207"/>
    <n v="21"/>
  </r>
  <r>
    <d v="2001-11-01T00:00:00"/>
    <x v="44"/>
    <x v="15"/>
    <n v="340"/>
    <n v="9"/>
    <n v="0"/>
    <n v="1"/>
    <n v="50"/>
    <n v="3"/>
    <n v="11"/>
    <n v="135"/>
    <n v="12"/>
  </r>
  <r>
    <d v="2001-11-02T00:00:00"/>
    <x v="45"/>
    <x v="15"/>
    <n v="261"/>
    <n v="15"/>
    <n v="0"/>
    <n v="0"/>
    <n v="41"/>
    <n v="4"/>
    <n v="13"/>
    <n v="90"/>
    <n v="3"/>
  </r>
  <r>
    <d v="2001-11-03T00:00:00"/>
    <x v="46"/>
    <x v="15"/>
    <n v="81"/>
    <n v="7"/>
    <n v="0"/>
    <n v="1"/>
    <n v="14"/>
    <n v="5"/>
    <n v="14"/>
    <n v="47"/>
    <n v="1"/>
  </r>
  <r>
    <d v="2001-11-04T00:00:00"/>
    <x v="47"/>
    <x v="15"/>
    <n v="86"/>
    <n v="4"/>
    <n v="0"/>
    <n v="0"/>
    <n v="21"/>
    <n v="4"/>
    <n v="8"/>
    <n v="87"/>
    <n v="5"/>
  </r>
  <r>
    <d v="2001-11-05T00:00:00"/>
    <x v="48"/>
    <x v="15"/>
    <n v="106"/>
    <n v="3"/>
    <n v="0"/>
    <n v="1"/>
    <n v="15"/>
    <n v="4"/>
    <n v="22"/>
    <n v="30"/>
    <n v="2"/>
  </r>
  <r>
    <d v="2001-11-06T00:00:00"/>
    <x v="49"/>
    <x v="15"/>
    <n v="74"/>
    <n v="3"/>
    <n v="0"/>
    <n v="0"/>
    <n v="12"/>
    <n v="3"/>
    <n v="42"/>
    <n v="26"/>
    <n v="2"/>
  </r>
  <r>
    <d v="2001-11-07T00:00:00"/>
    <x v="50"/>
    <x v="15"/>
    <n v="85"/>
    <n v="9"/>
    <n v="0"/>
    <n v="0"/>
    <n v="16"/>
    <n v="1"/>
    <n v="13"/>
    <n v="20"/>
    <n v="2"/>
  </r>
  <r>
    <d v="2001-11-08T00:00:00"/>
    <x v="51"/>
    <x v="15"/>
    <n v="90"/>
    <n v="4"/>
    <n v="0"/>
    <n v="0"/>
    <n v="16"/>
    <n v="0"/>
    <n v="8"/>
    <n v="22"/>
    <n v="1"/>
  </r>
  <r>
    <d v="2001-11-09T00:00:00"/>
    <x v="52"/>
    <x v="15"/>
    <n v="43"/>
    <n v="2"/>
    <n v="0"/>
    <n v="0"/>
    <n v="7"/>
    <n v="2"/>
    <n v="5"/>
    <n v="14"/>
    <n v="1"/>
  </r>
  <r>
    <d v="2002-09-01T00:00:00"/>
    <x v="80"/>
    <x v="16"/>
    <m/>
    <m/>
    <m/>
    <m/>
    <m/>
    <m/>
    <m/>
    <m/>
    <m/>
  </r>
  <r>
    <d v="2002-09-02T00:00:00"/>
    <x v="75"/>
    <x v="16"/>
    <m/>
    <m/>
    <m/>
    <m/>
    <m/>
    <m/>
    <m/>
    <m/>
    <m/>
  </r>
  <r>
    <d v="2002-09-03T00:00:00"/>
    <x v="76"/>
    <x v="16"/>
    <m/>
    <m/>
    <m/>
    <m/>
    <m/>
    <m/>
    <m/>
    <m/>
    <m/>
  </r>
  <r>
    <d v="2002-09-04T00:00:00"/>
    <x v="77"/>
    <x v="16"/>
    <m/>
    <m/>
    <m/>
    <m/>
    <m/>
    <m/>
    <m/>
    <m/>
    <m/>
  </r>
  <r>
    <d v="2002-09-05T00:00:00"/>
    <x v="78"/>
    <x v="16"/>
    <n v="1500"/>
    <n v="0"/>
    <n v="0"/>
    <n v="0"/>
    <n v="100"/>
    <n v="0"/>
    <n v="100"/>
    <n v="100"/>
    <n v="0"/>
  </r>
  <r>
    <d v="2002-09-05T00:00:00"/>
    <x v="78"/>
    <x v="16"/>
    <n v="1082"/>
    <n v="21"/>
    <n v="0"/>
    <n v="0"/>
    <n v="403"/>
    <n v="13"/>
    <n v="766"/>
    <n v="3703"/>
    <n v="12"/>
  </r>
  <r>
    <d v="2002-09-05T00:00:00"/>
    <x v="78"/>
    <x v="16"/>
    <n v="765"/>
    <n v="48"/>
    <n v="0"/>
    <n v="0"/>
    <n v="112"/>
    <n v="12"/>
    <n v="5"/>
    <n v="165"/>
    <n v="6"/>
  </r>
  <r>
    <d v="2002-09-06T00:00:00"/>
    <x v="79"/>
    <x v="16"/>
    <n v="1917"/>
    <n v="167"/>
    <n v="0"/>
    <n v="0"/>
    <n v="377"/>
    <n v="34"/>
    <n v="22"/>
    <n v="572"/>
    <n v="44"/>
  </r>
  <r>
    <d v="2002-09-07T00:00:00"/>
    <x v="71"/>
    <x v="16"/>
    <n v="1910"/>
    <n v="262"/>
    <n v="0"/>
    <n v="0"/>
    <n v="451"/>
    <n v="73"/>
    <n v="49"/>
    <n v="433"/>
    <n v="28"/>
  </r>
  <r>
    <d v="2002-09-08T00:00:00"/>
    <x v="72"/>
    <x v="16"/>
    <n v="1193"/>
    <n v="131"/>
    <n v="0"/>
    <n v="0"/>
    <n v="235"/>
    <n v="34"/>
    <n v="52"/>
    <n v="522"/>
    <n v="49"/>
  </r>
  <r>
    <d v="2002-09-09T00:00:00"/>
    <x v="73"/>
    <x v="16"/>
    <n v="2394"/>
    <n v="173"/>
    <n v="0"/>
    <n v="3"/>
    <n v="219"/>
    <n v="61"/>
    <n v="14"/>
    <n v="766"/>
    <n v="12"/>
  </r>
  <r>
    <d v="2002-09-10T00:00:00"/>
    <x v="74"/>
    <x v="16"/>
    <n v="2735"/>
    <n v="154"/>
    <n v="0"/>
    <n v="0"/>
    <n v="259"/>
    <n v="51"/>
    <n v="21"/>
    <n v="891"/>
    <n v="15"/>
  </r>
  <r>
    <d v="2002-09-11T00:00:00"/>
    <x v="68"/>
    <x v="16"/>
    <n v="2354"/>
    <n v="218"/>
    <n v="0"/>
    <n v="0"/>
    <n v="341"/>
    <n v="79"/>
    <n v="11"/>
    <n v="1320"/>
    <n v="20"/>
  </r>
  <r>
    <d v="2002-09-12T00:00:00"/>
    <x v="69"/>
    <x v="16"/>
    <n v="1754"/>
    <n v="179"/>
    <n v="0"/>
    <n v="0"/>
    <n v="359"/>
    <n v="66"/>
    <n v="5"/>
    <n v="1427"/>
    <n v="15"/>
  </r>
  <r>
    <d v="2002-09-13T00:00:00"/>
    <x v="70"/>
    <x v="16"/>
    <n v="1259"/>
    <n v="259"/>
    <n v="0"/>
    <n v="0"/>
    <n v="444"/>
    <n v="56"/>
    <n v="6"/>
    <n v="2011"/>
    <n v="32"/>
  </r>
  <r>
    <d v="2002-09-14T00:00:00"/>
    <x v="67"/>
    <x v="16"/>
    <n v="655"/>
    <n v="274"/>
    <n v="0"/>
    <n v="0"/>
    <n v="855"/>
    <n v="56"/>
    <n v="6"/>
    <n v="1607"/>
    <n v="40"/>
  </r>
  <r>
    <d v="2002-09-15T00:00:00"/>
    <x v="63"/>
    <x v="16"/>
    <n v="1131"/>
    <n v="489"/>
    <n v="0"/>
    <n v="0"/>
    <n v="841"/>
    <n v="143"/>
    <n v="11"/>
    <n v="1277"/>
    <n v="105"/>
  </r>
  <r>
    <d v="2002-09-16T00:00:00"/>
    <x v="64"/>
    <x v="16"/>
    <n v="1604"/>
    <n v="520"/>
    <n v="0"/>
    <n v="0"/>
    <n v="464"/>
    <n v="101"/>
    <n v="16"/>
    <n v="735"/>
    <n v="58"/>
  </r>
  <r>
    <d v="2002-09-17T00:00:00"/>
    <x v="65"/>
    <x v="16"/>
    <n v="2206"/>
    <n v="288"/>
    <n v="0"/>
    <n v="0"/>
    <n v="525"/>
    <n v="105"/>
    <n v="9"/>
    <n v="541"/>
    <n v="80"/>
  </r>
  <r>
    <d v="2002-09-18T00:00:00"/>
    <x v="0"/>
    <x v="16"/>
    <n v="2752"/>
    <n v="425"/>
    <n v="0"/>
    <n v="0"/>
    <n v="281"/>
    <n v="70"/>
    <n v="16"/>
    <n v="482"/>
    <n v="62"/>
  </r>
  <r>
    <d v="2002-09-19T00:00:00"/>
    <x v="1"/>
    <x v="16"/>
    <n v="3128"/>
    <n v="348"/>
    <n v="0"/>
    <n v="0"/>
    <n v="722"/>
    <n v="30"/>
    <n v="13"/>
    <n v="531"/>
    <n v="9"/>
  </r>
  <r>
    <d v="2002-09-20T00:00:00"/>
    <x v="2"/>
    <x v="16"/>
    <n v="3709"/>
    <n v="328"/>
    <n v="0"/>
    <n v="0"/>
    <n v="1043"/>
    <n v="55"/>
    <n v="13"/>
    <n v="388"/>
    <n v="15"/>
  </r>
  <r>
    <d v="2002-09-21T00:00:00"/>
    <x v="3"/>
    <x v="16"/>
    <n v="3291"/>
    <n v="314"/>
    <n v="0"/>
    <n v="0"/>
    <n v="637"/>
    <n v="33"/>
    <n v="2"/>
    <n v="396"/>
    <n v="25"/>
  </r>
  <r>
    <d v="2002-09-22T00:00:00"/>
    <x v="4"/>
    <x v="16"/>
    <n v="2611"/>
    <n v="310"/>
    <n v="0"/>
    <n v="0"/>
    <n v="392"/>
    <n v="33"/>
    <n v="10"/>
    <n v="406"/>
    <n v="19"/>
  </r>
  <r>
    <d v="2002-09-23T00:00:00"/>
    <x v="5"/>
    <x v="16"/>
    <n v="2912"/>
    <n v="421"/>
    <n v="0"/>
    <n v="1"/>
    <n v="411"/>
    <n v="62"/>
    <n v="23"/>
    <n v="356"/>
    <n v="20"/>
  </r>
  <r>
    <d v="2002-09-24T00:00:00"/>
    <x v="6"/>
    <x v="16"/>
    <n v="2789"/>
    <n v="401"/>
    <n v="0"/>
    <n v="0"/>
    <n v="405"/>
    <n v="48"/>
    <n v="24"/>
    <n v="340"/>
    <n v="29"/>
  </r>
  <r>
    <d v="2002-09-25T00:00:00"/>
    <x v="7"/>
    <x v="16"/>
    <n v="2207"/>
    <n v="419"/>
    <n v="3"/>
    <n v="0"/>
    <n v="423"/>
    <n v="72"/>
    <n v="18"/>
    <n v="234"/>
    <n v="35"/>
  </r>
  <r>
    <d v="2002-09-26T00:00:00"/>
    <x v="8"/>
    <x v="16"/>
    <n v="888"/>
    <n v="302"/>
    <n v="0"/>
    <n v="1"/>
    <n v="1138"/>
    <n v="80"/>
    <n v="18"/>
    <n v="304"/>
    <n v="50"/>
  </r>
  <r>
    <d v="2002-09-27T00:00:00"/>
    <x v="9"/>
    <x v="16"/>
    <n v="947"/>
    <n v="281"/>
    <n v="0"/>
    <n v="0"/>
    <n v="620"/>
    <n v="31"/>
    <n v="5"/>
    <n v="282"/>
    <n v="12"/>
  </r>
  <r>
    <d v="2002-09-28T00:00:00"/>
    <x v="10"/>
    <x v="16"/>
    <n v="888"/>
    <n v="306"/>
    <n v="0"/>
    <n v="0"/>
    <n v="608"/>
    <n v="34"/>
    <n v="15"/>
    <n v="432"/>
    <n v="12"/>
  </r>
  <r>
    <d v="2002-09-29T00:00:00"/>
    <x v="11"/>
    <x v="16"/>
    <n v="1142"/>
    <n v="300"/>
    <n v="0"/>
    <n v="2"/>
    <n v="745"/>
    <n v="31"/>
    <n v="7"/>
    <n v="341"/>
    <n v="6"/>
  </r>
  <r>
    <d v="2002-09-30T00:00:00"/>
    <x v="12"/>
    <x v="16"/>
    <n v="676"/>
    <n v="163"/>
    <n v="0"/>
    <n v="0"/>
    <n v="561"/>
    <n v="18"/>
    <n v="7"/>
    <n v="388"/>
    <n v="8"/>
  </r>
  <r>
    <d v="2002-10-01T00:00:00"/>
    <x v="13"/>
    <x v="16"/>
    <n v="484"/>
    <n v="151"/>
    <n v="0"/>
    <n v="0"/>
    <n v="468"/>
    <n v="41"/>
    <n v="11"/>
    <n v="682"/>
    <n v="63"/>
  </r>
  <r>
    <d v="2002-10-02T00:00:00"/>
    <x v="14"/>
    <x v="16"/>
    <n v="806"/>
    <n v="203"/>
    <n v="0"/>
    <n v="0"/>
    <n v="763"/>
    <n v="56"/>
    <n v="16"/>
    <n v="706"/>
    <n v="63"/>
  </r>
  <r>
    <d v="2002-10-03T00:00:00"/>
    <x v="15"/>
    <x v="16"/>
    <n v="1194"/>
    <n v="199"/>
    <n v="0"/>
    <n v="0"/>
    <n v="538"/>
    <n v="38"/>
    <n v="9"/>
    <n v="669"/>
    <n v="33"/>
  </r>
  <r>
    <d v="2002-10-04T00:00:00"/>
    <x v="16"/>
    <x v="16"/>
    <n v="629"/>
    <n v="103"/>
    <n v="0"/>
    <n v="0"/>
    <n v="584"/>
    <n v="29"/>
    <n v="2"/>
    <n v="524"/>
    <n v="40"/>
  </r>
  <r>
    <d v="2002-10-05T00:00:00"/>
    <x v="17"/>
    <x v="16"/>
    <n v="628"/>
    <n v="95"/>
    <n v="0"/>
    <n v="0"/>
    <n v="891"/>
    <n v="12"/>
    <n v="2"/>
    <n v="543"/>
    <n v="8"/>
  </r>
  <r>
    <d v="2002-10-06T00:00:00"/>
    <x v="18"/>
    <x v="16"/>
    <n v="914"/>
    <n v="101"/>
    <n v="0"/>
    <n v="0"/>
    <n v="873"/>
    <n v="12"/>
    <n v="2"/>
    <n v="622"/>
    <n v="13"/>
  </r>
  <r>
    <d v="2002-10-07T00:00:00"/>
    <x v="19"/>
    <x v="16"/>
    <n v="633"/>
    <n v="83"/>
    <n v="0"/>
    <n v="0"/>
    <n v="791"/>
    <n v="21"/>
    <n v="0"/>
    <n v="580"/>
    <n v="23"/>
  </r>
  <r>
    <d v="2002-10-08T00:00:00"/>
    <x v="20"/>
    <x v="16"/>
    <n v="418"/>
    <n v="70"/>
    <n v="0"/>
    <n v="0"/>
    <n v="453"/>
    <n v="14"/>
    <n v="2"/>
    <n v="869"/>
    <n v="32"/>
  </r>
  <r>
    <d v="2002-10-09T00:00:00"/>
    <x v="21"/>
    <x v="16"/>
    <n v="512"/>
    <n v="57"/>
    <n v="0"/>
    <n v="0"/>
    <n v="737"/>
    <n v="39"/>
    <n v="0"/>
    <n v="953"/>
    <n v="67"/>
  </r>
  <r>
    <d v="2002-10-10T00:00:00"/>
    <x v="22"/>
    <x v="16"/>
    <n v="746"/>
    <n v="30"/>
    <n v="0"/>
    <n v="0"/>
    <n v="937"/>
    <n v="55"/>
    <n v="1"/>
    <n v="726"/>
    <n v="68"/>
  </r>
  <r>
    <d v="2002-10-11T00:00:00"/>
    <x v="23"/>
    <x v="16"/>
    <n v="815"/>
    <n v="20"/>
    <n v="0"/>
    <n v="0"/>
    <n v="755"/>
    <n v="47"/>
    <n v="4"/>
    <n v="454"/>
    <n v="33"/>
  </r>
  <r>
    <d v="2002-10-12T00:00:00"/>
    <x v="24"/>
    <x v="16"/>
    <n v="540"/>
    <n v="13"/>
    <n v="0"/>
    <n v="0"/>
    <n v="839"/>
    <n v="65"/>
    <n v="3"/>
    <n v="469"/>
    <n v="38"/>
  </r>
  <r>
    <d v="2002-10-13T00:00:00"/>
    <x v="25"/>
    <x v="16"/>
    <n v="512"/>
    <n v="11"/>
    <n v="0"/>
    <n v="0"/>
    <n v="1069"/>
    <n v="9"/>
    <n v="2"/>
    <n v="551"/>
    <n v="3"/>
  </r>
  <r>
    <d v="2002-10-14T00:00:00"/>
    <x v="26"/>
    <x v="16"/>
    <n v="439"/>
    <n v="11"/>
    <n v="0"/>
    <n v="0"/>
    <n v="979"/>
    <n v="28"/>
    <n v="2"/>
    <n v="457"/>
    <n v="7"/>
  </r>
  <r>
    <d v="2002-10-15T00:00:00"/>
    <x v="27"/>
    <x v="16"/>
    <n v="331"/>
    <n v="14"/>
    <n v="0"/>
    <n v="0"/>
    <n v="804"/>
    <n v="32"/>
    <n v="0"/>
    <n v="377"/>
    <n v="11"/>
  </r>
  <r>
    <d v="2002-10-16T00:00:00"/>
    <x v="28"/>
    <x v="16"/>
    <n v="421"/>
    <n v="13"/>
    <n v="0"/>
    <n v="0"/>
    <n v="627"/>
    <n v="18"/>
    <n v="2"/>
    <n v="312"/>
    <n v="7"/>
  </r>
  <r>
    <d v="2002-10-17T00:00:00"/>
    <x v="29"/>
    <x v="16"/>
    <n v="452"/>
    <n v="35"/>
    <n v="0"/>
    <n v="0"/>
    <n v="691"/>
    <n v="52"/>
    <n v="2"/>
    <n v="166"/>
    <n v="33"/>
  </r>
  <r>
    <d v="2002-10-18T00:00:00"/>
    <x v="30"/>
    <x v="16"/>
    <n v="653"/>
    <n v="28"/>
    <n v="0"/>
    <n v="0"/>
    <n v="863"/>
    <n v="52"/>
    <n v="0"/>
    <n v="95"/>
    <n v="0"/>
  </r>
  <r>
    <d v="2002-10-19T00:00:00"/>
    <x v="31"/>
    <x v="16"/>
    <n v="551"/>
    <n v="24"/>
    <n v="0"/>
    <n v="0"/>
    <n v="660"/>
    <n v="62"/>
    <n v="4"/>
    <n v="86"/>
    <n v="9"/>
  </r>
  <r>
    <d v="2002-10-20T00:00:00"/>
    <x v="32"/>
    <x v="16"/>
    <n v="579"/>
    <n v="44"/>
    <n v="0"/>
    <n v="0"/>
    <n v="893"/>
    <n v="75"/>
    <n v="2"/>
    <n v="82"/>
    <n v="12"/>
  </r>
  <r>
    <d v="2002-10-21T00:00:00"/>
    <x v="33"/>
    <x v="16"/>
    <n v="453"/>
    <n v="51"/>
    <n v="0"/>
    <n v="0"/>
    <n v="653"/>
    <n v="41"/>
    <n v="4"/>
    <n v="78"/>
    <n v="1"/>
  </r>
  <r>
    <d v="2002-10-22T00:00:00"/>
    <x v="34"/>
    <x v="16"/>
    <n v="213"/>
    <n v="33"/>
    <n v="0"/>
    <n v="0"/>
    <n v="438"/>
    <n v="30"/>
    <n v="4"/>
    <n v="35"/>
    <n v="0"/>
  </r>
  <r>
    <d v="2002-10-23T00:00:00"/>
    <x v="35"/>
    <x v="16"/>
    <n v="161"/>
    <n v="19"/>
    <n v="0"/>
    <n v="0"/>
    <n v="347"/>
    <n v="19"/>
    <n v="2"/>
    <n v="26"/>
    <n v="0"/>
  </r>
  <r>
    <d v="2002-10-24T00:00:00"/>
    <x v="36"/>
    <x v="16"/>
    <n v="74"/>
    <n v="13"/>
    <n v="0"/>
    <n v="0"/>
    <n v="224"/>
    <n v="11"/>
    <n v="2"/>
    <n v="6"/>
    <n v="1"/>
  </r>
  <r>
    <d v="2002-10-25T00:00:00"/>
    <x v="37"/>
    <x v="16"/>
    <n v="85"/>
    <n v="16"/>
    <n v="0"/>
    <n v="0"/>
    <n v="258"/>
    <n v="15"/>
    <n v="1"/>
    <n v="10"/>
    <n v="2"/>
  </r>
  <r>
    <d v="2002-10-26T00:00:00"/>
    <x v="38"/>
    <x v="16"/>
    <n v="62"/>
    <n v="31"/>
    <n v="0"/>
    <n v="0"/>
    <n v="222"/>
    <n v="14"/>
    <n v="7"/>
    <n v="7"/>
    <n v="0"/>
  </r>
  <r>
    <d v="2002-10-27T00:00:00"/>
    <x v="39"/>
    <x v="16"/>
    <n v="54"/>
    <n v="21"/>
    <n v="0"/>
    <n v="0"/>
    <n v="179"/>
    <n v="12"/>
    <n v="5"/>
    <n v="7"/>
    <n v="3"/>
  </r>
  <r>
    <d v="2002-10-28T00:00:00"/>
    <x v="40"/>
    <x v="16"/>
    <n v="111"/>
    <n v="37"/>
    <n v="0"/>
    <n v="1"/>
    <n v="285"/>
    <n v="11"/>
    <n v="1"/>
    <n v="7"/>
    <n v="1"/>
  </r>
  <r>
    <d v="2002-10-29T00:00:00"/>
    <x v="41"/>
    <x v="16"/>
    <n v="65"/>
    <n v="9"/>
    <n v="0"/>
    <n v="0"/>
    <n v="160"/>
    <n v="6"/>
    <n v="0"/>
    <n v="3"/>
    <n v="0"/>
  </r>
  <r>
    <d v="2002-10-30T00:00:00"/>
    <x v="42"/>
    <x v="16"/>
    <n v="40"/>
    <n v="3"/>
    <n v="0"/>
    <n v="0"/>
    <n v="103"/>
    <n v="2"/>
    <n v="0"/>
    <n v="0"/>
    <n v="0"/>
  </r>
  <r>
    <d v="2002-10-31T00:00:00"/>
    <x v="43"/>
    <x v="16"/>
    <n v="10"/>
    <n v="2"/>
    <n v="0"/>
    <n v="0"/>
    <n v="63"/>
    <n v="0"/>
    <n v="0"/>
    <n v="1"/>
    <n v="0"/>
  </r>
  <r>
    <d v="2002-11-01T00:00:00"/>
    <x v="44"/>
    <x v="16"/>
    <n v="11"/>
    <n v="1"/>
    <n v="0"/>
    <n v="0"/>
    <n v="52"/>
    <n v="1"/>
    <n v="0"/>
    <n v="0"/>
    <n v="0"/>
  </r>
  <r>
    <d v="2002-11-02T00:00:00"/>
    <x v="45"/>
    <x v="16"/>
    <n v="5"/>
    <n v="3"/>
    <n v="0"/>
    <n v="0"/>
    <n v="26"/>
    <n v="1"/>
    <n v="1"/>
    <n v="0"/>
    <n v="0"/>
  </r>
  <r>
    <d v="2002-11-03T00:00:00"/>
    <x v="46"/>
    <x v="16"/>
    <n v="24"/>
    <n v="3"/>
    <n v="0"/>
    <n v="0"/>
    <n v="16"/>
    <n v="0"/>
    <n v="0"/>
    <n v="1"/>
    <n v="0"/>
  </r>
  <r>
    <d v="2002-11-04T00:00:00"/>
    <x v="47"/>
    <x v="16"/>
    <n v="30"/>
    <n v="0"/>
    <n v="0"/>
    <n v="0"/>
    <n v="15"/>
    <n v="1"/>
    <n v="1"/>
    <n v="1"/>
    <n v="0"/>
  </r>
  <r>
    <d v="2002-11-05T00:00:00"/>
    <x v="48"/>
    <x v="16"/>
    <n v="59"/>
    <n v="5"/>
    <n v="0"/>
    <n v="0"/>
    <n v="26"/>
    <n v="0"/>
    <n v="0"/>
    <n v="3"/>
    <n v="0"/>
  </r>
  <r>
    <d v="2002-11-06T00:00:00"/>
    <x v="49"/>
    <x v="16"/>
    <n v="362"/>
    <n v="4"/>
    <n v="0"/>
    <n v="3"/>
    <n v="79"/>
    <n v="1"/>
    <n v="0"/>
    <n v="11"/>
    <n v="5"/>
  </r>
  <r>
    <d v="2002-11-07T00:00:00"/>
    <x v="50"/>
    <x v="16"/>
    <n v="1177"/>
    <n v="21"/>
    <n v="0"/>
    <n v="4"/>
    <n v="88"/>
    <n v="9"/>
    <n v="0"/>
    <n v="37"/>
    <n v="0"/>
  </r>
  <r>
    <d v="2002-11-08T00:00:00"/>
    <x v="51"/>
    <x v="16"/>
    <n v="554"/>
    <n v="50"/>
    <n v="0"/>
    <n v="18"/>
    <n v="85"/>
    <n v="8"/>
    <n v="1"/>
    <n v="162"/>
    <n v="6"/>
  </r>
  <r>
    <d v="2002-11-09T00:00:00"/>
    <x v="52"/>
    <x v="16"/>
    <n v="601"/>
    <n v="105"/>
    <n v="0"/>
    <n v="32"/>
    <n v="155"/>
    <n v="9"/>
    <n v="6"/>
    <n v="456"/>
    <n v="26"/>
  </r>
  <r>
    <d v="2002-11-10T00:00:00"/>
    <x v="53"/>
    <x v="16"/>
    <n v="231"/>
    <n v="43"/>
    <n v="0"/>
    <n v="7"/>
    <n v="15"/>
    <n v="5"/>
    <n v="26"/>
    <n v="130"/>
    <n v="35"/>
  </r>
  <r>
    <d v="2002-11-11T00:00:00"/>
    <x v="54"/>
    <x v="16"/>
    <n v="73"/>
    <n v="24"/>
    <n v="0"/>
    <n v="19"/>
    <n v="15"/>
    <n v="4"/>
    <n v="10"/>
    <n v="30"/>
    <n v="7"/>
  </r>
  <r>
    <d v="2003-09-01T00:00:00"/>
    <x v="80"/>
    <x v="17"/>
    <m/>
    <m/>
    <m/>
    <m/>
    <m/>
    <m/>
    <m/>
    <m/>
    <m/>
  </r>
  <r>
    <d v="2003-09-02T00:00:00"/>
    <x v="75"/>
    <x v="17"/>
    <m/>
    <m/>
    <m/>
    <m/>
    <m/>
    <m/>
    <m/>
    <m/>
    <m/>
  </r>
  <r>
    <d v="2003-09-03T00:00:00"/>
    <x v="76"/>
    <x v="17"/>
    <m/>
    <m/>
    <m/>
    <m/>
    <m/>
    <m/>
    <m/>
    <m/>
    <m/>
  </r>
  <r>
    <d v="2003-09-04T00:00:00"/>
    <x v="77"/>
    <x v="17"/>
    <n v="0"/>
    <n v="0"/>
    <n v="0"/>
    <n v="0"/>
    <n v="9"/>
    <n v="2"/>
    <n v="0"/>
    <n v="0"/>
    <n v="0"/>
  </r>
  <r>
    <d v="2003-09-04T00:00:00"/>
    <x v="77"/>
    <x v="17"/>
    <n v="473"/>
    <n v="1"/>
    <n v="2"/>
    <n v="0"/>
    <n v="46"/>
    <n v="12"/>
    <n v="367"/>
    <n v="10642"/>
    <n v="2"/>
  </r>
  <r>
    <d v="2003-09-04T00:00:00"/>
    <x v="77"/>
    <x v="17"/>
    <n v="30"/>
    <n v="12"/>
    <n v="0"/>
    <n v="1"/>
    <n v="12"/>
    <n v="21"/>
    <n v="3"/>
    <n v="485"/>
    <n v="51"/>
  </r>
  <r>
    <d v="2003-09-05T00:00:00"/>
    <x v="78"/>
    <x v="17"/>
    <n v="110"/>
    <n v="45"/>
    <n v="0"/>
    <n v="0"/>
    <n v="40"/>
    <n v="85"/>
    <n v="11"/>
    <n v="2050"/>
    <n v="123"/>
  </r>
  <r>
    <d v="2003-09-06T00:00:00"/>
    <x v="79"/>
    <x v="17"/>
    <n v="106"/>
    <n v="50"/>
    <n v="0"/>
    <n v="0"/>
    <n v="14"/>
    <n v="42"/>
    <n v="6"/>
    <n v="873"/>
    <n v="54"/>
  </r>
  <r>
    <d v="2003-09-07T00:00:00"/>
    <x v="71"/>
    <x v="17"/>
    <n v="1299"/>
    <n v="81"/>
    <n v="0"/>
    <n v="1"/>
    <n v="76"/>
    <n v="89"/>
    <n v="6"/>
    <n v="1697"/>
    <n v="80"/>
  </r>
  <r>
    <d v="2003-09-08T00:00:00"/>
    <x v="72"/>
    <x v="17"/>
    <n v="1578"/>
    <n v="82"/>
    <n v="0"/>
    <n v="0"/>
    <n v="115"/>
    <n v="99"/>
    <n v="9"/>
    <n v="936"/>
    <n v="49"/>
  </r>
  <r>
    <d v="2003-09-09T00:00:00"/>
    <x v="73"/>
    <x v="17"/>
    <n v="1471"/>
    <n v="95"/>
    <n v="0"/>
    <n v="0"/>
    <n v="252"/>
    <n v="188"/>
    <n v="4"/>
    <n v="855"/>
    <n v="51"/>
  </r>
  <r>
    <d v="2003-09-10T00:00:00"/>
    <x v="74"/>
    <x v="17"/>
    <n v="800"/>
    <n v="45"/>
    <n v="0"/>
    <n v="0"/>
    <n v="1101"/>
    <n v="52"/>
    <n v="5"/>
    <n v="644"/>
    <n v="22"/>
  </r>
  <r>
    <d v="2003-09-11T00:00:00"/>
    <x v="68"/>
    <x v="17"/>
    <n v="1792"/>
    <n v="87"/>
    <n v="0"/>
    <n v="0"/>
    <n v="531"/>
    <n v="119"/>
    <n v="5"/>
    <n v="594"/>
    <n v="22"/>
  </r>
  <r>
    <d v="2003-09-12T00:00:00"/>
    <x v="69"/>
    <x v="17"/>
    <n v="1459"/>
    <n v="45"/>
    <n v="0"/>
    <n v="0"/>
    <n v="782"/>
    <n v="42"/>
    <n v="2"/>
    <n v="544"/>
    <n v="13"/>
  </r>
  <r>
    <d v="2003-09-13T00:00:00"/>
    <x v="70"/>
    <x v="17"/>
    <n v="1706"/>
    <n v="68"/>
    <n v="0"/>
    <n v="0"/>
    <n v="644"/>
    <n v="58"/>
    <n v="4"/>
    <n v="574"/>
    <n v="19"/>
  </r>
  <r>
    <d v="2003-09-14T00:00:00"/>
    <x v="67"/>
    <x v="17"/>
    <n v="1728"/>
    <n v="65"/>
    <n v="0"/>
    <n v="0"/>
    <n v="336"/>
    <n v="54"/>
    <n v="6"/>
    <n v="899"/>
    <n v="61"/>
  </r>
  <r>
    <d v="2003-09-15T00:00:00"/>
    <x v="63"/>
    <x v="17"/>
    <n v="2008"/>
    <n v="92"/>
    <n v="0"/>
    <n v="0"/>
    <n v="381"/>
    <n v="71"/>
    <n v="3"/>
    <n v="936"/>
    <n v="40"/>
  </r>
  <r>
    <d v="2003-09-16T00:00:00"/>
    <x v="64"/>
    <x v="17"/>
    <n v="2320"/>
    <n v="92"/>
    <n v="1"/>
    <n v="0"/>
    <n v="287"/>
    <n v="57"/>
    <n v="5"/>
    <n v="831"/>
    <n v="42"/>
  </r>
  <r>
    <d v="2003-09-17T00:00:00"/>
    <x v="65"/>
    <x v="17"/>
    <n v="2853"/>
    <n v="100"/>
    <n v="0"/>
    <n v="0"/>
    <n v="213"/>
    <n v="56"/>
    <n v="3"/>
    <n v="743"/>
    <n v="33"/>
  </r>
  <r>
    <d v="2003-09-18T00:00:00"/>
    <x v="0"/>
    <x v="17"/>
    <n v="2106"/>
    <n v="90"/>
    <n v="0"/>
    <n v="0"/>
    <n v="240"/>
    <n v="75"/>
    <n v="2"/>
    <n v="485"/>
    <n v="14"/>
  </r>
  <r>
    <d v="2003-09-19T00:00:00"/>
    <x v="1"/>
    <x v="17"/>
    <n v="3616"/>
    <n v="141"/>
    <n v="0"/>
    <n v="0"/>
    <n v="275"/>
    <n v="112"/>
    <n v="6"/>
    <n v="655"/>
    <n v="22"/>
  </r>
  <r>
    <d v="2003-09-20T00:00:00"/>
    <x v="2"/>
    <x v="17"/>
    <n v="2685"/>
    <n v="112"/>
    <n v="0"/>
    <n v="1"/>
    <n v="367"/>
    <n v="75"/>
    <n v="3"/>
    <n v="679"/>
    <n v="33"/>
  </r>
  <r>
    <d v="2003-09-21T00:00:00"/>
    <x v="3"/>
    <x v="17"/>
    <n v="3003"/>
    <n v="104"/>
    <n v="0"/>
    <n v="0"/>
    <n v="339"/>
    <n v="95"/>
    <n v="3"/>
    <n v="446"/>
    <n v="21"/>
  </r>
  <r>
    <d v="2003-09-22T00:00:00"/>
    <x v="4"/>
    <x v="17"/>
    <n v="2656"/>
    <n v="81"/>
    <n v="0"/>
    <n v="0"/>
    <n v="246"/>
    <n v="60"/>
    <n v="3"/>
    <n v="682"/>
    <n v="31"/>
  </r>
  <r>
    <d v="2003-09-23T00:00:00"/>
    <x v="5"/>
    <x v="17"/>
    <n v="2860"/>
    <n v="100"/>
    <n v="1"/>
    <n v="1"/>
    <n v="248"/>
    <n v="67"/>
    <n v="3"/>
    <n v="478"/>
    <n v="17"/>
  </r>
  <r>
    <d v="2003-09-24T00:00:00"/>
    <x v="6"/>
    <x v="17"/>
    <n v="3553"/>
    <n v="186"/>
    <n v="0"/>
    <n v="0"/>
    <n v="501"/>
    <n v="121"/>
    <n v="1"/>
    <n v="501"/>
    <n v="33"/>
  </r>
  <r>
    <d v="2003-09-25T00:00:00"/>
    <x v="7"/>
    <x v="17"/>
    <n v="1926"/>
    <n v="188"/>
    <n v="0"/>
    <n v="0"/>
    <n v="1524"/>
    <n v="156"/>
    <n v="2"/>
    <n v="420"/>
    <n v="41"/>
  </r>
  <r>
    <d v="2003-09-26T00:00:00"/>
    <x v="8"/>
    <x v="17"/>
    <n v="2367"/>
    <n v="174"/>
    <n v="0"/>
    <n v="1"/>
    <n v="1240"/>
    <n v="176"/>
    <n v="0"/>
    <n v="395"/>
    <n v="11"/>
  </r>
  <r>
    <d v="2003-09-27T00:00:00"/>
    <x v="9"/>
    <x v="17"/>
    <n v="1756"/>
    <n v="174"/>
    <n v="0"/>
    <n v="0"/>
    <n v="761"/>
    <n v="141"/>
    <n v="4"/>
    <n v="386"/>
    <n v="19"/>
  </r>
  <r>
    <d v="2003-09-28T00:00:00"/>
    <x v="10"/>
    <x v="17"/>
    <n v="2128"/>
    <n v="224"/>
    <n v="0"/>
    <n v="0"/>
    <n v="1007"/>
    <n v="228"/>
    <n v="10"/>
    <n v="580"/>
    <n v="24"/>
  </r>
  <r>
    <d v="2003-09-29T00:00:00"/>
    <x v="11"/>
    <x v="17"/>
    <n v="2430"/>
    <n v="208"/>
    <n v="0"/>
    <n v="0"/>
    <n v="2690"/>
    <n v="282"/>
    <n v="3"/>
    <n v="668"/>
    <n v="23"/>
  </r>
  <r>
    <d v="2003-09-30T00:00:00"/>
    <x v="12"/>
    <x v="17"/>
    <n v="1494"/>
    <n v="187"/>
    <n v="1"/>
    <n v="0"/>
    <n v="2827"/>
    <n v="291"/>
    <n v="3"/>
    <n v="353"/>
    <n v="37"/>
  </r>
  <r>
    <d v="2003-10-01T00:00:00"/>
    <x v="13"/>
    <x v="17"/>
    <n v="2149"/>
    <n v="217"/>
    <n v="0"/>
    <n v="0"/>
    <n v="1833"/>
    <n v="198"/>
    <n v="3"/>
    <n v="410"/>
    <n v="78"/>
  </r>
  <r>
    <d v="2003-10-02T00:00:00"/>
    <x v="14"/>
    <x v="17"/>
    <n v="1988"/>
    <n v="151"/>
    <n v="0"/>
    <n v="0"/>
    <n v="1761"/>
    <n v="200"/>
    <n v="7"/>
    <n v="659"/>
    <n v="44"/>
  </r>
  <r>
    <d v="2003-10-03T00:00:00"/>
    <x v="15"/>
    <x v="17"/>
    <n v="2474"/>
    <n v="223"/>
    <n v="1"/>
    <n v="1"/>
    <n v="2483"/>
    <n v="339"/>
    <n v="7"/>
    <n v="649"/>
    <n v="38"/>
  </r>
  <r>
    <d v="2003-10-04T00:00:00"/>
    <x v="16"/>
    <x v="17"/>
    <n v="2747"/>
    <n v="163"/>
    <n v="0"/>
    <n v="3"/>
    <n v="2517"/>
    <n v="286"/>
    <n v="3"/>
    <n v="465"/>
    <n v="11"/>
  </r>
  <r>
    <d v="2003-10-05T00:00:00"/>
    <x v="17"/>
    <x v="17"/>
    <n v="2302"/>
    <n v="119"/>
    <n v="0"/>
    <n v="1"/>
    <n v="2290"/>
    <n v="284"/>
    <n v="5"/>
    <n v="401"/>
    <n v="12"/>
  </r>
  <r>
    <d v="2003-10-06T00:00:00"/>
    <x v="18"/>
    <x v="17"/>
    <n v="2610"/>
    <n v="69"/>
    <n v="0"/>
    <n v="3"/>
    <n v="707"/>
    <n v="91"/>
    <n v="3"/>
    <n v="430"/>
    <n v="11"/>
  </r>
  <r>
    <d v="2003-10-07T00:00:00"/>
    <x v="19"/>
    <x v="17"/>
    <n v="1084"/>
    <n v="34"/>
    <n v="0"/>
    <n v="0"/>
    <n v="449"/>
    <n v="20"/>
    <n v="0"/>
    <n v="126"/>
    <n v="4"/>
  </r>
  <r>
    <d v="2003-10-08T00:00:00"/>
    <x v="20"/>
    <x v="17"/>
    <n v="1382"/>
    <n v="68"/>
    <n v="1"/>
    <n v="11"/>
    <n v="2270"/>
    <n v="189"/>
    <n v="2"/>
    <n v="123"/>
    <n v="5"/>
  </r>
  <r>
    <d v="2003-10-09T00:00:00"/>
    <x v="21"/>
    <x v="17"/>
    <n v="2862"/>
    <n v="133"/>
    <n v="0"/>
    <n v="9"/>
    <n v="1922"/>
    <n v="201"/>
    <n v="3"/>
    <n v="309"/>
    <n v="23"/>
  </r>
  <r>
    <d v="2003-10-10T00:00:00"/>
    <x v="22"/>
    <x v="17"/>
    <n v="2110"/>
    <n v="125"/>
    <n v="0"/>
    <n v="1"/>
    <n v="1189"/>
    <n v="156"/>
    <n v="11"/>
    <n v="445"/>
    <n v="30"/>
  </r>
  <r>
    <d v="2003-10-11T00:00:00"/>
    <x v="23"/>
    <x v="17"/>
    <n v="662"/>
    <n v="52"/>
    <n v="0"/>
    <n v="1"/>
    <n v="497"/>
    <n v="70"/>
    <n v="12"/>
    <n v="664"/>
    <n v="38"/>
  </r>
  <r>
    <d v="2003-10-12T00:00:00"/>
    <x v="24"/>
    <x v="17"/>
    <n v="1019"/>
    <n v="12"/>
    <n v="0"/>
    <n v="1"/>
    <n v="589"/>
    <n v="112"/>
    <n v="0"/>
    <n v="157"/>
    <n v="0"/>
  </r>
  <r>
    <d v="2003-10-13T00:00:00"/>
    <x v="25"/>
    <x v="17"/>
    <n v="887"/>
    <n v="29"/>
    <n v="0"/>
    <n v="1"/>
    <n v="131"/>
    <n v="22"/>
    <n v="3"/>
    <n v="567"/>
    <n v="2"/>
  </r>
  <r>
    <d v="2003-10-14T00:00:00"/>
    <x v="26"/>
    <x v="17"/>
    <n v="374"/>
    <n v="7"/>
    <n v="0"/>
    <n v="0"/>
    <n v="92"/>
    <n v="12"/>
    <n v="4"/>
    <n v="338"/>
    <n v="5"/>
  </r>
  <r>
    <d v="2003-10-15T00:00:00"/>
    <x v="27"/>
    <x v="17"/>
    <n v="402"/>
    <n v="26"/>
    <n v="0"/>
    <n v="0"/>
    <n v="143"/>
    <n v="38"/>
    <n v="4"/>
    <n v="781"/>
    <n v="9"/>
  </r>
  <r>
    <d v="2003-10-16T00:00:00"/>
    <x v="28"/>
    <x v="17"/>
    <n v="103.5"/>
    <n v="13.5"/>
    <n v="0"/>
    <n v="0"/>
    <n v="151.5"/>
    <n v="18"/>
    <n v="1.5"/>
    <n v="106.5"/>
    <n v="1.5"/>
  </r>
  <r>
    <d v="2003-10-17T00:00:00"/>
    <x v="29"/>
    <x v="17"/>
    <n v="51.75"/>
    <n v="6.75"/>
    <n v="0"/>
    <n v="0"/>
    <n v="75.75"/>
    <n v="9"/>
    <n v="0.75"/>
    <n v="53.25"/>
    <n v="0.75"/>
  </r>
  <r>
    <d v="2003-10-18T00:00:00"/>
    <x v="30"/>
    <x v="17"/>
    <n v="0"/>
    <n v="0"/>
    <n v="0"/>
    <n v="0"/>
    <n v="0"/>
    <n v="0"/>
    <n v="0"/>
    <n v="0"/>
    <n v="0"/>
  </r>
  <r>
    <d v="2003-10-19T00:00:00"/>
    <x v="31"/>
    <x v="17"/>
    <n v="0"/>
    <n v="0"/>
    <n v="0"/>
    <n v="0"/>
    <n v="0"/>
    <n v="0"/>
    <n v="0"/>
    <n v="0"/>
    <n v="0"/>
  </r>
  <r>
    <d v="2003-10-20T00:00:00"/>
    <x v="32"/>
    <x v="17"/>
    <n v="0"/>
    <n v="0"/>
    <n v="0"/>
    <n v="0"/>
    <n v="0"/>
    <n v="0"/>
    <n v="0"/>
    <n v="0"/>
    <n v="0"/>
  </r>
  <r>
    <d v="2003-10-21T00:00:00"/>
    <x v="33"/>
    <x v="17"/>
    <n v="0"/>
    <n v="0"/>
    <n v="0"/>
    <n v="0"/>
    <n v="0"/>
    <n v="0"/>
    <n v="0"/>
    <n v="0"/>
    <n v="0"/>
  </r>
  <r>
    <d v="2003-10-22T00:00:00"/>
    <x v="34"/>
    <x v="17"/>
    <n v="0"/>
    <n v="0"/>
    <n v="0"/>
    <n v="0"/>
    <n v="0"/>
    <n v="0"/>
    <n v="0"/>
    <n v="0"/>
    <n v="0"/>
  </r>
  <r>
    <d v="2003-10-23T00:00:00"/>
    <x v="35"/>
    <x v="17"/>
    <n v="0"/>
    <n v="0"/>
    <n v="0"/>
    <n v="0"/>
    <n v="0"/>
    <n v="0"/>
    <n v="0"/>
    <n v="0"/>
    <n v="0"/>
  </r>
  <r>
    <d v="2003-10-24T00:00:00"/>
    <x v="36"/>
    <x v="17"/>
    <n v="0"/>
    <n v="0"/>
    <n v="0"/>
    <n v="0"/>
    <n v="0"/>
    <n v="0"/>
    <n v="0"/>
    <n v="0"/>
    <n v="0"/>
  </r>
  <r>
    <d v="2003-10-25T00:00:00"/>
    <x v="37"/>
    <x v="17"/>
    <n v="114"/>
    <n v="4.25"/>
    <n v="0"/>
    <n v="1"/>
    <n v="118.25"/>
    <n v="7.5"/>
    <n v="1.75"/>
    <n v="7"/>
    <n v="0"/>
  </r>
  <r>
    <d v="2003-10-26T00:00:00"/>
    <x v="38"/>
    <x v="17"/>
    <n v="228"/>
    <n v="8.5"/>
    <n v="0"/>
    <n v="2"/>
    <n v="236.5"/>
    <n v="15"/>
    <n v="3.5"/>
    <n v="14"/>
    <n v="0"/>
  </r>
  <r>
    <d v="2003-10-27T00:00:00"/>
    <x v="39"/>
    <x v="17"/>
    <n v="342"/>
    <n v="12.75"/>
    <n v="0"/>
    <n v="3"/>
    <n v="354.75"/>
    <n v="22.5"/>
    <n v="5.25"/>
    <n v="21"/>
    <n v="0"/>
  </r>
  <r>
    <d v="2003-10-28T00:00:00"/>
    <x v="40"/>
    <x v="17"/>
    <n v="456"/>
    <n v="17"/>
    <n v="0"/>
    <n v="4"/>
    <n v="473"/>
    <n v="30"/>
    <n v="7"/>
    <n v="28"/>
    <n v="0"/>
  </r>
  <r>
    <d v="2003-10-29T00:00:00"/>
    <x v="41"/>
    <x v="17"/>
    <n v="462"/>
    <n v="29"/>
    <n v="0"/>
    <n v="5"/>
    <n v="614"/>
    <n v="34"/>
    <n v="2"/>
    <n v="25"/>
    <n v="0"/>
  </r>
  <r>
    <d v="2003-10-30T00:00:00"/>
    <x v="42"/>
    <x v="17"/>
    <n v="318"/>
    <n v="27"/>
    <n v="0"/>
    <n v="7"/>
    <n v="452"/>
    <n v="44"/>
    <n v="4"/>
    <n v="32"/>
    <n v="0"/>
  </r>
  <r>
    <d v="2003-10-31T00:00:00"/>
    <x v="43"/>
    <x v="17"/>
    <n v="235"/>
    <n v="29"/>
    <n v="0"/>
    <n v="18"/>
    <n v="597"/>
    <n v="58"/>
    <n v="3"/>
    <n v="38"/>
    <n v="0"/>
  </r>
  <r>
    <d v="2003-11-01T00:00:00"/>
    <x v="44"/>
    <x v="17"/>
    <n v="54"/>
    <n v="4"/>
    <n v="0"/>
    <n v="17"/>
    <n v="501"/>
    <n v="52"/>
    <n v="3"/>
    <n v="17"/>
    <n v="1"/>
  </r>
  <r>
    <d v="2003-11-02T00:00:00"/>
    <x v="45"/>
    <x v="17"/>
    <n v="42"/>
    <n v="7"/>
    <n v="0"/>
    <n v="21"/>
    <n v="275"/>
    <n v="2"/>
    <n v="2"/>
    <n v="15"/>
    <n v="0"/>
  </r>
  <r>
    <d v="2003-11-03T00:00:00"/>
    <x v="46"/>
    <x v="17"/>
    <n v="33"/>
    <n v="14"/>
    <n v="0"/>
    <n v="65"/>
    <n v="216"/>
    <n v="35"/>
    <n v="1"/>
    <n v="21"/>
    <n v="0"/>
  </r>
  <r>
    <d v="2003-11-04T00:00:00"/>
    <x v="47"/>
    <x v="17"/>
    <n v="9"/>
    <n v="6"/>
    <n v="0"/>
    <n v="16"/>
    <n v="89"/>
    <n v="24"/>
    <n v="0"/>
    <n v="12"/>
    <n v="0"/>
  </r>
  <r>
    <d v="2003-11-05T00:00:00"/>
    <x v="48"/>
    <x v="17"/>
    <n v="12"/>
    <n v="16"/>
    <n v="0"/>
    <n v="24"/>
    <n v="71"/>
    <n v="1"/>
    <n v="0"/>
    <n v="14"/>
    <n v="0"/>
  </r>
  <r>
    <d v="2003-11-06T00:00:00"/>
    <x v="49"/>
    <x v="17"/>
    <n v="4"/>
    <n v="5"/>
    <n v="0"/>
    <n v="4"/>
    <n v="26"/>
    <n v="0"/>
    <n v="0"/>
    <n v="8"/>
    <n v="0"/>
  </r>
  <r>
    <d v="2003-11-07T00:00:00"/>
    <x v="50"/>
    <x v="17"/>
    <m/>
    <m/>
    <m/>
    <m/>
    <m/>
    <m/>
    <m/>
    <m/>
    <m/>
  </r>
  <r>
    <d v="2003-11-08T00:00:00"/>
    <x v="51"/>
    <x v="17"/>
    <m/>
    <m/>
    <m/>
    <m/>
    <m/>
    <m/>
    <m/>
    <m/>
    <m/>
  </r>
  <r>
    <d v="2003-11-09T00:00:00"/>
    <x v="52"/>
    <x v="17"/>
    <m/>
    <m/>
    <m/>
    <m/>
    <m/>
    <m/>
    <m/>
    <m/>
    <m/>
  </r>
  <r>
    <d v="2003-11-10T00:00:00"/>
    <x v="53"/>
    <x v="17"/>
    <m/>
    <m/>
    <m/>
    <m/>
    <m/>
    <m/>
    <m/>
    <m/>
    <m/>
  </r>
  <r>
    <d v="2003-11-11T00:00:00"/>
    <x v="54"/>
    <x v="17"/>
    <m/>
    <m/>
    <m/>
    <m/>
    <m/>
    <m/>
    <m/>
    <m/>
    <m/>
  </r>
  <r>
    <d v="2003-11-12T00:00:00"/>
    <x v="55"/>
    <x v="17"/>
    <m/>
    <m/>
    <m/>
    <m/>
    <m/>
    <m/>
    <m/>
    <m/>
    <m/>
  </r>
  <r>
    <d v="2003-11-13T00:00:00"/>
    <x v="56"/>
    <x v="17"/>
    <m/>
    <m/>
    <m/>
    <m/>
    <m/>
    <m/>
    <m/>
    <m/>
    <m/>
  </r>
  <r>
    <d v="2003-11-14T00:00:00"/>
    <x v="57"/>
    <x v="17"/>
    <m/>
    <m/>
    <m/>
    <m/>
    <m/>
    <m/>
    <m/>
    <m/>
    <m/>
  </r>
  <r>
    <d v="2003-11-15T00:00:00"/>
    <x v="58"/>
    <x v="17"/>
    <m/>
    <m/>
    <m/>
    <m/>
    <m/>
    <m/>
    <m/>
    <m/>
    <m/>
  </r>
  <r>
    <d v="2004-09-01T00:00:00"/>
    <x v="80"/>
    <x v="18"/>
    <m/>
    <m/>
    <m/>
    <m/>
    <m/>
    <m/>
    <m/>
    <m/>
    <m/>
  </r>
  <r>
    <d v="2004-09-02T00:00:00"/>
    <x v="75"/>
    <x v="18"/>
    <m/>
    <m/>
    <m/>
    <m/>
    <m/>
    <m/>
    <m/>
    <m/>
    <m/>
  </r>
  <r>
    <d v="2004-09-03T00:00:00"/>
    <x v="76"/>
    <x v="18"/>
    <m/>
    <m/>
    <m/>
    <m/>
    <m/>
    <m/>
    <m/>
    <m/>
    <m/>
  </r>
  <r>
    <d v="2004-09-04T00:00:00"/>
    <x v="77"/>
    <x v="18"/>
    <m/>
    <m/>
    <m/>
    <m/>
    <m/>
    <m/>
    <m/>
    <m/>
    <m/>
  </r>
  <r>
    <d v="2004-09-05T00:00:00"/>
    <x v="78"/>
    <x v="18"/>
    <m/>
    <m/>
    <m/>
    <m/>
    <m/>
    <m/>
    <m/>
    <m/>
    <m/>
  </r>
  <r>
    <d v="2004-09-06T00:00:00"/>
    <x v="79"/>
    <x v="18"/>
    <m/>
    <m/>
    <m/>
    <m/>
    <m/>
    <m/>
    <m/>
    <m/>
    <m/>
  </r>
  <r>
    <d v="2004-09-07T00:00:00"/>
    <x v="71"/>
    <x v="18"/>
    <m/>
    <m/>
    <m/>
    <m/>
    <m/>
    <m/>
    <m/>
    <m/>
    <m/>
  </r>
  <r>
    <d v="2004-09-08T00:00:00"/>
    <x v="72"/>
    <x v="18"/>
    <m/>
    <m/>
    <m/>
    <m/>
    <m/>
    <m/>
    <m/>
    <n v="70391"/>
    <n v="5475"/>
  </r>
  <r>
    <d v="2004-09-09T00:00:00"/>
    <x v="73"/>
    <x v="18"/>
    <n v="3512"/>
    <n v="6"/>
    <n v="0"/>
    <n v="0"/>
    <n v="2947"/>
    <n v="112"/>
    <n v="159"/>
    <n v="6099"/>
    <n v="1"/>
  </r>
  <r>
    <d v="2004-09-09T00:00:00"/>
    <x v="73"/>
    <x v="18"/>
    <n v="573"/>
    <n v="72"/>
    <n v="0"/>
    <n v="0"/>
    <n v="241"/>
    <n v="40"/>
    <n v="1"/>
    <n v="379"/>
    <n v="16"/>
  </r>
  <r>
    <d v="2004-09-10T00:00:00"/>
    <x v="74"/>
    <x v="18"/>
    <n v="574"/>
    <n v="80"/>
    <n v="0"/>
    <n v="0"/>
    <n v="378"/>
    <n v="25"/>
    <n v="6"/>
    <n v="1030"/>
    <n v="31"/>
  </r>
  <r>
    <d v="2004-09-11T00:00:00"/>
    <x v="68"/>
    <x v="18"/>
    <n v="4713"/>
    <n v="313"/>
    <n v="0"/>
    <n v="0"/>
    <n v="5361"/>
    <n v="160"/>
    <n v="2"/>
    <n v="1424"/>
    <n v="28"/>
  </r>
  <r>
    <d v="2004-09-12T00:00:00"/>
    <x v="69"/>
    <x v="18"/>
    <n v="3748"/>
    <n v="300"/>
    <n v="0"/>
    <n v="1"/>
    <n v="3466"/>
    <n v="206"/>
    <n v="12"/>
    <n v="2202"/>
    <n v="79"/>
  </r>
  <r>
    <d v="2004-09-13T00:00:00"/>
    <x v="70"/>
    <x v="18"/>
    <n v="753"/>
    <n v="46"/>
    <n v="0"/>
    <n v="0"/>
    <n v="360"/>
    <n v="17"/>
    <n v="3"/>
    <n v="1832"/>
    <n v="50"/>
  </r>
  <r>
    <d v="2004-09-14T00:00:00"/>
    <x v="67"/>
    <x v="18"/>
    <n v="244"/>
    <n v="51"/>
    <n v="0"/>
    <n v="0"/>
    <n v="161"/>
    <n v="12"/>
    <n v="5"/>
    <n v="3083"/>
    <n v="51"/>
  </r>
  <r>
    <d v="2004-09-15T00:00:00"/>
    <x v="63"/>
    <x v="18"/>
    <n v="468"/>
    <n v="47"/>
    <n v="0"/>
    <n v="0"/>
    <n v="243"/>
    <n v="11"/>
    <n v="9"/>
    <n v="3830"/>
    <n v="125"/>
  </r>
  <r>
    <d v="2004-09-16T00:00:00"/>
    <x v="64"/>
    <x v="18"/>
    <n v="149"/>
    <n v="26"/>
    <n v="0"/>
    <n v="1"/>
    <n v="93"/>
    <n v="4"/>
    <n v="0"/>
    <n v="3665"/>
    <n v="108"/>
  </r>
  <r>
    <d v="2004-09-17T00:00:00"/>
    <x v="65"/>
    <x v="18"/>
    <n v="230"/>
    <n v="50"/>
    <n v="0"/>
    <n v="0"/>
    <n v="109"/>
    <n v="0"/>
    <n v="3"/>
    <n v="4690"/>
    <n v="121"/>
  </r>
  <r>
    <d v="2004-09-18T00:00:00"/>
    <x v="0"/>
    <x v="18"/>
    <n v="212"/>
    <n v="70"/>
    <n v="0"/>
    <n v="0"/>
    <n v="192"/>
    <n v="7"/>
    <n v="1"/>
    <n v="6023"/>
    <n v="105"/>
  </r>
  <r>
    <d v="2004-09-19T00:00:00"/>
    <x v="1"/>
    <x v="18"/>
    <n v="230"/>
    <n v="39"/>
    <n v="0"/>
    <n v="0"/>
    <n v="123"/>
    <n v="5"/>
    <n v="3"/>
    <n v="6953"/>
    <n v="178"/>
  </r>
  <r>
    <d v="2004-09-20T00:00:00"/>
    <x v="2"/>
    <x v="18"/>
    <n v="381"/>
    <n v="86"/>
    <n v="0"/>
    <n v="0"/>
    <n v="153"/>
    <n v="11"/>
    <n v="4"/>
    <n v="7411"/>
    <n v="251"/>
  </r>
  <r>
    <d v="2004-09-21T00:00:00"/>
    <x v="3"/>
    <x v="18"/>
    <n v="551"/>
    <n v="126"/>
    <n v="0"/>
    <n v="1"/>
    <n v="221"/>
    <n v="17"/>
    <n v="0"/>
    <n v="7145"/>
    <n v="205"/>
  </r>
  <r>
    <d v="2004-09-22T00:00:00"/>
    <x v="4"/>
    <x v="18"/>
    <n v="478"/>
    <n v="127"/>
    <n v="0"/>
    <n v="0"/>
    <n v="173"/>
    <n v="9"/>
    <n v="3"/>
    <n v="5187"/>
    <n v="222"/>
  </r>
  <r>
    <d v="2004-09-23T00:00:00"/>
    <x v="5"/>
    <x v="18"/>
    <n v="459"/>
    <n v="139"/>
    <n v="0"/>
    <n v="0"/>
    <n v="186"/>
    <n v="14"/>
    <n v="2"/>
    <n v="5181"/>
    <n v="171"/>
  </r>
  <r>
    <d v="2004-09-24T00:00:00"/>
    <x v="6"/>
    <x v="18"/>
    <n v="390"/>
    <n v="127"/>
    <n v="0"/>
    <n v="0"/>
    <n v="143"/>
    <n v="1"/>
    <n v="0"/>
    <n v="3379"/>
    <n v="114"/>
  </r>
  <r>
    <d v="2004-09-25T00:00:00"/>
    <x v="7"/>
    <x v="18"/>
    <n v="616"/>
    <n v="251"/>
    <n v="0"/>
    <n v="0"/>
    <n v="220"/>
    <n v="17"/>
    <n v="6"/>
    <n v="3734"/>
    <n v="122"/>
  </r>
  <r>
    <d v="2004-09-26T00:00:00"/>
    <x v="8"/>
    <x v="18"/>
    <n v="629"/>
    <n v="289"/>
    <n v="0"/>
    <n v="0"/>
    <n v="178"/>
    <n v="14"/>
    <n v="6"/>
    <n v="3096"/>
    <n v="90"/>
  </r>
  <r>
    <d v="2004-09-27T00:00:00"/>
    <x v="9"/>
    <x v="18"/>
    <n v="879"/>
    <n v="291"/>
    <n v="0"/>
    <n v="0"/>
    <n v="292"/>
    <n v="26"/>
    <n v="7"/>
    <n v="2854"/>
    <n v="124"/>
  </r>
  <r>
    <d v="2004-09-28T00:00:00"/>
    <x v="10"/>
    <x v="18"/>
    <n v="1000"/>
    <n v="363"/>
    <n v="0"/>
    <n v="0"/>
    <n v="371"/>
    <n v="23"/>
    <n v="4"/>
    <n v="2077"/>
    <n v="100"/>
  </r>
  <r>
    <d v="2004-09-29T00:00:00"/>
    <x v="11"/>
    <x v="18"/>
    <n v="1113"/>
    <n v="420"/>
    <n v="1"/>
    <n v="0"/>
    <n v="656"/>
    <n v="44"/>
    <n v="4"/>
    <n v="1686"/>
    <n v="87"/>
  </r>
  <r>
    <d v="2004-09-30T00:00:00"/>
    <x v="12"/>
    <x v="18"/>
    <n v="949"/>
    <n v="359"/>
    <n v="0"/>
    <n v="0"/>
    <n v="1083"/>
    <n v="79"/>
    <n v="4"/>
    <n v="1312"/>
    <n v="78"/>
  </r>
  <r>
    <d v="2004-10-01T00:00:00"/>
    <x v="13"/>
    <x v="18"/>
    <n v="808"/>
    <n v="238"/>
    <n v="0"/>
    <n v="0"/>
    <n v="916"/>
    <n v="42"/>
    <n v="1"/>
    <n v="1191"/>
    <n v="38"/>
  </r>
  <r>
    <d v="2004-10-02T00:00:00"/>
    <x v="14"/>
    <x v="18"/>
    <n v="600"/>
    <n v="219"/>
    <n v="0"/>
    <n v="0"/>
    <n v="483"/>
    <n v="11"/>
    <n v="4"/>
    <n v="1032"/>
    <n v="57"/>
  </r>
  <r>
    <d v="2004-10-03T00:00:00"/>
    <x v="15"/>
    <x v="18"/>
    <n v="650"/>
    <n v="246"/>
    <n v="0"/>
    <n v="0"/>
    <n v="548"/>
    <n v="14"/>
    <n v="8"/>
    <n v="953"/>
    <n v="42"/>
  </r>
  <r>
    <d v="2004-10-04T00:00:00"/>
    <x v="16"/>
    <x v="18"/>
    <n v="798"/>
    <n v="266"/>
    <n v="0"/>
    <n v="0"/>
    <n v="668"/>
    <n v="31"/>
    <n v="3"/>
    <n v="923"/>
    <n v="57"/>
  </r>
  <r>
    <d v="2004-10-05T00:00:00"/>
    <x v="17"/>
    <x v="18"/>
    <n v="432"/>
    <n v="137"/>
    <n v="0"/>
    <n v="1"/>
    <n v="1094"/>
    <n v="43"/>
    <n v="3"/>
    <n v="656"/>
    <n v="33"/>
  </r>
  <r>
    <d v="2004-10-06T00:00:00"/>
    <x v="18"/>
    <x v="18"/>
    <n v="1109"/>
    <n v="373"/>
    <n v="0"/>
    <n v="0"/>
    <n v="2267"/>
    <n v="107"/>
    <n v="4"/>
    <n v="902"/>
    <n v="52"/>
  </r>
  <r>
    <d v="2004-10-07T00:00:00"/>
    <x v="19"/>
    <x v="18"/>
    <n v="886"/>
    <n v="197"/>
    <n v="0"/>
    <n v="5"/>
    <n v="2874"/>
    <n v="123"/>
    <n v="4"/>
    <n v="739"/>
    <n v="38"/>
  </r>
  <r>
    <d v="2004-10-08T00:00:00"/>
    <x v="20"/>
    <x v="18"/>
    <n v="789"/>
    <n v="103"/>
    <n v="0"/>
    <n v="5"/>
    <n v="4478"/>
    <n v="169"/>
    <n v="7"/>
    <n v="1023"/>
    <n v="112"/>
  </r>
  <r>
    <d v="2004-10-09T00:00:00"/>
    <x v="21"/>
    <x v="18"/>
    <n v="780"/>
    <n v="106"/>
    <n v="0"/>
    <n v="3"/>
    <n v="1253"/>
    <n v="40"/>
    <n v="1"/>
    <n v="1363"/>
    <n v="72"/>
  </r>
  <r>
    <d v="2004-10-10T00:00:00"/>
    <x v="22"/>
    <x v="18"/>
    <n v="437"/>
    <n v="84"/>
    <n v="0"/>
    <n v="2"/>
    <n v="1027"/>
    <n v="29"/>
    <n v="3"/>
    <n v="933"/>
    <n v="44"/>
  </r>
  <r>
    <d v="2004-10-11T00:00:00"/>
    <x v="23"/>
    <x v="18"/>
    <n v="340"/>
    <n v="56"/>
    <n v="0"/>
    <n v="5"/>
    <n v="1038"/>
    <n v="42"/>
    <n v="5"/>
    <n v="632"/>
    <n v="29"/>
  </r>
  <r>
    <d v="2004-10-12T00:00:00"/>
    <x v="24"/>
    <x v="18"/>
    <n v="478"/>
    <n v="94"/>
    <n v="0"/>
    <n v="5"/>
    <n v="1786"/>
    <n v="68"/>
    <n v="14"/>
    <n v="753"/>
    <n v="31"/>
  </r>
  <r>
    <d v="2004-10-13T00:00:00"/>
    <x v="25"/>
    <x v="18"/>
    <n v="660"/>
    <n v="79"/>
    <n v="0"/>
    <n v="1"/>
    <n v="2080"/>
    <n v="87"/>
    <n v="12"/>
    <n v="1071"/>
    <n v="29"/>
  </r>
  <r>
    <d v="2004-10-14T00:00:00"/>
    <x v="26"/>
    <x v="18"/>
    <n v="893"/>
    <n v="68"/>
    <n v="0"/>
    <n v="2"/>
    <n v="3309"/>
    <n v="126"/>
    <n v="7"/>
    <n v="1342"/>
    <n v="55"/>
  </r>
  <r>
    <d v="2004-10-15T00:00:00"/>
    <x v="27"/>
    <x v="18"/>
    <n v="390"/>
    <n v="37"/>
    <n v="0"/>
    <n v="1"/>
    <n v="2393"/>
    <n v="81"/>
    <n v="2"/>
    <n v="690"/>
    <n v="23"/>
  </r>
  <r>
    <d v="2004-10-16T00:00:00"/>
    <x v="28"/>
    <x v="18"/>
    <n v="666"/>
    <n v="72"/>
    <n v="0"/>
    <n v="2"/>
    <n v="3546"/>
    <n v="181"/>
    <n v="0"/>
    <n v="1249"/>
    <n v="28"/>
  </r>
  <r>
    <d v="2004-10-17T00:00:00"/>
    <x v="29"/>
    <x v="18"/>
    <n v="209"/>
    <n v="29"/>
    <n v="0"/>
    <n v="0"/>
    <n v="977"/>
    <n v="26"/>
    <n v="1"/>
    <n v="493"/>
    <n v="8"/>
  </r>
  <r>
    <d v="2004-10-18T00:00:00"/>
    <x v="30"/>
    <x v="18"/>
    <n v="141"/>
    <n v="24"/>
    <n v="0"/>
    <n v="1"/>
    <n v="1019"/>
    <n v="12"/>
    <n v="1"/>
    <n v="256"/>
    <n v="11"/>
  </r>
  <r>
    <d v="2004-10-19T00:00:00"/>
    <x v="31"/>
    <x v="18"/>
    <n v="160"/>
    <n v="24"/>
    <n v="0"/>
    <n v="3"/>
    <n v="1713"/>
    <n v="28"/>
    <n v="3"/>
    <n v="395"/>
    <n v="10"/>
  </r>
  <r>
    <d v="2004-10-20T00:00:00"/>
    <x v="32"/>
    <x v="18"/>
    <n v="424"/>
    <n v="30"/>
    <n v="0"/>
    <n v="0"/>
    <n v="968"/>
    <n v="20"/>
    <n v="3"/>
    <n v="467"/>
    <n v="21"/>
  </r>
  <r>
    <d v="2004-10-21T00:00:00"/>
    <x v="33"/>
    <x v="18"/>
    <n v="159"/>
    <n v="16"/>
    <n v="0"/>
    <n v="1"/>
    <n v="1299"/>
    <n v="41"/>
    <n v="4"/>
    <n v="207"/>
    <n v="9"/>
  </r>
  <r>
    <d v="2004-10-22T00:00:00"/>
    <x v="34"/>
    <x v="18"/>
    <n v="31"/>
    <n v="3"/>
    <n v="0"/>
    <n v="1"/>
    <n v="1180"/>
    <n v="13"/>
    <n v="2"/>
    <n v="31"/>
    <n v="1"/>
  </r>
  <r>
    <d v="2004-10-23T00:00:00"/>
    <x v="35"/>
    <x v="18"/>
    <n v="46"/>
    <n v="6"/>
    <n v="0"/>
    <n v="2"/>
    <n v="1085"/>
    <n v="25"/>
    <n v="0"/>
    <n v="60"/>
    <n v="2"/>
  </r>
  <r>
    <d v="2004-10-24T00:00:00"/>
    <x v="36"/>
    <x v="18"/>
    <n v="56"/>
    <n v="9"/>
    <n v="0"/>
    <n v="1"/>
    <n v="1321"/>
    <n v="47"/>
    <n v="1"/>
    <n v="59"/>
    <n v="0"/>
  </r>
  <r>
    <d v="2004-10-25T00:00:00"/>
    <x v="37"/>
    <x v="18"/>
    <n v="9"/>
    <n v="0"/>
    <n v="0"/>
    <n v="0"/>
    <n v="173"/>
    <n v="1"/>
    <n v="0"/>
    <n v="32"/>
    <n v="0"/>
  </r>
  <r>
    <d v="2004-10-26T00:00:00"/>
    <x v="38"/>
    <x v="18"/>
    <n v="315"/>
    <n v="14"/>
    <n v="0"/>
    <n v="1"/>
    <n v="827"/>
    <n v="24"/>
    <n v="0"/>
    <n v="249"/>
    <n v="6"/>
  </r>
  <r>
    <d v="2004-10-27T00:00:00"/>
    <x v="39"/>
    <x v="18"/>
    <n v="260"/>
    <n v="12"/>
    <n v="0"/>
    <n v="1"/>
    <n v="658"/>
    <n v="17"/>
    <n v="1"/>
    <n v="311"/>
    <n v="5"/>
  </r>
  <r>
    <d v="2004-10-28T00:00:00"/>
    <x v="40"/>
    <x v="18"/>
    <n v="150"/>
    <n v="15"/>
    <n v="0"/>
    <n v="2"/>
    <n v="1305"/>
    <n v="11"/>
    <n v="1"/>
    <n v="123"/>
    <n v="3"/>
  </r>
  <r>
    <d v="2004-10-29T00:00:00"/>
    <x v="41"/>
    <x v="18"/>
    <n v="65"/>
    <n v="6"/>
    <n v="0"/>
    <n v="1"/>
    <n v="1171"/>
    <n v="33"/>
    <n v="4"/>
    <n v="108"/>
    <n v="9"/>
  </r>
  <r>
    <d v="2004-10-30T00:00:00"/>
    <x v="42"/>
    <x v="18"/>
    <n v="45"/>
    <n v="5"/>
    <n v="0"/>
    <n v="0"/>
    <n v="516"/>
    <n v="15"/>
    <n v="0"/>
    <n v="63"/>
    <n v="2"/>
  </r>
  <r>
    <d v="2004-10-31T00:00:00"/>
    <x v="43"/>
    <x v="18"/>
    <n v="62"/>
    <n v="8"/>
    <n v="0"/>
    <n v="5"/>
    <n v="675"/>
    <n v="20"/>
    <n v="2"/>
    <n v="72"/>
    <n v="0"/>
  </r>
  <r>
    <d v="2004-11-01T00:00:00"/>
    <x v="44"/>
    <x v="18"/>
    <n v="20"/>
    <n v="4"/>
    <n v="0"/>
    <n v="2"/>
    <n v="627"/>
    <n v="35"/>
    <n v="0"/>
    <n v="47"/>
    <n v="0"/>
  </r>
  <r>
    <d v="2004-11-02T00:00:00"/>
    <x v="45"/>
    <x v="18"/>
    <n v="3"/>
    <n v="2"/>
    <n v="0"/>
    <n v="1"/>
    <n v="384"/>
    <n v="9"/>
    <n v="0"/>
    <n v="34"/>
    <n v="2"/>
  </r>
  <r>
    <d v="2004-11-03T00:00:00"/>
    <x v="46"/>
    <x v="18"/>
    <n v="36"/>
    <n v="3"/>
    <n v="0"/>
    <n v="0"/>
    <n v="308"/>
    <n v="3"/>
    <n v="0"/>
    <n v="38"/>
    <n v="1"/>
  </r>
  <r>
    <d v="2004-11-04T00:00:00"/>
    <x v="47"/>
    <x v="18"/>
    <n v="58"/>
    <n v="18"/>
    <n v="0"/>
    <n v="1"/>
    <n v="367"/>
    <n v="8"/>
    <n v="0"/>
    <n v="82"/>
    <n v="0"/>
  </r>
  <r>
    <d v="2004-11-05T00:00:00"/>
    <x v="48"/>
    <x v="18"/>
    <n v="94"/>
    <n v="17"/>
    <n v="0"/>
    <n v="1"/>
    <n v="466"/>
    <n v="10"/>
    <n v="6"/>
    <n v="132"/>
    <n v="4"/>
  </r>
  <r>
    <d v="2004-11-06T00:00:00"/>
    <x v="49"/>
    <x v="18"/>
    <n v="39"/>
    <n v="9"/>
    <n v="0"/>
    <n v="3"/>
    <n v="341"/>
    <n v="28"/>
    <n v="3"/>
    <n v="182"/>
    <n v="26"/>
  </r>
  <r>
    <d v="2004-11-07T00:00:00"/>
    <x v="50"/>
    <x v="18"/>
    <n v="140"/>
    <n v="9"/>
    <n v="0"/>
    <n v="1"/>
    <n v="98"/>
    <n v="5"/>
    <n v="1"/>
    <n v="27"/>
    <n v="0"/>
  </r>
  <r>
    <d v="2004-11-08T00:00:00"/>
    <x v="51"/>
    <x v="18"/>
    <n v="420"/>
    <n v="19"/>
    <n v="0"/>
    <n v="0"/>
    <n v="40"/>
    <n v="1"/>
    <n v="4"/>
    <n v="26"/>
    <n v="0"/>
  </r>
  <r>
    <d v="2004-11-09T00:00:00"/>
    <x v="52"/>
    <x v="18"/>
    <n v="243"/>
    <n v="18"/>
    <n v="0"/>
    <n v="1"/>
    <n v="33"/>
    <n v="0"/>
    <n v="5"/>
    <n v="27"/>
    <n v="0"/>
  </r>
  <r>
    <d v="2004-11-10T00:00:00"/>
    <x v="53"/>
    <x v="18"/>
    <n v="145"/>
    <n v="9"/>
    <n v="0"/>
    <n v="0"/>
    <n v="51"/>
    <n v="2"/>
    <n v="1"/>
    <n v="64"/>
    <n v="3"/>
  </r>
  <r>
    <d v="2004-11-11T00:00:00"/>
    <x v="54"/>
    <x v="18"/>
    <n v="108"/>
    <n v="23"/>
    <n v="0"/>
    <n v="0"/>
    <n v="29"/>
    <n v="2"/>
    <n v="4"/>
    <n v="57"/>
    <n v="2"/>
  </r>
  <r>
    <d v="2004-11-12T00:00:00"/>
    <x v="55"/>
    <x v="18"/>
    <n v="50"/>
    <n v="16"/>
    <n v="0"/>
    <n v="0"/>
    <n v="28"/>
    <n v="1"/>
    <n v="1"/>
    <n v="75"/>
    <n v="3"/>
  </r>
  <r>
    <d v="2004-11-13T00:00:00"/>
    <x v="56"/>
    <x v="18"/>
    <n v="29"/>
    <n v="11"/>
    <n v="0"/>
    <n v="2"/>
    <n v="23"/>
    <n v="0"/>
    <n v="1"/>
    <n v="59"/>
    <n v="3"/>
  </r>
  <r>
    <d v="2004-11-14T00:00:00"/>
    <x v="57"/>
    <x v="18"/>
    <n v="6"/>
    <n v="5"/>
    <n v="0"/>
    <n v="0"/>
    <n v="16"/>
    <n v="2"/>
    <n v="3"/>
    <n v="177"/>
    <n v="2"/>
  </r>
  <r>
    <d v="2004-11-15T00:00:00"/>
    <x v="58"/>
    <x v="18"/>
    <m/>
    <m/>
    <m/>
    <m/>
    <m/>
    <m/>
    <m/>
    <m/>
    <m/>
  </r>
  <r>
    <d v="2004-11-16T00:00:00"/>
    <x v="59"/>
    <x v="18"/>
    <m/>
    <m/>
    <m/>
    <m/>
    <m/>
    <m/>
    <m/>
    <m/>
    <m/>
  </r>
  <r>
    <d v="2004-11-17T00:00:00"/>
    <x v="60"/>
    <x v="18"/>
    <m/>
    <m/>
    <m/>
    <m/>
    <m/>
    <m/>
    <m/>
    <m/>
    <m/>
  </r>
  <r>
    <d v="2004-11-18T00:00:00"/>
    <x v="61"/>
    <x v="18"/>
    <m/>
    <m/>
    <m/>
    <m/>
    <m/>
    <m/>
    <m/>
    <m/>
    <m/>
  </r>
  <r>
    <d v="2004-11-19T00:00:00"/>
    <x v="62"/>
    <x v="18"/>
    <m/>
    <m/>
    <m/>
    <m/>
    <m/>
    <m/>
    <m/>
    <m/>
    <m/>
  </r>
  <r>
    <d v="2004-11-20T00:00:00"/>
    <x v="66"/>
    <x v="18"/>
    <m/>
    <m/>
    <m/>
    <m/>
    <m/>
    <m/>
    <m/>
    <m/>
    <m/>
  </r>
  <r>
    <d v="2005-09-01T00:00:00"/>
    <x v="80"/>
    <x v="19"/>
    <m/>
    <m/>
    <m/>
    <m/>
    <m/>
    <m/>
    <m/>
    <m/>
    <m/>
  </r>
  <r>
    <d v="2005-09-02T00:00:00"/>
    <x v="75"/>
    <x v="19"/>
    <m/>
    <m/>
    <m/>
    <m/>
    <m/>
    <m/>
    <m/>
    <m/>
    <m/>
  </r>
  <r>
    <d v="2005-09-03T00:00:00"/>
    <x v="76"/>
    <x v="19"/>
    <m/>
    <m/>
    <m/>
    <m/>
    <m/>
    <m/>
    <m/>
    <m/>
    <m/>
  </r>
  <r>
    <d v="2005-09-04T00:00:00"/>
    <x v="77"/>
    <x v="19"/>
    <m/>
    <m/>
    <m/>
    <m/>
    <m/>
    <m/>
    <m/>
    <m/>
    <m/>
  </r>
  <r>
    <d v="2005-09-05T00:00:00"/>
    <x v="78"/>
    <x v="19"/>
    <m/>
    <m/>
    <m/>
    <m/>
    <m/>
    <m/>
    <m/>
    <m/>
    <m/>
  </r>
  <r>
    <d v="2005-09-06T00:00:00"/>
    <x v="79"/>
    <x v="19"/>
    <m/>
    <m/>
    <m/>
    <m/>
    <m/>
    <m/>
    <m/>
    <m/>
    <m/>
  </r>
  <r>
    <d v="2005-09-07T00:00:00"/>
    <x v="71"/>
    <x v="19"/>
    <n v="191"/>
    <n v="0"/>
    <n v="0"/>
    <n v="0"/>
    <n v="0"/>
    <n v="0"/>
    <n v="116"/>
    <n v="166948"/>
    <n v="12542"/>
  </r>
  <r>
    <d v="2005-09-08T00:00:00"/>
    <x v="72"/>
    <x v="19"/>
    <n v="727"/>
    <s v="                                                                                                                                                                                                                                                                                                                                                                                                                                                                                                                                                                                                                                                                                                                                                                                                                                                                                                                                                                                                                                                                                                                                                                                                                                                                                                                                                                                                                                                                                                                                                                                                                                                                                                                                                                                                                                                                                                                                                                                                                                                                                                                                                                                                                                                                                                                                                                                                                                                                                                                                                                                                                                                                                                                                                                                                                                                                                                                                                                                                                                                                                                                                                                                                                                                                                                                                                                                                                                                                                                                                                                                                                                                                                                                                                                                                                                                                                                                                                                                                                                                                                                                                                                                                                                                                                                                                                                                                                                                                                                                                                                                                                                                                                                                                                                                                                                                                                                                                                                                                                                                                                                                                                                                                                                                                                                                                                                                                                                                                                                                                                                                                                                                                                                                                                                                                                                                                                                                                                                                                                                                                                                                                                                                                                                                                                                                                                                                                                                                                                                                                                                                                                                                                                                                                                                                                                                                                                                                                                                                                                                                                                                                                                                                                                                                                                                                                                                                                                                                                                                                                                                                                                                                                                                                                                                                                                                                                                                                                                                                                                                                                                                                                                                                                                                                                                                                                                                                                                                                                                                                                                                                                                                                                                                                                                                                                                                                                                                                                                                                                                                                                                                                                                                                                                                                                                                                                                                                                                                                                                                                                                                                                                                                                                                                                                                                                                                                                                                                                                                                                                                                                                                                                                                                                                                                                                                                                                                                                                                                                                                                                                                                                                                                                                                                                                                                                                                                                                                                                                                                                                                                                                                                                                                                                                                                                                                                                                                                                                                                                                                                                                                                                                                                                                                                                                                                                                                                                                                                                                                                                                                                                                                                                                                                                                                                                                                                                                                                                                                                                                                                                                                                                                                                                                                                                                                                                                                                                                                                                                                                                                                                                                                                                                                                                                                                                                                                                                                                                                                                                                                                                                                                                                                                                                                                                                                                                                                                                                                                                                                                                                                                                                                                                                                                                                                                                                                                                                                                                                                                                                                                                                                                                                                                                                                                                                                                                                                                                                                                                                                                                                                                                                                                                                                                                                                                                                                                                                                                                                                                                                                                                                                                                                                                                                                                                                                                                                                                                                                                                                                                                                                                                                                                                                                                                                                                                                                                                                                                                                                                                                                                                                                                                                                                                                                                                                                                                                                                                                                                                                                                                                                                                                                                                                                                                                                                                                                                                                                                                                                                                                                                                                                                                                                                                                                                                                                                                                                                                                                                                                                                                                                                                                                                                                                                                                                                                                                                                                                                                                                                                                                                                                                                                                                                                                                                                                                                                                                                                                                                                                                                                                                                                                                                                                                                                                                                                                                                                                                                                                                                                                                                                                                                                                                                                                                                                                                                                                                                                                                                                                                                                                                                                                                                                                                                                                                                                                                                                                                                                                                                                                                                                                                                                                                                                                                                                                                                                                                                                                                                                                                                                                                                                                                                                                                                                                                                                                                                                                                                                                                                                                                                                                                                                                                                                                                                                                                                                                                                                                                                                                                                                                                                                                                                                                                                                                                                                                                                                                                                                                                                                                                                                                                                                                                                                                                                                                                                                                                                                                                                                                                                                                                                                                                                                                                                                                                                                                                                                                                                                                                                                                                                                                                                                                                                                                                                                                                                                                                                                                                                                                                                                                                                                                                                                                                                                                                                                                                                                                                                                                                                                                                                                                                                                                                                                                                                                                                                                                                                                                                                                                                                                                                                                                                                                                                                                                                                                                                                                                                                                                                                                                                                                                                                                                                                                                                                                                                                                                                                                                                                                                                                                                                                                                                                                                                                                                                                                                                                                                                                                                                                                                                                                                                                                                                                                                                                                                                                                                                                                                                                                                                                                                                                                                                                                                                                                                                                                                                                                                                                                                                                                                                                                                                                                                                                                                                                                                                                                                                                                                                                                                                                                                                                                                                                                                                                                                                                                                                                                                                                                                                                                                                                                                                                                                                                                                                                                                                                                                                                                                                                                                                                                                                                                                                                                                                                                                                                                                                                                                                                                                                                                                                                                                                                                                                                                                                                                                                                                                                                                                                                                                                                                                                                                                                                                                                                                                                                                                                                                                                                                                                                                                                                                                                                                                                                                                                                                                                                                                                                                                                                                                                                                                                                                                                                                                                                                                                                                                                                                                                                                                                                                                                                                                                                                                                                                                                                                                                                                                                                                                                                                                                                                                                                                                                                                                                                                                                                                                                                                                                                                                                                                                                                                                                                                                                                                                                                                                                                                                                                                                                                                                                                                                                                                                                                                                                                                                                                                                                                                                                                                                                                                                                                                                                                                                                                                                                                                                                                                                                                                                                                                                                                                                                                                                                                               "/>
    <n v="0"/>
    <n v="0"/>
    <n v="1747"/>
    <n v="74"/>
    <n v="172"/>
    <n v="4816"/>
    <n v="0"/>
  </r>
  <r>
    <d v="2005-09-08T00:00:00"/>
    <x v="72"/>
    <x v="19"/>
    <n v="190"/>
    <n v="10"/>
    <n v="0"/>
    <n v="0"/>
    <n v="185"/>
    <n v="54"/>
    <n v="3"/>
    <n v="461"/>
    <n v="10"/>
  </r>
  <r>
    <d v="2005-09-09T00:00:00"/>
    <x v="73"/>
    <x v="19"/>
    <n v="451"/>
    <n v="21"/>
    <n v="0"/>
    <n v="0"/>
    <n v="437"/>
    <n v="175"/>
    <n v="4"/>
    <n v="2899"/>
    <n v="28"/>
  </r>
  <r>
    <d v="2005-09-10T00:00:00"/>
    <x v="74"/>
    <x v="19"/>
    <n v="646"/>
    <n v="26"/>
    <n v="0"/>
    <n v="0"/>
    <n v="289"/>
    <n v="116"/>
    <n v="2"/>
    <n v="2786"/>
    <n v="31"/>
  </r>
  <r>
    <d v="2005-09-11T00:00:00"/>
    <x v="68"/>
    <x v="19"/>
    <n v="471"/>
    <n v="75"/>
    <n v="0"/>
    <n v="0"/>
    <n v="362"/>
    <n v="103"/>
    <n v="5"/>
    <n v="961"/>
    <n v="18"/>
  </r>
  <r>
    <d v="2005-09-12T00:00:00"/>
    <x v="69"/>
    <x v="19"/>
    <n v="725"/>
    <n v="84"/>
    <n v="0"/>
    <n v="0"/>
    <n v="291"/>
    <n v="120"/>
    <n v="1"/>
    <n v="988"/>
    <n v="11"/>
  </r>
  <r>
    <d v="2005-09-13T00:00:00"/>
    <x v="70"/>
    <x v="19"/>
    <n v="2150"/>
    <n v="93"/>
    <n v="0"/>
    <n v="0"/>
    <n v="415"/>
    <n v="135"/>
    <n v="1"/>
    <n v="304"/>
    <n v="15"/>
  </r>
  <r>
    <d v="2005-09-14T00:00:00"/>
    <x v="67"/>
    <x v="19"/>
    <n v="1744"/>
    <n v="38"/>
    <n v="0"/>
    <n v="0"/>
    <n v="400"/>
    <n v="193"/>
    <n v="6"/>
    <n v="261"/>
    <n v="2"/>
  </r>
  <r>
    <d v="2005-09-15T00:00:00"/>
    <x v="63"/>
    <x v="19"/>
    <n v="2161"/>
    <n v="48"/>
    <n v="0"/>
    <n v="0"/>
    <n v="300"/>
    <n v="121"/>
    <n v="5"/>
    <n v="121"/>
    <n v="0"/>
  </r>
  <r>
    <d v="2005-09-16T00:00:00"/>
    <x v="64"/>
    <x v="19"/>
    <n v="1510"/>
    <n v="33"/>
    <n v="0"/>
    <n v="0"/>
    <n v="287"/>
    <n v="111"/>
    <n v="3"/>
    <n v="75"/>
    <n v="1"/>
  </r>
  <r>
    <d v="2005-09-17T00:00:00"/>
    <x v="65"/>
    <x v="19"/>
    <n v="1768"/>
    <n v="47"/>
    <n v="0"/>
    <n v="0"/>
    <n v="407"/>
    <n v="167"/>
    <n v="1"/>
    <n v="39"/>
    <n v="2"/>
  </r>
  <r>
    <d v="2005-09-18T00:00:00"/>
    <x v="0"/>
    <x v="19"/>
    <n v="1856"/>
    <n v="65"/>
    <n v="0"/>
    <n v="0"/>
    <n v="404"/>
    <n v="222"/>
    <n v="0"/>
    <n v="26"/>
    <n v="0"/>
  </r>
  <r>
    <d v="2005-09-19T00:00:00"/>
    <x v="1"/>
    <x v="19"/>
    <n v="2017"/>
    <n v="93"/>
    <n v="0"/>
    <n v="0"/>
    <n v="468"/>
    <n v="202"/>
    <n v="6"/>
    <n v="17"/>
    <n v="2"/>
  </r>
  <r>
    <d v="2005-09-20T00:00:00"/>
    <x v="2"/>
    <x v="19"/>
    <n v="2012"/>
    <n v="105"/>
    <n v="0"/>
    <n v="0"/>
    <n v="723"/>
    <n v="217"/>
    <n v="3"/>
    <n v="8"/>
    <n v="3"/>
  </r>
  <r>
    <d v="2005-09-21T00:00:00"/>
    <x v="3"/>
    <x v="19"/>
    <n v="1748"/>
    <n v="100"/>
    <n v="0"/>
    <n v="0"/>
    <n v="1461"/>
    <n v="238"/>
    <n v="3"/>
    <n v="30"/>
    <n v="3"/>
  </r>
  <r>
    <d v="2005-09-22T00:00:00"/>
    <x v="4"/>
    <x v="19"/>
    <n v="2109"/>
    <n v="59"/>
    <n v="0"/>
    <n v="1"/>
    <n v="599"/>
    <n v="82"/>
    <n v="7"/>
    <n v="63"/>
    <n v="0"/>
  </r>
  <r>
    <d v="2005-09-23T00:00:00"/>
    <x v="5"/>
    <x v="19"/>
    <n v="1934"/>
    <n v="67"/>
    <n v="0"/>
    <n v="0"/>
    <n v="392"/>
    <n v="76"/>
    <n v="7"/>
    <n v="4"/>
    <n v="1"/>
  </r>
  <r>
    <d v="2005-09-24T00:00:00"/>
    <x v="6"/>
    <x v="19"/>
    <n v="2248"/>
    <n v="88"/>
    <n v="0"/>
    <n v="0"/>
    <n v="400"/>
    <n v="103"/>
    <n v="3"/>
    <n v="9"/>
    <n v="0"/>
  </r>
  <r>
    <d v="2005-09-25T00:00:00"/>
    <x v="7"/>
    <x v="19"/>
    <n v="2262"/>
    <n v="97"/>
    <n v="0"/>
    <n v="0"/>
    <n v="438"/>
    <n v="126"/>
    <n v="5"/>
    <n v="10"/>
    <n v="0"/>
  </r>
  <r>
    <d v="2005-09-26T00:00:00"/>
    <x v="8"/>
    <x v="19"/>
    <n v="2322"/>
    <n v="94"/>
    <n v="0"/>
    <n v="0"/>
    <n v="282"/>
    <n v="75"/>
    <n v="2"/>
    <n v="9"/>
    <n v="0"/>
  </r>
  <r>
    <d v="2005-09-27T00:00:00"/>
    <x v="9"/>
    <x v="19"/>
    <n v="2322"/>
    <n v="99"/>
    <n v="0"/>
    <n v="1"/>
    <n v="329"/>
    <n v="122"/>
    <n v="3"/>
    <n v="11"/>
    <n v="0"/>
  </r>
  <r>
    <d v="2005-09-28T00:00:00"/>
    <x v="10"/>
    <x v="19"/>
    <n v="2047"/>
    <n v="72"/>
    <n v="0"/>
    <n v="0"/>
    <n v="441"/>
    <n v="116"/>
    <n v="2"/>
    <n v="14"/>
    <n v="0"/>
  </r>
  <r>
    <d v="2005-09-29T00:00:00"/>
    <x v="11"/>
    <x v="19"/>
    <n v="2075"/>
    <n v="115"/>
    <n v="0"/>
    <n v="1"/>
    <n v="518"/>
    <n v="201"/>
    <n v="5"/>
    <n v="10"/>
    <n v="2"/>
  </r>
  <r>
    <d v="2005-09-30T00:00:00"/>
    <x v="12"/>
    <x v="19"/>
    <n v="3540"/>
    <n v="70"/>
    <n v="0"/>
    <n v="2"/>
    <n v="1049"/>
    <n v="153"/>
    <n v="6"/>
    <n v="13"/>
    <n v="2"/>
  </r>
  <r>
    <d v="2005-10-01T00:00:00"/>
    <x v="13"/>
    <x v="19"/>
    <n v="2400"/>
    <n v="47"/>
    <n v="0"/>
    <n v="1"/>
    <n v="918"/>
    <n v="118"/>
    <n v="10"/>
    <n v="6"/>
    <n v="0"/>
  </r>
  <r>
    <d v="2005-10-02T00:00:00"/>
    <x v="14"/>
    <x v="19"/>
    <n v="1368"/>
    <n v="26"/>
    <n v="0"/>
    <n v="1"/>
    <n v="673"/>
    <n v="132"/>
    <n v="5"/>
    <n v="3"/>
    <n v="0"/>
  </r>
  <r>
    <d v="2005-10-03T00:00:00"/>
    <x v="15"/>
    <x v="19"/>
    <n v="1989"/>
    <n v="19"/>
    <n v="0"/>
    <n v="0"/>
    <n v="344"/>
    <n v="61"/>
    <n v="5"/>
    <n v="5"/>
    <n v="0"/>
  </r>
  <r>
    <d v="2005-10-04T00:00:00"/>
    <x v="16"/>
    <x v="19"/>
    <n v="1622"/>
    <n v="46"/>
    <n v="0"/>
    <n v="0"/>
    <n v="555"/>
    <n v="78"/>
    <n v="4"/>
    <n v="4"/>
    <n v="0"/>
  </r>
  <r>
    <d v="2005-10-05T00:00:00"/>
    <x v="17"/>
    <x v="19"/>
    <n v="1183"/>
    <n v="38"/>
    <n v="0"/>
    <n v="2"/>
    <n v="744"/>
    <n v="117"/>
    <n v="1"/>
    <n v="5"/>
    <n v="0"/>
  </r>
  <r>
    <d v="2005-10-06T00:00:00"/>
    <x v="18"/>
    <x v="19"/>
    <n v="1448"/>
    <n v="60"/>
    <n v="0"/>
    <n v="2"/>
    <n v="1103"/>
    <n v="183"/>
    <n v="5"/>
    <n v="5"/>
    <n v="0"/>
  </r>
  <r>
    <d v="2005-10-07T00:00:00"/>
    <x v="19"/>
    <x v="19"/>
    <n v="1005"/>
    <n v="50"/>
    <n v="0"/>
    <n v="3"/>
    <n v="1105"/>
    <n v="207"/>
    <n v="6"/>
    <n v="28"/>
    <n v="2"/>
  </r>
  <r>
    <d v="2005-10-08T00:00:00"/>
    <x v="20"/>
    <x v="19"/>
    <n v="794"/>
    <n v="22"/>
    <n v="0"/>
    <n v="2"/>
    <n v="615"/>
    <n v="103"/>
    <n v="6"/>
    <n v="16"/>
    <n v="0"/>
  </r>
  <r>
    <d v="2005-10-09T00:00:00"/>
    <x v="21"/>
    <x v="19"/>
    <n v="705"/>
    <n v="10"/>
    <n v="0"/>
    <n v="6"/>
    <n v="609"/>
    <n v="130"/>
    <n v="4"/>
    <n v="17"/>
    <n v="0"/>
  </r>
  <r>
    <d v="2005-10-10T00:00:00"/>
    <x v="22"/>
    <x v="19"/>
    <n v="350"/>
    <n v="11"/>
    <n v="0"/>
    <n v="5"/>
    <n v="692"/>
    <n v="133"/>
    <n v="0"/>
    <n v="14"/>
    <n v="0"/>
  </r>
  <r>
    <d v="2005-10-11T00:00:00"/>
    <x v="23"/>
    <x v="19"/>
    <n v="1108"/>
    <n v="23"/>
    <n v="0"/>
    <n v="20"/>
    <n v="1686"/>
    <n v="286"/>
    <n v="5"/>
    <n v="12"/>
    <n v="0"/>
  </r>
  <r>
    <d v="2005-10-12T00:00:00"/>
    <x v="24"/>
    <x v="19"/>
    <n v="622"/>
    <n v="46"/>
    <n v="0"/>
    <n v="11"/>
    <n v="1646"/>
    <n v="304"/>
    <n v="4"/>
    <n v="19"/>
    <n v="0"/>
  </r>
  <r>
    <d v="2005-10-13T00:00:00"/>
    <x v="25"/>
    <x v="19"/>
    <n v="109"/>
    <n v="4"/>
    <n v="0"/>
    <n v="0"/>
    <n v="76"/>
    <n v="4"/>
    <n v="0"/>
    <n v="16"/>
    <n v="0"/>
  </r>
  <r>
    <d v="2005-10-14T00:00:00"/>
    <x v="26"/>
    <x v="19"/>
    <n v="284"/>
    <n v="24"/>
    <n v="0"/>
    <n v="0"/>
    <n v="591"/>
    <n v="148"/>
    <n v="6"/>
    <n v="25"/>
    <n v="3"/>
  </r>
  <r>
    <d v="2005-10-15T00:00:00"/>
    <x v="27"/>
    <x v="19"/>
    <n v="0"/>
    <n v="0"/>
    <n v="0"/>
    <n v="0"/>
    <n v="0"/>
    <n v="0"/>
    <n v="0"/>
    <n v="0"/>
    <n v="0"/>
  </r>
  <r>
    <d v="2005-10-16T00:00:00"/>
    <x v="28"/>
    <x v="19"/>
    <m/>
    <m/>
    <m/>
    <m/>
    <m/>
    <m/>
    <m/>
    <m/>
    <m/>
  </r>
  <r>
    <d v="2005-10-17T00:00:00"/>
    <x v="29"/>
    <x v="19"/>
    <m/>
    <m/>
    <m/>
    <m/>
    <m/>
    <m/>
    <m/>
    <m/>
    <m/>
  </r>
  <r>
    <d v="2005-10-18T00:00:00"/>
    <x v="30"/>
    <x v="19"/>
    <n v="244"/>
    <n v="5"/>
    <n v="0"/>
    <n v="1"/>
    <n v="278"/>
    <n v="37"/>
    <n v="0"/>
    <n v="0"/>
    <n v="0"/>
  </r>
  <r>
    <d v="2005-10-19T00:00:00"/>
    <x v="31"/>
    <x v="19"/>
    <n v="727"/>
    <n v="10"/>
    <n v="0"/>
    <n v="1"/>
    <n v="405"/>
    <n v="64"/>
    <n v="2"/>
    <n v="2"/>
    <n v="0"/>
  </r>
  <r>
    <d v="2005-10-20T00:00:00"/>
    <x v="32"/>
    <x v="19"/>
    <n v="674"/>
    <n v="15"/>
    <n v="0"/>
    <n v="1"/>
    <n v="583"/>
    <n v="96"/>
    <n v="2"/>
    <n v="6"/>
    <n v="0"/>
  </r>
  <r>
    <d v="2005-10-21T00:00:00"/>
    <x v="33"/>
    <x v="19"/>
    <n v="301"/>
    <n v="9"/>
    <n v="0"/>
    <n v="3"/>
    <n v="635"/>
    <n v="48"/>
    <n v="1"/>
    <n v="1"/>
    <n v="0"/>
  </r>
  <r>
    <d v="2005-10-22T00:00:00"/>
    <x v="34"/>
    <x v="19"/>
    <n v="225"/>
    <n v="4"/>
    <n v="0"/>
    <n v="0"/>
    <n v="590"/>
    <n v="46"/>
    <n v="0"/>
    <n v="4"/>
    <n v="0"/>
  </r>
  <r>
    <d v="2005-10-23T00:00:00"/>
    <x v="35"/>
    <x v="19"/>
    <n v="252"/>
    <n v="14"/>
    <n v="0"/>
    <n v="0"/>
    <n v="633"/>
    <n v="53"/>
    <n v="1"/>
    <n v="5"/>
    <n v="0"/>
  </r>
  <r>
    <d v="2005-10-24T00:00:00"/>
    <x v="36"/>
    <x v="19"/>
    <n v="287"/>
    <n v="9"/>
    <n v="0"/>
    <n v="2"/>
    <n v="584"/>
    <n v="46"/>
    <n v="1"/>
    <n v="5"/>
    <n v="0"/>
  </r>
  <r>
    <d v="2005-10-25T00:00:00"/>
    <x v="37"/>
    <x v="19"/>
    <n v="215"/>
    <n v="8"/>
    <n v="0"/>
    <n v="3"/>
    <n v="588"/>
    <n v="46"/>
    <n v="0"/>
    <n v="3"/>
    <n v="0"/>
  </r>
  <r>
    <d v="2005-10-26T00:00:00"/>
    <x v="38"/>
    <x v="19"/>
    <n v="52"/>
    <n v="1"/>
    <n v="0"/>
    <n v="3"/>
    <n v="233"/>
    <n v="17"/>
    <n v="1"/>
    <n v="1"/>
    <n v="0"/>
  </r>
  <r>
    <d v="2005-10-27T00:00:00"/>
    <x v="39"/>
    <x v="19"/>
    <n v="66"/>
    <n v="4"/>
    <n v="0"/>
    <n v="1"/>
    <n v="131"/>
    <n v="11"/>
    <n v="1"/>
    <n v="2"/>
    <n v="0"/>
  </r>
  <r>
    <d v="2005-10-28T00:00:00"/>
    <x v="40"/>
    <x v="19"/>
    <n v="48"/>
    <n v="4"/>
    <n v="0"/>
    <n v="2"/>
    <n v="126"/>
    <n v="13"/>
    <n v="0"/>
    <n v="4"/>
    <n v="0"/>
  </r>
  <r>
    <d v="2005-10-29T00:00:00"/>
    <x v="41"/>
    <x v="19"/>
    <n v="149"/>
    <n v="2"/>
    <n v="0"/>
    <n v="1"/>
    <n v="116"/>
    <n v="14"/>
    <n v="0"/>
    <n v="3"/>
    <n v="0"/>
  </r>
  <r>
    <d v="2005-10-30T00:00:00"/>
    <x v="42"/>
    <x v="19"/>
    <n v="90"/>
    <n v="2"/>
    <n v="0"/>
    <n v="5"/>
    <n v="44"/>
    <n v="11"/>
    <n v="0"/>
    <n v="0"/>
    <n v="0"/>
  </r>
  <r>
    <d v="2005-10-31T00:00:00"/>
    <x v="43"/>
    <x v="19"/>
    <n v="21"/>
    <n v="0"/>
    <n v="0"/>
    <n v="0"/>
    <n v="6"/>
    <n v="2"/>
    <n v="0"/>
    <n v="0"/>
    <n v="0"/>
  </r>
  <r>
    <d v="2005-11-01T00:00:00"/>
    <x v="44"/>
    <x v="19"/>
    <n v="19"/>
    <n v="1"/>
    <n v="0"/>
    <n v="0"/>
    <n v="1"/>
    <n v="0"/>
    <n v="0"/>
    <n v="0"/>
    <n v="0"/>
  </r>
  <r>
    <d v="2005-11-02T00:00:00"/>
    <x v="45"/>
    <x v="19"/>
    <n v="32"/>
    <n v="2"/>
    <n v="0"/>
    <n v="0"/>
    <n v="1"/>
    <n v="2"/>
    <n v="0"/>
    <n v="0"/>
    <n v="0"/>
  </r>
  <r>
    <d v="2005-11-03T00:00:00"/>
    <x v="46"/>
    <x v="19"/>
    <n v="16"/>
    <n v="0"/>
    <n v="0"/>
    <n v="0"/>
    <n v="0"/>
    <n v="0"/>
    <n v="0"/>
    <n v="2"/>
    <n v="0"/>
  </r>
  <r>
    <d v="2005-11-04T00:00:00"/>
    <x v="47"/>
    <x v="19"/>
    <n v="7"/>
    <n v="0"/>
    <n v="0"/>
    <n v="0"/>
    <n v="0"/>
    <n v="0"/>
    <n v="0"/>
    <n v="1"/>
    <n v="0"/>
  </r>
  <r>
    <d v="2005-11-05T00:00:00"/>
    <x v="48"/>
    <x v="19"/>
    <n v="2"/>
    <n v="1"/>
    <n v="0"/>
    <n v="0"/>
    <n v="0"/>
    <n v="1"/>
    <n v="0"/>
    <n v="0"/>
    <n v="0"/>
  </r>
  <r>
    <d v="2005-11-06T00:00:00"/>
    <x v="49"/>
    <x v="19"/>
    <n v="0"/>
    <n v="0"/>
    <n v="0"/>
    <n v="0"/>
    <n v="0"/>
    <n v="0"/>
    <n v="0"/>
    <n v="0"/>
    <n v="0"/>
  </r>
  <r>
    <d v="2005-11-07T00:00:00"/>
    <x v="50"/>
    <x v="19"/>
    <n v="0"/>
    <n v="0"/>
    <n v="0"/>
    <n v="0"/>
    <n v="0"/>
    <n v="0"/>
    <n v="0"/>
    <n v="0"/>
    <n v="0"/>
  </r>
  <r>
    <d v="2005-11-08T00:00:00"/>
    <x v="51"/>
    <x v="19"/>
    <m/>
    <m/>
    <m/>
    <m/>
    <m/>
    <m/>
    <m/>
    <m/>
    <m/>
  </r>
  <r>
    <d v="2005-11-09T00:00:00"/>
    <x v="52"/>
    <x v="19"/>
    <m/>
    <m/>
    <m/>
    <m/>
    <m/>
    <m/>
    <m/>
    <m/>
    <m/>
  </r>
  <r>
    <d v="2005-11-10T00:00:00"/>
    <x v="53"/>
    <x v="19"/>
    <m/>
    <m/>
    <m/>
    <m/>
    <m/>
    <m/>
    <m/>
    <m/>
    <m/>
  </r>
  <r>
    <d v="2005-11-11T00:00:00"/>
    <x v="54"/>
    <x v="19"/>
    <m/>
    <m/>
    <m/>
    <m/>
    <m/>
    <m/>
    <m/>
    <m/>
    <m/>
  </r>
  <r>
    <d v="2005-11-12T00:00:00"/>
    <x v="55"/>
    <x v="19"/>
    <m/>
    <m/>
    <m/>
    <m/>
    <m/>
    <m/>
    <m/>
    <m/>
    <m/>
  </r>
  <r>
    <d v="2005-11-13T00:00:00"/>
    <x v="56"/>
    <x v="19"/>
    <m/>
    <m/>
    <m/>
    <m/>
    <m/>
    <m/>
    <m/>
    <m/>
    <m/>
  </r>
  <r>
    <d v="2005-11-14T00:00:00"/>
    <x v="57"/>
    <x v="19"/>
    <m/>
    <m/>
    <m/>
    <m/>
    <m/>
    <m/>
    <m/>
    <m/>
    <m/>
  </r>
  <r>
    <d v="2005-11-15T00:00:00"/>
    <x v="58"/>
    <x v="19"/>
    <m/>
    <m/>
    <m/>
    <m/>
    <m/>
    <m/>
    <m/>
    <m/>
    <m/>
  </r>
  <r>
    <d v="2005-11-16T00:00:00"/>
    <x v="59"/>
    <x v="19"/>
    <m/>
    <m/>
    <m/>
    <m/>
    <m/>
    <m/>
    <m/>
    <m/>
    <m/>
  </r>
  <r>
    <d v="2005-11-17T00:00:00"/>
    <x v="60"/>
    <x v="19"/>
    <m/>
    <m/>
    <m/>
    <m/>
    <m/>
    <m/>
    <m/>
    <m/>
    <m/>
  </r>
  <r>
    <d v="2005-11-18T00:00:00"/>
    <x v="61"/>
    <x v="19"/>
    <m/>
    <m/>
    <m/>
    <m/>
    <m/>
    <m/>
    <m/>
    <m/>
    <m/>
  </r>
  <r>
    <d v="2005-11-19T00:00:00"/>
    <x v="62"/>
    <x v="19"/>
    <m/>
    <m/>
    <m/>
    <m/>
    <m/>
    <m/>
    <m/>
    <m/>
    <m/>
  </r>
  <r>
    <d v="2005-11-20T00:00:00"/>
    <x v="66"/>
    <x v="19"/>
    <m/>
    <m/>
    <m/>
    <m/>
    <m/>
    <m/>
    <m/>
    <m/>
    <m/>
  </r>
  <r>
    <d v="2006-09-01T00:00:00"/>
    <x v="80"/>
    <x v="20"/>
    <m/>
    <m/>
    <m/>
    <m/>
    <m/>
    <m/>
    <m/>
    <m/>
    <m/>
  </r>
  <r>
    <d v="2006-09-02T00:00:00"/>
    <x v="75"/>
    <x v="20"/>
    <m/>
    <m/>
    <m/>
    <m/>
    <m/>
    <m/>
    <m/>
    <m/>
    <m/>
  </r>
  <r>
    <d v="2006-09-03T00:00:00"/>
    <x v="76"/>
    <x v="20"/>
    <m/>
    <m/>
    <m/>
    <m/>
    <m/>
    <m/>
    <m/>
    <m/>
    <m/>
  </r>
  <r>
    <d v="2006-09-04T00:00:00"/>
    <x v="77"/>
    <x v="20"/>
    <m/>
    <m/>
    <m/>
    <m/>
    <m/>
    <m/>
    <m/>
    <m/>
    <m/>
  </r>
  <r>
    <d v="2006-09-05T00:00:00"/>
    <x v="78"/>
    <x v="20"/>
    <m/>
    <m/>
    <m/>
    <m/>
    <m/>
    <m/>
    <m/>
    <m/>
    <m/>
  </r>
  <r>
    <d v="2006-09-06T00:00:00"/>
    <x v="79"/>
    <x v="20"/>
    <n v="0"/>
    <n v="0"/>
    <n v="0"/>
    <n v="0"/>
    <n v="0"/>
    <n v="0"/>
    <n v="56"/>
    <n v="124741"/>
    <n v="2017"/>
  </r>
  <r>
    <d v="2006-09-07T00:00:00"/>
    <x v="71"/>
    <x v="20"/>
    <n v="391"/>
    <n v="50"/>
    <n v="0"/>
    <n v="0"/>
    <n v="950"/>
    <n v="82"/>
    <n v="331"/>
    <n v="4204"/>
    <n v="0"/>
  </r>
  <r>
    <d v="2006-09-07T00:00:00"/>
    <x v="71"/>
    <x v="20"/>
    <n v="13"/>
    <n v="24"/>
    <n v="0"/>
    <n v="0"/>
    <n v="69"/>
    <n v="8"/>
    <n v="6"/>
    <n v="23"/>
    <n v="0"/>
  </r>
  <r>
    <d v="2006-09-08T00:00:00"/>
    <x v="72"/>
    <x v="20"/>
    <n v="91"/>
    <n v="75"/>
    <n v="0"/>
    <n v="0"/>
    <n v="126"/>
    <n v="10"/>
    <n v="8"/>
    <n v="332"/>
    <n v="1"/>
  </r>
  <r>
    <d v="2006-09-09T00:00:00"/>
    <x v="73"/>
    <x v="20"/>
    <n v="317"/>
    <n v="116"/>
    <n v="0"/>
    <n v="0"/>
    <n v="530"/>
    <n v="34"/>
    <n v="5"/>
    <n v="314"/>
    <n v="0"/>
  </r>
  <r>
    <d v="2006-09-10T00:00:00"/>
    <x v="74"/>
    <x v="20"/>
    <n v="215"/>
    <n v="54"/>
    <n v="0"/>
    <n v="0"/>
    <n v="782"/>
    <n v="22"/>
    <n v="6"/>
    <n v="223"/>
    <n v="0"/>
  </r>
  <r>
    <d v="2006-09-11T00:00:00"/>
    <x v="68"/>
    <x v="20"/>
    <n v="107"/>
    <n v="30"/>
    <n v="0"/>
    <n v="0"/>
    <n v="327"/>
    <n v="8"/>
    <n v="7"/>
    <n v="211"/>
    <n v="5"/>
  </r>
  <r>
    <d v="2006-09-12T00:00:00"/>
    <x v="69"/>
    <x v="20"/>
    <n v="129"/>
    <n v="58"/>
    <n v="0"/>
    <n v="0"/>
    <n v="335"/>
    <n v="9"/>
    <n v="5"/>
    <n v="959"/>
    <n v="3"/>
  </r>
  <r>
    <d v="2006-09-13T00:00:00"/>
    <x v="70"/>
    <x v="20"/>
    <n v="163"/>
    <n v="109"/>
    <n v="0"/>
    <n v="0"/>
    <n v="371"/>
    <n v="4"/>
    <n v="7"/>
    <n v="1041"/>
    <n v="6"/>
  </r>
  <r>
    <d v="2006-09-14T00:00:00"/>
    <x v="67"/>
    <x v="20"/>
    <n v="410"/>
    <n v="240"/>
    <n v="0"/>
    <n v="0"/>
    <n v="566"/>
    <n v="10"/>
    <n v="11"/>
    <n v="711"/>
    <n v="0"/>
  </r>
  <r>
    <d v="2006-09-15T00:00:00"/>
    <x v="63"/>
    <x v="20"/>
    <n v="839"/>
    <n v="323"/>
    <n v="0"/>
    <n v="0"/>
    <n v="770"/>
    <n v="7"/>
    <n v="7"/>
    <n v="319"/>
    <n v="1"/>
  </r>
  <r>
    <d v="2006-09-16T00:00:00"/>
    <x v="64"/>
    <x v="20"/>
    <n v="781"/>
    <n v="246"/>
    <n v="0"/>
    <n v="0"/>
    <n v="519"/>
    <n v="3"/>
    <n v="11"/>
    <n v="117"/>
    <n v="0"/>
  </r>
  <r>
    <d v="2006-09-17T00:00:00"/>
    <x v="65"/>
    <x v="20"/>
    <n v="387"/>
    <n v="277"/>
    <n v="0"/>
    <n v="0"/>
    <n v="787"/>
    <n v="20"/>
    <n v="15"/>
    <n v="113"/>
    <n v="0"/>
  </r>
  <r>
    <d v="2006-09-18T00:00:00"/>
    <x v="0"/>
    <x v="20"/>
    <n v="837"/>
    <n v="191"/>
    <n v="0"/>
    <n v="0"/>
    <n v="1944"/>
    <n v="35"/>
    <n v="7"/>
    <n v="65"/>
    <n v="0"/>
  </r>
  <r>
    <d v="2006-09-19T00:00:00"/>
    <x v="1"/>
    <x v="20"/>
    <n v="388"/>
    <n v="194"/>
    <n v="0"/>
    <n v="0"/>
    <n v="843"/>
    <n v="19"/>
    <n v="16"/>
    <n v="28"/>
    <n v="1"/>
  </r>
  <r>
    <d v="2006-09-20T00:00:00"/>
    <x v="2"/>
    <x v="20"/>
    <n v="492"/>
    <n v="203"/>
    <n v="0"/>
    <n v="0"/>
    <n v="831"/>
    <n v="18"/>
    <n v="26"/>
    <n v="21"/>
    <n v="0"/>
  </r>
  <r>
    <d v="2006-09-21T00:00:00"/>
    <x v="3"/>
    <x v="20"/>
    <n v="473"/>
    <n v="240"/>
    <n v="0"/>
    <n v="0"/>
    <n v="1131"/>
    <n v="6"/>
    <n v="8"/>
    <n v="25"/>
    <n v="0"/>
  </r>
  <r>
    <d v="2006-09-22T00:00:00"/>
    <x v="4"/>
    <x v="20"/>
    <n v="440"/>
    <n v="204"/>
    <n v="0"/>
    <n v="0"/>
    <n v="996"/>
    <n v="10"/>
    <n v="5"/>
    <n v="9"/>
    <n v="0"/>
  </r>
  <r>
    <d v="2006-09-23T00:00:00"/>
    <x v="5"/>
    <x v="20"/>
    <n v="425"/>
    <n v="203"/>
    <n v="0"/>
    <n v="0"/>
    <n v="1138"/>
    <n v="7"/>
    <n v="5"/>
    <n v="14"/>
    <n v="0"/>
  </r>
  <r>
    <d v="2006-09-24T00:00:00"/>
    <x v="6"/>
    <x v="20"/>
    <n v="341"/>
    <n v="294"/>
    <n v="0"/>
    <n v="0"/>
    <n v="1132"/>
    <n v="18"/>
    <n v="6"/>
    <n v="24"/>
    <n v="0"/>
  </r>
  <r>
    <d v="2006-09-25T00:00:00"/>
    <x v="7"/>
    <x v="20"/>
    <n v="345"/>
    <n v="318"/>
    <n v="0"/>
    <n v="0"/>
    <n v="1319"/>
    <n v="41"/>
    <n v="10"/>
    <n v="12"/>
    <n v="0"/>
  </r>
  <r>
    <d v="2006-09-26T00:00:00"/>
    <x v="8"/>
    <x v="20"/>
    <n v="388"/>
    <n v="411"/>
    <n v="0"/>
    <n v="0"/>
    <n v="1541"/>
    <n v="39"/>
    <n v="11"/>
    <n v="31"/>
    <n v="0"/>
  </r>
  <r>
    <d v="2006-09-27T00:00:00"/>
    <x v="9"/>
    <x v="20"/>
    <n v="426"/>
    <n v="328"/>
    <n v="0"/>
    <n v="1"/>
    <n v="1841"/>
    <n v="38"/>
    <n v="19"/>
    <n v="15"/>
    <n v="0"/>
  </r>
  <r>
    <d v="2006-09-28T00:00:00"/>
    <x v="10"/>
    <x v="20"/>
    <n v="391"/>
    <n v="219"/>
    <n v="0"/>
    <n v="0"/>
    <n v="1945"/>
    <n v="68"/>
    <n v="10"/>
    <n v="9"/>
    <n v="1"/>
  </r>
  <r>
    <d v="2006-09-29T00:00:00"/>
    <x v="11"/>
    <x v="20"/>
    <n v="197"/>
    <n v="182"/>
    <n v="0"/>
    <n v="0"/>
    <n v="1055"/>
    <n v="17"/>
    <n v="8"/>
    <n v="8"/>
    <n v="0"/>
  </r>
  <r>
    <d v="2006-09-30T00:00:00"/>
    <x v="12"/>
    <x v="20"/>
    <n v="147"/>
    <n v="172"/>
    <n v="0"/>
    <n v="0"/>
    <n v="986"/>
    <n v="13"/>
    <n v="10"/>
    <n v="1"/>
    <n v="0"/>
  </r>
  <r>
    <d v="2006-10-01T00:00:00"/>
    <x v="13"/>
    <x v="20"/>
    <n v="161"/>
    <n v="177"/>
    <n v="0"/>
    <n v="0"/>
    <n v="1169"/>
    <n v="17"/>
    <n v="5"/>
    <n v="4"/>
    <n v="0"/>
  </r>
  <r>
    <d v="2006-10-02T00:00:00"/>
    <x v="14"/>
    <x v="20"/>
    <n v="151"/>
    <n v="138"/>
    <n v="0"/>
    <n v="0"/>
    <n v="1101"/>
    <n v="18"/>
    <n v="1"/>
    <n v="0"/>
    <n v="0"/>
  </r>
  <r>
    <d v="2006-10-03T00:00:00"/>
    <x v="15"/>
    <x v="20"/>
    <n v="155"/>
    <n v="112"/>
    <n v="0"/>
    <n v="0"/>
    <n v="938"/>
    <n v="22"/>
    <n v="7"/>
    <n v="2"/>
    <n v="1"/>
  </r>
  <r>
    <d v="2006-10-04T00:00:00"/>
    <x v="16"/>
    <x v="20"/>
    <n v="146"/>
    <n v="153"/>
    <n v="0"/>
    <n v="0"/>
    <n v="838"/>
    <n v="17"/>
    <n v="7"/>
    <n v="0"/>
    <n v="0"/>
  </r>
  <r>
    <d v="2006-10-05T00:00:00"/>
    <x v="17"/>
    <x v="20"/>
    <n v="139"/>
    <n v="90"/>
    <n v="0"/>
    <n v="1"/>
    <n v="776"/>
    <n v="13"/>
    <n v="5"/>
    <n v="0"/>
    <n v="0"/>
  </r>
  <r>
    <d v="2006-10-06T00:00:00"/>
    <x v="18"/>
    <x v="20"/>
    <n v="121"/>
    <n v="86"/>
    <n v="0"/>
    <n v="0"/>
    <n v="657"/>
    <n v="5"/>
    <n v="2"/>
    <n v="5"/>
    <n v="0"/>
  </r>
  <r>
    <d v="2006-10-07T00:00:00"/>
    <x v="19"/>
    <x v="20"/>
    <n v="121"/>
    <n v="85"/>
    <n v="0"/>
    <n v="0"/>
    <n v="990"/>
    <n v="16"/>
    <n v="2"/>
    <n v="0"/>
    <n v="0"/>
  </r>
  <r>
    <d v="2006-10-08T00:00:00"/>
    <x v="20"/>
    <x v="20"/>
    <n v="108"/>
    <n v="78"/>
    <n v="0"/>
    <n v="2"/>
    <n v="1021"/>
    <n v="9"/>
    <n v="1"/>
    <n v="1"/>
    <n v="0"/>
  </r>
  <r>
    <d v="2006-10-09T00:00:00"/>
    <x v="21"/>
    <x v="20"/>
    <n v="133"/>
    <n v="60"/>
    <n v="0"/>
    <n v="0"/>
    <n v="1024"/>
    <n v="12"/>
    <n v="0"/>
    <n v="1"/>
    <n v="0"/>
  </r>
  <r>
    <d v="2006-10-10T00:00:00"/>
    <x v="22"/>
    <x v="20"/>
    <n v="54"/>
    <n v="53"/>
    <n v="0"/>
    <n v="0"/>
    <n v="898"/>
    <n v="8"/>
    <n v="1"/>
    <n v="1"/>
    <n v="0"/>
  </r>
  <r>
    <d v="2006-10-11T00:00:00"/>
    <x v="23"/>
    <x v="20"/>
    <n v="46"/>
    <n v="42"/>
    <n v="0"/>
    <n v="2"/>
    <n v="981"/>
    <n v="14"/>
    <n v="8"/>
    <n v="2"/>
    <n v="0"/>
  </r>
  <r>
    <d v="2006-10-12T00:00:00"/>
    <x v="24"/>
    <x v="20"/>
    <n v="31"/>
    <n v="37"/>
    <n v="0"/>
    <n v="3"/>
    <n v="986"/>
    <n v="16"/>
    <n v="3"/>
    <n v="4"/>
    <n v="1"/>
  </r>
  <r>
    <d v="2006-10-13T00:00:00"/>
    <x v="25"/>
    <x v="20"/>
    <n v="39"/>
    <n v="24"/>
    <n v="0"/>
    <n v="6"/>
    <n v="833"/>
    <n v="8"/>
    <n v="4"/>
    <n v="6"/>
    <n v="0"/>
  </r>
  <r>
    <d v="2006-10-14T00:00:00"/>
    <x v="26"/>
    <x v="20"/>
    <n v="34"/>
    <n v="33"/>
    <n v="0"/>
    <n v="4"/>
    <n v="965"/>
    <n v="10"/>
    <n v="4"/>
    <n v="5"/>
    <n v="0"/>
  </r>
  <r>
    <d v="2006-10-15T00:00:00"/>
    <x v="27"/>
    <x v="20"/>
    <n v="42"/>
    <n v="42"/>
    <n v="0"/>
    <n v="6"/>
    <n v="1206"/>
    <n v="7"/>
    <n v="1"/>
    <n v="7"/>
    <n v="0"/>
  </r>
  <r>
    <d v="2006-10-16T00:00:00"/>
    <x v="28"/>
    <x v="20"/>
    <n v="41"/>
    <n v="46"/>
    <n v="0"/>
    <n v="11"/>
    <n v="858"/>
    <n v="14"/>
    <n v="8"/>
    <n v="6"/>
    <n v="0"/>
  </r>
  <r>
    <d v="2006-10-17T00:00:00"/>
    <x v="29"/>
    <x v="20"/>
    <n v="59"/>
    <n v="48"/>
    <n v="0"/>
    <n v="13"/>
    <n v="912"/>
    <n v="14"/>
    <n v="6"/>
    <n v="4"/>
    <n v="0"/>
  </r>
  <r>
    <d v="2006-10-18T00:00:00"/>
    <x v="30"/>
    <x v="20"/>
    <n v="24"/>
    <n v="21"/>
    <n v="0"/>
    <n v="2"/>
    <n v="1350"/>
    <n v="12"/>
    <n v="6"/>
    <n v="1"/>
    <n v="0"/>
  </r>
  <r>
    <d v="2006-10-19T00:00:00"/>
    <x v="31"/>
    <x v="20"/>
    <n v="25"/>
    <n v="23"/>
    <n v="0"/>
    <n v="1"/>
    <n v="862"/>
    <n v="10"/>
    <n v="8"/>
    <n v="0"/>
    <n v="0"/>
  </r>
  <r>
    <d v="2006-10-20T00:00:00"/>
    <x v="32"/>
    <x v="20"/>
    <n v="24"/>
    <n v="18"/>
    <n v="0"/>
    <n v="4"/>
    <n v="683"/>
    <n v="9"/>
    <n v="3"/>
    <n v="2"/>
    <n v="0"/>
  </r>
  <r>
    <d v="2006-10-21T00:00:00"/>
    <x v="33"/>
    <x v="20"/>
    <n v="30"/>
    <n v="15"/>
    <n v="0"/>
    <n v="10"/>
    <n v="1053"/>
    <n v="12"/>
    <n v="3"/>
    <n v="3"/>
    <n v="0"/>
  </r>
  <r>
    <d v="2006-10-22T00:00:00"/>
    <x v="34"/>
    <x v="20"/>
    <n v="28"/>
    <n v="7"/>
    <n v="0"/>
    <n v="3"/>
    <n v="810"/>
    <n v="5"/>
    <n v="4"/>
    <n v="2"/>
    <n v="0"/>
  </r>
  <r>
    <d v="2006-10-23T00:00:00"/>
    <x v="35"/>
    <x v="20"/>
    <n v="16"/>
    <n v="16"/>
    <n v="0"/>
    <n v="6"/>
    <n v="933"/>
    <n v="10"/>
    <n v="3"/>
    <n v="0"/>
    <n v="0"/>
  </r>
  <r>
    <d v="2006-10-24T00:00:00"/>
    <x v="36"/>
    <x v="20"/>
    <n v="22"/>
    <n v="14"/>
    <n v="0"/>
    <n v="9"/>
    <n v="828"/>
    <n v="7"/>
    <n v="1"/>
    <n v="1"/>
    <n v="0"/>
  </r>
  <r>
    <d v="2006-10-25T00:00:00"/>
    <x v="37"/>
    <x v="20"/>
    <n v="19"/>
    <n v="12"/>
    <n v="0"/>
    <n v="3"/>
    <n v="843"/>
    <n v="9"/>
    <n v="0"/>
    <n v="2"/>
    <n v="0"/>
  </r>
  <r>
    <d v="2006-10-26T00:00:00"/>
    <x v="38"/>
    <x v="20"/>
    <n v="16"/>
    <n v="9"/>
    <n v="0"/>
    <n v="6"/>
    <n v="1286"/>
    <n v="7"/>
    <n v="2"/>
    <n v="12"/>
    <n v="0"/>
  </r>
  <r>
    <d v="2006-10-27T00:00:00"/>
    <x v="39"/>
    <x v="20"/>
    <n v="96"/>
    <n v="26"/>
    <n v="0"/>
    <n v="17"/>
    <n v="1187"/>
    <n v="13"/>
    <n v="2"/>
    <n v="27"/>
    <n v="0"/>
  </r>
  <r>
    <d v="2006-10-28T00:00:00"/>
    <x v="40"/>
    <x v="20"/>
    <n v="122"/>
    <n v="28"/>
    <n v="0"/>
    <n v="3"/>
    <n v="535"/>
    <n v="8"/>
    <n v="10"/>
    <n v="17"/>
    <n v="0"/>
  </r>
  <r>
    <d v="2006-10-29T00:00:00"/>
    <x v="41"/>
    <x v="20"/>
    <n v="106"/>
    <n v="21"/>
    <n v="0"/>
    <n v="11"/>
    <n v="1182"/>
    <n v="18"/>
    <n v="18"/>
    <n v="8"/>
    <n v="2"/>
  </r>
  <r>
    <d v="2006-10-30T00:00:00"/>
    <x v="42"/>
    <x v="20"/>
    <n v="44"/>
    <n v="8"/>
    <n v="0"/>
    <n v="9"/>
    <n v="768"/>
    <n v="7"/>
    <n v="11"/>
    <n v="0"/>
    <n v="0"/>
  </r>
  <r>
    <d v="2006-10-31T00:00:00"/>
    <x v="43"/>
    <x v="20"/>
    <n v="21"/>
    <n v="17"/>
    <n v="0"/>
    <n v="8"/>
    <n v="414"/>
    <n v="3"/>
    <n v="3"/>
    <n v="0"/>
    <n v="0"/>
  </r>
  <r>
    <d v="2006-11-01T00:00:00"/>
    <x v="44"/>
    <x v="20"/>
    <n v="11"/>
    <n v="12"/>
    <n v="0"/>
    <n v="5"/>
    <n v="277"/>
    <n v="0"/>
    <n v="3"/>
    <n v="0"/>
    <n v="0"/>
  </r>
  <r>
    <d v="2006-11-02T00:00:00"/>
    <x v="45"/>
    <x v="20"/>
    <n v="5"/>
    <n v="31"/>
    <n v="0"/>
    <n v="1"/>
    <n v="207"/>
    <n v="1"/>
    <n v="2"/>
    <n v="4"/>
    <n v="0"/>
  </r>
  <r>
    <d v="2006-11-03T00:00:00"/>
    <x v="46"/>
    <x v="20"/>
    <n v="20"/>
    <n v="14"/>
    <n v="0"/>
    <n v="3"/>
    <n v="260"/>
    <n v="3"/>
    <n v="1"/>
    <n v="7"/>
    <n v="0"/>
  </r>
  <r>
    <d v="2006-11-04T00:00:00"/>
    <x v="47"/>
    <x v="20"/>
    <n v="126"/>
    <n v="35"/>
    <n v="0"/>
    <n v="2"/>
    <n v="234"/>
    <n v="9"/>
    <n v="7"/>
    <n v="80"/>
    <n v="3"/>
  </r>
  <r>
    <d v="2006-11-05T00:00:00"/>
    <x v="48"/>
    <x v="20"/>
    <n v="36"/>
    <n v="11"/>
    <n v="0"/>
    <n v="2"/>
    <n v="74"/>
    <n v="2"/>
    <n v="3"/>
    <n v="20"/>
    <n v="0"/>
  </r>
  <r>
    <d v="2006-11-06T00:00:00"/>
    <x v="49"/>
    <x v="20"/>
    <n v="0"/>
    <n v="0"/>
    <n v="0"/>
    <n v="0"/>
    <n v="0"/>
    <n v="0"/>
    <n v="0"/>
    <n v="0"/>
    <n v="0"/>
  </r>
  <r>
    <d v="2006-11-07T00:00:00"/>
    <x v="50"/>
    <x v="20"/>
    <n v="0"/>
    <n v="0"/>
    <n v="0"/>
    <n v="0"/>
    <n v="0"/>
    <n v="0"/>
    <n v="0"/>
    <n v="0"/>
    <n v="0"/>
  </r>
  <r>
    <d v="2006-11-08T00:00:00"/>
    <x v="51"/>
    <x v="20"/>
    <n v="0"/>
    <n v="0"/>
    <n v="0"/>
    <n v="0"/>
    <n v="0"/>
    <n v="0"/>
    <n v="0"/>
    <n v="0"/>
    <n v="0"/>
  </r>
  <r>
    <d v="2006-11-09T00:00:00"/>
    <x v="52"/>
    <x v="20"/>
    <n v="0"/>
    <n v="0"/>
    <n v="0"/>
    <n v="0"/>
    <n v="0"/>
    <n v="0"/>
    <n v="0"/>
    <n v="0"/>
    <n v="0"/>
  </r>
  <r>
    <d v="2006-11-10T00:00:00"/>
    <x v="53"/>
    <x v="20"/>
    <n v="0"/>
    <n v="0"/>
    <n v="0"/>
    <n v="0"/>
    <n v="0"/>
    <n v="0"/>
    <n v="0"/>
    <n v="0"/>
    <n v="0"/>
  </r>
  <r>
    <d v="2006-11-11T00:00:00"/>
    <x v="54"/>
    <x v="20"/>
    <n v="1"/>
    <n v="0"/>
    <n v="0"/>
    <n v="0"/>
    <n v="0"/>
    <n v="0"/>
    <n v="2"/>
    <n v="0"/>
    <n v="0"/>
  </r>
  <r>
    <d v="2006-11-12T00:00:00"/>
    <x v="55"/>
    <x v="20"/>
    <n v="0"/>
    <n v="0"/>
    <n v="0"/>
    <n v="0"/>
    <n v="0"/>
    <n v="0"/>
    <n v="1"/>
    <n v="0"/>
    <n v="0"/>
  </r>
  <r>
    <d v="2006-11-13T00:00:00"/>
    <x v="56"/>
    <x v="20"/>
    <n v="0"/>
    <n v="0"/>
    <n v="0"/>
    <n v="0"/>
    <n v="0"/>
    <n v="0"/>
    <n v="1"/>
    <n v="0"/>
    <n v="0"/>
  </r>
  <r>
    <d v="2006-11-14T00:00:00"/>
    <x v="57"/>
    <x v="20"/>
    <n v="1"/>
    <n v="0"/>
    <n v="0"/>
    <n v="0"/>
    <n v="0"/>
    <n v="0"/>
    <n v="1"/>
    <n v="0"/>
    <n v="0"/>
  </r>
  <r>
    <d v="2006-11-15T00:00:00"/>
    <x v="58"/>
    <x v="20"/>
    <m/>
    <m/>
    <m/>
    <m/>
    <m/>
    <m/>
    <m/>
    <m/>
    <m/>
  </r>
  <r>
    <d v="2006-11-16T00:00:00"/>
    <x v="59"/>
    <x v="20"/>
    <m/>
    <m/>
    <m/>
    <m/>
    <m/>
    <m/>
    <m/>
    <m/>
    <m/>
  </r>
  <r>
    <d v="2006-11-17T00:00:00"/>
    <x v="60"/>
    <x v="20"/>
    <m/>
    <m/>
    <m/>
    <m/>
    <m/>
    <m/>
    <m/>
    <m/>
    <m/>
  </r>
  <r>
    <d v="2006-11-18T00:00:00"/>
    <x v="61"/>
    <x v="20"/>
    <m/>
    <m/>
    <m/>
    <m/>
    <m/>
    <m/>
    <m/>
    <m/>
    <m/>
  </r>
  <r>
    <d v="2006-11-19T00:00:00"/>
    <x v="62"/>
    <x v="20"/>
    <m/>
    <m/>
    <m/>
    <m/>
    <m/>
    <m/>
    <m/>
    <m/>
    <m/>
  </r>
  <r>
    <d v="2006-11-20T00:00:00"/>
    <x v="66"/>
    <x v="20"/>
    <m/>
    <m/>
    <m/>
    <m/>
    <m/>
    <m/>
    <m/>
    <m/>
    <m/>
  </r>
  <r>
    <d v="2007-09-01T00:00:00"/>
    <x v="80"/>
    <x v="21"/>
    <m/>
    <m/>
    <m/>
    <m/>
    <m/>
    <m/>
    <m/>
    <m/>
    <m/>
  </r>
  <r>
    <d v="2007-09-02T00:00:00"/>
    <x v="75"/>
    <x v="21"/>
    <m/>
    <m/>
    <m/>
    <m/>
    <m/>
    <m/>
    <m/>
    <m/>
    <m/>
  </r>
  <r>
    <d v="2007-09-03T00:00:00"/>
    <x v="76"/>
    <x v="21"/>
    <m/>
    <m/>
    <m/>
    <m/>
    <m/>
    <m/>
    <m/>
    <m/>
    <m/>
  </r>
  <r>
    <d v="2007-09-04T00:00:00"/>
    <x v="77"/>
    <x v="21"/>
    <m/>
    <m/>
    <m/>
    <m/>
    <m/>
    <m/>
    <m/>
    <m/>
    <m/>
  </r>
  <r>
    <d v="2007-09-05T00:00:00"/>
    <x v="78"/>
    <x v="21"/>
    <m/>
    <m/>
    <n v="0"/>
    <n v="0"/>
    <m/>
    <m/>
    <m/>
    <n v="70240"/>
    <n v="7096"/>
  </r>
  <r>
    <d v="2007-09-06T00:00:00"/>
    <x v="79"/>
    <x v="21"/>
    <n v="1079"/>
    <n v="2"/>
    <n v="0"/>
    <n v="0"/>
    <n v="1828"/>
    <n v="136"/>
    <n v="186"/>
    <n v="249"/>
    <n v="1"/>
  </r>
  <r>
    <d v="2007-09-06T00:00:00"/>
    <x v="79"/>
    <x v="21"/>
    <n v="502"/>
    <n v="31"/>
    <n v="0"/>
    <n v="0"/>
    <n v="159"/>
    <n v="23"/>
    <n v="3"/>
    <n v="0"/>
    <n v="0"/>
  </r>
  <r>
    <d v="2007-09-07T00:00:00"/>
    <x v="71"/>
    <x v="21"/>
    <n v="1012"/>
    <n v="61"/>
    <n v="0"/>
    <n v="0"/>
    <n v="346"/>
    <n v="68"/>
    <n v="5"/>
    <n v="2"/>
    <n v="0"/>
  </r>
  <r>
    <d v="2007-09-08T00:00:00"/>
    <x v="72"/>
    <x v="21"/>
    <n v="768"/>
    <n v="68"/>
    <n v="0"/>
    <n v="0"/>
    <n v="235"/>
    <n v="22"/>
    <n v="0"/>
    <n v="1"/>
    <n v="0"/>
  </r>
  <r>
    <d v="2007-09-09T00:00:00"/>
    <x v="73"/>
    <x v="21"/>
    <n v="603"/>
    <n v="61"/>
    <n v="0"/>
    <n v="0"/>
    <n v="243"/>
    <n v="26"/>
    <n v="1"/>
    <n v="1"/>
    <n v="0"/>
  </r>
  <r>
    <d v="2007-09-10T00:00:00"/>
    <x v="74"/>
    <x v="21"/>
    <n v="792"/>
    <n v="68"/>
    <n v="0"/>
    <n v="0"/>
    <n v="246"/>
    <n v="34"/>
    <n v="0"/>
    <n v="2"/>
    <n v="0"/>
  </r>
  <r>
    <d v="2007-09-11T00:00:00"/>
    <x v="68"/>
    <x v="21"/>
    <n v="1173"/>
    <n v="75"/>
    <n v="0"/>
    <n v="0"/>
    <n v="289"/>
    <n v="101"/>
    <n v="4"/>
    <n v="1"/>
    <n v="1"/>
  </r>
  <r>
    <d v="2007-09-12T00:00:00"/>
    <x v="69"/>
    <x v="21"/>
    <n v="908"/>
    <n v="57"/>
    <n v="0"/>
    <n v="0"/>
    <n v="268"/>
    <n v="78"/>
    <n v="0"/>
    <n v="1"/>
    <n v="0"/>
  </r>
  <r>
    <d v="2007-09-13T00:00:00"/>
    <x v="70"/>
    <x v="21"/>
    <n v="873"/>
    <n v="54"/>
    <n v="0"/>
    <n v="0"/>
    <n v="243"/>
    <n v="65"/>
    <n v="5"/>
    <n v="0"/>
    <n v="0"/>
  </r>
  <r>
    <d v="2007-09-14T00:00:00"/>
    <x v="67"/>
    <x v="21"/>
    <n v="986"/>
    <n v="50"/>
    <n v="0"/>
    <n v="0"/>
    <n v="445"/>
    <n v="91"/>
    <n v="3"/>
    <n v="2"/>
    <n v="0"/>
  </r>
  <r>
    <d v="2007-09-15T00:00:00"/>
    <x v="63"/>
    <x v="21"/>
    <n v="1344"/>
    <n v="33"/>
    <n v="0"/>
    <n v="0"/>
    <n v="270"/>
    <n v="61"/>
    <n v="2"/>
    <n v="0"/>
    <n v="0"/>
  </r>
  <r>
    <d v="2007-09-16T00:00:00"/>
    <x v="64"/>
    <x v="21"/>
    <n v="0"/>
    <n v="0"/>
    <n v="0"/>
    <n v="0"/>
    <n v="0"/>
    <n v="0"/>
    <n v="0"/>
    <n v="0"/>
    <n v="0"/>
  </r>
  <r>
    <d v="2007-09-17T00:00:00"/>
    <x v="65"/>
    <x v="21"/>
    <n v="1263"/>
    <n v="74"/>
    <n v="0"/>
    <n v="0"/>
    <n v="285"/>
    <n v="82"/>
    <n v="0"/>
    <n v="0"/>
    <n v="0"/>
  </r>
  <r>
    <d v="2007-09-18T00:00:00"/>
    <x v="0"/>
    <x v="21"/>
    <n v="1629"/>
    <n v="75"/>
    <n v="0"/>
    <n v="0"/>
    <n v="273"/>
    <n v="59"/>
    <n v="2"/>
    <n v="0"/>
    <n v="0"/>
  </r>
  <r>
    <d v="2007-09-19T00:00:00"/>
    <x v="1"/>
    <x v="21"/>
    <n v="1977"/>
    <n v="101"/>
    <n v="0"/>
    <n v="1"/>
    <n v="106"/>
    <n v="36"/>
    <n v="2"/>
    <n v="0"/>
    <n v="0"/>
  </r>
  <r>
    <d v="2007-09-20T00:00:00"/>
    <x v="2"/>
    <x v="21"/>
    <n v="2391"/>
    <n v="125"/>
    <n v="0"/>
    <n v="0"/>
    <n v="240"/>
    <n v="44"/>
    <n v="0"/>
    <n v="0"/>
    <n v="0"/>
  </r>
  <r>
    <d v="2007-09-21T00:00:00"/>
    <x v="3"/>
    <x v="21"/>
    <n v="1621"/>
    <n v="88"/>
    <n v="0"/>
    <n v="0"/>
    <n v="167"/>
    <n v="29"/>
    <n v="1"/>
    <n v="0"/>
    <n v="0"/>
  </r>
  <r>
    <d v="2007-09-22T00:00:00"/>
    <x v="4"/>
    <x v="21"/>
    <n v="2352"/>
    <n v="124"/>
    <n v="0"/>
    <n v="0"/>
    <n v="472"/>
    <n v="100"/>
    <n v="1"/>
    <n v="0"/>
    <n v="0"/>
  </r>
  <r>
    <d v="2007-09-23T00:00:00"/>
    <x v="5"/>
    <x v="21"/>
    <n v="1902"/>
    <n v="93"/>
    <n v="0"/>
    <n v="0"/>
    <n v="475"/>
    <n v="52"/>
    <n v="0"/>
    <n v="0"/>
    <n v="0"/>
  </r>
  <r>
    <d v="2007-09-24T00:00:00"/>
    <x v="6"/>
    <x v="21"/>
    <n v="2034"/>
    <n v="180"/>
    <n v="0"/>
    <n v="0"/>
    <n v="436"/>
    <n v="45"/>
    <n v="1"/>
    <n v="0"/>
    <n v="0"/>
  </r>
  <r>
    <d v="2007-09-25T00:00:00"/>
    <x v="7"/>
    <x v="21"/>
    <n v="2646"/>
    <n v="287"/>
    <n v="0"/>
    <n v="2"/>
    <n v="830"/>
    <n v="78"/>
    <n v="2"/>
    <n v="0"/>
    <n v="1"/>
  </r>
  <r>
    <d v="2007-09-26T00:00:00"/>
    <x v="8"/>
    <x v="21"/>
    <n v="1927"/>
    <n v="209"/>
    <n v="0"/>
    <n v="0"/>
    <n v="532"/>
    <n v="100"/>
    <n v="5"/>
    <n v="0"/>
    <n v="0"/>
  </r>
  <r>
    <d v="2007-09-27T00:00:00"/>
    <x v="9"/>
    <x v="21"/>
    <n v="2428"/>
    <n v="308"/>
    <n v="0"/>
    <n v="0"/>
    <n v="654"/>
    <n v="108"/>
    <n v="2"/>
    <n v="1"/>
    <n v="0"/>
  </r>
  <r>
    <d v="2007-09-28T00:00:00"/>
    <x v="10"/>
    <x v="21"/>
    <n v="1606"/>
    <n v="164"/>
    <n v="0"/>
    <n v="0"/>
    <n v="1025"/>
    <n v="75"/>
    <n v="3"/>
    <n v="0"/>
    <n v="0"/>
  </r>
  <r>
    <d v="2007-09-29T00:00:00"/>
    <x v="11"/>
    <x v="21"/>
    <n v="875"/>
    <n v="86"/>
    <n v="0"/>
    <n v="0"/>
    <n v="1076"/>
    <n v="35"/>
    <n v="4"/>
    <n v="1"/>
    <n v="0"/>
  </r>
  <r>
    <d v="2007-09-30T00:00:00"/>
    <x v="12"/>
    <x v="21"/>
    <n v="1091"/>
    <n v="60"/>
    <n v="0"/>
    <n v="0"/>
    <n v="390"/>
    <n v="13"/>
    <n v="1"/>
    <n v="0"/>
    <n v="0"/>
  </r>
  <r>
    <d v="2007-10-01T00:00:00"/>
    <x v="13"/>
    <x v="21"/>
    <n v="1181"/>
    <n v="115"/>
    <n v="0"/>
    <n v="0"/>
    <n v="1058"/>
    <n v="49"/>
    <n v="3"/>
    <n v="0"/>
    <n v="0"/>
  </r>
  <r>
    <d v="2007-10-02T00:00:00"/>
    <x v="14"/>
    <x v="21"/>
    <n v="497"/>
    <n v="42"/>
    <n v="0"/>
    <n v="0"/>
    <n v="243"/>
    <n v="21"/>
    <n v="11"/>
    <n v="0"/>
    <n v="0"/>
  </r>
  <r>
    <d v="2007-10-03T00:00:00"/>
    <x v="15"/>
    <x v="21"/>
    <n v="1131"/>
    <n v="104"/>
    <n v="0"/>
    <n v="1"/>
    <n v="321"/>
    <n v="67"/>
    <n v="11"/>
    <n v="2"/>
    <n v="0"/>
  </r>
  <r>
    <d v="2007-10-04T00:00:00"/>
    <x v="16"/>
    <x v="21"/>
    <n v="96"/>
    <n v="5"/>
    <n v="0"/>
    <n v="0"/>
    <n v="33"/>
    <n v="1"/>
    <n v="1"/>
    <n v="0"/>
    <n v="0"/>
  </r>
  <r>
    <d v="2007-10-05T00:00:00"/>
    <x v="17"/>
    <x v="21"/>
    <n v="59"/>
    <n v="12"/>
    <n v="0"/>
    <n v="0"/>
    <n v="12"/>
    <n v="0"/>
    <n v="1"/>
    <n v="0"/>
    <n v="0"/>
  </r>
  <r>
    <d v="2007-10-06T00:00:00"/>
    <x v="18"/>
    <x v="21"/>
    <n v="329"/>
    <n v="53"/>
    <n v="0"/>
    <n v="0"/>
    <n v="176"/>
    <n v="19"/>
    <n v="0"/>
    <n v="0"/>
    <n v="0"/>
  </r>
  <r>
    <d v="2007-10-07T00:00:00"/>
    <x v="19"/>
    <x v="21"/>
    <n v="142"/>
    <n v="12"/>
    <n v="0"/>
    <n v="0"/>
    <n v="338"/>
    <n v="33"/>
    <n v="0"/>
    <n v="0"/>
    <n v="0"/>
  </r>
  <r>
    <d v="2007-10-08T00:00:00"/>
    <x v="20"/>
    <x v="21"/>
    <n v="302"/>
    <n v="32"/>
    <n v="0"/>
    <n v="0"/>
    <n v="304"/>
    <n v="18"/>
    <n v="1"/>
    <n v="0"/>
    <n v="0"/>
  </r>
  <r>
    <d v="2007-10-09T00:00:00"/>
    <x v="21"/>
    <x v="21"/>
    <n v="197"/>
    <n v="37"/>
    <n v="0"/>
    <n v="1"/>
    <n v="230"/>
    <n v="24"/>
    <n v="0"/>
    <n v="0"/>
    <n v="0"/>
  </r>
  <r>
    <d v="2007-10-10T00:00:00"/>
    <x v="22"/>
    <x v="21"/>
    <s v="n/a"/>
    <s v="n/a"/>
    <s v="n/a"/>
    <s v="n/a"/>
    <s v="n/a"/>
    <s v="n/a"/>
    <s v="n/a"/>
    <s v="n/a"/>
    <s v="n/a"/>
  </r>
  <r>
    <d v="2007-10-11T00:00:00"/>
    <x v="23"/>
    <x v="21"/>
    <s v="n/a"/>
    <s v="n/a"/>
    <s v="n/a"/>
    <s v="n/a"/>
    <s v="n/a"/>
    <s v="n/a"/>
    <s v="n/a"/>
    <s v="n/a"/>
    <s v="n/a"/>
  </r>
  <r>
    <d v="2007-10-12T00:00:00"/>
    <x v="24"/>
    <x v="21"/>
    <n v="176"/>
    <n v="27"/>
    <n v="0"/>
    <n v="0"/>
    <n v="55"/>
    <n v="7"/>
    <n v="0"/>
    <n v="0"/>
    <n v="0"/>
  </r>
  <r>
    <d v="2007-10-13T00:00:00"/>
    <x v="25"/>
    <x v="21"/>
    <n v="261"/>
    <n v="33"/>
    <n v="0"/>
    <n v="0"/>
    <n v="145"/>
    <n v="26"/>
    <n v="4"/>
    <n v="0"/>
    <n v="0"/>
  </r>
  <r>
    <d v="2007-10-14T00:00:00"/>
    <x v="26"/>
    <x v="21"/>
    <n v="540"/>
    <n v="96"/>
    <n v="0"/>
    <n v="1"/>
    <n v="240"/>
    <n v="28"/>
    <n v="2"/>
    <n v="0"/>
    <n v="0"/>
  </r>
  <r>
    <d v="2007-10-15T00:00:00"/>
    <x v="27"/>
    <x v="21"/>
    <n v="373"/>
    <n v="55"/>
    <n v="0"/>
    <n v="0"/>
    <n v="351"/>
    <n v="28"/>
    <n v="4"/>
    <n v="0"/>
    <n v="0"/>
  </r>
  <r>
    <d v="2007-10-16T00:00:00"/>
    <x v="28"/>
    <x v="21"/>
    <n v="252"/>
    <n v="55"/>
    <n v="0"/>
    <n v="1"/>
    <n v="333"/>
    <n v="20"/>
    <n v="2"/>
    <n v="0"/>
    <n v="0"/>
  </r>
  <r>
    <d v="2007-10-17T00:00:00"/>
    <x v="29"/>
    <x v="21"/>
    <n v="340"/>
    <n v="63"/>
    <n v="0"/>
    <n v="0"/>
    <n v="194"/>
    <n v="13"/>
    <n v="1"/>
    <n v="0"/>
    <n v="0"/>
  </r>
  <r>
    <d v="2007-10-18T00:00:00"/>
    <x v="30"/>
    <x v="21"/>
    <n v="220"/>
    <n v="34"/>
    <n v="0"/>
    <n v="0"/>
    <n v="257"/>
    <n v="21"/>
    <n v="1"/>
    <n v="0"/>
    <n v="1"/>
  </r>
  <r>
    <d v="2007-10-19T00:00:00"/>
    <x v="31"/>
    <x v="21"/>
    <n v="95"/>
    <n v="20"/>
    <n v="0"/>
    <n v="0"/>
    <n v="32"/>
    <n v="3"/>
    <n v="1"/>
    <n v="0"/>
    <n v="0"/>
  </r>
  <r>
    <d v="2007-10-20T00:00:00"/>
    <x v="32"/>
    <x v="21"/>
    <n v="158"/>
    <n v="14"/>
    <n v="0"/>
    <n v="3"/>
    <n v="208"/>
    <n v="19"/>
    <n v="1"/>
    <n v="0"/>
    <n v="0"/>
  </r>
  <r>
    <d v="2007-10-21T00:00:00"/>
    <x v="33"/>
    <x v="21"/>
    <n v="117"/>
    <n v="24"/>
    <n v="0"/>
    <n v="1"/>
    <n v="80"/>
    <n v="3"/>
    <n v="3"/>
    <n v="0"/>
    <n v="0"/>
  </r>
  <r>
    <d v="2007-10-22T00:00:00"/>
    <x v="34"/>
    <x v="21"/>
    <n v="96"/>
    <n v="21"/>
    <n v="0"/>
    <n v="1"/>
    <n v="122"/>
    <n v="11"/>
    <n v="0"/>
    <n v="0"/>
    <n v="0"/>
  </r>
  <r>
    <d v="2007-10-23T00:00:00"/>
    <x v="35"/>
    <x v="21"/>
    <n v="189"/>
    <n v="32"/>
    <n v="0"/>
    <n v="3"/>
    <n v="106"/>
    <n v="9"/>
    <n v="0"/>
    <n v="0"/>
    <n v="0"/>
  </r>
  <r>
    <d v="2007-10-24T00:00:00"/>
    <x v="36"/>
    <x v="21"/>
    <n v="244"/>
    <n v="32"/>
    <n v="0"/>
    <n v="3"/>
    <n v="97"/>
    <n v="10"/>
    <n v="0"/>
    <n v="0"/>
    <n v="0"/>
  </r>
  <r>
    <d v="2007-10-25T00:00:00"/>
    <x v="37"/>
    <x v="21"/>
    <n v="163"/>
    <n v="32"/>
    <n v="0"/>
    <n v="2"/>
    <n v="82"/>
    <n v="7"/>
    <n v="0"/>
    <n v="0"/>
    <n v="0"/>
  </r>
  <r>
    <d v="2007-10-26T00:00:00"/>
    <x v="38"/>
    <x v="21"/>
    <n v="116"/>
    <n v="28"/>
    <n v="0"/>
    <n v="1"/>
    <n v="49"/>
    <n v="5"/>
    <n v="4"/>
    <n v="0"/>
    <n v="0"/>
  </r>
  <r>
    <d v="2007-10-27T00:00:00"/>
    <x v="39"/>
    <x v="21"/>
    <n v="102"/>
    <n v="15"/>
    <n v="0"/>
    <n v="6"/>
    <n v="34"/>
    <n v="6"/>
    <n v="1"/>
    <n v="1"/>
    <n v="0"/>
  </r>
  <r>
    <d v="2007-10-28T00:00:00"/>
    <x v="40"/>
    <x v="21"/>
    <n v="171"/>
    <n v="17"/>
    <n v="0"/>
    <n v="3"/>
    <n v="64"/>
    <n v="2"/>
    <n v="0"/>
    <n v="3"/>
    <n v="0"/>
  </r>
  <r>
    <d v="2007-10-29T00:00:00"/>
    <x v="41"/>
    <x v="21"/>
    <n v="120"/>
    <n v="11"/>
    <n v="0"/>
    <n v="4"/>
    <n v="56"/>
    <n v="3"/>
    <n v="2"/>
    <n v="1"/>
    <n v="0"/>
  </r>
  <r>
    <d v="2007-10-30T00:00:00"/>
    <x v="42"/>
    <x v="21"/>
    <n v="143"/>
    <n v="22"/>
    <n v="0"/>
    <n v="6"/>
    <n v="73"/>
    <n v="14"/>
    <n v="0"/>
    <n v="1"/>
    <n v="0"/>
  </r>
  <r>
    <d v="2007-10-31T00:00:00"/>
    <x v="43"/>
    <x v="21"/>
    <n v="66"/>
    <n v="19"/>
    <n v="0"/>
    <n v="0"/>
    <n v="35"/>
    <n v="1"/>
    <n v="0"/>
    <n v="0"/>
    <n v="0"/>
  </r>
  <r>
    <d v="2007-11-01T00:00:00"/>
    <x v="44"/>
    <x v="21"/>
    <n v="73"/>
    <n v="19"/>
    <n v="0"/>
    <n v="9"/>
    <n v="36"/>
    <n v="2"/>
    <n v="1"/>
    <n v="0"/>
    <n v="0"/>
  </r>
  <r>
    <d v="2007-11-02T00:00:00"/>
    <x v="45"/>
    <x v="21"/>
    <n v="40"/>
    <n v="6"/>
    <n v="0"/>
    <n v="9"/>
    <n v="11"/>
    <n v="1"/>
    <n v="1"/>
    <n v="0"/>
    <n v="0"/>
  </r>
  <r>
    <d v="2007-11-03T00:00:00"/>
    <x v="46"/>
    <x v="21"/>
    <n v="114"/>
    <n v="18"/>
    <n v="0"/>
    <n v="9"/>
    <n v="22"/>
    <n v="0"/>
    <n v="1"/>
    <n v="0"/>
    <n v="0"/>
  </r>
  <r>
    <d v="2007-11-04T00:00:00"/>
    <x v="47"/>
    <x v="21"/>
    <n v="89"/>
    <n v="18"/>
    <n v="0"/>
    <n v="7"/>
    <n v="7"/>
    <n v="1"/>
    <n v="1"/>
    <n v="0"/>
    <n v="0"/>
  </r>
  <r>
    <d v="2007-11-05T00:00:00"/>
    <x v="48"/>
    <x v="21"/>
    <n v="67"/>
    <n v="13"/>
    <n v="0"/>
    <n v="5"/>
    <n v="5"/>
    <n v="0"/>
    <n v="1"/>
    <n v="0"/>
    <n v="0"/>
  </r>
  <r>
    <d v="2007-11-06T00:00:00"/>
    <x v="49"/>
    <x v="21"/>
    <n v="23"/>
    <n v="6"/>
    <n v="0"/>
    <n v="0"/>
    <n v="2"/>
    <n v="0"/>
    <n v="0"/>
    <n v="0"/>
    <n v="0"/>
  </r>
  <r>
    <d v="2007-11-07T00:00:00"/>
    <x v="50"/>
    <x v="21"/>
    <n v="30"/>
    <n v="131"/>
    <n v="0"/>
    <n v="3"/>
    <n v="5"/>
    <n v="0"/>
    <n v="0"/>
    <n v="0"/>
    <n v="0"/>
  </r>
  <r>
    <d v="2007-11-08T00:00:00"/>
    <x v="51"/>
    <x v="21"/>
    <n v="42"/>
    <n v="229"/>
    <n v="0"/>
    <n v="1"/>
    <n v="2"/>
    <n v="0"/>
    <n v="0"/>
    <n v="2"/>
    <n v="0"/>
  </r>
  <r>
    <d v="2007-11-09T00:00:00"/>
    <x v="52"/>
    <x v="21"/>
    <n v="131"/>
    <n v="96"/>
    <n v="0"/>
    <n v="1"/>
    <n v="1"/>
    <n v="1"/>
    <n v="0"/>
    <n v="0"/>
    <n v="0"/>
  </r>
  <r>
    <d v="2007-11-10T00:00:00"/>
    <x v="53"/>
    <x v="21"/>
    <n v="188"/>
    <n v="29"/>
    <n v="0"/>
    <n v="0"/>
    <n v="0"/>
    <n v="0"/>
    <n v="0"/>
    <n v="1"/>
    <n v="0"/>
  </r>
  <r>
    <d v="2007-11-11T00:00:00"/>
    <x v="54"/>
    <x v="21"/>
    <n v="24"/>
    <n v="7"/>
    <n v="0"/>
    <n v="0"/>
    <n v="1"/>
    <n v="0"/>
    <n v="1"/>
    <n v="0"/>
    <n v="0"/>
  </r>
  <r>
    <d v="2007-11-12T00:00:00"/>
    <x v="55"/>
    <x v="21"/>
    <s v="n/a"/>
    <s v="n/a"/>
    <s v="n/a"/>
    <s v="n/a"/>
    <s v="n/a"/>
    <s v="n/a"/>
    <s v="n/a"/>
    <s v="n/a"/>
    <s v="n/a"/>
  </r>
  <r>
    <d v="2008-09-01T00:00:00"/>
    <x v="80"/>
    <x v="22"/>
    <m/>
    <m/>
    <m/>
    <m/>
    <m/>
    <m/>
    <m/>
    <m/>
    <m/>
  </r>
  <r>
    <d v="2008-09-02T00:00:00"/>
    <x v="75"/>
    <x v="22"/>
    <m/>
    <m/>
    <m/>
    <m/>
    <m/>
    <m/>
    <m/>
    <m/>
    <m/>
  </r>
  <r>
    <d v="2008-09-03T00:00:00"/>
    <x v="76"/>
    <x v="22"/>
    <m/>
    <m/>
    <n v="0"/>
    <n v="0"/>
    <n v="0"/>
    <n v="0"/>
    <n v="0"/>
    <n v="60937"/>
    <n v="12355"/>
  </r>
  <r>
    <d v="2008-09-04T00:00:00"/>
    <x v="77"/>
    <x v="22"/>
    <n v="5996"/>
    <n v="21"/>
    <n v="0"/>
    <n v="0"/>
    <n v="2507"/>
    <n v="41"/>
    <n v="174"/>
    <n v="50"/>
    <n v="0"/>
  </r>
  <r>
    <d v="2008-09-04T00:00:00"/>
    <x v="77"/>
    <x v="22"/>
    <n v="239"/>
    <n v="43"/>
    <n v="0"/>
    <n v="0"/>
    <n v="89"/>
    <n v="3"/>
    <n v="1"/>
    <n v="1"/>
    <n v="12"/>
  </r>
  <r>
    <d v="2008-09-05T00:00:00"/>
    <x v="78"/>
    <x v="22"/>
    <n v="574"/>
    <n v="70"/>
    <n v="0"/>
    <n v="0"/>
    <n v="98"/>
    <n v="6"/>
    <n v="4"/>
    <n v="2"/>
    <n v="13"/>
  </r>
  <r>
    <d v="2008-09-06T00:00:00"/>
    <x v="79"/>
    <x v="22"/>
    <n v="664"/>
    <n v="72"/>
    <n v="0"/>
    <n v="0"/>
    <n v="124"/>
    <n v="15"/>
    <n v="8"/>
    <n v="1"/>
    <n v="3"/>
  </r>
  <r>
    <d v="2008-09-07T00:00:00"/>
    <x v="71"/>
    <x v="22"/>
    <n v="503"/>
    <n v="61"/>
    <n v="0"/>
    <n v="0"/>
    <n v="133"/>
    <n v="11"/>
    <n v="11"/>
    <n v="2"/>
    <n v="5"/>
  </r>
  <r>
    <d v="2008-09-08T00:00:00"/>
    <x v="72"/>
    <x v="22"/>
    <n v="533"/>
    <n v="61"/>
    <n v="0"/>
    <n v="0"/>
    <n v="299"/>
    <n v="26"/>
    <n v="11"/>
    <n v="1"/>
    <n v="7"/>
  </r>
  <r>
    <d v="2008-09-09T00:00:00"/>
    <x v="73"/>
    <x v="22"/>
    <n v="773"/>
    <n v="103"/>
    <n v="0"/>
    <n v="0"/>
    <n v="172"/>
    <n v="27"/>
    <n v="19"/>
    <n v="0"/>
    <n v="2"/>
  </r>
  <r>
    <d v="2008-09-10T00:00:00"/>
    <x v="74"/>
    <x v="22"/>
    <n v="597"/>
    <n v="73"/>
    <n v="0"/>
    <n v="0"/>
    <n v="224"/>
    <n v="18"/>
    <n v="2"/>
    <n v="1"/>
    <n v="0"/>
  </r>
  <r>
    <d v="2008-09-11T00:00:00"/>
    <x v="68"/>
    <x v="22"/>
    <n v="641"/>
    <n v="82"/>
    <n v="0"/>
    <n v="0"/>
    <n v="218"/>
    <n v="27"/>
    <n v="10"/>
    <n v="2"/>
    <n v="2"/>
  </r>
  <r>
    <d v="2008-09-12T00:00:00"/>
    <x v="69"/>
    <x v="22"/>
    <n v="725"/>
    <n v="106"/>
    <n v="0"/>
    <n v="0"/>
    <n v="283"/>
    <n v="29"/>
    <n v="12"/>
    <n v="1"/>
    <n v="0"/>
  </r>
  <r>
    <d v="2008-09-13T00:00:00"/>
    <x v="70"/>
    <x v="22"/>
    <n v="671"/>
    <n v="93"/>
    <n v="0"/>
    <n v="0"/>
    <n v="296"/>
    <n v="29"/>
    <n v="4"/>
    <n v="2"/>
    <n v="0"/>
  </r>
  <r>
    <d v="2008-09-14T00:00:00"/>
    <x v="67"/>
    <x v="22"/>
    <n v="820"/>
    <n v="87"/>
    <n v="0"/>
    <n v="0"/>
    <n v="325"/>
    <n v="42"/>
    <n v="8"/>
    <n v="0"/>
    <n v="1"/>
  </r>
  <r>
    <d v="2008-09-15T00:00:00"/>
    <x v="63"/>
    <x v="22"/>
    <n v="492"/>
    <n v="59"/>
    <n v="0"/>
    <n v="0"/>
    <n v="227"/>
    <n v="30"/>
    <n v="6"/>
    <n v="0"/>
    <n v="0"/>
  </r>
  <r>
    <d v="2008-09-16T00:00:00"/>
    <x v="64"/>
    <x v="22"/>
    <n v="612"/>
    <n v="112"/>
    <n v="0"/>
    <n v="0"/>
    <n v="371"/>
    <n v="40"/>
    <n v="15"/>
    <n v="1"/>
    <n v="1"/>
  </r>
  <r>
    <d v="2008-09-17T00:00:00"/>
    <x v="65"/>
    <x v="22"/>
    <n v="721"/>
    <n v="118"/>
    <n v="0"/>
    <n v="0"/>
    <n v="367"/>
    <n v="45"/>
    <n v="15"/>
    <n v="0"/>
    <n v="0"/>
  </r>
  <r>
    <d v="2008-09-18T00:00:00"/>
    <x v="0"/>
    <x v="22"/>
    <n v="1044"/>
    <n v="145"/>
    <n v="0"/>
    <n v="0"/>
    <n v="450"/>
    <n v="39"/>
    <n v="4"/>
    <n v="0"/>
    <n v="0"/>
  </r>
  <r>
    <d v="2008-09-19T00:00:00"/>
    <x v="1"/>
    <x v="22"/>
    <n v="1370"/>
    <n v="127"/>
    <n v="0"/>
    <n v="0"/>
    <n v="171"/>
    <n v="11"/>
    <n v="3"/>
    <n v="0"/>
    <n v="1"/>
  </r>
  <r>
    <d v="2008-09-20T00:00:00"/>
    <x v="2"/>
    <x v="22"/>
    <n v="1442"/>
    <n v="58"/>
    <n v="0"/>
    <n v="0"/>
    <n v="203"/>
    <n v="24"/>
    <n v="2"/>
    <n v="0"/>
    <n v="1"/>
  </r>
  <r>
    <d v="2008-09-21T00:00:00"/>
    <x v="3"/>
    <x v="22"/>
    <n v="1579"/>
    <n v="40"/>
    <n v="0"/>
    <n v="0"/>
    <n v="86"/>
    <n v="6"/>
    <n v="1"/>
    <n v="1"/>
    <n v="1"/>
  </r>
  <r>
    <d v="2008-09-22T00:00:00"/>
    <x v="4"/>
    <x v="22"/>
    <n v="1682"/>
    <n v="35"/>
    <n v="0"/>
    <n v="0"/>
    <n v="148"/>
    <n v="8"/>
    <n v="7"/>
    <n v="0"/>
    <n v="0"/>
  </r>
  <r>
    <d v="2008-09-23T00:00:00"/>
    <x v="5"/>
    <x v="22"/>
    <n v="1568"/>
    <n v="48"/>
    <n v="0"/>
    <n v="0"/>
    <n v="212"/>
    <n v="9"/>
    <n v="4"/>
    <n v="1"/>
    <n v="0"/>
  </r>
  <r>
    <d v="2008-09-24T00:00:00"/>
    <x v="6"/>
    <x v="22"/>
    <n v="1535"/>
    <n v="71"/>
    <n v="0"/>
    <n v="0"/>
    <n v="294"/>
    <n v="17"/>
    <n v="4"/>
    <n v="0"/>
    <n v="0"/>
  </r>
  <r>
    <d v="2008-09-25T00:00:00"/>
    <x v="7"/>
    <x v="22"/>
    <n v="1092"/>
    <n v="81"/>
    <n v="0"/>
    <n v="0"/>
    <n v="130"/>
    <n v="8"/>
    <n v="1"/>
    <n v="1"/>
    <n v="0"/>
  </r>
  <r>
    <d v="2008-09-26T00:00:00"/>
    <x v="8"/>
    <x v="22"/>
    <n v="1035"/>
    <n v="69"/>
    <n v="0"/>
    <n v="0"/>
    <n v="197"/>
    <n v="6"/>
    <n v="1"/>
    <n v="0"/>
    <n v="0"/>
  </r>
  <r>
    <d v="2008-09-27T00:00:00"/>
    <x v="9"/>
    <x v="22"/>
    <n v="1272"/>
    <n v="65"/>
    <n v="0"/>
    <n v="0"/>
    <n v="275"/>
    <n v="9"/>
    <n v="4"/>
    <n v="0"/>
    <n v="0"/>
  </r>
  <r>
    <d v="2008-09-28T00:00:00"/>
    <x v="10"/>
    <x v="22"/>
    <n v="1050"/>
    <n v="57"/>
    <n v="0"/>
    <n v="0"/>
    <n v="319"/>
    <n v="7"/>
    <n v="4"/>
    <n v="0"/>
    <n v="0"/>
  </r>
  <r>
    <d v="2008-09-29T00:00:00"/>
    <x v="11"/>
    <x v="22"/>
    <n v="899"/>
    <n v="47"/>
    <n v="0"/>
    <n v="0"/>
    <n v="303"/>
    <n v="12"/>
    <n v="4"/>
    <n v="0"/>
    <n v="0"/>
  </r>
  <r>
    <d v="2008-09-30T00:00:00"/>
    <x v="12"/>
    <x v="22"/>
    <n v="992"/>
    <n v="40"/>
    <n v="0"/>
    <n v="0"/>
    <n v="376"/>
    <n v="20"/>
    <n v="4"/>
    <n v="1"/>
    <n v="0"/>
  </r>
  <r>
    <d v="2008-10-01T00:00:00"/>
    <x v="13"/>
    <x v="22"/>
    <n v="1090"/>
    <n v="44"/>
    <n v="0"/>
    <n v="0"/>
    <n v="411"/>
    <n v="25"/>
    <n v="5"/>
    <n v="0"/>
    <n v="0"/>
  </r>
  <r>
    <d v="2008-10-02T00:00:00"/>
    <x v="14"/>
    <x v="22"/>
    <n v="529"/>
    <n v="35"/>
    <n v="0"/>
    <n v="0"/>
    <n v="651"/>
    <n v="21"/>
    <n v="1"/>
    <n v="0"/>
    <n v="0"/>
  </r>
  <r>
    <d v="2008-10-03T00:00:00"/>
    <x v="15"/>
    <x v="22"/>
    <n v="978"/>
    <n v="30"/>
    <n v="0"/>
    <n v="0"/>
    <n v="445"/>
    <n v="24"/>
    <n v="6"/>
    <n v="0"/>
    <n v="0"/>
  </r>
  <r>
    <d v="2008-10-04T00:00:00"/>
    <x v="16"/>
    <x v="22"/>
    <n v="729"/>
    <n v="36"/>
    <n v="0"/>
    <n v="1"/>
    <n v="551"/>
    <n v="28"/>
    <n v="12"/>
    <n v="0"/>
    <n v="0"/>
  </r>
  <r>
    <d v="2008-10-05T00:00:00"/>
    <x v="17"/>
    <x v="22"/>
    <n v="575"/>
    <n v="22"/>
    <n v="0"/>
    <n v="1"/>
    <n v="466"/>
    <n v="18"/>
    <n v="11"/>
    <n v="0"/>
    <n v="0"/>
  </r>
  <r>
    <d v="2008-10-06T00:00:00"/>
    <x v="18"/>
    <x v="22"/>
    <n v="274"/>
    <n v="16"/>
    <n v="0"/>
    <n v="1"/>
    <n v="528"/>
    <n v="11"/>
    <n v="17"/>
    <n v="1"/>
    <n v="0"/>
  </r>
  <r>
    <d v="2008-10-07T00:00:00"/>
    <x v="19"/>
    <x v="22"/>
    <n v="992"/>
    <n v="31"/>
    <n v="0"/>
    <n v="0"/>
    <n v="1274"/>
    <n v="39"/>
    <n v="24"/>
    <n v="0"/>
    <n v="0"/>
  </r>
  <r>
    <d v="2008-10-08T00:00:00"/>
    <x v="20"/>
    <x v="22"/>
    <n v="596"/>
    <n v="28"/>
    <n v="0"/>
    <n v="2"/>
    <n v="274"/>
    <n v="10"/>
    <n v="29"/>
    <n v="0"/>
    <n v="0"/>
  </r>
  <r>
    <d v="2008-10-09T00:00:00"/>
    <x v="21"/>
    <x v="22"/>
    <n v="219"/>
    <n v="6"/>
    <n v="0"/>
    <n v="0"/>
    <n v="445"/>
    <n v="8"/>
    <n v="17"/>
    <n v="0"/>
    <n v="0"/>
  </r>
  <r>
    <d v="2008-10-10T00:00:00"/>
    <x v="22"/>
    <x v="22"/>
    <n v="248"/>
    <n v="10"/>
    <n v="0"/>
    <n v="0"/>
    <n v="547"/>
    <n v="9"/>
    <n v="17"/>
    <n v="1"/>
    <n v="0"/>
  </r>
  <r>
    <d v="2008-10-11T00:00:00"/>
    <x v="23"/>
    <x v="22"/>
    <n v="353"/>
    <n v="13"/>
    <n v="0"/>
    <n v="0"/>
    <n v="510"/>
    <n v="12"/>
    <n v="16"/>
    <n v="0"/>
    <n v="0"/>
  </r>
  <r>
    <d v="2008-10-12T00:00:00"/>
    <x v="24"/>
    <x v="22"/>
    <n v="406"/>
    <n v="13"/>
    <n v="0"/>
    <n v="1"/>
    <n v="666"/>
    <n v="14"/>
    <n v="13"/>
    <n v="0"/>
    <n v="0"/>
  </r>
  <r>
    <d v="2008-10-13T00:00:00"/>
    <x v="25"/>
    <x v="22"/>
    <n v="222"/>
    <n v="14"/>
    <n v="0"/>
    <n v="1"/>
    <n v="546"/>
    <n v="14"/>
    <n v="4"/>
    <n v="0"/>
    <n v="0"/>
  </r>
  <r>
    <d v="2008-10-14T00:00:00"/>
    <x v="26"/>
    <x v="22"/>
    <n v="162"/>
    <n v="12"/>
    <n v="0"/>
    <n v="0"/>
    <n v="418"/>
    <n v="8"/>
    <n v="5"/>
    <n v="0"/>
    <n v="0"/>
  </r>
  <r>
    <d v="2008-10-15T00:00:00"/>
    <x v="27"/>
    <x v="22"/>
    <n v="183"/>
    <n v="10"/>
    <n v="0"/>
    <n v="2"/>
    <n v="582"/>
    <n v="5"/>
    <n v="7"/>
    <n v="0"/>
    <n v="0"/>
  </r>
  <r>
    <d v="2008-10-16T00:00:00"/>
    <x v="28"/>
    <x v="22"/>
    <n v="121"/>
    <n v="8"/>
    <n v="0"/>
    <n v="2"/>
    <n v="491"/>
    <n v="18"/>
    <n v="1"/>
    <n v="0"/>
    <n v="0"/>
  </r>
  <r>
    <d v="2008-10-17T00:00:00"/>
    <x v="29"/>
    <x v="22"/>
    <n v="7"/>
    <n v="2"/>
    <n v="0"/>
    <n v="0"/>
    <n v="27"/>
    <n v="0"/>
    <n v="0"/>
    <n v="0"/>
    <n v="0"/>
  </r>
  <r>
    <d v="2008-10-18T00:00:00"/>
    <x v="30"/>
    <x v="22"/>
    <n v="144"/>
    <n v="3"/>
    <n v="0"/>
    <n v="0"/>
    <n v="217"/>
    <n v="6"/>
    <n v="1"/>
    <n v="0"/>
    <n v="0"/>
  </r>
  <r>
    <d v="2008-10-19T00:00:00"/>
    <x v="31"/>
    <x v="22"/>
    <n v="102"/>
    <n v="6"/>
    <n v="0"/>
    <n v="0"/>
    <n v="472"/>
    <n v="18"/>
    <n v="5"/>
    <n v="0"/>
    <n v="0"/>
  </r>
  <r>
    <d v="2008-10-20T00:00:00"/>
    <x v="32"/>
    <x v="22"/>
    <n v="123"/>
    <n v="17"/>
    <n v="0"/>
    <n v="3"/>
    <n v="691"/>
    <n v="9"/>
    <n v="5"/>
    <n v="1"/>
    <n v="0"/>
  </r>
  <r>
    <d v="2008-10-21T00:00:00"/>
    <x v="33"/>
    <x v="22"/>
    <n v="136"/>
    <n v="7"/>
    <n v="0"/>
    <n v="1"/>
    <n v="386"/>
    <n v="6"/>
    <n v="5"/>
    <n v="0"/>
    <n v="0"/>
  </r>
  <r>
    <d v="2008-10-22T00:00:00"/>
    <x v="34"/>
    <x v="22"/>
    <n v="122"/>
    <n v="9"/>
    <n v="0"/>
    <n v="0"/>
    <n v="367"/>
    <n v="12"/>
    <n v="2"/>
    <n v="3"/>
    <n v="0"/>
  </r>
  <r>
    <d v="2008-10-23T00:00:00"/>
    <x v="35"/>
    <x v="22"/>
    <n v="104"/>
    <n v="9"/>
    <n v="0"/>
    <n v="2"/>
    <n v="367"/>
    <n v="16"/>
    <n v="8"/>
    <n v="1"/>
    <n v="0"/>
  </r>
  <r>
    <d v="2008-10-24T00:00:00"/>
    <x v="36"/>
    <x v="22"/>
    <n v="71"/>
    <n v="4"/>
    <n v="0"/>
    <n v="2"/>
    <n v="161"/>
    <n v="8"/>
    <n v="4"/>
    <n v="2"/>
    <n v="0"/>
  </r>
  <r>
    <d v="2008-10-25T00:00:00"/>
    <x v="37"/>
    <x v="22"/>
    <n v="62"/>
    <n v="0"/>
    <n v="0"/>
    <n v="2"/>
    <n v="156"/>
    <n v="5"/>
    <n v="0"/>
    <n v="0"/>
    <n v="0"/>
  </r>
  <r>
    <d v="2008-10-26T00:00:00"/>
    <x v="38"/>
    <x v="22"/>
    <n v="15"/>
    <n v="0"/>
    <n v="0"/>
    <n v="1"/>
    <n v="68"/>
    <n v="0"/>
    <n v="1"/>
    <n v="0"/>
    <n v="0"/>
  </r>
  <r>
    <d v="2008-10-27T00:00:00"/>
    <x v="39"/>
    <x v="22"/>
    <n v="48"/>
    <n v="5"/>
    <n v="0"/>
    <n v="1"/>
    <n v="98"/>
    <n v="3"/>
    <n v="2"/>
    <n v="0"/>
    <n v="0"/>
  </r>
  <r>
    <d v="2008-10-28T00:00:00"/>
    <x v="40"/>
    <x v="22"/>
    <n v="59"/>
    <n v="2"/>
    <n v="0"/>
    <n v="5"/>
    <n v="83"/>
    <n v="2"/>
    <n v="2"/>
    <n v="0"/>
    <n v="0"/>
  </r>
  <r>
    <d v="2008-10-29T00:00:00"/>
    <x v="41"/>
    <x v="22"/>
    <n v="56"/>
    <n v="89"/>
    <n v="0"/>
    <n v="4"/>
    <n v="93"/>
    <n v="3"/>
    <n v="5"/>
    <n v="0"/>
    <n v="0"/>
  </r>
  <r>
    <d v="2008-10-30T00:00:00"/>
    <x v="42"/>
    <x v="22"/>
    <n v="157"/>
    <n v="71"/>
    <n v="0"/>
    <n v="3"/>
    <n v="74"/>
    <n v="3"/>
    <n v="2"/>
    <n v="0"/>
    <n v="0"/>
  </r>
  <r>
    <d v="2008-10-31T00:00:00"/>
    <x v="43"/>
    <x v="22"/>
    <n v="411"/>
    <n v="55"/>
    <n v="0"/>
    <n v="7"/>
    <n v="73"/>
    <n v="2"/>
    <n v="4"/>
    <n v="2"/>
    <n v="0"/>
  </r>
  <r>
    <d v="2008-11-01T00:00:00"/>
    <x v="44"/>
    <x v="22"/>
    <n v="740"/>
    <n v="25"/>
    <n v="0"/>
    <n v="0"/>
    <n v="21"/>
    <n v="2"/>
    <n v="1"/>
    <n v="2"/>
    <n v="0"/>
  </r>
  <r>
    <d v="2008-11-02T00:00:00"/>
    <x v="45"/>
    <x v="22"/>
    <n v="0"/>
    <n v="0"/>
    <n v="0"/>
    <n v="0"/>
    <n v="0"/>
    <n v="0"/>
    <n v="0"/>
    <n v="0"/>
    <n v="0"/>
  </r>
  <r>
    <d v="2008-11-03T00:00:00"/>
    <x v="46"/>
    <x v="22"/>
    <n v="0"/>
    <n v="0"/>
    <n v="0"/>
    <n v="0"/>
    <n v="0"/>
    <n v="0"/>
    <n v="0"/>
    <n v="0"/>
    <n v="0"/>
  </r>
  <r>
    <d v="2008-11-04T00:00:00"/>
    <x v="47"/>
    <x v="22"/>
    <n v="424"/>
    <n v="8"/>
    <n v="0"/>
    <n v="0"/>
    <n v="4"/>
    <n v="0"/>
    <n v="10"/>
    <n v="0"/>
    <n v="0"/>
  </r>
  <r>
    <d v="2008-11-05T00:00:00"/>
    <x v="48"/>
    <x v="22"/>
    <n v="39"/>
    <n v="2"/>
    <n v="0"/>
    <n v="0"/>
    <n v="4"/>
    <n v="0"/>
    <n v="0"/>
    <n v="0"/>
    <n v="0"/>
  </r>
  <r>
    <d v="2008-11-06T00:00:00"/>
    <x v="49"/>
    <x v="22"/>
    <n v="73"/>
    <n v="16"/>
    <n v="0"/>
    <n v="0"/>
    <n v="7"/>
    <n v="1"/>
    <n v="5"/>
    <n v="0"/>
    <n v="0"/>
  </r>
  <r>
    <d v="2008-11-07T00:00:00"/>
    <x v="50"/>
    <x v="22"/>
    <n v="44"/>
    <n v="10"/>
    <n v="0"/>
    <n v="0"/>
    <n v="5"/>
    <n v="0"/>
    <n v="3"/>
    <n v="0"/>
    <n v="0"/>
  </r>
  <r>
    <d v="2008-11-08T00:00:00"/>
    <x v="51"/>
    <x v="22"/>
    <n v="0"/>
    <n v="0"/>
    <n v="0"/>
    <n v="0"/>
    <n v="0"/>
    <n v="0"/>
    <n v="0"/>
    <n v="0"/>
    <n v="0"/>
  </r>
  <r>
    <d v="2008-11-09T00:00:00"/>
    <x v="52"/>
    <x v="22"/>
    <n v="0"/>
    <n v="0"/>
    <n v="0"/>
    <n v="0"/>
    <n v="0"/>
    <n v="0"/>
    <n v="0"/>
    <n v="0"/>
    <n v="0"/>
  </r>
  <r>
    <d v="2008-11-10T00:00:00"/>
    <x v="53"/>
    <x v="22"/>
    <n v="0"/>
    <n v="0"/>
    <n v="0"/>
    <n v="0"/>
    <n v="0"/>
    <n v="0"/>
    <n v="0"/>
    <n v="0"/>
    <n v="0"/>
  </r>
  <r>
    <d v="2008-11-11T00:00:00"/>
    <x v="54"/>
    <x v="22"/>
    <n v="109"/>
    <n v="5"/>
    <n v="0"/>
    <n v="0"/>
    <n v="3"/>
    <n v="0"/>
    <n v="6"/>
    <n v="0"/>
    <n v="0"/>
  </r>
  <r>
    <d v="2008-11-12T00:00:00"/>
    <x v="55"/>
    <x v="22"/>
    <n v="34"/>
    <n v="0"/>
    <n v="0"/>
    <n v="0"/>
    <n v="1"/>
    <n v="0"/>
    <n v="4"/>
    <n v="0"/>
    <n v="0"/>
  </r>
  <r>
    <d v="2009-09-01T00:00:00"/>
    <x v="80"/>
    <x v="23"/>
    <m/>
    <m/>
    <m/>
    <m/>
    <m/>
    <m/>
    <m/>
    <m/>
    <m/>
  </r>
  <r>
    <d v="2009-09-02T00:00:00"/>
    <x v="75"/>
    <x v="23"/>
    <m/>
    <m/>
    <m/>
    <m/>
    <m/>
    <m/>
    <m/>
    <m/>
    <m/>
  </r>
  <r>
    <d v="2009-09-03T00:00:00"/>
    <x v="76"/>
    <x v="23"/>
    <n v="745"/>
    <n v="200"/>
    <n v="0"/>
    <n v="0"/>
    <n v="0"/>
    <n v="0"/>
    <n v="0"/>
    <n v="164431"/>
    <n v="23861"/>
  </r>
  <r>
    <d v="2009-09-03T00:00:00"/>
    <x v="76"/>
    <x v="23"/>
    <n v="2185"/>
    <n v="0"/>
    <n v="0"/>
    <n v="0"/>
    <n v="318"/>
    <n v="125"/>
    <n v="266"/>
    <n v="1880"/>
    <n v="0"/>
  </r>
  <r>
    <d v="2009-09-03T00:00:00"/>
    <x v="76"/>
    <x v="23"/>
    <n v="596"/>
    <n v="31"/>
    <n v="0"/>
    <n v="0"/>
    <n v="133"/>
    <n v="93"/>
    <n v="1"/>
    <n v="453"/>
    <n v="23"/>
  </r>
  <r>
    <d v="2009-09-04T00:00:00"/>
    <x v="77"/>
    <x v="23"/>
    <n v="839"/>
    <n v="38"/>
    <n v="0"/>
    <n v="0"/>
    <n v="52"/>
    <n v="64"/>
    <n v="1"/>
    <n v="434"/>
    <n v="23"/>
  </r>
  <r>
    <d v="2009-09-05T00:00:00"/>
    <x v="78"/>
    <x v="23"/>
    <n v="1099"/>
    <n v="17"/>
    <n v="0"/>
    <n v="0"/>
    <n v="217"/>
    <n v="86"/>
    <n v="3"/>
    <n v="409"/>
    <n v="43"/>
  </r>
  <r>
    <d v="2009-09-06T00:00:00"/>
    <x v="79"/>
    <x v="23"/>
    <n v="1254"/>
    <n v="34"/>
    <n v="0"/>
    <n v="0"/>
    <n v="152"/>
    <n v="33"/>
    <n v="5"/>
    <n v="422"/>
    <n v="13"/>
  </r>
  <r>
    <d v="2009-09-07T00:00:00"/>
    <x v="71"/>
    <x v="23"/>
    <n v="1068"/>
    <n v="40"/>
    <n v="0"/>
    <n v="0"/>
    <n v="132"/>
    <n v="38"/>
    <n v="3"/>
    <n v="332"/>
    <n v="14"/>
  </r>
  <r>
    <d v="2009-09-08T00:00:00"/>
    <x v="72"/>
    <x v="23"/>
    <n v="1297"/>
    <n v="53"/>
    <n v="0"/>
    <n v="0"/>
    <n v="126"/>
    <n v="45"/>
    <n v="8"/>
    <n v="662"/>
    <n v="21"/>
  </r>
  <r>
    <d v="2009-09-09T00:00:00"/>
    <x v="73"/>
    <x v="23"/>
    <n v="734"/>
    <n v="18"/>
    <n v="0"/>
    <n v="0"/>
    <n v="68"/>
    <n v="16"/>
    <n v="5"/>
    <n v="1289"/>
    <n v="85"/>
  </r>
  <r>
    <d v="2009-09-10T00:00:00"/>
    <x v="74"/>
    <x v="23"/>
    <n v="960"/>
    <n v="13"/>
    <n v="0"/>
    <n v="0"/>
    <n v="45"/>
    <n v="21"/>
    <n v="14"/>
    <n v="958"/>
    <n v="53"/>
  </r>
  <r>
    <d v="2009-09-11T00:00:00"/>
    <x v="68"/>
    <x v="23"/>
    <n v="777"/>
    <n v="16"/>
    <n v="0"/>
    <n v="0"/>
    <n v="48"/>
    <n v="25"/>
    <n v="17"/>
    <n v="1686"/>
    <n v="40"/>
  </r>
  <r>
    <d v="2009-09-12T00:00:00"/>
    <x v="69"/>
    <x v="23"/>
    <n v="631"/>
    <n v="26"/>
    <n v="0"/>
    <n v="0"/>
    <n v="55"/>
    <n v="31"/>
    <n v="15"/>
    <n v="2312"/>
    <n v="99"/>
  </r>
  <r>
    <d v="2009-09-13T00:00:00"/>
    <x v="70"/>
    <x v="23"/>
    <n v="640"/>
    <n v="33"/>
    <n v="0"/>
    <n v="0"/>
    <n v="33"/>
    <n v="23"/>
    <n v="16"/>
    <n v="2371"/>
    <n v="75"/>
  </r>
  <r>
    <d v="2009-09-14T00:00:00"/>
    <x v="67"/>
    <x v="23"/>
    <n v="1066"/>
    <n v="63"/>
    <n v="0"/>
    <n v="0"/>
    <n v="37"/>
    <n v="35"/>
    <n v="14"/>
    <n v="1746"/>
    <n v="67"/>
  </r>
  <r>
    <d v="2009-09-15T00:00:00"/>
    <x v="63"/>
    <x v="23"/>
    <n v="254"/>
    <n v="24"/>
    <n v="0"/>
    <n v="0"/>
    <n v="19"/>
    <n v="23"/>
    <n v="7"/>
    <n v="457"/>
    <n v="30"/>
  </r>
  <r>
    <d v="2009-09-16T00:00:00"/>
    <x v="64"/>
    <x v="23"/>
    <n v="2071"/>
    <n v="88"/>
    <n v="0"/>
    <n v="0"/>
    <n v="94"/>
    <n v="111"/>
    <n v="21"/>
    <n v="1571"/>
    <n v="50"/>
  </r>
  <r>
    <d v="2009-09-17T00:00:00"/>
    <x v="65"/>
    <x v="23"/>
    <n v="1668"/>
    <n v="17"/>
    <n v="0"/>
    <n v="0"/>
    <n v="73"/>
    <n v="56"/>
    <n v="9"/>
    <n v="1166"/>
    <n v="23"/>
  </r>
  <r>
    <d v="2009-09-18T00:00:00"/>
    <x v="0"/>
    <x v="23"/>
    <n v="1707"/>
    <n v="32"/>
    <n v="0"/>
    <n v="0"/>
    <n v="65"/>
    <n v="87"/>
    <n v="28"/>
    <n v="723"/>
    <n v="46"/>
  </r>
  <r>
    <d v="2009-09-19T00:00:00"/>
    <x v="1"/>
    <x v="23"/>
    <n v="1573"/>
    <n v="44"/>
    <n v="0"/>
    <n v="0"/>
    <n v="99"/>
    <n v="112"/>
    <n v="19"/>
    <n v="731"/>
    <n v="31"/>
  </r>
  <r>
    <d v="2009-09-20T00:00:00"/>
    <x v="2"/>
    <x v="23"/>
    <n v="1471"/>
    <n v="43"/>
    <n v="0"/>
    <n v="0"/>
    <n v="176"/>
    <n v="75"/>
    <n v="26"/>
    <n v="826"/>
    <n v="35"/>
  </r>
  <r>
    <d v="2009-09-21T00:00:00"/>
    <x v="3"/>
    <x v="23"/>
    <n v="1564"/>
    <n v="54"/>
    <n v="0"/>
    <n v="0"/>
    <n v="77"/>
    <n v="66"/>
    <n v="30"/>
    <n v="214"/>
    <n v="6"/>
  </r>
  <r>
    <d v="2009-09-22T00:00:00"/>
    <x v="4"/>
    <x v="23"/>
    <n v="1391"/>
    <n v="49"/>
    <n v="0"/>
    <n v="0"/>
    <n v="56"/>
    <n v="46"/>
    <n v="13"/>
    <n v="154"/>
    <n v="8"/>
  </r>
  <r>
    <d v="2009-09-23T00:00:00"/>
    <x v="5"/>
    <x v="23"/>
    <n v="1487"/>
    <n v="48"/>
    <n v="0"/>
    <n v="0"/>
    <n v="78"/>
    <n v="83"/>
    <n v="20"/>
    <n v="129"/>
    <n v="10"/>
  </r>
  <r>
    <d v="2009-09-24T00:00:00"/>
    <x v="6"/>
    <x v="23"/>
    <n v="1919"/>
    <n v="64"/>
    <n v="0"/>
    <n v="0"/>
    <n v="90"/>
    <n v="105"/>
    <n v="18"/>
    <n v="52"/>
    <n v="2"/>
  </r>
  <r>
    <d v="2009-09-25T00:00:00"/>
    <x v="7"/>
    <x v="23"/>
    <n v="1783"/>
    <n v="44"/>
    <n v="0"/>
    <n v="0"/>
    <n v="98"/>
    <n v="94"/>
    <n v="20"/>
    <n v="44"/>
    <n v="0"/>
  </r>
  <r>
    <d v="2009-09-26T00:00:00"/>
    <x v="8"/>
    <x v="23"/>
    <n v="2136"/>
    <n v="52"/>
    <n v="0"/>
    <n v="0"/>
    <n v="142"/>
    <n v="106"/>
    <n v="11"/>
    <n v="22"/>
    <n v="1"/>
  </r>
  <r>
    <d v="2009-09-27T00:00:00"/>
    <x v="9"/>
    <x v="23"/>
    <n v="2131"/>
    <n v="64"/>
    <n v="0"/>
    <n v="0"/>
    <n v="131"/>
    <n v="114"/>
    <n v="16"/>
    <n v="16"/>
    <n v="0"/>
  </r>
  <r>
    <d v="2009-09-28T00:00:00"/>
    <x v="10"/>
    <x v="23"/>
    <n v="2212"/>
    <n v="76"/>
    <n v="0"/>
    <n v="0"/>
    <n v="192"/>
    <n v="119"/>
    <n v="16"/>
    <n v="13"/>
    <n v="0"/>
  </r>
  <r>
    <d v="2009-09-29T00:00:00"/>
    <x v="11"/>
    <x v="23"/>
    <n v="1956"/>
    <n v="50"/>
    <n v="0"/>
    <n v="0"/>
    <n v="256"/>
    <n v="76"/>
    <n v="13"/>
    <n v="9"/>
    <n v="0"/>
  </r>
  <r>
    <d v="2009-09-30T00:00:00"/>
    <x v="12"/>
    <x v="23"/>
    <n v="1760"/>
    <n v="71"/>
    <n v="0"/>
    <n v="0"/>
    <n v="228"/>
    <n v="76"/>
    <n v="14"/>
    <n v="24"/>
    <n v="0"/>
  </r>
  <r>
    <d v="2009-10-01T00:00:00"/>
    <x v="13"/>
    <x v="23"/>
    <n v="1906"/>
    <n v="47"/>
    <n v="0"/>
    <n v="0"/>
    <n v="243"/>
    <n v="112"/>
    <n v="29"/>
    <n v="22"/>
    <n v="1"/>
  </r>
  <r>
    <d v="2009-10-02T00:00:00"/>
    <x v="14"/>
    <x v="23"/>
    <n v="1540"/>
    <n v="40"/>
    <n v="0"/>
    <n v="0"/>
    <n v="228"/>
    <n v="105"/>
    <n v="11"/>
    <n v="17"/>
    <n v="0"/>
  </r>
  <r>
    <d v="2009-10-03T00:00:00"/>
    <x v="15"/>
    <x v="23"/>
    <n v="1376"/>
    <n v="21"/>
    <n v="0"/>
    <n v="0"/>
    <n v="208"/>
    <n v="99"/>
    <n v="16"/>
    <n v="4"/>
    <n v="2"/>
  </r>
  <r>
    <d v="2009-10-04T00:00:00"/>
    <x v="16"/>
    <x v="23"/>
    <n v="1673"/>
    <n v="24"/>
    <n v="0"/>
    <n v="0"/>
    <n v="264"/>
    <n v="109"/>
    <n v="5"/>
    <n v="3"/>
    <n v="2"/>
  </r>
  <r>
    <d v="2009-10-05T00:00:00"/>
    <x v="17"/>
    <x v="23"/>
    <n v="1323"/>
    <n v="15"/>
    <n v="2"/>
    <n v="0"/>
    <n v="154"/>
    <n v="66"/>
    <n v="9"/>
    <n v="2"/>
    <n v="0"/>
  </r>
  <r>
    <d v="2009-10-06T00:00:00"/>
    <x v="18"/>
    <x v="23"/>
    <n v="2017"/>
    <n v="25"/>
    <n v="0"/>
    <n v="0"/>
    <n v="334"/>
    <n v="101"/>
    <n v="9"/>
    <n v="4"/>
    <n v="0"/>
  </r>
  <r>
    <d v="2009-10-07T00:00:00"/>
    <x v="19"/>
    <x v="23"/>
    <n v="1662"/>
    <n v="38"/>
    <n v="0"/>
    <n v="0"/>
    <n v="467"/>
    <n v="110"/>
    <n v="19"/>
    <n v="8"/>
    <n v="1"/>
  </r>
  <r>
    <d v="2009-10-08T00:00:00"/>
    <x v="20"/>
    <x v="23"/>
    <n v="1262"/>
    <n v="24"/>
    <n v="0"/>
    <n v="1"/>
    <n v="397"/>
    <n v="85"/>
    <n v="18"/>
    <n v="1"/>
    <n v="0"/>
  </r>
  <r>
    <d v="2009-10-09T00:00:00"/>
    <x v="21"/>
    <x v="23"/>
    <n v="431"/>
    <n v="11"/>
    <n v="0"/>
    <n v="0"/>
    <n v="172"/>
    <n v="31"/>
    <n v="7"/>
    <n v="3"/>
    <n v="0"/>
  </r>
  <r>
    <d v="2009-10-10T00:00:00"/>
    <x v="22"/>
    <x v="23"/>
    <n v="893"/>
    <n v="14"/>
    <n v="0"/>
    <n v="0"/>
    <n v="434"/>
    <n v="85"/>
    <n v="13"/>
    <n v="16"/>
    <n v="0"/>
  </r>
  <r>
    <d v="2009-10-11T00:00:00"/>
    <x v="23"/>
    <x v="23"/>
    <n v="727"/>
    <n v="19"/>
    <n v="0"/>
    <n v="3"/>
    <n v="668"/>
    <n v="132"/>
    <n v="12"/>
    <n v="13"/>
    <n v="0"/>
  </r>
  <r>
    <d v="2009-10-12T00:00:00"/>
    <x v="24"/>
    <x v="23"/>
    <n v="447"/>
    <n v="8"/>
    <n v="0"/>
    <n v="0"/>
    <n v="648"/>
    <n v="111"/>
    <n v="0"/>
    <n v="12"/>
    <n v="0"/>
  </r>
  <r>
    <d v="2009-10-13T00:00:00"/>
    <x v="25"/>
    <x v="23"/>
    <n v="357"/>
    <n v="12"/>
    <n v="0"/>
    <n v="4"/>
    <n v="677"/>
    <n v="130"/>
    <n v="6"/>
    <n v="27"/>
    <n v="0"/>
  </r>
  <r>
    <d v="2009-10-14T00:00:00"/>
    <x v="26"/>
    <x v="23"/>
    <n v="1051"/>
    <n v="14"/>
    <n v="0"/>
    <n v="4"/>
    <n v="529"/>
    <n v="111"/>
    <n v="6"/>
    <n v="396"/>
    <n v="20"/>
  </r>
  <r>
    <d v="2009-10-15T00:00:00"/>
    <x v="27"/>
    <x v="23"/>
    <n v="1047"/>
    <n v="19"/>
    <n v="0"/>
    <n v="11"/>
    <n v="352"/>
    <n v="103"/>
    <n v="36"/>
    <n v="277"/>
    <n v="10"/>
  </r>
  <r>
    <d v="2009-10-16T00:00:00"/>
    <x v="28"/>
    <x v="23"/>
    <n v="76"/>
    <n v="1"/>
    <n v="0"/>
    <n v="8"/>
    <n v="41"/>
    <n v="15"/>
    <n v="1"/>
    <n v="22"/>
    <n v="0"/>
  </r>
  <r>
    <d v="2009-10-17T00:00:00"/>
    <x v="29"/>
    <x v="23"/>
    <n v="0"/>
    <n v="0"/>
    <n v="0"/>
    <n v="0"/>
    <n v="0"/>
    <n v="0"/>
    <n v="0"/>
    <n v="0"/>
    <n v="0"/>
  </r>
  <r>
    <d v="2009-10-18T00:00:00"/>
    <x v="30"/>
    <x v="23"/>
    <n v="0"/>
    <n v="0"/>
    <n v="0"/>
    <n v="0"/>
    <n v="0"/>
    <n v="0"/>
    <n v="0"/>
    <n v="0"/>
    <n v="0"/>
  </r>
  <r>
    <d v="2009-10-19T00:00:00"/>
    <x v="31"/>
    <x v="23"/>
    <n v="1264"/>
    <n v="3"/>
    <n v="0"/>
    <n v="3"/>
    <n v="406"/>
    <n v="84"/>
    <n v="42"/>
    <n v="169"/>
    <n v="11"/>
  </r>
  <r>
    <d v="2009-10-20T00:00:00"/>
    <x v="32"/>
    <x v="23"/>
    <n v="935"/>
    <n v="9"/>
    <n v="0"/>
    <n v="3"/>
    <n v="775"/>
    <n v="71"/>
    <n v="12"/>
    <n v="83"/>
    <n v="2"/>
  </r>
  <r>
    <d v="2009-10-21T00:00:00"/>
    <x v="33"/>
    <x v="23"/>
    <n v="488"/>
    <n v="3"/>
    <n v="0"/>
    <n v="0"/>
    <n v="393"/>
    <n v="46"/>
    <n v="7"/>
    <n v="42"/>
    <n v="0"/>
  </r>
  <r>
    <d v="2009-10-22T00:00:00"/>
    <x v="34"/>
    <x v="23"/>
    <n v="545"/>
    <n v="2"/>
    <n v="0"/>
    <n v="1"/>
    <n v="172"/>
    <n v="20"/>
    <n v="2"/>
    <n v="26"/>
    <n v="1"/>
  </r>
  <r>
    <d v="2009-10-23T00:00:00"/>
    <x v="35"/>
    <x v="23"/>
    <n v="457"/>
    <n v="4"/>
    <n v="0"/>
    <n v="2"/>
    <n v="232"/>
    <n v="26"/>
    <n v="8"/>
    <n v="17"/>
    <n v="0"/>
  </r>
  <r>
    <d v="2009-10-24T00:00:00"/>
    <x v="36"/>
    <x v="23"/>
    <n v="246"/>
    <n v="5"/>
    <n v="0"/>
    <n v="0"/>
    <n v="120"/>
    <n v="21"/>
    <n v="6"/>
    <n v="15"/>
    <n v="0"/>
  </r>
  <r>
    <d v="2009-10-25T00:00:00"/>
    <x v="37"/>
    <x v="23"/>
    <n v="83"/>
    <n v="0"/>
    <n v="0"/>
    <n v="1"/>
    <n v="116"/>
    <n v="11"/>
    <n v="0"/>
    <n v="2"/>
    <n v="0"/>
  </r>
  <r>
    <d v="2009-10-26T00:00:00"/>
    <x v="38"/>
    <x v="23"/>
    <n v="126"/>
    <n v="2"/>
    <n v="0"/>
    <n v="0"/>
    <n v="96"/>
    <n v="11"/>
    <n v="1"/>
    <n v="9"/>
    <n v="0"/>
  </r>
  <r>
    <d v="2009-10-27T00:00:00"/>
    <x v="39"/>
    <x v="23"/>
    <n v="236"/>
    <n v="5"/>
    <n v="0"/>
    <n v="4"/>
    <n v="66"/>
    <n v="10"/>
    <n v="5"/>
    <n v="15"/>
    <n v="1"/>
  </r>
  <r>
    <d v="2009-10-28T00:00:00"/>
    <x v="40"/>
    <x v="23"/>
    <n v="151"/>
    <n v="3"/>
    <n v="0"/>
    <n v="0"/>
    <n v="58"/>
    <n v="11"/>
    <n v="1"/>
    <n v="7"/>
    <n v="0"/>
  </r>
  <r>
    <d v="2009-10-29T00:00:00"/>
    <x v="41"/>
    <x v="23"/>
    <n v="71"/>
    <n v="9"/>
    <n v="0"/>
    <n v="1"/>
    <n v="19"/>
    <n v="8"/>
    <n v="0"/>
    <n v="7"/>
    <n v="0"/>
  </r>
  <r>
    <d v="2009-10-30T00:00:00"/>
    <x v="42"/>
    <x v="23"/>
    <n v="72"/>
    <n v="6"/>
    <n v="0"/>
    <n v="1"/>
    <n v="49"/>
    <n v="13"/>
    <n v="2"/>
    <n v="15"/>
    <n v="0"/>
  </r>
  <r>
    <d v="2009-10-31T00:00:00"/>
    <x v="43"/>
    <x v="23"/>
    <n v="0"/>
    <n v="0"/>
    <n v="0"/>
    <n v="0"/>
    <n v="0"/>
    <n v="0"/>
    <n v="0"/>
    <n v="0"/>
    <n v="0"/>
  </r>
  <r>
    <d v="2009-11-01T00:00:00"/>
    <x v="44"/>
    <x v="23"/>
    <n v="0"/>
    <n v="0"/>
    <n v="0"/>
    <n v="0"/>
    <n v="0"/>
    <n v="0"/>
    <n v="0"/>
    <n v="0"/>
    <n v="0"/>
  </r>
  <r>
    <d v="2009-11-02T00:00:00"/>
    <x v="45"/>
    <x v="23"/>
    <n v="0"/>
    <n v="0"/>
    <n v="0"/>
    <n v="0"/>
    <n v="0"/>
    <n v="0"/>
    <n v="0"/>
    <n v="0"/>
    <n v="0"/>
  </r>
  <r>
    <d v="2009-11-03T00:00:00"/>
    <x v="46"/>
    <x v="23"/>
    <n v="443"/>
    <n v="10"/>
    <n v="0"/>
    <n v="0"/>
    <n v="13"/>
    <n v="9"/>
    <n v="12"/>
    <n v="39"/>
    <n v="4"/>
  </r>
  <r>
    <d v="2009-11-04T00:00:00"/>
    <x v="47"/>
    <x v="23"/>
    <n v="200"/>
    <n v="10"/>
    <n v="0"/>
    <n v="2"/>
    <n v="11"/>
    <n v="5"/>
    <n v="4"/>
    <n v="54"/>
    <n v="1"/>
  </r>
  <r>
    <d v="2009-11-05T00:00:00"/>
    <x v="48"/>
    <x v="23"/>
    <n v="217"/>
    <n v="10"/>
    <n v="0"/>
    <n v="0"/>
    <n v="10"/>
    <n v="4"/>
    <n v="7"/>
    <n v="30"/>
    <n v="0"/>
  </r>
  <r>
    <d v="2009-11-06T00:00:00"/>
    <x v="49"/>
    <x v="23"/>
    <n v="0"/>
    <n v="0"/>
    <n v="0"/>
    <n v="0"/>
    <n v="0"/>
    <n v="0"/>
    <n v="0"/>
    <n v="0"/>
    <n v="0"/>
  </r>
  <r>
    <d v="2009-11-07T00:00:00"/>
    <x v="50"/>
    <x v="23"/>
    <n v="0"/>
    <n v="0"/>
    <n v="0"/>
    <n v="0"/>
    <n v="0"/>
    <n v="0"/>
    <n v="0"/>
    <n v="0"/>
    <n v="0"/>
  </r>
  <r>
    <d v="2009-11-08T00:00:00"/>
    <x v="51"/>
    <x v="23"/>
    <n v="299"/>
    <n v="0"/>
    <n v="0"/>
    <n v="0"/>
    <n v="4"/>
    <n v="0"/>
    <n v="1"/>
    <n v="4"/>
    <n v="0"/>
  </r>
  <r>
    <d v="2009-11-09T00:00:00"/>
    <x v="52"/>
    <x v="23"/>
    <n v="0"/>
    <n v="0"/>
    <n v="0"/>
    <n v="0"/>
    <n v="0"/>
    <n v="0"/>
    <n v="0"/>
    <n v="0"/>
    <n v="0"/>
  </r>
  <r>
    <d v="2009-11-10T00:00:00"/>
    <x v="53"/>
    <x v="23"/>
    <n v="0"/>
    <n v="0"/>
    <n v="0"/>
    <n v="0"/>
    <n v="0"/>
    <n v="0"/>
    <n v="0"/>
    <n v="0"/>
    <n v="0"/>
  </r>
  <r>
    <d v="2009-11-11T00:00:00"/>
    <x v="54"/>
    <x v="23"/>
    <n v="0"/>
    <n v="0"/>
    <n v="0"/>
    <n v="0"/>
    <n v="0"/>
    <n v="0"/>
    <n v="0"/>
    <n v="0"/>
    <n v="0"/>
  </r>
  <r>
    <d v="2009-11-12T00:00:00"/>
    <x v="55"/>
    <x v="23"/>
    <n v="0"/>
    <n v="0"/>
    <n v="0"/>
    <n v="0"/>
    <n v="0"/>
    <n v="0"/>
    <n v="0"/>
    <n v="0"/>
    <n v="0"/>
  </r>
  <r>
    <d v="2010-09-01T00:00:00"/>
    <x v="80"/>
    <x v="24"/>
    <n v="604"/>
    <n v="1"/>
    <n v="0"/>
    <n v="0"/>
    <n v="0"/>
    <n v="0"/>
    <n v="0"/>
    <n v="283906"/>
    <n v="23600"/>
  </r>
  <r>
    <d v="2010-09-02T00:00:00"/>
    <x v="75"/>
    <x v="24"/>
    <n v="1726"/>
    <n v="0"/>
    <n v="0"/>
    <n v="0"/>
    <n v="1128"/>
    <n v="44"/>
    <n v="322"/>
    <n v="5319"/>
    <n v="0"/>
  </r>
  <r>
    <d v="2010-09-02T00:00:00"/>
    <x v="75"/>
    <x v="24"/>
    <n v="55"/>
    <n v="10"/>
    <n v="0"/>
    <n v="0"/>
    <n v="141"/>
    <n v="7"/>
    <n v="7"/>
    <n v="1264"/>
    <n v="57"/>
  </r>
  <r>
    <d v="2010-09-03T00:00:00"/>
    <x v="76"/>
    <x v="24"/>
    <n v="258"/>
    <n v="47"/>
    <n v="0"/>
    <n v="0"/>
    <n v="176"/>
    <n v="11"/>
    <n v="4"/>
    <n v="3086"/>
    <n v="106"/>
  </r>
  <r>
    <d v="2010-09-04T00:00:00"/>
    <x v="77"/>
    <x v="24"/>
    <n v="249"/>
    <n v="39"/>
    <n v="0"/>
    <n v="0"/>
    <n v="215"/>
    <n v="8"/>
    <n v="9"/>
    <n v="3618"/>
    <n v="100"/>
  </r>
  <r>
    <d v="2010-09-05T00:00:00"/>
    <x v="78"/>
    <x v="24"/>
    <n v="416"/>
    <n v="78"/>
    <n v="0"/>
    <n v="0"/>
    <n v="247"/>
    <n v="26"/>
    <n v="22"/>
    <n v="2769"/>
    <n v="118"/>
  </r>
  <r>
    <d v="2010-09-06T00:00:00"/>
    <x v="79"/>
    <x v="24"/>
    <n v="355"/>
    <n v="65"/>
    <n v="0"/>
    <n v="0"/>
    <n v="186"/>
    <n v="36"/>
    <n v="8"/>
    <n v="2572"/>
    <n v="139"/>
  </r>
  <r>
    <d v="2010-09-07T00:00:00"/>
    <x v="71"/>
    <x v="24"/>
    <n v="668"/>
    <n v="104"/>
    <n v="0"/>
    <n v="1"/>
    <n v="371"/>
    <n v="53"/>
    <n v="21"/>
    <n v="2737"/>
    <n v="158"/>
  </r>
  <r>
    <d v="2010-09-08T00:00:00"/>
    <x v="72"/>
    <x v="24"/>
    <n v="698"/>
    <n v="124"/>
    <n v="0"/>
    <n v="0"/>
    <n v="582"/>
    <n v="72"/>
    <n v="6"/>
    <n v="1908"/>
    <n v="58"/>
  </r>
  <r>
    <d v="2010-09-09T00:00:00"/>
    <x v="73"/>
    <x v="24"/>
    <n v="664"/>
    <n v="71"/>
    <n v="0"/>
    <n v="0"/>
    <n v="389"/>
    <n v="32"/>
    <n v="3"/>
    <n v="1724"/>
    <n v="40"/>
  </r>
  <r>
    <d v="2010-09-10T00:00:00"/>
    <x v="74"/>
    <x v="24"/>
    <n v="642"/>
    <n v="67"/>
    <n v="0"/>
    <n v="0"/>
    <n v="335"/>
    <n v="15"/>
    <n v="4"/>
    <n v="1331"/>
    <n v="29"/>
  </r>
  <r>
    <d v="2010-09-11T00:00:00"/>
    <x v="68"/>
    <x v="24"/>
    <n v="857"/>
    <n v="74"/>
    <n v="0"/>
    <n v="0"/>
    <n v="417"/>
    <n v="26"/>
    <n v="12"/>
    <n v="940"/>
    <n v="23"/>
  </r>
  <r>
    <d v="2010-09-12T00:00:00"/>
    <x v="69"/>
    <x v="24"/>
    <n v="700"/>
    <n v="89"/>
    <n v="0"/>
    <n v="1"/>
    <n v="312"/>
    <n v="30"/>
    <n v="8"/>
    <n v="1027"/>
    <n v="32"/>
  </r>
  <r>
    <d v="2010-09-13T00:00:00"/>
    <x v="70"/>
    <x v="24"/>
    <n v="621"/>
    <n v="76"/>
    <n v="0"/>
    <n v="0"/>
    <n v="281"/>
    <n v="38"/>
    <n v="7"/>
    <n v="1523"/>
    <n v="52"/>
  </r>
  <r>
    <d v="2010-09-14T00:00:00"/>
    <x v="67"/>
    <x v="24"/>
    <n v="512"/>
    <n v="79"/>
    <n v="0"/>
    <n v="0"/>
    <n v="320"/>
    <n v="37"/>
    <n v="7"/>
    <n v="841"/>
    <n v="22"/>
  </r>
  <r>
    <d v="2010-09-15T00:00:00"/>
    <x v="63"/>
    <x v="24"/>
    <n v="598"/>
    <n v="105"/>
    <n v="0"/>
    <n v="0"/>
    <n v="370"/>
    <n v="36"/>
    <n v="7"/>
    <n v="709"/>
    <n v="15"/>
  </r>
  <r>
    <d v="2010-09-16T00:00:00"/>
    <x v="64"/>
    <x v="24"/>
    <n v="661"/>
    <n v="164"/>
    <n v="0"/>
    <n v="0"/>
    <n v="545"/>
    <n v="37"/>
    <n v="6"/>
    <n v="382"/>
    <n v="5"/>
  </r>
  <r>
    <d v="2010-09-17T00:00:00"/>
    <x v="65"/>
    <x v="24"/>
    <n v="925"/>
    <n v="241"/>
    <n v="0"/>
    <n v="0"/>
    <n v="867"/>
    <n v="87"/>
    <n v="2"/>
    <n v="179"/>
    <n v="4"/>
  </r>
  <r>
    <d v="2010-09-18T00:00:00"/>
    <x v="0"/>
    <x v="24"/>
    <n v="741"/>
    <n v="174"/>
    <n v="0"/>
    <n v="0"/>
    <n v="914"/>
    <n v="71"/>
    <n v="6"/>
    <n v="213"/>
    <n v="4"/>
  </r>
  <r>
    <d v="2010-09-19T00:00:00"/>
    <x v="1"/>
    <x v="24"/>
    <n v="531"/>
    <n v="203"/>
    <n v="0"/>
    <n v="0"/>
    <n v="752"/>
    <n v="70"/>
    <n v="4"/>
    <n v="111"/>
    <n v="0"/>
  </r>
  <r>
    <d v="2010-09-20T00:00:00"/>
    <x v="2"/>
    <x v="24"/>
    <n v="416"/>
    <n v="141"/>
    <n v="0"/>
    <n v="0"/>
    <n v="762"/>
    <n v="33"/>
    <n v="7"/>
    <n v="136"/>
    <n v="1"/>
  </r>
  <r>
    <d v="2010-09-21T00:00:00"/>
    <x v="3"/>
    <x v="24"/>
    <n v="347"/>
    <n v="112"/>
    <n v="0"/>
    <n v="0"/>
    <n v="589"/>
    <n v="21"/>
    <n v="6"/>
    <n v="46"/>
    <n v="0"/>
  </r>
  <r>
    <d v="2010-09-22T00:00:00"/>
    <x v="4"/>
    <x v="24"/>
    <n v="234"/>
    <n v="108"/>
    <n v="1"/>
    <n v="0"/>
    <n v="537"/>
    <n v="21"/>
    <n v="7"/>
    <n v="33"/>
    <n v="0"/>
  </r>
  <r>
    <d v="2010-09-23T00:00:00"/>
    <x v="5"/>
    <x v="24"/>
    <n v="249"/>
    <n v="94"/>
    <n v="0"/>
    <n v="0"/>
    <n v="778"/>
    <n v="30"/>
    <n v="8"/>
    <n v="23"/>
    <n v="2"/>
  </r>
  <r>
    <d v="2010-09-24T00:00:00"/>
    <x v="6"/>
    <x v="24"/>
    <n v="414"/>
    <n v="99"/>
    <n v="0"/>
    <n v="0"/>
    <n v="629"/>
    <n v="16"/>
    <n v="3"/>
    <n v="44"/>
    <n v="0"/>
  </r>
  <r>
    <d v="2010-09-25T00:00:00"/>
    <x v="7"/>
    <x v="24"/>
    <n v="536"/>
    <n v="96"/>
    <n v="0"/>
    <n v="0"/>
    <n v="725"/>
    <n v="21"/>
    <n v="2"/>
    <n v="52"/>
    <n v="1"/>
  </r>
  <r>
    <d v="2010-09-26T00:00:00"/>
    <x v="8"/>
    <x v="24"/>
    <n v="689"/>
    <n v="141"/>
    <n v="0"/>
    <n v="0"/>
    <n v="624"/>
    <n v="23"/>
    <n v="10"/>
    <n v="72"/>
    <n v="0"/>
  </r>
  <r>
    <d v="2010-09-27T00:00:00"/>
    <x v="9"/>
    <x v="24"/>
    <n v="459"/>
    <n v="127"/>
    <n v="0"/>
    <n v="0"/>
    <n v="747"/>
    <n v="31"/>
    <n v="16"/>
    <n v="55"/>
    <n v="1"/>
  </r>
  <r>
    <d v="2010-09-28T00:00:00"/>
    <x v="10"/>
    <x v="24"/>
    <n v="625"/>
    <n v="171"/>
    <n v="0"/>
    <n v="0"/>
    <n v="625"/>
    <n v="33"/>
    <n v="18"/>
    <n v="32"/>
    <n v="1"/>
  </r>
  <r>
    <d v="2010-09-29T00:00:00"/>
    <x v="11"/>
    <x v="24"/>
    <n v="365"/>
    <n v="102"/>
    <n v="0"/>
    <n v="0"/>
    <n v="282"/>
    <n v="12"/>
    <n v="17"/>
    <n v="23"/>
    <n v="1"/>
  </r>
  <r>
    <d v="2010-09-30T00:00:00"/>
    <x v="12"/>
    <x v="24"/>
    <n v="357"/>
    <n v="79"/>
    <n v="0"/>
    <n v="0"/>
    <n v="325"/>
    <n v="12"/>
    <n v="10"/>
    <n v="13"/>
    <n v="1"/>
  </r>
  <r>
    <d v="2010-10-01T00:00:00"/>
    <x v="13"/>
    <x v="24"/>
    <n v="426"/>
    <n v="106"/>
    <n v="0"/>
    <n v="0"/>
    <n v="399"/>
    <n v="15"/>
    <n v="11"/>
    <n v="4"/>
    <n v="0"/>
  </r>
  <r>
    <d v="2010-10-02T00:00:00"/>
    <x v="14"/>
    <x v="24"/>
    <n v="490"/>
    <n v="88"/>
    <n v="0"/>
    <n v="0"/>
    <n v="603"/>
    <n v="28"/>
    <n v="11"/>
    <n v="13"/>
    <n v="1"/>
  </r>
  <r>
    <d v="2010-10-03T00:00:00"/>
    <x v="15"/>
    <x v="24"/>
    <n v="388"/>
    <n v="84"/>
    <n v="0"/>
    <n v="0"/>
    <n v="770"/>
    <n v="28"/>
    <n v="9"/>
    <n v="6"/>
    <n v="0"/>
  </r>
  <r>
    <d v="2010-10-04T00:00:00"/>
    <x v="16"/>
    <x v="24"/>
    <n v="343"/>
    <n v="96"/>
    <n v="0"/>
    <n v="0"/>
    <n v="800"/>
    <n v="33"/>
    <n v="9"/>
    <n v="6"/>
    <n v="0"/>
  </r>
  <r>
    <d v="2010-10-05T00:00:00"/>
    <x v="17"/>
    <x v="24"/>
    <n v="260"/>
    <n v="61"/>
    <n v="0"/>
    <n v="0"/>
    <n v="844"/>
    <n v="34"/>
    <n v="0"/>
    <n v="4"/>
    <n v="0"/>
  </r>
  <r>
    <d v="2010-10-06T00:00:00"/>
    <x v="18"/>
    <x v="24"/>
    <n v="263"/>
    <n v="69"/>
    <n v="0"/>
    <n v="0"/>
    <n v="521"/>
    <n v="29"/>
    <n v="6"/>
    <n v="2"/>
    <n v="0"/>
  </r>
  <r>
    <d v="2010-10-07T00:00:00"/>
    <x v="19"/>
    <x v="24"/>
    <n v="293"/>
    <n v="57"/>
    <n v="0"/>
    <n v="2"/>
    <n v="576"/>
    <n v="15"/>
    <n v="5"/>
    <n v="3"/>
    <n v="0"/>
  </r>
  <r>
    <d v="2010-10-08T00:00:00"/>
    <x v="20"/>
    <x v="24"/>
    <n v="237"/>
    <n v="47"/>
    <n v="0"/>
    <n v="1"/>
    <n v="646"/>
    <n v="25"/>
    <n v="6"/>
    <n v="3"/>
    <n v="0"/>
  </r>
  <r>
    <d v="2010-10-09T00:00:00"/>
    <x v="21"/>
    <x v="24"/>
    <n v="317"/>
    <n v="46"/>
    <n v="0"/>
    <n v="1"/>
    <n v="392"/>
    <n v="10"/>
    <n v="2"/>
    <n v="9"/>
    <n v="0"/>
  </r>
  <r>
    <d v="2010-10-10T00:00:00"/>
    <x v="22"/>
    <x v="24"/>
    <n v="390"/>
    <n v="31"/>
    <n v="0"/>
    <n v="0"/>
    <n v="524"/>
    <n v="17"/>
    <n v="0"/>
    <n v="19"/>
    <n v="1"/>
  </r>
  <r>
    <d v="2010-10-11T00:00:00"/>
    <x v="23"/>
    <x v="24"/>
    <n v="244"/>
    <n v="22"/>
    <n v="0"/>
    <n v="0"/>
    <n v="323"/>
    <n v="12"/>
    <n v="6"/>
    <n v="37"/>
    <n v="0"/>
  </r>
  <r>
    <d v="2010-10-12T00:00:00"/>
    <x v="24"/>
    <x v="24"/>
    <n v="168"/>
    <n v="15"/>
    <n v="0"/>
    <n v="0"/>
    <n v="304"/>
    <n v="11"/>
    <n v="6"/>
    <n v="7"/>
    <n v="1"/>
  </r>
  <r>
    <d v="2010-10-13T00:00:00"/>
    <x v="25"/>
    <x v="24"/>
    <n v="85"/>
    <n v="11"/>
    <n v="0"/>
    <n v="1"/>
    <n v="283"/>
    <n v="10"/>
    <n v="0"/>
    <n v="5"/>
    <n v="0"/>
  </r>
  <r>
    <d v="2010-10-14T00:00:00"/>
    <x v="26"/>
    <x v="24"/>
    <n v="59"/>
    <n v="10"/>
    <n v="0"/>
    <n v="1"/>
    <n v="277"/>
    <n v="13"/>
    <n v="1"/>
    <n v="6"/>
    <n v="0"/>
  </r>
  <r>
    <d v="2010-10-15T00:00:00"/>
    <x v="27"/>
    <x v="24"/>
    <n v="37"/>
    <n v="4"/>
    <n v="0"/>
    <n v="1"/>
    <n v="180"/>
    <n v="9"/>
    <n v="0"/>
    <n v="3"/>
    <n v="0"/>
  </r>
  <r>
    <d v="2010-10-16T00:00:00"/>
    <x v="28"/>
    <x v="24"/>
    <n v="28"/>
    <n v="8"/>
    <n v="0"/>
    <n v="1"/>
    <n v="177"/>
    <n v="6"/>
    <n v="0"/>
    <n v="0"/>
    <n v="0"/>
  </r>
  <r>
    <d v="2010-10-17T00:00:00"/>
    <x v="29"/>
    <x v="24"/>
    <n v="23"/>
    <n v="1"/>
    <n v="0"/>
    <n v="3"/>
    <n v="256"/>
    <n v="9"/>
    <n v="2"/>
    <n v="1"/>
    <n v="0"/>
  </r>
  <r>
    <d v="2010-10-18T00:00:00"/>
    <x v="30"/>
    <x v="24"/>
    <n v="24"/>
    <n v="3"/>
    <n v="0"/>
    <n v="0"/>
    <n v="307"/>
    <n v="6"/>
    <n v="0"/>
    <n v="2"/>
    <n v="0"/>
  </r>
  <r>
    <d v="2010-10-19T00:00:00"/>
    <x v="31"/>
    <x v="24"/>
    <n v="22"/>
    <n v="8"/>
    <n v="0"/>
    <n v="0"/>
    <n v="242"/>
    <n v="7"/>
    <n v="1"/>
    <n v="1"/>
    <n v="0"/>
  </r>
  <r>
    <d v="2010-10-20T00:00:00"/>
    <x v="32"/>
    <x v="24"/>
    <n v="40"/>
    <n v="4"/>
    <n v="0"/>
    <n v="1"/>
    <n v="373"/>
    <n v="16"/>
    <n v="1"/>
    <n v="2"/>
    <n v="0"/>
  </r>
  <r>
    <d v="2010-10-21T00:00:00"/>
    <x v="33"/>
    <x v="24"/>
    <n v="30"/>
    <n v="3"/>
    <n v="0"/>
    <n v="0"/>
    <n v="304"/>
    <n v="16"/>
    <n v="0"/>
    <n v="1"/>
    <n v="0"/>
  </r>
  <r>
    <d v="2010-10-22T00:00:00"/>
    <x v="34"/>
    <x v="24"/>
    <n v="19"/>
    <n v="9"/>
    <n v="0"/>
    <n v="2"/>
    <n v="348"/>
    <n v="10"/>
    <n v="0"/>
    <n v="0"/>
    <n v="0"/>
  </r>
  <r>
    <d v="2010-10-23T00:00:00"/>
    <x v="35"/>
    <x v="24"/>
    <n v="15"/>
    <n v="6"/>
    <n v="0"/>
    <n v="2"/>
    <n v="56"/>
    <n v="4"/>
    <n v="2"/>
    <n v="2"/>
    <n v="0"/>
  </r>
  <r>
    <d v="2010-10-24T00:00:00"/>
    <x v="36"/>
    <x v="24"/>
    <m/>
    <m/>
    <m/>
    <m/>
    <m/>
    <m/>
    <m/>
    <m/>
    <m/>
  </r>
  <r>
    <d v="2010-10-25T00:00:00"/>
    <x v="37"/>
    <x v="24"/>
    <m/>
    <m/>
    <m/>
    <m/>
    <m/>
    <m/>
    <m/>
    <m/>
    <m/>
  </r>
  <r>
    <d v="2010-10-26T00:00:00"/>
    <x v="38"/>
    <x v="24"/>
    <m/>
    <m/>
    <m/>
    <m/>
    <m/>
    <m/>
    <m/>
    <m/>
    <m/>
  </r>
  <r>
    <d v="2010-10-27T00:00:00"/>
    <x v="39"/>
    <x v="24"/>
    <n v="40"/>
    <n v="2"/>
    <n v="0"/>
    <n v="0"/>
    <n v="74"/>
    <n v="4"/>
    <n v="1"/>
    <n v="2"/>
    <n v="0"/>
  </r>
  <r>
    <d v="2010-10-28T00:00:00"/>
    <x v="40"/>
    <x v="24"/>
    <n v="42"/>
    <n v="10"/>
    <n v="0"/>
    <n v="1"/>
    <n v="82"/>
    <n v="6"/>
    <n v="0"/>
    <n v="32"/>
    <n v="0"/>
  </r>
  <r>
    <d v="2010-10-29T00:00:00"/>
    <x v="41"/>
    <x v="24"/>
    <n v="20"/>
    <n v="4"/>
    <n v="0"/>
    <n v="0"/>
    <n v="45"/>
    <n v="2"/>
    <n v="0"/>
    <n v="7"/>
    <n v="0"/>
  </r>
  <r>
    <d v="2010-10-30T00:00:00"/>
    <x v="42"/>
    <x v="24"/>
    <n v="24"/>
    <n v="2"/>
    <n v="0"/>
    <n v="0"/>
    <n v="32"/>
    <n v="3"/>
    <n v="0"/>
    <n v="12"/>
    <n v="0"/>
  </r>
  <r>
    <d v="2010-10-31T00:00:00"/>
    <x v="43"/>
    <x v="24"/>
    <m/>
    <m/>
    <m/>
    <m/>
    <m/>
    <m/>
    <m/>
    <m/>
    <m/>
  </r>
  <r>
    <d v="2010-11-01T00:00:00"/>
    <x v="44"/>
    <x v="24"/>
    <m/>
    <m/>
    <m/>
    <m/>
    <m/>
    <m/>
    <m/>
    <m/>
    <m/>
  </r>
  <r>
    <d v="2010-11-02T00:00:00"/>
    <x v="45"/>
    <x v="24"/>
    <m/>
    <m/>
    <m/>
    <m/>
    <m/>
    <m/>
    <m/>
    <m/>
    <m/>
  </r>
  <r>
    <d v="2010-11-03T00:00:00"/>
    <x v="46"/>
    <x v="24"/>
    <m/>
    <m/>
    <m/>
    <m/>
    <m/>
    <m/>
    <m/>
    <m/>
    <m/>
  </r>
  <r>
    <d v="2010-11-04T00:00:00"/>
    <x v="47"/>
    <x v="24"/>
    <n v="19"/>
    <n v="1"/>
    <n v="0"/>
    <n v="0"/>
    <n v="9"/>
    <n v="1"/>
    <n v="1"/>
    <n v="0"/>
    <n v="0"/>
  </r>
  <r>
    <d v="2010-11-05T00:00:00"/>
    <x v="48"/>
    <x v="24"/>
    <n v="68"/>
    <n v="3"/>
    <n v="0"/>
    <n v="0"/>
    <n v="18"/>
    <n v="1"/>
    <n v="1"/>
    <n v="1"/>
    <n v="0"/>
  </r>
  <r>
    <d v="2010-11-06T00:00:00"/>
    <x v="49"/>
    <x v="24"/>
    <n v="24"/>
    <n v="1"/>
    <n v="0"/>
    <n v="0"/>
    <n v="6"/>
    <n v="0"/>
    <n v="1"/>
    <n v="5"/>
    <n v="0"/>
  </r>
  <r>
    <d v="2011-08-31T00:00:00"/>
    <x v="86"/>
    <x v="25"/>
    <n v="0"/>
    <n v="0"/>
    <n v="0"/>
    <n v="0"/>
    <n v="0"/>
    <n v="0"/>
    <n v="0"/>
    <n v="0"/>
    <n v="0"/>
  </r>
  <r>
    <d v="2011-09-01T00:00:00"/>
    <x v="80"/>
    <x v="25"/>
    <n v="1310"/>
    <n v="0"/>
    <n v="0"/>
    <n v="0"/>
    <n v="1010"/>
    <n v="3"/>
    <n v="138"/>
    <n v="314"/>
    <n v="0"/>
  </r>
  <r>
    <d v="2011-09-01T00:00:00"/>
    <x v="80"/>
    <x v="25"/>
    <n v="22"/>
    <n v="0"/>
    <m/>
    <m/>
    <n v="345"/>
    <n v="0"/>
    <m/>
    <n v="435532"/>
    <n v="9777"/>
  </r>
  <r>
    <d v="2011-09-01T00:00:00"/>
    <x v="80"/>
    <x v="25"/>
    <n v="458"/>
    <n v="36"/>
    <n v="0"/>
    <n v="0"/>
    <n v="598"/>
    <n v="12"/>
    <n v="27"/>
    <n v="19"/>
    <n v="0"/>
  </r>
  <r>
    <d v="2011-09-02T00:00:00"/>
    <x v="75"/>
    <x v="25"/>
    <n v="644"/>
    <n v="41"/>
    <n v="0"/>
    <n v="0"/>
    <n v="314"/>
    <n v="15"/>
    <n v="30"/>
    <n v="16"/>
    <n v="2"/>
  </r>
  <r>
    <d v="2011-09-03T00:00:00"/>
    <x v="76"/>
    <x v="25"/>
    <n v="262"/>
    <n v="18"/>
    <n v="0"/>
    <n v="0"/>
    <n v="548"/>
    <n v="3"/>
    <n v="6"/>
    <n v="12"/>
    <n v="2"/>
  </r>
  <r>
    <d v="2011-09-04T00:00:00"/>
    <x v="77"/>
    <x v="25"/>
    <n v="283"/>
    <n v="21"/>
    <n v="0"/>
    <n v="0"/>
    <n v="576"/>
    <n v="8"/>
    <n v="18"/>
    <n v="10"/>
    <n v="0"/>
  </r>
  <r>
    <d v="2011-09-05T00:00:00"/>
    <x v="78"/>
    <x v="25"/>
    <n v="552"/>
    <n v="61"/>
    <n v="0"/>
    <n v="0"/>
    <n v="519"/>
    <n v="10"/>
    <n v="35"/>
    <n v="13"/>
    <n v="0"/>
  </r>
  <r>
    <d v="2011-09-06T00:00:00"/>
    <x v="79"/>
    <x v="25"/>
    <n v="487"/>
    <n v="67"/>
    <n v="0"/>
    <n v="0"/>
    <n v="386"/>
    <n v="16"/>
    <n v="28"/>
    <n v="7"/>
    <n v="0"/>
  </r>
  <r>
    <d v="2011-09-07T00:00:00"/>
    <x v="71"/>
    <x v="25"/>
    <n v="699"/>
    <n v="71"/>
    <n v="0"/>
    <n v="0"/>
    <n v="434"/>
    <n v="17"/>
    <n v="27"/>
    <n v="11"/>
    <n v="0"/>
  </r>
  <r>
    <d v="2011-09-08T00:00:00"/>
    <x v="72"/>
    <x v="25"/>
    <n v="503"/>
    <n v="61"/>
    <n v="0"/>
    <n v="0"/>
    <n v="452"/>
    <n v="24"/>
    <n v="19"/>
    <n v="4"/>
    <n v="0"/>
  </r>
  <r>
    <d v="2011-09-09T00:00:00"/>
    <x v="73"/>
    <x v="25"/>
    <n v="539"/>
    <n v="59"/>
    <n v="0"/>
    <n v="0"/>
    <n v="499"/>
    <n v="21"/>
    <n v="16"/>
    <n v="7"/>
    <n v="0"/>
  </r>
  <r>
    <d v="2011-09-10T00:00:00"/>
    <x v="74"/>
    <x v="25"/>
    <n v="516"/>
    <n v="96"/>
    <n v="0"/>
    <n v="0"/>
    <n v="579"/>
    <n v="37"/>
    <n v="14"/>
    <n v="6"/>
    <n v="0"/>
  </r>
  <r>
    <d v="2011-09-11T00:00:00"/>
    <x v="68"/>
    <x v="25"/>
    <n v="494"/>
    <n v="78"/>
    <n v="0"/>
    <n v="0"/>
    <n v="557"/>
    <n v="18"/>
    <n v="6"/>
    <n v="10"/>
    <n v="0"/>
  </r>
  <r>
    <d v="2011-09-12T00:00:00"/>
    <x v="69"/>
    <x v="25"/>
    <n v="457"/>
    <n v="80"/>
    <n v="0"/>
    <n v="0"/>
    <n v="799"/>
    <n v="29"/>
    <n v="30"/>
    <n v="1"/>
    <n v="0"/>
  </r>
  <r>
    <d v="2011-09-13T00:00:00"/>
    <x v="70"/>
    <x v="25"/>
    <n v="1281"/>
    <n v="81"/>
    <n v="0"/>
    <n v="0"/>
    <n v="447"/>
    <n v="28"/>
    <n v="13"/>
    <n v="1"/>
    <n v="0"/>
  </r>
  <r>
    <d v="2011-09-14T00:00:00"/>
    <x v="67"/>
    <x v="25"/>
    <n v="922"/>
    <n v="62"/>
    <n v="0"/>
    <n v="0"/>
    <n v="552"/>
    <n v="22"/>
    <n v="13"/>
    <n v="2"/>
    <n v="0"/>
  </r>
  <r>
    <d v="2011-09-15T00:00:00"/>
    <x v="63"/>
    <x v="25"/>
    <n v="2003"/>
    <n v="84"/>
    <n v="0"/>
    <n v="1"/>
    <n v="823"/>
    <n v="22"/>
    <n v="8"/>
    <n v="1"/>
    <n v="0"/>
  </r>
  <r>
    <d v="2011-09-16T00:00:00"/>
    <x v="64"/>
    <x v="25"/>
    <n v="2240"/>
    <n v="62"/>
    <n v="0"/>
    <n v="0"/>
    <n v="1056"/>
    <n v="4"/>
    <n v="1"/>
    <n v="2"/>
    <n v="0"/>
  </r>
  <r>
    <d v="2011-09-17T00:00:00"/>
    <x v="65"/>
    <x v="25"/>
    <n v="2883"/>
    <n v="95"/>
    <n v="0"/>
    <n v="1"/>
    <n v="881"/>
    <n v="16"/>
    <n v="0"/>
    <n v="0"/>
    <n v="0"/>
  </r>
  <r>
    <d v="2011-09-18T00:00:00"/>
    <x v="0"/>
    <x v="25"/>
    <n v="2364"/>
    <n v="72"/>
    <n v="0"/>
    <n v="0"/>
    <n v="622"/>
    <n v="9"/>
    <n v="4"/>
    <n v="1"/>
    <n v="0"/>
  </r>
  <r>
    <d v="2011-09-19T00:00:00"/>
    <x v="1"/>
    <x v="25"/>
    <n v="1282"/>
    <n v="46"/>
    <n v="0"/>
    <n v="0"/>
    <n v="255"/>
    <n v="4"/>
    <n v="3"/>
    <n v="5"/>
    <n v="0"/>
  </r>
  <r>
    <d v="2011-09-20T00:00:00"/>
    <x v="2"/>
    <x v="25"/>
    <n v="2241"/>
    <n v="120"/>
    <n v="0"/>
    <n v="1"/>
    <n v="605"/>
    <n v="16"/>
    <n v="8"/>
    <n v="2"/>
    <n v="0"/>
  </r>
  <r>
    <d v="2011-09-21T00:00:00"/>
    <x v="3"/>
    <x v="25"/>
    <n v="1823"/>
    <n v="102"/>
    <n v="1"/>
    <n v="0"/>
    <n v="979"/>
    <n v="26"/>
    <n v="8"/>
    <n v="1"/>
    <n v="0"/>
  </r>
  <r>
    <d v="2011-09-22T00:00:00"/>
    <x v="4"/>
    <x v="25"/>
    <n v="3623"/>
    <n v="201"/>
    <n v="2"/>
    <n v="0"/>
    <n v="877"/>
    <n v="26"/>
    <n v="13"/>
    <n v="1"/>
    <n v="0"/>
  </r>
  <r>
    <d v="2011-09-23T00:00:00"/>
    <x v="5"/>
    <x v="25"/>
    <n v="1561"/>
    <n v="80"/>
    <n v="0"/>
    <n v="0"/>
    <n v="644"/>
    <n v="26"/>
    <n v="11"/>
    <n v="3"/>
    <n v="0"/>
  </r>
  <r>
    <d v="2011-09-24T00:00:00"/>
    <x v="6"/>
    <x v="25"/>
    <n v="1280"/>
    <n v="44"/>
    <n v="0"/>
    <n v="0"/>
    <n v="248"/>
    <n v="2"/>
    <n v="13"/>
    <n v="3"/>
    <n v="0"/>
  </r>
  <r>
    <d v="2011-09-25T00:00:00"/>
    <x v="7"/>
    <x v="25"/>
    <n v="1211"/>
    <n v="5"/>
    <n v="0"/>
    <n v="0"/>
    <n v="540"/>
    <n v="12"/>
    <n v="2"/>
    <n v="0"/>
    <n v="0"/>
  </r>
  <r>
    <d v="2011-09-26T00:00:00"/>
    <x v="8"/>
    <x v="25"/>
    <n v="1026"/>
    <n v="38"/>
    <n v="0"/>
    <n v="0"/>
    <n v="630"/>
    <n v="16"/>
    <n v="2"/>
    <n v="0"/>
    <n v="0"/>
  </r>
  <r>
    <d v="2011-09-27T00:00:00"/>
    <x v="9"/>
    <x v="25"/>
    <n v="159"/>
    <n v="2"/>
    <n v="0"/>
    <n v="0"/>
    <n v="389"/>
    <n v="5"/>
    <n v="0"/>
    <n v="0"/>
    <n v="0"/>
  </r>
  <r>
    <d v="2011-09-28T00:00:00"/>
    <x v="10"/>
    <x v="25"/>
    <n v="767"/>
    <n v="17"/>
    <n v="0"/>
    <n v="0"/>
    <n v="430"/>
    <n v="11"/>
    <n v="4"/>
    <n v="0"/>
    <n v="0"/>
  </r>
  <r>
    <d v="2011-09-29T00:00:00"/>
    <x v="11"/>
    <x v="25"/>
    <n v="995"/>
    <n v="15"/>
    <n v="0"/>
    <n v="0"/>
    <n v="459"/>
    <n v="13"/>
    <n v="9"/>
    <n v="0"/>
    <n v="0"/>
  </r>
  <r>
    <d v="2011-09-30T00:00:00"/>
    <x v="12"/>
    <x v="25"/>
    <n v="1026"/>
    <n v="37"/>
    <n v="0"/>
    <n v="0"/>
    <n v="131"/>
    <n v="3"/>
    <n v="8"/>
    <n v="0"/>
    <n v="0"/>
  </r>
  <r>
    <d v="2011-10-01T00:00:00"/>
    <x v="13"/>
    <x v="25"/>
    <n v="1146"/>
    <n v="68"/>
    <n v="0"/>
    <n v="0"/>
    <n v="307"/>
    <n v="9"/>
    <n v="14"/>
    <n v="2"/>
    <n v="0"/>
  </r>
  <r>
    <d v="2011-10-02T00:00:00"/>
    <x v="14"/>
    <x v="25"/>
    <n v="1298"/>
    <n v="52"/>
    <n v="0"/>
    <n v="0"/>
    <n v="333"/>
    <n v="6"/>
    <n v="9"/>
    <n v="0"/>
    <n v="0"/>
  </r>
  <r>
    <d v="2011-10-03T00:00:00"/>
    <x v="15"/>
    <x v="25"/>
    <n v="867"/>
    <n v="34"/>
    <n v="0"/>
    <n v="0"/>
    <n v="314"/>
    <n v="8"/>
    <n v="4"/>
    <n v="1"/>
    <n v="0"/>
  </r>
  <r>
    <d v="2011-10-04T00:00:00"/>
    <x v="16"/>
    <x v="25"/>
    <n v="565"/>
    <n v="23"/>
    <n v="2"/>
    <n v="0"/>
    <n v="363"/>
    <n v="11"/>
    <n v="4"/>
    <n v="0"/>
    <n v="0"/>
  </r>
  <r>
    <d v="2011-10-05T00:00:00"/>
    <x v="17"/>
    <x v="25"/>
    <n v="541"/>
    <n v="20"/>
    <n v="0"/>
    <n v="0"/>
    <n v="410"/>
    <n v="14"/>
    <n v="5"/>
    <n v="0"/>
    <n v="0"/>
  </r>
  <r>
    <d v="2011-10-06T00:00:00"/>
    <x v="18"/>
    <x v="25"/>
    <n v="333"/>
    <n v="6"/>
    <n v="0"/>
    <n v="0"/>
    <n v="302"/>
    <n v="12"/>
    <n v="2"/>
    <n v="0"/>
    <n v="0"/>
  </r>
  <r>
    <d v="2011-10-07T00:00:00"/>
    <x v="19"/>
    <x v="25"/>
    <n v="472"/>
    <n v="13"/>
    <n v="0"/>
    <n v="0"/>
    <n v="480"/>
    <n v="9"/>
    <n v="7"/>
    <n v="1"/>
    <n v="0"/>
  </r>
  <r>
    <d v="2011-10-08T00:00:00"/>
    <x v="20"/>
    <x v="25"/>
    <n v="568"/>
    <n v="24"/>
    <n v="0"/>
    <n v="1"/>
    <n v="382"/>
    <n v="11"/>
    <n v="6"/>
    <n v="0"/>
    <n v="0"/>
  </r>
  <r>
    <d v="2011-10-09T00:00:00"/>
    <x v="21"/>
    <x v="25"/>
    <n v="705"/>
    <n v="54"/>
    <n v="0"/>
    <n v="0"/>
    <n v="304"/>
    <n v="8"/>
    <n v="9"/>
    <n v="1"/>
    <n v="0"/>
  </r>
  <r>
    <d v="2011-10-10T00:00:00"/>
    <x v="22"/>
    <x v="25"/>
    <n v="343"/>
    <n v="22"/>
    <n v="0"/>
    <n v="1"/>
    <n v="456"/>
    <n v="13"/>
    <n v="3"/>
    <n v="1"/>
    <n v="0"/>
  </r>
  <r>
    <d v="2011-10-11T00:00:00"/>
    <x v="23"/>
    <x v="25"/>
    <n v="329"/>
    <n v="21"/>
    <n v="0"/>
    <n v="0"/>
    <n v="472"/>
    <n v="10"/>
    <n v="4"/>
    <n v="0"/>
    <n v="0"/>
  </r>
  <r>
    <d v="2011-10-12T00:00:00"/>
    <x v="24"/>
    <x v="25"/>
    <n v="228"/>
    <n v="15"/>
    <n v="0"/>
    <n v="0"/>
    <n v="490"/>
    <n v="18"/>
    <n v="5"/>
    <n v="0"/>
    <n v="0"/>
  </r>
  <r>
    <d v="2011-10-13T00:00:00"/>
    <x v="25"/>
    <x v="25"/>
    <n v="256"/>
    <n v="15"/>
    <n v="0"/>
    <n v="1"/>
    <n v="376"/>
    <n v="9"/>
    <n v="11"/>
    <n v="0"/>
    <n v="0"/>
  </r>
  <r>
    <d v="2011-10-14T00:00:00"/>
    <x v="26"/>
    <x v="25"/>
    <n v="319"/>
    <n v="15"/>
    <n v="0"/>
    <n v="0"/>
    <n v="307"/>
    <n v="3"/>
    <n v="6"/>
    <n v="2"/>
    <n v="0"/>
  </r>
  <r>
    <d v="2011-10-15T00:00:00"/>
    <x v="27"/>
    <x v="25"/>
    <n v="186"/>
    <n v="13"/>
    <n v="0"/>
    <n v="0"/>
    <n v="182"/>
    <n v="3"/>
    <n v="3"/>
    <n v="0"/>
    <n v="0"/>
  </r>
  <r>
    <d v="2011-10-16T00:00:00"/>
    <x v="28"/>
    <x v="25"/>
    <n v="323"/>
    <n v="26"/>
    <n v="1"/>
    <n v="4"/>
    <n v="308"/>
    <n v="6"/>
    <n v="6"/>
    <n v="1"/>
    <n v="0"/>
  </r>
  <r>
    <d v="2011-10-17T00:00:00"/>
    <x v="29"/>
    <x v="25"/>
    <n v="231"/>
    <n v="18"/>
    <n v="0"/>
    <n v="1"/>
    <n v="276"/>
    <n v="10"/>
    <n v="12"/>
    <n v="2"/>
    <n v="0"/>
  </r>
  <r>
    <d v="2011-10-18T00:00:00"/>
    <x v="30"/>
    <x v="25"/>
    <n v="386"/>
    <n v="22"/>
    <n v="0"/>
    <n v="2"/>
    <n v="339"/>
    <n v="7"/>
    <n v="5"/>
    <n v="1"/>
    <n v="0"/>
  </r>
  <r>
    <d v="2011-10-19T00:00:00"/>
    <x v="31"/>
    <x v="25"/>
    <n v="474"/>
    <n v="14"/>
    <n v="1"/>
    <n v="16"/>
    <n v="549"/>
    <n v="23"/>
    <n v="5"/>
    <n v="2"/>
    <n v="0"/>
  </r>
  <r>
    <d v="2011-10-20T00:00:00"/>
    <x v="32"/>
    <x v="25"/>
    <n v="357"/>
    <n v="12"/>
    <n v="0"/>
    <n v="6"/>
    <n v="320"/>
    <n v="7"/>
    <n v="3"/>
    <n v="2"/>
    <n v="0"/>
  </r>
  <r>
    <d v="2011-10-21T00:00:00"/>
    <x v="33"/>
    <x v="25"/>
    <n v="177"/>
    <n v="9"/>
    <n v="0"/>
    <n v="7"/>
    <n v="220"/>
    <n v="6"/>
    <n v="5"/>
    <n v="4"/>
    <n v="0"/>
  </r>
  <r>
    <d v="2011-10-22T00:00:00"/>
    <x v="34"/>
    <x v="25"/>
    <n v="313"/>
    <n v="14"/>
    <n v="0"/>
    <n v="5"/>
    <n v="155"/>
    <n v="7"/>
    <n v="8"/>
    <n v="3"/>
    <n v="0"/>
  </r>
  <r>
    <d v="2011-10-23T00:00:00"/>
    <x v="35"/>
    <x v="25"/>
    <n v="256"/>
    <n v="12"/>
    <n v="0"/>
    <n v="9"/>
    <n v="124"/>
    <n v="7"/>
    <n v="5"/>
    <n v="2"/>
    <n v="0"/>
  </r>
  <r>
    <d v="2011-10-24T00:00:00"/>
    <x v="36"/>
    <x v="25"/>
    <n v="130"/>
    <n v="10"/>
    <n v="0"/>
    <n v="21"/>
    <n v="113"/>
    <n v="8"/>
    <n v="10"/>
    <n v="0"/>
    <n v="0"/>
  </r>
  <r>
    <d v="2011-10-25T00:00:00"/>
    <x v="37"/>
    <x v="25"/>
    <n v="68"/>
    <n v="7"/>
    <n v="0"/>
    <n v="21"/>
    <n v="58"/>
    <n v="1"/>
    <n v="9"/>
    <n v="1"/>
    <n v="0"/>
  </r>
  <r>
    <d v="2011-10-26T00:00:00"/>
    <x v="38"/>
    <x v="25"/>
    <n v="58"/>
    <n v="4"/>
    <n v="0"/>
    <n v="21"/>
    <n v="28"/>
    <n v="0"/>
    <n v="3"/>
    <n v="0"/>
    <n v="0"/>
  </r>
  <r>
    <d v="2011-10-27T00:00:00"/>
    <x v="39"/>
    <x v="25"/>
    <n v="78"/>
    <n v="7"/>
    <n v="0"/>
    <n v="35"/>
    <n v="33"/>
    <n v="0"/>
    <n v="2"/>
    <n v="4"/>
    <n v="0"/>
  </r>
  <r>
    <d v="2011-10-28T00:00:00"/>
    <x v="40"/>
    <x v="25"/>
    <n v="69"/>
    <n v="8"/>
    <n v="0"/>
    <n v="41"/>
    <n v="17"/>
    <n v="0"/>
    <n v="1"/>
    <n v="2"/>
    <n v="0"/>
  </r>
  <r>
    <d v="2011-10-29T00:00:00"/>
    <x v="41"/>
    <x v="25"/>
    <n v="234"/>
    <n v="5"/>
    <n v="0"/>
    <n v="55"/>
    <n v="21"/>
    <n v="1"/>
    <n v="2"/>
    <n v="11"/>
    <n v="0"/>
  </r>
  <r>
    <d v="2011-10-30T00:00:00"/>
    <x v="42"/>
    <x v="25"/>
    <n v="142"/>
    <n v="8"/>
    <n v="0"/>
    <n v="35"/>
    <n v="20"/>
    <n v="2"/>
    <n v="5"/>
    <n v="4"/>
    <n v="0"/>
  </r>
  <r>
    <d v="2011-10-31T00:00:00"/>
    <x v="43"/>
    <x v="25"/>
    <n v="38"/>
    <n v="6"/>
    <n v="0"/>
    <n v="11"/>
    <n v="6"/>
    <n v="1"/>
    <n v="2"/>
    <n v="2"/>
    <n v="0"/>
  </r>
  <r>
    <d v="2011-11-01T00:00:00"/>
    <x v="44"/>
    <x v="25"/>
    <n v="66"/>
    <n v="10"/>
    <n v="0"/>
    <n v="33"/>
    <n v="9"/>
    <n v="2"/>
    <n v="1"/>
    <n v="6"/>
    <n v="0"/>
  </r>
  <r>
    <d v="2011-11-02T00:00:00"/>
    <x v="45"/>
    <x v="25"/>
    <n v="15"/>
    <n v="3"/>
    <n v="0"/>
    <n v="7"/>
    <n v="7"/>
    <n v="0"/>
    <n v="0"/>
    <n v="0"/>
    <n v="0"/>
  </r>
  <r>
    <d v="2011-11-03T00:00:00"/>
    <x v="46"/>
    <x v="25"/>
    <n v="56"/>
    <n v="7"/>
    <n v="0"/>
    <n v="18"/>
    <n v="4"/>
    <n v="2"/>
    <n v="0"/>
    <n v="5"/>
    <n v="0"/>
  </r>
  <r>
    <d v="2011-11-04T00:00:00"/>
    <x v="47"/>
    <x v="25"/>
    <m/>
    <m/>
    <m/>
    <m/>
    <m/>
    <m/>
    <m/>
    <m/>
    <m/>
  </r>
  <r>
    <d v="2011-11-05T00:00:00"/>
    <x v="48"/>
    <x v="25"/>
    <m/>
    <m/>
    <m/>
    <m/>
    <m/>
    <m/>
    <m/>
    <m/>
    <m/>
  </r>
  <r>
    <d v="2012-09-01T00:00:00"/>
    <x v="80"/>
    <x v="26"/>
    <m/>
    <m/>
    <m/>
    <m/>
    <m/>
    <m/>
    <m/>
    <m/>
    <m/>
  </r>
  <r>
    <d v="2012-09-02T00:00:00"/>
    <x v="75"/>
    <x v="26"/>
    <m/>
    <m/>
    <m/>
    <m/>
    <m/>
    <m/>
    <m/>
    <m/>
    <m/>
  </r>
  <r>
    <d v="2012-09-03T00:00:00"/>
    <x v="76"/>
    <x v="26"/>
    <m/>
    <m/>
    <m/>
    <m/>
    <m/>
    <m/>
    <m/>
    <m/>
    <m/>
  </r>
  <r>
    <d v="2012-09-04T00:00:00"/>
    <x v="77"/>
    <x v="26"/>
    <m/>
    <m/>
    <m/>
    <m/>
    <m/>
    <m/>
    <m/>
    <m/>
    <m/>
  </r>
  <r>
    <d v="2012-09-05T00:00:00"/>
    <x v="78"/>
    <x v="26"/>
    <m/>
    <m/>
    <m/>
    <m/>
    <m/>
    <m/>
    <m/>
    <m/>
    <m/>
  </r>
  <r>
    <d v="2012-09-06T00:00:00"/>
    <x v="79"/>
    <x v="26"/>
    <n v="1437"/>
    <n v="1"/>
    <n v="0"/>
    <n v="0"/>
    <n v="1669"/>
    <n v="179"/>
    <n v="233"/>
    <n v="82"/>
    <n v="13"/>
  </r>
  <r>
    <d v="2012-09-06T00:00:00"/>
    <x v="79"/>
    <x v="26"/>
    <n v="1654"/>
    <n v="65"/>
    <n v="0"/>
    <n v="0"/>
    <n v="0"/>
    <n v="0"/>
    <n v="0"/>
    <n v="146308"/>
    <n v="2826"/>
  </r>
  <r>
    <d v="2012-09-06T00:00:00"/>
    <x v="79"/>
    <x v="26"/>
    <n v="102"/>
    <n v="36"/>
    <n v="0"/>
    <n v="0"/>
    <n v="132"/>
    <n v="51"/>
    <n v="3"/>
    <n v="0"/>
    <n v="0"/>
  </r>
  <r>
    <d v="2012-09-07T00:00:00"/>
    <x v="71"/>
    <x v="26"/>
    <n v="312"/>
    <n v="84"/>
    <n v="0"/>
    <n v="0"/>
    <n v="426"/>
    <n v="63"/>
    <n v="15"/>
    <n v="0"/>
    <n v="0"/>
  </r>
  <r>
    <d v="2012-09-08T00:00:00"/>
    <x v="72"/>
    <x v="26"/>
    <n v="891"/>
    <n v="123"/>
    <n v="0"/>
    <n v="0"/>
    <n v="501"/>
    <n v="84"/>
    <n v="3"/>
    <n v="0"/>
    <n v="0"/>
  </r>
  <r>
    <d v="2012-09-09T00:00:00"/>
    <x v="73"/>
    <x v="26"/>
    <n v="1368"/>
    <n v="96"/>
    <n v="0"/>
    <n v="0"/>
    <n v="477"/>
    <n v="63"/>
    <n v="6"/>
    <n v="0"/>
    <n v="0"/>
  </r>
  <r>
    <d v="2012-09-10T00:00:00"/>
    <x v="74"/>
    <x v="26"/>
    <n v="1410"/>
    <n v="117"/>
    <n v="0"/>
    <n v="0"/>
    <n v="435"/>
    <n v="24"/>
    <n v="0"/>
    <n v="9"/>
    <n v="0"/>
  </r>
  <r>
    <d v="2012-09-11T00:00:00"/>
    <x v="68"/>
    <x v="26"/>
    <n v="910"/>
    <n v="74"/>
    <n v="0"/>
    <n v="0"/>
    <n v="243"/>
    <n v="52"/>
    <n v="2"/>
    <n v="6"/>
    <n v="0"/>
  </r>
  <r>
    <d v="2012-09-12T00:00:00"/>
    <x v="69"/>
    <x v="26"/>
    <n v="1434"/>
    <n v="117"/>
    <n v="0"/>
    <n v="0"/>
    <n v="342"/>
    <n v="108"/>
    <n v="12"/>
    <n v="0"/>
    <n v="0"/>
  </r>
  <r>
    <d v="2012-09-13T00:00:00"/>
    <x v="70"/>
    <x v="26"/>
    <n v="1068"/>
    <n v="198"/>
    <n v="0"/>
    <n v="0"/>
    <n v="360"/>
    <n v="90"/>
    <n v="2"/>
    <n v="2"/>
    <n v="1"/>
  </r>
  <r>
    <d v="2012-09-14T00:00:00"/>
    <x v="67"/>
    <x v="26"/>
    <n v="573"/>
    <n v="93"/>
    <n v="0"/>
    <n v="0"/>
    <n v="168"/>
    <n v="30"/>
    <n v="0"/>
    <n v="3"/>
    <n v="0"/>
  </r>
  <r>
    <d v="2012-09-15T00:00:00"/>
    <x v="63"/>
    <x v="26"/>
    <n v="594"/>
    <n v="93"/>
    <n v="0"/>
    <n v="0"/>
    <n v="129"/>
    <n v="15"/>
    <n v="9"/>
    <n v="3"/>
    <n v="0"/>
  </r>
  <r>
    <d v="2012-09-16T00:00:00"/>
    <x v="64"/>
    <x v="26"/>
    <n v="672"/>
    <n v="81"/>
    <n v="0"/>
    <n v="0"/>
    <n v="102"/>
    <n v="27"/>
    <n v="9"/>
    <n v="0"/>
    <n v="0"/>
  </r>
  <r>
    <d v="2012-09-17T00:00:00"/>
    <x v="65"/>
    <x v="26"/>
    <n v="795"/>
    <n v="57"/>
    <n v="0"/>
    <n v="0"/>
    <n v="159"/>
    <n v="75"/>
    <n v="6"/>
    <n v="0"/>
    <n v="0"/>
  </r>
  <r>
    <d v="2012-09-18T00:00:00"/>
    <x v="0"/>
    <x v="26"/>
    <n v="486"/>
    <n v="93"/>
    <n v="0"/>
    <n v="0"/>
    <n v="48"/>
    <n v="9"/>
    <n v="0"/>
    <n v="0"/>
    <n v="0"/>
  </r>
  <r>
    <d v="2012-09-19T00:00:00"/>
    <x v="1"/>
    <x v="26"/>
    <n v="975"/>
    <n v="117"/>
    <n v="0"/>
    <n v="0"/>
    <n v="336"/>
    <n v="147"/>
    <n v="6"/>
    <n v="3"/>
    <n v="0"/>
  </r>
  <r>
    <d v="2012-09-20T00:00:00"/>
    <x v="2"/>
    <x v="26"/>
    <n v="1098"/>
    <n v="42"/>
    <n v="0"/>
    <n v="0"/>
    <n v="453"/>
    <n v="129"/>
    <n v="3"/>
    <n v="0"/>
    <n v="0"/>
  </r>
  <r>
    <d v="2012-09-21T00:00:00"/>
    <x v="3"/>
    <x v="26"/>
    <n v="1146"/>
    <n v="54"/>
    <n v="0"/>
    <n v="0"/>
    <n v="477"/>
    <n v="123"/>
    <n v="12"/>
    <n v="0"/>
    <n v="0"/>
  </r>
  <r>
    <d v="2012-09-22T00:00:00"/>
    <x v="4"/>
    <x v="26"/>
    <n v="612"/>
    <n v="36"/>
    <n v="0"/>
    <n v="0"/>
    <n v="462"/>
    <n v="60"/>
    <n v="6"/>
    <n v="0"/>
    <n v="0"/>
  </r>
  <r>
    <d v="2012-09-23T00:00:00"/>
    <x v="5"/>
    <x v="26"/>
    <n v="474"/>
    <n v="18"/>
    <n v="0"/>
    <n v="0"/>
    <n v="633"/>
    <n v="48"/>
    <n v="0"/>
    <n v="0"/>
    <n v="0"/>
  </r>
  <r>
    <d v="2012-09-24T00:00:00"/>
    <x v="6"/>
    <x v="26"/>
    <n v="548"/>
    <n v="114"/>
    <n v="0"/>
    <n v="0"/>
    <n v="430"/>
    <n v="82"/>
    <n v="2"/>
    <n v="0"/>
    <n v="0"/>
  </r>
  <r>
    <d v="2012-09-25T00:00:00"/>
    <x v="7"/>
    <x v="26"/>
    <n v="491"/>
    <n v="93"/>
    <n v="0"/>
    <n v="0"/>
    <n v="238"/>
    <n v="56"/>
    <n v="2"/>
    <n v="1"/>
    <n v="0"/>
  </r>
  <r>
    <d v="2012-09-26T00:00:00"/>
    <x v="8"/>
    <x v="26"/>
    <n v="645"/>
    <n v="73"/>
    <n v="0"/>
    <n v="0"/>
    <n v="289"/>
    <n v="48"/>
    <n v="0"/>
    <n v="0"/>
    <n v="0"/>
  </r>
  <r>
    <d v="2012-09-27T00:00:00"/>
    <x v="9"/>
    <x v="26"/>
    <n v="520"/>
    <n v="115"/>
    <n v="0"/>
    <n v="0"/>
    <n v="239"/>
    <n v="58"/>
    <n v="2"/>
    <n v="0"/>
    <n v="0"/>
  </r>
  <r>
    <d v="2012-09-28T00:00:00"/>
    <x v="10"/>
    <x v="26"/>
    <n v="474"/>
    <n v="69"/>
    <n v="0"/>
    <n v="1"/>
    <n v="283"/>
    <n v="64"/>
    <n v="2"/>
    <n v="0"/>
    <n v="1"/>
  </r>
  <r>
    <d v="2012-09-29T00:00:00"/>
    <x v="11"/>
    <x v="26"/>
    <n v="253"/>
    <n v="44"/>
    <n v="0"/>
    <n v="0"/>
    <n v="209"/>
    <n v="25"/>
    <n v="1"/>
    <n v="0"/>
    <n v="0"/>
  </r>
  <r>
    <d v="2012-09-30T00:00:00"/>
    <x v="12"/>
    <x v="26"/>
    <n v="150"/>
    <n v="20"/>
    <n v="0"/>
    <n v="0"/>
    <n v="75"/>
    <n v="10"/>
    <n v="0"/>
    <n v="0"/>
    <n v="0"/>
  </r>
  <r>
    <d v="2012-10-01T00:00:00"/>
    <x v="13"/>
    <x v="26"/>
    <n v="103"/>
    <n v="13"/>
    <n v="0"/>
    <n v="0"/>
    <n v="49"/>
    <n v="5"/>
    <n v="1"/>
    <n v="0"/>
    <n v="0"/>
  </r>
  <r>
    <d v="2012-10-02T00:00:00"/>
    <x v="14"/>
    <x v="26"/>
    <n v="1188"/>
    <n v="44"/>
    <m/>
    <m/>
    <n v="244"/>
    <n v="36"/>
    <n v="1"/>
    <n v="0"/>
    <n v="0"/>
  </r>
  <r>
    <d v="2012-10-03T00:00:00"/>
    <x v="15"/>
    <x v="26"/>
    <n v="438"/>
    <n v="33"/>
    <n v="0"/>
    <n v="1"/>
    <n v="413"/>
    <n v="36"/>
    <n v="3"/>
    <n v="0"/>
    <n v="0"/>
  </r>
  <r>
    <d v="2012-10-04T00:00:00"/>
    <x v="16"/>
    <x v="26"/>
    <n v="273"/>
    <n v="41"/>
    <n v="0"/>
    <n v="2"/>
    <n v="204"/>
    <n v="15"/>
    <n v="1"/>
    <n v="0"/>
    <n v="0"/>
  </r>
  <r>
    <d v="2012-10-05T00:00:00"/>
    <x v="17"/>
    <x v="26"/>
    <n v="164"/>
    <n v="7"/>
    <n v="0"/>
    <n v="0"/>
    <n v="123"/>
    <n v="7"/>
    <n v="2"/>
    <n v="0"/>
    <n v="0"/>
  </r>
  <r>
    <d v="2012-10-06T00:00:00"/>
    <x v="18"/>
    <x v="26"/>
    <n v="216"/>
    <n v="15"/>
    <n v="0"/>
    <n v="0"/>
    <n v="351"/>
    <n v="14"/>
    <n v="0"/>
    <n v="1"/>
    <n v="0"/>
  </r>
  <r>
    <d v="2012-10-07T00:00:00"/>
    <x v="19"/>
    <x v="26"/>
    <n v="207"/>
    <n v="32"/>
    <n v="0"/>
    <n v="0"/>
    <n v="436"/>
    <n v="18"/>
    <n v="1"/>
    <n v="0"/>
    <n v="0"/>
  </r>
  <r>
    <d v="2012-10-08T00:00:00"/>
    <x v="20"/>
    <x v="26"/>
    <n v="183"/>
    <n v="26"/>
    <n v="0"/>
    <n v="0"/>
    <n v="471"/>
    <n v="18"/>
    <n v="2"/>
    <n v="1"/>
    <n v="0"/>
  </r>
  <r>
    <d v="2012-10-09T00:00:00"/>
    <x v="21"/>
    <x v="26"/>
    <n v="128"/>
    <n v="16"/>
    <n v="0"/>
    <n v="0"/>
    <n v="522"/>
    <n v="35"/>
    <n v="3"/>
    <n v="0"/>
    <n v="0"/>
  </r>
  <r>
    <d v="2012-10-10T00:00:00"/>
    <x v="22"/>
    <x v="26"/>
    <n v="95"/>
    <n v="17"/>
    <n v="0"/>
    <n v="0"/>
    <n v="353"/>
    <n v="22"/>
    <n v="0"/>
    <n v="0"/>
    <n v="0"/>
  </r>
  <r>
    <d v="2012-10-11T00:00:00"/>
    <x v="23"/>
    <x v="26"/>
    <n v="79"/>
    <n v="22"/>
    <n v="0"/>
    <n v="0"/>
    <n v="321"/>
    <n v="18"/>
    <n v="1"/>
    <n v="0"/>
    <n v="0"/>
  </r>
  <r>
    <d v="2012-10-12T00:00:00"/>
    <x v="24"/>
    <x v="26"/>
    <n v="91"/>
    <n v="6"/>
    <n v="0"/>
    <n v="0"/>
    <n v="385"/>
    <n v="39"/>
    <n v="1"/>
    <n v="0"/>
    <n v="0"/>
  </r>
  <r>
    <d v="2012-10-13T00:00:00"/>
    <x v="25"/>
    <x v="26"/>
    <n v="431"/>
    <n v="25"/>
    <n v="1"/>
    <n v="8"/>
    <n v="552"/>
    <n v="33"/>
    <n v="5"/>
    <n v="0"/>
    <n v="0"/>
  </r>
  <r>
    <d v="2012-10-14T00:00:00"/>
    <x v="26"/>
    <x v="26"/>
    <n v="472"/>
    <n v="37"/>
    <n v="0"/>
    <n v="10"/>
    <n v="634"/>
    <n v="71"/>
    <n v="1"/>
    <n v="1"/>
    <n v="0"/>
  </r>
  <r>
    <d v="2012-10-15T00:00:00"/>
    <x v="27"/>
    <x v="26"/>
    <n v="130"/>
    <n v="24"/>
    <n v="0"/>
    <n v="15"/>
    <n v="183"/>
    <n v="12"/>
    <n v="2"/>
    <n v="0"/>
    <n v="0"/>
  </r>
  <r>
    <d v="2012-10-16T00:00:00"/>
    <x v="28"/>
    <x v="26"/>
    <n v="639"/>
    <n v="22"/>
    <n v="0"/>
    <n v="4"/>
    <n v="89"/>
    <n v="7"/>
    <n v="12"/>
    <n v="0"/>
    <n v="0"/>
  </r>
  <r>
    <d v="2012-10-17T00:00:00"/>
    <x v="29"/>
    <x v="26"/>
    <n v="35"/>
    <n v="2"/>
    <n v="0"/>
    <n v="2"/>
    <n v="48"/>
    <n v="3"/>
    <n v="2"/>
    <n v="0"/>
    <n v="0"/>
  </r>
  <r>
    <d v="2012-10-18T00:00:00"/>
    <x v="30"/>
    <x v="26"/>
    <n v="16"/>
    <n v="0"/>
    <n v="0"/>
    <n v="2"/>
    <n v="60"/>
    <n v="8"/>
    <n v="8"/>
    <n v="0"/>
    <n v="0"/>
  </r>
  <r>
    <d v="2012-10-19T00:00:00"/>
    <x v="31"/>
    <x v="26"/>
    <n v="60"/>
    <n v="5"/>
    <n v="0"/>
    <n v="0"/>
    <n v="38"/>
    <n v="3"/>
    <n v="3"/>
    <n v="0"/>
    <n v="0"/>
  </r>
  <r>
    <d v="2012-10-20T00:00:00"/>
    <x v="32"/>
    <x v="26"/>
    <n v="21"/>
    <n v="6"/>
    <n v="0"/>
    <n v="1"/>
    <n v="20"/>
    <n v="0"/>
    <n v="4"/>
    <n v="1"/>
    <n v="0"/>
  </r>
  <r>
    <d v="2012-10-21T00:00:00"/>
    <x v="33"/>
    <x v="26"/>
    <n v="26"/>
    <n v="4"/>
    <n v="0"/>
    <n v="0"/>
    <n v="20"/>
    <n v="0"/>
    <n v="3"/>
    <n v="1"/>
    <n v="0"/>
  </r>
  <r>
    <d v="2012-10-22T00:00:00"/>
    <x v="34"/>
    <x v="26"/>
    <n v="0"/>
    <n v="0"/>
    <n v="0"/>
    <n v="0"/>
    <n v="0"/>
    <n v="0"/>
    <n v="0"/>
    <n v="0"/>
    <n v="0"/>
  </r>
  <r>
    <d v="2012-10-23T00:00:00"/>
    <x v="35"/>
    <x v="26"/>
    <n v="42"/>
    <n v="3"/>
    <n v="0"/>
    <n v="0"/>
    <n v="22"/>
    <n v="1"/>
    <n v="15"/>
    <n v="0"/>
    <n v="0"/>
  </r>
  <r>
    <d v="2012-10-24T00:00:00"/>
    <x v="36"/>
    <x v="26"/>
    <n v="11"/>
    <n v="0"/>
    <n v="0"/>
    <n v="0"/>
    <n v="10"/>
    <n v="1"/>
    <n v="4"/>
    <n v="0"/>
    <n v="0"/>
  </r>
  <r>
    <d v="2012-10-25T00:00:00"/>
    <x v="37"/>
    <x v="26"/>
    <n v="13"/>
    <n v="3"/>
    <n v="0"/>
    <n v="2"/>
    <n v="12"/>
    <n v="2"/>
    <n v="1"/>
    <n v="0"/>
    <n v="0"/>
  </r>
  <r>
    <d v="2012-10-26T00:00:00"/>
    <x v="38"/>
    <x v="26"/>
    <n v="10"/>
    <n v="16"/>
    <n v="0"/>
    <n v="0"/>
    <n v="24"/>
    <n v="1"/>
    <n v="3"/>
    <n v="0"/>
    <n v="0"/>
  </r>
  <r>
    <d v="2012-10-27T00:00:00"/>
    <x v="39"/>
    <x v="26"/>
    <n v="17"/>
    <n v="18"/>
    <n v="0"/>
    <n v="0"/>
    <n v="10"/>
    <n v="1"/>
    <n v="1"/>
    <n v="0"/>
    <n v="0"/>
  </r>
  <r>
    <d v="2012-10-28T00:00:00"/>
    <x v="40"/>
    <x v="26"/>
    <n v="12"/>
    <n v="13"/>
    <n v="0"/>
    <n v="0"/>
    <n v="4"/>
    <n v="1"/>
    <n v="1"/>
    <n v="0"/>
    <n v="0"/>
  </r>
  <r>
    <d v="2012-10-29T00:00:00"/>
    <x v="41"/>
    <x v="26"/>
    <n v="50"/>
    <n v="57"/>
    <n v="0"/>
    <n v="1"/>
    <n v="9"/>
    <n v="2"/>
    <n v="5"/>
    <n v="1"/>
    <n v="0"/>
  </r>
  <r>
    <d v="2012-10-30T00:00:00"/>
    <x v="42"/>
    <x v="26"/>
    <n v="66"/>
    <n v="65"/>
    <n v="0"/>
    <n v="1"/>
    <n v="8"/>
    <n v="0"/>
    <n v="1"/>
    <n v="0"/>
    <n v="0"/>
  </r>
  <r>
    <d v="2012-10-31T00:00:00"/>
    <x v="43"/>
    <x v="26"/>
    <n v="51"/>
    <n v="53"/>
    <n v="0"/>
    <n v="0"/>
    <n v="7"/>
    <n v="1"/>
    <n v="0"/>
    <n v="2"/>
    <n v="0"/>
  </r>
  <r>
    <d v="2012-11-01T00:00:00"/>
    <x v="44"/>
    <x v="26"/>
    <n v="185"/>
    <n v="17"/>
    <n v="0"/>
    <n v="2"/>
    <n v="3"/>
    <n v="1"/>
    <n v="3"/>
    <n v="1"/>
    <n v="0"/>
  </r>
  <r>
    <d v="2012-11-02T00:00:00"/>
    <x v="45"/>
    <x v="26"/>
    <n v="64"/>
    <n v="8"/>
    <n v="0"/>
    <n v="3"/>
    <n v="3"/>
    <n v="1"/>
    <n v="4"/>
    <n v="0"/>
    <n v="0"/>
  </r>
  <r>
    <d v="2012-11-03T00:00:00"/>
    <x v="46"/>
    <x v="26"/>
    <n v="22"/>
    <n v="8"/>
    <n v="0"/>
    <n v="1"/>
    <n v="0"/>
    <n v="0"/>
    <n v="2"/>
    <n v="1"/>
    <n v="0"/>
  </r>
  <r>
    <d v="2012-11-04T00:00:00"/>
    <x v="47"/>
    <x v="26"/>
    <n v="17"/>
    <n v="8"/>
    <n v="0"/>
    <n v="0"/>
    <n v="1"/>
    <n v="0"/>
    <n v="6"/>
    <n v="0"/>
    <n v="0"/>
  </r>
  <r>
    <d v="2012-11-05T00:00:00"/>
    <x v="48"/>
    <x v="26"/>
    <n v="18"/>
    <n v="24"/>
    <n v="0"/>
    <n v="1"/>
    <n v="0"/>
    <n v="1"/>
    <n v="1"/>
    <n v="1"/>
    <n v="0"/>
  </r>
  <r>
    <d v="2012-11-06T00:00:00"/>
    <x v="49"/>
    <x v="26"/>
    <n v="11"/>
    <n v="25"/>
    <n v="0"/>
    <n v="0"/>
    <n v="0"/>
    <n v="0"/>
    <n v="4"/>
    <n v="0"/>
    <n v="0"/>
  </r>
  <r>
    <d v="2012-11-07T00:00:00"/>
    <x v="50"/>
    <x v="26"/>
    <m/>
    <m/>
    <m/>
    <m/>
    <m/>
    <m/>
    <m/>
    <m/>
    <m/>
  </r>
  <r>
    <d v="2012-11-08T00:00:00"/>
    <x v="51"/>
    <x v="26"/>
    <m/>
    <m/>
    <m/>
    <m/>
    <m/>
    <m/>
    <m/>
    <m/>
    <m/>
  </r>
  <r>
    <d v="2012-11-09T00:00:00"/>
    <x v="52"/>
    <x v="26"/>
    <m/>
    <m/>
    <m/>
    <m/>
    <m/>
    <m/>
    <m/>
    <m/>
    <m/>
  </r>
  <r>
    <d v="2012-11-10T00:00:00"/>
    <x v="53"/>
    <x v="26"/>
    <m/>
    <m/>
    <m/>
    <m/>
    <m/>
    <m/>
    <m/>
    <m/>
    <m/>
  </r>
  <r>
    <d v="2012-11-11T00:00:00"/>
    <x v="54"/>
    <x v="26"/>
    <m/>
    <m/>
    <m/>
    <m/>
    <m/>
    <m/>
    <m/>
    <m/>
    <m/>
  </r>
  <r>
    <d v="2012-11-12T00:00:00"/>
    <x v="55"/>
    <x v="26"/>
    <m/>
    <m/>
    <m/>
    <m/>
    <m/>
    <m/>
    <m/>
    <m/>
    <m/>
  </r>
  <r>
    <d v="2012-11-13T00:00:00"/>
    <x v="56"/>
    <x v="26"/>
    <m/>
    <m/>
    <m/>
    <m/>
    <m/>
    <m/>
    <m/>
    <m/>
    <m/>
  </r>
  <r>
    <d v="2012-11-14T00:00:00"/>
    <x v="57"/>
    <x v="26"/>
    <m/>
    <m/>
    <m/>
    <m/>
    <m/>
    <m/>
    <m/>
    <m/>
    <m/>
  </r>
  <r>
    <d v="2012-11-15T00:00:00"/>
    <x v="58"/>
    <x v="26"/>
    <m/>
    <m/>
    <m/>
    <m/>
    <m/>
    <m/>
    <m/>
    <m/>
    <m/>
  </r>
  <r>
    <d v="2012-11-16T00:00:00"/>
    <x v="59"/>
    <x v="26"/>
    <m/>
    <m/>
    <m/>
    <m/>
    <m/>
    <m/>
    <m/>
    <m/>
    <m/>
  </r>
  <r>
    <d v="2012-11-17T00:00:00"/>
    <x v="60"/>
    <x v="26"/>
    <m/>
    <m/>
    <m/>
    <m/>
    <m/>
    <m/>
    <m/>
    <m/>
    <m/>
  </r>
  <r>
    <d v="2012-11-18T00:00:00"/>
    <x v="61"/>
    <x v="26"/>
    <m/>
    <m/>
    <m/>
    <m/>
    <m/>
    <m/>
    <m/>
    <m/>
    <m/>
  </r>
  <r>
    <d v="2012-11-19T00:00:00"/>
    <x v="62"/>
    <x v="26"/>
    <m/>
    <m/>
    <m/>
    <m/>
    <m/>
    <m/>
    <m/>
    <m/>
    <m/>
  </r>
  <r>
    <d v="2012-11-20T00:00:00"/>
    <x v="66"/>
    <x v="26"/>
    <m/>
    <m/>
    <m/>
    <m/>
    <m/>
    <m/>
    <m/>
    <m/>
    <m/>
  </r>
  <r>
    <d v="2012-11-21T00:00:00"/>
    <x v="81"/>
    <x v="26"/>
    <m/>
    <m/>
    <m/>
    <m/>
    <m/>
    <m/>
    <m/>
    <m/>
    <m/>
  </r>
  <r>
    <d v="2012-11-22T00:00:00"/>
    <x v="82"/>
    <x v="26"/>
    <m/>
    <m/>
    <m/>
    <m/>
    <m/>
    <m/>
    <m/>
    <m/>
    <m/>
  </r>
  <r>
    <d v="2012-11-23T00:00:00"/>
    <x v="83"/>
    <x v="26"/>
    <m/>
    <m/>
    <m/>
    <m/>
    <m/>
    <m/>
    <m/>
    <m/>
    <m/>
  </r>
  <r>
    <d v="2012-11-24T00:00:00"/>
    <x v="84"/>
    <x v="26"/>
    <m/>
    <m/>
    <m/>
    <m/>
    <m/>
    <m/>
    <m/>
    <m/>
    <m/>
  </r>
  <r>
    <d v="2012-11-25T00:00:00"/>
    <x v="85"/>
    <x v="26"/>
    <m/>
    <m/>
    <m/>
    <m/>
    <m/>
    <m/>
    <m/>
    <m/>
    <m/>
  </r>
  <r>
    <d v="2012-11-26T00:00:00"/>
    <x v="87"/>
    <x v="26"/>
    <m/>
    <m/>
    <m/>
    <m/>
    <m/>
    <m/>
    <m/>
    <m/>
    <m/>
  </r>
  <r>
    <d v="2012-11-27T00:00:00"/>
    <x v="88"/>
    <x v="26"/>
    <m/>
    <m/>
    <m/>
    <m/>
    <m/>
    <m/>
    <m/>
    <m/>
    <m/>
  </r>
  <r>
    <d v="2012-11-28T00:00:00"/>
    <x v="89"/>
    <x v="26"/>
    <m/>
    <m/>
    <m/>
    <m/>
    <m/>
    <m/>
    <m/>
    <m/>
    <m/>
  </r>
  <r>
    <d v="2012-11-29T00:00:00"/>
    <x v="90"/>
    <x v="26"/>
    <m/>
    <m/>
    <m/>
    <m/>
    <m/>
    <m/>
    <m/>
    <m/>
    <m/>
  </r>
  <r>
    <d v="2012-11-30T00:00:00"/>
    <x v="91"/>
    <x v="26"/>
    <m/>
    <m/>
    <m/>
    <m/>
    <m/>
    <m/>
    <m/>
    <m/>
    <m/>
  </r>
  <r>
    <d v="2013-08-14T00:00:00"/>
    <x v="92"/>
    <x v="27"/>
    <n v="477"/>
    <n v="3"/>
    <n v="0"/>
    <n v="0"/>
    <n v="51"/>
    <n v="0"/>
    <n v="1158"/>
    <n v="75912"/>
    <n v="104592"/>
  </r>
  <r>
    <d v="2013-08-15T00:00:00"/>
    <x v="93"/>
    <x v="27"/>
    <n v="147"/>
    <n v="0"/>
    <n v="0"/>
    <n v="0"/>
    <n v="30"/>
    <n v="0"/>
    <n v="18"/>
    <n v="30"/>
    <n v="363"/>
  </r>
  <r>
    <d v="2013-08-16T00:00:00"/>
    <x v="94"/>
    <x v="27"/>
    <n v="78"/>
    <n v="0"/>
    <n v="0"/>
    <n v="0"/>
    <n v="48"/>
    <n v="0"/>
    <n v="9"/>
    <n v="126"/>
    <n v="486"/>
  </r>
  <r>
    <d v="2013-08-17T00:00:00"/>
    <x v="95"/>
    <x v="27"/>
    <n v="249"/>
    <n v="0"/>
    <n v="0"/>
    <n v="0"/>
    <n v="9"/>
    <n v="0"/>
    <n v="9"/>
    <n v="183"/>
    <n v="492"/>
  </r>
  <r>
    <d v="2013-08-18T00:00:00"/>
    <x v="96"/>
    <x v="27"/>
    <n v="291"/>
    <n v="0"/>
    <n v="0"/>
    <n v="0"/>
    <n v="24"/>
    <n v="0"/>
    <n v="24"/>
    <n v="45"/>
    <n v="165"/>
  </r>
  <r>
    <d v="2013-08-19T00:00:00"/>
    <x v="97"/>
    <x v="27"/>
    <n v="567"/>
    <n v="3"/>
    <n v="0"/>
    <n v="0"/>
    <n v="9"/>
    <n v="0"/>
    <n v="27"/>
    <n v="45"/>
    <n v="267"/>
  </r>
  <r>
    <d v="2013-08-20T00:00:00"/>
    <x v="98"/>
    <x v="27"/>
    <n v="372"/>
    <n v="0"/>
    <n v="0"/>
    <n v="0"/>
    <n v="9"/>
    <n v="0"/>
    <n v="12"/>
    <n v="129"/>
    <n v="75"/>
  </r>
  <r>
    <d v="2013-08-21T00:00:00"/>
    <x v="99"/>
    <x v="27"/>
    <n v="441"/>
    <n v="9"/>
    <n v="0"/>
    <n v="0"/>
    <n v="48"/>
    <n v="3"/>
    <n v="9"/>
    <n v="15"/>
    <n v="63"/>
  </r>
  <r>
    <d v="2013-08-22T00:00:00"/>
    <x v="100"/>
    <x v="27"/>
    <n v="300"/>
    <n v="12"/>
    <n v="0"/>
    <n v="0"/>
    <n v="132"/>
    <n v="0"/>
    <n v="15"/>
    <n v="30"/>
    <n v="114"/>
  </r>
  <r>
    <d v="2013-08-23T00:00:00"/>
    <x v="101"/>
    <x v="27"/>
    <n v="126"/>
    <n v="0"/>
    <n v="0"/>
    <n v="0"/>
    <n v="171"/>
    <n v="0"/>
    <n v="18"/>
    <n v="60"/>
    <n v="87"/>
  </r>
  <r>
    <d v="2013-08-24T00:00:00"/>
    <x v="102"/>
    <x v="27"/>
    <n v="258"/>
    <n v="48"/>
    <n v="0"/>
    <n v="0"/>
    <n v="81"/>
    <n v="0"/>
    <n v="21"/>
    <n v="9"/>
    <n v="108"/>
  </r>
  <r>
    <d v="2013-08-25T00:00:00"/>
    <x v="103"/>
    <x v="27"/>
    <n v="312"/>
    <n v="0"/>
    <n v="0"/>
    <n v="0"/>
    <n v="87"/>
    <n v="0"/>
    <n v="12"/>
    <n v="90"/>
    <n v="42"/>
  </r>
  <r>
    <d v="2013-08-26T00:00:00"/>
    <x v="104"/>
    <x v="27"/>
    <n v="600"/>
    <n v="12"/>
    <n v="0"/>
    <n v="0"/>
    <n v="168"/>
    <n v="0"/>
    <n v="27"/>
    <n v="3"/>
    <n v="60"/>
  </r>
  <r>
    <d v="2013-08-27T00:00:00"/>
    <x v="105"/>
    <x v="27"/>
    <n v="957"/>
    <n v="12"/>
    <n v="0"/>
    <n v="3"/>
    <n v="216"/>
    <n v="6"/>
    <n v="33"/>
    <n v="12"/>
    <n v="84"/>
  </r>
  <r>
    <d v="2013-08-28T00:00:00"/>
    <x v="106"/>
    <x v="27"/>
    <n v="522"/>
    <n v="15"/>
    <n v="0"/>
    <n v="0"/>
    <n v="60"/>
    <n v="3"/>
    <n v="12"/>
    <n v="3"/>
    <n v="69"/>
  </r>
  <r>
    <d v="2013-08-29T00:00:00"/>
    <x v="107"/>
    <x v="27"/>
    <n v="885"/>
    <n v="9"/>
    <n v="0"/>
    <n v="0"/>
    <n v="171"/>
    <n v="12"/>
    <n v="21"/>
    <n v="0"/>
    <n v="213"/>
  </r>
  <r>
    <d v="2013-08-30T00:00:00"/>
    <x v="108"/>
    <x v="27"/>
    <n v="1557"/>
    <n v="31.5"/>
    <n v="4.5"/>
    <n v="0"/>
    <n v="363"/>
    <n v="15"/>
    <n v="10.5"/>
    <n v="16.5"/>
    <n v="141"/>
  </r>
  <r>
    <d v="2013-08-31T00:00:00"/>
    <x v="86"/>
    <x v="27"/>
    <n v="1389"/>
    <n v="60"/>
    <n v="3"/>
    <n v="0"/>
    <n v="321"/>
    <n v="6"/>
    <n v="3"/>
    <n v="36"/>
    <n v="21"/>
  </r>
  <r>
    <d v="2013-09-01T00:00:00"/>
    <x v="80"/>
    <x v="27"/>
    <n v="1329"/>
    <n v="33"/>
    <n v="0"/>
    <n v="0"/>
    <n v="432"/>
    <n v="3"/>
    <n v="15"/>
    <n v="21"/>
    <n v="27"/>
  </r>
  <r>
    <d v="2013-09-02T00:00:00"/>
    <x v="75"/>
    <x v="27"/>
    <n v="1434"/>
    <n v="81"/>
    <n v="0"/>
    <n v="0"/>
    <n v="255"/>
    <n v="15"/>
    <n v="27"/>
    <n v="3"/>
    <n v="36"/>
  </r>
  <r>
    <d v="2013-09-03T00:00:00"/>
    <x v="76"/>
    <x v="27"/>
    <n v="1422"/>
    <n v="123"/>
    <n v="3"/>
    <n v="0"/>
    <n v="291"/>
    <n v="6"/>
    <n v="18"/>
    <n v="3"/>
    <n v="21"/>
  </r>
  <r>
    <d v="2013-09-04T00:00:00"/>
    <x v="77"/>
    <x v="27"/>
    <n v="1524"/>
    <n v="81"/>
    <n v="0"/>
    <n v="0"/>
    <n v="387"/>
    <n v="27"/>
    <n v="27"/>
    <n v="0"/>
    <n v="9"/>
  </r>
  <r>
    <d v="2013-09-05T00:00:00"/>
    <x v="78"/>
    <x v="27"/>
    <n v="1023"/>
    <n v="69"/>
    <n v="0"/>
    <n v="0"/>
    <n v="309"/>
    <n v="21"/>
    <n v="24"/>
    <n v="3"/>
    <n v="3"/>
  </r>
  <r>
    <d v="2013-09-06T00:00:00"/>
    <x v="79"/>
    <x v="27"/>
    <n v="1644"/>
    <n v="99"/>
    <n v="0"/>
    <n v="0"/>
    <n v="510"/>
    <n v="15"/>
    <n v="30"/>
    <n v="0"/>
    <n v="0"/>
  </r>
  <r>
    <d v="2013-09-07T00:00:00"/>
    <x v="71"/>
    <x v="27"/>
    <n v="1989"/>
    <n v="180"/>
    <n v="3"/>
    <n v="0"/>
    <n v="378"/>
    <n v="30"/>
    <n v="33"/>
    <n v="0"/>
    <n v="9"/>
  </r>
  <r>
    <d v="2013-09-08T00:00:00"/>
    <x v="72"/>
    <x v="27"/>
    <n v="2058"/>
    <n v="210"/>
    <n v="0"/>
    <n v="0"/>
    <n v="429"/>
    <n v="18"/>
    <n v="0"/>
    <n v="3"/>
    <n v="9"/>
  </r>
  <r>
    <d v="2013-09-09T00:00:00"/>
    <x v="73"/>
    <x v="27"/>
    <n v="1368"/>
    <n v="114"/>
    <n v="0"/>
    <n v="0"/>
    <n v="687"/>
    <n v="21"/>
    <n v="24"/>
    <n v="18"/>
    <n v="3"/>
  </r>
  <r>
    <d v="2013-09-10T00:00:00"/>
    <x v="74"/>
    <x v="27"/>
    <n v="1027"/>
    <n v="96"/>
    <n v="6"/>
    <n v="0"/>
    <n v="465"/>
    <n v="23"/>
    <n v="10"/>
    <n v="4"/>
    <n v="10"/>
  </r>
  <r>
    <d v="2013-09-11T00:00:00"/>
    <x v="68"/>
    <x v="27"/>
    <n v="1084"/>
    <n v="148"/>
    <n v="3"/>
    <n v="0"/>
    <n v="648"/>
    <n v="18"/>
    <n v="13"/>
    <n v="6"/>
    <n v="1"/>
  </r>
  <r>
    <d v="2013-09-12T00:00:00"/>
    <x v="69"/>
    <x v="27"/>
    <n v="912"/>
    <n v="113"/>
    <n v="6"/>
    <n v="0"/>
    <n v="711"/>
    <n v="13"/>
    <n v="15"/>
    <n v="1"/>
    <n v="0"/>
  </r>
  <r>
    <d v="2013-09-13T00:00:00"/>
    <x v="70"/>
    <x v="27"/>
    <n v="792"/>
    <n v="130"/>
    <n v="6"/>
    <n v="0"/>
    <n v="821"/>
    <n v="28"/>
    <n v="23"/>
    <n v="0"/>
    <n v="8"/>
  </r>
  <r>
    <d v="2013-09-14T00:00:00"/>
    <x v="67"/>
    <x v="27"/>
    <n v="1125"/>
    <n v="126"/>
    <n v="1"/>
    <n v="7"/>
    <n v="517"/>
    <n v="17"/>
    <n v="13"/>
    <n v="0"/>
    <n v="0"/>
  </r>
  <r>
    <d v="2013-09-15T00:00:00"/>
    <x v="63"/>
    <x v="27"/>
    <n v="1069"/>
    <n v="132"/>
    <n v="0"/>
    <n v="0"/>
    <n v="502"/>
    <n v="21"/>
    <n v="6"/>
    <n v="0"/>
    <n v="0"/>
  </r>
  <r>
    <d v="2013-09-16T00:00:00"/>
    <x v="64"/>
    <x v="27"/>
    <n v="2055"/>
    <n v="114"/>
    <n v="0"/>
    <n v="0"/>
    <n v="504"/>
    <n v="12"/>
    <n v="12"/>
    <n v="0"/>
    <n v="0"/>
  </r>
  <r>
    <d v="2013-09-17T00:00:00"/>
    <x v="65"/>
    <x v="27"/>
    <n v="2177"/>
    <n v="66"/>
    <n v="1"/>
    <n v="0"/>
    <n v="638"/>
    <n v="13"/>
    <n v="13"/>
    <n v="4"/>
    <n v="1"/>
  </r>
  <r>
    <d v="2013-09-18T00:00:00"/>
    <x v="0"/>
    <x v="27"/>
    <n v="1477"/>
    <n v="113"/>
    <n v="0"/>
    <n v="0"/>
    <n v="361"/>
    <n v="7"/>
    <n v="2"/>
    <n v="1"/>
    <n v="3"/>
  </r>
  <r>
    <d v="2013-09-19T00:00:00"/>
    <x v="1"/>
    <x v="27"/>
    <n v="2110"/>
    <n v="148"/>
    <n v="2"/>
    <n v="0"/>
    <n v="637"/>
    <n v="13"/>
    <n v="7"/>
    <n v="2"/>
    <n v="5"/>
  </r>
  <r>
    <d v="2013-09-20T00:00:00"/>
    <x v="2"/>
    <x v="27"/>
    <n v="1418"/>
    <n v="137"/>
    <n v="0"/>
    <n v="0"/>
    <n v="680"/>
    <n v="13"/>
    <n v="4"/>
    <n v="0"/>
    <n v="0"/>
  </r>
  <r>
    <d v="2013-09-21T00:00:00"/>
    <x v="3"/>
    <x v="27"/>
    <n v="2257"/>
    <n v="200"/>
    <n v="3"/>
    <n v="0"/>
    <n v="706"/>
    <n v="22"/>
    <n v="12"/>
    <n v="0"/>
    <n v="4"/>
  </r>
  <r>
    <d v="2013-09-22T00:00:00"/>
    <x v="4"/>
    <x v="27"/>
    <n v="1161"/>
    <n v="113"/>
    <n v="1"/>
    <n v="1"/>
    <n v="988"/>
    <n v="28"/>
    <n v="8"/>
    <n v="0"/>
    <n v="0"/>
  </r>
  <r>
    <d v="2013-09-23T00:00:00"/>
    <x v="5"/>
    <x v="27"/>
    <n v="1290"/>
    <n v="97"/>
    <n v="1"/>
    <n v="0"/>
    <n v="720"/>
    <n v="10"/>
    <n v="10"/>
    <n v="0"/>
    <n v="2"/>
  </r>
  <r>
    <d v="2013-09-24T00:00:00"/>
    <x v="6"/>
    <x v="27"/>
    <n v="607"/>
    <n v="92"/>
    <n v="0"/>
    <n v="0"/>
    <n v="973"/>
    <n v="29"/>
    <n v="10"/>
    <n v="0"/>
    <n v="0"/>
  </r>
  <r>
    <d v="2013-09-25T00:00:00"/>
    <x v="7"/>
    <x v="27"/>
    <n v="661"/>
    <n v="84"/>
    <n v="0"/>
    <n v="0"/>
    <n v="1090"/>
    <n v="17"/>
    <n v="10"/>
    <n v="1"/>
    <n v="4"/>
  </r>
  <r>
    <d v="2013-09-26T00:00:00"/>
    <x v="8"/>
    <x v="27"/>
    <n v="576"/>
    <n v="62"/>
    <n v="0"/>
    <n v="1"/>
    <n v="1023"/>
    <n v="26"/>
    <n v="6"/>
    <n v="1"/>
    <n v="0"/>
  </r>
  <r>
    <d v="2013-09-27T00:00:00"/>
    <x v="9"/>
    <x v="27"/>
    <n v="577"/>
    <n v="55"/>
    <n v="0"/>
    <n v="2"/>
    <n v="852"/>
    <n v="21"/>
    <n v="9"/>
    <n v="0"/>
    <n v="0"/>
  </r>
  <r>
    <d v="2013-09-28T00:00:00"/>
    <x v="10"/>
    <x v="27"/>
    <n v="710"/>
    <n v="57"/>
    <n v="0"/>
    <n v="0"/>
    <n v="934"/>
    <n v="12"/>
    <n v="0"/>
    <n v="1"/>
    <n v="0"/>
  </r>
  <r>
    <d v="2013-09-29T00:00:00"/>
    <x v="11"/>
    <x v="27"/>
    <n v="97"/>
    <n v="4"/>
    <n v="0"/>
    <n v="0"/>
    <n v="116"/>
    <n v="4"/>
    <n v="0"/>
    <n v="0"/>
    <n v="1"/>
  </r>
  <r>
    <d v="2013-09-30T00:00:00"/>
    <x v="12"/>
    <x v="27"/>
    <n v="220.70595658758202"/>
    <n v="17.680981595092025"/>
    <n v="0"/>
    <n v="0"/>
    <n v="338.21378091872793"/>
    <n v="3.5"/>
    <n v="7"/>
    <n v="9"/>
    <n v="9.5"/>
  </r>
  <r>
    <d v="2013-10-01T00:00:00"/>
    <x v="13"/>
    <x v="27"/>
    <n v="220.70595658758202"/>
    <n v="17.680981595092025"/>
    <n v="0"/>
    <n v="0"/>
    <n v="338.21378091872793"/>
    <n v="3.5"/>
    <n v="7"/>
    <n v="9"/>
    <n v="9.5"/>
  </r>
  <r>
    <d v="2013-10-02T00:00:00"/>
    <x v="14"/>
    <x v="27"/>
    <n v="220.70595658758202"/>
    <n v="17.680981595092025"/>
    <n v="0"/>
    <n v="0"/>
    <n v="338.21378091872793"/>
    <n v="3.5"/>
    <n v="7"/>
    <n v="9"/>
    <n v="9.5"/>
  </r>
  <r>
    <d v="2013-10-03T00:00:00"/>
    <x v="15"/>
    <x v="27"/>
    <n v="220.70595658758202"/>
    <n v="17.680981595092025"/>
    <n v="0"/>
    <n v="0"/>
    <n v="338.21378091872793"/>
    <n v="3.5"/>
    <n v="7"/>
    <n v="9"/>
    <n v="9.5"/>
  </r>
  <r>
    <d v="2013-10-04T00:00:00"/>
    <x v="16"/>
    <x v="27"/>
    <n v="98"/>
    <n v="8"/>
    <n v="0"/>
    <n v="0"/>
    <n v="125"/>
    <n v="1"/>
    <n v="4"/>
    <n v="20"/>
    <n v="2"/>
  </r>
  <r>
    <d v="2013-10-05T00:00:00"/>
    <x v="17"/>
    <x v="27"/>
    <n v="326"/>
    <n v="19"/>
    <n v="0"/>
    <n v="0"/>
    <n v="399"/>
    <n v="3"/>
    <n v="14"/>
    <n v="18"/>
    <n v="18"/>
  </r>
  <r>
    <d v="2013-10-06T00:00:00"/>
    <x v="18"/>
    <x v="27"/>
    <n v="301"/>
    <n v="31"/>
    <n v="0"/>
    <n v="1"/>
    <n v="675"/>
    <n v="7"/>
    <n v="13"/>
    <n v="12"/>
    <n v="6"/>
  </r>
  <r>
    <d v="2013-10-07T00:00:00"/>
    <x v="19"/>
    <x v="27"/>
    <n v="277"/>
    <n v="33"/>
    <n v="0"/>
    <n v="0"/>
    <n v="884"/>
    <n v="4"/>
    <n v="9"/>
    <n v="0"/>
    <n v="13"/>
  </r>
  <r>
    <d v="2013-10-08T00:00:00"/>
    <x v="20"/>
    <x v="27"/>
    <n v="294"/>
    <n v="47"/>
    <n v="0"/>
    <n v="0"/>
    <n v="566"/>
    <n v="9"/>
    <n v="4"/>
    <n v="7"/>
    <n v="10"/>
  </r>
  <r>
    <d v="2013-10-09T00:00:00"/>
    <x v="21"/>
    <x v="27"/>
    <n v="93"/>
    <n v="8.5"/>
    <n v="0"/>
    <n v="0"/>
    <n v="275.5"/>
    <n v="0"/>
    <n v="7"/>
    <n v="2"/>
    <n v="2"/>
  </r>
  <r>
    <d v="2013-10-10T00:00:00"/>
    <x v="22"/>
    <x v="27"/>
    <n v="216.5"/>
    <n v="20"/>
    <n v="0"/>
    <n v="0"/>
    <n v="663"/>
    <n v="5.5"/>
    <n v="9"/>
    <n v="4"/>
    <n v="6"/>
  </r>
  <r>
    <d v="2013-10-11T00:00:00"/>
    <x v="23"/>
    <x v="27"/>
    <n v="228"/>
    <n v="14"/>
    <n v="0"/>
    <n v="0"/>
    <n v="961"/>
    <n v="8"/>
    <n v="6"/>
    <n v="6"/>
    <n v="3"/>
  </r>
  <r>
    <d v="2013-10-12T00:00:00"/>
    <x v="24"/>
    <x v="27"/>
    <n v="243"/>
    <n v="17"/>
    <n v="1"/>
    <n v="1"/>
    <n v="758"/>
    <n v="17"/>
    <n v="6"/>
    <n v="12"/>
    <n v="2"/>
  </r>
  <r>
    <d v="2013-10-13T00:00:00"/>
    <x v="25"/>
    <x v="27"/>
    <n v="168"/>
    <n v="8"/>
    <n v="0"/>
    <n v="2"/>
    <n v="628"/>
    <n v="10"/>
    <n v="5"/>
    <n v="1"/>
    <n v="4"/>
  </r>
  <r>
    <d v="2013-10-14T00:00:00"/>
    <x v="26"/>
    <x v="27"/>
    <n v="131"/>
    <n v="7"/>
    <n v="0"/>
    <n v="2"/>
    <n v="384"/>
    <n v="8"/>
    <n v="2"/>
    <n v="5"/>
    <n v="4"/>
  </r>
  <r>
    <d v="2013-10-15T00:00:00"/>
    <x v="27"/>
    <x v="27"/>
    <n v="119"/>
    <n v="7"/>
    <n v="0"/>
    <n v="0"/>
    <n v="348"/>
    <n v="4"/>
    <n v="0"/>
    <n v="0"/>
    <n v="3"/>
  </r>
  <r>
    <d v="2013-10-16T00:00:00"/>
    <x v="28"/>
    <x v="27"/>
    <n v="98"/>
    <n v="7.5"/>
    <n v="0"/>
    <n v="2.5"/>
    <n v="235"/>
    <n v="4"/>
    <n v="0.5"/>
    <n v="0"/>
    <n v="4.5"/>
  </r>
  <r>
    <d v="2013-10-17T00:00:00"/>
    <x v="29"/>
    <x v="27"/>
    <n v="70"/>
    <n v="10"/>
    <n v="0"/>
    <n v="5"/>
    <n v="144"/>
    <n v="6"/>
    <n v="1"/>
    <n v="0"/>
    <n v="2"/>
  </r>
  <r>
    <d v="2013-10-18T00:00:00"/>
    <x v="30"/>
    <x v="27"/>
    <n v="54"/>
    <n v="22"/>
    <n v="0"/>
    <n v="2"/>
    <n v="131"/>
    <n v="0"/>
    <n v="2"/>
    <n v="1"/>
    <n v="1"/>
  </r>
  <r>
    <d v="2013-10-19T00:00:00"/>
    <x v="31"/>
    <x v="27"/>
    <n v="53"/>
    <n v="38"/>
    <n v="0"/>
    <n v="1"/>
    <n v="110"/>
    <n v="3"/>
    <n v="2"/>
    <n v="0"/>
    <n v="3"/>
  </r>
  <r>
    <d v="2013-10-20T00:00:00"/>
    <x v="32"/>
    <x v="27"/>
    <n v="40"/>
    <n v="8"/>
    <n v="0"/>
    <n v="0"/>
    <n v="72"/>
    <n v="2"/>
    <n v="1"/>
    <n v="0"/>
    <n v="1"/>
  </r>
  <r>
    <d v="2013-10-21T00:00:00"/>
    <x v="33"/>
    <x v="27"/>
    <n v="20"/>
    <n v="13"/>
    <n v="1"/>
    <n v="0"/>
    <n v="99"/>
    <n v="4"/>
    <n v="2"/>
    <n v="0"/>
    <n v="1"/>
  </r>
  <r>
    <d v="2013-10-22T00:00:00"/>
    <x v="34"/>
    <x v="27"/>
    <n v="17"/>
    <n v="3"/>
    <n v="0"/>
    <n v="0"/>
    <n v="38"/>
    <n v="0"/>
    <n v="2"/>
    <n v="0"/>
    <n v="4"/>
  </r>
  <r>
    <d v="2013-10-23T00:00:00"/>
    <x v="35"/>
    <x v="27"/>
    <n v="22"/>
    <n v="5"/>
    <n v="0"/>
    <n v="0"/>
    <n v="24"/>
    <n v="2"/>
    <n v="1"/>
    <n v="0"/>
    <n v="2"/>
  </r>
  <r>
    <d v="2013-10-24T00:00:00"/>
    <x v="36"/>
    <x v="27"/>
    <n v="9"/>
    <n v="21"/>
    <n v="0"/>
    <n v="0"/>
    <n v="36"/>
    <n v="0"/>
    <n v="0"/>
    <n v="1"/>
    <n v="2"/>
  </r>
  <r>
    <d v="2013-10-25T00:00:00"/>
    <x v="37"/>
    <x v="27"/>
    <n v="20"/>
    <n v="7"/>
    <n v="0"/>
    <n v="0"/>
    <n v="28"/>
    <n v="1"/>
    <n v="3"/>
    <n v="3"/>
    <n v="0"/>
  </r>
  <r>
    <d v="2013-10-26T00:00:00"/>
    <x v="38"/>
    <x v="27"/>
    <n v="20"/>
    <n v="10"/>
    <n v="0"/>
    <n v="0"/>
    <n v="13"/>
    <n v="0"/>
    <n v="0"/>
    <n v="0"/>
    <n v="3"/>
  </r>
  <r>
    <d v="2013-10-27T00:00:00"/>
    <x v="39"/>
    <x v="27"/>
    <n v="5"/>
    <n v="0"/>
    <n v="0"/>
    <n v="0"/>
    <n v="13"/>
    <n v="0"/>
    <n v="0"/>
    <n v="2"/>
    <n v="0"/>
  </r>
  <r>
    <d v="2013-10-28T00:00:00"/>
    <x v="40"/>
    <x v="27"/>
    <n v="11"/>
    <n v="4"/>
    <n v="0"/>
    <n v="0"/>
    <n v="13"/>
    <n v="0"/>
    <n v="1"/>
    <n v="0"/>
    <n v="0"/>
  </r>
  <r>
    <d v="2013-10-29T00:00:00"/>
    <x v="41"/>
    <x v="27"/>
    <n v="10"/>
    <n v="0"/>
    <n v="0"/>
    <n v="0"/>
    <n v="10"/>
    <n v="0"/>
    <n v="5"/>
    <n v="0"/>
    <n v="0"/>
  </r>
  <r>
    <d v="2013-10-30T00:00:00"/>
    <x v="42"/>
    <x v="27"/>
    <n v="15"/>
    <n v="5"/>
    <n v="0"/>
    <n v="0"/>
    <n v="7"/>
    <n v="0"/>
    <n v="0"/>
    <n v="0"/>
    <n v="0"/>
  </r>
  <r>
    <d v="2013-10-31T00:00:00"/>
    <x v="43"/>
    <x v="27"/>
    <n v="51.333333333333329"/>
    <n v="3"/>
    <n v="0"/>
    <n v="0"/>
    <n v="4.5"/>
    <n v="0"/>
    <n v="2"/>
    <n v="1"/>
    <n v="4"/>
  </r>
  <r>
    <d v="2013-11-01T00:00:00"/>
    <x v="44"/>
    <x v="27"/>
    <n v="67"/>
    <n v="2"/>
    <n v="0"/>
    <n v="1"/>
    <n v="4"/>
    <n v="0"/>
    <n v="1"/>
    <n v="3"/>
    <n v="8"/>
  </r>
  <r>
    <d v="2013-11-02T00:00:00"/>
    <x v="45"/>
    <x v="27"/>
    <n v="433.5"/>
    <n v="12.5"/>
    <n v="0"/>
    <n v="2"/>
    <n v="7"/>
    <n v="1"/>
    <n v="0"/>
    <n v="5.5"/>
    <n v="6"/>
  </r>
  <r>
    <d v="2013-11-03T00:00:00"/>
    <x v="46"/>
    <x v="27"/>
    <n v="672"/>
    <n v="14"/>
    <n v="0"/>
    <n v="2"/>
    <n v="1"/>
    <n v="0"/>
    <n v="3"/>
    <n v="5"/>
    <n v="0"/>
  </r>
  <r>
    <d v="2013-11-04T00:00:00"/>
    <x v="47"/>
    <x v="27"/>
    <n v="147"/>
    <n v="5"/>
    <n v="0"/>
    <n v="0"/>
    <n v="0"/>
    <n v="0"/>
    <n v="2"/>
    <n v="0"/>
    <n v="4"/>
  </r>
  <r>
    <d v="2013-11-05T00:00:00"/>
    <x v="48"/>
    <x v="27"/>
    <n v="96"/>
    <n v="8"/>
    <n v="0"/>
    <n v="0"/>
    <n v="0"/>
    <n v="0"/>
    <n v="4"/>
    <n v="0"/>
    <n v="5"/>
  </r>
  <r>
    <d v="2013-11-06T00:00:00"/>
    <x v="49"/>
    <x v="27"/>
    <n v="57"/>
    <n v="3"/>
    <n v="0"/>
    <n v="1"/>
    <n v="0"/>
    <n v="0"/>
    <n v="1"/>
    <n v="3"/>
    <n v="0"/>
  </r>
  <r>
    <d v="2013-11-07T00:00:00"/>
    <x v="50"/>
    <x v="27"/>
    <n v="24"/>
    <n v="2"/>
    <n v="0"/>
    <n v="0"/>
    <n v="1"/>
    <n v="0"/>
    <n v="3"/>
    <n v="0"/>
    <n v="9"/>
  </r>
  <r>
    <d v="2013-11-08T00:00:00"/>
    <x v="51"/>
    <x v="27"/>
    <m/>
    <m/>
    <m/>
    <m/>
    <m/>
    <m/>
    <m/>
    <m/>
    <m/>
  </r>
  <r>
    <d v="2013-11-09T00:00:00"/>
    <x v="52"/>
    <x v="27"/>
    <m/>
    <m/>
    <m/>
    <m/>
    <m/>
    <m/>
    <m/>
    <m/>
    <m/>
  </r>
  <r>
    <d v="2013-11-10T00:00:00"/>
    <x v="53"/>
    <x v="27"/>
    <m/>
    <m/>
    <m/>
    <m/>
    <m/>
    <m/>
    <m/>
    <m/>
    <m/>
  </r>
  <r>
    <d v="2013-11-11T00:00:00"/>
    <x v="54"/>
    <x v="27"/>
    <m/>
    <m/>
    <m/>
    <m/>
    <m/>
    <m/>
    <m/>
    <m/>
    <m/>
  </r>
  <r>
    <d v="2013-11-12T00:00:00"/>
    <x v="55"/>
    <x v="27"/>
    <m/>
    <m/>
    <m/>
    <m/>
    <m/>
    <m/>
    <m/>
    <m/>
    <m/>
  </r>
  <r>
    <d v="2013-11-13T00:00:00"/>
    <x v="56"/>
    <x v="27"/>
    <m/>
    <m/>
    <m/>
    <m/>
    <m/>
    <m/>
    <m/>
    <m/>
    <m/>
  </r>
  <r>
    <d v="2013-11-14T00:00:00"/>
    <x v="57"/>
    <x v="27"/>
    <m/>
    <m/>
    <m/>
    <m/>
    <m/>
    <m/>
    <m/>
    <m/>
    <m/>
  </r>
  <r>
    <d v="2013-11-15T00:00:00"/>
    <x v="58"/>
    <x v="27"/>
    <m/>
    <m/>
    <m/>
    <m/>
    <m/>
    <m/>
    <m/>
    <m/>
    <m/>
  </r>
  <r>
    <d v="2013-11-16T00:00:00"/>
    <x v="59"/>
    <x v="27"/>
    <m/>
    <m/>
    <m/>
    <m/>
    <m/>
    <m/>
    <m/>
    <m/>
    <m/>
  </r>
  <r>
    <d v="2013-11-17T00:00:00"/>
    <x v="60"/>
    <x v="27"/>
    <m/>
    <m/>
    <m/>
    <m/>
    <m/>
    <m/>
    <m/>
    <m/>
    <m/>
  </r>
  <r>
    <d v="2013-11-18T00:00:00"/>
    <x v="61"/>
    <x v="27"/>
    <m/>
    <m/>
    <m/>
    <m/>
    <m/>
    <m/>
    <m/>
    <m/>
    <m/>
  </r>
  <r>
    <d v="2013-11-19T00:00:00"/>
    <x v="62"/>
    <x v="27"/>
    <m/>
    <m/>
    <m/>
    <m/>
    <m/>
    <m/>
    <m/>
    <m/>
    <m/>
  </r>
  <r>
    <d v="2013-11-20T00:00:00"/>
    <x v="66"/>
    <x v="27"/>
    <m/>
    <m/>
    <m/>
    <m/>
    <m/>
    <m/>
    <m/>
    <m/>
    <m/>
  </r>
  <r>
    <d v="2013-11-21T00:00:00"/>
    <x v="81"/>
    <x v="27"/>
    <m/>
    <m/>
    <m/>
    <m/>
    <m/>
    <m/>
    <m/>
    <m/>
    <m/>
  </r>
  <r>
    <d v="2013-11-22T00:00:00"/>
    <x v="82"/>
    <x v="27"/>
    <m/>
    <m/>
    <m/>
    <m/>
    <m/>
    <m/>
    <m/>
    <m/>
    <m/>
  </r>
  <r>
    <d v="2013-11-23T00:00:00"/>
    <x v="83"/>
    <x v="27"/>
    <m/>
    <m/>
    <m/>
    <m/>
    <m/>
    <m/>
    <m/>
    <m/>
    <m/>
  </r>
  <r>
    <d v="2013-11-24T00:00:00"/>
    <x v="84"/>
    <x v="27"/>
    <m/>
    <m/>
    <m/>
    <m/>
    <m/>
    <m/>
    <m/>
    <m/>
    <m/>
  </r>
  <r>
    <d v="2013-11-25T00:00:00"/>
    <x v="85"/>
    <x v="27"/>
    <m/>
    <m/>
    <m/>
    <m/>
    <m/>
    <m/>
    <m/>
    <m/>
    <m/>
  </r>
  <r>
    <d v="2013-11-26T00:00:00"/>
    <x v="87"/>
    <x v="27"/>
    <m/>
    <m/>
    <m/>
    <m/>
    <m/>
    <m/>
    <m/>
    <m/>
    <m/>
  </r>
  <r>
    <d v="2013-11-27T00:00:00"/>
    <x v="88"/>
    <x v="27"/>
    <m/>
    <m/>
    <m/>
    <m/>
    <m/>
    <m/>
    <m/>
    <m/>
    <m/>
  </r>
  <r>
    <d v="2013-11-28T00:00:00"/>
    <x v="89"/>
    <x v="27"/>
    <m/>
    <m/>
    <m/>
    <m/>
    <m/>
    <m/>
    <m/>
    <m/>
    <m/>
  </r>
  <r>
    <d v="2013-11-29T00:00:00"/>
    <x v="90"/>
    <x v="27"/>
    <m/>
    <m/>
    <m/>
    <m/>
    <m/>
    <m/>
    <m/>
    <m/>
    <m/>
  </r>
  <r>
    <d v="2013-11-30T00:00:00"/>
    <x v="91"/>
    <x v="27"/>
    <m/>
    <m/>
    <m/>
    <m/>
    <m/>
    <m/>
    <m/>
    <m/>
    <m/>
  </r>
  <r>
    <d v="2014-07-31T00:00:00"/>
    <x v="109"/>
    <x v="28"/>
    <n v="19"/>
    <n v="0"/>
    <n v="18"/>
    <n v="9"/>
    <n v="1"/>
    <n v="6"/>
    <n v="296"/>
    <n v="90149"/>
    <n v="44796"/>
  </r>
  <r>
    <d v="2014-08-01T00:00:00"/>
    <x v="110"/>
    <x v="28"/>
    <n v="0"/>
    <n v="0"/>
    <n v="0"/>
    <n v="0"/>
    <n v="0"/>
    <n v="0"/>
    <n v="4"/>
    <n v="977"/>
    <n v="751"/>
  </r>
  <r>
    <d v="2014-08-02T00:00:00"/>
    <x v="111"/>
    <x v="28"/>
    <n v="2"/>
    <n v="0"/>
    <n v="0"/>
    <n v="0"/>
    <n v="0"/>
    <n v="0"/>
    <n v="12"/>
    <n v="694"/>
    <n v="134"/>
  </r>
  <r>
    <d v="2014-08-03T00:00:00"/>
    <x v="112"/>
    <x v="28"/>
    <n v="4"/>
    <n v="0"/>
    <n v="0"/>
    <n v="0"/>
    <n v="0"/>
    <n v="0"/>
    <n v="8"/>
    <n v="229"/>
    <n v="141"/>
  </r>
  <r>
    <d v="2014-08-04T00:00:00"/>
    <x v="113"/>
    <x v="28"/>
    <n v="0"/>
    <n v="0"/>
    <n v="0"/>
    <n v="0"/>
    <n v="0"/>
    <n v="0"/>
    <n v="32"/>
    <n v="203"/>
    <n v="294"/>
  </r>
  <r>
    <d v="2014-08-05T00:00:00"/>
    <x v="114"/>
    <x v="28"/>
    <n v="0"/>
    <n v="0"/>
    <n v="0"/>
    <n v="0"/>
    <n v="0"/>
    <n v="0"/>
    <n v="13"/>
    <n v="192"/>
    <n v="136"/>
  </r>
  <r>
    <d v="2014-08-06T00:00:00"/>
    <x v="115"/>
    <x v="28"/>
    <n v="1"/>
    <n v="0"/>
    <n v="0"/>
    <n v="0"/>
    <n v="3"/>
    <n v="0"/>
    <n v="60"/>
    <n v="807"/>
    <n v="353"/>
  </r>
  <r>
    <d v="2014-08-07T00:00:00"/>
    <x v="116"/>
    <x v="28"/>
    <n v="0"/>
    <n v="0"/>
    <n v="0"/>
    <n v="0"/>
    <n v="0"/>
    <n v="0"/>
    <n v="24"/>
    <n v="1065"/>
    <n v="696"/>
  </r>
  <r>
    <d v="2014-08-08T00:00:00"/>
    <x v="117"/>
    <x v="28"/>
    <n v="4"/>
    <n v="0"/>
    <n v="0"/>
    <n v="0"/>
    <n v="3"/>
    <n v="0"/>
    <n v="27"/>
    <n v="819"/>
    <n v="567"/>
  </r>
  <r>
    <d v="2014-08-09T00:00:00"/>
    <x v="118"/>
    <x v="28"/>
    <n v="4"/>
    <n v="0"/>
    <n v="0"/>
    <n v="0"/>
    <n v="6"/>
    <n v="0"/>
    <n v="51"/>
    <n v="1057"/>
    <n v="482"/>
  </r>
  <r>
    <d v="2014-08-10T00:00:00"/>
    <x v="119"/>
    <x v="28"/>
    <n v="9"/>
    <n v="0"/>
    <n v="0"/>
    <n v="0"/>
    <n v="15"/>
    <n v="1"/>
    <n v="46"/>
    <n v="1041"/>
    <n v="1479"/>
  </r>
  <r>
    <d v="2014-08-11T00:00:00"/>
    <x v="120"/>
    <x v="28"/>
    <n v="13"/>
    <n v="0"/>
    <n v="0"/>
    <n v="0"/>
    <n v="8"/>
    <n v="1"/>
    <n v="61"/>
    <n v="1837"/>
    <n v="1017"/>
  </r>
  <r>
    <d v="2014-08-12T00:00:00"/>
    <x v="121"/>
    <x v="28"/>
    <n v="7"/>
    <n v="0"/>
    <n v="1"/>
    <n v="1"/>
    <n v="15"/>
    <n v="1"/>
    <n v="58"/>
    <n v="1507"/>
    <n v="1491"/>
  </r>
  <r>
    <d v="2014-08-13T00:00:00"/>
    <x v="122"/>
    <x v="28"/>
    <n v="6"/>
    <n v="0"/>
    <n v="0"/>
    <n v="0"/>
    <n v="3"/>
    <n v="3"/>
    <n v="39"/>
    <n v="333"/>
    <n v="1236"/>
  </r>
  <r>
    <d v="2014-08-14T00:00:00"/>
    <x v="92"/>
    <x v="28"/>
    <n v="18"/>
    <n v="0"/>
    <n v="0"/>
    <n v="0"/>
    <n v="12"/>
    <n v="0"/>
    <n v="36"/>
    <n v="672"/>
    <n v="714"/>
  </r>
  <r>
    <d v="2014-08-15T00:00:00"/>
    <x v="93"/>
    <x v="28"/>
    <n v="42"/>
    <n v="3"/>
    <n v="0"/>
    <n v="0"/>
    <n v="15"/>
    <n v="0"/>
    <n v="39"/>
    <n v="1836"/>
    <n v="729"/>
  </r>
  <r>
    <d v="2014-08-16T00:00:00"/>
    <x v="94"/>
    <x v="28"/>
    <n v="45"/>
    <n v="2"/>
    <n v="0"/>
    <n v="0"/>
    <n v="15"/>
    <n v="3"/>
    <n v="23"/>
    <n v="555"/>
    <n v="757"/>
  </r>
  <r>
    <d v="2014-08-17T00:00:00"/>
    <x v="95"/>
    <x v="28"/>
    <n v="43"/>
    <n v="7"/>
    <n v="1"/>
    <n v="1"/>
    <n v="11"/>
    <n v="3"/>
    <n v="23"/>
    <n v="712"/>
    <n v="464"/>
  </r>
  <r>
    <d v="2014-08-18T00:00:00"/>
    <x v="96"/>
    <x v="28"/>
    <n v="43"/>
    <n v="2"/>
    <n v="0"/>
    <n v="1"/>
    <n v="27"/>
    <n v="2"/>
    <n v="28"/>
    <n v="525"/>
    <n v="909"/>
  </r>
  <r>
    <d v="2014-08-19T00:00:00"/>
    <x v="97"/>
    <x v="28"/>
    <n v="34"/>
    <n v="0"/>
    <n v="0"/>
    <n v="0"/>
    <n v="16"/>
    <n v="16"/>
    <n v="16"/>
    <n v="1204"/>
    <n v="492"/>
  </r>
  <r>
    <d v="2014-08-20T00:00:00"/>
    <x v="98"/>
    <x v="28"/>
    <n v="13"/>
    <n v="1"/>
    <n v="0"/>
    <n v="0"/>
    <n v="9"/>
    <n v="7"/>
    <n v="26"/>
    <n v="569"/>
    <n v="378"/>
  </r>
  <r>
    <d v="2014-08-21T00:00:00"/>
    <x v="99"/>
    <x v="28"/>
    <n v="31.5"/>
    <n v="5"/>
    <n v="0"/>
    <n v="1"/>
    <n v="15"/>
    <n v="3.5"/>
    <n v="24"/>
    <n v="367"/>
    <n v="443"/>
  </r>
  <r>
    <d v="2014-08-22T00:00:00"/>
    <x v="100"/>
    <x v="28"/>
    <n v="30"/>
    <n v="1"/>
    <n v="0"/>
    <n v="0"/>
    <n v="6"/>
    <n v="4"/>
    <n v="18"/>
    <n v="197"/>
    <n v="178"/>
  </r>
  <r>
    <d v="2014-08-23T00:00:00"/>
    <x v="101"/>
    <x v="28"/>
    <n v="65"/>
    <n v="3"/>
    <n v="0"/>
    <n v="0"/>
    <n v="7"/>
    <n v="7"/>
    <n v="13"/>
    <n v="235"/>
    <n v="171"/>
  </r>
  <r>
    <d v="2014-08-24T00:00:00"/>
    <x v="102"/>
    <x v="28"/>
    <n v="62"/>
    <n v="5"/>
    <n v="0"/>
    <n v="0"/>
    <n v="20"/>
    <n v="8"/>
    <n v="22"/>
    <n v="200"/>
    <n v="196"/>
  </r>
  <r>
    <d v="2014-08-25T00:00:00"/>
    <x v="103"/>
    <x v="28"/>
    <n v="56"/>
    <n v="1"/>
    <n v="0"/>
    <n v="0"/>
    <n v="16"/>
    <n v="2"/>
    <n v="23"/>
    <n v="178"/>
    <n v="290"/>
  </r>
  <r>
    <d v="2014-08-26T00:00:00"/>
    <x v="104"/>
    <x v="28"/>
    <n v="47"/>
    <n v="1"/>
    <n v="0"/>
    <n v="0"/>
    <n v="14"/>
    <n v="3"/>
    <n v="11"/>
    <n v="124"/>
    <n v="244"/>
  </r>
  <r>
    <d v="2014-08-27T00:00:00"/>
    <x v="105"/>
    <x v="28"/>
    <n v="89.909090909090878"/>
    <n v="6.545454545454545"/>
    <n v="0"/>
    <n v="0"/>
    <n v="26.27272727272727"/>
    <n v="13.636363636363635"/>
    <n v="7.545454545454545"/>
    <n v="143.36363636363637"/>
    <n v="183.81818181818178"/>
  </r>
  <r>
    <d v="2014-08-28T00:00:00"/>
    <x v="106"/>
    <x v="28"/>
    <n v="175.31818181818176"/>
    <n v="11.990909090909089"/>
    <n v="0"/>
    <n v="0"/>
    <n v="38.445454545454545"/>
    <n v="24.872727272727271"/>
    <n v="8.790909090909091"/>
    <n v="133.5272727272727"/>
    <n v="166.23636363636362"/>
  </r>
  <r>
    <d v="2014-08-29T00:00:00"/>
    <x v="107"/>
    <x v="28"/>
    <n v="260.72727272727269"/>
    <n v="17.436363636363641"/>
    <n v="0"/>
    <n v="0"/>
    <n v="50.618181818181817"/>
    <n v="36.109090909090909"/>
    <n v="10.036363636363635"/>
    <n v="123.69090909090913"/>
    <n v="148.65454545454546"/>
  </r>
  <r>
    <d v="2014-08-30T00:00:00"/>
    <x v="108"/>
    <x v="28"/>
    <n v="346.13636363636351"/>
    <n v="22.881818181818179"/>
    <n v="0"/>
    <n v="0"/>
    <n v="62.790909090909075"/>
    <n v="47.345454545454551"/>
    <n v="11.281818181818181"/>
    <n v="113.85454545454547"/>
    <n v="131.07272727272726"/>
  </r>
  <r>
    <d v="2014-08-31T00:00:00"/>
    <x v="86"/>
    <x v="28"/>
    <n v="431.54545454545462"/>
    <n v="28.327272727272732"/>
    <n v="0"/>
    <n v="0"/>
    <n v="74.963636363636368"/>
    <n v="58.581818181818186"/>
    <n v="12.527272727272727"/>
    <n v="104.01818181818183"/>
    <n v="113.49090909090911"/>
  </r>
  <r>
    <d v="2014-09-01T00:00:00"/>
    <x v="80"/>
    <x v="28"/>
    <n v="516.95454545454538"/>
    <n v="33.772727272727273"/>
    <n v="0"/>
    <n v="0"/>
    <n v="87.136363636363626"/>
    <n v="69.818181818181813"/>
    <n v="13.772727272727273"/>
    <n v="94.181818181818187"/>
    <n v="95.909090909090892"/>
  </r>
  <r>
    <d v="2014-09-02T00:00:00"/>
    <x v="75"/>
    <x v="28"/>
    <n v="602.36363636363626"/>
    <n v="39.218181818181812"/>
    <n v="0"/>
    <n v="0"/>
    <n v="99.309090909090898"/>
    <n v="81.054545454545462"/>
    <n v="15.018181818181819"/>
    <n v="84.345454545454544"/>
    <n v="78.327272727272728"/>
  </r>
  <r>
    <d v="2014-09-03T00:00:00"/>
    <x v="76"/>
    <x v="28"/>
    <n v="687.77272727272702"/>
    <n v="44.663636363636357"/>
    <n v="0"/>
    <n v="0"/>
    <n v="111.48181818181818"/>
    <n v="92.290909090909096"/>
    <n v="16.263636363636362"/>
    <n v="74.509090909090887"/>
    <n v="60.745454545454557"/>
  </r>
  <r>
    <d v="2014-09-04T00:00:00"/>
    <x v="77"/>
    <x v="28"/>
    <n v="773.18181818181802"/>
    <n v="50.109090909090902"/>
    <n v="0"/>
    <n v="0"/>
    <n v="123.65454545454544"/>
    <n v="103.5272727272727"/>
    <n v="17.509090909090911"/>
    <n v="64.672727272727258"/>
    <n v="43.163636363636364"/>
  </r>
  <r>
    <d v="2014-09-05T00:00:00"/>
    <x v="78"/>
    <x v="28"/>
    <n v="736.81818181818187"/>
    <n v="39.827272727272728"/>
    <n v="0"/>
    <n v="0"/>
    <n v="94.645454545454555"/>
    <n v="61.445454545454545"/>
    <n v="16.118181818181817"/>
    <n v="31.109090909090913"/>
    <n v="21.081818181818178"/>
  </r>
  <r>
    <d v="2014-09-06T00:00:00"/>
    <x v="79"/>
    <x v="28"/>
    <n v="944"/>
    <n v="61"/>
    <n v="0"/>
    <n v="0"/>
    <n v="148"/>
    <n v="126"/>
    <n v="20"/>
    <n v="45"/>
    <n v="8"/>
  </r>
  <r>
    <d v="2014-09-07T00:00:00"/>
    <x v="71"/>
    <x v="28"/>
    <n v="618"/>
    <n v="69"/>
    <n v="0"/>
    <n v="0"/>
    <n v="169"/>
    <n v="142"/>
    <n v="26"/>
    <n v="56"/>
    <n v="4"/>
  </r>
  <r>
    <d v="2014-09-08T00:00:00"/>
    <x v="72"/>
    <x v="28"/>
    <n v="537"/>
    <n v="100"/>
    <n v="0"/>
    <n v="0"/>
    <n v="249"/>
    <n v="250"/>
    <n v="19"/>
    <n v="70"/>
    <n v="16"/>
  </r>
  <r>
    <d v="2014-09-09T00:00:00"/>
    <x v="73"/>
    <x v="28"/>
    <n v="540"/>
    <n v="112"/>
    <n v="0"/>
    <n v="0"/>
    <n v="149"/>
    <n v="197"/>
    <n v="12"/>
    <n v="19"/>
    <n v="18"/>
  </r>
  <r>
    <d v="2014-09-10T00:00:00"/>
    <x v="74"/>
    <x v="28"/>
    <n v="519"/>
    <n v="101"/>
    <n v="0"/>
    <n v="0"/>
    <n v="277"/>
    <n v="250"/>
    <n v="12"/>
    <n v="27"/>
    <n v="7"/>
  </r>
  <r>
    <d v="2014-09-11T00:00:00"/>
    <x v="68"/>
    <x v="28"/>
    <n v="437"/>
    <n v="78"/>
    <n v="0"/>
    <n v="0"/>
    <n v="190"/>
    <n v="207"/>
    <n v="14"/>
    <n v="15"/>
    <n v="3"/>
  </r>
  <r>
    <d v="2014-09-12T00:00:00"/>
    <x v="69"/>
    <x v="28"/>
    <n v="1731"/>
    <n v="73"/>
    <n v="0"/>
    <n v="0"/>
    <n v="222"/>
    <n v="108"/>
    <n v="13"/>
    <n v="10"/>
    <n v="2"/>
  </r>
  <r>
    <d v="2014-09-13T00:00:00"/>
    <x v="70"/>
    <x v="28"/>
    <n v="1517"/>
    <n v="58"/>
    <n v="0"/>
    <n v="0"/>
    <n v="324"/>
    <n v="68"/>
    <n v="5"/>
    <n v="9"/>
    <n v="3"/>
  </r>
  <r>
    <d v="2014-09-14T00:00:00"/>
    <x v="67"/>
    <x v="28"/>
    <n v="1276"/>
    <n v="79"/>
    <n v="0"/>
    <n v="0"/>
    <n v="255"/>
    <n v="70"/>
    <n v="5"/>
    <n v="8"/>
    <n v="5"/>
  </r>
  <r>
    <d v="2014-09-15T00:00:00"/>
    <x v="63"/>
    <x v="28"/>
    <n v="1751"/>
    <n v="107"/>
    <n v="0"/>
    <n v="0"/>
    <n v="206"/>
    <n v="143"/>
    <n v="20"/>
    <n v="14"/>
    <n v="5"/>
  </r>
  <r>
    <d v="2014-09-16T00:00:00"/>
    <x v="64"/>
    <x v="28"/>
    <n v="1287"/>
    <n v="114"/>
    <n v="0"/>
    <n v="0"/>
    <n v="302"/>
    <n v="181"/>
    <n v="9"/>
    <n v="16"/>
    <n v="1"/>
  </r>
  <r>
    <d v="2014-09-17T00:00:00"/>
    <x v="65"/>
    <x v="28"/>
    <n v="1293"/>
    <n v="106"/>
    <n v="0"/>
    <n v="0"/>
    <n v="274"/>
    <n v="162"/>
    <n v="8"/>
    <n v="13"/>
    <n v="9"/>
  </r>
  <r>
    <d v="2014-09-18T00:00:00"/>
    <x v="0"/>
    <x v="28"/>
    <n v="1032"/>
    <n v="63"/>
    <n v="0"/>
    <n v="0"/>
    <n v="293"/>
    <n v="158"/>
    <n v="7"/>
    <n v="6"/>
    <n v="2"/>
  </r>
  <r>
    <d v="2014-09-19T00:00:00"/>
    <x v="1"/>
    <x v="28"/>
    <n v="713"/>
    <n v="57"/>
    <n v="0"/>
    <n v="0"/>
    <n v="185"/>
    <n v="141"/>
    <n v="3"/>
    <n v="5"/>
    <n v="0"/>
  </r>
  <r>
    <d v="2014-09-20T00:00:00"/>
    <x v="2"/>
    <x v="28"/>
    <n v="525"/>
    <n v="43"/>
    <n v="0"/>
    <n v="0"/>
    <n v="187"/>
    <n v="132"/>
    <n v="3"/>
    <n v="5"/>
    <n v="1"/>
  </r>
  <r>
    <d v="2014-09-21T00:00:00"/>
    <x v="3"/>
    <x v="28"/>
    <n v="348"/>
    <n v="41"/>
    <n v="0"/>
    <n v="0"/>
    <n v="242"/>
    <n v="126"/>
    <n v="5"/>
    <n v="0"/>
    <n v="5"/>
  </r>
  <r>
    <d v="2014-09-22T00:00:00"/>
    <x v="4"/>
    <x v="28"/>
    <n v="824"/>
    <n v="103"/>
    <n v="0"/>
    <n v="0"/>
    <n v="341"/>
    <n v="196"/>
    <n v="10"/>
    <n v="8"/>
    <n v="3"/>
  </r>
  <r>
    <d v="2014-09-23T00:00:00"/>
    <x v="5"/>
    <x v="28"/>
    <n v="601"/>
    <n v="80"/>
    <n v="0"/>
    <n v="0"/>
    <n v="258"/>
    <n v="96"/>
    <n v="8"/>
    <n v="2"/>
    <n v="3"/>
  </r>
  <r>
    <d v="2014-09-24T00:00:00"/>
    <x v="6"/>
    <x v="28"/>
    <n v="1065"/>
    <n v="89"/>
    <n v="0"/>
    <n v="0"/>
    <n v="385"/>
    <n v="162"/>
    <n v="18"/>
    <n v="14"/>
    <n v="8"/>
  </r>
  <r>
    <d v="2014-09-25T00:00:00"/>
    <x v="7"/>
    <x v="28"/>
    <n v="893"/>
    <n v="67"/>
    <n v="0"/>
    <n v="0"/>
    <n v="303"/>
    <n v="115"/>
    <n v="23.5"/>
    <n v="16"/>
    <n v="14"/>
  </r>
  <r>
    <d v="2014-09-26T00:00:00"/>
    <x v="8"/>
    <x v="28"/>
    <n v="1043"/>
    <n v="85"/>
    <n v="0"/>
    <n v="0"/>
    <n v="313"/>
    <n v="147"/>
    <n v="27"/>
    <n v="1"/>
    <n v="2"/>
  </r>
  <r>
    <d v="2014-09-27T00:00:00"/>
    <x v="9"/>
    <x v="28"/>
    <n v="665"/>
    <n v="24"/>
    <n v="0"/>
    <n v="0"/>
    <n v="330"/>
    <n v="112"/>
    <n v="18"/>
    <n v="3"/>
    <n v="0"/>
  </r>
  <r>
    <d v="2014-09-28T00:00:00"/>
    <x v="10"/>
    <x v="28"/>
    <n v="400"/>
    <n v="48"/>
    <n v="0"/>
    <n v="0"/>
    <n v="256"/>
    <n v="82"/>
    <n v="15"/>
    <n v="2"/>
    <n v="1"/>
  </r>
  <r>
    <d v="2014-09-29T00:00:00"/>
    <x v="11"/>
    <x v="28"/>
    <n v="704"/>
    <n v="108"/>
    <n v="0"/>
    <n v="0"/>
    <n v="456"/>
    <n v="132"/>
    <n v="8"/>
    <n v="5"/>
    <n v="2"/>
  </r>
  <r>
    <d v="2014-09-30T00:00:00"/>
    <x v="12"/>
    <x v="28"/>
    <n v="733"/>
    <n v="62"/>
    <n v="0"/>
    <n v="0"/>
    <n v="404"/>
    <n v="83"/>
    <n v="4"/>
    <n v="2"/>
    <n v="3"/>
  </r>
  <r>
    <d v="2014-10-01T00:00:00"/>
    <x v="13"/>
    <x v="28"/>
    <n v="675"/>
    <n v="33"/>
    <n v="0"/>
    <n v="0"/>
    <n v="289"/>
    <n v="94"/>
    <n v="3"/>
    <n v="4"/>
    <n v="3"/>
  </r>
  <r>
    <d v="2014-10-02T00:00:00"/>
    <x v="14"/>
    <x v="28"/>
    <n v="165"/>
    <n v="25"/>
    <n v="0"/>
    <n v="0"/>
    <n v="58"/>
    <n v="13"/>
    <n v="2"/>
    <n v="4"/>
    <n v="0"/>
  </r>
  <r>
    <d v="2014-10-03T00:00:00"/>
    <x v="15"/>
    <x v="28"/>
    <n v="425"/>
    <n v="35"/>
    <n v="0"/>
    <n v="0"/>
    <n v="212"/>
    <n v="51"/>
    <n v="8"/>
    <n v="2"/>
    <n v="0"/>
  </r>
  <r>
    <d v="2014-10-04T00:00:00"/>
    <x v="16"/>
    <x v="28"/>
    <n v="627"/>
    <n v="31"/>
    <n v="0"/>
    <n v="0"/>
    <n v="460"/>
    <n v="130"/>
    <n v="8"/>
    <n v="9"/>
    <n v="2"/>
  </r>
  <r>
    <d v="2014-10-05T00:00:00"/>
    <x v="17"/>
    <x v="28"/>
    <n v="484"/>
    <n v="44"/>
    <n v="0"/>
    <n v="1"/>
    <n v="642"/>
    <n v="197"/>
    <n v="13"/>
    <n v="25"/>
    <n v="5"/>
  </r>
  <r>
    <d v="2014-10-06T00:00:00"/>
    <x v="18"/>
    <x v="28"/>
    <n v="402.5"/>
    <n v="45"/>
    <n v="1"/>
    <n v="0"/>
    <n v="920"/>
    <n v="180.5"/>
    <n v="12"/>
    <n v="20"/>
    <n v="14.5"/>
  </r>
  <r>
    <d v="2014-10-07T00:00:00"/>
    <x v="19"/>
    <x v="28"/>
    <n v="401"/>
    <n v="40"/>
    <n v="0"/>
    <n v="0"/>
    <n v="715"/>
    <n v="172"/>
    <n v="12"/>
    <n v="20"/>
    <n v="10"/>
  </r>
  <r>
    <d v="2014-10-08T00:00:00"/>
    <x v="20"/>
    <x v="28"/>
    <n v="385"/>
    <n v="25"/>
    <n v="1"/>
    <n v="3"/>
    <n v="936"/>
    <n v="227"/>
    <n v="23"/>
    <n v="17"/>
    <n v="11"/>
  </r>
  <r>
    <d v="2014-10-09T00:00:00"/>
    <x v="21"/>
    <x v="28"/>
    <n v="382"/>
    <n v="22"/>
    <n v="0"/>
    <n v="1"/>
    <n v="940"/>
    <n v="122"/>
    <n v="24"/>
    <n v="23"/>
    <n v="3"/>
  </r>
  <r>
    <d v="2014-10-10T00:00:00"/>
    <x v="22"/>
    <x v="28"/>
    <n v="337"/>
    <n v="21"/>
    <n v="0"/>
    <n v="1"/>
    <n v="686"/>
    <n v="175"/>
    <n v="27"/>
    <n v="18"/>
    <n v="3"/>
  </r>
  <r>
    <d v="2014-10-11T00:00:00"/>
    <x v="23"/>
    <x v="28"/>
    <n v="1488"/>
    <n v="42"/>
    <n v="0"/>
    <n v="4"/>
    <n v="672"/>
    <n v="166"/>
    <n v="28"/>
    <n v="27"/>
    <n v="11"/>
  </r>
  <r>
    <d v="2014-10-12T00:00:00"/>
    <x v="24"/>
    <x v="28"/>
    <n v="1217"/>
    <n v="24"/>
    <n v="0"/>
    <n v="1"/>
    <n v="356"/>
    <n v="82"/>
    <n v="10"/>
    <n v="10"/>
    <n v="8"/>
  </r>
  <r>
    <d v="2014-10-13T00:00:00"/>
    <x v="25"/>
    <x v="28"/>
    <n v="92"/>
    <n v="5"/>
    <n v="0"/>
    <n v="2"/>
    <n v="274"/>
    <n v="64"/>
    <n v="3"/>
    <n v="5"/>
    <n v="5"/>
  </r>
  <r>
    <d v="2014-10-14T00:00:00"/>
    <x v="26"/>
    <x v="28"/>
    <n v="284"/>
    <n v="34"/>
    <n v="0"/>
    <n v="3"/>
    <n v="226"/>
    <n v="49"/>
    <n v="12"/>
    <n v="39"/>
    <n v="19"/>
  </r>
  <r>
    <d v="2014-10-15T00:00:00"/>
    <x v="27"/>
    <x v="28"/>
    <n v="247"/>
    <n v="11"/>
    <n v="0"/>
    <n v="0"/>
    <n v="205"/>
    <n v="34"/>
    <n v="23"/>
    <n v="81"/>
    <n v="67"/>
  </r>
  <r>
    <d v="2014-10-16T00:00:00"/>
    <x v="28"/>
    <x v="28"/>
    <n v="109"/>
    <n v="7"/>
    <n v="0"/>
    <n v="0"/>
    <n v="195"/>
    <n v="32"/>
    <n v="7"/>
    <n v="78"/>
    <n v="10"/>
  </r>
  <r>
    <d v="2014-10-17T00:00:00"/>
    <x v="29"/>
    <x v="28"/>
    <n v="29"/>
    <n v="3"/>
    <n v="0"/>
    <n v="0"/>
    <n v="108"/>
    <n v="29"/>
    <n v="16"/>
    <n v="38"/>
    <n v="4"/>
  </r>
  <r>
    <d v="2014-10-18T00:00:00"/>
    <x v="30"/>
    <x v="28"/>
    <n v="24"/>
    <n v="4"/>
    <n v="0"/>
    <n v="0"/>
    <n v="37"/>
    <n v="8"/>
    <n v="1"/>
    <n v="4"/>
    <n v="0"/>
  </r>
  <r>
    <d v="2014-10-19T00:00:00"/>
    <x v="31"/>
    <x v="28"/>
    <n v="21"/>
    <n v="2"/>
    <n v="0"/>
    <n v="0"/>
    <n v="90"/>
    <n v="6"/>
    <n v="3"/>
    <n v="4"/>
    <n v="0"/>
  </r>
  <r>
    <d v="2014-10-20T00:00:00"/>
    <x v="32"/>
    <x v="28"/>
    <m/>
    <m/>
    <m/>
    <m/>
    <m/>
    <m/>
    <m/>
    <m/>
    <m/>
  </r>
  <r>
    <d v="2014-10-21T00:00:00"/>
    <x v="33"/>
    <x v="28"/>
    <m/>
    <m/>
    <m/>
    <m/>
    <m/>
    <m/>
    <m/>
    <m/>
    <m/>
  </r>
  <r>
    <d v="2014-10-22T00:00:00"/>
    <x v="34"/>
    <x v="28"/>
    <m/>
    <m/>
    <m/>
    <m/>
    <m/>
    <m/>
    <m/>
    <m/>
    <m/>
  </r>
  <r>
    <d v="2014-10-23T00:00:00"/>
    <x v="35"/>
    <x v="28"/>
    <m/>
    <m/>
    <m/>
    <m/>
    <m/>
    <m/>
    <m/>
    <m/>
    <m/>
  </r>
  <r>
    <d v="2014-10-24T00:00:00"/>
    <x v="36"/>
    <x v="28"/>
    <m/>
    <m/>
    <m/>
    <m/>
    <m/>
    <m/>
    <m/>
    <m/>
    <m/>
  </r>
  <r>
    <d v="2014-10-25T00:00:00"/>
    <x v="37"/>
    <x v="28"/>
    <m/>
    <m/>
    <m/>
    <m/>
    <m/>
    <m/>
    <m/>
    <m/>
    <m/>
  </r>
  <r>
    <d v="2014-10-26T00:00:00"/>
    <x v="38"/>
    <x v="28"/>
    <m/>
    <m/>
    <m/>
    <m/>
    <m/>
    <m/>
    <m/>
    <m/>
    <m/>
  </r>
  <r>
    <d v="2014-10-27T00:00:00"/>
    <x v="39"/>
    <x v="28"/>
    <m/>
    <m/>
    <m/>
    <m/>
    <m/>
    <m/>
    <m/>
    <m/>
    <m/>
  </r>
  <r>
    <d v="2014-10-28T00:00:00"/>
    <x v="40"/>
    <x v="28"/>
    <m/>
    <m/>
    <m/>
    <m/>
    <m/>
    <m/>
    <m/>
    <m/>
    <m/>
  </r>
  <r>
    <d v="2014-10-29T00:00:00"/>
    <x v="41"/>
    <x v="28"/>
    <m/>
    <m/>
    <m/>
    <m/>
    <m/>
    <m/>
    <m/>
    <m/>
    <m/>
  </r>
  <r>
    <d v="2014-10-30T00:00:00"/>
    <x v="42"/>
    <x v="28"/>
    <m/>
    <m/>
    <m/>
    <m/>
    <m/>
    <m/>
    <m/>
    <m/>
    <m/>
  </r>
  <r>
    <d v="2014-10-31T00:00:00"/>
    <x v="43"/>
    <x v="28"/>
    <m/>
    <m/>
    <m/>
    <m/>
    <m/>
    <m/>
    <m/>
    <m/>
    <m/>
  </r>
  <r>
    <d v="2014-11-01T00:00:00"/>
    <x v="44"/>
    <x v="28"/>
    <m/>
    <m/>
    <m/>
    <m/>
    <m/>
    <m/>
    <m/>
    <m/>
    <m/>
  </r>
  <r>
    <d v="2014-11-02T00:00:00"/>
    <x v="45"/>
    <x v="28"/>
    <m/>
    <m/>
    <m/>
    <m/>
    <m/>
    <m/>
    <m/>
    <m/>
    <m/>
  </r>
  <r>
    <d v="2014-11-03T00:00:00"/>
    <x v="46"/>
    <x v="28"/>
    <m/>
    <m/>
    <m/>
    <m/>
    <m/>
    <m/>
    <m/>
    <m/>
    <m/>
  </r>
  <r>
    <d v="2014-11-04T00:00:00"/>
    <x v="47"/>
    <x v="28"/>
    <m/>
    <m/>
    <m/>
    <m/>
    <m/>
    <m/>
    <m/>
    <m/>
    <m/>
  </r>
  <r>
    <d v="2014-11-05T00:00:00"/>
    <x v="48"/>
    <x v="28"/>
    <m/>
    <m/>
    <m/>
    <m/>
    <m/>
    <m/>
    <m/>
    <m/>
    <m/>
  </r>
  <r>
    <d v="2014-11-06T00:00:00"/>
    <x v="49"/>
    <x v="28"/>
    <m/>
    <m/>
    <m/>
    <m/>
    <m/>
    <m/>
    <m/>
    <m/>
    <m/>
  </r>
  <r>
    <d v="2014-11-07T00:00:00"/>
    <x v="50"/>
    <x v="28"/>
    <m/>
    <m/>
    <m/>
    <m/>
    <m/>
    <m/>
    <m/>
    <m/>
    <m/>
  </r>
  <r>
    <d v="2014-11-08T00:00:00"/>
    <x v="51"/>
    <x v="28"/>
    <m/>
    <m/>
    <m/>
    <m/>
    <m/>
    <m/>
    <m/>
    <m/>
    <m/>
  </r>
  <r>
    <d v="2014-11-09T00:00:00"/>
    <x v="52"/>
    <x v="28"/>
    <m/>
    <m/>
    <m/>
    <m/>
    <m/>
    <m/>
    <m/>
    <m/>
    <m/>
  </r>
  <r>
    <d v="2014-11-10T00:00:00"/>
    <x v="53"/>
    <x v="28"/>
    <m/>
    <m/>
    <m/>
    <m/>
    <m/>
    <m/>
    <m/>
    <m/>
    <m/>
  </r>
  <r>
    <d v="2014-11-11T00:00:00"/>
    <x v="54"/>
    <x v="28"/>
    <m/>
    <m/>
    <m/>
    <m/>
    <m/>
    <m/>
    <m/>
    <m/>
    <m/>
  </r>
  <r>
    <d v="2014-11-12T00:00:00"/>
    <x v="55"/>
    <x v="28"/>
    <m/>
    <m/>
    <m/>
    <m/>
    <m/>
    <m/>
    <m/>
    <m/>
    <m/>
  </r>
  <r>
    <d v="2014-11-13T00:00:00"/>
    <x v="56"/>
    <x v="28"/>
    <m/>
    <m/>
    <m/>
    <m/>
    <m/>
    <m/>
    <m/>
    <m/>
    <m/>
  </r>
  <r>
    <d v="2014-11-14T00:00:00"/>
    <x v="57"/>
    <x v="28"/>
    <m/>
    <m/>
    <m/>
    <m/>
    <m/>
    <m/>
    <m/>
    <m/>
    <m/>
  </r>
  <r>
    <d v="2014-11-15T00:00:00"/>
    <x v="58"/>
    <x v="28"/>
    <m/>
    <m/>
    <m/>
    <m/>
    <m/>
    <m/>
    <m/>
    <m/>
    <m/>
  </r>
  <r>
    <d v="2014-11-16T00:00:00"/>
    <x v="59"/>
    <x v="28"/>
    <m/>
    <m/>
    <m/>
    <m/>
    <m/>
    <m/>
    <m/>
    <m/>
    <m/>
  </r>
  <r>
    <d v="2014-11-17T00:00:00"/>
    <x v="60"/>
    <x v="28"/>
    <m/>
    <m/>
    <m/>
    <m/>
    <m/>
    <m/>
    <m/>
    <m/>
    <m/>
  </r>
  <r>
    <d v="2014-11-18T00:00:00"/>
    <x v="61"/>
    <x v="28"/>
    <m/>
    <m/>
    <m/>
    <m/>
    <m/>
    <m/>
    <m/>
    <m/>
    <m/>
  </r>
  <r>
    <d v="2014-11-19T00:00:00"/>
    <x v="62"/>
    <x v="28"/>
    <m/>
    <m/>
    <m/>
    <m/>
    <m/>
    <m/>
    <m/>
    <m/>
    <m/>
  </r>
  <r>
    <d v="2014-11-20T00:00:00"/>
    <x v="66"/>
    <x v="28"/>
    <m/>
    <m/>
    <m/>
    <m/>
    <m/>
    <m/>
    <m/>
    <m/>
    <m/>
  </r>
  <r>
    <d v="2014-11-21T00:00:00"/>
    <x v="81"/>
    <x v="28"/>
    <m/>
    <m/>
    <m/>
    <m/>
    <m/>
    <m/>
    <m/>
    <m/>
    <m/>
  </r>
  <r>
    <d v="2014-11-22T00:00:00"/>
    <x v="82"/>
    <x v="28"/>
    <m/>
    <m/>
    <m/>
    <m/>
    <m/>
    <m/>
    <m/>
    <m/>
    <m/>
  </r>
  <r>
    <d v="2014-11-23T00:00:00"/>
    <x v="83"/>
    <x v="28"/>
    <m/>
    <m/>
    <m/>
    <m/>
    <m/>
    <m/>
    <m/>
    <m/>
    <m/>
  </r>
  <r>
    <d v="2014-11-24T00:00:00"/>
    <x v="84"/>
    <x v="28"/>
    <m/>
    <m/>
    <m/>
    <m/>
    <m/>
    <m/>
    <m/>
    <m/>
    <m/>
  </r>
  <r>
    <d v="2014-11-25T00:00:00"/>
    <x v="85"/>
    <x v="28"/>
    <m/>
    <m/>
    <m/>
    <m/>
    <m/>
    <m/>
    <m/>
    <m/>
    <m/>
  </r>
  <r>
    <d v="2014-11-26T00:00:00"/>
    <x v="87"/>
    <x v="28"/>
    <m/>
    <m/>
    <m/>
    <m/>
    <m/>
    <m/>
    <m/>
    <m/>
    <m/>
  </r>
  <r>
    <d v="2014-11-27T00:00:00"/>
    <x v="88"/>
    <x v="28"/>
    <m/>
    <m/>
    <m/>
    <m/>
    <m/>
    <m/>
    <m/>
    <m/>
    <m/>
  </r>
  <r>
    <d v="2014-11-28T00:00:00"/>
    <x v="89"/>
    <x v="28"/>
    <m/>
    <m/>
    <m/>
    <m/>
    <m/>
    <m/>
    <m/>
    <m/>
    <m/>
  </r>
  <r>
    <d v="2014-11-29T00:00:00"/>
    <x v="90"/>
    <x v="28"/>
    <m/>
    <m/>
    <m/>
    <m/>
    <m/>
    <m/>
    <m/>
    <m/>
    <m/>
  </r>
  <r>
    <d v="2014-11-30T00:00:00"/>
    <x v="91"/>
    <x v="28"/>
    <m/>
    <m/>
    <m/>
    <m/>
    <m/>
    <m/>
    <m/>
    <m/>
    <m/>
  </r>
  <r>
    <d v="2015-07-31T00:00:00"/>
    <x v="109"/>
    <x v="29"/>
    <n v="0"/>
    <n v="-3"/>
    <n v="0"/>
    <n v="8"/>
    <n v="0"/>
    <n v="0"/>
    <n v="107.6"/>
    <n v="180272"/>
    <n v="4242"/>
  </r>
  <r>
    <d v="2015-08-01T00:00:00"/>
    <x v="110"/>
    <x v="29"/>
    <n v="0"/>
    <n v="0"/>
    <n v="0"/>
    <n v="0"/>
    <n v="0"/>
    <n v="0"/>
    <n v="15"/>
    <n v="2126"/>
    <n v="52"/>
  </r>
  <r>
    <d v="2015-08-02T00:00:00"/>
    <x v="111"/>
    <x v="29"/>
    <n v="0"/>
    <n v="0"/>
    <n v="0"/>
    <n v="0"/>
    <n v="0"/>
    <n v="0"/>
    <n v="9"/>
    <n v="1063"/>
    <n v="32"/>
  </r>
  <r>
    <d v="2015-08-03T00:00:00"/>
    <x v="112"/>
    <x v="29"/>
    <n v="0"/>
    <n v="0"/>
    <n v="0"/>
    <n v="0"/>
    <n v="0"/>
    <n v="0"/>
    <n v="10"/>
    <n v="892"/>
    <n v="32"/>
  </r>
  <r>
    <d v="2015-08-04T00:00:00"/>
    <x v="113"/>
    <x v="29"/>
    <n v="0"/>
    <n v="0"/>
    <n v="0"/>
    <n v="0"/>
    <n v="0"/>
    <n v="0"/>
    <n v="2"/>
    <n v="1707"/>
    <n v="70"/>
  </r>
  <r>
    <d v="2015-08-05T00:00:00"/>
    <x v="114"/>
    <x v="29"/>
    <n v="0"/>
    <n v="0"/>
    <n v="0"/>
    <n v="0"/>
    <n v="3"/>
    <n v="0"/>
    <n v="12"/>
    <n v="3196"/>
    <n v="149"/>
  </r>
  <r>
    <d v="2015-08-06T00:00:00"/>
    <x v="115"/>
    <x v="29"/>
    <n v="0"/>
    <n v="0"/>
    <n v="0"/>
    <n v="0"/>
    <n v="0"/>
    <n v="0"/>
    <n v="0"/>
    <n v="2942"/>
    <n v="154"/>
  </r>
  <r>
    <d v="2015-08-07T00:00:00"/>
    <x v="116"/>
    <x v="29"/>
    <n v="0"/>
    <n v="0"/>
    <n v="0"/>
    <n v="0"/>
    <n v="0"/>
    <n v="0"/>
    <n v="7"/>
    <n v="3754"/>
    <n v="218"/>
  </r>
  <r>
    <d v="2015-08-08T00:00:00"/>
    <x v="117"/>
    <x v="29"/>
    <n v="0"/>
    <n v="0"/>
    <n v="0"/>
    <n v="0"/>
    <n v="6"/>
    <n v="1"/>
    <n v="7"/>
    <n v="4222"/>
    <n v="269"/>
  </r>
  <r>
    <d v="2015-08-09T00:00:00"/>
    <x v="118"/>
    <x v="29"/>
    <n v="6"/>
    <n v="0"/>
    <n v="0"/>
    <n v="0"/>
    <n v="3"/>
    <n v="0"/>
    <n v="9"/>
    <n v="4091"/>
    <n v="285"/>
  </r>
  <r>
    <d v="2015-08-10T00:00:00"/>
    <x v="119"/>
    <x v="29"/>
    <n v="3"/>
    <n v="0"/>
    <n v="0"/>
    <n v="0"/>
    <n v="3"/>
    <n v="0"/>
    <n v="3"/>
    <n v="3078"/>
    <n v="240"/>
  </r>
  <r>
    <d v="2015-08-11T00:00:00"/>
    <x v="120"/>
    <x v="29"/>
    <n v="1"/>
    <n v="0"/>
    <n v="0"/>
    <n v="0"/>
    <n v="12"/>
    <n v="0"/>
    <n v="2"/>
    <n v="1558"/>
    <n v="134"/>
  </r>
  <r>
    <d v="2015-08-12T00:00:00"/>
    <x v="121"/>
    <x v="29"/>
    <n v="1"/>
    <n v="-3"/>
    <n v="0"/>
    <n v="0"/>
    <n v="15"/>
    <n v="0"/>
    <n v="1"/>
    <n v="972"/>
    <n v="92"/>
  </r>
  <r>
    <d v="2015-08-13T00:00:00"/>
    <x v="122"/>
    <x v="29"/>
    <n v="0"/>
    <n v="0"/>
    <n v="0"/>
    <n v="0"/>
    <n v="8"/>
    <n v="1"/>
    <n v="7"/>
    <n v="722"/>
    <n v="74"/>
  </r>
  <r>
    <d v="2015-08-14T00:00:00"/>
    <x v="92"/>
    <x v="29"/>
    <n v="0"/>
    <n v="0"/>
    <n v="1"/>
    <n v="0"/>
    <n v="9"/>
    <n v="0"/>
    <n v="19"/>
    <n v="568"/>
    <n v="63"/>
  </r>
  <r>
    <d v="2015-08-15T00:00:00"/>
    <x v="93"/>
    <x v="29"/>
    <n v="7"/>
    <n v="0"/>
    <n v="0"/>
    <n v="0"/>
    <n v="16"/>
    <n v="1"/>
    <n v="34"/>
    <n v="844"/>
    <n v="82"/>
  </r>
  <r>
    <d v="2015-08-16T00:00:00"/>
    <x v="94"/>
    <x v="29"/>
    <n v="5"/>
    <n v="0"/>
    <n v="0"/>
    <n v="0"/>
    <n v="1"/>
    <n v="0"/>
    <n v="15"/>
    <n v="1300"/>
    <n v="110"/>
  </r>
  <r>
    <d v="2015-08-17T00:00:00"/>
    <x v="95"/>
    <x v="29"/>
    <n v="4"/>
    <n v="0"/>
    <n v="0"/>
    <n v="0"/>
    <n v="20"/>
    <n v="2"/>
    <n v="14"/>
    <n v="1747"/>
    <n v="125"/>
  </r>
  <r>
    <d v="2015-08-18T00:00:00"/>
    <x v="96"/>
    <x v="29"/>
    <n v="1"/>
    <n v="0"/>
    <n v="0"/>
    <n v="0"/>
    <n v="83"/>
    <n v="0"/>
    <n v="13"/>
    <n v="1945"/>
    <n v="114"/>
  </r>
  <r>
    <d v="2015-08-19T00:00:00"/>
    <x v="97"/>
    <x v="29"/>
    <n v="0"/>
    <n v="0"/>
    <n v="0"/>
    <n v="0"/>
    <n v="63"/>
    <n v="0"/>
    <n v="23"/>
    <n v="1216"/>
    <n v="57"/>
  </r>
  <r>
    <d v="2015-08-20T00:00:00"/>
    <x v="98"/>
    <x v="29"/>
    <n v="5"/>
    <n v="1"/>
    <n v="0"/>
    <n v="0"/>
    <n v="32"/>
    <n v="2"/>
    <n v="10"/>
    <n v="1147"/>
    <n v="40"/>
  </r>
  <r>
    <d v="2015-08-21T00:00:00"/>
    <x v="99"/>
    <x v="29"/>
    <n v="3"/>
    <n v="0"/>
    <n v="0"/>
    <n v="0"/>
    <n v="13"/>
    <n v="1"/>
    <n v="10"/>
    <n v="1181"/>
    <n v="27"/>
  </r>
  <r>
    <d v="2015-08-22T00:00:00"/>
    <x v="100"/>
    <x v="29"/>
    <n v="7"/>
    <n v="0"/>
    <n v="0"/>
    <n v="0"/>
    <n v="24"/>
    <n v="0"/>
    <n v="21"/>
    <n v="2325"/>
    <n v="26"/>
  </r>
  <r>
    <d v="2015-08-23T00:00:00"/>
    <x v="101"/>
    <x v="29"/>
    <n v="9"/>
    <n v="2"/>
    <n v="1"/>
    <n v="2"/>
    <n v="50"/>
    <n v="2"/>
    <n v="23"/>
    <n v="3136"/>
    <n v="0"/>
  </r>
  <r>
    <d v="2015-08-24T00:00:00"/>
    <x v="102"/>
    <x v="29"/>
    <n v="3"/>
    <n v="1"/>
    <n v="0"/>
    <n v="0"/>
    <n v="60"/>
    <n v="12"/>
    <n v="5"/>
    <n v="2988"/>
    <n v="7"/>
  </r>
  <r>
    <d v="2015-08-25T00:00:00"/>
    <x v="103"/>
    <x v="29"/>
    <n v="43"/>
    <n v="6"/>
    <n v="0"/>
    <n v="0"/>
    <n v="142"/>
    <n v="1"/>
    <n v="11"/>
    <n v="2649"/>
    <n v="12"/>
  </r>
  <r>
    <d v="2015-08-26T00:00:00"/>
    <x v="104"/>
    <x v="29"/>
    <n v="102"/>
    <n v="12"/>
    <n v="0"/>
    <n v="0"/>
    <n v="201"/>
    <n v="3"/>
    <n v="15"/>
    <n v="2435"/>
    <n v="16"/>
  </r>
  <r>
    <d v="2015-08-27T00:00:00"/>
    <x v="105"/>
    <x v="29"/>
    <n v="40"/>
    <n v="10"/>
    <n v="0"/>
    <n v="1"/>
    <n v="77"/>
    <n v="8"/>
    <n v="10"/>
    <n v="2180"/>
    <n v="20"/>
  </r>
  <r>
    <d v="2015-08-28T00:00:00"/>
    <x v="106"/>
    <x v="29"/>
    <n v="48"/>
    <n v="0"/>
    <n v="0"/>
    <n v="0"/>
    <n v="168"/>
    <n v="6"/>
    <n v="6"/>
    <n v="2195"/>
    <n v="25"/>
  </r>
  <r>
    <d v="2015-08-29T00:00:00"/>
    <x v="107"/>
    <x v="29"/>
    <n v="121"/>
    <n v="34"/>
    <n v="1"/>
    <n v="0"/>
    <n v="252"/>
    <n v="24"/>
    <n v="9"/>
    <n v="1988"/>
    <n v="27"/>
  </r>
  <r>
    <d v="2015-08-30T00:00:00"/>
    <x v="108"/>
    <x v="29"/>
    <n v="226"/>
    <n v="8"/>
    <n v="0"/>
    <n v="0"/>
    <n v="448"/>
    <n v="8"/>
    <n v="12"/>
    <n v="1938"/>
    <n v="31"/>
  </r>
  <r>
    <d v="2015-08-31T00:00:00"/>
    <x v="86"/>
    <x v="29"/>
    <n v="105"/>
    <n v="15"/>
    <n v="0"/>
    <n v="0"/>
    <n v="543"/>
    <n v="3"/>
    <n v="3"/>
    <n v="4278"/>
    <n v="78"/>
  </r>
  <r>
    <d v="2015-09-01T00:00:00"/>
    <x v="80"/>
    <x v="29"/>
    <n v="216"/>
    <n v="0"/>
    <n v="0"/>
    <n v="0"/>
    <n v="275.99"/>
    <n v="0"/>
    <n v="3.99"/>
    <n v="6754"/>
    <n v="138"/>
  </r>
  <r>
    <d v="2015-09-02T00:00:00"/>
    <x v="75"/>
    <x v="29"/>
    <n v="108"/>
    <n v="0"/>
    <n v="0"/>
    <n v="0"/>
    <n v="66"/>
    <n v="6"/>
    <n v="0"/>
    <n v="7984"/>
    <n v="181"/>
  </r>
  <r>
    <d v="2015-09-03T00:00:00"/>
    <x v="76"/>
    <x v="29"/>
    <n v="36"/>
    <n v="0"/>
    <n v="0"/>
    <n v="0"/>
    <n v="18"/>
    <n v="0"/>
    <n v="6"/>
    <n v="9299"/>
    <n v="175"/>
  </r>
  <r>
    <d v="2015-09-04T00:00:00"/>
    <x v="77"/>
    <x v="29"/>
    <n v="18"/>
    <n v="0"/>
    <n v="0"/>
    <n v="0"/>
    <n v="30"/>
    <n v="0"/>
    <n v="0"/>
    <n v="9174"/>
    <n v="138"/>
  </r>
  <r>
    <d v="2015-09-05T00:00:00"/>
    <x v="78"/>
    <x v="29"/>
    <n v="6"/>
    <n v="0"/>
    <n v="6"/>
    <n v="0"/>
    <n v="12"/>
    <n v="0"/>
    <n v="0"/>
    <n v="9025"/>
    <n v="101"/>
  </r>
  <r>
    <d v="2015-09-06T00:00:00"/>
    <x v="79"/>
    <x v="29"/>
    <n v="24"/>
    <n v="0"/>
    <n v="0"/>
    <n v="0"/>
    <n v="12"/>
    <n v="0"/>
    <n v="6"/>
    <n v="9088"/>
    <n v="68"/>
  </r>
  <r>
    <d v="2015-09-07T00:00:00"/>
    <x v="71"/>
    <x v="29"/>
    <n v="18"/>
    <n v="6"/>
    <n v="0"/>
    <n v="0"/>
    <n v="24"/>
    <n v="0"/>
    <n v="6"/>
    <n v="10013"/>
    <n v="37"/>
  </r>
  <r>
    <d v="2015-09-08T00:00:00"/>
    <x v="72"/>
    <x v="29"/>
    <n v="126"/>
    <n v="6"/>
    <n v="0"/>
    <n v="0"/>
    <n v="42"/>
    <n v="0"/>
    <n v="0"/>
    <n v="8922"/>
    <n v="0"/>
  </r>
  <r>
    <d v="2015-09-09T00:00:00"/>
    <x v="73"/>
    <x v="29"/>
    <n v="132"/>
    <n v="0"/>
    <n v="0"/>
    <n v="0"/>
    <n v="18"/>
    <n v="6"/>
    <n v="0"/>
    <n v="8699"/>
    <n v="115"/>
  </r>
  <r>
    <d v="2015-09-10T00:00:00"/>
    <x v="74"/>
    <x v="29"/>
    <n v="322.98"/>
    <n v="55.74"/>
    <n v="0"/>
    <n v="0"/>
    <n v="105"/>
    <n v="6"/>
    <n v="6"/>
    <n v="7010"/>
    <n v="188"/>
  </r>
  <r>
    <d v="2015-09-11T00:00:00"/>
    <x v="68"/>
    <x v="29"/>
    <n v="624"/>
    <n v="108"/>
    <n v="0"/>
    <n v="0"/>
    <n v="102"/>
    <n v="12"/>
    <n v="18"/>
    <n v="6335"/>
    <n v="258"/>
  </r>
  <r>
    <d v="2015-09-12T00:00:00"/>
    <x v="69"/>
    <x v="29"/>
    <n v="762"/>
    <n v="168"/>
    <n v="0"/>
    <n v="0"/>
    <n v="240"/>
    <n v="12"/>
    <n v="6"/>
    <n v="5570"/>
    <n v="202"/>
  </r>
  <r>
    <d v="2015-09-13T00:00:00"/>
    <x v="70"/>
    <x v="29"/>
    <n v="528"/>
    <n v="174"/>
    <n v="0"/>
    <n v="6"/>
    <n v="384"/>
    <n v="18"/>
    <n v="24"/>
    <n v="4245"/>
    <n v="135"/>
  </r>
  <r>
    <d v="2015-09-14T00:00:00"/>
    <x v="67"/>
    <x v="29"/>
    <n v="911"/>
    <n v="197"/>
    <n v="0"/>
    <n v="0"/>
    <n v="638"/>
    <n v="84"/>
    <n v="14"/>
    <n v="2028"/>
    <n v="55"/>
  </r>
  <r>
    <d v="2015-09-15T00:00:00"/>
    <x v="63"/>
    <x v="29"/>
    <n v="699"/>
    <n v="203"/>
    <n v="1"/>
    <n v="0"/>
    <n v="534"/>
    <n v="50"/>
    <n v="8"/>
    <n v="1966"/>
    <n v="45"/>
  </r>
  <r>
    <d v="2015-09-16T00:00:00"/>
    <x v="64"/>
    <x v="29"/>
    <n v="565"/>
    <n v="157"/>
    <n v="0"/>
    <n v="0"/>
    <n v="686"/>
    <n v="51"/>
    <n v="9"/>
    <n v="2688"/>
    <n v="50"/>
  </r>
  <r>
    <d v="2015-09-17T00:00:00"/>
    <x v="65"/>
    <x v="29"/>
    <n v="599"/>
    <n v="205"/>
    <n v="0"/>
    <n v="0"/>
    <n v="993"/>
    <n v="40"/>
    <n v="9"/>
    <n v="3143"/>
    <n v="56"/>
  </r>
  <r>
    <d v="2015-09-18T00:00:00"/>
    <x v="0"/>
    <x v="29"/>
    <n v="397.5"/>
    <n v="120"/>
    <n v="2"/>
    <n v="0"/>
    <n v="494"/>
    <n v="14.5"/>
    <n v="1.5"/>
    <n v="2197"/>
    <n v="38"/>
  </r>
  <r>
    <d v="2015-09-19T00:00:00"/>
    <x v="1"/>
    <x v="29"/>
    <n v="326"/>
    <n v="88"/>
    <n v="0"/>
    <n v="2"/>
    <n v="764"/>
    <n v="46"/>
    <n v="0"/>
    <n v="2819"/>
    <n v="48"/>
  </r>
  <r>
    <d v="2015-09-20T00:00:00"/>
    <x v="2"/>
    <x v="29"/>
    <n v="740"/>
    <n v="97"/>
    <n v="2"/>
    <n v="0"/>
    <n v="4657"/>
    <n v="141"/>
    <n v="12"/>
    <n v="2341"/>
    <n v="38"/>
  </r>
  <r>
    <d v="2015-09-21T00:00:00"/>
    <x v="3"/>
    <x v="29"/>
    <n v="948"/>
    <n v="183"/>
    <n v="6"/>
    <n v="0"/>
    <n v="11322"/>
    <n v="189"/>
    <n v="15"/>
    <n v="6111"/>
    <n v="96"/>
  </r>
  <r>
    <d v="2015-09-22T00:00:00"/>
    <x v="4"/>
    <x v="29"/>
    <n v="579"/>
    <n v="156"/>
    <n v="6"/>
    <n v="0"/>
    <n v="6351"/>
    <n v="255"/>
    <n v="27"/>
    <n v="7065"/>
    <n v="107"/>
  </r>
  <r>
    <d v="2015-09-23T00:00:00"/>
    <x v="5"/>
    <x v="29"/>
    <n v="297"/>
    <n v="117"/>
    <n v="3"/>
    <n v="0"/>
    <n v="3627"/>
    <n v="96"/>
    <n v="27"/>
    <n v="6091"/>
    <n v="90"/>
  </r>
  <r>
    <d v="2015-09-24T00:00:00"/>
    <x v="6"/>
    <x v="29"/>
    <n v="228"/>
    <n v="42"/>
    <n v="0"/>
    <n v="0"/>
    <n v="1308"/>
    <n v="18"/>
    <n v="6"/>
    <n v="3301"/>
    <n v="47"/>
  </r>
  <r>
    <d v="2015-09-25T00:00:00"/>
    <x v="7"/>
    <x v="29"/>
    <n v="378"/>
    <n v="42"/>
    <n v="0"/>
    <n v="0"/>
    <n v="1632"/>
    <n v="60"/>
    <n v="6"/>
    <n v="3610"/>
    <n v="55"/>
  </r>
  <r>
    <d v="2015-09-26T00:00:00"/>
    <x v="8"/>
    <x v="29"/>
    <n v="348"/>
    <n v="48"/>
    <n v="0"/>
    <n v="0"/>
    <n v="2328"/>
    <n v="54"/>
    <n v="0"/>
    <n v="3240"/>
    <n v="54"/>
  </r>
  <r>
    <d v="2015-09-27T00:00:00"/>
    <x v="9"/>
    <x v="29"/>
    <n v="279"/>
    <n v="87"/>
    <n v="0"/>
    <n v="0"/>
    <n v="1766"/>
    <n v="69"/>
    <n v="0"/>
    <n v="3783"/>
    <n v="68"/>
  </r>
  <r>
    <d v="2015-09-28T00:00:00"/>
    <x v="10"/>
    <x v="29"/>
    <n v="114"/>
    <n v="36"/>
    <n v="0"/>
    <n v="0"/>
    <n v="747"/>
    <n v="9"/>
    <n v="6"/>
    <n v="4556"/>
    <n v="88"/>
  </r>
  <r>
    <d v="2015-09-29T00:00:00"/>
    <x v="11"/>
    <x v="29"/>
    <n v="82"/>
    <n v="14"/>
    <n v="0"/>
    <n v="3"/>
    <n v="1082"/>
    <n v="17"/>
    <n v="8"/>
    <n v="2467"/>
    <n v="51"/>
  </r>
  <r>
    <d v="2015-09-30T00:00:00"/>
    <x v="12"/>
    <x v="29"/>
    <n v="51"/>
    <n v="12"/>
    <n v="0"/>
    <n v="0"/>
    <n v="779"/>
    <n v="3"/>
    <n v="0"/>
    <n v="1977"/>
    <n v="43"/>
  </r>
  <r>
    <d v="2015-10-01T00:00:00"/>
    <x v="13"/>
    <x v="29"/>
    <n v="57"/>
    <n v="33"/>
    <n v="0"/>
    <n v="0"/>
    <n v="80"/>
    <n v="2"/>
    <n v="2"/>
    <n v="1561"/>
    <n v="36"/>
  </r>
  <r>
    <d v="2015-10-02T00:00:00"/>
    <x v="14"/>
    <x v="29"/>
    <n v="164"/>
    <n v="46"/>
    <n v="0"/>
    <n v="0"/>
    <n v="682"/>
    <n v="17"/>
    <n v="3"/>
    <n v="1565"/>
    <n v="33"/>
  </r>
  <r>
    <d v="2015-10-03T00:00:00"/>
    <x v="15"/>
    <x v="29"/>
    <n v="166"/>
    <n v="12"/>
    <n v="0"/>
    <n v="1"/>
    <n v="743"/>
    <n v="22"/>
    <n v="0"/>
    <n v="426"/>
    <n v="8"/>
  </r>
  <r>
    <d v="2015-10-04T00:00:00"/>
    <x v="16"/>
    <x v="29"/>
    <n v="78"/>
    <n v="10"/>
    <n v="0"/>
    <n v="0"/>
    <n v="739"/>
    <n v="24"/>
    <n v="0"/>
    <n v="234"/>
    <n v="4"/>
  </r>
  <r>
    <d v="2015-10-05T00:00:00"/>
    <x v="17"/>
    <x v="29"/>
    <n v="99"/>
    <n v="32"/>
    <n v="1"/>
    <n v="0"/>
    <n v="858"/>
    <n v="29"/>
    <n v="2"/>
    <n v="457"/>
    <n v="6"/>
  </r>
  <r>
    <d v="2015-10-06T00:00:00"/>
    <x v="18"/>
    <x v="29"/>
    <n v="175"/>
    <n v="28"/>
    <n v="0"/>
    <n v="2"/>
    <n v="1534"/>
    <n v="59"/>
    <n v="0"/>
    <n v="399"/>
    <n v="5"/>
  </r>
  <r>
    <d v="2015-10-07T00:00:00"/>
    <x v="19"/>
    <x v="29"/>
    <n v="88"/>
    <n v="11"/>
    <n v="0"/>
    <n v="3"/>
    <n v="945"/>
    <n v="31"/>
    <n v="0"/>
    <n v="284"/>
    <n v="3"/>
  </r>
  <r>
    <d v="2015-10-08T00:00:00"/>
    <x v="20"/>
    <x v="29"/>
    <n v="82"/>
    <n v="23"/>
    <n v="0"/>
    <n v="0"/>
    <n v="661"/>
    <n v="19"/>
    <n v="4"/>
    <n v="264"/>
    <n v="2"/>
  </r>
  <r>
    <d v="2015-10-09T00:00:00"/>
    <x v="21"/>
    <x v="29"/>
    <n v="175"/>
    <n v="47"/>
    <n v="0"/>
    <n v="0"/>
    <n v="1193"/>
    <n v="84"/>
    <n v="3"/>
    <n v="313"/>
    <n v="1"/>
  </r>
  <r>
    <d v="2015-10-10T00:00:00"/>
    <x v="22"/>
    <x v="29"/>
    <n v="60"/>
    <n v="0"/>
    <n v="0"/>
    <n v="0"/>
    <n v="318"/>
    <n v="9"/>
    <n v="0"/>
    <n v="506"/>
    <n v="1"/>
  </r>
  <r>
    <d v="2015-10-11T00:00:00"/>
    <x v="23"/>
    <x v="29"/>
    <n v="133"/>
    <n v="8"/>
    <n v="0"/>
    <n v="0"/>
    <n v="283"/>
    <n v="8"/>
    <n v="2"/>
    <n v="157"/>
    <n v="0"/>
  </r>
  <r>
    <d v="2015-10-12T00:00:00"/>
    <x v="24"/>
    <x v="29"/>
    <n v="213"/>
    <n v="14"/>
    <n v="0"/>
    <n v="0"/>
    <n v="860"/>
    <n v="28"/>
    <n v="8"/>
    <n v="386"/>
    <n v="0"/>
  </r>
  <r>
    <d v="2015-10-13T00:00:00"/>
    <x v="25"/>
    <x v="29"/>
    <n v="79"/>
    <n v="3"/>
    <n v="0"/>
    <n v="0"/>
    <n v="186"/>
    <n v="4"/>
    <n v="5"/>
    <n v="150"/>
    <n v="0"/>
  </r>
  <r>
    <d v="2015-10-14T00:00:00"/>
    <x v="26"/>
    <x v="29"/>
    <n v="26"/>
    <n v="2"/>
    <n v="0"/>
    <n v="0"/>
    <n v="224"/>
    <n v="5"/>
    <n v="1"/>
    <n v="109"/>
    <n v="0"/>
  </r>
  <r>
    <d v="2015-10-15T00:00:00"/>
    <x v="27"/>
    <x v="29"/>
    <n v="3"/>
    <n v="0"/>
    <n v="0"/>
    <n v="0"/>
    <n v="12"/>
    <n v="1"/>
    <n v="0"/>
    <n v="23"/>
    <n v="0"/>
  </r>
  <r>
    <d v="2015-10-16T00:00:00"/>
    <x v="28"/>
    <x v="29"/>
    <n v="31"/>
    <n v="6"/>
    <n v="0"/>
    <n v="0"/>
    <n v="281"/>
    <n v="6"/>
    <n v="2"/>
    <n v="39"/>
    <n v="0"/>
  </r>
  <r>
    <d v="2015-10-17T00:00:00"/>
    <x v="29"/>
    <x v="29"/>
    <n v="31"/>
    <n v="5"/>
    <n v="0"/>
    <n v="0"/>
    <n v="163"/>
    <n v="13"/>
    <n v="2"/>
    <n v="53"/>
    <n v="0"/>
  </r>
  <r>
    <d v="2015-10-18T00:00:00"/>
    <x v="30"/>
    <x v="29"/>
    <n v="11"/>
    <n v="4"/>
    <n v="0"/>
    <n v="0"/>
    <n v="40"/>
    <n v="4"/>
    <n v="0"/>
    <n v="23"/>
    <n v="0"/>
  </r>
  <r>
    <d v="2015-10-19T00:00:00"/>
    <x v="31"/>
    <x v="29"/>
    <n v="26"/>
    <n v="1"/>
    <n v="0"/>
    <n v="0"/>
    <n v="78"/>
    <n v="0"/>
    <n v="0"/>
    <n v="21"/>
    <n v="0"/>
  </r>
  <r>
    <d v="2015-10-20T00:00:00"/>
    <x v="32"/>
    <x v="29"/>
    <n v="54"/>
    <n v="3"/>
    <n v="0"/>
    <n v="0"/>
    <n v="358"/>
    <n v="20"/>
    <n v="2"/>
    <n v="75"/>
    <n v="0"/>
  </r>
  <r>
    <d v="2015-10-21T00:00:00"/>
    <x v="33"/>
    <x v="29"/>
    <n v="50"/>
    <n v="1"/>
    <n v="0"/>
    <n v="1"/>
    <n v="333"/>
    <n v="24"/>
    <n v="0"/>
    <n v="47"/>
    <n v="0"/>
  </r>
  <r>
    <d v="2015-10-22T00:00:00"/>
    <x v="34"/>
    <x v="29"/>
    <n v="36"/>
    <n v="1"/>
    <n v="0"/>
    <n v="0"/>
    <n v="178"/>
    <n v="4"/>
    <n v="1"/>
    <n v="42"/>
    <n v="0"/>
  </r>
  <r>
    <d v="2015-10-23T00:00:00"/>
    <x v="35"/>
    <x v="29"/>
    <n v="39"/>
    <n v="8"/>
    <n v="0"/>
    <n v="4"/>
    <n v="183"/>
    <n v="11"/>
    <n v="0"/>
    <n v="84"/>
    <n v="0"/>
  </r>
  <r>
    <d v="2015-10-24T00:00:00"/>
    <x v="36"/>
    <x v="29"/>
    <n v="28"/>
    <n v="3"/>
    <n v="0"/>
    <n v="3"/>
    <n v="95"/>
    <n v="7"/>
    <n v="2"/>
    <n v="72"/>
    <n v="0"/>
  </r>
  <r>
    <d v="2015-10-25T00:00:00"/>
    <x v="37"/>
    <x v="29"/>
    <n v="31"/>
    <n v="6"/>
    <n v="0"/>
    <n v="0"/>
    <n v="102"/>
    <n v="8"/>
    <n v="1"/>
    <n v="95"/>
    <n v="0"/>
  </r>
  <r>
    <d v="2015-10-26T00:00:00"/>
    <x v="38"/>
    <x v="29"/>
    <n v="28"/>
    <n v="4"/>
    <n v="0"/>
    <n v="0"/>
    <n v="105"/>
    <n v="7"/>
    <n v="0"/>
    <n v="101"/>
    <n v="0"/>
  </r>
  <r>
    <d v="2015-10-27T00:00:00"/>
    <x v="39"/>
    <x v="29"/>
    <n v="23"/>
    <n v="0"/>
    <n v="0"/>
    <n v="0"/>
    <n v="59"/>
    <n v="0"/>
    <n v="0"/>
    <n v="34"/>
    <n v="0"/>
  </r>
  <r>
    <d v="2015-10-28T00:00:00"/>
    <x v="40"/>
    <x v="29"/>
    <n v="36"/>
    <n v="1"/>
    <n v="0"/>
    <n v="4"/>
    <n v="35"/>
    <n v="5"/>
    <n v="2"/>
    <n v="87"/>
    <n v="0"/>
  </r>
  <r>
    <d v="2015-10-29T00:00:00"/>
    <x v="41"/>
    <x v="29"/>
    <n v="31"/>
    <n v="2"/>
    <n v="0"/>
    <n v="1"/>
    <n v="48"/>
    <n v="7"/>
    <n v="1"/>
    <n v="239"/>
    <n v="0"/>
  </r>
  <r>
    <d v="2015-10-30T00:00:00"/>
    <x v="42"/>
    <x v="29"/>
    <n v="48"/>
    <n v="7"/>
    <n v="0"/>
    <n v="3"/>
    <n v="46"/>
    <n v="4"/>
    <n v="1"/>
    <n v="279"/>
    <n v="0"/>
  </r>
  <r>
    <d v="2015-10-31T00:00:00"/>
    <x v="43"/>
    <x v="29"/>
    <n v="44"/>
    <n v="9"/>
    <n v="0"/>
    <n v="3"/>
    <n v="43"/>
    <n v="2"/>
    <n v="2"/>
    <n v="264"/>
    <n v="0"/>
  </r>
  <r>
    <d v="2015-11-01T00:00:00"/>
    <x v="44"/>
    <x v="29"/>
    <n v="44"/>
    <n v="5"/>
    <n v="0"/>
    <n v="0"/>
    <n v="17"/>
    <n v="5"/>
    <n v="1"/>
    <n v="684"/>
    <n v="0"/>
  </r>
  <r>
    <d v="2015-11-02T00:00:00"/>
    <x v="45"/>
    <x v="29"/>
    <n v="9"/>
    <n v="3"/>
    <n v="0"/>
    <n v="0"/>
    <n v="7"/>
    <n v="2"/>
    <n v="0"/>
    <n v="153"/>
    <n v="0"/>
  </r>
  <r>
    <d v="2015-11-03T00:00:00"/>
    <x v="46"/>
    <x v="29"/>
    <n v="10"/>
    <n v="1"/>
    <n v="0"/>
    <n v="0"/>
    <n v="4"/>
    <n v="1"/>
    <n v="4"/>
    <n v="185"/>
    <n v="0"/>
  </r>
  <r>
    <d v="2015-11-04T00:00:00"/>
    <x v="47"/>
    <x v="29"/>
    <n v="15"/>
    <n v="2"/>
    <n v="0"/>
    <n v="0"/>
    <n v="3"/>
    <n v="1"/>
    <n v="4"/>
    <n v="97"/>
    <n v="0"/>
  </r>
  <r>
    <d v="2015-11-05T00:00:00"/>
    <x v="48"/>
    <x v="29"/>
    <n v="9"/>
    <n v="2"/>
    <n v="0"/>
    <n v="0"/>
    <n v="5"/>
    <n v="1"/>
    <n v="3"/>
    <n v="80"/>
    <n v="0"/>
  </r>
  <r>
    <d v="2015-11-06T00:00:00"/>
    <x v="49"/>
    <x v="29"/>
    <n v="4"/>
    <n v="0"/>
    <n v="0"/>
    <n v="0"/>
    <n v="0"/>
    <n v="0"/>
    <n v="2"/>
    <n v="26"/>
    <n v="0"/>
  </r>
  <r>
    <d v="2015-11-07T00:00:00"/>
    <x v="50"/>
    <x v="29"/>
    <m/>
    <m/>
    <m/>
    <m/>
    <m/>
    <m/>
    <m/>
    <m/>
    <m/>
  </r>
  <r>
    <d v="2015-11-08T00:00:00"/>
    <x v="51"/>
    <x v="29"/>
    <m/>
    <m/>
    <m/>
    <m/>
    <m/>
    <m/>
    <m/>
    <m/>
    <m/>
  </r>
  <r>
    <d v="2015-11-09T00:00:00"/>
    <x v="52"/>
    <x v="29"/>
    <m/>
    <m/>
    <m/>
    <m/>
    <m/>
    <m/>
    <m/>
    <m/>
    <m/>
  </r>
  <r>
    <d v="2015-11-10T00:00:00"/>
    <x v="53"/>
    <x v="29"/>
    <m/>
    <m/>
    <m/>
    <m/>
    <m/>
    <m/>
    <m/>
    <m/>
    <m/>
  </r>
  <r>
    <d v="2015-11-11T00:00:00"/>
    <x v="54"/>
    <x v="29"/>
    <m/>
    <m/>
    <m/>
    <m/>
    <m/>
    <m/>
    <m/>
    <m/>
    <m/>
  </r>
  <r>
    <d v="2015-11-12T00:00:00"/>
    <x v="55"/>
    <x v="29"/>
    <m/>
    <m/>
    <m/>
    <m/>
    <m/>
    <m/>
    <m/>
    <m/>
    <m/>
  </r>
  <r>
    <d v="2015-11-13T00:00:00"/>
    <x v="56"/>
    <x v="29"/>
    <m/>
    <m/>
    <m/>
    <m/>
    <m/>
    <m/>
    <m/>
    <m/>
    <m/>
  </r>
  <r>
    <d v="2015-11-14T00:00:00"/>
    <x v="57"/>
    <x v="29"/>
    <m/>
    <m/>
    <m/>
    <m/>
    <m/>
    <m/>
    <m/>
    <m/>
    <m/>
  </r>
  <r>
    <d v="2015-11-15T00:00:00"/>
    <x v="58"/>
    <x v="29"/>
    <m/>
    <m/>
    <m/>
    <m/>
    <m/>
    <m/>
    <m/>
    <m/>
    <m/>
  </r>
  <r>
    <d v="2015-11-16T00:00:00"/>
    <x v="59"/>
    <x v="29"/>
    <m/>
    <m/>
    <m/>
    <m/>
    <m/>
    <m/>
    <m/>
    <m/>
    <m/>
  </r>
  <r>
    <d v="2015-11-17T00:00:00"/>
    <x v="60"/>
    <x v="29"/>
    <m/>
    <m/>
    <m/>
    <m/>
    <m/>
    <m/>
    <m/>
    <m/>
    <m/>
  </r>
  <r>
    <d v="2015-11-18T00:00:00"/>
    <x v="61"/>
    <x v="29"/>
    <m/>
    <m/>
    <m/>
    <m/>
    <m/>
    <m/>
    <m/>
    <m/>
    <m/>
  </r>
  <r>
    <d v="2015-11-19T00:00:00"/>
    <x v="62"/>
    <x v="29"/>
    <m/>
    <m/>
    <m/>
    <m/>
    <m/>
    <m/>
    <m/>
    <m/>
    <m/>
  </r>
  <r>
    <d v="2015-11-20T00:00:00"/>
    <x v="66"/>
    <x v="29"/>
    <m/>
    <m/>
    <m/>
    <m/>
    <m/>
    <m/>
    <m/>
    <m/>
    <m/>
  </r>
  <r>
    <d v="2015-11-21T00:00:00"/>
    <x v="81"/>
    <x v="29"/>
    <m/>
    <m/>
    <m/>
    <m/>
    <m/>
    <m/>
    <m/>
    <m/>
    <m/>
  </r>
  <r>
    <d v="2015-11-22T00:00:00"/>
    <x v="82"/>
    <x v="29"/>
    <m/>
    <m/>
    <m/>
    <m/>
    <m/>
    <m/>
    <m/>
    <m/>
    <m/>
  </r>
  <r>
    <d v="2015-11-23T00:00:00"/>
    <x v="83"/>
    <x v="29"/>
    <m/>
    <m/>
    <m/>
    <m/>
    <m/>
    <m/>
    <m/>
    <m/>
    <m/>
  </r>
  <r>
    <d v="2015-11-24T00:00:00"/>
    <x v="84"/>
    <x v="29"/>
    <m/>
    <m/>
    <m/>
    <m/>
    <m/>
    <m/>
    <m/>
    <m/>
    <m/>
  </r>
  <r>
    <d v="2015-11-25T00:00:00"/>
    <x v="85"/>
    <x v="29"/>
    <m/>
    <m/>
    <m/>
    <m/>
    <m/>
    <m/>
    <m/>
    <m/>
    <m/>
  </r>
  <r>
    <d v="2015-11-26T00:00:00"/>
    <x v="87"/>
    <x v="29"/>
    <m/>
    <m/>
    <m/>
    <m/>
    <m/>
    <m/>
    <m/>
    <m/>
    <m/>
  </r>
  <r>
    <d v="2015-11-27T00:00:00"/>
    <x v="88"/>
    <x v="29"/>
    <m/>
    <m/>
    <m/>
    <m/>
    <m/>
    <m/>
    <m/>
    <m/>
    <m/>
  </r>
  <r>
    <d v="2015-11-28T00:00:00"/>
    <x v="89"/>
    <x v="29"/>
    <m/>
    <m/>
    <m/>
    <m/>
    <m/>
    <m/>
    <m/>
    <m/>
    <m/>
  </r>
  <r>
    <d v="2015-11-29T00:00:00"/>
    <x v="90"/>
    <x v="29"/>
    <m/>
    <m/>
    <m/>
    <m/>
    <m/>
    <m/>
    <m/>
    <m/>
    <m/>
  </r>
  <r>
    <d v="2015-11-30T00:00:00"/>
    <x v="91"/>
    <x v="29"/>
    <m/>
    <m/>
    <m/>
    <m/>
    <m/>
    <m/>
    <m/>
    <m/>
    <m/>
  </r>
  <r>
    <d v="2016-07-31T00:00:00"/>
    <x v="109"/>
    <x v="30"/>
    <n v="22"/>
    <n v="0"/>
    <n v="0"/>
    <n v="0.5"/>
    <n v="6.5"/>
    <n v="0"/>
    <n v="154.6"/>
    <n v="215549"/>
    <n v="2638"/>
  </r>
  <r>
    <d v="2016-08-01T00:00:00"/>
    <x v="110"/>
    <x v="30"/>
    <n v="1"/>
    <n v="0"/>
    <n v="0"/>
    <n v="2"/>
    <n v="0"/>
    <n v="0"/>
    <n v="12"/>
    <n v="88"/>
    <n v="13"/>
  </r>
  <r>
    <d v="2016-08-02T00:00:00"/>
    <x v="111"/>
    <x v="30"/>
    <n v="9"/>
    <n v="1"/>
    <n v="0"/>
    <n v="0"/>
    <n v="7"/>
    <n v="0"/>
    <n v="17"/>
    <n v="379"/>
    <n v="54"/>
  </r>
  <r>
    <d v="2016-08-03T00:00:00"/>
    <x v="112"/>
    <x v="30"/>
    <n v="13"/>
    <n v="0"/>
    <n v="0"/>
    <n v="0"/>
    <n v="3"/>
    <n v="0"/>
    <n v="25"/>
    <n v="214"/>
    <n v="30"/>
  </r>
  <r>
    <d v="2016-08-04T00:00:00"/>
    <x v="113"/>
    <x v="30"/>
    <n v="10"/>
    <n v="0"/>
    <n v="0"/>
    <n v="0"/>
    <n v="12"/>
    <n v="0"/>
    <n v="9"/>
    <n v="326"/>
    <n v="46"/>
  </r>
  <r>
    <d v="2016-08-05T00:00:00"/>
    <x v="114"/>
    <x v="30"/>
    <n v="36"/>
    <n v="0"/>
    <n v="0"/>
    <n v="0"/>
    <n v="4"/>
    <n v="0"/>
    <n v="15"/>
    <n v="245"/>
    <n v="35"/>
  </r>
  <r>
    <d v="2016-08-06T00:00:00"/>
    <x v="115"/>
    <x v="30"/>
    <n v="64"/>
    <n v="0"/>
    <n v="0"/>
    <n v="0"/>
    <n v="12"/>
    <n v="0"/>
    <n v="17.5"/>
    <n v="155"/>
    <n v="22"/>
  </r>
  <r>
    <d v="2016-08-07T00:00:00"/>
    <x v="116"/>
    <x v="30"/>
    <n v="44.5"/>
    <n v="1"/>
    <n v="0"/>
    <n v="0"/>
    <n v="13"/>
    <n v="0"/>
    <n v="13"/>
    <n v="140"/>
    <n v="20"/>
  </r>
  <r>
    <d v="2016-08-08T00:00:00"/>
    <x v="117"/>
    <x v="30"/>
    <n v="59"/>
    <n v="2"/>
    <n v="1"/>
    <n v="0"/>
    <n v="11"/>
    <n v="0"/>
    <n v="4"/>
    <n v="152"/>
    <n v="22"/>
  </r>
  <r>
    <d v="2016-08-09T00:00:00"/>
    <x v="118"/>
    <x v="30"/>
    <n v="48.5"/>
    <n v="0"/>
    <n v="0"/>
    <n v="0"/>
    <n v="8"/>
    <n v="1"/>
    <n v="8.5"/>
    <n v="186"/>
    <n v="26"/>
  </r>
  <r>
    <d v="2016-08-10T00:00:00"/>
    <x v="119"/>
    <x v="30"/>
    <n v="83"/>
    <n v="0"/>
    <n v="0"/>
    <n v="0"/>
    <n v="8.5"/>
    <n v="1"/>
    <n v="11"/>
    <n v="130"/>
    <n v="19"/>
  </r>
  <r>
    <d v="2016-08-11T00:00:00"/>
    <x v="120"/>
    <x v="30"/>
    <n v="92"/>
    <n v="0"/>
    <n v="0"/>
    <n v="0"/>
    <n v="16"/>
    <n v="0"/>
    <n v="14"/>
    <n v="123"/>
    <n v="18"/>
  </r>
  <r>
    <d v="2016-08-12T00:00:00"/>
    <x v="121"/>
    <x v="30"/>
    <n v="98"/>
    <n v="1"/>
    <n v="0"/>
    <n v="0"/>
    <n v="36"/>
    <n v="0"/>
    <n v="8"/>
    <n v="200"/>
    <n v="29"/>
  </r>
  <r>
    <d v="2016-08-13T00:00:00"/>
    <x v="122"/>
    <x v="30"/>
    <n v="55"/>
    <n v="0"/>
    <n v="0"/>
    <n v="0"/>
    <n v="34.5"/>
    <n v="2"/>
    <n v="8"/>
    <n v="123"/>
    <n v="18"/>
  </r>
  <r>
    <d v="2016-08-14T00:00:00"/>
    <x v="92"/>
    <x v="30"/>
    <n v="6"/>
    <n v="1"/>
    <n v="0"/>
    <n v="0"/>
    <n v="6"/>
    <n v="0"/>
    <n v="2"/>
    <n v="26"/>
    <n v="4"/>
  </r>
  <r>
    <d v="2016-08-15T00:00:00"/>
    <x v="93"/>
    <x v="30"/>
    <n v="3"/>
    <n v="3"/>
    <n v="0"/>
    <n v="0"/>
    <n v="9"/>
    <n v="1"/>
    <n v="1"/>
    <n v="27"/>
    <n v="4"/>
  </r>
  <r>
    <d v="2016-08-16T00:00:00"/>
    <x v="94"/>
    <x v="30"/>
    <n v="13"/>
    <n v="5"/>
    <n v="0"/>
    <n v="0"/>
    <n v="18"/>
    <n v="0"/>
    <n v="13"/>
    <n v="76"/>
    <n v="11"/>
  </r>
  <r>
    <d v="2016-08-17T00:00:00"/>
    <x v="95"/>
    <x v="30"/>
    <n v="25"/>
    <n v="2"/>
    <n v="0"/>
    <n v="0"/>
    <n v="9"/>
    <n v="0"/>
    <n v="13"/>
    <n v="72"/>
    <n v="10"/>
  </r>
  <r>
    <d v="2016-08-18T00:00:00"/>
    <x v="96"/>
    <x v="30"/>
    <n v="15"/>
    <n v="2"/>
    <n v="0"/>
    <n v="0"/>
    <n v="21"/>
    <n v="2"/>
    <n v="14"/>
    <n v="103"/>
    <n v="15"/>
  </r>
  <r>
    <d v="2016-08-19T00:00:00"/>
    <x v="97"/>
    <x v="30"/>
    <n v="12"/>
    <n v="0"/>
    <n v="1"/>
    <n v="0"/>
    <n v="13"/>
    <n v="1"/>
    <n v="9"/>
    <n v="74"/>
    <n v="10"/>
  </r>
  <r>
    <d v="2016-08-20T00:00:00"/>
    <x v="98"/>
    <x v="30"/>
    <n v="8"/>
    <n v="2"/>
    <n v="0"/>
    <n v="0"/>
    <n v="19"/>
    <n v="1"/>
    <n v="6"/>
    <n v="36"/>
    <n v="5"/>
  </r>
  <r>
    <d v="2016-08-21T00:00:00"/>
    <x v="99"/>
    <x v="30"/>
    <n v="9"/>
    <n v="4"/>
    <n v="0"/>
    <n v="0"/>
    <n v="11"/>
    <n v="2"/>
    <n v="7"/>
    <n v="47"/>
    <n v="7"/>
  </r>
  <r>
    <d v="2016-08-22T00:00:00"/>
    <x v="100"/>
    <x v="30"/>
    <n v="18"/>
    <n v="7"/>
    <n v="0"/>
    <n v="0"/>
    <n v="36"/>
    <n v="7"/>
    <n v="10"/>
    <n v="28"/>
    <n v="4"/>
  </r>
  <r>
    <d v="2016-08-23T00:00:00"/>
    <x v="101"/>
    <x v="30"/>
    <n v="67"/>
    <n v="7"/>
    <n v="0"/>
    <n v="0"/>
    <n v="111"/>
    <n v="1"/>
    <n v="12"/>
    <n v="63"/>
    <n v="9"/>
  </r>
  <r>
    <d v="2016-08-24T00:00:00"/>
    <x v="102"/>
    <x v="30"/>
    <n v="52"/>
    <n v="1"/>
    <n v="1"/>
    <n v="0"/>
    <n v="217"/>
    <n v="5"/>
    <n v="7"/>
    <n v="146"/>
    <n v="21"/>
  </r>
  <r>
    <d v="2016-08-25T00:00:00"/>
    <x v="103"/>
    <x v="30"/>
    <n v="54"/>
    <n v="13"/>
    <n v="0"/>
    <n v="0"/>
    <n v="200"/>
    <n v="13"/>
    <n v="7"/>
    <n v="92"/>
    <n v="13"/>
  </r>
  <r>
    <d v="2016-08-26T00:00:00"/>
    <x v="104"/>
    <x v="30"/>
    <n v="44"/>
    <n v="11"/>
    <n v="0"/>
    <n v="0"/>
    <n v="118"/>
    <n v="13"/>
    <n v="4"/>
    <n v="60"/>
    <n v="9"/>
  </r>
  <r>
    <d v="2016-08-27T00:00:00"/>
    <x v="105"/>
    <x v="30"/>
    <n v="60"/>
    <n v="16"/>
    <n v="0"/>
    <n v="0"/>
    <n v="126"/>
    <n v="14"/>
    <n v="9"/>
    <n v="79"/>
    <n v="11"/>
  </r>
  <r>
    <d v="2016-08-28T00:00:00"/>
    <x v="106"/>
    <x v="30"/>
    <n v="185"/>
    <n v="56"/>
    <n v="0"/>
    <n v="1"/>
    <n v="232"/>
    <n v="29"/>
    <n v="15"/>
    <n v="81"/>
    <n v="12"/>
  </r>
  <r>
    <d v="2016-08-29T00:00:00"/>
    <x v="107"/>
    <x v="30"/>
    <n v="756"/>
    <n v="74"/>
    <n v="0"/>
    <n v="0"/>
    <n v="178"/>
    <n v="17"/>
    <n v="8"/>
    <n v="60"/>
    <n v="8"/>
  </r>
  <r>
    <d v="2016-08-30T00:00:00"/>
    <x v="108"/>
    <x v="30"/>
    <n v="765"/>
    <n v="70"/>
    <n v="0"/>
    <n v="0"/>
    <n v="344"/>
    <n v="27"/>
    <n v="4"/>
    <n v="76"/>
    <n v="11"/>
  </r>
  <r>
    <d v="2016-08-31T00:00:00"/>
    <x v="86"/>
    <x v="30"/>
    <n v="846"/>
    <n v="54"/>
    <n v="0"/>
    <n v="0"/>
    <n v="279"/>
    <n v="39"/>
    <n v="0"/>
    <n v="94"/>
    <n v="14"/>
  </r>
  <r>
    <d v="2016-09-01T00:00:00"/>
    <x v="80"/>
    <x v="30"/>
    <n v="695"/>
    <n v="49"/>
    <n v="0"/>
    <n v="0"/>
    <n v="440"/>
    <n v="16"/>
    <n v="6"/>
    <n v="98"/>
    <n v="14"/>
  </r>
  <r>
    <d v="2016-09-02T00:00:00"/>
    <x v="75"/>
    <x v="30"/>
    <n v="762"/>
    <n v="105"/>
    <n v="0"/>
    <n v="0"/>
    <n v="465"/>
    <n v="21"/>
    <n v="6"/>
    <n v="50"/>
    <n v="7"/>
  </r>
  <r>
    <d v="2016-09-03T00:00:00"/>
    <x v="76"/>
    <x v="30"/>
    <n v="934"/>
    <n v="100"/>
    <n v="0"/>
    <n v="0"/>
    <n v="302"/>
    <n v="56"/>
    <n v="2"/>
    <n v="116"/>
    <n v="16"/>
  </r>
  <r>
    <d v="2016-09-04T00:00:00"/>
    <x v="77"/>
    <x v="30"/>
    <n v="1113"/>
    <n v="168"/>
    <n v="0"/>
    <n v="0"/>
    <n v="231"/>
    <n v="26"/>
    <n v="18"/>
    <n v="92"/>
    <n v="13"/>
  </r>
  <r>
    <d v="2016-09-05T00:00:00"/>
    <x v="78"/>
    <x v="30"/>
    <n v="642"/>
    <n v="100"/>
    <n v="0"/>
    <n v="0"/>
    <n v="298"/>
    <n v="56"/>
    <n v="6"/>
    <n v="167"/>
    <n v="24"/>
  </r>
  <r>
    <d v="2016-09-06T00:00:00"/>
    <x v="79"/>
    <x v="30"/>
    <n v="868"/>
    <n v="157"/>
    <n v="0"/>
    <n v="0"/>
    <n v="335"/>
    <n v="49"/>
    <n v="6"/>
    <n v="159"/>
    <n v="23"/>
  </r>
  <r>
    <d v="2016-09-07T00:00:00"/>
    <x v="71"/>
    <x v="30"/>
    <n v="928"/>
    <n v="119"/>
    <n v="0"/>
    <n v="0"/>
    <n v="233"/>
    <n v="53"/>
    <n v="6"/>
    <n v="142"/>
    <n v="20"/>
  </r>
  <r>
    <d v="2016-09-08T00:00:00"/>
    <x v="72"/>
    <x v="30"/>
    <n v="1165"/>
    <n v="168"/>
    <n v="0"/>
    <n v="0"/>
    <n v="208"/>
    <n v="36"/>
    <n v="2"/>
    <n v="160"/>
    <n v="23"/>
  </r>
  <r>
    <d v="2016-09-09T00:00:00"/>
    <x v="73"/>
    <x v="30"/>
    <n v="1185"/>
    <n v="156"/>
    <n v="0"/>
    <n v="0"/>
    <n v="168"/>
    <n v="30"/>
    <n v="3"/>
    <n v="66"/>
    <n v="9"/>
  </r>
  <r>
    <d v="2016-09-10T00:00:00"/>
    <x v="74"/>
    <x v="30"/>
    <n v="783"/>
    <n v="125"/>
    <n v="0"/>
    <n v="0"/>
    <n v="216"/>
    <n v="65"/>
    <n v="8"/>
    <n v="75"/>
    <n v="11"/>
  </r>
  <r>
    <d v="2016-09-11T00:00:00"/>
    <x v="68"/>
    <x v="30"/>
    <n v="816"/>
    <n v="177"/>
    <n v="0"/>
    <n v="0"/>
    <n v="267"/>
    <n v="84"/>
    <n v="6"/>
    <n v="76"/>
    <n v="11"/>
  </r>
  <r>
    <d v="2016-09-12T00:00:00"/>
    <x v="69"/>
    <x v="30"/>
    <n v="628"/>
    <n v="79"/>
    <n v="0"/>
    <n v="0"/>
    <n v="230"/>
    <n v="59"/>
    <n v="8"/>
    <n v="25"/>
    <n v="4"/>
  </r>
  <r>
    <d v="2016-09-13T00:00:00"/>
    <x v="70"/>
    <x v="30"/>
    <n v="605"/>
    <n v="183"/>
    <n v="0"/>
    <n v="0"/>
    <n v="368"/>
    <n v="88"/>
    <n v="13"/>
    <n v="39"/>
    <n v="6"/>
  </r>
  <r>
    <d v="2016-09-14T00:00:00"/>
    <x v="67"/>
    <x v="30"/>
    <n v="524"/>
    <n v="118"/>
    <n v="0"/>
    <n v="0"/>
    <n v="229"/>
    <n v="75"/>
    <n v="2"/>
    <n v="33"/>
    <n v="5"/>
  </r>
  <r>
    <d v="2016-09-15T00:00:00"/>
    <x v="63"/>
    <x v="30"/>
    <n v="333"/>
    <n v="67"/>
    <n v="0"/>
    <n v="0"/>
    <n v="559"/>
    <n v="159"/>
    <n v="12"/>
    <n v="27"/>
    <n v="4"/>
  </r>
  <r>
    <d v="2016-09-16T00:00:00"/>
    <x v="64"/>
    <x v="30"/>
    <n v="288"/>
    <n v="86"/>
    <n v="0"/>
    <n v="0"/>
    <n v="704"/>
    <n v="126"/>
    <n v="6"/>
    <n v="32"/>
    <n v="4"/>
  </r>
  <r>
    <d v="2016-09-17T00:00:00"/>
    <x v="65"/>
    <x v="30"/>
    <n v="190"/>
    <n v="70"/>
    <n v="0"/>
    <n v="0"/>
    <n v="748"/>
    <n v="152"/>
    <n v="4"/>
    <n v="38"/>
    <n v="6"/>
  </r>
  <r>
    <d v="2016-09-18T00:00:00"/>
    <x v="0"/>
    <x v="30"/>
    <n v="306.99"/>
    <n v="70.33"/>
    <n v="0"/>
    <n v="0"/>
    <n v="846.67"/>
    <n v="169.66"/>
    <n v="1"/>
    <n v="56"/>
    <n v="8"/>
  </r>
  <r>
    <d v="2016-09-19T00:00:00"/>
    <x v="1"/>
    <x v="30"/>
    <n v="395.02"/>
    <n v="88.02"/>
    <n v="0"/>
    <n v="0"/>
    <n v="791.69"/>
    <n v="156.35"/>
    <n v="2.67"/>
    <n v="54"/>
    <n v="8"/>
  </r>
  <r>
    <d v="2016-09-20T00:00:00"/>
    <x v="2"/>
    <x v="30"/>
    <n v="482.99"/>
    <n v="105.65"/>
    <n v="0"/>
    <n v="0"/>
    <n v="736.64"/>
    <n v="142.99"/>
    <n v="4.33"/>
    <n v="52"/>
    <n v="7"/>
  </r>
  <r>
    <d v="2016-09-21T00:00:00"/>
    <x v="3"/>
    <x v="30"/>
    <n v="513"/>
    <n v="102"/>
    <n v="0"/>
    <n v="0"/>
    <n v="672"/>
    <n v="123"/>
    <n v="6"/>
    <n v="47"/>
    <n v="7"/>
  </r>
  <r>
    <d v="2016-09-22T00:00:00"/>
    <x v="4"/>
    <x v="30"/>
    <n v="507"/>
    <n v="110"/>
    <n v="0"/>
    <n v="0"/>
    <n v="762"/>
    <n v="145"/>
    <n v="0"/>
    <n v="31"/>
    <n v="4"/>
  </r>
  <r>
    <d v="2016-09-23T00:00:00"/>
    <x v="5"/>
    <x v="30"/>
    <n v="465"/>
    <n v="84"/>
    <n v="0"/>
    <n v="0"/>
    <n v="840"/>
    <n v="192"/>
    <n v="3"/>
    <n v="13"/>
    <n v="2"/>
  </r>
  <r>
    <d v="2016-09-24T00:00:00"/>
    <x v="6"/>
    <x v="30"/>
    <n v="543"/>
    <n v="123"/>
    <n v="0"/>
    <n v="0"/>
    <n v="942"/>
    <n v="147"/>
    <n v="3"/>
    <n v="18"/>
    <n v="3"/>
  </r>
  <r>
    <d v="2016-09-25T00:00:00"/>
    <x v="7"/>
    <x v="30"/>
    <n v="381"/>
    <n v="81"/>
    <n v="0"/>
    <n v="0"/>
    <n v="919"/>
    <n v="126"/>
    <n v="1"/>
    <n v="4"/>
    <n v="1"/>
  </r>
  <r>
    <d v="2016-09-26T00:00:00"/>
    <x v="8"/>
    <x v="30"/>
    <n v="532"/>
    <n v="100"/>
    <n v="0"/>
    <n v="0"/>
    <n v="911"/>
    <n v="150"/>
    <n v="4"/>
    <n v="4"/>
    <n v="0"/>
  </r>
  <r>
    <d v="2016-09-27T00:00:00"/>
    <x v="9"/>
    <x v="30"/>
    <n v="530"/>
    <n v="87"/>
    <n v="0"/>
    <n v="0"/>
    <n v="935"/>
    <n v="182"/>
    <n v="8"/>
    <n v="2"/>
    <n v="0"/>
  </r>
  <r>
    <d v="2016-09-28T00:00:00"/>
    <x v="10"/>
    <x v="30"/>
    <n v="361"/>
    <n v="61"/>
    <n v="2"/>
    <n v="0"/>
    <n v="841"/>
    <n v="99"/>
    <n v="4"/>
    <n v="0"/>
    <n v="0"/>
  </r>
  <r>
    <d v="2016-09-29T00:00:00"/>
    <x v="11"/>
    <x v="30"/>
    <n v="273.67"/>
    <n v="54.84"/>
    <n v="1.34"/>
    <n v="0"/>
    <n v="735.01"/>
    <n v="90.84"/>
    <n v="2"/>
    <n v="1"/>
    <n v="0"/>
  </r>
  <r>
    <d v="2016-09-30T00:00:00"/>
    <x v="12"/>
    <x v="30"/>
    <n v="201.83"/>
    <n v="54.66"/>
    <n v="0.66"/>
    <n v="0"/>
    <n v="676.49"/>
    <n v="86.66"/>
    <n v="1.5"/>
    <n v="0"/>
    <n v="0"/>
  </r>
  <r>
    <d v="2016-10-01T00:00:00"/>
    <x v="13"/>
    <x v="30"/>
    <n v="110"/>
    <n v="29"/>
    <n v="0"/>
    <n v="0"/>
    <n v="890"/>
    <n v="113"/>
    <n v="3"/>
    <n v="2"/>
    <n v="0"/>
  </r>
  <r>
    <d v="2016-10-02T00:00:00"/>
    <x v="14"/>
    <x v="30"/>
    <n v="197"/>
    <n v="44"/>
    <n v="0"/>
    <n v="0"/>
    <n v="828"/>
    <n v="131"/>
    <n v="2"/>
    <n v="1"/>
    <n v="0"/>
  </r>
  <r>
    <d v="2016-10-03T00:00:00"/>
    <x v="15"/>
    <x v="30"/>
    <n v="179"/>
    <n v="27"/>
    <n v="0"/>
    <n v="0"/>
    <n v="711"/>
    <n v="190"/>
    <n v="0"/>
    <n v="0"/>
    <n v="0"/>
  </r>
  <r>
    <d v="2016-10-04T00:00:00"/>
    <x v="16"/>
    <x v="30"/>
    <n v="108"/>
    <n v="16"/>
    <n v="0"/>
    <n v="0"/>
    <n v="1076"/>
    <n v="126"/>
    <n v="1"/>
    <n v="2"/>
    <n v="0"/>
  </r>
  <r>
    <d v="2016-10-05T00:00:00"/>
    <x v="17"/>
    <x v="30"/>
    <n v="133"/>
    <n v="9"/>
    <n v="0"/>
    <n v="0"/>
    <n v="1011"/>
    <n v="155"/>
    <n v="0"/>
    <n v="3"/>
    <n v="0"/>
  </r>
  <r>
    <d v="2016-10-06T00:00:00"/>
    <x v="18"/>
    <x v="30"/>
    <n v="126"/>
    <n v="18"/>
    <n v="0"/>
    <n v="4"/>
    <n v="904"/>
    <n v="46"/>
    <n v="2"/>
    <n v="4"/>
    <n v="0"/>
  </r>
  <r>
    <d v="2016-10-07T00:00:00"/>
    <x v="19"/>
    <x v="30"/>
    <n v="459"/>
    <n v="36"/>
    <n v="0"/>
    <n v="0"/>
    <n v="5299"/>
    <n v="319"/>
    <n v="4"/>
    <n v="12"/>
    <n v="2"/>
  </r>
  <r>
    <d v="2016-10-08T00:00:00"/>
    <x v="20"/>
    <x v="30"/>
    <n v="102"/>
    <n v="6"/>
    <n v="0"/>
    <n v="0"/>
    <n v="2157"/>
    <n v="153"/>
    <n v="0"/>
    <n v="0"/>
    <n v="0"/>
  </r>
  <r>
    <d v="2016-10-09T00:00:00"/>
    <x v="21"/>
    <x v="30"/>
    <n v="139"/>
    <n v="16"/>
    <n v="0"/>
    <n v="0"/>
    <n v="1995"/>
    <n v="173"/>
    <n v="0"/>
    <n v="0"/>
    <n v="0"/>
  </r>
  <r>
    <d v="2016-10-10T00:00:00"/>
    <x v="22"/>
    <x v="30"/>
    <n v="48"/>
    <n v="6"/>
    <n v="0"/>
    <n v="0"/>
    <n v="1444"/>
    <n v="140"/>
    <n v="0"/>
    <n v="0"/>
    <n v="0"/>
  </r>
  <r>
    <d v="2016-10-11T00:00:00"/>
    <x v="23"/>
    <x v="30"/>
    <n v="34"/>
    <n v="4"/>
    <n v="0"/>
    <n v="3"/>
    <n v="1422"/>
    <n v="128"/>
    <n v="2"/>
    <n v="0"/>
    <n v="0"/>
  </r>
  <r>
    <d v="2016-10-12T00:00:00"/>
    <x v="24"/>
    <x v="30"/>
    <n v="64"/>
    <n v="3"/>
    <n v="0"/>
    <n v="1"/>
    <n v="1385"/>
    <n v="60"/>
    <n v="1"/>
    <n v="0"/>
    <n v="0"/>
  </r>
  <r>
    <d v="2016-10-13T00:00:00"/>
    <x v="25"/>
    <x v="30"/>
    <n v="71.78"/>
    <n v="2.89"/>
    <n v="0"/>
    <n v="0"/>
    <n v="1321.57"/>
    <n v="50.99"/>
    <n v="2"/>
    <n v="0"/>
    <n v="0"/>
  </r>
  <r>
    <d v="2016-10-14T00:00:00"/>
    <x v="26"/>
    <x v="30"/>
    <n v="63.9"/>
    <n v="2.5499999999999998"/>
    <n v="0"/>
    <n v="0"/>
    <n v="1219.76"/>
    <n v="45.77"/>
    <n v="1.76"/>
    <n v="0"/>
    <n v="0"/>
  </r>
  <r>
    <d v="2016-10-15T00:00:00"/>
    <x v="27"/>
    <x v="30"/>
    <n v="56"/>
    <n v="2.2000000000000002"/>
    <n v="0"/>
    <n v="0"/>
    <n v="1117.94"/>
    <n v="40.5"/>
    <n v="1.5"/>
    <n v="0"/>
    <n v="0"/>
  </r>
  <r>
    <d v="2016-10-16T00:00:00"/>
    <x v="28"/>
    <x v="30"/>
    <n v="48.14"/>
    <n v="1.85"/>
    <n v="0"/>
    <n v="0"/>
    <n v="1016.11"/>
    <n v="35.24"/>
    <n v="1.24"/>
    <n v="0"/>
    <n v="0"/>
  </r>
  <r>
    <d v="2016-10-17T00:00:00"/>
    <x v="29"/>
    <x v="30"/>
    <n v="40.22"/>
    <n v="1.5"/>
    <n v="0"/>
    <n v="0"/>
    <n v="914.28"/>
    <n v="30"/>
    <n v="1"/>
    <n v="0"/>
    <n v="0"/>
  </r>
  <r>
    <d v="2016-10-18T00:00:00"/>
    <x v="30"/>
    <x v="30"/>
    <n v="32.31"/>
    <n v="1.1499999999999999"/>
    <n v="0"/>
    <n v="0"/>
    <n v="812.43"/>
    <n v="24.76"/>
    <n v="0.76"/>
    <n v="0"/>
    <n v="0"/>
  </r>
  <r>
    <d v="2016-10-19T00:00:00"/>
    <x v="31"/>
    <x v="30"/>
    <n v="24.43"/>
    <n v="0.8"/>
    <n v="0"/>
    <n v="0"/>
    <n v="710.63"/>
    <n v="19.489999999999998"/>
    <n v="0.5"/>
    <n v="0"/>
    <n v="0"/>
  </r>
  <r>
    <d v="2016-10-20T00:00:00"/>
    <x v="32"/>
    <x v="30"/>
    <n v="16.57"/>
    <n v="0.45"/>
    <n v="0"/>
    <n v="0"/>
    <n v="608.79"/>
    <n v="14.25"/>
    <n v="0.24"/>
    <n v="0"/>
    <n v="0"/>
  </r>
  <r>
    <d v="2016-10-21T00:00:00"/>
    <x v="33"/>
    <x v="30"/>
    <n v="8.65"/>
    <n v="0.11"/>
    <n v="0"/>
    <n v="0"/>
    <n v="506.99"/>
    <n v="9"/>
    <n v="0"/>
    <n v="0"/>
    <n v="0"/>
  </r>
  <r>
    <d v="2016-10-22T00:00:00"/>
    <x v="34"/>
    <x v="30"/>
    <n v="12"/>
    <n v="0"/>
    <n v="0"/>
    <n v="0"/>
    <n v="515"/>
    <n v="14"/>
    <n v="0"/>
    <n v="0"/>
    <n v="0"/>
  </r>
  <r>
    <d v="2016-10-23T00:00:00"/>
    <x v="35"/>
    <x v="30"/>
    <n v="55"/>
    <n v="5"/>
    <n v="1"/>
    <n v="0"/>
    <n v="288"/>
    <n v="20"/>
    <n v="0"/>
    <n v="0"/>
    <n v="0"/>
  </r>
  <r>
    <d v="2016-10-24T00:00:00"/>
    <x v="36"/>
    <x v="30"/>
    <n v="46"/>
    <n v="4"/>
    <n v="0"/>
    <n v="0"/>
    <n v="312"/>
    <n v="14"/>
    <n v="0"/>
    <n v="0"/>
    <n v="0"/>
  </r>
  <r>
    <d v="2016-10-25T00:00:00"/>
    <x v="37"/>
    <x v="30"/>
    <n v="13"/>
    <n v="0"/>
    <n v="0"/>
    <n v="0"/>
    <n v="24"/>
    <n v="11"/>
    <n v="0"/>
    <n v="0"/>
    <n v="0"/>
  </r>
  <r>
    <d v="2016-10-26T00:00:00"/>
    <x v="38"/>
    <x v="30"/>
    <n v="4"/>
    <n v="0"/>
    <n v="0"/>
    <n v="0"/>
    <n v="7"/>
    <n v="3"/>
    <n v="0"/>
    <n v="0"/>
    <n v="0"/>
  </r>
  <r>
    <d v="2016-10-27T00:00:00"/>
    <x v="39"/>
    <x v="30"/>
    <n v="2"/>
    <n v="0"/>
    <n v="0"/>
    <n v="0"/>
    <n v="8"/>
    <n v="0"/>
    <n v="0"/>
    <n v="0"/>
    <n v="0"/>
  </r>
  <r>
    <d v="2016-10-28T00:00:00"/>
    <x v="40"/>
    <x v="30"/>
    <n v="0"/>
    <n v="0"/>
    <n v="0"/>
    <n v="0"/>
    <n v="0"/>
    <n v="0"/>
    <n v="0"/>
    <n v="0"/>
    <n v="0"/>
  </r>
  <r>
    <d v="2016-10-29T00:00:00"/>
    <x v="41"/>
    <x v="30"/>
    <m/>
    <m/>
    <m/>
    <m/>
    <m/>
    <m/>
    <m/>
    <m/>
    <m/>
  </r>
  <r>
    <d v="2016-10-30T00:00:00"/>
    <x v="42"/>
    <x v="30"/>
    <m/>
    <m/>
    <m/>
    <m/>
    <m/>
    <m/>
    <m/>
    <m/>
    <m/>
  </r>
  <r>
    <d v="2016-10-31T00:00:00"/>
    <x v="43"/>
    <x v="30"/>
    <m/>
    <m/>
    <m/>
    <m/>
    <m/>
    <m/>
    <m/>
    <m/>
    <m/>
  </r>
  <r>
    <d v="2016-11-01T00:00:00"/>
    <x v="44"/>
    <x v="30"/>
    <m/>
    <m/>
    <m/>
    <m/>
    <m/>
    <m/>
    <m/>
    <m/>
    <m/>
  </r>
  <r>
    <d v="2016-11-02T00:00:00"/>
    <x v="45"/>
    <x v="30"/>
    <m/>
    <m/>
    <m/>
    <m/>
    <m/>
    <m/>
    <m/>
    <m/>
    <m/>
  </r>
  <r>
    <d v="2016-11-03T00:00:00"/>
    <x v="46"/>
    <x v="30"/>
    <m/>
    <m/>
    <m/>
    <m/>
    <m/>
    <m/>
    <m/>
    <m/>
    <m/>
  </r>
  <r>
    <d v="2016-11-04T00:00:00"/>
    <x v="47"/>
    <x v="30"/>
    <m/>
    <m/>
    <m/>
    <m/>
    <m/>
    <m/>
    <m/>
    <m/>
    <m/>
  </r>
  <r>
    <d v="2016-11-05T00:00:00"/>
    <x v="48"/>
    <x v="30"/>
    <m/>
    <m/>
    <m/>
    <m/>
    <m/>
    <m/>
    <m/>
    <m/>
    <m/>
  </r>
  <r>
    <d v="2016-11-06T00:00:00"/>
    <x v="49"/>
    <x v="30"/>
    <m/>
    <m/>
    <m/>
    <m/>
    <m/>
    <m/>
    <m/>
    <m/>
    <m/>
  </r>
  <r>
    <d v="2016-11-07T00:00:00"/>
    <x v="50"/>
    <x v="30"/>
    <m/>
    <m/>
    <m/>
    <m/>
    <m/>
    <m/>
    <m/>
    <m/>
    <m/>
  </r>
  <r>
    <d v="2016-11-08T00:00:00"/>
    <x v="51"/>
    <x v="30"/>
    <m/>
    <m/>
    <m/>
    <m/>
    <m/>
    <m/>
    <m/>
    <m/>
    <m/>
  </r>
  <r>
    <d v="2016-11-09T00:00:00"/>
    <x v="52"/>
    <x v="30"/>
    <m/>
    <m/>
    <m/>
    <m/>
    <m/>
    <m/>
    <m/>
    <m/>
    <m/>
  </r>
  <r>
    <d v="2016-11-10T00:00:00"/>
    <x v="53"/>
    <x v="30"/>
    <m/>
    <m/>
    <m/>
    <m/>
    <m/>
    <m/>
    <m/>
    <m/>
    <m/>
  </r>
  <r>
    <d v="2016-11-11T00:00:00"/>
    <x v="54"/>
    <x v="30"/>
    <m/>
    <m/>
    <m/>
    <m/>
    <m/>
    <m/>
    <m/>
    <m/>
    <m/>
  </r>
  <r>
    <d v="2016-11-12T00:00:00"/>
    <x v="55"/>
    <x v="30"/>
    <m/>
    <m/>
    <m/>
    <m/>
    <m/>
    <m/>
    <m/>
    <m/>
    <m/>
  </r>
  <r>
    <d v="2016-11-13T00:00:00"/>
    <x v="56"/>
    <x v="30"/>
    <m/>
    <m/>
    <m/>
    <m/>
    <m/>
    <m/>
    <m/>
    <m/>
    <m/>
  </r>
  <r>
    <d v="2016-11-14T00:00:00"/>
    <x v="57"/>
    <x v="30"/>
    <m/>
    <m/>
    <m/>
    <m/>
    <m/>
    <m/>
    <m/>
    <m/>
    <m/>
  </r>
  <r>
    <d v="2016-11-15T00:00:00"/>
    <x v="58"/>
    <x v="30"/>
    <m/>
    <m/>
    <m/>
    <m/>
    <m/>
    <m/>
    <m/>
    <m/>
    <m/>
  </r>
  <r>
    <d v="2016-11-16T00:00:00"/>
    <x v="59"/>
    <x v="30"/>
    <m/>
    <m/>
    <m/>
    <m/>
    <m/>
    <m/>
    <m/>
    <m/>
    <m/>
  </r>
  <r>
    <d v="2016-11-17T00:00:00"/>
    <x v="60"/>
    <x v="30"/>
    <m/>
    <m/>
    <m/>
    <m/>
    <m/>
    <m/>
    <m/>
    <m/>
    <m/>
  </r>
  <r>
    <d v="2016-11-18T00:00:00"/>
    <x v="61"/>
    <x v="30"/>
    <m/>
    <m/>
    <m/>
    <m/>
    <m/>
    <m/>
    <m/>
    <m/>
    <m/>
  </r>
  <r>
    <d v="2016-11-19T00:00:00"/>
    <x v="62"/>
    <x v="30"/>
    <m/>
    <m/>
    <m/>
    <m/>
    <m/>
    <m/>
    <m/>
    <m/>
    <m/>
  </r>
  <r>
    <d v="2016-11-20T00:00:00"/>
    <x v="66"/>
    <x v="30"/>
    <m/>
    <m/>
    <m/>
    <m/>
    <m/>
    <m/>
    <m/>
    <m/>
    <m/>
  </r>
  <r>
    <d v="2016-11-21T00:00:00"/>
    <x v="81"/>
    <x v="30"/>
    <m/>
    <m/>
    <m/>
    <m/>
    <m/>
    <m/>
    <m/>
    <m/>
    <m/>
  </r>
  <r>
    <d v="2016-11-22T00:00:00"/>
    <x v="82"/>
    <x v="30"/>
    <m/>
    <m/>
    <m/>
    <m/>
    <m/>
    <m/>
    <m/>
    <m/>
    <m/>
  </r>
  <r>
    <d v="2016-11-23T00:00:00"/>
    <x v="83"/>
    <x v="30"/>
    <m/>
    <m/>
    <m/>
    <m/>
    <m/>
    <m/>
    <m/>
    <m/>
    <m/>
  </r>
  <r>
    <d v="2016-11-24T00:00:00"/>
    <x v="84"/>
    <x v="30"/>
    <m/>
    <m/>
    <m/>
    <m/>
    <m/>
    <m/>
    <m/>
    <m/>
    <m/>
  </r>
  <r>
    <d v="2016-11-25T00:00:00"/>
    <x v="85"/>
    <x v="30"/>
    <m/>
    <m/>
    <m/>
    <m/>
    <m/>
    <m/>
    <m/>
    <m/>
    <m/>
  </r>
  <r>
    <d v="2016-11-26T00:00:00"/>
    <x v="87"/>
    <x v="30"/>
    <m/>
    <m/>
    <m/>
    <m/>
    <m/>
    <m/>
    <m/>
    <m/>
    <m/>
  </r>
  <r>
    <d v="2016-11-27T00:00:00"/>
    <x v="88"/>
    <x v="30"/>
    <m/>
    <m/>
    <m/>
    <m/>
    <m/>
    <m/>
    <m/>
    <m/>
    <m/>
  </r>
  <r>
    <d v="2016-11-28T00:00:00"/>
    <x v="89"/>
    <x v="30"/>
    <m/>
    <m/>
    <m/>
    <m/>
    <m/>
    <m/>
    <m/>
    <m/>
    <m/>
  </r>
  <r>
    <d v="2016-11-29T00:00:00"/>
    <x v="90"/>
    <x v="30"/>
    <m/>
    <m/>
    <m/>
    <m/>
    <m/>
    <m/>
    <m/>
    <m/>
    <m/>
  </r>
  <r>
    <d v="2016-11-30T00:00:00"/>
    <x v="91"/>
    <x v="30"/>
    <m/>
    <m/>
    <m/>
    <m/>
    <m/>
    <m/>
    <m/>
    <m/>
    <m/>
  </r>
  <r>
    <d v="2017-07-31T00:00:00"/>
    <x v="109"/>
    <x v="31"/>
    <n v="35"/>
    <n v="0"/>
    <n v="2"/>
    <n v="5"/>
    <n v="29"/>
    <n v="2"/>
    <n v="422.5"/>
    <n v="123515"/>
    <n v="11903"/>
  </r>
  <r>
    <d v="2017-08-01T00:00:00"/>
    <x v="110"/>
    <x v="31"/>
    <n v="2"/>
    <n v="0"/>
    <n v="0"/>
    <n v="0"/>
    <n v="6"/>
    <n v="0"/>
    <n v="18"/>
    <n v="138.51"/>
    <n v="63.46"/>
  </r>
  <r>
    <d v="2017-08-02T00:00:00"/>
    <x v="111"/>
    <x v="31"/>
    <n v="0"/>
    <n v="0"/>
    <n v="0"/>
    <n v="0"/>
    <n v="3"/>
    <n v="0"/>
    <n v="8"/>
    <n v="107.65"/>
    <n v="49.32"/>
  </r>
  <r>
    <d v="2017-08-03T00:00:00"/>
    <x v="112"/>
    <x v="31"/>
    <n v="1"/>
    <n v="0"/>
    <n v="0"/>
    <n v="0"/>
    <n v="1"/>
    <n v="0"/>
    <n v="8"/>
    <n v="56.230000000000004"/>
    <n v="25.759999999999998"/>
  </r>
  <r>
    <d v="2017-08-04T00:00:00"/>
    <x v="113"/>
    <x v="31"/>
    <n v="0"/>
    <n v="0"/>
    <n v="0"/>
    <n v="0"/>
    <n v="2"/>
    <n v="0"/>
    <n v="13"/>
    <n v="58.28"/>
    <n v="26.700000000000003"/>
  </r>
  <r>
    <d v="2017-08-05T00:00:00"/>
    <x v="114"/>
    <x v="31"/>
    <n v="0"/>
    <n v="0"/>
    <n v="0"/>
    <n v="0"/>
    <n v="0"/>
    <n v="0"/>
    <n v="19"/>
    <n v="53.48"/>
    <n v="24.5"/>
  </r>
  <r>
    <d v="2017-08-06T00:00:00"/>
    <x v="115"/>
    <x v="31"/>
    <n v="2"/>
    <n v="0"/>
    <n v="0"/>
    <n v="0"/>
    <n v="6"/>
    <n v="0"/>
    <n v="33"/>
    <n v="51.43"/>
    <n v="23.560000000000002"/>
  </r>
  <r>
    <d v="2017-08-07T00:00:00"/>
    <x v="116"/>
    <x v="31"/>
    <n v="3"/>
    <n v="0"/>
    <n v="0"/>
    <n v="0"/>
    <n v="7"/>
    <n v="1"/>
    <n v="42"/>
    <n v="187.20000000000002"/>
    <n v="85.78"/>
  </r>
  <r>
    <d v="2017-08-08T00:00:00"/>
    <x v="117"/>
    <x v="31"/>
    <n v="4"/>
    <n v="0"/>
    <n v="0"/>
    <n v="1"/>
    <n v="7"/>
    <n v="0"/>
    <n v="23"/>
    <n v="313.36"/>
    <n v="143.57999999999998"/>
  </r>
  <r>
    <d v="2017-08-09T00:00:00"/>
    <x v="118"/>
    <x v="31"/>
    <n v="4"/>
    <n v="0"/>
    <n v="0"/>
    <n v="0"/>
    <n v="3"/>
    <n v="0"/>
    <n v="22"/>
    <n v="214.61999999999998"/>
    <n v="98.34"/>
  </r>
  <r>
    <d v="2017-08-10T00:00:00"/>
    <x v="119"/>
    <x v="31"/>
    <n v="9"/>
    <n v="1"/>
    <n v="0"/>
    <n v="0"/>
    <n v="3"/>
    <n v="0"/>
    <n v="21"/>
    <n v="146.74"/>
    <n v="67.240000000000009"/>
  </r>
  <r>
    <d v="2017-08-11T00:00:00"/>
    <x v="120"/>
    <x v="31"/>
    <n v="24"/>
    <n v="0"/>
    <n v="0"/>
    <n v="0"/>
    <n v="2"/>
    <n v="0"/>
    <n v="24"/>
    <n v="127.53999999999999"/>
    <n v="58.44"/>
  </r>
  <r>
    <d v="2017-08-12T00:00:00"/>
    <x v="121"/>
    <x v="31"/>
    <n v="20"/>
    <n v="2"/>
    <n v="0"/>
    <n v="0"/>
    <n v="9"/>
    <n v="0"/>
    <n v="23"/>
    <n v="100.79999999999998"/>
    <n v="46.18"/>
  </r>
  <r>
    <d v="2017-08-13T00:00:00"/>
    <x v="122"/>
    <x v="31"/>
    <n v="23"/>
    <n v="2"/>
    <n v="0"/>
    <n v="0"/>
    <n v="29"/>
    <n v="0"/>
    <n v="21"/>
    <n v="57.600000000000009"/>
    <n v="26.400000000000002"/>
  </r>
  <r>
    <d v="2017-08-14T00:00:00"/>
    <x v="92"/>
    <x v="31"/>
    <n v="28"/>
    <n v="1"/>
    <n v="0"/>
    <n v="1"/>
    <n v="56"/>
    <n v="0"/>
    <n v="24"/>
    <n v="27.43"/>
    <n v="12.559999999999999"/>
  </r>
  <r>
    <d v="2017-08-15T00:00:00"/>
    <x v="93"/>
    <x v="31"/>
    <n v="14"/>
    <n v="7"/>
    <n v="0"/>
    <n v="0"/>
    <n v="23"/>
    <n v="6"/>
    <n v="16"/>
    <n v="32.230000000000004"/>
    <n v="14.76"/>
  </r>
  <r>
    <d v="2017-08-16T00:00:00"/>
    <x v="94"/>
    <x v="31"/>
    <n v="52"/>
    <n v="2"/>
    <n v="0"/>
    <n v="0"/>
    <n v="35"/>
    <n v="2"/>
    <n v="28"/>
    <n v="71.31"/>
    <n v="32.68"/>
  </r>
  <r>
    <d v="2017-08-17T00:00:00"/>
    <x v="95"/>
    <x v="31"/>
    <n v="25"/>
    <n v="6"/>
    <n v="0"/>
    <n v="0"/>
    <n v="106"/>
    <n v="4"/>
    <n v="22"/>
    <n v="75.430000000000007"/>
    <n v="34.56"/>
  </r>
  <r>
    <d v="2017-08-18T00:00:00"/>
    <x v="96"/>
    <x v="31"/>
    <n v="33"/>
    <n v="16"/>
    <n v="0"/>
    <n v="0"/>
    <n v="77"/>
    <n v="6"/>
    <n v="18"/>
    <n v="56.230000000000004"/>
    <n v="25.759999999999998"/>
  </r>
  <r>
    <d v="2017-08-19T00:00:00"/>
    <x v="97"/>
    <x v="31"/>
    <n v="26"/>
    <n v="18"/>
    <n v="0"/>
    <n v="0"/>
    <n v="51"/>
    <n v="9"/>
    <n v="31"/>
    <n v="33.6"/>
    <n v="15.399999999999999"/>
  </r>
  <r>
    <d v="2017-08-20T00:00:00"/>
    <x v="98"/>
    <x v="31"/>
    <n v="58"/>
    <n v="25"/>
    <n v="0"/>
    <n v="0"/>
    <n v="84"/>
    <n v="10"/>
    <n v="31"/>
    <n v="52.11"/>
    <n v="23.88"/>
  </r>
  <r>
    <d v="2017-08-21T00:00:00"/>
    <x v="99"/>
    <x v="31"/>
    <n v="42"/>
    <n v="23"/>
    <n v="0"/>
    <n v="2"/>
    <n v="75"/>
    <n v="7"/>
    <n v="29"/>
    <n v="32.910000000000004"/>
    <n v="15.08"/>
  </r>
  <r>
    <d v="2017-08-22T00:00:00"/>
    <x v="100"/>
    <x v="31"/>
    <n v="41"/>
    <n v="16"/>
    <n v="0"/>
    <n v="0"/>
    <n v="63"/>
    <n v="12"/>
    <n v="30"/>
    <n v="35.659999999999997"/>
    <n v="16.34"/>
  </r>
  <r>
    <d v="2017-08-23T00:00:00"/>
    <x v="101"/>
    <x v="31"/>
    <n v="33"/>
    <n v="24"/>
    <n v="0"/>
    <n v="0"/>
    <n v="71"/>
    <n v="20"/>
    <n v="30"/>
    <n v="28.11"/>
    <n v="12.879999999999999"/>
  </r>
  <r>
    <d v="2017-08-24T00:00:00"/>
    <x v="102"/>
    <x v="31"/>
    <n v="46"/>
    <n v="47"/>
    <n v="0"/>
    <n v="0"/>
    <n v="72"/>
    <n v="33"/>
    <n v="21"/>
    <n v="34.299999999999997"/>
    <n v="15.719999999999999"/>
  </r>
  <r>
    <d v="2017-08-25T00:00:00"/>
    <x v="103"/>
    <x v="31"/>
    <n v="50"/>
    <n v="40"/>
    <n v="0"/>
    <n v="0"/>
    <n v="46"/>
    <n v="24"/>
    <n v="14"/>
    <n v="13.71"/>
    <n v="6.2799999999999994"/>
  </r>
  <r>
    <d v="2017-08-26T00:00:00"/>
    <x v="104"/>
    <x v="31"/>
    <n v="107"/>
    <n v="54"/>
    <n v="0"/>
    <n v="0"/>
    <n v="80"/>
    <n v="7"/>
    <n v="7"/>
    <n v="13.029999999999998"/>
    <n v="5.96"/>
  </r>
  <r>
    <d v="2017-08-27T00:00:00"/>
    <x v="105"/>
    <x v="31"/>
    <n v="137"/>
    <n v="70"/>
    <n v="0"/>
    <n v="0"/>
    <n v="205"/>
    <n v="55"/>
    <n v="24"/>
    <n v="15.770000000000001"/>
    <n v="7.2200000000000006"/>
  </r>
  <r>
    <d v="2017-08-28T00:00:00"/>
    <x v="106"/>
    <x v="31"/>
    <n v="89"/>
    <n v="47"/>
    <n v="0"/>
    <n v="0"/>
    <n v="174"/>
    <n v="67"/>
    <n v="18"/>
    <n v="18.509999999999998"/>
    <n v="8.48"/>
  </r>
  <r>
    <d v="2017-08-29T00:00:00"/>
    <x v="107"/>
    <x v="31"/>
    <n v="61"/>
    <n v="62"/>
    <n v="0"/>
    <n v="0"/>
    <n v="103"/>
    <n v="56"/>
    <n v="13"/>
    <n v="10.970000000000002"/>
    <n v="5.0200000000000005"/>
  </r>
  <r>
    <d v="2017-08-30T00:00:00"/>
    <x v="108"/>
    <x v="31"/>
    <n v="66"/>
    <n v="72"/>
    <n v="0"/>
    <n v="0"/>
    <n v="113"/>
    <n v="90"/>
    <n v="15"/>
    <n v="14.400000000000002"/>
    <n v="6.6000000000000005"/>
  </r>
  <r>
    <d v="2017-08-31T00:00:00"/>
    <x v="86"/>
    <x v="31"/>
    <n v="259"/>
    <n v="144"/>
    <n v="0"/>
    <n v="0"/>
    <n v="196"/>
    <n v="82"/>
    <n v="8"/>
    <n v="10.29"/>
    <n v="4.72"/>
  </r>
  <r>
    <d v="2017-09-01T00:00:00"/>
    <x v="80"/>
    <x v="31"/>
    <n v="349"/>
    <n v="76"/>
    <n v="0"/>
    <n v="0"/>
    <n v="398"/>
    <n v="115"/>
    <n v="14"/>
    <n v="13.029999999999998"/>
    <n v="5.96"/>
  </r>
  <r>
    <d v="2017-09-02T00:00:00"/>
    <x v="75"/>
    <x v="31"/>
    <n v="185"/>
    <n v="59"/>
    <n v="0"/>
    <n v="0"/>
    <n v="299"/>
    <n v="72"/>
    <n v="12"/>
    <n v="7.5399999999999991"/>
    <n v="3.46"/>
  </r>
  <r>
    <d v="2017-09-03T00:00:00"/>
    <x v="76"/>
    <x v="31"/>
    <n v="173"/>
    <n v="51"/>
    <n v="0"/>
    <n v="0"/>
    <n v="379"/>
    <n v="132"/>
    <n v="14"/>
    <n v="13.029999999999998"/>
    <n v="5.96"/>
  </r>
  <r>
    <d v="2017-09-04T00:00:00"/>
    <x v="77"/>
    <x v="31"/>
    <n v="46"/>
    <n v="32"/>
    <n v="0"/>
    <n v="0"/>
    <n v="285"/>
    <n v="92"/>
    <n v="13"/>
    <n v="8.91"/>
    <n v="4.08"/>
  </r>
  <r>
    <d v="2017-09-05T00:00:00"/>
    <x v="78"/>
    <x v="31"/>
    <n v="59"/>
    <n v="21"/>
    <n v="0"/>
    <n v="0"/>
    <n v="302"/>
    <n v="167"/>
    <n v="12"/>
    <n v="17.829999999999998"/>
    <n v="8.16"/>
  </r>
  <r>
    <d v="2017-09-06T00:00:00"/>
    <x v="79"/>
    <x v="31"/>
    <n v="15"/>
    <n v="24"/>
    <n v="0"/>
    <n v="0"/>
    <n v="137"/>
    <n v="77"/>
    <n v="9"/>
    <n v="13.71"/>
    <n v="6.2799999999999994"/>
  </r>
  <r>
    <d v="2017-09-07T00:00:00"/>
    <x v="71"/>
    <x v="31"/>
    <n v="56"/>
    <n v="47"/>
    <n v="0"/>
    <n v="0"/>
    <n v="114"/>
    <n v="125"/>
    <n v="8"/>
    <n v="10.29"/>
    <n v="4.72"/>
  </r>
  <r>
    <d v="2017-09-08T00:00:00"/>
    <x v="72"/>
    <x v="31"/>
    <n v="109"/>
    <n v="223"/>
    <n v="0"/>
    <n v="0"/>
    <n v="102"/>
    <n v="106"/>
    <n v="13"/>
    <n v="3.43"/>
    <n v="1.58"/>
  </r>
  <r>
    <d v="2017-09-09T00:00:00"/>
    <x v="73"/>
    <x v="31"/>
    <n v="237"/>
    <n v="204"/>
    <n v="0"/>
    <n v="1"/>
    <n v="299"/>
    <n v="169"/>
    <n v="5"/>
    <n v="0.69"/>
    <n v="0.32"/>
  </r>
  <r>
    <d v="2017-09-10T00:00:00"/>
    <x v="74"/>
    <x v="31"/>
    <n v="295"/>
    <n v="137"/>
    <n v="0"/>
    <n v="0"/>
    <n v="821"/>
    <n v="135"/>
    <n v="11"/>
    <n v="2.06"/>
    <n v="0.94000000000000006"/>
  </r>
  <r>
    <d v="2017-09-11T00:00:00"/>
    <x v="68"/>
    <x v="31"/>
    <n v="455"/>
    <n v="224"/>
    <n v="0"/>
    <n v="0"/>
    <n v="954"/>
    <n v="285"/>
    <n v="4"/>
    <n v="4.1099999999999994"/>
    <n v="1.8800000000000001"/>
  </r>
  <r>
    <d v="2017-09-12T00:00:00"/>
    <x v="69"/>
    <x v="31"/>
    <n v="603"/>
    <n v="281"/>
    <n v="0"/>
    <n v="0"/>
    <n v="803"/>
    <n v="260"/>
    <n v="11"/>
    <n v="3.43"/>
    <n v="1.58"/>
  </r>
  <r>
    <d v="2017-09-13T00:00:00"/>
    <x v="70"/>
    <x v="31"/>
    <n v="837"/>
    <n v="444"/>
    <n v="0"/>
    <n v="6"/>
    <n v="447"/>
    <n v="162"/>
    <n v="0"/>
    <n v="4.1099999999999994"/>
    <n v="1.8800000000000001"/>
  </r>
  <r>
    <d v="2017-09-14T00:00:00"/>
    <x v="67"/>
    <x v="31"/>
    <n v="892"/>
    <n v="272"/>
    <n v="0"/>
    <n v="0"/>
    <n v="714"/>
    <n v="250"/>
    <n v="16"/>
    <n v="0"/>
    <n v="0"/>
  </r>
  <r>
    <d v="2017-09-15T00:00:00"/>
    <x v="63"/>
    <x v="31"/>
    <n v="872"/>
    <n v="357"/>
    <n v="0"/>
    <n v="0"/>
    <n v="691"/>
    <n v="205"/>
    <n v="5"/>
    <n v="3.43"/>
    <n v="1.58"/>
  </r>
  <r>
    <d v="2017-09-16T00:00:00"/>
    <x v="64"/>
    <x v="31"/>
    <n v="810"/>
    <n v="286"/>
    <n v="0"/>
    <n v="0"/>
    <n v="497"/>
    <n v="207"/>
    <n v="1"/>
    <n v="0.69"/>
    <n v="0.32"/>
  </r>
  <r>
    <d v="2017-09-17T00:00:00"/>
    <x v="65"/>
    <x v="31"/>
    <n v="641"/>
    <n v="208"/>
    <n v="0"/>
    <n v="1"/>
    <n v="563"/>
    <n v="251"/>
    <n v="3"/>
    <n v="1.3699999999999999"/>
    <n v="0.62"/>
  </r>
  <r>
    <d v="2017-09-18T00:00:00"/>
    <x v="0"/>
    <x v="31"/>
    <n v="931"/>
    <n v="267"/>
    <n v="0"/>
    <n v="2"/>
    <n v="620"/>
    <n v="192"/>
    <n v="2"/>
    <n v="0.69"/>
    <n v="0.32"/>
  </r>
  <r>
    <d v="2017-09-19T00:00:00"/>
    <x v="1"/>
    <x v="31"/>
    <n v="832"/>
    <n v="241"/>
    <n v="0"/>
    <n v="0"/>
    <n v="708"/>
    <n v="235"/>
    <n v="3"/>
    <n v="4.1099999999999994"/>
    <n v="1.8800000000000001"/>
  </r>
  <r>
    <d v="2017-09-20T00:00:00"/>
    <x v="2"/>
    <x v="31"/>
    <n v="906"/>
    <n v="219"/>
    <n v="0"/>
    <n v="1"/>
    <n v="743"/>
    <n v="344"/>
    <n v="5"/>
    <n v="3.43"/>
    <n v="1.58"/>
  </r>
  <r>
    <d v="2017-09-21T00:00:00"/>
    <x v="3"/>
    <x v="31"/>
    <n v="919"/>
    <n v="200"/>
    <n v="0"/>
    <n v="1"/>
    <n v="776"/>
    <n v="338"/>
    <n v="7"/>
    <n v="2.06"/>
    <n v="0.94000000000000006"/>
  </r>
  <r>
    <d v="2017-09-22T00:00:00"/>
    <x v="4"/>
    <x v="31"/>
    <n v="875"/>
    <n v="160"/>
    <n v="1"/>
    <n v="0"/>
    <n v="473"/>
    <n v="212"/>
    <n v="7"/>
    <n v="0"/>
    <n v="0"/>
  </r>
  <r>
    <d v="2017-09-23T00:00:00"/>
    <x v="5"/>
    <x v="31"/>
    <n v="889"/>
    <n v="182"/>
    <n v="1"/>
    <n v="0"/>
    <n v="574"/>
    <n v="211"/>
    <n v="4"/>
    <n v="0.69"/>
    <n v="0.32"/>
  </r>
  <r>
    <d v="2017-09-24T00:00:00"/>
    <x v="6"/>
    <x v="31"/>
    <n v="784"/>
    <n v="174"/>
    <n v="1"/>
    <n v="0"/>
    <n v="574"/>
    <n v="239"/>
    <n v="2"/>
    <n v="2.06"/>
    <n v="0.94000000000000006"/>
  </r>
  <r>
    <d v="2017-09-25T00:00:00"/>
    <x v="7"/>
    <x v="31"/>
    <n v="696"/>
    <n v="129"/>
    <n v="0"/>
    <n v="0"/>
    <n v="543"/>
    <n v="199"/>
    <n v="2"/>
    <n v="0"/>
    <n v="0"/>
  </r>
  <r>
    <d v="2017-09-26T00:00:00"/>
    <x v="8"/>
    <x v="31"/>
    <n v="565"/>
    <n v="93"/>
    <n v="4"/>
    <n v="0"/>
    <n v="521"/>
    <n v="208"/>
    <n v="8"/>
    <n v="0"/>
    <n v="0"/>
  </r>
  <r>
    <d v="2017-09-27T00:00:00"/>
    <x v="9"/>
    <x v="31"/>
    <n v="499"/>
    <n v="73"/>
    <n v="0"/>
    <n v="0"/>
    <n v="634"/>
    <n v="197"/>
    <n v="2"/>
    <n v="0"/>
    <n v="0"/>
  </r>
  <r>
    <d v="2017-09-28T00:00:00"/>
    <x v="10"/>
    <x v="31"/>
    <n v="295"/>
    <n v="65"/>
    <n v="1"/>
    <n v="1"/>
    <n v="428"/>
    <n v="179"/>
    <n v="4"/>
    <n v="1.3699999999999999"/>
    <n v="0.62"/>
  </r>
  <r>
    <d v="2017-09-29T00:00:00"/>
    <x v="11"/>
    <x v="31"/>
    <n v="293"/>
    <n v="62"/>
    <n v="0"/>
    <n v="0"/>
    <n v="462"/>
    <n v="135"/>
    <n v="4"/>
    <n v="0.69"/>
    <n v="0.32"/>
  </r>
  <r>
    <d v="2017-09-30T00:00:00"/>
    <x v="12"/>
    <x v="31"/>
    <n v="404"/>
    <n v="36"/>
    <n v="2"/>
    <n v="0"/>
    <n v="597"/>
    <n v="89"/>
    <n v="2"/>
    <n v="0.69"/>
    <n v="0.32"/>
  </r>
  <r>
    <d v="2017-10-01T00:00:00"/>
    <x v="13"/>
    <x v="31"/>
    <n v="194"/>
    <n v="46"/>
    <n v="0"/>
    <n v="0"/>
    <n v="843"/>
    <n v="133"/>
    <n v="2"/>
    <n v="0"/>
    <n v="0"/>
  </r>
  <r>
    <d v="2017-10-02T00:00:00"/>
    <x v="14"/>
    <x v="31"/>
    <n v="195"/>
    <n v="30"/>
    <n v="0"/>
    <n v="1"/>
    <n v="831"/>
    <n v="147"/>
    <n v="6"/>
    <n v="0"/>
    <n v="0"/>
  </r>
  <r>
    <d v="2017-10-03T00:00:00"/>
    <x v="15"/>
    <x v="31"/>
    <n v="148"/>
    <n v="24"/>
    <n v="0"/>
    <n v="2"/>
    <n v="886"/>
    <n v="158"/>
    <n v="0"/>
    <n v="0"/>
    <n v="0"/>
  </r>
  <r>
    <d v="2017-10-04T00:00:00"/>
    <x v="16"/>
    <x v="31"/>
    <n v="149"/>
    <n v="31"/>
    <n v="1"/>
    <n v="0"/>
    <n v="678"/>
    <n v="131"/>
    <n v="2"/>
    <n v="0.69"/>
    <n v="0.32"/>
  </r>
  <r>
    <d v="2017-10-05T00:00:00"/>
    <x v="17"/>
    <x v="31"/>
    <n v="299"/>
    <n v="35"/>
    <n v="0"/>
    <n v="0"/>
    <n v="601"/>
    <n v="123"/>
    <n v="8"/>
    <n v="0.69"/>
    <n v="0.32"/>
  </r>
  <r>
    <d v="2017-10-06T00:00:00"/>
    <x v="18"/>
    <x v="31"/>
    <n v="181"/>
    <n v="26"/>
    <n v="0"/>
    <n v="0"/>
    <n v="745"/>
    <n v="141"/>
    <n v="0"/>
    <n v="0"/>
    <n v="0"/>
  </r>
  <r>
    <d v="2017-10-07T00:00:00"/>
    <x v="19"/>
    <x v="31"/>
    <n v="185"/>
    <n v="20"/>
    <n v="0"/>
    <n v="0"/>
    <n v="806"/>
    <n v="77"/>
    <n v="1"/>
    <n v="0"/>
    <n v="0"/>
  </r>
  <r>
    <d v="2017-10-08T00:00:00"/>
    <x v="20"/>
    <x v="31"/>
    <n v="130"/>
    <n v="5"/>
    <n v="0"/>
    <n v="2"/>
    <n v="761"/>
    <n v="47"/>
    <n v="2"/>
    <n v="0.69"/>
    <n v="0.32"/>
  </r>
  <r>
    <d v="2017-10-09T00:00:00"/>
    <x v="21"/>
    <x v="31"/>
    <n v="196"/>
    <n v="38"/>
    <n v="0"/>
    <n v="0"/>
    <n v="868"/>
    <n v="121"/>
    <n v="0"/>
    <n v="1.3699999999999999"/>
    <n v="0.62"/>
  </r>
  <r>
    <d v="2017-10-10T00:00:00"/>
    <x v="22"/>
    <x v="31"/>
    <n v="68"/>
    <n v="22"/>
    <n v="0"/>
    <n v="2"/>
    <n v="941"/>
    <n v="162"/>
    <n v="5"/>
    <n v="0.69"/>
    <n v="0.32"/>
  </r>
  <r>
    <d v="2017-10-11T00:00:00"/>
    <x v="23"/>
    <x v="31"/>
    <n v="157"/>
    <n v="41"/>
    <n v="0"/>
    <n v="1"/>
    <n v="947"/>
    <n v="136"/>
    <n v="3"/>
    <n v="0"/>
    <n v="0"/>
  </r>
  <r>
    <d v="2017-10-12T00:00:00"/>
    <x v="24"/>
    <x v="31"/>
    <n v="119"/>
    <n v="22"/>
    <n v="0"/>
    <n v="0"/>
    <n v="1071"/>
    <n v="151"/>
    <n v="2"/>
    <n v="0"/>
    <n v="0"/>
  </r>
  <r>
    <d v="2017-10-13T00:00:00"/>
    <x v="25"/>
    <x v="31"/>
    <n v="112.74"/>
    <n v="22.16"/>
    <n v="0"/>
    <n v="0.33"/>
    <n v="1040.43"/>
    <n v="150.34"/>
    <n v="3.84"/>
    <n v="0"/>
    <n v="0"/>
  </r>
  <r>
    <d v="2017-10-14T00:00:00"/>
    <x v="26"/>
    <x v="31"/>
    <n v="106.51"/>
    <n v="22.34"/>
    <n v="0"/>
    <n v="0.67"/>
    <n v="1009.82"/>
    <n v="149.66"/>
    <n v="5.66"/>
    <n v="0.69"/>
    <n v="0.32"/>
  </r>
  <r>
    <d v="2017-10-15T00:00:00"/>
    <x v="27"/>
    <x v="31"/>
    <n v="100.25"/>
    <n v="22.5"/>
    <n v="0"/>
    <n v="1"/>
    <n v="979.25"/>
    <n v="149"/>
    <n v="7.5"/>
    <n v="0.69"/>
    <n v="0.32"/>
  </r>
  <r>
    <d v="2017-10-16T00:00:00"/>
    <x v="28"/>
    <x v="31"/>
    <n v="36"/>
    <n v="6"/>
    <n v="0"/>
    <n v="0"/>
    <n v="1088"/>
    <n v="136"/>
    <n v="4"/>
    <n v="0"/>
    <n v="0"/>
  </r>
  <r>
    <d v="2017-10-17T00:00:00"/>
    <x v="29"/>
    <x v="31"/>
    <n v="383"/>
    <n v="48"/>
    <n v="0"/>
    <n v="1"/>
    <n v="1473"/>
    <n v="306"/>
    <n v="1"/>
    <n v="4.8"/>
    <n v="2.2000000000000002"/>
  </r>
  <r>
    <d v="2017-10-18T00:00:00"/>
    <x v="30"/>
    <x v="31"/>
    <n v="304"/>
    <n v="27"/>
    <n v="0"/>
    <n v="1"/>
    <n v="765"/>
    <n v="109"/>
    <n v="3"/>
    <n v="0.69"/>
    <n v="0.32"/>
  </r>
  <r>
    <d v="2017-10-19T00:00:00"/>
    <x v="31"/>
    <x v="31"/>
    <n v="184"/>
    <n v="12"/>
    <n v="0"/>
    <n v="0"/>
    <n v="813"/>
    <n v="44"/>
    <n v="8"/>
    <n v="0"/>
    <n v="0"/>
  </r>
  <r>
    <d v="2017-10-20T00:00:00"/>
    <x v="32"/>
    <x v="31"/>
    <n v="195"/>
    <n v="17"/>
    <n v="0"/>
    <n v="1"/>
    <n v="725"/>
    <n v="70"/>
    <n v="16"/>
    <n v="0"/>
    <n v="0"/>
  </r>
  <r>
    <d v="2017-10-21T00:00:00"/>
    <x v="33"/>
    <x v="31"/>
    <n v="99"/>
    <n v="3"/>
    <n v="0"/>
    <n v="3"/>
    <n v="1677"/>
    <n v="161"/>
    <n v="12"/>
    <n v="0"/>
    <n v="0"/>
  </r>
  <r>
    <d v="2017-10-22T00:00:00"/>
    <x v="34"/>
    <x v="31"/>
    <n v="113"/>
    <n v="9"/>
    <n v="0"/>
    <n v="0"/>
    <n v="857"/>
    <n v="82"/>
    <n v="8"/>
    <n v="0.69"/>
    <n v="0.32"/>
  </r>
  <r>
    <d v="2017-10-23T00:00:00"/>
    <x v="35"/>
    <x v="31"/>
    <n v="84"/>
    <n v="6"/>
    <n v="0"/>
    <n v="0"/>
    <n v="468"/>
    <n v="26"/>
    <n v="10"/>
    <n v="0"/>
    <n v="0"/>
  </r>
  <r>
    <d v="2017-10-24T00:00:00"/>
    <x v="36"/>
    <x v="31"/>
    <n v="103"/>
    <n v="11"/>
    <n v="0"/>
    <n v="0"/>
    <n v="629"/>
    <n v="57"/>
    <n v="11"/>
    <n v="1.3699999999999999"/>
    <n v="0.62"/>
  </r>
  <r>
    <d v="2017-10-25T00:00:00"/>
    <x v="37"/>
    <x v="31"/>
    <n v="34"/>
    <n v="2"/>
    <n v="0"/>
    <n v="0"/>
    <n v="369"/>
    <n v="48"/>
    <n v="7"/>
    <n v="0"/>
    <n v="0"/>
  </r>
  <r>
    <d v="2017-10-26T00:00:00"/>
    <x v="38"/>
    <x v="31"/>
    <n v="41"/>
    <n v="10"/>
    <n v="0"/>
    <n v="0"/>
    <n v="339"/>
    <n v="31"/>
    <n v="16"/>
    <n v="1.3699999999999999"/>
    <n v="0.62"/>
  </r>
  <r>
    <d v="2017-10-27T00:00:00"/>
    <x v="39"/>
    <x v="31"/>
    <n v="31"/>
    <n v="4"/>
    <n v="0"/>
    <n v="0"/>
    <n v="286"/>
    <n v="27"/>
    <n v="8"/>
    <n v="0"/>
    <n v="0"/>
  </r>
  <r>
    <d v="2017-10-28T00:00:00"/>
    <x v="40"/>
    <x v="31"/>
    <n v="23"/>
    <n v="6"/>
    <n v="0"/>
    <n v="0"/>
    <n v="282"/>
    <n v="38"/>
    <n v="10"/>
    <n v="0"/>
    <n v="0"/>
  </r>
  <r>
    <d v="2017-10-29T00:00:00"/>
    <x v="41"/>
    <x v="31"/>
    <n v="30"/>
    <n v="1"/>
    <n v="0"/>
    <n v="0"/>
    <n v="268"/>
    <n v="34"/>
    <n v="6"/>
    <n v="0"/>
    <n v="0"/>
  </r>
  <r>
    <d v="2017-10-30T00:00:00"/>
    <x v="42"/>
    <x v="31"/>
    <n v="14"/>
    <n v="0"/>
    <n v="0"/>
    <n v="0"/>
    <n v="95"/>
    <n v="27"/>
    <n v="1"/>
    <n v="0"/>
    <n v="0"/>
  </r>
  <r>
    <d v="2017-10-31T00:00:00"/>
    <x v="43"/>
    <x v="31"/>
    <n v="8"/>
    <n v="0"/>
    <n v="0"/>
    <n v="0"/>
    <n v="35"/>
    <n v="9.5"/>
    <n v="0"/>
    <n v="0"/>
    <n v="0"/>
  </r>
  <r>
    <d v="2017-11-01T00:00:00"/>
    <x v="44"/>
    <x v="31"/>
    <n v="125"/>
    <n v="4"/>
    <n v="0"/>
    <n v="0"/>
    <n v="575"/>
    <n v="98"/>
    <n v="8"/>
    <n v="0"/>
    <n v="0"/>
  </r>
  <r>
    <d v="2017-11-02T00:00:00"/>
    <x v="45"/>
    <x v="31"/>
    <n v="5"/>
    <n v="0"/>
    <n v="0"/>
    <n v="0"/>
    <n v="35"/>
    <n v="13"/>
    <n v="2"/>
    <n v="0"/>
    <n v="0"/>
  </r>
  <r>
    <d v="2017-11-03T00:00:00"/>
    <x v="46"/>
    <x v="31"/>
    <n v="9"/>
    <n v="0"/>
    <n v="0"/>
    <n v="0"/>
    <n v="8"/>
    <n v="0"/>
    <n v="0"/>
    <n v="0"/>
    <n v="0"/>
  </r>
  <r>
    <d v="2017-11-04T00:00:00"/>
    <x v="47"/>
    <x v="31"/>
    <n v="9.5299999999999994"/>
    <n v="1.54"/>
    <n v="0"/>
    <n v="0"/>
    <n v="38.69"/>
    <n v="6.65"/>
    <n v="2.65"/>
    <n v="0"/>
    <n v="0"/>
  </r>
  <r>
    <d v="2017-11-05T00:00:00"/>
    <x v="48"/>
    <x v="31"/>
    <n v="10.08"/>
    <n v="3.09"/>
    <n v="0"/>
    <n v="0"/>
    <n v="69.430000000000007"/>
    <n v="13.35"/>
    <n v="5.35"/>
    <n v="0"/>
    <n v="0"/>
  </r>
  <r>
    <d v="2017-11-06T00:00:00"/>
    <x v="49"/>
    <x v="31"/>
    <n v="10.64"/>
    <n v="4.62"/>
    <n v="0"/>
    <n v="0"/>
    <n v="100.13"/>
    <n v="20"/>
    <n v="8"/>
    <n v="0"/>
    <n v="0"/>
  </r>
  <r>
    <d v="2017-11-07T00:00:00"/>
    <x v="50"/>
    <x v="31"/>
    <n v="12.45"/>
    <n v="7.95"/>
    <n v="0"/>
    <n v="0"/>
    <n v="84.45"/>
    <n v="16"/>
    <n v="9.4"/>
    <n v="0"/>
    <n v="0"/>
  </r>
  <r>
    <d v="2017-11-08T00:00:00"/>
    <x v="51"/>
    <x v="31"/>
    <n v="14.26"/>
    <n v="11.28"/>
    <n v="0"/>
    <n v="0"/>
    <n v="68.77"/>
    <n v="12"/>
    <n v="10.8"/>
    <n v="0.69"/>
    <n v="0.32"/>
  </r>
  <r>
    <d v="2017-11-09T00:00:00"/>
    <x v="52"/>
    <x v="31"/>
    <n v="16.100000000000001"/>
    <n v="14.6"/>
    <n v="0"/>
    <n v="0"/>
    <n v="53.1"/>
    <n v="8"/>
    <n v="12.2"/>
    <n v="0.69"/>
    <n v="0.32"/>
  </r>
  <r>
    <d v="2017-11-10T00:00:00"/>
    <x v="53"/>
    <x v="31"/>
    <n v="17.940000000000001"/>
    <n v="17.920000000000002"/>
    <n v="0"/>
    <n v="0"/>
    <n v="37.43"/>
    <n v="4"/>
    <n v="13.6"/>
    <n v="0.69"/>
    <n v="0.32"/>
  </r>
  <r>
    <d v="2017-11-11T00:00:00"/>
    <x v="54"/>
    <x v="31"/>
    <n v="16"/>
    <n v="10"/>
    <n v="0"/>
    <n v="0"/>
    <n v="20"/>
    <n v="0"/>
    <n v="15"/>
    <n v="1.3699999999999999"/>
    <n v="0.62"/>
  </r>
  <r>
    <d v="2017-11-12T00:00:00"/>
    <x v="55"/>
    <x v="31"/>
    <n v="86.5"/>
    <n v="5"/>
    <n v="0"/>
    <n v="0"/>
    <n v="11"/>
    <n v="6"/>
    <n v="8.5"/>
    <n v="0"/>
    <n v="0"/>
  </r>
  <r>
    <d v="2017-11-13T00:00:00"/>
    <x v="56"/>
    <x v="31"/>
    <n v="4"/>
    <n v="0"/>
    <n v="0"/>
    <n v="0"/>
    <n v="1"/>
    <n v="0"/>
    <n v="0"/>
    <n v="0"/>
    <n v="0"/>
  </r>
  <r>
    <d v="2017-11-14T00:00:00"/>
    <x v="57"/>
    <x v="31"/>
    <m/>
    <m/>
    <m/>
    <m/>
    <m/>
    <m/>
    <m/>
    <m/>
    <m/>
  </r>
  <r>
    <d v="2017-11-15T00:00:00"/>
    <x v="58"/>
    <x v="31"/>
    <m/>
    <m/>
    <m/>
    <m/>
    <m/>
    <m/>
    <m/>
    <m/>
    <m/>
  </r>
  <r>
    <d v="2017-11-16T00:00:00"/>
    <x v="59"/>
    <x v="31"/>
    <m/>
    <m/>
    <m/>
    <m/>
    <m/>
    <m/>
    <m/>
    <m/>
    <m/>
  </r>
  <r>
    <d v="2017-11-17T00:00:00"/>
    <x v="60"/>
    <x v="31"/>
    <m/>
    <m/>
    <m/>
    <m/>
    <m/>
    <m/>
    <m/>
    <m/>
    <m/>
  </r>
  <r>
    <d v="2017-11-18T00:00:00"/>
    <x v="61"/>
    <x v="31"/>
    <m/>
    <m/>
    <m/>
    <m/>
    <m/>
    <m/>
    <m/>
    <m/>
    <m/>
  </r>
  <r>
    <d v="2017-11-19T00:00:00"/>
    <x v="62"/>
    <x v="31"/>
    <m/>
    <m/>
    <m/>
    <m/>
    <m/>
    <m/>
    <m/>
    <m/>
    <m/>
  </r>
  <r>
    <d v="2017-11-20T00:00:00"/>
    <x v="66"/>
    <x v="31"/>
    <m/>
    <m/>
    <m/>
    <m/>
    <m/>
    <m/>
    <m/>
    <m/>
    <m/>
  </r>
  <r>
    <d v="2017-11-21T00:00:00"/>
    <x v="81"/>
    <x v="31"/>
    <m/>
    <m/>
    <m/>
    <m/>
    <m/>
    <m/>
    <m/>
    <m/>
    <m/>
  </r>
  <r>
    <d v="2017-11-22T00:00:00"/>
    <x v="82"/>
    <x v="31"/>
    <m/>
    <m/>
    <m/>
    <m/>
    <m/>
    <m/>
    <m/>
    <m/>
    <m/>
  </r>
  <r>
    <d v="2017-11-23T00:00:00"/>
    <x v="83"/>
    <x v="31"/>
    <m/>
    <m/>
    <m/>
    <m/>
    <m/>
    <m/>
    <m/>
    <m/>
    <m/>
  </r>
  <r>
    <d v="2017-11-24T00:00:00"/>
    <x v="84"/>
    <x v="31"/>
    <m/>
    <m/>
    <m/>
    <m/>
    <m/>
    <m/>
    <m/>
    <m/>
    <m/>
  </r>
  <r>
    <d v="2017-11-25T00:00:00"/>
    <x v="85"/>
    <x v="31"/>
    <m/>
    <m/>
    <m/>
    <m/>
    <m/>
    <m/>
    <m/>
    <m/>
    <m/>
  </r>
  <r>
    <d v="2017-11-26T00:00:00"/>
    <x v="87"/>
    <x v="31"/>
    <m/>
    <m/>
    <m/>
    <m/>
    <m/>
    <m/>
    <m/>
    <m/>
    <m/>
  </r>
  <r>
    <d v="2017-11-27T00:00:00"/>
    <x v="88"/>
    <x v="31"/>
    <m/>
    <m/>
    <m/>
    <m/>
    <m/>
    <m/>
    <m/>
    <m/>
    <m/>
  </r>
  <r>
    <d v="2017-11-28T00:00:00"/>
    <x v="89"/>
    <x v="31"/>
    <m/>
    <m/>
    <m/>
    <m/>
    <m/>
    <m/>
    <m/>
    <m/>
    <m/>
  </r>
  <r>
    <d v="2017-11-29T00:00:00"/>
    <x v="90"/>
    <x v="31"/>
    <m/>
    <m/>
    <m/>
    <m/>
    <m/>
    <m/>
    <m/>
    <m/>
    <m/>
  </r>
  <r>
    <d v="2017-11-30T00:00:00"/>
    <x v="91"/>
    <x v="31"/>
    <m/>
    <m/>
    <m/>
    <m/>
    <m/>
    <m/>
    <m/>
    <m/>
    <m/>
  </r>
  <r>
    <d v="2018-07-31T00:00:00"/>
    <x v="109"/>
    <x v="32"/>
    <n v="22"/>
    <n v="2"/>
    <n v="0"/>
    <n v="0"/>
    <n v="12"/>
    <n v="0"/>
    <n v="1728"/>
    <n v="35024"/>
    <n v="2060"/>
  </r>
  <r>
    <d v="2018-08-01T00:00:00"/>
    <x v="110"/>
    <x v="32"/>
    <n v="1"/>
    <n v="0"/>
    <n v="0"/>
    <n v="0"/>
    <n v="0"/>
    <n v="0"/>
    <n v="28"/>
    <n v="58.970000000000006"/>
    <n v="6.0200000000000005"/>
  </r>
  <r>
    <d v="2018-08-02T00:00:00"/>
    <x v="111"/>
    <x v="32"/>
    <n v="9"/>
    <n v="4"/>
    <n v="0"/>
    <n v="0"/>
    <n v="2"/>
    <n v="0"/>
    <n v="72"/>
    <n v="91.65"/>
    <n v="9.3500000000000014"/>
  </r>
  <r>
    <d v="2018-08-03T00:00:00"/>
    <x v="112"/>
    <x v="32"/>
    <n v="3"/>
    <n v="1"/>
    <n v="0"/>
    <n v="0"/>
    <n v="3"/>
    <n v="0"/>
    <n v="42"/>
    <n v="46.28"/>
    <n v="4.72"/>
  </r>
  <r>
    <d v="2018-08-04T00:00:00"/>
    <x v="113"/>
    <x v="32"/>
    <n v="4"/>
    <n v="1"/>
    <n v="0"/>
    <n v="0"/>
    <n v="8"/>
    <n v="0"/>
    <n v="28"/>
    <n v="35.380000000000003"/>
    <n v="3.6100000000000003"/>
  </r>
  <r>
    <d v="2018-08-05T00:00:00"/>
    <x v="114"/>
    <x v="32"/>
    <n v="15"/>
    <n v="0"/>
    <n v="0"/>
    <n v="0"/>
    <n v="10"/>
    <n v="0"/>
    <n v="33"/>
    <n v="73.5"/>
    <n v="7.5"/>
  </r>
  <r>
    <d v="2018-08-06T00:00:00"/>
    <x v="115"/>
    <x v="32"/>
    <n v="11"/>
    <n v="0"/>
    <n v="0"/>
    <n v="0"/>
    <n v="1"/>
    <n v="0"/>
    <n v="28"/>
    <n v="41.74"/>
    <n v="4.26"/>
  </r>
  <r>
    <d v="2018-08-07T00:00:00"/>
    <x v="116"/>
    <x v="32"/>
    <n v="5"/>
    <n v="0"/>
    <n v="0"/>
    <n v="1"/>
    <n v="1"/>
    <n v="0"/>
    <n v="16"/>
    <n v="21.77"/>
    <n v="2.2200000000000002"/>
  </r>
  <r>
    <d v="2018-08-08T00:00:00"/>
    <x v="117"/>
    <x v="32"/>
    <n v="1"/>
    <n v="0"/>
    <n v="0"/>
    <n v="0"/>
    <n v="0"/>
    <n v="0"/>
    <n v="14"/>
    <n v="12.7"/>
    <n v="1.3"/>
  </r>
  <r>
    <d v="2018-08-09T00:00:00"/>
    <x v="118"/>
    <x v="32"/>
    <n v="4"/>
    <n v="0"/>
    <n v="0"/>
    <n v="0"/>
    <n v="0"/>
    <n v="0"/>
    <n v="14"/>
    <n v="32.67"/>
    <n v="3.34"/>
  </r>
  <r>
    <d v="2018-08-10T00:00:00"/>
    <x v="119"/>
    <x v="32"/>
    <n v="1"/>
    <n v="0"/>
    <n v="0"/>
    <n v="0"/>
    <n v="2"/>
    <n v="0"/>
    <n v="9"/>
    <n v="9.9799999999999986"/>
    <n v="1.02"/>
  </r>
  <r>
    <d v="2018-08-11T00:00:00"/>
    <x v="120"/>
    <x v="32"/>
    <n v="1"/>
    <n v="0"/>
    <n v="0"/>
    <n v="0"/>
    <n v="0"/>
    <n v="0"/>
    <n v="9"/>
    <n v="17.240000000000002"/>
    <n v="1.7599999999999998"/>
  </r>
  <r>
    <d v="2018-08-12T00:00:00"/>
    <x v="121"/>
    <x v="32"/>
    <n v="13"/>
    <n v="1"/>
    <n v="0"/>
    <n v="0"/>
    <n v="5"/>
    <n v="0"/>
    <n v="20"/>
    <n v="17.240000000000002"/>
    <n v="1.7599999999999998"/>
  </r>
  <r>
    <d v="2018-08-13T00:00:00"/>
    <x v="122"/>
    <x v="32"/>
    <n v="18"/>
    <n v="1"/>
    <n v="0"/>
    <n v="0"/>
    <n v="8"/>
    <n v="0"/>
    <n v="24"/>
    <n v="19.959999999999997"/>
    <n v="2.04"/>
  </r>
  <r>
    <d v="2018-08-14T00:00:00"/>
    <x v="92"/>
    <x v="32"/>
    <n v="13"/>
    <n v="1"/>
    <n v="0"/>
    <n v="0"/>
    <n v="20"/>
    <n v="0"/>
    <n v="9"/>
    <n v="12.7"/>
    <n v="1.3"/>
  </r>
  <r>
    <d v="2018-08-15T00:00:00"/>
    <x v="93"/>
    <x v="32"/>
    <n v="27"/>
    <n v="0"/>
    <n v="0"/>
    <n v="0"/>
    <n v="16"/>
    <n v="0"/>
    <n v="18"/>
    <n v="19.060000000000002"/>
    <n v="1.9500000000000002"/>
  </r>
  <r>
    <d v="2018-08-16T00:00:00"/>
    <x v="94"/>
    <x v="32"/>
    <n v="18"/>
    <n v="5"/>
    <n v="0"/>
    <n v="0"/>
    <n v="14"/>
    <n v="1"/>
    <n v="11"/>
    <n v="11.790000000000001"/>
    <n v="1.2"/>
  </r>
  <r>
    <d v="2018-08-17T00:00:00"/>
    <x v="95"/>
    <x v="32"/>
    <n v="47"/>
    <n v="17"/>
    <n v="0"/>
    <n v="0"/>
    <n v="29"/>
    <n v="3"/>
    <n v="17"/>
    <n v="14.520000000000001"/>
    <n v="1.49"/>
  </r>
  <r>
    <d v="2018-08-18T00:00:00"/>
    <x v="96"/>
    <x v="32"/>
    <n v="57"/>
    <n v="5"/>
    <n v="0"/>
    <n v="0"/>
    <n v="33"/>
    <n v="2"/>
    <n v="27"/>
    <n v="34.470000000000006"/>
    <n v="3.5199999999999996"/>
  </r>
  <r>
    <d v="2018-08-19T00:00:00"/>
    <x v="97"/>
    <x v="32"/>
    <n v="51"/>
    <n v="10"/>
    <n v="0"/>
    <n v="0"/>
    <n v="19"/>
    <n v="0"/>
    <n v="27"/>
    <n v="34.470000000000006"/>
    <n v="3.5199999999999996"/>
  </r>
  <r>
    <d v="2018-08-20T00:00:00"/>
    <x v="98"/>
    <x v="32"/>
    <n v="24"/>
    <n v="4"/>
    <n v="0"/>
    <n v="0"/>
    <n v="6"/>
    <n v="0"/>
    <n v="17"/>
    <n v="18.14"/>
    <n v="1.85"/>
  </r>
  <r>
    <d v="2018-08-21T00:00:00"/>
    <x v="99"/>
    <x v="32"/>
    <n v="38"/>
    <n v="24"/>
    <n v="0"/>
    <n v="0"/>
    <n v="10"/>
    <n v="2"/>
    <n v="18"/>
    <n v="14.520000000000001"/>
    <n v="1.49"/>
  </r>
  <r>
    <d v="2018-08-22T00:00:00"/>
    <x v="100"/>
    <x v="32"/>
    <n v="144"/>
    <n v="8"/>
    <n v="0"/>
    <n v="0"/>
    <n v="74"/>
    <n v="5"/>
    <n v="42"/>
    <n v="60.8"/>
    <n v="6.2"/>
  </r>
  <r>
    <d v="2018-08-23T00:00:00"/>
    <x v="101"/>
    <x v="32"/>
    <n v="89"/>
    <n v="27"/>
    <n v="0"/>
    <n v="0"/>
    <n v="119"/>
    <n v="12"/>
    <n v="26"/>
    <n v="36.29"/>
    <n v="3.7"/>
  </r>
  <r>
    <d v="2018-08-24T00:00:00"/>
    <x v="102"/>
    <x v="32"/>
    <n v="189"/>
    <n v="28"/>
    <n v="0"/>
    <n v="0"/>
    <n v="64"/>
    <n v="2"/>
    <n v="50"/>
    <n v="32.67"/>
    <n v="3.34"/>
  </r>
  <r>
    <d v="2018-08-25T00:00:00"/>
    <x v="103"/>
    <x v="32"/>
    <n v="198"/>
    <n v="32"/>
    <n v="0"/>
    <n v="0"/>
    <n v="64"/>
    <n v="3"/>
    <n v="60"/>
    <n v="27.23"/>
    <n v="2.7800000000000002"/>
  </r>
  <r>
    <d v="2018-08-26T00:00:00"/>
    <x v="104"/>
    <x v="32"/>
    <n v="457"/>
    <n v="40"/>
    <n v="0"/>
    <n v="0"/>
    <n v="73"/>
    <n v="9"/>
    <n v="45"/>
    <n v="32.67"/>
    <n v="3.34"/>
  </r>
  <r>
    <d v="2018-08-27T00:00:00"/>
    <x v="105"/>
    <x v="32"/>
    <n v="215"/>
    <n v="43"/>
    <n v="0"/>
    <n v="0"/>
    <n v="52"/>
    <n v="3"/>
    <n v="26"/>
    <n v="28.119999999999997"/>
    <n v="2.8699999999999997"/>
  </r>
  <r>
    <d v="2018-08-28T00:00:00"/>
    <x v="106"/>
    <x v="32"/>
    <n v="360"/>
    <n v="51"/>
    <n v="0"/>
    <n v="0"/>
    <n v="170"/>
    <n v="12"/>
    <n v="28"/>
    <n v="61.7"/>
    <n v="6.3"/>
  </r>
  <r>
    <d v="2018-08-29T00:00:00"/>
    <x v="107"/>
    <x v="32"/>
    <n v="373"/>
    <n v="80"/>
    <n v="0"/>
    <n v="0"/>
    <n v="257"/>
    <n v="11"/>
    <n v="54"/>
    <n v="112.51"/>
    <n v="11.48"/>
  </r>
  <r>
    <d v="2018-08-30T00:00:00"/>
    <x v="108"/>
    <x v="32"/>
    <n v="603"/>
    <n v="96"/>
    <n v="0"/>
    <n v="0"/>
    <n v="362"/>
    <n v="23"/>
    <n v="36"/>
    <n v="46.28"/>
    <n v="4.72"/>
  </r>
  <r>
    <d v="2018-08-31T00:00:00"/>
    <x v="86"/>
    <x v="32"/>
    <n v="259"/>
    <n v="48"/>
    <n v="0"/>
    <n v="0"/>
    <n v="455"/>
    <n v="5"/>
    <n v="13"/>
    <n v="34.470000000000006"/>
    <n v="3.5199999999999996"/>
  </r>
  <r>
    <d v="2018-09-01T00:00:00"/>
    <x v="80"/>
    <x v="32"/>
    <n v="260"/>
    <n v="67"/>
    <n v="0"/>
    <n v="0"/>
    <n v="326"/>
    <n v="6"/>
    <n v="5"/>
    <n v="20.880000000000003"/>
    <n v="2.13"/>
  </r>
  <r>
    <d v="2018-09-02T00:00:00"/>
    <x v="75"/>
    <x v="32"/>
    <n v="385"/>
    <n v="70"/>
    <n v="0"/>
    <n v="0"/>
    <n v="488"/>
    <n v="15"/>
    <n v="24"/>
    <n v="18.14"/>
    <n v="1.85"/>
  </r>
  <r>
    <d v="2018-09-03T00:00:00"/>
    <x v="76"/>
    <x v="32"/>
    <n v="435"/>
    <n v="82"/>
    <n v="0"/>
    <n v="0"/>
    <n v="496"/>
    <n v="8"/>
    <n v="17"/>
    <n v="36.29"/>
    <n v="3.7"/>
  </r>
  <r>
    <d v="2018-09-04T00:00:00"/>
    <x v="77"/>
    <x v="32"/>
    <n v="453"/>
    <n v="74"/>
    <n v="0"/>
    <n v="0"/>
    <n v="523"/>
    <n v="16"/>
    <n v="16"/>
    <n v="30.86"/>
    <n v="3.15"/>
  </r>
  <r>
    <d v="2018-09-05T00:00:00"/>
    <x v="78"/>
    <x v="32"/>
    <n v="329"/>
    <n v="54"/>
    <n v="0"/>
    <n v="1"/>
    <n v="464"/>
    <n v="9"/>
    <n v="6"/>
    <n v="24.5"/>
    <n v="2.5"/>
  </r>
  <r>
    <d v="2018-09-06T00:00:00"/>
    <x v="79"/>
    <x v="32"/>
    <n v="389"/>
    <n v="78"/>
    <n v="0"/>
    <n v="0"/>
    <n v="499"/>
    <n v="19"/>
    <n v="9"/>
    <n v="27.23"/>
    <n v="2.7800000000000002"/>
  </r>
  <r>
    <d v="2018-09-07T00:00:00"/>
    <x v="71"/>
    <x v="32"/>
    <n v="437"/>
    <n v="88"/>
    <n v="0"/>
    <n v="1"/>
    <n v="412"/>
    <n v="13"/>
    <n v="9"/>
    <n v="16.329999999999998"/>
    <n v="1.6600000000000001"/>
  </r>
  <r>
    <d v="2018-09-08T00:00:00"/>
    <x v="72"/>
    <x v="32"/>
    <n v="765"/>
    <n v="92"/>
    <n v="0"/>
    <n v="0"/>
    <n v="538"/>
    <n v="11"/>
    <n v="21"/>
    <n v="10.89"/>
    <n v="1.1100000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1">
  <r>
    <d v="1986-09-18T00:00:00"/>
    <x v="0"/>
    <x v="0"/>
    <n v="35"/>
    <m/>
    <m/>
    <m/>
    <n v="94"/>
    <m/>
    <n v="5"/>
    <n v="149"/>
    <m/>
    <n v="183"/>
    <m/>
    <m/>
  </r>
  <r>
    <d v="1986-09-19T00:00:00"/>
    <x v="1"/>
    <x v="0"/>
    <n v="448"/>
    <m/>
    <m/>
    <m/>
    <n v="197"/>
    <m/>
    <n v="13"/>
    <n v="342"/>
    <m/>
    <n v="799"/>
    <m/>
    <m/>
  </r>
  <r>
    <d v="1986-09-20T00:00:00"/>
    <x v="2"/>
    <x v="0"/>
    <n v="7"/>
    <m/>
    <m/>
    <m/>
    <n v="438"/>
    <m/>
    <n v="34"/>
    <n v="457"/>
    <m/>
    <n v="54"/>
    <m/>
    <m/>
  </r>
  <r>
    <d v="1986-09-21T00:00:00"/>
    <x v="3"/>
    <x v="0"/>
    <n v="836"/>
    <m/>
    <m/>
    <m/>
    <n v="634"/>
    <m/>
    <n v="26"/>
    <n v="1469"/>
    <m/>
    <n v="1339"/>
    <m/>
    <m/>
  </r>
  <r>
    <d v="1986-09-22T00:00:00"/>
    <x v="4"/>
    <x v="0"/>
    <n v="2103"/>
    <m/>
    <m/>
    <m/>
    <n v="1336"/>
    <m/>
    <n v="22"/>
    <n v="4947"/>
    <m/>
    <n v="1888"/>
    <m/>
    <m/>
  </r>
  <r>
    <d v="1986-09-23T00:00:00"/>
    <x v="5"/>
    <x v="0"/>
    <n v="504"/>
    <m/>
    <m/>
    <m/>
    <n v="1307"/>
    <m/>
    <n v="12"/>
    <n v="3979"/>
    <m/>
    <n v="977"/>
    <m/>
    <m/>
  </r>
  <r>
    <d v="1986-09-24T00:00:00"/>
    <x v="6"/>
    <x v="0"/>
    <n v="188"/>
    <m/>
    <m/>
    <m/>
    <n v="298"/>
    <m/>
    <n v="0"/>
    <n v="1282"/>
    <m/>
    <n v="489"/>
    <m/>
    <m/>
  </r>
  <r>
    <d v="1986-09-25T00:00:00"/>
    <x v="7"/>
    <x v="0"/>
    <n v="1273"/>
    <m/>
    <m/>
    <m/>
    <n v="568"/>
    <m/>
    <n v="20"/>
    <n v="3000"/>
    <m/>
    <n v="285"/>
    <m/>
    <m/>
  </r>
  <r>
    <d v="1986-09-26T00:00:00"/>
    <x v="8"/>
    <x v="0"/>
    <n v="1033"/>
    <m/>
    <m/>
    <m/>
    <n v="493"/>
    <m/>
    <n v="6"/>
    <n v="2137"/>
    <m/>
    <n v="140"/>
    <m/>
    <m/>
  </r>
  <r>
    <d v="1986-09-27T00:00:00"/>
    <x v="9"/>
    <x v="0"/>
    <n v="12"/>
    <m/>
    <m/>
    <m/>
    <n v="86"/>
    <m/>
    <n v="0"/>
    <n v="285"/>
    <m/>
    <n v="28"/>
    <m/>
    <m/>
  </r>
  <r>
    <d v="1986-09-28T00:00:00"/>
    <x v="10"/>
    <x v="0"/>
    <n v="302"/>
    <m/>
    <m/>
    <m/>
    <n v="272"/>
    <m/>
    <n v="3"/>
    <n v="1501"/>
    <m/>
    <n v="1577"/>
    <m/>
    <m/>
  </r>
  <r>
    <d v="1986-09-29T00:00:00"/>
    <x v="11"/>
    <x v="0"/>
    <n v="1442"/>
    <m/>
    <m/>
    <m/>
    <n v="677"/>
    <m/>
    <n v="3"/>
    <n v="1014"/>
    <m/>
    <n v="559"/>
    <m/>
    <m/>
  </r>
  <r>
    <d v="1986-09-30T00:00:00"/>
    <x v="12"/>
    <x v="0"/>
    <n v="830"/>
    <m/>
    <m/>
    <m/>
    <n v="643"/>
    <m/>
    <n v="4"/>
    <n v="791"/>
    <m/>
    <n v="622"/>
    <m/>
    <m/>
  </r>
  <r>
    <d v="1986-10-01T00:00:00"/>
    <x v="13"/>
    <x v="0"/>
    <n v="1816"/>
    <m/>
    <m/>
    <m/>
    <n v="561"/>
    <m/>
    <n v="1"/>
    <n v="934"/>
    <m/>
    <n v="1085"/>
    <m/>
    <m/>
  </r>
  <r>
    <d v="1986-10-02T00:00:00"/>
    <x v="14"/>
    <x v="0"/>
    <n v="1514"/>
    <m/>
    <m/>
    <m/>
    <n v="682"/>
    <m/>
    <n v="2"/>
    <n v="1443"/>
    <m/>
    <n v="439"/>
    <m/>
    <m/>
  </r>
  <r>
    <d v="1986-10-03T00:00:00"/>
    <x v="15"/>
    <x v="0"/>
    <n v="1754"/>
    <m/>
    <m/>
    <m/>
    <n v="596"/>
    <m/>
    <n v="8"/>
    <n v="894"/>
    <m/>
    <n v="407"/>
    <m/>
    <m/>
  </r>
  <r>
    <d v="1986-10-04T00:00:00"/>
    <x v="16"/>
    <x v="0"/>
    <n v="2363"/>
    <m/>
    <m/>
    <m/>
    <n v="1203"/>
    <m/>
    <n v="0"/>
    <n v="1214"/>
    <m/>
    <n v="332"/>
    <m/>
    <m/>
  </r>
  <r>
    <d v="1986-10-05T00:00:00"/>
    <x v="17"/>
    <x v="0"/>
    <n v="1831"/>
    <m/>
    <m/>
    <m/>
    <n v="1722"/>
    <m/>
    <n v="14"/>
    <n v="854"/>
    <m/>
    <n v="250"/>
    <m/>
    <m/>
  </r>
  <r>
    <d v="1986-10-06T00:00:00"/>
    <x v="18"/>
    <x v="0"/>
    <n v="955"/>
    <m/>
    <m/>
    <m/>
    <n v="1014"/>
    <m/>
    <n v="1"/>
    <n v="972"/>
    <m/>
    <n v="474"/>
    <m/>
    <m/>
  </r>
  <r>
    <d v="1986-10-07T00:00:00"/>
    <x v="19"/>
    <x v="0"/>
    <n v="804"/>
    <m/>
    <m/>
    <m/>
    <n v="1796"/>
    <m/>
    <n v="14"/>
    <n v="577"/>
    <m/>
    <n v="123"/>
    <m/>
    <m/>
  </r>
  <r>
    <d v="1986-10-08T00:00:00"/>
    <x v="20"/>
    <x v="0"/>
    <n v="607"/>
    <m/>
    <m/>
    <m/>
    <n v="2448"/>
    <m/>
    <n v="6"/>
    <n v="471"/>
    <m/>
    <n v="353"/>
    <m/>
    <m/>
  </r>
  <r>
    <d v="1986-10-09T00:00:00"/>
    <x v="21"/>
    <x v="0"/>
    <n v="489"/>
    <m/>
    <m/>
    <m/>
    <n v="2268"/>
    <m/>
    <n v="3"/>
    <n v="912"/>
    <m/>
    <n v="105"/>
    <m/>
    <m/>
  </r>
  <r>
    <d v="1986-10-10T00:00:00"/>
    <x v="22"/>
    <x v="0"/>
    <n v="368"/>
    <m/>
    <m/>
    <m/>
    <n v="1394"/>
    <m/>
    <n v="12"/>
    <n v="232"/>
    <m/>
    <n v="52"/>
    <m/>
    <m/>
  </r>
  <r>
    <d v="1986-10-11T00:00:00"/>
    <x v="23"/>
    <x v="0"/>
    <n v="265"/>
    <m/>
    <m/>
    <m/>
    <n v="928"/>
    <m/>
    <n v="2"/>
    <n v="404"/>
    <m/>
    <n v="127"/>
    <m/>
    <m/>
  </r>
  <r>
    <d v="1986-10-12T00:00:00"/>
    <x v="24"/>
    <x v="0"/>
    <n v="248"/>
    <m/>
    <m/>
    <m/>
    <n v="892"/>
    <m/>
    <n v="1"/>
    <n v="243"/>
    <m/>
    <n v="119"/>
    <m/>
    <m/>
  </r>
  <r>
    <d v="1986-10-13T00:00:00"/>
    <x v="25"/>
    <x v="0"/>
    <n v="202"/>
    <m/>
    <m/>
    <m/>
    <n v="841"/>
    <m/>
    <n v="2"/>
    <n v="116"/>
    <m/>
    <n v="77"/>
    <m/>
    <m/>
  </r>
  <r>
    <d v="1986-10-14T00:00:00"/>
    <x v="26"/>
    <x v="0"/>
    <n v="290"/>
    <m/>
    <m/>
    <m/>
    <n v="928"/>
    <m/>
    <n v="3"/>
    <n v="274"/>
    <m/>
    <n v="233"/>
    <m/>
    <m/>
  </r>
  <r>
    <d v="1986-10-15T00:00:00"/>
    <x v="27"/>
    <x v="0"/>
    <n v="750"/>
    <m/>
    <m/>
    <m/>
    <n v="1371"/>
    <m/>
    <n v="2"/>
    <n v="278"/>
    <m/>
    <n v="106"/>
    <m/>
    <m/>
  </r>
  <r>
    <d v="1986-10-16T00:00:00"/>
    <x v="28"/>
    <x v="0"/>
    <n v="236"/>
    <m/>
    <m/>
    <m/>
    <n v="1798"/>
    <m/>
    <n v="4"/>
    <n v="153"/>
    <m/>
    <n v="169"/>
    <m/>
    <m/>
  </r>
  <r>
    <d v="1986-10-17T00:00:00"/>
    <x v="29"/>
    <x v="0"/>
    <n v="145"/>
    <m/>
    <m/>
    <m/>
    <n v="650"/>
    <m/>
    <n v="0"/>
    <n v="78"/>
    <m/>
    <n v="183"/>
    <m/>
    <m/>
  </r>
  <r>
    <d v="1986-10-18T00:00:00"/>
    <x v="30"/>
    <x v="0"/>
    <n v="232"/>
    <m/>
    <m/>
    <m/>
    <n v="1375"/>
    <m/>
    <n v="7"/>
    <n v="136"/>
    <m/>
    <n v="46"/>
    <m/>
    <m/>
  </r>
  <r>
    <d v="1986-10-19T00:00:00"/>
    <x v="31"/>
    <x v="0"/>
    <n v="91"/>
    <m/>
    <m/>
    <m/>
    <n v="422"/>
    <m/>
    <n v="0"/>
    <n v="31"/>
    <m/>
    <n v="26"/>
    <m/>
    <m/>
  </r>
  <r>
    <d v="1986-10-20T00:00:00"/>
    <x v="32"/>
    <x v="0"/>
    <n v="199"/>
    <m/>
    <m/>
    <m/>
    <n v="1048"/>
    <m/>
    <n v="6"/>
    <n v="90"/>
    <m/>
    <n v="68"/>
    <m/>
    <m/>
  </r>
  <r>
    <d v="1986-10-21T00:00:00"/>
    <x v="33"/>
    <x v="0"/>
    <n v="187"/>
    <m/>
    <m/>
    <m/>
    <n v="630"/>
    <m/>
    <n v="5"/>
    <n v="173"/>
    <m/>
    <n v="46"/>
    <m/>
    <m/>
  </r>
  <r>
    <d v="1986-10-22T00:00:00"/>
    <x v="34"/>
    <x v="0"/>
    <n v="321"/>
    <m/>
    <m/>
    <m/>
    <n v="701"/>
    <m/>
    <n v="3"/>
    <n v="180"/>
    <m/>
    <n v="75"/>
    <m/>
    <m/>
  </r>
  <r>
    <d v="1986-10-23T00:00:00"/>
    <x v="35"/>
    <x v="0"/>
    <n v="452"/>
    <m/>
    <m/>
    <m/>
    <n v="1136"/>
    <m/>
    <n v="17"/>
    <n v="154"/>
    <m/>
    <n v="71"/>
    <m/>
    <m/>
  </r>
  <r>
    <d v="1986-10-24T00:00:00"/>
    <x v="36"/>
    <x v="0"/>
    <n v="223"/>
    <m/>
    <m/>
    <m/>
    <n v="481"/>
    <m/>
    <n v="15"/>
    <n v="150"/>
    <m/>
    <n v="35"/>
    <m/>
    <m/>
  </r>
  <r>
    <d v="1986-10-25T00:00:00"/>
    <x v="37"/>
    <x v="0"/>
    <n v="146"/>
    <m/>
    <m/>
    <m/>
    <n v="261"/>
    <m/>
    <n v="0"/>
    <n v="123"/>
    <m/>
    <n v="146"/>
    <m/>
    <m/>
  </r>
  <r>
    <d v="1986-10-26T00:00:00"/>
    <x v="38"/>
    <x v="0"/>
    <n v="47"/>
    <m/>
    <m/>
    <m/>
    <n v="104"/>
    <m/>
    <n v="1"/>
    <n v="36"/>
    <m/>
    <n v="64"/>
    <m/>
    <m/>
  </r>
  <r>
    <d v="1986-10-27T00:00:00"/>
    <x v="39"/>
    <x v="0"/>
    <n v="494"/>
    <m/>
    <m/>
    <m/>
    <n v="289"/>
    <m/>
    <n v="42"/>
    <n v="146"/>
    <m/>
    <n v="52"/>
    <m/>
    <m/>
  </r>
  <r>
    <d v="1986-10-28T00:00:00"/>
    <x v="40"/>
    <x v="0"/>
    <n v="0"/>
    <m/>
    <m/>
    <m/>
    <n v="0"/>
    <m/>
    <n v="0"/>
    <n v="0"/>
    <m/>
    <n v="0"/>
    <m/>
    <m/>
  </r>
  <r>
    <d v="1986-10-29T00:00:00"/>
    <x v="41"/>
    <x v="0"/>
    <n v="116"/>
    <m/>
    <m/>
    <m/>
    <n v="75"/>
    <m/>
    <n v="48"/>
    <n v="84"/>
    <m/>
    <n v="105"/>
    <m/>
    <m/>
  </r>
  <r>
    <d v="1986-10-30T00:00:00"/>
    <x v="42"/>
    <x v="0"/>
    <n v="136"/>
    <m/>
    <m/>
    <m/>
    <n v="10"/>
    <m/>
    <n v="27"/>
    <n v="246"/>
    <m/>
    <n v="218"/>
    <m/>
    <m/>
  </r>
  <r>
    <d v="1986-10-31T00:00:00"/>
    <x v="43"/>
    <x v="0"/>
    <n v="326"/>
    <m/>
    <m/>
    <m/>
    <n v="5"/>
    <m/>
    <n v="2"/>
    <n v="318"/>
    <m/>
    <n v="38"/>
    <m/>
    <m/>
  </r>
  <r>
    <d v="1986-11-01T00:00:00"/>
    <x v="44"/>
    <x v="0"/>
    <n v="130"/>
    <m/>
    <m/>
    <m/>
    <n v="1"/>
    <m/>
    <n v="51"/>
    <n v="66"/>
    <m/>
    <n v="127"/>
    <m/>
    <m/>
  </r>
  <r>
    <d v="1986-11-02T00:00:00"/>
    <x v="45"/>
    <x v="0"/>
    <n v="74"/>
    <m/>
    <m/>
    <m/>
    <n v="5"/>
    <m/>
    <n v="30"/>
    <n v="16"/>
    <m/>
    <n v="21"/>
    <m/>
    <m/>
  </r>
  <r>
    <d v="1986-11-03T00:00:00"/>
    <x v="46"/>
    <x v="0"/>
    <n v="65"/>
    <m/>
    <m/>
    <m/>
    <n v="31"/>
    <m/>
    <n v="40"/>
    <n v="23"/>
    <m/>
    <n v="27"/>
    <m/>
    <m/>
  </r>
  <r>
    <d v="1986-11-04T00:00:00"/>
    <x v="47"/>
    <x v="0"/>
    <n v="75"/>
    <m/>
    <m/>
    <m/>
    <n v="44"/>
    <m/>
    <n v="31"/>
    <n v="20"/>
    <m/>
    <n v="7"/>
    <m/>
    <m/>
  </r>
  <r>
    <d v="1986-11-05T00:00:00"/>
    <x v="48"/>
    <x v="0"/>
    <n v="63"/>
    <m/>
    <m/>
    <m/>
    <n v="33"/>
    <m/>
    <n v="10"/>
    <n v="13"/>
    <m/>
    <n v="8"/>
    <m/>
    <m/>
  </r>
  <r>
    <d v="1986-11-06T00:00:00"/>
    <x v="49"/>
    <x v="0"/>
    <n v="77"/>
    <m/>
    <m/>
    <m/>
    <n v="14"/>
    <m/>
    <n v="1"/>
    <n v="24"/>
    <m/>
    <n v="4"/>
    <m/>
    <m/>
  </r>
  <r>
    <d v="1986-11-07T00:00:00"/>
    <x v="50"/>
    <x v="0"/>
    <n v="22"/>
    <m/>
    <m/>
    <m/>
    <n v="1"/>
    <m/>
    <n v="2"/>
    <n v="6"/>
    <m/>
    <n v="7"/>
    <m/>
    <m/>
  </r>
  <r>
    <d v="1986-11-08T00:00:00"/>
    <x v="51"/>
    <x v="0"/>
    <n v="0"/>
    <m/>
    <m/>
    <m/>
    <n v="0"/>
    <m/>
    <n v="0"/>
    <n v="0"/>
    <m/>
    <n v="0"/>
    <m/>
    <m/>
  </r>
  <r>
    <d v="1986-11-09T00:00:00"/>
    <x v="52"/>
    <x v="0"/>
    <n v="69"/>
    <m/>
    <m/>
    <m/>
    <n v="320"/>
    <m/>
    <n v="0"/>
    <n v="38"/>
    <m/>
    <n v="97"/>
    <m/>
    <m/>
  </r>
  <r>
    <d v="1987-09-28T00:00:00"/>
    <x v="10"/>
    <x v="1"/>
    <n v="1152"/>
    <m/>
    <m/>
    <m/>
    <n v="293"/>
    <m/>
    <n v="0"/>
    <n v="1556"/>
    <m/>
    <n v="152"/>
    <m/>
    <m/>
  </r>
  <r>
    <d v="1987-09-29T00:00:00"/>
    <x v="11"/>
    <x v="1"/>
    <n v="1701"/>
    <m/>
    <m/>
    <m/>
    <n v="371"/>
    <m/>
    <n v="0"/>
    <n v="1846"/>
    <m/>
    <n v="209"/>
    <m/>
    <m/>
  </r>
  <r>
    <d v="1987-09-30T00:00:00"/>
    <x v="12"/>
    <x v="1"/>
    <n v="1042"/>
    <m/>
    <m/>
    <m/>
    <n v="453"/>
    <m/>
    <n v="0"/>
    <n v="1284"/>
    <m/>
    <n v="129"/>
    <m/>
    <m/>
  </r>
  <r>
    <d v="1987-10-01T00:00:00"/>
    <x v="13"/>
    <x v="1"/>
    <n v="1484"/>
    <m/>
    <m/>
    <m/>
    <n v="569"/>
    <m/>
    <n v="0"/>
    <n v="1073"/>
    <m/>
    <n v="67"/>
    <m/>
    <m/>
  </r>
  <r>
    <d v="1987-10-02T00:00:00"/>
    <x v="14"/>
    <x v="1"/>
    <n v="1985"/>
    <m/>
    <m/>
    <m/>
    <n v="785"/>
    <m/>
    <n v="0"/>
    <n v="1185"/>
    <m/>
    <n v="77"/>
    <m/>
    <m/>
  </r>
  <r>
    <d v="1987-10-03T00:00:00"/>
    <x v="15"/>
    <x v="1"/>
    <n v="1507"/>
    <m/>
    <m/>
    <m/>
    <n v="861"/>
    <m/>
    <n v="9"/>
    <n v="1544"/>
    <m/>
    <n v="166"/>
    <m/>
    <m/>
  </r>
  <r>
    <d v="1987-10-04T00:00:00"/>
    <x v="16"/>
    <x v="1"/>
    <n v="1423"/>
    <m/>
    <m/>
    <m/>
    <n v="1052"/>
    <m/>
    <n v="0"/>
    <n v="3256"/>
    <m/>
    <n v="178"/>
    <m/>
    <m/>
  </r>
  <r>
    <d v="1987-10-05T00:00:00"/>
    <x v="17"/>
    <x v="1"/>
    <n v="1233"/>
    <m/>
    <m/>
    <m/>
    <n v="869"/>
    <m/>
    <n v="0"/>
    <n v="3772"/>
    <m/>
    <n v="221"/>
    <m/>
    <m/>
  </r>
  <r>
    <d v="1987-10-06T00:00:00"/>
    <x v="18"/>
    <x v="1"/>
    <n v="820"/>
    <m/>
    <m/>
    <m/>
    <n v="702"/>
    <m/>
    <n v="0"/>
    <n v="2644"/>
    <m/>
    <n v="50"/>
    <m/>
    <m/>
  </r>
  <r>
    <d v="1987-10-07T00:00:00"/>
    <x v="19"/>
    <x v="1"/>
    <n v="445"/>
    <m/>
    <m/>
    <m/>
    <n v="1004"/>
    <m/>
    <n v="0"/>
    <n v="1438"/>
    <m/>
    <n v="96"/>
    <m/>
    <m/>
  </r>
  <r>
    <d v="1987-10-08T00:00:00"/>
    <x v="20"/>
    <x v="1"/>
    <n v="484"/>
    <m/>
    <m/>
    <m/>
    <n v="2030"/>
    <m/>
    <n v="2"/>
    <n v="1411"/>
    <m/>
    <n v="32"/>
    <m/>
    <m/>
  </r>
  <r>
    <d v="1987-10-09T00:00:00"/>
    <x v="21"/>
    <x v="1"/>
    <n v="463"/>
    <m/>
    <m/>
    <m/>
    <n v="5407"/>
    <m/>
    <n v="6"/>
    <n v="921"/>
    <m/>
    <n v="57"/>
    <m/>
    <m/>
  </r>
  <r>
    <d v="1987-10-10T00:00:00"/>
    <x v="22"/>
    <x v="1"/>
    <n v="423"/>
    <m/>
    <m/>
    <m/>
    <n v="7780"/>
    <m/>
    <n v="2"/>
    <n v="929"/>
    <m/>
    <n v="197"/>
    <m/>
    <m/>
  </r>
  <r>
    <d v="1987-10-11T00:00:00"/>
    <x v="23"/>
    <x v="1"/>
    <n v="319"/>
    <m/>
    <m/>
    <m/>
    <n v="4238"/>
    <m/>
    <n v="1"/>
    <n v="855"/>
    <m/>
    <n v="54"/>
    <m/>
    <m/>
  </r>
  <r>
    <d v="1987-10-12T00:00:00"/>
    <x v="24"/>
    <x v="1"/>
    <n v="285"/>
    <m/>
    <m/>
    <m/>
    <n v="4293"/>
    <m/>
    <n v="0"/>
    <n v="831"/>
    <m/>
    <n v="120"/>
    <m/>
    <m/>
  </r>
  <r>
    <d v="1987-10-13T00:00:00"/>
    <x v="25"/>
    <x v="1"/>
    <n v="89"/>
    <m/>
    <m/>
    <m/>
    <n v="2032"/>
    <m/>
    <n v="0"/>
    <n v="397"/>
    <m/>
    <n v="48"/>
    <m/>
    <m/>
  </r>
  <r>
    <d v="1987-10-14T00:00:00"/>
    <x v="26"/>
    <x v="1"/>
    <n v="119"/>
    <m/>
    <m/>
    <m/>
    <n v="2958"/>
    <m/>
    <n v="5"/>
    <n v="447"/>
    <m/>
    <n v="19"/>
    <m/>
    <m/>
  </r>
  <r>
    <d v="1987-10-15T00:00:00"/>
    <x v="27"/>
    <x v="1"/>
    <n v="144"/>
    <m/>
    <m/>
    <m/>
    <n v="2222"/>
    <m/>
    <n v="0"/>
    <n v="367"/>
    <m/>
    <n v="21"/>
    <m/>
    <m/>
  </r>
  <r>
    <d v="1987-10-16T00:00:00"/>
    <x v="28"/>
    <x v="1"/>
    <n v="109"/>
    <m/>
    <m/>
    <m/>
    <n v="1963"/>
    <m/>
    <n v="2"/>
    <n v="531"/>
    <m/>
    <n v="95"/>
    <m/>
    <m/>
  </r>
  <r>
    <d v="1987-10-17T00:00:00"/>
    <x v="29"/>
    <x v="1"/>
    <n v="268"/>
    <m/>
    <m/>
    <m/>
    <n v="2989"/>
    <m/>
    <n v="5"/>
    <n v="1384"/>
    <m/>
    <n v="30"/>
    <m/>
    <m/>
  </r>
  <r>
    <d v="1987-10-18T00:00:00"/>
    <x v="30"/>
    <x v="1"/>
    <n v="159"/>
    <m/>
    <m/>
    <m/>
    <n v="1720"/>
    <m/>
    <n v="11"/>
    <n v="654"/>
    <m/>
    <n v="49"/>
    <m/>
    <m/>
  </r>
  <r>
    <d v="1987-10-19T00:00:00"/>
    <x v="31"/>
    <x v="1"/>
    <n v="27"/>
    <m/>
    <m/>
    <m/>
    <n v="1066"/>
    <m/>
    <n v="2"/>
    <n v="451"/>
    <m/>
    <n v="2"/>
    <m/>
    <m/>
  </r>
  <r>
    <d v="1987-10-20T00:00:00"/>
    <x v="32"/>
    <x v="1"/>
    <n v="61"/>
    <m/>
    <m/>
    <m/>
    <n v="521"/>
    <m/>
    <n v="22"/>
    <n v="562"/>
    <m/>
    <n v="14"/>
    <m/>
    <m/>
  </r>
  <r>
    <d v="1987-10-21T00:00:00"/>
    <x v="33"/>
    <x v="1"/>
    <n v="26"/>
    <m/>
    <m/>
    <m/>
    <n v="1118"/>
    <m/>
    <n v="6"/>
    <n v="486"/>
    <m/>
    <n v="2"/>
    <m/>
    <m/>
  </r>
  <r>
    <d v="1987-10-22T00:00:00"/>
    <x v="34"/>
    <x v="1"/>
    <n v="89"/>
    <m/>
    <m/>
    <m/>
    <n v="1153"/>
    <m/>
    <n v="12"/>
    <n v="713"/>
    <m/>
    <n v="26"/>
    <m/>
    <m/>
  </r>
  <r>
    <d v="1987-10-23T00:00:00"/>
    <x v="35"/>
    <x v="1"/>
    <n v="21"/>
    <m/>
    <m/>
    <m/>
    <n v="883"/>
    <m/>
    <n v="4"/>
    <n v="543"/>
    <m/>
    <n v="30"/>
    <m/>
    <m/>
  </r>
  <r>
    <d v="1987-10-24T00:00:00"/>
    <x v="36"/>
    <x v="1"/>
    <n v="92"/>
    <m/>
    <m/>
    <m/>
    <n v="735"/>
    <m/>
    <n v="9"/>
    <n v="841"/>
    <m/>
    <n v="15"/>
    <m/>
    <m/>
  </r>
  <r>
    <d v="1987-10-25T00:00:00"/>
    <x v="37"/>
    <x v="1"/>
    <n v="99"/>
    <m/>
    <m/>
    <m/>
    <n v="670"/>
    <m/>
    <n v="24"/>
    <n v="1063"/>
    <m/>
    <n v="7"/>
    <m/>
    <m/>
  </r>
  <r>
    <d v="1987-10-26T00:00:00"/>
    <x v="38"/>
    <x v="1"/>
    <n v="55"/>
    <m/>
    <m/>
    <m/>
    <n v="413"/>
    <m/>
    <n v="0"/>
    <n v="1404"/>
    <m/>
    <n v="6"/>
    <m/>
    <m/>
  </r>
  <r>
    <d v="1987-10-27T00:00:00"/>
    <x v="39"/>
    <x v="1"/>
    <n v="94"/>
    <m/>
    <m/>
    <m/>
    <n v="573"/>
    <m/>
    <n v="11"/>
    <n v="3369"/>
    <m/>
    <n v="24"/>
    <m/>
    <m/>
  </r>
  <r>
    <d v="1987-10-28T00:00:00"/>
    <x v="40"/>
    <x v="1"/>
    <n v="45"/>
    <m/>
    <m/>
    <m/>
    <n v="288"/>
    <m/>
    <n v="1"/>
    <n v="2921"/>
    <m/>
    <n v="10"/>
    <m/>
    <m/>
  </r>
  <r>
    <d v="1987-10-29T00:00:00"/>
    <x v="41"/>
    <x v="1"/>
    <n v="75"/>
    <m/>
    <m/>
    <m/>
    <n v="299"/>
    <m/>
    <n v="6"/>
    <n v="3194"/>
    <m/>
    <n v="3"/>
    <m/>
    <m/>
  </r>
  <r>
    <d v="1987-10-30T00:00:00"/>
    <x v="42"/>
    <x v="1"/>
    <n v="36"/>
    <m/>
    <m/>
    <m/>
    <n v="152"/>
    <m/>
    <n v="4"/>
    <n v="1830"/>
    <m/>
    <n v="29"/>
    <m/>
    <m/>
  </r>
  <r>
    <d v="1987-10-31T00:00:00"/>
    <x v="43"/>
    <x v="1"/>
    <n v="154"/>
    <m/>
    <m/>
    <m/>
    <n v="271"/>
    <m/>
    <n v="11"/>
    <n v="1661"/>
    <m/>
    <n v="35"/>
    <m/>
    <m/>
  </r>
  <r>
    <d v="1987-11-01T00:00:00"/>
    <x v="44"/>
    <x v="1"/>
    <n v="258"/>
    <m/>
    <m/>
    <m/>
    <n v="178"/>
    <m/>
    <n v="61"/>
    <n v="1425"/>
    <m/>
    <n v="20"/>
    <m/>
    <m/>
  </r>
  <r>
    <d v="1987-11-02T00:00:00"/>
    <x v="45"/>
    <x v="1"/>
    <n v="29"/>
    <m/>
    <m/>
    <m/>
    <n v="40"/>
    <m/>
    <n v="17"/>
    <n v="551"/>
    <m/>
    <n v="1"/>
    <m/>
    <m/>
  </r>
  <r>
    <d v="1987-11-03T00:00:00"/>
    <x v="46"/>
    <x v="1"/>
    <n v="44"/>
    <m/>
    <m/>
    <m/>
    <n v="61"/>
    <m/>
    <n v="20"/>
    <n v="901"/>
    <m/>
    <n v="5"/>
    <m/>
    <m/>
  </r>
  <r>
    <d v="1987-11-04T00:00:00"/>
    <x v="47"/>
    <x v="1"/>
    <n v="15"/>
    <m/>
    <m/>
    <m/>
    <n v="33"/>
    <m/>
    <n v="10"/>
    <n v="411"/>
    <m/>
    <n v="1"/>
    <m/>
    <m/>
  </r>
  <r>
    <d v="1987-11-05T00:00:00"/>
    <x v="48"/>
    <x v="1"/>
    <n v="28"/>
    <m/>
    <m/>
    <m/>
    <n v="48"/>
    <m/>
    <n v="17"/>
    <n v="637"/>
    <m/>
    <n v="2"/>
    <m/>
    <m/>
  </r>
  <r>
    <d v="1987-11-06T00:00:00"/>
    <x v="49"/>
    <x v="1"/>
    <n v="8"/>
    <m/>
    <m/>
    <m/>
    <n v="25"/>
    <m/>
    <n v="5"/>
    <n v="284"/>
    <m/>
    <n v="0"/>
    <m/>
    <m/>
  </r>
  <r>
    <d v="1987-11-07T00:00:00"/>
    <x v="50"/>
    <x v="1"/>
    <n v="25"/>
    <m/>
    <m/>
    <m/>
    <n v="48"/>
    <m/>
    <n v="15"/>
    <n v="687"/>
    <m/>
    <n v="3"/>
    <m/>
    <m/>
  </r>
  <r>
    <d v="1987-11-08T00:00:00"/>
    <x v="51"/>
    <x v="1"/>
    <n v="0"/>
    <m/>
    <m/>
    <m/>
    <n v="13"/>
    <m/>
    <n v="0"/>
    <n v="85"/>
    <m/>
    <n v="0"/>
    <m/>
    <m/>
  </r>
  <r>
    <d v="1987-11-09T00:00:00"/>
    <x v="52"/>
    <x v="1"/>
    <n v="1"/>
    <m/>
    <m/>
    <m/>
    <n v="15"/>
    <m/>
    <n v="0"/>
    <n v="96"/>
    <m/>
    <n v="0"/>
    <m/>
    <m/>
  </r>
  <r>
    <d v="1987-11-10T00:00:00"/>
    <x v="53"/>
    <x v="1"/>
    <n v="3"/>
    <m/>
    <m/>
    <m/>
    <n v="4"/>
    <m/>
    <n v="10"/>
    <n v="34"/>
    <m/>
    <n v="36"/>
    <m/>
    <m/>
  </r>
  <r>
    <d v="1987-11-11T00:00:00"/>
    <x v="54"/>
    <x v="1"/>
    <n v="18"/>
    <m/>
    <m/>
    <m/>
    <n v="0"/>
    <m/>
    <n v="34"/>
    <n v="115"/>
    <m/>
    <n v="11"/>
    <m/>
    <m/>
  </r>
  <r>
    <d v="1987-11-12T00:00:00"/>
    <x v="55"/>
    <x v="1"/>
    <n v="52"/>
    <m/>
    <m/>
    <m/>
    <n v="3"/>
    <m/>
    <n v="74"/>
    <n v="465"/>
    <m/>
    <n v="11"/>
    <m/>
    <m/>
  </r>
  <r>
    <d v="1987-11-13T00:00:00"/>
    <x v="56"/>
    <x v="1"/>
    <n v="16"/>
    <m/>
    <m/>
    <m/>
    <n v="2"/>
    <m/>
    <n v="49"/>
    <n v="269"/>
    <m/>
    <n v="1"/>
    <m/>
    <m/>
  </r>
  <r>
    <d v="1987-11-14T00:00:00"/>
    <x v="57"/>
    <x v="1"/>
    <n v="9"/>
    <m/>
    <m/>
    <m/>
    <n v="4"/>
    <m/>
    <n v="62"/>
    <n v="484"/>
    <m/>
    <n v="0"/>
    <m/>
    <m/>
  </r>
  <r>
    <d v="1987-11-15T00:00:00"/>
    <x v="58"/>
    <x v="1"/>
    <n v="10"/>
    <m/>
    <m/>
    <m/>
    <n v="2"/>
    <m/>
    <n v="87"/>
    <n v="455"/>
    <m/>
    <n v="2"/>
    <m/>
    <m/>
  </r>
  <r>
    <d v="1987-11-16T00:00:00"/>
    <x v="59"/>
    <x v="1"/>
    <n v="0"/>
    <m/>
    <m/>
    <m/>
    <n v="0"/>
    <m/>
    <n v="92"/>
    <n v="356"/>
    <m/>
    <n v="0"/>
    <m/>
    <m/>
  </r>
  <r>
    <d v="1987-11-17T00:00:00"/>
    <x v="60"/>
    <x v="1"/>
    <n v="5"/>
    <m/>
    <m/>
    <m/>
    <n v="6"/>
    <m/>
    <n v="80"/>
    <n v="359"/>
    <m/>
    <n v="0"/>
    <m/>
    <m/>
  </r>
  <r>
    <d v="1987-11-18T00:00:00"/>
    <x v="61"/>
    <x v="1"/>
    <n v="1"/>
    <m/>
    <m/>
    <m/>
    <n v="1"/>
    <m/>
    <n v="35"/>
    <n v="180"/>
    <m/>
    <n v="6"/>
    <m/>
    <m/>
  </r>
  <r>
    <d v="1987-11-19T00:00:00"/>
    <x v="62"/>
    <x v="1"/>
    <n v="0"/>
    <m/>
    <m/>
    <m/>
    <n v="0"/>
    <m/>
    <n v="2"/>
    <n v="3"/>
    <m/>
    <n v="0"/>
    <m/>
    <m/>
  </r>
  <r>
    <d v="1988-09-15T00:00:00"/>
    <x v="63"/>
    <x v="2"/>
    <n v="25"/>
    <n v="0"/>
    <m/>
    <m/>
    <n v="684"/>
    <n v="20"/>
    <n v="1"/>
    <n v="44"/>
    <m/>
    <n v="10"/>
    <s v="STARTED AT 1230 HRS."/>
    <m/>
  </r>
  <r>
    <d v="1988-09-16T00:00:00"/>
    <x v="64"/>
    <x v="2"/>
    <n v="53"/>
    <n v="23"/>
    <m/>
    <m/>
    <n v="1574"/>
    <n v="241"/>
    <n v="4"/>
    <n v="189"/>
    <m/>
    <n v="119"/>
    <m/>
    <m/>
  </r>
  <r>
    <d v="1988-09-17T00:00:00"/>
    <x v="65"/>
    <x v="2"/>
    <n v="431"/>
    <n v="77"/>
    <m/>
    <m/>
    <n v="1789"/>
    <n v="414"/>
    <n v="9"/>
    <n v="242"/>
    <m/>
    <n v="156"/>
    <m/>
    <m/>
  </r>
  <r>
    <d v="1988-09-18T00:00:00"/>
    <x v="0"/>
    <x v="2"/>
    <n v="582"/>
    <n v="160"/>
    <m/>
    <m/>
    <n v="1165"/>
    <n v="157"/>
    <n v="1"/>
    <n v="171"/>
    <m/>
    <n v="52"/>
    <m/>
    <m/>
  </r>
  <r>
    <d v="1988-09-19T00:00:00"/>
    <x v="1"/>
    <x v="2"/>
    <n v="682"/>
    <n v="216"/>
    <m/>
    <m/>
    <n v="1864"/>
    <n v="533"/>
    <n v="2"/>
    <n v="485"/>
    <m/>
    <n v="105"/>
    <m/>
    <m/>
  </r>
  <r>
    <d v="1988-09-20T00:00:00"/>
    <x v="2"/>
    <x v="2"/>
    <n v="952"/>
    <n v="58"/>
    <m/>
    <m/>
    <n v="1554"/>
    <n v="617"/>
    <n v="5"/>
    <n v="653"/>
    <m/>
    <n v="65"/>
    <s v="FISHWAY CLOSED FROM 1010 TO 1200 HRS."/>
    <m/>
  </r>
  <r>
    <d v="1988-09-21T00:00:00"/>
    <x v="3"/>
    <x v="2"/>
    <n v="987"/>
    <n v="152"/>
    <m/>
    <m/>
    <n v="1059"/>
    <n v="457"/>
    <n v="3"/>
    <n v="600"/>
    <m/>
    <n v="39"/>
    <m/>
    <m/>
  </r>
  <r>
    <d v="1988-09-22T00:00:00"/>
    <x v="4"/>
    <x v="2"/>
    <n v="761"/>
    <n v="34"/>
    <m/>
    <m/>
    <n v="3968"/>
    <n v="967"/>
    <n v="11"/>
    <n v="1208"/>
    <m/>
    <n v="49"/>
    <m/>
    <m/>
  </r>
  <r>
    <d v="1988-09-23T00:00:00"/>
    <x v="5"/>
    <x v="2"/>
    <n v="577"/>
    <n v="67"/>
    <m/>
    <m/>
    <n v="1392"/>
    <n v="653"/>
    <n v="13"/>
    <n v="1071"/>
    <m/>
    <n v="50"/>
    <m/>
    <m/>
  </r>
  <r>
    <d v="1988-09-24T00:00:00"/>
    <x v="6"/>
    <x v="2"/>
    <n v="362"/>
    <n v="38"/>
    <m/>
    <m/>
    <n v="775"/>
    <n v="277"/>
    <n v="5"/>
    <n v="491"/>
    <m/>
    <n v="26"/>
    <m/>
    <m/>
  </r>
  <r>
    <d v="1988-09-25T00:00:00"/>
    <x v="7"/>
    <x v="2"/>
    <n v="556"/>
    <n v="57"/>
    <m/>
    <m/>
    <n v="1499"/>
    <n v="413"/>
    <n v="0"/>
    <n v="1158"/>
    <m/>
    <n v="29"/>
    <m/>
    <m/>
  </r>
  <r>
    <d v="1988-09-26T00:00:00"/>
    <x v="8"/>
    <x v="2"/>
    <n v="282"/>
    <n v="8"/>
    <m/>
    <m/>
    <n v="1176"/>
    <n v="257"/>
    <n v="0"/>
    <n v="1335"/>
    <m/>
    <n v="47"/>
    <m/>
    <m/>
  </r>
  <r>
    <d v="1988-09-27T00:00:00"/>
    <x v="9"/>
    <x v="2"/>
    <n v="164"/>
    <n v="0"/>
    <m/>
    <m/>
    <n v="1496"/>
    <n v="268"/>
    <n v="0"/>
    <n v="1949"/>
    <m/>
    <n v="20"/>
    <m/>
    <m/>
  </r>
  <r>
    <d v="1988-09-28T00:00:00"/>
    <x v="10"/>
    <x v="2"/>
    <n v="67"/>
    <n v="4"/>
    <m/>
    <m/>
    <n v="844"/>
    <n v="189"/>
    <n v="6"/>
    <n v="1056"/>
    <m/>
    <n v="5"/>
    <m/>
    <m/>
  </r>
  <r>
    <d v="1988-09-29T00:00:00"/>
    <x v="11"/>
    <x v="2"/>
    <n v="76"/>
    <n v="3"/>
    <m/>
    <m/>
    <n v="1105"/>
    <n v="263"/>
    <n v="67"/>
    <n v="2228"/>
    <m/>
    <n v="38"/>
    <m/>
    <m/>
  </r>
  <r>
    <d v="1988-09-30T00:00:00"/>
    <x v="12"/>
    <x v="2"/>
    <n v="36"/>
    <n v="6"/>
    <m/>
    <m/>
    <n v="1360"/>
    <n v="275"/>
    <n v="8"/>
    <n v="2146"/>
    <m/>
    <n v="26"/>
    <m/>
    <m/>
  </r>
  <r>
    <d v="1988-10-01T00:00:00"/>
    <x v="13"/>
    <x v="2"/>
    <n v="22"/>
    <n v="1"/>
    <m/>
    <m/>
    <n v="705"/>
    <n v="332"/>
    <n v="9"/>
    <n v="1802"/>
    <m/>
    <n v="54"/>
    <m/>
    <m/>
  </r>
  <r>
    <d v="1988-10-02T00:00:00"/>
    <x v="14"/>
    <x v="2"/>
    <n v="41"/>
    <n v="2"/>
    <m/>
    <m/>
    <n v="858"/>
    <n v="461"/>
    <n v="17"/>
    <n v="1511"/>
    <m/>
    <n v="36"/>
    <m/>
    <m/>
  </r>
  <r>
    <d v="1988-10-03T00:00:00"/>
    <x v="15"/>
    <x v="2"/>
    <n v="11"/>
    <n v="3"/>
    <m/>
    <m/>
    <n v="329"/>
    <n v="232"/>
    <n v="22"/>
    <n v="950"/>
    <m/>
    <n v="13"/>
    <m/>
    <m/>
  </r>
  <r>
    <d v="1988-10-04T00:00:00"/>
    <x v="16"/>
    <x v="2"/>
    <n v="170"/>
    <n v="11"/>
    <m/>
    <m/>
    <n v="1371"/>
    <n v="334"/>
    <n v="22"/>
    <n v="640"/>
    <m/>
    <n v="45"/>
    <m/>
    <m/>
  </r>
  <r>
    <d v="1988-10-05T00:00:00"/>
    <x v="17"/>
    <x v="2"/>
    <n v="482"/>
    <n v="11"/>
    <m/>
    <m/>
    <n v="1863"/>
    <n v="273"/>
    <n v="67"/>
    <n v="882"/>
    <m/>
    <n v="33"/>
    <m/>
    <m/>
  </r>
  <r>
    <d v="1988-10-06T00:00:00"/>
    <x v="18"/>
    <x v="2"/>
    <n v="132"/>
    <n v="14"/>
    <m/>
    <m/>
    <n v="1487"/>
    <n v="94"/>
    <n v="45"/>
    <n v="465"/>
    <m/>
    <n v="25"/>
    <m/>
    <m/>
  </r>
  <r>
    <d v="1988-10-07T00:00:00"/>
    <x v="19"/>
    <x v="2"/>
    <n v="269"/>
    <n v="7"/>
    <m/>
    <m/>
    <n v="1721"/>
    <n v="215"/>
    <n v="109"/>
    <n v="517"/>
    <m/>
    <n v="35"/>
    <m/>
    <m/>
  </r>
  <r>
    <d v="1988-10-08T00:00:00"/>
    <x v="20"/>
    <x v="2"/>
    <n v="192"/>
    <n v="42"/>
    <m/>
    <m/>
    <n v="2070"/>
    <n v="153"/>
    <n v="103"/>
    <n v="108"/>
    <m/>
    <n v="23"/>
    <m/>
    <m/>
  </r>
  <r>
    <d v="1988-10-09T00:00:00"/>
    <x v="21"/>
    <x v="2"/>
    <n v="144"/>
    <n v="56"/>
    <m/>
    <m/>
    <n v="1277"/>
    <n v="178"/>
    <n v="68"/>
    <n v="90"/>
    <m/>
    <n v="43"/>
    <m/>
    <m/>
  </r>
  <r>
    <d v="1988-10-10T00:00:00"/>
    <x v="22"/>
    <x v="2"/>
    <n v="61"/>
    <n v="37"/>
    <m/>
    <m/>
    <n v="1044"/>
    <n v="127"/>
    <n v="34"/>
    <n v="64"/>
    <m/>
    <n v="37"/>
    <m/>
    <m/>
  </r>
  <r>
    <d v="1988-10-11T00:00:00"/>
    <x v="23"/>
    <x v="2"/>
    <n v="27"/>
    <n v="35"/>
    <m/>
    <m/>
    <n v="1513"/>
    <n v="73"/>
    <n v="49"/>
    <n v="63"/>
    <m/>
    <n v="40"/>
    <m/>
    <m/>
  </r>
  <r>
    <d v="1988-10-12T00:00:00"/>
    <x v="24"/>
    <x v="2"/>
    <n v="38"/>
    <n v="17"/>
    <m/>
    <m/>
    <n v="1001"/>
    <n v="45"/>
    <n v="47"/>
    <n v="64"/>
    <m/>
    <n v="55"/>
    <m/>
    <m/>
  </r>
  <r>
    <d v="1988-10-13T00:00:00"/>
    <x v="25"/>
    <x v="2"/>
    <n v="115"/>
    <n v="39"/>
    <m/>
    <m/>
    <n v="1225"/>
    <n v="26"/>
    <n v="3"/>
    <n v="97"/>
    <m/>
    <n v="57"/>
    <m/>
    <m/>
  </r>
  <r>
    <d v="1988-10-14T00:00:00"/>
    <x v="26"/>
    <x v="2"/>
    <n v="279"/>
    <n v="35"/>
    <m/>
    <m/>
    <n v="2206"/>
    <n v="39"/>
    <n v="3"/>
    <n v="56"/>
    <m/>
    <n v="39"/>
    <m/>
    <m/>
  </r>
  <r>
    <d v="1988-10-15T00:00:00"/>
    <x v="27"/>
    <x v="2"/>
    <n v="214"/>
    <n v="46"/>
    <m/>
    <m/>
    <n v="2284"/>
    <n v="111"/>
    <n v="5"/>
    <n v="68"/>
    <m/>
    <n v="29"/>
    <m/>
    <m/>
  </r>
  <r>
    <d v="1988-10-16T00:00:00"/>
    <x v="28"/>
    <x v="2"/>
    <n v="186"/>
    <n v="79"/>
    <m/>
    <m/>
    <n v="2321"/>
    <n v="101"/>
    <n v="5"/>
    <n v="172"/>
    <m/>
    <n v="30"/>
    <m/>
    <m/>
  </r>
  <r>
    <d v="1988-10-17T00:00:00"/>
    <x v="29"/>
    <x v="2"/>
    <n v="171"/>
    <n v="36"/>
    <m/>
    <m/>
    <n v="2362"/>
    <n v="104"/>
    <n v="5"/>
    <n v="51"/>
    <m/>
    <n v="15"/>
    <m/>
    <m/>
  </r>
  <r>
    <d v="1988-10-18T00:00:00"/>
    <x v="30"/>
    <x v="2"/>
    <n v="47"/>
    <n v="10"/>
    <m/>
    <m/>
    <n v="1352"/>
    <n v="45"/>
    <n v="5"/>
    <n v="64"/>
    <m/>
    <n v="8"/>
    <m/>
    <m/>
  </r>
  <r>
    <d v="1988-10-19T00:00:00"/>
    <x v="31"/>
    <x v="2"/>
    <n v="162"/>
    <n v="34"/>
    <m/>
    <m/>
    <n v="1690"/>
    <n v="91"/>
    <n v="8"/>
    <n v="181"/>
    <m/>
    <n v="12"/>
    <m/>
    <m/>
  </r>
  <r>
    <d v="1988-10-20T00:00:00"/>
    <x v="32"/>
    <x v="2"/>
    <n v="118"/>
    <n v="20"/>
    <m/>
    <m/>
    <n v="1776"/>
    <n v="137"/>
    <n v="10"/>
    <n v="186"/>
    <m/>
    <n v="9"/>
    <m/>
    <m/>
  </r>
  <r>
    <d v="1988-10-21T00:00:00"/>
    <x v="33"/>
    <x v="2"/>
    <n v="214"/>
    <n v="70"/>
    <m/>
    <m/>
    <n v="1979"/>
    <n v="271"/>
    <n v="9"/>
    <n v="219"/>
    <m/>
    <n v="8"/>
    <m/>
    <m/>
  </r>
  <r>
    <d v="1988-10-22T00:00:00"/>
    <x v="34"/>
    <x v="2"/>
    <n v="159"/>
    <n v="55"/>
    <m/>
    <m/>
    <n v="2029"/>
    <n v="129"/>
    <n v="4"/>
    <n v="20"/>
    <m/>
    <n v="15"/>
    <m/>
    <m/>
  </r>
  <r>
    <d v="1988-10-23T00:00:00"/>
    <x v="35"/>
    <x v="2"/>
    <n v="123"/>
    <n v="17"/>
    <m/>
    <m/>
    <n v="1583"/>
    <n v="111"/>
    <n v="4"/>
    <n v="57"/>
    <m/>
    <n v="14"/>
    <m/>
    <m/>
  </r>
  <r>
    <d v="1988-10-24T00:00:00"/>
    <x v="36"/>
    <x v="2"/>
    <n v="92"/>
    <n v="32"/>
    <m/>
    <m/>
    <n v="1226"/>
    <n v="77"/>
    <n v="3"/>
    <n v="58"/>
    <m/>
    <n v="5"/>
    <m/>
    <m/>
  </r>
  <r>
    <d v="1988-10-25T00:00:00"/>
    <x v="37"/>
    <x v="2"/>
    <n v="70"/>
    <n v="20"/>
    <m/>
    <m/>
    <n v="1167"/>
    <n v="56"/>
    <n v="3"/>
    <n v="38"/>
    <m/>
    <n v="6"/>
    <m/>
    <m/>
  </r>
  <r>
    <d v="1988-10-26T00:00:00"/>
    <x v="38"/>
    <x v="2"/>
    <n v="54"/>
    <n v="17"/>
    <m/>
    <m/>
    <n v="1224"/>
    <n v="53"/>
    <n v="2"/>
    <n v="29"/>
    <m/>
    <n v="4"/>
    <m/>
    <m/>
  </r>
  <r>
    <d v="1988-10-27T00:00:00"/>
    <x v="39"/>
    <x v="2"/>
    <n v="29"/>
    <n v="15"/>
    <m/>
    <m/>
    <n v="682"/>
    <n v="27"/>
    <n v="0"/>
    <n v="8"/>
    <m/>
    <n v="1"/>
    <m/>
    <m/>
  </r>
  <r>
    <d v="1988-10-28T00:00:00"/>
    <x v="40"/>
    <x v="2"/>
    <n v="27"/>
    <n v="10"/>
    <m/>
    <m/>
    <n v="666"/>
    <n v="54"/>
    <n v="1"/>
    <n v="10"/>
    <m/>
    <n v="1"/>
    <m/>
    <m/>
  </r>
  <r>
    <d v="1988-10-29T00:00:00"/>
    <x v="41"/>
    <x v="2"/>
    <n v="42"/>
    <n v="20"/>
    <m/>
    <m/>
    <n v="605"/>
    <n v="35"/>
    <n v="0"/>
    <n v="11"/>
    <m/>
    <n v="4"/>
    <m/>
    <m/>
  </r>
  <r>
    <d v="1988-10-30T00:00:00"/>
    <x v="42"/>
    <x v="2"/>
    <n v="34"/>
    <n v="25"/>
    <m/>
    <m/>
    <n v="553"/>
    <n v="41"/>
    <n v="2"/>
    <n v="62"/>
    <m/>
    <n v="18"/>
    <m/>
    <m/>
  </r>
  <r>
    <d v="1988-10-31T00:00:00"/>
    <x v="43"/>
    <x v="2"/>
    <n v="58"/>
    <n v="9"/>
    <m/>
    <m/>
    <n v="315"/>
    <n v="27"/>
    <n v="1"/>
    <n v="268"/>
    <m/>
    <n v="4"/>
    <m/>
    <m/>
  </r>
  <r>
    <d v="1988-11-01T00:00:00"/>
    <x v="44"/>
    <x v="2"/>
    <n v="1"/>
    <n v="0"/>
    <m/>
    <m/>
    <n v="41"/>
    <n v="6"/>
    <n v="0"/>
    <n v="6"/>
    <m/>
    <n v="8"/>
    <m/>
    <m/>
  </r>
  <r>
    <d v="1988-11-02T00:00:00"/>
    <x v="45"/>
    <x v="2"/>
    <n v="55"/>
    <n v="4"/>
    <m/>
    <m/>
    <n v="126"/>
    <n v="35"/>
    <n v="3"/>
    <n v="54"/>
    <m/>
    <n v="10"/>
    <s v="HIGH WATER"/>
    <m/>
  </r>
  <r>
    <d v="1988-11-03T00:00:00"/>
    <x v="46"/>
    <x v="2"/>
    <n v="8"/>
    <n v="1"/>
    <m/>
    <m/>
    <n v="97"/>
    <n v="13"/>
    <n v="1"/>
    <n v="11"/>
    <m/>
    <n v="9"/>
    <s v="HIGH WATER"/>
    <m/>
  </r>
  <r>
    <d v="1988-11-04T00:00:00"/>
    <x v="47"/>
    <x v="2"/>
    <n v="0"/>
    <n v="0"/>
    <m/>
    <m/>
    <n v="7"/>
    <n v="4"/>
    <n v="0"/>
    <n v="3"/>
    <m/>
    <n v="4"/>
    <s v="HIGH WATER"/>
    <m/>
  </r>
  <r>
    <d v="1988-11-05T00:00:00"/>
    <x v="48"/>
    <x v="2"/>
    <n v="0"/>
    <n v="0"/>
    <m/>
    <m/>
    <n v="0"/>
    <n v="0"/>
    <n v="0"/>
    <n v="0"/>
    <m/>
    <n v="0"/>
    <s v="FISHWAY FLOODED"/>
    <m/>
  </r>
  <r>
    <d v="1988-11-06T00:00:00"/>
    <x v="49"/>
    <x v="2"/>
    <n v="0"/>
    <n v="0"/>
    <m/>
    <m/>
    <n v="0"/>
    <n v="0"/>
    <n v="0"/>
    <n v="0"/>
    <m/>
    <n v="0"/>
    <s v="FISHWAY FLOODED"/>
    <m/>
  </r>
  <r>
    <d v="1988-11-07T00:00:00"/>
    <x v="50"/>
    <x v="2"/>
    <n v="0"/>
    <n v="0"/>
    <m/>
    <m/>
    <n v="0"/>
    <n v="0"/>
    <n v="0"/>
    <n v="0"/>
    <m/>
    <n v="0"/>
    <s v="FISHWAY FLOODED"/>
    <m/>
  </r>
  <r>
    <d v="1988-11-08T00:00:00"/>
    <x v="51"/>
    <x v="2"/>
    <n v="0"/>
    <n v="0"/>
    <m/>
    <m/>
    <n v="0"/>
    <n v="0"/>
    <n v="0"/>
    <n v="0"/>
    <m/>
    <n v="0"/>
    <s v="FISHWAY FLOODED"/>
    <m/>
  </r>
  <r>
    <d v="1988-11-09T00:00:00"/>
    <x v="52"/>
    <x v="2"/>
    <n v="0"/>
    <n v="0"/>
    <m/>
    <m/>
    <n v="0"/>
    <n v="0"/>
    <n v="0"/>
    <n v="0"/>
    <m/>
    <n v="0"/>
    <s v="FISHWAY FLOODED- 2 PG. 55."/>
    <m/>
  </r>
  <r>
    <d v="1988-11-10T00:00:00"/>
    <x v="53"/>
    <x v="2"/>
    <n v="45"/>
    <n v="0"/>
    <m/>
    <m/>
    <n v="15"/>
    <n v="5"/>
    <n v="8"/>
    <n v="3"/>
    <m/>
    <n v="5"/>
    <m/>
    <m/>
  </r>
  <r>
    <d v="1988-11-11T00:00:00"/>
    <x v="54"/>
    <x v="2"/>
    <n v="21"/>
    <n v="0"/>
    <m/>
    <m/>
    <n v="17"/>
    <n v="6"/>
    <n v="3"/>
    <n v="3"/>
    <m/>
    <n v="1"/>
    <m/>
    <m/>
  </r>
  <r>
    <d v="1988-11-12T00:00:00"/>
    <x v="55"/>
    <x v="2"/>
    <n v="19"/>
    <n v="0"/>
    <m/>
    <m/>
    <n v="19"/>
    <n v="2"/>
    <n v="2"/>
    <n v="2"/>
    <m/>
    <n v="1"/>
    <m/>
    <m/>
  </r>
  <r>
    <d v="1988-11-13T00:00:00"/>
    <x v="56"/>
    <x v="2"/>
    <n v="21"/>
    <n v="1"/>
    <m/>
    <m/>
    <n v="11"/>
    <n v="2"/>
    <n v="2"/>
    <n v="1"/>
    <m/>
    <n v="0"/>
    <m/>
    <m/>
  </r>
  <r>
    <d v="1988-11-14T00:00:00"/>
    <x v="57"/>
    <x v="2"/>
    <n v="10"/>
    <n v="1"/>
    <m/>
    <m/>
    <n v="12"/>
    <n v="12"/>
    <n v="30"/>
    <n v="9"/>
    <m/>
    <n v="0"/>
    <m/>
    <m/>
  </r>
  <r>
    <d v="1988-11-15T00:00:00"/>
    <x v="58"/>
    <x v="2"/>
    <n v="16"/>
    <n v="0"/>
    <m/>
    <m/>
    <n v="12"/>
    <n v="4"/>
    <n v="23"/>
    <n v="11"/>
    <m/>
    <n v="0"/>
    <m/>
    <m/>
  </r>
  <r>
    <d v="1988-11-16T00:00:00"/>
    <x v="59"/>
    <x v="2"/>
    <n v="5"/>
    <n v="0"/>
    <m/>
    <m/>
    <n v="10"/>
    <n v="3"/>
    <n v="34"/>
    <n v="24"/>
    <m/>
    <n v="0"/>
    <m/>
    <m/>
  </r>
  <r>
    <d v="1988-11-17T00:00:00"/>
    <x v="60"/>
    <x v="2"/>
    <n v="5"/>
    <n v="0"/>
    <m/>
    <m/>
    <n v="7"/>
    <n v="1"/>
    <n v="17"/>
    <n v="18"/>
    <m/>
    <n v="0"/>
    <m/>
    <m/>
  </r>
  <r>
    <d v="1988-11-18T00:00:00"/>
    <x v="61"/>
    <x v="2"/>
    <n v="7"/>
    <n v="0"/>
    <m/>
    <m/>
    <n v="6"/>
    <n v="1"/>
    <n v="18"/>
    <n v="16"/>
    <m/>
    <n v="0"/>
    <m/>
    <m/>
  </r>
  <r>
    <d v="1988-11-19T00:00:00"/>
    <x v="62"/>
    <x v="2"/>
    <n v="0"/>
    <n v="0"/>
    <m/>
    <m/>
    <n v="0"/>
    <n v="0"/>
    <n v="0"/>
    <n v="2"/>
    <m/>
    <n v="0"/>
    <m/>
    <m/>
  </r>
  <r>
    <d v="1988-11-20T00:00:00"/>
    <x v="66"/>
    <x v="2"/>
    <n v="5"/>
    <n v="0"/>
    <m/>
    <m/>
    <n v="3"/>
    <n v="2"/>
    <n v="6"/>
    <n v="15"/>
    <m/>
    <n v="0"/>
    <m/>
    <m/>
  </r>
  <r>
    <d v="1989-09-14T00:00:00"/>
    <x v="67"/>
    <x v="3"/>
    <n v="1"/>
    <n v="8"/>
    <m/>
    <m/>
    <n v="85"/>
    <n v="10"/>
    <n v="0"/>
    <n v="119"/>
    <m/>
    <n v="11"/>
    <s v="FIRST DAY OF OPERATION"/>
    <m/>
  </r>
  <r>
    <d v="1989-09-15T00:00:00"/>
    <x v="63"/>
    <x v="3"/>
    <n v="10"/>
    <n v="7"/>
    <m/>
    <m/>
    <n v="969"/>
    <n v="40"/>
    <n v="0"/>
    <n v="569"/>
    <m/>
    <n v="33"/>
    <m/>
    <m/>
  </r>
  <r>
    <d v="1989-09-16T00:00:00"/>
    <x v="64"/>
    <x v="3"/>
    <n v="162"/>
    <n v="47"/>
    <m/>
    <m/>
    <n v="1433"/>
    <n v="121"/>
    <n v="1"/>
    <n v="1234"/>
    <m/>
    <n v="40"/>
    <m/>
    <m/>
  </r>
  <r>
    <d v="1989-09-17T00:00:00"/>
    <x v="65"/>
    <x v="3"/>
    <n v="533"/>
    <n v="85"/>
    <m/>
    <m/>
    <n v="2143"/>
    <n v="265"/>
    <n v="2"/>
    <n v="999"/>
    <m/>
    <n v="89"/>
    <m/>
    <m/>
  </r>
  <r>
    <d v="1989-09-18T00:00:00"/>
    <x v="0"/>
    <x v="3"/>
    <n v="755"/>
    <n v="95"/>
    <m/>
    <m/>
    <n v="1344"/>
    <n v="255"/>
    <n v="3"/>
    <n v="1540"/>
    <m/>
    <n v="6"/>
    <m/>
    <m/>
  </r>
  <r>
    <d v="1989-09-19T00:00:00"/>
    <x v="1"/>
    <x v="3"/>
    <n v="895"/>
    <n v="155"/>
    <m/>
    <m/>
    <n v="1260"/>
    <n v="431"/>
    <n v="10"/>
    <n v="2687"/>
    <m/>
    <n v="1"/>
    <m/>
    <m/>
  </r>
  <r>
    <d v="1989-09-20T00:00:00"/>
    <x v="2"/>
    <x v="3"/>
    <n v="1383"/>
    <n v="213"/>
    <m/>
    <m/>
    <n v="875"/>
    <n v="535"/>
    <n v="5"/>
    <n v="2320"/>
    <m/>
    <n v="0"/>
    <m/>
    <m/>
  </r>
  <r>
    <d v="1989-09-21T00:00:00"/>
    <x v="3"/>
    <x v="3"/>
    <n v="1257"/>
    <n v="253"/>
    <m/>
    <m/>
    <n v="549"/>
    <n v="543"/>
    <n v="6"/>
    <n v="1912"/>
    <m/>
    <n v="1"/>
    <m/>
    <m/>
  </r>
  <r>
    <d v="1989-09-22T00:00:00"/>
    <x v="4"/>
    <x v="3"/>
    <n v="729"/>
    <n v="128"/>
    <m/>
    <m/>
    <n v="884"/>
    <n v="225"/>
    <n v="3"/>
    <n v="1656"/>
    <m/>
    <n v="13"/>
    <m/>
    <m/>
  </r>
  <r>
    <d v="1989-09-23T00:00:00"/>
    <x v="5"/>
    <x v="3"/>
    <n v="573"/>
    <n v="88"/>
    <m/>
    <m/>
    <n v="525"/>
    <n v="151"/>
    <n v="1"/>
    <n v="948"/>
    <m/>
    <n v="19"/>
    <m/>
    <m/>
  </r>
  <r>
    <d v="1989-09-24T00:00:00"/>
    <x v="6"/>
    <x v="3"/>
    <n v="454"/>
    <n v="87"/>
    <m/>
    <m/>
    <n v="450"/>
    <n v="184"/>
    <n v="5"/>
    <n v="501"/>
    <m/>
    <n v="0"/>
    <m/>
    <m/>
  </r>
  <r>
    <d v="1989-09-25T00:00:00"/>
    <x v="7"/>
    <x v="3"/>
    <n v="606"/>
    <n v="317"/>
    <m/>
    <m/>
    <n v="771"/>
    <n v="657"/>
    <n v="4"/>
    <n v="428"/>
    <m/>
    <n v="1"/>
    <m/>
    <m/>
  </r>
  <r>
    <d v="1989-09-26T00:00:00"/>
    <x v="8"/>
    <x v="3"/>
    <n v="717"/>
    <n v="356"/>
    <m/>
    <m/>
    <n v="770"/>
    <n v="666"/>
    <n v="6"/>
    <n v="352"/>
    <m/>
    <n v="1"/>
    <m/>
    <m/>
  </r>
  <r>
    <d v="1989-09-27T00:00:00"/>
    <x v="9"/>
    <x v="3"/>
    <n v="1098"/>
    <n v="374"/>
    <m/>
    <m/>
    <n v="811"/>
    <n v="628"/>
    <n v="4"/>
    <n v="397"/>
    <m/>
    <n v="0"/>
    <m/>
    <m/>
  </r>
  <r>
    <d v="1989-09-28T00:00:00"/>
    <x v="10"/>
    <x v="3"/>
    <n v="1361"/>
    <n v="273"/>
    <m/>
    <m/>
    <n v="823"/>
    <n v="692"/>
    <n v="12"/>
    <n v="545"/>
    <m/>
    <n v="0"/>
    <m/>
    <m/>
  </r>
  <r>
    <d v="1989-09-29T00:00:00"/>
    <x v="11"/>
    <x v="3"/>
    <n v="1222"/>
    <n v="209"/>
    <m/>
    <m/>
    <n v="771"/>
    <n v="549"/>
    <n v="3"/>
    <n v="339"/>
    <m/>
    <n v="18"/>
    <m/>
    <m/>
  </r>
  <r>
    <d v="1989-09-30T00:00:00"/>
    <x v="12"/>
    <x v="3"/>
    <n v="1242"/>
    <n v="266"/>
    <m/>
    <m/>
    <n v="676"/>
    <n v="562"/>
    <n v="3"/>
    <n v="302"/>
    <m/>
    <n v="25"/>
    <m/>
    <m/>
  </r>
  <r>
    <d v="1989-10-01T00:00:00"/>
    <x v="13"/>
    <x v="3"/>
    <n v="1039"/>
    <n v="175"/>
    <m/>
    <m/>
    <n v="603"/>
    <n v="477"/>
    <n v="8"/>
    <n v="288"/>
    <m/>
    <n v="10"/>
    <m/>
    <m/>
  </r>
  <r>
    <d v="1989-10-02T00:00:00"/>
    <x v="14"/>
    <x v="3"/>
    <n v="1122"/>
    <n v="155"/>
    <m/>
    <m/>
    <n v="802"/>
    <n v="477"/>
    <n v="16"/>
    <n v="565"/>
    <m/>
    <n v="0"/>
    <m/>
    <m/>
  </r>
  <r>
    <d v="1989-10-03T00:00:00"/>
    <x v="15"/>
    <x v="3"/>
    <n v="1445"/>
    <n v="183"/>
    <m/>
    <m/>
    <n v="1362"/>
    <n v="627"/>
    <n v="32"/>
    <n v="855"/>
    <m/>
    <n v="0"/>
    <m/>
    <m/>
  </r>
  <r>
    <d v="1989-10-04T00:00:00"/>
    <x v="16"/>
    <x v="3"/>
    <n v="950"/>
    <n v="105"/>
    <m/>
    <m/>
    <n v="2197"/>
    <n v="386"/>
    <n v="38"/>
    <n v="919"/>
    <m/>
    <n v="1"/>
    <m/>
    <m/>
  </r>
  <r>
    <d v="1989-10-05T00:00:00"/>
    <x v="17"/>
    <x v="3"/>
    <n v="1249"/>
    <n v="127"/>
    <m/>
    <m/>
    <n v="2161"/>
    <n v="544"/>
    <n v="22"/>
    <n v="968"/>
    <m/>
    <n v="0"/>
    <m/>
    <m/>
  </r>
  <r>
    <d v="1989-10-06T00:00:00"/>
    <x v="18"/>
    <x v="3"/>
    <n v="1465"/>
    <n v="104"/>
    <m/>
    <m/>
    <n v="2178"/>
    <n v="577"/>
    <n v="10"/>
    <n v="1155"/>
    <m/>
    <n v="2"/>
    <m/>
    <m/>
  </r>
  <r>
    <d v="1989-10-07T00:00:00"/>
    <x v="19"/>
    <x v="3"/>
    <n v="475"/>
    <n v="116"/>
    <m/>
    <m/>
    <n v="2044"/>
    <n v="615"/>
    <n v="8"/>
    <n v="869"/>
    <m/>
    <n v="0"/>
    <m/>
    <m/>
  </r>
  <r>
    <d v="1989-10-08T00:00:00"/>
    <x v="20"/>
    <x v="3"/>
    <n v="1343"/>
    <n v="101"/>
    <m/>
    <m/>
    <n v="2044"/>
    <n v="484"/>
    <n v="6"/>
    <n v="776"/>
    <m/>
    <n v="1"/>
    <m/>
    <m/>
  </r>
  <r>
    <d v="1989-10-09T00:00:00"/>
    <x v="21"/>
    <x v="3"/>
    <n v="1067"/>
    <n v="106"/>
    <m/>
    <m/>
    <n v="2198"/>
    <n v="519"/>
    <n v="17"/>
    <n v="507"/>
    <m/>
    <n v="2"/>
    <m/>
    <m/>
  </r>
  <r>
    <d v="1989-10-10T00:00:00"/>
    <x v="22"/>
    <x v="3"/>
    <n v="845"/>
    <n v="91"/>
    <m/>
    <m/>
    <n v="1948"/>
    <n v="543"/>
    <n v="18"/>
    <n v="356"/>
    <m/>
    <n v="1"/>
    <m/>
    <m/>
  </r>
  <r>
    <d v="1989-10-11T00:00:00"/>
    <x v="23"/>
    <x v="3"/>
    <n v="254"/>
    <n v="24"/>
    <m/>
    <m/>
    <n v="1002"/>
    <n v="96"/>
    <n v="4"/>
    <n v="211"/>
    <m/>
    <n v="0"/>
    <m/>
    <m/>
  </r>
  <r>
    <d v="1989-10-12T00:00:00"/>
    <x v="24"/>
    <x v="3"/>
    <n v="749"/>
    <n v="45"/>
    <m/>
    <m/>
    <n v="2533"/>
    <n v="249"/>
    <n v="3"/>
    <n v="499"/>
    <m/>
    <n v="0"/>
    <m/>
    <m/>
  </r>
  <r>
    <d v="1989-10-13T00:00:00"/>
    <x v="25"/>
    <x v="3"/>
    <n v="1095"/>
    <n v="56"/>
    <m/>
    <m/>
    <n v="2424"/>
    <n v="434"/>
    <n v="3"/>
    <n v="1169"/>
    <m/>
    <n v="3"/>
    <m/>
    <m/>
  </r>
  <r>
    <d v="1989-10-14T00:00:00"/>
    <x v="26"/>
    <x v="3"/>
    <n v="1063"/>
    <n v="52"/>
    <m/>
    <m/>
    <n v="2003"/>
    <n v="404"/>
    <n v="4"/>
    <n v="2159"/>
    <m/>
    <n v="2"/>
    <m/>
    <m/>
  </r>
  <r>
    <d v="1989-10-15T00:00:00"/>
    <x v="27"/>
    <x v="3"/>
    <n v="739"/>
    <n v="31"/>
    <m/>
    <m/>
    <n v="1560"/>
    <n v="268"/>
    <n v="7"/>
    <n v="1837"/>
    <m/>
    <n v="2"/>
    <m/>
    <m/>
  </r>
  <r>
    <d v="1989-10-16T00:00:00"/>
    <x v="28"/>
    <x v="3"/>
    <n v="643"/>
    <n v="31"/>
    <m/>
    <m/>
    <n v="1625"/>
    <n v="202"/>
    <n v="12"/>
    <n v="1556"/>
    <m/>
    <n v="0"/>
    <m/>
    <m/>
  </r>
  <r>
    <d v="1989-10-17T00:00:00"/>
    <x v="29"/>
    <x v="3"/>
    <n v="468"/>
    <n v="28"/>
    <m/>
    <m/>
    <n v="1908"/>
    <n v="158"/>
    <n v="2"/>
    <n v="1247"/>
    <m/>
    <n v="0"/>
    <m/>
    <m/>
  </r>
  <r>
    <d v="1989-10-18T00:00:00"/>
    <x v="30"/>
    <x v="3"/>
    <n v="784"/>
    <n v="29"/>
    <m/>
    <m/>
    <n v="4677"/>
    <n v="412"/>
    <n v="9"/>
    <n v="1758"/>
    <m/>
    <n v="0"/>
    <s v="Chute removed."/>
    <m/>
  </r>
  <r>
    <d v="1989-10-19T00:00:00"/>
    <x v="31"/>
    <x v="3"/>
    <n v="364"/>
    <n v="4"/>
    <m/>
    <m/>
    <n v="2650"/>
    <n v="123"/>
    <n v="8"/>
    <n v="488"/>
    <m/>
    <n v="144"/>
    <s v="Counted with chute removed."/>
    <m/>
  </r>
  <r>
    <d v="1989-10-20T00:00:00"/>
    <x v="32"/>
    <x v="3"/>
    <n v="218"/>
    <n v="3"/>
    <m/>
    <m/>
    <n v="1831"/>
    <n v="200"/>
    <n v="4"/>
    <n v="826"/>
    <m/>
    <n v="439"/>
    <m/>
    <m/>
  </r>
  <r>
    <d v="1989-10-21T00:00:00"/>
    <x v="33"/>
    <x v="3"/>
    <n v="710"/>
    <n v="39"/>
    <m/>
    <m/>
    <n v="480"/>
    <n v="302"/>
    <n v="9"/>
    <n v="635"/>
    <m/>
    <n v="15"/>
    <m/>
    <m/>
  </r>
  <r>
    <d v="1989-10-22T00:00:00"/>
    <x v="34"/>
    <x v="3"/>
    <n v="374"/>
    <n v="8"/>
    <m/>
    <m/>
    <n v="559"/>
    <n v="120"/>
    <n v="7"/>
    <n v="239"/>
    <m/>
    <n v="201"/>
    <m/>
    <m/>
  </r>
  <r>
    <d v="1989-10-23T00:00:00"/>
    <x v="35"/>
    <x v="3"/>
    <n v="208"/>
    <n v="9"/>
    <m/>
    <m/>
    <n v="640"/>
    <n v="62"/>
    <n v="1"/>
    <n v="226"/>
    <m/>
    <n v="210"/>
    <m/>
    <m/>
  </r>
  <r>
    <d v="1989-10-24T00:00:00"/>
    <x v="36"/>
    <x v="3"/>
    <n v="0"/>
    <n v="0"/>
    <m/>
    <m/>
    <n v="0"/>
    <n v="0"/>
    <n v="0"/>
    <n v="0"/>
    <m/>
    <n v="0"/>
    <s v="Flood - no counts."/>
    <m/>
  </r>
  <r>
    <d v="1989-10-25T00:00:00"/>
    <x v="37"/>
    <x v="3"/>
    <n v="0"/>
    <n v="0"/>
    <m/>
    <m/>
    <n v="0"/>
    <n v="0"/>
    <n v="0"/>
    <n v="0"/>
    <m/>
    <n v="0"/>
    <m/>
    <m/>
  </r>
  <r>
    <d v="1989-10-26T00:00:00"/>
    <x v="38"/>
    <x v="3"/>
    <n v="0"/>
    <n v="0"/>
    <m/>
    <m/>
    <n v="0"/>
    <n v="0"/>
    <n v="0"/>
    <n v="0"/>
    <m/>
    <n v="0"/>
    <m/>
    <m/>
  </r>
  <r>
    <d v="1989-10-27T00:00:00"/>
    <x v="39"/>
    <x v="3"/>
    <n v="0"/>
    <n v="0"/>
    <m/>
    <m/>
    <n v="0"/>
    <n v="0"/>
    <n v="0"/>
    <n v="0"/>
    <m/>
    <n v="0"/>
    <m/>
    <m/>
  </r>
  <r>
    <d v="1989-10-28T00:00:00"/>
    <x v="40"/>
    <x v="3"/>
    <n v="300"/>
    <n v="3"/>
    <m/>
    <m/>
    <n v="468"/>
    <n v="160"/>
    <n v="8"/>
    <n v="38"/>
    <m/>
    <n v="0"/>
    <m/>
    <m/>
  </r>
  <r>
    <d v="1989-10-29T00:00:00"/>
    <x v="41"/>
    <x v="3"/>
    <n v="453"/>
    <n v="4"/>
    <m/>
    <m/>
    <n v="707"/>
    <n v="232"/>
    <n v="14"/>
    <n v="121"/>
    <m/>
    <n v="0"/>
    <m/>
    <m/>
  </r>
  <r>
    <d v="1989-10-30T00:00:00"/>
    <x v="42"/>
    <x v="3"/>
    <n v="312"/>
    <n v="8"/>
    <m/>
    <m/>
    <n v="472"/>
    <n v="130"/>
    <n v="11"/>
    <n v="173"/>
    <m/>
    <n v="0"/>
    <m/>
    <m/>
  </r>
  <r>
    <d v="1989-10-31T00:00:00"/>
    <x v="43"/>
    <x v="3"/>
    <n v="203"/>
    <n v="4"/>
    <m/>
    <m/>
    <n v="553"/>
    <n v="105"/>
    <n v="3"/>
    <n v="155"/>
    <m/>
    <n v="0"/>
    <m/>
    <m/>
  </r>
  <r>
    <d v="1989-11-01T00:00:00"/>
    <x v="44"/>
    <x v="3"/>
    <n v="45"/>
    <n v="6"/>
    <m/>
    <m/>
    <n v="214"/>
    <n v="56"/>
    <n v="12"/>
    <n v="94"/>
    <m/>
    <n v="0"/>
    <m/>
    <m/>
  </r>
  <r>
    <d v="1989-11-02T00:00:00"/>
    <x v="45"/>
    <x v="3"/>
    <n v="35"/>
    <n v="0"/>
    <m/>
    <m/>
    <n v="183"/>
    <n v="40"/>
    <n v="4"/>
    <n v="30"/>
    <m/>
    <n v="0"/>
    <m/>
    <m/>
  </r>
  <r>
    <d v="1989-11-03T00:00:00"/>
    <x v="46"/>
    <x v="3"/>
    <n v="45"/>
    <n v="0"/>
    <m/>
    <m/>
    <n v="228"/>
    <n v="39"/>
    <n v="11"/>
    <n v="51"/>
    <m/>
    <n v="0"/>
    <m/>
    <m/>
  </r>
  <r>
    <d v="1989-11-04T00:00:00"/>
    <x v="47"/>
    <x v="3"/>
    <n v="42"/>
    <n v="3"/>
    <m/>
    <m/>
    <n v="218"/>
    <n v="27"/>
    <n v="21"/>
    <n v="105"/>
    <m/>
    <n v="0"/>
    <m/>
    <m/>
  </r>
  <r>
    <d v="1989-11-05T00:00:00"/>
    <x v="48"/>
    <x v="3"/>
    <n v="72"/>
    <n v="1"/>
    <m/>
    <m/>
    <n v="172"/>
    <n v="26"/>
    <n v="7"/>
    <n v="99"/>
    <m/>
    <n v="0"/>
    <m/>
    <m/>
  </r>
  <r>
    <d v="1989-11-06T00:00:00"/>
    <x v="49"/>
    <x v="3"/>
    <n v="50"/>
    <n v="7"/>
    <m/>
    <m/>
    <n v="101"/>
    <n v="42"/>
    <n v="16"/>
    <n v="46"/>
    <m/>
    <n v="0"/>
    <m/>
    <m/>
  </r>
  <r>
    <d v="1989-11-07T00:00:00"/>
    <x v="50"/>
    <x v="3"/>
    <n v="21"/>
    <n v="1"/>
    <m/>
    <m/>
    <n v="45"/>
    <n v="27"/>
    <n v="12"/>
    <n v="22"/>
    <m/>
    <n v="0"/>
    <m/>
    <m/>
  </r>
  <r>
    <d v="1989-11-08T00:00:00"/>
    <x v="51"/>
    <x v="3"/>
    <n v="56"/>
    <n v="4"/>
    <m/>
    <m/>
    <n v="112"/>
    <n v="60"/>
    <n v="9"/>
    <n v="156"/>
    <m/>
    <n v="0"/>
    <m/>
    <m/>
  </r>
  <r>
    <d v="1989-11-09T00:00:00"/>
    <x v="52"/>
    <x v="3"/>
    <n v="72"/>
    <n v="0"/>
    <m/>
    <m/>
    <n v="99"/>
    <n v="88"/>
    <n v="13"/>
    <n v="106"/>
    <m/>
    <n v="33"/>
    <m/>
    <m/>
  </r>
  <r>
    <d v="1989-11-10T00:00:00"/>
    <x v="53"/>
    <x v="3"/>
    <n v="34"/>
    <n v="0"/>
    <m/>
    <m/>
    <n v="25"/>
    <n v="50"/>
    <n v="3"/>
    <n v="12"/>
    <m/>
    <n v="0"/>
    <m/>
    <m/>
  </r>
  <r>
    <d v="1989-11-11T00:00:00"/>
    <x v="54"/>
    <x v="3"/>
    <n v="182"/>
    <n v="1"/>
    <m/>
    <m/>
    <n v="32"/>
    <n v="30"/>
    <n v="6"/>
    <n v="18"/>
    <m/>
    <n v="0"/>
    <m/>
    <m/>
  </r>
  <r>
    <d v="1989-11-12T00:00:00"/>
    <x v="55"/>
    <x v="3"/>
    <n v="186"/>
    <n v="2"/>
    <m/>
    <m/>
    <n v="44"/>
    <n v="27"/>
    <n v="25"/>
    <n v="46"/>
    <m/>
    <n v="0"/>
    <m/>
    <m/>
  </r>
  <r>
    <d v="1989-11-13T00:00:00"/>
    <x v="56"/>
    <x v="3"/>
    <n v="25"/>
    <n v="3"/>
    <m/>
    <m/>
    <n v="15"/>
    <n v="31"/>
    <n v="16"/>
    <n v="18"/>
    <m/>
    <n v="0"/>
    <m/>
    <m/>
  </r>
  <r>
    <d v="1989-11-14T00:00:00"/>
    <x v="57"/>
    <x v="3"/>
    <n v="17"/>
    <n v="2"/>
    <m/>
    <m/>
    <n v="13"/>
    <n v="24"/>
    <n v="11"/>
    <n v="21"/>
    <m/>
    <n v="0"/>
    <m/>
    <m/>
  </r>
  <r>
    <d v="1989-11-15T00:00:00"/>
    <x v="58"/>
    <x v="3"/>
    <n v="8"/>
    <n v="1"/>
    <m/>
    <m/>
    <n v="12"/>
    <n v="18"/>
    <n v="5"/>
    <n v="23"/>
    <m/>
    <n v="40"/>
    <m/>
    <m/>
  </r>
  <r>
    <d v="1989-11-16T00:00:00"/>
    <x v="59"/>
    <x v="3"/>
    <n v="0"/>
    <n v="0"/>
    <m/>
    <m/>
    <n v="10"/>
    <n v="11"/>
    <n v="0"/>
    <n v="26"/>
    <m/>
    <m/>
    <m/>
    <m/>
  </r>
  <r>
    <d v="1989-11-17T00:00:00"/>
    <x v="60"/>
    <x v="3"/>
    <n v="11"/>
    <n v="0"/>
    <m/>
    <m/>
    <n v="11"/>
    <n v="1"/>
    <n v="5"/>
    <n v="8"/>
    <m/>
    <m/>
    <m/>
    <m/>
  </r>
  <r>
    <d v="1989-11-18T00:00:00"/>
    <x v="61"/>
    <x v="3"/>
    <n v="28"/>
    <n v="0"/>
    <m/>
    <m/>
    <n v="10"/>
    <n v="6"/>
    <n v="29"/>
    <n v="33"/>
    <m/>
    <m/>
    <m/>
    <m/>
  </r>
  <r>
    <d v="1989-11-19T00:00:00"/>
    <x v="62"/>
    <x v="3"/>
    <n v="22"/>
    <n v="0"/>
    <m/>
    <m/>
    <n v="4"/>
    <n v="0"/>
    <n v="41"/>
    <n v="37"/>
    <m/>
    <m/>
    <m/>
    <m/>
  </r>
  <r>
    <d v="1990-09-11T00:00:00"/>
    <x v="68"/>
    <x v="4"/>
    <n v="120"/>
    <n v="86"/>
    <m/>
    <n v="0"/>
    <n v="635"/>
    <n v="250"/>
    <n v="0"/>
    <n v="2448"/>
    <m/>
    <n v="2"/>
    <m/>
    <m/>
  </r>
  <r>
    <d v="1990-09-12T00:00:00"/>
    <x v="69"/>
    <x v="4"/>
    <n v="167"/>
    <n v="45"/>
    <m/>
    <n v="0"/>
    <n v="787"/>
    <n v="280"/>
    <n v="1"/>
    <n v="2669"/>
    <m/>
    <n v="10"/>
    <m/>
    <m/>
  </r>
  <r>
    <d v="1990-09-13T00:00:00"/>
    <x v="70"/>
    <x v="4"/>
    <n v="220"/>
    <n v="133"/>
    <m/>
    <n v="0"/>
    <n v="173"/>
    <n v="98"/>
    <n v="0"/>
    <n v="1460"/>
    <m/>
    <n v="3"/>
    <m/>
    <m/>
  </r>
  <r>
    <d v="1990-09-14T00:00:00"/>
    <x v="67"/>
    <x v="4"/>
    <n v="278"/>
    <n v="83"/>
    <m/>
    <n v="0"/>
    <n v="1018"/>
    <n v="374"/>
    <n v="1"/>
    <n v="1623"/>
    <m/>
    <n v="2"/>
    <m/>
    <m/>
  </r>
  <r>
    <d v="1990-09-15T00:00:00"/>
    <x v="63"/>
    <x v="4"/>
    <n v="455"/>
    <n v="259"/>
    <m/>
    <n v="0"/>
    <n v="1046"/>
    <n v="460"/>
    <n v="20"/>
    <n v="1527"/>
    <m/>
    <n v="0"/>
    <m/>
    <m/>
  </r>
  <r>
    <d v="1990-09-16T00:00:00"/>
    <x v="64"/>
    <x v="4"/>
    <n v="809"/>
    <n v="293"/>
    <m/>
    <n v="0"/>
    <n v="1574"/>
    <n v="561"/>
    <n v="6"/>
    <n v="1762"/>
    <m/>
    <n v="4"/>
    <m/>
    <m/>
  </r>
  <r>
    <d v="1990-09-17T00:00:00"/>
    <x v="65"/>
    <x v="4"/>
    <n v="691"/>
    <n v="256"/>
    <m/>
    <n v="0"/>
    <n v="1213"/>
    <n v="721"/>
    <n v="16"/>
    <n v="1759"/>
    <m/>
    <n v="5"/>
    <m/>
    <m/>
  </r>
  <r>
    <d v="1990-09-18T00:00:00"/>
    <x v="0"/>
    <x v="4"/>
    <n v="788"/>
    <n v="280"/>
    <m/>
    <n v="0"/>
    <n v="479"/>
    <n v="397"/>
    <n v="2"/>
    <n v="1512"/>
    <m/>
    <n v="1"/>
    <m/>
    <m/>
  </r>
  <r>
    <d v="1990-09-19T00:00:00"/>
    <x v="1"/>
    <x v="4"/>
    <n v="1297"/>
    <n v="276"/>
    <m/>
    <n v="0"/>
    <n v="548"/>
    <n v="416"/>
    <n v="8"/>
    <n v="1020"/>
    <m/>
    <n v="0"/>
    <m/>
    <m/>
  </r>
  <r>
    <d v="1990-09-20T00:00:00"/>
    <x v="2"/>
    <x v="4"/>
    <n v="809"/>
    <n v="195"/>
    <m/>
    <n v="0"/>
    <n v="501"/>
    <n v="453"/>
    <n v="7"/>
    <n v="1014"/>
    <m/>
    <n v="0"/>
    <m/>
    <m/>
  </r>
  <r>
    <d v="1990-09-21T00:00:00"/>
    <x v="3"/>
    <x v="4"/>
    <n v="802"/>
    <n v="204"/>
    <m/>
    <n v="0"/>
    <n v="704"/>
    <n v="471"/>
    <n v="11"/>
    <n v="876"/>
    <m/>
    <n v="0"/>
    <m/>
    <m/>
  </r>
  <r>
    <d v="1990-09-22T00:00:00"/>
    <x v="4"/>
    <x v="4"/>
    <n v="1082"/>
    <n v="216"/>
    <m/>
    <n v="0"/>
    <n v="585"/>
    <n v="322"/>
    <n v="19"/>
    <n v="651"/>
    <m/>
    <n v="0"/>
    <m/>
    <m/>
  </r>
  <r>
    <d v="1990-09-23T00:00:00"/>
    <x v="5"/>
    <x v="4"/>
    <n v="1165"/>
    <n v="280"/>
    <m/>
    <n v="0"/>
    <n v="1005"/>
    <n v="588"/>
    <n v="19"/>
    <n v="614"/>
    <m/>
    <n v="1"/>
    <m/>
    <m/>
  </r>
  <r>
    <d v="1990-09-24T00:00:00"/>
    <x v="6"/>
    <x v="4"/>
    <n v="883"/>
    <n v="160"/>
    <m/>
    <n v="0"/>
    <n v="3093"/>
    <n v="643"/>
    <n v="16"/>
    <n v="552"/>
    <m/>
    <n v="2"/>
    <m/>
    <m/>
  </r>
  <r>
    <d v="1990-09-25T00:00:00"/>
    <x v="7"/>
    <x v="4"/>
    <n v="1722"/>
    <n v="191"/>
    <m/>
    <n v="0"/>
    <n v="2410"/>
    <n v="593"/>
    <n v="15"/>
    <n v="1481"/>
    <m/>
    <n v="0"/>
    <m/>
    <m/>
  </r>
  <r>
    <d v="1990-09-26T00:00:00"/>
    <x v="8"/>
    <x v="4"/>
    <n v="1423"/>
    <n v="114"/>
    <m/>
    <n v="0"/>
    <n v="1899"/>
    <n v="555"/>
    <n v="3"/>
    <n v="1564"/>
    <m/>
    <n v="0"/>
    <m/>
    <m/>
  </r>
  <r>
    <d v="1990-09-27T00:00:00"/>
    <x v="9"/>
    <x v="4"/>
    <n v="1096"/>
    <n v="121"/>
    <m/>
    <n v="0"/>
    <n v="1806"/>
    <n v="598"/>
    <n v="2"/>
    <n v="1640"/>
    <m/>
    <n v="0"/>
    <m/>
    <m/>
  </r>
  <r>
    <d v="1990-09-28T00:00:00"/>
    <x v="10"/>
    <x v="4"/>
    <n v="944"/>
    <n v="125"/>
    <m/>
    <n v="0"/>
    <n v="2537"/>
    <n v="706"/>
    <n v="7"/>
    <n v="1308"/>
    <m/>
    <n v="0"/>
    <m/>
    <m/>
  </r>
  <r>
    <d v="1990-09-29T00:00:00"/>
    <x v="11"/>
    <x v="4"/>
    <n v="1024"/>
    <n v="171"/>
    <m/>
    <n v="0"/>
    <n v="2535"/>
    <n v="636"/>
    <n v="13"/>
    <n v="826"/>
    <m/>
    <n v="0"/>
    <m/>
    <m/>
  </r>
  <r>
    <d v="1990-09-30T00:00:00"/>
    <x v="12"/>
    <x v="4"/>
    <n v="1456"/>
    <n v="169"/>
    <m/>
    <n v="0"/>
    <n v="3871"/>
    <n v="536"/>
    <n v="9"/>
    <n v="720"/>
    <m/>
    <n v="0"/>
    <m/>
    <m/>
  </r>
  <r>
    <d v="1990-10-01T00:00:00"/>
    <x v="13"/>
    <x v="4"/>
    <n v="2015"/>
    <n v="216"/>
    <m/>
    <n v="0"/>
    <n v="2872"/>
    <n v="292"/>
    <n v="7"/>
    <n v="986"/>
    <m/>
    <n v="0"/>
    <m/>
    <m/>
  </r>
  <r>
    <d v="1990-10-02T00:00:00"/>
    <x v="14"/>
    <x v="4"/>
    <n v="1689"/>
    <n v="109"/>
    <m/>
    <n v="0"/>
    <n v="5382"/>
    <n v="171"/>
    <n v="9"/>
    <n v="548"/>
    <m/>
    <n v="0"/>
    <m/>
    <m/>
  </r>
  <r>
    <d v="1990-10-03T00:00:00"/>
    <x v="15"/>
    <x v="4"/>
    <n v="1353"/>
    <n v="44"/>
    <m/>
    <n v="0"/>
    <n v="4721"/>
    <n v="150"/>
    <n v="4"/>
    <n v="937"/>
    <m/>
    <n v="0"/>
    <m/>
    <m/>
  </r>
  <r>
    <d v="1990-10-04T00:00:00"/>
    <x v="16"/>
    <x v="4"/>
    <n v="1822"/>
    <n v="47"/>
    <m/>
    <n v="0"/>
    <n v="4996"/>
    <n v="202"/>
    <n v="3"/>
    <n v="2340"/>
    <m/>
    <n v="0"/>
    <m/>
    <m/>
  </r>
  <r>
    <d v="1990-10-05T00:00:00"/>
    <x v="17"/>
    <x v="4"/>
    <n v="1920"/>
    <n v="57"/>
    <m/>
    <n v="0"/>
    <n v="4025"/>
    <n v="159"/>
    <n v="3"/>
    <n v="2904"/>
    <m/>
    <n v="0"/>
    <m/>
    <m/>
  </r>
  <r>
    <d v="1990-10-06T00:00:00"/>
    <x v="18"/>
    <x v="4"/>
    <n v="1763"/>
    <n v="46"/>
    <m/>
    <n v="0"/>
    <n v="3768"/>
    <n v="166"/>
    <n v="0"/>
    <n v="5385"/>
    <m/>
    <n v="0"/>
    <m/>
    <m/>
  </r>
  <r>
    <d v="1990-10-07T00:00:00"/>
    <x v="19"/>
    <x v="4"/>
    <n v="2009"/>
    <n v="84"/>
    <m/>
    <n v="0"/>
    <n v="2809"/>
    <n v="159"/>
    <n v="3"/>
    <n v="6633"/>
    <m/>
    <n v="0"/>
    <m/>
    <m/>
  </r>
  <r>
    <d v="1990-10-08T00:00:00"/>
    <x v="20"/>
    <x v="4"/>
    <n v="1690"/>
    <n v="86"/>
    <m/>
    <n v="0"/>
    <n v="2639"/>
    <n v="228"/>
    <n v="4"/>
    <n v="5717"/>
    <m/>
    <n v="0"/>
    <m/>
    <m/>
  </r>
  <r>
    <d v="1990-10-09T00:00:00"/>
    <x v="21"/>
    <x v="4"/>
    <n v="845"/>
    <n v="68"/>
    <m/>
    <n v="0"/>
    <n v="2434"/>
    <n v="170"/>
    <n v="4"/>
    <n v="5428"/>
    <m/>
    <n v="0"/>
    <m/>
    <m/>
  </r>
  <r>
    <d v="1990-10-10T00:00:00"/>
    <x v="22"/>
    <x v="4"/>
    <n v="1827"/>
    <n v="86"/>
    <m/>
    <n v="0"/>
    <n v="2734"/>
    <n v="248"/>
    <n v="8"/>
    <n v="3277"/>
    <m/>
    <n v="0"/>
    <m/>
    <m/>
  </r>
  <r>
    <d v="1990-10-11T00:00:00"/>
    <x v="23"/>
    <x v="4"/>
    <n v="972"/>
    <n v="74"/>
    <m/>
    <n v="1"/>
    <n v="2117"/>
    <n v="206"/>
    <n v="7"/>
    <n v="1632"/>
    <m/>
    <n v="2"/>
    <m/>
    <m/>
  </r>
  <r>
    <d v="1990-10-12T00:00:00"/>
    <x v="24"/>
    <x v="4"/>
    <n v="1389"/>
    <n v="95"/>
    <m/>
    <n v="0"/>
    <n v="3462"/>
    <n v="214"/>
    <n v="16"/>
    <n v="1734"/>
    <m/>
    <n v="1"/>
    <m/>
    <m/>
  </r>
  <r>
    <d v="1990-10-13T00:00:00"/>
    <x v="25"/>
    <x v="4"/>
    <n v="1059"/>
    <n v="71"/>
    <m/>
    <n v="0"/>
    <n v="3525"/>
    <n v="258"/>
    <n v="17"/>
    <n v="952"/>
    <m/>
    <n v="0"/>
    <m/>
    <m/>
  </r>
  <r>
    <d v="1990-10-14T00:00:00"/>
    <x v="26"/>
    <x v="4"/>
    <n v="377"/>
    <n v="46"/>
    <m/>
    <n v="0"/>
    <n v="2725"/>
    <n v="247"/>
    <n v="5"/>
    <n v="708"/>
    <m/>
    <n v="1"/>
    <m/>
    <m/>
  </r>
  <r>
    <d v="1990-10-15T00:00:00"/>
    <x v="27"/>
    <x v="4"/>
    <n v="554"/>
    <n v="57"/>
    <m/>
    <n v="0"/>
    <n v="2861"/>
    <n v="254"/>
    <n v="12"/>
    <n v="666"/>
    <m/>
    <n v="0"/>
    <m/>
    <m/>
  </r>
  <r>
    <d v="1990-10-16T00:00:00"/>
    <x v="28"/>
    <x v="4"/>
    <n v="342"/>
    <n v="39"/>
    <m/>
    <n v="0"/>
    <n v="2619"/>
    <n v="254"/>
    <n v="10"/>
    <n v="491"/>
    <m/>
    <n v="0"/>
    <m/>
    <m/>
  </r>
  <r>
    <d v="1990-10-17T00:00:00"/>
    <x v="29"/>
    <x v="4"/>
    <n v="186"/>
    <n v="26"/>
    <m/>
    <n v="0"/>
    <n v="2169"/>
    <n v="237"/>
    <n v="16"/>
    <n v="387"/>
    <m/>
    <n v="1"/>
    <m/>
    <m/>
  </r>
  <r>
    <d v="1990-10-18T00:00:00"/>
    <x v="30"/>
    <x v="4"/>
    <n v="658"/>
    <n v="39"/>
    <m/>
    <n v="0"/>
    <n v="3624"/>
    <n v="224"/>
    <n v="8"/>
    <n v="520"/>
    <m/>
    <n v="0"/>
    <m/>
    <m/>
  </r>
  <r>
    <d v="1990-10-19T00:00:00"/>
    <x v="31"/>
    <x v="4"/>
    <n v="446"/>
    <n v="25"/>
    <m/>
    <n v="3"/>
    <n v="3264"/>
    <n v="229"/>
    <n v="7"/>
    <n v="319"/>
    <m/>
    <n v="0"/>
    <m/>
    <m/>
  </r>
  <r>
    <d v="1990-10-20T00:00:00"/>
    <x v="32"/>
    <x v="4"/>
    <n v="227"/>
    <n v="28"/>
    <m/>
    <n v="2"/>
    <n v="2487"/>
    <n v="207"/>
    <n v="10"/>
    <n v="270"/>
    <m/>
    <n v="0"/>
    <m/>
    <m/>
  </r>
  <r>
    <d v="1990-10-21T00:00:00"/>
    <x v="33"/>
    <x v="4"/>
    <n v="172"/>
    <n v="6"/>
    <m/>
    <n v="4"/>
    <n v="1360"/>
    <n v="101"/>
    <n v="9"/>
    <n v="164"/>
    <m/>
    <n v="0"/>
    <m/>
    <m/>
  </r>
  <r>
    <d v="1990-10-22T00:00:00"/>
    <x v="34"/>
    <x v="4"/>
    <n v="368"/>
    <n v="13"/>
    <m/>
    <n v="6"/>
    <n v="2293"/>
    <n v="103"/>
    <n v="14"/>
    <n v="169"/>
    <m/>
    <n v="0"/>
    <m/>
    <m/>
  </r>
  <r>
    <d v="1990-10-23T00:00:00"/>
    <x v="35"/>
    <x v="4"/>
    <n v="242"/>
    <n v="18"/>
    <m/>
    <n v="8"/>
    <n v="1719"/>
    <n v="130"/>
    <n v="4"/>
    <n v="185"/>
    <m/>
    <n v="0"/>
    <m/>
    <m/>
  </r>
  <r>
    <d v="1990-10-24T00:00:00"/>
    <x v="36"/>
    <x v="4"/>
    <n v="53"/>
    <n v="22"/>
    <m/>
    <m/>
    <n v="2688"/>
    <n v="463"/>
    <m/>
    <n v="171"/>
    <m/>
    <m/>
    <m/>
    <m/>
  </r>
  <r>
    <d v="1990-10-25T00:00:00"/>
    <x v="37"/>
    <x v="4"/>
    <n v="1202"/>
    <n v="78"/>
    <m/>
    <m/>
    <n v="3567"/>
    <n v="806"/>
    <m/>
    <n v="157"/>
    <m/>
    <m/>
    <m/>
    <m/>
  </r>
  <r>
    <d v="1990-10-26T00:00:00"/>
    <x v="38"/>
    <x v="4"/>
    <n v="617"/>
    <n v="15"/>
    <m/>
    <m/>
    <n v="2029"/>
    <n v="398"/>
    <m/>
    <n v="142"/>
    <m/>
    <m/>
    <m/>
    <m/>
  </r>
  <r>
    <d v="1990-10-27T00:00:00"/>
    <x v="39"/>
    <x v="4"/>
    <n v="557"/>
    <n v="101"/>
    <m/>
    <m/>
    <n v="2701"/>
    <n v="433"/>
    <m/>
    <n v="128"/>
    <m/>
    <m/>
    <m/>
    <m/>
  </r>
  <r>
    <d v="1990-10-28T00:00:00"/>
    <x v="40"/>
    <x v="4"/>
    <n v="464"/>
    <n v="17"/>
    <m/>
    <m/>
    <n v="2295"/>
    <n v="514"/>
    <m/>
    <n v="114"/>
    <m/>
    <m/>
    <m/>
    <m/>
  </r>
  <r>
    <d v="1990-10-29T00:00:00"/>
    <x v="41"/>
    <x v="4"/>
    <n v="293"/>
    <n v="7"/>
    <m/>
    <m/>
    <n v="1423"/>
    <n v="393"/>
    <m/>
    <n v="100"/>
    <m/>
    <m/>
    <m/>
    <m/>
  </r>
  <r>
    <d v="1990-10-30T00:00:00"/>
    <x v="42"/>
    <x v="4"/>
    <n v="15"/>
    <n v="4"/>
    <m/>
    <m/>
    <n v="349"/>
    <n v="110"/>
    <m/>
    <n v="86"/>
    <m/>
    <m/>
    <m/>
    <m/>
  </r>
  <r>
    <d v="1990-10-31T00:00:00"/>
    <x v="43"/>
    <x v="4"/>
    <n v="94"/>
    <n v="1"/>
    <m/>
    <m/>
    <n v="955"/>
    <n v="287"/>
    <n v="0"/>
    <n v="71"/>
    <m/>
    <n v="18"/>
    <m/>
    <m/>
  </r>
  <r>
    <d v="1990-11-01T00:00:00"/>
    <x v="44"/>
    <x v="4"/>
    <n v="128"/>
    <n v="17"/>
    <m/>
    <m/>
    <n v="233"/>
    <n v="67"/>
    <n v="1"/>
    <n v="57"/>
    <m/>
    <n v="484"/>
    <m/>
    <m/>
  </r>
  <r>
    <d v="1990-11-02T00:00:00"/>
    <x v="45"/>
    <x v="4"/>
    <n v="351"/>
    <n v="12"/>
    <m/>
    <n v="0"/>
    <n v="365"/>
    <n v="66"/>
    <n v="10"/>
    <n v="43"/>
    <m/>
    <n v="23"/>
    <m/>
    <m/>
  </r>
  <r>
    <d v="1990-11-03T00:00:00"/>
    <x v="46"/>
    <x v="4"/>
    <n v="153"/>
    <n v="3"/>
    <m/>
    <n v="0"/>
    <n v="395"/>
    <n v="76"/>
    <n v="7"/>
    <n v="33"/>
    <m/>
    <n v="12"/>
    <m/>
    <m/>
  </r>
  <r>
    <d v="1990-11-04T00:00:00"/>
    <x v="47"/>
    <x v="4"/>
    <n v="169"/>
    <n v="8"/>
    <m/>
    <n v="0"/>
    <n v="389"/>
    <n v="115"/>
    <n v="11"/>
    <n v="129"/>
    <m/>
    <n v="62"/>
    <m/>
    <m/>
  </r>
  <r>
    <d v="1990-11-05T00:00:00"/>
    <x v="48"/>
    <x v="4"/>
    <n v="115"/>
    <n v="3"/>
    <m/>
    <n v="0"/>
    <n v="259"/>
    <n v="63"/>
    <n v="5"/>
    <n v="107"/>
    <m/>
    <n v="43"/>
    <m/>
    <m/>
  </r>
  <r>
    <d v="1990-11-06T00:00:00"/>
    <x v="49"/>
    <x v="4"/>
    <n v="46"/>
    <n v="2"/>
    <m/>
    <n v="0"/>
    <n v="194"/>
    <n v="33"/>
    <n v="4"/>
    <n v="87"/>
    <m/>
    <n v="21"/>
    <m/>
    <m/>
  </r>
  <r>
    <d v="1990-11-07T00:00:00"/>
    <x v="50"/>
    <x v="4"/>
    <n v="24"/>
    <n v="4"/>
    <m/>
    <n v="0"/>
    <n v="174"/>
    <n v="43"/>
    <n v="9"/>
    <n v="81"/>
    <m/>
    <n v="18"/>
    <m/>
    <m/>
  </r>
  <r>
    <d v="1990-11-08T00:00:00"/>
    <x v="51"/>
    <x v="4"/>
    <n v="4"/>
    <n v="0"/>
    <m/>
    <n v="1"/>
    <n v="66"/>
    <n v="15"/>
    <n v="6"/>
    <n v="57"/>
    <m/>
    <n v="5"/>
    <m/>
    <m/>
  </r>
  <r>
    <d v="1991-09-07T00:00:00"/>
    <x v="71"/>
    <x v="5"/>
    <n v="46"/>
    <n v="3"/>
    <m/>
    <m/>
    <n v="88"/>
    <n v="24"/>
    <n v="2"/>
    <n v="224"/>
    <m/>
    <m/>
    <m/>
    <m/>
  </r>
  <r>
    <d v="1991-09-08T00:00:00"/>
    <x v="72"/>
    <x v="5"/>
    <n v="371"/>
    <n v="86"/>
    <m/>
    <m/>
    <n v="1086"/>
    <n v="204"/>
    <n v="2"/>
    <n v="983"/>
    <m/>
    <m/>
    <m/>
    <m/>
  </r>
  <r>
    <d v="1991-09-09T00:00:00"/>
    <x v="73"/>
    <x v="5"/>
    <n v="332"/>
    <n v="73"/>
    <m/>
    <m/>
    <n v="1964"/>
    <n v="398"/>
    <m/>
    <n v="1432"/>
    <m/>
    <m/>
    <m/>
    <m/>
  </r>
  <r>
    <d v="1991-09-10T00:00:00"/>
    <x v="74"/>
    <x v="5"/>
    <n v="398"/>
    <n v="96"/>
    <m/>
    <m/>
    <n v="1513"/>
    <n v="474"/>
    <n v="1"/>
    <n v="1101"/>
    <m/>
    <m/>
    <m/>
    <m/>
  </r>
  <r>
    <d v="1991-09-11T00:00:00"/>
    <x v="68"/>
    <x v="5"/>
    <n v="341"/>
    <n v="146"/>
    <m/>
    <m/>
    <n v="2318"/>
    <n v="548"/>
    <n v="6"/>
    <n v="686"/>
    <m/>
    <m/>
    <m/>
    <m/>
  </r>
  <r>
    <d v="1991-09-12T00:00:00"/>
    <x v="69"/>
    <x v="5"/>
    <n v="434"/>
    <n v="152"/>
    <m/>
    <m/>
    <n v="2164"/>
    <n v="402"/>
    <n v="4"/>
    <n v="553"/>
    <m/>
    <m/>
    <m/>
    <m/>
  </r>
  <r>
    <d v="1991-09-13T00:00:00"/>
    <x v="70"/>
    <x v="5"/>
    <n v="625"/>
    <n v="126"/>
    <m/>
    <m/>
    <n v="1692"/>
    <n v="167"/>
    <n v="4"/>
    <n v="287"/>
    <m/>
    <m/>
    <m/>
    <m/>
  </r>
  <r>
    <d v="1991-09-14T00:00:00"/>
    <x v="67"/>
    <x v="5"/>
    <n v="687"/>
    <n v="124"/>
    <m/>
    <n v="3"/>
    <n v="1072"/>
    <n v="176"/>
    <n v="3"/>
    <n v="311"/>
    <m/>
    <m/>
    <m/>
    <m/>
  </r>
  <r>
    <d v="1991-09-15T00:00:00"/>
    <x v="63"/>
    <x v="5"/>
    <n v="743"/>
    <n v="126"/>
    <m/>
    <m/>
    <n v="2036"/>
    <n v="471"/>
    <n v="7"/>
    <n v="577"/>
    <m/>
    <m/>
    <m/>
    <m/>
  </r>
  <r>
    <d v="1991-09-16T00:00:00"/>
    <x v="64"/>
    <x v="5"/>
    <n v="792"/>
    <n v="274"/>
    <m/>
    <m/>
    <n v="1926"/>
    <n v="578"/>
    <n v="15"/>
    <n v="522"/>
    <m/>
    <m/>
    <m/>
    <m/>
  </r>
  <r>
    <d v="1991-09-17T00:00:00"/>
    <x v="65"/>
    <x v="5"/>
    <n v="891"/>
    <n v="339"/>
    <m/>
    <m/>
    <n v="1681"/>
    <n v="517"/>
    <n v="9"/>
    <n v="423"/>
    <m/>
    <m/>
    <m/>
    <m/>
  </r>
  <r>
    <d v="1991-09-18T00:00:00"/>
    <x v="0"/>
    <x v="5"/>
    <n v="781"/>
    <n v="330"/>
    <m/>
    <m/>
    <n v="1529"/>
    <n v="432"/>
    <n v="7"/>
    <n v="250"/>
    <m/>
    <m/>
    <m/>
    <m/>
  </r>
  <r>
    <d v="1991-09-19T00:00:00"/>
    <x v="1"/>
    <x v="5"/>
    <n v="430"/>
    <n v="252"/>
    <m/>
    <m/>
    <n v="1542"/>
    <n v="445"/>
    <n v="8"/>
    <n v="196"/>
    <m/>
    <m/>
    <m/>
    <m/>
  </r>
  <r>
    <d v="1991-09-20T00:00:00"/>
    <x v="2"/>
    <x v="5"/>
    <n v="489"/>
    <n v="220"/>
    <m/>
    <m/>
    <n v="1697"/>
    <n v="447"/>
    <n v="15"/>
    <n v="104"/>
    <m/>
    <m/>
    <m/>
    <m/>
  </r>
  <r>
    <d v="1991-09-21T00:00:00"/>
    <x v="3"/>
    <x v="5"/>
    <n v="990"/>
    <n v="215"/>
    <m/>
    <m/>
    <n v="1514"/>
    <n v="384"/>
    <n v="9"/>
    <n v="53"/>
    <m/>
    <m/>
    <m/>
    <m/>
  </r>
  <r>
    <d v="1991-09-22T00:00:00"/>
    <x v="4"/>
    <x v="5"/>
    <n v="2389"/>
    <n v="346"/>
    <m/>
    <m/>
    <n v="1403"/>
    <n v="444"/>
    <n v="22"/>
    <n v="112"/>
    <m/>
    <m/>
    <m/>
    <m/>
  </r>
  <r>
    <d v="1991-09-23T00:00:00"/>
    <x v="5"/>
    <x v="5"/>
    <n v="1722"/>
    <n v="278"/>
    <m/>
    <m/>
    <n v="1061"/>
    <n v="329"/>
    <n v="7"/>
    <n v="155"/>
    <m/>
    <m/>
    <m/>
    <m/>
  </r>
  <r>
    <d v="1991-09-24T00:00:00"/>
    <x v="6"/>
    <x v="5"/>
    <n v="2101"/>
    <n v="240"/>
    <m/>
    <m/>
    <n v="1428"/>
    <n v="395"/>
    <n v="4"/>
    <n v="226"/>
    <m/>
    <m/>
    <m/>
    <m/>
  </r>
  <r>
    <d v="1991-09-25T00:00:00"/>
    <x v="7"/>
    <x v="5"/>
    <n v="2077"/>
    <n v="406"/>
    <m/>
    <m/>
    <n v="1768"/>
    <n v="458"/>
    <n v="9"/>
    <n v="301"/>
    <m/>
    <m/>
    <m/>
    <m/>
  </r>
  <r>
    <d v="1991-09-26T00:00:00"/>
    <x v="8"/>
    <x v="5"/>
    <n v="2289"/>
    <n v="479"/>
    <m/>
    <m/>
    <n v="1545"/>
    <n v="529"/>
    <n v="11"/>
    <n v="415"/>
    <m/>
    <m/>
    <m/>
    <m/>
  </r>
  <r>
    <d v="1991-09-27T00:00:00"/>
    <x v="9"/>
    <x v="5"/>
    <n v="1733"/>
    <n v="328"/>
    <m/>
    <m/>
    <n v="1184"/>
    <n v="418"/>
    <n v="3"/>
    <n v="392"/>
    <m/>
    <m/>
    <m/>
    <m/>
  </r>
  <r>
    <d v="1991-09-28T00:00:00"/>
    <x v="10"/>
    <x v="5"/>
    <n v="2163"/>
    <n v="248"/>
    <m/>
    <m/>
    <n v="1262"/>
    <n v="324"/>
    <n v="2"/>
    <n v="355"/>
    <m/>
    <m/>
    <m/>
    <m/>
  </r>
  <r>
    <d v="1991-09-29T00:00:00"/>
    <x v="11"/>
    <x v="5"/>
    <n v="1473"/>
    <n v="174"/>
    <m/>
    <m/>
    <n v="1194"/>
    <n v="360"/>
    <n v="8"/>
    <n v="297"/>
    <m/>
    <m/>
    <m/>
    <m/>
  </r>
  <r>
    <d v="1991-09-30T00:00:00"/>
    <x v="12"/>
    <x v="5"/>
    <n v="745"/>
    <n v="187"/>
    <m/>
    <m/>
    <n v="1400"/>
    <n v="352"/>
    <n v="8"/>
    <n v="328"/>
    <m/>
    <m/>
    <m/>
    <m/>
  </r>
  <r>
    <d v="1991-10-01T00:00:00"/>
    <x v="13"/>
    <x v="5"/>
    <n v="1068"/>
    <n v="193"/>
    <m/>
    <m/>
    <n v="2504"/>
    <n v="763"/>
    <n v="10"/>
    <n v="549"/>
    <m/>
    <m/>
    <m/>
    <m/>
  </r>
  <r>
    <d v="1991-10-02T00:00:00"/>
    <x v="14"/>
    <x v="5"/>
    <n v="839"/>
    <n v="119"/>
    <m/>
    <m/>
    <n v="3461"/>
    <n v="880"/>
    <n v="7"/>
    <n v="247"/>
    <m/>
    <m/>
    <m/>
    <m/>
  </r>
  <r>
    <d v="1991-10-03T00:00:00"/>
    <x v="15"/>
    <x v="5"/>
    <n v="714"/>
    <n v="137"/>
    <m/>
    <m/>
    <n v="2664"/>
    <n v="670"/>
    <n v="12"/>
    <n v="98"/>
    <m/>
    <m/>
    <m/>
    <m/>
  </r>
  <r>
    <d v="1991-10-04T00:00:00"/>
    <x v="16"/>
    <x v="5"/>
    <n v="850"/>
    <n v="112"/>
    <m/>
    <m/>
    <n v="3280"/>
    <n v="422"/>
    <n v="6"/>
    <n v="70"/>
    <m/>
    <m/>
    <m/>
    <m/>
  </r>
  <r>
    <d v="1991-10-05T00:00:00"/>
    <x v="17"/>
    <x v="5"/>
    <n v="839"/>
    <n v="138"/>
    <m/>
    <m/>
    <n v="2785"/>
    <n v="467"/>
    <n v="3"/>
    <n v="81"/>
    <m/>
    <m/>
    <m/>
    <m/>
  </r>
  <r>
    <d v="1991-10-06T00:00:00"/>
    <x v="18"/>
    <x v="5"/>
    <n v="924"/>
    <n v="165"/>
    <m/>
    <m/>
    <n v="4883"/>
    <n v="406"/>
    <n v="2"/>
    <n v="59"/>
    <m/>
    <m/>
    <m/>
    <m/>
  </r>
  <r>
    <d v="1991-10-07T00:00:00"/>
    <x v="19"/>
    <x v="5"/>
    <n v="812"/>
    <n v="101"/>
    <m/>
    <m/>
    <n v="7187"/>
    <n v="439"/>
    <n v="1"/>
    <n v="36"/>
    <m/>
    <m/>
    <m/>
    <m/>
  </r>
  <r>
    <d v="1991-10-08T00:00:00"/>
    <x v="20"/>
    <x v="5"/>
    <n v="942"/>
    <n v="97"/>
    <m/>
    <m/>
    <n v="5775"/>
    <n v="393"/>
    <n v="9"/>
    <n v="27"/>
    <m/>
    <m/>
    <m/>
    <m/>
  </r>
  <r>
    <d v="1991-10-09T00:00:00"/>
    <x v="21"/>
    <x v="5"/>
    <n v="849"/>
    <n v="135"/>
    <m/>
    <m/>
    <n v="4274"/>
    <n v="339"/>
    <n v="9"/>
    <n v="36"/>
    <m/>
    <m/>
    <m/>
    <m/>
  </r>
  <r>
    <d v="1991-10-10T00:00:00"/>
    <x v="22"/>
    <x v="5"/>
    <n v="673"/>
    <n v="137"/>
    <m/>
    <m/>
    <n v="3359"/>
    <n v="283"/>
    <n v="7"/>
    <n v="28"/>
    <m/>
    <m/>
    <m/>
    <m/>
  </r>
  <r>
    <d v="1991-10-11T00:00:00"/>
    <x v="23"/>
    <x v="5"/>
    <n v="593"/>
    <n v="157"/>
    <m/>
    <m/>
    <n v="3230"/>
    <n v="340"/>
    <n v="4"/>
    <n v="28"/>
    <m/>
    <m/>
    <m/>
    <m/>
  </r>
  <r>
    <d v="1991-10-12T00:00:00"/>
    <x v="24"/>
    <x v="5"/>
    <n v="482"/>
    <n v="120"/>
    <m/>
    <m/>
    <n v="2726"/>
    <n v="325"/>
    <n v="8"/>
    <n v="44"/>
    <m/>
    <m/>
    <m/>
    <m/>
  </r>
  <r>
    <d v="1991-10-13T00:00:00"/>
    <x v="25"/>
    <x v="5"/>
    <n v="311"/>
    <n v="73"/>
    <m/>
    <m/>
    <n v="2934"/>
    <n v="236"/>
    <n v="1"/>
    <n v="14"/>
    <m/>
    <m/>
    <m/>
    <m/>
  </r>
  <r>
    <d v="1991-10-14T00:00:00"/>
    <x v="26"/>
    <x v="5"/>
    <n v="224"/>
    <n v="66"/>
    <m/>
    <m/>
    <n v="3023"/>
    <n v="241"/>
    <n v="5"/>
    <n v="16"/>
    <m/>
    <m/>
    <m/>
    <m/>
  </r>
  <r>
    <d v="1991-10-15T00:00:00"/>
    <x v="27"/>
    <x v="5"/>
    <n v="151"/>
    <n v="76"/>
    <m/>
    <n v="1"/>
    <n v="2377"/>
    <n v="229"/>
    <n v="2"/>
    <n v="14"/>
    <m/>
    <m/>
    <m/>
    <m/>
  </r>
  <r>
    <d v="1991-10-16T00:00:00"/>
    <x v="28"/>
    <x v="5"/>
    <n v="190"/>
    <n v="63"/>
    <m/>
    <m/>
    <n v="2477"/>
    <n v="218"/>
    <n v="9"/>
    <n v="47"/>
    <m/>
    <m/>
    <m/>
    <m/>
  </r>
  <r>
    <d v="1991-10-17T00:00:00"/>
    <x v="29"/>
    <x v="5"/>
    <n v="400"/>
    <n v="64"/>
    <m/>
    <m/>
    <n v="2995"/>
    <n v="187"/>
    <n v="10"/>
    <n v="8"/>
    <m/>
    <m/>
    <m/>
    <m/>
  </r>
  <r>
    <d v="1991-10-18T00:00:00"/>
    <x v="30"/>
    <x v="5"/>
    <n v="247"/>
    <n v="42"/>
    <m/>
    <n v="2"/>
    <n v="3564"/>
    <n v="197"/>
    <n v="9"/>
    <n v="25"/>
    <m/>
    <m/>
    <m/>
    <m/>
  </r>
  <r>
    <d v="1991-10-19T00:00:00"/>
    <x v="31"/>
    <x v="5"/>
    <n v="156"/>
    <n v="41"/>
    <m/>
    <m/>
    <n v="2940"/>
    <n v="255"/>
    <n v="13"/>
    <n v="62"/>
    <m/>
    <m/>
    <m/>
    <m/>
  </r>
  <r>
    <d v="1991-10-20T00:00:00"/>
    <x v="32"/>
    <x v="5"/>
    <n v="176"/>
    <n v="37"/>
    <m/>
    <n v="1"/>
    <n v="2094"/>
    <n v="203"/>
    <n v="13"/>
    <n v="59"/>
    <m/>
    <m/>
    <m/>
    <m/>
  </r>
  <r>
    <d v="1991-10-21T00:00:00"/>
    <x v="33"/>
    <x v="5"/>
    <n v="157"/>
    <n v="32"/>
    <m/>
    <n v="2"/>
    <n v="1726"/>
    <n v="219"/>
    <n v="10"/>
    <n v="46"/>
    <m/>
    <m/>
    <m/>
    <m/>
  </r>
  <r>
    <d v="1991-10-22T00:00:00"/>
    <x v="34"/>
    <x v="5"/>
    <n v="99"/>
    <n v="16"/>
    <m/>
    <n v="7"/>
    <n v="1405"/>
    <n v="123"/>
    <n v="6"/>
    <n v="29"/>
    <m/>
    <m/>
    <m/>
    <m/>
  </r>
  <r>
    <d v="1991-10-23T00:00:00"/>
    <x v="35"/>
    <x v="5"/>
    <n v="126"/>
    <n v="20"/>
    <m/>
    <n v="3"/>
    <n v="1445"/>
    <n v="124"/>
    <n v="8"/>
    <n v="25"/>
    <m/>
    <m/>
    <m/>
    <m/>
  </r>
  <r>
    <d v="1991-10-24T00:00:00"/>
    <x v="36"/>
    <x v="5"/>
    <n v="75"/>
    <n v="22"/>
    <m/>
    <n v="1"/>
    <n v="1038"/>
    <n v="97"/>
    <n v="4"/>
    <n v="22"/>
    <m/>
    <m/>
    <m/>
    <m/>
  </r>
  <r>
    <d v="1991-10-25T00:00:00"/>
    <x v="37"/>
    <x v="5"/>
    <n v="93"/>
    <n v="14"/>
    <m/>
    <n v="1"/>
    <n v="771"/>
    <n v="63"/>
    <n v="5"/>
    <n v="6"/>
    <m/>
    <m/>
    <m/>
    <m/>
  </r>
  <r>
    <d v="1991-10-26T00:00:00"/>
    <x v="38"/>
    <x v="5"/>
    <n v="60"/>
    <n v="10"/>
    <m/>
    <n v="2"/>
    <n v="538"/>
    <n v="47"/>
    <n v="4"/>
    <n v="0"/>
    <m/>
    <m/>
    <m/>
    <m/>
  </r>
  <r>
    <d v="1991-10-27T00:00:00"/>
    <x v="39"/>
    <x v="5"/>
    <n v="46"/>
    <n v="10"/>
    <m/>
    <m/>
    <n v="373"/>
    <n v="44"/>
    <m/>
    <n v="0"/>
    <m/>
    <m/>
    <m/>
    <m/>
  </r>
  <r>
    <d v="1991-10-28T00:00:00"/>
    <x v="40"/>
    <x v="5"/>
    <n v="32"/>
    <n v="5"/>
    <m/>
    <n v="1"/>
    <n v="325"/>
    <n v="11"/>
    <n v="4"/>
    <n v="0"/>
    <m/>
    <m/>
    <m/>
    <m/>
  </r>
  <r>
    <d v="1991-10-29T00:00:00"/>
    <x v="41"/>
    <x v="5"/>
    <n v="18"/>
    <n v="6"/>
    <m/>
    <n v="2"/>
    <n v="242"/>
    <n v="12"/>
    <n v="2"/>
    <n v="0"/>
    <m/>
    <m/>
    <m/>
    <m/>
  </r>
  <r>
    <d v="1991-10-30T00:00:00"/>
    <x v="42"/>
    <x v="5"/>
    <n v="22"/>
    <n v="4"/>
    <m/>
    <m/>
    <n v="205"/>
    <n v="28"/>
    <n v="1"/>
    <n v="2"/>
    <m/>
    <m/>
    <m/>
    <m/>
  </r>
  <r>
    <d v="1991-10-31T00:00:00"/>
    <x v="43"/>
    <x v="5"/>
    <n v="29"/>
    <n v="3"/>
    <m/>
    <m/>
    <n v="189"/>
    <n v="30"/>
    <n v="2"/>
    <n v="0"/>
    <m/>
    <m/>
    <m/>
    <m/>
  </r>
  <r>
    <d v="1991-11-01T00:00:00"/>
    <x v="44"/>
    <x v="5"/>
    <n v="35"/>
    <n v="8"/>
    <m/>
    <n v="2"/>
    <n v="304"/>
    <n v="38"/>
    <n v="6"/>
    <n v="9"/>
    <m/>
    <m/>
    <m/>
    <m/>
  </r>
  <r>
    <d v="1991-11-02T00:00:00"/>
    <x v="45"/>
    <x v="5"/>
    <n v="27"/>
    <n v="6"/>
    <m/>
    <m/>
    <n v="199"/>
    <n v="31"/>
    <n v="3"/>
    <n v="2"/>
    <m/>
    <m/>
    <m/>
    <m/>
  </r>
  <r>
    <d v="1991-11-03T00:00:00"/>
    <x v="46"/>
    <x v="5"/>
    <n v="6"/>
    <n v="2"/>
    <m/>
    <n v="1"/>
    <n v="71"/>
    <n v="14"/>
    <m/>
    <n v="3"/>
    <m/>
    <m/>
    <m/>
    <m/>
  </r>
  <r>
    <d v="1991-11-04T00:00:00"/>
    <x v="47"/>
    <x v="5"/>
    <n v="31"/>
    <n v="6"/>
    <m/>
    <n v="3"/>
    <n v="257"/>
    <n v="36"/>
    <n v="1"/>
    <n v="22"/>
    <m/>
    <m/>
    <m/>
    <m/>
  </r>
  <r>
    <d v="1991-11-05T00:00:00"/>
    <x v="48"/>
    <x v="5"/>
    <n v="74"/>
    <n v="9"/>
    <m/>
    <n v="9"/>
    <n v="206"/>
    <n v="30"/>
    <n v="8"/>
    <n v="85"/>
    <m/>
    <m/>
    <m/>
    <m/>
  </r>
  <r>
    <d v="1991-11-06T00:00:00"/>
    <x v="49"/>
    <x v="5"/>
    <n v="74"/>
    <n v="8"/>
    <m/>
    <n v="4"/>
    <n v="89"/>
    <n v="19"/>
    <n v="6"/>
    <n v="17"/>
    <m/>
    <m/>
    <m/>
    <m/>
  </r>
  <r>
    <d v="1991-11-07T00:00:00"/>
    <x v="50"/>
    <x v="5"/>
    <n v="20"/>
    <n v="8"/>
    <m/>
    <m/>
    <n v="61"/>
    <n v="5"/>
    <n v="3"/>
    <n v="18"/>
    <m/>
    <m/>
    <m/>
    <m/>
  </r>
  <r>
    <d v="1991-11-08T00:00:00"/>
    <x v="51"/>
    <x v="5"/>
    <n v="191"/>
    <n v="26"/>
    <m/>
    <n v="11"/>
    <n v="243"/>
    <n v="64"/>
    <n v="9"/>
    <n v="124"/>
    <m/>
    <m/>
    <m/>
    <m/>
  </r>
  <r>
    <d v="1991-11-09T00:00:00"/>
    <x v="52"/>
    <x v="5"/>
    <n v="183"/>
    <n v="27"/>
    <m/>
    <n v="4"/>
    <n v="100"/>
    <n v="29"/>
    <n v="4"/>
    <n v="85"/>
    <m/>
    <m/>
    <m/>
    <m/>
  </r>
  <r>
    <d v="1991-11-10T00:00:00"/>
    <x v="53"/>
    <x v="5"/>
    <n v="69"/>
    <n v="9"/>
    <m/>
    <n v="2"/>
    <n v="28"/>
    <n v="10"/>
    <n v="4"/>
    <n v="19"/>
    <m/>
    <m/>
    <m/>
    <m/>
  </r>
  <r>
    <d v="1992-09-02T00:00:00"/>
    <x v="75"/>
    <x v="6"/>
    <n v="23"/>
    <n v="9"/>
    <m/>
    <n v="0"/>
    <n v="0"/>
    <n v="0"/>
    <n v="0"/>
    <n v="151"/>
    <m/>
    <m/>
    <s v="Fax from rec fish/bio serv. Table 3.Total Daily counts..."/>
    <m/>
  </r>
  <r>
    <d v="1992-09-03T00:00:00"/>
    <x v="76"/>
    <x v="6"/>
    <n v="1197"/>
    <n v="136"/>
    <m/>
    <n v="0"/>
    <n v="1594"/>
    <n v="45"/>
    <n v="72"/>
    <n v="440"/>
    <m/>
    <m/>
    <m/>
    <m/>
  </r>
  <r>
    <d v="1992-09-04T00:00:00"/>
    <x v="77"/>
    <x v="6"/>
    <n v="380"/>
    <n v="68"/>
    <m/>
    <n v="0"/>
    <n v="72"/>
    <n v="18"/>
    <n v="28"/>
    <n v="2428"/>
    <m/>
    <m/>
    <m/>
    <m/>
  </r>
  <r>
    <d v="1992-09-05T00:00:00"/>
    <x v="78"/>
    <x v="6"/>
    <n v="299"/>
    <n v="53"/>
    <m/>
    <n v="0"/>
    <n v="260"/>
    <n v="20"/>
    <n v="12"/>
    <n v="993"/>
    <m/>
    <m/>
    <m/>
    <m/>
  </r>
  <r>
    <d v="1992-09-06T00:00:00"/>
    <x v="79"/>
    <x v="6"/>
    <n v="376"/>
    <n v="49"/>
    <m/>
    <n v="0"/>
    <n v="163"/>
    <n v="17"/>
    <n v="34"/>
    <n v="1137"/>
    <m/>
    <m/>
    <m/>
    <m/>
  </r>
  <r>
    <d v="1992-09-07T00:00:00"/>
    <x v="71"/>
    <x v="6"/>
    <n v="720"/>
    <n v="80"/>
    <m/>
    <n v="0"/>
    <n v="468"/>
    <n v="41"/>
    <n v="46"/>
    <n v="1125"/>
    <m/>
    <m/>
    <m/>
    <m/>
  </r>
  <r>
    <d v="1992-09-08T00:00:00"/>
    <x v="72"/>
    <x v="6"/>
    <n v="642"/>
    <n v="124"/>
    <m/>
    <n v="0"/>
    <n v="397"/>
    <n v="31"/>
    <n v="25"/>
    <n v="657"/>
    <m/>
    <m/>
    <m/>
    <m/>
  </r>
  <r>
    <d v="1992-09-09T00:00:00"/>
    <x v="73"/>
    <x v="6"/>
    <n v="909"/>
    <n v="131"/>
    <m/>
    <n v="0"/>
    <n v="1858"/>
    <n v="233"/>
    <n v="48"/>
    <n v="984"/>
    <m/>
    <m/>
    <m/>
    <m/>
  </r>
  <r>
    <d v="1992-09-10T00:00:00"/>
    <x v="74"/>
    <x v="6"/>
    <n v="1185"/>
    <n v="227"/>
    <m/>
    <n v="0"/>
    <n v="433"/>
    <n v="176"/>
    <n v="26"/>
    <n v="840"/>
    <m/>
    <m/>
    <m/>
    <m/>
  </r>
  <r>
    <d v="1992-09-11T00:00:00"/>
    <x v="68"/>
    <x v="6"/>
    <n v="1299"/>
    <n v="259"/>
    <m/>
    <n v="0"/>
    <n v="621"/>
    <n v="90"/>
    <n v="59"/>
    <n v="1326"/>
    <m/>
    <m/>
    <m/>
    <m/>
  </r>
  <r>
    <d v="1992-09-12T00:00:00"/>
    <x v="69"/>
    <x v="6"/>
    <n v="905"/>
    <n v="200"/>
    <m/>
    <n v="0"/>
    <n v="289"/>
    <n v="32"/>
    <n v="49"/>
    <n v="414"/>
    <m/>
    <m/>
    <m/>
    <m/>
  </r>
  <r>
    <d v="1992-09-13T00:00:00"/>
    <x v="70"/>
    <x v="6"/>
    <n v="1134"/>
    <n v="195"/>
    <m/>
    <n v="0"/>
    <n v="1368"/>
    <n v="55"/>
    <n v="72"/>
    <n v="427"/>
    <m/>
    <m/>
    <m/>
    <m/>
  </r>
  <r>
    <d v="1992-09-14T00:00:00"/>
    <x v="67"/>
    <x v="6"/>
    <n v="1123"/>
    <n v="172"/>
    <m/>
    <n v="0"/>
    <n v="2279"/>
    <n v="45"/>
    <n v="26"/>
    <n v="407"/>
    <m/>
    <m/>
    <m/>
    <m/>
  </r>
  <r>
    <d v="1992-09-15T00:00:00"/>
    <x v="63"/>
    <x v="6"/>
    <n v="1740"/>
    <n v="254"/>
    <m/>
    <n v="0"/>
    <n v="2500"/>
    <n v="22"/>
    <n v="35"/>
    <n v="775"/>
    <m/>
    <m/>
    <m/>
    <m/>
  </r>
  <r>
    <d v="1992-09-16T00:00:00"/>
    <x v="64"/>
    <x v="6"/>
    <n v="1553"/>
    <n v="200"/>
    <m/>
    <n v="0"/>
    <n v="3762"/>
    <n v="29"/>
    <n v="51"/>
    <n v="1102"/>
    <m/>
    <m/>
    <m/>
    <m/>
  </r>
  <r>
    <d v="1992-09-17T00:00:00"/>
    <x v="65"/>
    <x v="6"/>
    <n v="2799"/>
    <n v="137"/>
    <m/>
    <n v="0"/>
    <n v="2061"/>
    <n v="188"/>
    <n v="74"/>
    <n v="1404"/>
    <m/>
    <m/>
    <m/>
    <m/>
  </r>
  <r>
    <d v="1992-09-18T00:00:00"/>
    <x v="0"/>
    <x v="6"/>
    <n v="2332"/>
    <n v="133"/>
    <m/>
    <n v="0"/>
    <n v="3621"/>
    <n v="181"/>
    <n v="39"/>
    <n v="2072"/>
    <m/>
    <m/>
    <m/>
    <m/>
  </r>
  <r>
    <d v="1992-09-19T00:00:00"/>
    <x v="1"/>
    <x v="6"/>
    <n v="2598"/>
    <n v="175"/>
    <m/>
    <n v="0"/>
    <n v="2219"/>
    <n v="157"/>
    <n v="44"/>
    <n v="2192"/>
    <m/>
    <m/>
    <m/>
    <m/>
  </r>
  <r>
    <d v="1992-09-20T00:00:00"/>
    <x v="2"/>
    <x v="6"/>
    <n v="1921"/>
    <n v="144"/>
    <m/>
    <n v="0"/>
    <n v="1456"/>
    <n v="69"/>
    <n v="39"/>
    <n v="2058"/>
    <m/>
    <m/>
    <m/>
    <m/>
  </r>
  <r>
    <d v="1992-09-21T00:00:00"/>
    <x v="3"/>
    <x v="6"/>
    <n v="1570"/>
    <n v="109"/>
    <m/>
    <n v="0"/>
    <n v="1706"/>
    <n v="148"/>
    <n v="37"/>
    <n v="1730"/>
    <m/>
    <m/>
    <m/>
    <m/>
  </r>
  <r>
    <d v="1992-09-22T00:00:00"/>
    <x v="4"/>
    <x v="6"/>
    <n v="1223"/>
    <n v="81"/>
    <m/>
    <n v="0"/>
    <n v="1955"/>
    <n v="78"/>
    <n v="31"/>
    <n v="1511"/>
    <m/>
    <m/>
    <m/>
    <m/>
  </r>
  <r>
    <d v="1992-09-23T00:00:00"/>
    <x v="5"/>
    <x v="6"/>
    <n v="1047"/>
    <n v="57"/>
    <m/>
    <n v="0"/>
    <n v="1987"/>
    <n v="164"/>
    <n v="14"/>
    <n v="2213"/>
    <m/>
    <m/>
    <m/>
    <m/>
  </r>
  <r>
    <d v="1992-09-24T00:00:00"/>
    <x v="6"/>
    <x v="6"/>
    <n v="1620"/>
    <n v="179"/>
    <m/>
    <n v="0"/>
    <n v="3423"/>
    <n v="141"/>
    <n v="55"/>
    <n v="2737"/>
    <m/>
    <m/>
    <m/>
    <m/>
  </r>
  <r>
    <d v="1992-09-25T00:00:00"/>
    <x v="7"/>
    <x v="6"/>
    <n v="1547"/>
    <n v="159"/>
    <m/>
    <n v="0"/>
    <n v="1998"/>
    <n v="84"/>
    <n v="24"/>
    <n v="2530"/>
    <m/>
    <m/>
    <m/>
    <m/>
  </r>
  <r>
    <d v="1992-09-26T00:00:00"/>
    <x v="8"/>
    <x v="6"/>
    <n v="1570"/>
    <n v="270"/>
    <m/>
    <n v="0"/>
    <n v="3918"/>
    <n v="99"/>
    <n v="47"/>
    <n v="4025"/>
    <m/>
    <m/>
    <m/>
    <m/>
  </r>
  <r>
    <d v="1992-09-27T00:00:00"/>
    <x v="9"/>
    <x v="6"/>
    <n v="1241"/>
    <n v="269"/>
    <m/>
    <n v="0"/>
    <n v="4041"/>
    <n v="84"/>
    <n v="26"/>
    <n v="6149"/>
    <m/>
    <m/>
    <m/>
    <m/>
  </r>
  <r>
    <d v="1992-09-28T00:00:00"/>
    <x v="10"/>
    <x v="6"/>
    <n v="1208"/>
    <n v="274"/>
    <m/>
    <n v="0"/>
    <n v="3507"/>
    <n v="58"/>
    <n v="21"/>
    <n v="8214"/>
    <m/>
    <m/>
    <m/>
    <m/>
  </r>
  <r>
    <d v="1992-09-29T00:00:00"/>
    <x v="11"/>
    <x v="6"/>
    <n v="1824"/>
    <n v="314"/>
    <m/>
    <n v="0"/>
    <n v="2430"/>
    <n v="62"/>
    <n v="28"/>
    <n v="7653"/>
    <m/>
    <m/>
    <m/>
    <m/>
  </r>
  <r>
    <d v="1992-09-30T00:00:00"/>
    <x v="12"/>
    <x v="6"/>
    <n v="1751"/>
    <n v="357"/>
    <m/>
    <n v="0"/>
    <n v="2399"/>
    <n v="87"/>
    <n v="22"/>
    <n v="8345"/>
    <m/>
    <m/>
    <m/>
    <m/>
  </r>
  <r>
    <d v="1992-10-01T00:00:00"/>
    <x v="13"/>
    <x v="6"/>
    <n v="1390"/>
    <n v="246"/>
    <m/>
    <n v="0"/>
    <n v="2664"/>
    <n v="172"/>
    <n v="33"/>
    <n v="5242"/>
    <m/>
    <m/>
    <m/>
    <m/>
  </r>
  <r>
    <d v="1992-10-02T00:00:00"/>
    <x v="14"/>
    <x v="6"/>
    <n v="1341"/>
    <n v="160"/>
    <m/>
    <n v="0"/>
    <n v="2878"/>
    <n v="88"/>
    <n v="22"/>
    <n v="3636"/>
    <m/>
    <m/>
    <m/>
    <m/>
  </r>
  <r>
    <d v="1992-10-03T00:00:00"/>
    <x v="15"/>
    <x v="6"/>
    <n v="1082"/>
    <n v="163"/>
    <m/>
    <n v="0"/>
    <n v="2279"/>
    <n v="26"/>
    <n v="16"/>
    <n v="2295"/>
    <m/>
    <m/>
    <m/>
    <m/>
  </r>
  <r>
    <d v="1992-10-04T00:00:00"/>
    <x v="16"/>
    <x v="6"/>
    <n v="710"/>
    <n v="130"/>
    <m/>
    <n v="0"/>
    <n v="3385"/>
    <n v="33"/>
    <n v="12"/>
    <n v="1340"/>
    <m/>
    <m/>
    <m/>
    <m/>
  </r>
  <r>
    <d v="1992-10-05T00:00:00"/>
    <x v="17"/>
    <x v="6"/>
    <n v="586"/>
    <n v="109"/>
    <m/>
    <n v="0"/>
    <n v="4848"/>
    <n v="71"/>
    <n v="39"/>
    <n v="816"/>
    <m/>
    <m/>
    <m/>
    <m/>
  </r>
  <r>
    <d v="1992-10-06T00:00:00"/>
    <x v="18"/>
    <x v="6"/>
    <n v="661"/>
    <n v="134"/>
    <m/>
    <n v="0"/>
    <n v="3147"/>
    <n v="101"/>
    <n v="23"/>
    <n v="746"/>
    <m/>
    <m/>
    <m/>
    <m/>
  </r>
  <r>
    <d v="1992-10-07T00:00:00"/>
    <x v="19"/>
    <x v="6"/>
    <n v="1008"/>
    <n v="178"/>
    <m/>
    <n v="0"/>
    <n v="2998"/>
    <n v="123"/>
    <n v="29"/>
    <n v="1309"/>
    <m/>
    <m/>
    <m/>
    <m/>
  </r>
  <r>
    <d v="1992-10-08T00:00:00"/>
    <x v="20"/>
    <x v="6"/>
    <n v="1158"/>
    <n v="229"/>
    <m/>
    <n v="0"/>
    <n v="3625"/>
    <n v="70"/>
    <n v="32"/>
    <n v="1032"/>
    <m/>
    <m/>
    <m/>
    <m/>
  </r>
  <r>
    <d v="1992-10-09T00:00:00"/>
    <x v="21"/>
    <x v="6"/>
    <n v="520"/>
    <n v="120"/>
    <m/>
    <n v="0"/>
    <n v="6893"/>
    <n v="52"/>
    <n v="26"/>
    <n v="526"/>
    <m/>
    <m/>
    <m/>
    <m/>
  </r>
  <r>
    <d v="1992-10-10T00:00:00"/>
    <x v="22"/>
    <x v="6"/>
    <n v="451"/>
    <n v="91"/>
    <m/>
    <n v="0"/>
    <n v="5266"/>
    <n v="70"/>
    <n v="19"/>
    <n v="611"/>
    <m/>
    <m/>
    <m/>
    <m/>
  </r>
  <r>
    <d v="1992-10-11T00:00:00"/>
    <x v="23"/>
    <x v="6"/>
    <n v="592"/>
    <n v="124"/>
    <m/>
    <n v="0"/>
    <n v="4107"/>
    <n v="29"/>
    <n v="18"/>
    <n v="867"/>
    <m/>
    <m/>
    <m/>
    <m/>
  </r>
  <r>
    <d v="1992-10-12T00:00:00"/>
    <x v="24"/>
    <x v="6"/>
    <n v="243"/>
    <n v="88"/>
    <m/>
    <n v="0"/>
    <n v="3486"/>
    <n v="34"/>
    <n v="12"/>
    <n v="544"/>
    <m/>
    <m/>
    <m/>
    <m/>
  </r>
  <r>
    <d v="1992-10-13T00:00:00"/>
    <x v="25"/>
    <x v="6"/>
    <n v="211"/>
    <n v="59"/>
    <m/>
    <n v="0"/>
    <n v="2305"/>
    <n v="26"/>
    <n v="7"/>
    <n v="367"/>
    <m/>
    <m/>
    <m/>
    <m/>
  </r>
  <r>
    <d v="1992-10-14T00:00:00"/>
    <x v="26"/>
    <x v="6"/>
    <n v="198"/>
    <n v="55"/>
    <m/>
    <n v="0"/>
    <n v="2264"/>
    <n v="37"/>
    <n v="9"/>
    <n v="278"/>
    <m/>
    <m/>
    <m/>
    <m/>
  </r>
  <r>
    <d v="1992-10-15T00:00:00"/>
    <x v="27"/>
    <x v="6"/>
    <n v="145"/>
    <n v="46"/>
    <m/>
    <n v="0"/>
    <n v="1750"/>
    <n v="51"/>
    <n v="6"/>
    <n v="296"/>
    <m/>
    <m/>
    <m/>
    <m/>
  </r>
  <r>
    <d v="1992-10-16T00:00:00"/>
    <x v="28"/>
    <x v="6"/>
    <n v="280"/>
    <n v="92"/>
    <m/>
    <n v="1"/>
    <n v="1962"/>
    <n v="56"/>
    <n v="14"/>
    <n v="529"/>
    <m/>
    <m/>
    <m/>
    <m/>
  </r>
  <r>
    <d v="1992-10-17T00:00:00"/>
    <x v="29"/>
    <x v="6"/>
    <n v="170"/>
    <n v="42"/>
    <m/>
    <n v="0"/>
    <n v="2819"/>
    <n v="52"/>
    <n v="10"/>
    <n v="459"/>
    <m/>
    <m/>
    <m/>
    <m/>
  </r>
  <r>
    <d v="1992-10-18T00:00:00"/>
    <x v="30"/>
    <x v="6"/>
    <n v="311"/>
    <n v="70"/>
    <m/>
    <n v="7"/>
    <n v="3953"/>
    <n v="27"/>
    <n v="13"/>
    <n v="1324"/>
    <m/>
    <m/>
    <m/>
    <m/>
  </r>
  <r>
    <d v="1992-10-19T00:00:00"/>
    <x v="31"/>
    <x v="6"/>
    <n v="116"/>
    <n v="126"/>
    <m/>
    <n v="2"/>
    <n v="1078"/>
    <n v="35"/>
    <n v="2"/>
    <n v="210"/>
    <m/>
    <m/>
    <s v="Flood Period"/>
    <m/>
  </r>
  <r>
    <d v="1992-10-20T00:00:00"/>
    <x v="32"/>
    <x v="6"/>
    <n v="125"/>
    <n v="164"/>
    <m/>
    <n v="2"/>
    <n v="5566"/>
    <n v="106"/>
    <n v="2"/>
    <n v="212"/>
    <m/>
    <m/>
    <s v="Flood Period"/>
    <m/>
  </r>
  <r>
    <d v="1992-10-21T00:00:00"/>
    <x v="33"/>
    <x v="6"/>
    <n v="252"/>
    <n v="65"/>
    <m/>
    <n v="2"/>
    <n v="4852"/>
    <n v="116"/>
    <n v="2"/>
    <n v="215"/>
    <m/>
    <m/>
    <s v="Flood Period"/>
    <m/>
  </r>
  <r>
    <d v="1992-10-22T00:00:00"/>
    <x v="34"/>
    <x v="6"/>
    <n v="95"/>
    <n v="25"/>
    <m/>
    <n v="1"/>
    <n v="3661"/>
    <n v="80"/>
    <n v="2"/>
    <n v="217"/>
    <m/>
    <m/>
    <s v="Flood Period"/>
    <m/>
  </r>
  <r>
    <d v="1992-10-23T00:00:00"/>
    <x v="35"/>
    <x v="6"/>
    <n v="32"/>
    <n v="8"/>
    <m/>
    <n v="1"/>
    <n v="2299"/>
    <n v="32"/>
    <n v="2"/>
    <n v="220"/>
    <m/>
    <m/>
    <s v="Flood Period"/>
    <m/>
  </r>
  <r>
    <d v="1992-10-24T00:00:00"/>
    <x v="36"/>
    <x v="6"/>
    <n v="0"/>
    <n v="0"/>
    <m/>
    <n v="1"/>
    <n v="50"/>
    <n v="0"/>
    <n v="1"/>
    <n v="222"/>
    <m/>
    <m/>
    <s v="Flood Period"/>
    <m/>
  </r>
  <r>
    <d v="1992-10-25T00:00:00"/>
    <x v="37"/>
    <x v="6"/>
    <n v="0"/>
    <n v="0"/>
    <m/>
    <n v="1"/>
    <n v="96"/>
    <n v="0"/>
    <n v="1"/>
    <n v="225"/>
    <m/>
    <m/>
    <s v="Flood Period"/>
    <m/>
  </r>
  <r>
    <d v="1992-10-26T00:00:00"/>
    <x v="38"/>
    <x v="6"/>
    <n v="39"/>
    <n v="19"/>
    <m/>
    <n v="0"/>
    <n v="2640"/>
    <n v="34"/>
    <n v="1"/>
    <n v="227"/>
    <m/>
    <m/>
    <s v="Flood Period"/>
    <m/>
  </r>
  <r>
    <d v="1992-10-27T00:00:00"/>
    <x v="39"/>
    <x v="6"/>
    <n v="28"/>
    <n v="10"/>
    <m/>
    <n v="0"/>
    <n v="2305"/>
    <n v="24"/>
    <n v="1"/>
    <n v="230"/>
    <m/>
    <m/>
    <s v="Flood Period"/>
    <m/>
  </r>
  <r>
    <d v="1992-10-28T00:00:00"/>
    <x v="40"/>
    <x v="6"/>
    <n v="167"/>
    <n v="29"/>
    <m/>
    <n v="0"/>
    <n v="1589"/>
    <n v="17"/>
    <n v="1"/>
    <n v="232"/>
    <m/>
    <m/>
    <m/>
    <m/>
  </r>
  <r>
    <d v="1992-10-29T00:00:00"/>
    <x v="41"/>
    <x v="6"/>
    <n v="163"/>
    <n v="17"/>
    <m/>
    <n v="0"/>
    <n v="28"/>
    <n v="0"/>
    <n v="4"/>
    <n v="235"/>
    <m/>
    <m/>
    <m/>
    <m/>
  </r>
  <r>
    <d v="1992-10-30T00:00:00"/>
    <x v="42"/>
    <x v="6"/>
    <n v="117"/>
    <n v="73"/>
    <m/>
    <n v="0"/>
    <n v="2754"/>
    <n v="36"/>
    <n v="15"/>
    <n v="262"/>
    <m/>
    <m/>
    <m/>
    <m/>
  </r>
  <r>
    <d v="1992-10-31T00:00:00"/>
    <x v="43"/>
    <x v="6"/>
    <n v="29"/>
    <n v="2"/>
    <m/>
    <n v="0"/>
    <n v="200"/>
    <n v="0"/>
    <n v="0"/>
    <n v="35"/>
    <m/>
    <m/>
    <m/>
    <m/>
  </r>
  <r>
    <d v="1992-11-01T00:00:00"/>
    <x v="44"/>
    <x v="6"/>
    <n v="0"/>
    <n v="0"/>
    <m/>
    <n v="0"/>
    <n v="31"/>
    <n v="2"/>
    <n v="0"/>
    <n v="4"/>
    <m/>
    <m/>
    <s v="Flood Period"/>
    <m/>
  </r>
  <r>
    <d v="1992-11-02T00:00:00"/>
    <x v="45"/>
    <x v="6"/>
    <n v="15"/>
    <n v="3"/>
    <m/>
    <n v="0"/>
    <n v="12"/>
    <n v="0"/>
    <n v="4"/>
    <n v="4"/>
    <m/>
    <m/>
    <m/>
    <m/>
  </r>
  <r>
    <d v="1992-11-03T00:00:00"/>
    <x v="46"/>
    <x v="6"/>
    <n v="41"/>
    <n v="14"/>
    <m/>
    <n v="0"/>
    <n v="35"/>
    <n v="1"/>
    <n v="12"/>
    <n v="24"/>
    <m/>
    <m/>
    <m/>
    <m/>
  </r>
  <r>
    <d v="1992-11-04T00:00:00"/>
    <x v="47"/>
    <x v="6"/>
    <n v="22"/>
    <n v="12"/>
    <m/>
    <n v="0"/>
    <n v="32"/>
    <n v="1"/>
    <n v="7"/>
    <n v="20"/>
    <m/>
    <m/>
    <m/>
    <m/>
  </r>
  <r>
    <d v="1992-11-05T00:00:00"/>
    <x v="48"/>
    <x v="6"/>
    <n v="36"/>
    <n v="12"/>
    <m/>
    <n v="0"/>
    <n v="46"/>
    <n v="0"/>
    <n v="17"/>
    <n v="37"/>
    <m/>
    <m/>
    <m/>
    <m/>
  </r>
  <r>
    <d v="1992-11-06T00:00:00"/>
    <x v="49"/>
    <x v="6"/>
    <n v="21"/>
    <n v="14"/>
    <m/>
    <n v="0"/>
    <n v="30"/>
    <n v="0"/>
    <n v="2"/>
    <n v="51"/>
    <m/>
    <m/>
    <m/>
    <m/>
  </r>
  <r>
    <d v="1992-11-07T00:00:00"/>
    <x v="50"/>
    <x v="6"/>
    <n v="14"/>
    <n v="2"/>
    <m/>
    <n v="0"/>
    <n v="46"/>
    <n v="0"/>
    <n v="10"/>
    <n v="47"/>
    <m/>
    <m/>
    <m/>
    <m/>
  </r>
  <r>
    <d v="1992-11-08T00:00:00"/>
    <x v="51"/>
    <x v="6"/>
    <n v="13"/>
    <n v="6"/>
    <m/>
    <n v="0"/>
    <n v="23"/>
    <n v="0"/>
    <n v="12"/>
    <n v="47"/>
    <m/>
    <m/>
    <m/>
    <m/>
  </r>
  <r>
    <d v="1992-11-09T00:00:00"/>
    <x v="52"/>
    <x v="6"/>
    <n v="16"/>
    <n v="8"/>
    <m/>
    <n v="0"/>
    <n v="11"/>
    <n v="0"/>
    <n v="3"/>
    <n v="33"/>
    <m/>
    <m/>
    <m/>
    <m/>
  </r>
  <r>
    <d v="1992-11-10T00:00:00"/>
    <x v="53"/>
    <x v="6"/>
    <n v="14"/>
    <n v="8"/>
    <m/>
    <n v="0"/>
    <n v="7"/>
    <n v="0"/>
    <n v="20"/>
    <n v="13"/>
    <m/>
    <m/>
    <m/>
    <m/>
  </r>
  <r>
    <d v="1993-09-02T00:00:00"/>
    <x v="75"/>
    <x v="7"/>
    <n v="50"/>
    <n v="3"/>
    <m/>
    <n v="0"/>
    <n v="138"/>
    <n v="28"/>
    <n v="51"/>
    <n v="118"/>
    <m/>
    <m/>
    <m/>
    <m/>
  </r>
  <r>
    <d v="1993-09-03T00:00:00"/>
    <x v="76"/>
    <x v="7"/>
    <n v="41"/>
    <n v="6"/>
    <m/>
    <n v="0"/>
    <n v="475"/>
    <n v="74"/>
    <n v="74"/>
    <n v="287"/>
    <m/>
    <m/>
    <m/>
    <m/>
  </r>
  <r>
    <d v="1993-09-04T00:00:00"/>
    <x v="77"/>
    <x v="7"/>
    <n v="13"/>
    <n v="8"/>
    <m/>
    <n v="0"/>
    <n v="263"/>
    <n v="49"/>
    <n v="63"/>
    <n v="499"/>
    <m/>
    <m/>
    <m/>
    <m/>
  </r>
  <r>
    <d v="1993-09-05T00:00:00"/>
    <x v="78"/>
    <x v="7"/>
    <n v="8"/>
    <n v="5"/>
    <m/>
    <n v="0"/>
    <n v="115"/>
    <n v="20"/>
    <n v="55"/>
    <n v="611"/>
    <m/>
    <m/>
    <m/>
    <m/>
  </r>
  <r>
    <d v="1993-09-06T00:00:00"/>
    <x v="79"/>
    <x v="7"/>
    <n v="9"/>
    <n v="8"/>
    <m/>
    <n v="0"/>
    <n v="96"/>
    <n v="63"/>
    <n v="34"/>
    <n v="1344"/>
    <m/>
    <m/>
    <m/>
    <m/>
  </r>
  <r>
    <d v="1993-09-07T00:00:00"/>
    <x v="71"/>
    <x v="7"/>
    <n v="5"/>
    <n v="3"/>
    <m/>
    <n v="0"/>
    <n v="345"/>
    <n v="89"/>
    <n v="26"/>
    <n v="1752"/>
    <m/>
    <m/>
    <m/>
    <m/>
  </r>
  <r>
    <d v="1993-09-08T00:00:00"/>
    <x v="72"/>
    <x v="7"/>
    <n v="7"/>
    <n v="8"/>
    <m/>
    <n v="0"/>
    <n v="125"/>
    <n v="22"/>
    <n v="14"/>
    <n v="1143"/>
    <m/>
    <m/>
    <m/>
    <m/>
  </r>
  <r>
    <d v="1993-09-09T00:00:00"/>
    <x v="73"/>
    <x v="7"/>
    <n v="24"/>
    <n v="7"/>
    <m/>
    <n v="0"/>
    <n v="108"/>
    <n v="8"/>
    <n v="26"/>
    <n v="462"/>
    <m/>
    <m/>
    <m/>
    <m/>
  </r>
  <r>
    <d v="1993-09-10T00:00:00"/>
    <x v="74"/>
    <x v="7"/>
    <n v="18"/>
    <n v="15"/>
    <m/>
    <n v="0"/>
    <n v="102"/>
    <n v="14"/>
    <n v="31"/>
    <n v="305"/>
    <m/>
    <m/>
    <m/>
    <m/>
  </r>
  <r>
    <d v="1993-09-11T00:00:00"/>
    <x v="68"/>
    <x v="7"/>
    <n v="36"/>
    <n v="19"/>
    <m/>
    <n v="0"/>
    <n v="281"/>
    <n v="16"/>
    <n v="33"/>
    <n v="205"/>
    <m/>
    <m/>
    <m/>
    <m/>
  </r>
  <r>
    <d v="1993-09-12T00:00:00"/>
    <x v="69"/>
    <x v="7"/>
    <n v="45"/>
    <n v="4"/>
    <m/>
    <n v="0"/>
    <n v="124"/>
    <n v="6"/>
    <n v="23"/>
    <n v="200"/>
    <m/>
    <m/>
    <m/>
    <m/>
  </r>
  <r>
    <d v="1993-09-13T00:00:00"/>
    <x v="70"/>
    <x v="7"/>
    <n v="198"/>
    <n v="32"/>
    <m/>
    <n v="0"/>
    <n v="317"/>
    <n v="53"/>
    <n v="31"/>
    <n v="345"/>
    <m/>
    <m/>
    <m/>
    <m/>
  </r>
  <r>
    <d v="1993-09-14T00:00:00"/>
    <x v="67"/>
    <x v="7"/>
    <n v="261"/>
    <n v="41"/>
    <m/>
    <n v="0"/>
    <n v="2384"/>
    <n v="68"/>
    <n v="35"/>
    <n v="326"/>
    <m/>
    <m/>
    <m/>
    <m/>
  </r>
  <r>
    <d v="1993-09-15T00:00:00"/>
    <x v="63"/>
    <x v="7"/>
    <n v="239"/>
    <n v="44"/>
    <m/>
    <n v="0"/>
    <n v="3104"/>
    <n v="42"/>
    <n v="36"/>
    <n v="310"/>
    <m/>
    <m/>
    <m/>
    <m/>
  </r>
  <r>
    <d v="1993-09-16T00:00:00"/>
    <x v="64"/>
    <x v="7"/>
    <n v="306"/>
    <n v="34"/>
    <m/>
    <n v="0"/>
    <n v="2266"/>
    <n v="149"/>
    <n v="53"/>
    <n v="391"/>
    <m/>
    <m/>
    <m/>
    <m/>
  </r>
  <r>
    <d v="1993-09-17T00:00:00"/>
    <x v="65"/>
    <x v="7"/>
    <n v="455"/>
    <n v="24"/>
    <m/>
    <n v="0"/>
    <n v="1637"/>
    <n v="70"/>
    <n v="37"/>
    <n v="580"/>
    <m/>
    <m/>
    <m/>
    <m/>
  </r>
  <r>
    <d v="1993-09-18T00:00:00"/>
    <x v="0"/>
    <x v="7"/>
    <n v="426"/>
    <n v="22"/>
    <m/>
    <n v="0"/>
    <n v="1775"/>
    <n v="43"/>
    <n v="16"/>
    <n v="1237"/>
    <m/>
    <m/>
    <m/>
    <m/>
  </r>
  <r>
    <d v="1993-09-19T00:00:00"/>
    <x v="1"/>
    <x v="7"/>
    <n v="660"/>
    <n v="23"/>
    <m/>
    <n v="0"/>
    <n v="1828"/>
    <n v="33"/>
    <n v="30"/>
    <n v="1716"/>
    <m/>
    <m/>
    <m/>
    <m/>
  </r>
  <r>
    <d v="1993-09-20T00:00:00"/>
    <x v="2"/>
    <x v="7"/>
    <n v="437"/>
    <n v="16"/>
    <m/>
    <n v="0"/>
    <n v="4262"/>
    <n v="70"/>
    <n v="10"/>
    <n v="1699"/>
    <m/>
    <m/>
    <m/>
    <m/>
  </r>
  <r>
    <d v="1993-09-21T00:00:00"/>
    <x v="3"/>
    <x v="7"/>
    <n v="451"/>
    <n v="17"/>
    <m/>
    <n v="0"/>
    <n v="2554"/>
    <n v="33"/>
    <n v="8"/>
    <n v="1640"/>
    <m/>
    <m/>
    <m/>
    <m/>
  </r>
  <r>
    <d v="1993-09-22T00:00:00"/>
    <x v="4"/>
    <x v="7"/>
    <n v="546"/>
    <n v="21"/>
    <m/>
    <n v="0"/>
    <n v="2237"/>
    <n v="58"/>
    <n v="10"/>
    <n v="2117"/>
    <m/>
    <m/>
    <m/>
    <m/>
  </r>
  <r>
    <d v="1993-09-23T00:00:00"/>
    <x v="5"/>
    <x v="7"/>
    <n v="511"/>
    <n v="11"/>
    <m/>
    <n v="0"/>
    <n v="1118"/>
    <n v="22"/>
    <n v="9"/>
    <n v="1942"/>
    <m/>
    <m/>
    <m/>
    <m/>
  </r>
  <r>
    <d v="1993-09-24T00:00:00"/>
    <x v="6"/>
    <x v="7"/>
    <n v="655"/>
    <n v="8"/>
    <m/>
    <n v="0"/>
    <n v="1778"/>
    <n v="31"/>
    <n v="15"/>
    <n v="1937"/>
    <m/>
    <m/>
    <m/>
    <m/>
  </r>
  <r>
    <d v="1993-09-25T00:00:00"/>
    <x v="7"/>
    <x v="7"/>
    <n v="453"/>
    <n v="8"/>
    <m/>
    <n v="0"/>
    <n v="1037"/>
    <n v="8"/>
    <n v="4"/>
    <n v="1102"/>
    <m/>
    <m/>
    <m/>
    <m/>
  </r>
  <r>
    <d v="1993-09-26T00:00:00"/>
    <x v="8"/>
    <x v="7"/>
    <n v="380"/>
    <n v="5"/>
    <m/>
    <n v="0"/>
    <n v="1476"/>
    <n v="11"/>
    <n v="7"/>
    <n v="736"/>
    <m/>
    <m/>
    <m/>
    <m/>
  </r>
  <r>
    <d v="1993-09-27T00:00:00"/>
    <x v="9"/>
    <x v="7"/>
    <n v="263"/>
    <n v="8"/>
    <m/>
    <n v="0"/>
    <n v="1079"/>
    <n v="35"/>
    <n v="15"/>
    <n v="731"/>
    <m/>
    <m/>
    <m/>
    <m/>
  </r>
  <r>
    <d v="1993-09-28T00:00:00"/>
    <x v="10"/>
    <x v="7"/>
    <n v="372"/>
    <n v="5"/>
    <m/>
    <n v="0"/>
    <n v="1172"/>
    <n v="24"/>
    <n v="16"/>
    <n v="613"/>
    <m/>
    <m/>
    <m/>
    <m/>
  </r>
  <r>
    <d v="1993-09-29T00:00:00"/>
    <x v="11"/>
    <x v="7"/>
    <n v="431"/>
    <n v="8"/>
    <m/>
    <n v="0"/>
    <n v="1193"/>
    <n v="24"/>
    <n v="18"/>
    <n v="563"/>
    <m/>
    <m/>
    <m/>
    <m/>
  </r>
  <r>
    <d v="1993-09-30T00:00:00"/>
    <x v="12"/>
    <x v="7"/>
    <n v="262"/>
    <n v="35"/>
    <m/>
    <n v="0"/>
    <n v="1018"/>
    <n v="32"/>
    <n v="12"/>
    <n v="344"/>
    <m/>
    <m/>
    <m/>
    <m/>
  </r>
  <r>
    <d v="1993-10-01T00:00:00"/>
    <x v="13"/>
    <x v="7"/>
    <n v="319"/>
    <n v="25"/>
    <m/>
    <n v="0"/>
    <n v="1603"/>
    <n v="39"/>
    <n v="7"/>
    <n v="359"/>
    <m/>
    <m/>
    <m/>
    <m/>
  </r>
  <r>
    <d v="1993-10-02T00:00:00"/>
    <x v="14"/>
    <x v="7"/>
    <n v="337"/>
    <n v="13"/>
    <m/>
    <n v="0"/>
    <n v="2522"/>
    <n v="40"/>
    <n v="3"/>
    <n v="475"/>
    <m/>
    <m/>
    <m/>
    <m/>
  </r>
  <r>
    <d v="1993-10-03T00:00:00"/>
    <x v="15"/>
    <x v="7"/>
    <n v="288"/>
    <n v="15"/>
    <m/>
    <n v="0"/>
    <n v="4208"/>
    <n v="52"/>
    <n v="20"/>
    <n v="539"/>
    <m/>
    <m/>
    <m/>
    <m/>
  </r>
  <r>
    <d v="1993-10-04T00:00:00"/>
    <x v="16"/>
    <x v="7"/>
    <n v="663"/>
    <n v="40"/>
    <m/>
    <n v="0"/>
    <n v="5250"/>
    <n v="46"/>
    <n v="22"/>
    <n v="743"/>
    <m/>
    <m/>
    <m/>
    <m/>
  </r>
  <r>
    <d v="1993-10-05T00:00:00"/>
    <x v="17"/>
    <x v="7"/>
    <n v="434"/>
    <n v="15"/>
    <m/>
    <n v="0"/>
    <n v="5894"/>
    <n v="15"/>
    <n v="4"/>
    <n v="646"/>
    <m/>
    <m/>
    <m/>
    <m/>
  </r>
  <r>
    <d v="1993-10-06T00:00:00"/>
    <x v="18"/>
    <x v="7"/>
    <n v="608"/>
    <n v="68"/>
    <m/>
    <n v="0"/>
    <n v="4339"/>
    <n v="6"/>
    <n v="34"/>
    <n v="1668"/>
    <m/>
    <m/>
    <m/>
    <m/>
  </r>
  <r>
    <d v="1993-10-07T00:00:00"/>
    <x v="19"/>
    <x v="7"/>
    <n v="322"/>
    <n v="23"/>
    <m/>
    <n v="0"/>
    <n v="3064"/>
    <n v="12"/>
    <n v="23"/>
    <n v="1683"/>
    <m/>
    <m/>
    <m/>
    <m/>
  </r>
  <r>
    <d v="1993-10-08T00:00:00"/>
    <x v="20"/>
    <x v="7"/>
    <n v="290"/>
    <n v="10"/>
    <m/>
    <n v="0"/>
    <n v="2768"/>
    <n v="4"/>
    <n v="9"/>
    <n v="1575"/>
    <m/>
    <m/>
    <m/>
    <m/>
  </r>
  <r>
    <d v="1993-10-09T00:00:00"/>
    <x v="21"/>
    <x v="7"/>
    <n v="493"/>
    <n v="13"/>
    <m/>
    <n v="0"/>
    <n v="2989"/>
    <n v="24"/>
    <n v="6"/>
    <n v="1652"/>
    <m/>
    <m/>
    <m/>
    <m/>
  </r>
  <r>
    <d v="1993-10-10T00:00:00"/>
    <x v="22"/>
    <x v="7"/>
    <n v="549"/>
    <n v="9"/>
    <m/>
    <n v="0"/>
    <n v="6386"/>
    <n v="27"/>
    <n v="2"/>
    <n v="1093"/>
    <m/>
    <m/>
    <m/>
    <m/>
  </r>
  <r>
    <d v="1993-10-11T00:00:00"/>
    <x v="23"/>
    <x v="7"/>
    <n v="399"/>
    <n v="2"/>
    <m/>
    <n v="0"/>
    <n v="5966"/>
    <n v="28"/>
    <n v="8"/>
    <n v="1048"/>
    <m/>
    <m/>
    <m/>
    <m/>
  </r>
  <r>
    <d v="1993-10-12T00:00:00"/>
    <x v="24"/>
    <x v="7"/>
    <n v="395"/>
    <n v="17"/>
    <m/>
    <n v="0"/>
    <n v="3106"/>
    <n v="10"/>
    <n v="15"/>
    <n v="1716"/>
    <m/>
    <m/>
    <m/>
    <m/>
  </r>
  <r>
    <d v="1993-10-13T00:00:00"/>
    <x v="25"/>
    <x v="7"/>
    <n v="413"/>
    <n v="21"/>
    <m/>
    <n v="0"/>
    <n v="2002"/>
    <n v="7"/>
    <n v="18"/>
    <n v="2434"/>
    <m/>
    <m/>
    <m/>
    <m/>
  </r>
  <r>
    <d v="1993-10-14T00:00:00"/>
    <x v="26"/>
    <x v="7"/>
    <n v="352"/>
    <n v="22"/>
    <m/>
    <n v="0"/>
    <n v="2050"/>
    <n v="12"/>
    <n v="15"/>
    <n v="2468"/>
    <m/>
    <m/>
    <m/>
    <m/>
  </r>
  <r>
    <d v="1993-10-15T00:00:00"/>
    <x v="27"/>
    <x v="7"/>
    <n v="255"/>
    <n v="13"/>
    <m/>
    <n v="0"/>
    <n v="1502"/>
    <n v="10"/>
    <n v="11"/>
    <n v="2207"/>
    <m/>
    <m/>
    <m/>
    <m/>
  </r>
  <r>
    <d v="1993-10-16T00:00:00"/>
    <x v="28"/>
    <x v="7"/>
    <n v="251"/>
    <n v="5"/>
    <m/>
    <n v="0"/>
    <n v="1270"/>
    <n v="24"/>
    <n v="7"/>
    <n v="2357"/>
    <m/>
    <m/>
    <m/>
    <m/>
  </r>
  <r>
    <d v="1993-10-17T00:00:00"/>
    <x v="29"/>
    <x v="7"/>
    <n v="142"/>
    <n v="5"/>
    <m/>
    <n v="0"/>
    <n v="1047"/>
    <n v="44"/>
    <n v="5"/>
    <n v="1972"/>
    <m/>
    <m/>
    <m/>
    <m/>
  </r>
  <r>
    <d v="1993-10-18T00:00:00"/>
    <x v="30"/>
    <x v="7"/>
    <n v="134"/>
    <n v="4"/>
    <m/>
    <n v="0"/>
    <n v="839"/>
    <n v="66"/>
    <n v="15"/>
    <n v="2059"/>
    <m/>
    <m/>
    <m/>
    <m/>
  </r>
  <r>
    <d v="1993-10-19T00:00:00"/>
    <x v="31"/>
    <x v="7"/>
    <n v="171"/>
    <n v="1"/>
    <m/>
    <n v="1"/>
    <n v="716"/>
    <n v="50"/>
    <n v="13"/>
    <n v="1604"/>
    <m/>
    <m/>
    <m/>
    <m/>
  </r>
  <r>
    <d v="1993-10-20T00:00:00"/>
    <x v="32"/>
    <x v="7"/>
    <n v="180"/>
    <n v="5"/>
    <m/>
    <n v="0"/>
    <n v="904"/>
    <n v="48"/>
    <n v="7"/>
    <n v="1102"/>
    <m/>
    <m/>
    <m/>
    <m/>
  </r>
  <r>
    <d v="1993-10-21T00:00:00"/>
    <x v="33"/>
    <x v="7"/>
    <n v="83"/>
    <n v="5"/>
    <m/>
    <n v="0"/>
    <n v="576"/>
    <n v="9"/>
    <n v="11"/>
    <n v="949"/>
    <m/>
    <m/>
    <m/>
    <m/>
  </r>
  <r>
    <d v="1993-10-22T00:00:00"/>
    <x v="34"/>
    <x v="7"/>
    <n v="113"/>
    <n v="5"/>
    <m/>
    <n v="4"/>
    <n v="610"/>
    <n v="8"/>
    <n v="12"/>
    <n v="1421"/>
    <m/>
    <m/>
    <m/>
    <m/>
  </r>
  <r>
    <d v="1993-10-23T00:00:00"/>
    <x v="35"/>
    <x v="7"/>
    <n v="271"/>
    <n v="9"/>
    <m/>
    <n v="3"/>
    <n v="1010"/>
    <n v="3"/>
    <n v="5"/>
    <n v="1001"/>
    <m/>
    <m/>
    <m/>
    <m/>
  </r>
  <r>
    <d v="1993-10-24T00:00:00"/>
    <x v="36"/>
    <x v="7"/>
    <n v="97"/>
    <n v="8"/>
    <m/>
    <n v="6"/>
    <n v="363"/>
    <n v="0"/>
    <n v="5"/>
    <n v="484"/>
    <m/>
    <m/>
    <m/>
    <m/>
  </r>
  <r>
    <d v="1993-10-25T00:00:00"/>
    <x v="37"/>
    <x v="7"/>
    <n v="68"/>
    <n v="3"/>
    <m/>
    <n v="2"/>
    <n v="246"/>
    <n v="1"/>
    <n v="13"/>
    <n v="524"/>
    <m/>
    <m/>
    <m/>
    <m/>
  </r>
  <r>
    <d v="1993-10-26T00:00:00"/>
    <x v="38"/>
    <x v="7"/>
    <n v="37"/>
    <n v="3"/>
    <m/>
    <n v="2"/>
    <n v="154"/>
    <n v="4"/>
    <n v="9"/>
    <n v="561"/>
    <m/>
    <m/>
    <m/>
    <m/>
  </r>
  <r>
    <d v="1993-10-27T00:00:00"/>
    <x v="39"/>
    <x v="7"/>
    <n v="27"/>
    <n v="3"/>
    <m/>
    <n v="0"/>
    <n v="114"/>
    <n v="3"/>
    <n v="15"/>
    <n v="396"/>
    <m/>
    <m/>
    <m/>
    <m/>
  </r>
  <r>
    <d v="1993-10-28T00:00:00"/>
    <x v="40"/>
    <x v="7"/>
    <n v="21"/>
    <n v="4"/>
    <m/>
    <n v="2"/>
    <n v="66"/>
    <n v="4"/>
    <n v="14"/>
    <n v="254"/>
    <m/>
    <m/>
    <m/>
    <m/>
  </r>
  <r>
    <d v="1993-10-29T00:00:00"/>
    <x v="41"/>
    <x v="7"/>
    <n v="34"/>
    <n v="2"/>
    <m/>
    <n v="0"/>
    <n v="54"/>
    <n v="3"/>
    <n v="29"/>
    <n v="220"/>
    <m/>
    <m/>
    <m/>
    <m/>
  </r>
  <r>
    <d v="1993-10-30T00:00:00"/>
    <x v="42"/>
    <x v="7"/>
    <n v="25"/>
    <n v="0"/>
    <m/>
    <n v="0"/>
    <n v="44"/>
    <n v="3"/>
    <n v="23"/>
    <n v="115"/>
    <m/>
    <m/>
    <m/>
    <m/>
  </r>
  <r>
    <d v="1993-10-31T00:00:00"/>
    <x v="43"/>
    <x v="7"/>
    <n v="9"/>
    <n v="4"/>
    <m/>
    <n v="4"/>
    <n v="30"/>
    <n v="1"/>
    <n v="28"/>
    <n v="100"/>
    <m/>
    <m/>
    <m/>
    <m/>
  </r>
  <r>
    <d v="1993-11-01T00:00:00"/>
    <x v="44"/>
    <x v="7"/>
    <n v="23"/>
    <n v="0"/>
    <m/>
    <n v="1"/>
    <n v="27"/>
    <n v="0"/>
    <n v="23"/>
    <n v="65"/>
    <m/>
    <m/>
    <m/>
    <m/>
  </r>
  <r>
    <d v="1993-11-02T00:00:00"/>
    <x v="45"/>
    <x v="7"/>
    <n v="16"/>
    <n v="4"/>
    <m/>
    <n v="1"/>
    <n v="25"/>
    <n v="0"/>
    <n v="20"/>
    <n v="64"/>
    <m/>
    <m/>
    <m/>
    <m/>
  </r>
  <r>
    <d v="1993-11-03T00:00:00"/>
    <x v="46"/>
    <x v="7"/>
    <n v="40"/>
    <n v="8"/>
    <m/>
    <n v="8"/>
    <n v="33"/>
    <n v="1"/>
    <n v="20"/>
    <n v="176"/>
    <m/>
    <m/>
    <m/>
    <m/>
  </r>
  <r>
    <d v="1993-11-04T00:00:00"/>
    <x v="47"/>
    <x v="7"/>
    <n v="15"/>
    <n v="5"/>
    <m/>
    <n v="6"/>
    <n v="26"/>
    <n v="2"/>
    <n v="19"/>
    <n v="99"/>
    <m/>
    <m/>
    <m/>
    <m/>
  </r>
  <r>
    <d v="1993-11-05T00:00:00"/>
    <x v="48"/>
    <x v="7"/>
    <n v="13"/>
    <n v="4"/>
    <m/>
    <n v="0"/>
    <n v="12"/>
    <n v="3"/>
    <n v="6"/>
    <n v="168"/>
    <m/>
    <m/>
    <m/>
    <m/>
  </r>
  <r>
    <d v="1993-11-06T00:00:00"/>
    <x v="49"/>
    <x v="7"/>
    <n v="13"/>
    <n v="5"/>
    <m/>
    <n v="0"/>
    <n v="14"/>
    <n v="2"/>
    <n v="11"/>
    <n v="116"/>
    <m/>
    <m/>
    <m/>
    <m/>
  </r>
  <r>
    <d v="1993-11-07T00:00:00"/>
    <x v="50"/>
    <x v="7"/>
    <n v="6"/>
    <n v="2"/>
    <m/>
    <n v="0"/>
    <n v="5"/>
    <n v="1"/>
    <n v="18"/>
    <n v="61"/>
    <m/>
    <m/>
    <m/>
    <m/>
  </r>
  <r>
    <d v="1993-11-08T00:00:00"/>
    <x v="51"/>
    <x v="7"/>
    <n v="5"/>
    <n v="8"/>
    <m/>
    <n v="0"/>
    <n v="6"/>
    <n v="0"/>
    <n v="11"/>
    <n v="58"/>
    <m/>
    <m/>
    <m/>
    <m/>
  </r>
  <r>
    <d v="1993-11-09T00:00:00"/>
    <x v="52"/>
    <x v="7"/>
    <n v="4"/>
    <n v="4"/>
    <m/>
    <n v="0"/>
    <n v="6"/>
    <n v="1"/>
    <n v="7"/>
    <n v="26"/>
    <m/>
    <m/>
    <m/>
    <m/>
  </r>
  <r>
    <d v="1993-11-10T00:00:00"/>
    <x v="53"/>
    <x v="7"/>
    <n v="3"/>
    <n v="1"/>
    <m/>
    <n v="0"/>
    <n v="4"/>
    <n v="0"/>
    <n v="3"/>
    <n v="20"/>
    <m/>
    <m/>
    <m/>
    <m/>
  </r>
  <r>
    <d v="1994-09-01T00:00:00"/>
    <x v="80"/>
    <x v="8"/>
    <n v="0"/>
    <n v="0"/>
    <m/>
    <n v="0"/>
    <n v="74"/>
    <n v="5"/>
    <n v="11"/>
    <n v="474"/>
    <m/>
    <m/>
    <m/>
    <m/>
  </r>
  <r>
    <d v="1994-09-02T00:00:00"/>
    <x v="75"/>
    <x v="8"/>
    <n v="0"/>
    <n v="0"/>
    <m/>
    <n v="0"/>
    <n v="37"/>
    <n v="3"/>
    <n v="19"/>
    <n v="461"/>
    <m/>
    <m/>
    <m/>
    <m/>
  </r>
  <r>
    <d v="1994-09-03T00:00:00"/>
    <x v="76"/>
    <x v="8"/>
    <n v="0"/>
    <n v="0"/>
    <m/>
    <n v="0"/>
    <n v="25"/>
    <n v="7"/>
    <n v="11"/>
    <n v="1343"/>
    <m/>
    <m/>
    <m/>
    <m/>
  </r>
  <r>
    <d v="1994-09-04T00:00:00"/>
    <x v="77"/>
    <x v="8"/>
    <n v="0"/>
    <n v="0"/>
    <m/>
    <n v="0"/>
    <n v="175"/>
    <n v="11"/>
    <n v="8"/>
    <n v="1117"/>
    <m/>
    <m/>
    <m/>
    <m/>
  </r>
  <r>
    <d v="1994-09-05T00:00:00"/>
    <x v="78"/>
    <x v="8"/>
    <n v="3"/>
    <n v="0"/>
    <m/>
    <n v="0"/>
    <n v="272"/>
    <n v="17"/>
    <n v="11"/>
    <n v="1615"/>
    <m/>
    <m/>
    <m/>
    <m/>
  </r>
  <r>
    <d v="1994-09-06T00:00:00"/>
    <x v="79"/>
    <x v="8"/>
    <n v="14"/>
    <n v="60"/>
    <m/>
    <n v="0"/>
    <n v="142"/>
    <n v="28"/>
    <n v="14"/>
    <n v="1017"/>
    <m/>
    <m/>
    <m/>
    <m/>
  </r>
  <r>
    <d v="1994-09-07T00:00:00"/>
    <x v="71"/>
    <x v="8"/>
    <n v="58"/>
    <n v="100"/>
    <m/>
    <n v="0"/>
    <n v="143"/>
    <n v="15"/>
    <n v="23"/>
    <n v="1782"/>
    <m/>
    <m/>
    <m/>
    <m/>
  </r>
  <r>
    <d v="1994-09-08T00:00:00"/>
    <x v="72"/>
    <x v="8"/>
    <n v="48"/>
    <n v="100"/>
    <m/>
    <n v="0"/>
    <n v="2045"/>
    <n v="22"/>
    <n v="13"/>
    <n v="2371"/>
    <m/>
    <m/>
    <m/>
    <m/>
  </r>
  <r>
    <d v="1994-09-09T00:00:00"/>
    <x v="73"/>
    <x v="8"/>
    <n v="38"/>
    <n v="44"/>
    <m/>
    <n v="0"/>
    <n v="4141"/>
    <n v="38"/>
    <n v="5"/>
    <n v="3142"/>
    <m/>
    <m/>
    <m/>
    <m/>
  </r>
  <r>
    <d v="1994-09-10T00:00:00"/>
    <x v="74"/>
    <x v="8"/>
    <n v="50"/>
    <n v="65"/>
    <m/>
    <n v="0"/>
    <n v="2967"/>
    <n v="41"/>
    <n v="8"/>
    <n v="2235"/>
    <m/>
    <m/>
    <m/>
    <m/>
  </r>
  <r>
    <d v="1994-09-11T00:00:00"/>
    <x v="68"/>
    <x v="8"/>
    <n v="46"/>
    <n v="75"/>
    <m/>
    <n v="0"/>
    <n v="2416"/>
    <n v="46"/>
    <n v="11"/>
    <n v="2997"/>
    <m/>
    <m/>
    <m/>
    <m/>
  </r>
  <r>
    <d v="1994-09-12T00:00:00"/>
    <x v="69"/>
    <x v="8"/>
    <n v="16"/>
    <n v="53"/>
    <m/>
    <n v="0"/>
    <n v="1819"/>
    <n v="45"/>
    <n v="10"/>
    <n v="2820"/>
    <m/>
    <m/>
    <m/>
    <m/>
  </r>
  <r>
    <d v="1994-09-13T00:00:00"/>
    <x v="70"/>
    <x v="8"/>
    <n v="12"/>
    <n v="66"/>
    <m/>
    <n v="0"/>
    <n v="775"/>
    <n v="61"/>
    <n v="9"/>
    <n v="1602"/>
    <m/>
    <m/>
    <m/>
    <m/>
  </r>
  <r>
    <d v="1994-09-14T00:00:00"/>
    <x v="67"/>
    <x v="8"/>
    <n v="23"/>
    <n v="116"/>
    <m/>
    <n v="0"/>
    <n v="363"/>
    <n v="59"/>
    <n v="12"/>
    <n v="1709"/>
    <m/>
    <m/>
    <m/>
    <m/>
  </r>
  <r>
    <d v="1994-09-15T00:00:00"/>
    <x v="63"/>
    <x v="8"/>
    <n v="15"/>
    <n v="62"/>
    <m/>
    <n v="0"/>
    <n v="452"/>
    <n v="35"/>
    <n v="4"/>
    <n v="1219"/>
    <m/>
    <m/>
    <m/>
    <m/>
  </r>
  <r>
    <d v="1994-09-16T00:00:00"/>
    <x v="64"/>
    <x v="8"/>
    <n v="5"/>
    <n v="31"/>
    <m/>
    <n v="0"/>
    <n v="341"/>
    <n v="22"/>
    <n v="11"/>
    <n v="667"/>
    <m/>
    <m/>
    <m/>
    <m/>
  </r>
  <r>
    <d v="1994-09-17T00:00:00"/>
    <x v="65"/>
    <x v="8"/>
    <n v="44"/>
    <n v="106"/>
    <m/>
    <n v="0"/>
    <n v="601"/>
    <n v="26"/>
    <n v="12"/>
    <n v="637"/>
    <m/>
    <m/>
    <m/>
    <m/>
  </r>
  <r>
    <d v="1994-09-18T00:00:00"/>
    <x v="0"/>
    <x v="8"/>
    <n v="28"/>
    <n v="109"/>
    <m/>
    <n v="0"/>
    <n v="515"/>
    <n v="16"/>
    <n v="22"/>
    <n v="716"/>
    <m/>
    <m/>
    <m/>
    <m/>
  </r>
  <r>
    <d v="1994-09-19T00:00:00"/>
    <x v="1"/>
    <x v="8"/>
    <n v="15"/>
    <n v="79"/>
    <m/>
    <n v="0"/>
    <n v="670"/>
    <n v="41"/>
    <n v="9"/>
    <n v="463"/>
    <m/>
    <m/>
    <m/>
    <m/>
  </r>
  <r>
    <d v="1994-09-20T00:00:00"/>
    <x v="2"/>
    <x v="8"/>
    <n v="15"/>
    <n v="61"/>
    <m/>
    <n v="0"/>
    <n v="456"/>
    <n v="29"/>
    <n v="12"/>
    <n v="370"/>
    <m/>
    <m/>
    <m/>
    <m/>
  </r>
  <r>
    <d v="1994-09-21T00:00:00"/>
    <x v="3"/>
    <x v="8"/>
    <n v="13"/>
    <n v="54"/>
    <m/>
    <n v="0"/>
    <n v="398"/>
    <n v="23"/>
    <n v="12"/>
    <n v="348"/>
    <m/>
    <m/>
    <m/>
    <m/>
  </r>
  <r>
    <d v="1994-09-22T00:00:00"/>
    <x v="4"/>
    <x v="8"/>
    <n v="27"/>
    <n v="97"/>
    <m/>
    <n v="0"/>
    <n v="717"/>
    <n v="11"/>
    <n v="12"/>
    <n v="255"/>
    <m/>
    <m/>
    <m/>
    <m/>
  </r>
  <r>
    <d v="1994-09-23T00:00:00"/>
    <x v="5"/>
    <x v="8"/>
    <n v="32"/>
    <n v="118"/>
    <m/>
    <n v="0"/>
    <n v="1377"/>
    <n v="15"/>
    <n v="17"/>
    <n v="156"/>
    <m/>
    <m/>
    <m/>
    <m/>
  </r>
  <r>
    <d v="1994-09-24T00:00:00"/>
    <x v="6"/>
    <x v="8"/>
    <n v="39"/>
    <n v="137"/>
    <m/>
    <n v="0"/>
    <n v="1315"/>
    <n v="16"/>
    <n v="2"/>
    <n v="136"/>
    <m/>
    <m/>
    <m/>
    <m/>
  </r>
  <r>
    <d v="1994-09-25T00:00:00"/>
    <x v="7"/>
    <x v="8"/>
    <n v="17"/>
    <n v="105"/>
    <m/>
    <n v="0"/>
    <n v="1050"/>
    <n v="9"/>
    <n v="1"/>
    <n v="105"/>
    <m/>
    <m/>
    <m/>
    <m/>
  </r>
  <r>
    <d v="1994-09-26T00:00:00"/>
    <x v="8"/>
    <x v="8"/>
    <n v="5"/>
    <n v="71"/>
    <m/>
    <n v="0"/>
    <n v="850"/>
    <n v="10"/>
    <n v="2"/>
    <n v="123"/>
    <m/>
    <m/>
    <m/>
    <m/>
  </r>
  <r>
    <d v="1994-09-27T00:00:00"/>
    <x v="9"/>
    <x v="8"/>
    <n v="15"/>
    <n v="61"/>
    <m/>
    <n v="0"/>
    <n v="533"/>
    <n v="7"/>
    <n v="6"/>
    <n v="93"/>
    <m/>
    <m/>
    <m/>
    <m/>
  </r>
  <r>
    <d v="1994-09-28T00:00:00"/>
    <x v="10"/>
    <x v="8"/>
    <n v="22"/>
    <n v="66"/>
    <m/>
    <n v="0"/>
    <n v="892"/>
    <n v="6"/>
    <n v="8"/>
    <n v="151"/>
    <m/>
    <m/>
    <m/>
    <m/>
  </r>
  <r>
    <d v="1994-09-29T00:00:00"/>
    <x v="11"/>
    <x v="8"/>
    <n v="30"/>
    <n v="76"/>
    <m/>
    <n v="0"/>
    <n v="2371"/>
    <n v="11"/>
    <n v="8"/>
    <n v="152"/>
    <m/>
    <m/>
    <m/>
    <m/>
  </r>
  <r>
    <d v="1994-09-30T00:00:00"/>
    <x v="12"/>
    <x v="8"/>
    <n v="18"/>
    <n v="80"/>
    <m/>
    <n v="0"/>
    <n v="1990"/>
    <n v="8"/>
    <n v="7"/>
    <n v="104"/>
    <m/>
    <m/>
    <m/>
    <m/>
  </r>
  <r>
    <d v="1994-10-01T00:00:00"/>
    <x v="13"/>
    <x v="8"/>
    <n v="31"/>
    <n v="75"/>
    <m/>
    <n v="0"/>
    <n v="1787"/>
    <n v="8"/>
    <n v="3"/>
    <n v="177"/>
    <m/>
    <m/>
    <m/>
    <m/>
  </r>
  <r>
    <d v="1994-10-02T00:00:00"/>
    <x v="14"/>
    <x v="8"/>
    <n v="43"/>
    <n v="47"/>
    <m/>
    <n v="0"/>
    <n v="3257"/>
    <n v="2"/>
    <n v="4"/>
    <n v="104"/>
    <m/>
    <m/>
    <m/>
    <m/>
  </r>
  <r>
    <d v="1994-10-03T00:00:00"/>
    <x v="15"/>
    <x v="8"/>
    <n v="23"/>
    <n v="74"/>
    <m/>
    <n v="0"/>
    <n v="4061"/>
    <n v="10"/>
    <n v="2"/>
    <n v="203"/>
    <m/>
    <m/>
    <m/>
    <m/>
  </r>
  <r>
    <d v="1994-10-04T00:00:00"/>
    <x v="16"/>
    <x v="8"/>
    <n v="34"/>
    <n v="88"/>
    <m/>
    <n v="0"/>
    <n v="2869"/>
    <n v="26"/>
    <n v="4"/>
    <n v="401"/>
    <m/>
    <m/>
    <m/>
    <m/>
  </r>
  <r>
    <d v="1994-10-05T00:00:00"/>
    <x v="17"/>
    <x v="8"/>
    <n v="17"/>
    <n v="87"/>
    <m/>
    <n v="0"/>
    <n v="1572"/>
    <n v="26"/>
    <n v="1"/>
    <n v="370"/>
    <m/>
    <m/>
    <m/>
    <m/>
  </r>
  <r>
    <d v="1994-10-06T00:00:00"/>
    <x v="18"/>
    <x v="8"/>
    <n v="26"/>
    <n v="83"/>
    <m/>
    <n v="0"/>
    <n v="1725"/>
    <n v="31"/>
    <n v="4"/>
    <n v="652"/>
    <m/>
    <m/>
    <m/>
    <m/>
  </r>
  <r>
    <d v="1994-10-07T00:00:00"/>
    <x v="19"/>
    <x v="8"/>
    <n v="20"/>
    <n v="85"/>
    <m/>
    <n v="0"/>
    <n v="1353"/>
    <n v="23"/>
    <n v="1"/>
    <n v="1056"/>
    <m/>
    <m/>
    <m/>
    <m/>
  </r>
  <r>
    <d v="1994-10-08T00:00:00"/>
    <x v="20"/>
    <x v="8"/>
    <n v="9"/>
    <n v="47"/>
    <m/>
    <n v="0"/>
    <n v="918"/>
    <n v="10"/>
    <n v="1"/>
    <n v="969"/>
    <m/>
    <m/>
    <m/>
    <m/>
  </r>
  <r>
    <d v="1994-10-09T00:00:00"/>
    <x v="21"/>
    <x v="8"/>
    <n v="9"/>
    <n v="39"/>
    <m/>
    <n v="0"/>
    <n v="935"/>
    <n v="9"/>
    <n v="2"/>
    <n v="734"/>
    <m/>
    <m/>
    <m/>
    <m/>
  </r>
  <r>
    <d v="1994-10-10T00:00:00"/>
    <x v="22"/>
    <x v="8"/>
    <n v="9"/>
    <n v="46"/>
    <m/>
    <n v="0"/>
    <n v="1222"/>
    <n v="18"/>
    <n v="0"/>
    <n v="542"/>
    <m/>
    <m/>
    <m/>
    <m/>
  </r>
  <r>
    <d v="1994-10-11T00:00:00"/>
    <x v="23"/>
    <x v="8"/>
    <n v="12"/>
    <n v="38"/>
    <m/>
    <n v="0"/>
    <n v="1345"/>
    <n v="10"/>
    <n v="3"/>
    <n v="392"/>
    <m/>
    <m/>
    <m/>
    <m/>
  </r>
  <r>
    <d v="1994-10-12T00:00:00"/>
    <x v="24"/>
    <x v="8"/>
    <n v="10"/>
    <n v="28"/>
    <m/>
    <n v="0"/>
    <n v="933"/>
    <n v="6"/>
    <n v="6"/>
    <n v="260"/>
    <m/>
    <m/>
    <m/>
    <m/>
  </r>
  <r>
    <d v="1994-10-13T00:00:00"/>
    <x v="25"/>
    <x v="8"/>
    <n v="4"/>
    <n v="18"/>
    <m/>
    <n v="0"/>
    <n v="696"/>
    <n v="10"/>
    <n v="0"/>
    <n v="185"/>
    <m/>
    <m/>
    <m/>
    <m/>
  </r>
  <r>
    <d v="1994-10-14T00:00:00"/>
    <x v="26"/>
    <x v="8"/>
    <n v="10"/>
    <n v="23"/>
    <m/>
    <n v="0"/>
    <n v="750"/>
    <n v="7"/>
    <n v="3"/>
    <n v="212"/>
    <m/>
    <m/>
    <m/>
    <m/>
  </r>
  <r>
    <d v="1994-10-15T00:00:00"/>
    <x v="27"/>
    <x v="8"/>
    <n v="4"/>
    <n v="18"/>
    <m/>
    <n v="0"/>
    <n v="487"/>
    <n v="5"/>
    <n v="2"/>
    <n v="109"/>
    <m/>
    <m/>
    <m/>
    <m/>
  </r>
  <r>
    <d v="1994-10-16T00:00:00"/>
    <x v="28"/>
    <x v="8"/>
    <n v="7"/>
    <n v="15"/>
    <m/>
    <n v="0"/>
    <n v="395"/>
    <n v="5"/>
    <n v="1"/>
    <n v="97"/>
    <m/>
    <m/>
    <m/>
    <m/>
  </r>
  <r>
    <d v="1994-10-17T00:00:00"/>
    <x v="29"/>
    <x v="8"/>
    <n v="8"/>
    <n v="25"/>
    <m/>
    <n v="0"/>
    <n v="472"/>
    <n v="1"/>
    <n v="2"/>
    <n v="148"/>
    <m/>
    <m/>
    <m/>
    <m/>
  </r>
  <r>
    <d v="1994-10-18T00:00:00"/>
    <x v="30"/>
    <x v="8"/>
    <n v="5"/>
    <n v="19"/>
    <m/>
    <n v="0"/>
    <n v="377"/>
    <n v="0"/>
    <n v="2"/>
    <n v="67"/>
    <m/>
    <m/>
    <m/>
    <m/>
  </r>
  <r>
    <d v="1994-10-19T00:00:00"/>
    <x v="31"/>
    <x v="8"/>
    <n v="9"/>
    <n v="18"/>
    <m/>
    <n v="2"/>
    <n v="373"/>
    <n v="7"/>
    <n v="2"/>
    <n v="94"/>
    <m/>
    <m/>
    <m/>
    <m/>
  </r>
  <r>
    <d v="1994-10-20T00:00:00"/>
    <x v="32"/>
    <x v="8"/>
    <n v="7"/>
    <n v="15"/>
    <m/>
    <n v="3"/>
    <n v="355"/>
    <n v="5"/>
    <n v="1"/>
    <n v="118"/>
    <m/>
    <m/>
    <m/>
    <m/>
  </r>
  <r>
    <d v="1994-10-21T00:00:00"/>
    <x v="33"/>
    <x v="8"/>
    <n v="14"/>
    <n v="17"/>
    <m/>
    <n v="3"/>
    <n v="395"/>
    <n v="3"/>
    <n v="3"/>
    <n v="316"/>
    <m/>
    <m/>
    <m/>
    <m/>
  </r>
  <r>
    <d v="1994-10-22T00:00:00"/>
    <x v="34"/>
    <x v="8"/>
    <n v="6"/>
    <n v="13"/>
    <m/>
    <n v="0"/>
    <n v="430"/>
    <n v="5"/>
    <n v="10"/>
    <n v="185"/>
    <m/>
    <m/>
    <m/>
    <m/>
  </r>
  <r>
    <d v="1994-10-23T00:00:00"/>
    <x v="35"/>
    <x v="8"/>
    <n v="8"/>
    <n v="11"/>
    <m/>
    <n v="0"/>
    <n v="279"/>
    <n v="3"/>
    <n v="4"/>
    <n v="76"/>
    <m/>
    <m/>
    <m/>
    <m/>
  </r>
  <r>
    <d v="1994-10-24T00:00:00"/>
    <x v="36"/>
    <x v="8"/>
    <n v="0"/>
    <n v="20"/>
    <m/>
    <n v="0"/>
    <n v="160"/>
    <n v="2"/>
    <n v="5"/>
    <n v="36"/>
    <m/>
    <m/>
    <m/>
    <m/>
  </r>
  <r>
    <d v="1994-10-25T00:00:00"/>
    <x v="37"/>
    <x v="8"/>
    <n v="0"/>
    <n v="5"/>
    <m/>
    <n v="0"/>
    <n v="108"/>
    <n v="8"/>
    <n v="6"/>
    <n v="42"/>
    <m/>
    <m/>
    <m/>
    <m/>
  </r>
  <r>
    <d v="1994-10-26T00:00:00"/>
    <x v="38"/>
    <x v="8"/>
    <n v="0"/>
    <n v="5"/>
    <m/>
    <n v="0"/>
    <n v="97"/>
    <n v="7"/>
    <n v="6"/>
    <n v="38"/>
    <m/>
    <m/>
    <m/>
    <m/>
  </r>
  <r>
    <d v="1994-10-27T00:00:00"/>
    <x v="39"/>
    <x v="8"/>
    <n v="0"/>
    <n v="4"/>
    <m/>
    <n v="0"/>
    <n v="86"/>
    <n v="6"/>
    <n v="5"/>
    <n v="33"/>
    <m/>
    <m/>
    <m/>
    <m/>
  </r>
  <r>
    <d v="1994-10-28T00:00:00"/>
    <x v="40"/>
    <x v="8"/>
    <n v="0"/>
    <n v="4"/>
    <m/>
    <n v="0"/>
    <n v="75"/>
    <n v="6"/>
    <n v="5"/>
    <n v="29"/>
    <m/>
    <m/>
    <m/>
    <m/>
  </r>
  <r>
    <d v="1994-10-29T00:00:00"/>
    <x v="41"/>
    <x v="8"/>
    <n v="0"/>
    <n v="4"/>
    <m/>
    <n v="0"/>
    <n v="64"/>
    <n v="5"/>
    <n v="4"/>
    <n v="25"/>
    <m/>
    <m/>
    <m/>
    <m/>
  </r>
  <r>
    <d v="1994-10-30T00:00:00"/>
    <x v="42"/>
    <x v="8"/>
    <n v="0"/>
    <n v="3"/>
    <m/>
    <n v="0"/>
    <n v="53"/>
    <n v="4"/>
    <n v="4"/>
    <n v="21"/>
    <m/>
    <m/>
    <m/>
    <m/>
  </r>
  <r>
    <d v="1994-10-31T00:00:00"/>
    <x v="43"/>
    <x v="8"/>
    <n v="0"/>
    <n v="3"/>
    <m/>
    <n v="0"/>
    <n v="42"/>
    <n v="3"/>
    <n v="3"/>
    <n v="17"/>
    <m/>
    <m/>
    <m/>
    <m/>
  </r>
  <r>
    <d v="1994-11-01T00:00:00"/>
    <x v="44"/>
    <x v="8"/>
    <n v="0"/>
    <n v="3"/>
    <m/>
    <n v="0"/>
    <n v="32"/>
    <n v="2"/>
    <n v="3"/>
    <n v="12"/>
    <m/>
    <m/>
    <m/>
    <m/>
  </r>
  <r>
    <d v="1994-11-02T00:00:00"/>
    <x v="45"/>
    <x v="8"/>
    <n v="0"/>
    <n v="2"/>
    <m/>
    <n v="0"/>
    <n v="21"/>
    <n v="1"/>
    <n v="2"/>
    <n v="8"/>
    <m/>
    <m/>
    <m/>
    <m/>
  </r>
  <r>
    <d v="1994-11-03T00:00:00"/>
    <x v="46"/>
    <x v="8"/>
    <n v="0"/>
    <n v="2"/>
    <m/>
    <n v="0"/>
    <n v="10"/>
    <n v="0"/>
    <n v="2"/>
    <n v="4"/>
    <m/>
    <m/>
    <m/>
    <m/>
  </r>
  <r>
    <d v="1994-11-04T00:00:00"/>
    <x v="47"/>
    <x v="8"/>
    <n v="0"/>
    <n v="0"/>
    <m/>
    <n v="0"/>
    <n v="0"/>
    <n v="0"/>
    <n v="0"/>
    <n v="0"/>
    <m/>
    <m/>
    <s v="gate not opened(nofishpassage)tooturbid"/>
    <m/>
  </r>
  <r>
    <d v="1994-11-05T00:00:00"/>
    <x v="48"/>
    <x v="8"/>
    <n v="1"/>
    <n v="9"/>
    <m/>
    <n v="0"/>
    <n v="14"/>
    <n v="0"/>
    <n v="0"/>
    <n v="21"/>
    <m/>
    <m/>
    <m/>
    <m/>
  </r>
  <r>
    <d v="1994-11-06T00:00:00"/>
    <x v="49"/>
    <x v="8"/>
    <n v="2"/>
    <n v="1"/>
    <m/>
    <n v="0"/>
    <n v="4"/>
    <n v="0"/>
    <n v="1"/>
    <n v="1"/>
    <m/>
    <m/>
    <m/>
    <m/>
  </r>
  <r>
    <d v="1994-11-07T00:00:00"/>
    <x v="50"/>
    <x v="8"/>
    <n v="1"/>
    <n v="0"/>
    <m/>
    <n v="0"/>
    <n v="2"/>
    <n v="0"/>
    <n v="1"/>
    <n v="3"/>
    <m/>
    <m/>
    <m/>
    <m/>
  </r>
  <r>
    <d v="1994-11-08T00:00:00"/>
    <x v="51"/>
    <x v="8"/>
    <n v="0"/>
    <n v="0"/>
    <m/>
    <n v="0"/>
    <n v="2"/>
    <n v="0"/>
    <n v="0"/>
    <n v="5"/>
    <m/>
    <m/>
    <m/>
    <m/>
  </r>
  <r>
    <d v="1995-09-02T00:00:00"/>
    <x v="75"/>
    <x v="9"/>
    <n v="141"/>
    <n v="19"/>
    <m/>
    <n v="0"/>
    <n v="263"/>
    <n v="22"/>
    <n v="32"/>
    <n v="65"/>
    <m/>
    <m/>
    <m/>
    <m/>
  </r>
  <r>
    <d v="1995-09-03T00:00:00"/>
    <x v="76"/>
    <x v="9"/>
    <n v="216"/>
    <n v="39"/>
    <m/>
    <n v="0"/>
    <n v="195"/>
    <n v="28"/>
    <n v="7"/>
    <n v="3"/>
    <m/>
    <m/>
    <m/>
    <m/>
  </r>
  <r>
    <d v="1995-09-04T00:00:00"/>
    <x v="77"/>
    <x v="9"/>
    <n v="126"/>
    <n v="17"/>
    <m/>
    <n v="0"/>
    <n v="115"/>
    <n v="14"/>
    <n v="9"/>
    <n v="1"/>
    <m/>
    <m/>
    <m/>
    <m/>
  </r>
  <r>
    <d v="1995-09-05T00:00:00"/>
    <x v="78"/>
    <x v="9"/>
    <n v="849"/>
    <n v="43"/>
    <m/>
    <n v="0"/>
    <n v="380"/>
    <n v="15"/>
    <n v="3"/>
    <n v="0"/>
    <m/>
    <m/>
    <m/>
    <m/>
  </r>
  <r>
    <d v="1995-09-06T00:00:00"/>
    <x v="79"/>
    <x v="9"/>
    <n v="458"/>
    <n v="39"/>
    <m/>
    <n v="0"/>
    <n v="309"/>
    <n v="17"/>
    <n v="1"/>
    <n v="0"/>
    <m/>
    <m/>
    <m/>
    <m/>
  </r>
  <r>
    <d v="1995-09-07T00:00:00"/>
    <x v="71"/>
    <x v="9"/>
    <n v="282"/>
    <n v="31"/>
    <m/>
    <n v="0"/>
    <n v="70"/>
    <n v="18"/>
    <n v="2"/>
    <n v="0"/>
    <m/>
    <m/>
    <m/>
    <m/>
  </r>
  <r>
    <d v="1995-09-08T00:00:00"/>
    <x v="72"/>
    <x v="9"/>
    <n v="419"/>
    <n v="66"/>
    <m/>
    <n v="0"/>
    <n v="94"/>
    <n v="12"/>
    <n v="10"/>
    <n v="1"/>
    <m/>
    <m/>
    <m/>
    <m/>
  </r>
  <r>
    <d v="1995-09-09T00:00:00"/>
    <x v="73"/>
    <x v="9"/>
    <n v="402"/>
    <n v="75"/>
    <m/>
    <n v="0"/>
    <n v="34"/>
    <n v="5"/>
    <n v="6"/>
    <n v="0"/>
    <m/>
    <m/>
    <m/>
    <m/>
  </r>
  <r>
    <d v="1995-09-10T00:00:00"/>
    <x v="74"/>
    <x v="9"/>
    <n v="487"/>
    <n v="51"/>
    <m/>
    <n v="0"/>
    <n v="179"/>
    <n v="17"/>
    <n v="28"/>
    <n v="0"/>
    <m/>
    <m/>
    <m/>
    <m/>
  </r>
  <r>
    <d v="1995-09-11T00:00:00"/>
    <x v="68"/>
    <x v="9"/>
    <n v="761"/>
    <n v="50"/>
    <m/>
    <n v="0"/>
    <n v="326"/>
    <n v="46"/>
    <n v="27"/>
    <n v="0"/>
    <m/>
    <m/>
    <m/>
    <m/>
  </r>
  <r>
    <d v="1995-09-12T00:00:00"/>
    <x v="69"/>
    <x v="9"/>
    <n v="715"/>
    <n v="76"/>
    <m/>
    <n v="0"/>
    <n v="265"/>
    <n v="63"/>
    <n v="17"/>
    <n v="0"/>
    <m/>
    <m/>
    <m/>
    <m/>
  </r>
  <r>
    <d v="1995-09-13T00:00:00"/>
    <x v="70"/>
    <x v="9"/>
    <n v="484"/>
    <n v="42"/>
    <m/>
    <n v="0"/>
    <n v="274"/>
    <n v="48"/>
    <n v="6"/>
    <n v="0"/>
    <m/>
    <m/>
    <m/>
    <m/>
  </r>
  <r>
    <d v="1995-09-14T00:00:00"/>
    <x v="67"/>
    <x v="9"/>
    <n v="349"/>
    <n v="47"/>
    <m/>
    <n v="0"/>
    <n v="235"/>
    <n v="31"/>
    <n v="2"/>
    <n v="0"/>
    <m/>
    <m/>
    <m/>
    <m/>
  </r>
  <r>
    <d v="1995-09-15T00:00:00"/>
    <x v="63"/>
    <x v="9"/>
    <n v="261"/>
    <n v="86"/>
    <m/>
    <n v="0"/>
    <n v="260"/>
    <n v="58"/>
    <n v="10"/>
    <n v="1"/>
    <m/>
    <m/>
    <m/>
    <m/>
  </r>
  <r>
    <d v="1995-09-16T00:00:00"/>
    <x v="64"/>
    <x v="9"/>
    <n v="163"/>
    <n v="62"/>
    <m/>
    <n v="0"/>
    <n v="273"/>
    <n v="42"/>
    <n v="7"/>
    <n v="0"/>
    <m/>
    <m/>
    <m/>
    <m/>
  </r>
  <r>
    <d v="1995-09-17T00:00:00"/>
    <x v="65"/>
    <x v="9"/>
    <n v="540"/>
    <n v="82"/>
    <m/>
    <n v="0"/>
    <n v="343"/>
    <n v="85"/>
    <n v="9"/>
    <n v="1"/>
    <m/>
    <m/>
    <m/>
    <m/>
  </r>
  <r>
    <d v="1995-09-18T00:00:00"/>
    <x v="0"/>
    <x v="9"/>
    <n v="1066"/>
    <n v="74"/>
    <m/>
    <n v="0"/>
    <n v="596"/>
    <n v="111"/>
    <n v="9"/>
    <n v="0"/>
    <m/>
    <m/>
    <m/>
    <m/>
  </r>
  <r>
    <d v="1995-09-19T00:00:00"/>
    <x v="1"/>
    <x v="9"/>
    <n v="168"/>
    <n v="17"/>
    <m/>
    <n v="0"/>
    <n v="245"/>
    <n v="18"/>
    <n v="12"/>
    <n v="0"/>
    <m/>
    <m/>
    <m/>
    <m/>
  </r>
  <r>
    <d v="1995-09-20T00:00:00"/>
    <x v="2"/>
    <x v="9"/>
    <m/>
    <m/>
    <m/>
    <m/>
    <m/>
    <m/>
    <m/>
    <m/>
    <m/>
    <m/>
    <m/>
    <m/>
  </r>
  <r>
    <d v="1995-09-21T00:00:00"/>
    <x v="3"/>
    <x v="9"/>
    <n v="721"/>
    <n v="103"/>
    <m/>
    <n v="0"/>
    <n v="500"/>
    <n v="92"/>
    <n v="14"/>
    <n v="0"/>
    <m/>
    <m/>
    <m/>
    <m/>
  </r>
  <r>
    <d v="1995-09-22T00:00:00"/>
    <x v="4"/>
    <x v="9"/>
    <n v="1392"/>
    <n v="105"/>
    <m/>
    <n v="0"/>
    <n v="2104"/>
    <n v="196"/>
    <n v="7"/>
    <n v="0"/>
    <m/>
    <m/>
    <m/>
    <m/>
  </r>
  <r>
    <d v="1995-09-23T00:00:00"/>
    <x v="5"/>
    <x v="9"/>
    <n v="1000"/>
    <n v="124"/>
    <m/>
    <n v="0"/>
    <n v="1669"/>
    <n v="93"/>
    <n v="3"/>
    <n v="0"/>
    <m/>
    <m/>
    <m/>
    <m/>
  </r>
  <r>
    <d v="1995-09-24T00:00:00"/>
    <x v="6"/>
    <x v="9"/>
    <n v="1281"/>
    <n v="240"/>
    <m/>
    <n v="0"/>
    <n v="1401"/>
    <n v="168"/>
    <n v="11"/>
    <n v="0"/>
    <m/>
    <m/>
    <m/>
    <m/>
  </r>
  <r>
    <d v="1995-09-25T00:00:00"/>
    <x v="7"/>
    <x v="9"/>
    <n v="815"/>
    <n v="238"/>
    <m/>
    <n v="0"/>
    <n v="895"/>
    <n v="168"/>
    <n v="17"/>
    <n v="0"/>
    <m/>
    <m/>
    <m/>
    <m/>
  </r>
  <r>
    <d v="1995-09-26T00:00:00"/>
    <x v="8"/>
    <x v="9"/>
    <n v="617"/>
    <n v="161"/>
    <m/>
    <n v="0"/>
    <n v="1331"/>
    <n v="45"/>
    <n v="6"/>
    <n v="0"/>
    <m/>
    <m/>
    <m/>
    <m/>
  </r>
  <r>
    <d v="1995-09-27T00:00:00"/>
    <x v="9"/>
    <x v="9"/>
    <n v="452"/>
    <n v="102"/>
    <m/>
    <m/>
    <n v="647"/>
    <n v="41"/>
    <n v="1"/>
    <n v="0"/>
    <m/>
    <m/>
    <m/>
    <m/>
  </r>
  <r>
    <d v="1995-09-28T00:00:00"/>
    <x v="10"/>
    <x v="9"/>
    <n v="402"/>
    <n v="94"/>
    <m/>
    <m/>
    <n v="1242"/>
    <n v="50"/>
    <n v="2"/>
    <n v="0"/>
    <m/>
    <m/>
    <m/>
    <m/>
  </r>
  <r>
    <d v="1995-09-29T00:00:00"/>
    <x v="11"/>
    <x v="9"/>
    <n v="147"/>
    <n v="26"/>
    <m/>
    <m/>
    <n v="1731"/>
    <n v="48"/>
    <n v="0"/>
    <n v="0"/>
    <m/>
    <m/>
    <m/>
    <m/>
  </r>
  <r>
    <d v="1995-09-30T00:00:00"/>
    <x v="12"/>
    <x v="9"/>
    <n v="410"/>
    <n v="152"/>
    <m/>
    <m/>
    <n v="1720"/>
    <n v="56"/>
    <n v="4"/>
    <n v="0"/>
    <m/>
    <m/>
    <m/>
    <m/>
  </r>
  <r>
    <d v="1995-10-01T00:00:00"/>
    <x v="13"/>
    <x v="9"/>
    <n v="315"/>
    <n v="70"/>
    <m/>
    <m/>
    <n v="887"/>
    <n v="39"/>
    <n v="1"/>
    <n v="0"/>
    <m/>
    <m/>
    <m/>
    <m/>
  </r>
  <r>
    <d v="1995-10-02T00:00:00"/>
    <x v="14"/>
    <x v="9"/>
    <n v="360"/>
    <n v="115"/>
    <m/>
    <m/>
    <n v="895"/>
    <n v="57"/>
    <n v="2"/>
    <n v="0"/>
    <m/>
    <m/>
    <m/>
    <m/>
  </r>
  <r>
    <d v="1995-10-03T00:00:00"/>
    <x v="15"/>
    <x v="9"/>
    <n v="349"/>
    <n v="123"/>
    <m/>
    <m/>
    <n v="657"/>
    <n v="32"/>
    <n v="0"/>
    <n v="0"/>
    <m/>
    <m/>
    <m/>
    <m/>
  </r>
  <r>
    <d v="1995-10-04T00:00:00"/>
    <x v="16"/>
    <x v="9"/>
    <n v="231"/>
    <n v="79"/>
    <m/>
    <m/>
    <n v="598"/>
    <n v="28"/>
    <n v="0"/>
    <n v="0"/>
    <m/>
    <m/>
    <m/>
    <m/>
  </r>
  <r>
    <d v="1995-10-05T00:00:00"/>
    <x v="17"/>
    <x v="9"/>
    <n v="279"/>
    <n v="93"/>
    <m/>
    <m/>
    <n v="420"/>
    <n v="41"/>
    <n v="1"/>
    <n v="0"/>
    <m/>
    <m/>
    <m/>
    <m/>
  </r>
  <r>
    <d v="1995-10-06T00:00:00"/>
    <x v="18"/>
    <x v="9"/>
    <n v="113"/>
    <n v="58"/>
    <m/>
    <m/>
    <n v="312"/>
    <n v="73"/>
    <n v="9"/>
    <n v="0"/>
    <m/>
    <m/>
    <m/>
    <m/>
  </r>
  <r>
    <d v="1995-10-07T00:00:00"/>
    <x v="19"/>
    <x v="9"/>
    <n v="241"/>
    <n v="75"/>
    <m/>
    <m/>
    <n v="310"/>
    <n v="101"/>
    <n v="4"/>
    <n v="0"/>
    <m/>
    <m/>
    <m/>
    <m/>
  </r>
  <r>
    <d v="1995-10-08T00:00:00"/>
    <x v="20"/>
    <x v="9"/>
    <n v="435"/>
    <n v="83"/>
    <m/>
    <m/>
    <n v="1055"/>
    <n v="211"/>
    <n v="3"/>
    <n v="0"/>
    <m/>
    <m/>
    <m/>
    <m/>
  </r>
  <r>
    <d v="1995-10-09T00:00:00"/>
    <x v="21"/>
    <x v="9"/>
    <n v="182"/>
    <n v="62"/>
    <m/>
    <m/>
    <n v="1180"/>
    <n v="93"/>
    <n v="0"/>
    <n v="0"/>
    <m/>
    <m/>
    <m/>
    <m/>
  </r>
  <r>
    <d v="1995-10-10T00:00:00"/>
    <x v="22"/>
    <x v="9"/>
    <n v="261"/>
    <n v="50"/>
    <m/>
    <m/>
    <n v="1319"/>
    <n v="66"/>
    <n v="0"/>
    <n v="0"/>
    <m/>
    <m/>
    <m/>
    <m/>
  </r>
  <r>
    <d v="1995-10-11T00:00:00"/>
    <x v="23"/>
    <x v="9"/>
    <n v="290"/>
    <n v="73"/>
    <m/>
    <m/>
    <n v="637"/>
    <n v="52"/>
    <n v="4"/>
    <n v="0"/>
    <m/>
    <m/>
    <m/>
    <m/>
  </r>
  <r>
    <d v="1995-10-12T00:00:00"/>
    <x v="24"/>
    <x v="9"/>
    <n v="116"/>
    <n v="42"/>
    <m/>
    <m/>
    <n v="451"/>
    <n v="60"/>
    <n v="5"/>
    <n v="0"/>
    <m/>
    <m/>
    <m/>
    <m/>
  </r>
  <r>
    <d v="1995-10-13T00:00:00"/>
    <x v="25"/>
    <x v="9"/>
    <n v="28"/>
    <n v="9"/>
    <m/>
    <m/>
    <n v="176"/>
    <n v="23"/>
    <n v="0"/>
    <n v="0"/>
    <m/>
    <m/>
    <s v="part day"/>
    <m/>
  </r>
  <r>
    <d v="1995-10-14T00:00:00"/>
    <x v="26"/>
    <x v="9"/>
    <n v="13"/>
    <n v="1"/>
    <m/>
    <m/>
    <n v="8"/>
    <n v="1"/>
    <n v="0"/>
    <n v="0"/>
    <m/>
    <m/>
    <s v="part day"/>
    <m/>
  </r>
  <r>
    <d v="1995-10-15T00:00:00"/>
    <x v="27"/>
    <x v="9"/>
    <n v="0"/>
    <n v="0"/>
    <m/>
    <m/>
    <n v="0"/>
    <n v="0"/>
    <n v="0"/>
    <n v="0"/>
    <m/>
    <m/>
    <s v="no counts"/>
    <m/>
  </r>
  <r>
    <d v="1995-10-16T00:00:00"/>
    <x v="28"/>
    <x v="9"/>
    <n v="0"/>
    <n v="0"/>
    <m/>
    <m/>
    <n v="0"/>
    <n v="0"/>
    <n v="0"/>
    <n v="0"/>
    <m/>
    <m/>
    <s v="no counts"/>
    <m/>
  </r>
  <r>
    <d v="1995-10-17T00:00:00"/>
    <x v="29"/>
    <x v="9"/>
    <n v="0"/>
    <n v="0"/>
    <m/>
    <m/>
    <n v="0"/>
    <n v="0"/>
    <n v="0"/>
    <n v="0"/>
    <m/>
    <m/>
    <s v="no counts"/>
    <m/>
  </r>
  <r>
    <d v="1995-10-18T00:00:00"/>
    <x v="30"/>
    <x v="9"/>
    <n v="0"/>
    <n v="0"/>
    <m/>
    <m/>
    <n v="0"/>
    <n v="0"/>
    <n v="0"/>
    <n v="0"/>
    <m/>
    <m/>
    <s v="no counts"/>
    <m/>
  </r>
  <r>
    <d v="1995-10-19T00:00:00"/>
    <x v="31"/>
    <x v="9"/>
    <n v="0"/>
    <n v="0"/>
    <m/>
    <m/>
    <n v="0"/>
    <n v="0"/>
    <n v="0"/>
    <n v="0"/>
    <m/>
    <m/>
    <s v="no counts"/>
    <m/>
  </r>
  <r>
    <d v="1995-10-20T00:00:00"/>
    <x v="32"/>
    <x v="9"/>
    <n v="0"/>
    <n v="0"/>
    <m/>
    <m/>
    <n v="0"/>
    <n v="0"/>
    <n v="0"/>
    <n v="0"/>
    <m/>
    <m/>
    <s v="no counts"/>
    <m/>
  </r>
  <r>
    <d v="1995-10-21T00:00:00"/>
    <x v="33"/>
    <x v="9"/>
    <n v="0"/>
    <n v="0"/>
    <m/>
    <m/>
    <n v="0"/>
    <n v="0"/>
    <n v="0"/>
    <n v="0"/>
    <m/>
    <m/>
    <s v="no counts"/>
    <m/>
  </r>
  <r>
    <d v="1995-10-22T00:00:00"/>
    <x v="34"/>
    <x v="9"/>
    <n v="0"/>
    <n v="0"/>
    <m/>
    <m/>
    <n v="360"/>
    <n v="0"/>
    <n v="0"/>
    <n v="0"/>
    <m/>
    <m/>
    <s v="no counts, Wilf estimated 60 fish / hour in am"/>
    <m/>
  </r>
  <r>
    <d v="1995-10-23T00:00:00"/>
    <x v="35"/>
    <x v="9"/>
    <n v="5"/>
    <n v="5"/>
    <m/>
    <m/>
    <n v="42"/>
    <n v="8"/>
    <n v="1"/>
    <n v="0"/>
    <m/>
    <m/>
    <m/>
    <m/>
  </r>
  <r>
    <d v="1995-10-24T00:00:00"/>
    <x v="36"/>
    <x v="9"/>
    <n v="20"/>
    <n v="7"/>
    <m/>
    <m/>
    <n v="56"/>
    <n v="4"/>
    <n v="3"/>
    <n v="1"/>
    <m/>
    <m/>
    <m/>
    <m/>
  </r>
  <r>
    <d v="1995-10-25T00:00:00"/>
    <x v="37"/>
    <x v="9"/>
    <n v="11"/>
    <n v="1"/>
    <m/>
    <m/>
    <n v="46"/>
    <n v="3"/>
    <n v="2"/>
    <n v="0"/>
    <m/>
    <m/>
    <m/>
    <m/>
  </r>
  <r>
    <d v="1995-10-26T00:00:00"/>
    <x v="38"/>
    <x v="9"/>
    <n v="0"/>
    <n v="2"/>
    <m/>
    <m/>
    <n v="0"/>
    <n v="0"/>
    <n v="0"/>
    <n v="0"/>
    <m/>
    <m/>
    <s v="counts for 2 hours, discontinued due to flooding"/>
    <m/>
  </r>
  <r>
    <d v="1995-10-27T00:00:00"/>
    <x v="39"/>
    <x v="9"/>
    <n v="0"/>
    <n v="0"/>
    <m/>
    <m/>
    <n v="0"/>
    <n v="0"/>
    <n v="0"/>
    <n v="0"/>
    <m/>
    <m/>
    <s v="flood"/>
    <m/>
  </r>
  <r>
    <d v="1995-10-28T00:00:00"/>
    <x v="40"/>
    <x v="9"/>
    <n v="0"/>
    <n v="0"/>
    <m/>
    <m/>
    <n v="0"/>
    <n v="0"/>
    <n v="0"/>
    <n v="0"/>
    <m/>
    <m/>
    <s v="flood"/>
    <m/>
  </r>
  <r>
    <d v="1995-10-29T00:00:00"/>
    <x v="41"/>
    <x v="9"/>
    <n v="0"/>
    <n v="1"/>
    <m/>
    <m/>
    <n v="2"/>
    <n v="0"/>
    <n v="0"/>
    <n v="0"/>
    <m/>
    <m/>
    <s v="counts 0945:1100"/>
    <m/>
  </r>
  <r>
    <d v="1995-10-30T00:00:00"/>
    <x v="42"/>
    <x v="9"/>
    <n v="0"/>
    <n v="0"/>
    <m/>
    <m/>
    <n v="0"/>
    <n v="1"/>
    <n v="0"/>
    <n v="0"/>
    <m/>
    <m/>
    <s v="counts 0700:0900"/>
    <m/>
  </r>
  <r>
    <d v="1995-10-31T00:00:00"/>
    <x v="43"/>
    <x v="9"/>
    <m/>
    <m/>
    <m/>
    <m/>
    <n v="5"/>
    <m/>
    <m/>
    <m/>
    <m/>
    <m/>
    <m/>
    <m/>
  </r>
  <r>
    <d v="1995-11-01T00:00:00"/>
    <x v="44"/>
    <x v="9"/>
    <m/>
    <m/>
    <m/>
    <m/>
    <n v="10"/>
    <m/>
    <m/>
    <m/>
    <m/>
    <m/>
    <m/>
    <m/>
  </r>
  <r>
    <d v="1995-11-02T00:00:00"/>
    <x v="45"/>
    <x v="9"/>
    <m/>
    <m/>
    <m/>
    <m/>
    <n v="10"/>
    <m/>
    <m/>
    <m/>
    <m/>
    <m/>
    <m/>
    <m/>
  </r>
  <r>
    <d v="1995-11-03T00:00:00"/>
    <x v="46"/>
    <x v="9"/>
    <m/>
    <m/>
    <m/>
    <m/>
    <n v="10"/>
    <m/>
    <m/>
    <m/>
    <m/>
    <m/>
    <m/>
    <m/>
  </r>
  <r>
    <d v="1995-11-04T00:00:00"/>
    <x v="47"/>
    <x v="9"/>
    <m/>
    <m/>
    <m/>
    <m/>
    <n v="10"/>
    <m/>
    <m/>
    <m/>
    <m/>
    <m/>
    <m/>
    <m/>
  </r>
  <r>
    <d v="1995-11-05T00:00:00"/>
    <x v="48"/>
    <x v="9"/>
    <m/>
    <m/>
    <m/>
    <m/>
    <n v="10"/>
    <m/>
    <m/>
    <m/>
    <m/>
    <m/>
    <m/>
    <m/>
  </r>
  <r>
    <d v="1996-09-05T00:00:00"/>
    <x v="78"/>
    <x v="10"/>
    <n v="245"/>
    <n v="33"/>
    <m/>
    <m/>
    <n v="78"/>
    <n v="8"/>
    <n v="7"/>
    <n v="523"/>
    <m/>
    <m/>
    <m/>
    <m/>
  </r>
  <r>
    <d v="1996-09-06T00:00:00"/>
    <x v="79"/>
    <x v="10"/>
    <n v="834"/>
    <n v="26"/>
    <m/>
    <m/>
    <n v="208"/>
    <n v="25"/>
    <n v="12"/>
    <n v="789"/>
    <m/>
    <m/>
    <m/>
    <m/>
  </r>
  <r>
    <d v="1996-09-07T00:00:00"/>
    <x v="71"/>
    <x v="10"/>
    <n v="874"/>
    <n v="59"/>
    <m/>
    <m/>
    <n v="2126"/>
    <n v="26"/>
    <n v="6"/>
    <n v="402"/>
    <m/>
    <m/>
    <m/>
    <m/>
  </r>
  <r>
    <d v="1996-09-08T00:00:00"/>
    <x v="72"/>
    <x v="10"/>
    <n v="694"/>
    <n v="39"/>
    <m/>
    <m/>
    <n v="195"/>
    <n v="9"/>
    <n v="3"/>
    <n v="321"/>
    <m/>
    <m/>
    <m/>
    <m/>
  </r>
  <r>
    <d v="1996-09-09T00:00:00"/>
    <x v="73"/>
    <x v="10"/>
    <n v="819"/>
    <n v="51"/>
    <m/>
    <m/>
    <n v="143"/>
    <n v="17"/>
    <n v="14"/>
    <n v="236"/>
    <m/>
    <m/>
    <m/>
    <m/>
  </r>
  <r>
    <d v="1996-09-10T00:00:00"/>
    <x v="74"/>
    <x v="10"/>
    <n v="860"/>
    <n v="61"/>
    <m/>
    <m/>
    <n v="134"/>
    <n v="10"/>
    <n v="1"/>
    <n v="287"/>
    <m/>
    <m/>
    <m/>
    <m/>
  </r>
  <r>
    <d v="1996-09-11T00:00:00"/>
    <x v="68"/>
    <x v="10"/>
    <n v="583"/>
    <n v="57"/>
    <m/>
    <m/>
    <n v="137"/>
    <n v="23"/>
    <n v="6"/>
    <n v="153"/>
    <m/>
    <m/>
    <m/>
    <m/>
  </r>
  <r>
    <d v="1996-09-12T00:00:00"/>
    <x v="69"/>
    <x v="10"/>
    <n v="439"/>
    <n v="56"/>
    <m/>
    <m/>
    <n v="196"/>
    <n v="24"/>
    <n v="6"/>
    <n v="147"/>
    <m/>
    <m/>
    <m/>
    <m/>
  </r>
  <r>
    <d v="1996-09-13T00:00:00"/>
    <x v="70"/>
    <x v="10"/>
    <n v="384"/>
    <n v="23"/>
    <m/>
    <m/>
    <n v="70"/>
    <n v="14"/>
    <n v="10"/>
    <n v="120"/>
    <m/>
    <m/>
    <m/>
    <m/>
  </r>
  <r>
    <d v="1996-09-14T00:00:00"/>
    <x v="67"/>
    <x v="10"/>
    <n v="699"/>
    <n v="73"/>
    <m/>
    <m/>
    <n v="1203"/>
    <n v="160"/>
    <n v="25"/>
    <n v="471"/>
    <m/>
    <m/>
    <m/>
    <m/>
  </r>
  <r>
    <d v="1996-09-15T00:00:00"/>
    <x v="63"/>
    <x v="10"/>
    <n v="491"/>
    <n v="49"/>
    <m/>
    <m/>
    <n v="2472"/>
    <n v="75"/>
    <n v="4"/>
    <n v="806"/>
    <m/>
    <m/>
    <m/>
    <m/>
  </r>
  <r>
    <d v="1996-09-16T00:00:00"/>
    <x v="64"/>
    <x v="10"/>
    <n v="359"/>
    <n v="35"/>
    <m/>
    <m/>
    <n v="1500"/>
    <n v="45"/>
    <n v="5"/>
    <n v="1136"/>
    <m/>
    <m/>
    <m/>
    <m/>
  </r>
  <r>
    <d v="1996-09-17T00:00:00"/>
    <x v="65"/>
    <x v="10"/>
    <n v="110"/>
    <n v="0"/>
    <m/>
    <m/>
    <n v="47"/>
    <n v="0"/>
    <n v="5"/>
    <n v="87"/>
    <m/>
    <m/>
    <m/>
    <m/>
  </r>
  <r>
    <d v="1996-09-18T00:00:00"/>
    <x v="0"/>
    <x v="10"/>
    <n v="246"/>
    <n v="40"/>
    <m/>
    <m/>
    <n v="237"/>
    <n v="16"/>
    <n v="19"/>
    <n v="1133"/>
    <m/>
    <m/>
    <m/>
    <m/>
  </r>
  <r>
    <d v="1996-09-19T00:00:00"/>
    <x v="1"/>
    <x v="10"/>
    <n v="685"/>
    <n v="73"/>
    <m/>
    <m/>
    <n v="712"/>
    <n v="72"/>
    <n v="28"/>
    <n v="1545"/>
    <m/>
    <m/>
    <m/>
    <m/>
  </r>
  <r>
    <d v="1996-09-20T00:00:00"/>
    <x v="2"/>
    <x v="10"/>
    <n v="690"/>
    <n v="69"/>
    <m/>
    <m/>
    <n v="765"/>
    <n v="82"/>
    <n v="29"/>
    <n v="1562"/>
    <m/>
    <m/>
    <m/>
    <m/>
  </r>
  <r>
    <d v="1996-09-21T00:00:00"/>
    <x v="3"/>
    <x v="10"/>
    <n v="769"/>
    <n v="49"/>
    <m/>
    <m/>
    <n v="760"/>
    <n v="111"/>
    <n v="31"/>
    <n v="1341"/>
    <m/>
    <m/>
    <m/>
    <m/>
  </r>
  <r>
    <d v="1996-09-22T00:00:00"/>
    <x v="4"/>
    <x v="10"/>
    <n v="706"/>
    <n v="174"/>
    <m/>
    <m/>
    <n v="460"/>
    <n v="107"/>
    <n v="25"/>
    <n v="799"/>
    <m/>
    <m/>
    <m/>
    <m/>
  </r>
  <r>
    <d v="1996-09-23T00:00:00"/>
    <x v="5"/>
    <x v="10"/>
    <n v="470"/>
    <n v="152"/>
    <m/>
    <m/>
    <n v="388"/>
    <n v="28"/>
    <n v="7"/>
    <n v="758"/>
    <m/>
    <m/>
    <m/>
    <m/>
  </r>
  <r>
    <d v="1996-09-24T00:00:00"/>
    <x v="6"/>
    <x v="10"/>
    <n v="472"/>
    <n v="117"/>
    <m/>
    <m/>
    <n v="184"/>
    <n v="22"/>
    <n v="10"/>
    <n v="422"/>
    <m/>
    <m/>
    <m/>
    <m/>
  </r>
  <r>
    <d v="1996-09-25T00:00:00"/>
    <x v="7"/>
    <x v="10"/>
    <n v="550"/>
    <n v="157"/>
    <m/>
    <m/>
    <n v="250"/>
    <n v="21"/>
    <n v="10"/>
    <n v="371"/>
    <m/>
    <m/>
    <m/>
    <m/>
  </r>
  <r>
    <d v="1996-09-26T00:00:00"/>
    <x v="8"/>
    <x v="10"/>
    <n v="391"/>
    <n v="286"/>
    <m/>
    <m/>
    <n v="315"/>
    <n v="45"/>
    <n v="15"/>
    <n v="179"/>
    <m/>
    <m/>
    <m/>
    <m/>
  </r>
  <r>
    <d v="1996-09-27T00:00:00"/>
    <x v="9"/>
    <x v="10"/>
    <n v="319"/>
    <n v="419"/>
    <m/>
    <m/>
    <n v="482"/>
    <n v="109"/>
    <n v="9"/>
    <n v="82"/>
    <m/>
    <m/>
    <m/>
    <m/>
  </r>
  <r>
    <d v="1996-09-28T00:00:00"/>
    <x v="10"/>
    <x v="10"/>
    <n v="220"/>
    <n v="295"/>
    <m/>
    <m/>
    <n v="751"/>
    <n v="85"/>
    <n v="4"/>
    <n v="69"/>
    <m/>
    <m/>
    <m/>
    <m/>
  </r>
  <r>
    <d v="1996-09-29T00:00:00"/>
    <x v="11"/>
    <x v="10"/>
    <n v="173"/>
    <n v="237"/>
    <m/>
    <m/>
    <n v="568"/>
    <n v="68"/>
    <n v="9"/>
    <n v="35"/>
    <m/>
    <m/>
    <s v="*large majority of chinook are 3 yr. old males, very few large females"/>
    <m/>
  </r>
  <r>
    <d v="1996-09-30T00:00:00"/>
    <x v="12"/>
    <x v="10"/>
    <n v="131"/>
    <n v="139"/>
    <m/>
    <m/>
    <n v="459"/>
    <n v="54"/>
    <m/>
    <n v="20"/>
    <m/>
    <m/>
    <m/>
    <m/>
  </r>
  <r>
    <d v="1996-10-01T00:00:00"/>
    <x v="13"/>
    <x v="10"/>
    <n v="88"/>
    <n v="87"/>
    <m/>
    <m/>
    <n v="448"/>
    <n v="16"/>
    <n v="4"/>
    <n v="14"/>
    <m/>
    <m/>
    <m/>
    <m/>
  </r>
  <r>
    <d v="1996-10-02T00:00:00"/>
    <x v="14"/>
    <x v="10"/>
    <n v="71"/>
    <n v="75"/>
    <m/>
    <m/>
    <n v="345"/>
    <n v="17"/>
    <n v="0"/>
    <n v="6"/>
    <m/>
    <m/>
    <m/>
    <m/>
  </r>
  <r>
    <d v="1996-10-03T00:00:00"/>
    <x v="15"/>
    <x v="10"/>
    <n v="62"/>
    <n v="56"/>
    <m/>
    <m/>
    <n v="88"/>
    <n v="4"/>
    <n v="6"/>
    <n v="6"/>
    <m/>
    <m/>
    <m/>
    <m/>
  </r>
  <r>
    <d v="1996-10-04T00:00:00"/>
    <x v="16"/>
    <x v="10"/>
    <n v="113"/>
    <n v="29"/>
    <m/>
    <m/>
    <n v="871"/>
    <n v="17"/>
    <n v="4"/>
    <n v="41"/>
    <m/>
    <m/>
    <m/>
    <m/>
  </r>
  <r>
    <d v="1996-10-05T00:00:00"/>
    <x v="17"/>
    <x v="10"/>
    <n v="136"/>
    <n v="113"/>
    <m/>
    <m/>
    <n v="2015"/>
    <n v="61"/>
    <n v="6"/>
    <n v="69"/>
    <m/>
    <m/>
    <m/>
    <m/>
  </r>
  <r>
    <d v="1996-10-06T00:00:00"/>
    <x v="18"/>
    <x v="10"/>
    <n v="59"/>
    <n v="65"/>
    <m/>
    <m/>
    <n v="1803"/>
    <n v="67"/>
    <n v="9"/>
    <n v="12"/>
    <m/>
    <m/>
    <m/>
    <m/>
  </r>
  <r>
    <d v="1996-10-07T00:00:00"/>
    <x v="19"/>
    <x v="10"/>
    <n v="56"/>
    <n v="68"/>
    <m/>
    <m/>
    <n v="1278"/>
    <n v="63"/>
    <n v="11"/>
    <n v="29"/>
    <m/>
    <m/>
    <m/>
    <m/>
  </r>
  <r>
    <d v="1996-10-08T00:00:00"/>
    <x v="20"/>
    <x v="10"/>
    <n v="65"/>
    <n v="51"/>
    <m/>
    <m/>
    <n v="740"/>
    <n v="35"/>
    <n v="7"/>
    <n v="15"/>
    <m/>
    <m/>
    <m/>
    <m/>
  </r>
  <r>
    <d v="1996-10-09T00:00:00"/>
    <x v="21"/>
    <x v="10"/>
    <n v="65"/>
    <n v="104"/>
    <m/>
    <m/>
    <n v="431"/>
    <n v="33"/>
    <n v="8"/>
    <n v="21"/>
    <m/>
    <m/>
    <m/>
    <m/>
  </r>
  <r>
    <d v="1996-10-10T00:00:00"/>
    <x v="22"/>
    <x v="10"/>
    <n v="86"/>
    <n v="107"/>
    <m/>
    <m/>
    <n v="649"/>
    <n v="45"/>
    <n v="20"/>
    <n v="7"/>
    <m/>
    <m/>
    <m/>
    <m/>
  </r>
  <r>
    <d v="1996-10-11T00:00:00"/>
    <x v="23"/>
    <x v="10"/>
    <n v="80"/>
    <n v="101"/>
    <m/>
    <m/>
    <n v="408"/>
    <n v="16"/>
    <n v="16"/>
    <n v="5"/>
    <m/>
    <m/>
    <m/>
    <m/>
  </r>
  <r>
    <d v="1996-10-12T00:00:00"/>
    <x v="24"/>
    <x v="10"/>
    <n v="30"/>
    <n v="47"/>
    <m/>
    <m/>
    <n v="324"/>
    <n v="13"/>
    <n v="8"/>
    <n v="4"/>
    <m/>
    <m/>
    <m/>
    <m/>
  </r>
  <r>
    <d v="1996-10-13T00:00:00"/>
    <x v="25"/>
    <x v="10"/>
    <n v="82"/>
    <n v="30"/>
    <m/>
    <m/>
    <n v="729"/>
    <n v="34"/>
    <n v="11"/>
    <n v="32"/>
    <m/>
    <m/>
    <m/>
    <m/>
  </r>
  <r>
    <d v="1996-10-14T00:00:00"/>
    <x v="26"/>
    <x v="10"/>
    <n v="109"/>
    <n v="59"/>
    <m/>
    <m/>
    <n v="698"/>
    <n v="39"/>
    <n v="16"/>
    <n v="40"/>
    <m/>
    <m/>
    <m/>
    <m/>
  </r>
  <r>
    <d v="1996-10-15T00:00:00"/>
    <x v="27"/>
    <x v="10"/>
    <n v="37"/>
    <n v="16"/>
    <m/>
    <m/>
    <n v="227"/>
    <n v="6"/>
    <n v="14"/>
    <n v="2"/>
    <m/>
    <m/>
    <m/>
    <m/>
  </r>
  <r>
    <d v="1996-10-16T00:00:00"/>
    <x v="28"/>
    <x v="10"/>
    <n v="33"/>
    <n v="19"/>
    <m/>
    <m/>
    <n v="146"/>
    <n v="9"/>
    <n v="17"/>
    <n v="4"/>
    <m/>
    <m/>
    <m/>
    <m/>
  </r>
  <r>
    <d v="1996-10-17T00:00:00"/>
    <x v="29"/>
    <x v="10"/>
    <n v="6"/>
    <n v="7"/>
    <m/>
    <m/>
    <n v="201"/>
    <n v="12"/>
    <n v="9"/>
    <n v="3"/>
    <m/>
    <m/>
    <m/>
    <m/>
  </r>
  <r>
    <d v="1996-10-18T00:00:00"/>
    <x v="30"/>
    <x v="10"/>
    <n v="45"/>
    <n v="81"/>
    <m/>
    <m/>
    <n v="136"/>
    <n v="8"/>
    <n v="7"/>
    <n v="24"/>
    <m/>
    <m/>
    <m/>
    <m/>
  </r>
  <r>
    <d v="1996-10-19T00:00:00"/>
    <x v="31"/>
    <x v="10"/>
    <n v="41"/>
    <n v="58"/>
    <m/>
    <m/>
    <n v="54"/>
    <n v="9"/>
    <n v="11"/>
    <n v="12"/>
    <m/>
    <m/>
    <m/>
    <m/>
  </r>
  <r>
    <d v="1996-10-20T00:00:00"/>
    <x v="32"/>
    <x v="10"/>
    <n v="10"/>
    <n v="23"/>
    <m/>
    <m/>
    <n v="63"/>
    <n v="1"/>
    <n v="7"/>
    <n v="3"/>
    <m/>
    <m/>
    <m/>
    <m/>
  </r>
  <r>
    <d v="1996-10-21T00:00:00"/>
    <x v="33"/>
    <x v="10"/>
    <n v="7"/>
    <n v="3"/>
    <m/>
    <m/>
    <n v="133"/>
    <n v="2"/>
    <n v="7"/>
    <n v="1"/>
    <m/>
    <m/>
    <m/>
    <m/>
  </r>
  <r>
    <d v="1996-10-22T00:00:00"/>
    <x v="34"/>
    <x v="10"/>
    <n v="42"/>
    <n v="28"/>
    <m/>
    <m/>
    <n v="246"/>
    <n v="8"/>
    <n v="6"/>
    <n v="8"/>
    <m/>
    <m/>
    <m/>
    <m/>
  </r>
  <r>
    <d v="1996-10-23T00:00:00"/>
    <x v="35"/>
    <x v="10"/>
    <n v="19"/>
    <n v="6"/>
    <m/>
    <m/>
    <n v="114"/>
    <n v="4"/>
    <n v="6"/>
    <n v="20"/>
    <m/>
    <m/>
    <m/>
    <m/>
  </r>
  <r>
    <d v="1996-10-24T00:00:00"/>
    <x v="36"/>
    <x v="10"/>
    <n v="4"/>
    <n v="9"/>
    <m/>
    <m/>
    <n v="41"/>
    <n v="1"/>
    <n v="1"/>
    <n v="10"/>
    <m/>
    <m/>
    <m/>
    <m/>
  </r>
  <r>
    <d v="1996-10-25T00:00:00"/>
    <x v="37"/>
    <x v="10"/>
    <n v="9"/>
    <n v="14"/>
    <m/>
    <m/>
    <n v="55"/>
    <n v="2"/>
    <n v="2"/>
    <n v="4"/>
    <m/>
    <m/>
    <m/>
    <m/>
  </r>
  <r>
    <d v="1996-10-26T00:00:00"/>
    <x v="38"/>
    <x v="10"/>
    <n v="9"/>
    <n v="12"/>
    <m/>
    <m/>
    <n v="26"/>
    <n v="2"/>
    <n v="3"/>
    <n v="3"/>
    <m/>
    <m/>
    <m/>
    <m/>
  </r>
  <r>
    <d v="1996-10-27T00:00:00"/>
    <x v="39"/>
    <x v="10"/>
    <n v="7"/>
    <n v="13"/>
    <m/>
    <m/>
    <n v="43"/>
    <n v="2"/>
    <n v="11"/>
    <n v="8"/>
    <m/>
    <m/>
    <m/>
    <m/>
  </r>
  <r>
    <d v="1996-10-28T00:00:00"/>
    <x v="40"/>
    <x v="10"/>
    <n v="13"/>
    <n v="18"/>
    <m/>
    <m/>
    <n v="55"/>
    <n v="1"/>
    <n v="3"/>
    <n v="2"/>
    <m/>
    <m/>
    <m/>
    <m/>
  </r>
  <r>
    <d v="1996-10-29T00:00:00"/>
    <x v="41"/>
    <x v="10"/>
    <n v="12"/>
    <n v="14"/>
    <m/>
    <m/>
    <n v="42"/>
    <n v="7"/>
    <n v="3"/>
    <n v="11"/>
    <m/>
    <m/>
    <m/>
    <m/>
  </r>
  <r>
    <d v="1996-10-30T00:00:00"/>
    <x v="42"/>
    <x v="10"/>
    <n v="5"/>
    <n v="8"/>
    <m/>
    <m/>
    <n v="20"/>
    <n v="1"/>
    <n v="0"/>
    <n v="2"/>
    <m/>
    <m/>
    <m/>
    <m/>
  </r>
  <r>
    <d v="1996-10-31T00:00:00"/>
    <x v="43"/>
    <x v="10"/>
    <n v="4"/>
    <n v="2"/>
    <m/>
    <m/>
    <n v="8"/>
    <n v="1"/>
    <n v="5"/>
    <n v="1"/>
    <m/>
    <m/>
    <m/>
    <m/>
  </r>
  <r>
    <d v="1996-11-01T00:00:00"/>
    <x v="44"/>
    <x v="10"/>
    <n v="1"/>
    <n v="4"/>
    <m/>
    <m/>
    <n v="8"/>
    <n v="1"/>
    <n v="9"/>
    <n v="0"/>
    <m/>
    <m/>
    <m/>
    <m/>
  </r>
  <r>
    <d v="1996-11-02T00:00:00"/>
    <x v="45"/>
    <x v="10"/>
    <n v="2"/>
    <n v="3"/>
    <m/>
    <m/>
    <n v="10"/>
    <n v="2"/>
    <n v="10"/>
    <n v="1"/>
    <m/>
    <m/>
    <m/>
    <m/>
  </r>
  <r>
    <d v="1996-11-03T00:00:00"/>
    <x v="46"/>
    <x v="10"/>
    <n v="1"/>
    <n v="2"/>
    <m/>
    <m/>
    <n v="16"/>
    <n v="1"/>
    <n v="0"/>
    <n v="0"/>
    <m/>
    <m/>
    <m/>
    <m/>
  </r>
  <r>
    <d v="1996-11-04T00:00:00"/>
    <x v="47"/>
    <x v="10"/>
    <n v="0"/>
    <n v="3"/>
    <m/>
    <m/>
    <n v="13"/>
    <n v="0"/>
    <n v="4"/>
    <n v="0"/>
    <m/>
    <m/>
    <m/>
    <m/>
  </r>
  <r>
    <d v="1996-11-05T00:00:00"/>
    <x v="48"/>
    <x v="10"/>
    <n v="1"/>
    <n v="1"/>
    <m/>
    <m/>
    <n v="14"/>
    <n v="0"/>
    <n v="3"/>
    <n v="1"/>
    <m/>
    <m/>
    <m/>
    <m/>
  </r>
  <r>
    <d v="1997-09-02T00:00:00"/>
    <x v="75"/>
    <x v="11"/>
    <n v="74"/>
    <n v="0"/>
    <n v="0"/>
    <n v="1"/>
    <n v="1290"/>
    <n v="20"/>
    <n v="77"/>
    <n v="1413"/>
    <n v="0"/>
    <n v="343"/>
    <s v="swim count"/>
    <m/>
  </r>
  <r>
    <d v="1997-09-03T00:00:00"/>
    <x v="76"/>
    <x v="11"/>
    <n v="143"/>
    <n v="53"/>
    <n v="12"/>
    <n v="0"/>
    <n v="392"/>
    <n v="6"/>
    <n v="24"/>
    <n v="1093"/>
    <n v="10"/>
    <n v="0"/>
    <m/>
    <m/>
  </r>
  <r>
    <d v="1997-09-04T00:00:00"/>
    <x v="77"/>
    <x v="11"/>
    <n v="138"/>
    <n v="39"/>
    <n v="0"/>
    <n v="0"/>
    <n v="368"/>
    <n v="4"/>
    <n v="9"/>
    <n v="1147"/>
    <n v="3"/>
    <n v="0"/>
    <m/>
    <m/>
  </r>
  <r>
    <d v="1997-09-05T00:00:00"/>
    <x v="78"/>
    <x v="11"/>
    <n v="117"/>
    <n v="64"/>
    <n v="0"/>
    <n v="0"/>
    <n v="388"/>
    <n v="8"/>
    <n v="13"/>
    <n v="618"/>
    <n v="2"/>
    <n v="0"/>
    <m/>
    <m/>
  </r>
  <r>
    <d v="1997-09-06T00:00:00"/>
    <x v="79"/>
    <x v="11"/>
    <n v="120"/>
    <n v="90"/>
    <n v="0"/>
    <n v="2"/>
    <n v="528"/>
    <n v="25"/>
    <n v="19"/>
    <n v="824"/>
    <n v="9"/>
    <n v="0"/>
    <m/>
    <m/>
  </r>
  <r>
    <d v="1997-09-07T00:00:00"/>
    <x v="71"/>
    <x v="11"/>
    <n v="136"/>
    <n v="79"/>
    <n v="0"/>
    <n v="0"/>
    <n v="480"/>
    <n v="18"/>
    <n v="4"/>
    <n v="393"/>
    <n v="6"/>
    <n v="0"/>
    <m/>
    <m/>
  </r>
  <r>
    <d v="1997-09-08T00:00:00"/>
    <x v="72"/>
    <x v="11"/>
    <n v="220"/>
    <n v="81"/>
    <n v="1"/>
    <n v="0"/>
    <n v="494"/>
    <n v="10"/>
    <n v="22"/>
    <n v="447"/>
    <n v="7"/>
    <n v="0"/>
    <m/>
    <m/>
  </r>
  <r>
    <d v="1997-09-09T00:00:00"/>
    <x v="73"/>
    <x v="11"/>
    <n v="267"/>
    <n v="96"/>
    <n v="0"/>
    <n v="0"/>
    <n v="391"/>
    <n v="11"/>
    <n v="18"/>
    <n v="299"/>
    <n v="0"/>
    <n v="0"/>
    <m/>
    <m/>
  </r>
  <r>
    <d v="1997-09-10T00:00:00"/>
    <x v="74"/>
    <x v="11"/>
    <n v="305"/>
    <n v="147"/>
    <n v="0"/>
    <n v="0"/>
    <n v="572"/>
    <n v="14"/>
    <n v="16"/>
    <n v="298"/>
    <n v="4"/>
    <n v="0"/>
    <m/>
    <m/>
  </r>
  <r>
    <d v="1997-09-11T00:00:00"/>
    <x v="68"/>
    <x v="11"/>
    <n v="277"/>
    <n v="159"/>
    <n v="0"/>
    <n v="0"/>
    <n v="543"/>
    <n v="13"/>
    <n v="35"/>
    <n v="205"/>
    <n v="0"/>
    <n v="0"/>
    <m/>
    <m/>
  </r>
  <r>
    <d v="1997-09-12T00:00:00"/>
    <x v="69"/>
    <x v="11"/>
    <n v="337"/>
    <n v="179"/>
    <n v="0"/>
    <n v="0"/>
    <n v="499"/>
    <n v="5"/>
    <n v="20"/>
    <n v="88"/>
    <n v="0"/>
    <n v="0"/>
    <m/>
    <m/>
  </r>
  <r>
    <d v="1997-09-13T00:00:00"/>
    <x v="70"/>
    <x v="11"/>
    <n v="380"/>
    <n v="172"/>
    <n v="0"/>
    <n v="0"/>
    <n v="487"/>
    <n v="6"/>
    <n v="18"/>
    <n v="157"/>
    <n v="0"/>
    <n v="0"/>
    <m/>
    <m/>
  </r>
  <r>
    <d v="1997-09-14T00:00:00"/>
    <x v="67"/>
    <x v="11"/>
    <n v="466"/>
    <n v="127"/>
    <n v="0"/>
    <n v="0"/>
    <n v="491"/>
    <n v="8"/>
    <n v="15"/>
    <n v="362"/>
    <n v="3"/>
    <n v="0"/>
    <m/>
    <m/>
  </r>
  <r>
    <d v="1997-09-15T00:00:00"/>
    <x v="63"/>
    <x v="11"/>
    <n v="488"/>
    <n v="172"/>
    <n v="0"/>
    <n v="0"/>
    <n v="607"/>
    <n v="18"/>
    <n v="16"/>
    <n v="270"/>
    <n v="0"/>
    <n v="0"/>
    <m/>
    <m/>
  </r>
  <r>
    <d v="1997-09-16T00:00:00"/>
    <x v="64"/>
    <x v="11"/>
    <n v="308"/>
    <n v="82"/>
    <n v="0"/>
    <n v="0"/>
    <n v="530"/>
    <n v="6"/>
    <n v="13"/>
    <n v="171"/>
    <n v="0"/>
    <n v="0"/>
    <m/>
    <m/>
  </r>
  <r>
    <d v="1997-09-17T00:00:00"/>
    <x v="65"/>
    <x v="11"/>
    <n v="283"/>
    <n v="88"/>
    <n v="0"/>
    <n v="0"/>
    <n v="671"/>
    <n v="12"/>
    <n v="4"/>
    <n v="260"/>
    <n v="1"/>
    <n v="0"/>
    <m/>
    <m/>
  </r>
  <r>
    <d v="1997-09-18T00:00:00"/>
    <x v="0"/>
    <x v="11"/>
    <n v="394"/>
    <n v="154"/>
    <n v="0"/>
    <n v="0"/>
    <n v="743"/>
    <n v="19"/>
    <n v="14"/>
    <n v="333"/>
    <n v="3"/>
    <n v="0"/>
    <m/>
    <m/>
  </r>
  <r>
    <d v="1997-09-19T00:00:00"/>
    <x v="1"/>
    <x v="11"/>
    <n v="256"/>
    <n v="136"/>
    <n v="0"/>
    <n v="0"/>
    <n v="549"/>
    <n v="14"/>
    <n v="29"/>
    <n v="588"/>
    <n v="2"/>
    <n v="1"/>
    <m/>
    <m/>
  </r>
  <r>
    <d v="1997-09-20T00:00:00"/>
    <x v="2"/>
    <x v="11"/>
    <n v="239"/>
    <n v="168"/>
    <n v="0"/>
    <n v="0"/>
    <n v="632"/>
    <n v="6"/>
    <n v="13"/>
    <n v="561"/>
    <n v="0"/>
    <n v="0"/>
    <m/>
    <m/>
  </r>
  <r>
    <d v="1997-09-21T00:00:00"/>
    <x v="3"/>
    <x v="11"/>
    <n v="301"/>
    <n v="120"/>
    <n v="0"/>
    <n v="0"/>
    <n v="799"/>
    <n v="24"/>
    <n v="18"/>
    <n v="766"/>
    <n v="3"/>
    <n v="0"/>
    <s v="finished early to allow time to lower box"/>
    <m/>
  </r>
  <r>
    <d v="1997-09-22T00:00:00"/>
    <x v="4"/>
    <x v="11"/>
    <n v="209"/>
    <n v="97"/>
    <n v="0"/>
    <n v="0"/>
    <n v="542"/>
    <n v="37"/>
    <n v="8"/>
    <n v="677"/>
    <n v="5"/>
    <n v="0"/>
    <m/>
    <m/>
  </r>
  <r>
    <d v="1997-09-23T00:00:00"/>
    <x v="5"/>
    <x v="11"/>
    <n v="224"/>
    <n v="140"/>
    <n v="0"/>
    <n v="0"/>
    <n v="608"/>
    <n v="24"/>
    <n v="15"/>
    <n v="949"/>
    <n v="2"/>
    <n v="0"/>
    <m/>
    <m/>
  </r>
  <r>
    <d v="1997-09-24T00:00:00"/>
    <x v="6"/>
    <x v="11"/>
    <n v="225"/>
    <n v="272"/>
    <n v="1"/>
    <n v="1"/>
    <n v="721"/>
    <n v="37"/>
    <n v="9"/>
    <n v="613"/>
    <n v="2"/>
    <n v="0"/>
    <m/>
    <m/>
  </r>
  <r>
    <d v="1997-09-25T00:00:00"/>
    <x v="7"/>
    <x v="11"/>
    <n v="132"/>
    <n v="95"/>
    <n v="0"/>
    <n v="0"/>
    <n v="589"/>
    <n v="7"/>
    <n v="4"/>
    <n v="245"/>
    <n v="1"/>
    <n v="0"/>
    <s v="gate closed for approx 1.5 hrs for modifications"/>
    <m/>
  </r>
  <r>
    <d v="1997-09-26T00:00:00"/>
    <x v="8"/>
    <x v="11"/>
    <n v="123"/>
    <n v="24"/>
    <n v="0"/>
    <n v="0"/>
    <n v="678"/>
    <n v="13"/>
    <n v="3"/>
    <n v="58"/>
    <n v="0"/>
    <n v="0"/>
    <m/>
    <m/>
  </r>
  <r>
    <d v="1997-09-27T00:00:00"/>
    <x v="9"/>
    <x v="11"/>
    <n v="129"/>
    <n v="51"/>
    <n v="0"/>
    <n v="0"/>
    <n v="477"/>
    <n v="7"/>
    <n v="0"/>
    <n v="86"/>
    <n v="0"/>
    <n v="0"/>
    <m/>
    <m/>
  </r>
  <r>
    <d v="1997-09-28T00:00:00"/>
    <x v="10"/>
    <x v="11"/>
    <n v="29"/>
    <n v="24"/>
    <n v="0"/>
    <n v="0"/>
    <n v="406"/>
    <n v="2"/>
    <n v="0"/>
    <n v="28"/>
    <n v="0"/>
    <n v="0"/>
    <m/>
    <m/>
  </r>
  <r>
    <d v="1997-09-29T00:00:00"/>
    <x v="11"/>
    <x v="11"/>
    <n v="55"/>
    <n v="19"/>
    <n v="0"/>
    <n v="0"/>
    <n v="673"/>
    <n v="12"/>
    <n v="6"/>
    <n v="9"/>
    <n v="0"/>
    <n v="0"/>
    <m/>
    <m/>
  </r>
  <r>
    <d v="1997-09-30T00:00:00"/>
    <x v="12"/>
    <x v="11"/>
    <n v="0"/>
    <n v="0"/>
    <n v="0"/>
    <n v="0"/>
    <n v="0"/>
    <n v="0"/>
    <n v="0"/>
    <n v="0"/>
    <n v="0"/>
    <n v="0"/>
    <s v="flood conditions (above top of box). No counting."/>
    <m/>
  </r>
  <r>
    <d v="1997-10-01T00:00:00"/>
    <x v="13"/>
    <x v="11"/>
    <n v="0"/>
    <n v="0"/>
    <n v="0"/>
    <n v="0"/>
    <n v="0"/>
    <n v="0"/>
    <n v="0"/>
    <n v="0"/>
    <n v="0"/>
    <n v="0"/>
    <s v="flood conditions (above top of fishway). No counting."/>
    <m/>
  </r>
  <r>
    <d v="1997-10-02T00:00:00"/>
    <x v="14"/>
    <x v="11"/>
    <n v="0"/>
    <n v="0"/>
    <n v="0"/>
    <n v="0"/>
    <n v="0"/>
    <n v="0"/>
    <n v="0"/>
    <n v="0"/>
    <n v="0"/>
    <n v="0"/>
    <s v="flood conditions (above top of railings on fishway). No counting."/>
    <m/>
  </r>
  <r>
    <d v="1997-10-03T00:00:00"/>
    <x v="15"/>
    <x v="11"/>
    <n v="0"/>
    <n v="0"/>
    <n v="0"/>
    <n v="0"/>
    <n v="0"/>
    <n v="0"/>
    <n v="0"/>
    <n v="0"/>
    <n v="0"/>
    <n v="0"/>
    <s v="flood conditions (just below top of railings). No counting."/>
    <m/>
  </r>
  <r>
    <d v="1997-10-04T00:00:00"/>
    <x v="16"/>
    <x v="11"/>
    <n v="0"/>
    <n v="0"/>
    <n v="0"/>
    <n v="1"/>
    <n v="0"/>
    <n v="0"/>
    <n v="0"/>
    <n v="0"/>
    <n v="0"/>
    <n v="0"/>
    <s v="flood conditions (well above top of fishway). No counting."/>
    <m/>
  </r>
  <r>
    <d v="1997-10-05T00:00:00"/>
    <x v="17"/>
    <x v="11"/>
    <n v="0"/>
    <n v="0"/>
    <n v="0"/>
    <n v="2"/>
    <n v="0"/>
    <n v="0"/>
    <n v="0"/>
    <n v="0"/>
    <n v="0"/>
    <n v="0"/>
    <s v="flood conditions (just over top of fishway). No counting."/>
    <m/>
  </r>
  <r>
    <d v="1997-10-06T00:00:00"/>
    <x v="18"/>
    <x v="11"/>
    <n v="0"/>
    <n v="0"/>
    <n v="0"/>
    <n v="3"/>
    <n v="0"/>
    <n v="0"/>
    <n v="0"/>
    <n v="0"/>
    <n v="0"/>
    <n v="0"/>
    <s v="flood conditions (surging over top of fishway). No counting."/>
    <m/>
  </r>
  <r>
    <d v="1997-10-07T00:00:00"/>
    <x v="19"/>
    <x v="11"/>
    <n v="1"/>
    <n v="0"/>
    <n v="0"/>
    <n v="0"/>
    <n v="3"/>
    <n v="0"/>
    <n v="2"/>
    <n v="0"/>
    <n v="0"/>
    <n v="0"/>
    <s v="cleaned up box. camera working approx 3 hrs (13:15 TO 16:30)"/>
    <m/>
  </r>
  <r>
    <d v="1997-10-08T00:00:00"/>
    <x v="20"/>
    <x v="11"/>
    <n v="20"/>
    <n v="0"/>
    <n v="0"/>
    <n v="0"/>
    <n v="235"/>
    <n v="2"/>
    <n v="1"/>
    <n v="8"/>
    <n v="0"/>
    <n v="0"/>
    <s v="counted from approx 09:30 to 18:30"/>
    <m/>
  </r>
  <r>
    <d v="1997-10-09T00:00:00"/>
    <x v="21"/>
    <x v="11"/>
    <n v="20"/>
    <n v="7"/>
    <n v="0"/>
    <n v="0"/>
    <n v="720"/>
    <n v="25"/>
    <n v="1"/>
    <n v="10"/>
    <n v="0"/>
    <n v="0"/>
    <m/>
    <m/>
  </r>
  <r>
    <d v="1997-10-10T00:00:00"/>
    <x v="22"/>
    <x v="11"/>
    <n v="28"/>
    <n v="7"/>
    <n v="0"/>
    <n v="0"/>
    <n v="707"/>
    <n v="11"/>
    <n v="4"/>
    <n v="4"/>
    <n v="0"/>
    <n v="0"/>
    <m/>
    <m/>
  </r>
  <r>
    <d v="1997-10-11T00:00:00"/>
    <x v="23"/>
    <x v="11"/>
    <n v="38"/>
    <n v="15"/>
    <n v="0"/>
    <n v="0"/>
    <n v="888"/>
    <n v="17"/>
    <n v="3"/>
    <n v="11"/>
    <n v="0"/>
    <n v="0"/>
    <m/>
    <m/>
  </r>
  <r>
    <d v="1997-10-12T00:00:00"/>
    <x v="24"/>
    <x v="11"/>
    <n v="53"/>
    <n v="29"/>
    <n v="0"/>
    <n v="0"/>
    <n v="879"/>
    <n v="19"/>
    <n v="6"/>
    <n v="5"/>
    <n v="0"/>
    <n v="0"/>
    <m/>
    <m/>
  </r>
  <r>
    <d v="1997-10-13T00:00:00"/>
    <x v="25"/>
    <x v="11"/>
    <n v="120"/>
    <n v="81"/>
    <n v="0"/>
    <n v="0"/>
    <n v="1045"/>
    <n v="22"/>
    <n v="14"/>
    <n v="4"/>
    <n v="0"/>
    <n v="0"/>
    <m/>
    <m/>
  </r>
  <r>
    <d v="1997-10-14T00:00:00"/>
    <x v="26"/>
    <x v="11"/>
    <n v="33"/>
    <n v="30"/>
    <n v="0"/>
    <n v="0"/>
    <n v="580"/>
    <n v="17"/>
    <n v="6"/>
    <n v="5"/>
    <n v="0"/>
    <n v="0"/>
    <s v="count from approx 08:45 to 19:30"/>
    <m/>
  </r>
  <r>
    <d v="1997-10-15T00:00:00"/>
    <x v="27"/>
    <x v="11"/>
    <n v="18"/>
    <n v="57"/>
    <n v="0"/>
    <n v="2"/>
    <n v="942"/>
    <n v="27"/>
    <n v="6"/>
    <n v="8"/>
    <n v="0"/>
    <n v="0"/>
    <m/>
    <m/>
  </r>
  <r>
    <d v="1997-10-16T00:00:00"/>
    <x v="28"/>
    <x v="11"/>
    <n v="6"/>
    <n v="23"/>
    <n v="0"/>
    <n v="1"/>
    <n v="299"/>
    <n v="7"/>
    <n v="1"/>
    <n v="15"/>
    <n v="0"/>
    <n v="0"/>
    <m/>
    <m/>
  </r>
  <r>
    <d v="1997-10-17T00:00:00"/>
    <x v="29"/>
    <x v="11"/>
    <n v="10"/>
    <n v="21"/>
    <n v="0"/>
    <n v="1"/>
    <n v="436"/>
    <n v="3"/>
    <n v="0"/>
    <n v="6"/>
    <n v="0"/>
    <n v="0"/>
    <m/>
    <m/>
  </r>
  <r>
    <d v="1997-10-18T00:00:00"/>
    <x v="30"/>
    <x v="11"/>
    <n v="6"/>
    <n v="11"/>
    <n v="0"/>
    <n v="2"/>
    <n v="287"/>
    <n v="1"/>
    <n v="0"/>
    <n v="2"/>
    <n v="0"/>
    <n v="0"/>
    <m/>
    <m/>
  </r>
  <r>
    <d v="1997-10-19T00:00:00"/>
    <x v="31"/>
    <x v="11"/>
    <n v="1"/>
    <n v="13"/>
    <n v="0"/>
    <n v="4"/>
    <n v="102"/>
    <n v="2"/>
    <n v="1"/>
    <n v="0"/>
    <n v="0"/>
    <n v="0"/>
    <m/>
    <m/>
  </r>
  <r>
    <d v="1997-10-20T00:00:00"/>
    <x v="32"/>
    <x v="11"/>
    <n v="5"/>
    <n v="25"/>
    <n v="0"/>
    <n v="2"/>
    <n v="338"/>
    <n v="7"/>
    <n v="2"/>
    <n v="0"/>
    <n v="0"/>
    <n v="0"/>
    <m/>
    <m/>
  </r>
  <r>
    <d v="1997-10-21T00:00:00"/>
    <x v="33"/>
    <x v="11"/>
    <n v="18"/>
    <n v="36"/>
    <n v="0"/>
    <n v="3"/>
    <n v="661"/>
    <n v="32"/>
    <n v="3"/>
    <n v="2"/>
    <n v="0"/>
    <n v="0"/>
    <m/>
    <m/>
  </r>
  <r>
    <d v="1997-10-22T00:00:00"/>
    <x v="34"/>
    <x v="11"/>
    <n v="14"/>
    <n v="45"/>
    <n v="0"/>
    <n v="36"/>
    <n v="949"/>
    <n v="35"/>
    <n v="6"/>
    <n v="8"/>
    <n v="0"/>
    <n v="0"/>
    <m/>
    <m/>
  </r>
  <r>
    <d v="1997-10-23T00:00:00"/>
    <x v="35"/>
    <x v="11"/>
    <n v="9"/>
    <n v="32"/>
    <n v="0"/>
    <n v="24"/>
    <n v="469"/>
    <n v="13"/>
    <n v="2"/>
    <n v="2"/>
    <n v="0"/>
    <n v="0"/>
    <m/>
    <m/>
  </r>
  <r>
    <d v="1997-10-24T00:00:00"/>
    <x v="36"/>
    <x v="11"/>
    <n v="1"/>
    <n v="10"/>
    <n v="0"/>
    <n v="5"/>
    <n v="74"/>
    <n v="1"/>
    <n v="0"/>
    <n v="3"/>
    <n v="0"/>
    <n v="0"/>
    <m/>
    <m/>
  </r>
  <r>
    <d v="1997-10-25T00:00:00"/>
    <x v="37"/>
    <x v="11"/>
    <n v="3"/>
    <n v="18"/>
    <n v="0"/>
    <n v="6"/>
    <n v="106"/>
    <n v="0"/>
    <n v="0"/>
    <n v="7"/>
    <n v="0"/>
    <n v="0"/>
    <m/>
    <m/>
  </r>
  <r>
    <d v="1997-10-26T00:00:00"/>
    <x v="38"/>
    <x v="11"/>
    <n v="3"/>
    <n v="14"/>
    <n v="0"/>
    <n v="0"/>
    <n v="96"/>
    <n v="2"/>
    <n v="2"/>
    <n v="5"/>
    <n v="0"/>
    <n v="0"/>
    <m/>
    <m/>
  </r>
  <r>
    <d v="1997-10-27T00:00:00"/>
    <x v="39"/>
    <x v="11"/>
    <n v="5"/>
    <n v="25"/>
    <n v="0"/>
    <n v="3"/>
    <n v="90"/>
    <n v="2"/>
    <n v="4"/>
    <n v="5"/>
    <n v="0"/>
    <n v="0"/>
    <m/>
    <m/>
  </r>
  <r>
    <d v="1997-10-28T00:00:00"/>
    <x v="40"/>
    <x v="11"/>
    <n v="1"/>
    <n v="9"/>
    <n v="0"/>
    <n v="6"/>
    <n v="44"/>
    <n v="0"/>
    <n v="5"/>
    <n v="0"/>
    <n v="0"/>
    <n v="0"/>
    <m/>
    <m/>
  </r>
  <r>
    <d v="1997-10-29T00:00:00"/>
    <x v="41"/>
    <x v="11"/>
    <n v="0"/>
    <n v="21"/>
    <n v="0"/>
    <n v="2"/>
    <n v="17"/>
    <n v="12"/>
    <n v="2"/>
    <n v="8"/>
    <n v="0"/>
    <n v="0"/>
    <s v="installed overhead camera so gate closed approx. 2 hours"/>
    <m/>
  </r>
  <r>
    <d v="1997-10-30T00:00:00"/>
    <x v="42"/>
    <x v="11"/>
    <n v="0"/>
    <n v="0"/>
    <n v="0"/>
    <m/>
    <n v="0"/>
    <n v="0"/>
    <n v="0"/>
    <n v="0"/>
    <n v="0"/>
    <n v="0"/>
    <s v="flood conditions (near top of box), couldn't see anything with camera. tried counting approx 3 hours."/>
    <m/>
  </r>
  <r>
    <d v="1997-10-31T00:00:00"/>
    <x v="43"/>
    <x v="11"/>
    <n v="0"/>
    <n v="0"/>
    <n v="0"/>
    <m/>
    <n v="0"/>
    <n v="0"/>
    <n v="0"/>
    <n v="0"/>
    <n v="0"/>
    <n v="0"/>
    <s v="flood conditions (near to or over top of box). No counting."/>
    <m/>
  </r>
  <r>
    <d v="1997-11-01T00:00:00"/>
    <x v="44"/>
    <x v="11"/>
    <n v="0"/>
    <n v="0"/>
    <n v="0"/>
    <m/>
    <n v="0"/>
    <n v="0"/>
    <n v="0"/>
    <n v="0"/>
    <n v="0"/>
    <n v="0"/>
    <s v="flood conditions (near to or over top of box). No counting."/>
    <m/>
  </r>
  <r>
    <d v="1997-11-02T00:00:00"/>
    <x v="45"/>
    <x v="11"/>
    <n v="0"/>
    <n v="0"/>
    <n v="0"/>
    <m/>
    <n v="0"/>
    <n v="0"/>
    <n v="0"/>
    <n v="0"/>
    <n v="0"/>
    <n v="0"/>
    <s v="flood conditions (near to or over top of box). No counting."/>
    <m/>
  </r>
  <r>
    <d v="1997-11-03T00:00:00"/>
    <x v="46"/>
    <x v="11"/>
    <n v="0"/>
    <n v="0"/>
    <n v="0"/>
    <m/>
    <n v="0"/>
    <n v="0"/>
    <n v="0"/>
    <n v="0"/>
    <n v="0"/>
    <n v="0"/>
    <s v="flood conditions (near top of box), couldn't see anything with camera. tried counting approx 2 hours."/>
    <m/>
  </r>
  <r>
    <d v="1997-11-04T00:00:00"/>
    <x v="47"/>
    <x v="11"/>
    <n v="0"/>
    <n v="0"/>
    <n v="0"/>
    <m/>
    <n v="0"/>
    <n v="0"/>
    <n v="0"/>
    <n v="0"/>
    <n v="0"/>
    <n v="0"/>
    <s v="flood conditions (near to or over top of box). No counting."/>
    <m/>
  </r>
  <r>
    <d v="1997-11-05T00:00:00"/>
    <x v="48"/>
    <x v="11"/>
    <n v="0"/>
    <n v="0"/>
    <n v="0"/>
    <m/>
    <n v="0"/>
    <n v="0"/>
    <n v="0"/>
    <n v="0"/>
    <n v="0"/>
    <n v="0"/>
    <s v="flood conditions (near to or over top of box). No counting."/>
    <m/>
  </r>
  <r>
    <d v="1997-11-06T00:00:00"/>
    <x v="49"/>
    <x v="11"/>
    <n v="0"/>
    <n v="0"/>
    <n v="0"/>
    <m/>
    <n v="0"/>
    <n v="0"/>
    <n v="0"/>
    <n v="0"/>
    <n v="0"/>
    <n v="0"/>
    <s v="flood conditions (near to or over top of box). No counting."/>
    <m/>
  </r>
  <r>
    <d v="1997-11-07T00:00:00"/>
    <x v="50"/>
    <x v="11"/>
    <n v="0"/>
    <n v="0"/>
    <n v="0"/>
    <m/>
    <n v="0"/>
    <n v="0"/>
    <n v="0"/>
    <n v="0"/>
    <n v="0"/>
    <n v="0"/>
    <s v="flood conditions (near top of box). No counting."/>
    <m/>
  </r>
  <r>
    <d v="1997-11-08T00:00:00"/>
    <x v="51"/>
    <x v="11"/>
    <n v="0"/>
    <n v="0"/>
    <n v="0"/>
    <m/>
    <n v="0"/>
    <n v="0"/>
    <n v="0"/>
    <n v="0"/>
    <n v="0"/>
    <n v="0"/>
    <s v="river high. Counted approx 4 hours."/>
    <m/>
  </r>
  <r>
    <d v="1997-11-09T00:00:00"/>
    <x v="52"/>
    <x v="11"/>
    <n v="0"/>
    <n v="0"/>
    <n v="0"/>
    <m/>
    <n v="0"/>
    <n v="0"/>
    <n v="0"/>
    <n v="0"/>
    <n v="0"/>
    <n v="0"/>
    <s v="river still high.Want final check with lower flows. No counting. "/>
    <m/>
  </r>
  <r>
    <d v="1997-11-10T00:00:00"/>
    <x v="53"/>
    <x v="11"/>
    <n v="0"/>
    <n v="0"/>
    <n v="0"/>
    <m/>
    <n v="0"/>
    <n v="0"/>
    <n v="1"/>
    <n v="0"/>
    <n v="0"/>
    <n v="0"/>
    <s v="river dropped approx 8 in. Counted approx 2.5 hours."/>
    <m/>
  </r>
  <r>
    <d v="1998-09-01T00:00:00"/>
    <x v="80"/>
    <x v="12"/>
    <m/>
    <m/>
    <m/>
    <m/>
    <m/>
    <m/>
    <m/>
    <m/>
    <m/>
    <m/>
    <m/>
    <m/>
  </r>
  <r>
    <d v="1998-09-02T00:00:00"/>
    <x v="75"/>
    <x v="12"/>
    <n v="509"/>
    <n v="2"/>
    <n v="0"/>
    <m/>
    <n v="6"/>
    <n v="0"/>
    <n v="163"/>
    <n v="50"/>
    <n v="0"/>
    <n v="0"/>
    <s v="Hatchery swim-ins to date."/>
    <m/>
  </r>
  <r>
    <d v="1998-09-02T00:00:00"/>
    <x v="75"/>
    <x v="12"/>
    <n v="84"/>
    <n v="5"/>
    <n v="0"/>
    <n v="2"/>
    <n v="149"/>
    <n v="14"/>
    <n v="61"/>
    <n v="3327"/>
    <n v="31"/>
    <n v="716"/>
    <s v="Swim counts above Stamp Falls(Unknown-trout)"/>
    <m/>
  </r>
  <r>
    <d v="1998-09-02T00:00:00"/>
    <x v="75"/>
    <x v="12"/>
    <n v="4"/>
    <n v="8"/>
    <n v="0"/>
    <m/>
    <n v="8"/>
    <n v="0"/>
    <n v="0"/>
    <n v="232"/>
    <n v="26"/>
    <n v="0"/>
    <m/>
    <m/>
  </r>
  <r>
    <d v="1998-09-03T00:00:00"/>
    <x v="76"/>
    <x v="12"/>
    <n v="38"/>
    <n v="16"/>
    <n v="0"/>
    <m/>
    <n v="208"/>
    <n v="9"/>
    <n v="3"/>
    <n v="1079"/>
    <n v="140"/>
    <n v="0"/>
    <m/>
    <m/>
  </r>
  <r>
    <d v="1998-09-04T00:00:00"/>
    <x v="77"/>
    <x v="12"/>
    <n v="62"/>
    <n v="20"/>
    <n v="0"/>
    <m/>
    <n v="195"/>
    <n v="7"/>
    <n v="5"/>
    <n v="1216"/>
    <n v="176"/>
    <n v="0"/>
    <m/>
    <m/>
  </r>
  <r>
    <d v="1998-09-05T00:00:00"/>
    <x v="78"/>
    <x v="12"/>
    <n v="105"/>
    <n v="27"/>
    <n v="0"/>
    <m/>
    <n v="120"/>
    <n v="5"/>
    <n v="6"/>
    <n v="949"/>
    <n v="199"/>
    <n v="0"/>
    <m/>
    <m/>
  </r>
  <r>
    <d v="1998-09-06T00:00:00"/>
    <x v="79"/>
    <x v="12"/>
    <n v="91"/>
    <n v="29"/>
    <n v="0"/>
    <m/>
    <n v="55"/>
    <n v="1"/>
    <n v="6"/>
    <n v="925"/>
    <n v="153"/>
    <n v="0"/>
    <m/>
    <n v="19"/>
  </r>
  <r>
    <d v="1998-09-07T00:00:00"/>
    <x v="71"/>
    <x v="12"/>
    <n v="144"/>
    <n v="72"/>
    <n v="0"/>
    <m/>
    <n v="263"/>
    <n v="12"/>
    <n v="11"/>
    <n v="2033"/>
    <n v="361"/>
    <n v="0"/>
    <m/>
    <n v="20"/>
  </r>
  <r>
    <d v="1998-09-08T00:00:00"/>
    <x v="72"/>
    <x v="12"/>
    <n v="249"/>
    <n v="56"/>
    <n v="0"/>
    <m/>
    <n v="334"/>
    <n v="3"/>
    <n v="11"/>
    <n v="1342"/>
    <n v="166"/>
    <n v="0"/>
    <m/>
    <n v="20"/>
  </r>
  <r>
    <d v="1998-09-09T00:00:00"/>
    <x v="73"/>
    <x v="12"/>
    <n v="170"/>
    <n v="59"/>
    <n v="0"/>
    <m/>
    <n v="586"/>
    <n v="21"/>
    <n v="8"/>
    <n v="1240"/>
    <n v="219"/>
    <n v="1"/>
    <m/>
    <n v="18"/>
  </r>
  <r>
    <d v="1998-09-10T00:00:00"/>
    <x v="74"/>
    <x v="12"/>
    <n v="49"/>
    <n v="18"/>
    <n v="0"/>
    <m/>
    <n v="244"/>
    <n v="3"/>
    <n v="7"/>
    <n v="1962"/>
    <n v="247"/>
    <n v="0"/>
    <m/>
    <n v="17"/>
  </r>
  <r>
    <d v="1998-09-11T00:00:00"/>
    <x v="68"/>
    <x v="12"/>
    <n v="39"/>
    <n v="12"/>
    <n v="0"/>
    <m/>
    <n v="283"/>
    <n v="1"/>
    <n v="4"/>
    <n v="811"/>
    <n v="116"/>
    <n v="0"/>
    <m/>
    <n v="18"/>
  </r>
  <r>
    <d v="1998-09-12T00:00:00"/>
    <x v="69"/>
    <x v="12"/>
    <n v="86"/>
    <n v="45"/>
    <n v="0"/>
    <m/>
    <n v="219"/>
    <n v="6"/>
    <n v="2"/>
    <n v="3007"/>
    <n v="365"/>
    <n v="0"/>
    <m/>
    <n v="17"/>
  </r>
  <r>
    <d v="1998-09-13T00:00:00"/>
    <x v="70"/>
    <x v="12"/>
    <n v="106"/>
    <n v="36"/>
    <n v="4"/>
    <m/>
    <n v="148"/>
    <n v="3"/>
    <n v="6"/>
    <n v="3942"/>
    <n v="501"/>
    <n v="0"/>
    <s v="?"/>
    <n v="18"/>
  </r>
  <r>
    <d v="1998-09-14T00:00:00"/>
    <x v="67"/>
    <x v="12"/>
    <n v="127"/>
    <n v="54"/>
    <n v="2"/>
    <m/>
    <n v="110"/>
    <n v="2"/>
    <n v="10"/>
    <n v="2816"/>
    <n v="527"/>
    <n v="1"/>
    <s v="?"/>
    <n v="19"/>
  </r>
  <r>
    <d v="1998-09-15T00:00:00"/>
    <x v="63"/>
    <x v="12"/>
    <n v="226"/>
    <n v="183"/>
    <n v="0"/>
    <m/>
    <n v="82"/>
    <n v="4"/>
    <n v="6"/>
    <n v="3341"/>
    <n v="643"/>
    <n v="-1"/>
    <m/>
    <n v="18"/>
  </r>
  <r>
    <d v="1998-09-16T00:00:00"/>
    <x v="64"/>
    <x v="12"/>
    <n v="321"/>
    <n v="189"/>
    <n v="0"/>
    <m/>
    <n v="131"/>
    <n v="5"/>
    <n v="13"/>
    <n v="2384"/>
    <n v="388"/>
    <n v="4"/>
    <m/>
    <n v="18"/>
  </r>
  <r>
    <d v="1998-09-17T00:00:00"/>
    <x v="65"/>
    <x v="12"/>
    <n v="594"/>
    <n v="199"/>
    <n v="0"/>
    <m/>
    <n v="151"/>
    <n v="4"/>
    <n v="7"/>
    <n v="2485"/>
    <n v="454"/>
    <n v="0"/>
    <m/>
    <n v="18"/>
  </r>
  <r>
    <d v="1998-09-18T00:00:00"/>
    <x v="0"/>
    <x v="12"/>
    <n v="319"/>
    <n v="47"/>
    <n v="0"/>
    <m/>
    <n v="186"/>
    <n v="9"/>
    <n v="9"/>
    <n v="2458"/>
    <n v="400"/>
    <n v="0"/>
    <m/>
    <n v="18"/>
  </r>
  <r>
    <d v="1998-09-19T00:00:00"/>
    <x v="1"/>
    <x v="12"/>
    <n v="656"/>
    <n v="96"/>
    <n v="1"/>
    <m/>
    <n v="227"/>
    <n v="4"/>
    <n v="11"/>
    <n v="2163"/>
    <n v="383"/>
    <n v="0"/>
    <s v="?"/>
    <n v="18"/>
  </r>
  <r>
    <d v="1998-09-20T00:00:00"/>
    <x v="2"/>
    <x v="12"/>
    <n v="1295"/>
    <n v="201"/>
    <n v="0"/>
    <m/>
    <n v="219"/>
    <n v="3"/>
    <n v="13"/>
    <n v="1302"/>
    <n v="310"/>
    <n v="2"/>
    <m/>
    <n v="17"/>
  </r>
  <r>
    <d v="1998-09-21T00:00:00"/>
    <x v="3"/>
    <x v="12"/>
    <n v="1041"/>
    <n v="176"/>
    <n v="1"/>
    <m/>
    <n v="189"/>
    <n v="2"/>
    <n v="8"/>
    <n v="1368"/>
    <n v="342"/>
    <n v="0"/>
    <s v="?"/>
    <n v="17"/>
  </r>
  <r>
    <d v="1998-09-22T00:00:00"/>
    <x v="4"/>
    <x v="12"/>
    <n v="1244"/>
    <n v="219"/>
    <n v="0"/>
    <m/>
    <n v="172"/>
    <n v="3"/>
    <n v="6"/>
    <n v="1102"/>
    <n v="238"/>
    <n v="1"/>
    <m/>
    <n v="18"/>
  </r>
  <r>
    <d v="1998-09-23T00:00:00"/>
    <x v="5"/>
    <x v="12"/>
    <n v="1611"/>
    <n v="221"/>
    <n v="0"/>
    <m/>
    <n v="130"/>
    <n v="1"/>
    <n v="3"/>
    <n v="1035"/>
    <n v="200"/>
    <n v="1"/>
    <m/>
    <n v="16"/>
  </r>
  <r>
    <d v="1998-09-24T00:00:00"/>
    <x v="6"/>
    <x v="12"/>
    <n v="2337"/>
    <n v="267"/>
    <n v="0"/>
    <m/>
    <n v="205"/>
    <n v="5"/>
    <n v="12"/>
    <n v="1472"/>
    <n v="293"/>
    <n v="0"/>
    <m/>
    <n v="17"/>
  </r>
  <r>
    <d v="1998-09-25T00:00:00"/>
    <x v="7"/>
    <x v="12"/>
    <n v="2323"/>
    <n v="265"/>
    <n v="1"/>
    <m/>
    <n v="202"/>
    <n v="10"/>
    <n v="9"/>
    <n v="1546"/>
    <n v="333"/>
    <n v="7"/>
    <m/>
    <n v="18"/>
  </r>
  <r>
    <d v="1998-09-26T00:00:00"/>
    <x v="8"/>
    <x v="12"/>
    <n v="1987"/>
    <n v="113"/>
    <n v="0"/>
    <m/>
    <n v="182"/>
    <n v="2"/>
    <n v="1"/>
    <n v="1560"/>
    <n v="196"/>
    <n v="0"/>
    <m/>
    <n v="16"/>
  </r>
  <r>
    <d v="1998-09-27T00:00:00"/>
    <x v="9"/>
    <x v="12"/>
    <n v="1815"/>
    <n v="105"/>
    <n v="0"/>
    <m/>
    <n v="124"/>
    <n v="3"/>
    <n v="2"/>
    <n v="2095"/>
    <n v="198"/>
    <n v="0"/>
    <m/>
    <n v="16"/>
  </r>
  <r>
    <d v="1998-09-28T00:00:00"/>
    <x v="10"/>
    <x v="12"/>
    <n v="1695"/>
    <n v="89"/>
    <n v="0"/>
    <m/>
    <n v="130"/>
    <n v="0"/>
    <n v="0"/>
    <n v="2196"/>
    <n v="239"/>
    <n v="0"/>
    <m/>
    <n v="16"/>
  </r>
  <r>
    <d v="1998-09-29T00:00:00"/>
    <x v="11"/>
    <x v="12"/>
    <n v="2142"/>
    <n v="181"/>
    <n v="0"/>
    <m/>
    <n v="165"/>
    <n v="0"/>
    <n v="4"/>
    <n v="2283"/>
    <n v="309"/>
    <n v="0"/>
    <m/>
    <n v="14"/>
  </r>
  <r>
    <d v="1998-09-30T00:00:00"/>
    <x v="12"/>
    <x v="12"/>
    <n v="2135"/>
    <n v="238"/>
    <n v="0"/>
    <m/>
    <n v="207"/>
    <n v="4"/>
    <n v="15"/>
    <n v="2703"/>
    <n v="308"/>
    <n v="0"/>
    <m/>
    <n v="15"/>
  </r>
  <r>
    <d v="1998-10-01T00:00:00"/>
    <x v="13"/>
    <x v="12"/>
    <n v="1833"/>
    <n v="182"/>
    <n v="0"/>
    <m/>
    <n v="101"/>
    <n v="13"/>
    <n v="5"/>
    <n v="2696"/>
    <n v="312"/>
    <n v="0"/>
    <m/>
    <n v="17"/>
  </r>
  <r>
    <d v="1998-10-02T00:00:00"/>
    <x v="14"/>
    <x v="12"/>
    <n v="1824"/>
    <n v="229"/>
    <n v="0"/>
    <m/>
    <n v="247"/>
    <n v="1"/>
    <n v="0"/>
    <n v="1933"/>
    <n v="279"/>
    <n v="0"/>
    <m/>
    <n v="15"/>
  </r>
  <r>
    <d v="1998-10-03T00:00:00"/>
    <x v="15"/>
    <x v="12"/>
    <n v="2462"/>
    <n v="211"/>
    <n v="0"/>
    <m/>
    <n v="375"/>
    <n v="6"/>
    <n v="8"/>
    <n v="1802"/>
    <n v="239"/>
    <n v="0"/>
    <m/>
    <m/>
  </r>
  <r>
    <d v="1998-10-04T00:00:00"/>
    <x v="16"/>
    <x v="12"/>
    <n v="2846"/>
    <n v="166"/>
    <n v="0"/>
    <m/>
    <n v="330"/>
    <n v="4"/>
    <n v="4"/>
    <n v="1667"/>
    <n v="315"/>
    <n v="0"/>
    <m/>
    <n v="15"/>
  </r>
  <r>
    <d v="1998-10-05T00:00:00"/>
    <x v="17"/>
    <x v="12"/>
    <n v="2885"/>
    <n v="236"/>
    <n v="0"/>
    <m/>
    <n v="461"/>
    <n v="2"/>
    <n v="3"/>
    <n v="1782"/>
    <n v="319"/>
    <n v="1"/>
    <m/>
    <n v="16"/>
  </r>
  <r>
    <d v="1998-10-06T00:00:00"/>
    <x v="18"/>
    <x v="12"/>
    <n v="2439"/>
    <n v="77"/>
    <n v="0"/>
    <m/>
    <n v="487"/>
    <n v="6"/>
    <n v="2"/>
    <n v="1782"/>
    <n v="227"/>
    <n v="1"/>
    <m/>
    <n v="16"/>
  </r>
  <r>
    <d v="1998-10-07T00:00:00"/>
    <x v="19"/>
    <x v="12"/>
    <n v="2582"/>
    <n v="175"/>
    <n v="0"/>
    <m/>
    <n v="507"/>
    <n v="9"/>
    <n v="6"/>
    <n v="1476"/>
    <n v="236"/>
    <n v="0"/>
    <m/>
    <n v="16"/>
  </r>
  <r>
    <d v="1998-10-08T00:00:00"/>
    <x v="20"/>
    <x v="12"/>
    <n v="1541"/>
    <n v="129"/>
    <n v="0"/>
    <m/>
    <n v="669"/>
    <n v="16"/>
    <n v="2"/>
    <n v="1336"/>
    <n v="160"/>
    <n v="3"/>
    <m/>
    <n v="16"/>
  </r>
  <r>
    <d v="1998-10-09T00:00:00"/>
    <x v="21"/>
    <x v="12"/>
    <n v="1118"/>
    <n v="105"/>
    <n v="0"/>
    <m/>
    <n v="615"/>
    <n v="13"/>
    <n v="1"/>
    <n v="1369"/>
    <n v="261"/>
    <n v="1"/>
    <m/>
    <n v="15"/>
  </r>
  <r>
    <d v="1998-10-10T00:00:00"/>
    <x v="22"/>
    <x v="12"/>
    <n v="1203"/>
    <n v="117"/>
    <n v="0"/>
    <m/>
    <n v="1137"/>
    <n v="15"/>
    <n v="9"/>
    <n v="1114"/>
    <n v="109"/>
    <n v="1"/>
    <m/>
    <n v="15"/>
  </r>
  <r>
    <d v="1998-10-11T00:00:00"/>
    <x v="23"/>
    <x v="12"/>
    <n v="1901"/>
    <n v="154"/>
    <n v="1"/>
    <m/>
    <n v="1345"/>
    <n v="23"/>
    <n v="10"/>
    <n v="872"/>
    <n v="136"/>
    <n v="1"/>
    <m/>
    <n v="15"/>
  </r>
  <r>
    <d v="1998-10-12T00:00:00"/>
    <x v="24"/>
    <x v="12"/>
    <n v="1328"/>
    <n v="68"/>
    <n v="0"/>
    <m/>
    <n v="2409"/>
    <n v="11"/>
    <n v="1"/>
    <n v="1089"/>
    <n v="155"/>
    <n v="0"/>
    <m/>
    <n v="15"/>
  </r>
  <r>
    <d v="1998-10-13T00:00:00"/>
    <x v="25"/>
    <x v="12"/>
    <n v="3705"/>
    <n v="199"/>
    <n v="1"/>
    <m/>
    <n v="3035"/>
    <n v="33"/>
    <n v="4"/>
    <n v="1873"/>
    <n v="304"/>
    <n v="1"/>
    <m/>
    <n v="15"/>
  </r>
  <r>
    <d v="1998-10-14T00:00:00"/>
    <x v="26"/>
    <x v="12"/>
    <n v="1998"/>
    <n v="112"/>
    <n v="0"/>
    <m/>
    <n v="2132"/>
    <n v="19"/>
    <n v="7"/>
    <n v="1104"/>
    <n v="211"/>
    <n v="0"/>
    <m/>
    <n v="15"/>
  </r>
  <r>
    <d v="1998-10-15T00:00:00"/>
    <x v="27"/>
    <x v="12"/>
    <n v="798"/>
    <n v="66"/>
    <n v="0"/>
    <m/>
    <n v="946"/>
    <n v="16"/>
    <n v="13"/>
    <n v="727"/>
    <n v="102"/>
    <n v="0"/>
    <m/>
    <n v="14"/>
  </r>
  <r>
    <d v="1998-10-16T00:00:00"/>
    <x v="28"/>
    <x v="12"/>
    <n v="729"/>
    <n v="46"/>
    <n v="0"/>
    <m/>
    <n v="1124"/>
    <n v="8"/>
    <n v="16"/>
    <n v="856"/>
    <n v="83"/>
    <n v="0"/>
    <m/>
    <n v="14.5"/>
  </r>
  <r>
    <d v="1998-10-17T00:00:00"/>
    <x v="29"/>
    <x v="12"/>
    <n v="1033"/>
    <n v="118"/>
    <n v="0"/>
    <m/>
    <n v="1642"/>
    <n v="23"/>
    <n v="11"/>
    <n v="1132"/>
    <n v="108"/>
    <n v="1"/>
    <m/>
    <n v="14.5"/>
  </r>
  <r>
    <d v="1998-10-18T00:00:00"/>
    <x v="30"/>
    <x v="12"/>
    <n v="2602"/>
    <n v="160"/>
    <n v="1"/>
    <m/>
    <n v="1609"/>
    <n v="22"/>
    <n v="4"/>
    <n v="854"/>
    <n v="82"/>
    <n v="0"/>
    <m/>
    <n v="14"/>
  </r>
  <r>
    <d v="1998-10-19T00:00:00"/>
    <x v="31"/>
    <x v="12"/>
    <n v="1135"/>
    <n v="69"/>
    <n v="0"/>
    <n v="1"/>
    <n v="1229"/>
    <n v="25"/>
    <n v="6"/>
    <n v="490"/>
    <n v="38"/>
    <n v="0"/>
    <m/>
    <n v="14"/>
  </r>
  <r>
    <d v="1998-10-20T00:00:00"/>
    <x v="32"/>
    <x v="12"/>
    <n v="817"/>
    <n v="21"/>
    <n v="0"/>
    <n v="9"/>
    <n v="1316"/>
    <n v="18"/>
    <n v="18"/>
    <n v="426"/>
    <n v="60"/>
    <n v="0"/>
    <m/>
    <n v="14"/>
  </r>
  <r>
    <d v="1998-10-21T00:00:00"/>
    <x v="33"/>
    <x v="12"/>
    <n v="672"/>
    <n v="40"/>
    <n v="0"/>
    <n v="0"/>
    <n v="1280"/>
    <n v="7"/>
    <n v="7"/>
    <n v="441"/>
    <n v="31"/>
    <n v="0"/>
    <m/>
    <n v="14"/>
  </r>
  <r>
    <d v="1998-10-22T00:00:00"/>
    <x v="34"/>
    <x v="12"/>
    <n v="714"/>
    <n v="32"/>
    <n v="0"/>
    <n v="1"/>
    <n v="1301"/>
    <n v="11"/>
    <n v="7"/>
    <n v="294"/>
    <n v="7"/>
    <n v="0"/>
    <m/>
    <n v="14"/>
  </r>
  <r>
    <d v="1998-10-23T00:00:00"/>
    <x v="35"/>
    <x v="12"/>
    <n v="609"/>
    <n v="32"/>
    <n v="0"/>
    <m/>
    <n v="1154"/>
    <n v="5"/>
    <n v="6"/>
    <n v="231"/>
    <n v="40"/>
    <n v="0"/>
    <m/>
    <n v="14"/>
  </r>
  <r>
    <d v="1998-10-24T00:00:00"/>
    <x v="36"/>
    <x v="12"/>
    <n v="646"/>
    <n v="34"/>
    <n v="0"/>
    <m/>
    <n v="1144"/>
    <n v="12"/>
    <n v="11"/>
    <n v="237"/>
    <n v="20"/>
    <n v="0"/>
    <m/>
    <n v="14"/>
  </r>
  <r>
    <d v="1998-10-25T00:00:00"/>
    <x v="37"/>
    <x v="12"/>
    <n v="694"/>
    <n v="41"/>
    <n v="0"/>
    <m/>
    <n v="1030"/>
    <n v="15"/>
    <n v="8"/>
    <n v="179"/>
    <n v="17"/>
    <n v="0"/>
    <m/>
    <n v="14.5"/>
  </r>
  <r>
    <d v="1998-10-26T00:00:00"/>
    <x v="38"/>
    <x v="12"/>
    <n v="538"/>
    <n v="43"/>
    <n v="0"/>
    <m/>
    <n v="1010"/>
    <n v="5"/>
    <n v="5"/>
    <n v="137"/>
    <n v="5"/>
    <n v="0"/>
    <m/>
    <n v="14"/>
  </r>
  <r>
    <d v="1998-10-27T00:00:00"/>
    <x v="39"/>
    <x v="12"/>
    <n v="623"/>
    <n v="25"/>
    <n v="0"/>
    <m/>
    <n v="882"/>
    <n v="6"/>
    <n v="3"/>
    <n v="240"/>
    <n v="22"/>
    <n v="0"/>
    <m/>
    <m/>
  </r>
  <r>
    <d v="1998-10-28T00:00:00"/>
    <x v="40"/>
    <x v="12"/>
    <n v="940"/>
    <n v="14"/>
    <n v="0"/>
    <n v="1"/>
    <n v="878"/>
    <n v="2"/>
    <n v="2"/>
    <n v="156"/>
    <n v="15"/>
    <n v="0"/>
    <m/>
    <n v="14"/>
  </r>
  <r>
    <d v="1998-10-29T00:00:00"/>
    <x v="41"/>
    <x v="12"/>
    <n v="627"/>
    <n v="11"/>
    <n v="0"/>
    <n v="4"/>
    <n v="674"/>
    <n v="4"/>
    <n v="0"/>
    <n v="120"/>
    <n v="26"/>
    <n v="0"/>
    <m/>
    <n v="13"/>
  </r>
  <r>
    <d v="1998-10-30T00:00:00"/>
    <x v="42"/>
    <x v="12"/>
    <n v="257"/>
    <n v="11"/>
    <n v="0"/>
    <n v="5"/>
    <n v="487"/>
    <n v="2"/>
    <n v="0"/>
    <n v="92"/>
    <n v="16"/>
    <n v="0"/>
    <m/>
    <n v="13"/>
  </r>
  <r>
    <d v="1998-10-31T00:00:00"/>
    <x v="43"/>
    <x v="12"/>
    <n v="126"/>
    <n v="8"/>
    <n v="0"/>
    <m/>
    <n v="333"/>
    <n v="1"/>
    <n v="2"/>
    <n v="49"/>
    <n v="12"/>
    <n v="0"/>
    <m/>
    <n v="13"/>
  </r>
  <r>
    <d v="1998-11-01T00:00:00"/>
    <x v="44"/>
    <x v="12"/>
    <n v="273"/>
    <n v="10"/>
    <n v="0"/>
    <n v="0"/>
    <n v="223"/>
    <n v="4"/>
    <n v="2"/>
    <n v="50"/>
    <n v="2"/>
    <n v="1"/>
    <m/>
    <n v="13"/>
  </r>
  <r>
    <d v="1998-11-02T00:00:00"/>
    <x v="45"/>
    <x v="12"/>
    <n v="317"/>
    <n v="11"/>
    <n v="0"/>
    <m/>
    <n v="192"/>
    <n v="8"/>
    <n v="2"/>
    <n v="77"/>
    <n v="5"/>
    <n v="0"/>
    <m/>
    <n v="13"/>
  </r>
  <r>
    <d v="1998-11-03T00:00:00"/>
    <x v="46"/>
    <x v="12"/>
    <n v="126"/>
    <n v="10"/>
    <n v="0"/>
    <m/>
    <n v="61"/>
    <n v="1"/>
    <n v="0"/>
    <n v="43"/>
    <n v="0"/>
    <n v="0"/>
    <m/>
    <n v="13"/>
  </r>
  <r>
    <d v="1998-11-04T00:00:00"/>
    <x v="47"/>
    <x v="12"/>
    <n v="45"/>
    <n v="3"/>
    <n v="0"/>
    <m/>
    <n v="20"/>
    <n v="1"/>
    <n v="0"/>
    <n v="38"/>
    <n v="1"/>
    <n v="0"/>
    <m/>
    <n v="13"/>
  </r>
  <r>
    <d v="1998-11-05T00:00:00"/>
    <x v="48"/>
    <x v="12"/>
    <n v="74"/>
    <n v="1"/>
    <n v="0"/>
    <n v="2"/>
    <n v="37"/>
    <n v="0"/>
    <n v="0"/>
    <n v="17"/>
    <n v="2"/>
    <n v="0"/>
    <m/>
    <n v="13"/>
  </r>
  <r>
    <d v="1998-11-06T00:00:00"/>
    <x v="49"/>
    <x v="12"/>
    <n v="104"/>
    <n v="3"/>
    <n v="0"/>
    <m/>
    <n v="22"/>
    <n v="0"/>
    <n v="0"/>
    <n v="22"/>
    <n v="5"/>
    <n v="0"/>
    <m/>
    <n v="13"/>
  </r>
  <r>
    <d v="1998-11-07T00:00:00"/>
    <x v="50"/>
    <x v="12"/>
    <n v="44"/>
    <n v="2"/>
    <n v="0"/>
    <m/>
    <n v="10"/>
    <n v="0"/>
    <n v="0"/>
    <n v="13"/>
    <n v="1"/>
    <n v="0"/>
    <m/>
    <n v="13"/>
  </r>
  <r>
    <d v="1998-11-08T00:00:00"/>
    <x v="51"/>
    <x v="12"/>
    <n v="34"/>
    <n v="3"/>
    <n v="0"/>
    <m/>
    <n v="7"/>
    <n v="0"/>
    <n v="1"/>
    <n v="17"/>
    <n v="0"/>
    <n v="0"/>
    <m/>
    <n v="13"/>
  </r>
  <r>
    <d v="1998-11-09T00:00:00"/>
    <x v="52"/>
    <x v="12"/>
    <n v="39"/>
    <n v="4"/>
    <n v="0"/>
    <m/>
    <n v="7"/>
    <n v="0"/>
    <n v="0"/>
    <n v="13"/>
    <n v="1"/>
    <n v="0"/>
    <m/>
    <n v="11.5"/>
  </r>
  <r>
    <d v="1998-11-10T00:00:00"/>
    <x v="53"/>
    <x v="12"/>
    <n v="12"/>
    <n v="1"/>
    <n v="0"/>
    <m/>
    <n v="5"/>
    <n v="0"/>
    <n v="0"/>
    <n v="4"/>
    <n v="4"/>
    <n v="0"/>
    <m/>
    <n v="11.5"/>
  </r>
  <r>
    <d v="1999-09-01T00:00:00"/>
    <x v="80"/>
    <x v="13"/>
    <n v="35"/>
    <n v="9"/>
    <n v="0"/>
    <m/>
    <n v="5"/>
    <n v="0"/>
    <n v="1"/>
    <n v="1"/>
    <n v="0"/>
    <n v="0"/>
    <m/>
    <m/>
  </r>
  <r>
    <d v="1999-09-02T00:00:00"/>
    <x v="75"/>
    <x v="13"/>
    <n v="330"/>
    <n v="48"/>
    <n v="0"/>
    <m/>
    <n v="56"/>
    <n v="1"/>
    <n v="0"/>
    <n v="12"/>
    <n v="2"/>
    <n v="0"/>
    <m/>
    <m/>
  </r>
  <r>
    <d v="1999-09-03T00:00:00"/>
    <x v="76"/>
    <x v="13"/>
    <n v="887"/>
    <n v="51"/>
    <n v="0"/>
    <m/>
    <n v="83"/>
    <n v="6"/>
    <n v="80"/>
    <n v="44"/>
    <n v="0"/>
    <n v="0"/>
    <s v="Swim from above lagoon to Stamp Falls"/>
    <m/>
  </r>
  <r>
    <d v="1999-09-03T00:00:00"/>
    <x v="76"/>
    <x v="13"/>
    <n v="464"/>
    <n v="61"/>
    <n v="0"/>
    <m/>
    <n v="63"/>
    <n v="0"/>
    <n v="2"/>
    <n v="15"/>
    <n v="3"/>
    <n v="0"/>
    <m/>
    <n v="17"/>
  </r>
  <r>
    <d v="1999-09-04T00:00:00"/>
    <x v="77"/>
    <x v="13"/>
    <n v="800"/>
    <n v="77"/>
    <n v="0"/>
    <m/>
    <n v="229"/>
    <n v="9"/>
    <n v="0"/>
    <n v="21"/>
    <n v="1"/>
    <n v="0"/>
    <m/>
    <m/>
  </r>
  <r>
    <d v="1999-09-05T00:00:00"/>
    <x v="78"/>
    <x v="13"/>
    <n v="857"/>
    <n v="94"/>
    <n v="0"/>
    <m/>
    <n v="140"/>
    <n v="4"/>
    <n v="7"/>
    <n v="23"/>
    <n v="0"/>
    <n v="0"/>
    <m/>
    <n v="18"/>
  </r>
  <r>
    <d v="1999-09-06T00:00:00"/>
    <x v="79"/>
    <x v="13"/>
    <n v="1033"/>
    <n v="93"/>
    <n v="0"/>
    <m/>
    <n v="105"/>
    <n v="3"/>
    <n v="1"/>
    <n v="15"/>
    <n v="0"/>
    <n v="0"/>
    <m/>
    <n v="17"/>
  </r>
  <r>
    <d v="1999-09-07T00:00:00"/>
    <x v="71"/>
    <x v="13"/>
    <n v="1355"/>
    <n v="99"/>
    <n v="0"/>
    <n v="1"/>
    <n v="85"/>
    <n v="9"/>
    <n v="3"/>
    <n v="7"/>
    <n v="2"/>
    <n v="0"/>
    <m/>
    <n v="16.5"/>
  </r>
  <r>
    <d v="1999-09-08T00:00:00"/>
    <x v="72"/>
    <x v="13"/>
    <n v="464"/>
    <n v="64"/>
    <n v="0"/>
    <m/>
    <n v="81"/>
    <n v="3"/>
    <n v="3"/>
    <n v="9"/>
    <n v="0"/>
    <n v="0"/>
    <m/>
    <n v="16"/>
  </r>
  <r>
    <d v="1999-09-09T00:00:00"/>
    <x v="73"/>
    <x v="13"/>
    <n v="1053"/>
    <n v="86"/>
    <n v="0"/>
    <m/>
    <n v="84"/>
    <n v="12"/>
    <n v="1"/>
    <n v="7"/>
    <n v="1"/>
    <n v="0"/>
    <m/>
    <m/>
  </r>
  <r>
    <d v="1999-09-10T00:00:00"/>
    <x v="74"/>
    <x v="13"/>
    <n v="2000"/>
    <n v="141"/>
    <n v="0"/>
    <m/>
    <n v="128"/>
    <n v="34"/>
    <n v="2"/>
    <n v="3"/>
    <n v="4"/>
    <n v="0"/>
    <m/>
    <n v="15"/>
  </r>
  <r>
    <d v="1999-09-11T00:00:00"/>
    <x v="68"/>
    <x v="13"/>
    <n v="1921"/>
    <n v="204"/>
    <n v="0"/>
    <m/>
    <n v="136"/>
    <n v="26"/>
    <n v="1"/>
    <n v="2"/>
    <n v="2"/>
    <n v="0"/>
    <m/>
    <n v="15"/>
  </r>
  <r>
    <d v="1999-09-12T00:00:00"/>
    <x v="69"/>
    <x v="13"/>
    <n v="1741"/>
    <n v="166"/>
    <n v="0"/>
    <m/>
    <n v="43"/>
    <n v="15"/>
    <n v="2"/>
    <n v="6"/>
    <n v="1"/>
    <n v="0"/>
    <m/>
    <n v="16"/>
  </r>
  <r>
    <d v="1999-09-13T00:00:00"/>
    <x v="70"/>
    <x v="13"/>
    <n v="1618"/>
    <n v="234"/>
    <n v="0"/>
    <n v="2"/>
    <n v="33"/>
    <n v="1"/>
    <n v="10"/>
    <n v="20"/>
    <n v="1"/>
    <n v="0"/>
    <m/>
    <n v="15"/>
  </r>
  <r>
    <d v="1999-09-14T00:00:00"/>
    <x v="67"/>
    <x v="13"/>
    <n v="2227"/>
    <n v="403"/>
    <n v="0"/>
    <m/>
    <n v="143"/>
    <n v="41"/>
    <n v="9"/>
    <n v="10"/>
    <n v="0"/>
    <n v="0"/>
    <m/>
    <n v="17"/>
  </r>
  <r>
    <d v="1999-09-15T00:00:00"/>
    <x v="63"/>
    <x v="13"/>
    <n v="1456"/>
    <n v="386"/>
    <n v="0"/>
    <n v="2"/>
    <n v="126"/>
    <n v="12"/>
    <n v="7"/>
    <n v="0"/>
    <n v="0"/>
    <n v="0"/>
    <m/>
    <n v="17"/>
  </r>
  <r>
    <d v="1999-09-16T00:00:00"/>
    <x v="64"/>
    <x v="13"/>
    <n v="1808"/>
    <n v="378"/>
    <n v="0"/>
    <m/>
    <n v="238"/>
    <n v="28"/>
    <n v="6"/>
    <n v="11"/>
    <n v="1"/>
    <n v="0"/>
    <m/>
    <n v="16"/>
  </r>
  <r>
    <d v="1999-09-17T00:00:00"/>
    <x v="65"/>
    <x v="13"/>
    <n v="965"/>
    <n v="189"/>
    <n v="0"/>
    <n v="2"/>
    <n v="339"/>
    <n v="35"/>
    <n v="19"/>
    <n v="3"/>
    <n v="0"/>
    <n v="0"/>
    <m/>
    <n v="16"/>
  </r>
  <r>
    <d v="1999-09-18T00:00:00"/>
    <x v="0"/>
    <x v="13"/>
    <n v="414"/>
    <n v="99"/>
    <n v="0"/>
    <m/>
    <n v="106"/>
    <n v="19"/>
    <n v="0"/>
    <n v="1"/>
    <n v="0"/>
    <n v="0"/>
    <m/>
    <n v="16"/>
  </r>
  <r>
    <d v="1999-09-19T00:00:00"/>
    <x v="1"/>
    <x v="13"/>
    <n v="425"/>
    <n v="258"/>
    <n v="0"/>
    <m/>
    <n v="62"/>
    <n v="27"/>
    <n v="2"/>
    <n v="4"/>
    <n v="0"/>
    <n v="0"/>
    <m/>
    <n v="16"/>
  </r>
  <r>
    <d v="1999-09-20T00:00:00"/>
    <x v="2"/>
    <x v="13"/>
    <n v="689"/>
    <n v="298"/>
    <n v="0"/>
    <m/>
    <n v="196"/>
    <n v="42"/>
    <n v="1"/>
    <n v="3"/>
    <n v="2"/>
    <n v="0"/>
    <m/>
    <m/>
  </r>
  <r>
    <d v="1999-09-21T00:00:00"/>
    <x v="3"/>
    <x v="13"/>
    <n v="566"/>
    <n v="324"/>
    <n v="0"/>
    <m/>
    <n v="89"/>
    <n v="55"/>
    <n v="8"/>
    <n v="3"/>
    <n v="0"/>
    <n v="0"/>
    <m/>
    <m/>
  </r>
  <r>
    <d v="1999-09-22T00:00:00"/>
    <x v="4"/>
    <x v="13"/>
    <n v="438"/>
    <n v="286"/>
    <n v="0"/>
    <n v="1"/>
    <n v="125"/>
    <n v="64"/>
    <n v="10"/>
    <n v="2"/>
    <n v="2"/>
    <n v="0"/>
    <m/>
    <m/>
  </r>
  <r>
    <d v="1999-09-23T00:00:00"/>
    <x v="5"/>
    <x v="13"/>
    <n v="1114"/>
    <n v="259"/>
    <n v="0"/>
    <n v="1"/>
    <n v="501"/>
    <n v="34"/>
    <n v="8"/>
    <n v="4"/>
    <n v="1"/>
    <n v="0"/>
    <m/>
    <m/>
  </r>
  <r>
    <d v="1999-09-24T00:00:00"/>
    <x v="6"/>
    <x v="13"/>
    <n v="3899"/>
    <n v="263"/>
    <n v="0"/>
    <n v="2"/>
    <n v="1257"/>
    <n v="26"/>
    <n v="17"/>
    <n v="13"/>
    <n v="0"/>
    <n v="0"/>
    <m/>
    <n v="17"/>
  </r>
  <r>
    <d v="1999-09-25T00:00:00"/>
    <x v="7"/>
    <x v="13"/>
    <n v="2368"/>
    <n v="205"/>
    <n v="0"/>
    <n v="3"/>
    <n v="264"/>
    <n v="4"/>
    <n v="2"/>
    <n v="0"/>
    <n v="0"/>
    <n v="0"/>
    <m/>
    <n v="16"/>
  </r>
  <r>
    <d v="1999-09-26T00:00:00"/>
    <x v="8"/>
    <x v="13"/>
    <n v="1773"/>
    <n v="233"/>
    <n v="0"/>
    <m/>
    <n v="224"/>
    <n v="5"/>
    <n v="16"/>
    <n v="12"/>
    <n v="1"/>
    <n v="0"/>
    <m/>
    <n v="16"/>
  </r>
  <r>
    <d v="1999-09-27T00:00:00"/>
    <x v="9"/>
    <x v="13"/>
    <n v="1221"/>
    <n v="304"/>
    <n v="0"/>
    <n v="1"/>
    <n v="336"/>
    <n v="10"/>
    <n v="11"/>
    <n v="8"/>
    <n v="1"/>
    <n v="0"/>
    <m/>
    <n v="15.5"/>
  </r>
  <r>
    <d v="1999-09-28T00:00:00"/>
    <x v="10"/>
    <x v="13"/>
    <n v="1331"/>
    <n v="331"/>
    <n v="0"/>
    <n v="1"/>
    <n v="300"/>
    <n v="6"/>
    <n v="4"/>
    <n v="1"/>
    <n v="0"/>
    <n v="0"/>
    <m/>
    <n v="15"/>
  </r>
  <r>
    <d v="1999-09-29T00:00:00"/>
    <x v="11"/>
    <x v="13"/>
    <n v="1211"/>
    <n v="340"/>
    <n v="0"/>
    <m/>
    <n v="189"/>
    <n v="6"/>
    <n v="4"/>
    <n v="6"/>
    <n v="0"/>
    <n v="1"/>
    <m/>
    <n v="16"/>
  </r>
  <r>
    <d v="1999-09-30T00:00:00"/>
    <x v="12"/>
    <x v="13"/>
    <n v="1110"/>
    <n v="488"/>
    <n v="0"/>
    <m/>
    <n v="272"/>
    <n v="13"/>
    <n v="3"/>
    <n v="2"/>
    <n v="1"/>
    <n v="0"/>
    <m/>
    <n v="15"/>
  </r>
  <r>
    <d v="1999-10-01T00:00:00"/>
    <x v="13"/>
    <x v="13"/>
    <n v="693"/>
    <n v="382"/>
    <n v="0"/>
    <n v="1"/>
    <n v="336"/>
    <n v="12"/>
    <n v="8"/>
    <n v="2"/>
    <n v="1"/>
    <n v="0"/>
    <m/>
    <n v="15"/>
  </r>
  <r>
    <d v="1999-10-02T00:00:00"/>
    <x v="14"/>
    <x v="13"/>
    <n v="643"/>
    <n v="272"/>
    <n v="2"/>
    <n v="0"/>
    <n v="278"/>
    <n v="12"/>
    <n v="9"/>
    <n v="0"/>
    <n v="1"/>
    <n v="2"/>
    <m/>
    <n v="14.9"/>
  </r>
  <r>
    <d v="1999-10-03T00:00:00"/>
    <x v="15"/>
    <x v="13"/>
    <n v="639"/>
    <n v="179"/>
    <n v="0"/>
    <n v="2"/>
    <n v="342"/>
    <n v="10"/>
    <n v="3"/>
    <n v="0"/>
    <n v="0"/>
    <n v="0"/>
    <m/>
    <n v="15"/>
  </r>
  <r>
    <d v="1999-10-04T00:00:00"/>
    <x v="16"/>
    <x v="13"/>
    <n v="438"/>
    <n v="159"/>
    <n v="0"/>
    <n v="0"/>
    <n v="350"/>
    <n v="11"/>
    <n v="4"/>
    <n v="0"/>
    <n v="0"/>
    <n v="0"/>
    <m/>
    <n v="14"/>
  </r>
  <r>
    <d v="1999-10-05T00:00:00"/>
    <x v="17"/>
    <x v="13"/>
    <n v="450"/>
    <n v="144"/>
    <n v="0"/>
    <n v="0"/>
    <n v="353"/>
    <n v="14"/>
    <n v="1"/>
    <n v="3"/>
    <n v="0"/>
    <n v="0"/>
    <m/>
    <n v="15"/>
  </r>
  <r>
    <d v="1999-10-06T00:00:00"/>
    <x v="18"/>
    <x v="13"/>
    <n v="359"/>
    <n v="118"/>
    <n v="0"/>
    <n v="1"/>
    <n v="288"/>
    <n v="13"/>
    <n v="1"/>
    <n v="0"/>
    <n v="0"/>
    <n v="0"/>
    <m/>
    <n v="15"/>
  </r>
  <r>
    <d v="1999-10-07T00:00:00"/>
    <x v="19"/>
    <x v="13"/>
    <n v="277"/>
    <n v="104"/>
    <n v="1"/>
    <n v="2"/>
    <n v="400"/>
    <n v="9"/>
    <n v="7"/>
    <n v="3"/>
    <n v="5"/>
    <n v="2"/>
    <m/>
    <n v="14.5"/>
  </r>
  <r>
    <d v="1999-10-08T00:00:00"/>
    <x v="20"/>
    <x v="13"/>
    <n v="388"/>
    <n v="97"/>
    <n v="0"/>
    <n v="3"/>
    <n v="450"/>
    <n v="18"/>
    <n v="7"/>
    <n v="10"/>
    <n v="3"/>
    <n v="2"/>
    <m/>
    <n v="14.5"/>
  </r>
  <r>
    <d v="1999-10-09T00:00:00"/>
    <x v="21"/>
    <x v="13"/>
    <n v="157"/>
    <n v="85"/>
    <n v="0"/>
    <n v="2"/>
    <n v="456"/>
    <n v="17"/>
    <n v="9"/>
    <n v="1"/>
    <n v="2"/>
    <n v="1"/>
    <m/>
    <n v="14"/>
  </r>
  <r>
    <d v="1999-10-10T00:00:00"/>
    <x v="22"/>
    <x v="13"/>
    <n v="82"/>
    <n v="50"/>
    <n v="0"/>
    <n v="0"/>
    <n v="472"/>
    <n v="18"/>
    <n v="2"/>
    <n v="4"/>
    <n v="0"/>
    <n v="0"/>
    <m/>
    <n v="15"/>
  </r>
  <r>
    <d v="1999-10-11T00:00:00"/>
    <x v="23"/>
    <x v="13"/>
    <n v="83"/>
    <n v="42"/>
    <n v="0"/>
    <n v="3"/>
    <n v="385"/>
    <n v="9"/>
    <n v="2"/>
    <n v="0"/>
    <n v="0"/>
    <n v="0"/>
    <m/>
    <n v="13"/>
  </r>
  <r>
    <d v="1999-10-12T00:00:00"/>
    <x v="24"/>
    <x v="13"/>
    <n v="61"/>
    <n v="49"/>
    <n v="0"/>
    <n v="0"/>
    <n v="225"/>
    <n v="9"/>
    <n v="1"/>
    <n v="0"/>
    <n v="0"/>
    <n v="0"/>
    <m/>
    <n v="13"/>
  </r>
  <r>
    <d v="1999-10-13T00:00:00"/>
    <x v="25"/>
    <x v="13"/>
    <n v="390"/>
    <n v="127"/>
    <n v="0"/>
    <n v="3"/>
    <n v="399"/>
    <n v="27"/>
    <n v="1"/>
    <n v="18"/>
    <n v="0"/>
    <n v="0"/>
    <m/>
    <n v="13.5"/>
  </r>
  <r>
    <d v="1999-10-14T00:00:00"/>
    <x v="26"/>
    <x v="13"/>
    <n v="370"/>
    <n v="118"/>
    <n v="0"/>
    <n v="2"/>
    <n v="433"/>
    <n v="27"/>
    <n v="18"/>
    <n v="10"/>
    <n v="0"/>
    <n v="0"/>
    <m/>
    <n v="14"/>
  </r>
  <r>
    <d v="1999-10-15T00:00:00"/>
    <x v="27"/>
    <x v="13"/>
    <n v="87"/>
    <n v="71"/>
    <n v="0"/>
    <n v="4"/>
    <n v="431"/>
    <n v="12"/>
    <n v="31"/>
    <n v="1"/>
    <n v="3"/>
    <n v="2"/>
    <m/>
    <n v="13"/>
  </r>
  <r>
    <d v="1999-10-16T00:00:00"/>
    <x v="28"/>
    <x v="13"/>
    <n v="51"/>
    <n v="36"/>
    <n v="0"/>
    <n v="1"/>
    <n v="347"/>
    <n v="3"/>
    <n v="18"/>
    <n v="3"/>
    <n v="0"/>
    <n v="0"/>
    <m/>
    <n v="13"/>
  </r>
  <r>
    <d v="1999-10-17T00:00:00"/>
    <x v="29"/>
    <x v="13"/>
    <n v="36"/>
    <n v="30"/>
    <n v="0"/>
    <n v="4"/>
    <n v="242"/>
    <n v="3"/>
    <n v="5"/>
    <n v="2"/>
    <n v="0"/>
    <n v="0"/>
    <m/>
    <n v="13.2"/>
  </r>
  <r>
    <d v="1999-10-18T00:00:00"/>
    <x v="30"/>
    <x v="13"/>
    <n v="47"/>
    <n v="31"/>
    <n v="0"/>
    <n v="0"/>
    <n v="278"/>
    <n v="7"/>
    <n v="2"/>
    <n v="2"/>
    <n v="0"/>
    <n v="2"/>
    <m/>
    <n v="13.2"/>
  </r>
  <r>
    <d v="1999-10-19T00:00:00"/>
    <x v="31"/>
    <x v="13"/>
    <n v="44"/>
    <n v="29"/>
    <n v="0"/>
    <n v="0"/>
    <n v="144"/>
    <n v="6"/>
    <n v="0"/>
    <n v="0"/>
    <n v="0"/>
    <n v="0"/>
    <m/>
    <n v="12"/>
  </r>
  <r>
    <d v="1999-10-20T00:00:00"/>
    <x v="32"/>
    <x v="13"/>
    <n v="72"/>
    <n v="41"/>
    <n v="0"/>
    <n v="0"/>
    <n v="144"/>
    <n v="5"/>
    <n v="1"/>
    <n v="3"/>
    <n v="0"/>
    <n v="0"/>
    <m/>
    <n v="12"/>
  </r>
  <r>
    <d v="1999-10-21T00:00:00"/>
    <x v="33"/>
    <x v="13"/>
    <n v="70"/>
    <n v="45"/>
    <n v="0"/>
    <n v="1"/>
    <n v="159"/>
    <n v="8"/>
    <n v="1"/>
    <n v="1"/>
    <n v="0"/>
    <n v="0"/>
    <m/>
    <n v="12.5"/>
  </r>
  <r>
    <d v="1999-10-22T00:00:00"/>
    <x v="34"/>
    <x v="13"/>
    <n v="36"/>
    <n v="20"/>
    <n v="0"/>
    <n v="5"/>
    <n v="111"/>
    <n v="1"/>
    <n v="2"/>
    <n v="1"/>
    <n v="0"/>
    <n v="0"/>
    <m/>
    <n v="12"/>
  </r>
  <r>
    <d v="1999-10-23T00:00:00"/>
    <x v="35"/>
    <x v="13"/>
    <n v="19"/>
    <n v="16"/>
    <n v="0"/>
    <n v="2"/>
    <n v="130"/>
    <n v="5"/>
    <n v="2"/>
    <n v="0"/>
    <n v="0"/>
    <n v="0"/>
    <m/>
    <n v="13"/>
  </r>
  <r>
    <d v="1999-10-24T00:00:00"/>
    <x v="36"/>
    <x v="13"/>
    <n v="28"/>
    <n v="23"/>
    <n v="0"/>
    <n v="12"/>
    <n v="263"/>
    <n v="1"/>
    <n v="0"/>
    <n v="0"/>
    <n v="0"/>
    <n v="0"/>
    <m/>
    <n v="13"/>
  </r>
  <r>
    <d v="1999-10-25T00:00:00"/>
    <x v="37"/>
    <x v="13"/>
    <n v="15"/>
    <n v="6"/>
    <n v="0"/>
    <n v="5"/>
    <n v="72"/>
    <n v="1"/>
    <n v="3"/>
    <n v="1"/>
    <n v="0"/>
    <n v="0"/>
    <m/>
    <n v="12"/>
  </r>
  <r>
    <d v="1999-10-26T00:00:00"/>
    <x v="38"/>
    <x v="13"/>
    <n v="19"/>
    <n v="13"/>
    <n v="0"/>
    <n v="2"/>
    <n v="44"/>
    <n v="2"/>
    <n v="1"/>
    <n v="2"/>
    <n v="0"/>
    <n v="0"/>
    <m/>
    <n v="11"/>
  </r>
  <r>
    <d v="1999-10-27T00:00:00"/>
    <x v="39"/>
    <x v="13"/>
    <n v="16"/>
    <n v="6"/>
    <n v="0"/>
    <n v="0"/>
    <n v="42"/>
    <n v="0"/>
    <n v="2"/>
    <n v="0"/>
    <n v="0"/>
    <n v="0"/>
    <m/>
    <n v="11"/>
  </r>
  <r>
    <d v="1999-10-28T00:00:00"/>
    <x v="40"/>
    <x v="13"/>
    <n v="53"/>
    <n v="30"/>
    <n v="0"/>
    <n v="2"/>
    <n v="78"/>
    <n v="2"/>
    <n v="0"/>
    <n v="3"/>
    <n v="0"/>
    <n v="0"/>
    <m/>
    <n v="11"/>
  </r>
  <r>
    <d v="1999-10-29T00:00:00"/>
    <x v="41"/>
    <x v="13"/>
    <n v="106"/>
    <n v="22"/>
    <n v="0"/>
    <n v="1"/>
    <n v="37"/>
    <n v="0"/>
    <n v="6"/>
    <n v="6"/>
    <n v="0"/>
    <n v="0"/>
    <m/>
    <n v="12"/>
  </r>
  <r>
    <d v="1999-10-30T00:00:00"/>
    <x v="42"/>
    <x v="13"/>
    <n v="67"/>
    <n v="19"/>
    <n v="0"/>
    <n v="0"/>
    <n v="11"/>
    <n v="0"/>
    <n v="13"/>
    <n v="1"/>
    <n v="0"/>
    <n v="0"/>
    <m/>
    <n v="11"/>
  </r>
  <r>
    <d v="1999-10-31T00:00:00"/>
    <x v="43"/>
    <x v="13"/>
    <n v="41"/>
    <n v="19"/>
    <n v="0"/>
    <n v="0"/>
    <n v="12"/>
    <n v="0"/>
    <n v="34"/>
    <n v="2"/>
    <n v="0"/>
    <n v="0"/>
    <m/>
    <n v="12"/>
  </r>
  <r>
    <d v="1999-11-01T00:00:00"/>
    <x v="44"/>
    <x v="13"/>
    <n v="18"/>
    <n v="9"/>
    <n v="0"/>
    <n v="0"/>
    <n v="15"/>
    <n v="0"/>
    <n v="15"/>
    <n v="5"/>
    <n v="0"/>
    <n v="0"/>
    <m/>
    <n v="12"/>
  </r>
  <r>
    <d v="1999-11-02T00:00:00"/>
    <x v="45"/>
    <x v="13"/>
    <n v="18"/>
    <n v="9"/>
    <n v="0"/>
    <n v="2"/>
    <n v="5"/>
    <n v="1"/>
    <n v="15"/>
    <n v="4"/>
    <n v="0"/>
    <n v="0"/>
    <m/>
    <n v="11"/>
  </r>
  <r>
    <d v="1999-11-03T00:00:00"/>
    <x v="46"/>
    <x v="13"/>
    <n v="14"/>
    <n v="3"/>
    <n v="1"/>
    <n v="1"/>
    <n v="7"/>
    <n v="1"/>
    <n v="8"/>
    <n v="2"/>
    <n v="0"/>
    <n v="0"/>
    <m/>
    <n v="11"/>
  </r>
  <r>
    <d v="1999-11-04T00:00:00"/>
    <x v="47"/>
    <x v="13"/>
    <n v="10"/>
    <n v="5"/>
    <n v="0"/>
    <n v="0"/>
    <n v="9"/>
    <n v="0"/>
    <n v="2"/>
    <n v="3"/>
    <n v="0"/>
    <n v="0"/>
    <m/>
    <n v="10"/>
  </r>
  <r>
    <d v="1999-11-05T00:00:00"/>
    <x v="48"/>
    <x v="13"/>
    <m/>
    <m/>
    <m/>
    <m/>
    <m/>
    <m/>
    <m/>
    <m/>
    <m/>
    <m/>
    <m/>
    <n v="10"/>
  </r>
  <r>
    <d v="1999-11-06T00:00:00"/>
    <x v="49"/>
    <x v="13"/>
    <m/>
    <m/>
    <m/>
    <m/>
    <m/>
    <m/>
    <m/>
    <m/>
    <m/>
    <m/>
    <m/>
    <m/>
  </r>
  <r>
    <d v="1999-11-07T00:00:00"/>
    <x v="50"/>
    <x v="13"/>
    <m/>
    <m/>
    <m/>
    <m/>
    <m/>
    <m/>
    <m/>
    <m/>
    <m/>
    <m/>
    <m/>
    <m/>
  </r>
  <r>
    <d v="1999-11-08T00:00:00"/>
    <x v="51"/>
    <x v="13"/>
    <m/>
    <m/>
    <m/>
    <m/>
    <m/>
    <m/>
    <m/>
    <m/>
    <m/>
    <m/>
    <m/>
    <m/>
  </r>
  <r>
    <d v="1999-11-09T00:00:00"/>
    <x v="52"/>
    <x v="13"/>
    <m/>
    <m/>
    <m/>
    <m/>
    <m/>
    <m/>
    <m/>
    <m/>
    <m/>
    <m/>
    <m/>
    <m/>
  </r>
  <r>
    <d v="1999-11-10T00:00:00"/>
    <x v="53"/>
    <x v="13"/>
    <m/>
    <m/>
    <m/>
    <m/>
    <m/>
    <m/>
    <m/>
    <m/>
    <m/>
    <m/>
    <m/>
    <m/>
  </r>
  <r>
    <d v="1999-11-11T00:00:00"/>
    <x v="54"/>
    <x v="13"/>
    <m/>
    <m/>
    <m/>
    <m/>
    <m/>
    <m/>
    <m/>
    <m/>
    <m/>
    <m/>
    <m/>
    <m/>
  </r>
  <r>
    <d v="1999-11-12T00:00:00"/>
    <x v="55"/>
    <x v="13"/>
    <m/>
    <m/>
    <m/>
    <m/>
    <m/>
    <m/>
    <m/>
    <m/>
    <m/>
    <m/>
    <m/>
    <m/>
  </r>
  <r>
    <d v="1999-11-13T00:00:00"/>
    <x v="56"/>
    <x v="13"/>
    <m/>
    <m/>
    <m/>
    <m/>
    <m/>
    <m/>
    <m/>
    <m/>
    <m/>
    <m/>
    <m/>
    <m/>
  </r>
  <r>
    <d v="1999-11-14T00:00:00"/>
    <x v="57"/>
    <x v="13"/>
    <m/>
    <m/>
    <m/>
    <m/>
    <m/>
    <m/>
    <m/>
    <m/>
    <m/>
    <m/>
    <m/>
    <m/>
  </r>
  <r>
    <d v="1999-11-15T00:00:00"/>
    <x v="58"/>
    <x v="13"/>
    <m/>
    <m/>
    <m/>
    <m/>
    <m/>
    <m/>
    <m/>
    <m/>
    <m/>
    <m/>
    <m/>
    <m/>
  </r>
  <r>
    <d v="1999-11-16T00:00:00"/>
    <x v="59"/>
    <x v="13"/>
    <m/>
    <m/>
    <m/>
    <m/>
    <m/>
    <m/>
    <m/>
    <m/>
    <m/>
    <m/>
    <m/>
    <m/>
  </r>
  <r>
    <d v="1999-11-17T00:00:00"/>
    <x v="60"/>
    <x v="13"/>
    <m/>
    <m/>
    <m/>
    <m/>
    <m/>
    <m/>
    <m/>
    <m/>
    <m/>
    <m/>
    <m/>
    <m/>
  </r>
  <r>
    <d v="1999-11-18T00:00:00"/>
    <x v="61"/>
    <x v="13"/>
    <m/>
    <m/>
    <m/>
    <m/>
    <m/>
    <m/>
    <m/>
    <m/>
    <m/>
    <m/>
    <m/>
    <m/>
  </r>
  <r>
    <d v="2000-09-06T00:00:00"/>
    <x v="79"/>
    <x v="14"/>
    <n v="3006"/>
    <m/>
    <m/>
    <m/>
    <m/>
    <m/>
    <n v="287"/>
    <m/>
    <m/>
    <m/>
    <s v="Esstimate through GCL Dam based on biosample species composition and tunnel counts"/>
    <m/>
  </r>
  <r>
    <d v="2000-09-06T00:00:00"/>
    <x v="79"/>
    <x v="14"/>
    <n v="3000"/>
    <n v="20"/>
    <n v="0"/>
    <m/>
    <n v="1"/>
    <n v="6"/>
    <n v="391"/>
    <n v="0"/>
    <n v="0"/>
    <n v="0"/>
    <s v="Swim-ins into hatchery by Sept 6 incl 2400 counted + est 600 still in ponds for coho and 371 counted and 20 estimated in ponds for steelhead.  Others are actual counts."/>
    <m/>
  </r>
  <r>
    <d v="2000-09-06T00:00:00"/>
    <x v="79"/>
    <x v="14"/>
    <n v="2000"/>
    <n v="1"/>
    <m/>
    <m/>
    <n v="58"/>
    <n v="6"/>
    <n v="80"/>
    <n v="1"/>
    <n v="0"/>
    <m/>
    <s v="Swim Sept 6th.  Preliminary swim counts and poor visibility.  Coho below Ash excluded (assumed to have been counted through SF that day).  Above Ash saw 400 coho, v. poor visibility - therefore guesstimate of 2000 (nearly all in lagoon).  Other counts are 'actual' counts."/>
    <m/>
  </r>
  <r>
    <d v="2000-09-06T00:00:00"/>
    <x v="79"/>
    <x v="14"/>
    <n v="3562"/>
    <n v="130"/>
    <n v="0"/>
    <n v="0"/>
    <n v="15"/>
    <n v="29"/>
    <n v="4"/>
    <n v="2"/>
    <n v="1"/>
    <n v="0"/>
    <m/>
    <m/>
  </r>
  <r>
    <d v="2000-09-07T00:00:00"/>
    <x v="71"/>
    <x v="14"/>
    <n v="2572"/>
    <n v="105"/>
    <n v="0"/>
    <n v="0"/>
    <n v="41"/>
    <n v="56"/>
    <n v="5"/>
    <n v="11"/>
    <n v="3"/>
    <n v="0"/>
    <m/>
    <m/>
  </r>
  <r>
    <d v="2000-09-08T00:00:00"/>
    <x v="72"/>
    <x v="14"/>
    <n v="3333"/>
    <n v="94"/>
    <n v="0"/>
    <n v="0"/>
    <n v="34"/>
    <n v="45"/>
    <n v="9"/>
    <n v="1"/>
    <n v="1"/>
    <n v="0"/>
    <m/>
    <n v="17"/>
  </r>
  <r>
    <d v="2000-09-09T00:00:00"/>
    <x v="73"/>
    <x v="14"/>
    <n v="4478"/>
    <n v="85"/>
    <m/>
    <m/>
    <n v="44"/>
    <n v="42"/>
    <n v="20"/>
    <n v="4"/>
    <m/>
    <m/>
    <m/>
    <n v="17"/>
  </r>
  <r>
    <d v="2000-09-10T00:00:00"/>
    <x v="74"/>
    <x v="14"/>
    <n v="4153"/>
    <n v="165"/>
    <m/>
    <n v="1"/>
    <n v="32"/>
    <n v="41"/>
    <n v="5"/>
    <n v="4"/>
    <m/>
    <m/>
    <m/>
    <n v="17"/>
  </r>
  <r>
    <d v="2000-09-11T00:00:00"/>
    <x v="68"/>
    <x v="14"/>
    <n v="4568"/>
    <n v="205"/>
    <m/>
    <m/>
    <n v="73"/>
    <n v="62"/>
    <n v="13"/>
    <n v="8"/>
    <m/>
    <m/>
    <m/>
    <n v="17.5"/>
  </r>
  <r>
    <d v="2000-09-12T00:00:00"/>
    <x v="69"/>
    <x v="14"/>
    <n v="4736"/>
    <n v="255"/>
    <n v="1"/>
    <m/>
    <n v="72"/>
    <n v="81"/>
    <n v="19"/>
    <n v="15"/>
    <n v="1"/>
    <m/>
    <m/>
    <n v="17"/>
  </r>
  <r>
    <d v="2000-09-13T00:00:00"/>
    <x v="70"/>
    <x v="14"/>
    <n v="3194"/>
    <n v="246"/>
    <m/>
    <m/>
    <n v="55"/>
    <n v="57"/>
    <n v="4"/>
    <n v="6"/>
    <m/>
    <m/>
    <m/>
    <n v="17.5"/>
  </r>
  <r>
    <d v="2000-09-14T00:00:00"/>
    <x v="67"/>
    <x v="14"/>
    <n v="2809"/>
    <n v="326"/>
    <m/>
    <m/>
    <n v="34"/>
    <n v="68"/>
    <n v="3"/>
    <n v="4"/>
    <n v="3"/>
    <m/>
    <m/>
    <n v="17.5"/>
  </r>
  <r>
    <d v="2000-09-15T00:00:00"/>
    <x v="63"/>
    <x v="14"/>
    <n v="3031"/>
    <n v="318"/>
    <m/>
    <m/>
    <n v="33"/>
    <n v="63"/>
    <n v="8"/>
    <n v="3"/>
    <n v="2"/>
    <m/>
    <m/>
    <n v="18"/>
  </r>
  <r>
    <d v="2000-09-16T00:00:00"/>
    <x v="64"/>
    <x v="14"/>
    <n v="1607"/>
    <n v="284"/>
    <m/>
    <m/>
    <n v="91"/>
    <n v="87"/>
    <n v="9"/>
    <n v="8"/>
    <n v="4"/>
    <m/>
    <m/>
    <n v="18"/>
  </r>
  <r>
    <d v="2000-09-17T00:00:00"/>
    <x v="65"/>
    <x v="14"/>
    <n v="1501"/>
    <n v="194"/>
    <m/>
    <n v="1"/>
    <n v="137"/>
    <n v="120"/>
    <n v="16"/>
    <n v="9"/>
    <m/>
    <n v="1"/>
    <m/>
    <n v="18"/>
  </r>
  <r>
    <d v="2000-09-18T00:00:00"/>
    <x v="0"/>
    <x v="14"/>
    <n v="2252"/>
    <n v="268"/>
    <m/>
    <n v="1"/>
    <n v="114"/>
    <n v="145"/>
    <n v="18"/>
    <n v="1"/>
    <n v="2"/>
    <m/>
    <m/>
    <n v="18"/>
  </r>
  <r>
    <d v="2000-09-19T00:00:00"/>
    <x v="1"/>
    <x v="14"/>
    <n v="3382"/>
    <n v="230"/>
    <m/>
    <n v="4"/>
    <n v="128"/>
    <n v="122"/>
    <n v="11"/>
    <n v="17"/>
    <n v="1"/>
    <m/>
    <m/>
    <n v="18.5"/>
  </r>
  <r>
    <d v="2000-09-20T00:00:00"/>
    <x v="2"/>
    <x v="14"/>
    <n v="4684"/>
    <n v="243"/>
    <m/>
    <n v="1"/>
    <n v="524"/>
    <n v="138"/>
    <n v="47"/>
    <n v="18"/>
    <n v="1"/>
    <m/>
    <m/>
    <n v="18"/>
  </r>
  <r>
    <d v="2000-09-21T00:00:00"/>
    <x v="3"/>
    <x v="14"/>
    <n v="3468"/>
    <n v="197"/>
    <m/>
    <m/>
    <n v="269"/>
    <n v="83"/>
    <n v="24"/>
    <n v="2"/>
    <m/>
    <m/>
    <m/>
    <n v="17.5"/>
  </r>
  <r>
    <d v="2000-09-22T00:00:00"/>
    <x v="4"/>
    <x v="14"/>
    <n v="1925"/>
    <n v="151"/>
    <m/>
    <m/>
    <n v="30"/>
    <n v="10"/>
    <n v="4"/>
    <m/>
    <m/>
    <m/>
    <m/>
    <n v="17"/>
  </r>
  <r>
    <d v="2000-09-23T00:00:00"/>
    <x v="5"/>
    <x v="14"/>
    <n v="2219"/>
    <n v="146"/>
    <m/>
    <n v="2"/>
    <n v="34"/>
    <n v="13"/>
    <n v="10"/>
    <n v="2"/>
    <n v="1"/>
    <m/>
    <m/>
    <n v="17"/>
  </r>
  <r>
    <d v="2000-09-24T00:00:00"/>
    <x v="6"/>
    <x v="14"/>
    <n v="2271"/>
    <n v="207"/>
    <n v="0"/>
    <n v="0"/>
    <n v="66"/>
    <n v="23"/>
    <n v="3"/>
    <n v="1"/>
    <n v="0"/>
    <n v="0"/>
    <m/>
    <n v="16"/>
  </r>
  <r>
    <d v="2000-09-25T00:00:00"/>
    <x v="7"/>
    <x v="14"/>
    <n v="2002"/>
    <n v="183"/>
    <m/>
    <n v="2"/>
    <n v="52"/>
    <n v="19"/>
    <n v="9"/>
    <m/>
    <m/>
    <m/>
    <m/>
    <n v="16"/>
  </r>
  <r>
    <d v="2000-09-26T00:00:00"/>
    <x v="8"/>
    <x v="14"/>
    <n v="2111"/>
    <n v="200"/>
    <m/>
    <m/>
    <n v="62"/>
    <n v="41"/>
    <n v="11"/>
    <n v="1"/>
    <m/>
    <m/>
    <m/>
    <n v="16.5"/>
  </r>
  <r>
    <d v="2000-09-27T00:00:00"/>
    <x v="9"/>
    <x v="14"/>
    <n v="2754"/>
    <n v="245"/>
    <m/>
    <m/>
    <n v="111"/>
    <n v="57"/>
    <n v="7"/>
    <m/>
    <m/>
    <m/>
    <m/>
    <n v="16"/>
  </r>
  <r>
    <d v="2000-09-28T00:00:00"/>
    <x v="10"/>
    <x v="14"/>
    <n v="3059"/>
    <n v="288"/>
    <m/>
    <m/>
    <n v="152"/>
    <n v="79"/>
    <n v="8"/>
    <n v="1"/>
    <m/>
    <m/>
    <m/>
    <n v="17"/>
  </r>
  <r>
    <d v="2000-09-29T00:00:00"/>
    <x v="11"/>
    <x v="14"/>
    <n v="2053"/>
    <n v="289"/>
    <m/>
    <m/>
    <n v="219"/>
    <n v="56"/>
    <m/>
    <n v="1"/>
    <m/>
    <m/>
    <m/>
    <n v="17"/>
  </r>
  <r>
    <d v="2000-09-30T00:00:00"/>
    <x v="12"/>
    <x v="14"/>
    <n v="1470"/>
    <n v="235"/>
    <m/>
    <m/>
    <n v="181"/>
    <n v="47"/>
    <n v="2"/>
    <m/>
    <m/>
    <m/>
    <m/>
    <n v="17"/>
  </r>
  <r>
    <d v="2000-10-01T00:00:00"/>
    <x v="13"/>
    <x v="14"/>
    <n v="727"/>
    <n v="99"/>
    <m/>
    <m/>
    <n v="128"/>
    <n v="38"/>
    <n v="3"/>
    <n v="1"/>
    <m/>
    <m/>
    <m/>
    <n v="16"/>
  </r>
  <r>
    <d v="2000-10-02T00:00:00"/>
    <x v="14"/>
    <x v="14"/>
    <n v="577"/>
    <n v="95"/>
    <m/>
    <m/>
    <n v="146"/>
    <n v="35"/>
    <n v="2"/>
    <m/>
    <n v="1"/>
    <m/>
    <m/>
    <n v="15"/>
  </r>
  <r>
    <d v="2000-10-03T00:00:00"/>
    <x v="15"/>
    <x v="14"/>
    <n v="219"/>
    <n v="51"/>
    <m/>
    <n v="1"/>
    <n v="130"/>
    <n v="36"/>
    <n v="1"/>
    <m/>
    <m/>
    <m/>
    <m/>
    <n v="15"/>
  </r>
  <r>
    <d v="2000-10-04T00:00:00"/>
    <x v="16"/>
    <x v="14"/>
    <n v="128"/>
    <n v="47"/>
    <m/>
    <n v="2"/>
    <n v="82"/>
    <n v="17"/>
    <n v="1"/>
    <m/>
    <m/>
    <m/>
    <s v="Fishway closed down for approx 3 hours while we fixed lights."/>
    <n v="14"/>
  </r>
  <r>
    <d v="2000-10-05T00:00:00"/>
    <x v="17"/>
    <x v="14"/>
    <n v="310"/>
    <n v="105"/>
    <m/>
    <m/>
    <n v="61"/>
    <n v="21"/>
    <n v="5"/>
    <n v="1"/>
    <n v="1"/>
    <m/>
    <m/>
    <n v="14"/>
  </r>
  <r>
    <d v="2000-10-06T00:00:00"/>
    <x v="18"/>
    <x v="14"/>
    <n v="316"/>
    <n v="113"/>
    <m/>
    <m/>
    <n v="56"/>
    <n v="26"/>
    <m/>
    <m/>
    <m/>
    <m/>
    <m/>
    <n v="14"/>
  </r>
  <r>
    <d v="2000-10-07T00:00:00"/>
    <x v="19"/>
    <x v="14"/>
    <n v="265"/>
    <n v="143"/>
    <m/>
    <m/>
    <n v="69"/>
    <n v="33"/>
    <m/>
    <m/>
    <m/>
    <m/>
    <m/>
    <n v="14"/>
  </r>
  <r>
    <d v="2000-10-08T00:00:00"/>
    <x v="20"/>
    <x v="14"/>
    <n v="347"/>
    <n v="194"/>
    <m/>
    <m/>
    <n v="68"/>
    <n v="37"/>
    <n v="3"/>
    <n v="1"/>
    <m/>
    <m/>
    <m/>
    <n v="15"/>
  </r>
  <r>
    <d v="2000-10-09T00:00:00"/>
    <x v="21"/>
    <x v="14"/>
    <n v="256"/>
    <n v="106"/>
    <m/>
    <m/>
    <n v="53"/>
    <n v="27"/>
    <m/>
    <m/>
    <m/>
    <m/>
    <m/>
    <n v="15"/>
  </r>
  <r>
    <d v="2000-10-10T00:00:00"/>
    <x v="22"/>
    <x v="14"/>
    <n v="125"/>
    <n v="81"/>
    <m/>
    <m/>
    <n v="24"/>
    <n v="28"/>
    <n v="1"/>
    <m/>
    <m/>
    <m/>
    <m/>
    <n v="14"/>
  </r>
  <r>
    <d v="2000-10-11T00:00:00"/>
    <x v="23"/>
    <x v="14"/>
    <n v="130"/>
    <n v="66"/>
    <m/>
    <n v="3"/>
    <n v="61"/>
    <n v="29"/>
    <n v="2"/>
    <m/>
    <m/>
    <m/>
    <m/>
    <n v="13"/>
  </r>
  <r>
    <d v="2000-10-12T00:00:00"/>
    <x v="24"/>
    <x v="14"/>
    <n v="98"/>
    <n v="44"/>
    <m/>
    <m/>
    <n v="40"/>
    <n v="21"/>
    <n v="3"/>
    <n v="2"/>
    <m/>
    <m/>
    <m/>
    <n v="13.5"/>
  </r>
  <r>
    <d v="2000-10-13T00:00:00"/>
    <x v="25"/>
    <x v="14"/>
    <n v="91"/>
    <n v="58"/>
    <m/>
    <m/>
    <n v="56"/>
    <n v="26"/>
    <n v="1"/>
    <n v="2"/>
    <n v="1"/>
    <m/>
    <m/>
    <n v="14"/>
  </r>
  <r>
    <d v="2000-10-14T00:00:00"/>
    <x v="26"/>
    <x v="14"/>
    <n v="166"/>
    <n v="75"/>
    <m/>
    <m/>
    <n v="113"/>
    <n v="63"/>
    <n v="1"/>
    <m/>
    <m/>
    <m/>
    <m/>
    <n v="14"/>
  </r>
  <r>
    <d v="2000-10-15T00:00:00"/>
    <x v="27"/>
    <x v="14"/>
    <n v="189"/>
    <n v="49"/>
    <m/>
    <m/>
    <n v="137"/>
    <n v="40"/>
    <n v="1"/>
    <m/>
    <m/>
    <m/>
    <m/>
    <n v="13"/>
  </r>
  <r>
    <d v="2000-10-16T00:00:00"/>
    <x v="28"/>
    <x v="14"/>
    <n v="590"/>
    <n v="96"/>
    <n v="1"/>
    <n v="1"/>
    <n v="116"/>
    <n v="34"/>
    <n v="1"/>
    <m/>
    <n v="2"/>
    <m/>
    <m/>
    <n v="13"/>
  </r>
  <r>
    <d v="2000-10-17T00:00:00"/>
    <x v="29"/>
    <x v="14"/>
    <n v="535"/>
    <n v="57"/>
    <m/>
    <m/>
    <n v="298"/>
    <n v="20"/>
    <m/>
    <m/>
    <m/>
    <m/>
    <m/>
    <n v="13"/>
  </r>
  <r>
    <d v="2000-10-18T00:00:00"/>
    <x v="30"/>
    <x v="14"/>
    <n v="473"/>
    <n v="112"/>
    <m/>
    <n v="2"/>
    <n v="327"/>
    <n v="50"/>
    <n v="1"/>
    <n v="2"/>
    <m/>
    <m/>
    <m/>
    <n v="13"/>
  </r>
  <r>
    <d v="2000-10-19T00:00:00"/>
    <x v="31"/>
    <x v="14"/>
    <n v="437"/>
    <n v="76"/>
    <n v="2"/>
    <n v="4"/>
    <n v="32"/>
    <n v="8"/>
    <n v="67"/>
    <n v="10"/>
    <n v="1"/>
    <n v="1"/>
    <m/>
    <n v="13.6"/>
  </r>
  <r>
    <d v="2000-10-20T00:00:00"/>
    <x v="32"/>
    <x v="14"/>
    <n v="357"/>
    <n v="57.666666666666671"/>
    <m/>
    <m/>
    <n v="32"/>
    <n v="11.333333333333332"/>
    <m/>
    <m/>
    <m/>
    <m/>
    <s v="Interpolated counts - no observations due to high water."/>
    <m/>
  </r>
  <r>
    <d v="2000-10-21T00:00:00"/>
    <x v="33"/>
    <x v="14"/>
    <n v="277"/>
    <n v="39.333333333333343"/>
    <m/>
    <m/>
    <n v="32"/>
    <n v="14.666666666666664"/>
    <m/>
    <m/>
    <m/>
    <m/>
    <s v="Interpolated counts - no observations due to high water."/>
    <m/>
  </r>
  <r>
    <d v="2000-10-22T00:00:00"/>
    <x v="34"/>
    <x v="14"/>
    <n v="197"/>
    <n v="21"/>
    <n v="1"/>
    <n v="1"/>
    <n v="32"/>
    <n v="18"/>
    <n v="12"/>
    <m/>
    <m/>
    <m/>
    <m/>
    <n v="14"/>
  </r>
  <r>
    <d v="2000-10-23T00:00:00"/>
    <x v="35"/>
    <x v="14"/>
    <n v="131"/>
    <n v="25"/>
    <m/>
    <m/>
    <n v="77"/>
    <n v="13"/>
    <n v="21"/>
    <n v="1"/>
    <m/>
    <m/>
    <m/>
    <n v="13"/>
  </r>
  <r>
    <d v="2000-10-24T00:00:00"/>
    <x v="36"/>
    <x v="14"/>
    <n v="123"/>
    <n v="35"/>
    <m/>
    <m/>
    <n v="58"/>
    <n v="7"/>
    <n v="46"/>
    <n v="1"/>
    <m/>
    <m/>
    <m/>
    <n v="13"/>
  </r>
  <r>
    <d v="2000-10-25T00:00:00"/>
    <x v="37"/>
    <x v="14"/>
    <n v="65"/>
    <n v="22"/>
    <m/>
    <m/>
    <n v="39"/>
    <n v="12"/>
    <n v="18"/>
    <n v="1"/>
    <n v="1"/>
    <m/>
    <m/>
    <n v="13"/>
  </r>
  <r>
    <d v="2000-10-26T00:00:00"/>
    <x v="38"/>
    <x v="14"/>
    <n v="84"/>
    <n v="35"/>
    <m/>
    <n v="2"/>
    <n v="37"/>
    <n v="6"/>
    <n v="19"/>
    <n v="2"/>
    <m/>
    <m/>
    <m/>
    <n v="13"/>
  </r>
  <r>
    <d v="2000-10-27T00:00:00"/>
    <x v="39"/>
    <x v="14"/>
    <n v="60"/>
    <n v="34"/>
    <m/>
    <m/>
    <n v="16"/>
    <n v="11"/>
    <n v="34"/>
    <m/>
    <n v="1"/>
    <m/>
    <m/>
    <n v="13.5"/>
  </r>
  <r>
    <d v="2000-10-28T00:00:00"/>
    <x v="40"/>
    <x v="14"/>
    <n v="23"/>
    <n v="7"/>
    <m/>
    <n v="3"/>
    <n v="21"/>
    <n v="4"/>
    <n v="15"/>
    <m/>
    <m/>
    <m/>
    <m/>
    <n v="11"/>
  </r>
  <r>
    <d v="2000-10-29T00:00:00"/>
    <x v="41"/>
    <x v="14"/>
    <n v="5"/>
    <n v="4"/>
    <m/>
    <m/>
    <n v="3"/>
    <n v="2"/>
    <n v="3"/>
    <m/>
    <m/>
    <m/>
    <m/>
    <n v="10.5"/>
  </r>
  <r>
    <d v="2000-10-30T00:00:00"/>
    <x v="42"/>
    <x v="14"/>
    <n v="13"/>
    <n v="11"/>
    <m/>
    <n v="1"/>
    <n v="8"/>
    <n v="0"/>
    <n v="10"/>
    <n v="0"/>
    <n v="0"/>
    <m/>
    <m/>
    <m/>
  </r>
  <r>
    <d v="2000-10-31T00:00:00"/>
    <x v="43"/>
    <x v="14"/>
    <n v="33"/>
    <n v="5"/>
    <n v="0"/>
    <n v="0"/>
    <n v="3"/>
    <n v="3"/>
    <n v="21"/>
    <n v="0"/>
    <n v="0"/>
    <n v="0"/>
    <m/>
    <m/>
  </r>
  <r>
    <d v="2000-11-01T00:00:00"/>
    <x v="44"/>
    <x v="14"/>
    <n v="22"/>
    <n v="5"/>
    <n v="0"/>
    <n v="0"/>
    <n v="3"/>
    <n v="1"/>
    <n v="9"/>
    <n v="1"/>
    <n v="0"/>
    <n v="0"/>
    <m/>
    <m/>
  </r>
  <r>
    <d v="2000-11-02T00:00:00"/>
    <x v="45"/>
    <x v="14"/>
    <n v="17"/>
    <n v="4"/>
    <m/>
    <m/>
    <n v="10"/>
    <n v="14"/>
    <n v="4"/>
    <n v="0"/>
    <n v="0"/>
    <m/>
    <m/>
    <m/>
  </r>
  <r>
    <d v="2000-11-03T00:00:00"/>
    <x v="46"/>
    <x v="14"/>
    <n v="17"/>
    <n v="8"/>
    <m/>
    <m/>
    <n v="1"/>
    <n v="2"/>
    <n v="3"/>
    <n v="0"/>
    <n v="0"/>
    <m/>
    <m/>
    <m/>
  </r>
  <r>
    <d v="2000-11-04T00:00:00"/>
    <x v="47"/>
    <x v="14"/>
    <m/>
    <m/>
    <m/>
    <m/>
    <m/>
    <m/>
    <m/>
    <m/>
    <m/>
    <m/>
    <m/>
    <m/>
  </r>
  <r>
    <d v="2000-11-05T00:00:00"/>
    <x v="48"/>
    <x v="14"/>
    <m/>
    <m/>
    <m/>
    <m/>
    <m/>
    <m/>
    <m/>
    <m/>
    <m/>
    <m/>
    <m/>
    <m/>
  </r>
  <r>
    <d v="2000-11-06T00:00:00"/>
    <x v="49"/>
    <x v="14"/>
    <m/>
    <m/>
    <m/>
    <m/>
    <m/>
    <m/>
    <m/>
    <m/>
    <m/>
    <m/>
    <m/>
    <m/>
  </r>
  <r>
    <d v="2000-11-07T00:00:00"/>
    <x v="50"/>
    <x v="14"/>
    <m/>
    <m/>
    <m/>
    <m/>
    <m/>
    <m/>
    <m/>
    <m/>
    <m/>
    <m/>
    <m/>
    <m/>
  </r>
  <r>
    <d v="2000-11-08T00:00:00"/>
    <x v="51"/>
    <x v="14"/>
    <n v="14"/>
    <n v="6"/>
    <m/>
    <m/>
    <n v="1"/>
    <n v="0"/>
    <n v="3"/>
    <n v="0"/>
    <n v="0"/>
    <m/>
    <m/>
    <m/>
  </r>
  <r>
    <d v="2000-11-09T00:00:00"/>
    <x v="52"/>
    <x v="14"/>
    <m/>
    <m/>
    <m/>
    <m/>
    <m/>
    <m/>
    <m/>
    <m/>
    <m/>
    <m/>
    <m/>
    <m/>
  </r>
  <r>
    <d v="2000-11-10T00:00:00"/>
    <x v="53"/>
    <x v="14"/>
    <m/>
    <m/>
    <m/>
    <m/>
    <m/>
    <m/>
    <m/>
    <m/>
    <m/>
    <m/>
    <m/>
    <m/>
  </r>
  <r>
    <d v="2000-11-11T00:00:00"/>
    <x v="54"/>
    <x v="14"/>
    <m/>
    <m/>
    <m/>
    <m/>
    <m/>
    <m/>
    <m/>
    <m/>
    <m/>
    <m/>
    <m/>
    <m/>
  </r>
  <r>
    <d v="2000-11-12T00:00:00"/>
    <x v="55"/>
    <x v="14"/>
    <m/>
    <m/>
    <m/>
    <m/>
    <m/>
    <m/>
    <m/>
    <m/>
    <m/>
    <m/>
    <m/>
    <m/>
  </r>
  <r>
    <d v="2000-11-13T00:00:00"/>
    <x v="56"/>
    <x v="14"/>
    <m/>
    <m/>
    <m/>
    <m/>
    <m/>
    <m/>
    <m/>
    <m/>
    <m/>
    <m/>
    <m/>
    <m/>
  </r>
  <r>
    <d v="2000-11-14T00:00:00"/>
    <x v="57"/>
    <x v="14"/>
    <m/>
    <m/>
    <m/>
    <m/>
    <m/>
    <m/>
    <m/>
    <m/>
    <m/>
    <m/>
    <m/>
    <m/>
  </r>
  <r>
    <d v="2000-11-15T00:00:00"/>
    <x v="58"/>
    <x v="14"/>
    <m/>
    <m/>
    <m/>
    <m/>
    <m/>
    <m/>
    <m/>
    <m/>
    <m/>
    <m/>
    <m/>
    <m/>
  </r>
  <r>
    <d v="2000-11-16T00:00:00"/>
    <x v="59"/>
    <x v="14"/>
    <m/>
    <m/>
    <m/>
    <m/>
    <m/>
    <m/>
    <m/>
    <m/>
    <m/>
    <m/>
    <m/>
    <m/>
  </r>
  <r>
    <d v="2000-11-17T00:00:00"/>
    <x v="60"/>
    <x v="14"/>
    <m/>
    <m/>
    <m/>
    <m/>
    <m/>
    <m/>
    <m/>
    <m/>
    <m/>
    <m/>
    <m/>
    <m/>
  </r>
  <r>
    <d v="2000-11-18T00:00:00"/>
    <x v="61"/>
    <x v="14"/>
    <m/>
    <m/>
    <m/>
    <m/>
    <m/>
    <m/>
    <m/>
    <m/>
    <m/>
    <m/>
    <m/>
    <m/>
  </r>
  <r>
    <d v="2000-11-19T00:00:00"/>
    <x v="62"/>
    <x v="14"/>
    <m/>
    <m/>
    <m/>
    <m/>
    <m/>
    <m/>
    <m/>
    <m/>
    <m/>
    <m/>
    <m/>
    <m/>
  </r>
  <r>
    <d v="2000-11-20T00:00:00"/>
    <x v="66"/>
    <x v="14"/>
    <m/>
    <m/>
    <m/>
    <m/>
    <m/>
    <m/>
    <m/>
    <m/>
    <m/>
    <m/>
    <m/>
    <m/>
  </r>
  <r>
    <d v="2000-11-21T00:00:00"/>
    <x v="81"/>
    <x v="14"/>
    <m/>
    <m/>
    <m/>
    <m/>
    <m/>
    <m/>
    <m/>
    <m/>
    <m/>
    <m/>
    <m/>
    <m/>
  </r>
  <r>
    <d v="2000-11-22T00:00:00"/>
    <x v="82"/>
    <x v="14"/>
    <m/>
    <m/>
    <m/>
    <m/>
    <m/>
    <m/>
    <m/>
    <m/>
    <m/>
    <m/>
    <m/>
    <m/>
  </r>
  <r>
    <d v="2000-11-23T00:00:00"/>
    <x v="83"/>
    <x v="14"/>
    <m/>
    <m/>
    <m/>
    <m/>
    <m/>
    <m/>
    <m/>
    <m/>
    <m/>
    <m/>
    <m/>
    <m/>
  </r>
  <r>
    <d v="2000-11-24T00:00:00"/>
    <x v="84"/>
    <x v="14"/>
    <m/>
    <m/>
    <m/>
    <m/>
    <m/>
    <m/>
    <m/>
    <m/>
    <m/>
    <m/>
    <m/>
    <m/>
  </r>
  <r>
    <d v="2000-11-25T00:00:00"/>
    <x v="85"/>
    <x v="14"/>
    <m/>
    <m/>
    <m/>
    <m/>
    <m/>
    <m/>
    <m/>
    <m/>
    <m/>
    <m/>
    <m/>
    <m/>
  </r>
  <r>
    <d v="2001-09-01T00:00:00"/>
    <x v="80"/>
    <x v="15"/>
    <m/>
    <m/>
    <m/>
    <m/>
    <m/>
    <m/>
    <m/>
    <m/>
    <m/>
    <m/>
    <m/>
    <m/>
  </r>
  <r>
    <d v="2001-09-02T00:00:00"/>
    <x v="75"/>
    <x v="15"/>
    <m/>
    <m/>
    <m/>
    <m/>
    <m/>
    <m/>
    <m/>
    <m/>
    <m/>
    <m/>
    <m/>
    <m/>
  </r>
  <r>
    <d v="2001-09-03T00:00:00"/>
    <x v="76"/>
    <x v="15"/>
    <m/>
    <m/>
    <m/>
    <m/>
    <m/>
    <m/>
    <m/>
    <m/>
    <m/>
    <m/>
    <m/>
    <m/>
  </r>
  <r>
    <d v="2001-09-04T00:00:00"/>
    <x v="77"/>
    <x v="15"/>
    <m/>
    <m/>
    <m/>
    <m/>
    <m/>
    <m/>
    <m/>
    <m/>
    <m/>
    <m/>
    <m/>
    <m/>
  </r>
  <r>
    <d v="2001-09-05T00:00:00"/>
    <x v="78"/>
    <x v="15"/>
    <m/>
    <m/>
    <m/>
    <m/>
    <m/>
    <m/>
    <m/>
    <m/>
    <m/>
    <m/>
    <m/>
    <n v="19"/>
  </r>
  <r>
    <d v="2001-09-06T00:00:00"/>
    <x v="79"/>
    <x v="15"/>
    <n v="6757"/>
    <n v="413"/>
    <n v="0"/>
    <n v="0"/>
    <n v="1271"/>
    <n v="113"/>
    <n v="1090"/>
    <n v="2257"/>
    <n v="0"/>
    <n v="0"/>
    <s v="from swim counts"/>
    <n v="18"/>
  </r>
  <r>
    <d v="2001-09-06T00:00:00"/>
    <x v="79"/>
    <x v="15"/>
    <n v="4786"/>
    <n v="5"/>
    <n v="0"/>
    <n v="0"/>
    <n v="0"/>
    <n v="0"/>
    <n v="224"/>
    <n v="0"/>
    <n v="0"/>
    <n v="0"/>
    <s v="Swim-ins into hatchery by 12:00 Sept 6 incl 4586 coho processed or in holding + estimated 200 (from Lorrie) in raceway not yet processed."/>
    <m/>
  </r>
  <r>
    <d v="2001-09-06T00:00:00"/>
    <x v="79"/>
    <x v="15"/>
    <n v="593"/>
    <n v="34"/>
    <n v="0"/>
    <n v="0"/>
    <n v="83"/>
    <n v="39"/>
    <n v="12"/>
    <n v="225"/>
    <n v="14"/>
    <n v="0"/>
    <s v="Migration through Stamp Falls after 13:00 (conclusion of swim survey)"/>
    <m/>
  </r>
  <r>
    <d v="2001-09-07T00:00:00"/>
    <x v="71"/>
    <x v="15"/>
    <n v="1252"/>
    <n v="84"/>
    <n v="0"/>
    <n v="0"/>
    <n v="226"/>
    <n v="75"/>
    <n v="43"/>
    <n v="590"/>
    <n v="39"/>
    <n v="0"/>
    <m/>
    <n v="17"/>
  </r>
  <r>
    <d v="2001-09-08T00:00:00"/>
    <x v="72"/>
    <x v="15"/>
    <n v="1134"/>
    <n v="90"/>
    <n v="0"/>
    <n v="2"/>
    <n v="225"/>
    <n v="79"/>
    <n v="20"/>
    <n v="593"/>
    <n v="18"/>
    <n v="0"/>
    <m/>
    <n v="17.5"/>
  </r>
  <r>
    <d v="2001-09-09T00:00:00"/>
    <x v="73"/>
    <x v="15"/>
    <n v="969"/>
    <n v="82"/>
    <n v="0"/>
    <n v="1"/>
    <n v="224"/>
    <n v="56"/>
    <n v="28"/>
    <n v="687"/>
    <n v="34"/>
    <n v="0"/>
    <m/>
    <n v="17.5"/>
  </r>
  <r>
    <d v="2001-09-10T00:00:00"/>
    <x v="74"/>
    <x v="15"/>
    <n v="850"/>
    <n v="114"/>
    <n v="0"/>
    <n v="0"/>
    <n v="249"/>
    <n v="102"/>
    <n v="22"/>
    <n v="866"/>
    <n v="36"/>
    <n v="0"/>
    <m/>
    <n v="17"/>
  </r>
  <r>
    <d v="2001-09-11T00:00:00"/>
    <x v="68"/>
    <x v="15"/>
    <n v="993"/>
    <n v="122"/>
    <n v="1"/>
    <n v="1"/>
    <n v="268"/>
    <n v="135"/>
    <n v="28"/>
    <n v="735"/>
    <n v="30"/>
    <n v="1"/>
    <m/>
    <n v="17"/>
  </r>
  <r>
    <d v="2001-09-12T00:00:00"/>
    <x v="69"/>
    <x v="15"/>
    <n v="1676"/>
    <n v="89"/>
    <n v="0"/>
    <n v="0"/>
    <n v="327"/>
    <n v="134"/>
    <n v="16"/>
    <n v="856"/>
    <n v="50"/>
    <n v="0"/>
    <m/>
    <n v="18"/>
  </r>
  <r>
    <d v="2001-09-13T00:00:00"/>
    <x v="70"/>
    <x v="15"/>
    <n v="1320"/>
    <n v="71"/>
    <n v="0"/>
    <n v="0"/>
    <n v="282"/>
    <n v="181"/>
    <n v="27"/>
    <n v="680"/>
    <n v="49"/>
    <n v="0"/>
    <m/>
    <n v="18"/>
  </r>
  <r>
    <d v="2001-09-14T00:00:00"/>
    <x v="67"/>
    <x v="15"/>
    <n v="1367"/>
    <n v="99"/>
    <n v="0"/>
    <n v="0"/>
    <n v="522"/>
    <n v="208"/>
    <n v="13"/>
    <n v="600"/>
    <n v="40"/>
    <n v="0"/>
    <m/>
    <n v="18"/>
  </r>
  <r>
    <d v="2001-09-15T00:00:00"/>
    <x v="63"/>
    <x v="15"/>
    <n v="783"/>
    <n v="97"/>
    <n v="0"/>
    <n v="0"/>
    <n v="312"/>
    <n v="120"/>
    <n v="15"/>
    <n v="673"/>
    <n v="32"/>
    <n v="0"/>
    <m/>
    <n v="18"/>
  </r>
  <r>
    <d v="2001-09-16T00:00:00"/>
    <x v="64"/>
    <x v="15"/>
    <n v="1449"/>
    <n v="122"/>
    <n v="0"/>
    <n v="1"/>
    <n v="325"/>
    <n v="181"/>
    <n v="21"/>
    <n v="4195"/>
    <n v="45"/>
    <n v="0"/>
    <m/>
    <n v="19"/>
  </r>
  <r>
    <d v="2001-09-17T00:00:00"/>
    <x v="65"/>
    <x v="15"/>
    <n v="2027"/>
    <n v="90"/>
    <n v="0"/>
    <n v="0"/>
    <n v="140"/>
    <n v="75"/>
    <n v="11"/>
    <n v="2669"/>
    <n v="91"/>
    <n v="0"/>
    <m/>
    <n v="18"/>
  </r>
  <r>
    <d v="2001-09-18T00:00:00"/>
    <x v="0"/>
    <x v="15"/>
    <n v="2024"/>
    <n v="106"/>
    <n v="1"/>
    <n v="0"/>
    <n v="117"/>
    <n v="42"/>
    <n v="12"/>
    <n v="3445"/>
    <n v="128"/>
    <n v="0"/>
    <m/>
    <n v="17"/>
  </r>
  <r>
    <d v="2001-09-19T00:00:00"/>
    <x v="1"/>
    <x v="15"/>
    <n v="2649"/>
    <n v="88"/>
    <n v="1"/>
    <n v="0"/>
    <n v="203"/>
    <n v="55"/>
    <n v="10"/>
    <n v="3278"/>
    <n v="178"/>
    <n v="0"/>
    <m/>
    <n v="16.5"/>
  </r>
  <r>
    <d v="2001-09-20T00:00:00"/>
    <x v="2"/>
    <x v="15"/>
    <n v="1827"/>
    <n v="36"/>
    <n v="0"/>
    <n v="0"/>
    <n v="209"/>
    <n v="12"/>
    <n v="1"/>
    <n v="1982"/>
    <n v="121"/>
    <n v="0"/>
    <m/>
    <m/>
  </r>
  <r>
    <d v="2001-09-21T00:00:00"/>
    <x v="3"/>
    <x v="15"/>
    <n v="2862"/>
    <n v="90"/>
    <n v="0"/>
    <n v="0"/>
    <n v="259"/>
    <n v="25"/>
    <n v="1"/>
    <n v="2865"/>
    <n v="171"/>
    <n v="0"/>
    <m/>
    <n v="17"/>
  </r>
  <r>
    <d v="2001-09-22T00:00:00"/>
    <x v="4"/>
    <x v="15"/>
    <n v="2527"/>
    <n v="111"/>
    <n v="0"/>
    <n v="0"/>
    <n v="202"/>
    <n v="23"/>
    <n v="1"/>
    <n v="3194"/>
    <n v="212"/>
    <n v="0"/>
    <m/>
    <n v="17"/>
  </r>
  <r>
    <d v="2001-09-23T00:00:00"/>
    <x v="5"/>
    <x v="15"/>
    <n v="2178"/>
    <n v="107"/>
    <n v="0"/>
    <n v="0"/>
    <n v="174"/>
    <n v="20"/>
    <n v="0"/>
    <n v="3826"/>
    <n v="274"/>
    <n v="0"/>
    <m/>
    <n v="19"/>
  </r>
  <r>
    <d v="2001-09-24T00:00:00"/>
    <x v="6"/>
    <x v="15"/>
    <n v="2421"/>
    <n v="145"/>
    <n v="2"/>
    <n v="0"/>
    <n v="247"/>
    <n v="27"/>
    <n v="0"/>
    <n v="3614"/>
    <n v="185"/>
    <n v="0"/>
    <m/>
    <n v="17"/>
  </r>
  <r>
    <d v="2001-09-25T00:00:00"/>
    <x v="7"/>
    <x v="15"/>
    <n v="2684"/>
    <n v="190"/>
    <n v="1"/>
    <n v="0"/>
    <n v="276"/>
    <n v="44"/>
    <n v="3"/>
    <n v="3462"/>
    <n v="187"/>
    <n v="0"/>
    <m/>
    <n v="17.5"/>
  </r>
  <r>
    <d v="2001-09-26T00:00:00"/>
    <x v="8"/>
    <x v="15"/>
    <n v="2564"/>
    <n v="222"/>
    <n v="0"/>
    <n v="0"/>
    <n v="409"/>
    <n v="48"/>
    <n v="10"/>
    <n v="3606"/>
    <n v="154"/>
    <n v="0"/>
    <m/>
    <n v="17.5"/>
  </r>
  <r>
    <d v="2001-09-27T00:00:00"/>
    <x v="9"/>
    <x v="15"/>
    <n v="1806"/>
    <n v="120"/>
    <n v="0"/>
    <n v="0"/>
    <n v="123"/>
    <n v="24"/>
    <n v="6"/>
    <n v="1472"/>
    <n v="93"/>
    <n v="0"/>
    <m/>
    <n v="16.5"/>
  </r>
  <r>
    <d v="2001-09-28T00:00:00"/>
    <x v="10"/>
    <x v="15"/>
    <n v="1482"/>
    <n v="70"/>
    <n v="0"/>
    <n v="0"/>
    <n v="210"/>
    <n v="15"/>
    <n v="4"/>
    <n v="1796"/>
    <n v="113"/>
    <n v="0"/>
    <m/>
    <n v="16"/>
  </r>
  <r>
    <d v="2001-09-29T00:00:00"/>
    <x v="11"/>
    <x v="15"/>
    <n v="2466"/>
    <n v="102"/>
    <n v="0"/>
    <n v="0"/>
    <n v="169"/>
    <n v="11"/>
    <n v="5"/>
    <n v="1142"/>
    <n v="108"/>
    <n v="0"/>
    <m/>
    <n v="16"/>
  </r>
  <r>
    <d v="2001-09-30T00:00:00"/>
    <x v="12"/>
    <x v="15"/>
    <n v="2010"/>
    <n v="104"/>
    <n v="0"/>
    <n v="0"/>
    <n v="154"/>
    <n v="8"/>
    <n v="5"/>
    <n v="889"/>
    <n v="69"/>
    <n v="0"/>
    <m/>
    <n v="16"/>
  </r>
  <r>
    <d v="2001-10-01T00:00:00"/>
    <x v="13"/>
    <x v="15"/>
    <n v="1712"/>
    <n v="109"/>
    <n v="0"/>
    <n v="0"/>
    <n v="117"/>
    <n v="10"/>
    <n v="7"/>
    <n v="927"/>
    <n v="71"/>
    <n v="0"/>
    <m/>
    <n v="16"/>
  </r>
  <r>
    <d v="2001-10-02T00:00:00"/>
    <x v="14"/>
    <x v="15"/>
    <n v="2012"/>
    <n v="138"/>
    <n v="0"/>
    <n v="0"/>
    <n v="168"/>
    <n v="15"/>
    <n v="2"/>
    <n v="997"/>
    <n v="61"/>
    <n v="0"/>
    <m/>
    <n v="15.1"/>
  </r>
  <r>
    <d v="2001-10-03T00:00:00"/>
    <x v="15"/>
    <x v="15"/>
    <n v="2263"/>
    <n v="132"/>
    <n v="0"/>
    <n v="0"/>
    <n v="162"/>
    <n v="18"/>
    <n v="4"/>
    <n v="777"/>
    <n v="56"/>
    <n v="0"/>
    <m/>
    <n v="15"/>
  </r>
  <r>
    <d v="2001-10-04T00:00:00"/>
    <x v="16"/>
    <x v="15"/>
    <n v="2505"/>
    <n v="157"/>
    <n v="0"/>
    <n v="0"/>
    <n v="170"/>
    <n v="28"/>
    <n v="3"/>
    <n v="709"/>
    <n v="53"/>
    <n v="0"/>
    <m/>
    <n v="15"/>
  </r>
  <r>
    <d v="2001-10-05T00:00:00"/>
    <x v="17"/>
    <x v="15"/>
    <n v="3116"/>
    <n v="188"/>
    <n v="0"/>
    <n v="0"/>
    <n v="284"/>
    <n v="48"/>
    <n v="8"/>
    <n v="601"/>
    <n v="55"/>
    <n v="0"/>
    <m/>
    <n v="14.5"/>
  </r>
  <r>
    <d v="2001-10-06T00:00:00"/>
    <x v="18"/>
    <x v="15"/>
    <n v="3305"/>
    <n v="120"/>
    <n v="0"/>
    <n v="0"/>
    <n v="590"/>
    <n v="65"/>
    <n v="5"/>
    <n v="751"/>
    <n v="58"/>
    <n v="0"/>
    <m/>
    <n v="15"/>
  </r>
  <r>
    <d v="2001-10-07T00:00:00"/>
    <x v="19"/>
    <x v="15"/>
    <n v="1995"/>
    <n v="113"/>
    <n v="0"/>
    <n v="0"/>
    <n v="245"/>
    <n v="33"/>
    <n v="4"/>
    <n v="467"/>
    <n v="35"/>
    <n v="0"/>
    <m/>
    <n v="15"/>
  </r>
  <r>
    <d v="2001-10-08T00:00:00"/>
    <x v="20"/>
    <x v="15"/>
    <n v="2203"/>
    <n v="91"/>
    <n v="0"/>
    <n v="1"/>
    <n v="431"/>
    <n v="34"/>
    <n v="8"/>
    <n v="247"/>
    <n v="21"/>
    <n v="0"/>
    <m/>
    <n v="15"/>
  </r>
  <r>
    <d v="2001-10-09T00:00:00"/>
    <x v="21"/>
    <x v="15"/>
    <n v="2095"/>
    <n v="84"/>
    <n v="0"/>
    <n v="0"/>
    <n v="596"/>
    <n v="45"/>
    <n v="10"/>
    <n v="178"/>
    <n v="10"/>
    <n v="0"/>
    <m/>
    <n v="15"/>
  </r>
  <r>
    <d v="2001-10-10T00:00:00"/>
    <x v="22"/>
    <x v="15"/>
    <n v="1022"/>
    <n v="52"/>
    <n v="0"/>
    <n v="1"/>
    <n v="1126"/>
    <n v="75"/>
    <n v="3"/>
    <n v="341"/>
    <n v="17"/>
    <n v="0"/>
    <m/>
    <n v="14.5"/>
  </r>
  <r>
    <d v="2001-10-11T00:00:00"/>
    <x v="23"/>
    <x v="15"/>
    <n v="1709"/>
    <n v="78"/>
    <n v="0"/>
    <n v="2"/>
    <n v="1041"/>
    <n v="45"/>
    <n v="4"/>
    <n v="129"/>
    <n v="9"/>
    <n v="0"/>
    <m/>
    <n v="14.5"/>
  </r>
  <r>
    <d v="2001-10-12T00:00:00"/>
    <x v="24"/>
    <x v="15"/>
    <n v="1580"/>
    <n v="83"/>
    <n v="0"/>
    <n v="2"/>
    <n v="2729"/>
    <n v="163"/>
    <n v="13"/>
    <n v="277"/>
    <n v="17"/>
    <n v="0"/>
    <m/>
    <n v="14"/>
  </r>
  <r>
    <d v="2001-10-13T00:00:00"/>
    <x v="25"/>
    <x v="15"/>
    <n v="2318"/>
    <n v="75"/>
    <n v="0"/>
    <n v="0"/>
    <n v="1371"/>
    <n v="84"/>
    <n v="10"/>
    <n v="255"/>
    <n v="17"/>
    <n v="0"/>
    <m/>
    <n v="14"/>
  </r>
  <r>
    <d v="2001-10-14T00:00:00"/>
    <x v="26"/>
    <x v="15"/>
    <n v="1536"/>
    <n v="48"/>
    <n v="0"/>
    <n v="4"/>
    <n v="1221"/>
    <n v="73"/>
    <n v="7"/>
    <n v="190"/>
    <n v="8"/>
    <n v="0"/>
    <m/>
    <n v="13.5"/>
  </r>
  <r>
    <d v="2001-10-15T00:00:00"/>
    <x v="27"/>
    <x v="15"/>
    <n v="1954"/>
    <n v="38"/>
    <n v="0"/>
    <n v="2"/>
    <n v="1679"/>
    <n v="119"/>
    <n v="11"/>
    <n v="208"/>
    <n v="25"/>
    <n v="0"/>
    <m/>
    <n v="14"/>
  </r>
  <r>
    <d v="2001-10-16T00:00:00"/>
    <x v="28"/>
    <x v="15"/>
    <n v="887"/>
    <n v="29"/>
    <n v="0"/>
    <n v="2"/>
    <n v="1340"/>
    <n v="65"/>
    <n v="8"/>
    <n v="347"/>
    <n v="43"/>
    <n v="0"/>
    <m/>
    <n v="14"/>
  </r>
  <r>
    <d v="2001-10-17T00:00:00"/>
    <x v="29"/>
    <x v="15"/>
    <n v="1222"/>
    <n v="25"/>
    <n v="0"/>
    <n v="1"/>
    <n v="1031"/>
    <n v="68"/>
    <n v="6"/>
    <n v="189"/>
    <n v="17"/>
    <n v="0"/>
    <m/>
    <n v="14"/>
  </r>
  <r>
    <d v="2001-10-18T00:00:00"/>
    <x v="30"/>
    <x v="15"/>
    <n v="1394"/>
    <n v="29"/>
    <n v="0"/>
    <n v="5"/>
    <n v="977"/>
    <n v="76"/>
    <n v="9"/>
    <n v="189"/>
    <n v="13"/>
    <n v="0"/>
    <m/>
    <n v="14"/>
  </r>
  <r>
    <d v="2001-10-19T00:00:00"/>
    <x v="31"/>
    <x v="15"/>
    <n v="1332"/>
    <n v="25"/>
    <n v="0"/>
    <n v="5"/>
    <n v="824"/>
    <n v="82"/>
    <n v="3"/>
    <n v="197"/>
    <n v="21"/>
    <n v="0"/>
    <m/>
    <n v="13.5"/>
  </r>
  <r>
    <d v="2001-10-20T00:00:00"/>
    <x v="32"/>
    <x v="15"/>
    <n v="1254"/>
    <n v="28"/>
    <n v="0"/>
    <n v="6"/>
    <n v="616"/>
    <n v="41"/>
    <n v="8"/>
    <n v="125"/>
    <n v="1"/>
    <n v="0"/>
    <m/>
    <n v="13"/>
  </r>
  <r>
    <d v="2001-10-21T00:00:00"/>
    <x v="33"/>
    <x v="15"/>
    <n v="559"/>
    <n v="25"/>
    <n v="0"/>
    <n v="2"/>
    <n v="958"/>
    <n v="64"/>
    <n v="6"/>
    <n v="63"/>
    <n v="5"/>
    <n v="0"/>
    <m/>
    <n v="13"/>
  </r>
  <r>
    <d v="2001-10-22T00:00:00"/>
    <x v="34"/>
    <x v="15"/>
    <n v="747"/>
    <n v="20"/>
    <n v="0"/>
    <n v="5"/>
    <n v="1001"/>
    <n v="89"/>
    <n v="6"/>
    <n v="91"/>
    <n v="8"/>
    <n v="0"/>
    <m/>
    <n v="13"/>
  </r>
  <r>
    <d v="2001-10-23T00:00:00"/>
    <x v="35"/>
    <x v="15"/>
    <n v="2046"/>
    <n v="34"/>
    <n v="0"/>
    <n v="15"/>
    <n v="492"/>
    <n v="57"/>
    <n v="9"/>
    <n v="374"/>
    <n v="28"/>
    <n v="0"/>
    <m/>
    <m/>
  </r>
  <r>
    <d v="2001-10-24T00:00:00"/>
    <x v="36"/>
    <x v="15"/>
    <n v="1770"/>
    <n v="21"/>
    <n v="0"/>
    <n v="5"/>
    <n v="251"/>
    <n v="36"/>
    <n v="13"/>
    <n v="562"/>
    <n v="32"/>
    <n v="0"/>
    <m/>
    <n v="12"/>
  </r>
  <r>
    <d v="2001-10-25T00:00:00"/>
    <x v="37"/>
    <x v="15"/>
    <n v="909"/>
    <n v="12"/>
    <n v="0"/>
    <n v="6"/>
    <n v="311"/>
    <n v="40"/>
    <n v="19"/>
    <n v="379"/>
    <n v="22"/>
    <n v="0"/>
    <m/>
    <n v="12"/>
  </r>
  <r>
    <d v="2001-10-26T00:00:00"/>
    <x v="38"/>
    <x v="15"/>
    <n v="247"/>
    <n v="7"/>
    <n v="0"/>
    <n v="0"/>
    <n v="180"/>
    <n v="21"/>
    <n v="0"/>
    <n v="164"/>
    <n v="8"/>
    <n v="0"/>
    <s v="Partial day.  Heavy rain - low visibility.  Closed gate to prevent migration."/>
    <n v="12.5"/>
  </r>
  <r>
    <d v="2001-10-27T00:00:00"/>
    <x v="39"/>
    <x v="15"/>
    <n v="1891"/>
    <n v="27"/>
    <n v="0"/>
    <n v="0"/>
    <n v="137"/>
    <n v="30"/>
    <n v="13"/>
    <n v="1016"/>
    <n v="30"/>
    <n v="0"/>
    <m/>
    <n v="12"/>
  </r>
  <r>
    <d v="2001-10-28T00:00:00"/>
    <x v="40"/>
    <x v="15"/>
    <n v="425"/>
    <n v="14"/>
    <n v="0"/>
    <n v="0"/>
    <n v="80"/>
    <n v="11"/>
    <n v="11"/>
    <n v="384"/>
    <n v="9"/>
    <n v="0"/>
    <m/>
    <n v="12"/>
  </r>
  <r>
    <d v="2001-10-29T00:00:00"/>
    <x v="41"/>
    <x v="15"/>
    <n v="151"/>
    <n v="5"/>
    <n v="0"/>
    <n v="0"/>
    <n v="53"/>
    <n v="7"/>
    <n v="2"/>
    <n v="80"/>
    <n v="0"/>
    <n v="0"/>
    <m/>
    <n v="12"/>
  </r>
  <r>
    <d v="2001-10-30T00:00:00"/>
    <x v="42"/>
    <x v="15"/>
    <n v="173"/>
    <n v="10"/>
    <n v="0"/>
    <n v="0"/>
    <n v="64"/>
    <n v="11"/>
    <n v="19"/>
    <n v="64"/>
    <n v="0"/>
    <n v="0"/>
    <s v="At start of day Tom noticed screen at downstream end of box was not completely down and fish could prob. Escape underneath.  Unsure if been like this sice Shaunee changed screens on Friday midday when visibility very poor - seems unlikely due to the high counts through box on Saturday.  Could have been pushed up by fish since then if a small gap had been left or perhaps space wasn't large enough for many fish to get through.  Seems unlikely that a significant portion of run would have got through."/>
    <n v="12"/>
  </r>
  <r>
    <d v="2001-10-31T00:00:00"/>
    <x v="43"/>
    <x v="15"/>
    <n v="276"/>
    <n v="11"/>
    <n v="0"/>
    <n v="3"/>
    <n v="63"/>
    <n v="16"/>
    <n v="12"/>
    <n v="207"/>
    <n v="21"/>
    <n v="0"/>
    <m/>
    <n v="11"/>
  </r>
  <r>
    <d v="2001-11-01T00:00:00"/>
    <x v="44"/>
    <x v="15"/>
    <n v="340"/>
    <n v="9"/>
    <n v="0"/>
    <n v="1"/>
    <n v="50"/>
    <n v="3"/>
    <n v="11"/>
    <n v="135"/>
    <n v="12"/>
    <n v="0"/>
    <m/>
    <n v="11"/>
  </r>
  <r>
    <d v="2001-11-02T00:00:00"/>
    <x v="45"/>
    <x v="15"/>
    <n v="261"/>
    <n v="15"/>
    <n v="0"/>
    <n v="0"/>
    <n v="41"/>
    <n v="4"/>
    <n v="13"/>
    <n v="90"/>
    <n v="3"/>
    <n v="0"/>
    <s v="NB.  F&amp;W apparently took 550 steelhead and released them back into the lower river today.  100 of them were spag. tagged with white tags on Left Hand Side."/>
    <n v="11"/>
  </r>
  <r>
    <d v="2001-11-03T00:00:00"/>
    <x v="46"/>
    <x v="15"/>
    <n v="81"/>
    <n v="7"/>
    <n v="0"/>
    <n v="1"/>
    <n v="14"/>
    <n v="5"/>
    <n v="14"/>
    <n v="47"/>
    <n v="1"/>
    <n v="0"/>
    <m/>
    <n v="11.5"/>
  </r>
  <r>
    <d v="2001-11-04T00:00:00"/>
    <x v="47"/>
    <x v="15"/>
    <n v="86"/>
    <n v="4"/>
    <n v="0"/>
    <n v="0"/>
    <n v="21"/>
    <n v="4"/>
    <n v="8"/>
    <n v="87"/>
    <n v="5"/>
    <n v="0"/>
    <m/>
    <n v="11"/>
  </r>
  <r>
    <d v="2001-11-05T00:00:00"/>
    <x v="48"/>
    <x v="15"/>
    <n v="106"/>
    <n v="3"/>
    <n v="0"/>
    <n v="1"/>
    <n v="15"/>
    <n v="4"/>
    <n v="22"/>
    <n v="30"/>
    <n v="2"/>
    <n v="0"/>
    <m/>
    <n v="11"/>
  </r>
  <r>
    <d v="2001-11-06T00:00:00"/>
    <x v="49"/>
    <x v="15"/>
    <n v="74"/>
    <n v="3"/>
    <n v="0"/>
    <n v="0"/>
    <n v="12"/>
    <n v="3"/>
    <n v="42"/>
    <n v="26"/>
    <n v="2"/>
    <n v="0"/>
    <m/>
    <n v="10"/>
  </r>
  <r>
    <d v="2001-11-07T00:00:00"/>
    <x v="50"/>
    <x v="15"/>
    <n v="85"/>
    <n v="9"/>
    <n v="0"/>
    <n v="0"/>
    <n v="16"/>
    <n v="1"/>
    <n v="13"/>
    <n v="20"/>
    <n v="2"/>
    <n v="0"/>
    <m/>
    <m/>
  </r>
  <r>
    <d v="2001-11-08T00:00:00"/>
    <x v="51"/>
    <x v="15"/>
    <n v="90"/>
    <n v="4"/>
    <n v="0"/>
    <n v="0"/>
    <n v="16"/>
    <n v="0"/>
    <n v="8"/>
    <n v="22"/>
    <n v="1"/>
    <n v="0"/>
    <m/>
    <n v="11"/>
  </r>
  <r>
    <d v="2001-11-09T00:00:00"/>
    <x v="52"/>
    <x v="15"/>
    <n v="43"/>
    <n v="2"/>
    <n v="0"/>
    <n v="0"/>
    <n v="7"/>
    <n v="2"/>
    <n v="5"/>
    <n v="14"/>
    <n v="1"/>
    <n v="0"/>
    <s v="Stopped counting for season at 13:00"/>
    <n v="11"/>
  </r>
  <r>
    <d v="2002-09-01T00:00:00"/>
    <x v="80"/>
    <x v="16"/>
    <m/>
    <m/>
    <m/>
    <m/>
    <m/>
    <m/>
    <m/>
    <m/>
    <m/>
    <m/>
    <m/>
    <m/>
  </r>
  <r>
    <d v="2002-09-02T00:00:00"/>
    <x v="75"/>
    <x v="16"/>
    <m/>
    <m/>
    <m/>
    <m/>
    <m/>
    <m/>
    <m/>
    <m/>
    <m/>
    <m/>
    <m/>
    <m/>
  </r>
  <r>
    <d v="2002-09-03T00:00:00"/>
    <x v="76"/>
    <x v="16"/>
    <m/>
    <m/>
    <m/>
    <m/>
    <m/>
    <m/>
    <m/>
    <m/>
    <m/>
    <m/>
    <m/>
    <m/>
  </r>
  <r>
    <d v="2002-09-04T00:00:00"/>
    <x v="77"/>
    <x v="16"/>
    <m/>
    <m/>
    <m/>
    <m/>
    <m/>
    <m/>
    <m/>
    <m/>
    <m/>
    <m/>
    <s v="Test set-up day. See Comment"/>
    <n v="18"/>
  </r>
  <r>
    <d v="2002-09-05T00:00:00"/>
    <x v="78"/>
    <x v="16"/>
    <n v="1500"/>
    <n v="0"/>
    <n v="0"/>
    <n v="0"/>
    <n v="100"/>
    <n v="0"/>
    <n v="100"/>
    <n v="100"/>
    <n v="0"/>
    <n v="0"/>
    <s v="Adjustment for Observer Efficiency in swim survey. "/>
    <n v="17"/>
  </r>
  <r>
    <d v="2002-09-05T00:00:00"/>
    <x v="78"/>
    <x v="16"/>
    <n v="1082"/>
    <n v="21"/>
    <n v="0"/>
    <n v="0"/>
    <n v="403"/>
    <n v="13"/>
    <n v="766"/>
    <n v="3703"/>
    <n v="12"/>
    <n v="0"/>
    <s v="Unexpanded Swim Survey (incl hatchery swim-ins)"/>
    <n v="17"/>
  </r>
  <r>
    <d v="2002-09-05T00:00:00"/>
    <x v="78"/>
    <x v="16"/>
    <n v="765"/>
    <n v="48"/>
    <n v="0"/>
    <n v="0"/>
    <n v="112"/>
    <n v="12"/>
    <n v="5"/>
    <n v="165"/>
    <n v="6"/>
    <n v="0"/>
    <s v="Stamp Falls daily totals minus what was counted prior to 14:00 (end of swim survey)"/>
    <m/>
  </r>
  <r>
    <d v="2002-09-06T00:00:00"/>
    <x v="79"/>
    <x v="16"/>
    <n v="1917"/>
    <n v="167"/>
    <n v="0"/>
    <n v="0"/>
    <n v="377"/>
    <n v="34"/>
    <n v="22"/>
    <n v="572"/>
    <n v="44"/>
    <n v="0"/>
    <m/>
    <n v="18"/>
  </r>
  <r>
    <d v="2002-09-07T00:00:00"/>
    <x v="71"/>
    <x v="16"/>
    <n v="1910"/>
    <n v="262"/>
    <n v="0"/>
    <n v="0"/>
    <n v="451"/>
    <n v="73"/>
    <n v="49"/>
    <n v="433"/>
    <n v="28"/>
    <n v="0"/>
    <m/>
    <n v="18"/>
  </r>
  <r>
    <d v="2002-09-08T00:00:00"/>
    <x v="72"/>
    <x v="16"/>
    <n v="1193"/>
    <n v="131"/>
    <n v="0"/>
    <n v="0"/>
    <n v="235"/>
    <n v="34"/>
    <n v="52"/>
    <n v="522"/>
    <n v="49"/>
    <n v="0"/>
    <m/>
    <n v="17.5"/>
  </r>
  <r>
    <d v="2002-09-09T00:00:00"/>
    <x v="73"/>
    <x v="16"/>
    <n v="2394"/>
    <n v="173"/>
    <n v="0"/>
    <n v="3"/>
    <n v="219"/>
    <n v="61"/>
    <n v="14"/>
    <n v="766"/>
    <n v="12"/>
    <n v="0"/>
    <m/>
    <n v="17"/>
  </r>
  <r>
    <d v="2002-09-10T00:00:00"/>
    <x v="74"/>
    <x v="16"/>
    <n v="2735"/>
    <n v="154"/>
    <n v="0"/>
    <n v="0"/>
    <n v="259"/>
    <n v="51"/>
    <n v="21"/>
    <n v="891"/>
    <n v="15"/>
    <n v="0"/>
    <m/>
    <n v="18"/>
  </r>
  <r>
    <d v="2002-09-11T00:00:00"/>
    <x v="68"/>
    <x v="16"/>
    <n v="2354"/>
    <n v="218"/>
    <n v="0"/>
    <n v="0"/>
    <n v="341"/>
    <n v="79"/>
    <n v="11"/>
    <n v="1320"/>
    <n v="20"/>
    <n v="0"/>
    <m/>
    <n v="18"/>
  </r>
  <r>
    <d v="2002-09-12T00:00:00"/>
    <x v="69"/>
    <x v="16"/>
    <n v="1754"/>
    <n v="179"/>
    <n v="0"/>
    <n v="0"/>
    <n v="359"/>
    <n v="66"/>
    <n v="5"/>
    <n v="1427"/>
    <n v="15"/>
    <n v="0"/>
    <m/>
    <n v="18"/>
  </r>
  <r>
    <d v="2002-09-13T00:00:00"/>
    <x v="70"/>
    <x v="16"/>
    <n v="1259"/>
    <n v="259"/>
    <n v="0"/>
    <n v="0"/>
    <n v="444"/>
    <n v="56"/>
    <n v="6"/>
    <n v="2011"/>
    <n v="32"/>
    <n v="0"/>
    <m/>
    <n v="18"/>
  </r>
  <r>
    <d v="2002-09-14T00:00:00"/>
    <x v="67"/>
    <x v="16"/>
    <n v="655"/>
    <n v="274"/>
    <n v="0"/>
    <n v="0"/>
    <n v="855"/>
    <n v="56"/>
    <n v="6"/>
    <n v="1607"/>
    <n v="40"/>
    <n v="0"/>
    <m/>
    <n v="18"/>
  </r>
  <r>
    <d v="2002-09-15T00:00:00"/>
    <x v="63"/>
    <x v="16"/>
    <n v="1131"/>
    <n v="489"/>
    <n v="0"/>
    <n v="0"/>
    <n v="841"/>
    <n v="143"/>
    <n v="11"/>
    <n v="1277"/>
    <n v="105"/>
    <n v="0"/>
    <m/>
    <n v="18"/>
  </r>
  <r>
    <d v="2002-09-16T00:00:00"/>
    <x v="64"/>
    <x v="16"/>
    <n v="1604"/>
    <n v="520"/>
    <n v="0"/>
    <n v="0"/>
    <n v="464"/>
    <n v="101"/>
    <n v="16"/>
    <n v="735"/>
    <n v="58"/>
    <n v="0"/>
    <m/>
    <n v="18.5"/>
  </r>
  <r>
    <d v="2002-09-17T00:00:00"/>
    <x v="65"/>
    <x v="16"/>
    <n v="2206"/>
    <n v="288"/>
    <n v="0"/>
    <n v="0"/>
    <n v="525"/>
    <n v="105"/>
    <n v="9"/>
    <n v="541"/>
    <n v="80"/>
    <n v="0"/>
    <m/>
    <n v="17"/>
  </r>
  <r>
    <d v="2002-09-18T00:00:00"/>
    <x v="0"/>
    <x v="16"/>
    <n v="2752"/>
    <n v="425"/>
    <n v="0"/>
    <n v="0"/>
    <n v="281"/>
    <n v="70"/>
    <n v="16"/>
    <n v="482"/>
    <n v="62"/>
    <n v="0"/>
    <m/>
    <n v="18"/>
  </r>
  <r>
    <d v="2002-09-19T00:00:00"/>
    <x v="1"/>
    <x v="16"/>
    <n v="3128"/>
    <n v="348"/>
    <n v="0"/>
    <n v="0"/>
    <n v="722"/>
    <n v="30"/>
    <n v="13"/>
    <n v="531"/>
    <n v="9"/>
    <n v="0"/>
    <m/>
    <n v="18"/>
  </r>
  <r>
    <d v="2002-09-20T00:00:00"/>
    <x v="2"/>
    <x v="16"/>
    <n v="3709"/>
    <n v="328"/>
    <n v="0"/>
    <n v="0"/>
    <n v="1043"/>
    <n v="55"/>
    <n v="13"/>
    <n v="388"/>
    <n v="15"/>
    <n v="0"/>
    <m/>
    <n v="17"/>
  </r>
  <r>
    <d v="2002-09-21T00:00:00"/>
    <x v="3"/>
    <x v="16"/>
    <n v="3291"/>
    <n v="314"/>
    <n v="0"/>
    <n v="0"/>
    <n v="637"/>
    <n v="33"/>
    <n v="2"/>
    <n v="396"/>
    <n v="25"/>
    <n v="0"/>
    <m/>
    <n v="16"/>
  </r>
  <r>
    <d v="2002-09-22T00:00:00"/>
    <x v="4"/>
    <x v="16"/>
    <n v="2611"/>
    <n v="310"/>
    <n v="0"/>
    <n v="0"/>
    <n v="392"/>
    <n v="33"/>
    <n v="10"/>
    <n v="406"/>
    <n v="19"/>
    <n v="0"/>
    <m/>
    <n v="16"/>
  </r>
  <r>
    <d v="2002-09-23T00:00:00"/>
    <x v="5"/>
    <x v="16"/>
    <n v="2912"/>
    <n v="421"/>
    <n v="0"/>
    <n v="1"/>
    <n v="411"/>
    <n v="62"/>
    <n v="23"/>
    <n v="356"/>
    <n v="20"/>
    <n v="0"/>
    <m/>
    <n v="17"/>
  </r>
  <r>
    <d v="2002-09-24T00:00:00"/>
    <x v="6"/>
    <x v="16"/>
    <n v="2789"/>
    <n v="401"/>
    <n v="0"/>
    <n v="0"/>
    <n v="405"/>
    <n v="48"/>
    <n v="24"/>
    <n v="340"/>
    <n v="29"/>
    <n v="0"/>
    <m/>
    <n v="17"/>
  </r>
  <r>
    <d v="2002-09-25T00:00:00"/>
    <x v="7"/>
    <x v="16"/>
    <n v="2207"/>
    <n v="419"/>
    <n v="3"/>
    <n v="0"/>
    <n v="423"/>
    <n v="72"/>
    <n v="18"/>
    <n v="234"/>
    <n v="35"/>
    <n v="0"/>
    <s v="3 pink.  Sam says questionnable."/>
    <n v="17"/>
  </r>
  <r>
    <d v="2002-09-26T00:00:00"/>
    <x v="8"/>
    <x v="16"/>
    <n v="888"/>
    <n v="302"/>
    <n v="0"/>
    <n v="1"/>
    <n v="1138"/>
    <n v="80"/>
    <n v="18"/>
    <n v="304"/>
    <n v="50"/>
    <n v="0"/>
    <m/>
    <n v="17.5"/>
  </r>
  <r>
    <d v="2002-09-27T00:00:00"/>
    <x v="9"/>
    <x v="16"/>
    <n v="947"/>
    <n v="281"/>
    <n v="0"/>
    <n v="0"/>
    <n v="620"/>
    <n v="31"/>
    <n v="5"/>
    <n v="282"/>
    <n v="12"/>
    <n v="0"/>
    <s v="The 'added' count are fish that bypassed the grates and had to be counted over the screens and are therefore not included in the database. Ie 52CN, 1CNJ, 11CO, 4SK"/>
    <n v="16"/>
  </r>
  <r>
    <d v="2002-09-28T00:00:00"/>
    <x v="10"/>
    <x v="16"/>
    <n v="888"/>
    <n v="306"/>
    <n v="0"/>
    <n v="0"/>
    <n v="608"/>
    <n v="34"/>
    <n v="15"/>
    <n v="432"/>
    <n v="12"/>
    <n v="0"/>
    <m/>
    <n v="17"/>
  </r>
  <r>
    <d v="2002-09-29T00:00:00"/>
    <x v="11"/>
    <x v="16"/>
    <n v="1142"/>
    <n v="300"/>
    <n v="0"/>
    <n v="2"/>
    <n v="745"/>
    <n v="31"/>
    <n v="7"/>
    <n v="341"/>
    <n v="6"/>
    <n v="0"/>
    <m/>
    <n v="17"/>
  </r>
  <r>
    <d v="2002-09-30T00:00:00"/>
    <x v="12"/>
    <x v="16"/>
    <n v="676"/>
    <n v="163"/>
    <n v="0"/>
    <n v="0"/>
    <n v="561"/>
    <n v="18"/>
    <n v="7"/>
    <n v="388"/>
    <n v="8"/>
    <n v="0"/>
    <m/>
    <n v="16"/>
  </r>
  <r>
    <d v="2002-10-01T00:00:00"/>
    <x v="13"/>
    <x v="16"/>
    <n v="484"/>
    <n v="151"/>
    <n v="0"/>
    <n v="0"/>
    <n v="468"/>
    <n v="41"/>
    <n v="11"/>
    <n v="682"/>
    <n v="63"/>
    <n v="0"/>
    <m/>
    <n v="15"/>
  </r>
  <r>
    <d v="2002-10-02T00:00:00"/>
    <x v="14"/>
    <x v="16"/>
    <n v="806"/>
    <n v="203"/>
    <n v="0"/>
    <n v="0"/>
    <n v="763"/>
    <n v="56"/>
    <n v="16"/>
    <n v="706"/>
    <n v="63"/>
    <n v="0"/>
    <m/>
    <n v="16"/>
  </r>
  <r>
    <d v="2002-10-03T00:00:00"/>
    <x v="15"/>
    <x v="16"/>
    <n v="1194"/>
    <n v="199"/>
    <n v="0"/>
    <n v="0"/>
    <n v="538"/>
    <n v="38"/>
    <n v="9"/>
    <n v="669"/>
    <n v="33"/>
    <n v="0"/>
    <m/>
    <n v="16"/>
  </r>
  <r>
    <d v="2002-10-04T00:00:00"/>
    <x v="16"/>
    <x v="16"/>
    <n v="629"/>
    <n v="103"/>
    <n v="0"/>
    <n v="0"/>
    <n v="584"/>
    <n v="29"/>
    <n v="2"/>
    <n v="524"/>
    <n v="40"/>
    <n v="0"/>
    <m/>
    <n v="16"/>
  </r>
  <r>
    <d v="2002-10-05T00:00:00"/>
    <x v="17"/>
    <x v="16"/>
    <n v="628"/>
    <n v="95"/>
    <n v="0"/>
    <n v="0"/>
    <n v="891"/>
    <n v="12"/>
    <n v="2"/>
    <n v="543"/>
    <n v="8"/>
    <n v="0"/>
    <m/>
    <n v="16"/>
  </r>
  <r>
    <d v="2002-10-06T00:00:00"/>
    <x v="18"/>
    <x v="16"/>
    <n v="914"/>
    <n v="101"/>
    <n v="0"/>
    <n v="0"/>
    <n v="873"/>
    <n v="12"/>
    <n v="2"/>
    <n v="622"/>
    <n v="13"/>
    <n v="0"/>
    <m/>
    <n v="16"/>
  </r>
  <r>
    <d v="2002-10-07T00:00:00"/>
    <x v="19"/>
    <x v="16"/>
    <n v="633"/>
    <n v="83"/>
    <n v="0"/>
    <n v="0"/>
    <n v="791"/>
    <n v="21"/>
    <n v="0"/>
    <n v="580"/>
    <n v="23"/>
    <n v="0"/>
    <m/>
    <n v="16"/>
  </r>
  <r>
    <d v="2002-10-08T00:00:00"/>
    <x v="20"/>
    <x v="16"/>
    <n v="418"/>
    <n v="70"/>
    <n v="0"/>
    <n v="0"/>
    <n v="453"/>
    <n v="14"/>
    <n v="2"/>
    <n v="869"/>
    <n v="32"/>
    <n v="0"/>
    <m/>
    <n v="16"/>
  </r>
  <r>
    <d v="2002-10-09T00:00:00"/>
    <x v="21"/>
    <x v="16"/>
    <n v="512"/>
    <n v="57"/>
    <n v="0"/>
    <n v="0"/>
    <n v="737"/>
    <n v="39"/>
    <n v="0"/>
    <n v="953"/>
    <n v="67"/>
    <n v="0"/>
    <m/>
    <n v="16"/>
  </r>
  <r>
    <d v="2002-10-10T00:00:00"/>
    <x v="22"/>
    <x v="16"/>
    <n v="746"/>
    <n v="30"/>
    <n v="0"/>
    <n v="0"/>
    <n v="937"/>
    <n v="55"/>
    <n v="1"/>
    <n v="726"/>
    <n v="68"/>
    <n v="0"/>
    <m/>
    <n v="15"/>
  </r>
  <r>
    <d v="2002-10-11T00:00:00"/>
    <x v="23"/>
    <x v="16"/>
    <n v="815"/>
    <n v="20"/>
    <n v="0"/>
    <n v="0"/>
    <n v="755"/>
    <n v="47"/>
    <n v="4"/>
    <n v="454"/>
    <n v="33"/>
    <n v="0"/>
    <m/>
    <n v="13.5"/>
  </r>
  <r>
    <d v="2002-10-12T00:00:00"/>
    <x v="24"/>
    <x v="16"/>
    <n v="540"/>
    <n v="13"/>
    <n v="0"/>
    <n v="0"/>
    <n v="839"/>
    <n v="65"/>
    <n v="3"/>
    <n v="469"/>
    <n v="38"/>
    <n v="0"/>
    <m/>
    <n v="13"/>
  </r>
  <r>
    <d v="2002-10-13T00:00:00"/>
    <x v="25"/>
    <x v="16"/>
    <n v="512"/>
    <n v="11"/>
    <n v="0"/>
    <n v="0"/>
    <n v="1069"/>
    <n v="9"/>
    <n v="2"/>
    <n v="551"/>
    <n v="3"/>
    <n v="0"/>
    <m/>
    <n v="13"/>
  </r>
  <r>
    <d v="2002-10-14T00:00:00"/>
    <x v="26"/>
    <x v="16"/>
    <n v="439"/>
    <n v="11"/>
    <n v="0"/>
    <n v="0"/>
    <n v="979"/>
    <n v="28"/>
    <n v="2"/>
    <n v="457"/>
    <n v="7"/>
    <n v="0"/>
    <m/>
    <n v="13"/>
  </r>
  <r>
    <d v="2002-10-15T00:00:00"/>
    <x v="27"/>
    <x v="16"/>
    <n v="331"/>
    <n v="14"/>
    <n v="0"/>
    <n v="0"/>
    <n v="804"/>
    <n v="32"/>
    <n v="0"/>
    <n v="377"/>
    <n v="11"/>
    <n v="0"/>
    <m/>
    <n v="15"/>
  </r>
  <r>
    <d v="2002-10-16T00:00:00"/>
    <x v="28"/>
    <x v="16"/>
    <n v="421"/>
    <n v="13"/>
    <n v="0"/>
    <n v="0"/>
    <n v="627"/>
    <n v="18"/>
    <n v="2"/>
    <n v="312"/>
    <n v="7"/>
    <n v="0"/>
    <m/>
    <n v="13"/>
  </r>
  <r>
    <d v="2002-10-17T00:00:00"/>
    <x v="29"/>
    <x v="16"/>
    <n v="452"/>
    <n v="35"/>
    <n v="0"/>
    <n v="0"/>
    <n v="691"/>
    <n v="52"/>
    <n v="2"/>
    <n v="166"/>
    <n v="33"/>
    <n v="0"/>
    <m/>
    <n v="13.5"/>
  </r>
  <r>
    <d v="2002-10-18T00:00:00"/>
    <x v="30"/>
    <x v="16"/>
    <n v="653"/>
    <n v="28"/>
    <n v="0"/>
    <n v="0"/>
    <n v="863"/>
    <n v="52"/>
    <n v="0"/>
    <n v="95"/>
    <n v="0"/>
    <n v="0"/>
    <m/>
    <n v="14"/>
  </r>
  <r>
    <d v="2002-10-19T00:00:00"/>
    <x v="31"/>
    <x v="16"/>
    <n v="551"/>
    <n v="24"/>
    <n v="0"/>
    <n v="0"/>
    <n v="660"/>
    <n v="62"/>
    <n v="4"/>
    <n v="86"/>
    <n v="9"/>
    <n v="0"/>
    <m/>
    <n v="15"/>
  </r>
  <r>
    <d v="2002-10-20T00:00:00"/>
    <x v="32"/>
    <x v="16"/>
    <n v="579"/>
    <n v="44"/>
    <n v="0"/>
    <n v="0"/>
    <n v="893"/>
    <n v="75"/>
    <n v="2"/>
    <n v="82"/>
    <n v="12"/>
    <n v="0"/>
    <m/>
    <n v="14.5"/>
  </r>
  <r>
    <d v="2002-10-21T00:00:00"/>
    <x v="33"/>
    <x v="16"/>
    <n v="453"/>
    <n v="51"/>
    <n v="0"/>
    <n v="0"/>
    <n v="653"/>
    <n v="41"/>
    <n v="4"/>
    <n v="78"/>
    <n v="1"/>
    <n v="0"/>
    <m/>
    <n v="15"/>
  </r>
  <r>
    <d v="2002-10-22T00:00:00"/>
    <x v="34"/>
    <x v="16"/>
    <n v="213"/>
    <n v="33"/>
    <n v="0"/>
    <n v="0"/>
    <n v="438"/>
    <n v="30"/>
    <n v="4"/>
    <n v="35"/>
    <n v="0"/>
    <n v="0"/>
    <m/>
    <n v="15"/>
  </r>
  <r>
    <d v="2002-10-23T00:00:00"/>
    <x v="35"/>
    <x v="16"/>
    <n v="161"/>
    <n v="19"/>
    <n v="0"/>
    <n v="0"/>
    <n v="347"/>
    <n v="19"/>
    <n v="2"/>
    <n v="26"/>
    <n v="0"/>
    <n v="0"/>
    <m/>
    <n v="14"/>
  </r>
  <r>
    <d v="2002-10-24T00:00:00"/>
    <x v="36"/>
    <x v="16"/>
    <n v="74"/>
    <n v="13"/>
    <n v="0"/>
    <n v="0"/>
    <n v="224"/>
    <n v="11"/>
    <n v="2"/>
    <n v="6"/>
    <n v="1"/>
    <n v="0"/>
    <m/>
    <n v="13"/>
  </r>
  <r>
    <d v="2002-10-25T00:00:00"/>
    <x v="37"/>
    <x v="16"/>
    <n v="85"/>
    <n v="16"/>
    <n v="0"/>
    <n v="0"/>
    <n v="258"/>
    <n v="15"/>
    <n v="1"/>
    <n v="10"/>
    <n v="2"/>
    <n v="0"/>
    <m/>
    <n v="13"/>
  </r>
  <r>
    <d v="2002-10-26T00:00:00"/>
    <x v="38"/>
    <x v="16"/>
    <n v="62"/>
    <n v="31"/>
    <n v="0"/>
    <n v="0"/>
    <n v="222"/>
    <n v="14"/>
    <n v="7"/>
    <n v="7"/>
    <n v="0"/>
    <n v="0"/>
    <m/>
    <n v="13"/>
  </r>
  <r>
    <d v="2002-10-27T00:00:00"/>
    <x v="39"/>
    <x v="16"/>
    <n v="54"/>
    <n v="21"/>
    <n v="0"/>
    <n v="0"/>
    <n v="179"/>
    <n v="12"/>
    <n v="5"/>
    <n v="7"/>
    <n v="3"/>
    <n v="0"/>
    <m/>
    <n v="13"/>
  </r>
  <r>
    <d v="2002-10-28T00:00:00"/>
    <x v="40"/>
    <x v="16"/>
    <n v="111"/>
    <n v="37"/>
    <n v="0"/>
    <n v="1"/>
    <n v="285"/>
    <n v="11"/>
    <n v="1"/>
    <n v="7"/>
    <n v="1"/>
    <n v="0"/>
    <m/>
    <n v="13"/>
  </r>
  <r>
    <d v="2002-10-29T00:00:00"/>
    <x v="41"/>
    <x v="16"/>
    <n v="65"/>
    <n v="9"/>
    <n v="0"/>
    <n v="0"/>
    <n v="160"/>
    <n v="6"/>
    <n v="0"/>
    <n v="3"/>
    <n v="0"/>
    <n v="0"/>
    <m/>
    <n v="11"/>
  </r>
  <r>
    <d v="2002-10-30T00:00:00"/>
    <x v="42"/>
    <x v="16"/>
    <n v="40"/>
    <n v="3"/>
    <n v="0"/>
    <n v="0"/>
    <n v="103"/>
    <n v="2"/>
    <n v="0"/>
    <n v="0"/>
    <n v="0"/>
    <n v="0"/>
    <m/>
    <n v="10"/>
  </r>
  <r>
    <d v="2002-10-31T00:00:00"/>
    <x v="43"/>
    <x v="16"/>
    <n v="10"/>
    <n v="2"/>
    <n v="0"/>
    <n v="0"/>
    <n v="63"/>
    <n v="0"/>
    <n v="0"/>
    <n v="1"/>
    <n v="0"/>
    <n v="0"/>
    <m/>
    <n v="10"/>
  </r>
  <r>
    <d v="2002-11-01T00:00:00"/>
    <x v="44"/>
    <x v="16"/>
    <n v="11"/>
    <n v="1"/>
    <n v="0"/>
    <n v="0"/>
    <n v="52"/>
    <n v="1"/>
    <n v="0"/>
    <n v="0"/>
    <n v="0"/>
    <n v="0"/>
    <m/>
    <n v="10"/>
  </r>
  <r>
    <d v="2002-11-02T00:00:00"/>
    <x v="45"/>
    <x v="16"/>
    <n v="5"/>
    <n v="3"/>
    <n v="0"/>
    <n v="0"/>
    <n v="26"/>
    <n v="1"/>
    <n v="1"/>
    <n v="0"/>
    <n v="0"/>
    <n v="0"/>
    <m/>
    <n v="9"/>
  </r>
  <r>
    <d v="2002-11-03T00:00:00"/>
    <x v="46"/>
    <x v="16"/>
    <n v="24"/>
    <n v="3"/>
    <n v="0"/>
    <n v="0"/>
    <n v="16"/>
    <n v="0"/>
    <n v="0"/>
    <n v="1"/>
    <n v="0"/>
    <n v="0"/>
    <m/>
    <n v="9"/>
  </r>
  <r>
    <d v="2002-11-04T00:00:00"/>
    <x v="47"/>
    <x v="16"/>
    <n v="30"/>
    <n v="0"/>
    <n v="0"/>
    <n v="0"/>
    <n v="15"/>
    <n v="1"/>
    <n v="1"/>
    <n v="1"/>
    <n v="0"/>
    <n v="0"/>
    <m/>
    <n v="8.6999999999999993"/>
  </r>
  <r>
    <d v="2002-11-05T00:00:00"/>
    <x v="48"/>
    <x v="16"/>
    <n v="59"/>
    <n v="5"/>
    <n v="0"/>
    <n v="0"/>
    <n v="26"/>
    <n v="0"/>
    <n v="0"/>
    <n v="3"/>
    <n v="0"/>
    <n v="0"/>
    <m/>
    <n v="10"/>
  </r>
  <r>
    <d v="2002-11-06T00:00:00"/>
    <x v="49"/>
    <x v="16"/>
    <n v="362"/>
    <n v="4"/>
    <n v="0"/>
    <n v="3"/>
    <n v="79"/>
    <n v="1"/>
    <n v="0"/>
    <n v="11"/>
    <n v="5"/>
    <n v="0"/>
    <m/>
    <n v="10"/>
  </r>
  <r>
    <d v="2002-11-07T00:00:00"/>
    <x v="50"/>
    <x v="16"/>
    <n v="1177"/>
    <n v="21"/>
    <n v="0"/>
    <n v="4"/>
    <n v="88"/>
    <n v="9"/>
    <n v="0"/>
    <n v="37"/>
    <n v="0"/>
    <n v="0"/>
    <m/>
    <n v="10"/>
  </r>
  <r>
    <d v="2002-11-08T00:00:00"/>
    <x v="51"/>
    <x v="16"/>
    <n v="554"/>
    <n v="50"/>
    <n v="0"/>
    <n v="18"/>
    <n v="85"/>
    <n v="8"/>
    <n v="1"/>
    <n v="162"/>
    <n v="6"/>
    <n v="0"/>
    <m/>
    <n v="11"/>
  </r>
  <r>
    <d v="2002-11-09T00:00:00"/>
    <x v="52"/>
    <x v="16"/>
    <n v="601"/>
    <n v="105"/>
    <n v="0"/>
    <n v="32"/>
    <n v="155"/>
    <n v="9"/>
    <n v="6"/>
    <n v="456"/>
    <n v="26"/>
    <n v="0"/>
    <m/>
    <n v="11"/>
  </r>
  <r>
    <d v="2002-11-10T00:00:00"/>
    <x v="53"/>
    <x v="16"/>
    <n v="231"/>
    <n v="43"/>
    <n v="0"/>
    <n v="7"/>
    <n v="15"/>
    <n v="5"/>
    <n v="26"/>
    <n v="130"/>
    <n v="35"/>
    <n v="0"/>
    <m/>
    <n v="11"/>
  </r>
  <r>
    <d v="2002-11-11T00:00:00"/>
    <x v="54"/>
    <x v="16"/>
    <n v="73"/>
    <n v="24"/>
    <n v="0"/>
    <n v="19"/>
    <n v="15"/>
    <n v="4"/>
    <n v="10"/>
    <n v="30"/>
    <n v="7"/>
    <n v="0"/>
    <m/>
    <n v="11"/>
  </r>
  <r>
    <d v="2003-09-01T00:00:00"/>
    <x v="80"/>
    <x v="17"/>
    <m/>
    <m/>
    <m/>
    <m/>
    <m/>
    <m/>
    <m/>
    <m/>
    <m/>
    <m/>
    <m/>
    <m/>
  </r>
  <r>
    <d v="2003-09-02T00:00:00"/>
    <x v="75"/>
    <x v="17"/>
    <m/>
    <m/>
    <m/>
    <m/>
    <m/>
    <m/>
    <m/>
    <m/>
    <m/>
    <m/>
    <m/>
    <m/>
  </r>
  <r>
    <d v="2003-09-03T00:00:00"/>
    <x v="76"/>
    <x v="17"/>
    <m/>
    <m/>
    <m/>
    <m/>
    <m/>
    <m/>
    <m/>
    <m/>
    <m/>
    <m/>
    <s v="Test set-up day. See Comment"/>
    <n v="18"/>
  </r>
  <r>
    <d v="2003-09-04T00:00:00"/>
    <x v="77"/>
    <x v="17"/>
    <n v="0"/>
    <n v="0"/>
    <n v="0"/>
    <n v="0"/>
    <n v="9"/>
    <n v="2"/>
    <n v="0"/>
    <n v="0"/>
    <n v="0"/>
    <n v="0"/>
    <s v="Adjustment for Observer Efficiency in swim survey. "/>
    <n v="18"/>
  </r>
  <r>
    <d v="2003-09-04T00:00:00"/>
    <x v="77"/>
    <x v="17"/>
    <n v="473"/>
    <n v="1"/>
    <n v="2"/>
    <n v="0"/>
    <n v="46"/>
    <n v="12"/>
    <n v="367"/>
    <n v="10642"/>
    <n v="2"/>
    <n v="0"/>
    <s v="Unexpanded Swim Survey (incl hatchery swim-ins)"/>
    <n v="18"/>
  </r>
  <r>
    <d v="2003-09-04T00:00:00"/>
    <x v="77"/>
    <x v="17"/>
    <n v="30"/>
    <n v="12"/>
    <n v="0"/>
    <n v="1"/>
    <n v="12"/>
    <n v="21"/>
    <n v="3"/>
    <n v="485"/>
    <n v="51"/>
    <n v="0"/>
    <s v="Stamp Falls daily totals minus what was counted prior to 14:00 (end of swim survey)"/>
    <m/>
  </r>
  <r>
    <d v="2003-09-05T00:00:00"/>
    <x v="78"/>
    <x v="17"/>
    <n v="110"/>
    <n v="45"/>
    <n v="0"/>
    <n v="0"/>
    <n v="40"/>
    <n v="85"/>
    <n v="11"/>
    <n v="2050"/>
    <n v="123"/>
    <n v="0"/>
    <m/>
    <m/>
  </r>
  <r>
    <d v="2003-09-06T00:00:00"/>
    <x v="79"/>
    <x v="17"/>
    <n v="106"/>
    <n v="50"/>
    <n v="0"/>
    <n v="0"/>
    <n v="14"/>
    <n v="42"/>
    <n v="6"/>
    <n v="873"/>
    <n v="54"/>
    <n v="0"/>
    <m/>
    <n v="19"/>
  </r>
  <r>
    <d v="2003-09-07T00:00:00"/>
    <x v="71"/>
    <x v="17"/>
    <n v="1299"/>
    <n v="81"/>
    <n v="0"/>
    <n v="1"/>
    <n v="76"/>
    <n v="89"/>
    <n v="6"/>
    <n v="1697"/>
    <n v="80"/>
    <n v="0"/>
    <m/>
    <n v="19"/>
  </r>
  <r>
    <d v="2003-09-08T00:00:00"/>
    <x v="72"/>
    <x v="17"/>
    <n v="1578"/>
    <n v="82"/>
    <n v="0"/>
    <n v="0"/>
    <n v="115"/>
    <n v="99"/>
    <n v="9"/>
    <n v="936"/>
    <n v="49"/>
    <n v="0"/>
    <m/>
    <n v="18"/>
  </r>
  <r>
    <d v="2003-09-09T00:00:00"/>
    <x v="73"/>
    <x v="17"/>
    <n v="1471"/>
    <n v="95"/>
    <n v="0"/>
    <n v="0"/>
    <n v="252"/>
    <n v="188"/>
    <n v="4"/>
    <n v="855"/>
    <n v="51"/>
    <n v="0"/>
    <m/>
    <n v="18"/>
  </r>
  <r>
    <d v="2003-09-10T00:00:00"/>
    <x v="74"/>
    <x v="17"/>
    <n v="800"/>
    <n v="45"/>
    <n v="0"/>
    <n v="0"/>
    <n v="1101"/>
    <n v="52"/>
    <n v="5"/>
    <n v="644"/>
    <n v="22"/>
    <n v="0"/>
    <m/>
    <n v="18"/>
  </r>
  <r>
    <d v="2003-09-11T00:00:00"/>
    <x v="68"/>
    <x v="17"/>
    <n v="1792"/>
    <n v="87"/>
    <n v="0"/>
    <n v="0"/>
    <n v="531"/>
    <n v="119"/>
    <n v="5"/>
    <n v="594"/>
    <n v="22"/>
    <n v="0"/>
    <m/>
    <n v="18"/>
  </r>
  <r>
    <d v="2003-09-12T00:00:00"/>
    <x v="69"/>
    <x v="17"/>
    <n v="1459"/>
    <n v="45"/>
    <n v="0"/>
    <n v="0"/>
    <n v="782"/>
    <n v="42"/>
    <n v="2"/>
    <n v="544"/>
    <n v="13"/>
    <n v="0"/>
    <m/>
    <n v="17"/>
  </r>
  <r>
    <d v="2003-09-13T00:00:00"/>
    <x v="70"/>
    <x v="17"/>
    <n v="1706"/>
    <n v="68"/>
    <n v="0"/>
    <n v="0"/>
    <n v="644"/>
    <n v="58"/>
    <n v="4"/>
    <n v="574"/>
    <n v="19"/>
    <n v="0"/>
    <m/>
    <n v="17"/>
  </r>
  <r>
    <d v="2003-09-14T00:00:00"/>
    <x v="67"/>
    <x v="17"/>
    <n v="1728"/>
    <n v="65"/>
    <n v="0"/>
    <n v="0"/>
    <n v="336"/>
    <n v="54"/>
    <n v="6"/>
    <n v="899"/>
    <n v="61"/>
    <n v="0"/>
    <m/>
    <n v="18"/>
  </r>
  <r>
    <d v="2003-09-15T00:00:00"/>
    <x v="63"/>
    <x v="17"/>
    <n v="2008"/>
    <n v="92"/>
    <n v="0"/>
    <n v="0"/>
    <n v="381"/>
    <n v="71"/>
    <n v="3"/>
    <n v="936"/>
    <n v="40"/>
    <n v="0"/>
    <m/>
    <n v="17"/>
  </r>
  <r>
    <d v="2003-09-16T00:00:00"/>
    <x v="64"/>
    <x v="17"/>
    <n v="2320"/>
    <n v="92"/>
    <n v="1"/>
    <n v="0"/>
    <n v="287"/>
    <n v="57"/>
    <n v="5"/>
    <n v="831"/>
    <n v="42"/>
    <n v="0"/>
    <m/>
    <n v="17"/>
  </r>
  <r>
    <d v="2003-09-17T00:00:00"/>
    <x v="65"/>
    <x v="17"/>
    <n v="2853"/>
    <n v="100"/>
    <n v="0"/>
    <n v="0"/>
    <n v="213"/>
    <n v="56"/>
    <n v="3"/>
    <n v="743"/>
    <n v="33"/>
    <n v="0"/>
    <m/>
    <n v="16.5"/>
  </r>
  <r>
    <d v="2003-09-18T00:00:00"/>
    <x v="0"/>
    <x v="17"/>
    <n v="2106"/>
    <n v="90"/>
    <n v="0"/>
    <n v="0"/>
    <n v="240"/>
    <n v="75"/>
    <n v="2"/>
    <n v="485"/>
    <n v="14"/>
    <n v="0"/>
    <m/>
    <n v="16"/>
  </r>
  <r>
    <d v="2003-09-19T00:00:00"/>
    <x v="1"/>
    <x v="17"/>
    <n v="3616"/>
    <n v="141"/>
    <n v="0"/>
    <n v="0"/>
    <n v="275"/>
    <n v="112"/>
    <n v="6"/>
    <n v="655"/>
    <n v="22"/>
    <n v="0"/>
    <m/>
    <n v="17"/>
  </r>
  <r>
    <d v="2003-09-20T00:00:00"/>
    <x v="2"/>
    <x v="17"/>
    <n v="2685"/>
    <n v="112"/>
    <n v="0"/>
    <n v="1"/>
    <n v="367"/>
    <n v="75"/>
    <n v="3"/>
    <n v="679"/>
    <n v="33"/>
    <n v="0"/>
    <m/>
    <n v="17"/>
  </r>
  <r>
    <d v="2003-09-21T00:00:00"/>
    <x v="3"/>
    <x v="17"/>
    <n v="3003"/>
    <n v="104"/>
    <n v="0"/>
    <n v="0"/>
    <n v="339"/>
    <n v="95"/>
    <n v="3"/>
    <n v="446"/>
    <n v="21"/>
    <n v="0"/>
    <m/>
    <n v="17"/>
  </r>
  <r>
    <d v="2003-09-22T00:00:00"/>
    <x v="4"/>
    <x v="17"/>
    <n v="2656"/>
    <n v="81"/>
    <n v="0"/>
    <n v="0"/>
    <n v="246"/>
    <n v="60"/>
    <n v="3"/>
    <n v="682"/>
    <n v="31"/>
    <n v="0"/>
    <m/>
    <n v="17"/>
  </r>
  <r>
    <d v="2003-09-23T00:00:00"/>
    <x v="5"/>
    <x v="17"/>
    <n v="2860"/>
    <n v="100"/>
    <n v="1"/>
    <n v="1"/>
    <n v="248"/>
    <n v="67"/>
    <n v="3"/>
    <n v="478"/>
    <n v="17"/>
    <n v="0"/>
    <s v="At 14:20 one of screens was observed to be partially pushed open and appeared to be lots of fish escaping through.  Unknown how long that this had been occuring but Sam thinks it was OK at approx 14:00 on Sept 22 when he looked down there.  Looked at nos/trends from Sept 22/23 and doesn't appear as tho much could have escaped."/>
    <n v="17"/>
  </r>
  <r>
    <d v="2003-09-24T00:00:00"/>
    <x v="6"/>
    <x v="17"/>
    <n v="3553"/>
    <n v="186"/>
    <n v="0"/>
    <n v="0"/>
    <n v="501"/>
    <n v="121"/>
    <n v="1"/>
    <n v="501"/>
    <n v="33"/>
    <n v="0"/>
    <m/>
    <n v="16.899999999999999"/>
  </r>
  <r>
    <d v="2003-09-25T00:00:00"/>
    <x v="7"/>
    <x v="17"/>
    <n v="1926"/>
    <n v="188"/>
    <n v="0"/>
    <n v="0"/>
    <n v="1524"/>
    <n v="156"/>
    <n v="2"/>
    <n v="420"/>
    <n v="41"/>
    <n v="0"/>
    <m/>
    <n v="16.899999999999999"/>
  </r>
  <r>
    <d v="2003-09-26T00:00:00"/>
    <x v="8"/>
    <x v="17"/>
    <n v="2367"/>
    <n v="174"/>
    <n v="0"/>
    <n v="1"/>
    <n v="1240"/>
    <n v="176"/>
    <n v="0"/>
    <n v="395"/>
    <n v="11"/>
    <n v="0"/>
    <m/>
    <n v="16"/>
  </r>
  <r>
    <d v="2003-09-27T00:00:00"/>
    <x v="9"/>
    <x v="17"/>
    <n v="1756"/>
    <n v="174"/>
    <n v="0"/>
    <n v="0"/>
    <n v="761"/>
    <n v="141"/>
    <n v="4"/>
    <n v="386"/>
    <n v="19"/>
    <n v="0"/>
    <m/>
    <n v="16"/>
  </r>
  <r>
    <d v="2003-09-28T00:00:00"/>
    <x v="10"/>
    <x v="17"/>
    <n v="2128"/>
    <n v="224"/>
    <n v="0"/>
    <n v="0"/>
    <n v="1007"/>
    <n v="228"/>
    <n v="10"/>
    <n v="580"/>
    <n v="24"/>
    <n v="0"/>
    <m/>
    <n v="17"/>
  </r>
  <r>
    <d v="2003-09-29T00:00:00"/>
    <x v="11"/>
    <x v="17"/>
    <n v="2430"/>
    <n v="208"/>
    <n v="0"/>
    <n v="0"/>
    <n v="2690"/>
    <n v="282"/>
    <n v="3"/>
    <n v="668"/>
    <n v="23"/>
    <n v="0"/>
    <m/>
    <n v="17"/>
  </r>
  <r>
    <d v="2003-09-30T00:00:00"/>
    <x v="12"/>
    <x v="17"/>
    <n v="1494"/>
    <n v="187"/>
    <n v="1"/>
    <n v="0"/>
    <n v="2827"/>
    <n v="291"/>
    <n v="3"/>
    <n v="353"/>
    <n v="37"/>
    <n v="0"/>
    <m/>
    <n v="17.5"/>
  </r>
  <r>
    <d v="2003-10-01T00:00:00"/>
    <x v="13"/>
    <x v="17"/>
    <n v="2149"/>
    <n v="217"/>
    <n v="0"/>
    <n v="0"/>
    <n v="1833"/>
    <n v="198"/>
    <n v="3"/>
    <n v="410"/>
    <n v="78"/>
    <n v="0"/>
    <m/>
    <n v="17.5"/>
  </r>
  <r>
    <d v="2003-10-02T00:00:00"/>
    <x v="14"/>
    <x v="17"/>
    <n v="1988"/>
    <n v="151"/>
    <n v="0"/>
    <n v="0"/>
    <n v="1761"/>
    <n v="200"/>
    <n v="7"/>
    <n v="659"/>
    <n v="44"/>
    <n v="0"/>
    <s v="Gate closed for approx 45 minutes in afternoon while repairs made to video cable."/>
    <n v="17"/>
  </r>
  <r>
    <d v="2003-10-03T00:00:00"/>
    <x v="15"/>
    <x v="17"/>
    <n v="2474"/>
    <n v="223"/>
    <n v="1"/>
    <n v="1"/>
    <n v="2483"/>
    <n v="339"/>
    <n v="7"/>
    <n v="649"/>
    <n v="38"/>
    <n v="0"/>
    <m/>
    <n v="17"/>
  </r>
  <r>
    <d v="2003-10-04T00:00:00"/>
    <x v="16"/>
    <x v="17"/>
    <n v="2747"/>
    <n v="163"/>
    <n v="0"/>
    <n v="3"/>
    <n v="2517"/>
    <n v="286"/>
    <n v="3"/>
    <n v="465"/>
    <n v="11"/>
    <n v="0"/>
    <m/>
    <n v="16"/>
  </r>
  <r>
    <d v="2003-10-05T00:00:00"/>
    <x v="17"/>
    <x v="17"/>
    <n v="2302"/>
    <n v="119"/>
    <n v="0"/>
    <n v="1"/>
    <n v="2290"/>
    <n v="284"/>
    <n v="5"/>
    <n v="401"/>
    <n v="12"/>
    <n v="0"/>
    <m/>
    <n v="16"/>
  </r>
  <r>
    <d v="2003-10-06T00:00:00"/>
    <x v="18"/>
    <x v="17"/>
    <n v="2610"/>
    <n v="69"/>
    <n v="0"/>
    <n v="3"/>
    <n v="707"/>
    <n v="91"/>
    <n v="3"/>
    <n v="430"/>
    <n v="11"/>
    <n v="0"/>
    <m/>
    <n v="16"/>
  </r>
  <r>
    <d v="2003-10-07T00:00:00"/>
    <x v="19"/>
    <x v="17"/>
    <n v="1084"/>
    <n v="34"/>
    <n v="0"/>
    <n v="0"/>
    <n v="449"/>
    <n v="20"/>
    <n v="0"/>
    <n v="126"/>
    <n v="4"/>
    <n v="0"/>
    <m/>
    <n v="16"/>
  </r>
  <r>
    <d v="2003-10-08T00:00:00"/>
    <x v="20"/>
    <x v="17"/>
    <n v="1382"/>
    <n v="68"/>
    <n v="1"/>
    <n v="11"/>
    <n v="2270"/>
    <n v="189"/>
    <n v="2"/>
    <n v="123"/>
    <n v="5"/>
    <n v="0"/>
    <s v="Visibility poor"/>
    <n v="16"/>
  </r>
  <r>
    <d v="2003-10-09T00:00:00"/>
    <x v="21"/>
    <x v="17"/>
    <n v="2862"/>
    <n v="133"/>
    <n v="0"/>
    <n v="9"/>
    <n v="1922"/>
    <n v="201"/>
    <n v="3"/>
    <n v="309"/>
    <n v="23"/>
    <n v="0"/>
    <s v="Visibility poor"/>
    <n v="15"/>
  </r>
  <r>
    <d v="2003-10-10T00:00:00"/>
    <x v="22"/>
    <x v="17"/>
    <n v="2110"/>
    <n v="125"/>
    <n v="0"/>
    <n v="1"/>
    <n v="1189"/>
    <n v="156"/>
    <n v="11"/>
    <n v="445"/>
    <n v="30"/>
    <n v="0"/>
    <m/>
    <n v="16"/>
  </r>
  <r>
    <d v="2003-10-11T00:00:00"/>
    <x v="23"/>
    <x v="17"/>
    <n v="662"/>
    <n v="52"/>
    <n v="0"/>
    <n v="1"/>
    <n v="497"/>
    <n v="70"/>
    <n v="12"/>
    <n v="664"/>
    <n v="38"/>
    <n v="0"/>
    <m/>
    <n v="16"/>
  </r>
  <r>
    <d v="2003-10-12T00:00:00"/>
    <x v="24"/>
    <x v="17"/>
    <n v="1019"/>
    <n v="12"/>
    <n v="0"/>
    <n v="1"/>
    <n v="589"/>
    <n v="112"/>
    <n v="0"/>
    <n v="157"/>
    <n v="0"/>
    <n v="0"/>
    <m/>
    <n v="14"/>
  </r>
  <r>
    <d v="2003-10-13T00:00:00"/>
    <x v="25"/>
    <x v="17"/>
    <n v="887"/>
    <n v="29"/>
    <n v="0"/>
    <n v="1"/>
    <n v="131"/>
    <n v="22"/>
    <n v="3"/>
    <n v="567"/>
    <n v="2"/>
    <n v="0"/>
    <m/>
    <n v="15"/>
  </r>
  <r>
    <d v="2003-10-14T00:00:00"/>
    <x v="26"/>
    <x v="17"/>
    <n v="374"/>
    <n v="7"/>
    <n v="0"/>
    <n v="0"/>
    <n v="92"/>
    <n v="12"/>
    <n v="4"/>
    <n v="338"/>
    <n v="5"/>
    <n v="0"/>
    <m/>
    <n v="15"/>
  </r>
  <r>
    <d v="2003-10-15T00:00:00"/>
    <x v="27"/>
    <x v="17"/>
    <n v="402"/>
    <n v="26"/>
    <n v="0"/>
    <n v="0"/>
    <n v="143"/>
    <n v="38"/>
    <n v="4"/>
    <n v="781"/>
    <n v="9"/>
    <n v="0"/>
    <m/>
    <n v="15"/>
  </r>
  <r>
    <d v="2003-10-16T00:00:00"/>
    <x v="28"/>
    <x v="17"/>
    <n v="103.5"/>
    <n v="13.5"/>
    <n v="0"/>
    <n v="0"/>
    <n v="151.5"/>
    <n v="18"/>
    <n v="1.5"/>
    <n v="106.5"/>
    <n v="1.5"/>
    <n v="0"/>
    <s v="Added 50% for unobserved time.  Poor visibility.  Had to pull out by 14:50 due to high water.  Removed all equipment from fishway."/>
    <n v="14"/>
  </r>
  <r>
    <d v="2003-10-17T00:00:00"/>
    <x v="29"/>
    <x v="17"/>
    <n v="51.75"/>
    <n v="6.75"/>
    <n v="0"/>
    <n v="0"/>
    <n v="75.75"/>
    <n v="9"/>
    <n v="0.75"/>
    <n v="53.25"/>
    <n v="0.75"/>
    <n v="0"/>
    <s v="Average of day before and day after.  Water rising quickly so probably limited migration.  Approx 8 inches above fishway in early morning."/>
    <m/>
  </r>
  <r>
    <d v="2003-10-18T00:00:00"/>
    <x v="30"/>
    <x v="17"/>
    <n v="0"/>
    <n v="0"/>
    <n v="0"/>
    <n v="0"/>
    <n v="0"/>
    <n v="0"/>
    <n v="0"/>
    <n v="0"/>
    <n v="0"/>
    <n v="0"/>
    <s v="Very high water.  Assumed migration was essentially stopped due to extreme flows"/>
    <m/>
  </r>
  <r>
    <d v="2003-10-19T00:00:00"/>
    <x v="31"/>
    <x v="17"/>
    <n v="0"/>
    <n v="0"/>
    <n v="0"/>
    <n v="0"/>
    <n v="0"/>
    <n v="0"/>
    <n v="0"/>
    <n v="0"/>
    <n v="0"/>
    <n v="0"/>
    <s v="Very high water.  Assumed migration was essentially stopped due to extreme flows"/>
    <m/>
  </r>
  <r>
    <d v="2003-10-20T00:00:00"/>
    <x v="32"/>
    <x v="17"/>
    <n v="0"/>
    <n v="0"/>
    <n v="0"/>
    <n v="0"/>
    <n v="0"/>
    <n v="0"/>
    <n v="0"/>
    <n v="0"/>
    <n v="0"/>
    <n v="0"/>
    <s v="Very high water.  Assumed migration was essentially stopped due to extreme flows"/>
    <m/>
  </r>
  <r>
    <d v="2003-10-21T00:00:00"/>
    <x v="33"/>
    <x v="17"/>
    <n v="0"/>
    <n v="0"/>
    <n v="0"/>
    <n v="0"/>
    <n v="0"/>
    <n v="0"/>
    <n v="0"/>
    <n v="0"/>
    <n v="0"/>
    <n v="0"/>
    <s v="Very high water.  Assumed migration was essentially stopped due to extreme flows"/>
    <m/>
  </r>
  <r>
    <d v="2003-10-22T00:00:00"/>
    <x v="34"/>
    <x v="17"/>
    <n v="0"/>
    <n v="0"/>
    <n v="0"/>
    <n v="0"/>
    <n v="0"/>
    <n v="0"/>
    <n v="0"/>
    <n v="0"/>
    <n v="0"/>
    <n v="0"/>
    <s v="Very high water.  Assumed migration was essentially stopped due to extreme flows.  Water approx 1 foot below top railing - dropped approx 3 feet since yesterday."/>
    <m/>
  </r>
  <r>
    <d v="2003-10-23T00:00:00"/>
    <x v="35"/>
    <x v="17"/>
    <n v="0"/>
    <n v="0"/>
    <n v="0"/>
    <n v="0"/>
    <n v="0"/>
    <n v="0"/>
    <n v="0"/>
    <n v="0"/>
    <n v="0"/>
    <n v="0"/>
    <s v="Very high water.  Assumed migration was essentially stopped due to extreme flows"/>
    <m/>
  </r>
  <r>
    <d v="2003-10-24T00:00:00"/>
    <x v="36"/>
    <x v="17"/>
    <n v="0"/>
    <n v="0"/>
    <n v="0"/>
    <n v="0"/>
    <n v="0"/>
    <n v="0"/>
    <n v="0"/>
    <n v="0"/>
    <n v="0"/>
    <n v="0"/>
    <s v="Very high water.  Assumed migration was essentially stopped due to extreme flows"/>
    <m/>
  </r>
  <r>
    <d v="2003-10-25T00:00:00"/>
    <x v="37"/>
    <x v="17"/>
    <n v="114"/>
    <n v="4.25"/>
    <n v="0"/>
    <n v="1"/>
    <n v="118.25"/>
    <n v="7.5"/>
    <n v="1.75"/>
    <n v="7"/>
    <n v="0"/>
    <n v="0"/>
    <s v="Linearly interpolated counts between Oct 24 and Oct 28.  Water levels dropping - prob had some migration."/>
    <m/>
  </r>
  <r>
    <d v="2003-10-26T00:00:00"/>
    <x v="38"/>
    <x v="17"/>
    <n v="228"/>
    <n v="8.5"/>
    <n v="0"/>
    <n v="2"/>
    <n v="236.5"/>
    <n v="15"/>
    <n v="3.5"/>
    <n v="14"/>
    <n v="0"/>
    <n v="0"/>
    <s v="Interpolated  counts between Oct 24 and Oct 28."/>
    <m/>
  </r>
  <r>
    <d v="2003-10-27T00:00:00"/>
    <x v="39"/>
    <x v="17"/>
    <n v="342"/>
    <n v="12.75"/>
    <n v="0"/>
    <n v="3"/>
    <n v="354.75"/>
    <n v="22.5"/>
    <n v="5.25"/>
    <n v="21"/>
    <n v="0"/>
    <n v="0"/>
    <s v="Interpolated  counts between Oct 24 and Oct 28.   Cleanup of fishway/debris all completed.  River level coming down."/>
    <m/>
  </r>
  <r>
    <d v="2003-10-28T00:00:00"/>
    <x v="40"/>
    <x v="17"/>
    <n v="456"/>
    <n v="17"/>
    <n v="0"/>
    <n v="4"/>
    <n v="473"/>
    <n v="30"/>
    <n v="7"/>
    <n v="28"/>
    <n v="0"/>
    <n v="0"/>
    <s v="Started back up at about 11:00 today.  River at 2.20m"/>
    <n v="13"/>
  </r>
  <r>
    <d v="2003-10-29T00:00:00"/>
    <x v="41"/>
    <x v="17"/>
    <n v="462"/>
    <n v="29"/>
    <n v="0"/>
    <n v="5"/>
    <n v="614"/>
    <n v="34"/>
    <n v="2"/>
    <n v="25"/>
    <n v="0"/>
    <n v="0"/>
    <s v="River at 2.07m"/>
    <n v="12"/>
  </r>
  <r>
    <d v="2003-10-30T00:00:00"/>
    <x v="42"/>
    <x v="17"/>
    <n v="318"/>
    <n v="27"/>
    <n v="0"/>
    <n v="7"/>
    <n v="452"/>
    <n v="44"/>
    <n v="4"/>
    <n v="32"/>
    <n v="0"/>
    <n v="0"/>
    <s v="River at 1.95m"/>
    <n v="12"/>
  </r>
  <r>
    <d v="2003-10-31T00:00:00"/>
    <x v="43"/>
    <x v="17"/>
    <n v="235"/>
    <n v="29"/>
    <n v="0"/>
    <n v="18"/>
    <n v="597"/>
    <n v="58"/>
    <n v="3"/>
    <n v="38"/>
    <n v="0"/>
    <n v="0"/>
    <s v="River at 1.85m"/>
    <n v="12"/>
  </r>
  <r>
    <d v="2003-11-01T00:00:00"/>
    <x v="44"/>
    <x v="17"/>
    <n v="54"/>
    <n v="4"/>
    <n v="0"/>
    <n v="17"/>
    <n v="501"/>
    <n v="52"/>
    <n v="3"/>
    <n v="17"/>
    <n v="1"/>
    <n v="0"/>
    <s v="River at 1.65m"/>
    <n v="11"/>
  </r>
  <r>
    <d v="2003-11-02T00:00:00"/>
    <x v="45"/>
    <x v="17"/>
    <n v="42"/>
    <n v="7"/>
    <n v="0"/>
    <n v="21"/>
    <n v="275"/>
    <n v="2"/>
    <n v="2"/>
    <n v="15"/>
    <n v="0"/>
    <n v="0"/>
    <s v="River at approx 1.57m.  Counting down for 1 hour due to computer malfunction."/>
    <n v="10"/>
  </r>
  <r>
    <d v="2003-11-03T00:00:00"/>
    <x v="46"/>
    <x v="17"/>
    <n v="33"/>
    <n v="14"/>
    <n v="0"/>
    <n v="65"/>
    <n v="216"/>
    <n v="35"/>
    <n v="1"/>
    <n v="21"/>
    <n v="0"/>
    <n v="0"/>
    <s v="River at 1.50m"/>
    <n v="9"/>
  </r>
  <r>
    <d v="2003-11-04T00:00:00"/>
    <x v="47"/>
    <x v="17"/>
    <n v="9"/>
    <n v="6"/>
    <n v="0"/>
    <n v="16"/>
    <n v="89"/>
    <n v="24"/>
    <n v="0"/>
    <n v="12"/>
    <n v="0"/>
    <n v="0"/>
    <s v="River at 1.39m"/>
    <n v="9"/>
  </r>
  <r>
    <d v="2003-11-05T00:00:00"/>
    <x v="48"/>
    <x v="17"/>
    <n v="12"/>
    <n v="16"/>
    <n v="0"/>
    <n v="24"/>
    <n v="71"/>
    <n v="1"/>
    <n v="0"/>
    <n v="14"/>
    <n v="0"/>
    <n v="0"/>
    <s v="River at 1.39m"/>
    <n v="9"/>
  </r>
  <r>
    <d v="2003-11-06T00:00:00"/>
    <x v="49"/>
    <x v="17"/>
    <n v="4"/>
    <n v="5"/>
    <n v="0"/>
    <n v="4"/>
    <n v="26"/>
    <n v="0"/>
    <n v="0"/>
    <n v="8"/>
    <n v="0"/>
    <n v="0"/>
    <s v="River at 1.30m.    End of counting."/>
    <n v="9"/>
  </r>
  <r>
    <d v="2003-11-07T00:00:00"/>
    <x v="50"/>
    <x v="17"/>
    <m/>
    <m/>
    <m/>
    <m/>
    <m/>
    <m/>
    <m/>
    <m/>
    <m/>
    <m/>
    <m/>
    <m/>
  </r>
  <r>
    <d v="2003-11-08T00:00:00"/>
    <x v="51"/>
    <x v="17"/>
    <m/>
    <m/>
    <m/>
    <m/>
    <m/>
    <m/>
    <m/>
    <m/>
    <m/>
    <m/>
    <m/>
    <m/>
  </r>
  <r>
    <d v="2003-11-09T00:00:00"/>
    <x v="52"/>
    <x v="17"/>
    <m/>
    <m/>
    <m/>
    <m/>
    <m/>
    <m/>
    <m/>
    <m/>
    <m/>
    <m/>
    <m/>
    <m/>
  </r>
  <r>
    <d v="2003-11-10T00:00:00"/>
    <x v="53"/>
    <x v="17"/>
    <m/>
    <m/>
    <m/>
    <m/>
    <m/>
    <m/>
    <m/>
    <m/>
    <m/>
    <m/>
    <m/>
    <m/>
  </r>
  <r>
    <d v="2003-11-11T00:00:00"/>
    <x v="54"/>
    <x v="17"/>
    <m/>
    <m/>
    <m/>
    <m/>
    <m/>
    <m/>
    <m/>
    <m/>
    <m/>
    <m/>
    <m/>
    <m/>
  </r>
  <r>
    <d v="2003-11-12T00:00:00"/>
    <x v="55"/>
    <x v="17"/>
    <m/>
    <m/>
    <m/>
    <m/>
    <m/>
    <m/>
    <m/>
    <m/>
    <m/>
    <m/>
    <m/>
    <m/>
  </r>
  <r>
    <d v="2003-11-13T00:00:00"/>
    <x v="56"/>
    <x v="17"/>
    <m/>
    <m/>
    <m/>
    <m/>
    <m/>
    <m/>
    <m/>
    <m/>
    <m/>
    <m/>
    <m/>
    <m/>
  </r>
  <r>
    <d v="2003-11-14T00:00:00"/>
    <x v="57"/>
    <x v="17"/>
    <m/>
    <m/>
    <m/>
    <m/>
    <m/>
    <m/>
    <m/>
    <m/>
    <m/>
    <m/>
    <m/>
    <m/>
  </r>
  <r>
    <d v="2003-11-15T00:00:00"/>
    <x v="58"/>
    <x v="17"/>
    <m/>
    <m/>
    <m/>
    <m/>
    <m/>
    <m/>
    <m/>
    <m/>
    <m/>
    <m/>
    <m/>
    <m/>
  </r>
  <r>
    <d v="2004-09-01T00:00:00"/>
    <x v="80"/>
    <x v="18"/>
    <m/>
    <m/>
    <m/>
    <m/>
    <m/>
    <m/>
    <m/>
    <m/>
    <m/>
    <m/>
    <m/>
    <m/>
  </r>
  <r>
    <d v="2004-09-02T00:00:00"/>
    <x v="75"/>
    <x v="18"/>
    <m/>
    <m/>
    <m/>
    <m/>
    <m/>
    <m/>
    <m/>
    <m/>
    <m/>
    <m/>
    <m/>
    <m/>
  </r>
  <r>
    <d v="2004-09-03T00:00:00"/>
    <x v="76"/>
    <x v="18"/>
    <m/>
    <m/>
    <m/>
    <m/>
    <m/>
    <m/>
    <m/>
    <m/>
    <m/>
    <m/>
    <m/>
    <m/>
  </r>
  <r>
    <d v="2004-09-04T00:00:00"/>
    <x v="77"/>
    <x v="18"/>
    <m/>
    <m/>
    <m/>
    <m/>
    <m/>
    <m/>
    <m/>
    <m/>
    <m/>
    <m/>
    <m/>
    <m/>
  </r>
  <r>
    <d v="2004-09-05T00:00:00"/>
    <x v="78"/>
    <x v="18"/>
    <m/>
    <m/>
    <m/>
    <m/>
    <m/>
    <m/>
    <m/>
    <m/>
    <m/>
    <m/>
    <m/>
    <m/>
  </r>
  <r>
    <d v="2004-09-06T00:00:00"/>
    <x v="79"/>
    <x v="18"/>
    <m/>
    <m/>
    <m/>
    <m/>
    <m/>
    <m/>
    <m/>
    <m/>
    <m/>
    <m/>
    <m/>
    <m/>
  </r>
  <r>
    <d v="2004-09-07T00:00:00"/>
    <x v="71"/>
    <x v="18"/>
    <m/>
    <m/>
    <m/>
    <m/>
    <m/>
    <m/>
    <m/>
    <m/>
    <m/>
    <m/>
    <m/>
    <m/>
  </r>
  <r>
    <d v="2004-09-08T00:00:00"/>
    <x v="72"/>
    <x v="18"/>
    <m/>
    <m/>
    <m/>
    <m/>
    <m/>
    <m/>
    <m/>
    <n v="70391"/>
    <n v="5475"/>
    <m/>
    <s v="escapement through GCL Dam before swim survey"/>
    <n v="19"/>
  </r>
  <r>
    <d v="2004-09-09T00:00:00"/>
    <x v="73"/>
    <x v="18"/>
    <n v="3512"/>
    <n v="6"/>
    <n v="0"/>
    <n v="0"/>
    <n v="2947"/>
    <n v="112"/>
    <n v="159"/>
    <n v="6099"/>
    <n v="1"/>
    <n v="0"/>
    <s v="swim above Stamp Falls"/>
    <n v="18"/>
  </r>
  <r>
    <d v="2004-09-09T00:00:00"/>
    <x v="73"/>
    <x v="18"/>
    <n v="573"/>
    <n v="72"/>
    <n v="0"/>
    <n v="0"/>
    <n v="241"/>
    <n v="40"/>
    <n v="1"/>
    <n v="379"/>
    <n v="16"/>
    <n v="0"/>
    <s v="first day of counter (after end of swim surver at 14:00)"/>
    <m/>
  </r>
  <r>
    <d v="2004-09-10T00:00:00"/>
    <x v="74"/>
    <x v="18"/>
    <n v="574"/>
    <n v="80"/>
    <n v="0"/>
    <n v="0"/>
    <n v="378"/>
    <n v="25"/>
    <n v="6"/>
    <n v="1030"/>
    <n v="31"/>
    <n v="0"/>
    <m/>
    <n v="18"/>
  </r>
  <r>
    <d v="2004-09-11T00:00:00"/>
    <x v="68"/>
    <x v="18"/>
    <n v="4713"/>
    <n v="313"/>
    <n v="0"/>
    <n v="0"/>
    <n v="5361"/>
    <n v="160"/>
    <n v="2"/>
    <n v="1424"/>
    <n v="28"/>
    <n v="0"/>
    <m/>
    <n v="18"/>
  </r>
  <r>
    <d v="2004-09-12T00:00:00"/>
    <x v="69"/>
    <x v="18"/>
    <n v="3748"/>
    <n v="300"/>
    <n v="0"/>
    <n v="1"/>
    <n v="3466"/>
    <n v="206"/>
    <n v="12"/>
    <n v="2202"/>
    <n v="79"/>
    <n v="0"/>
    <m/>
    <m/>
  </r>
  <r>
    <d v="2004-09-13T00:00:00"/>
    <x v="70"/>
    <x v="18"/>
    <n v="753"/>
    <n v="46"/>
    <n v="0"/>
    <n v="0"/>
    <n v="360"/>
    <n v="17"/>
    <n v="3"/>
    <n v="1832"/>
    <n v="50"/>
    <n v="0"/>
    <s v="Fishway closed for approx 7 hours"/>
    <m/>
  </r>
  <r>
    <d v="2004-09-14T00:00:00"/>
    <x v="67"/>
    <x v="18"/>
    <n v="244"/>
    <n v="51"/>
    <n v="0"/>
    <n v="0"/>
    <n v="161"/>
    <n v="12"/>
    <n v="5"/>
    <n v="3083"/>
    <n v="51"/>
    <n v="0"/>
    <m/>
    <m/>
  </r>
  <r>
    <d v="2004-09-15T00:00:00"/>
    <x v="63"/>
    <x v="18"/>
    <n v="468"/>
    <n v="47"/>
    <n v="0"/>
    <n v="0"/>
    <n v="243"/>
    <n v="11"/>
    <n v="9"/>
    <n v="3830"/>
    <n v="125"/>
    <n v="0"/>
    <m/>
    <n v="18"/>
  </r>
  <r>
    <d v="2004-09-16T00:00:00"/>
    <x v="64"/>
    <x v="18"/>
    <n v="149"/>
    <n v="26"/>
    <n v="0"/>
    <n v="1"/>
    <n v="93"/>
    <n v="4"/>
    <n v="0"/>
    <n v="3665"/>
    <n v="108"/>
    <n v="0"/>
    <s v="Fishway closed for approx 3 hours."/>
    <n v="18"/>
  </r>
  <r>
    <d v="2004-09-17T00:00:00"/>
    <x v="65"/>
    <x v="18"/>
    <n v="230"/>
    <n v="50"/>
    <n v="0"/>
    <n v="0"/>
    <n v="109"/>
    <n v="0"/>
    <n v="3"/>
    <n v="4690"/>
    <n v="121"/>
    <n v="0"/>
    <m/>
    <n v="17"/>
  </r>
  <r>
    <d v="2004-09-18T00:00:00"/>
    <x v="0"/>
    <x v="18"/>
    <n v="212"/>
    <n v="70"/>
    <n v="0"/>
    <n v="0"/>
    <n v="192"/>
    <n v="7"/>
    <n v="1"/>
    <n v="6023"/>
    <n v="105"/>
    <n v="0"/>
    <m/>
    <n v="17"/>
  </r>
  <r>
    <d v="2004-09-19T00:00:00"/>
    <x v="1"/>
    <x v="18"/>
    <n v="230"/>
    <n v="39"/>
    <n v="0"/>
    <n v="0"/>
    <n v="123"/>
    <n v="5"/>
    <n v="3"/>
    <n v="6953"/>
    <n v="178"/>
    <n v="0"/>
    <m/>
    <n v="16.5"/>
  </r>
  <r>
    <d v="2004-09-20T00:00:00"/>
    <x v="2"/>
    <x v="18"/>
    <n v="381"/>
    <n v="86"/>
    <n v="0"/>
    <n v="0"/>
    <n v="153"/>
    <n v="11"/>
    <n v="4"/>
    <n v="7411"/>
    <n v="251"/>
    <n v="0"/>
    <m/>
    <n v="16.5"/>
  </r>
  <r>
    <d v="2004-09-21T00:00:00"/>
    <x v="3"/>
    <x v="18"/>
    <n v="551"/>
    <n v="126"/>
    <n v="0"/>
    <n v="1"/>
    <n v="221"/>
    <n v="17"/>
    <n v="0"/>
    <n v="7145"/>
    <n v="205"/>
    <n v="0"/>
    <m/>
    <n v="16.5"/>
  </r>
  <r>
    <d v="2004-09-22T00:00:00"/>
    <x v="4"/>
    <x v="18"/>
    <n v="478"/>
    <n v="127"/>
    <n v="0"/>
    <n v="0"/>
    <n v="173"/>
    <n v="9"/>
    <n v="3"/>
    <n v="5187"/>
    <n v="222"/>
    <n v="0"/>
    <m/>
    <n v="16.5"/>
  </r>
  <r>
    <d v="2004-09-23T00:00:00"/>
    <x v="5"/>
    <x v="18"/>
    <n v="459"/>
    <n v="139"/>
    <n v="0"/>
    <n v="0"/>
    <n v="186"/>
    <n v="14"/>
    <n v="2"/>
    <n v="5181"/>
    <n v="171"/>
    <n v="0"/>
    <m/>
    <n v="17"/>
  </r>
  <r>
    <d v="2004-09-24T00:00:00"/>
    <x v="6"/>
    <x v="18"/>
    <n v="390"/>
    <n v="127"/>
    <n v="0"/>
    <n v="0"/>
    <n v="143"/>
    <n v="1"/>
    <n v="0"/>
    <n v="3379"/>
    <n v="114"/>
    <n v="0"/>
    <m/>
    <n v="17"/>
  </r>
  <r>
    <d v="2004-09-25T00:00:00"/>
    <x v="7"/>
    <x v="18"/>
    <n v="616"/>
    <n v="251"/>
    <n v="0"/>
    <n v="0"/>
    <n v="220"/>
    <n v="17"/>
    <n v="6"/>
    <n v="3734"/>
    <n v="122"/>
    <n v="0"/>
    <m/>
    <n v="17"/>
  </r>
  <r>
    <d v="2004-09-26T00:00:00"/>
    <x v="8"/>
    <x v="18"/>
    <n v="629"/>
    <n v="289"/>
    <n v="0"/>
    <n v="0"/>
    <n v="178"/>
    <n v="14"/>
    <n v="6"/>
    <n v="3096"/>
    <n v="90"/>
    <n v="0"/>
    <m/>
    <n v="17"/>
  </r>
  <r>
    <d v="2004-09-27T00:00:00"/>
    <x v="9"/>
    <x v="18"/>
    <n v="879"/>
    <n v="291"/>
    <n v="0"/>
    <n v="0"/>
    <n v="292"/>
    <n v="26"/>
    <n v="7"/>
    <n v="2854"/>
    <n v="124"/>
    <n v="0"/>
    <m/>
    <n v="16.5"/>
  </r>
  <r>
    <d v="2004-09-28T00:00:00"/>
    <x v="10"/>
    <x v="18"/>
    <n v="1000"/>
    <n v="363"/>
    <n v="0"/>
    <n v="0"/>
    <n v="371"/>
    <n v="23"/>
    <n v="4"/>
    <n v="2077"/>
    <n v="100"/>
    <n v="0"/>
    <m/>
    <n v="16.5"/>
  </r>
  <r>
    <d v="2004-09-29T00:00:00"/>
    <x v="11"/>
    <x v="18"/>
    <n v="1113"/>
    <n v="420"/>
    <n v="1"/>
    <n v="0"/>
    <n v="656"/>
    <n v="44"/>
    <n v="4"/>
    <n v="1686"/>
    <n v="87"/>
    <n v="0"/>
    <m/>
    <n v="16.5"/>
  </r>
  <r>
    <d v="2004-09-30T00:00:00"/>
    <x v="12"/>
    <x v="18"/>
    <n v="949"/>
    <n v="359"/>
    <n v="0"/>
    <n v="0"/>
    <n v="1083"/>
    <n v="79"/>
    <n v="4"/>
    <n v="1312"/>
    <n v="78"/>
    <n v="0"/>
    <m/>
    <n v="16.5"/>
  </r>
  <r>
    <d v="2004-10-01T00:00:00"/>
    <x v="13"/>
    <x v="18"/>
    <n v="808"/>
    <n v="238"/>
    <n v="0"/>
    <n v="0"/>
    <n v="916"/>
    <n v="42"/>
    <n v="1"/>
    <n v="1191"/>
    <n v="38"/>
    <n v="0"/>
    <m/>
    <n v="16"/>
  </r>
  <r>
    <d v="2004-10-02T00:00:00"/>
    <x v="14"/>
    <x v="18"/>
    <n v="600"/>
    <n v="219"/>
    <n v="0"/>
    <n v="0"/>
    <n v="483"/>
    <n v="11"/>
    <n v="4"/>
    <n v="1032"/>
    <n v="57"/>
    <n v="0"/>
    <m/>
    <n v="16"/>
  </r>
  <r>
    <d v="2004-10-03T00:00:00"/>
    <x v="15"/>
    <x v="18"/>
    <n v="650"/>
    <n v="246"/>
    <n v="0"/>
    <n v="0"/>
    <n v="548"/>
    <n v="14"/>
    <n v="8"/>
    <n v="953"/>
    <n v="42"/>
    <n v="0"/>
    <m/>
    <n v="15"/>
  </r>
  <r>
    <d v="2004-10-04T00:00:00"/>
    <x v="16"/>
    <x v="18"/>
    <n v="798"/>
    <n v="266"/>
    <n v="0"/>
    <n v="0"/>
    <n v="668"/>
    <n v="31"/>
    <n v="3"/>
    <n v="923"/>
    <n v="57"/>
    <n v="0"/>
    <m/>
    <n v="16"/>
  </r>
  <r>
    <d v="2004-10-05T00:00:00"/>
    <x v="17"/>
    <x v="18"/>
    <n v="432"/>
    <n v="137"/>
    <n v="0"/>
    <n v="1"/>
    <n v="1094"/>
    <n v="43"/>
    <n v="3"/>
    <n v="656"/>
    <n v="33"/>
    <n v="0"/>
    <m/>
    <n v="15"/>
  </r>
  <r>
    <d v="2004-10-06T00:00:00"/>
    <x v="18"/>
    <x v="18"/>
    <n v="1109"/>
    <n v="373"/>
    <n v="0"/>
    <n v="0"/>
    <n v="2267"/>
    <n v="107"/>
    <n v="4"/>
    <n v="902"/>
    <n v="52"/>
    <n v="0"/>
    <m/>
    <n v="15.5"/>
  </r>
  <r>
    <d v="2004-10-07T00:00:00"/>
    <x v="19"/>
    <x v="18"/>
    <n v="886"/>
    <n v="197"/>
    <n v="0"/>
    <n v="5"/>
    <n v="2874"/>
    <n v="123"/>
    <n v="4"/>
    <n v="739"/>
    <n v="38"/>
    <n v="0"/>
    <m/>
    <n v="15"/>
  </r>
  <r>
    <d v="2004-10-08T00:00:00"/>
    <x v="20"/>
    <x v="18"/>
    <n v="789"/>
    <n v="103"/>
    <n v="0"/>
    <n v="5"/>
    <n v="4478"/>
    <n v="169"/>
    <n v="7"/>
    <n v="1023"/>
    <n v="112"/>
    <n v="0"/>
    <m/>
    <n v="15"/>
  </r>
  <r>
    <d v="2004-10-09T00:00:00"/>
    <x v="21"/>
    <x v="18"/>
    <n v="780"/>
    <n v="106"/>
    <n v="0"/>
    <n v="3"/>
    <n v="1253"/>
    <n v="40"/>
    <n v="1"/>
    <n v="1363"/>
    <n v="72"/>
    <n v="0"/>
    <m/>
    <n v="15"/>
  </r>
  <r>
    <d v="2004-10-10T00:00:00"/>
    <x v="22"/>
    <x v="18"/>
    <n v="437"/>
    <n v="84"/>
    <n v="0"/>
    <n v="2"/>
    <n v="1027"/>
    <n v="29"/>
    <n v="3"/>
    <n v="933"/>
    <n v="44"/>
    <n v="0"/>
    <m/>
    <n v="15"/>
  </r>
  <r>
    <d v="2004-10-11T00:00:00"/>
    <x v="23"/>
    <x v="18"/>
    <n v="340"/>
    <n v="56"/>
    <n v="0"/>
    <n v="5"/>
    <n v="1038"/>
    <n v="42"/>
    <n v="5"/>
    <n v="632"/>
    <n v="29"/>
    <n v="0"/>
    <m/>
    <n v="15"/>
  </r>
  <r>
    <d v="2004-10-12T00:00:00"/>
    <x v="24"/>
    <x v="18"/>
    <n v="478"/>
    <n v="94"/>
    <n v="0"/>
    <n v="5"/>
    <n v="1786"/>
    <n v="68"/>
    <n v="14"/>
    <n v="753"/>
    <n v="31"/>
    <n v="0"/>
    <m/>
    <m/>
  </r>
  <r>
    <d v="2004-10-13T00:00:00"/>
    <x v="25"/>
    <x v="18"/>
    <n v="660"/>
    <n v="79"/>
    <n v="0"/>
    <n v="1"/>
    <n v="2080"/>
    <n v="87"/>
    <n v="12"/>
    <n v="1071"/>
    <n v="29"/>
    <n v="0"/>
    <m/>
    <n v="15.5"/>
  </r>
  <r>
    <d v="2004-10-14T00:00:00"/>
    <x v="26"/>
    <x v="18"/>
    <n v="893"/>
    <n v="68"/>
    <n v="0"/>
    <n v="2"/>
    <n v="3309"/>
    <n v="126"/>
    <n v="7"/>
    <n v="1342"/>
    <n v="55"/>
    <n v="0"/>
    <m/>
    <n v="15.5"/>
  </r>
  <r>
    <d v="2004-10-15T00:00:00"/>
    <x v="27"/>
    <x v="18"/>
    <n v="390"/>
    <n v="37"/>
    <n v="0"/>
    <n v="1"/>
    <n v="2393"/>
    <n v="81"/>
    <n v="2"/>
    <n v="690"/>
    <n v="23"/>
    <n v="0"/>
    <m/>
    <n v="15.5"/>
  </r>
  <r>
    <d v="2004-10-16T00:00:00"/>
    <x v="28"/>
    <x v="18"/>
    <n v="666"/>
    <n v="72"/>
    <n v="0"/>
    <n v="2"/>
    <n v="3546"/>
    <n v="181"/>
    <n v="0"/>
    <n v="1249"/>
    <n v="28"/>
    <n v="0"/>
    <m/>
    <n v="15.5"/>
  </r>
  <r>
    <d v="2004-10-17T00:00:00"/>
    <x v="29"/>
    <x v="18"/>
    <n v="209"/>
    <n v="29"/>
    <n v="0"/>
    <n v="0"/>
    <n v="977"/>
    <n v="26"/>
    <n v="1"/>
    <n v="493"/>
    <n v="8"/>
    <n v="0"/>
    <m/>
    <n v="15"/>
  </r>
  <r>
    <d v="2004-10-18T00:00:00"/>
    <x v="30"/>
    <x v="18"/>
    <n v="141"/>
    <n v="24"/>
    <n v="0"/>
    <n v="1"/>
    <n v="1019"/>
    <n v="12"/>
    <n v="1"/>
    <n v="256"/>
    <n v="11"/>
    <n v="0"/>
    <m/>
    <n v="14"/>
  </r>
  <r>
    <d v="2004-10-19T00:00:00"/>
    <x v="31"/>
    <x v="18"/>
    <n v="160"/>
    <n v="24"/>
    <n v="0"/>
    <n v="3"/>
    <n v="1713"/>
    <n v="28"/>
    <n v="3"/>
    <n v="395"/>
    <n v="10"/>
    <n v="0"/>
    <m/>
    <n v="15"/>
  </r>
  <r>
    <d v="2004-10-20T00:00:00"/>
    <x v="32"/>
    <x v="18"/>
    <n v="424"/>
    <n v="30"/>
    <n v="0"/>
    <n v="0"/>
    <n v="968"/>
    <n v="20"/>
    <n v="3"/>
    <n v="467"/>
    <n v="21"/>
    <n v="0"/>
    <m/>
    <n v="14"/>
  </r>
  <r>
    <d v="2004-10-21T00:00:00"/>
    <x v="33"/>
    <x v="18"/>
    <n v="159"/>
    <n v="16"/>
    <n v="0"/>
    <n v="1"/>
    <n v="1299"/>
    <n v="41"/>
    <n v="4"/>
    <n v="207"/>
    <n v="9"/>
    <n v="0"/>
    <m/>
    <n v="14"/>
  </r>
  <r>
    <d v="2004-10-22T00:00:00"/>
    <x v="34"/>
    <x v="18"/>
    <n v="31"/>
    <n v="3"/>
    <n v="0"/>
    <n v="1"/>
    <n v="1180"/>
    <n v="13"/>
    <n v="2"/>
    <n v="31"/>
    <n v="1"/>
    <n v="0"/>
    <m/>
    <n v="13.5"/>
  </r>
  <r>
    <d v="2004-10-23T00:00:00"/>
    <x v="35"/>
    <x v="18"/>
    <n v="46"/>
    <n v="6"/>
    <n v="0"/>
    <n v="2"/>
    <n v="1085"/>
    <n v="25"/>
    <n v="0"/>
    <n v="60"/>
    <n v="2"/>
    <n v="0"/>
    <m/>
    <n v="13"/>
  </r>
  <r>
    <d v="2004-10-24T00:00:00"/>
    <x v="36"/>
    <x v="18"/>
    <n v="56"/>
    <n v="9"/>
    <n v="0"/>
    <n v="1"/>
    <n v="1321"/>
    <n v="47"/>
    <n v="1"/>
    <n v="59"/>
    <n v="0"/>
    <n v="0"/>
    <m/>
    <n v="13"/>
  </r>
  <r>
    <d v="2004-10-25T00:00:00"/>
    <x v="37"/>
    <x v="18"/>
    <n v="9"/>
    <n v="0"/>
    <n v="0"/>
    <n v="0"/>
    <n v="173"/>
    <n v="1"/>
    <n v="0"/>
    <n v="32"/>
    <n v="0"/>
    <n v="0"/>
    <s v="Fishway closed down for a lot of the day due to vandalism.  Also river rising quickly and visibility poor."/>
    <m/>
  </r>
  <r>
    <d v="2004-10-26T00:00:00"/>
    <x v="38"/>
    <x v="18"/>
    <n v="315"/>
    <n v="14"/>
    <n v="0"/>
    <n v="1"/>
    <n v="827"/>
    <n v="24"/>
    <n v="0"/>
    <n v="249"/>
    <n v="6"/>
    <n v="0"/>
    <m/>
    <n v="15"/>
  </r>
  <r>
    <d v="2004-10-27T00:00:00"/>
    <x v="39"/>
    <x v="18"/>
    <n v="260"/>
    <n v="12"/>
    <n v="0"/>
    <n v="1"/>
    <n v="658"/>
    <n v="17"/>
    <n v="1"/>
    <n v="311"/>
    <n v="5"/>
    <n v="0"/>
    <m/>
    <n v="15"/>
  </r>
  <r>
    <d v="2004-10-28T00:00:00"/>
    <x v="40"/>
    <x v="18"/>
    <n v="150"/>
    <n v="15"/>
    <n v="0"/>
    <n v="2"/>
    <n v="1305"/>
    <n v="11"/>
    <n v="1"/>
    <n v="123"/>
    <n v="3"/>
    <n v="0"/>
    <m/>
    <n v="15"/>
  </r>
  <r>
    <d v="2004-10-29T00:00:00"/>
    <x v="41"/>
    <x v="18"/>
    <n v="65"/>
    <n v="6"/>
    <n v="0"/>
    <n v="1"/>
    <n v="1171"/>
    <n v="33"/>
    <n v="4"/>
    <n v="108"/>
    <n v="9"/>
    <n v="0"/>
    <m/>
    <n v="12"/>
  </r>
  <r>
    <d v="2004-10-30T00:00:00"/>
    <x v="42"/>
    <x v="18"/>
    <n v="45"/>
    <n v="5"/>
    <n v="0"/>
    <n v="0"/>
    <n v="516"/>
    <n v="15"/>
    <n v="0"/>
    <n v="63"/>
    <n v="2"/>
    <n v="0"/>
    <m/>
    <n v="12"/>
  </r>
  <r>
    <d v="2004-10-31T00:00:00"/>
    <x v="43"/>
    <x v="18"/>
    <n v="62"/>
    <n v="8"/>
    <n v="0"/>
    <n v="5"/>
    <n v="675"/>
    <n v="20"/>
    <n v="2"/>
    <n v="72"/>
    <n v="0"/>
    <n v="0"/>
    <m/>
    <n v="11"/>
  </r>
  <r>
    <d v="2004-11-01T00:00:00"/>
    <x v="44"/>
    <x v="18"/>
    <n v="20"/>
    <n v="4"/>
    <n v="0"/>
    <n v="2"/>
    <n v="627"/>
    <n v="35"/>
    <n v="0"/>
    <n v="47"/>
    <n v="0"/>
    <n v="0"/>
    <s v="Poor visibility due to rain storm."/>
    <n v="11"/>
  </r>
  <r>
    <d v="2004-11-02T00:00:00"/>
    <x v="45"/>
    <x v="18"/>
    <n v="3"/>
    <n v="2"/>
    <n v="0"/>
    <n v="1"/>
    <n v="384"/>
    <n v="9"/>
    <n v="0"/>
    <n v="34"/>
    <n v="2"/>
    <n v="0"/>
    <m/>
    <n v="11"/>
  </r>
  <r>
    <d v="2004-11-03T00:00:00"/>
    <x v="46"/>
    <x v="18"/>
    <n v="36"/>
    <n v="3"/>
    <n v="0"/>
    <n v="0"/>
    <n v="308"/>
    <n v="3"/>
    <n v="0"/>
    <n v="38"/>
    <n v="1"/>
    <n v="0"/>
    <m/>
    <n v="11"/>
  </r>
  <r>
    <d v="2004-11-04T00:00:00"/>
    <x v="47"/>
    <x v="18"/>
    <n v="58"/>
    <n v="18"/>
    <n v="0"/>
    <n v="1"/>
    <n v="367"/>
    <n v="8"/>
    <n v="0"/>
    <n v="82"/>
    <n v="0"/>
    <n v="0"/>
    <m/>
    <n v="11"/>
  </r>
  <r>
    <d v="2004-11-05T00:00:00"/>
    <x v="48"/>
    <x v="18"/>
    <n v="94"/>
    <n v="17"/>
    <n v="0"/>
    <n v="1"/>
    <n v="466"/>
    <n v="10"/>
    <n v="6"/>
    <n v="132"/>
    <n v="4"/>
    <n v="0"/>
    <m/>
    <n v="11"/>
  </r>
  <r>
    <d v="2004-11-06T00:00:00"/>
    <x v="49"/>
    <x v="18"/>
    <n v="39"/>
    <n v="9"/>
    <n v="0"/>
    <n v="3"/>
    <n v="341"/>
    <n v="28"/>
    <n v="3"/>
    <n v="182"/>
    <n v="26"/>
    <n v="0"/>
    <m/>
    <n v="11"/>
  </r>
  <r>
    <d v="2004-11-07T00:00:00"/>
    <x v="50"/>
    <x v="18"/>
    <n v="140"/>
    <n v="9"/>
    <n v="0"/>
    <n v="1"/>
    <n v="98"/>
    <n v="5"/>
    <n v="1"/>
    <n v="27"/>
    <n v="0"/>
    <n v="0"/>
    <m/>
    <n v="11"/>
  </r>
  <r>
    <d v="2004-11-08T00:00:00"/>
    <x v="51"/>
    <x v="18"/>
    <n v="420"/>
    <n v="19"/>
    <n v="0"/>
    <n v="0"/>
    <n v="40"/>
    <n v="1"/>
    <n v="4"/>
    <n v="26"/>
    <n v="0"/>
    <n v="0"/>
    <m/>
    <n v="11"/>
  </r>
  <r>
    <d v="2004-11-09T00:00:00"/>
    <x v="52"/>
    <x v="18"/>
    <n v="243"/>
    <n v="18"/>
    <n v="0"/>
    <n v="1"/>
    <n v="33"/>
    <n v="0"/>
    <n v="5"/>
    <n v="27"/>
    <n v="0"/>
    <n v="0"/>
    <m/>
    <n v="11"/>
  </r>
  <r>
    <d v="2004-11-10T00:00:00"/>
    <x v="53"/>
    <x v="18"/>
    <n v="145"/>
    <n v="9"/>
    <n v="0"/>
    <n v="0"/>
    <n v="51"/>
    <n v="2"/>
    <n v="1"/>
    <n v="64"/>
    <n v="3"/>
    <n v="0"/>
    <m/>
    <n v="11"/>
  </r>
  <r>
    <d v="2004-11-11T00:00:00"/>
    <x v="54"/>
    <x v="18"/>
    <n v="108"/>
    <n v="23"/>
    <n v="0"/>
    <n v="0"/>
    <n v="29"/>
    <n v="2"/>
    <n v="4"/>
    <n v="57"/>
    <n v="2"/>
    <n v="0"/>
    <m/>
    <m/>
  </r>
  <r>
    <d v="2004-11-12T00:00:00"/>
    <x v="55"/>
    <x v="18"/>
    <n v="50"/>
    <n v="16"/>
    <n v="0"/>
    <n v="0"/>
    <n v="28"/>
    <n v="1"/>
    <n v="1"/>
    <n v="75"/>
    <n v="3"/>
    <n v="0"/>
    <m/>
    <n v="11"/>
  </r>
  <r>
    <d v="2004-11-13T00:00:00"/>
    <x v="56"/>
    <x v="18"/>
    <n v="29"/>
    <n v="11"/>
    <n v="0"/>
    <n v="2"/>
    <n v="23"/>
    <n v="0"/>
    <n v="1"/>
    <n v="59"/>
    <n v="3"/>
    <n v="0"/>
    <m/>
    <n v="11"/>
  </r>
  <r>
    <d v="2004-11-14T00:00:00"/>
    <x v="57"/>
    <x v="18"/>
    <n v="6"/>
    <n v="5"/>
    <n v="0"/>
    <n v="0"/>
    <n v="16"/>
    <n v="2"/>
    <n v="3"/>
    <n v="177"/>
    <n v="2"/>
    <n v="0"/>
    <s v="Final day of counting"/>
    <n v="11"/>
  </r>
  <r>
    <d v="2004-11-15T00:00:00"/>
    <x v="58"/>
    <x v="18"/>
    <m/>
    <m/>
    <m/>
    <m/>
    <m/>
    <m/>
    <m/>
    <m/>
    <m/>
    <m/>
    <s v="River rose approx 3 feet overnight and is now over fishway."/>
    <m/>
  </r>
  <r>
    <d v="2004-11-16T00:00:00"/>
    <x v="59"/>
    <x v="18"/>
    <m/>
    <m/>
    <m/>
    <m/>
    <m/>
    <m/>
    <m/>
    <m/>
    <m/>
    <m/>
    <m/>
    <m/>
  </r>
  <r>
    <d v="2004-11-17T00:00:00"/>
    <x v="60"/>
    <x v="18"/>
    <m/>
    <m/>
    <m/>
    <m/>
    <m/>
    <m/>
    <m/>
    <m/>
    <m/>
    <m/>
    <m/>
    <m/>
  </r>
  <r>
    <d v="2004-11-18T00:00:00"/>
    <x v="61"/>
    <x v="18"/>
    <m/>
    <m/>
    <m/>
    <m/>
    <m/>
    <m/>
    <m/>
    <m/>
    <m/>
    <m/>
    <m/>
    <m/>
  </r>
  <r>
    <d v="2004-11-19T00:00:00"/>
    <x v="62"/>
    <x v="18"/>
    <m/>
    <m/>
    <m/>
    <m/>
    <m/>
    <m/>
    <m/>
    <m/>
    <m/>
    <m/>
    <m/>
    <m/>
  </r>
  <r>
    <d v="2004-11-20T00:00:00"/>
    <x v="66"/>
    <x v="18"/>
    <m/>
    <m/>
    <m/>
    <m/>
    <m/>
    <m/>
    <m/>
    <m/>
    <m/>
    <m/>
    <m/>
    <m/>
  </r>
  <r>
    <d v="2005-09-01T00:00:00"/>
    <x v="80"/>
    <x v="19"/>
    <m/>
    <m/>
    <m/>
    <m/>
    <m/>
    <m/>
    <m/>
    <m/>
    <m/>
    <m/>
    <m/>
    <m/>
  </r>
  <r>
    <d v="2005-09-02T00:00:00"/>
    <x v="75"/>
    <x v="19"/>
    <m/>
    <m/>
    <m/>
    <m/>
    <m/>
    <m/>
    <m/>
    <m/>
    <m/>
    <m/>
    <m/>
    <m/>
  </r>
  <r>
    <d v="2005-09-03T00:00:00"/>
    <x v="76"/>
    <x v="19"/>
    <m/>
    <m/>
    <m/>
    <m/>
    <m/>
    <m/>
    <m/>
    <m/>
    <m/>
    <m/>
    <m/>
    <m/>
  </r>
  <r>
    <d v="2005-09-04T00:00:00"/>
    <x v="77"/>
    <x v="19"/>
    <m/>
    <m/>
    <m/>
    <m/>
    <m/>
    <m/>
    <m/>
    <m/>
    <m/>
    <m/>
    <m/>
    <m/>
  </r>
  <r>
    <d v="2005-09-05T00:00:00"/>
    <x v="78"/>
    <x v="19"/>
    <m/>
    <m/>
    <m/>
    <m/>
    <m/>
    <m/>
    <m/>
    <m/>
    <m/>
    <m/>
    <m/>
    <m/>
  </r>
  <r>
    <d v="2005-09-06T00:00:00"/>
    <x v="79"/>
    <x v="19"/>
    <m/>
    <m/>
    <m/>
    <m/>
    <m/>
    <m/>
    <m/>
    <m/>
    <m/>
    <m/>
    <m/>
    <m/>
  </r>
  <r>
    <d v="2005-09-07T00:00:00"/>
    <x v="71"/>
    <x v="19"/>
    <n v="191"/>
    <n v="0"/>
    <n v="0"/>
    <n v="0"/>
    <n v="0"/>
    <n v="0"/>
    <n v="116"/>
    <n v="166948"/>
    <n v="12542"/>
    <n v="0"/>
    <s v="escapement through GCL Dam before swim survey (incl bypass but excludes biosample morts)"/>
    <n v="18"/>
  </r>
  <r>
    <d v="2005-09-08T00:00:00"/>
    <x v="72"/>
    <x v="19"/>
    <n v="727"/>
    <s v="                                                                                                                                                                                                                                                                                                                                                                                                                                                                                                                                                                                                                                                                                                                                                                                                                                                                                                                                                                                                                                                                                                                                                                                                                                                                                                                                                                                                                                                                                                                                                                                                                                                                                                                                                                                                                                                                                                                                                                                                                                                                                                                                                                                                                                                                                                                                                                                                                                                                                                                                                                                                                                                                                                                                                                                                                                                                                                                                                                                                                                                                                                                                                                                                                                                                                                                                                                                                                                                                                                                                                                                                                                                                                                                                                                                                                                                                                                                                                                                                                                                                                                                                                                                                                                                                                                                                                                                                                                                                                                                                                                                                                                                                                                                                                                                                                                                                                                                                                                                                                                                                                                                                                                                                                                                                                                                                                                                                                                                                                                                                                                                                                                                                                                                                                                                                                                                                                                                                                                                                                                                                                                                                                                                                                                                                                                                                                                                                                                                                                                                                                                                                                                                                                                                                                                                                                                                                                                                                                                                                                                                                                                                                                                                                                                                                                                                                                                                                                                                                                                                                                                                                                                                                                                                                                                                                                                                                                                                                                                                                                                                                                                                                                                                                                                                                                                                                                                                                                                                                                                                                                                                                                                                                                                                                                                                                                                                                                                                                                                                                                                                                                                                                                                                                                                                                                                                                                                                                                                                                                                                                                                                                                                                                                                                                                                                                                                                                                                                                                                                                                                                                                                                                                                                                                                                                                                                                                                                                                                                                                                                                                                                                                                                                                                                                                                                                                                                                                                                                                                                                                                                                                                                                                                                                                                                                                                                                                                                                                                                                                                                                                                                                                                                                                                                                                                                                                                                                                                                                                                                                                                                                                                                                                                                                                                                                                                                                                                                                                                                                                                                                                                                                                                                                                                                                                                                                                                                                                                                                                                                                                                                                                                                                                                                                                                                                                                                                                                                                                                                                                                                                                                                                                                                                                                                                                                                                                                                                                                                                                                                                                                                                                                                                                                                                                                                                                                                                                                                                                                                                                                                                                                                                                                                                                                                                                                                                                                                                                                                                                                                                                                                                                                                                                                                                                                                                                                                                                                                                                                                                                                                                                                                                                                                                                                                                                                                                                                                                                                                                                                                                                                                                                                                                                                                                                                                                                                                                                                                                                                                                                                                                                                                                                                                                                                                                                                                                                                                                                                                                                                                                                                                                                                                                                                                                                                                                                                                                                                                                                                                                                                                                                                                                                                                                                                                                                                                                                                                                                                                                                                                                                                                                                                                                                                                                                                                                                                                                                                                                                                                                                                                                                                                                                                                                                                                                                                                                                                                                                                                                                                                                                                                                                                                                                                                                                                                                                                                                                                                                                                                                                                                                                                                                                                                                                                                                                                                                                                                                                                                                                                                                                                                                                                                                                                                                                                                                                                                                                                                                                                                                                                                                                                                                                                                                                                                                                                                                                                                                                                                                                                                                                                                                                                                                                                                                                                                                                                                                                                                                                                                                                                                                                                                                                                                                                                                                                                                                                                                                                                                                                                                                                                                                                                                                                                                                                                                                                                                                                                                                                                                                                                                                                                                                                                                                                                                                                                                                                                                                                                                                                                                                                                                                                                                                                                                                                                                                                                                                                                                                                                                                                                                                                                                                                                                                                                                                                                                                                                                                                                                                                                                                                                                                                                                                                                                                                                                                                                                                                                                                                                                                                                                                                                                                                                                                                                                                                                                                                                                                                                                                                                                                                                                                                                                                                                                                                                                                                                                                                                                                                                                                                                                                                                                                                                                                                                                                                                                                                                                                                                                                                                                                                                                                                                                                                                                                                                                                                                                                                                                                                                                                                                                                                                                                                                                                                                                                                                                                                                                                                                                                                                                                                                                                                                                                                                                                                                                                                                                                                                                                                                                                                                                                                                                                                                                                                                                                                                                                                                                                                                                                                                                                                                                                                                                                                                                                                                                                                                                                                                                                                                                                                                                                                                                                                                                                                                                                                                                                                                                                                                                                                                                                                                                                                                                                                                                                                                                                                                                                                                                                                                                                                                                                                                                                                                                                                                                                                                                                                                                                                                                                                                                                                                                                                                                                                                                                                                                                                                                                                                                                                                                                                                                                                                                                                                                                                                                                                                                                                                                                                                                                                                                                                                                                                                                                                                                                                                                                                                                                                                                                                                                                                                                                                                                                                                                                                                                                                                                                                                                                                                                                                                                                                                                                                                                                                                                                                                                                                                                                                                                                                                                                                                                                                                                                                                                                                                                                                                                                                                                                                                                                                                                                                                                                                                                                                                                                                                                                                                                                                                                                                                                                                                                                                                                                                                                                                                                                                                                                                                                                                                                                                                                                                                                                                                                               "/>
    <n v="0"/>
    <n v="0"/>
    <n v="1747"/>
    <n v="74"/>
    <n v="172"/>
    <n v="4816"/>
    <n v="0"/>
    <n v="0"/>
    <s v="swim above Stamp Falls"/>
    <n v="18"/>
  </r>
  <r>
    <d v="2005-09-08T00:00:00"/>
    <x v="72"/>
    <x v="19"/>
    <n v="190"/>
    <n v="10"/>
    <n v="0"/>
    <n v="0"/>
    <n v="185"/>
    <n v="54"/>
    <n v="3"/>
    <n v="461"/>
    <n v="10"/>
    <n v="0"/>
    <s v="first day of counter (after end of swim survey at 13:59)"/>
    <m/>
  </r>
  <r>
    <d v="2005-09-09T00:00:00"/>
    <x v="73"/>
    <x v="19"/>
    <n v="451"/>
    <n v="21"/>
    <n v="0"/>
    <n v="0"/>
    <n v="437"/>
    <n v="175"/>
    <n v="4"/>
    <n v="2899"/>
    <n v="28"/>
    <n v="0"/>
    <m/>
    <n v="17"/>
  </r>
  <r>
    <d v="2005-09-10T00:00:00"/>
    <x v="74"/>
    <x v="19"/>
    <n v="646"/>
    <n v="26"/>
    <n v="0"/>
    <n v="0"/>
    <n v="289"/>
    <n v="116"/>
    <n v="2"/>
    <n v="2786"/>
    <n v="31"/>
    <n v="0"/>
    <m/>
    <n v="18"/>
  </r>
  <r>
    <d v="2005-09-11T00:00:00"/>
    <x v="68"/>
    <x v="19"/>
    <n v="471"/>
    <n v="75"/>
    <n v="0"/>
    <n v="0"/>
    <n v="362"/>
    <n v="103"/>
    <n v="5"/>
    <n v="961"/>
    <n v="18"/>
    <n v="0"/>
    <m/>
    <n v="17"/>
  </r>
  <r>
    <d v="2005-09-12T00:00:00"/>
    <x v="69"/>
    <x v="19"/>
    <n v="725"/>
    <n v="84"/>
    <n v="0"/>
    <n v="0"/>
    <n v="291"/>
    <n v="120"/>
    <n v="1"/>
    <n v="988"/>
    <n v="11"/>
    <n v="0"/>
    <m/>
    <n v="18"/>
  </r>
  <r>
    <d v="2005-09-13T00:00:00"/>
    <x v="70"/>
    <x v="19"/>
    <n v="2150"/>
    <n v="93"/>
    <n v="0"/>
    <n v="0"/>
    <n v="415"/>
    <n v="135"/>
    <n v="1"/>
    <n v="304"/>
    <n v="15"/>
    <n v="0"/>
    <m/>
    <n v="17"/>
  </r>
  <r>
    <d v="2005-09-14T00:00:00"/>
    <x v="67"/>
    <x v="19"/>
    <n v="1744"/>
    <n v="38"/>
    <n v="0"/>
    <n v="0"/>
    <n v="400"/>
    <n v="193"/>
    <n v="6"/>
    <n v="261"/>
    <n v="2"/>
    <n v="0"/>
    <m/>
    <n v="17"/>
  </r>
  <r>
    <d v="2005-09-15T00:00:00"/>
    <x v="63"/>
    <x v="19"/>
    <n v="2161"/>
    <n v="48"/>
    <n v="0"/>
    <n v="0"/>
    <n v="300"/>
    <n v="121"/>
    <n v="5"/>
    <n v="121"/>
    <n v="0"/>
    <n v="0"/>
    <m/>
    <n v="17"/>
  </r>
  <r>
    <d v="2005-09-16T00:00:00"/>
    <x v="64"/>
    <x v="19"/>
    <n v="1510"/>
    <n v="33"/>
    <n v="0"/>
    <n v="0"/>
    <n v="287"/>
    <n v="111"/>
    <n v="3"/>
    <n v="75"/>
    <n v="1"/>
    <n v="0"/>
    <s v="fishway closed fr 13:00 to 16:00 to work on equipt."/>
    <n v="17"/>
  </r>
  <r>
    <d v="2005-09-17T00:00:00"/>
    <x v="65"/>
    <x v="19"/>
    <n v="1768"/>
    <n v="47"/>
    <n v="0"/>
    <n v="0"/>
    <n v="407"/>
    <n v="167"/>
    <n v="1"/>
    <n v="39"/>
    <n v="2"/>
    <n v="0"/>
    <m/>
    <n v="16"/>
  </r>
  <r>
    <d v="2005-09-18T00:00:00"/>
    <x v="0"/>
    <x v="19"/>
    <n v="1856"/>
    <n v="65"/>
    <n v="0"/>
    <n v="0"/>
    <n v="404"/>
    <n v="222"/>
    <n v="0"/>
    <n v="26"/>
    <n v="0"/>
    <n v="0"/>
    <m/>
    <n v="16.5"/>
  </r>
  <r>
    <d v="2005-09-19T00:00:00"/>
    <x v="1"/>
    <x v="19"/>
    <n v="2017"/>
    <n v="93"/>
    <n v="0"/>
    <n v="0"/>
    <n v="468"/>
    <n v="202"/>
    <n v="6"/>
    <n v="17"/>
    <n v="2"/>
    <n v="0"/>
    <m/>
    <n v="17"/>
  </r>
  <r>
    <d v="2005-09-20T00:00:00"/>
    <x v="2"/>
    <x v="19"/>
    <n v="2012"/>
    <n v="105"/>
    <n v="0"/>
    <n v="0"/>
    <n v="723"/>
    <n v="217"/>
    <n v="3"/>
    <n v="8"/>
    <n v="3"/>
    <n v="0"/>
    <m/>
    <n v="16"/>
  </r>
  <r>
    <d v="2005-09-21T00:00:00"/>
    <x v="3"/>
    <x v="19"/>
    <n v="1748"/>
    <n v="100"/>
    <n v="0"/>
    <n v="0"/>
    <n v="1461"/>
    <n v="238"/>
    <n v="3"/>
    <n v="30"/>
    <n v="3"/>
    <n v="0"/>
    <s v="late start due to generator problems and closed 2 hours in afternoon to fix mirror, lighting etc."/>
    <n v="15"/>
  </r>
  <r>
    <d v="2005-09-22T00:00:00"/>
    <x v="4"/>
    <x v="19"/>
    <n v="2109"/>
    <n v="59"/>
    <n v="0"/>
    <n v="1"/>
    <n v="599"/>
    <n v="82"/>
    <n v="7"/>
    <n v="63"/>
    <n v="0"/>
    <n v="0"/>
    <m/>
    <n v="16"/>
  </r>
  <r>
    <d v="2005-09-23T00:00:00"/>
    <x v="5"/>
    <x v="19"/>
    <n v="1934"/>
    <n v="67"/>
    <n v="0"/>
    <n v="0"/>
    <n v="392"/>
    <n v="76"/>
    <n v="7"/>
    <n v="4"/>
    <n v="1"/>
    <n v="0"/>
    <m/>
    <n v="15"/>
  </r>
  <r>
    <d v="2005-09-24T00:00:00"/>
    <x v="6"/>
    <x v="19"/>
    <n v="2248"/>
    <n v="88"/>
    <n v="0"/>
    <n v="0"/>
    <n v="400"/>
    <n v="103"/>
    <n v="3"/>
    <n v="9"/>
    <n v="0"/>
    <n v="0"/>
    <m/>
    <n v="15"/>
  </r>
  <r>
    <d v="2005-09-25T00:00:00"/>
    <x v="7"/>
    <x v="19"/>
    <n v="2262"/>
    <n v="97"/>
    <n v="0"/>
    <n v="0"/>
    <n v="438"/>
    <n v="126"/>
    <n v="5"/>
    <n v="10"/>
    <n v="0"/>
    <n v="0"/>
    <m/>
    <n v="15"/>
  </r>
  <r>
    <d v="2005-09-26T00:00:00"/>
    <x v="8"/>
    <x v="19"/>
    <n v="2322"/>
    <n v="94"/>
    <n v="0"/>
    <n v="0"/>
    <n v="282"/>
    <n v="75"/>
    <n v="2"/>
    <n v="9"/>
    <n v="0"/>
    <n v="0"/>
    <m/>
    <n v="16"/>
  </r>
  <r>
    <d v="2005-09-27T00:00:00"/>
    <x v="9"/>
    <x v="19"/>
    <n v="2322"/>
    <n v="99"/>
    <n v="0"/>
    <n v="1"/>
    <n v="329"/>
    <n v="122"/>
    <n v="3"/>
    <n v="11"/>
    <n v="0"/>
    <n v="0"/>
    <m/>
    <n v="16"/>
  </r>
  <r>
    <d v="2005-09-28T00:00:00"/>
    <x v="10"/>
    <x v="19"/>
    <n v="2047"/>
    <n v="72"/>
    <n v="0"/>
    <n v="0"/>
    <n v="441"/>
    <n v="116"/>
    <n v="2"/>
    <n v="14"/>
    <n v="0"/>
    <n v="0"/>
    <m/>
    <n v="16"/>
  </r>
  <r>
    <d v="2005-09-29T00:00:00"/>
    <x v="11"/>
    <x v="19"/>
    <n v="2075"/>
    <n v="115"/>
    <n v="0"/>
    <n v="1"/>
    <n v="518"/>
    <n v="201"/>
    <n v="5"/>
    <n v="10"/>
    <n v="2"/>
    <n v="0"/>
    <m/>
    <n v="16"/>
  </r>
  <r>
    <d v="2005-09-30T00:00:00"/>
    <x v="12"/>
    <x v="19"/>
    <n v="3540"/>
    <n v="70"/>
    <n v="0"/>
    <n v="2"/>
    <n v="1049"/>
    <n v="153"/>
    <n v="6"/>
    <n v="13"/>
    <n v="2"/>
    <n v="0"/>
    <m/>
    <n v="15"/>
  </r>
  <r>
    <d v="2005-10-01T00:00:00"/>
    <x v="13"/>
    <x v="19"/>
    <n v="2400"/>
    <n v="47"/>
    <n v="0"/>
    <n v="1"/>
    <n v="918"/>
    <n v="118"/>
    <n v="10"/>
    <n v="6"/>
    <n v="0"/>
    <n v="0"/>
    <m/>
    <n v="15"/>
  </r>
  <r>
    <d v="2005-10-02T00:00:00"/>
    <x v="14"/>
    <x v="19"/>
    <n v="1368"/>
    <n v="26"/>
    <n v="0"/>
    <n v="1"/>
    <n v="673"/>
    <n v="132"/>
    <n v="5"/>
    <n v="3"/>
    <n v="0"/>
    <n v="0"/>
    <m/>
    <n v="15"/>
  </r>
  <r>
    <d v="2005-10-03T00:00:00"/>
    <x v="15"/>
    <x v="19"/>
    <n v="1989"/>
    <n v="19"/>
    <n v="0"/>
    <n v="0"/>
    <n v="344"/>
    <n v="61"/>
    <n v="5"/>
    <n v="5"/>
    <n v="0"/>
    <n v="0"/>
    <m/>
    <n v="15"/>
  </r>
  <r>
    <d v="2005-10-04T00:00:00"/>
    <x v="16"/>
    <x v="19"/>
    <n v="1622"/>
    <n v="46"/>
    <n v="0"/>
    <n v="0"/>
    <n v="555"/>
    <n v="78"/>
    <n v="4"/>
    <n v="4"/>
    <n v="0"/>
    <n v="0"/>
    <m/>
    <n v="14.5"/>
  </r>
  <r>
    <d v="2005-10-05T00:00:00"/>
    <x v="17"/>
    <x v="19"/>
    <n v="1183"/>
    <n v="38"/>
    <n v="0"/>
    <n v="2"/>
    <n v="744"/>
    <n v="117"/>
    <n v="1"/>
    <n v="5"/>
    <n v="0"/>
    <n v="0"/>
    <m/>
    <n v="14.5"/>
  </r>
  <r>
    <d v="2005-10-06T00:00:00"/>
    <x v="18"/>
    <x v="19"/>
    <n v="1448"/>
    <n v="60"/>
    <n v="0"/>
    <n v="2"/>
    <n v="1103"/>
    <n v="183"/>
    <n v="5"/>
    <n v="5"/>
    <n v="0"/>
    <n v="0"/>
    <m/>
    <n v="15"/>
  </r>
  <r>
    <d v="2005-10-07T00:00:00"/>
    <x v="19"/>
    <x v="19"/>
    <n v="1005"/>
    <n v="50"/>
    <n v="0"/>
    <n v="3"/>
    <n v="1105"/>
    <n v="207"/>
    <n v="6"/>
    <n v="28"/>
    <n v="2"/>
    <n v="0"/>
    <m/>
    <n v="15"/>
  </r>
  <r>
    <d v="2005-10-08T00:00:00"/>
    <x v="20"/>
    <x v="19"/>
    <n v="794"/>
    <n v="22"/>
    <n v="0"/>
    <n v="2"/>
    <n v="615"/>
    <n v="103"/>
    <n v="6"/>
    <n v="16"/>
    <n v="0"/>
    <n v="0"/>
    <m/>
    <n v="15"/>
  </r>
  <r>
    <d v="2005-10-09T00:00:00"/>
    <x v="21"/>
    <x v="19"/>
    <n v="705"/>
    <n v="10"/>
    <n v="0"/>
    <n v="6"/>
    <n v="609"/>
    <n v="130"/>
    <n v="4"/>
    <n v="17"/>
    <n v="0"/>
    <n v="0"/>
    <m/>
    <n v="15"/>
  </r>
  <r>
    <d v="2005-10-10T00:00:00"/>
    <x v="22"/>
    <x v="19"/>
    <n v="350"/>
    <n v="11"/>
    <n v="0"/>
    <n v="5"/>
    <n v="692"/>
    <n v="133"/>
    <n v="0"/>
    <n v="14"/>
    <n v="0"/>
    <n v="0"/>
    <m/>
    <n v="15"/>
  </r>
  <r>
    <d v="2005-10-11T00:00:00"/>
    <x v="23"/>
    <x v="19"/>
    <n v="1108"/>
    <n v="23"/>
    <n v="0"/>
    <n v="20"/>
    <n v="1686"/>
    <n v="286"/>
    <n v="5"/>
    <n v="12"/>
    <n v="0"/>
    <n v="0"/>
    <m/>
    <n v="14"/>
  </r>
  <r>
    <d v="2005-10-12T00:00:00"/>
    <x v="24"/>
    <x v="19"/>
    <n v="622"/>
    <n v="46"/>
    <n v="0"/>
    <n v="11"/>
    <n v="1646"/>
    <n v="304"/>
    <n v="4"/>
    <n v="19"/>
    <n v="0"/>
    <n v="0"/>
    <m/>
    <n v="14.5"/>
  </r>
  <r>
    <d v="2005-10-13T00:00:00"/>
    <x v="25"/>
    <x v="19"/>
    <n v="109"/>
    <n v="4"/>
    <n v="0"/>
    <n v="0"/>
    <n v="76"/>
    <n v="4"/>
    <n v="0"/>
    <n v="16"/>
    <n v="0"/>
    <n v="0"/>
    <s v="Gate closed most of day due to equipment failure.  Started counting around 15:00"/>
    <n v="14.5"/>
  </r>
  <r>
    <d v="2005-10-14T00:00:00"/>
    <x v="26"/>
    <x v="19"/>
    <n v="284"/>
    <n v="24"/>
    <n v="0"/>
    <n v="0"/>
    <n v="591"/>
    <n v="148"/>
    <n v="6"/>
    <n v="25"/>
    <n v="3"/>
    <n v="0"/>
    <s v="Gate closed at 17:10 due to poor visibility.  River level up 12 inches by 16:00"/>
    <n v="14"/>
  </r>
  <r>
    <d v="2005-10-15T00:00:00"/>
    <x v="27"/>
    <x v="19"/>
    <n v="0"/>
    <n v="0"/>
    <n v="0"/>
    <n v="0"/>
    <n v="0"/>
    <n v="0"/>
    <n v="0"/>
    <n v="0"/>
    <n v="0"/>
    <n v="0"/>
    <s v="Gate closed - river just below top of fishway"/>
    <m/>
  </r>
  <r>
    <d v="2005-10-16T00:00:00"/>
    <x v="28"/>
    <x v="19"/>
    <m/>
    <m/>
    <m/>
    <m/>
    <m/>
    <m/>
    <m/>
    <m/>
    <m/>
    <m/>
    <s v="No count - river near top of fishway.  Gate/screens opened to allow fish passage"/>
    <m/>
  </r>
  <r>
    <d v="2005-10-17T00:00:00"/>
    <x v="29"/>
    <x v="19"/>
    <m/>
    <m/>
    <m/>
    <m/>
    <m/>
    <m/>
    <m/>
    <m/>
    <m/>
    <m/>
    <s v="No count - river near top of fishway.  Gate/screens opened to allow fish passage"/>
    <m/>
  </r>
  <r>
    <d v="2005-10-18T00:00:00"/>
    <x v="30"/>
    <x v="19"/>
    <n v="244"/>
    <n v="5"/>
    <n v="0"/>
    <n v="1"/>
    <n v="278"/>
    <n v="37"/>
    <n v="0"/>
    <n v="0"/>
    <n v="0"/>
    <n v="0"/>
    <s v="Est gate closed at 7AM (JT). Started counting again at 10AM"/>
    <n v="14"/>
  </r>
  <r>
    <d v="2005-10-19T00:00:00"/>
    <x v="31"/>
    <x v="19"/>
    <n v="727"/>
    <n v="10"/>
    <n v="0"/>
    <n v="1"/>
    <n v="405"/>
    <n v="64"/>
    <n v="2"/>
    <n v="2"/>
    <n v="0"/>
    <n v="0"/>
    <m/>
    <n v="14"/>
  </r>
  <r>
    <d v="2005-10-20T00:00:00"/>
    <x v="32"/>
    <x v="19"/>
    <n v="674"/>
    <n v="15"/>
    <n v="0"/>
    <n v="1"/>
    <n v="583"/>
    <n v="96"/>
    <n v="2"/>
    <n v="6"/>
    <n v="0"/>
    <n v="0"/>
    <m/>
    <n v="13"/>
  </r>
  <r>
    <d v="2005-10-21T00:00:00"/>
    <x v="33"/>
    <x v="19"/>
    <n v="301"/>
    <n v="9"/>
    <n v="0"/>
    <n v="3"/>
    <n v="635"/>
    <n v="48"/>
    <n v="1"/>
    <n v="1"/>
    <n v="0"/>
    <n v="0"/>
    <m/>
    <n v="13"/>
  </r>
  <r>
    <d v="2005-10-22T00:00:00"/>
    <x v="34"/>
    <x v="19"/>
    <n v="225"/>
    <n v="4"/>
    <n v="0"/>
    <n v="0"/>
    <n v="590"/>
    <n v="46"/>
    <n v="0"/>
    <n v="4"/>
    <n v="0"/>
    <n v="0"/>
    <m/>
    <n v="13.5"/>
  </r>
  <r>
    <d v="2005-10-23T00:00:00"/>
    <x v="35"/>
    <x v="19"/>
    <n v="252"/>
    <n v="14"/>
    <n v="0"/>
    <n v="0"/>
    <n v="633"/>
    <n v="53"/>
    <n v="1"/>
    <n v="5"/>
    <n v="0"/>
    <n v="0"/>
    <m/>
    <n v="13.5"/>
  </r>
  <r>
    <d v="2005-10-24T00:00:00"/>
    <x v="36"/>
    <x v="19"/>
    <n v="287"/>
    <n v="9"/>
    <n v="0"/>
    <n v="2"/>
    <n v="584"/>
    <n v="46"/>
    <n v="1"/>
    <n v="5"/>
    <n v="0"/>
    <n v="0"/>
    <m/>
    <n v="14"/>
  </r>
  <r>
    <d v="2005-10-25T00:00:00"/>
    <x v="37"/>
    <x v="19"/>
    <n v="215"/>
    <n v="8"/>
    <n v="0"/>
    <n v="3"/>
    <n v="588"/>
    <n v="46"/>
    <n v="0"/>
    <n v="3"/>
    <n v="0"/>
    <n v="0"/>
    <m/>
    <n v="14"/>
  </r>
  <r>
    <d v="2005-10-26T00:00:00"/>
    <x v="38"/>
    <x v="19"/>
    <n v="52"/>
    <n v="1"/>
    <n v="0"/>
    <n v="3"/>
    <n v="233"/>
    <n v="17"/>
    <n v="1"/>
    <n v="1"/>
    <n v="0"/>
    <n v="0"/>
    <m/>
    <n v="12"/>
  </r>
  <r>
    <d v="2005-10-27T00:00:00"/>
    <x v="39"/>
    <x v="19"/>
    <n v="66"/>
    <n v="4"/>
    <n v="0"/>
    <n v="1"/>
    <n v="131"/>
    <n v="11"/>
    <n v="1"/>
    <n v="2"/>
    <n v="0"/>
    <n v="0"/>
    <m/>
    <n v="12"/>
  </r>
  <r>
    <d v="2005-10-28T00:00:00"/>
    <x v="40"/>
    <x v="19"/>
    <n v="48"/>
    <n v="4"/>
    <n v="0"/>
    <n v="2"/>
    <n v="126"/>
    <n v="13"/>
    <n v="0"/>
    <n v="4"/>
    <n v="0"/>
    <n v="0"/>
    <s v="river murky"/>
    <n v="12"/>
  </r>
  <r>
    <d v="2005-10-29T00:00:00"/>
    <x v="41"/>
    <x v="19"/>
    <n v="149"/>
    <n v="2"/>
    <n v="0"/>
    <n v="1"/>
    <n v="116"/>
    <n v="14"/>
    <n v="0"/>
    <n v="3"/>
    <n v="0"/>
    <n v="0"/>
    <m/>
    <n v="11"/>
  </r>
  <r>
    <d v="2005-10-30T00:00:00"/>
    <x v="42"/>
    <x v="19"/>
    <n v="90"/>
    <n v="2"/>
    <n v="0"/>
    <n v="5"/>
    <n v="44"/>
    <n v="11"/>
    <n v="0"/>
    <n v="0"/>
    <n v="0"/>
    <n v="0"/>
    <m/>
    <n v="11"/>
  </r>
  <r>
    <d v="2005-10-31T00:00:00"/>
    <x v="43"/>
    <x v="19"/>
    <n v="21"/>
    <n v="0"/>
    <n v="0"/>
    <n v="0"/>
    <n v="6"/>
    <n v="2"/>
    <n v="0"/>
    <n v="0"/>
    <n v="0"/>
    <n v="0"/>
    <m/>
    <n v="11"/>
  </r>
  <r>
    <d v="2005-11-01T00:00:00"/>
    <x v="44"/>
    <x v="19"/>
    <n v="19"/>
    <n v="1"/>
    <n v="0"/>
    <n v="0"/>
    <n v="1"/>
    <n v="0"/>
    <n v="0"/>
    <n v="0"/>
    <n v="0"/>
    <n v="0"/>
    <m/>
    <n v="11"/>
  </r>
  <r>
    <d v="2005-11-02T00:00:00"/>
    <x v="45"/>
    <x v="19"/>
    <n v="32"/>
    <n v="2"/>
    <n v="0"/>
    <n v="0"/>
    <n v="1"/>
    <n v="2"/>
    <n v="0"/>
    <n v="0"/>
    <n v="0"/>
    <n v="0"/>
    <m/>
    <n v="11"/>
  </r>
  <r>
    <d v="2005-11-03T00:00:00"/>
    <x v="46"/>
    <x v="19"/>
    <n v="16"/>
    <n v="0"/>
    <n v="0"/>
    <n v="0"/>
    <n v="0"/>
    <n v="0"/>
    <n v="0"/>
    <n v="2"/>
    <n v="0"/>
    <n v="0"/>
    <m/>
    <n v="11"/>
  </r>
  <r>
    <d v="2005-11-04T00:00:00"/>
    <x v="47"/>
    <x v="19"/>
    <n v="7"/>
    <n v="0"/>
    <n v="0"/>
    <n v="0"/>
    <n v="0"/>
    <n v="0"/>
    <n v="0"/>
    <n v="1"/>
    <n v="0"/>
    <n v="0"/>
    <m/>
    <n v="11"/>
  </r>
  <r>
    <d v="2005-11-05T00:00:00"/>
    <x v="48"/>
    <x v="19"/>
    <n v="2"/>
    <n v="1"/>
    <n v="0"/>
    <n v="0"/>
    <n v="0"/>
    <n v="1"/>
    <n v="0"/>
    <n v="0"/>
    <n v="0"/>
    <n v="0"/>
    <m/>
    <n v="10.5"/>
  </r>
  <r>
    <d v="2005-11-06T00:00:00"/>
    <x v="49"/>
    <x v="19"/>
    <n v="0"/>
    <n v="0"/>
    <n v="0"/>
    <n v="0"/>
    <n v="0"/>
    <n v="0"/>
    <n v="0"/>
    <n v="0"/>
    <n v="0"/>
    <n v="0"/>
    <s v="Counted all day - zero fish!!"/>
    <n v="10"/>
  </r>
  <r>
    <d v="2005-11-07T00:00:00"/>
    <x v="50"/>
    <x v="19"/>
    <n v="0"/>
    <n v="0"/>
    <n v="0"/>
    <n v="0"/>
    <n v="0"/>
    <n v="0"/>
    <n v="0"/>
    <n v="0"/>
    <n v="0"/>
    <n v="0"/>
    <s v="Stopped counting for the season at approx 9AM"/>
    <n v="10"/>
  </r>
  <r>
    <d v="2005-11-08T00:00:00"/>
    <x v="51"/>
    <x v="19"/>
    <m/>
    <m/>
    <m/>
    <m/>
    <m/>
    <m/>
    <m/>
    <m/>
    <m/>
    <m/>
    <m/>
    <m/>
  </r>
  <r>
    <d v="2005-11-09T00:00:00"/>
    <x v="52"/>
    <x v="19"/>
    <m/>
    <m/>
    <m/>
    <m/>
    <m/>
    <m/>
    <m/>
    <m/>
    <m/>
    <m/>
    <m/>
    <m/>
  </r>
  <r>
    <d v="2005-11-10T00:00:00"/>
    <x v="53"/>
    <x v="19"/>
    <m/>
    <m/>
    <m/>
    <m/>
    <m/>
    <m/>
    <m/>
    <m/>
    <m/>
    <m/>
    <m/>
    <m/>
  </r>
  <r>
    <d v="2005-11-11T00:00:00"/>
    <x v="54"/>
    <x v="19"/>
    <m/>
    <m/>
    <m/>
    <m/>
    <m/>
    <m/>
    <m/>
    <m/>
    <m/>
    <m/>
    <m/>
    <m/>
  </r>
  <r>
    <d v="2005-11-12T00:00:00"/>
    <x v="55"/>
    <x v="19"/>
    <m/>
    <m/>
    <m/>
    <m/>
    <m/>
    <m/>
    <m/>
    <m/>
    <m/>
    <m/>
    <m/>
    <m/>
  </r>
  <r>
    <d v="2005-11-13T00:00:00"/>
    <x v="56"/>
    <x v="19"/>
    <m/>
    <m/>
    <m/>
    <m/>
    <m/>
    <m/>
    <m/>
    <m/>
    <m/>
    <m/>
    <m/>
    <m/>
  </r>
  <r>
    <d v="2005-11-14T00:00:00"/>
    <x v="57"/>
    <x v="19"/>
    <m/>
    <m/>
    <m/>
    <m/>
    <m/>
    <m/>
    <m/>
    <m/>
    <m/>
    <m/>
    <m/>
    <m/>
  </r>
  <r>
    <d v="2005-11-15T00:00:00"/>
    <x v="58"/>
    <x v="19"/>
    <m/>
    <m/>
    <m/>
    <m/>
    <m/>
    <m/>
    <m/>
    <m/>
    <m/>
    <m/>
    <m/>
    <m/>
  </r>
  <r>
    <d v="2005-11-16T00:00:00"/>
    <x v="59"/>
    <x v="19"/>
    <m/>
    <m/>
    <m/>
    <m/>
    <m/>
    <m/>
    <m/>
    <m/>
    <m/>
    <m/>
    <m/>
    <m/>
  </r>
  <r>
    <d v="2005-11-17T00:00:00"/>
    <x v="60"/>
    <x v="19"/>
    <m/>
    <m/>
    <m/>
    <m/>
    <m/>
    <m/>
    <m/>
    <m/>
    <m/>
    <m/>
    <m/>
    <m/>
  </r>
  <r>
    <d v="2005-11-18T00:00:00"/>
    <x v="61"/>
    <x v="19"/>
    <m/>
    <m/>
    <m/>
    <m/>
    <m/>
    <m/>
    <m/>
    <m/>
    <m/>
    <m/>
    <m/>
    <m/>
  </r>
  <r>
    <d v="2005-11-19T00:00:00"/>
    <x v="62"/>
    <x v="19"/>
    <m/>
    <m/>
    <m/>
    <m/>
    <m/>
    <m/>
    <m/>
    <m/>
    <m/>
    <m/>
    <m/>
    <m/>
  </r>
  <r>
    <d v="2005-11-20T00:00:00"/>
    <x v="66"/>
    <x v="19"/>
    <m/>
    <m/>
    <m/>
    <m/>
    <m/>
    <m/>
    <m/>
    <m/>
    <m/>
    <m/>
    <m/>
    <m/>
  </r>
  <r>
    <d v="2006-09-01T00:00:00"/>
    <x v="80"/>
    <x v="20"/>
    <m/>
    <m/>
    <m/>
    <m/>
    <m/>
    <m/>
    <m/>
    <m/>
    <m/>
    <m/>
    <m/>
    <m/>
  </r>
  <r>
    <d v="2006-09-02T00:00:00"/>
    <x v="75"/>
    <x v="20"/>
    <m/>
    <m/>
    <m/>
    <m/>
    <m/>
    <m/>
    <m/>
    <m/>
    <m/>
    <m/>
    <m/>
    <m/>
  </r>
  <r>
    <d v="2006-09-03T00:00:00"/>
    <x v="76"/>
    <x v="20"/>
    <m/>
    <m/>
    <m/>
    <m/>
    <m/>
    <m/>
    <m/>
    <m/>
    <m/>
    <m/>
    <m/>
    <m/>
  </r>
  <r>
    <d v="2006-09-04T00:00:00"/>
    <x v="77"/>
    <x v="20"/>
    <m/>
    <m/>
    <m/>
    <m/>
    <m/>
    <m/>
    <m/>
    <m/>
    <m/>
    <m/>
    <m/>
    <m/>
  </r>
  <r>
    <d v="2006-09-05T00:00:00"/>
    <x v="78"/>
    <x v="20"/>
    <m/>
    <m/>
    <m/>
    <m/>
    <m/>
    <m/>
    <m/>
    <m/>
    <m/>
    <m/>
    <m/>
    <m/>
  </r>
  <r>
    <d v="2006-09-06T00:00:00"/>
    <x v="79"/>
    <x v="20"/>
    <n v="0"/>
    <n v="0"/>
    <n v="0"/>
    <n v="0"/>
    <n v="0"/>
    <n v="0"/>
    <n v="56"/>
    <n v="124741"/>
    <n v="2017"/>
    <n v="19"/>
    <s v="escapement through GCL Dam before swim survey (incl bypass but excludes biosample morts).  24 'bypass'."/>
    <m/>
  </r>
  <r>
    <d v="2006-09-07T00:00:00"/>
    <x v="71"/>
    <x v="20"/>
    <n v="391"/>
    <n v="50"/>
    <n v="0"/>
    <n v="0"/>
    <n v="950"/>
    <n v="82"/>
    <n v="331"/>
    <n v="4204"/>
    <n v="0"/>
    <n v="0"/>
    <s v=" Preliminary swim above Stamp Falls"/>
    <m/>
  </r>
  <r>
    <d v="2006-09-07T00:00:00"/>
    <x v="71"/>
    <x v="20"/>
    <n v="13"/>
    <n v="24"/>
    <n v="0"/>
    <n v="0"/>
    <n v="69"/>
    <n v="8"/>
    <n v="6"/>
    <n v="23"/>
    <n v="0"/>
    <n v="0"/>
    <s v="first day of counter (after end of swim survey at 13:59)"/>
    <m/>
  </r>
  <r>
    <d v="2006-09-08T00:00:00"/>
    <x v="72"/>
    <x v="20"/>
    <n v="91"/>
    <n v="75"/>
    <n v="0"/>
    <n v="0"/>
    <n v="126"/>
    <n v="10"/>
    <n v="8"/>
    <n v="332"/>
    <n v="1"/>
    <n v="0"/>
    <m/>
    <m/>
  </r>
  <r>
    <d v="2006-09-09T00:00:00"/>
    <x v="73"/>
    <x v="20"/>
    <n v="317"/>
    <n v="116"/>
    <n v="0"/>
    <n v="0"/>
    <n v="530"/>
    <n v="34"/>
    <n v="5"/>
    <n v="314"/>
    <n v="0"/>
    <n v="0"/>
    <m/>
    <m/>
  </r>
  <r>
    <d v="2006-09-10T00:00:00"/>
    <x v="74"/>
    <x v="20"/>
    <n v="215"/>
    <n v="54"/>
    <n v="0"/>
    <n v="0"/>
    <n v="782"/>
    <n v="22"/>
    <n v="6"/>
    <n v="223"/>
    <n v="0"/>
    <n v="0"/>
    <m/>
    <m/>
  </r>
  <r>
    <d v="2006-09-11T00:00:00"/>
    <x v="68"/>
    <x v="20"/>
    <n v="107"/>
    <n v="30"/>
    <n v="0"/>
    <n v="0"/>
    <n v="327"/>
    <n v="8"/>
    <n v="7"/>
    <n v="211"/>
    <n v="5"/>
    <n v="0"/>
    <m/>
    <m/>
  </r>
  <r>
    <d v="2006-09-12T00:00:00"/>
    <x v="69"/>
    <x v="20"/>
    <n v="129"/>
    <n v="58"/>
    <n v="0"/>
    <n v="0"/>
    <n v="335"/>
    <n v="9"/>
    <n v="5"/>
    <n v="959"/>
    <n v="3"/>
    <n v="0"/>
    <m/>
    <m/>
  </r>
  <r>
    <d v="2006-09-13T00:00:00"/>
    <x v="70"/>
    <x v="20"/>
    <n v="163"/>
    <n v="109"/>
    <n v="0"/>
    <n v="0"/>
    <n v="371"/>
    <n v="4"/>
    <n v="7"/>
    <n v="1041"/>
    <n v="6"/>
    <n v="0"/>
    <m/>
    <n v="19"/>
  </r>
  <r>
    <d v="2006-09-14T00:00:00"/>
    <x v="67"/>
    <x v="20"/>
    <n v="410"/>
    <n v="240"/>
    <n v="0"/>
    <n v="0"/>
    <n v="566"/>
    <n v="10"/>
    <n v="11"/>
    <n v="711"/>
    <n v="0"/>
    <n v="0"/>
    <m/>
    <n v="16"/>
  </r>
  <r>
    <d v="2006-09-15T00:00:00"/>
    <x v="63"/>
    <x v="20"/>
    <n v="839"/>
    <n v="323"/>
    <n v="0"/>
    <n v="0"/>
    <n v="770"/>
    <n v="7"/>
    <n v="7"/>
    <n v="319"/>
    <n v="1"/>
    <n v="0"/>
    <m/>
    <n v="16"/>
  </r>
  <r>
    <d v="2006-09-16T00:00:00"/>
    <x v="64"/>
    <x v="20"/>
    <n v="781"/>
    <n v="246"/>
    <n v="0"/>
    <n v="0"/>
    <n v="519"/>
    <n v="3"/>
    <n v="11"/>
    <n v="117"/>
    <n v="0"/>
    <n v="0"/>
    <m/>
    <n v="15"/>
  </r>
  <r>
    <d v="2006-09-17T00:00:00"/>
    <x v="65"/>
    <x v="20"/>
    <n v="387"/>
    <n v="277"/>
    <n v="0"/>
    <n v="0"/>
    <n v="787"/>
    <n v="20"/>
    <n v="15"/>
    <n v="113"/>
    <n v="0"/>
    <n v="0"/>
    <m/>
    <n v="16"/>
  </r>
  <r>
    <d v="2006-09-18T00:00:00"/>
    <x v="0"/>
    <x v="20"/>
    <n v="837"/>
    <n v="191"/>
    <n v="0"/>
    <n v="0"/>
    <n v="1944"/>
    <n v="35"/>
    <n v="7"/>
    <n v="65"/>
    <n v="0"/>
    <n v="0"/>
    <m/>
    <n v="15.5"/>
  </r>
  <r>
    <d v="2006-09-19T00:00:00"/>
    <x v="1"/>
    <x v="20"/>
    <n v="388"/>
    <n v="194"/>
    <n v="0"/>
    <n v="0"/>
    <n v="843"/>
    <n v="19"/>
    <n v="16"/>
    <n v="28"/>
    <n v="1"/>
    <n v="0"/>
    <m/>
    <n v="15"/>
  </r>
  <r>
    <d v="2006-09-20T00:00:00"/>
    <x v="2"/>
    <x v="20"/>
    <n v="492"/>
    <n v="203"/>
    <n v="0"/>
    <n v="0"/>
    <n v="831"/>
    <n v="18"/>
    <n v="26"/>
    <n v="21"/>
    <n v="0"/>
    <n v="0"/>
    <m/>
    <n v="15"/>
  </r>
  <r>
    <d v="2006-09-21T00:00:00"/>
    <x v="3"/>
    <x v="20"/>
    <n v="473"/>
    <n v="240"/>
    <n v="0"/>
    <n v="0"/>
    <n v="1131"/>
    <n v="6"/>
    <n v="8"/>
    <n v="25"/>
    <n v="0"/>
    <n v="0"/>
    <m/>
    <n v="11"/>
  </r>
  <r>
    <d v="2006-09-22T00:00:00"/>
    <x v="4"/>
    <x v="20"/>
    <n v="440"/>
    <n v="204"/>
    <n v="0"/>
    <n v="0"/>
    <n v="996"/>
    <n v="10"/>
    <n v="5"/>
    <n v="9"/>
    <n v="0"/>
    <n v="0"/>
    <m/>
    <n v="11"/>
  </r>
  <r>
    <d v="2006-09-23T00:00:00"/>
    <x v="5"/>
    <x v="20"/>
    <n v="425"/>
    <n v="203"/>
    <n v="0"/>
    <n v="0"/>
    <n v="1138"/>
    <n v="7"/>
    <n v="5"/>
    <n v="14"/>
    <n v="0"/>
    <n v="0"/>
    <m/>
    <n v="11"/>
  </r>
  <r>
    <d v="2006-09-24T00:00:00"/>
    <x v="6"/>
    <x v="20"/>
    <n v="341"/>
    <n v="294"/>
    <n v="0"/>
    <n v="0"/>
    <n v="1132"/>
    <n v="18"/>
    <n v="6"/>
    <n v="24"/>
    <n v="0"/>
    <n v="0"/>
    <m/>
    <n v="11"/>
  </r>
  <r>
    <d v="2006-09-25T00:00:00"/>
    <x v="7"/>
    <x v="20"/>
    <n v="345"/>
    <n v="318"/>
    <n v="0"/>
    <n v="0"/>
    <n v="1319"/>
    <n v="41"/>
    <n v="10"/>
    <n v="12"/>
    <n v="0"/>
    <n v="0"/>
    <m/>
    <n v="11.5"/>
  </r>
  <r>
    <d v="2006-09-26T00:00:00"/>
    <x v="8"/>
    <x v="20"/>
    <n v="388"/>
    <n v="411"/>
    <n v="0"/>
    <n v="0"/>
    <n v="1541"/>
    <n v="39"/>
    <n v="11"/>
    <n v="31"/>
    <n v="0"/>
    <n v="0"/>
    <m/>
    <n v="17"/>
  </r>
  <r>
    <d v="2006-09-27T00:00:00"/>
    <x v="9"/>
    <x v="20"/>
    <n v="426"/>
    <n v="328"/>
    <n v="0"/>
    <n v="1"/>
    <n v="1841"/>
    <n v="38"/>
    <n v="19"/>
    <n v="15"/>
    <n v="0"/>
    <n v="0"/>
    <m/>
    <n v="17"/>
  </r>
  <r>
    <d v="2006-09-28T00:00:00"/>
    <x v="10"/>
    <x v="20"/>
    <n v="391"/>
    <n v="219"/>
    <n v="0"/>
    <n v="0"/>
    <n v="1945"/>
    <n v="68"/>
    <n v="10"/>
    <n v="9"/>
    <n v="1"/>
    <n v="0"/>
    <m/>
    <n v="17"/>
  </r>
  <r>
    <d v="2006-09-29T00:00:00"/>
    <x v="11"/>
    <x v="20"/>
    <n v="197"/>
    <n v="182"/>
    <n v="0"/>
    <n v="0"/>
    <n v="1055"/>
    <n v="17"/>
    <n v="8"/>
    <n v="8"/>
    <n v="0"/>
    <n v="0"/>
    <m/>
    <n v="18"/>
  </r>
  <r>
    <d v="2006-09-30T00:00:00"/>
    <x v="12"/>
    <x v="20"/>
    <n v="147"/>
    <n v="172"/>
    <n v="0"/>
    <n v="0"/>
    <n v="986"/>
    <n v="13"/>
    <n v="10"/>
    <n v="1"/>
    <n v="0"/>
    <n v="0"/>
    <m/>
    <n v="17"/>
  </r>
  <r>
    <d v="2006-10-01T00:00:00"/>
    <x v="13"/>
    <x v="20"/>
    <n v="161"/>
    <n v="177"/>
    <n v="0"/>
    <n v="0"/>
    <n v="1169"/>
    <n v="17"/>
    <n v="5"/>
    <n v="4"/>
    <n v="0"/>
    <n v="0"/>
    <m/>
    <n v="11"/>
  </r>
  <r>
    <d v="2006-10-02T00:00:00"/>
    <x v="14"/>
    <x v="20"/>
    <n v="151"/>
    <n v="138"/>
    <n v="0"/>
    <n v="0"/>
    <n v="1101"/>
    <n v="18"/>
    <n v="1"/>
    <n v="0"/>
    <n v="0"/>
    <n v="0"/>
    <m/>
    <n v="11"/>
  </r>
  <r>
    <d v="2006-10-03T00:00:00"/>
    <x v="15"/>
    <x v="20"/>
    <n v="155"/>
    <n v="112"/>
    <n v="0"/>
    <n v="0"/>
    <n v="938"/>
    <n v="22"/>
    <n v="7"/>
    <n v="2"/>
    <n v="1"/>
    <n v="0"/>
    <m/>
    <n v="15"/>
  </r>
  <r>
    <d v="2006-10-04T00:00:00"/>
    <x v="16"/>
    <x v="20"/>
    <n v="146"/>
    <n v="153"/>
    <n v="0"/>
    <n v="0"/>
    <n v="838"/>
    <n v="17"/>
    <n v="7"/>
    <n v="0"/>
    <n v="0"/>
    <n v="0"/>
    <m/>
    <n v="14"/>
  </r>
  <r>
    <d v="2006-10-05T00:00:00"/>
    <x v="17"/>
    <x v="20"/>
    <n v="139"/>
    <n v="90"/>
    <n v="0"/>
    <n v="1"/>
    <n v="776"/>
    <n v="13"/>
    <n v="5"/>
    <n v="0"/>
    <n v="0"/>
    <n v="0"/>
    <m/>
    <n v="15"/>
  </r>
  <r>
    <d v="2006-10-06T00:00:00"/>
    <x v="18"/>
    <x v="20"/>
    <n v="121"/>
    <n v="86"/>
    <n v="0"/>
    <n v="0"/>
    <n v="657"/>
    <n v="5"/>
    <n v="2"/>
    <n v="5"/>
    <n v="0"/>
    <n v="0"/>
    <m/>
    <n v="15"/>
  </r>
  <r>
    <d v="2006-10-07T00:00:00"/>
    <x v="19"/>
    <x v="20"/>
    <n v="121"/>
    <n v="85"/>
    <n v="0"/>
    <n v="0"/>
    <n v="990"/>
    <n v="16"/>
    <n v="2"/>
    <n v="0"/>
    <n v="0"/>
    <n v="0"/>
    <m/>
    <n v="14"/>
  </r>
  <r>
    <d v="2006-10-08T00:00:00"/>
    <x v="20"/>
    <x v="20"/>
    <n v="108"/>
    <n v="78"/>
    <n v="0"/>
    <n v="2"/>
    <n v="1021"/>
    <n v="9"/>
    <n v="1"/>
    <n v="1"/>
    <n v="0"/>
    <n v="0"/>
    <m/>
    <n v="14"/>
  </r>
  <r>
    <d v="2006-10-09T00:00:00"/>
    <x v="21"/>
    <x v="20"/>
    <n v="133"/>
    <n v="60"/>
    <n v="0"/>
    <n v="0"/>
    <n v="1024"/>
    <n v="12"/>
    <n v="0"/>
    <n v="1"/>
    <n v="0"/>
    <n v="0"/>
    <m/>
    <n v="14"/>
  </r>
  <r>
    <d v="2006-10-10T00:00:00"/>
    <x v="22"/>
    <x v="20"/>
    <n v="54"/>
    <n v="53"/>
    <n v="0"/>
    <n v="0"/>
    <n v="898"/>
    <n v="8"/>
    <n v="1"/>
    <n v="1"/>
    <n v="0"/>
    <n v="0"/>
    <m/>
    <n v="14"/>
  </r>
  <r>
    <d v="2006-10-11T00:00:00"/>
    <x v="23"/>
    <x v="20"/>
    <n v="46"/>
    <n v="42"/>
    <n v="0"/>
    <n v="2"/>
    <n v="981"/>
    <n v="14"/>
    <n v="8"/>
    <n v="2"/>
    <n v="0"/>
    <n v="0"/>
    <m/>
    <n v="14"/>
  </r>
  <r>
    <d v="2006-10-12T00:00:00"/>
    <x v="24"/>
    <x v="20"/>
    <n v="31"/>
    <n v="37"/>
    <n v="0"/>
    <n v="3"/>
    <n v="986"/>
    <n v="16"/>
    <n v="3"/>
    <n v="4"/>
    <n v="1"/>
    <n v="0"/>
    <m/>
    <n v="13.5"/>
  </r>
  <r>
    <d v="2006-10-13T00:00:00"/>
    <x v="25"/>
    <x v="20"/>
    <n v="39"/>
    <n v="24"/>
    <n v="0"/>
    <n v="6"/>
    <n v="833"/>
    <n v="8"/>
    <n v="4"/>
    <n v="6"/>
    <n v="0"/>
    <n v="0"/>
    <m/>
    <n v="13.5"/>
  </r>
  <r>
    <d v="2006-10-14T00:00:00"/>
    <x v="26"/>
    <x v="20"/>
    <n v="34"/>
    <n v="33"/>
    <n v="0"/>
    <n v="4"/>
    <n v="965"/>
    <n v="10"/>
    <n v="4"/>
    <n v="5"/>
    <n v="0"/>
    <n v="0"/>
    <m/>
    <n v="14"/>
  </r>
  <r>
    <d v="2006-10-15T00:00:00"/>
    <x v="27"/>
    <x v="20"/>
    <n v="42"/>
    <n v="42"/>
    <n v="0"/>
    <n v="6"/>
    <n v="1206"/>
    <n v="7"/>
    <n v="1"/>
    <n v="7"/>
    <n v="0"/>
    <n v="0"/>
    <m/>
    <n v="14"/>
  </r>
  <r>
    <d v="2006-10-16T00:00:00"/>
    <x v="28"/>
    <x v="20"/>
    <n v="41"/>
    <n v="46"/>
    <n v="0"/>
    <n v="11"/>
    <n v="858"/>
    <n v="14"/>
    <n v="8"/>
    <n v="6"/>
    <n v="0"/>
    <n v="0"/>
    <m/>
    <n v="14"/>
  </r>
  <r>
    <d v="2006-10-17T00:00:00"/>
    <x v="29"/>
    <x v="20"/>
    <n v="59"/>
    <n v="48"/>
    <n v="0"/>
    <n v="13"/>
    <n v="912"/>
    <n v="14"/>
    <n v="6"/>
    <n v="4"/>
    <n v="0"/>
    <n v="0"/>
    <m/>
    <n v="14"/>
  </r>
  <r>
    <d v="2006-10-18T00:00:00"/>
    <x v="30"/>
    <x v="20"/>
    <n v="24"/>
    <n v="21"/>
    <n v="0"/>
    <n v="2"/>
    <n v="1350"/>
    <n v="12"/>
    <n v="6"/>
    <n v="1"/>
    <n v="0"/>
    <n v="0"/>
    <m/>
    <n v="14"/>
  </r>
  <r>
    <d v="2006-10-19T00:00:00"/>
    <x v="31"/>
    <x v="20"/>
    <n v="25"/>
    <n v="23"/>
    <n v="0"/>
    <n v="1"/>
    <n v="862"/>
    <n v="10"/>
    <n v="8"/>
    <n v="0"/>
    <n v="0"/>
    <n v="0"/>
    <m/>
    <n v="14"/>
  </r>
  <r>
    <d v="2006-10-20T00:00:00"/>
    <x v="32"/>
    <x v="20"/>
    <n v="24"/>
    <n v="18"/>
    <n v="0"/>
    <n v="4"/>
    <n v="683"/>
    <n v="9"/>
    <n v="3"/>
    <n v="2"/>
    <n v="0"/>
    <n v="0"/>
    <m/>
    <n v="13"/>
  </r>
  <r>
    <d v="2006-10-21T00:00:00"/>
    <x v="33"/>
    <x v="20"/>
    <n v="30"/>
    <n v="15"/>
    <n v="0"/>
    <n v="10"/>
    <n v="1053"/>
    <n v="12"/>
    <n v="3"/>
    <n v="3"/>
    <n v="0"/>
    <n v="0"/>
    <m/>
    <n v="13"/>
  </r>
  <r>
    <d v="2006-10-22T00:00:00"/>
    <x v="34"/>
    <x v="20"/>
    <n v="28"/>
    <n v="7"/>
    <n v="0"/>
    <n v="3"/>
    <n v="810"/>
    <n v="5"/>
    <n v="4"/>
    <n v="2"/>
    <n v="0"/>
    <n v="0"/>
    <m/>
    <n v="13"/>
  </r>
  <r>
    <d v="2006-10-23T00:00:00"/>
    <x v="35"/>
    <x v="20"/>
    <n v="16"/>
    <n v="16"/>
    <n v="0"/>
    <n v="6"/>
    <n v="933"/>
    <n v="10"/>
    <n v="3"/>
    <n v="0"/>
    <n v="0"/>
    <n v="0"/>
    <m/>
    <n v="13"/>
  </r>
  <r>
    <d v="2006-10-24T00:00:00"/>
    <x v="36"/>
    <x v="20"/>
    <n v="22"/>
    <n v="14"/>
    <n v="0"/>
    <n v="9"/>
    <n v="828"/>
    <n v="7"/>
    <n v="1"/>
    <n v="1"/>
    <n v="0"/>
    <n v="0"/>
    <m/>
    <n v="13"/>
  </r>
  <r>
    <d v="2006-10-25T00:00:00"/>
    <x v="37"/>
    <x v="20"/>
    <n v="19"/>
    <n v="12"/>
    <n v="0"/>
    <n v="3"/>
    <n v="843"/>
    <n v="9"/>
    <n v="0"/>
    <n v="2"/>
    <n v="0"/>
    <n v="0"/>
    <m/>
    <n v="12"/>
  </r>
  <r>
    <d v="2006-10-26T00:00:00"/>
    <x v="38"/>
    <x v="20"/>
    <n v="16"/>
    <n v="9"/>
    <n v="0"/>
    <n v="6"/>
    <n v="1286"/>
    <n v="7"/>
    <n v="2"/>
    <n v="12"/>
    <n v="0"/>
    <n v="0"/>
    <m/>
    <n v="13"/>
  </r>
  <r>
    <d v="2006-10-27T00:00:00"/>
    <x v="39"/>
    <x v="20"/>
    <n v="96"/>
    <n v="26"/>
    <n v="0"/>
    <n v="17"/>
    <n v="1187"/>
    <n v="13"/>
    <n v="2"/>
    <n v="27"/>
    <n v="0"/>
    <n v="0"/>
    <m/>
    <n v="13"/>
  </r>
  <r>
    <d v="2006-10-28T00:00:00"/>
    <x v="40"/>
    <x v="20"/>
    <n v="122"/>
    <n v="28"/>
    <n v="0"/>
    <n v="3"/>
    <n v="535"/>
    <n v="8"/>
    <n v="10"/>
    <n v="17"/>
    <n v="0"/>
    <n v="0"/>
    <m/>
    <n v="13"/>
  </r>
  <r>
    <d v="2006-10-29T00:00:00"/>
    <x v="41"/>
    <x v="20"/>
    <n v="106"/>
    <n v="21"/>
    <n v="0"/>
    <n v="11"/>
    <n v="1182"/>
    <n v="18"/>
    <n v="18"/>
    <n v="8"/>
    <n v="2"/>
    <n v="0"/>
    <m/>
    <n v="13"/>
  </r>
  <r>
    <d v="2006-10-30T00:00:00"/>
    <x v="42"/>
    <x v="20"/>
    <n v="44"/>
    <n v="8"/>
    <n v="0"/>
    <n v="9"/>
    <n v="768"/>
    <n v="7"/>
    <n v="11"/>
    <n v="0"/>
    <n v="0"/>
    <n v="0"/>
    <m/>
    <n v="10.5"/>
  </r>
  <r>
    <d v="2006-10-31T00:00:00"/>
    <x v="43"/>
    <x v="20"/>
    <n v="21"/>
    <n v="17"/>
    <n v="0"/>
    <n v="8"/>
    <n v="414"/>
    <n v="3"/>
    <n v="3"/>
    <n v="0"/>
    <n v="0"/>
    <n v="0"/>
    <m/>
    <n v="10"/>
  </r>
  <r>
    <d v="2006-11-01T00:00:00"/>
    <x v="44"/>
    <x v="20"/>
    <n v="11"/>
    <n v="12"/>
    <n v="0"/>
    <n v="5"/>
    <n v="277"/>
    <n v="0"/>
    <n v="3"/>
    <n v="0"/>
    <n v="0"/>
    <n v="0"/>
    <m/>
    <n v="10"/>
  </r>
  <r>
    <d v="2006-11-02T00:00:00"/>
    <x v="45"/>
    <x v="20"/>
    <n v="5"/>
    <n v="31"/>
    <n v="0"/>
    <n v="1"/>
    <n v="207"/>
    <n v="1"/>
    <n v="2"/>
    <n v="4"/>
    <n v="0"/>
    <n v="0"/>
    <m/>
    <n v="10"/>
  </r>
  <r>
    <d v="2006-11-03T00:00:00"/>
    <x v="46"/>
    <x v="20"/>
    <n v="20"/>
    <n v="14"/>
    <n v="0"/>
    <n v="3"/>
    <n v="260"/>
    <n v="3"/>
    <n v="1"/>
    <n v="7"/>
    <n v="0"/>
    <n v="0"/>
    <m/>
    <n v="10"/>
  </r>
  <r>
    <d v="2006-11-04T00:00:00"/>
    <x v="47"/>
    <x v="20"/>
    <n v="126"/>
    <n v="35"/>
    <n v="0"/>
    <n v="2"/>
    <n v="234"/>
    <n v="9"/>
    <n v="7"/>
    <n v="80"/>
    <n v="3"/>
    <n v="0"/>
    <m/>
    <n v="11"/>
  </r>
  <r>
    <d v="2006-11-05T00:00:00"/>
    <x v="48"/>
    <x v="20"/>
    <n v="36"/>
    <n v="11"/>
    <n v="0"/>
    <n v="2"/>
    <n v="74"/>
    <n v="2"/>
    <n v="3"/>
    <n v="20"/>
    <n v="0"/>
    <n v="0"/>
    <m/>
    <n v="11"/>
  </r>
  <r>
    <d v="2006-11-06T00:00:00"/>
    <x v="49"/>
    <x v="20"/>
    <n v="0"/>
    <n v="0"/>
    <n v="0"/>
    <n v="0"/>
    <n v="0"/>
    <n v="0"/>
    <n v="0"/>
    <n v="0"/>
    <n v="0"/>
    <n v="0"/>
    <s v="No counting.  River too high and dirty."/>
    <m/>
  </r>
  <r>
    <d v="2006-11-07T00:00:00"/>
    <x v="50"/>
    <x v="20"/>
    <n v="0"/>
    <n v="0"/>
    <n v="0"/>
    <n v="0"/>
    <n v="0"/>
    <n v="0"/>
    <n v="0"/>
    <n v="0"/>
    <n v="0"/>
    <n v="0"/>
    <s v="No counting.  River too high and dirty."/>
    <m/>
  </r>
  <r>
    <d v="2006-11-08T00:00:00"/>
    <x v="51"/>
    <x v="20"/>
    <n v="0"/>
    <n v="0"/>
    <n v="0"/>
    <n v="0"/>
    <n v="0"/>
    <n v="0"/>
    <n v="0"/>
    <n v="0"/>
    <n v="0"/>
    <n v="0"/>
    <s v="No counting.  River too high and dirty."/>
    <m/>
  </r>
  <r>
    <d v="2006-11-09T00:00:00"/>
    <x v="52"/>
    <x v="20"/>
    <n v="0"/>
    <n v="0"/>
    <n v="0"/>
    <n v="0"/>
    <n v="0"/>
    <n v="0"/>
    <n v="0"/>
    <n v="0"/>
    <n v="0"/>
    <n v="0"/>
    <s v="No counting.  River too high and dirty."/>
    <m/>
  </r>
  <r>
    <d v="2006-11-10T00:00:00"/>
    <x v="53"/>
    <x v="20"/>
    <n v="0"/>
    <n v="0"/>
    <n v="0"/>
    <n v="0"/>
    <n v="0"/>
    <n v="0"/>
    <n v="0"/>
    <n v="0"/>
    <n v="0"/>
    <n v="0"/>
    <s v="No counting.  River too high and dirty."/>
    <m/>
  </r>
  <r>
    <d v="2006-11-11T00:00:00"/>
    <x v="54"/>
    <x v="20"/>
    <n v="1"/>
    <n v="0"/>
    <n v="0"/>
    <n v="0"/>
    <n v="0"/>
    <n v="0"/>
    <n v="2"/>
    <n v="0"/>
    <n v="0"/>
    <n v="0"/>
    <s v="Counting re-started approx 11:30"/>
    <n v="11"/>
  </r>
  <r>
    <d v="2006-11-12T00:00:00"/>
    <x v="55"/>
    <x v="20"/>
    <n v="0"/>
    <n v="0"/>
    <n v="0"/>
    <n v="0"/>
    <n v="0"/>
    <n v="0"/>
    <n v="1"/>
    <n v="0"/>
    <n v="0"/>
    <n v="0"/>
    <m/>
    <n v="10"/>
  </r>
  <r>
    <d v="2006-11-13T00:00:00"/>
    <x v="56"/>
    <x v="20"/>
    <n v="0"/>
    <n v="0"/>
    <n v="0"/>
    <n v="0"/>
    <n v="0"/>
    <n v="0"/>
    <n v="1"/>
    <n v="0"/>
    <n v="0"/>
    <n v="0"/>
    <m/>
    <n v="10"/>
  </r>
  <r>
    <d v="2006-11-14T00:00:00"/>
    <x v="57"/>
    <x v="20"/>
    <n v="1"/>
    <n v="0"/>
    <n v="0"/>
    <n v="0"/>
    <n v="0"/>
    <n v="0"/>
    <n v="1"/>
    <n v="0"/>
    <n v="0"/>
    <n v="0"/>
    <s v="end of counting at 16:00"/>
    <n v="9"/>
  </r>
  <r>
    <d v="2006-11-15T00:00:00"/>
    <x v="58"/>
    <x v="20"/>
    <m/>
    <m/>
    <m/>
    <m/>
    <m/>
    <m/>
    <m/>
    <m/>
    <m/>
    <m/>
    <m/>
    <m/>
  </r>
  <r>
    <d v="2006-11-16T00:00:00"/>
    <x v="59"/>
    <x v="20"/>
    <m/>
    <m/>
    <m/>
    <m/>
    <m/>
    <m/>
    <m/>
    <m/>
    <m/>
    <m/>
    <m/>
    <m/>
  </r>
  <r>
    <d v="2006-11-17T00:00:00"/>
    <x v="60"/>
    <x v="20"/>
    <m/>
    <m/>
    <m/>
    <m/>
    <m/>
    <m/>
    <m/>
    <m/>
    <m/>
    <m/>
    <m/>
    <m/>
  </r>
  <r>
    <d v="2006-11-18T00:00:00"/>
    <x v="61"/>
    <x v="20"/>
    <m/>
    <m/>
    <m/>
    <m/>
    <m/>
    <m/>
    <m/>
    <m/>
    <m/>
    <m/>
    <m/>
    <m/>
  </r>
  <r>
    <d v="2006-11-19T00:00:00"/>
    <x v="62"/>
    <x v="20"/>
    <m/>
    <m/>
    <m/>
    <m/>
    <m/>
    <m/>
    <m/>
    <m/>
    <m/>
    <m/>
    <m/>
    <m/>
  </r>
  <r>
    <d v="2006-11-20T00:00:00"/>
    <x v="66"/>
    <x v="20"/>
    <m/>
    <m/>
    <m/>
    <m/>
    <m/>
    <m/>
    <m/>
    <m/>
    <m/>
    <m/>
    <m/>
    <m/>
  </r>
  <r>
    <d v="2007-09-01T00:00:00"/>
    <x v="80"/>
    <x v="21"/>
    <m/>
    <m/>
    <m/>
    <m/>
    <m/>
    <m/>
    <m/>
    <m/>
    <m/>
    <m/>
    <m/>
    <m/>
  </r>
  <r>
    <d v="2007-09-02T00:00:00"/>
    <x v="75"/>
    <x v="21"/>
    <m/>
    <m/>
    <m/>
    <m/>
    <m/>
    <m/>
    <m/>
    <m/>
    <m/>
    <m/>
    <m/>
    <m/>
  </r>
  <r>
    <d v="2007-09-03T00:00:00"/>
    <x v="76"/>
    <x v="21"/>
    <m/>
    <m/>
    <m/>
    <m/>
    <m/>
    <m/>
    <m/>
    <m/>
    <m/>
    <m/>
    <m/>
    <m/>
  </r>
  <r>
    <d v="2007-09-04T00:00:00"/>
    <x v="77"/>
    <x v="21"/>
    <m/>
    <m/>
    <m/>
    <m/>
    <m/>
    <m/>
    <m/>
    <m/>
    <m/>
    <m/>
    <m/>
    <m/>
  </r>
  <r>
    <d v="2007-09-05T00:00:00"/>
    <x v="78"/>
    <x v="21"/>
    <m/>
    <m/>
    <n v="0"/>
    <n v="0"/>
    <m/>
    <m/>
    <m/>
    <n v="70240"/>
    <n v="7096"/>
    <n v="0"/>
    <s v="Escapement through GCL Dam before swim survey (incl bypass but excludes biosample morts).  24 'bypass'."/>
    <n v="19"/>
  </r>
  <r>
    <d v="2007-09-06T00:00:00"/>
    <x v="79"/>
    <x v="21"/>
    <n v="1079"/>
    <n v="2"/>
    <n v="0"/>
    <n v="0"/>
    <n v="1828"/>
    <n v="136"/>
    <n v="186"/>
    <n v="249"/>
    <n v="1"/>
    <n v="4"/>
    <s v=" Preliminary swim above Stamp Falls"/>
    <n v="18"/>
  </r>
  <r>
    <d v="2007-09-06T00:00:00"/>
    <x v="79"/>
    <x v="21"/>
    <n v="502"/>
    <n v="31"/>
    <n v="0"/>
    <n v="0"/>
    <n v="159"/>
    <n v="23"/>
    <n v="3"/>
    <n v="0"/>
    <n v="0"/>
    <n v="0"/>
    <s v="First day of counter (after end of swim survey at 11:59)"/>
    <m/>
  </r>
  <r>
    <d v="2007-09-07T00:00:00"/>
    <x v="71"/>
    <x v="21"/>
    <n v="1012"/>
    <n v="61"/>
    <n v="0"/>
    <n v="0"/>
    <n v="346"/>
    <n v="68"/>
    <n v="5"/>
    <n v="2"/>
    <n v="0"/>
    <n v="0"/>
    <m/>
    <n v="18"/>
  </r>
  <r>
    <d v="2007-09-08T00:00:00"/>
    <x v="72"/>
    <x v="21"/>
    <n v="768"/>
    <n v="68"/>
    <n v="0"/>
    <n v="0"/>
    <n v="235"/>
    <n v="22"/>
    <n v="0"/>
    <n v="1"/>
    <n v="0"/>
    <n v="0"/>
    <m/>
    <n v="19"/>
  </r>
  <r>
    <d v="2007-09-09T00:00:00"/>
    <x v="73"/>
    <x v="21"/>
    <n v="603"/>
    <n v="61"/>
    <n v="0"/>
    <n v="0"/>
    <n v="243"/>
    <n v="26"/>
    <n v="1"/>
    <n v="1"/>
    <n v="0"/>
    <n v="0"/>
    <m/>
    <n v="17"/>
  </r>
  <r>
    <d v="2007-09-10T00:00:00"/>
    <x v="74"/>
    <x v="21"/>
    <n v="792"/>
    <n v="68"/>
    <n v="0"/>
    <n v="0"/>
    <n v="246"/>
    <n v="34"/>
    <n v="0"/>
    <n v="2"/>
    <n v="0"/>
    <n v="0"/>
    <m/>
    <n v="18.5"/>
  </r>
  <r>
    <d v="2007-09-11T00:00:00"/>
    <x v="68"/>
    <x v="21"/>
    <n v="1173"/>
    <n v="75"/>
    <n v="0"/>
    <n v="0"/>
    <n v="289"/>
    <n v="101"/>
    <n v="4"/>
    <n v="1"/>
    <n v="1"/>
    <n v="0"/>
    <m/>
    <n v="18"/>
  </r>
  <r>
    <d v="2007-09-12T00:00:00"/>
    <x v="69"/>
    <x v="21"/>
    <n v="908"/>
    <n v="57"/>
    <n v="0"/>
    <n v="0"/>
    <n v="268"/>
    <n v="78"/>
    <n v="0"/>
    <n v="1"/>
    <n v="0"/>
    <n v="0"/>
    <m/>
    <n v="18"/>
  </r>
  <r>
    <d v="2007-09-13T00:00:00"/>
    <x v="70"/>
    <x v="21"/>
    <n v="873"/>
    <n v="54"/>
    <n v="0"/>
    <n v="0"/>
    <n v="243"/>
    <n v="65"/>
    <n v="5"/>
    <n v="0"/>
    <n v="0"/>
    <n v="0"/>
    <m/>
    <n v="18"/>
  </r>
  <r>
    <d v="2007-09-14T00:00:00"/>
    <x v="67"/>
    <x v="21"/>
    <n v="986"/>
    <n v="50"/>
    <n v="0"/>
    <n v="0"/>
    <n v="445"/>
    <n v="91"/>
    <n v="3"/>
    <n v="2"/>
    <n v="0"/>
    <n v="0"/>
    <m/>
    <n v="18"/>
  </r>
  <r>
    <d v="2007-09-15T00:00:00"/>
    <x v="63"/>
    <x v="21"/>
    <n v="1344"/>
    <n v="33"/>
    <n v="0"/>
    <n v="0"/>
    <n v="270"/>
    <n v="61"/>
    <n v="2"/>
    <n v="0"/>
    <n v="0"/>
    <n v="0"/>
    <m/>
    <n v="18"/>
  </r>
  <r>
    <d v="2007-09-16T00:00:00"/>
    <x v="64"/>
    <x v="21"/>
    <n v="0"/>
    <n v="0"/>
    <n v="0"/>
    <n v="0"/>
    <n v="0"/>
    <n v="0"/>
    <n v="0"/>
    <n v="0"/>
    <n v="0"/>
    <n v="0"/>
    <s v="Fishway shut down due to equipment malfunction.  No night time count."/>
    <m/>
  </r>
  <r>
    <d v="2007-09-17T00:00:00"/>
    <x v="65"/>
    <x v="21"/>
    <n v="1263"/>
    <n v="74"/>
    <n v="0"/>
    <n v="0"/>
    <n v="285"/>
    <n v="82"/>
    <n v="0"/>
    <n v="0"/>
    <n v="0"/>
    <n v="0"/>
    <s v="Counting started at approx 11:30"/>
    <n v="18"/>
  </r>
  <r>
    <d v="2007-09-18T00:00:00"/>
    <x v="0"/>
    <x v="21"/>
    <n v="1629"/>
    <n v="75"/>
    <n v="0"/>
    <n v="0"/>
    <n v="273"/>
    <n v="59"/>
    <n v="2"/>
    <n v="0"/>
    <n v="0"/>
    <n v="0"/>
    <m/>
    <n v="16"/>
  </r>
  <r>
    <d v="2007-09-19T00:00:00"/>
    <x v="1"/>
    <x v="21"/>
    <n v="1977"/>
    <n v="101"/>
    <n v="0"/>
    <n v="1"/>
    <n v="106"/>
    <n v="36"/>
    <n v="2"/>
    <n v="0"/>
    <n v="0"/>
    <n v="0"/>
    <m/>
    <n v="16"/>
  </r>
  <r>
    <d v="2007-09-20T00:00:00"/>
    <x v="2"/>
    <x v="21"/>
    <n v="2391"/>
    <n v="125"/>
    <n v="0"/>
    <n v="0"/>
    <n v="240"/>
    <n v="44"/>
    <n v="0"/>
    <n v="0"/>
    <n v="0"/>
    <n v="0"/>
    <m/>
    <n v="16"/>
  </r>
  <r>
    <d v="2007-09-21T00:00:00"/>
    <x v="3"/>
    <x v="21"/>
    <n v="1621"/>
    <n v="88"/>
    <n v="0"/>
    <n v="0"/>
    <n v="167"/>
    <n v="29"/>
    <n v="1"/>
    <n v="0"/>
    <n v="0"/>
    <n v="0"/>
    <m/>
    <n v="16"/>
  </r>
  <r>
    <d v="2007-09-22T00:00:00"/>
    <x v="4"/>
    <x v="21"/>
    <n v="2352"/>
    <n v="124"/>
    <n v="0"/>
    <n v="0"/>
    <n v="472"/>
    <n v="100"/>
    <n v="1"/>
    <n v="0"/>
    <n v="0"/>
    <n v="0"/>
    <m/>
    <n v="16"/>
  </r>
  <r>
    <d v="2007-09-23T00:00:00"/>
    <x v="5"/>
    <x v="21"/>
    <n v="1902"/>
    <n v="93"/>
    <n v="0"/>
    <n v="0"/>
    <n v="475"/>
    <n v="52"/>
    <n v="0"/>
    <n v="0"/>
    <n v="0"/>
    <n v="0"/>
    <m/>
    <n v="16"/>
  </r>
  <r>
    <d v="2007-09-24T00:00:00"/>
    <x v="6"/>
    <x v="21"/>
    <n v="2034"/>
    <n v="180"/>
    <n v="0"/>
    <n v="0"/>
    <n v="436"/>
    <n v="45"/>
    <n v="1"/>
    <n v="0"/>
    <n v="0"/>
    <n v="0"/>
    <m/>
    <n v="14"/>
  </r>
  <r>
    <d v="2007-09-25T00:00:00"/>
    <x v="7"/>
    <x v="21"/>
    <n v="2646"/>
    <n v="287"/>
    <n v="0"/>
    <n v="2"/>
    <n v="830"/>
    <n v="78"/>
    <n v="2"/>
    <n v="0"/>
    <n v="1"/>
    <n v="0"/>
    <m/>
    <n v="15.5"/>
  </r>
  <r>
    <d v="2007-09-26T00:00:00"/>
    <x v="8"/>
    <x v="21"/>
    <n v="1927"/>
    <n v="209"/>
    <n v="0"/>
    <n v="0"/>
    <n v="532"/>
    <n v="100"/>
    <n v="5"/>
    <n v="0"/>
    <n v="0"/>
    <n v="0"/>
    <m/>
    <n v="15"/>
  </r>
  <r>
    <d v="2007-09-27T00:00:00"/>
    <x v="9"/>
    <x v="21"/>
    <n v="2428"/>
    <n v="308"/>
    <n v="0"/>
    <n v="0"/>
    <n v="654"/>
    <n v="108"/>
    <n v="2"/>
    <n v="1"/>
    <n v="0"/>
    <n v="0"/>
    <m/>
    <n v="17"/>
  </r>
  <r>
    <d v="2007-09-28T00:00:00"/>
    <x v="10"/>
    <x v="21"/>
    <n v="1606"/>
    <n v="164"/>
    <n v="0"/>
    <n v="0"/>
    <n v="1025"/>
    <n v="75"/>
    <n v="3"/>
    <n v="0"/>
    <n v="0"/>
    <n v="0"/>
    <m/>
    <n v="15"/>
  </r>
  <r>
    <d v="2007-09-29T00:00:00"/>
    <x v="11"/>
    <x v="21"/>
    <n v="875"/>
    <n v="86"/>
    <n v="0"/>
    <n v="0"/>
    <n v="1076"/>
    <n v="35"/>
    <n v="4"/>
    <n v="1"/>
    <n v="0"/>
    <n v="0"/>
    <m/>
    <n v="15"/>
  </r>
  <r>
    <d v="2007-09-30T00:00:00"/>
    <x v="12"/>
    <x v="21"/>
    <n v="1091"/>
    <n v="60"/>
    <n v="0"/>
    <n v="0"/>
    <n v="390"/>
    <n v="13"/>
    <n v="1"/>
    <n v="0"/>
    <n v="0"/>
    <n v="0"/>
    <m/>
    <n v="14"/>
  </r>
  <r>
    <d v="2007-10-01T00:00:00"/>
    <x v="13"/>
    <x v="21"/>
    <n v="1181"/>
    <n v="115"/>
    <n v="0"/>
    <n v="0"/>
    <n v="1058"/>
    <n v="49"/>
    <n v="3"/>
    <n v="0"/>
    <n v="0"/>
    <n v="0"/>
    <m/>
    <n v="14"/>
  </r>
  <r>
    <d v="2007-10-02T00:00:00"/>
    <x v="14"/>
    <x v="21"/>
    <n v="497"/>
    <n v="42"/>
    <n v="0"/>
    <n v="0"/>
    <n v="243"/>
    <n v="21"/>
    <n v="11"/>
    <n v="0"/>
    <n v="0"/>
    <n v="0"/>
    <m/>
    <n v="15"/>
  </r>
  <r>
    <d v="2007-10-03T00:00:00"/>
    <x v="15"/>
    <x v="21"/>
    <n v="1131"/>
    <n v="104"/>
    <n v="0"/>
    <n v="1"/>
    <n v="321"/>
    <n v="67"/>
    <n v="11"/>
    <n v="2"/>
    <n v="0"/>
    <n v="0"/>
    <m/>
    <n v="14"/>
  </r>
  <r>
    <d v="2007-10-04T00:00:00"/>
    <x v="16"/>
    <x v="21"/>
    <n v="96"/>
    <n v="5"/>
    <n v="0"/>
    <n v="0"/>
    <n v="33"/>
    <n v="1"/>
    <n v="1"/>
    <n v="0"/>
    <n v="0"/>
    <n v="0"/>
    <m/>
    <n v="14"/>
  </r>
  <r>
    <d v="2007-10-05T00:00:00"/>
    <x v="17"/>
    <x v="21"/>
    <n v="59"/>
    <n v="12"/>
    <n v="0"/>
    <n v="0"/>
    <n v="12"/>
    <n v="0"/>
    <n v="1"/>
    <n v="0"/>
    <n v="0"/>
    <n v="0"/>
    <m/>
    <n v="13"/>
  </r>
  <r>
    <d v="2007-10-06T00:00:00"/>
    <x v="18"/>
    <x v="21"/>
    <n v="329"/>
    <n v="53"/>
    <n v="0"/>
    <n v="0"/>
    <n v="176"/>
    <n v="19"/>
    <n v="0"/>
    <n v="0"/>
    <n v="0"/>
    <n v="0"/>
    <m/>
    <n v="13"/>
  </r>
  <r>
    <d v="2007-10-07T00:00:00"/>
    <x v="19"/>
    <x v="21"/>
    <n v="142"/>
    <n v="12"/>
    <n v="0"/>
    <n v="0"/>
    <n v="338"/>
    <n v="33"/>
    <n v="0"/>
    <n v="0"/>
    <n v="0"/>
    <n v="0"/>
    <m/>
    <n v="13"/>
  </r>
  <r>
    <d v="2007-10-08T00:00:00"/>
    <x v="20"/>
    <x v="21"/>
    <n v="302"/>
    <n v="32"/>
    <n v="0"/>
    <n v="0"/>
    <n v="304"/>
    <n v="18"/>
    <n v="1"/>
    <n v="0"/>
    <n v="0"/>
    <n v="0"/>
    <m/>
    <n v="12"/>
  </r>
  <r>
    <d v="2007-10-09T00:00:00"/>
    <x v="21"/>
    <x v="21"/>
    <n v="197"/>
    <n v="37"/>
    <n v="0"/>
    <n v="1"/>
    <n v="230"/>
    <n v="24"/>
    <n v="0"/>
    <n v="0"/>
    <n v="0"/>
    <n v="0"/>
    <m/>
    <n v="13"/>
  </r>
  <r>
    <d v="2007-10-10T00:00:00"/>
    <x v="22"/>
    <x v="21"/>
    <s v="n/a"/>
    <s v="n/a"/>
    <s v="n/a"/>
    <s v="n/a"/>
    <s v="n/a"/>
    <s v="n/a"/>
    <s v="n/a"/>
    <s v="n/a"/>
    <s v="n/a"/>
    <s v="n/a"/>
    <s v="No counting - river at 2.6m.  Back screens opened to allow fish passage."/>
    <m/>
  </r>
  <r>
    <d v="2007-10-11T00:00:00"/>
    <x v="23"/>
    <x v="21"/>
    <s v="n/a"/>
    <s v="n/a"/>
    <s v="n/a"/>
    <s v="n/a"/>
    <s v="n/a"/>
    <s v="n/a"/>
    <s v="n/a"/>
    <s v="n/a"/>
    <s v="n/a"/>
    <s v="n/a"/>
    <s v="No counting - river at approx 2.5m.  Back screens opened to allow fish passage."/>
    <m/>
  </r>
  <r>
    <d v="2007-10-12T00:00:00"/>
    <x v="24"/>
    <x v="21"/>
    <n v="176"/>
    <n v="27"/>
    <n v="0"/>
    <n v="0"/>
    <n v="55"/>
    <n v="7"/>
    <n v="0"/>
    <n v="0"/>
    <n v="0"/>
    <n v="0"/>
    <s v="Started counting at approx 1:30.  Fishway closed from approx 11:00"/>
    <n v="13"/>
  </r>
  <r>
    <d v="2007-10-13T00:00:00"/>
    <x v="25"/>
    <x v="21"/>
    <n v="261"/>
    <n v="33"/>
    <n v="0"/>
    <n v="0"/>
    <n v="145"/>
    <n v="26"/>
    <n v="4"/>
    <n v="0"/>
    <n v="0"/>
    <n v="0"/>
    <m/>
    <n v="12"/>
  </r>
  <r>
    <d v="2007-10-14T00:00:00"/>
    <x v="26"/>
    <x v="21"/>
    <n v="540"/>
    <n v="96"/>
    <n v="0"/>
    <n v="1"/>
    <n v="240"/>
    <n v="28"/>
    <n v="2"/>
    <n v="0"/>
    <n v="0"/>
    <n v="0"/>
    <m/>
    <n v="12"/>
  </r>
  <r>
    <d v="2007-10-15T00:00:00"/>
    <x v="27"/>
    <x v="21"/>
    <n v="373"/>
    <n v="55"/>
    <n v="0"/>
    <n v="0"/>
    <n v="351"/>
    <n v="28"/>
    <n v="4"/>
    <n v="0"/>
    <n v="0"/>
    <n v="0"/>
    <m/>
    <n v="12"/>
  </r>
  <r>
    <d v="2007-10-16T00:00:00"/>
    <x v="28"/>
    <x v="21"/>
    <n v="252"/>
    <n v="55"/>
    <n v="0"/>
    <n v="1"/>
    <n v="333"/>
    <n v="20"/>
    <n v="2"/>
    <n v="0"/>
    <n v="0"/>
    <n v="0"/>
    <m/>
    <n v="12"/>
  </r>
  <r>
    <d v="2007-10-17T00:00:00"/>
    <x v="29"/>
    <x v="21"/>
    <n v="340"/>
    <n v="63"/>
    <n v="0"/>
    <n v="0"/>
    <n v="194"/>
    <n v="13"/>
    <n v="1"/>
    <n v="0"/>
    <n v="0"/>
    <n v="0"/>
    <m/>
    <n v="12"/>
  </r>
  <r>
    <d v="2007-10-18T00:00:00"/>
    <x v="30"/>
    <x v="21"/>
    <n v="220"/>
    <n v="34"/>
    <n v="0"/>
    <n v="0"/>
    <n v="257"/>
    <n v="21"/>
    <n v="1"/>
    <n v="0"/>
    <n v="1"/>
    <n v="0"/>
    <m/>
    <n v="12.5"/>
  </r>
  <r>
    <d v="2007-10-19T00:00:00"/>
    <x v="31"/>
    <x v="21"/>
    <n v="95"/>
    <n v="20"/>
    <n v="0"/>
    <n v="0"/>
    <n v="32"/>
    <n v="3"/>
    <n v="1"/>
    <n v="0"/>
    <n v="0"/>
    <n v="0"/>
    <m/>
    <n v="11"/>
  </r>
  <r>
    <d v="2007-10-20T00:00:00"/>
    <x v="32"/>
    <x v="21"/>
    <n v="158"/>
    <n v="14"/>
    <n v="0"/>
    <n v="3"/>
    <n v="208"/>
    <n v="19"/>
    <n v="1"/>
    <n v="0"/>
    <n v="0"/>
    <n v="0"/>
    <m/>
    <n v="11"/>
  </r>
  <r>
    <d v="2007-10-21T00:00:00"/>
    <x v="33"/>
    <x v="21"/>
    <n v="117"/>
    <n v="24"/>
    <n v="0"/>
    <n v="1"/>
    <n v="80"/>
    <n v="3"/>
    <n v="3"/>
    <n v="0"/>
    <n v="0"/>
    <n v="0"/>
    <m/>
    <n v="11"/>
  </r>
  <r>
    <d v="2007-10-22T00:00:00"/>
    <x v="34"/>
    <x v="21"/>
    <n v="96"/>
    <n v="21"/>
    <n v="0"/>
    <n v="1"/>
    <n v="122"/>
    <n v="11"/>
    <n v="0"/>
    <n v="0"/>
    <n v="0"/>
    <n v="0"/>
    <m/>
    <n v="11"/>
  </r>
  <r>
    <d v="2007-10-23T00:00:00"/>
    <x v="35"/>
    <x v="21"/>
    <n v="189"/>
    <n v="32"/>
    <n v="0"/>
    <n v="3"/>
    <n v="106"/>
    <n v="9"/>
    <n v="0"/>
    <n v="0"/>
    <n v="0"/>
    <n v="0"/>
    <m/>
    <n v="11"/>
  </r>
  <r>
    <d v="2007-10-24T00:00:00"/>
    <x v="36"/>
    <x v="21"/>
    <n v="244"/>
    <n v="32"/>
    <n v="0"/>
    <n v="3"/>
    <n v="97"/>
    <n v="10"/>
    <n v="0"/>
    <n v="0"/>
    <n v="0"/>
    <n v="0"/>
    <m/>
    <n v="11"/>
  </r>
  <r>
    <d v="2007-10-25T00:00:00"/>
    <x v="37"/>
    <x v="21"/>
    <n v="163"/>
    <n v="32"/>
    <n v="0"/>
    <n v="2"/>
    <n v="82"/>
    <n v="7"/>
    <n v="0"/>
    <n v="0"/>
    <n v="0"/>
    <n v="0"/>
    <m/>
    <n v="11"/>
  </r>
  <r>
    <d v="2007-10-26T00:00:00"/>
    <x v="38"/>
    <x v="21"/>
    <n v="116"/>
    <n v="28"/>
    <n v="0"/>
    <n v="1"/>
    <n v="49"/>
    <n v="5"/>
    <n v="4"/>
    <n v="0"/>
    <n v="0"/>
    <n v="0"/>
    <m/>
    <n v="10"/>
  </r>
  <r>
    <d v="2007-10-27T00:00:00"/>
    <x v="39"/>
    <x v="21"/>
    <n v="102"/>
    <n v="15"/>
    <n v="0"/>
    <n v="6"/>
    <n v="34"/>
    <n v="6"/>
    <n v="1"/>
    <n v="1"/>
    <n v="0"/>
    <n v="0"/>
    <m/>
    <n v="10"/>
  </r>
  <r>
    <d v="2007-10-28T00:00:00"/>
    <x v="40"/>
    <x v="21"/>
    <n v="171"/>
    <n v="17"/>
    <n v="0"/>
    <n v="3"/>
    <n v="64"/>
    <n v="2"/>
    <n v="0"/>
    <n v="3"/>
    <n v="0"/>
    <n v="0"/>
    <m/>
    <n v="11"/>
  </r>
  <r>
    <d v="2007-10-29T00:00:00"/>
    <x v="41"/>
    <x v="21"/>
    <n v="120"/>
    <n v="11"/>
    <n v="0"/>
    <n v="4"/>
    <n v="56"/>
    <n v="3"/>
    <n v="2"/>
    <n v="1"/>
    <n v="0"/>
    <n v="0"/>
    <m/>
    <n v="11"/>
  </r>
  <r>
    <d v="2007-10-30T00:00:00"/>
    <x v="42"/>
    <x v="21"/>
    <n v="143"/>
    <n v="22"/>
    <n v="0"/>
    <n v="6"/>
    <n v="73"/>
    <n v="14"/>
    <n v="0"/>
    <n v="1"/>
    <n v="0"/>
    <n v="0"/>
    <m/>
    <n v="11"/>
  </r>
  <r>
    <d v="2007-10-31T00:00:00"/>
    <x v="43"/>
    <x v="21"/>
    <n v="66"/>
    <n v="19"/>
    <n v="0"/>
    <n v="0"/>
    <n v="35"/>
    <n v="1"/>
    <n v="0"/>
    <n v="0"/>
    <n v="0"/>
    <n v="0"/>
    <m/>
    <n v="11"/>
  </r>
  <r>
    <d v="2007-11-01T00:00:00"/>
    <x v="44"/>
    <x v="21"/>
    <n v="73"/>
    <n v="19"/>
    <n v="0"/>
    <n v="9"/>
    <n v="36"/>
    <n v="2"/>
    <n v="1"/>
    <n v="0"/>
    <n v="0"/>
    <n v="0"/>
    <m/>
    <n v="11"/>
  </r>
  <r>
    <d v="2007-11-02T00:00:00"/>
    <x v="45"/>
    <x v="21"/>
    <n v="40"/>
    <n v="6"/>
    <n v="0"/>
    <n v="9"/>
    <n v="11"/>
    <n v="1"/>
    <n v="1"/>
    <n v="0"/>
    <n v="0"/>
    <n v="0"/>
    <m/>
    <n v="11"/>
  </r>
  <r>
    <d v="2007-11-03T00:00:00"/>
    <x v="46"/>
    <x v="21"/>
    <n v="114"/>
    <n v="18"/>
    <n v="0"/>
    <n v="9"/>
    <n v="22"/>
    <n v="0"/>
    <n v="1"/>
    <n v="0"/>
    <n v="0"/>
    <n v="0"/>
    <m/>
    <n v="9.5"/>
  </r>
  <r>
    <d v="2007-11-04T00:00:00"/>
    <x v="47"/>
    <x v="21"/>
    <n v="89"/>
    <n v="18"/>
    <n v="0"/>
    <n v="7"/>
    <n v="7"/>
    <n v="1"/>
    <n v="1"/>
    <n v="0"/>
    <n v="0"/>
    <n v="0"/>
    <m/>
    <n v="9.5"/>
  </r>
  <r>
    <d v="2007-11-05T00:00:00"/>
    <x v="48"/>
    <x v="21"/>
    <n v="67"/>
    <n v="13"/>
    <n v="0"/>
    <n v="5"/>
    <n v="5"/>
    <n v="0"/>
    <n v="1"/>
    <n v="0"/>
    <n v="0"/>
    <n v="0"/>
    <m/>
    <m/>
  </r>
  <r>
    <d v="2007-11-06T00:00:00"/>
    <x v="49"/>
    <x v="21"/>
    <n v="23"/>
    <n v="6"/>
    <n v="0"/>
    <n v="0"/>
    <n v="2"/>
    <n v="0"/>
    <n v="0"/>
    <n v="0"/>
    <n v="0"/>
    <n v="0"/>
    <s v="Stop logs inserted in dam as GCL level quite low.  Resulted in reduced flow to river."/>
    <n v="9"/>
  </r>
  <r>
    <d v="2007-11-07T00:00:00"/>
    <x v="50"/>
    <x v="21"/>
    <n v="30"/>
    <n v="131"/>
    <n v="0"/>
    <n v="3"/>
    <n v="5"/>
    <n v="0"/>
    <n v="0"/>
    <n v="0"/>
    <n v="0"/>
    <n v="0"/>
    <m/>
    <n v="10"/>
  </r>
  <r>
    <d v="2007-11-08T00:00:00"/>
    <x v="51"/>
    <x v="21"/>
    <n v="42"/>
    <n v="229"/>
    <n v="0"/>
    <n v="1"/>
    <n v="2"/>
    <n v="0"/>
    <n v="0"/>
    <n v="2"/>
    <n v="0"/>
    <n v="0"/>
    <s v="Reports of schools of coho jacks milling around the downstream end of the canyon - observable despite murky conditions."/>
    <n v="10"/>
  </r>
  <r>
    <d v="2007-11-09T00:00:00"/>
    <x v="52"/>
    <x v="21"/>
    <n v="131"/>
    <n v="96"/>
    <n v="0"/>
    <n v="1"/>
    <n v="1"/>
    <n v="1"/>
    <n v="0"/>
    <n v="0"/>
    <n v="0"/>
    <n v="0"/>
    <s v="Stamp Falls continued due to unusual nos of coho jacks."/>
    <n v="10"/>
  </r>
  <r>
    <d v="2007-11-10T00:00:00"/>
    <x v="53"/>
    <x v="21"/>
    <n v="188"/>
    <n v="29"/>
    <n v="0"/>
    <n v="0"/>
    <n v="0"/>
    <n v="0"/>
    <n v="0"/>
    <n v="1"/>
    <n v="0"/>
    <n v="0"/>
    <m/>
    <m/>
  </r>
  <r>
    <d v="2007-11-11T00:00:00"/>
    <x v="54"/>
    <x v="21"/>
    <n v="24"/>
    <n v="7"/>
    <n v="0"/>
    <n v="0"/>
    <n v="1"/>
    <n v="0"/>
    <n v="1"/>
    <n v="0"/>
    <n v="0"/>
    <n v="0"/>
    <m/>
    <n v="8"/>
  </r>
  <r>
    <d v="2007-11-12T00:00:00"/>
    <x v="55"/>
    <x v="21"/>
    <s v="n/a"/>
    <s v="n/a"/>
    <s v="n/a"/>
    <s v="n/a"/>
    <s v="n/a"/>
    <s v="n/a"/>
    <s v="n/a"/>
    <s v="n/a"/>
    <s v="n/a"/>
    <s v="n/a"/>
    <s v="Storm event resulted in flows above the railings on top of fishway - no further counting is possible."/>
    <m/>
  </r>
  <r>
    <d v="2008-09-01T00:00:00"/>
    <x v="80"/>
    <x v="22"/>
    <m/>
    <m/>
    <m/>
    <m/>
    <m/>
    <m/>
    <m/>
    <m/>
    <m/>
    <m/>
    <m/>
    <m/>
  </r>
  <r>
    <d v="2008-09-02T00:00:00"/>
    <x v="75"/>
    <x v="22"/>
    <m/>
    <m/>
    <m/>
    <m/>
    <m/>
    <m/>
    <m/>
    <m/>
    <m/>
    <m/>
    <m/>
    <m/>
  </r>
  <r>
    <d v="2008-09-03T00:00:00"/>
    <x v="76"/>
    <x v="22"/>
    <m/>
    <m/>
    <n v="0"/>
    <n v="0"/>
    <n v="0"/>
    <n v="0"/>
    <n v="0"/>
    <n v="60937"/>
    <n v="12355"/>
    <n v="0"/>
    <s v="Preliminary escapement through GCL Dam before swim survey (incl bypass but excludes biosample morts)."/>
    <m/>
  </r>
  <r>
    <d v="2008-09-04T00:00:00"/>
    <x v="77"/>
    <x v="22"/>
    <n v="5996"/>
    <n v="21"/>
    <n v="0"/>
    <n v="0"/>
    <n v="2507"/>
    <n v="41"/>
    <n v="174"/>
    <n v="50"/>
    <n v="0"/>
    <n v="0"/>
    <s v=" Preliminary swim above Stamp Falls"/>
    <m/>
  </r>
  <r>
    <d v="2008-09-04T00:00:00"/>
    <x v="77"/>
    <x v="22"/>
    <n v="239"/>
    <n v="43"/>
    <n v="0"/>
    <n v="0"/>
    <n v="89"/>
    <n v="3"/>
    <n v="1"/>
    <n v="1"/>
    <n v="12"/>
    <n v="0"/>
    <s v="First day of counter (after end of swim survey at 11:59)"/>
    <m/>
  </r>
  <r>
    <d v="2008-09-05T00:00:00"/>
    <x v="78"/>
    <x v="22"/>
    <n v="574"/>
    <n v="70"/>
    <n v="0"/>
    <n v="0"/>
    <n v="98"/>
    <n v="6"/>
    <n v="4"/>
    <n v="2"/>
    <n v="13"/>
    <n v="0"/>
    <m/>
    <m/>
  </r>
  <r>
    <d v="2008-09-06T00:00:00"/>
    <x v="79"/>
    <x v="22"/>
    <n v="664"/>
    <n v="72"/>
    <n v="0"/>
    <n v="0"/>
    <n v="124"/>
    <n v="15"/>
    <n v="8"/>
    <n v="1"/>
    <n v="3"/>
    <n v="0"/>
    <m/>
    <m/>
  </r>
  <r>
    <d v="2008-09-07T00:00:00"/>
    <x v="71"/>
    <x v="22"/>
    <n v="503"/>
    <n v="61"/>
    <n v="0"/>
    <n v="0"/>
    <n v="133"/>
    <n v="11"/>
    <n v="11"/>
    <n v="2"/>
    <n v="5"/>
    <n v="0"/>
    <m/>
    <m/>
  </r>
  <r>
    <d v="2008-09-08T00:00:00"/>
    <x v="72"/>
    <x v="22"/>
    <n v="533"/>
    <n v="61"/>
    <n v="0"/>
    <n v="0"/>
    <n v="299"/>
    <n v="26"/>
    <n v="11"/>
    <n v="1"/>
    <n v="7"/>
    <n v="0"/>
    <m/>
    <m/>
  </r>
  <r>
    <d v="2008-09-09T00:00:00"/>
    <x v="73"/>
    <x v="22"/>
    <n v="773"/>
    <n v="103"/>
    <n v="0"/>
    <n v="0"/>
    <n v="172"/>
    <n v="27"/>
    <n v="19"/>
    <n v="0"/>
    <n v="2"/>
    <n v="0"/>
    <m/>
    <m/>
  </r>
  <r>
    <d v="2008-09-10T00:00:00"/>
    <x v="74"/>
    <x v="22"/>
    <n v="597"/>
    <n v="73"/>
    <n v="0"/>
    <n v="0"/>
    <n v="224"/>
    <n v="18"/>
    <n v="2"/>
    <n v="1"/>
    <n v="0"/>
    <n v="0"/>
    <m/>
    <m/>
  </r>
  <r>
    <d v="2008-09-11T00:00:00"/>
    <x v="68"/>
    <x v="22"/>
    <n v="641"/>
    <n v="82"/>
    <n v="0"/>
    <n v="0"/>
    <n v="218"/>
    <n v="27"/>
    <n v="10"/>
    <n v="2"/>
    <n v="2"/>
    <n v="0"/>
    <m/>
    <m/>
  </r>
  <r>
    <d v="2008-09-12T00:00:00"/>
    <x v="69"/>
    <x v="22"/>
    <n v="725"/>
    <n v="106"/>
    <n v="0"/>
    <n v="0"/>
    <n v="283"/>
    <n v="29"/>
    <n v="12"/>
    <n v="1"/>
    <n v="0"/>
    <n v="0"/>
    <m/>
    <m/>
  </r>
  <r>
    <d v="2008-09-13T00:00:00"/>
    <x v="70"/>
    <x v="22"/>
    <n v="671"/>
    <n v="93"/>
    <n v="0"/>
    <n v="0"/>
    <n v="296"/>
    <n v="29"/>
    <n v="4"/>
    <n v="2"/>
    <n v="0"/>
    <n v="0"/>
    <m/>
    <m/>
  </r>
  <r>
    <d v="2008-09-14T00:00:00"/>
    <x v="67"/>
    <x v="22"/>
    <n v="820"/>
    <n v="87"/>
    <n v="0"/>
    <n v="0"/>
    <n v="325"/>
    <n v="42"/>
    <n v="8"/>
    <n v="0"/>
    <n v="1"/>
    <n v="0"/>
    <m/>
    <m/>
  </r>
  <r>
    <d v="2008-09-15T00:00:00"/>
    <x v="63"/>
    <x v="22"/>
    <n v="492"/>
    <n v="59"/>
    <n v="0"/>
    <n v="0"/>
    <n v="227"/>
    <n v="30"/>
    <n v="6"/>
    <n v="0"/>
    <n v="0"/>
    <n v="0"/>
    <m/>
    <m/>
  </r>
  <r>
    <d v="2008-09-16T00:00:00"/>
    <x v="64"/>
    <x v="22"/>
    <n v="612"/>
    <n v="112"/>
    <n v="0"/>
    <n v="0"/>
    <n v="371"/>
    <n v="40"/>
    <n v="15"/>
    <n v="1"/>
    <n v="1"/>
    <n v="0"/>
    <m/>
    <m/>
  </r>
  <r>
    <d v="2008-09-17T00:00:00"/>
    <x v="65"/>
    <x v="22"/>
    <n v="721"/>
    <n v="118"/>
    <n v="0"/>
    <n v="0"/>
    <n v="367"/>
    <n v="45"/>
    <n v="15"/>
    <n v="0"/>
    <n v="0"/>
    <n v="0"/>
    <m/>
    <m/>
  </r>
  <r>
    <d v="2008-09-18T00:00:00"/>
    <x v="0"/>
    <x v="22"/>
    <n v="1044"/>
    <n v="145"/>
    <n v="0"/>
    <n v="0"/>
    <n v="450"/>
    <n v="39"/>
    <n v="4"/>
    <n v="0"/>
    <n v="0"/>
    <n v="0"/>
    <m/>
    <m/>
  </r>
  <r>
    <d v="2008-09-19T00:00:00"/>
    <x v="1"/>
    <x v="22"/>
    <n v="1370"/>
    <n v="127"/>
    <n v="0"/>
    <n v="0"/>
    <n v="171"/>
    <n v="11"/>
    <n v="3"/>
    <n v="0"/>
    <n v="1"/>
    <n v="0"/>
    <m/>
    <m/>
  </r>
  <r>
    <d v="2008-09-20T00:00:00"/>
    <x v="2"/>
    <x v="22"/>
    <n v="1442"/>
    <n v="58"/>
    <n v="0"/>
    <n v="0"/>
    <n v="203"/>
    <n v="24"/>
    <n v="2"/>
    <n v="0"/>
    <n v="1"/>
    <n v="0"/>
    <m/>
    <m/>
  </r>
  <r>
    <d v="2008-09-21T00:00:00"/>
    <x v="3"/>
    <x v="22"/>
    <n v="1579"/>
    <n v="40"/>
    <n v="0"/>
    <n v="0"/>
    <n v="86"/>
    <n v="6"/>
    <n v="1"/>
    <n v="1"/>
    <n v="1"/>
    <n v="0"/>
    <m/>
    <m/>
  </r>
  <r>
    <d v="2008-09-22T00:00:00"/>
    <x v="4"/>
    <x v="22"/>
    <n v="1682"/>
    <n v="35"/>
    <n v="0"/>
    <n v="0"/>
    <n v="148"/>
    <n v="8"/>
    <n v="7"/>
    <n v="0"/>
    <n v="0"/>
    <n v="0"/>
    <m/>
    <m/>
  </r>
  <r>
    <d v="2008-09-23T00:00:00"/>
    <x v="5"/>
    <x v="22"/>
    <n v="1568"/>
    <n v="48"/>
    <n v="0"/>
    <n v="0"/>
    <n v="212"/>
    <n v="9"/>
    <n v="4"/>
    <n v="1"/>
    <n v="0"/>
    <n v="0"/>
    <m/>
    <m/>
  </r>
  <r>
    <d v="2008-09-24T00:00:00"/>
    <x v="6"/>
    <x v="22"/>
    <n v="1535"/>
    <n v="71"/>
    <n v="0"/>
    <n v="0"/>
    <n v="294"/>
    <n v="17"/>
    <n v="4"/>
    <n v="0"/>
    <n v="0"/>
    <n v="0"/>
    <m/>
    <m/>
  </r>
  <r>
    <d v="2008-09-25T00:00:00"/>
    <x v="7"/>
    <x v="22"/>
    <n v="1092"/>
    <n v="81"/>
    <n v="0"/>
    <n v="0"/>
    <n v="130"/>
    <n v="8"/>
    <n v="1"/>
    <n v="1"/>
    <n v="0"/>
    <n v="0"/>
    <m/>
    <m/>
  </r>
  <r>
    <d v="2008-09-26T00:00:00"/>
    <x v="8"/>
    <x v="22"/>
    <n v="1035"/>
    <n v="69"/>
    <n v="0"/>
    <n v="0"/>
    <n v="197"/>
    <n v="6"/>
    <n v="1"/>
    <n v="0"/>
    <n v="0"/>
    <n v="0"/>
    <m/>
    <m/>
  </r>
  <r>
    <d v="2008-09-27T00:00:00"/>
    <x v="9"/>
    <x v="22"/>
    <n v="1272"/>
    <n v="65"/>
    <n v="0"/>
    <n v="0"/>
    <n v="275"/>
    <n v="9"/>
    <n v="4"/>
    <n v="0"/>
    <n v="0"/>
    <n v="0"/>
    <m/>
    <m/>
  </r>
  <r>
    <d v="2008-09-28T00:00:00"/>
    <x v="10"/>
    <x v="22"/>
    <n v="1050"/>
    <n v="57"/>
    <n v="0"/>
    <n v="0"/>
    <n v="319"/>
    <n v="7"/>
    <n v="4"/>
    <n v="0"/>
    <n v="0"/>
    <n v="0"/>
    <m/>
    <m/>
  </r>
  <r>
    <d v="2008-09-29T00:00:00"/>
    <x v="11"/>
    <x v="22"/>
    <n v="899"/>
    <n v="47"/>
    <n v="0"/>
    <n v="0"/>
    <n v="303"/>
    <n v="12"/>
    <n v="4"/>
    <n v="0"/>
    <n v="0"/>
    <n v="0"/>
    <m/>
    <m/>
  </r>
  <r>
    <d v="2008-09-30T00:00:00"/>
    <x v="12"/>
    <x v="22"/>
    <n v="992"/>
    <n v="40"/>
    <n v="0"/>
    <n v="0"/>
    <n v="376"/>
    <n v="20"/>
    <n v="4"/>
    <n v="1"/>
    <n v="0"/>
    <n v="0"/>
    <m/>
    <m/>
  </r>
  <r>
    <d v="2008-10-01T00:00:00"/>
    <x v="13"/>
    <x v="22"/>
    <n v="1090"/>
    <n v="44"/>
    <n v="0"/>
    <n v="0"/>
    <n v="411"/>
    <n v="25"/>
    <n v="5"/>
    <n v="0"/>
    <n v="0"/>
    <n v="0"/>
    <m/>
    <m/>
  </r>
  <r>
    <d v="2008-10-02T00:00:00"/>
    <x v="14"/>
    <x v="22"/>
    <n v="529"/>
    <n v="35"/>
    <n v="0"/>
    <n v="0"/>
    <n v="651"/>
    <n v="21"/>
    <n v="1"/>
    <n v="0"/>
    <n v="0"/>
    <n v="0"/>
    <m/>
    <m/>
  </r>
  <r>
    <d v="2008-10-03T00:00:00"/>
    <x v="15"/>
    <x v="22"/>
    <n v="978"/>
    <n v="30"/>
    <n v="0"/>
    <n v="0"/>
    <n v="445"/>
    <n v="24"/>
    <n v="6"/>
    <n v="0"/>
    <n v="0"/>
    <n v="0"/>
    <m/>
    <m/>
  </r>
  <r>
    <d v="2008-10-04T00:00:00"/>
    <x v="16"/>
    <x v="22"/>
    <n v="729"/>
    <n v="36"/>
    <n v="0"/>
    <n v="1"/>
    <n v="551"/>
    <n v="28"/>
    <n v="12"/>
    <n v="0"/>
    <n v="0"/>
    <n v="0"/>
    <m/>
    <m/>
  </r>
  <r>
    <d v="2008-10-05T00:00:00"/>
    <x v="17"/>
    <x v="22"/>
    <n v="575"/>
    <n v="22"/>
    <n v="0"/>
    <n v="1"/>
    <n v="466"/>
    <n v="18"/>
    <n v="11"/>
    <n v="0"/>
    <n v="0"/>
    <n v="0"/>
    <s v="Night time closed from Oct 5 on. "/>
    <m/>
  </r>
  <r>
    <d v="2008-10-06T00:00:00"/>
    <x v="18"/>
    <x v="22"/>
    <n v="274"/>
    <n v="16"/>
    <n v="0"/>
    <n v="1"/>
    <n v="528"/>
    <n v="11"/>
    <n v="17"/>
    <n v="1"/>
    <n v="0"/>
    <n v="0"/>
    <m/>
    <m/>
  </r>
  <r>
    <d v="2008-10-07T00:00:00"/>
    <x v="19"/>
    <x v="22"/>
    <n v="992"/>
    <n v="31"/>
    <n v="0"/>
    <n v="0"/>
    <n v="1274"/>
    <n v="39"/>
    <n v="24"/>
    <n v="0"/>
    <n v="0"/>
    <n v="0"/>
    <m/>
    <m/>
  </r>
  <r>
    <d v="2008-10-08T00:00:00"/>
    <x v="20"/>
    <x v="22"/>
    <n v="596"/>
    <n v="28"/>
    <n v="0"/>
    <n v="2"/>
    <n v="274"/>
    <n v="10"/>
    <n v="29"/>
    <n v="0"/>
    <n v="0"/>
    <n v="0"/>
    <s v="At 14:30 was noticed that side screens were open and fish were bypassing."/>
    <m/>
  </r>
  <r>
    <d v="2008-10-09T00:00:00"/>
    <x v="21"/>
    <x v="22"/>
    <n v="219"/>
    <n v="6"/>
    <n v="0"/>
    <n v="0"/>
    <n v="445"/>
    <n v="8"/>
    <n v="17"/>
    <n v="0"/>
    <n v="0"/>
    <n v="0"/>
    <s v="1 screen observed slightly open at 10:45.  Thought that just a few fish escaped."/>
    <m/>
  </r>
  <r>
    <d v="2008-10-10T00:00:00"/>
    <x v="22"/>
    <x v="22"/>
    <n v="248"/>
    <n v="10"/>
    <n v="0"/>
    <n v="0"/>
    <n v="547"/>
    <n v="9"/>
    <n v="17"/>
    <n v="1"/>
    <n v="0"/>
    <n v="0"/>
    <m/>
    <m/>
  </r>
  <r>
    <d v="2008-10-11T00:00:00"/>
    <x v="23"/>
    <x v="22"/>
    <n v="353"/>
    <n v="13"/>
    <n v="0"/>
    <n v="0"/>
    <n v="510"/>
    <n v="12"/>
    <n v="16"/>
    <n v="0"/>
    <n v="0"/>
    <n v="0"/>
    <m/>
    <m/>
  </r>
  <r>
    <d v="2008-10-12T00:00:00"/>
    <x v="24"/>
    <x v="22"/>
    <n v="406"/>
    <n v="13"/>
    <n v="0"/>
    <n v="1"/>
    <n v="666"/>
    <n v="14"/>
    <n v="13"/>
    <n v="0"/>
    <n v="0"/>
    <n v="0"/>
    <m/>
    <m/>
  </r>
  <r>
    <d v="2008-10-13T00:00:00"/>
    <x v="25"/>
    <x v="22"/>
    <n v="222"/>
    <n v="14"/>
    <n v="0"/>
    <n v="1"/>
    <n v="546"/>
    <n v="14"/>
    <n v="4"/>
    <n v="0"/>
    <n v="0"/>
    <n v="0"/>
    <m/>
    <m/>
  </r>
  <r>
    <d v="2008-10-14T00:00:00"/>
    <x v="26"/>
    <x v="22"/>
    <n v="162"/>
    <n v="12"/>
    <n v="0"/>
    <n v="0"/>
    <n v="418"/>
    <n v="8"/>
    <n v="5"/>
    <n v="0"/>
    <n v="0"/>
    <n v="0"/>
    <m/>
    <m/>
  </r>
  <r>
    <d v="2008-10-15T00:00:00"/>
    <x v="27"/>
    <x v="22"/>
    <n v="183"/>
    <n v="10"/>
    <n v="0"/>
    <n v="2"/>
    <n v="582"/>
    <n v="5"/>
    <n v="7"/>
    <n v="0"/>
    <n v="0"/>
    <n v="0"/>
    <m/>
    <m/>
  </r>
  <r>
    <d v="2008-10-16T00:00:00"/>
    <x v="28"/>
    <x v="22"/>
    <n v="121"/>
    <n v="8"/>
    <n v="0"/>
    <n v="2"/>
    <n v="491"/>
    <n v="18"/>
    <n v="1"/>
    <n v="0"/>
    <n v="0"/>
    <n v="0"/>
    <s v="Gates left open on night of Oct 16"/>
    <m/>
  </r>
  <r>
    <d v="2008-10-17T00:00:00"/>
    <x v="29"/>
    <x v="22"/>
    <n v="7"/>
    <n v="2"/>
    <n v="0"/>
    <n v="0"/>
    <n v="27"/>
    <n v="0"/>
    <n v="0"/>
    <n v="0"/>
    <n v="0"/>
    <n v="0"/>
    <s v="Poor visibility most of day - gates closed"/>
    <m/>
  </r>
  <r>
    <d v="2008-10-18T00:00:00"/>
    <x v="30"/>
    <x v="22"/>
    <n v="144"/>
    <n v="3"/>
    <n v="0"/>
    <n v="0"/>
    <n v="217"/>
    <n v="6"/>
    <n v="1"/>
    <n v="0"/>
    <n v="0"/>
    <n v="0"/>
    <s v="Counted from 9-12 only"/>
    <m/>
  </r>
  <r>
    <d v="2008-10-19T00:00:00"/>
    <x v="31"/>
    <x v="22"/>
    <n v="102"/>
    <n v="6"/>
    <n v="0"/>
    <n v="0"/>
    <n v="472"/>
    <n v="18"/>
    <n v="5"/>
    <n v="0"/>
    <n v="0"/>
    <n v="0"/>
    <s v="Counted from 8-13 only.  Database issues"/>
    <m/>
  </r>
  <r>
    <d v="2008-10-20T00:00:00"/>
    <x v="32"/>
    <x v="22"/>
    <n v="123"/>
    <n v="17"/>
    <n v="0"/>
    <n v="3"/>
    <n v="691"/>
    <n v="9"/>
    <n v="5"/>
    <n v="1"/>
    <n v="0"/>
    <n v="0"/>
    <m/>
    <m/>
  </r>
  <r>
    <d v="2008-10-21T00:00:00"/>
    <x v="33"/>
    <x v="22"/>
    <n v="136"/>
    <n v="7"/>
    <n v="0"/>
    <n v="1"/>
    <n v="386"/>
    <n v="6"/>
    <n v="5"/>
    <n v="0"/>
    <n v="0"/>
    <n v="0"/>
    <m/>
    <m/>
  </r>
  <r>
    <d v="2008-10-22T00:00:00"/>
    <x v="34"/>
    <x v="22"/>
    <n v="122"/>
    <n v="9"/>
    <n v="0"/>
    <n v="0"/>
    <n v="367"/>
    <n v="12"/>
    <n v="2"/>
    <n v="3"/>
    <n v="0"/>
    <n v="0"/>
    <m/>
    <m/>
  </r>
  <r>
    <d v="2008-10-23T00:00:00"/>
    <x v="35"/>
    <x v="22"/>
    <n v="104"/>
    <n v="9"/>
    <n v="0"/>
    <n v="2"/>
    <n v="367"/>
    <n v="16"/>
    <n v="8"/>
    <n v="1"/>
    <n v="0"/>
    <n v="0"/>
    <m/>
    <m/>
  </r>
  <r>
    <d v="2008-10-24T00:00:00"/>
    <x v="36"/>
    <x v="22"/>
    <n v="71"/>
    <n v="4"/>
    <n v="0"/>
    <n v="2"/>
    <n v="161"/>
    <n v="8"/>
    <n v="4"/>
    <n v="2"/>
    <n v="0"/>
    <n v="0"/>
    <m/>
    <m/>
  </r>
  <r>
    <d v="2008-10-25T00:00:00"/>
    <x v="37"/>
    <x v="22"/>
    <n v="62"/>
    <n v="0"/>
    <n v="0"/>
    <n v="2"/>
    <n v="156"/>
    <n v="5"/>
    <n v="0"/>
    <n v="0"/>
    <n v="0"/>
    <n v="0"/>
    <m/>
    <m/>
  </r>
  <r>
    <d v="2008-10-26T00:00:00"/>
    <x v="38"/>
    <x v="22"/>
    <n v="15"/>
    <n v="0"/>
    <n v="0"/>
    <n v="1"/>
    <n v="68"/>
    <n v="0"/>
    <n v="1"/>
    <n v="0"/>
    <n v="0"/>
    <n v="0"/>
    <m/>
    <m/>
  </r>
  <r>
    <d v="2008-10-27T00:00:00"/>
    <x v="39"/>
    <x v="22"/>
    <n v="48"/>
    <n v="5"/>
    <n v="0"/>
    <n v="1"/>
    <n v="98"/>
    <n v="3"/>
    <n v="2"/>
    <n v="0"/>
    <n v="0"/>
    <n v="0"/>
    <m/>
    <m/>
  </r>
  <r>
    <d v="2008-10-28T00:00:00"/>
    <x v="40"/>
    <x v="22"/>
    <n v="59"/>
    <n v="2"/>
    <n v="0"/>
    <n v="5"/>
    <n v="83"/>
    <n v="2"/>
    <n v="2"/>
    <n v="0"/>
    <n v="0"/>
    <n v="0"/>
    <m/>
    <m/>
  </r>
  <r>
    <d v="2008-10-29T00:00:00"/>
    <x v="41"/>
    <x v="22"/>
    <n v="56"/>
    <n v="89"/>
    <n v="0"/>
    <n v="4"/>
    <n v="93"/>
    <n v="3"/>
    <n v="5"/>
    <n v="0"/>
    <n v="0"/>
    <n v="0"/>
    <m/>
    <m/>
  </r>
  <r>
    <d v="2008-10-30T00:00:00"/>
    <x v="42"/>
    <x v="22"/>
    <n v="157"/>
    <n v="71"/>
    <n v="0"/>
    <n v="3"/>
    <n v="74"/>
    <n v="3"/>
    <n v="2"/>
    <n v="0"/>
    <n v="0"/>
    <n v="0"/>
    <m/>
    <m/>
  </r>
  <r>
    <d v="2008-10-31T00:00:00"/>
    <x v="43"/>
    <x v="22"/>
    <n v="411"/>
    <n v="55"/>
    <n v="0"/>
    <n v="7"/>
    <n v="73"/>
    <n v="2"/>
    <n v="4"/>
    <n v="2"/>
    <n v="0"/>
    <n v="0"/>
    <m/>
    <m/>
  </r>
  <r>
    <d v="2008-11-01T00:00:00"/>
    <x v="44"/>
    <x v="22"/>
    <n v="740"/>
    <n v="25"/>
    <n v="0"/>
    <n v="0"/>
    <n v="21"/>
    <n v="2"/>
    <n v="1"/>
    <n v="2"/>
    <n v="0"/>
    <n v="0"/>
    <m/>
    <m/>
  </r>
  <r>
    <d v="2008-11-02T00:00:00"/>
    <x v="45"/>
    <x v="22"/>
    <n v="0"/>
    <n v="0"/>
    <n v="0"/>
    <n v="0"/>
    <n v="0"/>
    <n v="0"/>
    <n v="0"/>
    <n v="0"/>
    <n v="0"/>
    <n v="0"/>
    <s v="Poor visibility - gates closed"/>
    <m/>
  </r>
  <r>
    <d v="2008-11-03T00:00:00"/>
    <x v="46"/>
    <x v="22"/>
    <n v="0"/>
    <n v="0"/>
    <n v="0"/>
    <n v="0"/>
    <n v="0"/>
    <n v="0"/>
    <n v="0"/>
    <n v="0"/>
    <n v="0"/>
    <n v="0"/>
    <s v="Poor visibility - gates closed"/>
    <m/>
  </r>
  <r>
    <d v="2008-11-04T00:00:00"/>
    <x v="47"/>
    <x v="22"/>
    <n v="424"/>
    <n v="8"/>
    <n v="0"/>
    <n v="0"/>
    <n v="4"/>
    <n v="0"/>
    <n v="10"/>
    <n v="0"/>
    <n v="0"/>
    <n v="0"/>
    <m/>
    <m/>
  </r>
  <r>
    <d v="2008-11-05T00:00:00"/>
    <x v="48"/>
    <x v="22"/>
    <n v="39"/>
    <n v="2"/>
    <n v="0"/>
    <n v="0"/>
    <n v="4"/>
    <n v="0"/>
    <n v="0"/>
    <n v="0"/>
    <n v="0"/>
    <n v="0"/>
    <s v="Counted from 9-12 - difficulties w camera fogging"/>
    <m/>
  </r>
  <r>
    <d v="2008-11-06T00:00:00"/>
    <x v="49"/>
    <x v="22"/>
    <n v="73"/>
    <n v="16"/>
    <n v="0"/>
    <n v="0"/>
    <n v="7"/>
    <n v="1"/>
    <n v="5"/>
    <n v="0"/>
    <n v="0"/>
    <n v="0"/>
    <s v="Some camera fogging in PM.  Had to dry out."/>
    <m/>
  </r>
  <r>
    <d v="2008-11-07T00:00:00"/>
    <x v="50"/>
    <x v="22"/>
    <n v="44"/>
    <n v="10"/>
    <n v="0"/>
    <n v="0"/>
    <n v="5"/>
    <n v="0"/>
    <n v="3"/>
    <n v="0"/>
    <n v="0"/>
    <n v="0"/>
    <m/>
    <m/>
  </r>
  <r>
    <d v="2008-11-08T00:00:00"/>
    <x v="51"/>
    <x v="22"/>
    <n v="0"/>
    <n v="0"/>
    <n v="0"/>
    <n v="0"/>
    <n v="0"/>
    <n v="0"/>
    <n v="0"/>
    <n v="0"/>
    <n v="0"/>
    <n v="0"/>
    <s v="Poor visibility - gates closed"/>
    <m/>
  </r>
  <r>
    <d v="2008-11-09T00:00:00"/>
    <x v="52"/>
    <x v="22"/>
    <n v="0"/>
    <n v="0"/>
    <n v="0"/>
    <n v="0"/>
    <n v="0"/>
    <n v="0"/>
    <n v="0"/>
    <n v="0"/>
    <n v="0"/>
    <n v="0"/>
    <s v="Poor visibility - gates closed"/>
    <m/>
  </r>
  <r>
    <d v="2008-11-10T00:00:00"/>
    <x v="53"/>
    <x v="22"/>
    <n v="0"/>
    <n v="0"/>
    <n v="0"/>
    <n v="0"/>
    <n v="0"/>
    <n v="0"/>
    <n v="0"/>
    <n v="0"/>
    <n v="0"/>
    <n v="0"/>
    <s v="Poor visibility - gates closed"/>
    <m/>
  </r>
  <r>
    <d v="2008-11-11T00:00:00"/>
    <x v="54"/>
    <x v="22"/>
    <n v="109"/>
    <n v="5"/>
    <n v="0"/>
    <n v="0"/>
    <n v="3"/>
    <n v="0"/>
    <n v="6"/>
    <n v="0"/>
    <n v="0"/>
    <n v="0"/>
    <m/>
    <m/>
  </r>
  <r>
    <d v="2008-11-12T00:00:00"/>
    <x v="55"/>
    <x v="22"/>
    <n v="34"/>
    <n v="0"/>
    <n v="0"/>
    <n v="0"/>
    <n v="1"/>
    <n v="0"/>
    <n v="4"/>
    <n v="0"/>
    <n v="0"/>
    <n v="0"/>
    <m/>
    <m/>
  </r>
  <r>
    <d v="2009-09-01T00:00:00"/>
    <x v="80"/>
    <x v="23"/>
    <m/>
    <m/>
    <m/>
    <m/>
    <m/>
    <m/>
    <m/>
    <m/>
    <m/>
    <m/>
    <m/>
    <m/>
  </r>
  <r>
    <d v="2009-09-02T00:00:00"/>
    <x v="75"/>
    <x v="23"/>
    <m/>
    <m/>
    <m/>
    <m/>
    <m/>
    <m/>
    <m/>
    <m/>
    <m/>
    <m/>
    <m/>
    <m/>
  </r>
  <r>
    <d v="2009-09-03T00:00:00"/>
    <x v="76"/>
    <x v="23"/>
    <n v="745"/>
    <n v="200"/>
    <n v="0"/>
    <n v="0"/>
    <n v="0"/>
    <n v="0"/>
    <n v="0"/>
    <n v="164431"/>
    <n v="23861"/>
    <n v="0"/>
    <s v="Preliminary escapement through GCL Dam incl. for Sept 3 (incl bypass but excludes biosample morts)."/>
    <m/>
  </r>
  <r>
    <d v="2009-09-03T00:00:00"/>
    <x v="76"/>
    <x v="23"/>
    <n v="2185"/>
    <n v="0"/>
    <n v="0"/>
    <n v="0"/>
    <n v="318"/>
    <n v="125"/>
    <n v="266"/>
    <n v="1880"/>
    <n v="0"/>
    <n v="0"/>
    <s v=" Preliminary swim above Stamp Falls"/>
    <m/>
  </r>
  <r>
    <d v="2009-09-03T00:00:00"/>
    <x v="76"/>
    <x v="23"/>
    <n v="596"/>
    <n v="31"/>
    <n v="0"/>
    <n v="0"/>
    <n v="133"/>
    <n v="93"/>
    <n v="1"/>
    <n v="453"/>
    <n v="23"/>
    <n v="0"/>
    <s v="First day of counter operation (swim survey ended at 13:00).  Includes manual counts fr 12:00-15:00 as database not functional until 14:50"/>
    <m/>
  </r>
  <r>
    <d v="2009-09-04T00:00:00"/>
    <x v="77"/>
    <x v="23"/>
    <n v="839"/>
    <n v="38"/>
    <n v="0"/>
    <n v="0"/>
    <n v="52"/>
    <n v="64"/>
    <n v="1"/>
    <n v="434"/>
    <n v="23"/>
    <n v="0"/>
    <m/>
    <m/>
  </r>
  <r>
    <d v="2009-09-05T00:00:00"/>
    <x v="78"/>
    <x v="23"/>
    <n v="1099"/>
    <n v="17"/>
    <n v="0"/>
    <n v="0"/>
    <n v="217"/>
    <n v="86"/>
    <n v="3"/>
    <n v="409"/>
    <n v="43"/>
    <n v="0"/>
    <m/>
    <m/>
  </r>
  <r>
    <d v="2009-09-06T00:00:00"/>
    <x v="79"/>
    <x v="23"/>
    <n v="1254"/>
    <n v="34"/>
    <n v="0"/>
    <n v="0"/>
    <n v="152"/>
    <n v="33"/>
    <n v="5"/>
    <n v="422"/>
    <n v="13"/>
    <n v="0"/>
    <m/>
    <m/>
  </r>
  <r>
    <d v="2009-09-07T00:00:00"/>
    <x v="71"/>
    <x v="23"/>
    <n v="1068"/>
    <n v="40"/>
    <n v="0"/>
    <n v="0"/>
    <n v="132"/>
    <n v="38"/>
    <n v="3"/>
    <n v="332"/>
    <n v="14"/>
    <n v="0"/>
    <m/>
    <m/>
  </r>
  <r>
    <d v="2009-09-08T00:00:00"/>
    <x v="72"/>
    <x v="23"/>
    <n v="1297"/>
    <n v="53"/>
    <n v="0"/>
    <n v="0"/>
    <n v="126"/>
    <n v="45"/>
    <n v="8"/>
    <n v="662"/>
    <n v="21"/>
    <n v="0"/>
    <m/>
    <m/>
  </r>
  <r>
    <d v="2009-09-09T00:00:00"/>
    <x v="73"/>
    <x v="23"/>
    <n v="734"/>
    <n v="18"/>
    <n v="0"/>
    <n v="0"/>
    <n v="68"/>
    <n v="16"/>
    <n v="5"/>
    <n v="1289"/>
    <n v="85"/>
    <n v="0"/>
    <m/>
    <m/>
  </r>
  <r>
    <d v="2009-09-10T00:00:00"/>
    <x v="74"/>
    <x v="23"/>
    <n v="960"/>
    <n v="13"/>
    <n v="0"/>
    <n v="0"/>
    <n v="45"/>
    <n v="21"/>
    <n v="14"/>
    <n v="958"/>
    <n v="53"/>
    <n v="0"/>
    <m/>
    <m/>
  </r>
  <r>
    <d v="2009-09-11T00:00:00"/>
    <x v="68"/>
    <x v="23"/>
    <n v="777"/>
    <n v="16"/>
    <n v="0"/>
    <n v="0"/>
    <n v="48"/>
    <n v="25"/>
    <n v="17"/>
    <n v="1686"/>
    <n v="40"/>
    <n v="0"/>
    <m/>
    <m/>
  </r>
  <r>
    <d v="2009-09-12T00:00:00"/>
    <x v="69"/>
    <x v="23"/>
    <n v="631"/>
    <n v="26"/>
    <n v="0"/>
    <n v="0"/>
    <n v="55"/>
    <n v="31"/>
    <n v="15"/>
    <n v="2312"/>
    <n v="99"/>
    <n v="0"/>
    <m/>
    <m/>
  </r>
  <r>
    <d v="2009-09-13T00:00:00"/>
    <x v="70"/>
    <x v="23"/>
    <n v="640"/>
    <n v="33"/>
    <n v="0"/>
    <n v="0"/>
    <n v="33"/>
    <n v="23"/>
    <n v="16"/>
    <n v="2371"/>
    <n v="75"/>
    <n v="0"/>
    <m/>
    <m/>
  </r>
  <r>
    <d v="2009-09-14T00:00:00"/>
    <x v="67"/>
    <x v="23"/>
    <n v="1066"/>
    <n v="63"/>
    <n v="0"/>
    <n v="0"/>
    <n v="37"/>
    <n v="35"/>
    <n v="14"/>
    <n v="1746"/>
    <n v="67"/>
    <n v="0"/>
    <m/>
    <m/>
  </r>
  <r>
    <d v="2009-09-15T00:00:00"/>
    <x v="63"/>
    <x v="23"/>
    <n v="254"/>
    <n v="24"/>
    <n v="0"/>
    <n v="0"/>
    <n v="19"/>
    <n v="23"/>
    <n v="7"/>
    <n v="457"/>
    <n v="30"/>
    <n v="0"/>
    <s v="Counted for 2.5 hours only due to equipt malfunction.  Closed for remainder of day."/>
    <m/>
  </r>
  <r>
    <d v="2009-09-16T00:00:00"/>
    <x v="64"/>
    <x v="23"/>
    <n v="2071"/>
    <n v="88"/>
    <n v="0"/>
    <n v="0"/>
    <n v="94"/>
    <n v="111"/>
    <n v="21"/>
    <n v="1571"/>
    <n v="50"/>
    <n v="0"/>
    <m/>
    <m/>
  </r>
  <r>
    <d v="2009-09-17T00:00:00"/>
    <x v="65"/>
    <x v="23"/>
    <n v="1668"/>
    <n v="17"/>
    <n v="0"/>
    <n v="0"/>
    <n v="73"/>
    <n v="56"/>
    <n v="9"/>
    <n v="1166"/>
    <n v="23"/>
    <n v="0"/>
    <m/>
    <m/>
  </r>
  <r>
    <d v="2009-09-18T00:00:00"/>
    <x v="0"/>
    <x v="23"/>
    <n v="1707"/>
    <n v="32"/>
    <n v="0"/>
    <n v="0"/>
    <n v="65"/>
    <n v="87"/>
    <n v="28"/>
    <n v="723"/>
    <n v="46"/>
    <n v="0"/>
    <m/>
    <m/>
  </r>
  <r>
    <d v="2009-09-19T00:00:00"/>
    <x v="1"/>
    <x v="23"/>
    <n v="1573"/>
    <n v="44"/>
    <n v="0"/>
    <n v="0"/>
    <n v="99"/>
    <n v="112"/>
    <n v="19"/>
    <n v="731"/>
    <n v="31"/>
    <n v="0"/>
    <m/>
    <m/>
  </r>
  <r>
    <d v="2009-09-20T00:00:00"/>
    <x v="2"/>
    <x v="23"/>
    <n v="1471"/>
    <n v="43"/>
    <n v="0"/>
    <n v="0"/>
    <n v="176"/>
    <n v="75"/>
    <n v="26"/>
    <n v="826"/>
    <n v="35"/>
    <n v="0"/>
    <m/>
    <m/>
  </r>
  <r>
    <d v="2009-09-21T00:00:00"/>
    <x v="3"/>
    <x v="23"/>
    <n v="1564"/>
    <n v="54"/>
    <n v="0"/>
    <n v="0"/>
    <n v="77"/>
    <n v="66"/>
    <n v="30"/>
    <n v="214"/>
    <n v="6"/>
    <n v="0"/>
    <m/>
    <m/>
  </r>
  <r>
    <d v="2009-09-22T00:00:00"/>
    <x v="4"/>
    <x v="23"/>
    <n v="1391"/>
    <n v="49"/>
    <n v="0"/>
    <n v="0"/>
    <n v="56"/>
    <n v="46"/>
    <n v="13"/>
    <n v="154"/>
    <n v="8"/>
    <n v="0"/>
    <m/>
    <m/>
  </r>
  <r>
    <d v="2009-09-23T00:00:00"/>
    <x v="5"/>
    <x v="23"/>
    <n v="1487"/>
    <n v="48"/>
    <n v="0"/>
    <n v="0"/>
    <n v="78"/>
    <n v="83"/>
    <n v="20"/>
    <n v="129"/>
    <n v="10"/>
    <n v="0"/>
    <m/>
    <m/>
  </r>
  <r>
    <d v="2009-09-24T00:00:00"/>
    <x v="6"/>
    <x v="23"/>
    <n v="1919"/>
    <n v="64"/>
    <n v="0"/>
    <n v="0"/>
    <n v="90"/>
    <n v="105"/>
    <n v="18"/>
    <n v="52"/>
    <n v="2"/>
    <n v="0"/>
    <m/>
    <m/>
  </r>
  <r>
    <d v="2009-09-25T00:00:00"/>
    <x v="7"/>
    <x v="23"/>
    <n v="1783"/>
    <n v="44"/>
    <n v="0"/>
    <n v="0"/>
    <n v="98"/>
    <n v="94"/>
    <n v="20"/>
    <n v="44"/>
    <n v="0"/>
    <n v="0"/>
    <m/>
    <m/>
  </r>
  <r>
    <d v="2009-09-26T00:00:00"/>
    <x v="8"/>
    <x v="23"/>
    <n v="2136"/>
    <n v="52"/>
    <n v="0"/>
    <n v="0"/>
    <n v="142"/>
    <n v="106"/>
    <n v="11"/>
    <n v="22"/>
    <n v="1"/>
    <n v="0"/>
    <m/>
    <m/>
  </r>
  <r>
    <d v="2009-09-27T00:00:00"/>
    <x v="9"/>
    <x v="23"/>
    <n v="2131"/>
    <n v="64"/>
    <n v="0"/>
    <n v="0"/>
    <n v="131"/>
    <n v="114"/>
    <n v="16"/>
    <n v="16"/>
    <n v="0"/>
    <n v="0"/>
    <m/>
    <m/>
  </r>
  <r>
    <d v="2009-09-28T00:00:00"/>
    <x v="10"/>
    <x v="23"/>
    <n v="2212"/>
    <n v="76"/>
    <n v="0"/>
    <n v="0"/>
    <n v="192"/>
    <n v="119"/>
    <n v="16"/>
    <n v="13"/>
    <n v="0"/>
    <n v="0"/>
    <m/>
    <m/>
  </r>
  <r>
    <d v="2009-09-29T00:00:00"/>
    <x v="11"/>
    <x v="23"/>
    <n v="1956"/>
    <n v="50"/>
    <n v="0"/>
    <n v="0"/>
    <n v="256"/>
    <n v="76"/>
    <n v="13"/>
    <n v="9"/>
    <n v="0"/>
    <n v="0"/>
    <m/>
    <m/>
  </r>
  <r>
    <d v="2009-09-30T00:00:00"/>
    <x v="12"/>
    <x v="23"/>
    <n v="1760"/>
    <n v="71"/>
    <n v="0"/>
    <n v="0"/>
    <n v="228"/>
    <n v="76"/>
    <n v="14"/>
    <n v="24"/>
    <n v="0"/>
    <n v="0"/>
    <m/>
    <m/>
  </r>
  <r>
    <d v="2009-10-01T00:00:00"/>
    <x v="13"/>
    <x v="23"/>
    <n v="1906"/>
    <n v="47"/>
    <n v="0"/>
    <n v="0"/>
    <n v="243"/>
    <n v="112"/>
    <n v="29"/>
    <n v="22"/>
    <n v="1"/>
    <n v="0"/>
    <m/>
    <m/>
  </r>
  <r>
    <d v="2009-10-02T00:00:00"/>
    <x v="14"/>
    <x v="23"/>
    <n v="1540"/>
    <n v="40"/>
    <n v="0"/>
    <n v="0"/>
    <n v="228"/>
    <n v="105"/>
    <n v="11"/>
    <n v="17"/>
    <n v="0"/>
    <n v="0"/>
    <m/>
    <m/>
  </r>
  <r>
    <d v="2009-10-03T00:00:00"/>
    <x v="15"/>
    <x v="23"/>
    <n v="1376"/>
    <n v="21"/>
    <n v="0"/>
    <n v="0"/>
    <n v="208"/>
    <n v="99"/>
    <n v="16"/>
    <n v="4"/>
    <n v="2"/>
    <n v="0"/>
    <m/>
    <m/>
  </r>
  <r>
    <d v="2009-10-04T00:00:00"/>
    <x v="16"/>
    <x v="23"/>
    <n v="1673"/>
    <n v="24"/>
    <n v="0"/>
    <n v="0"/>
    <n v="264"/>
    <n v="109"/>
    <n v="5"/>
    <n v="3"/>
    <n v="2"/>
    <n v="0"/>
    <m/>
    <m/>
  </r>
  <r>
    <d v="2009-10-05T00:00:00"/>
    <x v="17"/>
    <x v="23"/>
    <n v="1323"/>
    <n v="15"/>
    <n v="2"/>
    <n v="0"/>
    <n v="154"/>
    <n v="66"/>
    <n v="9"/>
    <n v="2"/>
    <n v="0"/>
    <n v="0"/>
    <m/>
    <m/>
  </r>
  <r>
    <d v="2009-10-06T00:00:00"/>
    <x v="18"/>
    <x v="23"/>
    <n v="2017"/>
    <n v="25"/>
    <n v="0"/>
    <n v="0"/>
    <n v="334"/>
    <n v="101"/>
    <n v="9"/>
    <n v="4"/>
    <n v="0"/>
    <n v="0"/>
    <m/>
    <m/>
  </r>
  <r>
    <d v="2009-10-07T00:00:00"/>
    <x v="19"/>
    <x v="23"/>
    <n v="1662"/>
    <n v="38"/>
    <n v="0"/>
    <n v="0"/>
    <n v="467"/>
    <n v="110"/>
    <n v="19"/>
    <n v="8"/>
    <n v="1"/>
    <n v="0"/>
    <m/>
    <m/>
  </r>
  <r>
    <d v="2009-10-08T00:00:00"/>
    <x v="20"/>
    <x v="23"/>
    <n v="1262"/>
    <n v="24"/>
    <n v="0"/>
    <n v="1"/>
    <n v="397"/>
    <n v="85"/>
    <n v="18"/>
    <n v="1"/>
    <n v="0"/>
    <n v="0"/>
    <m/>
    <m/>
  </r>
  <r>
    <d v="2009-10-09T00:00:00"/>
    <x v="21"/>
    <x v="23"/>
    <n v="431"/>
    <n v="11"/>
    <n v="0"/>
    <n v="0"/>
    <n v="172"/>
    <n v="31"/>
    <n v="7"/>
    <n v="3"/>
    <n v="0"/>
    <n v="0"/>
    <m/>
    <m/>
  </r>
  <r>
    <d v="2009-10-10T00:00:00"/>
    <x v="22"/>
    <x v="23"/>
    <n v="893"/>
    <n v="14"/>
    <n v="0"/>
    <n v="0"/>
    <n v="434"/>
    <n v="85"/>
    <n v="13"/>
    <n v="16"/>
    <n v="0"/>
    <n v="0"/>
    <m/>
    <m/>
  </r>
  <r>
    <d v="2009-10-11T00:00:00"/>
    <x v="23"/>
    <x v="23"/>
    <n v="727"/>
    <n v="19"/>
    <n v="0"/>
    <n v="3"/>
    <n v="668"/>
    <n v="132"/>
    <n v="12"/>
    <n v="13"/>
    <n v="0"/>
    <n v="0"/>
    <m/>
    <m/>
  </r>
  <r>
    <d v="2009-10-12T00:00:00"/>
    <x v="24"/>
    <x v="23"/>
    <n v="447"/>
    <n v="8"/>
    <n v="0"/>
    <n v="0"/>
    <n v="648"/>
    <n v="111"/>
    <n v="0"/>
    <n v="12"/>
    <n v="0"/>
    <n v="0"/>
    <m/>
    <m/>
  </r>
  <r>
    <d v="2009-10-13T00:00:00"/>
    <x v="25"/>
    <x v="23"/>
    <n v="357"/>
    <n v="12"/>
    <n v="0"/>
    <n v="4"/>
    <n v="677"/>
    <n v="130"/>
    <n v="6"/>
    <n v="27"/>
    <n v="0"/>
    <n v="0"/>
    <m/>
    <m/>
  </r>
  <r>
    <d v="2009-10-14T00:00:00"/>
    <x v="26"/>
    <x v="23"/>
    <n v="1051"/>
    <n v="14"/>
    <n v="0"/>
    <n v="4"/>
    <n v="529"/>
    <n v="111"/>
    <n v="6"/>
    <n v="396"/>
    <n v="20"/>
    <n v="0"/>
    <m/>
    <m/>
  </r>
  <r>
    <d v="2009-10-15T00:00:00"/>
    <x v="27"/>
    <x v="23"/>
    <n v="1047"/>
    <n v="19"/>
    <n v="0"/>
    <n v="11"/>
    <n v="352"/>
    <n v="103"/>
    <n v="36"/>
    <n v="277"/>
    <n v="10"/>
    <n v="0"/>
    <m/>
    <m/>
  </r>
  <r>
    <d v="2009-10-16T00:00:00"/>
    <x v="28"/>
    <x v="23"/>
    <n v="76"/>
    <n v="1"/>
    <n v="0"/>
    <n v="8"/>
    <n v="41"/>
    <n v="15"/>
    <n v="1"/>
    <n v="22"/>
    <n v="0"/>
    <n v="0"/>
    <s v="Counted for 2 hours.  Then closed due to poor visibilty."/>
    <m/>
  </r>
  <r>
    <d v="2009-10-17T00:00:00"/>
    <x v="29"/>
    <x v="23"/>
    <n v="0"/>
    <n v="0"/>
    <n v="0"/>
    <n v="0"/>
    <n v="0"/>
    <n v="0"/>
    <n v="0"/>
    <n v="0"/>
    <n v="0"/>
    <n v="0"/>
    <s v="No counting due to poor visibility.  Fishway closed"/>
    <m/>
  </r>
  <r>
    <d v="2009-10-18T00:00:00"/>
    <x v="30"/>
    <x v="23"/>
    <n v="0"/>
    <n v="0"/>
    <n v="0"/>
    <n v="0"/>
    <n v="0"/>
    <n v="0"/>
    <n v="0"/>
    <n v="0"/>
    <n v="0"/>
    <n v="0"/>
    <s v="No counting due to poor visibility.  Fishway closed"/>
    <m/>
  </r>
  <r>
    <d v="2009-10-19T00:00:00"/>
    <x v="31"/>
    <x v="23"/>
    <n v="1264"/>
    <n v="3"/>
    <n v="0"/>
    <n v="3"/>
    <n v="406"/>
    <n v="84"/>
    <n v="42"/>
    <n v="169"/>
    <n v="11"/>
    <n v="0"/>
    <m/>
    <m/>
  </r>
  <r>
    <d v="2009-10-20T00:00:00"/>
    <x v="32"/>
    <x v="23"/>
    <n v="935"/>
    <n v="9"/>
    <n v="0"/>
    <n v="3"/>
    <n v="775"/>
    <n v="71"/>
    <n v="12"/>
    <n v="83"/>
    <n v="2"/>
    <n v="0"/>
    <m/>
    <m/>
  </r>
  <r>
    <d v="2009-10-21T00:00:00"/>
    <x v="33"/>
    <x v="23"/>
    <n v="488"/>
    <n v="3"/>
    <n v="0"/>
    <n v="0"/>
    <n v="393"/>
    <n v="46"/>
    <n v="7"/>
    <n v="42"/>
    <n v="0"/>
    <n v="0"/>
    <m/>
    <m/>
  </r>
  <r>
    <d v="2009-10-22T00:00:00"/>
    <x v="34"/>
    <x v="23"/>
    <n v="545"/>
    <n v="2"/>
    <n v="0"/>
    <n v="1"/>
    <n v="172"/>
    <n v="20"/>
    <n v="2"/>
    <n v="26"/>
    <n v="1"/>
    <n v="0"/>
    <m/>
    <m/>
  </r>
  <r>
    <d v="2009-10-23T00:00:00"/>
    <x v="35"/>
    <x v="23"/>
    <n v="457"/>
    <n v="4"/>
    <n v="0"/>
    <n v="2"/>
    <n v="232"/>
    <n v="26"/>
    <n v="8"/>
    <n v="17"/>
    <n v="0"/>
    <n v="0"/>
    <m/>
    <m/>
  </r>
  <r>
    <d v="2009-10-24T00:00:00"/>
    <x v="36"/>
    <x v="23"/>
    <n v="246"/>
    <n v="5"/>
    <n v="0"/>
    <n v="0"/>
    <n v="120"/>
    <n v="21"/>
    <n v="6"/>
    <n v="15"/>
    <n v="0"/>
    <n v="0"/>
    <m/>
    <m/>
  </r>
  <r>
    <d v="2009-10-25T00:00:00"/>
    <x v="37"/>
    <x v="23"/>
    <n v="83"/>
    <n v="0"/>
    <n v="0"/>
    <n v="1"/>
    <n v="116"/>
    <n v="11"/>
    <n v="0"/>
    <n v="2"/>
    <n v="0"/>
    <n v="0"/>
    <m/>
    <m/>
  </r>
  <r>
    <d v="2009-10-26T00:00:00"/>
    <x v="38"/>
    <x v="23"/>
    <n v="126"/>
    <n v="2"/>
    <n v="0"/>
    <n v="0"/>
    <n v="96"/>
    <n v="11"/>
    <n v="1"/>
    <n v="9"/>
    <n v="0"/>
    <n v="0"/>
    <m/>
    <m/>
  </r>
  <r>
    <d v="2009-10-27T00:00:00"/>
    <x v="39"/>
    <x v="23"/>
    <n v="236"/>
    <n v="5"/>
    <n v="0"/>
    <n v="4"/>
    <n v="66"/>
    <n v="10"/>
    <n v="5"/>
    <n v="15"/>
    <n v="1"/>
    <n v="0"/>
    <m/>
    <m/>
  </r>
  <r>
    <d v="2009-10-28T00:00:00"/>
    <x v="40"/>
    <x v="23"/>
    <n v="151"/>
    <n v="3"/>
    <n v="0"/>
    <n v="0"/>
    <n v="58"/>
    <n v="11"/>
    <n v="1"/>
    <n v="7"/>
    <n v="0"/>
    <n v="0"/>
    <m/>
    <m/>
  </r>
  <r>
    <d v="2009-10-29T00:00:00"/>
    <x v="41"/>
    <x v="23"/>
    <n v="71"/>
    <n v="9"/>
    <n v="0"/>
    <n v="1"/>
    <n v="19"/>
    <n v="8"/>
    <n v="0"/>
    <n v="7"/>
    <n v="0"/>
    <n v="0"/>
    <m/>
    <m/>
  </r>
  <r>
    <d v="2009-10-30T00:00:00"/>
    <x v="42"/>
    <x v="23"/>
    <n v="72"/>
    <n v="6"/>
    <n v="0"/>
    <n v="1"/>
    <n v="49"/>
    <n v="13"/>
    <n v="2"/>
    <n v="15"/>
    <n v="0"/>
    <n v="0"/>
    <m/>
    <m/>
  </r>
  <r>
    <d v="2009-10-31T00:00:00"/>
    <x v="43"/>
    <x v="23"/>
    <n v="0"/>
    <n v="0"/>
    <n v="0"/>
    <n v="0"/>
    <n v="0"/>
    <n v="0"/>
    <n v="0"/>
    <n v="0"/>
    <n v="0"/>
    <n v="0"/>
    <s v="No counting due to poor visibility.  Fishway closed"/>
    <m/>
  </r>
  <r>
    <d v="2009-11-01T00:00:00"/>
    <x v="44"/>
    <x v="23"/>
    <n v="0"/>
    <n v="0"/>
    <n v="0"/>
    <n v="0"/>
    <n v="0"/>
    <n v="0"/>
    <n v="0"/>
    <n v="0"/>
    <n v="0"/>
    <n v="0"/>
    <s v="No counting due to poor visibility.  Fishway closed"/>
    <m/>
  </r>
  <r>
    <d v="2009-11-02T00:00:00"/>
    <x v="45"/>
    <x v="23"/>
    <n v="0"/>
    <n v="0"/>
    <n v="0"/>
    <n v="0"/>
    <n v="0"/>
    <n v="0"/>
    <n v="0"/>
    <n v="0"/>
    <n v="0"/>
    <n v="0"/>
    <s v="No counting due to poor visibility.  Fishway closed"/>
    <m/>
  </r>
  <r>
    <d v="2009-11-03T00:00:00"/>
    <x v="46"/>
    <x v="23"/>
    <n v="443"/>
    <n v="10"/>
    <n v="0"/>
    <n v="0"/>
    <n v="13"/>
    <n v="9"/>
    <n v="12"/>
    <n v="39"/>
    <n v="4"/>
    <n v="0"/>
    <m/>
    <m/>
  </r>
  <r>
    <d v="2009-11-04T00:00:00"/>
    <x v="47"/>
    <x v="23"/>
    <n v="200"/>
    <n v="10"/>
    <n v="0"/>
    <n v="2"/>
    <n v="11"/>
    <n v="5"/>
    <n v="4"/>
    <n v="54"/>
    <n v="1"/>
    <n v="0"/>
    <m/>
    <m/>
  </r>
  <r>
    <d v="2009-11-05T00:00:00"/>
    <x v="48"/>
    <x v="23"/>
    <n v="217"/>
    <n v="10"/>
    <n v="0"/>
    <n v="0"/>
    <n v="10"/>
    <n v="4"/>
    <n v="7"/>
    <n v="30"/>
    <n v="0"/>
    <n v="0"/>
    <m/>
    <m/>
  </r>
  <r>
    <d v="2009-11-06T00:00:00"/>
    <x v="49"/>
    <x v="23"/>
    <n v="0"/>
    <n v="0"/>
    <n v="0"/>
    <n v="0"/>
    <n v="0"/>
    <n v="0"/>
    <n v="0"/>
    <n v="0"/>
    <n v="0"/>
    <n v="0"/>
    <s v="No counting due to poor visibility.  Fishway closed"/>
    <m/>
  </r>
  <r>
    <d v="2009-11-07T00:00:00"/>
    <x v="50"/>
    <x v="23"/>
    <n v="0"/>
    <n v="0"/>
    <n v="0"/>
    <n v="0"/>
    <n v="0"/>
    <n v="0"/>
    <n v="0"/>
    <n v="0"/>
    <n v="0"/>
    <n v="0"/>
    <s v="No counting due to poor visibility.  Fishway closed"/>
    <m/>
  </r>
  <r>
    <d v="2009-11-08T00:00:00"/>
    <x v="51"/>
    <x v="23"/>
    <n v="299"/>
    <n v="0"/>
    <n v="0"/>
    <n v="0"/>
    <n v="4"/>
    <n v="0"/>
    <n v="1"/>
    <n v="4"/>
    <n v="0"/>
    <n v="0"/>
    <m/>
    <m/>
  </r>
  <r>
    <d v="2009-11-09T00:00:00"/>
    <x v="52"/>
    <x v="23"/>
    <n v="0"/>
    <n v="0"/>
    <n v="0"/>
    <n v="0"/>
    <n v="0"/>
    <n v="0"/>
    <n v="0"/>
    <n v="0"/>
    <n v="0"/>
    <n v="0"/>
    <s v="No counting due to poor visibility.  Fishway closed"/>
    <m/>
  </r>
  <r>
    <d v="2009-11-10T00:00:00"/>
    <x v="53"/>
    <x v="23"/>
    <n v="0"/>
    <n v="0"/>
    <n v="0"/>
    <n v="0"/>
    <n v="0"/>
    <n v="0"/>
    <n v="0"/>
    <n v="0"/>
    <n v="0"/>
    <n v="0"/>
    <s v="No counting due to poor visibility.  Fishway closed"/>
    <m/>
  </r>
  <r>
    <d v="2009-11-11T00:00:00"/>
    <x v="54"/>
    <x v="23"/>
    <n v="0"/>
    <n v="0"/>
    <n v="0"/>
    <n v="0"/>
    <n v="0"/>
    <n v="0"/>
    <n v="0"/>
    <n v="0"/>
    <n v="0"/>
    <n v="0"/>
    <s v="No counting due to poor visibility.  Fishway closed"/>
    <m/>
  </r>
  <r>
    <d v="2009-11-12T00:00:00"/>
    <x v="55"/>
    <x v="23"/>
    <n v="0"/>
    <n v="0"/>
    <n v="0"/>
    <n v="0"/>
    <n v="0"/>
    <n v="0"/>
    <n v="0"/>
    <n v="0"/>
    <n v="0"/>
    <n v="0"/>
    <s v="No counting due to poor visibility.  Fishway closed for remainder of season"/>
    <m/>
  </r>
  <r>
    <d v="2010-09-01T00:00:00"/>
    <x v="80"/>
    <x v="24"/>
    <n v="604"/>
    <n v="1"/>
    <n v="0"/>
    <n v="0"/>
    <n v="0"/>
    <n v="0"/>
    <n v="0"/>
    <n v="283906"/>
    <n v="23600"/>
    <n v="0"/>
    <s v="Preliminary escapement through GCL Dam incl. for Sept 2 (incl bypass but excludes biosample morts)."/>
    <m/>
  </r>
  <r>
    <d v="2010-09-02T00:00:00"/>
    <x v="75"/>
    <x v="24"/>
    <n v="1726"/>
    <n v="0"/>
    <n v="0"/>
    <n v="0"/>
    <n v="1128"/>
    <n v="44"/>
    <n v="322"/>
    <n v="5319"/>
    <n v="0"/>
    <n v="0"/>
    <s v="Expanded swim counts from above Stamp Falls"/>
    <m/>
  </r>
  <r>
    <d v="2010-09-02T00:00:00"/>
    <x v="75"/>
    <x v="24"/>
    <n v="55"/>
    <n v="10"/>
    <n v="0"/>
    <n v="0"/>
    <n v="141"/>
    <n v="7"/>
    <n v="7"/>
    <n v="1264"/>
    <n v="57"/>
    <n v="0"/>
    <s v="First day of counter operation (swim survey ended at 12:30).  Includes counts fr 12:00 on."/>
    <m/>
  </r>
  <r>
    <d v="2010-09-03T00:00:00"/>
    <x v="76"/>
    <x v="24"/>
    <n v="258"/>
    <n v="47"/>
    <n v="0"/>
    <n v="0"/>
    <n v="176"/>
    <n v="11"/>
    <n v="4"/>
    <n v="3086"/>
    <n v="106"/>
    <n v="0"/>
    <n v="3.3208020050125311E-2"/>
    <m/>
  </r>
  <r>
    <d v="2010-09-04T00:00:00"/>
    <x v="77"/>
    <x v="24"/>
    <n v="249"/>
    <n v="39"/>
    <n v="0"/>
    <n v="0"/>
    <n v="215"/>
    <n v="8"/>
    <n v="9"/>
    <n v="3618"/>
    <n v="100"/>
    <n v="0"/>
    <n v="2.6896180742334588E-2"/>
    <m/>
  </r>
  <r>
    <d v="2010-09-05T00:00:00"/>
    <x v="78"/>
    <x v="24"/>
    <n v="416"/>
    <n v="78"/>
    <n v="0"/>
    <n v="0"/>
    <n v="247"/>
    <n v="26"/>
    <n v="22"/>
    <n v="2769"/>
    <n v="118"/>
    <n v="0"/>
    <n v="4.0872878420505715E-2"/>
    <m/>
  </r>
  <r>
    <d v="2010-09-06T00:00:00"/>
    <x v="79"/>
    <x v="24"/>
    <n v="355"/>
    <n v="65"/>
    <n v="0"/>
    <n v="0"/>
    <n v="186"/>
    <n v="36"/>
    <n v="8"/>
    <n v="2572"/>
    <n v="139"/>
    <n v="0"/>
    <n v="5.1272593139063079E-2"/>
    <m/>
  </r>
  <r>
    <d v="2010-09-07T00:00:00"/>
    <x v="71"/>
    <x v="24"/>
    <n v="668"/>
    <n v="104"/>
    <n v="0"/>
    <n v="1"/>
    <n v="371"/>
    <n v="53"/>
    <n v="21"/>
    <n v="2737"/>
    <n v="158"/>
    <n v="0"/>
    <n v="5.457685664939551E-2"/>
    <m/>
  </r>
  <r>
    <d v="2010-09-08T00:00:00"/>
    <x v="72"/>
    <x v="24"/>
    <n v="698"/>
    <n v="124"/>
    <n v="0"/>
    <n v="0"/>
    <n v="582"/>
    <n v="72"/>
    <n v="6"/>
    <n v="1908"/>
    <n v="58"/>
    <n v="0"/>
    <n v="2.9501525940996948E-2"/>
    <m/>
  </r>
  <r>
    <d v="2010-09-09T00:00:00"/>
    <x v="73"/>
    <x v="24"/>
    <n v="664"/>
    <n v="71"/>
    <n v="0"/>
    <n v="0"/>
    <n v="389"/>
    <n v="32"/>
    <n v="3"/>
    <n v="1724"/>
    <n v="40"/>
    <n v="0"/>
    <n v="2.2675736961451247E-2"/>
    <m/>
  </r>
  <r>
    <d v="2010-09-10T00:00:00"/>
    <x v="74"/>
    <x v="24"/>
    <n v="642"/>
    <n v="67"/>
    <n v="0"/>
    <n v="0"/>
    <n v="335"/>
    <n v="15"/>
    <n v="4"/>
    <n v="1331"/>
    <n v="29"/>
    <n v="0"/>
    <n v="2.1323529411764706E-2"/>
    <m/>
  </r>
  <r>
    <d v="2010-09-11T00:00:00"/>
    <x v="68"/>
    <x v="24"/>
    <n v="857"/>
    <n v="74"/>
    <n v="0"/>
    <n v="0"/>
    <n v="417"/>
    <n v="26"/>
    <n v="12"/>
    <n v="940"/>
    <n v="23"/>
    <n v="0"/>
    <n v="2.3883696780893044E-2"/>
    <m/>
  </r>
  <r>
    <d v="2010-09-12T00:00:00"/>
    <x v="69"/>
    <x v="24"/>
    <n v="700"/>
    <n v="89"/>
    <n v="0"/>
    <n v="1"/>
    <n v="312"/>
    <n v="30"/>
    <n v="8"/>
    <n v="1027"/>
    <n v="32"/>
    <n v="0"/>
    <n v="3.0217186024551465E-2"/>
    <m/>
  </r>
  <r>
    <d v="2010-09-13T00:00:00"/>
    <x v="70"/>
    <x v="24"/>
    <n v="621"/>
    <n v="76"/>
    <n v="0"/>
    <n v="0"/>
    <n v="281"/>
    <n v="38"/>
    <n v="7"/>
    <n v="1523"/>
    <n v="52"/>
    <n v="0"/>
    <n v="3.3015873015873019E-2"/>
    <m/>
  </r>
  <r>
    <d v="2010-09-14T00:00:00"/>
    <x v="67"/>
    <x v="24"/>
    <n v="512"/>
    <n v="79"/>
    <n v="0"/>
    <n v="0"/>
    <n v="320"/>
    <n v="37"/>
    <n v="7"/>
    <n v="841"/>
    <n v="22"/>
    <n v="0"/>
    <n v="2.5492468134414831E-2"/>
    <n v="17"/>
  </r>
  <r>
    <d v="2010-09-15T00:00:00"/>
    <x v="63"/>
    <x v="24"/>
    <n v="598"/>
    <n v="105"/>
    <n v="0"/>
    <n v="0"/>
    <n v="370"/>
    <n v="36"/>
    <n v="7"/>
    <n v="709"/>
    <n v="15"/>
    <n v="0"/>
    <n v="2.0718232044198894E-2"/>
    <n v="16"/>
  </r>
  <r>
    <d v="2010-09-16T00:00:00"/>
    <x v="64"/>
    <x v="24"/>
    <n v="661"/>
    <n v="164"/>
    <n v="0"/>
    <n v="0"/>
    <n v="545"/>
    <n v="37"/>
    <n v="6"/>
    <n v="382"/>
    <n v="5"/>
    <n v="0"/>
    <n v="1.2919896640826873E-2"/>
    <n v="16"/>
  </r>
  <r>
    <d v="2010-09-17T00:00:00"/>
    <x v="65"/>
    <x v="24"/>
    <n v="925"/>
    <n v="241"/>
    <n v="0"/>
    <n v="0"/>
    <n v="867"/>
    <n v="87"/>
    <n v="2"/>
    <n v="179"/>
    <n v="4"/>
    <n v="0"/>
    <n v="2.185792349726776E-2"/>
    <n v="16"/>
  </r>
  <r>
    <d v="2010-09-18T00:00:00"/>
    <x v="0"/>
    <x v="24"/>
    <n v="741"/>
    <n v="174"/>
    <n v="0"/>
    <n v="0"/>
    <n v="914"/>
    <n v="71"/>
    <n v="6"/>
    <n v="213"/>
    <n v="4"/>
    <n v="0"/>
    <n v="1.8433179723502304E-2"/>
    <n v="16"/>
  </r>
  <r>
    <d v="2010-09-19T00:00:00"/>
    <x v="1"/>
    <x v="24"/>
    <n v="531"/>
    <n v="203"/>
    <n v="0"/>
    <n v="0"/>
    <n v="752"/>
    <n v="70"/>
    <n v="4"/>
    <n v="111"/>
    <n v="0"/>
    <n v="0"/>
    <n v="0"/>
    <n v="16"/>
  </r>
  <r>
    <d v="2010-09-20T00:00:00"/>
    <x v="2"/>
    <x v="24"/>
    <n v="416"/>
    <n v="141"/>
    <n v="0"/>
    <n v="0"/>
    <n v="762"/>
    <n v="33"/>
    <n v="7"/>
    <n v="136"/>
    <n v="1"/>
    <n v="0"/>
    <n v="7.2992700729927005E-3"/>
    <n v="16"/>
  </r>
  <r>
    <d v="2010-09-21T00:00:00"/>
    <x v="3"/>
    <x v="24"/>
    <n v="347"/>
    <n v="112"/>
    <n v="0"/>
    <n v="0"/>
    <n v="589"/>
    <n v="21"/>
    <n v="6"/>
    <n v="46"/>
    <n v="0"/>
    <n v="0"/>
    <n v="0"/>
    <n v="16"/>
  </r>
  <r>
    <d v="2010-09-22T00:00:00"/>
    <x v="4"/>
    <x v="24"/>
    <n v="234"/>
    <n v="108"/>
    <n v="1"/>
    <n v="0"/>
    <n v="537"/>
    <n v="21"/>
    <n v="7"/>
    <n v="33"/>
    <n v="0"/>
    <n v="1"/>
    <n v="0"/>
    <n v="15"/>
  </r>
  <r>
    <d v="2010-09-23T00:00:00"/>
    <x v="5"/>
    <x v="24"/>
    <n v="249"/>
    <n v="94"/>
    <n v="0"/>
    <n v="0"/>
    <n v="778"/>
    <n v="30"/>
    <n v="8"/>
    <n v="23"/>
    <n v="2"/>
    <n v="0"/>
    <m/>
    <n v="15.5"/>
  </r>
  <r>
    <d v="2010-09-24T00:00:00"/>
    <x v="6"/>
    <x v="24"/>
    <n v="414"/>
    <n v="99"/>
    <n v="0"/>
    <n v="0"/>
    <n v="629"/>
    <n v="16"/>
    <n v="3"/>
    <n v="44"/>
    <n v="0"/>
    <n v="0"/>
    <m/>
    <n v="15"/>
  </r>
  <r>
    <d v="2010-09-25T00:00:00"/>
    <x v="7"/>
    <x v="24"/>
    <n v="536"/>
    <n v="96"/>
    <n v="0"/>
    <n v="0"/>
    <n v="725"/>
    <n v="21"/>
    <n v="2"/>
    <n v="52"/>
    <n v="1"/>
    <n v="0"/>
    <m/>
    <n v="16"/>
  </r>
  <r>
    <d v="2010-09-26T00:00:00"/>
    <x v="8"/>
    <x v="24"/>
    <n v="689"/>
    <n v="141"/>
    <n v="0"/>
    <n v="0"/>
    <n v="624"/>
    <n v="23"/>
    <n v="10"/>
    <n v="72"/>
    <n v="0"/>
    <n v="0"/>
    <m/>
    <n v="15"/>
  </r>
  <r>
    <d v="2010-09-27T00:00:00"/>
    <x v="9"/>
    <x v="24"/>
    <n v="459"/>
    <n v="127"/>
    <n v="0"/>
    <n v="0"/>
    <n v="747"/>
    <n v="31"/>
    <n v="16"/>
    <n v="55"/>
    <n v="1"/>
    <n v="0"/>
    <m/>
    <n v="15"/>
  </r>
  <r>
    <d v="2010-09-28T00:00:00"/>
    <x v="10"/>
    <x v="24"/>
    <n v="625"/>
    <n v="171"/>
    <n v="0"/>
    <n v="0"/>
    <n v="625"/>
    <n v="33"/>
    <n v="18"/>
    <n v="32"/>
    <n v="1"/>
    <n v="0"/>
    <m/>
    <n v="15.5"/>
  </r>
  <r>
    <d v="2010-09-29T00:00:00"/>
    <x v="11"/>
    <x v="24"/>
    <n v="365"/>
    <n v="102"/>
    <n v="0"/>
    <n v="0"/>
    <n v="282"/>
    <n v="12"/>
    <n v="17"/>
    <n v="23"/>
    <n v="1"/>
    <n v="0"/>
    <m/>
    <n v="15"/>
  </r>
  <r>
    <d v="2010-09-30T00:00:00"/>
    <x v="12"/>
    <x v="24"/>
    <n v="357"/>
    <n v="79"/>
    <n v="0"/>
    <n v="0"/>
    <n v="325"/>
    <n v="12"/>
    <n v="10"/>
    <n v="13"/>
    <n v="1"/>
    <n v="0"/>
    <m/>
    <n v="15"/>
  </r>
  <r>
    <d v="2010-10-01T00:00:00"/>
    <x v="13"/>
    <x v="24"/>
    <n v="426"/>
    <n v="106"/>
    <n v="0"/>
    <n v="0"/>
    <n v="399"/>
    <n v="15"/>
    <n v="11"/>
    <n v="4"/>
    <n v="0"/>
    <n v="0"/>
    <m/>
    <n v="15"/>
  </r>
  <r>
    <d v="2010-10-02T00:00:00"/>
    <x v="14"/>
    <x v="24"/>
    <n v="490"/>
    <n v="88"/>
    <n v="0"/>
    <n v="0"/>
    <n v="603"/>
    <n v="28"/>
    <n v="11"/>
    <n v="13"/>
    <n v="1"/>
    <n v="0"/>
    <m/>
    <n v="16.5"/>
  </r>
  <r>
    <d v="2010-10-03T00:00:00"/>
    <x v="15"/>
    <x v="24"/>
    <n v="388"/>
    <n v="84"/>
    <n v="0"/>
    <n v="0"/>
    <n v="770"/>
    <n v="28"/>
    <n v="9"/>
    <n v="6"/>
    <n v="0"/>
    <n v="0"/>
    <m/>
    <n v="16"/>
  </r>
  <r>
    <d v="2010-10-04T00:00:00"/>
    <x v="16"/>
    <x v="24"/>
    <n v="343"/>
    <n v="96"/>
    <n v="0"/>
    <n v="0"/>
    <n v="800"/>
    <n v="33"/>
    <n v="9"/>
    <n v="6"/>
    <n v="0"/>
    <n v="0"/>
    <m/>
    <n v="14"/>
  </r>
  <r>
    <d v="2010-10-05T00:00:00"/>
    <x v="17"/>
    <x v="24"/>
    <n v="260"/>
    <n v="61"/>
    <n v="0"/>
    <n v="0"/>
    <n v="844"/>
    <n v="34"/>
    <n v="0"/>
    <n v="4"/>
    <n v="0"/>
    <n v="0"/>
    <m/>
    <n v="14"/>
  </r>
  <r>
    <d v="2010-10-06T00:00:00"/>
    <x v="18"/>
    <x v="24"/>
    <n v="263"/>
    <n v="69"/>
    <n v="0"/>
    <n v="0"/>
    <n v="521"/>
    <n v="29"/>
    <n v="6"/>
    <n v="2"/>
    <n v="0"/>
    <n v="0"/>
    <m/>
    <n v="15"/>
  </r>
  <r>
    <d v="2010-10-07T00:00:00"/>
    <x v="19"/>
    <x v="24"/>
    <n v="293"/>
    <n v="57"/>
    <n v="0"/>
    <n v="2"/>
    <n v="576"/>
    <n v="15"/>
    <n v="5"/>
    <n v="3"/>
    <n v="0"/>
    <n v="0"/>
    <m/>
    <n v="15"/>
  </r>
  <r>
    <d v="2010-10-08T00:00:00"/>
    <x v="20"/>
    <x v="24"/>
    <n v="237"/>
    <n v="47"/>
    <n v="0"/>
    <n v="1"/>
    <n v="646"/>
    <n v="25"/>
    <n v="6"/>
    <n v="3"/>
    <n v="0"/>
    <n v="0"/>
    <m/>
    <n v="15"/>
  </r>
  <r>
    <d v="2010-10-09T00:00:00"/>
    <x v="21"/>
    <x v="24"/>
    <n v="317"/>
    <n v="46"/>
    <n v="0"/>
    <n v="1"/>
    <n v="392"/>
    <n v="10"/>
    <n v="2"/>
    <n v="9"/>
    <n v="0"/>
    <n v="0"/>
    <m/>
    <n v="15"/>
  </r>
  <r>
    <d v="2010-10-10T00:00:00"/>
    <x v="22"/>
    <x v="24"/>
    <n v="390"/>
    <n v="31"/>
    <n v="0"/>
    <n v="0"/>
    <n v="524"/>
    <n v="17"/>
    <n v="0"/>
    <n v="19"/>
    <n v="1"/>
    <n v="0"/>
    <m/>
    <n v="13"/>
  </r>
  <r>
    <d v="2010-10-11T00:00:00"/>
    <x v="23"/>
    <x v="24"/>
    <n v="244"/>
    <n v="22"/>
    <n v="0"/>
    <n v="0"/>
    <n v="323"/>
    <n v="12"/>
    <n v="6"/>
    <n v="37"/>
    <n v="0"/>
    <n v="0"/>
    <m/>
    <n v="13"/>
  </r>
  <r>
    <d v="2010-10-12T00:00:00"/>
    <x v="24"/>
    <x v="24"/>
    <n v="168"/>
    <n v="15"/>
    <n v="0"/>
    <n v="0"/>
    <n v="304"/>
    <n v="11"/>
    <n v="6"/>
    <n v="7"/>
    <n v="1"/>
    <n v="0"/>
    <m/>
    <n v="13"/>
  </r>
  <r>
    <d v="2010-10-13T00:00:00"/>
    <x v="25"/>
    <x v="24"/>
    <n v="85"/>
    <n v="11"/>
    <n v="0"/>
    <n v="1"/>
    <n v="283"/>
    <n v="10"/>
    <n v="0"/>
    <n v="5"/>
    <n v="0"/>
    <n v="0"/>
    <m/>
    <n v="14"/>
  </r>
  <r>
    <d v="2010-10-14T00:00:00"/>
    <x v="26"/>
    <x v="24"/>
    <n v="59"/>
    <n v="10"/>
    <n v="0"/>
    <n v="1"/>
    <n v="277"/>
    <n v="13"/>
    <n v="1"/>
    <n v="6"/>
    <n v="0"/>
    <n v="0"/>
    <m/>
    <n v="14"/>
  </r>
  <r>
    <d v="2010-10-15T00:00:00"/>
    <x v="27"/>
    <x v="24"/>
    <n v="37"/>
    <n v="4"/>
    <n v="0"/>
    <n v="1"/>
    <n v="180"/>
    <n v="9"/>
    <n v="0"/>
    <n v="3"/>
    <n v="0"/>
    <n v="0"/>
    <m/>
    <n v="14"/>
  </r>
  <r>
    <d v="2010-10-16T00:00:00"/>
    <x v="28"/>
    <x v="24"/>
    <n v="28"/>
    <n v="8"/>
    <n v="0"/>
    <n v="1"/>
    <n v="177"/>
    <n v="6"/>
    <n v="0"/>
    <n v="0"/>
    <n v="0"/>
    <n v="1"/>
    <m/>
    <n v="14.5"/>
  </r>
  <r>
    <d v="2010-10-17T00:00:00"/>
    <x v="29"/>
    <x v="24"/>
    <n v="23"/>
    <n v="1"/>
    <n v="0"/>
    <n v="3"/>
    <n v="256"/>
    <n v="9"/>
    <n v="2"/>
    <n v="1"/>
    <n v="0"/>
    <n v="0"/>
    <m/>
    <n v="14"/>
  </r>
  <r>
    <d v="2010-10-18T00:00:00"/>
    <x v="30"/>
    <x v="24"/>
    <n v="24"/>
    <n v="3"/>
    <n v="0"/>
    <n v="0"/>
    <n v="307"/>
    <n v="6"/>
    <n v="0"/>
    <n v="2"/>
    <n v="0"/>
    <n v="0"/>
    <m/>
    <n v="13"/>
  </r>
  <r>
    <d v="2010-10-19T00:00:00"/>
    <x v="31"/>
    <x v="24"/>
    <n v="22"/>
    <n v="8"/>
    <n v="0"/>
    <n v="0"/>
    <n v="242"/>
    <n v="7"/>
    <n v="1"/>
    <n v="1"/>
    <n v="0"/>
    <n v="0"/>
    <m/>
    <n v="12"/>
  </r>
  <r>
    <d v="2010-10-20T00:00:00"/>
    <x v="32"/>
    <x v="24"/>
    <n v="40"/>
    <n v="4"/>
    <n v="0"/>
    <n v="1"/>
    <n v="373"/>
    <n v="16"/>
    <n v="1"/>
    <n v="2"/>
    <n v="0"/>
    <n v="0"/>
    <m/>
    <n v="12"/>
  </r>
  <r>
    <d v="2010-10-21T00:00:00"/>
    <x v="33"/>
    <x v="24"/>
    <n v="30"/>
    <n v="3"/>
    <n v="0"/>
    <n v="0"/>
    <n v="304"/>
    <n v="16"/>
    <n v="0"/>
    <n v="1"/>
    <n v="0"/>
    <n v="0"/>
    <m/>
    <n v="12"/>
  </r>
  <r>
    <d v="2010-10-22T00:00:00"/>
    <x v="34"/>
    <x v="24"/>
    <n v="19"/>
    <n v="9"/>
    <n v="0"/>
    <n v="2"/>
    <n v="348"/>
    <n v="10"/>
    <n v="0"/>
    <n v="0"/>
    <n v="0"/>
    <n v="0"/>
    <m/>
    <n v="12"/>
  </r>
  <r>
    <d v="2010-10-23T00:00:00"/>
    <x v="35"/>
    <x v="24"/>
    <n v="15"/>
    <n v="6"/>
    <n v="0"/>
    <n v="2"/>
    <n v="56"/>
    <n v="4"/>
    <n v="2"/>
    <n v="2"/>
    <n v="0"/>
    <n v="0"/>
    <m/>
    <n v="14"/>
  </r>
  <r>
    <d v="2010-10-24T00:00:00"/>
    <x v="36"/>
    <x v="24"/>
    <m/>
    <m/>
    <m/>
    <m/>
    <m/>
    <m/>
    <m/>
    <m/>
    <m/>
    <m/>
    <s v="too high/turbid"/>
    <m/>
  </r>
  <r>
    <d v="2010-10-25T00:00:00"/>
    <x v="37"/>
    <x v="24"/>
    <m/>
    <m/>
    <m/>
    <m/>
    <m/>
    <m/>
    <m/>
    <m/>
    <m/>
    <m/>
    <s v="too high/turbid"/>
    <m/>
  </r>
  <r>
    <d v="2010-10-26T00:00:00"/>
    <x v="38"/>
    <x v="24"/>
    <m/>
    <m/>
    <m/>
    <m/>
    <m/>
    <m/>
    <m/>
    <m/>
    <m/>
    <m/>
    <s v="too high/turbid"/>
    <m/>
  </r>
  <r>
    <d v="2010-10-27T00:00:00"/>
    <x v="39"/>
    <x v="24"/>
    <n v="40"/>
    <n v="2"/>
    <n v="0"/>
    <n v="0"/>
    <n v="74"/>
    <n v="4"/>
    <n v="1"/>
    <n v="2"/>
    <n v="0"/>
    <n v="0"/>
    <m/>
    <n v="10"/>
  </r>
  <r>
    <d v="2010-10-28T00:00:00"/>
    <x v="40"/>
    <x v="24"/>
    <n v="42"/>
    <n v="10"/>
    <n v="0"/>
    <n v="1"/>
    <n v="82"/>
    <n v="6"/>
    <n v="0"/>
    <n v="32"/>
    <n v="0"/>
    <n v="0"/>
    <m/>
    <n v="10"/>
  </r>
  <r>
    <d v="2010-10-29T00:00:00"/>
    <x v="41"/>
    <x v="24"/>
    <n v="20"/>
    <n v="4"/>
    <n v="0"/>
    <n v="0"/>
    <n v="45"/>
    <n v="2"/>
    <n v="0"/>
    <n v="7"/>
    <n v="0"/>
    <n v="0"/>
    <m/>
    <n v="10"/>
  </r>
  <r>
    <d v="2010-10-30T00:00:00"/>
    <x v="42"/>
    <x v="24"/>
    <n v="24"/>
    <n v="2"/>
    <n v="0"/>
    <n v="0"/>
    <n v="32"/>
    <n v="3"/>
    <n v="0"/>
    <n v="12"/>
    <n v="0"/>
    <n v="0"/>
    <m/>
    <m/>
  </r>
  <r>
    <d v="2010-10-31T00:00:00"/>
    <x v="43"/>
    <x v="24"/>
    <m/>
    <m/>
    <m/>
    <m/>
    <m/>
    <m/>
    <m/>
    <m/>
    <m/>
    <m/>
    <s v="too high/turbid"/>
    <m/>
  </r>
  <r>
    <d v="2010-11-01T00:00:00"/>
    <x v="44"/>
    <x v="24"/>
    <m/>
    <m/>
    <m/>
    <m/>
    <m/>
    <m/>
    <m/>
    <m/>
    <m/>
    <m/>
    <s v="too high/turbid"/>
    <m/>
  </r>
  <r>
    <d v="2010-11-02T00:00:00"/>
    <x v="45"/>
    <x v="24"/>
    <m/>
    <m/>
    <m/>
    <m/>
    <m/>
    <m/>
    <m/>
    <m/>
    <m/>
    <m/>
    <s v="too high/turbid"/>
    <m/>
  </r>
  <r>
    <d v="2010-11-03T00:00:00"/>
    <x v="46"/>
    <x v="24"/>
    <m/>
    <m/>
    <m/>
    <m/>
    <m/>
    <m/>
    <m/>
    <m/>
    <m/>
    <m/>
    <s v="too high/turbid"/>
    <m/>
  </r>
  <r>
    <d v="2010-11-04T00:00:00"/>
    <x v="47"/>
    <x v="24"/>
    <n v="19"/>
    <n v="1"/>
    <n v="0"/>
    <n v="0"/>
    <n v="9"/>
    <n v="1"/>
    <n v="1"/>
    <n v="0"/>
    <n v="0"/>
    <n v="0"/>
    <m/>
    <n v="10"/>
  </r>
  <r>
    <d v="2010-11-05T00:00:00"/>
    <x v="48"/>
    <x v="24"/>
    <n v="68"/>
    <n v="3"/>
    <n v="0"/>
    <n v="0"/>
    <n v="18"/>
    <n v="1"/>
    <n v="1"/>
    <n v="1"/>
    <n v="0"/>
    <n v="0"/>
    <m/>
    <n v="10"/>
  </r>
  <r>
    <d v="2010-11-06T00:00:00"/>
    <x v="49"/>
    <x v="24"/>
    <n v="24"/>
    <n v="1"/>
    <n v="0"/>
    <n v="0"/>
    <n v="6"/>
    <n v="0"/>
    <n v="1"/>
    <n v="5"/>
    <n v="0"/>
    <n v="0"/>
    <m/>
    <n v="10"/>
  </r>
  <r>
    <d v="2011-08-31T00:00:00"/>
    <x v="86"/>
    <x v="25"/>
    <n v="0"/>
    <n v="0"/>
    <n v="0"/>
    <n v="0"/>
    <n v="0"/>
    <n v="0"/>
    <n v="0"/>
    <n v="0"/>
    <n v="0"/>
    <n v="0"/>
    <s v="First day of counter operation: from 14:30 to 17:30  Testing only so didn't use nos."/>
    <m/>
  </r>
  <r>
    <d v="2011-09-01T00:00:00"/>
    <x v="80"/>
    <x v="25"/>
    <n v="1310"/>
    <n v="0"/>
    <n v="0"/>
    <n v="0"/>
    <n v="1010"/>
    <n v="3"/>
    <n v="138"/>
    <n v="314"/>
    <n v="0"/>
    <n v="0"/>
    <s v="Expanded swim counts from above Stamp Falls"/>
    <m/>
  </r>
  <r>
    <d v="2011-09-01T00:00:00"/>
    <x v="80"/>
    <x v="25"/>
    <n v="22"/>
    <n v="0"/>
    <m/>
    <m/>
    <n v="345"/>
    <n v="0"/>
    <m/>
    <n v="435532"/>
    <n v="9777"/>
    <m/>
    <s v="Preliminary escapement through GCL Dam incl. for Sept 1 (incl bypass but excludes biosample morts)."/>
    <m/>
  </r>
  <r>
    <d v="2011-09-01T00:00:00"/>
    <x v="80"/>
    <x v="25"/>
    <n v="458"/>
    <n v="36"/>
    <n v="0"/>
    <n v="0"/>
    <n v="598"/>
    <n v="12"/>
    <n v="27"/>
    <n v="19"/>
    <n v="0"/>
    <n v="0"/>
    <s v="Numbers updated with raw Net Counts from Sfalls database postseason"/>
    <m/>
  </r>
  <r>
    <d v="2011-09-02T00:00:00"/>
    <x v="75"/>
    <x v="25"/>
    <n v="644"/>
    <n v="41"/>
    <n v="0"/>
    <n v="0"/>
    <n v="314"/>
    <n v="15"/>
    <n v="30"/>
    <n v="16"/>
    <n v="2"/>
    <n v="0"/>
    <s v="Fishway closed for all nights - no daytime or night time recordings done in 2011."/>
    <m/>
  </r>
  <r>
    <d v="2011-09-03T00:00:00"/>
    <x v="76"/>
    <x v="25"/>
    <n v="262"/>
    <n v="18"/>
    <n v="0"/>
    <n v="0"/>
    <n v="548"/>
    <n v="3"/>
    <n v="6"/>
    <n v="12"/>
    <n v="2"/>
    <n v="0"/>
    <m/>
    <m/>
  </r>
  <r>
    <d v="2011-09-04T00:00:00"/>
    <x v="77"/>
    <x v="25"/>
    <n v="283"/>
    <n v="21"/>
    <n v="0"/>
    <n v="0"/>
    <n v="576"/>
    <n v="8"/>
    <n v="18"/>
    <n v="10"/>
    <n v="0"/>
    <n v="0"/>
    <m/>
    <m/>
  </r>
  <r>
    <d v="2011-09-05T00:00:00"/>
    <x v="78"/>
    <x v="25"/>
    <n v="552"/>
    <n v="61"/>
    <n v="0"/>
    <n v="0"/>
    <n v="519"/>
    <n v="10"/>
    <n v="35"/>
    <n v="13"/>
    <n v="0"/>
    <n v="0"/>
    <m/>
    <m/>
  </r>
  <r>
    <d v="2011-09-06T00:00:00"/>
    <x v="79"/>
    <x v="25"/>
    <n v="487"/>
    <n v="67"/>
    <n v="0"/>
    <n v="0"/>
    <n v="386"/>
    <n v="16"/>
    <n v="28"/>
    <n v="7"/>
    <n v="0"/>
    <n v="0"/>
    <m/>
    <m/>
  </r>
  <r>
    <d v="2011-09-07T00:00:00"/>
    <x v="71"/>
    <x v="25"/>
    <n v="699"/>
    <n v="71"/>
    <n v="0"/>
    <n v="0"/>
    <n v="434"/>
    <n v="17"/>
    <n v="27"/>
    <n v="11"/>
    <n v="0"/>
    <n v="0"/>
    <m/>
    <m/>
  </r>
  <r>
    <d v="2011-09-08T00:00:00"/>
    <x v="72"/>
    <x v="25"/>
    <n v="503"/>
    <n v="61"/>
    <n v="0"/>
    <n v="0"/>
    <n v="452"/>
    <n v="24"/>
    <n v="19"/>
    <n v="4"/>
    <n v="0"/>
    <n v="0"/>
    <s v="Closed down from 13:00 to 16:00 to test digital camera system"/>
    <m/>
  </r>
  <r>
    <d v="2011-09-09T00:00:00"/>
    <x v="73"/>
    <x v="25"/>
    <n v="539"/>
    <n v="59"/>
    <n v="0"/>
    <n v="0"/>
    <n v="499"/>
    <n v="21"/>
    <n v="16"/>
    <n v="7"/>
    <n v="0"/>
    <n v="0"/>
    <m/>
    <m/>
  </r>
  <r>
    <d v="2011-09-10T00:00:00"/>
    <x v="74"/>
    <x v="25"/>
    <n v="516"/>
    <n v="96"/>
    <n v="0"/>
    <n v="0"/>
    <n v="579"/>
    <n v="37"/>
    <n v="14"/>
    <n v="6"/>
    <n v="0"/>
    <n v="0"/>
    <m/>
    <m/>
  </r>
  <r>
    <d v="2011-09-11T00:00:00"/>
    <x v="68"/>
    <x v="25"/>
    <n v="494"/>
    <n v="78"/>
    <n v="0"/>
    <n v="0"/>
    <n v="557"/>
    <n v="18"/>
    <n v="6"/>
    <n v="10"/>
    <n v="0"/>
    <n v="0"/>
    <m/>
    <m/>
  </r>
  <r>
    <d v="2011-09-12T00:00:00"/>
    <x v="69"/>
    <x v="25"/>
    <n v="457"/>
    <n v="80"/>
    <n v="0"/>
    <n v="0"/>
    <n v="799"/>
    <n v="29"/>
    <n v="30"/>
    <n v="1"/>
    <n v="0"/>
    <n v="0"/>
    <m/>
    <m/>
  </r>
  <r>
    <d v="2011-09-13T00:00:00"/>
    <x v="70"/>
    <x v="25"/>
    <n v="1281"/>
    <n v="81"/>
    <n v="0"/>
    <n v="0"/>
    <n v="447"/>
    <n v="28"/>
    <n v="13"/>
    <n v="1"/>
    <n v="0"/>
    <n v="0"/>
    <m/>
    <m/>
  </r>
  <r>
    <d v="2011-09-14T00:00:00"/>
    <x v="67"/>
    <x v="25"/>
    <n v="922"/>
    <n v="62"/>
    <n v="0"/>
    <n v="0"/>
    <n v="552"/>
    <n v="22"/>
    <n v="13"/>
    <n v="2"/>
    <n v="0"/>
    <n v="0"/>
    <s v="Closed from approx 15:00-16:30 for fishway maintenance."/>
    <m/>
  </r>
  <r>
    <d v="2011-09-15T00:00:00"/>
    <x v="63"/>
    <x v="25"/>
    <n v="2003"/>
    <n v="84"/>
    <n v="0"/>
    <n v="1"/>
    <n v="823"/>
    <n v="22"/>
    <n v="8"/>
    <n v="1"/>
    <n v="0"/>
    <n v="0"/>
    <m/>
    <m/>
  </r>
  <r>
    <d v="2011-09-16T00:00:00"/>
    <x v="64"/>
    <x v="25"/>
    <n v="2240"/>
    <n v="62"/>
    <n v="0"/>
    <n v="0"/>
    <n v="1056"/>
    <n v="4"/>
    <n v="1"/>
    <n v="2"/>
    <n v="0"/>
    <n v="0"/>
    <m/>
    <m/>
  </r>
  <r>
    <d v="2011-09-17T00:00:00"/>
    <x v="65"/>
    <x v="25"/>
    <n v="2883"/>
    <n v="95"/>
    <n v="0"/>
    <n v="1"/>
    <n v="881"/>
    <n v="16"/>
    <n v="0"/>
    <n v="0"/>
    <n v="0"/>
    <n v="0"/>
    <m/>
    <m/>
  </r>
  <r>
    <d v="2011-09-18T00:00:00"/>
    <x v="0"/>
    <x v="25"/>
    <n v="2364"/>
    <n v="72"/>
    <n v="0"/>
    <n v="0"/>
    <n v="622"/>
    <n v="9"/>
    <n v="4"/>
    <n v="1"/>
    <n v="0"/>
    <n v="0"/>
    <m/>
    <m/>
  </r>
  <r>
    <d v="2011-09-19T00:00:00"/>
    <x v="1"/>
    <x v="25"/>
    <n v="1282"/>
    <n v="46"/>
    <n v="0"/>
    <n v="0"/>
    <n v="255"/>
    <n v="4"/>
    <n v="3"/>
    <n v="5"/>
    <n v="0"/>
    <n v="0"/>
    <s v="Fishway closed for maintenance from approx 13:30-19:00"/>
    <m/>
  </r>
  <r>
    <d v="2011-09-20T00:00:00"/>
    <x v="2"/>
    <x v="25"/>
    <n v="2241"/>
    <n v="120"/>
    <n v="0"/>
    <n v="1"/>
    <n v="605"/>
    <n v="16"/>
    <n v="8"/>
    <n v="2"/>
    <n v="0"/>
    <n v="0"/>
    <m/>
    <m/>
  </r>
  <r>
    <d v="2011-09-21T00:00:00"/>
    <x v="3"/>
    <x v="25"/>
    <n v="1823"/>
    <n v="102"/>
    <n v="1"/>
    <n v="0"/>
    <n v="979"/>
    <n v="26"/>
    <n v="8"/>
    <n v="1"/>
    <n v="0"/>
    <n v="0"/>
    <m/>
    <m/>
  </r>
  <r>
    <d v="2011-09-22T00:00:00"/>
    <x v="4"/>
    <x v="25"/>
    <n v="3623"/>
    <n v="201"/>
    <n v="2"/>
    <n v="0"/>
    <n v="877"/>
    <n v="26"/>
    <n v="13"/>
    <n v="1"/>
    <n v="0"/>
    <n v="0"/>
    <m/>
    <m/>
  </r>
  <r>
    <d v="2011-09-23T00:00:00"/>
    <x v="5"/>
    <x v="25"/>
    <n v="1561"/>
    <n v="80"/>
    <n v="0"/>
    <n v="0"/>
    <n v="644"/>
    <n v="26"/>
    <n v="11"/>
    <n v="3"/>
    <n v="0"/>
    <n v="0"/>
    <m/>
    <m/>
  </r>
  <r>
    <d v="2011-09-24T00:00:00"/>
    <x v="6"/>
    <x v="25"/>
    <n v="1280"/>
    <n v="44"/>
    <n v="0"/>
    <n v="0"/>
    <n v="248"/>
    <n v="2"/>
    <n v="13"/>
    <n v="3"/>
    <n v="0"/>
    <n v="0"/>
    <m/>
    <m/>
  </r>
  <r>
    <d v="2011-09-25T00:00:00"/>
    <x v="7"/>
    <x v="25"/>
    <n v="1211"/>
    <n v="5"/>
    <n v="0"/>
    <n v="0"/>
    <n v="540"/>
    <n v="12"/>
    <n v="2"/>
    <n v="0"/>
    <n v="0"/>
    <n v="0"/>
    <m/>
    <m/>
  </r>
  <r>
    <d v="2011-09-26T00:00:00"/>
    <x v="8"/>
    <x v="25"/>
    <n v="1026"/>
    <n v="38"/>
    <n v="0"/>
    <n v="0"/>
    <n v="630"/>
    <n v="16"/>
    <n v="2"/>
    <n v="0"/>
    <n v="0"/>
    <n v="0"/>
    <m/>
    <m/>
  </r>
  <r>
    <d v="2011-09-27T00:00:00"/>
    <x v="9"/>
    <x v="25"/>
    <n v="159"/>
    <n v="2"/>
    <n v="0"/>
    <n v="0"/>
    <n v="389"/>
    <n v="5"/>
    <n v="0"/>
    <n v="0"/>
    <n v="0"/>
    <n v="0"/>
    <s v="Started late due to box cleanup and had to shut down at 14:00 due to high flow"/>
    <n v="15"/>
  </r>
  <r>
    <d v="2011-09-28T00:00:00"/>
    <x v="10"/>
    <x v="25"/>
    <n v="767"/>
    <n v="17"/>
    <n v="0"/>
    <n v="0"/>
    <n v="430"/>
    <n v="11"/>
    <n v="4"/>
    <n v="0"/>
    <n v="0"/>
    <n v="0"/>
    <s v="Lots fish jumping at sppillway and some bypass getting through - even observed jumping up middle of falls area."/>
    <n v="15"/>
  </r>
  <r>
    <d v="2011-09-29T00:00:00"/>
    <x v="11"/>
    <x v="25"/>
    <n v="995"/>
    <n v="15"/>
    <n v="0"/>
    <n v="0"/>
    <n v="459"/>
    <n v="13"/>
    <n v="9"/>
    <n v="0"/>
    <n v="0"/>
    <n v="0"/>
    <m/>
    <m/>
  </r>
  <r>
    <d v="2011-09-30T00:00:00"/>
    <x v="12"/>
    <x v="25"/>
    <n v="1026"/>
    <n v="37"/>
    <n v="0"/>
    <n v="0"/>
    <n v="131"/>
    <n v="3"/>
    <n v="8"/>
    <n v="0"/>
    <n v="0"/>
    <n v="0"/>
    <m/>
    <m/>
  </r>
  <r>
    <d v="2011-10-01T00:00:00"/>
    <x v="13"/>
    <x v="25"/>
    <n v="1146"/>
    <n v="68"/>
    <n v="0"/>
    <n v="0"/>
    <n v="307"/>
    <n v="9"/>
    <n v="14"/>
    <n v="2"/>
    <n v="0"/>
    <n v="1"/>
    <m/>
    <n v="15"/>
  </r>
  <r>
    <d v="2011-10-02T00:00:00"/>
    <x v="14"/>
    <x v="25"/>
    <n v="1298"/>
    <n v="52"/>
    <n v="0"/>
    <n v="0"/>
    <n v="333"/>
    <n v="6"/>
    <n v="9"/>
    <n v="0"/>
    <n v="0"/>
    <n v="0"/>
    <m/>
    <n v="15"/>
  </r>
  <r>
    <d v="2011-10-03T00:00:00"/>
    <x v="15"/>
    <x v="25"/>
    <n v="867"/>
    <n v="34"/>
    <n v="0"/>
    <n v="0"/>
    <n v="314"/>
    <n v="8"/>
    <n v="4"/>
    <n v="1"/>
    <n v="0"/>
    <n v="0"/>
    <s v="Fishway closed for maintenance from approx 13:00-15:30"/>
    <n v="15"/>
  </r>
  <r>
    <d v="2011-10-04T00:00:00"/>
    <x v="16"/>
    <x v="25"/>
    <n v="565"/>
    <n v="23"/>
    <n v="2"/>
    <n v="0"/>
    <n v="363"/>
    <n v="11"/>
    <n v="4"/>
    <n v="0"/>
    <n v="0"/>
    <n v="0"/>
    <m/>
    <n v="14"/>
  </r>
  <r>
    <d v="2011-10-05T00:00:00"/>
    <x v="17"/>
    <x v="25"/>
    <n v="541"/>
    <n v="20"/>
    <n v="0"/>
    <n v="0"/>
    <n v="410"/>
    <n v="14"/>
    <n v="5"/>
    <n v="0"/>
    <n v="0"/>
    <n v="0"/>
    <m/>
    <n v="13"/>
  </r>
  <r>
    <d v="2011-10-06T00:00:00"/>
    <x v="18"/>
    <x v="25"/>
    <n v="333"/>
    <n v="6"/>
    <n v="0"/>
    <n v="0"/>
    <n v="302"/>
    <n v="12"/>
    <n v="2"/>
    <n v="0"/>
    <n v="0"/>
    <n v="0"/>
    <m/>
    <n v="14"/>
  </r>
  <r>
    <d v="2011-10-07T00:00:00"/>
    <x v="19"/>
    <x v="25"/>
    <n v="472"/>
    <n v="13"/>
    <n v="0"/>
    <n v="0"/>
    <n v="480"/>
    <n v="9"/>
    <n v="7"/>
    <n v="1"/>
    <n v="0"/>
    <n v="0"/>
    <m/>
    <n v="14"/>
  </r>
  <r>
    <d v="2011-10-08T00:00:00"/>
    <x v="20"/>
    <x v="25"/>
    <n v="568"/>
    <n v="24"/>
    <n v="0"/>
    <n v="1"/>
    <n v="382"/>
    <n v="11"/>
    <n v="6"/>
    <n v="0"/>
    <n v="0"/>
    <n v="0"/>
    <m/>
    <n v="13"/>
  </r>
  <r>
    <d v="2011-10-09T00:00:00"/>
    <x v="21"/>
    <x v="25"/>
    <n v="705"/>
    <n v="54"/>
    <n v="0"/>
    <n v="0"/>
    <n v="304"/>
    <n v="8"/>
    <n v="9"/>
    <n v="1"/>
    <n v="0"/>
    <n v="0"/>
    <m/>
    <n v="13"/>
  </r>
  <r>
    <d v="2011-10-10T00:00:00"/>
    <x v="22"/>
    <x v="25"/>
    <n v="343"/>
    <n v="22"/>
    <n v="0"/>
    <n v="1"/>
    <n v="456"/>
    <n v="13"/>
    <n v="3"/>
    <n v="1"/>
    <n v="0"/>
    <n v="0"/>
    <m/>
    <n v="13"/>
  </r>
  <r>
    <d v="2011-10-11T00:00:00"/>
    <x v="23"/>
    <x v="25"/>
    <n v="329"/>
    <n v="21"/>
    <n v="0"/>
    <n v="0"/>
    <n v="472"/>
    <n v="10"/>
    <n v="4"/>
    <n v="0"/>
    <n v="0"/>
    <n v="0"/>
    <m/>
    <n v="13"/>
  </r>
  <r>
    <d v="2011-10-12T00:00:00"/>
    <x v="24"/>
    <x v="25"/>
    <n v="228"/>
    <n v="15"/>
    <n v="0"/>
    <n v="0"/>
    <n v="490"/>
    <n v="18"/>
    <n v="5"/>
    <n v="0"/>
    <n v="0"/>
    <n v="0"/>
    <m/>
    <n v="13"/>
  </r>
  <r>
    <d v="2011-10-13T00:00:00"/>
    <x v="25"/>
    <x v="25"/>
    <n v="256"/>
    <n v="15"/>
    <n v="0"/>
    <n v="1"/>
    <n v="376"/>
    <n v="9"/>
    <n v="11"/>
    <n v="0"/>
    <n v="0"/>
    <n v="0"/>
    <m/>
    <n v="12"/>
  </r>
  <r>
    <d v="2011-10-14T00:00:00"/>
    <x v="26"/>
    <x v="25"/>
    <n v="319"/>
    <n v="15"/>
    <n v="0"/>
    <n v="0"/>
    <n v="307"/>
    <n v="3"/>
    <n v="6"/>
    <n v="2"/>
    <n v="0"/>
    <n v="0"/>
    <m/>
    <n v="12"/>
  </r>
  <r>
    <d v="2011-10-15T00:00:00"/>
    <x v="27"/>
    <x v="25"/>
    <n v="186"/>
    <n v="13"/>
    <n v="0"/>
    <n v="0"/>
    <n v="182"/>
    <n v="3"/>
    <n v="3"/>
    <n v="0"/>
    <n v="0"/>
    <n v="0"/>
    <m/>
    <n v="12"/>
  </r>
  <r>
    <d v="2011-10-16T00:00:00"/>
    <x v="28"/>
    <x v="25"/>
    <n v="323"/>
    <n v="26"/>
    <n v="1"/>
    <n v="4"/>
    <n v="308"/>
    <n v="6"/>
    <n v="6"/>
    <n v="1"/>
    <n v="0"/>
    <n v="0"/>
    <m/>
    <n v="12"/>
  </r>
  <r>
    <d v="2011-10-17T00:00:00"/>
    <x v="29"/>
    <x v="25"/>
    <n v="231"/>
    <n v="18"/>
    <n v="0"/>
    <n v="1"/>
    <n v="276"/>
    <n v="10"/>
    <n v="12"/>
    <n v="2"/>
    <n v="0"/>
    <n v="0"/>
    <m/>
    <n v="12"/>
  </r>
  <r>
    <d v="2011-10-18T00:00:00"/>
    <x v="30"/>
    <x v="25"/>
    <n v="386"/>
    <n v="22"/>
    <n v="0"/>
    <n v="2"/>
    <n v="339"/>
    <n v="7"/>
    <n v="5"/>
    <n v="1"/>
    <n v="0"/>
    <n v="0"/>
    <m/>
    <n v="12"/>
  </r>
  <r>
    <d v="2011-10-19T00:00:00"/>
    <x v="31"/>
    <x v="25"/>
    <n v="474"/>
    <n v="14"/>
    <n v="1"/>
    <n v="16"/>
    <n v="549"/>
    <n v="23"/>
    <n v="5"/>
    <n v="2"/>
    <n v="0"/>
    <n v="0"/>
    <m/>
    <n v="12"/>
  </r>
  <r>
    <d v="2011-10-20T00:00:00"/>
    <x v="32"/>
    <x v="25"/>
    <n v="357"/>
    <n v="12"/>
    <n v="0"/>
    <n v="6"/>
    <n v="320"/>
    <n v="7"/>
    <n v="3"/>
    <n v="2"/>
    <n v="0"/>
    <n v="0"/>
    <m/>
    <n v="12"/>
  </r>
  <r>
    <d v="2011-10-21T00:00:00"/>
    <x v="33"/>
    <x v="25"/>
    <n v="177"/>
    <n v="9"/>
    <n v="0"/>
    <n v="7"/>
    <n v="220"/>
    <n v="6"/>
    <n v="5"/>
    <n v="4"/>
    <n v="0"/>
    <n v="0"/>
    <m/>
    <n v="12"/>
  </r>
  <r>
    <d v="2011-10-22T00:00:00"/>
    <x v="34"/>
    <x v="25"/>
    <n v="313"/>
    <n v="14"/>
    <n v="0"/>
    <n v="5"/>
    <n v="155"/>
    <n v="7"/>
    <n v="8"/>
    <n v="3"/>
    <n v="0"/>
    <n v="0"/>
    <m/>
    <n v="12"/>
  </r>
  <r>
    <d v="2011-10-23T00:00:00"/>
    <x v="35"/>
    <x v="25"/>
    <n v="256"/>
    <n v="12"/>
    <n v="0"/>
    <n v="9"/>
    <n v="124"/>
    <n v="7"/>
    <n v="5"/>
    <n v="2"/>
    <n v="0"/>
    <n v="0"/>
    <m/>
    <n v="12"/>
  </r>
  <r>
    <d v="2011-10-24T00:00:00"/>
    <x v="36"/>
    <x v="25"/>
    <n v="130"/>
    <n v="10"/>
    <n v="0"/>
    <n v="21"/>
    <n v="113"/>
    <n v="8"/>
    <n v="10"/>
    <n v="0"/>
    <n v="0"/>
    <n v="0"/>
    <m/>
    <n v="11.5"/>
  </r>
  <r>
    <d v="2011-10-25T00:00:00"/>
    <x v="37"/>
    <x v="25"/>
    <n v="68"/>
    <n v="7"/>
    <n v="0"/>
    <n v="21"/>
    <n v="58"/>
    <n v="1"/>
    <n v="9"/>
    <n v="1"/>
    <n v="0"/>
    <n v="0"/>
    <m/>
    <n v="11"/>
  </r>
  <r>
    <d v="2011-10-26T00:00:00"/>
    <x v="38"/>
    <x v="25"/>
    <n v="58"/>
    <n v="4"/>
    <n v="0"/>
    <n v="21"/>
    <n v="28"/>
    <n v="0"/>
    <n v="3"/>
    <n v="0"/>
    <n v="0"/>
    <n v="0"/>
    <m/>
    <n v="11"/>
  </r>
  <r>
    <d v="2011-10-27T00:00:00"/>
    <x v="39"/>
    <x v="25"/>
    <n v="78"/>
    <n v="7"/>
    <n v="0"/>
    <n v="35"/>
    <n v="33"/>
    <n v="0"/>
    <n v="2"/>
    <n v="4"/>
    <n v="0"/>
    <n v="0"/>
    <m/>
    <n v="11"/>
  </r>
  <r>
    <d v="2011-10-28T00:00:00"/>
    <x v="40"/>
    <x v="25"/>
    <n v="69"/>
    <n v="8"/>
    <n v="0"/>
    <n v="41"/>
    <n v="17"/>
    <n v="0"/>
    <n v="1"/>
    <n v="2"/>
    <n v="0"/>
    <n v="0"/>
    <m/>
    <n v="11"/>
  </r>
  <r>
    <d v="2011-10-29T00:00:00"/>
    <x v="41"/>
    <x v="25"/>
    <n v="234"/>
    <n v="5"/>
    <n v="0"/>
    <n v="55"/>
    <n v="21"/>
    <n v="1"/>
    <n v="2"/>
    <n v="11"/>
    <n v="0"/>
    <n v="0"/>
    <m/>
    <n v="11"/>
  </r>
  <r>
    <d v="2011-10-30T00:00:00"/>
    <x v="42"/>
    <x v="25"/>
    <n v="142"/>
    <n v="8"/>
    <n v="0"/>
    <n v="35"/>
    <n v="20"/>
    <n v="2"/>
    <n v="5"/>
    <n v="4"/>
    <n v="0"/>
    <n v="0"/>
    <m/>
    <n v="11"/>
  </r>
  <r>
    <d v="2011-10-31T00:00:00"/>
    <x v="43"/>
    <x v="25"/>
    <n v="38"/>
    <n v="6"/>
    <n v="0"/>
    <n v="11"/>
    <n v="6"/>
    <n v="1"/>
    <n v="2"/>
    <n v="2"/>
    <n v="0"/>
    <n v="0"/>
    <s v="Closed for some time as crew had to get fuel"/>
    <n v="10.5"/>
  </r>
  <r>
    <d v="2011-11-01T00:00:00"/>
    <x v="44"/>
    <x v="25"/>
    <n v="66"/>
    <n v="10"/>
    <n v="0"/>
    <n v="33"/>
    <n v="9"/>
    <n v="2"/>
    <n v="1"/>
    <n v="6"/>
    <n v="0"/>
    <n v="0"/>
    <m/>
    <n v="10.5"/>
  </r>
  <r>
    <d v="2011-11-02T00:00:00"/>
    <x v="45"/>
    <x v="25"/>
    <n v="15"/>
    <n v="3"/>
    <n v="0"/>
    <n v="7"/>
    <n v="7"/>
    <n v="0"/>
    <n v="0"/>
    <n v="0"/>
    <n v="0"/>
    <n v="2"/>
    <m/>
    <n v="10.5"/>
  </r>
  <r>
    <d v="2011-11-03T00:00:00"/>
    <x v="46"/>
    <x v="25"/>
    <n v="56"/>
    <n v="7"/>
    <n v="0"/>
    <n v="18"/>
    <n v="4"/>
    <n v="2"/>
    <n v="0"/>
    <n v="5"/>
    <n v="0"/>
    <n v="25"/>
    <s v="Others' were small (6-12 inches) and looked somewhat like coho jacks but some were colouring up,  Need to review for species ID.  Later caught one when closed fishway to collect lamprey for UBC postgrads.  John Morgan from VIU confirmed as a steelhead/rainbow."/>
    <n v="10.5"/>
  </r>
  <r>
    <d v="2011-11-04T00:00:00"/>
    <x v="47"/>
    <x v="25"/>
    <m/>
    <m/>
    <m/>
    <m/>
    <m/>
    <m/>
    <m/>
    <m/>
    <m/>
    <m/>
    <s v="Counting finished for season."/>
    <m/>
  </r>
  <r>
    <d v="2011-11-05T00:00:00"/>
    <x v="48"/>
    <x v="25"/>
    <m/>
    <m/>
    <m/>
    <m/>
    <m/>
    <m/>
    <m/>
    <m/>
    <m/>
    <m/>
    <m/>
    <m/>
  </r>
  <r>
    <d v="2012-09-01T00:00:00"/>
    <x v="80"/>
    <x v="26"/>
    <m/>
    <m/>
    <m/>
    <m/>
    <m/>
    <m/>
    <m/>
    <m/>
    <m/>
    <m/>
    <m/>
    <m/>
  </r>
  <r>
    <d v="2012-09-02T00:00:00"/>
    <x v="75"/>
    <x v="26"/>
    <m/>
    <m/>
    <m/>
    <m/>
    <m/>
    <m/>
    <m/>
    <m/>
    <m/>
    <m/>
    <m/>
    <m/>
  </r>
  <r>
    <d v="2012-09-03T00:00:00"/>
    <x v="76"/>
    <x v="26"/>
    <m/>
    <m/>
    <m/>
    <m/>
    <m/>
    <m/>
    <m/>
    <m/>
    <m/>
    <m/>
    <m/>
    <m/>
  </r>
  <r>
    <d v="2012-09-04T00:00:00"/>
    <x v="77"/>
    <x v="26"/>
    <m/>
    <m/>
    <m/>
    <m/>
    <m/>
    <m/>
    <m/>
    <m/>
    <m/>
    <m/>
    <m/>
    <m/>
  </r>
  <r>
    <d v="2012-09-05T00:00:00"/>
    <x v="78"/>
    <x v="26"/>
    <m/>
    <m/>
    <m/>
    <m/>
    <m/>
    <m/>
    <m/>
    <m/>
    <m/>
    <m/>
    <m/>
    <m/>
  </r>
  <r>
    <d v="2012-09-06T00:00:00"/>
    <x v="79"/>
    <x v="26"/>
    <n v="1437"/>
    <n v="1"/>
    <n v="0"/>
    <n v="0"/>
    <n v="1669"/>
    <n v="179"/>
    <n v="233"/>
    <n v="82"/>
    <n v="13"/>
    <n v="0"/>
    <s v="Expanded swim counts from above Stamp Falls"/>
    <m/>
  </r>
  <r>
    <d v="2012-09-06T00:00:00"/>
    <x v="79"/>
    <x v="26"/>
    <n v="1654"/>
    <n v="65"/>
    <n v="0"/>
    <n v="0"/>
    <n v="0"/>
    <n v="0"/>
    <n v="0"/>
    <n v="146308"/>
    <n v="2826"/>
    <n v="0"/>
    <s v="Preliminary escapement through GCL Dam incl. for Sept 6 (incl bypass but excludes biosample morts)."/>
    <m/>
  </r>
  <r>
    <d v="2012-09-06T00:00:00"/>
    <x v="79"/>
    <x v="26"/>
    <n v="102"/>
    <n v="36"/>
    <n v="0"/>
    <n v="0"/>
    <n v="132"/>
    <n v="51"/>
    <n v="3"/>
    <n v="0"/>
    <n v="0"/>
    <n v="0"/>
    <s v="Expanded from 20 minute counts per hour."/>
    <m/>
  </r>
  <r>
    <d v="2012-09-07T00:00:00"/>
    <x v="71"/>
    <x v="26"/>
    <n v="312"/>
    <n v="84"/>
    <n v="0"/>
    <n v="0"/>
    <n v="426"/>
    <n v="63"/>
    <n v="15"/>
    <n v="0"/>
    <n v="0"/>
    <n v="3"/>
    <s v="Expanded from 20 minute counts per hour."/>
    <m/>
  </r>
  <r>
    <d v="2012-09-08T00:00:00"/>
    <x v="72"/>
    <x v="26"/>
    <n v="891"/>
    <n v="123"/>
    <n v="0"/>
    <n v="0"/>
    <n v="501"/>
    <n v="84"/>
    <n v="3"/>
    <n v="0"/>
    <n v="0"/>
    <n v="0"/>
    <s v="Expanded from 20 minute counts per hour."/>
    <m/>
  </r>
  <r>
    <d v="2012-09-09T00:00:00"/>
    <x v="73"/>
    <x v="26"/>
    <n v="1368"/>
    <n v="96"/>
    <n v="0"/>
    <n v="0"/>
    <n v="477"/>
    <n v="63"/>
    <n v="6"/>
    <n v="0"/>
    <n v="0"/>
    <n v="0"/>
    <s v="Expanded from 20 minute counts per hour."/>
    <m/>
  </r>
  <r>
    <d v="2012-09-10T00:00:00"/>
    <x v="74"/>
    <x v="26"/>
    <n v="1410"/>
    <n v="117"/>
    <n v="0"/>
    <n v="0"/>
    <n v="435"/>
    <n v="24"/>
    <n v="0"/>
    <n v="9"/>
    <n v="0"/>
    <n v="0"/>
    <s v="Expanded from 20 minute counts per hour."/>
    <m/>
  </r>
  <r>
    <d v="2012-09-11T00:00:00"/>
    <x v="68"/>
    <x v="26"/>
    <n v="910"/>
    <n v="74"/>
    <n v="0"/>
    <n v="0"/>
    <n v="243"/>
    <n v="52"/>
    <n v="2"/>
    <n v="6"/>
    <n v="0"/>
    <n v="0"/>
    <s v="Expanded from 20 minute counts per hour."/>
    <m/>
  </r>
  <r>
    <d v="2012-09-12T00:00:00"/>
    <x v="69"/>
    <x v="26"/>
    <n v="1434"/>
    <n v="117"/>
    <n v="0"/>
    <n v="0"/>
    <n v="342"/>
    <n v="108"/>
    <n v="12"/>
    <n v="0"/>
    <n v="0"/>
    <n v="0"/>
    <s v="Expanded from 20 minute counts per hour."/>
    <m/>
  </r>
  <r>
    <d v="2012-09-13T00:00:00"/>
    <x v="70"/>
    <x v="26"/>
    <n v="1068"/>
    <n v="198"/>
    <n v="0"/>
    <n v="0"/>
    <n v="360"/>
    <n v="90"/>
    <n v="2"/>
    <n v="2"/>
    <n v="1"/>
    <n v="2"/>
    <s v="Complete counts"/>
    <m/>
  </r>
  <r>
    <d v="2012-09-14T00:00:00"/>
    <x v="67"/>
    <x v="26"/>
    <n v="573"/>
    <n v="93"/>
    <n v="0"/>
    <n v="0"/>
    <n v="168"/>
    <n v="30"/>
    <n v="0"/>
    <n v="3"/>
    <n v="0"/>
    <n v="0"/>
    <s v="Expanded from 20 minute counts per hour."/>
    <m/>
  </r>
  <r>
    <d v="2012-09-15T00:00:00"/>
    <x v="63"/>
    <x v="26"/>
    <n v="594"/>
    <n v="93"/>
    <n v="0"/>
    <n v="0"/>
    <n v="129"/>
    <n v="15"/>
    <n v="9"/>
    <n v="3"/>
    <n v="0"/>
    <n v="0"/>
    <s v="Expanded from 20 minute counts per hour."/>
    <m/>
  </r>
  <r>
    <d v="2012-09-16T00:00:00"/>
    <x v="64"/>
    <x v="26"/>
    <n v="672"/>
    <n v="81"/>
    <n v="0"/>
    <n v="0"/>
    <n v="102"/>
    <n v="27"/>
    <n v="9"/>
    <n v="0"/>
    <n v="0"/>
    <n v="0"/>
    <s v="Expanded from 20 minute counts per hour."/>
    <m/>
  </r>
  <r>
    <d v="2012-09-17T00:00:00"/>
    <x v="65"/>
    <x v="26"/>
    <n v="795"/>
    <n v="57"/>
    <n v="0"/>
    <n v="0"/>
    <n v="159"/>
    <n v="75"/>
    <n v="6"/>
    <n v="0"/>
    <n v="0"/>
    <n v="3"/>
    <s v="Expanded from 20 minute counts per hour."/>
    <m/>
  </r>
  <r>
    <d v="2012-09-18T00:00:00"/>
    <x v="0"/>
    <x v="26"/>
    <n v="486"/>
    <n v="93"/>
    <n v="0"/>
    <n v="0"/>
    <n v="48"/>
    <n v="9"/>
    <n v="0"/>
    <n v="0"/>
    <n v="0"/>
    <n v="0"/>
    <s v="Expanded from 20 minute counts per hour."/>
    <m/>
  </r>
  <r>
    <d v="2012-09-19T00:00:00"/>
    <x v="1"/>
    <x v="26"/>
    <n v="975"/>
    <n v="117"/>
    <n v="0"/>
    <n v="0"/>
    <n v="336"/>
    <n v="147"/>
    <n v="6"/>
    <n v="3"/>
    <n v="0"/>
    <n v="0"/>
    <s v="Expanded from 20 minute counts per hour."/>
    <m/>
  </r>
  <r>
    <d v="2012-09-20T00:00:00"/>
    <x v="2"/>
    <x v="26"/>
    <n v="1098"/>
    <n v="42"/>
    <n v="0"/>
    <n v="0"/>
    <n v="453"/>
    <n v="129"/>
    <n v="3"/>
    <n v="0"/>
    <n v="0"/>
    <n v="0"/>
    <s v="Expanded from 20 minute counts per hour."/>
    <m/>
  </r>
  <r>
    <d v="2012-09-21T00:00:00"/>
    <x v="3"/>
    <x v="26"/>
    <n v="1146"/>
    <n v="54"/>
    <n v="0"/>
    <n v="0"/>
    <n v="477"/>
    <n v="123"/>
    <n v="12"/>
    <n v="0"/>
    <n v="0"/>
    <n v="0"/>
    <s v="Expanded from 20 minute counts per hour."/>
    <m/>
  </r>
  <r>
    <d v="2012-09-22T00:00:00"/>
    <x v="4"/>
    <x v="26"/>
    <n v="612"/>
    <n v="36"/>
    <n v="0"/>
    <n v="0"/>
    <n v="462"/>
    <n v="60"/>
    <n v="6"/>
    <n v="0"/>
    <n v="0"/>
    <n v="0"/>
    <s v="Expanded from 20 minute counts per hour."/>
    <m/>
  </r>
  <r>
    <d v="2012-09-23T00:00:00"/>
    <x v="5"/>
    <x v="26"/>
    <n v="474"/>
    <n v="18"/>
    <n v="0"/>
    <n v="0"/>
    <n v="633"/>
    <n v="48"/>
    <n v="0"/>
    <n v="0"/>
    <n v="0"/>
    <n v="0"/>
    <s v="Expanded from 20 minute counts per hour."/>
    <m/>
  </r>
  <r>
    <d v="2012-09-24T00:00:00"/>
    <x v="6"/>
    <x v="26"/>
    <n v="548"/>
    <n v="114"/>
    <n v="0"/>
    <n v="0"/>
    <n v="430"/>
    <n v="82"/>
    <n v="2"/>
    <n v="0"/>
    <n v="0"/>
    <n v="1"/>
    <s v="Complete counts"/>
    <n v="17.5"/>
  </r>
  <r>
    <d v="2012-09-25T00:00:00"/>
    <x v="7"/>
    <x v="26"/>
    <n v="491"/>
    <n v="93"/>
    <n v="0"/>
    <n v="0"/>
    <n v="238"/>
    <n v="56"/>
    <n v="2"/>
    <n v="1"/>
    <n v="0"/>
    <n v="0"/>
    <s v="Complete counts"/>
    <m/>
  </r>
  <r>
    <d v="2012-09-26T00:00:00"/>
    <x v="8"/>
    <x v="26"/>
    <n v="645"/>
    <n v="73"/>
    <n v="0"/>
    <n v="0"/>
    <n v="289"/>
    <n v="48"/>
    <n v="0"/>
    <n v="0"/>
    <n v="0"/>
    <n v="0"/>
    <s v="Complete counts"/>
    <m/>
  </r>
  <r>
    <d v="2012-09-27T00:00:00"/>
    <x v="9"/>
    <x v="26"/>
    <n v="520"/>
    <n v="115"/>
    <n v="0"/>
    <n v="0"/>
    <n v="239"/>
    <n v="58"/>
    <n v="2"/>
    <n v="0"/>
    <n v="0"/>
    <n v="0"/>
    <s v="Complete counts"/>
    <m/>
  </r>
  <r>
    <d v="2012-09-28T00:00:00"/>
    <x v="10"/>
    <x v="26"/>
    <n v="474"/>
    <n v="69"/>
    <n v="0"/>
    <n v="1"/>
    <n v="283"/>
    <n v="64"/>
    <n v="2"/>
    <n v="0"/>
    <n v="1"/>
    <n v="0"/>
    <s v="Complete counts"/>
    <m/>
  </r>
  <r>
    <d v="2012-09-29T00:00:00"/>
    <x v="11"/>
    <x v="26"/>
    <n v="253"/>
    <n v="44"/>
    <n v="0"/>
    <n v="0"/>
    <n v="209"/>
    <n v="25"/>
    <n v="1"/>
    <n v="0"/>
    <n v="0"/>
    <n v="0"/>
    <s v="Complete counts to 16:25.  Lost all power at 16:25, migration continued as gates were open.  I expanded observed counts for this day by the % (by species) that occurred after 16:30 on Sept 28."/>
    <m/>
  </r>
  <r>
    <d v="2012-09-30T00:00:00"/>
    <x v="12"/>
    <x v="26"/>
    <n v="150"/>
    <n v="20"/>
    <n v="0"/>
    <n v="0"/>
    <n v="75"/>
    <n v="10"/>
    <n v="0"/>
    <n v="0"/>
    <n v="0"/>
    <n v="0"/>
    <s v="Estimate based on counts to 14:00 on Sept 29.  No power being generated (river too low) but gates were open until approx 2 PM when they were closed for the day.  Anecdotally there weren't too many fish moving through!"/>
    <m/>
  </r>
  <r>
    <d v="2012-10-01T00:00:00"/>
    <x v="13"/>
    <x v="26"/>
    <n v="103"/>
    <n v="13"/>
    <n v="0"/>
    <n v="0"/>
    <n v="49"/>
    <n v="5"/>
    <n v="1"/>
    <n v="0"/>
    <n v="0"/>
    <n v="0"/>
    <s v="Gates closed until approx 15:00 when power restored using back up generator.  Gates then closed for night at approx 16:30"/>
    <m/>
  </r>
  <r>
    <d v="2012-10-02T00:00:00"/>
    <x v="14"/>
    <x v="26"/>
    <n v="1188"/>
    <n v="44"/>
    <m/>
    <m/>
    <n v="244"/>
    <n v="36"/>
    <n v="1"/>
    <n v="0"/>
    <n v="0"/>
    <m/>
    <s v="Complete counts. Gates re-opened at approx 08:00. Power from back up generator.  Micro hydro up and running approx 16:00 after using stop logs in 'attraction' flow channel to back water up into fishway.  3 stop logs increased level from approx 1.22 to 1.27m. "/>
    <m/>
  </r>
  <r>
    <d v="2012-10-03T00:00:00"/>
    <x v="15"/>
    <x v="26"/>
    <n v="438"/>
    <n v="33"/>
    <n v="0"/>
    <n v="1"/>
    <n v="413"/>
    <n v="36"/>
    <n v="3"/>
    <n v="0"/>
    <n v="0"/>
    <n v="0"/>
    <s v="Complete counts"/>
    <m/>
  </r>
  <r>
    <d v="2012-10-04T00:00:00"/>
    <x v="16"/>
    <x v="26"/>
    <n v="273"/>
    <n v="41"/>
    <n v="0"/>
    <n v="2"/>
    <n v="204"/>
    <n v="15"/>
    <n v="1"/>
    <n v="0"/>
    <n v="0"/>
    <n v="0"/>
    <s v="Complete counts"/>
    <n v="14"/>
  </r>
  <r>
    <d v="2012-10-05T00:00:00"/>
    <x v="17"/>
    <x v="26"/>
    <n v="164"/>
    <n v="7"/>
    <n v="0"/>
    <n v="0"/>
    <n v="123"/>
    <n v="7"/>
    <n v="2"/>
    <n v="0"/>
    <n v="0"/>
    <n v="0"/>
    <s v="Complete counts"/>
    <m/>
  </r>
  <r>
    <d v="2012-10-06T00:00:00"/>
    <x v="18"/>
    <x v="26"/>
    <n v="216"/>
    <n v="15"/>
    <n v="0"/>
    <n v="0"/>
    <n v="351"/>
    <n v="14"/>
    <n v="0"/>
    <n v="1"/>
    <n v="0"/>
    <n v="0"/>
    <s v="Complete counts"/>
    <m/>
  </r>
  <r>
    <d v="2012-10-07T00:00:00"/>
    <x v="19"/>
    <x v="26"/>
    <n v="207"/>
    <n v="32"/>
    <n v="0"/>
    <n v="0"/>
    <n v="436"/>
    <n v="18"/>
    <n v="1"/>
    <n v="0"/>
    <n v="0"/>
    <n v="0"/>
    <s v="Complete counts"/>
    <m/>
  </r>
  <r>
    <d v="2012-10-08T00:00:00"/>
    <x v="20"/>
    <x v="26"/>
    <n v="183"/>
    <n v="26"/>
    <n v="0"/>
    <n v="0"/>
    <n v="471"/>
    <n v="18"/>
    <n v="2"/>
    <n v="1"/>
    <n v="0"/>
    <n v="0"/>
    <m/>
    <m/>
  </r>
  <r>
    <d v="2012-10-09T00:00:00"/>
    <x v="21"/>
    <x v="26"/>
    <n v="128"/>
    <n v="16"/>
    <n v="0"/>
    <n v="0"/>
    <n v="522"/>
    <n v="35"/>
    <n v="3"/>
    <n v="0"/>
    <n v="0"/>
    <n v="0"/>
    <m/>
    <m/>
  </r>
  <r>
    <d v="2012-10-10T00:00:00"/>
    <x v="22"/>
    <x v="26"/>
    <n v="95"/>
    <n v="17"/>
    <n v="0"/>
    <n v="0"/>
    <n v="353"/>
    <n v="22"/>
    <n v="0"/>
    <n v="0"/>
    <n v="0"/>
    <n v="0"/>
    <m/>
    <m/>
  </r>
  <r>
    <d v="2012-10-11T00:00:00"/>
    <x v="23"/>
    <x v="26"/>
    <n v="79"/>
    <n v="22"/>
    <n v="0"/>
    <n v="0"/>
    <n v="321"/>
    <n v="18"/>
    <n v="1"/>
    <n v="0"/>
    <n v="0"/>
    <n v="0"/>
    <m/>
    <m/>
  </r>
  <r>
    <d v="2012-10-12T00:00:00"/>
    <x v="24"/>
    <x v="26"/>
    <n v="91"/>
    <n v="6"/>
    <n v="0"/>
    <n v="0"/>
    <n v="385"/>
    <n v="39"/>
    <n v="1"/>
    <n v="0"/>
    <n v="0"/>
    <n v="0"/>
    <m/>
    <m/>
  </r>
  <r>
    <d v="2012-10-13T00:00:00"/>
    <x v="25"/>
    <x v="26"/>
    <n v="431"/>
    <n v="25"/>
    <n v="1"/>
    <n v="8"/>
    <n v="552"/>
    <n v="33"/>
    <n v="5"/>
    <n v="0"/>
    <n v="0"/>
    <n v="0"/>
    <s v="Tom/Lesley.  Rain. Raised box and installed 1/2 screen in afternoon.  Tom checked and confirmed all screens in place (realised that screen pulled up with box)."/>
    <n v="13"/>
  </r>
  <r>
    <d v="2012-10-14T00:00:00"/>
    <x v="26"/>
    <x v="26"/>
    <n v="472"/>
    <n v="37"/>
    <n v="0"/>
    <n v="10"/>
    <n v="634"/>
    <n v="71"/>
    <n v="1"/>
    <n v="1"/>
    <n v="0"/>
    <n v="0"/>
    <s v="Leon/Tony.  Rain.  Tony indicates they raised box when arrived but screen was already a few inches above bottom of box so didn't need to install any more screens. May be that fish/water pressure had pushed screen up."/>
    <n v="13"/>
  </r>
  <r>
    <d v="2012-10-15T00:00:00"/>
    <x v="27"/>
    <x v="26"/>
    <n v="130"/>
    <n v="24"/>
    <n v="0"/>
    <n v="15"/>
    <n v="183"/>
    <n v="12"/>
    <n v="2"/>
    <n v="0"/>
    <n v="0"/>
    <n v="0"/>
    <s v="Tom/Ellen.  (Leon and Tony in Mactush). "/>
    <m/>
  </r>
  <r>
    <d v="2012-10-16T00:00:00"/>
    <x v="28"/>
    <x v="26"/>
    <n v="639"/>
    <n v="22"/>
    <n v="0"/>
    <n v="4"/>
    <n v="89"/>
    <n v="7"/>
    <n v="12"/>
    <n v="0"/>
    <n v="0"/>
    <n v="0"/>
    <s v="Leon/Tony.  May have raised box and not put in additional screen.  Tom did not raise the box this day."/>
    <m/>
  </r>
  <r>
    <d v="2012-10-17T00:00:00"/>
    <x v="29"/>
    <x v="26"/>
    <n v="35"/>
    <n v="2"/>
    <n v="0"/>
    <n v="2"/>
    <n v="48"/>
    <n v="3"/>
    <n v="2"/>
    <n v="0"/>
    <n v="0"/>
    <n v="0"/>
    <s v="Leon/Tony.  Jeff realised there may have been a gap between screen 1 and 2 of approx 7 inches.  Uncertain whether this gap developed after we had raised the box ourselves at apprx 10am Oct 17 - sequence of events is uncertain."/>
    <m/>
  </r>
  <r>
    <d v="2012-10-18T00:00:00"/>
    <x v="30"/>
    <x v="26"/>
    <n v="16"/>
    <n v="0"/>
    <n v="0"/>
    <n v="2"/>
    <n v="60"/>
    <n v="8"/>
    <n v="8"/>
    <n v="0"/>
    <n v="0"/>
    <n v="0"/>
    <m/>
    <m/>
  </r>
  <r>
    <d v="2012-10-19T00:00:00"/>
    <x v="31"/>
    <x v="26"/>
    <n v="60"/>
    <n v="5"/>
    <n v="0"/>
    <n v="0"/>
    <n v="38"/>
    <n v="3"/>
    <n v="3"/>
    <n v="0"/>
    <n v="0"/>
    <n v="0"/>
    <m/>
    <m/>
  </r>
  <r>
    <d v="2012-10-20T00:00:00"/>
    <x v="32"/>
    <x v="26"/>
    <n v="21"/>
    <n v="6"/>
    <n v="0"/>
    <n v="1"/>
    <n v="20"/>
    <n v="0"/>
    <n v="4"/>
    <n v="1"/>
    <n v="0"/>
    <n v="0"/>
    <m/>
    <m/>
  </r>
  <r>
    <d v="2012-10-21T00:00:00"/>
    <x v="33"/>
    <x v="26"/>
    <n v="26"/>
    <n v="4"/>
    <n v="0"/>
    <n v="0"/>
    <n v="20"/>
    <n v="0"/>
    <n v="3"/>
    <n v="1"/>
    <n v="0"/>
    <n v="0"/>
    <m/>
    <m/>
  </r>
  <r>
    <d v="2012-10-22T00:00:00"/>
    <x v="34"/>
    <x v="26"/>
    <n v="0"/>
    <n v="0"/>
    <n v="0"/>
    <n v="0"/>
    <n v="0"/>
    <n v="0"/>
    <n v="0"/>
    <n v="0"/>
    <n v="0"/>
    <n v="0"/>
    <s v="no separate counts for 22nd - but included in nos for 23rd."/>
    <n v="11"/>
  </r>
  <r>
    <d v="2012-10-23T00:00:00"/>
    <x v="35"/>
    <x v="26"/>
    <n v="42"/>
    <n v="3"/>
    <n v="0"/>
    <n v="0"/>
    <n v="22"/>
    <n v="1"/>
    <n v="15"/>
    <n v="0"/>
    <n v="0"/>
    <n v="0"/>
    <m/>
    <m/>
  </r>
  <r>
    <d v="2012-10-24T00:00:00"/>
    <x v="36"/>
    <x v="26"/>
    <n v="11"/>
    <n v="0"/>
    <n v="0"/>
    <n v="0"/>
    <n v="10"/>
    <n v="1"/>
    <n v="4"/>
    <n v="0"/>
    <n v="0"/>
    <n v="0"/>
    <m/>
    <m/>
  </r>
  <r>
    <d v="2012-10-25T00:00:00"/>
    <x v="37"/>
    <x v="26"/>
    <n v="13"/>
    <n v="3"/>
    <n v="0"/>
    <n v="2"/>
    <n v="12"/>
    <n v="2"/>
    <n v="1"/>
    <n v="0"/>
    <n v="0"/>
    <n v="1"/>
    <m/>
    <m/>
  </r>
  <r>
    <d v="2012-10-26T00:00:00"/>
    <x v="38"/>
    <x v="26"/>
    <n v="10"/>
    <n v="16"/>
    <n v="0"/>
    <n v="0"/>
    <n v="24"/>
    <n v="1"/>
    <n v="3"/>
    <n v="0"/>
    <n v="0"/>
    <n v="0"/>
    <m/>
    <m/>
  </r>
  <r>
    <d v="2012-10-27T00:00:00"/>
    <x v="39"/>
    <x v="26"/>
    <n v="17"/>
    <n v="18"/>
    <n v="0"/>
    <n v="0"/>
    <n v="10"/>
    <n v="1"/>
    <n v="1"/>
    <n v="0"/>
    <n v="0"/>
    <n v="0"/>
    <m/>
    <m/>
  </r>
  <r>
    <d v="2012-10-28T00:00:00"/>
    <x v="40"/>
    <x v="26"/>
    <n v="12"/>
    <n v="13"/>
    <n v="0"/>
    <n v="0"/>
    <n v="4"/>
    <n v="1"/>
    <n v="1"/>
    <n v="0"/>
    <n v="0"/>
    <n v="0"/>
    <m/>
    <m/>
  </r>
  <r>
    <d v="2012-10-29T00:00:00"/>
    <x v="41"/>
    <x v="26"/>
    <n v="50"/>
    <n v="57"/>
    <n v="0"/>
    <n v="1"/>
    <n v="9"/>
    <n v="2"/>
    <n v="5"/>
    <n v="1"/>
    <n v="0"/>
    <n v="0"/>
    <m/>
    <m/>
  </r>
  <r>
    <d v="2012-10-30T00:00:00"/>
    <x v="42"/>
    <x v="26"/>
    <n v="66"/>
    <n v="65"/>
    <n v="0"/>
    <n v="1"/>
    <n v="8"/>
    <n v="0"/>
    <n v="1"/>
    <n v="0"/>
    <n v="0"/>
    <n v="0"/>
    <m/>
    <m/>
  </r>
  <r>
    <d v="2012-10-31T00:00:00"/>
    <x v="43"/>
    <x v="26"/>
    <n v="51"/>
    <n v="53"/>
    <n v="0"/>
    <n v="0"/>
    <n v="7"/>
    <n v="1"/>
    <n v="0"/>
    <n v="2"/>
    <n v="0"/>
    <n v="0"/>
    <m/>
    <m/>
  </r>
  <r>
    <d v="2012-11-01T00:00:00"/>
    <x v="44"/>
    <x v="26"/>
    <n v="185"/>
    <n v="17"/>
    <n v="0"/>
    <n v="2"/>
    <n v="3"/>
    <n v="1"/>
    <n v="3"/>
    <n v="1"/>
    <n v="0"/>
    <n v="0"/>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1">
  <r>
    <d v="1986-09-18T00:00:00"/>
    <x v="0"/>
    <x v="0"/>
    <n v="35"/>
    <m/>
    <m/>
    <m/>
    <n v="94"/>
    <m/>
    <n v="5"/>
    <n v="149"/>
    <m/>
    <n v="183"/>
    <m/>
    <m/>
  </r>
  <r>
    <d v="1986-09-19T00:00:00"/>
    <x v="1"/>
    <x v="0"/>
    <n v="448"/>
    <m/>
    <m/>
    <m/>
    <n v="197"/>
    <m/>
    <n v="13"/>
    <n v="342"/>
    <m/>
    <n v="799"/>
    <m/>
    <m/>
  </r>
  <r>
    <d v="1986-09-20T00:00:00"/>
    <x v="2"/>
    <x v="0"/>
    <n v="7"/>
    <m/>
    <m/>
    <m/>
    <n v="438"/>
    <m/>
    <n v="34"/>
    <n v="457"/>
    <m/>
    <n v="54"/>
    <m/>
    <m/>
  </r>
  <r>
    <d v="1986-09-21T00:00:00"/>
    <x v="3"/>
    <x v="0"/>
    <n v="836"/>
    <m/>
    <m/>
    <m/>
    <n v="634"/>
    <m/>
    <n v="26"/>
    <n v="1469"/>
    <m/>
    <n v="1339"/>
    <m/>
    <m/>
  </r>
  <r>
    <d v="1986-09-22T00:00:00"/>
    <x v="4"/>
    <x v="0"/>
    <n v="2103"/>
    <m/>
    <m/>
    <m/>
    <n v="1336"/>
    <m/>
    <n v="22"/>
    <n v="4947"/>
    <m/>
    <n v="1888"/>
    <m/>
    <m/>
  </r>
  <r>
    <d v="1986-09-23T00:00:00"/>
    <x v="5"/>
    <x v="0"/>
    <n v="504"/>
    <m/>
    <m/>
    <m/>
    <n v="1307"/>
    <m/>
    <n v="12"/>
    <n v="3979"/>
    <m/>
    <n v="977"/>
    <m/>
    <m/>
  </r>
  <r>
    <d v="1986-09-24T00:00:00"/>
    <x v="6"/>
    <x v="0"/>
    <n v="188"/>
    <m/>
    <m/>
    <m/>
    <n v="298"/>
    <m/>
    <n v="0"/>
    <n v="1282"/>
    <m/>
    <n v="489"/>
    <m/>
    <m/>
  </r>
  <r>
    <d v="1986-09-25T00:00:00"/>
    <x v="7"/>
    <x v="0"/>
    <n v="1273"/>
    <m/>
    <m/>
    <m/>
    <n v="568"/>
    <m/>
    <n v="20"/>
    <n v="3000"/>
    <m/>
    <n v="285"/>
    <m/>
    <m/>
  </r>
  <r>
    <d v="1986-09-26T00:00:00"/>
    <x v="8"/>
    <x v="0"/>
    <n v="1033"/>
    <m/>
    <m/>
    <m/>
    <n v="493"/>
    <m/>
    <n v="6"/>
    <n v="2137"/>
    <m/>
    <n v="140"/>
    <m/>
    <m/>
  </r>
  <r>
    <d v="1986-09-27T00:00:00"/>
    <x v="9"/>
    <x v="0"/>
    <n v="12"/>
    <m/>
    <m/>
    <m/>
    <n v="86"/>
    <m/>
    <n v="0"/>
    <n v="285"/>
    <m/>
    <n v="28"/>
    <m/>
    <m/>
  </r>
  <r>
    <d v="1986-09-28T00:00:00"/>
    <x v="10"/>
    <x v="0"/>
    <n v="302"/>
    <m/>
    <m/>
    <m/>
    <n v="272"/>
    <m/>
    <n v="3"/>
    <n v="1501"/>
    <m/>
    <n v="1577"/>
    <m/>
    <m/>
  </r>
  <r>
    <d v="1986-09-29T00:00:00"/>
    <x v="11"/>
    <x v="0"/>
    <n v="1442"/>
    <m/>
    <m/>
    <m/>
    <n v="677"/>
    <m/>
    <n v="3"/>
    <n v="1014"/>
    <m/>
    <n v="559"/>
    <m/>
    <m/>
  </r>
  <r>
    <d v="1986-09-30T00:00:00"/>
    <x v="12"/>
    <x v="0"/>
    <n v="830"/>
    <m/>
    <m/>
    <m/>
    <n v="643"/>
    <m/>
    <n v="4"/>
    <n v="791"/>
    <m/>
    <n v="622"/>
    <m/>
    <m/>
  </r>
  <r>
    <d v="1986-10-01T00:00:00"/>
    <x v="13"/>
    <x v="0"/>
    <n v="1816"/>
    <m/>
    <m/>
    <m/>
    <n v="561"/>
    <m/>
    <n v="1"/>
    <n v="934"/>
    <m/>
    <n v="1085"/>
    <m/>
    <m/>
  </r>
  <r>
    <d v="1986-10-02T00:00:00"/>
    <x v="14"/>
    <x v="0"/>
    <n v="1514"/>
    <m/>
    <m/>
    <m/>
    <n v="682"/>
    <m/>
    <n v="2"/>
    <n v="1443"/>
    <m/>
    <n v="439"/>
    <m/>
    <m/>
  </r>
  <r>
    <d v="1986-10-03T00:00:00"/>
    <x v="15"/>
    <x v="0"/>
    <n v="1754"/>
    <m/>
    <m/>
    <m/>
    <n v="596"/>
    <m/>
    <n v="8"/>
    <n v="894"/>
    <m/>
    <n v="407"/>
    <m/>
    <m/>
  </r>
  <r>
    <d v="1986-10-04T00:00:00"/>
    <x v="16"/>
    <x v="0"/>
    <n v="2363"/>
    <m/>
    <m/>
    <m/>
    <n v="1203"/>
    <m/>
    <n v="0"/>
    <n v="1214"/>
    <m/>
    <n v="332"/>
    <m/>
    <m/>
  </r>
  <r>
    <d v="1986-10-05T00:00:00"/>
    <x v="17"/>
    <x v="0"/>
    <n v="1831"/>
    <m/>
    <m/>
    <m/>
    <n v="1722"/>
    <m/>
    <n v="14"/>
    <n v="854"/>
    <m/>
    <n v="250"/>
    <m/>
    <m/>
  </r>
  <r>
    <d v="1986-10-06T00:00:00"/>
    <x v="18"/>
    <x v="0"/>
    <n v="955"/>
    <m/>
    <m/>
    <m/>
    <n v="1014"/>
    <m/>
    <n v="1"/>
    <n v="972"/>
    <m/>
    <n v="474"/>
    <m/>
    <m/>
  </r>
  <r>
    <d v="1986-10-07T00:00:00"/>
    <x v="19"/>
    <x v="0"/>
    <n v="804"/>
    <m/>
    <m/>
    <m/>
    <n v="1796"/>
    <m/>
    <n v="14"/>
    <n v="577"/>
    <m/>
    <n v="123"/>
    <m/>
    <m/>
  </r>
  <r>
    <d v="1986-10-08T00:00:00"/>
    <x v="20"/>
    <x v="0"/>
    <n v="607"/>
    <m/>
    <m/>
    <m/>
    <n v="2448"/>
    <m/>
    <n v="6"/>
    <n v="471"/>
    <m/>
    <n v="353"/>
    <m/>
    <m/>
  </r>
  <r>
    <d v="1986-10-09T00:00:00"/>
    <x v="21"/>
    <x v="0"/>
    <n v="489"/>
    <m/>
    <m/>
    <m/>
    <n v="2268"/>
    <m/>
    <n v="3"/>
    <n v="912"/>
    <m/>
    <n v="105"/>
    <m/>
    <m/>
  </r>
  <r>
    <d v="1986-10-10T00:00:00"/>
    <x v="22"/>
    <x v="0"/>
    <n v="368"/>
    <m/>
    <m/>
    <m/>
    <n v="1394"/>
    <m/>
    <n v="12"/>
    <n v="232"/>
    <m/>
    <n v="52"/>
    <m/>
    <m/>
  </r>
  <r>
    <d v="1986-10-11T00:00:00"/>
    <x v="23"/>
    <x v="0"/>
    <n v="265"/>
    <m/>
    <m/>
    <m/>
    <n v="928"/>
    <m/>
    <n v="2"/>
    <n v="404"/>
    <m/>
    <n v="127"/>
    <m/>
    <m/>
  </r>
  <r>
    <d v="1986-10-12T00:00:00"/>
    <x v="24"/>
    <x v="0"/>
    <n v="248"/>
    <m/>
    <m/>
    <m/>
    <n v="892"/>
    <m/>
    <n v="1"/>
    <n v="243"/>
    <m/>
    <n v="119"/>
    <m/>
    <m/>
  </r>
  <r>
    <d v="1986-10-13T00:00:00"/>
    <x v="25"/>
    <x v="0"/>
    <n v="202"/>
    <m/>
    <m/>
    <m/>
    <n v="841"/>
    <m/>
    <n v="2"/>
    <n v="116"/>
    <m/>
    <n v="77"/>
    <m/>
    <m/>
  </r>
  <r>
    <d v="1986-10-14T00:00:00"/>
    <x v="26"/>
    <x v="0"/>
    <n v="290"/>
    <m/>
    <m/>
    <m/>
    <n v="928"/>
    <m/>
    <n v="3"/>
    <n v="274"/>
    <m/>
    <n v="233"/>
    <m/>
    <m/>
  </r>
  <r>
    <d v="1986-10-15T00:00:00"/>
    <x v="27"/>
    <x v="0"/>
    <n v="750"/>
    <m/>
    <m/>
    <m/>
    <n v="1371"/>
    <m/>
    <n v="2"/>
    <n v="278"/>
    <m/>
    <n v="106"/>
    <m/>
    <m/>
  </r>
  <r>
    <d v="1986-10-16T00:00:00"/>
    <x v="28"/>
    <x v="0"/>
    <n v="236"/>
    <m/>
    <m/>
    <m/>
    <n v="1798"/>
    <m/>
    <n v="4"/>
    <n v="153"/>
    <m/>
    <n v="169"/>
    <m/>
    <m/>
  </r>
  <r>
    <d v="1986-10-17T00:00:00"/>
    <x v="29"/>
    <x v="0"/>
    <n v="145"/>
    <m/>
    <m/>
    <m/>
    <n v="650"/>
    <m/>
    <n v="0"/>
    <n v="78"/>
    <m/>
    <n v="183"/>
    <m/>
    <m/>
  </r>
  <r>
    <d v="1986-10-18T00:00:00"/>
    <x v="30"/>
    <x v="0"/>
    <n v="232"/>
    <m/>
    <m/>
    <m/>
    <n v="1375"/>
    <m/>
    <n v="7"/>
    <n v="136"/>
    <m/>
    <n v="46"/>
    <m/>
    <m/>
  </r>
  <r>
    <d v="1986-10-19T00:00:00"/>
    <x v="31"/>
    <x v="0"/>
    <n v="91"/>
    <m/>
    <m/>
    <m/>
    <n v="422"/>
    <m/>
    <n v="0"/>
    <n v="31"/>
    <m/>
    <n v="26"/>
    <m/>
    <m/>
  </r>
  <r>
    <d v="1986-10-20T00:00:00"/>
    <x v="32"/>
    <x v="0"/>
    <n v="199"/>
    <m/>
    <m/>
    <m/>
    <n v="1048"/>
    <m/>
    <n v="6"/>
    <n v="90"/>
    <m/>
    <n v="68"/>
    <m/>
    <m/>
  </r>
  <r>
    <d v="1986-10-21T00:00:00"/>
    <x v="33"/>
    <x v="0"/>
    <n v="187"/>
    <m/>
    <m/>
    <m/>
    <n v="630"/>
    <m/>
    <n v="5"/>
    <n v="173"/>
    <m/>
    <n v="46"/>
    <m/>
    <m/>
  </r>
  <r>
    <d v="1986-10-22T00:00:00"/>
    <x v="34"/>
    <x v="0"/>
    <n v="321"/>
    <m/>
    <m/>
    <m/>
    <n v="701"/>
    <m/>
    <n v="3"/>
    <n v="180"/>
    <m/>
    <n v="75"/>
    <m/>
    <m/>
  </r>
  <r>
    <d v="1986-10-23T00:00:00"/>
    <x v="35"/>
    <x v="0"/>
    <n v="452"/>
    <m/>
    <m/>
    <m/>
    <n v="1136"/>
    <m/>
    <n v="17"/>
    <n v="154"/>
    <m/>
    <n v="71"/>
    <m/>
    <m/>
  </r>
  <r>
    <d v="1986-10-24T00:00:00"/>
    <x v="36"/>
    <x v="0"/>
    <n v="223"/>
    <m/>
    <m/>
    <m/>
    <n v="481"/>
    <m/>
    <n v="15"/>
    <n v="150"/>
    <m/>
    <n v="35"/>
    <m/>
    <m/>
  </r>
  <r>
    <d v="1986-10-25T00:00:00"/>
    <x v="37"/>
    <x v="0"/>
    <n v="146"/>
    <m/>
    <m/>
    <m/>
    <n v="261"/>
    <m/>
    <n v="0"/>
    <n v="123"/>
    <m/>
    <n v="146"/>
    <m/>
    <m/>
  </r>
  <r>
    <d v="1986-10-26T00:00:00"/>
    <x v="38"/>
    <x v="0"/>
    <n v="47"/>
    <m/>
    <m/>
    <m/>
    <n v="104"/>
    <m/>
    <n v="1"/>
    <n v="36"/>
    <m/>
    <n v="64"/>
    <m/>
    <m/>
  </r>
  <r>
    <d v="1986-10-27T00:00:00"/>
    <x v="39"/>
    <x v="0"/>
    <n v="494"/>
    <m/>
    <m/>
    <m/>
    <n v="289"/>
    <m/>
    <n v="42"/>
    <n v="146"/>
    <m/>
    <n v="52"/>
    <m/>
    <m/>
  </r>
  <r>
    <d v="1986-10-28T00:00:00"/>
    <x v="40"/>
    <x v="0"/>
    <n v="0"/>
    <m/>
    <m/>
    <m/>
    <n v="0"/>
    <m/>
    <n v="0"/>
    <n v="0"/>
    <m/>
    <n v="0"/>
    <m/>
    <m/>
  </r>
  <r>
    <d v="1986-10-29T00:00:00"/>
    <x v="41"/>
    <x v="0"/>
    <n v="116"/>
    <m/>
    <m/>
    <m/>
    <n v="75"/>
    <m/>
    <n v="48"/>
    <n v="84"/>
    <m/>
    <n v="105"/>
    <m/>
    <m/>
  </r>
  <r>
    <d v="1986-10-30T00:00:00"/>
    <x v="42"/>
    <x v="0"/>
    <n v="136"/>
    <m/>
    <m/>
    <m/>
    <n v="10"/>
    <m/>
    <n v="27"/>
    <n v="246"/>
    <m/>
    <n v="218"/>
    <m/>
    <m/>
  </r>
  <r>
    <d v="1986-10-31T00:00:00"/>
    <x v="43"/>
    <x v="0"/>
    <n v="326"/>
    <m/>
    <m/>
    <m/>
    <n v="5"/>
    <m/>
    <n v="2"/>
    <n v="318"/>
    <m/>
    <n v="38"/>
    <m/>
    <m/>
  </r>
  <r>
    <d v="1986-11-01T00:00:00"/>
    <x v="44"/>
    <x v="0"/>
    <n v="130"/>
    <m/>
    <m/>
    <m/>
    <n v="1"/>
    <m/>
    <n v="51"/>
    <n v="66"/>
    <m/>
    <n v="127"/>
    <m/>
    <m/>
  </r>
  <r>
    <d v="1986-11-02T00:00:00"/>
    <x v="45"/>
    <x v="0"/>
    <n v="74"/>
    <m/>
    <m/>
    <m/>
    <n v="5"/>
    <m/>
    <n v="30"/>
    <n v="16"/>
    <m/>
    <n v="21"/>
    <m/>
    <m/>
  </r>
  <r>
    <d v="1986-11-03T00:00:00"/>
    <x v="46"/>
    <x v="0"/>
    <n v="65"/>
    <m/>
    <m/>
    <m/>
    <n v="31"/>
    <m/>
    <n v="40"/>
    <n v="23"/>
    <m/>
    <n v="27"/>
    <m/>
    <m/>
  </r>
  <r>
    <d v="1986-11-04T00:00:00"/>
    <x v="47"/>
    <x v="0"/>
    <n v="75"/>
    <m/>
    <m/>
    <m/>
    <n v="44"/>
    <m/>
    <n v="31"/>
    <n v="20"/>
    <m/>
    <n v="7"/>
    <m/>
    <m/>
  </r>
  <r>
    <d v="1986-11-05T00:00:00"/>
    <x v="48"/>
    <x v="0"/>
    <n v="63"/>
    <m/>
    <m/>
    <m/>
    <n v="33"/>
    <m/>
    <n v="10"/>
    <n v="13"/>
    <m/>
    <n v="8"/>
    <m/>
    <m/>
  </r>
  <r>
    <d v="1986-11-06T00:00:00"/>
    <x v="49"/>
    <x v="0"/>
    <n v="77"/>
    <m/>
    <m/>
    <m/>
    <n v="14"/>
    <m/>
    <n v="1"/>
    <n v="24"/>
    <m/>
    <n v="4"/>
    <m/>
    <m/>
  </r>
  <r>
    <d v="1986-11-07T00:00:00"/>
    <x v="50"/>
    <x v="0"/>
    <n v="22"/>
    <m/>
    <m/>
    <m/>
    <n v="1"/>
    <m/>
    <n v="2"/>
    <n v="6"/>
    <m/>
    <n v="7"/>
    <m/>
    <m/>
  </r>
  <r>
    <d v="1986-11-08T00:00:00"/>
    <x v="51"/>
    <x v="0"/>
    <n v="0"/>
    <m/>
    <m/>
    <m/>
    <n v="0"/>
    <m/>
    <n v="0"/>
    <n v="0"/>
    <m/>
    <n v="0"/>
    <m/>
    <m/>
  </r>
  <r>
    <d v="1986-11-09T00:00:00"/>
    <x v="52"/>
    <x v="0"/>
    <n v="69"/>
    <m/>
    <m/>
    <m/>
    <n v="320"/>
    <m/>
    <n v="0"/>
    <n v="38"/>
    <m/>
    <n v="97"/>
    <m/>
    <m/>
  </r>
  <r>
    <d v="1987-09-28T00:00:00"/>
    <x v="10"/>
    <x v="1"/>
    <n v="1152"/>
    <m/>
    <m/>
    <m/>
    <n v="293"/>
    <m/>
    <n v="0"/>
    <n v="1556"/>
    <m/>
    <n v="152"/>
    <m/>
    <m/>
  </r>
  <r>
    <d v="1987-09-29T00:00:00"/>
    <x v="11"/>
    <x v="1"/>
    <n v="1701"/>
    <m/>
    <m/>
    <m/>
    <n v="371"/>
    <m/>
    <n v="0"/>
    <n v="1846"/>
    <m/>
    <n v="209"/>
    <m/>
    <m/>
  </r>
  <r>
    <d v="1987-09-30T00:00:00"/>
    <x v="12"/>
    <x v="1"/>
    <n v="1042"/>
    <m/>
    <m/>
    <m/>
    <n v="453"/>
    <m/>
    <n v="0"/>
    <n v="1284"/>
    <m/>
    <n v="129"/>
    <m/>
    <m/>
  </r>
  <r>
    <d v="1987-10-01T00:00:00"/>
    <x v="13"/>
    <x v="1"/>
    <n v="1484"/>
    <m/>
    <m/>
    <m/>
    <n v="569"/>
    <m/>
    <n v="0"/>
    <n v="1073"/>
    <m/>
    <n v="67"/>
    <m/>
    <m/>
  </r>
  <r>
    <d v="1987-10-02T00:00:00"/>
    <x v="14"/>
    <x v="1"/>
    <n v="1985"/>
    <m/>
    <m/>
    <m/>
    <n v="785"/>
    <m/>
    <n v="0"/>
    <n v="1185"/>
    <m/>
    <n v="77"/>
    <m/>
    <m/>
  </r>
  <r>
    <d v="1987-10-03T00:00:00"/>
    <x v="15"/>
    <x v="1"/>
    <n v="1507"/>
    <m/>
    <m/>
    <m/>
    <n v="861"/>
    <m/>
    <n v="9"/>
    <n v="1544"/>
    <m/>
    <n v="166"/>
    <m/>
    <m/>
  </r>
  <r>
    <d v="1987-10-04T00:00:00"/>
    <x v="16"/>
    <x v="1"/>
    <n v="1423"/>
    <m/>
    <m/>
    <m/>
    <n v="1052"/>
    <m/>
    <n v="0"/>
    <n v="3256"/>
    <m/>
    <n v="178"/>
    <m/>
    <m/>
  </r>
  <r>
    <d v="1987-10-05T00:00:00"/>
    <x v="17"/>
    <x v="1"/>
    <n v="1233"/>
    <m/>
    <m/>
    <m/>
    <n v="869"/>
    <m/>
    <n v="0"/>
    <n v="3772"/>
    <m/>
    <n v="221"/>
    <m/>
    <m/>
  </r>
  <r>
    <d v="1987-10-06T00:00:00"/>
    <x v="18"/>
    <x v="1"/>
    <n v="820"/>
    <m/>
    <m/>
    <m/>
    <n v="702"/>
    <m/>
    <n v="0"/>
    <n v="2644"/>
    <m/>
    <n v="50"/>
    <m/>
    <m/>
  </r>
  <r>
    <d v="1987-10-07T00:00:00"/>
    <x v="19"/>
    <x v="1"/>
    <n v="445"/>
    <m/>
    <m/>
    <m/>
    <n v="1004"/>
    <m/>
    <n v="0"/>
    <n v="1438"/>
    <m/>
    <n v="96"/>
    <m/>
    <m/>
  </r>
  <r>
    <d v="1987-10-08T00:00:00"/>
    <x v="20"/>
    <x v="1"/>
    <n v="484"/>
    <m/>
    <m/>
    <m/>
    <n v="2030"/>
    <m/>
    <n v="2"/>
    <n v="1411"/>
    <m/>
    <n v="32"/>
    <m/>
    <m/>
  </r>
  <r>
    <d v="1987-10-09T00:00:00"/>
    <x v="21"/>
    <x v="1"/>
    <n v="463"/>
    <m/>
    <m/>
    <m/>
    <n v="5407"/>
    <m/>
    <n v="6"/>
    <n v="921"/>
    <m/>
    <n v="57"/>
    <m/>
    <m/>
  </r>
  <r>
    <d v="1987-10-10T00:00:00"/>
    <x v="22"/>
    <x v="1"/>
    <n v="423"/>
    <m/>
    <m/>
    <m/>
    <n v="7780"/>
    <m/>
    <n v="2"/>
    <n v="929"/>
    <m/>
    <n v="197"/>
    <m/>
    <m/>
  </r>
  <r>
    <d v="1987-10-11T00:00:00"/>
    <x v="23"/>
    <x v="1"/>
    <n v="319"/>
    <m/>
    <m/>
    <m/>
    <n v="4238"/>
    <m/>
    <n v="1"/>
    <n v="855"/>
    <m/>
    <n v="54"/>
    <m/>
    <m/>
  </r>
  <r>
    <d v="1987-10-12T00:00:00"/>
    <x v="24"/>
    <x v="1"/>
    <n v="285"/>
    <m/>
    <m/>
    <m/>
    <n v="4293"/>
    <m/>
    <n v="0"/>
    <n v="831"/>
    <m/>
    <n v="120"/>
    <m/>
    <m/>
  </r>
  <r>
    <d v="1987-10-13T00:00:00"/>
    <x v="25"/>
    <x v="1"/>
    <n v="89"/>
    <m/>
    <m/>
    <m/>
    <n v="2032"/>
    <m/>
    <n v="0"/>
    <n v="397"/>
    <m/>
    <n v="48"/>
    <m/>
    <m/>
  </r>
  <r>
    <d v="1987-10-14T00:00:00"/>
    <x v="26"/>
    <x v="1"/>
    <n v="119"/>
    <m/>
    <m/>
    <m/>
    <n v="2958"/>
    <m/>
    <n v="5"/>
    <n v="447"/>
    <m/>
    <n v="19"/>
    <m/>
    <m/>
  </r>
  <r>
    <d v="1987-10-15T00:00:00"/>
    <x v="27"/>
    <x v="1"/>
    <n v="144"/>
    <m/>
    <m/>
    <m/>
    <n v="2222"/>
    <m/>
    <n v="0"/>
    <n v="367"/>
    <m/>
    <n v="21"/>
    <m/>
    <m/>
  </r>
  <r>
    <d v="1987-10-16T00:00:00"/>
    <x v="28"/>
    <x v="1"/>
    <n v="109"/>
    <m/>
    <m/>
    <m/>
    <n v="1963"/>
    <m/>
    <n v="2"/>
    <n v="531"/>
    <m/>
    <n v="95"/>
    <m/>
    <m/>
  </r>
  <r>
    <d v="1987-10-17T00:00:00"/>
    <x v="29"/>
    <x v="1"/>
    <n v="268"/>
    <m/>
    <m/>
    <m/>
    <n v="2989"/>
    <m/>
    <n v="5"/>
    <n v="1384"/>
    <m/>
    <n v="30"/>
    <m/>
    <m/>
  </r>
  <r>
    <d v="1987-10-18T00:00:00"/>
    <x v="30"/>
    <x v="1"/>
    <n v="159"/>
    <m/>
    <m/>
    <m/>
    <n v="1720"/>
    <m/>
    <n v="11"/>
    <n v="654"/>
    <m/>
    <n v="49"/>
    <m/>
    <m/>
  </r>
  <r>
    <d v="1987-10-19T00:00:00"/>
    <x v="31"/>
    <x v="1"/>
    <n v="27"/>
    <m/>
    <m/>
    <m/>
    <n v="1066"/>
    <m/>
    <n v="2"/>
    <n v="451"/>
    <m/>
    <n v="2"/>
    <m/>
    <m/>
  </r>
  <r>
    <d v="1987-10-20T00:00:00"/>
    <x v="32"/>
    <x v="1"/>
    <n v="61"/>
    <m/>
    <m/>
    <m/>
    <n v="521"/>
    <m/>
    <n v="22"/>
    <n v="562"/>
    <m/>
    <n v="14"/>
    <m/>
    <m/>
  </r>
  <r>
    <d v="1987-10-21T00:00:00"/>
    <x v="33"/>
    <x v="1"/>
    <n v="26"/>
    <m/>
    <m/>
    <m/>
    <n v="1118"/>
    <m/>
    <n v="6"/>
    <n v="486"/>
    <m/>
    <n v="2"/>
    <m/>
    <m/>
  </r>
  <r>
    <d v="1987-10-22T00:00:00"/>
    <x v="34"/>
    <x v="1"/>
    <n v="89"/>
    <m/>
    <m/>
    <m/>
    <n v="1153"/>
    <m/>
    <n v="12"/>
    <n v="713"/>
    <m/>
    <n v="26"/>
    <m/>
    <m/>
  </r>
  <r>
    <d v="1987-10-23T00:00:00"/>
    <x v="35"/>
    <x v="1"/>
    <n v="21"/>
    <m/>
    <m/>
    <m/>
    <n v="883"/>
    <m/>
    <n v="4"/>
    <n v="543"/>
    <m/>
    <n v="30"/>
    <m/>
    <m/>
  </r>
  <r>
    <d v="1987-10-24T00:00:00"/>
    <x v="36"/>
    <x v="1"/>
    <n v="92"/>
    <m/>
    <m/>
    <m/>
    <n v="735"/>
    <m/>
    <n v="9"/>
    <n v="841"/>
    <m/>
    <n v="15"/>
    <m/>
    <m/>
  </r>
  <r>
    <d v="1987-10-25T00:00:00"/>
    <x v="37"/>
    <x v="1"/>
    <n v="99"/>
    <m/>
    <m/>
    <m/>
    <n v="670"/>
    <m/>
    <n v="24"/>
    <n v="1063"/>
    <m/>
    <n v="7"/>
    <m/>
    <m/>
  </r>
  <r>
    <d v="1987-10-26T00:00:00"/>
    <x v="38"/>
    <x v="1"/>
    <n v="55"/>
    <m/>
    <m/>
    <m/>
    <n v="413"/>
    <m/>
    <n v="0"/>
    <n v="1404"/>
    <m/>
    <n v="6"/>
    <m/>
    <m/>
  </r>
  <r>
    <d v="1987-10-27T00:00:00"/>
    <x v="39"/>
    <x v="1"/>
    <n v="94"/>
    <m/>
    <m/>
    <m/>
    <n v="573"/>
    <m/>
    <n v="11"/>
    <n v="3369"/>
    <m/>
    <n v="24"/>
    <m/>
    <m/>
  </r>
  <r>
    <d v="1987-10-28T00:00:00"/>
    <x v="40"/>
    <x v="1"/>
    <n v="45"/>
    <m/>
    <m/>
    <m/>
    <n v="288"/>
    <m/>
    <n v="1"/>
    <n v="2921"/>
    <m/>
    <n v="10"/>
    <m/>
    <m/>
  </r>
  <r>
    <d v="1987-10-29T00:00:00"/>
    <x v="41"/>
    <x v="1"/>
    <n v="75"/>
    <m/>
    <m/>
    <m/>
    <n v="299"/>
    <m/>
    <n v="6"/>
    <n v="3194"/>
    <m/>
    <n v="3"/>
    <m/>
    <m/>
  </r>
  <r>
    <d v="1987-10-30T00:00:00"/>
    <x v="42"/>
    <x v="1"/>
    <n v="36"/>
    <m/>
    <m/>
    <m/>
    <n v="152"/>
    <m/>
    <n v="4"/>
    <n v="1830"/>
    <m/>
    <n v="29"/>
    <m/>
    <m/>
  </r>
  <r>
    <d v="1987-10-31T00:00:00"/>
    <x v="43"/>
    <x v="1"/>
    <n v="154"/>
    <m/>
    <m/>
    <m/>
    <n v="271"/>
    <m/>
    <n v="11"/>
    <n v="1661"/>
    <m/>
    <n v="35"/>
    <m/>
    <m/>
  </r>
  <r>
    <d v="1987-11-01T00:00:00"/>
    <x v="44"/>
    <x v="1"/>
    <n v="258"/>
    <m/>
    <m/>
    <m/>
    <n v="178"/>
    <m/>
    <n v="61"/>
    <n v="1425"/>
    <m/>
    <n v="20"/>
    <m/>
    <m/>
  </r>
  <r>
    <d v="1987-11-02T00:00:00"/>
    <x v="45"/>
    <x v="1"/>
    <n v="29"/>
    <m/>
    <m/>
    <m/>
    <n v="40"/>
    <m/>
    <n v="17"/>
    <n v="551"/>
    <m/>
    <n v="1"/>
    <m/>
    <m/>
  </r>
  <r>
    <d v="1987-11-03T00:00:00"/>
    <x v="46"/>
    <x v="1"/>
    <n v="44"/>
    <m/>
    <m/>
    <m/>
    <n v="61"/>
    <m/>
    <n v="20"/>
    <n v="901"/>
    <m/>
    <n v="5"/>
    <m/>
    <m/>
  </r>
  <r>
    <d v="1987-11-04T00:00:00"/>
    <x v="47"/>
    <x v="1"/>
    <n v="15"/>
    <m/>
    <m/>
    <m/>
    <n v="33"/>
    <m/>
    <n v="10"/>
    <n v="411"/>
    <m/>
    <n v="1"/>
    <m/>
    <m/>
  </r>
  <r>
    <d v="1987-11-05T00:00:00"/>
    <x v="48"/>
    <x v="1"/>
    <n v="28"/>
    <m/>
    <m/>
    <m/>
    <n v="48"/>
    <m/>
    <n v="17"/>
    <n v="637"/>
    <m/>
    <n v="2"/>
    <m/>
    <m/>
  </r>
  <r>
    <d v="1987-11-06T00:00:00"/>
    <x v="49"/>
    <x v="1"/>
    <n v="8"/>
    <m/>
    <m/>
    <m/>
    <n v="25"/>
    <m/>
    <n v="5"/>
    <n v="284"/>
    <m/>
    <n v="0"/>
    <m/>
    <m/>
  </r>
  <r>
    <d v="1987-11-07T00:00:00"/>
    <x v="50"/>
    <x v="1"/>
    <n v="25"/>
    <m/>
    <m/>
    <m/>
    <n v="48"/>
    <m/>
    <n v="15"/>
    <n v="687"/>
    <m/>
    <n v="3"/>
    <m/>
    <m/>
  </r>
  <r>
    <d v="1987-11-08T00:00:00"/>
    <x v="51"/>
    <x v="1"/>
    <n v="0"/>
    <m/>
    <m/>
    <m/>
    <n v="13"/>
    <m/>
    <n v="0"/>
    <n v="85"/>
    <m/>
    <n v="0"/>
    <m/>
    <m/>
  </r>
  <r>
    <d v="1987-11-09T00:00:00"/>
    <x v="52"/>
    <x v="1"/>
    <n v="1"/>
    <m/>
    <m/>
    <m/>
    <n v="15"/>
    <m/>
    <n v="0"/>
    <n v="96"/>
    <m/>
    <n v="0"/>
    <m/>
    <m/>
  </r>
  <r>
    <d v="1987-11-10T00:00:00"/>
    <x v="53"/>
    <x v="1"/>
    <n v="3"/>
    <m/>
    <m/>
    <m/>
    <n v="4"/>
    <m/>
    <n v="10"/>
    <n v="34"/>
    <m/>
    <n v="36"/>
    <m/>
    <m/>
  </r>
  <r>
    <d v="1987-11-11T00:00:00"/>
    <x v="54"/>
    <x v="1"/>
    <n v="18"/>
    <m/>
    <m/>
    <m/>
    <n v="0"/>
    <m/>
    <n v="34"/>
    <n v="115"/>
    <m/>
    <n v="11"/>
    <m/>
    <m/>
  </r>
  <r>
    <d v="1987-11-12T00:00:00"/>
    <x v="55"/>
    <x v="1"/>
    <n v="52"/>
    <m/>
    <m/>
    <m/>
    <n v="3"/>
    <m/>
    <n v="74"/>
    <n v="465"/>
    <m/>
    <n v="11"/>
    <m/>
    <m/>
  </r>
  <r>
    <d v="1987-11-13T00:00:00"/>
    <x v="56"/>
    <x v="1"/>
    <n v="16"/>
    <m/>
    <m/>
    <m/>
    <n v="2"/>
    <m/>
    <n v="49"/>
    <n v="269"/>
    <m/>
    <n v="1"/>
    <m/>
    <m/>
  </r>
  <r>
    <d v="1987-11-14T00:00:00"/>
    <x v="57"/>
    <x v="1"/>
    <n v="9"/>
    <m/>
    <m/>
    <m/>
    <n v="4"/>
    <m/>
    <n v="62"/>
    <n v="484"/>
    <m/>
    <n v="0"/>
    <m/>
    <m/>
  </r>
  <r>
    <d v="1987-11-15T00:00:00"/>
    <x v="58"/>
    <x v="1"/>
    <n v="10"/>
    <m/>
    <m/>
    <m/>
    <n v="2"/>
    <m/>
    <n v="87"/>
    <n v="455"/>
    <m/>
    <n v="2"/>
    <m/>
    <m/>
  </r>
  <r>
    <d v="1987-11-16T00:00:00"/>
    <x v="59"/>
    <x v="1"/>
    <n v="0"/>
    <m/>
    <m/>
    <m/>
    <n v="0"/>
    <m/>
    <n v="92"/>
    <n v="356"/>
    <m/>
    <n v="0"/>
    <m/>
    <m/>
  </r>
  <r>
    <d v="1987-11-17T00:00:00"/>
    <x v="60"/>
    <x v="1"/>
    <n v="5"/>
    <m/>
    <m/>
    <m/>
    <n v="6"/>
    <m/>
    <n v="80"/>
    <n v="359"/>
    <m/>
    <n v="0"/>
    <m/>
    <m/>
  </r>
  <r>
    <d v="1987-11-18T00:00:00"/>
    <x v="61"/>
    <x v="1"/>
    <n v="1"/>
    <m/>
    <m/>
    <m/>
    <n v="1"/>
    <m/>
    <n v="35"/>
    <n v="180"/>
    <m/>
    <n v="6"/>
    <m/>
    <m/>
  </r>
  <r>
    <d v="1987-11-19T00:00:00"/>
    <x v="62"/>
    <x v="1"/>
    <n v="0"/>
    <m/>
    <m/>
    <m/>
    <n v="0"/>
    <m/>
    <n v="2"/>
    <n v="3"/>
    <m/>
    <n v="0"/>
    <m/>
    <m/>
  </r>
  <r>
    <d v="1988-09-15T00:00:00"/>
    <x v="63"/>
    <x v="2"/>
    <n v="25"/>
    <n v="0"/>
    <m/>
    <m/>
    <n v="684"/>
    <n v="20"/>
    <n v="1"/>
    <n v="44"/>
    <m/>
    <n v="10"/>
    <s v="STARTED AT 1230 HRS."/>
    <m/>
  </r>
  <r>
    <d v="1988-09-16T00:00:00"/>
    <x v="64"/>
    <x v="2"/>
    <n v="53"/>
    <n v="23"/>
    <m/>
    <m/>
    <n v="1574"/>
    <n v="241"/>
    <n v="4"/>
    <n v="189"/>
    <m/>
    <n v="119"/>
    <m/>
    <m/>
  </r>
  <r>
    <d v="1988-09-17T00:00:00"/>
    <x v="65"/>
    <x v="2"/>
    <n v="431"/>
    <n v="77"/>
    <m/>
    <m/>
    <n v="1789"/>
    <n v="414"/>
    <n v="9"/>
    <n v="242"/>
    <m/>
    <n v="156"/>
    <m/>
    <m/>
  </r>
  <r>
    <d v="1988-09-18T00:00:00"/>
    <x v="0"/>
    <x v="2"/>
    <n v="582"/>
    <n v="160"/>
    <m/>
    <m/>
    <n v="1165"/>
    <n v="157"/>
    <n v="1"/>
    <n v="171"/>
    <m/>
    <n v="52"/>
    <m/>
    <m/>
  </r>
  <r>
    <d v="1988-09-19T00:00:00"/>
    <x v="1"/>
    <x v="2"/>
    <n v="682"/>
    <n v="216"/>
    <m/>
    <m/>
    <n v="1864"/>
    <n v="533"/>
    <n v="2"/>
    <n v="485"/>
    <m/>
    <n v="105"/>
    <m/>
    <m/>
  </r>
  <r>
    <d v="1988-09-20T00:00:00"/>
    <x v="2"/>
    <x v="2"/>
    <n v="952"/>
    <n v="58"/>
    <m/>
    <m/>
    <n v="1554"/>
    <n v="617"/>
    <n v="5"/>
    <n v="653"/>
    <m/>
    <n v="65"/>
    <s v="FISHWAY CLOSED FROM 1010 TO 1200 HRS."/>
    <m/>
  </r>
  <r>
    <d v="1988-09-21T00:00:00"/>
    <x v="3"/>
    <x v="2"/>
    <n v="987"/>
    <n v="152"/>
    <m/>
    <m/>
    <n v="1059"/>
    <n v="457"/>
    <n v="3"/>
    <n v="600"/>
    <m/>
    <n v="39"/>
    <m/>
    <m/>
  </r>
  <r>
    <d v="1988-09-22T00:00:00"/>
    <x v="4"/>
    <x v="2"/>
    <n v="761"/>
    <n v="34"/>
    <m/>
    <m/>
    <n v="3968"/>
    <n v="967"/>
    <n v="11"/>
    <n v="1208"/>
    <m/>
    <n v="49"/>
    <m/>
    <m/>
  </r>
  <r>
    <d v="1988-09-23T00:00:00"/>
    <x v="5"/>
    <x v="2"/>
    <n v="577"/>
    <n v="67"/>
    <m/>
    <m/>
    <n v="1392"/>
    <n v="653"/>
    <n v="13"/>
    <n v="1071"/>
    <m/>
    <n v="50"/>
    <m/>
    <m/>
  </r>
  <r>
    <d v="1988-09-24T00:00:00"/>
    <x v="6"/>
    <x v="2"/>
    <n v="362"/>
    <n v="38"/>
    <m/>
    <m/>
    <n v="775"/>
    <n v="277"/>
    <n v="5"/>
    <n v="491"/>
    <m/>
    <n v="26"/>
    <m/>
    <m/>
  </r>
  <r>
    <d v="1988-09-25T00:00:00"/>
    <x v="7"/>
    <x v="2"/>
    <n v="556"/>
    <n v="57"/>
    <m/>
    <m/>
    <n v="1499"/>
    <n v="413"/>
    <n v="0"/>
    <n v="1158"/>
    <m/>
    <n v="29"/>
    <m/>
    <m/>
  </r>
  <r>
    <d v="1988-09-26T00:00:00"/>
    <x v="8"/>
    <x v="2"/>
    <n v="282"/>
    <n v="8"/>
    <m/>
    <m/>
    <n v="1176"/>
    <n v="257"/>
    <n v="0"/>
    <n v="1335"/>
    <m/>
    <n v="47"/>
    <m/>
    <m/>
  </r>
  <r>
    <d v="1988-09-27T00:00:00"/>
    <x v="9"/>
    <x v="2"/>
    <n v="164"/>
    <n v="0"/>
    <m/>
    <m/>
    <n v="1496"/>
    <n v="268"/>
    <n v="0"/>
    <n v="1949"/>
    <m/>
    <n v="20"/>
    <m/>
    <m/>
  </r>
  <r>
    <d v="1988-09-28T00:00:00"/>
    <x v="10"/>
    <x v="2"/>
    <n v="67"/>
    <n v="4"/>
    <m/>
    <m/>
    <n v="844"/>
    <n v="189"/>
    <n v="6"/>
    <n v="1056"/>
    <m/>
    <n v="5"/>
    <m/>
    <m/>
  </r>
  <r>
    <d v="1988-09-29T00:00:00"/>
    <x v="11"/>
    <x v="2"/>
    <n v="76"/>
    <n v="3"/>
    <m/>
    <m/>
    <n v="1105"/>
    <n v="263"/>
    <n v="67"/>
    <n v="2228"/>
    <m/>
    <n v="38"/>
    <m/>
    <m/>
  </r>
  <r>
    <d v="1988-09-30T00:00:00"/>
    <x v="12"/>
    <x v="2"/>
    <n v="36"/>
    <n v="6"/>
    <m/>
    <m/>
    <n v="1360"/>
    <n v="275"/>
    <n v="8"/>
    <n v="2146"/>
    <m/>
    <n v="26"/>
    <m/>
    <m/>
  </r>
  <r>
    <d v="1988-10-01T00:00:00"/>
    <x v="13"/>
    <x v="2"/>
    <n v="22"/>
    <n v="1"/>
    <m/>
    <m/>
    <n v="705"/>
    <n v="332"/>
    <n v="9"/>
    <n v="1802"/>
    <m/>
    <n v="54"/>
    <m/>
    <m/>
  </r>
  <r>
    <d v="1988-10-02T00:00:00"/>
    <x v="14"/>
    <x v="2"/>
    <n v="41"/>
    <n v="2"/>
    <m/>
    <m/>
    <n v="858"/>
    <n v="461"/>
    <n v="17"/>
    <n v="1511"/>
    <m/>
    <n v="36"/>
    <m/>
    <m/>
  </r>
  <r>
    <d v="1988-10-03T00:00:00"/>
    <x v="15"/>
    <x v="2"/>
    <n v="11"/>
    <n v="3"/>
    <m/>
    <m/>
    <n v="329"/>
    <n v="232"/>
    <n v="22"/>
    <n v="950"/>
    <m/>
    <n v="13"/>
    <m/>
    <m/>
  </r>
  <r>
    <d v="1988-10-04T00:00:00"/>
    <x v="16"/>
    <x v="2"/>
    <n v="170"/>
    <n v="11"/>
    <m/>
    <m/>
    <n v="1371"/>
    <n v="334"/>
    <n v="22"/>
    <n v="640"/>
    <m/>
    <n v="45"/>
    <m/>
    <m/>
  </r>
  <r>
    <d v="1988-10-05T00:00:00"/>
    <x v="17"/>
    <x v="2"/>
    <n v="482"/>
    <n v="11"/>
    <m/>
    <m/>
    <n v="1863"/>
    <n v="273"/>
    <n v="67"/>
    <n v="882"/>
    <m/>
    <n v="33"/>
    <m/>
    <m/>
  </r>
  <r>
    <d v="1988-10-06T00:00:00"/>
    <x v="18"/>
    <x v="2"/>
    <n v="132"/>
    <n v="14"/>
    <m/>
    <m/>
    <n v="1487"/>
    <n v="94"/>
    <n v="45"/>
    <n v="465"/>
    <m/>
    <n v="25"/>
    <m/>
    <m/>
  </r>
  <r>
    <d v="1988-10-07T00:00:00"/>
    <x v="19"/>
    <x v="2"/>
    <n v="269"/>
    <n v="7"/>
    <m/>
    <m/>
    <n v="1721"/>
    <n v="215"/>
    <n v="109"/>
    <n v="517"/>
    <m/>
    <n v="35"/>
    <m/>
    <m/>
  </r>
  <r>
    <d v="1988-10-08T00:00:00"/>
    <x v="20"/>
    <x v="2"/>
    <n v="192"/>
    <n v="42"/>
    <m/>
    <m/>
    <n v="2070"/>
    <n v="153"/>
    <n v="103"/>
    <n v="108"/>
    <m/>
    <n v="23"/>
    <m/>
    <m/>
  </r>
  <r>
    <d v="1988-10-09T00:00:00"/>
    <x v="21"/>
    <x v="2"/>
    <n v="144"/>
    <n v="56"/>
    <m/>
    <m/>
    <n v="1277"/>
    <n v="178"/>
    <n v="68"/>
    <n v="90"/>
    <m/>
    <n v="43"/>
    <m/>
    <m/>
  </r>
  <r>
    <d v="1988-10-10T00:00:00"/>
    <x v="22"/>
    <x v="2"/>
    <n v="61"/>
    <n v="37"/>
    <m/>
    <m/>
    <n v="1044"/>
    <n v="127"/>
    <n v="34"/>
    <n v="64"/>
    <m/>
    <n v="37"/>
    <m/>
    <m/>
  </r>
  <r>
    <d v="1988-10-11T00:00:00"/>
    <x v="23"/>
    <x v="2"/>
    <n v="27"/>
    <n v="35"/>
    <m/>
    <m/>
    <n v="1513"/>
    <n v="73"/>
    <n v="49"/>
    <n v="63"/>
    <m/>
    <n v="40"/>
    <m/>
    <m/>
  </r>
  <r>
    <d v="1988-10-12T00:00:00"/>
    <x v="24"/>
    <x v="2"/>
    <n v="38"/>
    <n v="17"/>
    <m/>
    <m/>
    <n v="1001"/>
    <n v="45"/>
    <n v="47"/>
    <n v="64"/>
    <m/>
    <n v="55"/>
    <m/>
    <m/>
  </r>
  <r>
    <d v="1988-10-13T00:00:00"/>
    <x v="25"/>
    <x v="2"/>
    <n v="115"/>
    <n v="39"/>
    <m/>
    <m/>
    <n v="1225"/>
    <n v="26"/>
    <n v="3"/>
    <n v="97"/>
    <m/>
    <n v="57"/>
    <m/>
    <m/>
  </r>
  <r>
    <d v="1988-10-14T00:00:00"/>
    <x v="26"/>
    <x v="2"/>
    <n v="279"/>
    <n v="35"/>
    <m/>
    <m/>
    <n v="2206"/>
    <n v="39"/>
    <n v="3"/>
    <n v="56"/>
    <m/>
    <n v="39"/>
    <m/>
    <m/>
  </r>
  <r>
    <d v="1988-10-15T00:00:00"/>
    <x v="27"/>
    <x v="2"/>
    <n v="214"/>
    <n v="46"/>
    <m/>
    <m/>
    <n v="2284"/>
    <n v="111"/>
    <n v="5"/>
    <n v="68"/>
    <m/>
    <n v="29"/>
    <m/>
    <m/>
  </r>
  <r>
    <d v="1988-10-16T00:00:00"/>
    <x v="28"/>
    <x v="2"/>
    <n v="186"/>
    <n v="79"/>
    <m/>
    <m/>
    <n v="2321"/>
    <n v="101"/>
    <n v="5"/>
    <n v="172"/>
    <m/>
    <n v="30"/>
    <m/>
    <m/>
  </r>
  <r>
    <d v="1988-10-17T00:00:00"/>
    <x v="29"/>
    <x v="2"/>
    <n v="171"/>
    <n v="36"/>
    <m/>
    <m/>
    <n v="2362"/>
    <n v="104"/>
    <n v="5"/>
    <n v="51"/>
    <m/>
    <n v="15"/>
    <m/>
    <m/>
  </r>
  <r>
    <d v="1988-10-18T00:00:00"/>
    <x v="30"/>
    <x v="2"/>
    <n v="47"/>
    <n v="10"/>
    <m/>
    <m/>
    <n v="1352"/>
    <n v="45"/>
    <n v="5"/>
    <n v="64"/>
    <m/>
    <n v="8"/>
    <m/>
    <m/>
  </r>
  <r>
    <d v="1988-10-19T00:00:00"/>
    <x v="31"/>
    <x v="2"/>
    <n v="162"/>
    <n v="34"/>
    <m/>
    <m/>
    <n v="1690"/>
    <n v="91"/>
    <n v="8"/>
    <n v="181"/>
    <m/>
    <n v="12"/>
    <m/>
    <m/>
  </r>
  <r>
    <d v="1988-10-20T00:00:00"/>
    <x v="32"/>
    <x v="2"/>
    <n v="118"/>
    <n v="20"/>
    <m/>
    <m/>
    <n v="1776"/>
    <n v="137"/>
    <n v="10"/>
    <n v="186"/>
    <m/>
    <n v="9"/>
    <m/>
    <m/>
  </r>
  <r>
    <d v="1988-10-21T00:00:00"/>
    <x v="33"/>
    <x v="2"/>
    <n v="214"/>
    <n v="70"/>
    <m/>
    <m/>
    <n v="1979"/>
    <n v="271"/>
    <n v="9"/>
    <n v="219"/>
    <m/>
    <n v="8"/>
    <m/>
    <m/>
  </r>
  <r>
    <d v="1988-10-22T00:00:00"/>
    <x v="34"/>
    <x v="2"/>
    <n v="159"/>
    <n v="55"/>
    <m/>
    <m/>
    <n v="2029"/>
    <n v="129"/>
    <n v="4"/>
    <n v="20"/>
    <m/>
    <n v="15"/>
    <m/>
    <m/>
  </r>
  <r>
    <d v="1988-10-23T00:00:00"/>
    <x v="35"/>
    <x v="2"/>
    <n v="123"/>
    <n v="17"/>
    <m/>
    <m/>
    <n v="1583"/>
    <n v="111"/>
    <n v="4"/>
    <n v="57"/>
    <m/>
    <n v="14"/>
    <m/>
    <m/>
  </r>
  <r>
    <d v="1988-10-24T00:00:00"/>
    <x v="36"/>
    <x v="2"/>
    <n v="92"/>
    <n v="32"/>
    <m/>
    <m/>
    <n v="1226"/>
    <n v="77"/>
    <n v="3"/>
    <n v="58"/>
    <m/>
    <n v="5"/>
    <m/>
    <m/>
  </r>
  <r>
    <d v="1988-10-25T00:00:00"/>
    <x v="37"/>
    <x v="2"/>
    <n v="70"/>
    <n v="20"/>
    <m/>
    <m/>
    <n v="1167"/>
    <n v="56"/>
    <n v="3"/>
    <n v="38"/>
    <m/>
    <n v="6"/>
    <m/>
    <m/>
  </r>
  <r>
    <d v="1988-10-26T00:00:00"/>
    <x v="38"/>
    <x v="2"/>
    <n v="54"/>
    <n v="17"/>
    <m/>
    <m/>
    <n v="1224"/>
    <n v="53"/>
    <n v="2"/>
    <n v="29"/>
    <m/>
    <n v="4"/>
    <m/>
    <m/>
  </r>
  <r>
    <d v="1988-10-27T00:00:00"/>
    <x v="39"/>
    <x v="2"/>
    <n v="29"/>
    <n v="15"/>
    <m/>
    <m/>
    <n v="682"/>
    <n v="27"/>
    <n v="0"/>
    <n v="8"/>
    <m/>
    <n v="1"/>
    <m/>
    <m/>
  </r>
  <r>
    <d v="1988-10-28T00:00:00"/>
    <x v="40"/>
    <x v="2"/>
    <n v="27"/>
    <n v="10"/>
    <m/>
    <m/>
    <n v="666"/>
    <n v="54"/>
    <n v="1"/>
    <n v="10"/>
    <m/>
    <n v="1"/>
    <m/>
    <m/>
  </r>
  <r>
    <d v="1988-10-29T00:00:00"/>
    <x v="41"/>
    <x v="2"/>
    <n v="42"/>
    <n v="20"/>
    <m/>
    <m/>
    <n v="605"/>
    <n v="35"/>
    <n v="0"/>
    <n v="11"/>
    <m/>
    <n v="4"/>
    <m/>
    <m/>
  </r>
  <r>
    <d v="1988-10-30T00:00:00"/>
    <x v="42"/>
    <x v="2"/>
    <n v="34"/>
    <n v="25"/>
    <m/>
    <m/>
    <n v="553"/>
    <n v="41"/>
    <n v="2"/>
    <n v="62"/>
    <m/>
    <n v="18"/>
    <m/>
    <m/>
  </r>
  <r>
    <d v="1988-10-31T00:00:00"/>
    <x v="43"/>
    <x v="2"/>
    <n v="58"/>
    <n v="9"/>
    <m/>
    <m/>
    <n v="315"/>
    <n v="27"/>
    <n v="1"/>
    <n v="268"/>
    <m/>
    <n v="4"/>
    <m/>
    <m/>
  </r>
  <r>
    <d v="1988-11-01T00:00:00"/>
    <x v="44"/>
    <x v="2"/>
    <n v="1"/>
    <n v="0"/>
    <m/>
    <m/>
    <n v="41"/>
    <n v="6"/>
    <n v="0"/>
    <n v="6"/>
    <m/>
    <n v="8"/>
    <m/>
    <m/>
  </r>
  <r>
    <d v="1988-11-02T00:00:00"/>
    <x v="45"/>
    <x v="2"/>
    <n v="55"/>
    <n v="4"/>
    <m/>
    <m/>
    <n v="126"/>
    <n v="35"/>
    <n v="3"/>
    <n v="54"/>
    <m/>
    <n v="10"/>
    <s v="HIGH WATER"/>
    <m/>
  </r>
  <r>
    <d v="1988-11-03T00:00:00"/>
    <x v="46"/>
    <x v="2"/>
    <n v="8"/>
    <n v="1"/>
    <m/>
    <m/>
    <n v="97"/>
    <n v="13"/>
    <n v="1"/>
    <n v="11"/>
    <m/>
    <n v="9"/>
    <s v="HIGH WATER"/>
    <m/>
  </r>
  <r>
    <d v="1988-11-04T00:00:00"/>
    <x v="47"/>
    <x v="2"/>
    <n v="0"/>
    <n v="0"/>
    <m/>
    <m/>
    <n v="7"/>
    <n v="4"/>
    <n v="0"/>
    <n v="3"/>
    <m/>
    <n v="4"/>
    <s v="HIGH WATER"/>
    <m/>
  </r>
  <r>
    <d v="1988-11-05T00:00:00"/>
    <x v="48"/>
    <x v="2"/>
    <n v="0"/>
    <n v="0"/>
    <m/>
    <m/>
    <n v="0"/>
    <n v="0"/>
    <n v="0"/>
    <n v="0"/>
    <m/>
    <n v="0"/>
    <s v="FISHWAY FLOODED"/>
    <m/>
  </r>
  <r>
    <d v="1988-11-06T00:00:00"/>
    <x v="49"/>
    <x v="2"/>
    <n v="0"/>
    <n v="0"/>
    <m/>
    <m/>
    <n v="0"/>
    <n v="0"/>
    <n v="0"/>
    <n v="0"/>
    <m/>
    <n v="0"/>
    <s v="FISHWAY FLOODED"/>
    <m/>
  </r>
  <r>
    <d v="1988-11-07T00:00:00"/>
    <x v="50"/>
    <x v="2"/>
    <n v="0"/>
    <n v="0"/>
    <m/>
    <m/>
    <n v="0"/>
    <n v="0"/>
    <n v="0"/>
    <n v="0"/>
    <m/>
    <n v="0"/>
    <s v="FISHWAY FLOODED"/>
    <m/>
  </r>
  <r>
    <d v="1988-11-08T00:00:00"/>
    <x v="51"/>
    <x v="2"/>
    <n v="0"/>
    <n v="0"/>
    <m/>
    <m/>
    <n v="0"/>
    <n v="0"/>
    <n v="0"/>
    <n v="0"/>
    <m/>
    <n v="0"/>
    <s v="FISHWAY FLOODED"/>
    <m/>
  </r>
  <r>
    <d v="1988-11-09T00:00:00"/>
    <x v="52"/>
    <x v="2"/>
    <n v="0"/>
    <n v="0"/>
    <m/>
    <m/>
    <n v="0"/>
    <n v="0"/>
    <n v="0"/>
    <n v="0"/>
    <m/>
    <n v="0"/>
    <s v="FISHWAY FLOODED- 2 PG. 55."/>
    <m/>
  </r>
  <r>
    <d v="1988-11-10T00:00:00"/>
    <x v="53"/>
    <x v="2"/>
    <n v="45"/>
    <n v="0"/>
    <m/>
    <m/>
    <n v="15"/>
    <n v="5"/>
    <n v="8"/>
    <n v="3"/>
    <m/>
    <n v="5"/>
    <m/>
    <m/>
  </r>
  <r>
    <d v="1988-11-11T00:00:00"/>
    <x v="54"/>
    <x v="2"/>
    <n v="21"/>
    <n v="0"/>
    <m/>
    <m/>
    <n v="17"/>
    <n v="6"/>
    <n v="3"/>
    <n v="3"/>
    <m/>
    <n v="1"/>
    <m/>
    <m/>
  </r>
  <r>
    <d v="1988-11-12T00:00:00"/>
    <x v="55"/>
    <x v="2"/>
    <n v="19"/>
    <n v="0"/>
    <m/>
    <m/>
    <n v="19"/>
    <n v="2"/>
    <n v="2"/>
    <n v="2"/>
    <m/>
    <n v="1"/>
    <m/>
    <m/>
  </r>
  <r>
    <d v="1988-11-13T00:00:00"/>
    <x v="56"/>
    <x v="2"/>
    <n v="21"/>
    <n v="1"/>
    <m/>
    <m/>
    <n v="11"/>
    <n v="2"/>
    <n v="2"/>
    <n v="1"/>
    <m/>
    <n v="0"/>
    <m/>
    <m/>
  </r>
  <r>
    <d v="1988-11-14T00:00:00"/>
    <x v="57"/>
    <x v="2"/>
    <n v="10"/>
    <n v="1"/>
    <m/>
    <m/>
    <n v="12"/>
    <n v="12"/>
    <n v="30"/>
    <n v="9"/>
    <m/>
    <n v="0"/>
    <m/>
    <m/>
  </r>
  <r>
    <d v="1988-11-15T00:00:00"/>
    <x v="58"/>
    <x v="2"/>
    <n v="16"/>
    <n v="0"/>
    <m/>
    <m/>
    <n v="12"/>
    <n v="4"/>
    <n v="23"/>
    <n v="11"/>
    <m/>
    <n v="0"/>
    <m/>
    <m/>
  </r>
  <r>
    <d v="1988-11-16T00:00:00"/>
    <x v="59"/>
    <x v="2"/>
    <n v="5"/>
    <n v="0"/>
    <m/>
    <m/>
    <n v="10"/>
    <n v="3"/>
    <n v="34"/>
    <n v="24"/>
    <m/>
    <n v="0"/>
    <m/>
    <m/>
  </r>
  <r>
    <d v="1988-11-17T00:00:00"/>
    <x v="60"/>
    <x v="2"/>
    <n v="5"/>
    <n v="0"/>
    <m/>
    <m/>
    <n v="7"/>
    <n v="1"/>
    <n v="17"/>
    <n v="18"/>
    <m/>
    <n v="0"/>
    <m/>
    <m/>
  </r>
  <r>
    <d v="1988-11-18T00:00:00"/>
    <x v="61"/>
    <x v="2"/>
    <n v="7"/>
    <n v="0"/>
    <m/>
    <m/>
    <n v="6"/>
    <n v="1"/>
    <n v="18"/>
    <n v="16"/>
    <m/>
    <n v="0"/>
    <m/>
    <m/>
  </r>
  <r>
    <d v="1988-11-19T00:00:00"/>
    <x v="62"/>
    <x v="2"/>
    <n v="0"/>
    <n v="0"/>
    <m/>
    <m/>
    <n v="0"/>
    <n v="0"/>
    <n v="0"/>
    <n v="2"/>
    <m/>
    <n v="0"/>
    <m/>
    <m/>
  </r>
  <r>
    <d v="1988-11-20T00:00:00"/>
    <x v="66"/>
    <x v="2"/>
    <n v="5"/>
    <n v="0"/>
    <m/>
    <m/>
    <n v="3"/>
    <n v="2"/>
    <n v="6"/>
    <n v="15"/>
    <m/>
    <n v="0"/>
    <m/>
    <m/>
  </r>
  <r>
    <d v="1989-09-14T00:00:00"/>
    <x v="67"/>
    <x v="3"/>
    <n v="1"/>
    <n v="8"/>
    <m/>
    <m/>
    <n v="85"/>
    <n v="10"/>
    <n v="0"/>
    <n v="119"/>
    <m/>
    <n v="11"/>
    <s v="FIRST DAY OF OPERATION"/>
    <m/>
  </r>
  <r>
    <d v="1989-09-15T00:00:00"/>
    <x v="63"/>
    <x v="3"/>
    <n v="10"/>
    <n v="7"/>
    <m/>
    <m/>
    <n v="969"/>
    <n v="40"/>
    <n v="0"/>
    <n v="569"/>
    <m/>
    <n v="33"/>
    <m/>
    <m/>
  </r>
  <r>
    <d v="1989-09-16T00:00:00"/>
    <x v="64"/>
    <x v="3"/>
    <n v="162"/>
    <n v="47"/>
    <m/>
    <m/>
    <n v="1433"/>
    <n v="121"/>
    <n v="1"/>
    <n v="1234"/>
    <m/>
    <n v="40"/>
    <m/>
    <m/>
  </r>
  <r>
    <d v="1989-09-17T00:00:00"/>
    <x v="65"/>
    <x v="3"/>
    <n v="533"/>
    <n v="85"/>
    <m/>
    <m/>
    <n v="2143"/>
    <n v="265"/>
    <n v="2"/>
    <n v="999"/>
    <m/>
    <n v="89"/>
    <m/>
    <m/>
  </r>
  <r>
    <d v="1989-09-18T00:00:00"/>
    <x v="0"/>
    <x v="3"/>
    <n v="755"/>
    <n v="95"/>
    <m/>
    <m/>
    <n v="1344"/>
    <n v="255"/>
    <n v="3"/>
    <n v="1540"/>
    <m/>
    <n v="6"/>
    <m/>
    <m/>
  </r>
  <r>
    <d v="1989-09-19T00:00:00"/>
    <x v="1"/>
    <x v="3"/>
    <n v="895"/>
    <n v="155"/>
    <m/>
    <m/>
    <n v="1260"/>
    <n v="431"/>
    <n v="10"/>
    <n v="2687"/>
    <m/>
    <n v="1"/>
    <m/>
    <m/>
  </r>
  <r>
    <d v="1989-09-20T00:00:00"/>
    <x v="2"/>
    <x v="3"/>
    <n v="1383"/>
    <n v="213"/>
    <m/>
    <m/>
    <n v="875"/>
    <n v="535"/>
    <n v="5"/>
    <n v="2320"/>
    <m/>
    <n v="0"/>
    <m/>
    <m/>
  </r>
  <r>
    <d v="1989-09-21T00:00:00"/>
    <x v="3"/>
    <x v="3"/>
    <n v="1257"/>
    <n v="253"/>
    <m/>
    <m/>
    <n v="549"/>
    <n v="543"/>
    <n v="6"/>
    <n v="1912"/>
    <m/>
    <n v="1"/>
    <m/>
    <m/>
  </r>
  <r>
    <d v="1989-09-22T00:00:00"/>
    <x v="4"/>
    <x v="3"/>
    <n v="729"/>
    <n v="128"/>
    <m/>
    <m/>
    <n v="884"/>
    <n v="225"/>
    <n v="3"/>
    <n v="1656"/>
    <m/>
    <n v="13"/>
    <m/>
    <m/>
  </r>
  <r>
    <d v="1989-09-23T00:00:00"/>
    <x v="5"/>
    <x v="3"/>
    <n v="573"/>
    <n v="88"/>
    <m/>
    <m/>
    <n v="525"/>
    <n v="151"/>
    <n v="1"/>
    <n v="948"/>
    <m/>
    <n v="19"/>
    <m/>
    <m/>
  </r>
  <r>
    <d v="1989-09-24T00:00:00"/>
    <x v="6"/>
    <x v="3"/>
    <n v="454"/>
    <n v="87"/>
    <m/>
    <m/>
    <n v="450"/>
    <n v="184"/>
    <n v="5"/>
    <n v="501"/>
    <m/>
    <n v="0"/>
    <m/>
    <m/>
  </r>
  <r>
    <d v="1989-09-25T00:00:00"/>
    <x v="7"/>
    <x v="3"/>
    <n v="606"/>
    <n v="317"/>
    <m/>
    <m/>
    <n v="771"/>
    <n v="657"/>
    <n v="4"/>
    <n v="428"/>
    <m/>
    <n v="1"/>
    <m/>
    <m/>
  </r>
  <r>
    <d v="1989-09-26T00:00:00"/>
    <x v="8"/>
    <x v="3"/>
    <n v="717"/>
    <n v="356"/>
    <m/>
    <m/>
    <n v="770"/>
    <n v="666"/>
    <n v="6"/>
    <n v="352"/>
    <m/>
    <n v="1"/>
    <m/>
    <m/>
  </r>
  <r>
    <d v="1989-09-27T00:00:00"/>
    <x v="9"/>
    <x v="3"/>
    <n v="1098"/>
    <n v="374"/>
    <m/>
    <m/>
    <n v="811"/>
    <n v="628"/>
    <n v="4"/>
    <n v="397"/>
    <m/>
    <n v="0"/>
    <m/>
    <m/>
  </r>
  <r>
    <d v="1989-09-28T00:00:00"/>
    <x v="10"/>
    <x v="3"/>
    <n v="1361"/>
    <n v="273"/>
    <m/>
    <m/>
    <n v="823"/>
    <n v="692"/>
    <n v="12"/>
    <n v="545"/>
    <m/>
    <n v="0"/>
    <m/>
    <m/>
  </r>
  <r>
    <d v="1989-09-29T00:00:00"/>
    <x v="11"/>
    <x v="3"/>
    <n v="1222"/>
    <n v="209"/>
    <m/>
    <m/>
    <n v="771"/>
    <n v="549"/>
    <n v="3"/>
    <n v="339"/>
    <m/>
    <n v="18"/>
    <m/>
    <m/>
  </r>
  <r>
    <d v="1989-09-30T00:00:00"/>
    <x v="12"/>
    <x v="3"/>
    <n v="1242"/>
    <n v="266"/>
    <m/>
    <m/>
    <n v="676"/>
    <n v="562"/>
    <n v="3"/>
    <n v="302"/>
    <m/>
    <n v="25"/>
    <m/>
    <m/>
  </r>
  <r>
    <d v="1989-10-01T00:00:00"/>
    <x v="13"/>
    <x v="3"/>
    <n v="1039"/>
    <n v="175"/>
    <m/>
    <m/>
    <n v="603"/>
    <n v="477"/>
    <n v="8"/>
    <n v="288"/>
    <m/>
    <n v="10"/>
    <m/>
    <m/>
  </r>
  <r>
    <d v="1989-10-02T00:00:00"/>
    <x v="14"/>
    <x v="3"/>
    <n v="1122"/>
    <n v="155"/>
    <m/>
    <m/>
    <n v="802"/>
    <n v="477"/>
    <n v="16"/>
    <n v="565"/>
    <m/>
    <n v="0"/>
    <m/>
    <m/>
  </r>
  <r>
    <d v="1989-10-03T00:00:00"/>
    <x v="15"/>
    <x v="3"/>
    <n v="1445"/>
    <n v="183"/>
    <m/>
    <m/>
    <n v="1362"/>
    <n v="627"/>
    <n v="32"/>
    <n v="855"/>
    <m/>
    <n v="0"/>
    <m/>
    <m/>
  </r>
  <r>
    <d v="1989-10-04T00:00:00"/>
    <x v="16"/>
    <x v="3"/>
    <n v="950"/>
    <n v="105"/>
    <m/>
    <m/>
    <n v="2197"/>
    <n v="386"/>
    <n v="38"/>
    <n v="919"/>
    <m/>
    <n v="1"/>
    <m/>
    <m/>
  </r>
  <r>
    <d v="1989-10-05T00:00:00"/>
    <x v="17"/>
    <x v="3"/>
    <n v="1249"/>
    <n v="127"/>
    <m/>
    <m/>
    <n v="2161"/>
    <n v="544"/>
    <n v="22"/>
    <n v="968"/>
    <m/>
    <n v="0"/>
    <m/>
    <m/>
  </r>
  <r>
    <d v="1989-10-06T00:00:00"/>
    <x v="18"/>
    <x v="3"/>
    <n v="1465"/>
    <n v="104"/>
    <m/>
    <m/>
    <n v="2178"/>
    <n v="577"/>
    <n v="10"/>
    <n v="1155"/>
    <m/>
    <n v="2"/>
    <m/>
    <m/>
  </r>
  <r>
    <d v="1989-10-07T00:00:00"/>
    <x v="19"/>
    <x v="3"/>
    <n v="475"/>
    <n v="116"/>
    <m/>
    <m/>
    <n v="2044"/>
    <n v="615"/>
    <n v="8"/>
    <n v="869"/>
    <m/>
    <n v="0"/>
    <m/>
    <m/>
  </r>
  <r>
    <d v="1989-10-08T00:00:00"/>
    <x v="20"/>
    <x v="3"/>
    <n v="1343"/>
    <n v="101"/>
    <m/>
    <m/>
    <n v="2044"/>
    <n v="484"/>
    <n v="6"/>
    <n v="776"/>
    <m/>
    <n v="1"/>
    <m/>
    <m/>
  </r>
  <r>
    <d v="1989-10-09T00:00:00"/>
    <x v="21"/>
    <x v="3"/>
    <n v="1067"/>
    <n v="106"/>
    <m/>
    <m/>
    <n v="2198"/>
    <n v="519"/>
    <n v="17"/>
    <n v="507"/>
    <m/>
    <n v="2"/>
    <m/>
    <m/>
  </r>
  <r>
    <d v="1989-10-10T00:00:00"/>
    <x v="22"/>
    <x v="3"/>
    <n v="845"/>
    <n v="91"/>
    <m/>
    <m/>
    <n v="1948"/>
    <n v="543"/>
    <n v="18"/>
    <n v="356"/>
    <m/>
    <n v="1"/>
    <m/>
    <m/>
  </r>
  <r>
    <d v="1989-10-11T00:00:00"/>
    <x v="23"/>
    <x v="3"/>
    <n v="254"/>
    <n v="24"/>
    <m/>
    <m/>
    <n v="1002"/>
    <n v="96"/>
    <n v="4"/>
    <n v="211"/>
    <m/>
    <n v="0"/>
    <m/>
    <m/>
  </r>
  <r>
    <d v="1989-10-12T00:00:00"/>
    <x v="24"/>
    <x v="3"/>
    <n v="749"/>
    <n v="45"/>
    <m/>
    <m/>
    <n v="2533"/>
    <n v="249"/>
    <n v="3"/>
    <n v="499"/>
    <m/>
    <n v="0"/>
    <m/>
    <m/>
  </r>
  <r>
    <d v="1989-10-13T00:00:00"/>
    <x v="25"/>
    <x v="3"/>
    <n v="1095"/>
    <n v="56"/>
    <m/>
    <m/>
    <n v="2424"/>
    <n v="434"/>
    <n v="3"/>
    <n v="1169"/>
    <m/>
    <n v="3"/>
    <m/>
    <m/>
  </r>
  <r>
    <d v="1989-10-14T00:00:00"/>
    <x v="26"/>
    <x v="3"/>
    <n v="1063"/>
    <n v="52"/>
    <m/>
    <m/>
    <n v="2003"/>
    <n v="404"/>
    <n v="4"/>
    <n v="2159"/>
    <m/>
    <n v="2"/>
    <m/>
    <m/>
  </r>
  <r>
    <d v="1989-10-15T00:00:00"/>
    <x v="27"/>
    <x v="3"/>
    <n v="739"/>
    <n v="31"/>
    <m/>
    <m/>
    <n v="1560"/>
    <n v="268"/>
    <n v="7"/>
    <n v="1837"/>
    <m/>
    <n v="2"/>
    <m/>
    <m/>
  </r>
  <r>
    <d v="1989-10-16T00:00:00"/>
    <x v="28"/>
    <x v="3"/>
    <n v="643"/>
    <n v="31"/>
    <m/>
    <m/>
    <n v="1625"/>
    <n v="202"/>
    <n v="12"/>
    <n v="1556"/>
    <m/>
    <n v="0"/>
    <m/>
    <m/>
  </r>
  <r>
    <d v="1989-10-17T00:00:00"/>
    <x v="29"/>
    <x v="3"/>
    <n v="468"/>
    <n v="28"/>
    <m/>
    <m/>
    <n v="1908"/>
    <n v="158"/>
    <n v="2"/>
    <n v="1247"/>
    <m/>
    <n v="0"/>
    <m/>
    <m/>
  </r>
  <r>
    <d v="1989-10-18T00:00:00"/>
    <x v="30"/>
    <x v="3"/>
    <n v="784"/>
    <n v="29"/>
    <m/>
    <m/>
    <n v="4677"/>
    <n v="412"/>
    <n v="9"/>
    <n v="1758"/>
    <m/>
    <n v="0"/>
    <s v="Chute removed."/>
    <m/>
  </r>
  <r>
    <d v="1989-10-19T00:00:00"/>
    <x v="31"/>
    <x v="3"/>
    <n v="364"/>
    <n v="4"/>
    <m/>
    <m/>
    <n v="2650"/>
    <n v="123"/>
    <n v="8"/>
    <n v="488"/>
    <m/>
    <n v="144"/>
    <s v="Counted with chute removed."/>
    <m/>
  </r>
  <r>
    <d v="1989-10-20T00:00:00"/>
    <x v="32"/>
    <x v="3"/>
    <n v="218"/>
    <n v="3"/>
    <m/>
    <m/>
    <n v="1831"/>
    <n v="200"/>
    <n v="4"/>
    <n v="826"/>
    <m/>
    <n v="439"/>
    <m/>
    <m/>
  </r>
  <r>
    <d v="1989-10-21T00:00:00"/>
    <x v="33"/>
    <x v="3"/>
    <n v="710"/>
    <n v="39"/>
    <m/>
    <m/>
    <n v="480"/>
    <n v="302"/>
    <n v="9"/>
    <n v="635"/>
    <m/>
    <n v="15"/>
    <m/>
    <m/>
  </r>
  <r>
    <d v="1989-10-22T00:00:00"/>
    <x v="34"/>
    <x v="3"/>
    <n v="374"/>
    <n v="8"/>
    <m/>
    <m/>
    <n v="559"/>
    <n v="120"/>
    <n v="7"/>
    <n v="239"/>
    <m/>
    <n v="201"/>
    <m/>
    <m/>
  </r>
  <r>
    <d v="1989-10-23T00:00:00"/>
    <x v="35"/>
    <x v="3"/>
    <n v="208"/>
    <n v="9"/>
    <m/>
    <m/>
    <n v="640"/>
    <n v="62"/>
    <n v="1"/>
    <n v="226"/>
    <m/>
    <n v="210"/>
    <m/>
    <m/>
  </r>
  <r>
    <d v="1989-10-24T00:00:00"/>
    <x v="36"/>
    <x v="3"/>
    <n v="0"/>
    <n v="0"/>
    <m/>
    <m/>
    <n v="0"/>
    <n v="0"/>
    <n v="0"/>
    <n v="0"/>
    <m/>
    <n v="0"/>
    <s v="Flood - no counts."/>
    <m/>
  </r>
  <r>
    <d v="1989-10-25T00:00:00"/>
    <x v="37"/>
    <x v="3"/>
    <n v="0"/>
    <n v="0"/>
    <m/>
    <m/>
    <n v="0"/>
    <n v="0"/>
    <n v="0"/>
    <n v="0"/>
    <m/>
    <n v="0"/>
    <m/>
    <m/>
  </r>
  <r>
    <d v="1989-10-26T00:00:00"/>
    <x v="38"/>
    <x v="3"/>
    <n v="0"/>
    <n v="0"/>
    <m/>
    <m/>
    <n v="0"/>
    <n v="0"/>
    <n v="0"/>
    <n v="0"/>
    <m/>
    <n v="0"/>
    <m/>
    <m/>
  </r>
  <r>
    <d v="1989-10-27T00:00:00"/>
    <x v="39"/>
    <x v="3"/>
    <n v="0"/>
    <n v="0"/>
    <m/>
    <m/>
    <n v="0"/>
    <n v="0"/>
    <n v="0"/>
    <n v="0"/>
    <m/>
    <n v="0"/>
    <m/>
    <m/>
  </r>
  <r>
    <d v="1989-10-28T00:00:00"/>
    <x v="40"/>
    <x v="3"/>
    <n v="300"/>
    <n v="3"/>
    <m/>
    <m/>
    <n v="468"/>
    <n v="160"/>
    <n v="8"/>
    <n v="38"/>
    <m/>
    <n v="0"/>
    <m/>
    <m/>
  </r>
  <r>
    <d v="1989-10-29T00:00:00"/>
    <x v="41"/>
    <x v="3"/>
    <n v="453"/>
    <n v="4"/>
    <m/>
    <m/>
    <n v="707"/>
    <n v="232"/>
    <n v="14"/>
    <n v="121"/>
    <m/>
    <n v="0"/>
    <m/>
    <m/>
  </r>
  <r>
    <d v="1989-10-30T00:00:00"/>
    <x v="42"/>
    <x v="3"/>
    <n v="312"/>
    <n v="8"/>
    <m/>
    <m/>
    <n v="472"/>
    <n v="130"/>
    <n v="11"/>
    <n v="173"/>
    <m/>
    <n v="0"/>
    <m/>
    <m/>
  </r>
  <r>
    <d v="1989-10-31T00:00:00"/>
    <x v="43"/>
    <x v="3"/>
    <n v="203"/>
    <n v="4"/>
    <m/>
    <m/>
    <n v="553"/>
    <n v="105"/>
    <n v="3"/>
    <n v="155"/>
    <m/>
    <n v="0"/>
    <m/>
    <m/>
  </r>
  <r>
    <d v="1989-11-01T00:00:00"/>
    <x v="44"/>
    <x v="3"/>
    <n v="45"/>
    <n v="6"/>
    <m/>
    <m/>
    <n v="214"/>
    <n v="56"/>
    <n v="12"/>
    <n v="94"/>
    <m/>
    <n v="0"/>
    <m/>
    <m/>
  </r>
  <r>
    <d v="1989-11-02T00:00:00"/>
    <x v="45"/>
    <x v="3"/>
    <n v="35"/>
    <n v="0"/>
    <m/>
    <m/>
    <n v="183"/>
    <n v="40"/>
    <n v="4"/>
    <n v="30"/>
    <m/>
    <n v="0"/>
    <m/>
    <m/>
  </r>
  <r>
    <d v="1989-11-03T00:00:00"/>
    <x v="46"/>
    <x v="3"/>
    <n v="45"/>
    <n v="0"/>
    <m/>
    <m/>
    <n v="228"/>
    <n v="39"/>
    <n v="11"/>
    <n v="51"/>
    <m/>
    <n v="0"/>
    <m/>
    <m/>
  </r>
  <r>
    <d v="1989-11-04T00:00:00"/>
    <x v="47"/>
    <x v="3"/>
    <n v="42"/>
    <n v="3"/>
    <m/>
    <m/>
    <n v="218"/>
    <n v="27"/>
    <n v="21"/>
    <n v="105"/>
    <m/>
    <n v="0"/>
    <m/>
    <m/>
  </r>
  <r>
    <d v="1989-11-05T00:00:00"/>
    <x v="48"/>
    <x v="3"/>
    <n v="72"/>
    <n v="1"/>
    <m/>
    <m/>
    <n v="172"/>
    <n v="26"/>
    <n v="7"/>
    <n v="99"/>
    <m/>
    <n v="0"/>
    <m/>
    <m/>
  </r>
  <r>
    <d v="1989-11-06T00:00:00"/>
    <x v="49"/>
    <x v="3"/>
    <n v="50"/>
    <n v="7"/>
    <m/>
    <m/>
    <n v="101"/>
    <n v="42"/>
    <n v="16"/>
    <n v="46"/>
    <m/>
    <n v="0"/>
    <m/>
    <m/>
  </r>
  <r>
    <d v="1989-11-07T00:00:00"/>
    <x v="50"/>
    <x v="3"/>
    <n v="21"/>
    <n v="1"/>
    <m/>
    <m/>
    <n v="45"/>
    <n v="27"/>
    <n v="12"/>
    <n v="22"/>
    <m/>
    <n v="0"/>
    <m/>
    <m/>
  </r>
  <r>
    <d v="1989-11-08T00:00:00"/>
    <x v="51"/>
    <x v="3"/>
    <n v="56"/>
    <n v="4"/>
    <m/>
    <m/>
    <n v="112"/>
    <n v="60"/>
    <n v="9"/>
    <n v="156"/>
    <m/>
    <n v="0"/>
    <m/>
    <m/>
  </r>
  <r>
    <d v="1989-11-09T00:00:00"/>
    <x v="52"/>
    <x v="3"/>
    <n v="72"/>
    <n v="0"/>
    <m/>
    <m/>
    <n v="99"/>
    <n v="88"/>
    <n v="13"/>
    <n v="106"/>
    <m/>
    <n v="33"/>
    <m/>
    <m/>
  </r>
  <r>
    <d v="1989-11-10T00:00:00"/>
    <x v="53"/>
    <x v="3"/>
    <n v="34"/>
    <n v="0"/>
    <m/>
    <m/>
    <n v="25"/>
    <n v="50"/>
    <n v="3"/>
    <n v="12"/>
    <m/>
    <n v="0"/>
    <m/>
    <m/>
  </r>
  <r>
    <d v="1989-11-11T00:00:00"/>
    <x v="54"/>
    <x v="3"/>
    <n v="182"/>
    <n v="1"/>
    <m/>
    <m/>
    <n v="32"/>
    <n v="30"/>
    <n v="6"/>
    <n v="18"/>
    <m/>
    <n v="0"/>
    <m/>
    <m/>
  </r>
  <r>
    <d v="1989-11-12T00:00:00"/>
    <x v="55"/>
    <x v="3"/>
    <n v="186"/>
    <n v="2"/>
    <m/>
    <m/>
    <n v="44"/>
    <n v="27"/>
    <n v="25"/>
    <n v="46"/>
    <m/>
    <n v="0"/>
    <m/>
    <m/>
  </r>
  <r>
    <d v="1989-11-13T00:00:00"/>
    <x v="56"/>
    <x v="3"/>
    <n v="25"/>
    <n v="3"/>
    <m/>
    <m/>
    <n v="15"/>
    <n v="31"/>
    <n v="16"/>
    <n v="18"/>
    <m/>
    <n v="0"/>
    <m/>
    <m/>
  </r>
  <r>
    <d v="1989-11-14T00:00:00"/>
    <x v="57"/>
    <x v="3"/>
    <n v="17"/>
    <n v="2"/>
    <m/>
    <m/>
    <n v="13"/>
    <n v="24"/>
    <n v="11"/>
    <n v="21"/>
    <m/>
    <n v="0"/>
    <m/>
    <m/>
  </r>
  <r>
    <d v="1989-11-15T00:00:00"/>
    <x v="58"/>
    <x v="3"/>
    <n v="8"/>
    <n v="1"/>
    <m/>
    <m/>
    <n v="12"/>
    <n v="18"/>
    <n v="5"/>
    <n v="23"/>
    <m/>
    <n v="40"/>
    <m/>
    <m/>
  </r>
  <r>
    <d v="1989-11-16T00:00:00"/>
    <x v="59"/>
    <x v="3"/>
    <n v="0"/>
    <n v="0"/>
    <m/>
    <m/>
    <n v="10"/>
    <n v="11"/>
    <n v="0"/>
    <n v="26"/>
    <m/>
    <m/>
    <m/>
    <m/>
  </r>
  <r>
    <d v="1989-11-17T00:00:00"/>
    <x v="60"/>
    <x v="3"/>
    <n v="11"/>
    <n v="0"/>
    <m/>
    <m/>
    <n v="11"/>
    <n v="1"/>
    <n v="5"/>
    <n v="8"/>
    <m/>
    <m/>
    <m/>
    <m/>
  </r>
  <r>
    <d v="1989-11-18T00:00:00"/>
    <x v="61"/>
    <x v="3"/>
    <n v="28"/>
    <n v="0"/>
    <m/>
    <m/>
    <n v="10"/>
    <n v="6"/>
    <n v="29"/>
    <n v="33"/>
    <m/>
    <m/>
    <m/>
    <m/>
  </r>
  <r>
    <d v="1989-11-19T00:00:00"/>
    <x v="62"/>
    <x v="3"/>
    <n v="22"/>
    <n v="0"/>
    <m/>
    <m/>
    <n v="4"/>
    <n v="0"/>
    <n v="41"/>
    <n v="37"/>
    <m/>
    <m/>
    <m/>
    <m/>
  </r>
  <r>
    <d v="1990-09-11T00:00:00"/>
    <x v="68"/>
    <x v="4"/>
    <n v="120"/>
    <n v="86"/>
    <m/>
    <n v="0"/>
    <n v="635"/>
    <n v="250"/>
    <n v="0"/>
    <n v="2448"/>
    <m/>
    <n v="2"/>
    <m/>
    <m/>
  </r>
  <r>
    <d v="1990-09-12T00:00:00"/>
    <x v="69"/>
    <x v="4"/>
    <n v="167"/>
    <n v="45"/>
    <m/>
    <n v="0"/>
    <n v="787"/>
    <n v="280"/>
    <n v="1"/>
    <n v="2669"/>
    <m/>
    <n v="10"/>
    <m/>
    <m/>
  </r>
  <r>
    <d v="1990-09-13T00:00:00"/>
    <x v="70"/>
    <x v="4"/>
    <n v="220"/>
    <n v="133"/>
    <m/>
    <n v="0"/>
    <n v="173"/>
    <n v="98"/>
    <n v="0"/>
    <n v="1460"/>
    <m/>
    <n v="3"/>
    <m/>
    <m/>
  </r>
  <r>
    <d v="1990-09-14T00:00:00"/>
    <x v="67"/>
    <x v="4"/>
    <n v="278"/>
    <n v="83"/>
    <m/>
    <n v="0"/>
    <n v="1018"/>
    <n v="374"/>
    <n v="1"/>
    <n v="1623"/>
    <m/>
    <n v="2"/>
    <m/>
    <m/>
  </r>
  <r>
    <d v="1990-09-15T00:00:00"/>
    <x v="63"/>
    <x v="4"/>
    <n v="455"/>
    <n v="259"/>
    <m/>
    <n v="0"/>
    <n v="1046"/>
    <n v="460"/>
    <n v="20"/>
    <n v="1527"/>
    <m/>
    <n v="0"/>
    <m/>
    <m/>
  </r>
  <r>
    <d v="1990-09-16T00:00:00"/>
    <x v="64"/>
    <x v="4"/>
    <n v="809"/>
    <n v="293"/>
    <m/>
    <n v="0"/>
    <n v="1574"/>
    <n v="561"/>
    <n v="6"/>
    <n v="1762"/>
    <m/>
    <n v="4"/>
    <m/>
    <m/>
  </r>
  <r>
    <d v="1990-09-17T00:00:00"/>
    <x v="65"/>
    <x v="4"/>
    <n v="691"/>
    <n v="256"/>
    <m/>
    <n v="0"/>
    <n v="1213"/>
    <n v="721"/>
    <n v="16"/>
    <n v="1759"/>
    <m/>
    <n v="5"/>
    <m/>
    <m/>
  </r>
  <r>
    <d v="1990-09-18T00:00:00"/>
    <x v="0"/>
    <x v="4"/>
    <n v="788"/>
    <n v="280"/>
    <m/>
    <n v="0"/>
    <n v="479"/>
    <n v="397"/>
    <n v="2"/>
    <n v="1512"/>
    <m/>
    <n v="1"/>
    <m/>
    <m/>
  </r>
  <r>
    <d v="1990-09-19T00:00:00"/>
    <x v="1"/>
    <x v="4"/>
    <n v="1297"/>
    <n v="276"/>
    <m/>
    <n v="0"/>
    <n v="548"/>
    <n v="416"/>
    <n v="8"/>
    <n v="1020"/>
    <m/>
    <n v="0"/>
    <m/>
    <m/>
  </r>
  <r>
    <d v="1990-09-20T00:00:00"/>
    <x v="2"/>
    <x v="4"/>
    <n v="809"/>
    <n v="195"/>
    <m/>
    <n v="0"/>
    <n v="501"/>
    <n v="453"/>
    <n v="7"/>
    <n v="1014"/>
    <m/>
    <n v="0"/>
    <m/>
    <m/>
  </r>
  <r>
    <d v="1990-09-21T00:00:00"/>
    <x v="3"/>
    <x v="4"/>
    <n v="802"/>
    <n v="204"/>
    <m/>
    <n v="0"/>
    <n v="704"/>
    <n v="471"/>
    <n v="11"/>
    <n v="876"/>
    <m/>
    <n v="0"/>
    <m/>
    <m/>
  </r>
  <r>
    <d v="1990-09-22T00:00:00"/>
    <x v="4"/>
    <x v="4"/>
    <n v="1082"/>
    <n v="216"/>
    <m/>
    <n v="0"/>
    <n v="585"/>
    <n v="322"/>
    <n v="19"/>
    <n v="651"/>
    <m/>
    <n v="0"/>
    <m/>
    <m/>
  </r>
  <r>
    <d v="1990-09-23T00:00:00"/>
    <x v="5"/>
    <x v="4"/>
    <n v="1165"/>
    <n v="280"/>
    <m/>
    <n v="0"/>
    <n v="1005"/>
    <n v="588"/>
    <n v="19"/>
    <n v="614"/>
    <m/>
    <n v="1"/>
    <m/>
    <m/>
  </r>
  <r>
    <d v="1990-09-24T00:00:00"/>
    <x v="6"/>
    <x v="4"/>
    <n v="883"/>
    <n v="160"/>
    <m/>
    <n v="0"/>
    <n v="3093"/>
    <n v="643"/>
    <n v="16"/>
    <n v="552"/>
    <m/>
    <n v="2"/>
    <m/>
    <m/>
  </r>
  <r>
    <d v="1990-09-25T00:00:00"/>
    <x v="7"/>
    <x v="4"/>
    <n v="1722"/>
    <n v="191"/>
    <m/>
    <n v="0"/>
    <n v="2410"/>
    <n v="593"/>
    <n v="15"/>
    <n v="1481"/>
    <m/>
    <n v="0"/>
    <m/>
    <m/>
  </r>
  <r>
    <d v="1990-09-26T00:00:00"/>
    <x v="8"/>
    <x v="4"/>
    <n v="1423"/>
    <n v="114"/>
    <m/>
    <n v="0"/>
    <n v="1899"/>
    <n v="555"/>
    <n v="3"/>
    <n v="1564"/>
    <m/>
    <n v="0"/>
    <m/>
    <m/>
  </r>
  <r>
    <d v="1990-09-27T00:00:00"/>
    <x v="9"/>
    <x v="4"/>
    <n v="1096"/>
    <n v="121"/>
    <m/>
    <n v="0"/>
    <n v="1806"/>
    <n v="598"/>
    <n v="2"/>
    <n v="1640"/>
    <m/>
    <n v="0"/>
    <m/>
    <m/>
  </r>
  <r>
    <d v="1990-09-28T00:00:00"/>
    <x v="10"/>
    <x v="4"/>
    <n v="944"/>
    <n v="125"/>
    <m/>
    <n v="0"/>
    <n v="2537"/>
    <n v="706"/>
    <n v="7"/>
    <n v="1308"/>
    <m/>
    <n v="0"/>
    <m/>
    <m/>
  </r>
  <r>
    <d v="1990-09-29T00:00:00"/>
    <x v="11"/>
    <x v="4"/>
    <n v="1024"/>
    <n v="171"/>
    <m/>
    <n v="0"/>
    <n v="2535"/>
    <n v="636"/>
    <n v="13"/>
    <n v="826"/>
    <m/>
    <n v="0"/>
    <m/>
    <m/>
  </r>
  <r>
    <d v="1990-09-30T00:00:00"/>
    <x v="12"/>
    <x v="4"/>
    <n v="1456"/>
    <n v="169"/>
    <m/>
    <n v="0"/>
    <n v="3871"/>
    <n v="536"/>
    <n v="9"/>
    <n v="720"/>
    <m/>
    <n v="0"/>
    <m/>
    <m/>
  </r>
  <r>
    <d v="1990-10-01T00:00:00"/>
    <x v="13"/>
    <x v="4"/>
    <n v="2015"/>
    <n v="216"/>
    <m/>
    <n v="0"/>
    <n v="2872"/>
    <n v="292"/>
    <n v="7"/>
    <n v="986"/>
    <m/>
    <n v="0"/>
    <m/>
    <m/>
  </r>
  <r>
    <d v="1990-10-02T00:00:00"/>
    <x v="14"/>
    <x v="4"/>
    <n v="1689"/>
    <n v="109"/>
    <m/>
    <n v="0"/>
    <n v="5382"/>
    <n v="171"/>
    <n v="9"/>
    <n v="548"/>
    <m/>
    <n v="0"/>
    <m/>
    <m/>
  </r>
  <r>
    <d v="1990-10-03T00:00:00"/>
    <x v="15"/>
    <x v="4"/>
    <n v="1353"/>
    <n v="44"/>
    <m/>
    <n v="0"/>
    <n v="4721"/>
    <n v="150"/>
    <n v="4"/>
    <n v="937"/>
    <m/>
    <n v="0"/>
    <m/>
    <m/>
  </r>
  <r>
    <d v="1990-10-04T00:00:00"/>
    <x v="16"/>
    <x v="4"/>
    <n v="1822"/>
    <n v="47"/>
    <m/>
    <n v="0"/>
    <n v="4996"/>
    <n v="202"/>
    <n v="3"/>
    <n v="2340"/>
    <m/>
    <n v="0"/>
    <m/>
    <m/>
  </r>
  <r>
    <d v="1990-10-05T00:00:00"/>
    <x v="17"/>
    <x v="4"/>
    <n v="1920"/>
    <n v="57"/>
    <m/>
    <n v="0"/>
    <n v="4025"/>
    <n v="159"/>
    <n v="3"/>
    <n v="2904"/>
    <m/>
    <n v="0"/>
    <m/>
    <m/>
  </r>
  <r>
    <d v="1990-10-06T00:00:00"/>
    <x v="18"/>
    <x v="4"/>
    <n v="1763"/>
    <n v="46"/>
    <m/>
    <n v="0"/>
    <n v="3768"/>
    <n v="166"/>
    <n v="0"/>
    <n v="5385"/>
    <m/>
    <n v="0"/>
    <m/>
    <m/>
  </r>
  <r>
    <d v="1990-10-07T00:00:00"/>
    <x v="19"/>
    <x v="4"/>
    <n v="2009"/>
    <n v="84"/>
    <m/>
    <n v="0"/>
    <n v="2809"/>
    <n v="159"/>
    <n v="3"/>
    <n v="6633"/>
    <m/>
    <n v="0"/>
    <m/>
    <m/>
  </r>
  <r>
    <d v="1990-10-08T00:00:00"/>
    <x v="20"/>
    <x v="4"/>
    <n v="1690"/>
    <n v="86"/>
    <m/>
    <n v="0"/>
    <n v="2639"/>
    <n v="228"/>
    <n v="4"/>
    <n v="5717"/>
    <m/>
    <n v="0"/>
    <m/>
    <m/>
  </r>
  <r>
    <d v="1990-10-09T00:00:00"/>
    <x v="21"/>
    <x v="4"/>
    <n v="845"/>
    <n v="68"/>
    <m/>
    <n v="0"/>
    <n v="2434"/>
    <n v="170"/>
    <n v="4"/>
    <n v="5428"/>
    <m/>
    <n v="0"/>
    <m/>
    <m/>
  </r>
  <r>
    <d v="1990-10-10T00:00:00"/>
    <x v="22"/>
    <x v="4"/>
    <n v="1827"/>
    <n v="86"/>
    <m/>
    <n v="0"/>
    <n v="2734"/>
    <n v="248"/>
    <n v="8"/>
    <n v="3277"/>
    <m/>
    <n v="0"/>
    <m/>
    <m/>
  </r>
  <r>
    <d v="1990-10-11T00:00:00"/>
    <x v="23"/>
    <x v="4"/>
    <n v="972"/>
    <n v="74"/>
    <m/>
    <n v="1"/>
    <n v="2117"/>
    <n v="206"/>
    <n v="7"/>
    <n v="1632"/>
    <m/>
    <n v="2"/>
    <m/>
    <m/>
  </r>
  <r>
    <d v="1990-10-12T00:00:00"/>
    <x v="24"/>
    <x v="4"/>
    <n v="1389"/>
    <n v="95"/>
    <m/>
    <n v="0"/>
    <n v="3462"/>
    <n v="214"/>
    <n v="16"/>
    <n v="1734"/>
    <m/>
    <n v="1"/>
    <m/>
    <m/>
  </r>
  <r>
    <d v="1990-10-13T00:00:00"/>
    <x v="25"/>
    <x v="4"/>
    <n v="1059"/>
    <n v="71"/>
    <m/>
    <n v="0"/>
    <n v="3525"/>
    <n v="258"/>
    <n v="17"/>
    <n v="952"/>
    <m/>
    <n v="0"/>
    <m/>
    <m/>
  </r>
  <r>
    <d v="1990-10-14T00:00:00"/>
    <x v="26"/>
    <x v="4"/>
    <n v="377"/>
    <n v="46"/>
    <m/>
    <n v="0"/>
    <n v="2725"/>
    <n v="247"/>
    <n v="5"/>
    <n v="708"/>
    <m/>
    <n v="1"/>
    <m/>
    <m/>
  </r>
  <r>
    <d v="1990-10-15T00:00:00"/>
    <x v="27"/>
    <x v="4"/>
    <n v="554"/>
    <n v="57"/>
    <m/>
    <n v="0"/>
    <n v="2861"/>
    <n v="254"/>
    <n v="12"/>
    <n v="666"/>
    <m/>
    <n v="0"/>
    <m/>
    <m/>
  </r>
  <r>
    <d v="1990-10-16T00:00:00"/>
    <x v="28"/>
    <x v="4"/>
    <n v="342"/>
    <n v="39"/>
    <m/>
    <n v="0"/>
    <n v="2619"/>
    <n v="254"/>
    <n v="10"/>
    <n v="491"/>
    <m/>
    <n v="0"/>
    <m/>
    <m/>
  </r>
  <r>
    <d v="1990-10-17T00:00:00"/>
    <x v="29"/>
    <x v="4"/>
    <n v="186"/>
    <n v="26"/>
    <m/>
    <n v="0"/>
    <n v="2169"/>
    <n v="237"/>
    <n v="16"/>
    <n v="387"/>
    <m/>
    <n v="1"/>
    <m/>
    <m/>
  </r>
  <r>
    <d v="1990-10-18T00:00:00"/>
    <x v="30"/>
    <x v="4"/>
    <n v="658"/>
    <n v="39"/>
    <m/>
    <n v="0"/>
    <n v="3624"/>
    <n v="224"/>
    <n v="8"/>
    <n v="520"/>
    <m/>
    <n v="0"/>
    <m/>
    <m/>
  </r>
  <r>
    <d v="1990-10-19T00:00:00"/>
    <x v="31"/>
    <x v="4"/>
    <n v="446"/>
    <n v="25"/>
    <m/>
    <n v="3"/>
    <n v="3264"/>
    <n v="229"/>
    <n v="7"/>
    <n v="319"/>
    <m/>
    <n v="0"/>
    <m/>
    <m/>
  </r>
  <r>
    <d v="1990-10-20T00:00:00"/>
    <x v="32"/>
    <x v="4"/>
    <n v="227"/>
    <n v="28"/>
    <m/>
    <n v="2"/>
    <n v="2487"/>
    <n v="207"/>
    <n v="10"/>
    <n v="270"/>
    <m/>
    <n v="0"/>
    <m/>
    <m/>
  </r>
  <r>
    <d v="1990-10-21T00:00:00"/>
    <x v="33"/>
    <x v="4"/>
    <n v="172"/>
    <n v="6"/>
    <m/>
    <n v="4"/>
    <n v="1360"/>
    <n v="101"/>
    <n v="9"/>
    <n v="164"/>
    <m/>
    <n v="0"/>
    <m/>
    <m/>
  </r>
  <r>
    <d v="1990-10-22T00:00:00"/>
    <x v="34"/>
    <x v="4"/>
    <n v="368"/>
    <n v="13"/>
    <m/>
    <n v="6"/>
    <n v="2293"/>
    <n v="103"/>
    <n v="14"/>
    <n v="169"/>
    <m/>
    <n v="0"/>
    <m/>
    <m/>
  </r>
  <r>
    <d v="1990-10-23T00:00:00"/>
    <x v="35"/>
    <x v="4"/>
    <n v="242"/>
    <n v="18"/>
    <m/>
    <n v="8"/>
    <n v="1719"/>
    <n v="130"/>
    <n v="4"/>
    <n v="185"/>
    <m/>
    <n v="0"/>
    <m/>
    <m/>
  </r>
  <r>
    <d v="1990-10-24T00:00:00"/>
    <x v="36"/>
    <x v="4"/>
    <n v="53"/>
    <n v="22"/>
    <m/>
    <m/>
    <n v="2688"/>
    <n v="463"/>
    <m/>
    <n v="171"/>
    <m/>
    <m/>
    <m/>
    <m/>
  </r>
  <r>
    <d v="1990-10-25T00:00:00"/>
    <x v="37"/>
    <x v="4"/>
    <n v="1202"/>
    <n v="78"/>
    <m/>
    <m/>
    <n v="3567"/>
    <n v="806"/>
    <m/>
    <n v="157"/>
    <m/>
    <m/>
    <m/>
    <m/>
  </r>
  <r>
    <d v="1990-10-26T00:00:00"/>
    <x v="38"/>
    <x v="4"/>
    <n v="617"/>
    <n v="15"/>
    <m/>
    <m/>
    <n v="2029"/>
    <n v="398"/>
    <m/>
    <n v="142"/>
    <m/>
    <m/>
    <m/>
    <m/>
  </r>
  <r>
    <d v="1990-10-27T00:00:00"/>
    <x v="39"/>
    <x v="4"/>
    <n v="557"/>
    <n v="101"/>
    <m/>
    <m/>
    <n v="2701"/>
    <n v="433"/>
    <m/>
    <n v="128"/>
    <m/>
    <m/>
    <m/>
    <m/>
  </r>
  <r>
    <d v="1990-10-28T00:00:00"/>
    <x v="40"/>
    <x v="4"/>
    <n v="464"/>
    <n v="17"/>
    <m/>
    <m/>
    <n v="2295"/>
    <n v="514"/>
    <m/>
    <n v="114"/>
    <m/>
    <m/>
    <m/>
    <m/>
  </r>
  <r>
    <d v="1990-10-29T00:00:00"/>
    <x v="41"/>
    <x v="4"/>
    <n v="293"/>
    <n v="7"/>
    <m/>
    <m/>
    <n v="1423"/>
    <n v="393"/>
    <m/>
    <n v="100"/>
    <m/>
    <m/>
    <m/>
    <m/>
  </r>
  <r>
    <d v="1990-10-30T00:00:00"/>
    <x v="42"/>
    <x v="4"/>
    <n v="15"/>
    <n v="4"/>
    <m/>
    <m/>
    <n v="349"/>
    <n v="110"/>
    <m/>
    <n v="86"/>
    <m/>
    <m/>
    <m/>
    <m/>
  </r>
  <r>
    <d v="1990-10-31T00:00:00"/>
    <x v="43"/>
    <x v="4"/>
    <n v="94"/>
    <n v="1"/>
    <m/>
    <m/>
    <n v="955"/>
    <n v="287"/>
    <n v="0"/>
    <n v="71"/>
    <m/>
    <n v="18"/>
    <m/>
    <m/>
  </r>
  <r>
    <d v="1990-11-01T00:00:00"/>
    <x v="44"/>
    <x v="4"/>
    <n v="128"/>
    <n v="17"/>
    <m/>
    <m/>
    <n v="233"/>
    <n v="67"/>
    <n v="1"/>
    <n v="57"/>
    <m/>
    <n v="484"/>
    <m/>
    <m/>
  </r>
  <r>
    <d v="1990-11-02T00:00:00"/>
    <x v="45"/>
    <x v="4"/>
    <n v="351"/>
    <n v="12"/>
    <m/>
    <n v="0"/>
    <n v="365"/>
    <n v="66"/>
    <n v="10"/>
    <n v="43"/>
    <m/>
    <n v="23"/>
    <m/>
    <m/>
  </r>
  <r>
    <d v="1990-11-03T00:00:00"/>
    <x v="46"/>
    <x v="4"/>
    <n v="153"/>
    <n v="3"/>
    <m/>
    <n v="0"/>
    <n v="395"/>
    <n v="76"/>
    <n v="7"/>
    <n v="33"/>
    <m/>
    <n v="12"/>
    <m/>
    <m/>
  </r>
  <r>
    <d v="1990-11-04T00:00:00"/>
    <x v="47"/>
    <x v="4"/>
    <n v="169"/>
    <n v="8"/>
    <m/>
    <n v="0"/>
    <n v="389"/>
    <n v="115"/>
    <n v="11"/>
    <n v="129"/>
    <m/>
    <n v="62"/>
    <m/>
    <m/>
  </r>
  <r>
    <d v="1990-11-05T00:00:00"/>
    <x v="48"/>
    <x v="4"/>
    <n v="115"/>
    <n v="3"/>
    <m/>
    <n v="0"/>
    <n v="259"/>
    <n v="63"/>
    <n v="5"/>
    <n v="107"/>
    <m/>
    <n v="43"/>
    <m/>
    <m/>
  </r>
  <r>
    <d v="1990-11-06T00:00:00"/>
    <x v="49"/>
    <x v="4"/>
    <n v="46"/>
    <n v="2"/>
    <m/>
    <n v="0"/>
    <n v="194"/>
    <n v="33"/>
    <n v="4"/>
    <n v="87"/>
    <m/>
    <n v="21"/>
    <m/>
    <m/>
  </r>
  <r>
    <d v="1990-11-07T00:00:00"/>
    <x v="50"/>
    <x v="4"/>
    <n v="24"/>
    <n v="4"/>
    <m/>
    <n v="0"/>
    <n v="174"/>
    <n v="43"/>
    <n v="9"/>
    <n v="81"/>
    <m/>
    <n v="18"/>
    <m/>
    <m/>
  </r>
  <r>
    <d v="1990-11-08T00:00:00"/>
    <x v="51"/>
    <x v="4"/>
    <n v="4"/>
    <n v="0"/>
    <m/>
    <n v="1"/>
    <n v="66"/>
    <n v="15"/>
    <n v="6"/>
    <n v="57"/>
    <m/>
    <n v="5"/>
    <m/>
    <m/>
  </r>
  <r>
    <d v="1991-09-07T00:00:00"/>
    <x v="71"/>
    <x v="5"/>
    <n v="46"/>
    <n v="3"/>
    <m/>
    <m/>
    <n v="88"/>
    <n v="24"/>
    <n v="2"/>
    <n v="224"/>
    <m/>
    <m/>
    <m/>
    <m/>
  </r>
  <r>
    <d v="1991-09-08T00:00:00"/>
    <x v="72"/>
    <x v="5"/>
    <n v="371"/>
    <n v="86"/>
    <m/>
    <m/>
    <n v="1086"/>
    <n v="204"/>
    <n v="2"/>
    <n v="983"/>
    <m/>
    <m/>
    <m/>
    <m/>
  </r>
  <r>
    <d v="1991-09-09T00:00:00"/>
    <x v="73"/>
    <x v="5"/>
    <n v="332"/>
    <n v="73"/>
    <m/>
    <m/>
    <n v="1964"/>
    <n v="398"/>
    <m/>
    <n v="1432"/>
    <m/>
    <m/>
    <m/>
    <m/>
  </r>
  <r>
    <d v="1991-09-10T00:00:00"/>
    <x v="74"/>
    <x v="5"/>
    <n v="398"/>
    <n v="96"/>
    <m/>
    <m/>
    <n v="1513"/>
    <n v="474"/>
    <n v="1"/>
    <n v="1101"/>
    <m/>
    <m/>
    <m/>
    <m/>
  </r>
  <r>
    <d v="1991-09-11T00:00:00"/>
    <x v="68"/>
    <x v="5"/>
    <n v="341"/>
    <n v="146"/>
    <m/>
    <m/>
    <n v="2318"/>
    <n v="548"/>
    <n v="6"/>
    <n v="686"/>
    <m/>
    <m/>
    <m/>
    <m/>
  </r>
  <r>
    <d v="1991-09-12T00:00:00"/>
    <x v="69"/>
    <x v="5"/>
    <n v="434"/>
    <n v="152"/>
    <m/>
    <m/>
    <n v="2164"/>
    <n v="402"/>
    <n v="4"/>
    <n v="553"/>
    <m/>
    <m/>
    <m/>
    <m/>
  </r>
  <r>
    <d v="1991-09-13T00:00:00"/>
    <x v="70"/>
    <x v="5"/>
    <n v="625"/>
    <n v="126"/>
    <m/>
    <m/>
    <n v="1692"/>
    <n v="167"/>
    <n v="4"/>
    <n v="287"/>
    <m/>
    <m/>
    <m/>
    <m/>
  </r>
  <r>
    <d v="1991-09-14T00:00:00"/>
    <x v="67"/>
    <x v="5"/>
    <n v="687"/>
    <n v="124"/>
    <m/>
    <n v="3"/>
    <n v="1072"/>
    <n v="176"/>
    <n v="3"/>
    <n v="311"/>
    <m/>
    <m/>
    <m/>
    <m/>
  </r>
  <r>
    <d v="1991-09-15T00:00:00"/>
    <x v="63"/>
    <x v="5"/>
    <n v="743"/>
    <n v="126"/>
    <m/>
    <m/>
    <n v="2036"/>
    <n v="471"/>
    <n v="7"/>
    <n v="577"/>
    <m/>
    <m/>
    <m/>
    <m/>
  </r>
  <r>
    <d v="1991-09-16T00:00:00"/>
    <x v="64"/>
    <x v="5"/>
    <n v="792"/>
    <n v="274"/>
    <m/>
    <m/>
    <n v="1926"/>
    <n v="578"/>
    <n v="15"/>
    <n v="522"/>
    <m/>
    <m/>
    <m/>
    <m/>
  </r>
  <r>
    <d v="1991-09-17T00:00:00"/>
    <x v="65"/>
    <x v="5"/>
    <n v="891"/>
    <n v="339"/>
    <m/>
    <m/>
    <n v="1681"/>
    <n v="517"/>
    <n v="9"/>
    <n v="423"/>
    <m/>
    <m/>
    <m/>
    <m/>
  </r>
  <r>
    <d v="1991-09-18T00:00:00"/>
    <x v="0"/>
    <x v="5"/>
    <n v="781"/>
    <n v="330"/>
    <m/>
    <m/>
    <n v="1529"/>
    <n v="432"/>
    <n v="7"/>
    <n v="250"/>
    <m/>
    <m/>
    <m/>
    <m/>
  </r>
  <r>
    <d v="1991-09-19T00:00:00"/>
    <x v="1"/>
    <x v="5"/>
    <n v="430"/>
    <n v="252"/>
    <m/>
    <m/>
    <n v="1542"/>
    <n v="445"/>
    <n v="8"/>
    <n v="196"/>
    <m/>
    <m/>
    <m/>
    <m/>
  </r>
  <r>
    <d v="1991-09-20T00:00:00"/>
    <x v="2"/>
    <x v="5"/>
    <n v="489"/>
    <n v="220"/>
    <m/>
    <m/>
    <n v="1697"/>
    <n v="447"/>
    <n v="15"/>
    <n v="104"/>
    <m/>
    <m/>
    <m/>
    <m/>
  </r>
  <r>
    <d v="1991-09-21T00:00:00"/>
    <x v="3"/>
    <x v="5"/>
    <n v="990"/>
    <n v="215"/>
    <m/>
    <m/>
    <n v="1514"/>
    <n v="384"/>
    <n v="9"/>
    <n v="53"/>
    <m/>
    <m/>
    <m/>
    <m/>
  </r>
  <r>
    <d v="1991-09-22T00:00:00"/>
    <x v="4"/>
    <x v="5"/>
    <n v="2389"/>
    <n v="346"/>
    <m/>
    <m/>
    <n v="1403"/>
    <n v="444"/>
    <n v="22"/>
    <n v="112"/>
    <m/>
    <m/>
    <m/>
    <m/>
  </r>
  <r>
    <d v="1991-09-23T00:00:00"/>
    <x v="5"/>
    <x v="5"/>
    <n v="1722"/>
    <n v="278"/>
    <m/>
    <m/>
    <n v="1061"/>
    <n v="329"/>
    <n v="7"/>
    <n v="155"/>
    <m/>
    <m/>
    <m/>
    <m/>
  </r>
  <r>
    <d v="1991-09-24T00:00:00"/>
    <x v="6"/>
    <x v="5"/>
    <n v="2101"/>
    <n v="240"/>
    <m/>
    <m/>
    <n v="1428"/>
    <n v="395"/>
    <n v="4"/>
    <n v="226"/>
    <m/>
    <m/>
    <m/>
    <m/>
  </r>
  <r>
    <d v="1991-09-25T00:00:00"/>
    <x v="7"/>
    <x v="5"/>
    <n v="2077"/>
    <n v="406"/>
    <m/>
    <m/>
    <n v="1768"/>
    <n v="458"/>
    <n v="9"/>
    <n v="301"/>
    <m/>
    <m/>
    <m/>
    <m/>
  </r>
  <r>
    <d v="1991-09-26T00:00:00"/>
    <x v="8"/>
    <x v="5"/>
    <n v="2289"/>
    <n v="479"/>
    <m/>
    <m/>
    <n v="1545"/>
    <n v="529"/>
    <n v="11"/>
    <n v="415"/>
    <m/>
    <m/>
    <m/>
    <m/>
  </r>
  <r>
    <d v="1991-09-27T00:00:00"/>
    <x v="9"/>
    <x v="5"/>
    <n v="1733"/>
    <n v="328"/>
    <m/>
    <m/>
    <n v="1184"/>
    <n v="418"/>
    <n v="3"/>
    <n v="392"/>
    <m/>
    <m/>
    <m/>
    <m/>
  </r>
  <r>
    <d v="1991-09-28T00:00:00"/>
    <x v="10"/>
    <x v="5"/>
    <n v="2163"/>
    <n v="248"/>
    <m/>
    <m/>
    <n v="1262"/>
    <n v="324"/>
    <n v="2"/>
    <n v="355"/>
    <m/>
    <m/>
    <m/>
    <m/>
  </r>
  <r>
    <d v="1991-09-29T00:00:00"/>
    <x v="11"/>
    <x v="5"/>
    <n v="1473"/>
    <n v="174"/>
    <m/>
    <m/>
    <n v="1194"/>
    <n v="360"/>
    <n v="8"/>
    <n v="297"/>
    <m/>
    <m/>
    <m/>
    <m/>
  </r>
  <r>
    <d v="1991-09-30T00:00:00"/>
    <x v="12"/>
    <x v="5"/>
    <n v="745"/>
    <n v="187"/>
    <m/>
    <m/>
    <n v="1400"/>
    <n v="352"/>
    <n v="8"/>
    <n v="328"/>
    <m/>
    <m/>
    <m/>
    <m/>
  </r>
  <r>
    <d v="1991-10-01T00:00:00"/>
    <x v="13"/>
    <x v="5"/>
    <n v="1068"/>
    <n v="193"/>
    <m/>
    <m/>
    <n v="2504"/>
    <n v="763"/>
    <n v="10"/>
    <n v="549"/>
    <m/>
    <m/>
    <m/>
    <m/>
  </r>
  <r>
    <d v="1991-10-02T00:00:00"/>
    <x v="14"/>
    <x v="5"/>
    <n v="839"/>
    <n v="119"/>
    <m/>
    <m/>
    <n v="3461"/>
    <n v="880"/>
    <n v="7"/>
    <n v="247"/>
    <m/>
    <m/>
    <m/>
    <m/>
  </r>
  <r>
    <d v="1991-10-03T00:00:00"/>
    <x v="15"/>
    <x v="5"/>
    <n v="714"/>
    <n v="137"/>
    <m/>
    <m/>
    <n v="2664"/>
    <n v="670"/>
    <n v="12"/>
    <n v="98"/>
    <m/>
    <m/>
    <m/>
    <m/>
  </r>
  <r>
    <d v="1991-10-04T00:00:00"/>
    <x v="16"/>
    <x v="5"/>
    <n v="850"/>
    <n v="112"/>
    <m/>
    <m/>
    <n v="3280"/>
    <n v="422"/>
    <n v="6"/>
    <n v="70"/>
    <m/>
    <m/>
    <m/>
    <m/>
  </r>
  <r>
    <d v="1991-10-05T00:00:00"/>
    <x v="17"/>
    <x v="5"/>
    <n v="839"/>
    <n v="138"/>
    <m/>
    <m/>
    <n v="2785"/>
    <n v="467"/>
    <n v="3"/>
    <n v="81"/>
    <m/>
    <m/>
    <m/>
    <m/>
  </r>
  <r>
    <d v="1991-10-06T00:00:00"/>
    <x v="18"/>
    <x v="5"/>
    <n v="924"/>
    <n v="165"/>
    <m/>
    <m/>
    <n v="4883"/>
    <n v="406"/>
    <n v="2"/>
    <n v="59"/>
    <m/>
    <m/>
    <m/>
    <m/>
  </r>
  <r>
    <d v="1991-10-07T00:00:00"/>
    <x v="19"/>
    <x v="5"/>
    <n v="812"/>
    <n v="101"/>
    <m/>
    <m/>
    <n v="7187"/>
    <n v="439"/>
    <n v="1"/>
    <n v="36"/>
    <m/>
    <m/>
    <m/>
    <m/>
  </r>
  <r>
    <d v="1991-10-08T00:00:00"/>
    <x v="20"/>
    <x v="5"/>
    <n v="942"/>
    <n v="97"/>
    <m/>
    <m/>
    <n v="5775"/>
    <n v="393"/>
    <n v="9"/>
    <n v="27"/>
    <m/>
    <m/>
    <m/>
    <m/>
  </r>
  <r>
    <d v="1991-10-09T00:00:00"/>
    <x v="21"/>
    <x v="5"/>
    <n v="849"/>
    <n v="135"/>
    <m/>
    <m/>
    <n v="4274"/>
    <n v="339"/>
    <n v="9"/>
    <n v="36"/>
    <m/>
    <m/>
    <m/>
    <m/>
  </r>
  <r>
    <d v="1991-10-10T00:00:00"/>
    <x v="22"/>
    <x v="5"/>
    <n v="673"/>
    <n v="137"/>
    <m/>
    <m/>
    <n v="3359"/>
    <n v="283"/>
    <n v="7"/>
    <n v="28"/>
    <m/>
    <m/>
    <m/>
    <m/>
  </r>
  <r>
    <d v="1991-10-11T00:00:00"/>
    <x v="23"/>
    <x v="5"/>
    <n v="593"/>
    <n v="157"/>
    <m/>
    <m/>
    <n v="3230"/>
    <n v="340"/>
    <n v="4"/>
    <n v="28"/>
    <m/>
    <m/>
    <m/>
    <m/>
  </r>
  <r>
    <d v="1991-10-12T00:00:00"/>
    <x v="24"/>
    <x v="5"/>
    <n v="482"/>
    <n v="120"/>
    <m/>
    <m/>
    <n v="2726"/>
    <n v="325"/>
    <n v="8"/>
    <n v="44"/>
    <m/>
    <m/>
    <m/>
    <m/>
  </r>
  <r>
    <d v="1991-10-13T00:00:00"/>
    <x v="25"/>
    <x v="5"/>
    <n v="311"/>
    <n v="73"/>
    <m/>
    <m/>
    <n v="2934"/>
    <n v="236"/>
    <n v="1"/>
    <n v="14"/>
    <m/>
    <m/>
    <m/>
    <m/>
  </r>
  <r>
    <d v="1991-10-14T00:00:00"/>
    <x v="26"/>
    <x v="5"/>
    <n v="224"/>
    <n v="66"/>
    <m/>
    <m/>
    <n v="3023"/>
    <n v="241"/>
    <n v="5"/>
    <n v="16"/>
    <m/>
    <m/>
    <m/>
    <m/>
  </r>
  <r>
    <d v="1991-10-15T00:00:00"/>
    <x v="27"/>
    <x v="5"/>
    <n v="151"/>
    <n v="76"/>
    <m/>
    <n v="1"/>
    <n v="2377"/>
    <n v="229"/>
    <n v="2"/>
    <n v="14"/>
    <m/>
    <m/>
    <m/>
    <m/>
  </r>
  <r>
    <d v="1991-10-16T00:00:00"/>
    <x v="28"/>
    <x v="5"/>
    <n v="190"/>
    <n v="63"/>
    <m/>
    <m/>
    <n v="2477"/>
    <n v="218"/>
    <n v="9"/>
    <n v="47"/>
    <m/>
    <m/>
    <m/>
    <m/>
  </r>
  <r>
    <d v="1991-10-17T00:00:00"/>
    <x v="29"/>
    <x v="5"/>
    <n v="400"/>
    <n v="64"/>
    <m/>
    <m/>
    <n v="2995"/>
    <n v="187"/>
    <n v="10"/>
    <n v="8"/>
    <m/>
    <m/>
    <m/>
    <m/>
  </r>
  <r>
    <d v="1991-10-18T00:00:00"/>
    <x v="30"/>
    <x v="5"/>
    <n v="247"/>
    <n v="42"/>
    <m/>
    <n v="2"/>
    <n v="3564"/>
    <n v="197"/>
    <n v="9"/>
    <n v="25"/>
    <m/>
    <m/>
    <m/>
    <m/>
  </r>
  <r>
    <d v="1991-10-19T00:00:00"/>
    <x v="31"/>
    <x v="5"/>
    <n v="156"/>
    <n v="41"/>
    <m/>
    <m/>
    <n v="2940"/>
    <n v="255"/>
    <n v="13"/>
    <n v="62"/>
    <m/>
    <m/>
    <m/>
    <m/>
  </r>
  <r>
    <d v="1991-10-20T00:00:00"/>
    <x v="32"/>
    <x v="5"/>
    <n v="176"/>
    <n v="37"/>
    <m/>
    <n v="1"/>
    <n v="2094"/>
    <n v="203"/>
    <n v="13"/>
    <n v="59"/>
    <m/>
    <m/>
    <m/>
    <m/>
  </r>
  <r>
    <d v="1991-10-21T00:00:00"/>
    <x v="33"/>
    <x v="5"/>
    <n v="157"/>
    <n v="32"/>
    <m/>
    <n v="2"/>
    <n v="1726"/>
    <n v="219"/>
    <n v="10"/>
    <n v="46"/>
    <m/>
    <m/>
    <m/>
    <m/>
  </r>
  <r>
    <d v="1991-10-22T00:00:00"/>
    <x v="34"/>
    <x v="5"/>
    <n v="99"/>
    <n v="16"/>
    <m/>
    <n v="7"/>
    <n v="1405"/>
    <n v="123"/>
    <n v="6"/>
    <n v="29"/>
    <m/>
    <m/>
    <m/>
    <m/>
  </r>
  <r>
    <d v="1991-10-23T00:00:00"/>
    <x v="35"/>
    <x v="5"/>
    <n v="126"/>
    <n v="20"/>
    <m/>
    <n v="3"/>
    <n v="1445"/>
    <n v="124"/>
    <n v="8"/>
    <n v="25"/>
    <m/>
    <m/>
    <m/>
    <m/>
  </r>
  <r>
    <d v="1991-10-24T00:00:00"/>
    <x v="36"/>
    <x v="5"/>
    <n v="75"/>
    <n v="22"/>
    <m/>
    <n v="1"/>
    <n v="1038"/>
    <n v="97"/>
    <n v="4"/>
    <n v="22"/>
    <m/>
    <m/>
    <m/>
    <m/>
  </r>
  <r>
    <d v="1991-10-25T00:00:00"/>
    <x v="37"/>
    <x v="5"/>
    <n v="93"/>
    <n v="14"/>
    <m/>
    <n v="1"/>
    <n v="771"/>
    <n v="63"/>
    <n v="5"/>
    <n v="6"/>
    <m/>
    <m/>
    <m/>
    <m/>
  </r>
  <r>
    <d v="1991-10-26T00:00:00"/>
    <x v="38"/>
    <x v="5"/>
    <n v="60"/>
    <n v="10"/>
    <m/>
    <n v="2"/>
    <n v="538"/>
    <n v="47"/>
    <n v="4"/>
    <n v="0"/>
    <m/>
    <m/>
    <m/>
    <m/>
  </r>
  <r>
    <d v="1991-10-27T00:00:00"/>
    <x v="39"/>
    <x v="5"/>
    <n v="46"/>
    <n v="10"/>
    <m/>
    <m/>
    <n v="373"/>
    <n v="44"/>
    <m/>
    <n v="0"/>
    <m/>
    <m/>
    <m/>
    <m/>
  </r>
  <r>
    <d v="1991-10-28T00:00:00"/>
    <x v="40"/>
    <x v="5"/>
    <n v="32"/>
    <n v="5"/>
    <m/>
    <n v="1"/>
    <n v="325"/>
    <n v="11"/>
    <n v="4"/>
    <n v="0"/>
    <m/>
    <m/>
    <m/>
    <m/>
  </r>
  <r>
    <d v="1991-10-29T00:00:00"/>
    <x v="41"/>
    <x v="5"/>
    <n v="18"/>
    <n v="6"/>
    <m/>
    <n v="2"/>
    <n v="242"/>
    <n v="12"/>
    <n v="2"/>
    <n v="0"/>
    <m/>
    <m/>
    <m/>
    <m/>
  </r>
  <r>
    <d v="1991-10-30T00:00:00"/>
    <x v="42"/>
    <x v="5"/>
    <n v="22"/>
    <n v="4"/>
    <m/>
    <m/>
    <n v="205"/>
    <n v="28"/>
    <n v="1"/>
    <n v="2"/>
    <m/>
    <m/>
    <m/>
    <m/>
  </r>
  <r>
    <d v="1991-10-31T00:00:00"/>
    <x v="43"/>
    <x v="5"/>
    <n v="29"/>
    <n v="3"/>
    <m/>
    <m/>
    <n v="189"/>
    <n v="30"/>
    <n v="2"/>
    <n v="0"/>
    <m/>
    <m/>
    <m/>
    <m/>
  </r>
  <r>
    <d v="1991-11-01T00:00:00"/>
    <x v="44"/>
    <x v="5"/>
    <n v="35"/>
    <n v="8"/>
    <m/>
    <n v="2"/>
    <n v="304"/>
    <n v="38"/>
    <n v="6"/>
    <n v="9"/>
    <m/>
    <m/>
    <m/>
    <m/>
  </r>
  <r>
    <d v="1991-11-02T00:00:00"/>
    <x v="45"/>
    <x v="5"/>
    <n v="27"/>
    <n v="6"/>
    <m/>
    <m/>
    <n v="199"/>
    <n v="31"/>
    <n v="3"/>
    <n v="2"/>
    <m/>
    <m/>
    <m/>
    <m/>
  </r>
  <r>
    <d v="1991-11-03T00:00:00"/>
    <x v="46"/>
    <x v="5"/>
    <n v="6"/>
    <n v="2"/>
    <m/>
    <n v="1"/>
    <n v="71"/>
    <n v="14"/>
    <m/>
    <n v="3"/>
    <m/>
    <m/>
    <m/>
    <m/>
  </r>
  <r>
    <d v="1991-11-04T00:00:00"/>
    <x v="47"/>
    <x v="5"/>
    <n v="31"/>
    <n v="6"/>
    <m/>
    <n v="3"/>
    <n v="257"/>
    <n v="36"/>
    <n v="1"/>
    <n v="22"/>
    <m/>
    <m/>
    <m/>
    <m/>
  </r>
  <r>
    <d v="1991-11-05T00:00:00"/>
    <x v="48"/>
    <x v="5"/>
    <n v="74"/>
    <n v="9"/>
    <m/>
    <n v="9"/>
    <n v="206"/>
    <n v="30"/>
    <n v="8"/>
    <n v="85"/>
    <m/>
    <m/>
    <m/>
    <m/>
  </r>
  <r>
    <d v="1991-11-06T00:00:00"/>
    <x v="49"/>
    <x v="5"/>
    <n v="74"/>
    <n v="8"/>
    <m/>
    <n v="4"/>
    <n v="89"/>
    <n v="19"/>
    <n v="6"/>
    <n v="17"/>
    <m/>
    <m/>
    <m/>
    <m/>
  </r>
  <r>
    <d v="1991-11-07T00:00:00"/>
    <x v="50"/>
    <x v="5"/>
    <n v="20"/>
    <n v="8"/>
    <m/>
    <m/>
    <n v="61"/>
    <n v="5"/>
    <n v="3"/>
    <n v="18"/>
    <m/>
    <m/>
    <m/>
    <m/>
  </r>
  <r>
    <d v="1991-11-08T00:00:00"/>
    <x v="51"/>
    <x v="5"/>
    <n v="191"/>
    <n v="26"/>
    <m/>
    <n v="11"/>
    <n v="243"/>
    <n v="64"/>
    <n v="9"/>
    <n v="124"/>
    <m/>
    <m/>
    <m/>
    <m/>
  </r>
  <r>
    <d v="1991-11-09T00:00:00"/>
    <x v="52"/>
    <x v="5"/>
    <n v="183"/>
    <n v="27"/>
    <m/>
    <n v="4"/>
    <n v="100"/>
    <n v="29"/>
    <n v="4"/>
    <n v="85"/>
    <m/>
    <m/>
    <m/>
    <m/>
  </r>
  <r>
    <d v="1991-11-10T00:00:00"/>
    <x v="53"/>
    <x v="5"/>
    <n v="69"/>
    <n v="9"/>
    <m/>
    <n v="2"/>
    <n v="28"/>
    <n v="10"/>
    <n v="4"/>
    <n v="19"/>
    <m/>
    <m/>
    <m/>
    <m/>
  </r>
  <r>
    <d v="1992-09-02T00:00:00"/>
    <x v="75"/>
    <x v="6"/>
    <n v="23"/>
    <n v="9"/>
    <m/>
    <n v="0"/>
    <n v="0"/>
    <n v="0"/>
    <n v="0"/>
    <n v="151"/>
    <m/>
    <m/>
    <s v="Fax from rec fish/bio serv. Table 3.Total Daily counts..."/>
    <m/>
  </r>
  <r>
    <d v="1992-09-03T00:00:00"/>
    <x v="76"/>
    <x v="6"/>
    <n v="1197"/>
    <n v="136"/>
    <m/>
    <n v="0"/>
    <n v="1594"/>
    <n v="45"/>
    <n v="72"/>
    <n v="440"/>
    <m/>
    <m/>
    <m/>
    <m/>
  </r>
  <r>
    <d v="1992-09-04T00:00:00"/>
    <x v="77"/>
    <x v="6"/>
    <n v="380"/>
    <n v="68"/>
    <m/>
    <n v="0"/>
    <n v="72"/>
    <n v="18"/>
    <n v="28"/>
    <n v="2428"/>
    <m/>
    <m/>
    <m/>
    <m/>
  </r>
  <r>
    <d v="1992-09-05T00:00:00"/>
    <x v="78"/>
    <x v="6"/>
    <n v="299"/>
    <n v="53"/>
    <m/>
    <n v="0"/>
    <n v="260"/>
    <n v="20"/>
    <n v="12"/>
    <n v="993"/>
    <m/>
    <m/>
    <m/>
    <m/>
  </r>
  <r>
    <d v="1992-09-06T00:00:00"/>
    <x v="79"/>
    <x v="6"/>
    <n v="376"/>
    <n v="49"/>
    <m/>
    <n v="0"/>
    <n v="163"/>
    <n v="17"/>
    <n v="34"/>
    <n v="1137"/>
    <m/>
    <m/>
    <m/>
    <m/>
  </r>
  <r>
    <d v="1992-09-07T00:00:00"/>
    <x v="71"/>
    <x v="6"/>
    <n v="720"/>
    <n v="80"/>
    <m/>
    <n v="0"/>
    <n v="468"/>
    <n v="41"/>
    <n v="46"/>
    <n v="1125"/>
    <m/>
    <m/>
    <m/>
    <m/>
  </r>
  <r>
    <d v="1992-09-08T00:00:00"/>
    <x v="72"/>
    <x v="6"/>
    <n v="642"/>
    <n v="124"/>
    <m/>
    <n v="0"/>
    <n v="397"/>
    <n v="31"/>
    <n v="25"/>
    <n v="657"/>
    <m/>
    <m/>
    <m/>
    <m/>
  </r>
  <r>
    <d v="1992-09-09T00:00:00"/>
    <x v="73"/>
    <x v="6"/>
    <n v="909"/>
    <n v="131"/>
    <m/>
    <n v="0"/>
    <n v="1858"/>
    <n v="233"/>
    <n v="48"/>
    <n v="984"/>
    <m/>
    <m/>
    <m/>
    <m/>
  </r>
  <r>
    <d v="1992-09-10T00:00:00"/>
    <x v="74"/>
    <x v="6"/>
    <n v="1185"/>
    <n v="227"/>
    <m/>
    <n v="0"/>
    <n v="433"/>
    <n v="176"/>
    <n v="26"/>
    <n v="840"/>
    <m/>
    <m/>
    <m/>
    <m/>
  </r>
  <r>
    <d v="1992-09-11T00:00:00"/>
    <x v="68"/>
    <x v="6"/>
    <n v="1299"/>
    <n v="259"/>
    <m/>
    <n v="0"/>
    <n v="621"/>
    <n v="90"/>
    <n v="59"/>
    <n v="1326"/>
    <m/>
    <m/>
    <m/>
    <m/>
  </r>
  <r>
    <d v="1992-09-12T00:00:00"/>
    <x v="69"/>
    <x v="6"/>
    <n v="905"/>
    <n v="200"/>
    <m/>
    <n v="0"/>
    <n v="289"/>
    <n v="32"/>
    <n v="49"/>
    <n v="414"/>
    <m/>
    <m/>
    <m/>
    <m/>
  </r>
  <r>
    <d v="1992-09-13T00:00:00"/>
    <x v="70"/>
    <x v="6"/>
    <n v="1134"/>
    <n v="195"/>
    <m/>
    <n v="0"/>
    <n v="1368"/>
    <n v="55"/>
    <n v="72"/>
    <n v="427"/>
    <m/>
    <m/>
    <m/>
    <m/>
  </r>
  <r>
    <d v="1992-09-14T00:00:00"/>
    <x v="67"/>
    <x v="6"/>
    <n v="1123"/>
    <n v="172"/>
    <m/>
    <n v="0"/>
    <n v="2279"/>
    <n v="45"/>
    <n v="26"/>
    <n v="407"/>
    <m/>
    <m/>
    <m/>
    <m/>
  </r>
  <r>
    <d v="1992-09-15T00:00:00"/>
    <x v="63"/>
    <x v="6"/>
    <n v="1740"/>
    <n v="254"/>
    <m/>
    <n v="0"/>
    <n v="2500"/>
    <n v="22"/>
    <n v="35"/>
    <n v="775"/>
    <m/>
    <m/>
    <m/>
    <m/>
  </r>
  <r>
    <d v="1992-09-16T00:00:00"/>
    <x v="64"/>
    <x v="6"/>
    <n v="1553"/>
    <n v="200"/>
    <m/>
    <n v="0"/>
    <n v="3762"/>
    <n v="29"/>
    <n v="51"/>
    <n v="1102"/>
    <m/>
    <m/>
    <m/>
    <m/>
  </r>
  <r>
    <d v="1992-09-17T00:00:00"/>
    <x v="65"/>
    <x v="6"/>
    <n v="2799"/>
    <n v="137"/>
    <m/>
    <n v="0"/>
    <n v="2061"/>
    <n v="188"/>
    <n v="74"/>
    <n v="1404"/>
    <m/>
    <m/>
    <m/>
    <m/>
  </r>
  <r>
    <d v="1992-09-18T00:00:00"/>
    <x v="0"/>
    <x v="6"/>
    <n v="2332"/>
    <n v="133"/>
    <m/>
    <n v="0"/>
    <n v="3621"/>
    <n v="181"/>
    <n v="39"/>
    <n v="2072"/>
    <m/>
    <m/>
    <m/>
    <m/>
  </r>
  <r>
    <d v="1992-09-19T00:00:00"/>
    <x v="1"/>
    <x v="6"/>
    <n v="2598"/>
    <n v="175"/>
    <m/>
    <n v="0"/>
    <n v="2219"/>
    <n v="157"/>
    <n v="44"/>
    <n v="2192"/>
    <m/>
    <m/>
    <m/>
    <m/>
  </r>
  <r>
    <d v="1992-09-20T00:00:00"/>
    <x v="2"/>
    <x v="6"/>
    <n v="1921"/>
    <n v="144"/>
    <m/>
    <n v="0"/>
    <n v="1456"/>
    <n v="69"/>
    <n v="39"/>
    <n v="2058"/>
    <m/>
    <m/>
    <m/>
    <m/>
  </r>
  <r>
    <d v="1992-09-21T00:00:00"/>
    <x v="3"/>
    <x v="6"/>
    <n v="1570"/>
    <n v="109"/>
    <m/>
    <n v="0"/>
    <n v="1706"/>
    <n v="148"/>
    <n v="37"/>
    <n v="1730"/>
    <m/>
    <m/>
    <m/>
    <m/>
  </r>
  <r>
    <d v="1992-09-22T00:00:00"/>
    <x v="4"/>
    <x v="6"/>
    <n v="1223"/>
    <n v="81"/>
    <m/>
    <n v="0"/>
    <n v="1955"/>
    <n v="78"/>
    <n v="31"/>
    <n v="1511"/>
    <m/>
    <m/>
    <m/>
    <m/>
  </r>
  <r>
    <d v="1992-09-23T00:00:00"/>
    <x v="5"/>
    <x v="6"/>
    <n v="1047"/>
    <n v="57"/>
    <m/>
    <n v="0"/>
    <n v="1987"/>
    <n v="164"/>
    <n v="14"/>
    <n v="2213"/>
    <m/>
    <m/>
    <m/>
    <m/>
  </r>
  <r>
    <d v="1992-09-24T00:00:00"/>
    <x v="6"/>
    <x v="6"/>
    <n v="1620"/>
    <n v="179"/>
    <m/>
    <n v="0"/>
    <n v="3423"/>
    <n v="141"/>
    <n v="55"/>
    <n v="2737"/>
    <m/>
    <m/>
    <m/>
    <m/>
  </r>
  <r>
    <d v="1992-09-25T00:00:00"/>
    <x v="7"/>
    <x v="6"/>
    <n v="1547"/>
    <n v="159"/>
    <m/>
    <n v="0"/>
    <n v="1998"/>
    <n v="84"/>
    <n v="24"/>
    <n v="2530"/>
    <m/>
    <m/>
    <m/>
    <m/>
  </r>
  <r>
    <d v="1992-09-26T00:00:00"/>
    <x v="8"/>
    <x v="6"/>
    <n v="1570"/>
    <n v="270"/>
    <m/>
    <n v="0"/>
    <n v="3918"/>
    <n v="99"/>
    <n v="47"/>
    <n v="4025"/>
    <m/>
    <m/>
    <m/>
    <m/>
  </r>
  <r>
    <d v="1992-09-27T00:00:00"/>
    <x v="9"/>
    <x v="6"/>
    <n v="1241"/>
    <n v="269"/>
    <m/>
    <n v="0"/>
    <n v="4041"/>
    <n v="84"/>
    <n v="26"/>
    <n v="6149"/>
    <m/>
    <m/>
    <m/>
    <m/>
  </r>
  <r>
    <d v="1992-09-28T00:00:00"/>
    <x v="10"/>
    <x v="6"/>
    <n v="1208"/>
    <n v="274"/>
    <m/>
    <n v="0"/>
    <n v="3507"/>
    <n v="58"/>
    <n v="21"/>
    <n v="8214"/>
    <m/>
    <m/>
    <m/>
    <m/>
  </r>
  <r>
    <d v="1992-09-29T00:00:00"/>
    <x v="11"/>
    <x v="6"/>
    <n v="1824"/>
    <n v="314"/>
    <m/>
    <n v="0"/>
    <n v="2430"/>
    <n v="62"/>
    <n v="28"/>
    <n v="7653"/>
    <m/>
    <m/>
    <m/>
    <m/>
  </r>
  <r>
    <d v="1992-09-30T00:00:00"/>
    <x v="12"/>
    <x v="6"/>
    <n v="1751"/>
    <n v="357"/>
    <m/>
    <n v="0"/>
    <n v="2399"/>
    <n v="87"/>
    <n v="22"/>
    <n v="8345"/>
    <m/>
    <m/>
    <m/>
    <m/>
  </r>
  <r>
    <d v="1992-10-01T00:00:00"/>
    <x v="13"/>
    <x v="6"/>
    <n v="1390"/>
    <n v="246"/>
    <m/>
    <n v="0"/>
    <n v="2664"/>
    <n v="172"/>
    <n v="33"/>
    <n v="5242"/>
    <m/>
    <m/>
    <m/>
    <m/>
  </r>
  <r>
    <d v="1992-10-02T00:00:00"/>
    <x v="14"/>
    <x v="6"/>
    <n v="1341"/>
    <n v="160"/>
    <m/>
    <n v="0"/>
    <n v="2878"/>
    <n v="88"/>
    <n v="22"/>
    <n v="3636"/>
    <m/>
    <m/>
    <m/>
    <m/>
  </r>
  <r>
    <d v="1992-10-03T00:00:00"/>
    <x v="15"/>
    <x v="6"/>
    <n v="1082"/>
    <n v="163"/>
    <m/>
    <n v="0"/>
    <n v="2279"/>
    <n v="26"/>
    <n v="16"/>
    <n v="2295"/>
    <m/>
    <m/>
    <m/>
    <m/>
  </r>
  <r>
    <d v="1992-10-04T00:00:00"/>
    <x v="16"/>
    <x v="6"/>
    <n v="710"/>
    <n v="130"/>
    <m/>
    <n v="0"/>
    <n v="3385"/>
    <n v="33"/>
    <n v="12"/>
    <n v="1340"/>
    <m/>
    <m/>
    <m/>
    <m/>
  </r>
  <r>
    <d v="1992-10-05T00:00:00"/>
    <x v="17"/>
    <x v="6"/>
    <n v="586"/>
    <n v="109"/>
    <m/>
    <n v="0"/>
    <n v="4848"/>
    <n v="71"/>
    <n v="39"/>
    <n v="816"/>
    <m/>
    <m/>
    <m/>
    <m/>
  </r>
  <r>
    <d v="1992-10-06T00:00:00"/>
    <x v="18"/>
    <x v="6"/>
    <n v="661"/>
    <n v="134"/>
    <m/>
    <n v="0"/>
    <n v="3147"/>
    <n v="101"/>
    <n v="23"/>
    <n v="746"/>
    <m/>
    <m/>
    <m/>
    <m/>
  </r>
  <r>
    <d v="1992-10-07T00:00:00"/>
    <x v="19"/>
    <x v="6"/>
    <n v="1008"/>
    <n v="178"/>
    <m/>
    <n v="0"/>
    <n v="2998"/>
    <n v="123"/>
    <n v="29"/>
    <n v="1309"/>
    <m/>
    <m/>
    <m/>
    <m/>
  </r>
  <r>
    <d v="1992-10-08T00:00:00"/>
    <x v="20"/>
    <x v="6"/>
    <n v="1158"/>
    <n v="229"/>
    <m/>
    <n v="0"/>
    <n v="3625"/>
    <n v="70"/>
    <n v="32"/>
    <n v="1032"/>
    <m/>
    <m/>
    <m/>
    <m/>
  </r>
  <r>
    <d v="1992-10-09T00:00:00"/>
    <x v="21"/>
    <x v="6"/>
    <n v="520"/>
    <n v="120"/>
    <m/>
    <n v="0"/>
    <n v="6893"/>
    <n v="52"/>
    <n v="26"/>
    <n v="526"/>
    <m/>
    <m/>
    <m/>
    <m/>
  </r>
  <r>
    <d v="1992-10-10T00:00:00"/>
    <x v="22"/>
    <x v="6"/>
    <n v="451"/>
    <n v="91"/>
    <m/>
    <n v="0"/>
    <n v="5266"/>
    <n v="70"/>
    <n v="19"/>
    <n v="611"/>
    <m/>
    <m/>
    <m/>
    <m/>
  </r>
  <r>
    <d v="1992-10-11T00:00:00"/>
    <x v="23"/>
    <x v="6"/>
    <n v="592"/>
    <n v="124"/>
    <m/>
    <n v="0"/>
    <n v="4107"/>
    <n v="29"/>
    <n v="18"/>
    <n v="867"/>
    <m/>
    <m/>
    <m/>
    <m/>
  </r>
  <r>
    <d v="1992-10-12T00:00:00"/>
    <x v="24"/>
    <x v="6"/>
    <n v="243"/>
    <n v="88"/>
    <m/>
    <n v="0"/>
    <n v="3486"/>
    <n v="34"/>
    <n v="12"/>
    <n v="544"/>
    <m/>
    <m/>
    <m/>
    <m/>
  </r>
  <r>
    <d v="1992-10-13T00:00:00"/>
    <x v="25"/>
    <x v="6"/>
    <n v="211"/>
    <n v="59"/>
    <m/>
    <n v="0"/>
    <n v="2305"/>
    <n v="26"/>
    <n v="7"/>
    <n v="367"/>
    <m/>
    <m/>
    <m/>
    <m/>
  </r>
  <r>
    <d v="1992-10-14T00:00:00"/>
    <x v="26"/>
    <x v="6"/>
    <n v="198"/>
    <n v="55"/>
    <m/>
    <n v="0"/>
    <n v="2264"/>
    <n v="37"/>
    <n v="9"/>
    <n v="278"/>
    <m/>
    <m/>
    <m/>
    <m/>
  </r>
  <r>
    <d v="1992-10-15T00:00:00"/>
    <x v="27"/>
    <x v="6"/>
    <n v="145"/>
    <n v="46"/>
    <m/>
    <n v="0"/>
    <n v="1750"/>
    <n v="51"/>
    <n v="6"/>
    <n v="296"/>
    <m/>
    <m/>
    <m/>
    <m/>
  </r>
  <r>
    <d v="1992-10-16T00:00:00"/>
    <x v="28"/>
    <x v="6"/>
    <n v="280"/>
    <n v="92"/>
    <m/>
    <n v="1"/>
    <n v="1962"/>
    <n v="56"/>
    <n v="14"/>
    <n v="529"/>
    <m/>
    <m/>
    <m/>
    <m/>
  </r>
  <r>
    <d v="1992-10-17T00:00:00"/>
    <x v="29"/>
    <x v="6"/>
    <n v="170"/>
    <n v="42"/>
    <m/>
    <n v="0"/>
    <n v="2819"/>
    <n v="52"/>
    <n v="10"/>
    <n v="459"/>
    <m/>
    <m/>
    <m/>
    <m/>
  </r>
  <r>
    <d v="1992-10-18T00:00:00"/>
    <x v="30"/>
    <x v="6"/>
    <n v="311"/>
    <n v="70"/>
    <m/>
    <n v="7"/>
    <n v="3953"/>
    <n v="27"/>
    <n v="13"/>
    <n v="1324"/>
    <m/>
    <m/>
    <m/>
    <m/>
  </r>
  <r>
    <d v="1992-10-19T00:00:00"/>
    <x v="31"/>
    <x v="6"/>
    <n v="116"/>
    <n v="126"/>
    <m/>
    <n v="2"/>
    <n v="1078"/>
    <n v="35"/>
    <n v="2"/>
    <n v="210"/>
    <m/>
    <m/>
    <s v="Flood Period"/>
    <m/>
  </r>
  <r>
    <d v="1992-10-20T00:00:00"/>
    <x v="32"/>
    <x v="6"/>
    <n v="125"/>
    <n v="164"/>
    <m/>
    <n v="2"/>
    <n v="5566"/>
    <n v="106"/>
    <n v="2"/>
    <n v="212"/>
    <m/>
    <m/>
    <s v="Flood Period"/>
    <m/>
  </r>
  <r>
    <d v="1992-10-21T00:00:00"/>
    <x v="33"/>
    <x v="6"/>
    <n v="252"/>
    <n v="65"/>
    <m/>
    <n v="2"/>
    <n v="4852"/>
    <n v="116"/>
    <n v="2"/>
    <n v="215"/>
    <m/>
    <m/>
    <s v="Flood Period"/>
    <m/>
  </r>
  <r>
    <d v="1992-10-22T00:00:00"/>
    <x v="34"/>
    <x v="6"/>
    <n v="95"/>
    <n v="25"/>
    <m/>
    <n v="1"/>
    <n v="3661"/>
    <n v="80"/>
    <n v="2"/>
    <n v="217"/>
    <m/>
    <m/>
    <s v="Flood Period"/>
    <m/>
  </r>
  <r>
    <d v="1992-10-23T00:00:00"/>
    <x v="35"/>
    <x v="6"/>
    <n v="32"/>
    <n v="8"/>
    <m/>
    <n v="1"/>
    <n v="2299"/>
    <n v="32"/>
    <n v="2"/>
    <n v="220"/>
    <m/>
    <m/>
    <s v="Flood Period"/>
    <m/>
  </r>
  <r>
    <d v="1992-10-24T00:00:00"/>
    <x v="36"/>
    <x v="6"/>
    <n v="0"/>
    <n v="0"/>
    <m/>
    <n v="1"/>
    <n v="50"/>
    <n v="0"/>
    <n v="1"/>
    <n v="222"/>
    <m/>
    <m/>
    <s v="Flood Period"/>
    <m/>
  </r>
  <r>
    <d v="1992-10-25T00:00:00"/>
    <x v="37"/>
    <x v="6"/>
    <n v="0"/>
    <n v="0"/>
    <m/>
    <n v="1"/>
    <n v="96"/>
    <n v="0"/>
    <n v="1"/>
    <n v="225"/>
    <m/>
    <m/>
    <s v="Flood Period"/>
    <m/>
  </r>
  <r>
    <d v="1992-10-26T00:00:00"/>
    <x v="38"/>
    <x v="6"/>
    <n v="39"/>
    <n v="19"/>
    <m/>
    <n v="0"/>
    <n v="2640"/>
    <n v="34"/>
    <n v="1"/>
    <n v="227"/>
    <m/>
    <m/>
    <s v="Flood Period"/>
    <m/>
  </r>
  <r>
    <d v="1992-10-27T00:00:00"/>
    <x v="39"/>
    <x v="6"/>
    <n v="28"/>
    <n v="10"/>
    <m/>
    <n v="0"/>
    <n v="2305"/>
    <n v="24"/>
    <n v="1"/>
    <n v="230"/>
    <m/>
    <m/>
    <s v="Flood Period"/>
    <m/>
  </r>
  <r>
    <d v="1992-10-28T00:00:00"/>
    <x v="40"/>
    <x v="6"/>
    <n v="167"/>
    <n v="29"/>
    <m/>
    <n v="0"/>
    <n v="1589"/>
    <n v="17"/>
    <n v="1"/>
    <n v="232"/>
    <m/>
    <m/>
    <m/>
    <m/>
  </r>
  <r>
    <d v="1992-10-29T00:00:00"/>
    <x v="41"/>
    <x v="6"/>
    <n v="163"/>
    <n v="17"/>
    <m/>
    <n v="0"/>
    <n v="28"/>
    <n v="0"/>
    <n v="4"/>
    <n v="235"/>
    <m/>
    <m/>
    <m/>
    <m/>
  </r>
  <r>
    <d v="1992-10-30T00:00:00"/>
    <x v="42"/>
    <x v="6"/>
    <n v="117"/>
    <n v="73"/>
    <m/>
    <n v="0"/>
    <n v="2754"/>
    <n v="36"/>
    <n v="15"/>
    <n v="262"/>
    <m/>
    <m/>
    <m/>
    <m/>
  </r>
  <r>
    <d v="1992-10-31T00:00:00"/>
    <x v="43"/>
    <x v="6"/>
    <n v="29"/>
    <n v="2"/>
    <m/>
    <n v="0"/>
    <n v="200"/>
    <n v="0"/>
    <n v="0"/>
    <n v="35"/>
    <m/>
    <m/>
    <m/>
    <m/>
  </r>
  <r>
    <d v="1992-11-01T00:00:00"/>
    <x v="44"/>
    <x v="6"/>
    <n v="0"/>
    <n v="0"/>
    <m/>
    <n v="0"/>
    <n v="31"/>
    <n v="2"/>
    <n v="0"/>
    <n v="4"/>
    <m/>
    <m/>
    <s v="Flood Period"/>
    <m/>
  </r>
  <r>
    <d v="1992-11-02T00:00:00"/>
    <x v="45"/>
    <x v="6"/>
    <n v="15"/>
    <n v="3"/>
    <m/>
    <n v="0"/>
    <n v="12"/>
    <n v="0"/>
    <n v="4"/>
    <n v="4"/>
    <m/>
    <m/>
    <m/>
    <m/>
  </r>
  <r>
    <d v="1992-11-03T00:00:00"/>
    <x v="46"/>
    <x v="6"/>
    <n v="41"/>
    <n v="14"/>
    <m/>
    <n v="0"/>
    <n v="35"/>
    <n v="1"/>
    <n v="12"/>
    <n v="24"/>
    <m/>
    <m/>
    <m/>
    <m/>
  </r>
  <r>
    <d v="1992-11-04T00:00:00"/>
    <x v="47"/>
    <x v="6"/>
    <n v="22"/>
    <n v="12"/>
    <m/>
    <n v="0"/>
    <n v="32"/>
    <n v="1"/>
    <n v="7"/>
    <n v="20"/>
    <m/>
    <m/>
    <m/>
    <m/>
  </r>
  <r>
    <d v="1992-11-05T00:00:00"/>
    <x v="48"/>
    <x v="6"/>
    <n v="36"/>
    <n v="12"/>
    <m/>
    <n v="0"/>
    <n v="46"/>
    <n v="0"/>
    <n v="17"/>
    <n v="37"/>
    <m/>
    <m/>
    <m/>
    <m/>
  </r>
  <r>
    <d v="1992-11-06T00:00:00"/>
    <x v="49"/>
    <x v="6"/>
    <n v="21"/>
    <n v="14"/>
    <m/>
    <n v="0"/>
    <n v="30"/>
    <n v="0"/>
    <n v="2"/>
    <n v="51"/>
    <m/>
    <m/>
    <m/>
    <m/>
  </r>
  <r>
    <d v="1992-11-07T00:00:00"/>
    <x v="50"/>
    <x v="6"/>
    <n v="14"/>
    <n v="2"/>
    <m/>
    <n v="0"/>
    <n v="46"/>
    <n v="0"/>
    <n v="10"/>
    <n v="47"/>
    <m/>
    <m/>
    <m/>
    <m/>
  </r>
  <r>
    <d v="1992-11-08T00:00:00"/>
    <x v="51"/>
    <x v="6"/>
    <n v="13"/>
    <n v="6"/>
    <m/>
    <n v="0"/>
    <n v="23"/>
    <n v="0"/>
    <n v="12"/>
    <n v="47"/>
    <m/>
    <m/>
    <m/>
    <m/>
  </r>
  <r>
    <d v="1992-11-09T00:00:00"/>
    <x v="52"/>
    <x v="6"/>
    <n v="16"/>
    <n v="8"/>
    <m/>
    <n v="0"/>
    <n v="11"/>
    <n v="0"/>
    <n v="3"/>
    <n v="33"/>
    <m/>
    <m/>
    <m/>
    <m/>
  </r>
  <r>
    <d v="1992-11-10T00:00:00"/>
    <x v="53"/>
    <x v="6"/>
    <n v="14"/>
    <n v="8"/>
    <m/>
    <n v="0"/>
    <n v="7"/>
    <n v="0"/>
    <n v="20"/>
    <n v="13"/>
    <m/>
    <m/>
    <m/>
    <m/>
  </r>
  <r>
    <d v="1993-09-02T00:00:00"/>
    <x v="75"/>
    <x v="7"/>
    <n v="50"/>
    <n v="3"/>
    <m/>
    <n v="0"/>
    <n v="138"/>
    <n v="28"/>
    <n v="51"/>
    <n v="118"/>
    <m/>
    <m/>
    <m/>
    <m/>
  </r>
  <r>
    <d v="1993-09-03T00:00:00"/>
    <x v="76"/>
    <x v="7"/>
    <n v="41"/>
    <n v="6"/>
    <m/>
    <n v="0"/>
    <n v="475"/>
    <n v="74"/>
    <n v="74"/>
    <n v="287"/>
    <m/>
    <m/>
    <m/>
    <m/>
  </r>
  <r>
    <d v="1993-09-04T00:00:00"/>
    <x v="77"/>
    <x v="7"/>
    <n v="13"/>
    <n v="8"/>
    <m/>
    <n v="0"/>
    <n v="263"/>
    <n v="49"/>
    <n v="63"/>
    <n v="499"/>
    <m/>
    <m/>
    <m/>
    <m/>
  </r>
  <r>
    <d v="1993-09-05T00:00:00"/>
    <x v="78"/>
    <x v="7"/>
    <n v="8"/>
    <n v="5"/>
    <m/>
    <n v="0"/>
    <n v="115"/>
    <n v="20"/>
    <n v="55"/>
    <n v="611"/>
    <m/>
    <m/>
    <m/>
    <m/>
  </r>
  <r>
    <d v="1993-09-06T00:00:00"/>
    <x v="79"/>
    <x v="7"/>
    <n v="9"/>
    <n v="8"/>
    <m/>
    <n v="0"/>
    <n v="96"/>
    <n v="63"/>
    <n v="34"/>
    <n v="1344"/>
    <m/>
    <m/>
    <m/>
    <m/>
  </r>
  <r>
    <d v="1993-09-07T00:00:00"/>
    <x v="71"/>
    <x v="7"/>
    <n v="5"/>
    <n v="3"/>
    <m/>
    <n v="0"/>
    <n v="345"/>
    <n v="89"/>
    <n v="26"/>
    <n v="1752"/>
    <m/>
    <m/>
    <m/>
    <m/>
  </r>
  <r>
    <d v="1993-09-08T00:00:00"/>
    <x v="72"/>
    <x v="7"/>
    <n v="7"/>
    <n v="8"/>
    <m/>
    <n v="0"/>
    <n v="125"/>
    <n v="22"/>
    <n v="14"/>
    <n v="1143"/>
    <m/>
    <m/>
    <m/>
    <m/>
  </r>
  <r>
    <d v="1993-09-09T00:00:00"/>
    <x v="73"/>
    <x v="7"/>
    <n v="24"/>
    <n v="7"/>
    <m/>
    <n v="0"/>
    <n v="108"/>
    <n v="8"/>
    <n v="26"/>
    <n v="462"/>
    <m/>
    <m/>
    <m/>
    <m/>
  </r>
  <r>
    <d v="1993-09-10T00:00:00"/>
    <x v="74"/>
    <x v="7"/>
    <n v="18"/>
    <n v="15"/>
    <m/>
    <n v="0"/>
    <n v="102"/>
    <n v="14"/>
    <n v="31"/>
    <n v="305"/>
    <m/>
    <m/>
    <m/>
    <m/>
  </r>
  <r>
    <d v="1993-09-11T00:00:00"/>
    <x v="68"/>
    <x v="7"/>
    <n v="36"/>
    <n v="19"/>
    <m/>
    <n v="0"/>
    <n v="281"/>
    <n v="16"/>
    <n v="33"/>
    <n v="205"/>
    <m/>
    <m/>
    <m/>
    <m/>
  </r>
  <r>
    <d v="1993-09-12T00:00:00"/>
    <x v="69"/>
    <x v="7"/>
    <n v="45"/>
    <n v="4"/>
    <m/>
    <n v="0"/>
    <n v="124"/>
    <n v="6"/>
    <n v="23"/>
    <n v="200"/>
    <m/>
    <m/>
    <m/>
    <m/>
  </r>
  <r>
    <d v="1993-09-13T00:00:00"/>
    <x v="70"/>
    <x v="7"/>
    <n v="198"/>
    <n v="32"/>
    <m/>
    <n v="0"/>
    <n v="317"/>
    <n v="53"/>
    <n v="31"/>
    <n v="345"/>
    <m/>
    <m/>
    <m/>
    <m/>
  </r>
  <r>
    <d v="1993-09-14T00:00:00"/>
    <x v="67"/>
    <x v="7"/>
    <n v="261"/>
    <n v="41"/>
    <m/>
    <n v="0"/>
    <n v="2384"/>
    <n v="68"/>
    <n v="35"/>
    <n v="326"/>
    <m/>
    <m/>
    <m/>
    <m/>
  </r>
  <r>
    <d v="1993-09-15T00:00:00"/>
    <x v="63"/>
    <x v="7"/>
    <n v="239"/>
    <n v="44"/>
    <m/>
    <n v="0"/>
    <n v="3104"/>
    <n v="42"/>
    <n v="36"/>
    <n v="310"/>
    <m/>
    <m/>
    <m/>
    <m/>
  </r>
  <r>
    <d v="1993-09-16T00:00:00"/>
    <x v="64"/>
    <x v="7"/>
    <n v="306"/>
    <n v="34"/>
    <m/>
    <n v="0"/>
    <n v="2266"/>
    <n v="149"/>
    <n v="53"/>
    <n v="391"/>
    <m/>
    <m/>
    <m/>
    <m/>
  </r>
  <r>
    <d v="1993-09-17T00:00:00"/>
    <x v="65"/>
    <x v="7"/>
    <n v="455"/>
    <n v="24"/>
    <m/>
    <n v="0"/>
    <n v="1637"/>
    <n v="70"/>
    <n v="37"/>
    <n v="580"/>
    <m/>
    <m/>
    <m/>
    <m/>
  </r>
  <r>
    <d v="1993-09-18T00:00:00"/>
    <x v="0"/>
    <x v="7"/>
    <n v="426"/>
    <n v="22"/>
    <m/>
    <n v="0"/>
    <n v="1775"/>
    <n v="43"/>
    <n v="16"/>
    <n v="1237"/>
    <m/>
    <m/>
    <m/>
    <m/>
  </r>
  <r>
    <d v="1993-09-19T00:00:00"/>
    <x v="1"/>
    <x v="7"/>
    <n v="660"/>
    <n v="23"/>
    <m/>
    <n v="0"/>
    <n v="1828"/>
    <n v="33"/>
    <n v="30"/>
    <n v="1716"/>
    <m/>
    <m/>
    <m/>
    <m/>
  </r>
  <r>
    <d v="1993-09-20T00:00:00"/>
    <x v="2"/>
    <x v="7"/>
    <n v="437"/>
    <n v="16"/>
    <m/>
    <n v="0"/>
    <n v="4262"/>
    <n v="70"/>
    <n v="10"/>
    <n v="1699"/>
    <m/>
    <m/>
    <m/>
    <m/>
  </r>
  <r>
    <d v="1993-09-21T00:00:00"/>
    <x v="3"/>
    <x v="7"/>
    <n v="451"/>
    <n v="17"/>
    <m/>
    <n v="0"/>
    <n v="2554"/>
    <n v="33"/>
    <n v="8"/>
    <n v="1640"/>
    <m/>
    <m/>
    <m/>
    <m/>
  </r>
  <r>
    <d v="1993-09-22T00:00:00"/>
    <x v="4"/>
    <x v="7"/>
    <n v="546"/>
    <n v="21"/>
    <m/>
    <n v="0"/>
    <n v="2237"/>
    <n v="58"/>
    <n v="10"/>
    <n v="2117"/>
    <m/>
    <m/>
    <m/>
    <m/>
  </r>
  <r>
    <d v="1993-09-23T00:00:00"/>
    <x v="5"/>
    <x v="7"/>
    <n v="511"/>
    <n v="11"/>
    <m/>
    <n v="0"/>
    <n v="1118"/>
    <n v="22"/>
    <n v="9"/>
    <n v="1942"/>
    <m/>
    <m/>
    <m/>
    <m/>
  </r>
  <r>
    <d v="1993-09-24T00:00:00"/>
    <x v="6"/>
    <x v="7"/>
    <n v="655"/>
    <n v="8"/>
    <m/>
    <n v="0"/>
    <n v="1778"/>
    <n v="31"/>
    <n v="15"/>
    <n v="1937"/>
    <m/>
    <m/>
    <m/>
    <m/>
  </r>
  <r>
    <d v="1993-09-25T00:00:00"/>
    <x v="7"/>
    <x v="7"/>
    <n v="453"/>
    <n v="8"/>
    <m/>
    <n v="0"/>
    <n v="1037"/>
    <n v="8"/>
    <n v="4"/>
    <n v="1102"/>
    <m/>
    <m/>
    <m/>
    <m/>
  </r>
  <r>
    <d v="1993-09-26T00:00:00"/>
    <x v="8"/>
    <x v="7"/>
    <n v="380"/>
    <n v="5"/>
    <m/>
    <n v="0"/>
    <n v="1476"/>
    <n v="11"/>
    <n v="7"/>
    <n v="736"/>
    <m/>
    <m/>
    <m/>
    <m/>
  </r>
  <r>
    <d v="1993-09-27T00:00:00"/>
    <x v="9"/>
    <x v="7"/>
    <n v="263"/>
    <n v="8"/>
    <m/>
    <n v="0"/>
    <n v="1079"/>
    <n v="35"/>
    <n v="15"/>
    <n v="731"/>
    <m/>
    <m/>
    <m/>
    <m/>
  </r>
  <r>
    <d v="1993-09-28T00:00:00"/>
    <x v="10"/>
    <x v="7"/>
    <n v="372"/>
    <n v="5"/>
    <m/>
    <n v="0"/>
    <n v="1172"/>
    <n v="24"/>
    <n v="16"/>
    <n v="613"/>
    <m/>
    <m/>
    <m/>
    <m/>
  </r>
  <r>
    <d v="1993-09-29T00:00:00"/>
    <x v="11"/>
    <x v="7"/>
    <n v="431"/>
    <n v="8"/>
    <m/>
    <n v="0"/>
    <n v="1193"/>
    <n v="24"/>
    <n v="18"/>
    <n v="563"/>
    <m/>
    <m/>
    <m/>
    <m/>
  </r>
  <r>
    <d v="1993-09-30T00:00:00"/>
    <x v="12"/>
    <x v="7"/>
    <n v="262"/>
    <n v="35"/>
    <m/>
    <n v="0"/>
    <n v="1018"/>
    <n v="32"/>
    <n v="12"/>
    <n v="344"/>
    <m/>
    <m/>
    <m/>
    <m/>
  </r>
  <r>
    <d v="1993-10-01T00:00:00"/>
    <x v="13"/>
    <x v="7"/>
    <n v="319"/>
    <n v="25"/>
    <m/>
    <n v="0"/>
    <n v="1603"/>
    <n v="39"/>
    <n v="7"/>
    <n v="359"/>
    <m/>
    <m/>
    <m/>
    <m/>
  </r>
  <r>
    <d v="1993-10-02T00:00:00"/>
    <x v="14"/>
    <x v="7"/>
    <n v="337"/>
    <n v="13"/>
    <m/>
    <n v="0"/>
    <n v="2522"/>
    <n v="40"/>
    <n v="3"/>
    <n v="475"/>
    <m/>
    <m/>
    <m/>
    <m/>
  </r>
  <r>
    <d v="1993-10-03T00:00:00"/>
    <x v="15"/>
    <x v="7"/>
    <n v="288"/>
    <n v="15"/>
    <m/>
    <n v="0"/>
    <n v="4208"/>
    <n v="52"/>
    <n v="20"/>
    <n v="539"/>
    <m/>
    <m/>
    <m/>
    <m/>
  </r>
  <r>
    <d v="1993-10-04T00:00:00"/>
    <x v="16"/>
    <x v="7"/>
    <n v="663"/>
    <n v="40"/>
    <m/>
    <n v="0"/>
    <n v="5250"/>
    <n v="46"/>
    <n v="22"/>
    <n v="743"/>
    <m/>
    <m/>
    <m/>
    <m/>
  </r>
  <r>
    <d v="1993-10-05T00:00:00"/>
    <x v="17"/>
    <x v="7"/>
    <n v="434"/>
    <n v="15"/>
    <m/>
    <n v="0"/>
    <n v="5894"/>
    <n v="15"/>
    <n v="4"/>
    <n v="646"/>
    <m/>
    <m/>
    <m/>
    <m/>
  </r>
  <r>
    <d v="1993-10-06T00:00:00"/>
    <x v="18"/>
    <x v="7"/>
    <n v="608"/>
    <n v="68"/>
    <m/>
    <n v="0"/>
    <n v="4339"/>
    <n v="6"/>
    <n v="34"/>
    <n v="1668"/>
    <m/>
    <m/>
    <m/>
    <m/>
  </r>
  <r>
    <d v="1993-10-07T00:00:00"/>
    <x v="19"/>
    <x v="7"/>
    <n v="322"/>
    <n v="23"/>
    <m/>
    <n v="0"/>
    <n v="3064"/>
    <n v="12"/>
    <n v="23"/>
    <n v="1683"/>
    <m/>
    <m/>
    <m/>
    <m/>
  </r>
  <r>
    <d v="1993-10-08T00:00:00"/>
    <x v="20"/>
    <x v="7"/>
    <n v="290"/>
    <n v="10"/>
    <m/>
    <n v="0"/>
    <n v="2768"/>
    <n v="4"/>
    <n v="9"/>
    <n v="1575"/>
    <m/>
    <m/>
    <m/>
    <m/>
  </r>
  <r>
    <d v="1993-10-09T00:00:00"/>
    <x v="21"/>
    <x v="7"/>
    <n v="493"/>
    <n v="13"/>
    <m/>
    <n v="0"/>
    <n v="2989"/>
    <n v="24"/>
    <n v="6"/>
    <n v="1652"/>
    <m/>
    <m/>
    <m/>
    <m/>
  </r>
  <r>
    <d v="1993-10-10T00:00:00"/>
    <x v="22"/>
    <x v="7"/>
    <n v="549"/>
    <n v="9"/>
    <m/>
    <n v="0"/>
    <n v="6386"/>
    <n v="27"/>
    <n v="2"/>
    <n v="1093"/>
    <m/>
    <m/>
    <m/>
    <m/>
  </r>
  <r>
    <d v="1993-10-11T00:00:00"/>
    <x v="23"/>
    <x v="7"/>
    <n v="399"/>
    <n v="2"/>
    <m/>
    <n v="0"/>
    <n v="5966"/>
    <n v="28"/>
    <n v="8"/>
    <n v="1048"/>
    <m/>
    <m/>
    <m/>
    <m/>
  </r>
  <r>
    <d v="1993-10-12T00:00:00"/>
    <x v="24"/>
    <x v="7"/>
    <n v="395"/>
    <n v="17"/>
    <m/>
    <n v="0"/>
    <n v="3106"/>
    <n v="10"/>
    <n v="15"/>
    <n v="1716"/>
    <m/>
    <m/>
    <m/>
    <m/>
  </r>
  <r>
    <d v="1993-10-13T00:00:00"/>
    <x v="25"/>
    <x v="7"/>
    <n v="413"/>
    <n v="21"/>
    <m/>
    <n v="0"/>
    <n v="2002"/>
    <n v="7"/>
    <n v="18"/>
    <n v="2434"/>
    <m/>
    <m/>
    <m/>
    <m/>
  </r>
  <r>
    <d v="1993-10-14T00:00:00"/>
    <x v="26"/>
    <x v="7"/>
    <n v="352"/>
    <n v="22"/>
    <m/>
    <n v="0"/>
    <n v="2050"/>
    <n v="12"/>
    <n v="15"/>
    <n v="2468"/>
    <m/>
    <m/>
    <m/>
    <m/>
  </r>
  <r>
    <d v="1993-10-15T00:00:00"/>
    <x v="27"/>
    <x v="7"/>
    <n v="255"/>
    <n v="13"/>
    <m/>
    <n v="0"/>
    <n v="1502"/>
    <n v="10"/>
    <n v="11"/>
    <n v="2207"/>
    <m/>
    <m/>
    <m/>
    <m/>
  </r>
  <r>
    <d v="1993-10-16T00:00:00"/>
    <x v="28"/>
    <x v="7"/>
    <n v="251"/>
    <n v="5"/>
    <m/>
    <n v="0"/>
    <n v="1270"/>
    <n v="24"/>
    <n v="7"/>
    <n v="2357"/>
    <m/>
    <m/>
    <m/>
    <m/>
  </r>
  <r>
    <d v="1993-10-17T00:00:00"/>
    <x v="29"/>
    <x v="7"/>
    <n v="142"/>
    <n v="5"/>
    <m/>
    <n v="0"/>
    <n v="1047"/>
    <n v="44"/>
    <n v="5"/>
    <n v="1972"/>
    <m/>
    <m/>
    <m/>
    <m/>
  </r>
  <r>
    <d v="1993-10-18T00:00:00"/>
    <x v="30"/>
    <x v="7"/>
    <n v="134"/>
    <n v="4"/>
    <m/>
    <n v="0"/>
    <n v="839"/>
    <n v="66"/>
    <n v="15"/>
    <n v="2059"/>
    <m/>
    <m/>
    <m/>
    <m/>
  </r>
  <r>
    <d v="1993-10-19T00:00:00"/>
    <x v="31"/>
    <x v="7"/>
    <n v="171"/>
    <n v="1"/>
    <m/>
    <n v="1"/>
    <n v="716"/>
    <n v="50"/>
    <n v="13"/>
    <n v="1604"/>
    <m/>
    <m/>
    <m/>
    <m/>
  </r>
  <r>
    <d v="1993-10-20T00:00:00"/>
    <x v="32"/>
    <x v="7"/>
    <n v="180"/>
    <n v="5"/>
    <m/>
    <n v="0"/>
    <n v="904"/>
    <n v="48"/>
    <n v="7"/>
    <n v="1102"/>
    <m/>
    <m/>
    <m/>
    <m/>
  </r>
  <r>
    <d v="1993-10-21T00:00:00"/>
    <x v="33"/>
    <x v="7"/>
    <n v="83"/>
    <n v="5"/>
    <m/>
    <n v="0"/>
    <n v="576"/>
    <n v="9"/>
    <n v="11"/>
    <n v="949"/>
    <m/>
    <m/>
    <m/>
    <m/>
  </r>
  <r>
    <d v="1993-10-22T00:00:00"/>
    <x v="34"/>
    <x v="7"/>
    <n v="113"/>
    <n v="5"/>
    <m/>
    <n v="4"/>
    <n v="610"/>
    <n v="8"/>
    <n v="12"/>
    <n v="1421"/>
    <m/>
    <m/>
    <m/>
    <m/>
  </r>
  <r>
    <d v="1993-10-23T00:00:00"/>
    <x v="35"/>
    <x v="7"/>
    <n v="271"/>
    <n v="9"/>
    <m/>
    <n v="3"/>
    <n v="1010"/>
    <n v="3"/>
    <n v="5"/>
    <n v="1001"/>
    <m/>
    <m/>
    <m/>
    <m/>
  </r>
  <r>
    <d v="1993-10-24T00:00:00"/>
    <x v="36"/>
    <x v="7"/>
    <n v="97"/>
    <n v="8"/>
    <m/>
    <n v="6"/>
    <n v="363"/>
    <n v="0"/>
    <n v="5"/>
    <n v="484"/>
    <m/>
    <m/>
    <m/>
    <m/>
  </r>
  <r>
    <d v="1993-10-25T00:00:00"/>
    <x v="37"/>
    <x v="7"/>
    <n v="68"/>
    <n v="3"/>
    <m/>
    <n v="2"/>
    <n v="246"/>
    <n v="1"/>
    <n v="13"/>
    <n v="524"/>
    <m/>
    <m/>
    <m/>
    <m/>
  </r>
  <r>
    <d v="1993-10-26T00:00:00"/>
    <x v="38"/>
    <x v="7"/>
    <n v="37"/>
    <n v="3"/>
    <m/>
    <n v="2"/>
    <n v="154"/>
    <n v="4"/>
    <n v="9"/>
    <n v="561"/>
    <m/>
    <m/>
    <m/>
    <m/>
  </r>
  <r>
    <d v="1993-10-27T00:00:00"/>
    <x v="39"/>
    <x v="7"/>
    <n v="27"/>
    <n v="3"/>
    <m/>
    <n v="0"/>
    <n v="114"/>
    <n v="3"/>
    <n v="15"/>
    <n v="396"/>
    <m/>
    <m/>
    <m/>
    <m/>
  </r>
  <r>
    <d v="1993-10-28T00:00:00"/>
    <x v="40"/>
    <x v="7"/>
    <n v="21"/>
    <n v="4"/>
    <m/>
    <n v="2"/>
    <n v="66"/>
    <n v="4"/>
    <n v="14"/>
    <n v="254"/>
    <m/>
    <m/>
    <m/>
    <m/>
  </r>
  <r>
    <d v="1993-10-29T00:00:00"/>
    <x v="41"/>
    <x v="7"/>
    <n v="34"/>
    <n v="2"/>
    <m/>
    <n v="0"/>
    <n v="54"/>
    <n v="3"/>
    <n v="29"/>
    <n v="220"/>
    <m/>
    <m/>
    <m/>
    <m/>
  </r>
  <r>
    <d v="1993-10-30T00:00:00"/>
    <x v="42"/>
    <x v="7"/>
    <n v="25"/>
    <n v="0"/>
    <m/>
    <n v="0"/>
    <n v="44"/>
    <n v="3"/>
    <n v="23"/>
    <n v="115"/>
    <m/>
    <m/>
    <m/>
    <m/>
  </r>
  <r>
    <d v="1993-10-31T00:00:00"/>
    <x v="43"/>
    <x v="7"/>
    <n v="9"/>
    <n v="4"/>
    <m/>
    <n v="4"/>
    <n v="30"/>
    <n v="1"/>
    <n v="28"/>
    <n v="100"/>
    <m/>
    <m/>
    <m/>
    <m/>
  </r>
  <r>
    <d v="1993-11-01T00:00:00"/>
    <x v="44"/>
    <x v="7"/>
    <n v="23"/>
    <n v="0"/>
    <m/>
    <n v="1"/>
    <n v="27"/>
    <n v="0"/>
    <n v="23"/>
    <n v="65"/>
    <m/>
    <m/>
    <m/>
    <m/>
  </r>
  <r>
    <d v="1993-11-02T00:00:00"/>
    <x v="45"/>
    <x v="7"/>
    <n v="16"/>
    <n v="4"/>
    <m/>
    <n v="1"/>
    <n v="25"/>
    <n v="0"/>
    <n v="20"/>
    <n v="64"/>
    <m/>
    <m/>
    <m/>
    <m/>
  </r>
  <r>
    <d v="1993-11-03T00:00:00"/>
    <x v="46"/>
    <x v="7"/>
    <n v="40"/>
    <n v="8"/>
    <m/>
    <n v="8"/>
    <n v="33"/>
    <n v="1"/>
    <n v="20"/>
    <n v="176"/>
    <m/>
    <m/>
    <m/>
    <m/>
  </r>
  <r>
    <d v="1993-11-04T00:00:00"/>
    <x v="47"/>
    <x v="7"/>
    <n v="15"/>
    <n v="5"/>
    <m/>
    <n v="6"/>
    <n v="26"/>
    <n v="2"/>
    <n v="19"/>
    <n v="99"/>
    <m/>
    <m/>
    <m/>
    <m/>
  </r>
  <r>
    <d v="1993-11-05T00:00:00"/>
    <x v="48"/>
    <x v="7"/>
    <n v="13"/>
    <n v="4"/>
    <m/>
    <n v="0"/>
    <n v="12"/>
    <n v="3"/>
    <n v="6"/>
    <n v="168"/>
    <m/>
    <m/>
    <m/>
    <m/>
  </r>
  <r>
    <d v="1993-11-06T00:00:00"/>
    <x v="49"/>
    <x v="7"/>
    <n v="13"/>
    <n v="5"/>
    <m/>
    <n v="0"/>
    <n v="14"/>
    <n v="2"/>
    <n v="11"/>
    <n v="116"/>
    <m/>
    <m/>
    <m/>
    <m/>
  </r>
  <r>
    <d v="1993-11-07T00:00:00"/>
    <x v="50"/>
    <x v="7"/>
    <n v="6"/>
    <n v="2"/>
    <m/>
    <n v="0"/>
    <n v="5"/>
    <n v="1"/>
    <n v="18"/>
    <n v="61"/>
    <m/>
    <m/>
    <m/>
    <m/>
  </r>
  <r>
    <d v="1993-11-08T00:00:00"/>
    <x v="51"/>
    <x v="7"/>
    <n v="5"/>
    <n v="8"/>
    <m/>
    <n v="0"/>
    <n v="6"/>
    <n v="0"/>
    <n v="11"/>
    <n v="58"/>
    <m/>
    <m/>
    <m/>
    <m/>
  </r>
  <r>
    <d v="1993-11-09T00:00:00"/>
    <x v="52"/>
    <x v="7"/>
    <n v="4"/>
    <n v="4"/>
    <m/>
    <n v="0"/>
    <n v="6"/>
    <n v="1"/>
    <n v="7"/>
    <n v="26"/>
    <m/>
    <m/>
    <m/>
    <m/>
  </r>
  <r>
    <d v="1993-11-10T00:00:00"/>
    <x v="53"/>
    <x v="7"/>
    <n v="3"/>
    <n v="1"/>
    <m/>
    <n v="0"/>
    <n v="4"/>
    <n v="0"/>
    <n v="3"/>
    <n v="20"/>
    <m/>
    <m/>
    <m/>
    <m/>
  </r>
  <r>
    <d v="1994-09-01T00:00:00"/>
    <x v="80"/>
    <x v="8"/>
    <n v="0"/>
    <n v="0"/>
    <m/>
    <n v="0"/>
    <n v="74"/>
    <n v="5"/>
    <n v="11"/>
    <n v="474"/>
    <m/>
    <m/>
    <m/>
    <m/>
  </r>
  <r>
    <d v="1994-09-02T00:00:00"/>
    <x v="75"/>
    <x v="8"/>
    <n v="0"/>
    <n v="0"/>
    <m/>
    <n v="0"/>
    <n v="37"/>
    <n v="3"/>
    <n v="19"/>
    <n v="461"/>
    <m/>
    <m/>
    <m/>
    <m/>
  </r>
  <r>
    <d v="1994-09-03T00:00:00"/>
    <x v="76"/>
    <x v="8"/>
    <n v="0"/>
    <n v="0"/>
    <m/>
    <n v="0"/>
    <n v="25"/>
    <n v="7"/>
    <n v="11"/>
    <n v="1343"/>
    <m/>
    <m/>
    <m/>
    <m/>
  </r>
  <r>
    <d v="1994-09-04T00:00:00"/>
    <x v="77"/>
    <x v="8"/>
    <n v="0"/>
    <n v="0"/>
    <m/>
    <n v="0"/>
    <n v="175"/>
    <n v="11"/>
    <n v="8"/>
    <n v="1117"/>
    <m/>
    <m/>
    <m/>
    <m/>
  </r>
  <r>
    <d v="1994-09-05T00:00:00"/>
    <x v="78"/>
    <x v="8"/>
    <n v="3"/>
    <n v="0"/>
    <m/>
    <n v="0"/>
    <n v="272"/>
    <n v="17"/>
    <n v="11"/>
    <n v="1615"/>
    <m/>
    <m/>
    <m/>
    <m/>
  </r>
  <r>
    <d v="1994-09-06T00:00:00"/>
    <x v="79"/>
    <x v="8"/>
    <n v="14"/>
    <n v="60"/>
    <m/>
    <n v="0"/>
    <n v="142"/>
    <n v="28"/>
    <n v="14"/>
    <n v="1017"/>
    <m/>
    <m/>
    <m/>
    <m/>
  </r>
  <r>
    <d v="1994-09-07T00:00:00"/>
    <x v="71"/>
    <x v="8"/>
    <n v="58"/>
    <n v="100"/>
    <m/>
    <n v="0"/>
    <n v="143"/>
    <n v="15"/>
    <n v="23"/>
    <n v="1782"/>
    <m/>
    <m/>
    <m/>
    <m/>
  </r>
  <r>
    <d v="1994-09-08T00:00:00"/>
    <x v="72"/>
    <x v="8"/>
    <n v="48"/>
    <n v="100"/>
    <m/>
    <n v="0"/>
    <n v="2045"/>
    <n v="22"/>
    <n v="13"/>
    <n v="2371"/>
    <m/>
    <m/>
    <m/>
    <m/>
  </r>
  <r>
    <d v="1994-09-09T00:00:00"/>
    <x v="73"/>
    <x v="8"/>
    <n v="38"/>
    <n v="44"/>
    <m/>
    <n v="0"/>
    <n v="4141"/>
    <n v="38"/>
    <n v="5"/>
    <n v="3142"/>
    <m/>
    <m/>
    <m/>
    <m/>
  </r>
  <r>
    <d v="1994-09-10T00:00:00"/>
    <x v="74"/>
    <x v="8"/>
    <n v="50"/>
    <n v="65"/>
    <m/>
    <n v="0"/>
    <n v="2967"/>
    <n v="41"/>
    <n v="8"/>
    <n v="2235"/>
    <m/>
    <m/>
    <m/>
    <m/>
  </r>
  <r>
    <d v="1994-09-11T00:00:00"/>
    <x v="68"/>
    <x v="8"/>
    <n v="46"/>
    <n v="75"/>
    <m/>
    <n v="0"/>
    <n v="2416"/>
    <n v="46"/>
    <n v="11"/>
    <n v="2997"/>
    <m/>
    <m/>
    <m/>
    <m/>
  </r>
  <r>
    <d v="1994-09-12T00:00:00"/>
    <x v="69"/>
    <x v="8"/>
    <n v="16"/>
    <n v="53"/>
    <m/>
    <n v="0"/>
    <n v="1819"/>
    <n v="45"/>
    <n v="10"/>
    <n v="2820"/>
    <m/>
    <m/>
    <m/>
    <m/>
  </r>
  <r>
    <d v="1994-09-13T00:00:00"/>
    <x v="70"/>
    <x v="8"/>
    <n v="12"/>
    <n v="66"/>
    <m/>
    <n v="0"/>
    <n v="775"/>
    <n v="61"/>
    <n v="9"/>
    <n v="1602"/>
    <m/>
    <m/>
    <m/>
    <m/>
  </r>
  <r>
    <d v="1994-09-14T00:00:00"/>
    <x v="67"/>
    <x v="8"/>
    <n v="23"/>
    <n v="116"/>
    <m/>
    <n v="0"/>
    <n v="363"/>
    <n v="59"/>
    <n v="12"/>
    <n v="1709"/>
    <m/>
    <m/>
    <m/>
    <m/>
  </r>
  <r>
    <d v="1994-09-15T00:00:00"/>
    <x v="63"/>
    <x v="8"/>
    <n v="15"/>
    <n v="62"/>
    <m/>
    <n v="0"/>
    <n v="452"/>
    <n v="35"/>
    <n v="4"/>
    <n v="1219"/>
    <m/>
    <m/>
    <m/>
    <m/>
  </r>
  <r>
    <d v="1994-09-16T00:00:00"/>
    <x v="64"/>
    <x v="8"/>
    <n v="5"/>
    <n v="31"/>
    <m/>
    <n v="0"/>
    <n v="341"/>
    <n v="22"/>
    <n v="11"/>
    <n v="667"/>
    <m/>
    <m/>
    <m/>
    <m/>
  </r>
  <r>
    <d v="1994-09-17T00:00:00"/>
    <x v="65"/>
    <x v="8"/>
    <n v="44"/>
    <n v="106"/>
    <m/>
    <n v="0"/>
    <n v="601"/>
    <n v="26"/>
    <n v="12"/>
    <n v="637"/>
    <m/>
    <m/>
    <m/>
    <m/>
  </r>
  <r>
    <d v="1994-09-18T00:00:00"/>
    <x v="0"/>
    <x v="8"/>
    <n v="28"/>
    <n v="109"/>
    <m/>
    <n v="0"/>
    <n v="515"/>
    <n v="16"/>
    <n v="22"/>
    <n v="716"/>
    <m/>
    <m/>
    <m/>
    <m/>
  </r>
  <r>
    <d v="1994-09-19T00:00:00"/>
    <x v="1"/>
    <x v="8"/>
    <n v="15"/>
    <n v="79"/>
    <m/>
    <n v="0"/>
    <n v="670"/>
    <n v="41"/>
    <n v="9"/>
    <n v="463"/>
    <m/>
    <m/>
    <m/>
    <m/>
  </r>
  <r>
    <d v="1994-09-20T00:00:00"/>
    <x v="2"/>
    <x v="8"/>
    <n v="15"/>
    <n v="61"/>
    <m/>
    <n v="0"/>
    <n v="456"/>
    <n v="29"/>
    <n v="12"/>
    <n v="370"/>
    <m/>
    <m/>
    <m/>
    <m/>
  </r>
  <r>
    <d v="1994-09-21T00:00:00"/>
    <x v="3"/>
    <x v="8"/>
    <n v="13"/>
    <n v="54"/>
    <m/>
    <n v="0"/>
    <n v="398"/>
    <n v="23"/>
    <n v="12"/>
    <n v="348"/>
    <m/>
    <m/>
    <m/>
    <m/>
  </r>
  <r>
    <d v="1994-09-22T00:00:00"/>
    <x v="4"/>
    <x v="8"/>
    <n v="27"/>
    <n v="97"/>
    <m/>
    <n v="0"/>
    <n v="717"/>
    <n v="11"/>
    <n v="12"/>
    <n v="255"/>
    <m/>
    <m/>
    <m/>
    <m/>
  </r>
  <r>
    <d v="1994-09-23T00:00:00"/>
    <x v="5"/>
    <x v="8"/>
    <n v="32"/>
    <n v="118"/>
    <m/>
    <n v="0"/>
    <n v="1377"/>
    <n v="15"/>
    <n v="17"/>
    <n v="156"/>
    <m/>
    <m/>
    <m/>
    <m/>
  </r>
  <r>
    <d v="1994-09-24T00:00:00"/>
    <x v="6"/>
    <x v="8"/>
    <n v="39"/>
    <n v="137"/>
    <m/>
    <n v="0"/>
    <n v="1315"/>
    <n v="16"/>
    <n v="2"/>
    <n v="136"/>
    <m/>
    <m/>
    <m/>
    <m/>
  </r>
  <r>
    <d v="1994-09-25T00:00:00"/>
    <x v="7"/>
    <x v="8"/>
    <n v="17"/>
    <n v="105"/>
    <m/>
    <n v="0"/>
    <n v="1050"/>
    <n v="9"/>
    <n v="1"/>
    <n v="105"/>
    <m/>
    <m/>
    <m/>
    <m/>
  </r>
  <r>
    <d v="1994-09-26T00:00:00"/>
    <x v="8"/>
    <x v="8"/>
    <n v="5"/>
    <n v="71"/>
    <m/>
    <n v="0"/>
    <n v="850"/>
    <n v="10"/>
    <n v="2"/>
    <n v="123"/>
    <m/>
    <m/>
    <m/>
    <m/>
  </r>
  <r>
    <d v="1994-09-27T00:00:00"/>
    <x v="9"/>
    <x v="8"/>
    <n v="15"/>
    <n v="61"/>
    <m/>
    <n v="0"/>
    <n v="533"/>
    <n v="7"/>
    <n v="6"/>
    <n v="93"/>
    <m/>
    <m/>
    <m/>
    <m/>
  </r>
  <r>
    <d v="1994-09-28T00:00:00"/>
    <x v="10"/>
    <x v="8"/>
    <n v="22"/>
    <n v="66"/>
    <m/>
    <n v="0"/>
    <n v="892"/>
    <n v="6"/>
    <n v="8"/>
    <n v="151"/>
    <m/>
    <m/>
    <m/>
    <m/>
  </r>
  <r>
    <d v="1994-09-29T00:00:00"/>
    <x v="11"/>
    <x v="8"/>
    <n v="30"/>
    <n v="76"/>
    <m/>
    <n v="0"/>
    <n v="2371"/>
    <n v="11"/>
    <n v="8"/>
    <n v="152"/>
    <m/>
    <m/>
    <m/>
    <m/>
  </r>
  <r>
    <d v="1994-09-30T00:00:00"/>
    <x v="12"/>
    <x v="8"/>
    <n v="18"/>
    <n v="80"/>
    <m/>
    <n v="0"/>
    <n v="1990"/>
    <n v="8"/>
    <n v="7"/>
    <n v="104"/>
    <m/>
    <m/>
    <m/>
    <m/>
  </r>
  <r>
    <d v="1994-10-01T00:00:00"/>
    <x v="13"/>
    <x v="8"/>
    <n v="31"/>
    <n v="75"/>
    <m/>
    <n v="0"/>
    <n v="1787"/>
    <n v="8"/>
    <n v="3"/>
    <n v="177"/>
    <m/>
    <m/>
    <m/>
    <m/>
  </r>
  <r>
    <d v="1994-10-02T00:00:00"/>
    <x v="14"/>
    <x v="8"/>
    <n v="43"/>
    <n v="47"/>
    <m/>
    <n v="0"/>
    <n v="3257"/>
    <n v="2"/>
    <n v="4"/>
    <n v="104"/>
    <m/>
    <m/>
    <m/>
    <m/>
  </r>
  <r>
    <d v="1994-10-03T00:00:00"/>
    <x v="15"/>
    <x v="8"/>
    <n v="23"/>
    <n v="74"/>
    <m/>
    <n v="0"/>
    <n v="4061"/>
    <n v="10"/>
    <n v="2"/>
    <n v="203"/>
    <m/>
    <m/>
    <m/>
    <m/>
  </r>
  <r>
    <d v="1994-10-04T00:00:00"/>
    <x v="16"/>
    <x v="8"/>
    <n v="34"/>
    <n v="88"/>
    <m/>
    <n v="0"/>
    <n v="2869"/>
    <n v="26"/>
    <n v="4"/>
    <n v="401"/>
    <m/>
    <m/>
    <m/>
    <m/>
  </r>
  <r>
    <d v="1994-10-05T00:00:00"/>
    <x v="17"/>
    <x v="8"/>
    <n v="17"/>
    <n v="87"/>
    <m/>
    <n v="0"/>
    <n v="1572"/>
    <n v="26"/>
    <n v="1"/>
    <n v="370"/>
    <m/>
    <m/>
    <m/>
    <m/>
  </r>
  <r>
    <d v="1994-10-06T00:00:00"/>
    <x v="18"/>
    <x v="8"/>
    <n v="26"/>
    <n v="83"/>
    <m/>
    <n v="0"/>
    <n v="1725"/>
    <n v="31"/>
    <n v="4"/>
    <n v="652"/>
    <m/>
    <m/>
    <m/>
    <m/>
  </r>
  <r>
    <d v="1994-10-07T00:00:00"/>
    <x v="19"/>
    <x v="8"/>
    <n v="20"/>
    <n v="85"/>
    <m/>
    <n v="0"/>
    <n v="1353"/>
    <n v="23"/>
    <n v="1"/>
    <n v="1056"/>
    <m/>
    <m/>
    <m/>
    <m/>
  </r>
  <r>
    <d v="1994-10-08T00:00:00"/>
    <x v="20"/>
    <x v="8"/>
    <n v="9"/>
    <n v="47"/>
    <m/>
    <n v="0"/>
    <n v="918"/>
    <n v="10"/>
    <n v="1"/>
    <n v="969"/>
    <m/>
    <m/>
    <m/>
    <m/>
  </r>
  <r>
    <d v="1994-10-09T00:00:00"/>
    <x v="21"/>
    <x v="8"/>
    <n v="9"/>
    <n v="39"/>
    <m/>
    <n v="0"/>
    <n v="935"/>
    <n v="9"/>
    <n v="2"/>
    <n v="734"/>
    <m/>
    <m/>
    <m/>
    <m/>
  </r>
  <r>
    <d v="1994-10-10T00:00:00"/>
    <x v="22"/>
    <x v="8"/>
    <n v="9"/>
    <n v="46"/>
    <m/>
    <n v="0"/>
    <n v="1222"/>
    <n v="18"/>
    <n v="0"/>
    <n v="542"/>
    <m/>
    <m/>
    <m/>
    <m/>
  </r>
  <r>
    <d v="1994-10-11T00:00:00"/>
    <x v="23"/>
    <x v="8"/>
    <n v="12"/>
    <n v="38"/>
    <m/>
    <n v="0"/>
    <n v="1345"/>
    <n v="10"/>
    <n v="3"/>
    <n v="392"/>
    <m/>
    <m/>
    <m/>
    <m/>
  </r>
  <r>
    <d v="1994-10-12T00:00:00"/>
    <x v="24"/>
    <x v="8"/>
    <n v="10"/>
    <n v="28"/>
    <m/>
    <n v="0"/>
    <n v="933"/>
    <n v="6"/>
    <n v="6"/>
    <n v="260"/>
    <m/>
    <m/>
    <m/>
    <m/>
  </r>
  <r>
    <d v="1994-10-13T00:00:00"/>
    <x v="25"/>
    <x v="8"/>
    <n v="4"/>
    <n v="18"/>
    <m/>
    <n v="0"/>
    <n v="696"/>
    <n v="10"/>
    <n v="0"/>
    <n v="185"/>
    <m/>
    <m/>
    <m/>
    <m/>
  </r>
  <r>
    <d v="1994-10-14T00:00:00"/>
    <x v="26"/>
    <x v="8"/>
    <n v="10"/>
    <n v="23"/>
    <m/>
    <n v="0"/>
    <n v="750"/>
    <n v="7"/>
    <n v="3"/>
    <n v="212"/>
    <m/>
    <m/>
    <m/>
    <m/>
  </r>
  <r>
    <d v="1994-10-15T00:00:00"/>
    <x v="27"/>
    <x v="8"/>
    <n v="4"/>
    <n v="18"/>
    <m/>
    <n v="0"/>
    <n v="487"/>
    <n v="5"/>
    <n v="2"/>
    <n v="109"/>
    <m/>
    <m/>
    <m/>
    <m/>
  </r>
  <r>
    <d v="1994-10-16T00:00:00"/>
    <x v="28"/>
    <x v="8"/>
    <n v="7"/>
    <n v="15"/>
    <m/>
    <n v="0"/>
    <n v="395"/>
    <n v="5"/>
    <n v="1"/>
    <n v="97"/>
    <m/>
    <m/>
    <m/>
    <m/>
  </r>
  <r>
    <d v="1994-10-17T00:00:00"/>
    <x v="29"/>
    <x v="8"/>
    <n v="8"/>
    <n v="25"/>
    <m/>
    <n v="0"/>
    <n v="472"/>
    <n v="1"/>
    <n v="2"/>
    <n v="148"/>
    <m/>
    <m/>
    <m/>
    <m/>
  </r>
  <r>
    <d v="1994-10-18T00:00:00"/>
    <x v="30"/>
    <x v="8"/>
    <n v="5"/>
    <n v="19"/>
    <m/>
    <n v="0"/>
    <n v="377"/>
    <n v="0"/>
    <n v="2"/>
    <n v="67"/>
    <m/>
    <m/>
    <m/>
    <m/>
  </r>
  <r>
    <d v="1994-10-19T00:00:00"/>
    <x v="31"/>
    <x v="8"/>
    <n v="9"/>
    <n v="18"/>
    <m/>
    <n v="2"/>
    <n v="373"/>
    <n v="7"/>
    <n v="2"/>
    <n v="94"/>
    <m/>
    <m/>
    <m/>
    <m/>
  </r>
  <r>
    <d v="1994-10-20T00:00:00"/>
    <x v="32"/>
    <x v="8"/>
    <n v="7"/>
    <n v="15"/>
    <m/>
    <n v="3"/>
    <n v="355"/>
    <n v="5"/>
    <n v="1"/>
    <n v="118"/>
    <m/>
    <m/>
    <m/>
    <m/>
  </r>
  <r>
    <d v="1994-10-21T00:00:00"/>
    <x v="33"/>
    <x v="8"/>
    <n v="14"/>
    <n v="17"/>
    <m/>
    <n v="3"/>
    <n v="395"/>
    <n v="3"/>
    <n v="3"/>
    <n v="316"/>
    <m/>
    <m/>
    <m/>
    <m/>
  </r>
  <r>
    <d v="1994-10-22T00:00:00"/>
    <x v="34"/>
    <x v="8"/>
    <n v="6"/>
    <n v="13"/>
    <m/>
    <n v="0"/>
    <n v="430"/>
    <n v="5"/>
    <n v="10"/>
    <n v="185"/>
    <m/>
    <m/>
    <m/>
    <m/>
  </r>
  <r>
    <d v="1994-10-23T00:00:00"/>
    <x v="35"/>
    <x v="8"/>
    <n v="8"/>
    <n v="11"/>
    <m/>
    <n v="0"/>
    <n v="279"/>
    <n v="3"/>
    <n v="4"/>
    <n v="76"/>
    <m/>
    <m/>
    <m/>
    <m/>
  </r>
  <r>
    <d v="1994-10-24T00:00:00"/>
    <x v="36"/>
    <x v="8"/>
    <n v="0"/>
    <n v="20"/>
    <m/>
    <n v="0"/>
    <n v="160"/>
    <n v="2"/>
    <n v="5"/>
    <n v="36"/>
    <m/>
    <m/>
    <m/>
    <m/>
  </r>
  <r>
    <d v="1994-10-25T00:00:00"/>
    <x v="37"/>
    <x v="8"/>
    <n v="0"/>
    <n v="5"/>
    <m/>
    <n v="0"/>
    <n v="108"/>
    <n v="8"/>
    <n v="6"/>
    <n v="42"/>
    <m/>
    <m/>
    <m/>
    <m/>
  </r>
  <r>
    <d v="1994-10-26T00:00:00"/>
    <x v="38"/>
    <x v="8"/>
    <n v="0"/>
    <n v="5"/>
    <m/>
    <n v="0"/>
    <n v="97"/>
    <n v="7"/>
    <n v="6"/>
    <n v="38"/>
    <m/>
    <m/>
    <m/>
    <m/>
  </r>
  <r>
    <d v="1994-10-27T00:00:00"/>
    <x v="39"/>
    <x v="8"/>
    <n v="0"/>
    <n v="4"/>
    <m/>
    <n v="0"/>
    <n v="86"/>
    <n v="6"/>
    <n v="5"/>
    <n v="33"/>
    <m/>
    <m/>
    <m/>
    <m/>
  </r>
  <r>
    <d v="1994-10-28T00:00:00"/>
    <x v="40"/>
    <x v="8"/>
    <n v="0"/>
    <n v="4"/>
    <m/>
    <n v="0"/>
    <n v="75"/>
    <n v="6"/>
    <n v="5"/>
    <n v="29"/>
    <m/>
    <m/>
    <m/>
    <m/>
  </r>
  <r>
    <d v="1994-10-29T00:00:00"/>
    <x v="41"/>
    <x v="8"/>
    <n v="0"/>
    <n v="4"/>
    <m/>
    <n v="0"/>
    <n v="64"/>
    <n v="5"/>
    <n v="4"/>
    <n v="25"/>
    <m/>
    <m/>
    <m/>
    <m/>
  </r>
  <r>
    <d v="1994-10-30T00:00:00"/>
    <x v="42"/>
    <x v="8"/>
    <n v="0"/>
    <n v="3"/>
    <m/>
    <n v="0"/>
    <n v="53"/>
    <n v="4"/>
    <n v="4"/>
    <n v="21"/>
    <m/>
    <m/>
    <m/>
    <m/>
  </r>
  <r>
    <d v="1994-10-31T00:00:00"/>
    <x v="43"/>
    <x v="8"/>
    <n v="0"/>
    <n v="3"/>
    <m/>
    <n v="0"/>
    <n v="42"/>
    <n v="3"/>
    <n v="3"/>
    <n v="17"/>
    <m/>
    <m/>
    <m/>
    <m/>
  </r>
  <r>
    <d v="1994-11-01T00:00:00"/>
    <x v="44"/>
    <x v="8"/>
    <n v="0"/>
    <n v="3"/>
    <m/>
    <n v="0"/>
    <n v="32"/>
    <n v="2"/>
    <n v="3"/>
    <n v="12"/>
    <m/>
    <m/>
    <m/>
    <m/>
  </r>
  <r>
    <d v="1994-11-02T00:00:00"/>
    <x v="45"/>
    <x v="8"/>
    <n v="0"/>
    <n v="2"/>
    <m/>
    <n v="0"/>
    <n v="21"/>
    <n v="1"/>
    <n v="2"/>
    <n v="8"/>
    <m/>
    <m/>
    <m/>
    <m/>
  </r>
  <r>
    <d v="1994-11-03T00:00:00"/>
    <x v="46"/>
    <x v="8"/>
    <n v="0"/>
    <n v="2"/>
    <m/>
    <n v="0"/>
    <n v="10"/>
    <n v="0"/>
    <n v="2"/>
    <n v="4"/>
    <m/>
    <m/>
    <m/>
    <m/>
  </r>
  <r>
    <d v="1994-11-04T00:00:00"/>
    <x v="47"/>
    <x v="8"/>
    <n v="0"/>
    <n v="0"/>
    <m/>
    <n v="0"/>
    <n v="0"/>
    <n v="0"/>
    <n v="0"/>
    <n v="0"/>
    <m/>
    <m/>
    <s v="gate not opened(nofishpassage)tooturbid"/>
    <m/>
  </r>
  <r>
    <d v="1994-11-05T00:00:00"/>
    <x v="48"/>
    <x v="8"/>
    <n v="1"/>
    <n v="9"/>
    <m/>
    <n v="0"/>
    <n v="14"/>
    <n v="0"/>
    <n v="0"/>
    <n v="21"/>
    <m/>
    <m/>
    <m/>
    <m/>
  </r>
  <r>
    <d v="1994-11-06T00:00:00"/>
    <x v="49"/>
    <x v="8"/>
    <n v="2"/>
    <n v="1"/>
    <m/>
    <n v="0"/>
    <n v="4"/>
    <n v="0"/>
    <n v="1"/>
    <n v="1"/>
    <m/>
    <m/>
    <m/>
    <m/>
  </r>
  <r>
    <d v="1994-11-07T00:00:00"/>
    <x v="50"/>
    <x v="8"/>
    <n v="1"/>
    <n v="0"/>
    <m/>
    <n v="0"/>
    <n v="2"/>
    <n v="0"/>
    <n v="1"/>
    <n v="3"/>
    <m/>
    <m/>
    <m/>
    <m/>
  </r>
  <r>
    <d v="1994-11-08T00:00:00"/>
    <x v="51"/>
    <x v="8"/>
    <n v="0"/>
    <n v="0"/>
    <m/>
    <n v="0"/>
    <n v="2"/>
    <n v="0"/>
    <n v="0"/>
    <n v="5"/>
    <m/>
    <m/>
    <m/>
    <m/>
  </r>
  <r>
    <d v="1995-09-02T00:00:00"/>
    <x v="75"/>
    <x v="9"/>
    <n v="141"/>
    <n v="19"/>
    <m/>
    <n v="0"/>
    <n v="263"/>
    <n v="22"/>
    <n v="32"/>
    <n v="65"/>
    <m/>
    <m/>
    <m/>
    <m/>
  </r>
  <r>
    <d v="1995-09-03T00:00:00"/>
    <x v="76"/>
    <x v="9"/>
    <n v="216"/>
    <n v="39"/>
    <m/>
    <n v="0"/>
    <n v="195"/>
    <n v="28"/>
    <n v="7"/>
    <n v="3"/>
    <m/>
    <m/>
    <m/>
    <m/>
  </r>
  <r>
    <d v="1995-09-04T00:00:00"/>
    <x v="77"/>
    <x v="9"/>
    <n v="126"/>
    <n v="17"/>
    <m/>
    <n v="0"/>
    <n v="115"/>
    <n v="14"/>
    <n v="9"/>
    <n v="1"/>
    <m/>
    <m/>
    <m/>
    <m/>
  </r>
  <r>
    <d v="1995-09-05T00:00:00"/>
    <x v="78"/>
    <x v="9"/>
    <n v="849"/>
    <n v="43"/>
    <m/>
    <n v="0"/>
    <n v="380"/>
    <n v="15"/>
    <n v="3"/>
    <n v="0"/>
    <m/>
    <m/>
    <m/>
    <m/>
  </r>
  <r>
    <d v="1995-09-06T00:00:00"/>
    <x v="79"/>
    <x v="9"/>
    <n v="458"/>
    <n v="39"/>
    <m/>
    <n v="0"/>
    <n v="309"/>
    <n v="17"/>
    <n v="1"/>
    <n v="0"/>
    <m/>
    <m/>
    <m/>
    <m/>
  </r>
  <r>
    <d v="1995-09-07T00:00:00"/>
    <x v="71"/>
    <x v="9"/>
    <n v="282"/>
    <n v="31"/>
    <m/>
    <n v="0"/>
    <n v="70"/>
    <n v="18"/>
    <n v="2"/>
    <n v="0"/>
    <m/>
    <m/>
    <m/>
    <m/>
  </r>
  <r>
    <d v="1995-09-08T00:00:00"/>
    <x v="72"/>
    <x v="9"/>
    <n v="419"/>
    <n v="66"/>
    <m/>
    <n v="0"/>
    <n v="94"/>
    <n v="12"/>
    <n v="10"/>
    <n v="1"/>
    <m/>
    <m/>
    <m/>
    <m/>
  </r>
  <r>
    <d v="1995-09-09T00:00:00"/>
    <x v="73"/>
    <x v="9"/>
    <n v="402"/>
    <n v="75"/>
    <m/>
    <n v="0"/>
    <n v="34"/>
    <n v="5"/>
    <n v="6"/>
    <n v="0"/>
    <m/>
    <m/>
    <m/>
    <m/>
  </r>
  <r>
    <d v="1995-09-10T00:00:00"/>
    <x v="74"/>
    <x v="9"/>
    <n v="487"/>
    <n v="51"/>
    <m/>
    <n v="0"/>
    <n v="179"/>
    <n v="17"/>
    <n v="28"/>
    <n v="0"/>
    <m/>
    <m/>
    <m/>
    <m/>
  </r>
  <r>
    <d v="1995-09-11T00:00:00"/>
    <x v="68"/>
    <x v="9"/>
    <n v="761"/>
    <n v="50"/>
    <m/>
    <n v="0"/>
    <n v="326"/>
    <n v="46"/>
    <n v="27"/>
    <n v="0"/>
    <m/>
    <m/>
    <m/>
    <m/>
  </r>
  <r>
    <d v="1995-09-12T00:00:00"/>
    <x v="69"/>
    <x v="9"/>
    <n v="715"/>
    <n v="76"/>
    <m/>
    <n v="0"/>
    <n v="265"/>
    <n v="63"/>
    <n v="17"/>
    <n v="0"/>
    <m/>
    <m/>
    <m/>
    <m/>
  </r>
  <r>
    <d v="1995-09-13T00:00:00"/>
    <x v="70"/>
    <x v="9"/>
    <n v="484"/>
    <n v="42"/>
    <m/>
    <n v="0"/>
    <n v="274"/>
    <n v="48"/>
    <n v="6"/>
    <n v="0"/>
    <m/>
    <m/>
    <m/>
    <m/>
  </r>
  <r>
    <d v="1995-09-14T00:00:00"/>
    <x v="67"/>
    <x v="9"/>
    <n v="349"/>
    <n v="47"/>
    <m/>
    <n v="0"/>
    <n v="235"/>
    <n v="31"/>
    <n v="2"/>
    <n v="0"/>
    <m/>
    <m/>
    <m/>
    <m/>
  </r>
  <r>
    <d v="1995-09-15T00:00:00"/>
    <x v="63"/>
    <x v="9"/>
    <n v="261"/>
    <n v="86"/>
    <m/>
    <n v="0"/>
    <n v="260"/>
    <n v="58"/>
    <n v="10"/>
    <n v="1"/>
    <m/>
    <m/>
    <m/>
    <m/>
  </r>
  <r>
    <d v="1995-09-16T00:00:00"/>
    <x v="64"/>
    <x v="9"/>
    <n v="163"/>
    <n v="62"/>
    <m/>
    <n v="0"/>
    <n v="273"/>
    <n v="42"/>
    <n v="7"/>
    <n v="0"/>
    <m/>
    <m/>
    <m/>
    <m/>
  </r>
  <r>
    <d v="1995-09-17T00:00:00"/>
    <x v="65"/>
    <x v="9"/>
    <n v="540"/>
    <n v="82"/>
    <m/>
    <n v="0"/>
    <n v="343"/>
    <n v="85"/>
    <n v="9"/>
    <n v="1"/>
    <m/>
    <m/>
    <m/>
    <m/>
  </r>
  <r>
    <d v="1995-09-18T00:00:00"/>
    <x v="0"/>
    <x v="9"/>
    <n v="1066"/>
    <n v="74"/>
    <m/>
    <n v="0"/>
    <n v="596"/>
    <n v="111"/>
    <n v="9"/>
    <n v="0"/>
    <m/>
    <m/>
    <m/>
    <m/>
  </r>
  <r>
    <d v="1995-09-19T00:00:00"/>
    <x v="1"/>
    <x v="9"/>
    <n v="168"/>
    <n v="17"/>
    <m/>
    <n v="0"/>
    <n v="245"/>
    <n v="18"/>
    <n v="12"/>
    <n v="0"/>
    <m/>
    <m/>
    <m/>
    <m/>
  </r>
  <r>
    <d v="1995-09-20T00:00:00"/>
    <x v="2"/>
    <x v="9"/>
    <m/>
    <m/>
    <m/>
    <m/>
    <m/>
    <m/>
    <m/>
    <m/>
    <m/>
    <m/>
    <m/>
    <m/>
  </r>
  <r>
    <d v="1995-09-21T00:00:00"/>
    <x v="3"/>
    <x v="9"/>
    <n v="721"/>
    <n v="103"/>
    <m/>
    <n v="0"/>
    <n v="500"/>
    <n v="92"/>
    <n v="14"/>
    <n v="0"/>
    <m/>
    <m/>
    <m/>
    <m/>
  </r>
  <r>
    <d v="1995-09-22T00:00:00"/>
    <x v="4"/>
    <x v="9"/>
    <n v="1392"/>
    <n v="105"/>
    <m/>
    <n v="0"/>
    <n v="2104"/>
    <n v="196"/>
    <n v="7"/>
    <n v="0"/>
    <m/>
    <m/>
    <m/>
    <m/>
  </r>
  <r>
    <d v="1995-09-23T00:00:00"/>
    <x v="5"/>
    <x v="9"/>
    <n v="1000"/>
    <n v="124"/>
    <m/>
    <n v="0"/>
    <n v="1669"/>
    <n v="93"/>
    <n v="3"/>
    <n v="0"/>
    <m/>
    <m/>
    <m/>
    <m/>
  </r>
  <r>
    <d v="1995-09-24T00:00:00"/>
    <x v="6"/>
    <x v="9"/>
    <n v="1281"/>
    <n v="240"/>
    <m/>
    <n v="0"/>
    <n v="1401"/>
    <n v="168"/>
    <n v="11"/>
    <n v="0"/>
    <m/>
    <m/>
    <m/>
    <m/>
  </r>
  <r>
    <d v="1995-09-25T00:00:00"/>
    <x v="7"/>
    <x v="9"/>
    <n v="815"/>
    <n v="238"/>
    <m/>
    <n v="0"/>
    <n v="895"/>
    <n v="168"/>
    <n v="17"/>
    <n v="0"/>
    <m/>
    <m/>
    <m/>
    <m/>
  </r>
  <r>
    <d v="1995-09-26T00:00:00"/>
    <x v="8"/>
    <x v="9"/>
    <n v="617"/>
    <n v="161"/>
    <m/>
    <n v="0"/>
    <n v="1331"/>
    <n v="45"/>
    <n v="6"/>
    <n v="0"/>
    <m/>
    <m/>
    <m/>
    <m/>
  </r>
  <r>
    <d v="1995-09-27T00:00:00"/>
    <x v="9"/>
    <x v="9"/>
    <n v="452"/>
    <n v="102"/>
    <m/>
    <m/>
    <n v="647"/>
    <n v="41"/>
    <n v="1"/>
    <n v="0"/>
    <m/>
    <m/>
    <m/>
    <m/>
  </r>
  <r>
    <d v="1995-09-28T00:00:00"/>
    <x v="10"/>
    <x v="9"/>
    <n v="402"/>
    <n v="94"/>
    <m/>
    <m/>
    <n v="1242"/>
    <n v="50"/>
    <n v="2"/>
    <n v="0"/>
    <m/>
    <m/>
    <m/>
    <m/>
  </r>
  <r>
    <d v="1995-09-29T00:00:00"/>
    <x v="11"/>
    <x v="9"/>
    <n v="147"/>
    <n v="26"/>
    <m/>
    <m/>
    <n v="1731"/>
    <n v="48"/>
    <n v="0"/>
    <n v="0"/>
    <m/>
    <m/>
    <m/>
    <m/>
  </r>
  <r>
    <d v="1995-09-30T00:00:00"/>
    <x v="12"/>
    <x v="9"/>
    <n v="410"/>
    <n v="152"/>
    <m/>
    <m/>
    <n v="1720"/>
    <n v="56"/>
    <n v="4"/>
    <n v="0"/>
    <m/>
    <m/>
    <m/>
    <m/>
  </r>
  <r>
    <d v="1995-10-01T00:00:00"/>
    <x v="13"/>
    <x v="9"/>
    <n v="315"/>
    <n v="70"/>
    <m/>
    <m/>
    <n v="887"/>
    <n v="39"/>
    <n v="1"/>
    <n v="0"/>
    <m/>
    <m/>
    <m/>
    <m/>
  </r>
  <r>
    <d v="1995-10-02T00:00:00"/>
    <x v="14"/>
    <x v="9"/>
    <n v="360"/>
    <n v="115"/>
    <m/>
    <m/>
    <n v="895"/>
    <n v="57"/>
    <n v="2"/>
    <n v="0"/>
    <m/>
    <m/>
    <m/>
    <m/>
  </r>
  <r>
    <d v="1995-10-03T00:00:00"/>
    <x v="15"/>
    <x v="9"/>
    <n v="349"/>
    <n v="123"/>
    <m/>
    <m/>
    <n v="657"/>
    <n v="32"/>
    <n v="0"/>
    <n v="0"/>
    <m/>
    <m/>
    <m/>
    <m/>
  </r>
  <r>
    <d v="1995-10-04T00:00:00"/>
    <x v="16"/>
    <x v="9"/>
    <n v="231"/>
    <n v="79"/>
    <m/>
    <m/>
    <n v="598"/>
    <n v="28"/>
    <n v="0"/>
    <n v="0"/>
    <m/>
    <m/>
    <m/>
    <m/>
  </r>
  <r>
    <d v="1995-10-05T00:00:00"/>
    <x v="17"/>
    <x v="9"/>
    <n v="279"/>
    <n v="93"/>
    <m/>
    <m/>
    <n v="420"/>
    <n v="41"/>
    <n v="1"/>
    <n v="0"/>
    <m/>
    <m/>
    <m/>
    <m/>
  </r>
  <r>
    <d v="1995-10-06T00:00:00"/>
    <x v="18"/>
    <x v="9"/>
    <n v="113"/>
    <n v="58"/>
    <m/>
    <m/>
    <n v="312"/>
    <n v="73"/>
    <n v="9"/>
    <n v="0"/>
    <m/>
    <m/>
    <m/>
    <m/>
  </r>
  <r>
    <d v="1995-10-07T00:00:00"/>
    <x v="19"/>
    <x v="9"/>
    <n v="241"/>
    <n v="75"/>
    <m/>
    <m/>
    <n v="310"/>
    <n v="101"/>
    <n v="4"/>
    <n v="0"/>
    <m/>
    <m/>
    <m/>
    <m/>
  </r>
  <r>
    <d v="1995-10-08T00:00:00"/>
    <x v="20"/>
    <x v="9"/>
    <n v="435"/>
    <n v="83"/>
    <m/>
    <m/>
    <n v="1055"/>
    <n v="211"/>
    <n v="3"/>
    <n v="0"/>
    <m/>
    <m/>
    <m/>
    <m/>
  </r>
  <r>
    <d v="1995-10-09T00:00:00"/>
    <x v="21"/>
    <x v="9"/>
    <n v="182"/>
    <n v="62"/>
    <m/>
    <m/>
    <n v="1180"/>
    <n v="93"/>
    <n v="0"/>
    <n v="0"/>
    <m/>
    <m/>
    <m/>
    <m/>
  </r>
  <r>
    <d v="1995-10-10T00:00:00"/>
    <x v="22"/>
    <x v="9"/>
    <n v="261"/>
    <n v="50"/>
    <m/>
    <m/>
    <n v="1319"/>
    <n v="66"/>
    <n v="0"/>
    <n v="0"/>
    <m/>
    <m/>
    <m/>
    <m/>
  </r>
  <r>
    <d v="1995-10-11T00:00:00"/>
    <x v="23"/>
    <x v="9"/>
    <n v="290"/>
    <n v="73"/>
    <m/>
    <m/>
    <n v="637"/>
    <n v="52"/>
    <n v="4"/>
    <n v="0"/>
    <m/>
    <m/>
    <m/>
    <m/>
  </r>
  <r>
    <d v="1995-10-12T00:00:00"/>
    <x v="24"/>
    <x v="9"/>
    <n v="116"/>
    <n v="42"/>
    <m/>
    <m/>
    <n v="451"/>
    <n v="60"/>
    <n v="5"/>
    <n v="0"/>
    <m/>
    <m/>
    <m/>
    <m/>
  </r>
  <r>
    <d v="1995-10-13T00:00:00"/>
    <x v="25"/>
    <x v="9"/>
    <n v="28"/>
    <n v="9"/>
    <m/>
    <m/>
    <n v="176"/>
    <n v="23"/>
    <n v="0"/>
    <n v="0"/>
    <m/>
    <m/>
    <s v="part day"/>
    <m/>
  </r>
  <r>
    <d v="1995-10-14T00:00:00"/>
    <x v="26"/>
    <x v="9"/>
    <n v="13"/>
    <n v="1"/>
    <m/>
    <m/>
    <n v="8"/>
    <n v="1"/>
    <n v="0"/>
    <n v="0"/>
    <m/>
    <m/>
    <s v="part day"/>
    <m/>
  </r>
  <r>
    <d v="1995-10-15T00:00:00"/>
    <x v="27"/>
    <x v="9"/>
    <n v="0"/>
    <n v="0"/>
    <m/>
    <m/>
    <n v="0"/>
    <n v="0"/>
    <n v="0"/>
    <n v="0"/>
    <m/>
    <m/>
    <s v="no counts"/>
    <m/>
  </r>
  <r>
    <d v="1995-10-16T00:00:00"/>
    <x v="28"/>
    <x v="9"/>
    <n v="0"/>
    <n v="0"/>
    <m/>
    <m/>
    <n v="0"/>
    <n v="0"/>
    <n v="0"/>
    <n v="0"/>
    <m/>
    <m/>
    <s v="no counts"/>
    <m/>
  </r>
  <r>
    <d v="1995-10-17T00:00:00"/>
    <x v="29"/>
    <x v="9"/>
    <n v="0"/>
    <n v="0"/>
    <m/>
    <m/>
    <n v="0"/>
    <n v="0"/>
    <n v="0"/>
    <n v="0"/>
    <m/>
    <m/>
    <s v="no counts"/>
    <m/>
  </r>
  <r>
    <d v="1995-10-18T00:00:00"/>
    <x v="30"/>
    <x v="9"/>
    <n v="0"/>
    <n v="0"/>
    <m/>
    <m/>
    <n v="0"/>
    <n v="0"/>
    <n v="0"/>
    <n v="0"/>
    <m/>
    <m/>
    <s v="no counts"/>
    <m/>
  </r>
  <r>
    <d v="1995-10-19T00:00:00"/>
    <x v="31"/>
    <x v="9"/>
    <n v="0"/>
    <n v="0"/>
    <m/>
    <m/>
    <n v="0"/>
    <n v="0"/>
    <n v="0"/>
    <n v="0"/>
    <m/>
    <m/>
    <s v="no counts"/>
    <m/>
  </r>
  <r>
    <d v="1995-10-20T00:00:00"/>
    <x v="32"/>
    <x v="9"/>
    <n v="0"/>
    <n v="0"/>
    <m/>
    <m/>
    <n v="0"/>
    <n v="0"/>
    <n v="0"/>
    <n v="0"/>
    <m/>
    <m/>
    <s v="no counts"/>
    <m/>
  </r>
  <r>
    <d v="1995-10-21T00:00:00"/>
    <x v="33"/>
    <x v="9"/>
    <n v="0"/>
    <n v="0"/>
    <m/>
    <m/>
    <n v="0"/>
    <n v="0"/>
    <n v="0"/>
    <n v="0"/>
    <m/>
    <m/>
    <s v="no counts"/>
    <m/>
  </r>
  <r>
    <d v="1995-10-22T00:00:00"/>
    <x v="34"/>
    <x v="9"/>
    <n v="0"/>
    <n v="0"/>
    <m/>
    <m/>
    <n v="360"/>
    <n v="0"/>
    <n v="0"/>
    <n v="0"/>
    <m/>
    <m/>
    <s v="no counts, Wilf estimated 60 fish / hour in am"/>
    <m/>
  </r>
  <r>
    <d v="1995-10-23T00:00:00"/>
    <x v="35"/>
    <x v="9"/>
    <n v="5"/>
    <n v="5"/>
    <m/>
    <m/>
    <n v="42"/>
    <n v="8"/>
    <n v="1"/>
    <n v="0"/>
    <m/>
    <m/>
    <m/>
    <m/>
  </r>
  <r>
    <d v="1995-10-24T00:00:00"/>
    <x v="36"/>
    <x v="9"/>
    <n v="20"/>
    <n v="7"/>
    <m/>
    <m/>
    <n v="56"/>
    <n v="4"/>
    <n v="3"/>
    <n v="1"/>
    <m/>
    <m/>
    <m/>
    <m/>
  </r>
  <r>
    <d v="1995-10-25T00:00:00"/>
    <x v="37"/>
    <x v="9"/>
    <n v="11"/>
    <n v="1"/>
    <m/>
    <m/>
    <n v="46"/>
    <n v="3"/>
    <n v="2"/>
    <n v="0"/>
    <m/>
    <m/>
    <m/>
    <m/>
  </r>
  <r>
    <d v="1995-10-26T00:00:00"/>
    <x v="38"/>
    <x v="9"/>
    <n v="0"/>
    <n v="2"/>
    <m/>
    <m/>
    <n v="0"/>
    <n v="0"/>
    <n v="0"/>
    <n v="0"/>
    <m/>
    <m/>
    <s v="counts for 2 hours, discontinued due to flooding"/>
    <m/>
  </r>
  <r>
    <d v="1995-10-27T00:00:00"/>
    <x v="39"/>
    <x v="9"/>
    <n v="0"/>
    <n v="0"/>
    <m/>
    <m/>
    <n v="0"/>
    <n v="0"/>
    <n v="0"/>
    <n v="0"/>
    <m/>
    <m/>
    <s v="flood"/>
    <m/>
  </r>
  <r>
    <d v="1995-10-28T00:00:00"/>
    <x v="40"/>
    <x v="9"/>
    <n v="0"/>
    <n v="0"/>
    <m/>
    <m/>
    <n v="0"/>
    <n v="0"/>
    <n v="0"/>
    <n v="0"/>
    <m/>
    <m/>
    <s v="flood"/>
    <m/>
  </r>
  <r>
    <d v="1995-10-29T00:00:00"/>
    <x v="41"/>
    <x v="9"/>
    <n v="0"/>
    <n v="1"/>
    <m/>
    <m/>
    <n v="2"/>
    <n v="0"/>
    <n v="0"/>
    <n v="0"/>
    <m/>
    <m/>
    <s v="counts 0945:1100"/>
    <m/>
  </r>
  <r>
    <d v="1995-10-30T00:00:00"/>
    <x v="42"/>
    <x v="9"/>
    <n v="0"/>
    <n v="0"/>
    <m/>
    <m/>
    <n v="0"/>
    <n v="1"/>
    <n v="0"/>
    <n v="0"/>
    <m/>
    <m/>
    <s v="counts 0700:0900"/>
    <m/>
  </r>
  <r>
    <d v="1995-10-31T00:00:00"/>
    <x v="43"/>
    <x v="9"/>
    <m/>
    <m/>
    <m/>
    <m/>
    <n v="5"/>
    <m/>
    <m/>
    <m/>
    <m/>
    <m/>
    <m/>
    <m/>
  </r>
  <r>
    <d v="1995-11-01T00:00:00"/>
    <x v="44"/>
    <x v="9"/>
    <m/>
    <m/>
    <m/>
    <m/>
    <n v="10"/>
    <m/>
    <m/>
    <m/>
    <m/>
    <m/>
    <m/>
    <m/>
  </r>
  <r>
    <d v="1995-11-02T00:00:00"/>
    <x v="45"/>
    <x v="9"/>
    <m/>
    <m/>
    <m/>
    <m/>
    <n v="10"/>
    <m/>
    <m/>
    <m/>
    <m/>
    <m/>
    <m/>
    <m/>
  </r>
  <r>
    <d v="1995-11-03T00:00:00"/>
    <x v="46"/>
    <x v="9"/>
    <m/>
    <m/>
    <m/>
    <m/>
    <n v="10"/>
    <m/>
    <m/>
    <m/>
    <m/>
    <m/>
    <m/>
    <m/>
  </r>
  <r>
    <d v="1995-11-04T00:00:00"/>
    <x v="47"/>
    <x v="9"/>
    <m/>
    <m/>
    <m/>
    <m/>
    <n v="10"/>
    <m/>
    <m/>
    <m/>
    <m/>
    <m/>
    <m/>
    <m/>
  </r>
  <r>
    <d v="1995-11-05T00:00:00"/>
    <x v="48"/>
    <x v="9"/>
    <m/>
    <m/>
    <m/>
    <m/>
    <n v="10"/>
    <m/>
    <m/>
    <m/>
    <m/>
    <m/>
    <m/>
    <m/>
  </r>
  <r>
    <d v="1996-09-05T00:00:00"/>
    <x v="78"/>
    <x v="10"/>
    <n v="245"/>
    <n v="33"/>
    <m/>
    <m/>
    <n v="78"/>
    <n v="8"/>
    <n v="7"/>
    <n v="523"/>
    <m/>
    <m/>
    <m/>
    <m/>
  </r>
  <r>
    <d v="1996-09-06T00:00:00"/>
    <x v="79"/>
    <x v="10"/>
    <n v="834"/>
    <n v="26"/>
    <m/>
    <m/>
    <n v="208"/>
    <n v="25"/>
    <n v="12"/>
    <n v="789"/>
    <m/>
    <m/>
    <m/>
    <m/>
  </r>
  <r>
    <d v="1996-09-07T00:00:00"/>
    <x v="71"/>
    <x v="10"/>
    <n v="874"/>
    <n v="59"/>
    <m/>
    <m/>
    <n v="2126"/>
    <n v="26"/>
    <n v="6"/>
    <n v="402"/>
    <m/>
    <m/>
    <m/>
    <m/>
  </r>
  <r>
    <d v="1996-09-08T00:00:00"/>
    <x v="72"/>
    <x v="10"/>
    <n v="694"/>
    <n v="39"/>
    <m/>
    <m/>
    <n v="195"/>
    <n v="9"/>
    <n v="3"/>
    <n v="321"/>
    <m/>
    <m/>
    <m/>
    <m/>
  </r>
  <r>
    <d v="1996-09-09T00:00:00"/>
    <x v="73"/>
    <x v="10"/>
    <n v="819"/>
    <n v="51"/>
    <m/>
    <m/>
    <n v="143"/>
    <n v="17"/>
    <n v="14"/>
    <n v="236"/>
    <m/>
    <m/>
    <m/>
    <m/>
  </r>
  <r>
    <d v="1996-09-10T00:00:00"/>
    <x v="74"/>
    <x v="10"/>
    <n v="860"/>
    <n v="61"/>
    <m/>
    <m/>
    <n v="134"/>
    <n v="10"/>
    <n v="1"/>
    <n v="287"/>
    <m/>
    <m/>
    <m/>
    <m/>
  </r>
  <r>
    <d v="1996-09-11T00:00:00"/>
    <x v="68"/>
    <x v="10"/>
    <n v="583"/>
    <n v="57"/>
    <m/>
    <m/>
    <n v="137"/>
    <n v="23"/>
    <n v="6"/>
    <n v="153"/>
    <m/>
    <m/>
    <m/>
    <m/>
  </r>
  <r>
    <d v="1996-09-12T00:00:00"/>
    <x v="69"/>
    <x v="10"/>
    <n v="439"/>
    <n v="56"/>
    <m/>
    <m/>
    <n v="196"/>
    <n v="24"/>
    <n v="6"/>
    <n v="147"/>
    <m/>
    <m/>
    <m/>
    <m/>
  </r>
  <r>
    <d v="1996-09-13T00:00:00"/>
    <x v="70"/>
    <x v="10"/>
    <n v="384"/>
    <n v="23"/>
    <m/>
    <m/>
    <n v="70"/>
    <n v="14"/>
    <n v="10"/>
    <n v="120"/>
    <m/>
    <m/>
    <m/>
    <m/>
  </r>
  <r>
    <d v="1996-09-14T00:00:00"/>
    <x v="67"/>
    <x v="10"/>
    <n v="699"/>
    <n v="73"/>
    <m/>
    <m/>
    <n v="1203"/>
    <n v="160"/>
    <n v="25"/>
    <n v="471"/>
    <m/>
    <m/>
    <m/>
    <m/>
  </r>
  <r>
    <d v="1996-09-15T00:00:00"/>
    <x v="63"/>
    <x v="10"/>
    <n v="491"/>
    <n v="49"/>
    <m/>
    <m/>
    <n v="2472"/>
    <n v="75"/>
    <n v="4"/>
    <n v="806"/>
    <m/>
    <m/>
    <m/>
    <m/>
  </r>
  <r>
    <d v="1996-09-16T00:00:00"/>
    <x v="64"/>
    <x v="10"/>
    <n v="359"/>
    <n v="35"/>
    <m/>
    <m/>
    <n v="1500"/>
    <n v="45"/>
    <n v="5"/>
    <n v="1136"/>
    <m/>
    <m/>
    <m/>
    <m/>
  </r>
  <r>
    <d v="1996-09-17T00:00:00"/>
    <x v="65"/>
    <x v="10"/>
    <n v="110"/>
    <n v="0"/>
    <m/>
    <m/>
    <n v="47"/>
    <n v="0"/>
    <n v="5"/>
    <n v="87"/>
    <m/>
    <m/>
    <m/>
    <m/>
  </r>
  <r>
    <d v="1996-09-18T00:00:00"/>
    <x v="0"/>
    <x v="10"/>
    <n v="246"/>
    <n v="40"/>
    <m/>
    <m/>
    <n v="237"/>
    <n v="16"/>
    <n v="19"/>
    <n v="1133"/>
    <m/>
    <m/>
    <m/>
    <m/>
  </r>
  <r>
    <d v="1996-09-19T00:00:00"/>
    <x v="1"/>
    <x v="10"/>
    <n v="685"/>
    <n v="73"/>
    <m/>
    <m/>
    <n v="712"/>
    <n v="72"/>
    <n v="28"/>
    <n v="1545"/>
    <m/>
    <m/>
    <m/>
    <m/>
  </r>
  <r>
    <d v="1996-09-20T00:00:00"/>
    <x v="2"/>
    <x v="10"/>
    <n v="690"/>
    <n v="69"/>
    <m/>
    <m/>
    <n v="765"/>
    <n v="82"/>
    <n v="29"/>
    <n v="1562"/>
    <m/>
    <m/>
    <m/>
    <m/>
  </r>
  <r>
    <d v="1996-09-21T00:00:00"/>
    <x v="3"/>
    <x v="10"/>
    <n v="769"/>
    <n v="49"/>
    <m/>
    <m/>
    <n v="760"/>
    <n v="111"/>
    <n v="31"/>
    <n v="1341"/>
    <m/>
    <m/>
    <m/>
    <m/>
  </r>
  <r>
    <d v="1996-09-22T00:00:00"/>
    <x v="4"/>
    <x v="10"/>
    <n v="706"/>
    <n v="174"/>
    <m/>
    <m/>
    <n v="460"/>
    <n v="107"/>
    <n v="25"/>
    <n v="799"/>
    <m/>
    <m/>
    <m/>
    <m/>
  </r>
  <r>
    <d v="1996-09-23T00:00:00"/>
    <x v="5"/>
    <x v="10"/>
    <n v="470"/>
    <n v="152"/>
    <m/>
    <m/>
    <n v="388"/>
    <n v="28"/>
    <n v="7"/>
    <n v="758"/>
    <m/>
    <m/>
    <m/>
    <m/>
  </r>
  <r>
    <d v="1996-09-24T00:00:00"/>
    <x v="6"/>
    <x v="10"/>
    <n v="472"/>
    <n v="117"/>
    <m/>
    <m/>
    <n v="184"/>
    <n v="22"/>
    <n v="10"/>
    <n v="422"/>
    <m/>
    <m/>
    <m/>
    <m/>
  </r>
  <r>
    <d v="1996-09-25T00:00:00"/>
    <x v="7"/>
    <x v="10"/>
    <n v="550"/>
    <n v="157"/>
    <m/>
    <m/>
    <n v="250"/>
    <n v="21"/>
    <n v="10"/>
    <n v="371"/>
    <m/>
    <m/>
    <m/>
    <m/>
  </r>
  <r>
    <d v="1996-09-26T00:00:00"/>
    <x v="8"/>
    <x v="10"/>
    <n v="391"/>
    <n v="286"/>
    <m/>
    <m/>
    <n v="315"/>
    <n v="45"/>
    <n v="15"/>
    <n v="179"/>
    <m/>
    <m/>
    <m/>
    <m/>
  </r>
  <r>
    <d v="1996-09-27T00:00:00"/>
    <x v="9"/>
    <x v="10"/>
    <n v="319"/>
    <n v="419"/>
    <m/>
    <m/>
    <n v="482"/>
    <n v="109"/>
    <n v="9"/>
    <n v="82"/>
    <m/>
    <m/>
    <m/>
    <m/>
  </r>
  <r>
    <d v="1996-09-28T00:00:00"/>
    <x v="10"/>
    <x v="10"/>
    <n v="220"/>
    <n v="295"/>
    <m/>
    <m/>
    <n v="751"/>
    <n v="85"/>
    <n v="4"/>
    <n v="69"/>
    <m/>
    <m/>
    <m/>
    <m/>
  </r>
  <r>
    <d v="1996-09-29T00:00:00"/>
    <x v="11"/>
    <x v="10"/>
    <n v="173"/>
    <n v="237"/>
    <m/>
    <m/>
    <n v="568"/>
    <n v="68"/>
    <n v="9"/>
    <n v="35"/>
    <m/>
    <m/>
    <s v="*large majority of chinook are 3 yr. old males, very few large females"/>
    <m/>
  </r>
  <r>
    <d v="1996-09-30T00:00:00"/>
    <x v="12"/>
    <x v="10"/>
    <n v="131"/>
    <n v="139"/>
    <m/>
    <m/>
    <n v="459"/>
    <n v="54"/>
    <m/>
    <n v="20"/>
    <m/>
    <m/>
    <m/>
    <m/>
  </r>
  <r>
    <d v="1996-10-01T00:00:00"/>
    <x v="13"/>
    <x v="10"/>
    <n v="88"/>
    <n v="87"/>
    <m/>
    <m/>
    <n v="448"/>
    <n v="16"/>
    <n v="4"/>
    <n v="14"/>
    <m/>
    <m/>
    <m/>
    <m/>
  </r>
  <r>
    <d v="1996-10-02T00:00:00"/>
    <x v="14"/>
    <x v="10"/>
    <n v="71"/>
    <n v="75"/>
    <m/>
    <m/>
    <n v="345"/>
    <n v="17"/>
    <n v="0"/>
    <n v="6"/>
    <m/>
    <m/>
    <m/>
    <m/>
  </r>
  <r>
    <d v="1996-10-03T00:00:00"/>
    <x v="15"/>
    <x v="10"/>
    <n v="62"/>
    <n v="56"/>
    <m/>
    <m/>
    <n v="88"/>
    <n v="4"/>
    <n v="6"/>
    <n v="6"/>
    <m/>
    <m/>
    <m/>
    <m/>
  </r>
  <r>
    <d v="1996-10-04T00:00:00"/>
    <x v="16"/>
    <x v="10"/>
    <n v="113"/>
    <n v="29"/>
    <m/>
    <m/>
    <n v="871"/>
    <n v="17"/>
    <n v="4"/>
    <n v="41"/>
    <m/>
    <m/>
    <m/>
    <m/>
  </r>
  <r>
    <d v="1996-10-05T00:00:00"/>
    <x v="17"/>
    <x v="10"/>
    <n v="136"/>
    <n v="113"/>
    <m/>
    <m/>
    <n v="2015"/>
    <n v="61"/>
    <n v="6"/>
    <n v="69"/>
    <m/>
    <m/>
    <m/>
    <m/>
  </r>
  <r>
    <d v="1996-10-06T00:00:00"/>
    <x v="18"/>
    <x v="10"/>
    <n v="59"/>
    <n v="65"/>
    <m/>
    <m/>
    <n v="1803"/>
    <n v="67"/>
    <n v="9"/>
    <n v="12"/>
    <m/>
    <m/>
    <m/>
    <m/>
  </r>
  <r>
    <d v="1996-10-07T00:00:00"/>
    <x v="19"/>
    <x v="10"/>
    <n v="56"/>
    <n v="68"/>
    <m/>
    <m/>
    <n v="1278"/>
    <n v="63"/>
    <n v="11"/>
    <n v="29"/>
    <m/>
    <m/>
    <m/>
    <m/>
  </r>
  <r>
    <d v="1996-10-08T00:00:00"/>
    <x v="20"/>
    <x v="10"/>
    <n v="65"/>
    <n v="51"/>
    <m/>
    <m/>
    <n v="740"/>
    <n v="35"/>
    <n v="7"/>
    <n v="15"/>
    <m/>
    <m/>
    <m/>
    <m/>
  </r>
  <r>
    <d v="1996-10-09T00:00:00"/>
    <x v="21"/>
    <x v="10"/>
    <n v="65"/>
    <n v="104"/>
    <m/>
    <m/>
    <n v="431"/>
    <n v="33"/>
    <n v="8"/>
    <n v="21"/>
    <m/>
    <m/>
    <m/>
    <m/>
  </r>
  <r>
    <d v="1996-10-10T00:00:00"/>
    <x v="22"/>
    <x v="10"/>
    <n v="86"/>
    <n v="107"/>
    <m/>
    <m/>
    <n v="649"/>
    <n v="45"/>
    <n v="20"/>
    <n v="7"/>
    <m/>
    <m/>
    <m/>
    <m/>
  </r>
  <r>
    <d v="1996-10-11T00:00:00"/>
    <x v="23"/>
    <x v="10"/>
    <n v="80"/>
    <n v="101"/>
    <m/>
    <m/>
    <n v="408"/>
    <n v="16"/>
    <n v="16"/>
    <n v="5"/>
    <m/>
    <m/>
    <m/>
    <m/>
  </r>
  <r>
    <d v="1996-10-12T00:00:00"/>
    <x v="24"/>
    <x v="10"/>
    <n v="30"/>
    <n v="47"/>
    <m/>
    <m/>
    <n v="324"/>
    <n v="13"/>
    <n v="8"/>
    <n v="4"/>
    <m/>
    <m/>
    <m/>
    <m/>
  </r>
  <r>
    <d v="1996-10-13T00:00:00"/>
    <x v="25"/>
    <x v="10"/>
    <n v="82"/>
    <n v="30"/>
    <m/>
    <m/>
    <n v="729"/>
    <n v="34"/>
    <n v="11"/>
    <n v="32"/>
    <m/>
    <m/>
    <m/>
    <m/>
  </r>
  <r>
    <d v="1996-10-14T00:00:00"/>
    <x v="26"/>
    <x v="10"/>
    <n v="109"/>
    <n v="59"/>
    <m/>
    <m/>
    <n v="698"/>
    <n v="39"/>
    <n v="16"/>
    <n v="40"/>
    <m/>
    <m/>
    <m/>
    <m/>
  </r>
  <r>
    <d v="1996-10-15T00:00:00"/>
    <x v="27"/>
    <x v="10"/>
    <n v="37"/>
    <n v="16"/>
    <m/>
    <m/>
    <n v="227"/>
    <n v="6"/>
    <n v="14"/>
    <n v="2"/>
    <m/>
    <m/>
    <m/>
    <m/>
  </r>
  <r>
    <d v="1996-10-16T00:00:00"/>
    <x v="28"/>
    <x v="10"/>
    <n v="33"/>
    <n v="19"/>
    <m/>
    <m/>
    <n v="146"/>
    <n v="9"/>
    <n v="17"/>
    <n v="4"/>
    <m/>
    <m/>
    <m/>
    <m/>
  </r>
  <r>
    <d v="1996-10-17T00:00:00"/>
    <x v="29"/>
    <x v="10"/>
    <n v="6"/>
    <n v="7"/>
    <m/>
    <m/>
    <n v="201"/>
    <n v="12"/>
    <n v="9"/>
    <n v="3"/>
    <m/>
    <m/>
    <m/>
    <m/>
  </r>
  <r>
    <d v="1996-10-18T00:00:00"/>
    <x v="30"/>
    <x v="10"/>
    <n v="45"/>
    <n v="81"/>
    <m/>
    <m/>
    <n v="136"/>
    <n v="8"/>
    <n v="7"/>
    <n v="24"/>
    <m/>
    <m/>
    <m/>
    <m/>
  </r>
  <r>
    <d v="1996-10-19T00:00:00"/>
    <x v="31"/>
    <x v="10"/>
    <n v="41"/>
    <n v="58"/>
    <m/>
    <m/>
    <n v="54"/>
    <n v="9"/>
    <n v="11"/>
    <n v="12"/>
    <m/>
    <m/>
    <m/>
    <m/>
  </r>
  <r>
    <d v="1996-10-20T00:00:00"/>
    <x v="32"/>
    <x v="10"/>
    <n v="10"/>
    <n v="23"/>
    <m/>
    <m/>
    <n v="63"/>
    <n v="1"/>
    <n v="7"/>
    <n v="3"/>
    <m/>
    <m/>
    <m/>
    <m/>
  </r>
  <r>
    <d v="1996-10-21T00:00:00"/>
    <x v="33"/>
    <x v="10"/>
    <n v="7"/>
    <n v="3"/>
    <m/>
    <m/>
    <n v="133"/>
    <n v="2"/>
    <n v="7"/>
    <n v="1"/>
    <m/>
    <m/>
    <m/>
    <m/>
  </r>
  <r>
    <d v="1996-10-22T00:00:00"/>
    <x v="34"/>
    <x v="10"/>
    <n v="42"/>
    <n v="28"/>
    <m/>
    <m/>
    <n v="246"/>
    <n v="8"/>
    <n v="6"/>
    <n v="8"/>
    <m/>
    <m/>
    <m/>
    <m/>
  </r>
  <r>
    <d v="1996-10-23T00:00:00"/>
    <x v="35"/>
    <x v="10"/>
    <n v="19"/>
    <n v="6"/>
    <m/>
    <m/>
    <n v="114"/>
    <n v="4"/>
    <n v="6"/>
    <n v="20"/>
    <m/>
    <m/>
    <m/>
    <m/>
  </r>
  <r>
    <d v="1996-10-24T00:00:00"/>
    <x v="36"/>
    <x v="10"/>
    <n v="4"/>
    <n v="9"/>
    <m/>
    <m/>
    <n v="41"/>
    <n v="1"/>
    <n v="1"/>
    <n v="10"/>
    <m/>
    <m/>
    <m/>
    <m/>
  </r>
  <r>
    <d v="1996-10-25T00:00:00"/>
    <x v="37"/>
    <x v="10"/>
    <n v="9"/>
    <n v="14"/>
    <m/>
    <m/>
    <n v="55"/>
    <n v="2"/>
    <n v="2"/>
    <n v="4"/>
    <m/>
    <m/>
    <m/>
    <m/>
  </r>
  <r>
    <d v="1996-10-26T00:00:00"/>
    <x v="38"/>
    <x v="10"/>
    <n v="9"/>
    <n v="12"/>
    <m/>
    <m/>
    <n v="26"/>
    <n v="2"/>
    <n v="3"/>
    <n v="3"/>
    <m/>
    <m/>
    <m/>
    <m/>
  </r>
  <r>
    <d v="1996-10-27T00:00:00"/>
    <x v="39"/>
    <x v="10"/>
    <n v="7"/>
    <n v="13"/>
    <m/>
    <m/>
    <n v="43"/>
    <n v="2"/>
    <n v="11"/>
    <n v="8"/>
    <m/>
    <m/>
    <m/>
    <m/>
  </r>
  <r>
    <d v="1996-10-28T00:00:00"/>
    <x v="40"/>
    <x v="10"/>
    <n v="13"/>
    <n v="18"/>
    <m/>
    <m/>
    <n v="55"/>
    <n v="1"/>
    <n v="3"/>
    <n v="2"/>
    <m/>
    <m/>
    <m/>
    <m/>
  </r>
  <r>
    <d v="1996-10-29T00:00:00"/>
    <x v="41"/>
    <x v="10"/>
    <n v="12"/>
    <n v="14"/>
    <m/>
    <m/>
    <n v="42"/>
    <n v="7"/>
    <n v="3"/>
    <n v="11"/>
    <m/>
    <m/>
    <m/>
    <m/>
  </r>
  <r>
    <d v="1996-10-30T00:00:00"/>
    <x v="42"/>
    <x v="10"/>
    <n v="5"/>
    <n v="8"/>
    <m/>
    <m/>
    <n v="20"/>
    <n v="1"/>
    <n v="0"/>
    <n v="2"/>
    <m/>
    <m/>
    <m/>
    <m/>
  </r>
  <r>
    <d v="1996-10-31T00:00:00"/>
    <x v="43"/>
    <x v="10"/>
    <n v="4"/>
    <n v="2"/>
    <m/>
    <m/>
    <n v="8"/>
    <n v="1"/>
    <n v="5"/>
    <n v="1"/>
    <m/>
    <m/>
    <m/>
    <m/>
  </r>
  <r>
    <d v="1996-11-01T00:00:00"/>
    <x v="44"/>
    <x v="10"/>
    <n v="1"/>
    <n v="4"/>
    <m/>
    <m/>
    <n v="8"/>
    <n v="1"/>
    <n v="9"/>
    <n v="0"/>
    <m/>
    <m/>
    <m/>
    <m/>
  </r>
  <r>
    <d v="1996-11-02T00:00:00"/>
    <x v="45"/>
    <x v="10"/>
    <n v="2"/>
    <n v="3"/>
    <m/>
    <m/>
    <n v="10"/>
    <n v="2"/>
    <n v="10"/>
    <n v="1"/>
    <m/>
    <m/>
    <m/>
    <m/>
  </r>
  <r>
    <d v="1996-11-03T00:00:00"/>
    <x v="46"/>
    <x v="10"/>
    <n v="1"/>
    <n v="2"/>
    <m/>
    <m/>
    <n v="16"/>
    <n v="1"/>
    <n v="0"/>
    <n v="0"/>
    <m/>
    <m/>
    <m/>
    <m/>
  </r>
  <r>
    <d v="1996-11-04T00:00:00"/>
    <x v="47"/>
    <x v="10"/>
    <n v="0"/>
    <n v="3"/>
    <m/>
    <m/>
    <n v="13"/>
    <n v="0"/>
    <n v="4"/>
    <n v="0"/>
    <m/>
    <m/>
    <m/>
    <m/>
  </r>
  <r>
    <d v="1996-11-05T00:00:00"/>
    <x v="48"/>
    <x v="10"/>
    <n v="1"/>
    <n v="1"/>
    <m/>
    <m/>
    <n v="14"/>
    <n v="0"/>
    <n v="3"/>
    <n v="1"/>
    <m/>
    <m/>
    <m/>
    <m/>
  </r>
  <r>
    <d v="1997-09-02T00:00:00"/>
    <x v="75"/>
    <x v="11"/>
    <n v="74"/>
    <n v="0"/>
    <n v="0"/>
    <n v="1"/>
    <n v="1290"/>
    <n v="20"/>
    <n v="77"/>
    <n v="1413"/>
    <n v="0"/>
    <n v="343"/>
    <s v="swim count"/>
    <m/>
  </r>
  <r>
    <d v="1997-09-03T00:00:00"/>
    <x v="76"/>
    <x v="11"/>
    <n v="143"/>
    <n v="53"/>
    <n v="12"/>
    <n v="0"/>
    <n v="392"/>
    <n v="6"/>
    <n v="24"/>
    <n v="1093"/>
    <n v="10"/>
    <n v="0"/>
    <m/>
    <m/>
  </r>
  <r>
    <d v="1997-09-04T00:00:00"/>
    <x v="77"/>
    <x v="11"/>
    <n v="138"/>
    <n v="39"/>
    <n v="0"/>
    <n v="0"/>
    <n v="368"/>
    <n v="4"/>
    <n v="9"/>
    <n v="1147"/>
    <n v="3"/>
    <n v="0"/>
    <m/>
    <m/>
  </r>
  <r>
    <d v="1997-09-05T00:00:00"/>
    <x v="78"/>
    <x v="11"/>
    <n v="117"/>
    <n v="64"/>
    <n v="0"/>
    <n v="0"/>
    <n v="388"/>
    <n v="8"/>
    <n v="13"/>
    <n v="618"/>
    <n v="2"/>
    <n v="0"/>
    <m/>
    <m/>
  </r>
  <r>
    <d v="1997-09-06T00:00:00"/>
    <x v="79"/>
    <x v="11"/>
    <n v="120"/>
    <n v="90"/>
    <n v="0"/>
    <n v="2"/>
    <n v="528"/>
    <n v="25"/>
    <n v="19"/>
    <n v="824"/>
    <n v="9"/>
    <n v="0"/>
    <m/>
    <m/>
  </r>
  <r>
    <d v="1997-09-07T00:00:00"/>
    <x v="71"/>
    <x v="11"/>
    <n v="136"/>
    <n v="79"/>
    <n v="0"/>
    <n v="0"/>
    <n v="480"/>
    <n v="18"/>
    <n v="4"/>
    <n v="393"/>
    <n v="6"/>
    <n v="0"/>
    <m/>
    <m/>
  </r>
  <r>
    <d v="1997-09-08T00:00:00"/>
    <x v="72"/>
    <x v="11"/>
    <n v="220"/>
    <n v="81"/>
    <n v="1"/>
    <n v="0"/>
    <n v="494"/>
    <n v="10"/>
    <n v="22"/>
    <n v="447"/>
    <n v="7"/>
    <n v="0"/>
    <m/>
    <m/>
  </r>
  <r>
    <d v="1997-09-09T00:00:00"/>
    <x v="73"/>
    <x v="11"/>
    <n v="267"/>
    <n v="96"/>
    <n v="0"/>
    <n v="0"/>
    <n v="391"/>
    <n v="11"/>
    <n v="18"/>
    <n v="299"/>
    <n v="0"/>
    <n v="0"/>
    <m/>
    <m/>
  </r>
  <r>
    <d v="1997-09-10T00:00:00"/>
    <x v="74"/>
    <x v="11"/>
    <n v="305"/>
    <n v="147"/>
    <n v="0"/>
    <n v="0"/>
    <n v="572"/>
    <n v="14"/>
    <n v="16"/>
    <n v="298"/>
    <n v="4"/>
    <n v="0"/>
    <m/>
    <m/>
  </r>
  <r>
    <d v="1997-09-11T00:00:00"/>
    <x v="68"/>
    <x v="11"/>
    <n v="277"/>
    <n v="159"/>
    <n v="0"/>
    <n v="0"/>
    <n v="543"/>
    <n v="13"/>
    <n v="35"/>
    <n v="205"/>
    <n v="0"/>
    <n v="0"/>
    <m/>
    <m/>
  </r>
  <r>
    <d v="1997-09-12T00:00:00"/>
    <x v="69"/>
    <x v="11"/>
    <n v="337"/>
    <n v="179"/>
    <n v="0"/>
    <n v="0"/>
    <n v="499"/>
    <n v="5"/>
    <n v="20"/>
    <n v="88"/>
    <n v="0"/>
    <n v="0"/>
    <m/>
    <m/>
  </r>
  <r>
    <d v="1997-09-13T00:00:00"/>
    <x v="70"/>
    <x v="11"/>
    <n v="380"/>
    <n v="172"/>
    <n v="0"/>
    <n v="0"/>
    <n v="487"/>
    <n v="6"/>
    <n v="18"/>
    <n v="157"/>
    <n v="0"/>
    <n v="0"/>
    <m/>
    <m/>
  </r>
  <r>
    <d v="1997-09-14T00:00:00"/>
    <x v="67"/>
    <x v="11"/>
    <n v="466"/>
    <n v="127"/>
    <n v="0"/>
    <n v="0"/>
    <n v="491"/>
    <n v="8"/>
    <n v="15"/>
    <n v="362"/>
    <n v="3"/>
    <n v="0"/>
    <m/>
    <m/>
  </r>
  <r>
    <d v="1997-09-15T00:00:00"/>
    <x v="63"/>
    <x v="11"/>
    <n v="488"/>
    <n v="172"/>
    <n v="0"/>
    <n v="0"/>
    <n v="607"/>
    <n v="18"/>
    <n v="16"/>
    <n v="270"/>
    <n v="0"/>
    <n v="0"/>
    <m/>
    <m/>
  </r>
  <r>
    <d v="1997-09-16T00:00:00"/>
    <x v="64"/>
    <x v="11"/>
    <n v="308"/>
    <n v="82"/>
    <n v="0"/>
    <n v="0"/>
    <n v="530"/>
    <n v="6"/>
    <n v="13"/>
    <n v="171"/>
    <n v="0"/>
    <n v="0"/>
    <m/>
    <m/>
  </r>
  <r>
    <d v="1997-09-17T00:00:00"/>
    <x v="65"/>
    <x v="11"/>
    <n v="283"/>
    <n v="88"/>
    <n v="0"/>
    <n v="0"/>
    <n v="671"/>
    <n v="12"/>
    <n v="4"/>
    <n v="260"/>
    <n v="1"/>
    <n v="0"/>
    <m/>
    <m/>
  </r>
  <r>
    <d v="1997-09-18T00:00:00"/>
    <x v="0"/>
    <x v="11"/>
    <n v="394"/>
    <n v="154"/>
    <n v="0"/>
    <n v="0"/>
    <n v="743"/>
    <n v="19"/>
    <n v="14"/>
    <n v="333"/>
    <n v="3"/>
    <n v="0"/>
    <m/>
    <m/>
  </r>
  <r>
    <d v="1997-09-19T00:00:00"/>
    <x v="1"/>
    <x v="11"/>
    <n v="256"/>
    <n v="136"/>
    <n v="0"/>
    <n v="0"/>
    <n v="549"/>
    <n v="14"/>
    <n v="29"/>
    <n v="588"/>
    <n v="2"/>
    <n v="1"/>
    <m/>
    <m/>
  </r>
  <r>
    <d v="1997-09-20T00:00:00"/>
    <x v="2"/>
    <x v="11"/>
    <n v="239"/>
    <n v="168"/>
    <n v="0"/>
    <n v="0"/>
    <n v="632"/>
    <n v="6"/>
    <n v="13"/>
    <n v="561"/>
    <n v="0"/>
    <n v="0"/>
    <m/>
    <m/>
  </r>
  <r>
    <d v="1997-09-21T00:00:00"/>
    <x v="3"/>
    <x v="11"/>
    <n v="301"/>
    <n v="120"/>
    <n v="0"/>
    <n v="0"/>
    <n v="799"/>
    <n v="24"/>
    <n v="18"/>
    <n v="766"/>
    <n v="3"/>
    <n v="0"/>
    <s v="finished early to allow time to lower box"/>
    <m/>
  </r>
  <r>
    <d v="1997-09-22T00:00:00"/>
    <x v="4"/>
    <x v="11"/>
    <n v="209"/>
    <n v="97"/>
    <n v="0"/>
    <n v="0"/>
    <n v="542"/>
    <n v="37"/>
    <n v="8"/>
    <n v="677"/>
    <n v="5"/>
    <n v="0"/>
    <m/>
    <m/>
  </r>
  <r>
    <d v="1997-09-23T00:00:00"/>
    <x v="5"/>
    <x v="11"/>
    <n v="224"/>
    <n v="140"/>
    <n v="0"/>
    <n v="0"/>
    <n v="608"/>
    <n v="24"/>
    <n v="15"/>
    <n v="949"/>
    <n v="2"/>
    <n v="0"/>
    <m/>
    <m/>
  </r>
  <r>
    <d v="1997-09-24T00:00:00"/>
    <x v="6"/>
    <x v="11"/>
    <n v="225"/>
    <n v="272"/>
    <n v="1"/>
    <n v="1"/>
    <n v="721"/>
    <n v="37"/>
    <n v="9"/>
    <n v="613"/>
    <n v="2"/>
    <n v="0"/>
    <m/>
    <m/>
  </r>
  <r>
    <d v="1997-09-25T00:00:00"/>
    <x v="7"/>
    <x v="11"/>
    <n v="132"/>
    <n v="95"/>
    <n v="0"/>
    <n v="0"/>
    <n v="589"/>
    <n v="7"/>
    <n v="4"/>
    <n v="245"/>
    <n v="1"/>
    <n v="0"/>
    <s v="gate closed for approx 1.5 hrs for modifications"/>
    <m/>
  </r>
  <r>
    <d v="1997-09-26T00:00:00"/>
    <x v="8"/>
    <x v="11"/>
    <n v="123"/>
    <n v="24"/>
    <n v="0"/>
    <n v="0"/>
    <n v="678"/>
    <n v="13"/>
    <n v="3"/>
    <n v="58"/>
    <n v="0"/>
    <n v="0"/>
    <m/>
    <m/>
  </r>
  <r>
    <d v="1997-09-27T00:00:00"/>
    <x v="9"/>
    <x v="11"/>
    <n v="129"/>
    <n v="51"/>
    <n v="0"/>
    <n v="0"/>
    <n v="477"/>
    <n v="7"/>
    <n v="0"/>
    <n v="86"/>
    <n v="0"/>
    <n v="0"/>
    <m/>
    <m/>
  </r>
  <r>
    <d v="1997-09-28T00:00:00"/>
    <x v="10"/>
    <x v="11"/>
    <n v="29"/>
    <n v="24"/>
    <n v="0"/>
    <n v="0"/>
    <n v="406"/>
    <n v="2"/>
    <n v="0"/>
    <n v="28"/>
    <n v="0"/>
    <n v="0"/>
    <m/>
    <m/>
  </r>
  <r>
    <d v="1997-09-29T00:00:00"/>
    <x v="11"/>
    <x v="11"/>
    <n v="55"/>
    <n v="19"/>
    <n v="0"/>
    <n v="0"/>
    <n v="673"/>
    <n v="12"/>
    <n v="6"/>
    <n v="9"/>
    <n v="0"/>
    <n v="0"/>
    <m/>
    <m/>
  </r>
  <r>
    <d v="1997-09-30T00:00:00"/>
    <x v="12"/>
    <x v="11"/>
    <n v="0"/>
    <n v="0"/>
    <n v="0"/>
    <n v="0"/>
    <n v="0"/>
    <n v="0"/>
    <n v="0"/>
    <n v="0"/>
    <n v="0"/>
    <n v="0"/>
    <s v="flood conditions (above top of box). No counting."/>
    <m/>
  </r>
  <r>
    <d v="1997-10-01T00:00:00"/>
    <x v="13"/>
    <x v="11"/>
    <n v="0"/>
    <n v="0"/>
    <n v="0"/>
    <n v="0"/>
    <n v="0"/>
    <n v="0"/>
    <n v="0"/>
    <n v="0"/>
    <n v="0"/>
    <n v="0"/>
    <s v="flood conditions (above top of fishway). No counting."/>
    <m/>
  </r>
  <r>
    <d v="1997-10-02T00:00:00"/>
    <x v="14"/>
    <x v="11"/>
    <n v="0"/>
    <n v="0"/>
    <n v="0"/>
    <n v="0"/>
    <n v="0"/>
    <n v="0"/>
    <n v="0"/>
    <n v="0"/>
    <n v="0"/>
    <n v="0"/>
    <s v="flood conditions (above top of railings on fishway). No counting."/>
    <m/>
  </r>
  <r>
    <d v="1997-10-03T00:00:00"/>
    <x v="15"/>
    <x v="11"/>
    <n v="0"/>
    <n v="0"/>
    <n v="0"/>
    <n v="0"/>
    <n v="0"/>
    <n v="0"/>
    <n v="0"/>
    <n v="0"/>
    <n v="0"/>
    <n v="0"/>
    <s v="flood conditions (just below top of railings). No counting."/>
    <m/>
  </r>
  <r>
    <d v="1997-10-04T00:00:00"/>
    <x v="16"/>
    <x v="11"/>
    <n v="0"/>
    <n v="0"/>
    <n v="0"/>
    <n v="1"/>
    <n v="0"/>
    <n v="0"/>
    <n v="0"/>
    <n v="0"/>
    <n v="0"/>
    <n v="0"/>
    <s v="flood conditions (well above top of fishway). No counting."/>
    <m/>
  </r>
  <r>
    <d v="1997-10-05T00:00:00"/>
    <x v="17"/>
    <x v="11"/>
    <n v="0"/>
    <n v="0"/>
    <n v="0"/>
    <n v="2"/>
    <n v="0"/>
    <n v="0"/>
    <n v="0"/>
    <n v="0"/>
    <n v="0"/>
    <n v="0"/>
    <s v="flood conditions (just over top of fishway). No counting."/>
    <m/>
  </r>
  <r>
    <d v="1997-10-06T00:00:00"/>
    <x v="18"/>
    <x v="11"/>
    <n v="0"/>
    <n v="0"/>
    <n v="0"/>
    <n v="3"/>
    <n v="0"/>
    <n v="0"/>
    <n v="0"/>
    <n v="0"/>
    <n v="0"/>
    <n v="0"/>
    <s v="flood conditions (surging over top of fishway). No counting."/>
    <m/>
  </r>
  <r>
    <d v="1997-10-07T00:00:00"/>
    <x v="19"/>
    <x v="11"/>
    <n v="1"/>
    <n v="0"/>
    <n v="0"/>
    <n v="0"/>
    <n v="3"/>
    <n v="0"/>
    <n v="2"/>
    <n v="0"/>
    <n v="0"/>
    <n v="0"/>
    <s v="cleaned up box. camera working approx 3 hrs (13:15 TO 16:30)"/>
    <m/>
  </r>
  <r>
    <d v="1997-10-08T00:00:00"/>
    <x v="20"/>
    <x v="11"/>
    <n v="20"/>
    <n v="0"/>
    <n v="0"/>
    <n v="0"/>
    <n v="235"/>
    <n v="2"/>
    <n v="1"/>
    <n v="8"/>
    <n v="0"/>
    <n v="0"/>
    <s v="counted from approx 09:30 to 18:30"/>
    <m/>
  </r>
  <r>
    <d v="1997-10-09T00:00:00"/>
    <x v="21"/>
    <x v="11"/>
    <n v="20"/>
    <n v="7"/>
    <n v="0"/>
    <n v="0"/>
    <n v="720"/>
    <n v="25"/>
    <n v="1"/>
    <n v="10"/>
    <n v="0"/>
    <n v="0"/>
    <m/>
    <m/>
  </r>
  <r>
    <d v="1997-10-10T00:00:00"/>
    <x v="22"/>
    <x v="11"/>
    <n v="28"/>
    <n v="7"/>
    <n v="0"/>
    <n v="0"/>
    <n v="707"/>
    <n v="11"/>
    <n v="4"/>
    <n v="4"/>
    <n v="0"/>
    <n v="0"/>
    <m/>
    <m/>
  </r>
  <r>
    <d v="1997-10-11T00:00:00"/>
    <x v="23"/>
    <x v="11"/>
    <n v="38"/>
    <n v="15"/>
    <n v="0"/>
    <n v="0"/>
    <n v="888"/>
    <n v="17"/>
    <n v="3"/>
    <n v="11"/>
    <n v="0"/>
    <n v="0"/>
    <m/>
    <m/>
  </r>
  <r>
    <d v="1997-10-12T00:00:00"/>
    <x v="24"/>
    <x v="11"/>
    <n v="53"/>
    <n v="29"/>
    <n v="0"/>
    <n v="0"/>
    <n v="879"/>
    <n v="19"/>
    <n v="6"/>
    <n v="5"/>
    <n v="0"/>
    <n v="0"/>
    <m/>
    <m/>
  </r>
  <r>
    <d v="1997-10-13T00:00:00"/>
    <x v="25"/>
    <x v="11"/>
    <n v="120"/>
    <n v="81"/>
    <n v="0"/>
    <n v="0"/>
    <n v="1045"/>
    <n v="22"/>
    <n v="14"/>
    <n v="4"/>
    <n v="0"/>
    <n v="0"/>
    <m/>
    <m/>
  </r>
  <r>
    <d v="1997-10-14T00:00:00"/>
    <x v="26"/>
    <x v="11"/>
    <n v="33"/>
    <n v="30"/>
    <n v="0"/>
    <n v="0"/>
    <n v="580"/>
    <n v="17"/>
    <n v="6"/>
    <n v="5"/>
    <n v="0"/>
    <n v="0"/>
    <s v="count from approx 08:45 to 19:30"/>
    <m/>
  </r>
  <r>
    <d v="1997-10-15T00:00:00"/>
    <x v="27"/>
    <x v="11"/>
    <n v="18"/>
    <n v="57"/>
    <n v="0"/>
    <n v="2"/>
    <n v="942"/>
    <n v="27"/>
    <n v="6"/>
    <n v="8"/>
    <n v="0"/>
    <n v="0"/>
    <m/>
    <m/>
  </r>
  <r>
    <d v="1997-10-16T00:00:00"/>
    <x v="28"/>
    <x v="11"/>
    <n v="6"/>
    <n v="23"/>
    <n v="0"/>
    <n v="1"/>
    <n v="299"/>
    <n v="7"/>
    <n v="1"/>
    <n v="15"/>
    <n v="0"/>
    <n v="0"/>
    <m/>
    <m/>
  </r>
  <r>
    <d v="1997-10-17T00:00:00"/>
    <x v="29"/>
    <x v="11"/>
    <n v="10"/>
    <n v="21"/>
    <n v="0"/>
    <n v="1"/>
    <n v="436"/>
    <n v="3"/>
    <n v="0"/>
    <n v="6"/>
    <n v="0"/>
    <n v="0"/>
    <m/>
    <m/>
  </r>
  <r>
    <d v="1997-10-18T00:00:00"/>
    <x v="30"/>
    <x v="11"/>
    <n v="6"/>
    <n v="11"/>
    <n v="0"/>
    <n v="2"/>
    <n v="287"/>
    <n v="1"/>
    <n v="0"/>
    <n v="2"/>
    <n v="0"/>
    <n v="0"/>
    <m/>
    <m/>
  </r>
  <r>
    <d v="1997-10-19T00:00:00"/>
    <x v="31"/>
    <x v="11"/>
    <n v="1"/>
    <n v="13"/>
    <n v="0"/>
    <n v="4"/>
    <n v="102"/>
    <n v="2"/>
    <n v="1"/>
    <n v="0"/>
    <n v="0"/>
    <n v="0"/>
    <m/>
    <m/>
  </r>
  <r>
    <d v="1997-10-20T00:00:00"/>
    <x v="32"/>
    <x v="11"/>
    <n v="5"/>
    <n v="25"/>
    <n v="0"/>
    <n v="2"/>
    <n v="338"/>
    <n v="7"/>
    <n v="2"/>
    <n v="0"/>
    <n v="0"/>
    <n v="0"/>
    <m/>
    <m/>
  </r>
  <r>
    <d v="1997-10-21T00:00:00"/>
    <x v="33"/>
    <x v="11"/>
    <n v="18"/>
    <n v="36"/>
    <n v="0"/>
    <n v="3"/>
    <n v="661"/>
    <n v="32"/>
    <n v="3"/>
    <n v="2"/>
    <n v="0"/>
    <n v="0"/>
    <m/>
    <m/>
  </r>
  <r>
    <d v="1997-10-22T00:00:00"/>
    <x v="34"/>
    <x v="11"/>
    <n v="14"/>
    <n v="45"/>
    <n v="0"/>
    <n v="36"/>
    <n v="949"/>
    <n v="35"/>
    <n v="6"/>
    <n v="8"/>
    <n v="0"/>
    <n v="0"/>
    <m/>
    <m/>
  </r>
  <r>
    <d v="1997-10-23T00:00:00"/>
    <x v="35"/>
    <x v="11"/>
    <n v="9"/>
    <n v="32"/>
    <n v="0"/>
    <n v="24"/>
    <n v="469"/>
    <n v="13"/>
    <n v="2"/>
    <n v="2"/>
    <n v="0"/>
    <n v="0"/>
    <m/>
    <m/>
  </r>
  <r>
    <d v="1997-10-24T00:00:00"/>
    <x v="36"/>
    <x v="11"/>
    <n v="1"/>
    <n v="10"/>
    <n v="0"/>
    <n v="5"/>
    <n v="74"/>
    <n v="1"/>
    <n v="0"/>
    <n v="3"/>
    <n v="0"/>
    <n v="0"/>
    <m/>
    <m/>
  </r>
  <r>
    <d v="1997-10-25T00:00:00"/>
    <x v="37"/>
    <x v="11"/>
    <n v="3"/>
    <n v="18"/>
    <n v="0"/>
    <n v="6"/>
    <n v="106"/>
    <n v="0"/>
    <n v="0"/>
    <n v="7"/>
    <n v="0"/>
    <n v="0"/>
    <m/>
    <m/>
  </r>
  <r>
    <d v="1997-10-26T00:00:00"/>
    <x v="38"/>
    <x v="11"/>
    <n v="3"/>
    <n v="14"/>
    <n v="0"/>
    <n v="0"/>
    <n v="96"/>
    <n v="2"/>
    <n v="2"/>
    <n v="5"/>
    <n v="0"/>
    <n v="0"/>
    <m/>
    <m/>
  </r>
  <r>
    <d v="1997-10-27T00:00:00"/>
    <x v="39"/>
    <x v="11"/>
    <n v="5"/>
    <n v="25"/>
    <n v="0"/>
    <n v="3"/>
    <n v="90"/>
    <n v="2"/>
    <n v="4"/>
    <n v="5"/>
    <n v="0"/>
    <n v="0"/>
    <m/>
    <m/>
  </r>
  <r>
    <d v="1997-10-28T00:00:00"/>
    <x v="40"/>
    <x v="11"/>
    <n v="1"/>
    <n v="9"/>
    <n v="0"/>
    <n v="6"/>
    <n v="44"/>
    <n v="0"/>
    <n v="5"/>
    <n v="0"/>
    <n v="0"/>
    <n v="0"/>
    <m/>
    <m/>
  </r>
  <r>
    <d v="1997-10-29T00:00:00"/>
    <x v="41"/>
    <x v="11"/>
    <n v="0"/>
    <n v="21"/>
    <n v="0"/>
    <n v="2"/>
    <n v="17"/>
    <n v="12"/>
    <n v="2"/>
    <n v="8"/>
    <n v="0"/>
    <n v="0"/>
    <s v="installed overhead camera so gate closed approx. 2 hours"/>
    <m/>
  </r>
  <r>
    <d v="1997-10-30T00:00:00"/>
    <x v="42"/>
    <x v="11"/>
    <n v="0"/>
    <n v="0"/>
    <n v="0"/>
    <m/>
    <n v="0"/>
    <n v="0"/>
    <n v="0"/>
    <n v="0"/>
    <n v="0"/>
    <n v="0"/>
    <s v="flood conditions (near top of box), couldn't see anything with camera. tried counting approx 3 hours."/>
    <m/>
  </r>
  <r>
    <d v="1997-10-31T00:00:00"/>
    <x v="43"/>
    <x v="11"/>
    <n v="0"/>
    <n v="0"/>
    <n v="0"/>
    <m/>
    <n v="0"/>
    <n v="0"/>
    <n v="0"/>
    <n v="0"/>
    <n v="0"/>
    <n v="0"/>
    <s v="flood conditions (near to or over top of box). No counting."/>
    <m/>
  </r>
  <r>
    <d v="1997-11-01T00:00:00"/>
    <x v="44"/>
    <x v="11"/>
    <n v="0"/>
    <n v="0"/>
    <n v="0"/>
    <m/>
    <n v="0"/>
    <n v="0"/>
    <n v="0"/>
    <n v="0"/>
    <n v="0"/>
    <n v="0"/>
    <s v="flood conditions (near to or over top of box). No counting."/>
    <m/>
  </r>
  <r>
    <d v="1997-11-02T00:00:00"/>
    <x v="45"/>
    <x v="11"/>
    <n v="0"/>
    <n v="0"/>
    <n v="0"/>
    <m/>
    <n v="0"/>
    <n v="0"/>
    <n v="0"/>
    <n v="0"/>
    <n v="0"/>
    <n v="0"/>
    <s v="flood conditions (near to or over top of box). No counting."/>
    <m/>
  </r>
  <r>
    <d v="1997-11-03T00:00:00"/>
    <x v="46"/>
    <x v="11"/>
    <n v="0"/>
    <n v="0"/>
    <n v="0"/>
    <m/>
    <n v="0"/>
    <n v="0"/>
    <n v="0"/>
    <n v="0"/>
    <n v="0"/>
    <n v="0"/>
    <s v="flood conditions (near top of box), couldn't see anything with camera. tried counting approx 2 hours."/>
    <m/>
  </r>
  <r>
    <d v="1997-11-04T00:00:00"/>
    <x v="47"/>
    <x v="11"/>
    <n v="0"/>
    <n v="0"/>
    <n v="0"/>
    <m/>
    <n v="0"/>
    <n v="0"/>
    <n v="0"/>
    <n v="0"/>
    <n v="0"/>
    <n v="0"/>
    <s v="flood conditions (near to or over top of box). No counting."/>
    <m/>
  </r>
  <r>
    <d v="1997-11-05T00:00:00"/>
    <x v="48"/>
    <x v="11"/>
    <n v="0"/>
    <n v="0"/>
    <n v="0"/>
    <m/>
    <n v="0"/>
    <n v="0"/>
    <n v="0"/>
    <n v="0"/>
    <n v="0"/>
    <n v="0"/>
    <s v="flood conditions (near to or over top of box). No counting."/>
    <m/>
  </r>
  <r>
    <d v="1997-11-06T00:00:00"/>
    <x v="49"/>
    <x v="11"/>
    <n v="0"/>
    <n v="0"/>
    <n v="0"/>
    <m/>
    <n v="0"/>
    <n v="0"/>
    <n v="0"/>
    <n v="0"/>
    <n v="0"/>
    <n v="0"/>
    <s v="flood conditions (near to or over top of box). No counting."/>
    <m/>
  </r>
  <r>
    <d v="1997-11-07T00:00:00"/>
    <x v="50"/>
    <x v="11"/>
    <n v="0"/>
    <n v="0"/>
    <n v="0"/>
    <m/>
    <n v="0"/>
    <n v="0"/>
    <n v="0"/>
    <n v="0"/>
    <n v="0"/>
    <n v="0"/>
    <s v="flood conditions (near top of box). No counting."/>
    <m/>
  </r>
  <r>
    <d v="1997-11-08T00:00:00"/>
    <x v="51"/>
    <x v="11"/>
    <n v="0"/>
    <n v="0"/>
    <n v="0"/>
    <m/>
    <n v="0"/>
    <n v="0"/>
    <n v="0"/>
    <n v="0"/>
    <n v="0"/>
    <n v="0"/>
    <s v="river high. Counted approx 4 hours."/>
    <m/>
  </r>
  <r>
    <d v="1997-11-09T00:00:00"/>
    <x v="52"/>
    <x v="11"/>
    <n v="0"/>
    <n v="0"/>
    <n v="0"/>
    <m/>
    <n v="0"/>
    <n v="0"/>
    <n v="0"/>
    <n v="0"/>
    <n v="0"/>
    <n v="0"/>
    <s v="river still high.Want final check with lower flows. No counting. "/>
    <m/>
  </r>
  <r>
    <d v="1997-11-10T00:00:00"/>
    <x v="53"/>
    <x v="11"/>
    <n v="0"/>
    <n v="0"/>
    <n v="0"/>
    <m/>
    <n v="0"/>
    <n v="0"/>
    <n v="1"/>
    <n v="0"/>
    <n v="0"/>
    <n v="0"/>
    <s v="river dropped approx 8 in. Counted approx 2.5 hours."/>
    <m/>
  </r>
  <r>
    <d v="1998-09-01T00:00:00"/>
    <x v="80"/>
    <x v="12"/>
    <m/>
    <m/>
    <m/>
    <m/>
    <m/>
    <m/>
    <m/>
    <m/>
    <m/>
    <m/>
    <m/>
    <m/>
  </r>
  <r>
    <d v="1998-09-02T00:00:00"/>
    <x v="75"/>
    <x v="12"/>
    <n v="509"/>
    <n v="2"/>
    <n v="0"/>
    <m/>
    <n v="6"/>
    <n v="0"/>
    <n v="163"/>
    <n v="50"/>
    <n v="0"/>
    <n v="0"/>
    <s v="Hatchery swim-ins to date."/>
    <m/>
  </r>
  <r>
    <d v="1998-09-02T00:00:00"/>
    <x v="75"/>
    <x v="12"/>
    <n v="84"/>
    <n v="5"/>
    <n v="0"/>
    <n v="2"/>
    <n v="149"/>
    <n v="14"/>
    <n v="61"/>
    <n v="3327"/>
    <n v="31"/>
    <n v="716"/>
    <s v="Swim counts above Stamp Falls(Unknown-trout)"/>
    <m/>
  </r>
  <r>
    <d v="1998-09-02T00:00:00"/>
    <x v="75"/>
    <x v="12"/>
    <n v="4"/>
    <n v="8"/>
    <n v="0"/>
    <m/>
    <n v="8"/>
    <n v="0"/>
    <n v="0"/>
    <n v="232"/>
    <n v="26"/>
    <n v="0"/>
    <m/>
    <m/>
  </r>
  <r>
    <d v="1998-09-03T00:00:00"/>
    <x v="76"/>
    <x v="12"/>
    <n v="38"/>
    <n v="16"/>
    <n v="0"/>
    <m/>
    <n v="208"/>
    <n v="9"/>
    <n v="3"/>
    <n v="1079"/>
    <n v="140"/>
    <n v="0"/>
    <m/>
    <m/>
  </r>
  <r>
    <d v="1998-09-04T00:00:00"/>
    <x v="77"/>
    <x v="12"/>
    <n v="62"/>
    <n v="20"/>
    <n v="0"/>
    <m/>
    <n v="195"/>
    <n v="7"/>
    <n v="5"/>
    <n v="1216"/>
    <n v="176"/>
    <n v="0"/>
    <m/>
    <m/>
  </r>
  <r>
    <d v="1998-09-05T00:00:00"/>
    <x v="78"/>
    <x v="12"/>
    <n v="105"/>
    <n v="27"/>
    <n v="0"/>
    <m/>
    <n v="120"/>
    <n v="5"/>
    <n v="6"/>
    <n v="949"/>
    <n v="199"/>
    <n v="0"/>
    <m/>
    <m/>
  </r>
  <r>
    <d v="1998-09-06T00:00:00"/>
    <x v="79"/>
    <x v="12"/>
    <n v="91"/>
    <n v="29"/>
    <n v="0"/>
    <m/>
    <n v="55"/>
    <n v="1"/>
    <n v="6"/>
    <n v="925"/>
    <n v="153"/>
    <n v="0"/>
    <m/>
    <n v="19"/>
  </r>
  <r>
    <d v="1998-09-07T00:00:00"/>
    <x v="71"/>
    <x v="12"/>
    <n v="144"/>
    <n v="72"/>
    <n v="0"/>
    <m/>
    <n v="263"/>
    <n v="12"/>
    <n v="11"/>
    <n v="2033"/>
    <n v="361"/>
    <n v="0"/>
    <m/>
    <n v="20"/>
  </r>
  <r>
    <d v="1998-09-08T00:00:00"/>
    <x v="72"/>
    <x v="12"/>
    <n v="249"/>
    <n v="56"/>
    <n v="0"/>
    <m/>
    <n v="334"/>
    <n v="3"/>
    <n v="11"/>
    <n v="1342"/>
    <n v="166"/>
    <n v="0"/>
    <m/>
    <n v="20"/>
  </r>
  <r>
    <d v="1998-09-09T00:00:00"/>
    <x v="73"/>
    <x v="12"/>
    <n v="170"/>
    <n v="59"/>
    <n v="0"/>
    <m/>
    <n v="586"/>
    <n v="21"/>
    <n v="8"/>
    <n v="1240"/>
    <n v="219"/>
    <n v="1"/>
    <m/>
    <n v="18"/>
  </r>
  <r>
    <d v="1998-09-10T00:00:00"/>
    <x v="74"/>
    <x v="12"/>
    <n v="49"/>
    <n v="18"/>
    <n v="0"/>
    <m/>
    <n v="244"/>
    <n v="3"/>
    <n v="7"/>
    <n v="1962"/>
    <n v="247"/>
    <n v="0"/>
    <m/>
    <n v="17"/>
  </r>
  <r>
    <d v="1998-09-11T00:00:00"/>
    <x v="68"/>
    <x v="12"/>
    <n v="39"/>
    <n v="12"/>
    <n v="0"/>
    <m/>
    <n v="283"/>
    <n v="1"/>
    <n v="4"/>
    <n v="811"/>
    <n v="116"/>
    <n v="0"/>
    <m/>
    <n v="18"/>
  </r>
  <r>
    <d v="1998-09-12T00:00:00"/>
    <x v="69"/>
    <x v="12"/>
    <n v="86"/>
    <n v="45"/>
    <n v="0"/>
    <m/>
    <n v="219"/>
    <n v="6"/>
    <n v="2"/>
    <n v="3007"/>
    <n v="365"/>
    <n v="0"/>
    <m/>
    <n v="17"/>
  </r>
  <r>
    <d v="1998-09-13T00:00:00"/>
    <x v="70"/>
    <x v="12"/>
    <n v="106"/>
    <n v="36"/>
    <n v="4"/>
    <m/>
    <n v="148"/>
    <n v="3"/>
    <n v="6"/>
    <n v="3942"/>
    <n v="501"/>
    <n v="0"/>
    <s v="?"/>
    <n v="18"/>
  </r>
  <r>
    <d v="1998-09-14T00:00:00"/>
    <x v="67"/>
    <x v="12"/>
    <n v="127"/>
    <n v="54"/>
    <n v="2"/>
    <m/>
    <n v="110"/>
    <n v="2"/>
    <n v="10"/>
    <n v="2816"/>
    <n v="527"/>
    <n v="1"/>
    <s v="?"/>
    <n v="19"/>
  </r>
  <r>
    <d v="1998-09-15T00:00:00"/>
    <x v="63"/>
    <x v="12"/>
    <n v="226"/>
    <n v="183"/>
    <n v="0"/>
    <m/>
    <n v="82"/>
    <n v="4"/>
    <n v="6"/>
    <n v="3341"/>
    <n v="643"/>
    <n v="-1"/>
    <m/>
    <n v="18"/>
  </r>
  <r>
    <d v="1998-09-16T00:00:00"/>
    <x v="64"/>
    <x v="12"/>
    <n v="321"/>
    <n v="189"/>
    <n v="0"/>
    <m/>
    <n v="131"/>
    <n v="5"/>
    <n v="13"/>
    <n v="2384"/>
    <n v="388"/>
    <n v="4"/>
    <m/>
    <n v="18"/>
  </r>
  <r>
    <d v="1998-09-17T00:00:00"/>
    <x v="65"/>
    <x v="12"/>
    <n v="594"/>
    <n v="199"/>
    <n v="0"/>
    <m/>
    <n v="151"/>
    <n v="4"/>
    <n v="7"/>
    <n v="2485"/>
    <n v="454"/>
    <n v="0"/>
    <m/>
    <n v="18"/>
  </r>
  <r>
    <d v="1998-09-18T00:00:00"/>
    <x v="0"/>
    <x v="12"/>
    <n v="319"/>
    <n v="47"/>
    <n v="0"/>
    <m/>
    <n v="186"/>
    <n v="9"/>
    <n v="9"/>
    <n v="2458"/>
    <n v="400"/>
    <n v="0"/>
    <m/>
    <n v="18"/>
  </r>
  <r>
    <d v="1998-09-19T00:00:00"/>
    <x v="1"/>
    <x v="12"/>
    <n v="656"/>
    <n v="96"/>
    <n v="1"/>
    <m/>
    <n v="227"/>
    <n v="4"/>
    <n v="11"/>
    <n v="2163"/>
    <n v="383"/>
    <n v="0"/>
    <s v="?"/>
    <n v="18"/>
  </r>
  <r>
    <d v="1998-09-20T00:00:00"/>
    <x v="2"/>
    <x v="12"/>
    <n v="1295"/>
    <n v="201"/>
    <n v="0"/>
    <m/>
    <n v="219"/>
    <n v="3"/>
    <n v="13"/>
    <n v="1302"/>
    <n v="310"/>
    <n v="2"/>
    <m/>
    <n v="17"/>
  </r>
  <r>
    <d v="1998-09-21T00:00:00"/>
    <x v="3"/>
    <x v="12"/>
    <n v="1041"/>
    <n v="176"/>
    <n v="1"/>
    <m/>
    <n v="189"/>
    <n v="2"/>
    <n v="8"/>
    <n v="1368"/>
    <n v="342"/>
    <n v="0"/>
    <s v="?"/>
    <n v="17"/>
  </r>
  <r>
    <d v="1998-09-22T00:00:00"/>
    <x v="4"/>
    <x v="12"/>
    <n v="1244"/>
    <n v="219"/>
    <n v="0"/>
    <m/>
    <n v="172"/>
    <n v="3"/>
    <n v="6"/>
    <n v="1102"/>
    <n v="238"/>
    <n v="1"/>
    <m/>
    <n v="18"/>
  </r>
  <r>
    <d v="1998-09-23T00:00:00"/>
    <x v="5"/>
    <x v="12"/>
    <n v="1611"/>
    <n v="221"/>
    <n v="0"/>
    <m/>
    <n v="130"/>
    <n v="1"/>
    <n v="3"/>
    <n v="1035"/>
    <n v="200"/>
    <n v="1"/>
    <m/>
    <n v="16"/>
  </r>
  <r>
    <d v="1998-09-24T00:00:00"/>
    <x v="6"/>
    <x v="12"/>
    <n v="2337"/>
    <n v="267"/>
    <n v="0"/>
    <m/>
    <n v="205"/>
    <n v="5"/>
    <n v="12"/>
    <n v="1472"/>
    <n v="293"/>
    <n v="0"/>
    <m/>
    <n v="17"/>
  </r>
  <r>
    <d v="1998-09-25T00:00:00"/>
    <x v="7"/>
    <x v="12"/>
    <n v="2323"/>
    <n v="265"/>
    <n v="1"/>
    <m/>
    <n v="202"/>
    <n v="10"/>
    <n v="9"/>
    <n v="1546"/>
    <n v="333"/>
    <n v="7"/>
    <m/>
    <n v="18"/>
  </r>
  <r>
    <d v="1998-09-26T00:00:00"/>
    <x v="8"/>
    <x v="12"/>
    <n v="1987"/>
    <n v="113"/>
    <n v="0"/>
    <m/>
    <n v="182"/>
    <n v="2"/>
    <n v="1"/>
    <n v="1560"/>
    <n v="196"/>
    <n v="0"/>
    <m/>
    <n v="16"/>
  </r>
  <r>
    <d v="1998-09-27T00:00:00"/>
    <x v="9"/>
    <x v="12"/>
    <n v="1815"/>
    <n v="105"/>
    <n v="0"/>
    <m/>
    <n v="124"/>
    <n v="3"/>
    <n v="2"/>
    <n v="2095"/>
    <n v="198"/>
    <n v="0"/>
    <m/>
    <n v="16"/>
  </r>
  <r>
    <d v="1998-09-28T00:00:00"/>
    <x v="10"/>
    <x v="12"/>
    <n v="1695"/>
    <n v="89"/>
    <n v="0"/>
    <m/>
    <n v="130"/>
    <n v="0"/>
    <n v="0"/>
    <n v="2196"/>
    <n v="239"/>
    <n v="0"/>
    <m/>
    <n v="16"/>
  </r>
  <r>
    <d v="1998-09-29T00:00:00"/>
    <x v="11"/>
    <x v="12"/>
    <n v="2142"/>
    <n v="181"/>
    <n v="0"/>
    <m/>
    <n v="165"/>
    <n v="0"/>
    <n v="4"/>
    <n v="2283"/>
    <n v="309"/>
    <n v="0"/>
    <m/>
    <n v="14"/>
  </r>
  <r>
    <d v="1998-09-30T00:00:00"/>
    <x v="12"/>
    <x v="12"/>
    <n v="2135"/>
    <n v="238"/>
    <n v="0"/>
    <m/>
    <n v="207"/>
    <n v="4"/>
    <n v="15"/>
    <n v="2703"/>
    <n v="308"/>
    <n v="0"/>
    <m/>
    <n v="15"/>
  </r>
  <r>
    <d v="1998-10-01T00:00:00"/>
    <x v="13"/>
    <x v="12"/>
    <n v="1833"/>
    <n v="182"/>
    <n v="0"/>
    <m/>
    <n v="101"/>
    <n v="13"/>
    <n v="5"/>
    <n v="2696"/>
    <n v="312"/>
    <n v="0"/>
    <m/>
    <n v="17"/>
  </r>
  <r>
    <d v="1998-10-02T00:00:00"/>
    <x v="14"/>
    <x v="12"/>
    <n v="1824"/>
    <n v="229"/>
    <n v="0"/>
    <m/>
    <n v="247"/>
    <n v="1"/>
    <n v="0"/>
    <n v="1933"/>
    <n v="279"/>
    <n v="0"/>
    <m/>
    <n v="15"/>
  </r>
  <r>
    <d v="1998-10-03T00:00:00"/>
    <x v="15"/>
    <x v="12"/>
    <n v="2462"/>
    <n v="211"/>
    <n v="0"/>
    <m/>
    <n v="375"/>
    <n v="6"/>
    <n v="8"/>
    <n v="1802"/>
    <n v="239"/>
    <n v="0"/>
    <m/>
    <m/>
  </r>
  <r>
    <d v="1998-10-04T00:00:00"/>
    <x v="16"/>
    <x v="12"/>
    <n v="2846"/>
    <n v="166"/>
    <n v="0"/>
    <m/>
    <n v="330"/>
    <n v="4"/>
    <n v="4"/>
    <n v="1667"/>
    <n v="315"/>
    <n v="0"/>
    <m/>
    <n v="15"/>
  </r>
  <r>
    <d v="1998-10-05T00:00:00"/>
    <x v="17"/>
    <x v="12"/>
    <n v="2885"/>
    <n v="236"/>
    <n v="0"/>
    <m/>
    <n v="461"/>
    <n v="2"/>
    <n v="3"/>
    <n v="1782"/>
    <n v="319"/>
    <n v="1"/>
    <m/>
    <n v="16"/>
  </r>
  <r>
    <d v="1998-10-06T00:00:00"/>
    <x v="18"/>
    <x v="12"/>
    <n v="2439"/>
    <n v="77"/>
    <n v="0"/>
    <m/>
    <n v="487"/>
    <n v="6"/>
    <n v="2"/>
    <n v="1782"/>
    <n v="227"/>
    <n v="1"/>
    <m/>
    <n v="16"/>
  </r>
  <r>
    <d v="1998-10-07T00:00:00"/>
    <x v="19"/>
    <x v="12"/>
    <n v="2582"/>
    <n v="175"/>
    <n v="0"/>
    <m/>
    <n v="507"/>
    <n v="9"/>
    <n v="6"/>
    <n v="1476"/>
    <n v="236"/>
    <n v="0"/>
    <m/>
    <n v="16"/>
  </r>
  <r>
    <d v="1998-10-08T00:00:00"/>
    <x v="20"/>
    <x v="12"/>
    <n v="1541"/>
    <n v="129"/>
    <n v="0"/>
    <m/>
    <n v="669"/>
    <n v="16"/>
    <n v="2"/>
    <n v="1336"/>
    <n v="160"/>
    <n v="3"/>
    <m/>
    <n v="16"/>
  </r>
  <r>
    <d v="1998-10-09T00:00:00"/>
    <x v="21"/>
    <x v="12"/>
    <n v="1118"/>
    <n v="105"/>
    <n v="0"/>
    <m/>
    <n v="615"/>
    <n v="13"/>
    <n v="1"/>
    <n v="1369"/>
    <n v="261"/>
    <n v="1"/>
    <m/>
    <n v="15"/>
  </r>
  <r>
    <d v="1998-10-10T00:00:00"/>
    <x v="22"/>
    <x v="12"/>
    <n v="1203"/>
    <n v="117"/>
    <n v="0"/>
    <m/>
    <n v="1137"/>
    <n v="15"/>
    <n v="9"/>
    <n v="1114"/>
    <n v="109"/>
    <n v="1"/>
    <m/>
    <n v="15"/>
  </r>
  <r>
    <d v="1998-10-11T00:00:00"/>
    <x v="23"/>
    <x v="12"/>
    <n v="1901"/>
    <n v="154"/>
    <n v="1"/>
    <m/>
    <n v="1345"/>
    <n v="23"/>
    <n v="10"/>
    <n v="872"/>
    <n v="136"/>
    <n v="1"/>
    <m/>
    <n v="15"/>
  </r>
  <r>
    <d v="1998-10-12T00:00:00"/>
    <x v="24"/>
    <x v="12"/>
    <n v="1328"/>
    <n v="68"/>
    <n v="0"/>
    <m/>
    <n v="2409"/>
    <n v="11"/>
    <n v="1"/>
    <n v="1089"/>
    <n v="155"/>
    <n v="0"/>
    <m/>
    <n v="15"/>
  </r>
  <r>
    <d v="1998-10-13T00:00:00"/>
    <x v="25"/>
    <x v="12"/>
    <n v="3705"/>
    <n v="199"/>
    <n v="1"/>
    <m/>
    <n v="3035"/>
    <n v="33"/>
    <n v="4"/>
    <n v="1873"/>
    <n v="304"/>
    <n v="1"/>
    <m/>
    <n v="15"/>
  </r>
  <r>
    <d v="1998-10-14T00:00:00"/>
    <x v="26"/>
    <x v="12"/>
    <n v="1998"/>
    <n v="112"/>
    <n v="0"/>
    <m/>
    <n v="2132"/>
    <n v="19"/>
    <n v="7"/>
    <n v="1104"/>
    <n v="211"/>
    <n v="0"/>
    <m/>
    <n v="15"/>
  </r>
  <r>
    <d v="1998-10-15T00:00:00"/>
    <x v="27"/>
    <x v="12"/>
    <n v="798"/>
    <n v="66"/>
    <n v="0"/>
    <m/>
    <n v="946"/>
    <n v="16"/>
    <n v="13"/>
    <n v="727"/>
    <n v="102"/>
    <n v="0"/>
    <m/>
    <n v="14"/>
  </r>
  <r>
    <d v="1998-10-16T00:00:00"/>
    <x v="28"/>
    <x v="12"/>
    <n v="729"/>
    <n v="46"/>
    <n v="0"/>
    <m/>
    <n v="1124"/>
    <n v="8"/>
    <n v="16"/>
    <n v="856"/>
    <n v="83"/>
    <n v="0"/>
    <m/>
    <n v="14.5"/>
  </r>
  <r>
    <d v="1998-10-17T00:00:00"/>
    <x v="29"/>
    <x v="12"/>
    <n v="1033"/>
    <n v="118"/>
    <n v="0"/>
    <m/>
    <n v="1642"/>
    <n v="23"/>
    <n v="11"/>
    <n v="1132"/>
    <n v="108"/>
    <n v="1"/>
    <m/>
    <n v="14.5"/>
  </r>
  <r>
    <d v="1998-10-18T00:00:00"/>
    <x v="30"/>
    <x v="12"/>
    <n v="2602"/>
    <n v="160"/>
    <n v="1"/>
    <m/>
    <n v="1609"/>
    <n v="22"/>
    <n v="4"/>
    <n v="854"/>
    <n v="82"/>
    <n v="0"/>
    <m/>
    <n v="14"/>
  </r>
  <r>
    <d v="1998-10-19T00:00:00"/>
    <x v="31"/>
    <x v="12"/>
    <n v="1135"/>
    <n v="69"/>
    <n v="0"/>
    <n v="1"/>
    <n v="1229"/>
    <n v="25"/>
    <n v="6"/>
    <n v="490"/>
    <n v="38"/>
    <n v="0"/>
    <m/>
    <n v="14"/>
  </r>
  <r>
    <d v="1998-10-20T00:00:00"/>
    <x v="32"/>
    <x v="12"/>
    <n v="817"/>
    <n v="21"/>
    <n v="0"/>
    <n v="9"/>
    <n v="1316"/>
    <n v="18"/>
    <n v="18"/>
    <n v="426"/>
    <n v="60"/>
    <n v="0"/>
    <m/>
    <n v="14"/>
  </r>
  <r>
    <d v="1998-10-21T00:00:00"/>
    <x v="33"/>
    <x v="12"/>
    <n v="672"/>
    <n v="40"/>
    <n v="0"/>
    <n v="0"/>
    <n v="1280"/>
    <n v="7"/>
    <n v="7"/>
    <n v="441"/>
    <n v="31"/>
    <n v="0"/>
    <m/>
    <n v="14"/>
  </r>
  <r>
    <d v="1998-10-22T00:00:00"/>
    <x v="34"/>
    <x v="12"/>
    <n v="714"/>
    <n v="32"/>
    <n v="0"/>
    <n v="1"/>
    <n v="1301"/>
    <n v="11"/>
    <n v="7"/>
    <n v="294"/>
    <n v="7"/>
    <n v="0"/>
    <m/>
    <n v="14"/>
  </r>
  <r>
    <d v="1998-10-23T00:00:00"/>
    <x v="35"/>
    <x v="12"/>
    <n v="609"/>
    <n v="32"/>
    <n v="0"/>
    <m/>
    <n v="1154"/>
    <n v="5"/>
    <n v="6"/>
    <n v="231"/>
    <n v="40"/>
    <n v="0"/>
    <m/>
    <n v="14"/>
  </r>
  <r>
    <d v="1998-10-24T00:00:00"/>
    <x v="36"/>
    <x v="12"/>
    <n v="646"/>
    <n v="34"/>
    <n v="0"/>
    <m/>
    <n v="1144"/>
    <n v="12"/>
    <n v="11"/>
    <n v="237"/>
    <n v="20"/>
    <n v="0"/>
    <m/>
    <n v="14"/>
  </r>
  <r>
    <d v="1998-10-25T00:00:00"/>
    <x v="37"/>
    <x v="12"/>
    <n v="694"/>
    <n v="41"/>
    <n v="0"/>
    <m/>
    <n v="1030"/>
    <n v="15"/>
    <n v="8"/>
    <n v="179"/>
    <n v="17"/>
    <n v="0"/>
    <m/>
    <n v="14.5"/>
  </r>
  <r>
    <d v="1998-10-26T00:00:00"/>
    <x v="38"/>
    <x v="12"/>
    <n v="538"/>
    <n v="43"/>
    <n v="0"/>
    <m/>
    <n v="1010"/>
    <n v="5"/>
    <n v="5"/>
    <n v="137"/>
    <n v="5"/>
    <n v="0"/>
    <m/>
    <n v="14"/>
  </r>
  <r>
    <d v="1998-10-27T00:00:00"/>
    <x v="39"/>
    <x v="12"/>
    <n v="623"/>
    <n v="25"/>
    <n v="0"/>
    <m/>
    <n v="882"/>
    <n v="6"/>
    <n v="3"/>
    <n v="240"/>
    <n v="22"/>
    <n v="0"/>
    <m/>
    <m/>
  </r>
  <r>
    <d v="1998-10-28T00:00:00"/>
    <x v="40"/>
    <x v="12"/>
    <n v="940"/>
    <n v="14"/>
    <n v="0"/>
    <n v="1"/>
    <n v="878"/>
    <n v="2"/>
    <n v="2"/>
    <n v="156"/>
    <n v="15"/>
    <n v="0"/>
    <m/>
    <n v="14"/>
  </r>
  <r>
    <d v="1998-10-29T00:00:00"/>
    <x v="41"/>
    <x v="12"/>
    <n v="627"/>
    <n v="11"/>
    <n v="0"/>
    <n v="4"/>
    <n v="674"/>
    <n v="4"/>
    <n v="0"/>
    <n v="120"/>
    <n v="26"/>
    <n v="0"/>
    <m/>
    <n v="13"/>
  </r>
  <r>
    <d v="1998-10-30T00:00:00"/>
    <x v="42"/>
    <x v="12"/>
    <n v="257"/>
    <n v="11"/>
    <n v="0"/>
    <n v="5"/>
    <n v="487"/>
    <n v="2"/>
    <n v="0"/>
    <n v="92"/>
    <n v="16"/>
    <n v="0"/>
    <m/>
    <n v="13"/>
  </r>
  <r>
    <d v="1998-10-31T00:00:00"/>
    <x v="43"/>
    <x v="12"/>
    <n v="126"/>
    <n v="8"/>
    <n v="0"/>
    <m/>
    <n v="333"/>
    <n v="1"/>
    <n v="2"/>
    <n v="49"/>
    <n v="12"/>
    <n v="0"/>
    <m/>
    <n v="13"/>
  </r>
  <r>
    <d v="1998-11-01T00:00:00"/>
    <x v="44"/>
    <x v="12"/>
    <n v="273"/>
    <n v="10"/>
    <n v="0"/>
    <n v="0"/>
    <n v="223"/>
    <n v="4"/>
    <n v="2"/>
    <n v="50"/>
    <n v="2"/>
    <n v="1"/>
    <m/>
    <n v="13"/>
  </r>
  <r>
    <d v="1998-11-02T00:00:00"/>
    <x v="45"/>
    <x v="12"/>
    <n v="317"/>
    <n v="11"/>
    <n v="0"/>
    <m/>
    <n v="192"/>
    <n v="8"/>
    <n v="2"/>
    <n v="77"/>
    <n v="5"/>
    <n v="0"/>
    <m/>
    <n v="13"/>
  </r>
  <r>
    <d v="1998-11-03T00:00:00"/>
    <x v="46"/>
    <x v="12"/>
    <n v="126"/>
    <n v="10"/>
    <n v="0"/>
    <m/>
    <n v="61"/>
    <n v="1"/>
    <n v="0"/>
    <n v="43"/>
    <n v="0"/>
    <n v="0"/>
    <m/>
    <n v="13"/>
  </r>
  <r>
    <d v="1998-11-04T00:00:00"/>
    <x v="47"/>
    <x v="12"/>
    <n v="45"/>
    <n v="3"/>
    <n v="0"/>
    <m/>
    <n v="20"/>
    <n v="1"/>
    <n v="0"/>
    <n v="38"/>
    <n v="1"/>
    <n v="0"/>
    <m/>
    <n v="13"/>
  </r>
  <r>
    <d v="1998-11-05T00:00:00"/>
    <x v="48"/>
    <x v="12"/>
    <n v="74"/>
    <n v="1"/>
    <n v="0"/>
    <n v="2"/>
    <n v="37"/>
    <n v="0"/>
    <n v="0"/>
    <n v="17"/>
    <n v="2"/>
    <n v="0"/>
    <m/>
    <n v="13"/>
  </r>
  <r>
    <d v="1998-11-06T00:00:00"/>
    <x v="49"/>
    <x v="12"/>
    <n v="104"/>
    <n v="3"/>
    <n v="0"/>
    <m/>
    <n v="22"/>
    <n v="0"/>
    <n v="0"/>
    <n v="22"/>
    <n v="5"/>
    <n v="0"/>
    <m/>
    <n v="13"/>
  </r>
  <r>
    <d v="1998-11-07T00:00:00"/>
    <x v="50"/>
    <x v="12"/>
    <n v="44"/>
    <n v="2"/>
    <n v="0"/>
    <m/>
    <n v="10"/>
    <n v="0"/>
    <n v="0"/>
    <n v="13"/>
    <n v="1"/>
    <n v="0"/>
    <m/>
    <n v="13"/>
  </r>
  <r>
    <d v="1998-11-08T00:00:00"/>
    <x v="51"/>
    <x v="12"/>
    <n v="34"/>
    <n v="3"/>
    <n v="0"/>
    <m/>
    <n v="7"/>
    <n v="0"/>
    <n v="1"/>
    <n v="17"/>
    <n v="0"/>
    <n v="0"/>
    <m/>
    <n v="13"/>
  </r>
  <r>
    <d v="1998-11-09T00:00:00"/>
    <x v="52"/>
    <x v="12"/>
    <n v="39"/>
    <n v="4"/>
    <n v="0"/>
    <m/>
    <n v="7"/>
    <n v="0"/>
    <n v="0"/>
    <n v="13"/>
    <n v="1"/>
    <n v="0"/>
    <m/>
    <n v="11.5"/>
  </r>
  <r>
    <d v="1998-11-10T00:00:00"/>
    <x v="53"/>
    <x v="12"/>
    <n v="12"/>
    <n v="1"/>
    <n v="0"/>
    <m/>
    <n v="5"/>
    <n v="0"/>
    <n v="0"/>
    <n v="4"/>
    <n v="4"/>
    <n v="0"/>
    <m/>
    <n v="11.5"/>
  </r>
  <r>
    <d v="1999-09-01T00:00:00"/>
    <x v="80"/>
    <x v="13"/>
    <n v="35"/>
    <n v="9"/>
    <n v="0"/>
    <m/>
    <n v="5"/>
    <n v="0"/>
    <n v="1"/>
    <n v="1"/>
    <n v="0"/>
    <n v="0"/>
    <m/>
    <m/>
  </r>
  <r>
    <d v="1999-09-02T00:00:00"/>
    <x v="75"/>
    <x v="13"/>
    <n v="330"/>
    <n v="48"/>
    <n v="0"/>
    <m/>
    <n v="56"/>
    <n v="1"/>
    <n v="0"/>
    <n v="12"/>
    <n v="2"/>
    <n v="0"/>
    <m/>
    <m/>
  </r>
  <r>
    <d v="1999-09-03T00:00:00"/>
    <x v="76"/>
    <x v="13"/>
    <n v="887"/>
    <n v="51"/>
    <n v="0"/>
    <m/>
    <n v="83"/>
    <n v="6"/>
    <n v="80"/>
    <n v="44"/>
    <n v="0"/>
    <n v="0"/>
    <s v="Swim from above lagoon to Stamp Falls"/>
    <m/>
  </r>
  <r>
    <d v="1999-09-03T00:00:00"/>
    <x v="76"/>
    <x v="13"/>
    <n v="464"/>
    <n v="61"/>
    <n v="0"/>
    <m/>
    <n v="63"/>
    <n v="0"/>
    <n v="2"/>
    <n v="15"/>
    <n v="3"/>
    <n v="0"/>
    <m/>
    <n v="17"/>
  </r>
  <r>
    <d v="1999-09-04T00:00:00"/>
    <x v="77"/>
    <x v="13"/>
    <n v="800"/>
    <n v="77"/>
    <n v="0"/>
    <m/>
    <n v="229"/>
    <n v="9"/>
    <n v="0"/>
    <n v="21"/>
    <n v="1"/>
    <n v="0"/>
    <m/>
    <m/>
  </r>
  <r>
    <d v="1999-09-05T00:00:00"/>
    <x v="78"/>
    <x v="13"/>
    <n v="857"/>
    <n v="94"/>
    <n v="0"/>
    <m/>
    <n v="140"/>
    <n v="4"/>
    <n v="7"/>
    <n v="23"/>
    <n v="0"/>
    <n v="0"/>
    <m/>
    <n v="18"/>
  </r>
  <r>
    <d v="1999-09-06T00:00:00"/>
    <x v="79"/>
    <x v="13"/>
    <n v="1033"/>
    <n v="93"/>
    <n v="0"/>
    <m/>
    <n v="105"/>
    <n v="3"/>
    <n v="1"/>
    <n v="15"/>
    <n v="0"/>
    <n v="0"/>
    <m/>
    <n v="17"/>
  </r>
  <r>
    <d v="1999-09-07T00:00:00"/>
    <x v="71"/>
    <x v="13"/>
    <n v="1355"/>
    <n v="99"/>
    <n v="0"/>
    <n v="1"/>
    <n v="85"/>
    <n v="9"/>
    <n v="3"/>
    <n v="7"/>
    <n v="2"/>
    <n v="0"/>
    <m/>
    <n v="16.5"/>
  </r>
  <r>
    <d v="1999-09-08T00:00:00"/>
    <x v="72"/>
    <x v="13"/>
    <n v="464"/>
    <n v="64"/>
    <n v="0"/>
    <m/>
    <n v="81"/>
    <n v="3"/>
    <n v="3"/>
    <n v="9"/>
    <n v="0"/>
    <n v="0"/>
    <m/>
    <n v="16"/>
  </r>
  <r>
    <d v="1999-09-09T00:00:00"/>
    <x v="73"/>
    <x v="13"/>
    <n v="1053"/>
    <n v="86"/>
    <n v="0"/>
    <m/>
    <n v="84"/>
    <n v="12"/>
    <n v="1"/>
    <n v="7"/>
    <n v="1"/>
    <n v="0"/>
    <m/>
    <m/>
  </r>
  <r>
    <d v="1999-09-10T00:00:00"/>
    <x v="74"/>
    <x v="13"/>
    <n v="2000"/>
    <n v="141"/>
    <n v="0"/>
    <m/>
    <n v="128"/>
    <n v="34"/>
    <n v="2"/>
    <n v="3"/>
    <n v="4"/>
    <n v="0"/>
    <m/>
    <n v="15"/>
  </r>
  <r>
    <d v="1999-09-11T00:00:00"/>
    <x v="68"/>
    <x v="13"/>
    <n v="1921"/>
    <n v="204"/>
    <n v="0"/>
    <m/>
    <n v="136"/>
    <n v="26"/>
    <n v="1"/>
    <n v="2"/>
    <n v="2"/>
    <n v="0"/>
    <m/>
    <n v="15"/>
  </r>
  <r>
    <d v="1999-09-12T00:00:00"/>
    <x v="69"/>
    <x v="13"/>
    <n v="1741"/>
    <n v="166"/>
    <n v="0"/>
    <m/>
    <n v="43"/>
    <n v="15"/>
    <n v="2"/>
    <n v="6"/>
    <n v="1"/>
    <n v="0"/>
    <m/>
    <n v="16"/>
  </r>
  <r>
    <d v="1999-09-13T00:00:00"/>
    <x v="70"/>
    <x v="13"/>
    <n v="1618"/>
    <n v="234"/>
    <n v="0"/>
    <n v="2"/>
    <n v="33"/>
    <n v="1"/>
    <n v="10"/>
    <n v="20"/>
    <n v="1"/>
    <n v="0"/>
    <m/>
    <n v="15"/>
  </r>
  <r>
    <d v="1999-09-14T00:00:00"/>
    <x v="67"/>
    <x v="13"/>
    <n v="2227"/>
    <n v="403"/>
    <n v="0"/>
    <m/>
    <n v="143"/>
    <n v="41"/>
    <n v="9"/>
    <n v="10"/>
    <n v="0"/>
    <n v="0"/>
    <m/>
    <n v="17"/>
  </r>
  <r>
    <d v="1999-09-15T00:00:00"/>
    <x v="63"/>
    <x v="13"/>
    <n v="1456"/>
    <n v="386"/>
    <n v="0"/>
    <n v="2"/>
    <n v="126"/>
    <n v="12"/>
    <n v="7"/>
    <n v="0"/>
    <n v="0"/>
    <n v="0"/>
    <m/>
    <n v="17"/>
  </r>
  <r>
    <d v="1999-09-16T00:00:00"/>
    <x v="64"/>
    <x v="13"/>
    <n v="1808"/>
    <n v="378"/>
    <n v="0"/>
    <m/>
    <n v="238"/>
    <n v="28"/>
    <n v="6"/>
    <n v="11"/>
    <n v="1"/>
    <n v="0"/>
    <m/>
    <n v="16"/>
  </r>
  <r>
    <d v="1999-09-17T00:00:00"/>
    <x v="65"/>
    <x v="13"/>
    <n v="965"/>
    <n v="189"/>
    <n v="0"/>
    <n v="2"/>
    <n v="339"/>
    <n v="35"/>
    <n v="19"/>
    <n v="3"/>
    <n v="0"/>
    <n v="0"/>
    <m/>
    <n v="16"/>
  </r>
  <r>
    <d v="1999-09-18T00:00:00"/>
    <x v="0"/>
    <x v="13"/>
    <n v="414"/>
    <n v="99"/>
    <n v="0"/>
    <m/>
    <n v="106"/>
    <n v="19"/>
    <n v="0"/>
    <n v="1"/>
    <n v="0"/>
    <n v="0"/>
    <m/>
    <n v="16"/>
  </r>
  <r>
    <d v="1999-09-19T00:00:00"/>
    <x v="1"/>
    <x v="13"/>
    <n v="425"/>
    <n v="258"/>
    <n v="0"/>
    <m/>
    <n v="62"/>
    <n v="27"/>
    <n v="2"/>
    <n v="4"/>
    <n v="0"/>
    <n v="0"/>
    <m/>
    <n v="16"/>
  </r>
  <r>
    <d v="1999-09-20T00:00:00"/>
    <x v="2"/>
    <x v="13"/>
    <n v="689"/>
    <n v="298"/>
    <n v="0"/>
    <m/>
    <n v="196"/>
    <n v="42"/>
    <n v="1"/>
    <n v="3"/>
    <n v="2"/>
    <n v="0"/>
    <m/>
    <m/>
  </r>
  <r>
    <d v="1999-09-21T00:00:00"/>
    <x v="3"/>
    <x v="13"/>
    <n v="566"/>
    <n v="324"/>
    <n v="0"/>
    <m/>
    <n v="89"/>
    <n v="55"/>
    <n v="8"/>
    <n v="3"/>
    <n v="0"/>
    <n v="0"/>
    <m/>
    <m/>
  </r>
  <r>
    <d v="1999-09-22T00:00:00"/>
    <x v="4"/>
    <x v="13"/>
    <n v="438"/>
    <n v="286"/>
    <n v="0"/>
    <n v="1"/>
    <n v="125"/>
    <n v="64"/>
    <n v="10"/>
    <n v="2"/>
    <n v="2"/>
    <n v="0"/>
    <m/>
    <m/>
  </r>
  <r>
    <d v="1999-09-23T00:00:00"/>
    <x v="5"/>
    <x v="13"/>
    <n v="1114"/>
    <n v="259"/>
    <n v="0"/>
    <n v="1"/>
    <n v="501"/>
    <n v="34"/>
    <n v="8"/>
    <n v="4"/>
    <n v="1"/>
    <n v="0"/>
    <m/>
    <m/>
  </r>
  <r>
    <d v="1999-09-24T00:00:00"/>
    <x v="6"/>
    <x v="13"/>
    <n v="3899"/>
    <n v="263"/>
    <n v="0"/>
    <n v="2"/>
    <n v="1257"/>
    <n v="26"/>
    <n v="17"/>
    <n v="13"/>
    <n v="0"/>
    <n v="0"/>
    <m/>
    <n v="17"/>
  </r>
  <r>
    <d v="1999-09-25T00:00:00"/>
    <x v="7"/>
    <x v="13"/>
    <n v="2368"/>
    <n v="205"/>
    <n v="0"/>
    <n v="3"/>
    <n v="264"/>
    <n v="4"/>
    <n v="2"/>
    <n v="0"/>
    <n v="0"/>
    <n v="0"/>
    <m/>
    <n v="16"/>
  </r>
  <r>
    <d v="1999-09-26T00:00:00"/>
    <x v="8"/>
    <x v="13"/>
    <n v="1773"/>
    <n v="233"/>
    <n v="0"/>
    <m/>
    <n v="224"/>
    <n v="5"/>
    <n v="16"/>
    <n v="12"/>
    <n v="1"/>
    <n v="0"/>
    <m/>
    <n v="16"/>
  </r>
  <r>
    <d v="1999-09-27T00:00:00"/>
    <x v="9"/>
    <x v="13"/>
    <n v="1221"/>
    <n v="304"/>
    <n v="0"/>
    <n v="1"/>
    <n v="336"/>
    <n v="10"/>
    <n v="11"/>
    <n v="8"/>
    <n v="1"/>
    <n v="0"/>
    <m/>
    <n v="15.5"/>
  </r>
  <r>
    <d v="1999-09-28T00:00:00"/>
    <x v="10"/>
    <x v="13"/>
    <n v="1331"/>
    <n v="331"/>
    <n v="0"/>
    <n v="1"/>
    <n v="300"/>
    <n v="6"/>
    <n v="4"/>
    <n v="1"/>
    <n v="0"/>
    <n v="0"/>
    <m/>
    <n v="15"/>
  </r>
  <r>
    <d v="1999-09-29T00:00:00"/>
    <x v="11"/>
    <x v="13"/>
    <n v="1211"/>
    <n v="340"/>
    <n v="0"/>
    <m/>
    <n v="189"/>
    <n v="6"/>
    <n v="4"/>
    <n v="6"/>
    <n v="0"/>
    <n v="1"/>
    <m/>
    <n v="16"/>
  </r>
  <r>
    <d v="1999-09-30T00:00:00"/>
    <x v="12"/>
    <x v="13"/>
    <n v="1110"/>
    <n v="488"/>
    <n v="0"/>
    <m/>
    <n v="272"/>
    <n v="13"/>
    <n v="3"/>
    <n v="2"/>
    <n v="1"/>
    <n v="0"/>
    <m/>
    <n v="15"/>
  </r>
  <r>
    <d v="1999-10-01T00:00:00"/>
    <x v="13"/>
    <x v="13"/>
    <n v="693"/>
    <n v="382"/>
    <n v="0"/>
    <n v="1"/>
    <n v="336"/>
    <n v="12"/>
    <n v="8"/>
    <n v="2"/>
    <n v="1"/>
    <n v="0"/>
    <m/>
    <n v="15"/>
  </r>
  <r>
    <d v="1999-10-02T00:00:00"/>
    <x v="14"/>
    <x v="13"/>
    <n v="643"/>
    <n v="272"/>
    <n v="2"/>
    <n v="0"/>
    <n v="278"/>
    <n v="12"/>
    <n v="9"/>
    <n v="0"/>
    <n v="1"/>
    <n v="2"/>
    <m/>
    <n v="14.9"/>
  </r>
  <r>
    <d v="1999-10-03T00:00:00"/>
    <x v="15"/>
    <x v="13"/>
    <n v="639"/>
    <n v="179"/>
    <n v="0"/>
    <n v="2"/>
    <n v="342"/>
    <n v="10"/>
    <n v="3"/>
    <n v="0"/>
    <n v="0"/>
    <n v="0"/>
    <m/>
    <n v="15"/>
  </r>
  <r>
    <d v="1999-10-04T00:00:00"/>
    <x v="16"/>
    <x v="13"/>
    <n v="438"/>
    <n v="159"/>
    <n v="0"/>
    <n v="0"/>
    <n v="350"/>
    <n v="11"/>
    <n v="4"/>
    <n v="0"/>
    <n v="0"/>
    <n v="0"/>
    <m/>
    <n v="14"/>
  </r>
  <r>
    <d v="1999-10-05T00:00:00"/>
    <x v="17"/>
    <x v="13"/>
    <n v="450"/>
    <n v="144"/>
    <n v="0"/>
    <n v="0"/>
    <n v="353"/>
    <n v="14"/>
    <n v="1"/>
    <n v="3"/>
    <n v="0"/>
    <n v="0"/>
    <m/>
    <n v="15"/>
  </r>
  <r>
    <d v="1999-10-06T00:00:00"/>
    <x v="18"/>
    <x v="13"/>
    <n v="359"/>
    <n v="118"/>
    <n v="0"/>
    <n v="1"/>
    <n v="288"/>
    <n v="13"/>
    <n v="1"/>
    <n v="0"/>
    <n v="0"/>
    <n v="0"/>
    <m/>
    <n v="15"/>
  </r>
  <r>
    <d v="1999-10-07T00:00:00"/>
    <x v="19"/>
    <x v="13"/>
    <n v="277"/>
    <n v="104"/>
    <n v="1"/>
    <n v="2"/>
    <n v="400"/>
    <n v="9"/>
    <n v="7"/>
    <n v="3"/>
    <n v="5"/>
    <n v="2"/>
    <m/>
    <n v="14.5"/>
  </r>
  <r>
    <d v="1999-10-08T00:00:00"/>
    <x v="20"/>
    <x v="13"/>
    <n v="388"/>
    <n v="97"/>
    <n v="0"/>
    <n v="3"/>
    <n v="450"/>
    <n v="18"/>
    <n v="7"/>
    <n v="10"/>
    <n v="3"/>
    <n v="2"/>
    <m/>
    <n v="14.5"/>
  </r>
  <r>
    <d v="1999-10-09T00:00:00"/>
    <x v="21"/>
    <x v="13"/>
    <n v="157"/>
    <n v="85"/>
    <n v="0"/>
    <n v="2"/>
    <n v="456"/>
    <n v="17"/>
    <n v="9"/>
    <n v="1"/>
    <n v="2"/>
    <n v="1"/>
    <m/>
    <n v="14"/>
  </r>
  <r>
    <d v="1999-10-10T00:00:00"/>
    <x v="22"/>
    <x v="13"/>
    <n v="82"/>
    <n v="50"/>
    <n v="0"/>
    <n v="0"/>
    <n v="472"/>
    <n v="18"/>
    <n v="2"/>
    <n v="4"/>
    <n v="0"/>
    <n v="0"/>
    <m/>
    <n v="15"/>
  </r>
  <r>
    <d v="1999-10-11T00:00:00"/>
    <x v="23"/>
    <x v="13"/>
    <n v="83"/>
    <n v="42"/>
    <n v="0"/>
    <n v="3"/>
    <n v="385"/>
    <n v="9"/>
    <n v="2"/>
    <n v="0"/>
    <n v="0"/>
    <n v="0"/>
    <m/>
    <n v="13"/>
  </r>
  <r>
    <d v="1999-10-12T00:00:00"/>
    <x v="24"/>
    <x v="13"/>
    <n v="61"/>
    <n v="49"/>
    <n v="0"/>
    <n v="0"/>
    <n v="225"/>
    <n v="9"/>
    <n v="1"/>
    <n v="0"/>
    <n v="0"/>
    <n v="0"/>
    <m/>
    <n v="13"/>
  </r>
  <r>
    <d v="1999-10-13T00:00:00"/>
    <x v="25"/>
    <x v="13"/>
    <n v="390"/>
    <n v="127"/>
    <n v="0"/>
    <n v="3"/>
    <n v="399"/>
    <n v="27"/>
    <n v="1"/>
    <n v="18"/>
    <n v="0"/>
    <n v="0"/>
    <m/>
    <n v="13.5"/>
  </r>
  <r>
    <d v="1999-10-14T00:00:00"/>
    <x v="26"/>
    <x v="13"/>
    <n v="370"/>
    <n v="118"/>
    <n v="0"/>
    <n v="2"/>
    <n v="433"/>
    <n v="27"/>
    <n v="18"/>
    <n v="10"/>
    <n v="0"/>
    <n v="0"/>
    <m/>
    <n v="14"/>
  </r>
  <r>
    <d v="1999-10-15T00:00:00"/>
    <x v="27"/>
    <x v="13"/>
    <n v="87"/>
    <n v="71"/>
    <n v="0"/>
    <n v="4"/>
    <n v="431"/>
    <n v="12"/>
    <n v="31"/>
    <n v="1"/>
    <n v="3"/>
    <n v="2"/>
    <m/>
    <n v="13"/>
  </r>
  <r>
    <d v="1999-10-16T00:00:00"/>
    <x v="28"/>
    <x v="13"/>
    <n v="51"/>
    <n v="36"/>
    <n v="0"/>
    <n v="1"/>
    <n v="347"/>
    <n v="3"/>
    <n v="18"/>
    <n v="3"/>
    <n v="0"/>
    <n v="0"/>
    <m/>
    <n v="13"/>
  </r>
  <r>
    <d v="1999-10-17T00:00:00"/>
    <x v="29"/>
    <x v="13"/>
    <n v="36"/>
    <n v="30"/>
    <n v="0"/>
    <n v="4"/>
    <n v="242"/>
    <n v="3"/>
    <n v="5"/>
    <n v="2"/>
    <n v="0"/>
    <n v="0"/>
    <m/>
    <n v="13.2"/>
  </r>
  <r>
    <d v="1999-10-18T00:00:00"/>
    <x v="30"/>
    <x v="13"/>
    <n v="47"/>
    <n v="31"/>
    <n v="0"/>
    <n v="0"/>
    <n v="278"/>
    <n v="7"/>
    <n v="2"/>
    <n v="2"/>
    <n v="0"/>
    <n v="2"/>
    <m/>
    <n v="13.2"/>
  </r>
  <r>
    <d v="1999-10-19T00:00:00"/>
    <x v="31"/>
    <x v="13"/>
    <n v="44"/>
    <n v="29"/>
    <n v="0"/>
    <n v="0"/>
    <n v="144"/>
    <n v="6"/>
    <n v="0"/>
    <n v="0"/>
    <n v="0"/>
    <n v="0"/>
    <m/>
    <n v="12"/>
  </r>
  <r>
    <d v="1999-10-20T00:00:00"/>
    <x v="32"/>
    <x v="13"/>
    <n v="72"/>
    <n v="41"/>
    <n v="0"/>
    <n v="0"/>
    <n v="144"/>
    <n v="5"/>
    <n v="1"/>
    <n v="3"/>
    <n v="0"/>
    <n v="0"/>
    <m/>
    <n v="12"/>
  </r>
  <r>
    <d v="1999-10-21T00:00:00"/>
    <x v="33"/>
    <x v="13"/>
    <n v="70"/>
    <n v="45"/>
    <n v="0"/>
    <n v="1"/>
    <n v="159"/>
    <n v="8"/>
    <n v="1"/>
    <n v="1"/>
    <n v="0"/>
    <n v="0"/>
    <m/>
    <n v="12.5"/>
  </r>
  <r>
    <d v="1999-10-22T00:00:00"/>
    <x v="34"/>
    <x v="13"/>
    <n v="36"/>
    <n v="20"/>
    <n v="0"/>
    <n v="5"/>
    <n v="111"/>
    <n v="1"/>
    <n v="2"/>
    <n v="1"/>
    <n v="0"/>
    <n v="0"/>
    <m/>
    <n v="12"/>
  </r>
  <r>
    <d v="1999-10-23T00:00:00"/>
    <x v="35"/>
    <x v="13"/>
    <n v="19"/>
    <n v="16"/>
    <n v="0"/>
    <n v="2"/>
    <n v="130"/>
    <n v="5"/>
    <n v="2"/>
    <n v="0"/>
    <n v="0"/>
    <n v="0"/>
    <m/>
    <n v="13"/>
  </r>
  <r>
    <d v="1999-10-24T00:00:00"/>
    <x v="36"/>
    <x v="13"/>
    <n v="28"/>
    <n v="23"/>
    <n v="0"/>
    <n v="12"/>
    <n v="263"/>
    <n v="1"/>
    <n v="0"/>
    <n v="0"/>
    <n v="0"/>
    <n v="0"/>
    <m/>
    <n v="13"/>
  </r>
  <r>
    <d v="1999-10-25T00:00:00"/>
    <x v="37"/>
    <x v="13"/>
    <n v="15"/>
    <n v="6"/>
    <n v="0"/>
    <n v="5"/>
    <n v="72"/>
    <n v="1"/>
    <n v="3"/>
    <n v="1"/>
    <n v="0"/>
    <n v="0"/>
    <m/>
    <n v="12"/>
  </r>
  <r>
    <d v="1999-10-26T00:00:00"/>
    <x v="38"/>
    <x v="13"/>
    <n v="19"/>
    <n v="13"/>
    <n v="0"/>
    <n v="2"/>
    <n v="44"/>
    <n v="2"/>
    <n v="1"/>
    <n v="2"/>
    <n v="0"/>
    <n v="0"/>
    <m/>
    <n v="11"/>
  </r>
  <r>
    <d v="1999-10-27T00:00:00"/>
    <x v="39"/>
    <x v="13"/>
    <n v="16"/>
    <n v="6"/>
    <n v="0"/>
    <n v="0"/>
    <n v="42"/>
    <n v="0"/>
    <n v="2"/>
    <n v="0"/>
    <n v="0"/>
    <n v="0"/>
    <m/>
    <n v="11"/>
  </r>
  <r>
    <d v="1999-10-28T00:00:00"/>
    <x v="40"/>
    <x v="13"/>
    <n v="53"/>
    <n v="30"/>
    <n v="0"/>
    <n v="2"/>
    <n v="78"/>
    <n v="2"/>
    <n v="0"/>
    <n v="3"/>
    <n v="0"/>
    <n v="0"/>
    <m/>
    <n v="11"/>
  </r>
  <r>
    <d v="1999-10-29T00:00:00"/>
    <x v="41"/>
    <x v="13"/>
    <n v="106"/>
    <n v="22"/>
    <n v="0"/>
    <n v="1"/>
    <n v="37"/>
    <n v="0"/>
    <n v="6"/>
    <n v="6"/>
    <n v="0"/>
    <n v="0"/>
    <m/>
    <n v="12"/>
  </r>
  <r>
    <d v="1999-10-30T00:00:00"/>
    <x v="42"/>
    <x v="13"/>
    <n v="67"/>
    <n v="19"/>
    <n v="0"/>
    <n v="0"/>
    <n v="11"/>
    <n v="0"/>
    <n v="13"/>
    <n v="1"/>
    <n v="0"/>
    <n v="0"/>
    <m/>
    <n v="11"/>
  </r>
  <r>
    <d v="1999-10-31T00:00:00"/>
    <x v="43"/>
    <x v="13"/>
    <n v="41"/>
    <n v="19"/>
    <n v="0"/>
    <n v="0"/>
    <n v="12"/>
    <n v="0"/>
    <n v="34"/>
    <n v="2"/>
    <n v="0"/>
    <n v="0"/>
    <m/>
    <n v="12"/>
  </r>
  <r>
    <d v="1999-11-01T00:00:00"/>
    <x v="44"/>
    <x v="13"/>
    <n v="18"/>
    <n v="9"/>
    <n v="0"/>
    <n v="0"/>
    <n v="15"/>
    <n v="0"/>
    <n v="15"/>
    <n v="5"/>
    <n v="0"/>
    <n v="0"/>
    <m/>
    <n v="12"/>
  </r>
  <r>
    <d v="1999-11-02T00:00:00"/>
    <x v="45"/>
    <x v="13"/>
    <n v="18"/>
    <n v="9"/>
    <n v="0"/>
    <n v="2"/>
    <n v="5"/>
    <n v="1"/>
    <n v="15"/>
    <n v="4"/>
    <n v="0"/>
    <n v="0"/>
    <m/>
    <n v="11"/>
  </r>
  <r>
    <d v="1999-11-03T00:00:00"/>
    <x v="46"/>
    <x v="13"/>
    <n v="14"/>
    <n v="3"/>
    <n v="1"/>
    <n v="1"/>
    <n v="7"/>
    <n v="1"/>
    <n v="8"/>
    <n v="2"/>
    <n v="0"/>
    <n v="0"/>
    <m/>
    <n v="11"/>
  </r>
  <r>
    <d v="1999-11-04T00:00:00"/>
    <x v="47"/>
    <x v="13"/>
    <n v="10"/>
    <n v="5"/>
    <n v="0"/>
    <n v="0"/>
    <n v="9"/>
    <n v="0"/>
    <n v="2"/>
    <n v="3"/>
    <n v="0"/>
    <n v="0"/>
    <m/>
    <n v="10"/>
  </r>
  <r>
    <d v="1999-11-05T00:00:00"/>
    <x v="48"/>
    <x v="13"/>
    <m/>
    <m/>
    <m/>
    <m/>
    <m/>
    <m/>
    <m/>
    <m/>
    <m/>
    <m/>
    <m/>
    <n v="10"/>
  </r>
  <r>
    <d v="1999-11-06T00:00:00"/>
    <x v="49"/>
    <x v="13"/>
    <m/>
    <m/>
    <m/>
    <m/>
    <m/>
    <m/>
    <m/>
    <m/>
    <m/>
    <m/>
    <m/>
    <m/>
  </r>
  <r>
    <d v="1999-11-07T00:00:00"/>
    <x v="50"/>
    <x v="13"/>
    <m/>
    <m/>
    <m/>
    <m/>
    <m/>
    <m/>
    <m/>
    <m/>
    <m/>
    <m/>
    <m/>
    <m/>
  </r>
  <r>
    <d v="1999-11-08T00:00:00"/>
    <x v="51"/>
    <x v="13"/>
    <m/>
    <m/>
    <m/>
    <m/>
    <m/>
    <m/>
    <m/>
    <m/>
    <m/>
    <m/>
    <m/>
    <m/>
  </r>
  <r>
    <d v="1999-11-09T00:00:00"/>
    <x v="52"/>
    <x v="13"/>
    <m/>
    <m/>
    <m/>
    <m/>
    <m/>
    <m/>
    <m/>
    <m/>
    <m/>
    <m/>
    <m/>
    <m/>
  </r>
  <r>
    <d v="1999-11-10T00:00:00"/>
    <x v="53"/>
    <x v="13"/>
    <m/>
    <m/>
    <m/>
    <m/>
    <m/>
    <m/>
    <m/>
    <m/>
    <m/>
    <m/>
    <m/>
    <m/>
  </r>
  <r>
    <d v="1999-11-11T00:00:00"/>
    <x v="54"/>
    <x v="13"/>
    <m/>
    <m/>
    <m/>
    <m/>
    <m/>
    <m/>
    <m/>
    <m/>
    <m/>
    <m/>
    <m/>
    <m/>
  </r>
  <r>
    <d v="1999-11-12T00:00:00"/>
    <x v="55"/>
    <x v="13"/>
    <m/>
    <m/>
    <m/>
    <m/>
    <m/>
    <m/>
    <m/>
    <m/>
    <m/>
    <m/>
    <m/>
    <m/>
  </r>
  <r>
    <d v="1999-11-13T00:00:00"/>
    <x v="56"/>
    <x v="13"/>
    <m/>
    <m/>
    <m/>
    <m/>
    <m/>
    <m/>
    <m/>
    <m/>
    <m/>
    <m/>
    <m/>
    <m/>
  </r>
  <r>
    <d v="1999-11-14T00:00:00"/>
    <x v="57"/>
    <x v="13"/>
    <m/>
    <m/>
    <m/>
    <m/>
    <m/>
    <m/>
    <m/>
    <m/>
    <m/>
    <m/>
    <m/>
    <m/>
  </r>
  <r>
    <d v="1999-11-15T00:00:00"/>
    <x v="58"/>
    <x v="13"/>
    <m/>
    <m/>
    <m/>
    <m/>
    <m/>
    <m/>
    <m/>
    <m/>
    <m/>
    <m/>
    <m/>
    <m/>
  </r>
  <r>
    <d v="1999-11-16T00:00:00"/>
    <x v="59"/>
    <x v="13"/>
    <m/>
    <m/>
    <m/>
    <m/>
    <m/>
    <m/>
    <m/>
    <m/>
    <m/>
    <m/>
    <m/>
    <m/>
  </r>
  <r>
    <d v="1999-11-17T00:00:00"/>
    <x v="60"/>
    <x v="13"/>
    <m/>
    <m/>
    <m/>
    <m/>
    <m/>
    <m/>
    <m/>
    <m/>
    <m/>
    <m/>
    <m/>
    <m/>
  </r>
  <r>
    <d v="1999-11-18T00:00:00"/>
    <x v="61"/>
    <x v="13"/>
    <m/>
    <m/>
    <m/>
    <m/>
    <m/>
    <m/>
    <m/>
    <m/>
    <m/>
    <m/>
    <m/>
    <m/>
  </r>
  <r>
    <d v="2000-09-06T00:00:00"/>
    <x v="79"/>
    <x v="14"/>
    <n v="3006"/>
    <m/>
    <m/>
    <m/>
    <m/>
    <m/>
    <n v="287"/>
    <m/>
    <m/>
    <m/>
    <s v="Esstimate through GCL Dam based on biosample species composition and tunnel counts"/>
    <m/>
  </r>
  <r>
    <d v="2000-09-06T00:00:00"/>
    <x v="79"/>
    <x v="14"/>
    <n v="3000"/>
    <n v="20"/>
    <n v="0"/>
    <m/>
    <n v="1"/>
    <n v="6"/>
    <n v="391"/>
    <n v="0"/>
    <n v="0"/>
    <n v="0"/>
    <s v="Swim-ins into hatchery by Sept 6 incl 2400 counted + est 600 still in ponds for coho and 371 counted and 20 estimated in ponds for steelhead.  Others are actual counts."/>
    <m/>
  </r>
  <r>
    <d v="2000-09-06T00:00:00"/>
    <x v="79"/>
    <x v="14"/>
    <n v="2000"/>
    <n v="1"/>
    <m/>
    <m/>
    <n v="58"/>
    <n v="6"/>
    <n v="80"/>
    <n v="1"/>
    <n v="0"/>
    <m/>
    <s v="Swim Sept 6th.  Preliminary swim counts and poor visibility.  Coho below Ash excluded (assumed to have been counted through SF that day).  Above Ash saw 400 coho, v. poor visibility - therefore guesstimate of 2000 (nearly all in lagoon).  Other counts are 'actual' counts."/>
    <m/>
  </r>
  <r>
    <d v="2000-09-06T00:00:00"/>
    <x v="79"/>
    <x v="14"/>
    <n v="3562"/>
    <n v="130"/>
    <n v="0"/>
    <n v="0"/>
    <n v="15"/>
    <n v="29"/>
    <n v="4"/>
    <n v="2"/>
    <n v="1"/>
    <n v="0"/>
    <m/>
    <m/>
  </r>
  <r>
    <d v="2000-09-07T00:00:00"/>
    <x v="71"/>
    <x v="14"/>
    <n v="2572"/>
    <n v="105"/>
    <n v="0"/>
    <n v="0"/>
    <n v="41"/>
    <n v="56"/>
    <n v="5"/>
    <n v="11"/>
    <n v="3"/>
    <n v="0"/>
    <m/>
    <m/>
  </r>
  <r>
    <d v="2000-09-08T00:00:00"/>
    <x v="72"/>
    <x v="14"/>
    <n v="3333"/>
    <n v="94"/>
    <n v="0"/>
    <n v="0"/>
    <n v="34"/>
    <n v="45"/>
    <n v="9"/>
    <n v="1"/>
    <n v="1"/>
    <n v="0"/>
    <m/>
    <n v="17"/>
  </r>
  <r>
    <d v="2000-09-09T00:00:00"/>
    <x v="73"/>
    <x v="14"/>
    <n v="4478"/>
    <n v="85"/>
    <m/>
    <m/>
    <n v="44"/>
    <n v="42"/>
    <n v="20"/>
    <n v="4"/>
    <m/>
    <m/>
    <m/>
    <n v="17"/>
  </r>
  <r>
    <d v="2000-09-10T00:00:00"/>
    <x v="74"/>
    <x v="14"/>
    <n v="4153"/>
    <n v="165"/>
    <m/>
    <n v="1"/>
    <n v="32"/>
    <n v="41"/>
    <n v="5"/>
    <n v="4"/>
    <m/>
    <m/>
    <m/>
    <n v="17"/>
  </r>
  <r>
    <d v="2000-09-11T00:00:00"/>
    <x v="68"/>
    <x v="14"/>
    <n v="4568"/>
    <n v="205"/>
    <m/>
    <m/>
    <n v="73"/>
    <n v="62"/>
    <n v="13"/>
    <n v="8"/>
    <m/>
    <m/>
    <m/>
    <n v="17.5"/>
  </r>
  <r>
    <d v="2000-09-12T00:00:00"/>
    <x v="69"/>
    <x v="14"/>
    <n v="4736"/>
    <n v="255"/>
    <n v="1"/>
    <m/>
    <n v="72"/>
    <n v="81"/>
    <n v="19"/>
    <n v="15"/>
    <n v="1"/>
    <m/>
    <m/>
    <n v="17"/>
  </r>
  <r>
    <d v="2000-09-13T00:00:00"/>
    <x v="70"/>
    <x v="14"/>
    <n v="3194"/>
    <n v="246"/>
    <m/>
    <m/>
    <n v="55"/>
    <n v="57"/>
    <n v="4"/>
    <n v="6"/>
    <m/>
    <m/>
    <m/>
    <n v="17.5"/>
  </r>
  <r>
    <d v="2000-09-14T00:00:00"/>
    <x v="67"/>
    <x v="14"/>
    <n v="2809"/>
    <n v="326"/>
    <m/>
    <m/>
    <n v="34"/>
    <n v="68"/>
    <n v="3"/>
    <n v="4"/>
    <n v="3"/>
    <m/>
    <m/>
    <n v="17.5"/>
  </r>
  <r>
    <d v="2000-09-15T00:00:00"/>
    <x v="63"/>
    <x v="14"/>
    <n v="3031"/>
    <n v="318"/>
    <m/>
    <m/>
    <n v="33"/>
    <n v="63"/>
    <n v="8"/>
    <n v="3"/>
    <n v="2"/>
    <m/>
    <m/>
    <n v="18"/>
  </r>
  <r>
    <d v="2000-09-16T00:00:00"/>
    <x v="64"/>
    <x v="14"/>
    <n v="1607"/>
    <n v="284"/>
    <m/>
    <m/>
    <n v="91"/>
    <n v="87"/>
    <n v="9"/>
    <n v="8"/>
    <n v="4"/>
    <m/>
    <m/>
    <n v="18"/>
  </r>
  <r>
    <d v="2000-09-17T00:00:00"/>
    <x v="65"/>
    <x v="14"/>
    <n v="1501"/>
    <n v="194"/>
    <m/>
    <n v="1"/>
    <n v="137"/>
    <n v="120"/>
    <n v="16"/>
    <n v="9"/>
    <m/>
    <n v="1"/>
    <m/>
    <n v="18"/>
  </r>
  <r>
    <d v="2000-09-18T00:00:00"/>
    <x v="0"/>
    <x v="14"/>
    <n v="2252"/>
    <n v="268"/>
    <m/>
    <n v="1"/>
    <n v="114"/>
    <n v="145"/>
    <n v="18"/>
    <n v="1"/>
    <n v="2"/>
    <m/>
    <m/>
    <n v="18"/>
  </r>
  <r>
    <d v="2000-09-19T00:00:00"/>
    <x v="1"/>
    <x v="14"/>
    <n v="3382"/>
    <n v="230"/>
    <m/>
    <n v="4"/>
    <n v="128"/>
    <n v="122"/>
    <n v="11"/>
    <n v="17"/>
    <n v="1"/>
    <m/>
    <m/>
    <n v="18.5"/>
  </r>
  <r>
    <d v="2000-09-20T00:00:00"/>
    <x v="2"/>
    <x v="14"/>
    <n v="4684"/>
    <n v="243"/>
    <m/>
    <n v="1"/>
    <n v="524"/>
    <n v="138"/>
    <n v="47"/>
    <n v="18"/>
    <n v="1"/>
    <m/>
    <m/>
    <n v="18"/>
  </r>
  <r>
    <d v="2000-09-21T00:00:00"/>
    <x v="3"/>
    <x v="14"/>
    <n v="3468"/>
    <n v="197"/>
    <m/>
    <m/>
    <n v="269"/>
    <n v="83"/>
    <n v="24"/>
    <n v="2"/>
    <m/>
    <m/>
    <m/>
    <n v="17.5"/>
  </r>
  <r>
    <d v="2000-09-22T00:00:00"/>
    <x v="4"/>
    <x v="14"/>
    <n v="1925"/>
    <n v="151"/>
    <m/>
    <m/>
    <n v="30"/>
    <n v="10"/>
    <n v="4"/>
    <m/>
    <m/>
    <m/>
    <m/>
    <n v="17"/>
  </r>
  <r>
    <d v="2000-09-23T00:00:00"/>
    <x v="5"/>
    <x v="14"/>
    <n v="2219"/>
    <n v="146"/>
    <m/>
    <n v="2"/>
    <n v="34"/>
    <n v="13"/>
    <n v="10"/>
    <n v="2"/>
    <n v="1"/>
    <m/>
    <m/>
    <n v="17"/>
  </r>
  <r>
    <d v="2000-09-24T00:00:00"/>
    <x v="6"/>
    <x v="14"/>
    <n v="2271"/>
    <n v="207"/>
    <n v="0"/>
    <n v="0"/>
    <n v="66"/>
    <n v="23"/>
    <n v="3"/>
    <n v="1"/>
    <n v="0"/>
    <n v="0"/>
    <m/>
    <n v="16"/>
  </r>
  <r>
    <d v="2000-09-25T00:00:00"/>
    <x v="7"/>
    <x v="14"/>
    <n v="2002"/>
    <n v="183"/>
    <m/>
    <n v="2"/>
    <n v="52"/>
    <n v="19"/>
    <n v="9"/>
    <m/>
    <m/>
    <m/>
    <m/>
    <n v="16"/>
  </r>
  <r>
    <d v="2000-09-26T00:00:00"/>
    <x v="8"/>
    <x v="14"/>
    <n v="2111"/>
    <n v="200"/>
    <m/>
    <m/>
    <n v="62"/>
    <n v="41"/>
    <n v="11"/>
    <n v="1"/>
    <m/>
    <m/>
    <m/>
    <n v="16.5"/>
  </r>
  <r>
    <d v="2000-09-27T00:00:00"/>
    <x v="9"/>
    <x v="14"/>
    <n v="2754"/>
    <n v="245"/>
    <m/>
    <m/>
    <n v="111"/>
    <n v="57"/>
    <n v="7"/>
    <m/>
    <m/>
    <m/>
    <m/>
    <n v="16"/>
  </r>
  <r>
    <d v="2000-09-28T00:00:00"/>
    <x v="10"/>
    <x v="14"/>
    <n v="3059"/>
    <n v="288"/>
    <m/>
    <m/>
    <n v="152"/>
    <n v="79"/>
    <n v="8"/>
    <n v="1"/>
    <m/>
    <m/>
    <m/>
    <n v="17"/>
  </r>
  <r>
    <d v="2000-09-29T00:00:00"/>
    <x v="11"/>
    <x v="14"/>
    <n v="2053"/>
    <n v="289"/>
    <m/>
    <m/>
    <n v="219"/>
    <n v="56"/>
    <m/>
    <n v="1"/>
    <m/>
    <m/>
    <m/>
    <n v="17"/>
  </r>
  <r>
    <d v="2000-09-30T00:00:00"/>
    <x v="12"/>
    <x v="14"/>
    <n v="1470"/>
    <n v="235"/>
    <m/>
    <m/>
    <n v="181"/>
    <n v="47"/>
    <n v="2"/>
    <m/>
    <m/>
    <m/>
    <m/>
    <n v="17"/>
  </r>
  <r>
    <d v="2000-10-01T00:00:00"/>
    <x v="13"/>
    <x v="14"/>
    <n v="727"/>
    <n v="99"/>
    <m/>
    <m/>
    <n v="128"/>
    <n v="38"/>
    <n v="3"/>
    <n v="1"/>
    <m/>
    <m/>
    <m/>
    <n v="16"/>
  </r>
  <r>
    <d v="2000-10-02T00:00:00"/>
    <x v="14"/>
    <x v="14"/>
    <n v="577"/>
    <n v="95"/>
    <m/>
    <m/>
    <n v="146"/>
    <n v="35"/>
    <n v="2"/>
    <m/>
    <n v="1"/>
    <m/>
    <m/>
    <n v="15"/>
  </r>
  <r>
    <d v="2000-10-03T00:00:00"/>
    <x v="15"/>
    <x v="14"/>
    <n v="219"/>
    <n v="51"/>
    <m/>
    <n v="1"/>
    <n v="130"/>
    <n v="36"/>
    <n v="1"/>
    <m/>
    <m/>
    <m/>
    <m/>
    <n v="15"/>
  </r>
  <r>
    <d v="2000-10-04T00:00:00"/>
    <x v="16"/>
    <x v="14"/>
    <n v="128"/>
    <n v="47"/>
    <m/>
    <n v="2"/>
    <n v="82"/>
    <n v="17"/>
    <n v="1"/>
    <m/>
    <m/>
    <m/>
    <s v="Fishway closed down for approx 3 hours while we fixed lights."/>
    <n v="14"/>
  </r>
  <r>
    <d v="2000-10-05T00:00:00"/>
    <x v="17"/>
    <x v="14"/>
    <n v="310"/>
    <n v="105"/>
    <m/>
    <m/>
    <n v="61"/>
    <n v="21"/>
    <n v="5"/>
    <n v="1"/>
    <n v="1"/>
    <m/>
    <m/>
    <n v="14"/>
  </r>
  <r>
    <d v="2000-10-06T00:00:00"/>
    <x v="18"/>
    <x v="14"/>
    <n v="316"/>
    <n v="113"/>
    <m/>
    <m/>
    <n v="56"/>
    <n v="26"/>
    <m/>
    <m/>
    <m/>
    <m/>
    <m/>
    <n v="14"/>
  </r>
  <r>
    <d v="2000-10-07T00:00:00"/>
    <x v="19"/>
    <x v="14"/>
    <n v="265"/>
    <n v="143"/>
    <m/>
    <m/>
    <n v="69"/>
    <n v="33"/>
    <m/>
    <m/>
    <m/>
    <m/>
    <m/>
    <n v="14"/>
  </r>
  <r>
    <d v="2000-10-08T00:00:00"/>
    <x v="20"/>
    <x v="14"/>
    <n v="347"/>
    <n v="194"/>
    <m/>
    <m/>
    <n v="68"/>
    <n v="37"/>
    <n v="3"/>
    <n v="1"/>
    <m/>
    <m/>
    <m/>
    <n v="15"/>
  </r>
  <r>
    <d v="2000-10-09T00:00:00"/>
    <x v="21"/>
    <x v="14"/>
    <n v="256"/>
    <n v="106"/>
    <m/>
    <m/>
    <n v="53"/>
    <n v="27"/>
    <m/>
    <m/>
    <m/>
    <m/>
    <m/>
    <n v="15"/>
  </r>
  <r>
    <d v="2000-10-10T00:00:00"/>
    <x v="22"/>
    <x v="14"/>
    <n v="125"/>
    <n v="81"/>
    <m/>
    <m/>
    <n v="24"/>
    <n v="28"/>
    <n v="1"/>
    <m/>
    <m/>
    <m/>
    <m/>
    <n v="14"/>
  </r>
  <r>
    <d v="2000-10-11T00:00:00"/>
    <x v="23"/>
    <x v="14"/>
    <n v="130"/>
    <n v="66"/>
    <m/>
    <n v="3"/>
    <n v="61"/>
    <n v="29"/>
    <n v="2"/>
    <m/>
    <m/>
    <m/>
    <m/>
    <n v="13"/>
  </r>
  <r>
    <d v="2000-10-12T00:00:00"/>
    <x v="24"/>
    <x v="14"/>
    <n v="98"/>
    <n v="44"/>
    <m/>
    <m/>
    <n v="40"/>
    <n v="21"/>
    <n v="3"/>
    <n v="2"/>
    <m/>
    <m/>
    <m/>
    <n v="13.5"/>
  </r>
  <r>
    <d v="2000-10-13T00:00:00"/>
    <x v="25"/>
    <x v="14"/>
    <n v="91"/>
    <n v="58"/>
    <m/>
    <m/>
    <n v="56"/>
    <n v="26"/>
    <n v="1"/>
    <n v="2"/>
    <n v="1"/>
    <m/>
    <m/>
    <n v="14"/>
  </r>
  <r>
    <d v="2000-10-14T00:00:00"/>
    <x v="26"/>
    <x v="14"/>
    <n v="166"/>
    <n v="75"/>
    <m/>
    <m/>
    <n v="113"/>
    <n v="63"/>
    <n v="1"/>
    <m/>
    <m/>
    <m/>
    <m/>
    <n v="14"/>
  </r>
  <r>
    <d v="2000-10-15T00:00:00"/>
    <x v="27"/>
    <x v="14"/>
    <n v="189"/>
    <n v="49"/>
    <m/>
    <m/>
    <n v="137"/>
    <n v="40"/>
    <n v="1"/>
    <m/>
    <m/>
    <m/>
    <m/>
    <n v="13"/>
  </r>
  <r>
    <d v="2000-10-16T00:00:00"/>
    <x v="28"/>
    <x v="14"/>
    <n v="590"/>
    <n v="96"/>
    <n v="1"/>
    <n v="1"/>
    <n v="116"/>
    <n v="34"/>
    <n v="1"/>
    <m/>
    <n v="2"/>
    <m/>
    <m/>
    <n v="13"/>
  </r>
  <r>
    <d v="2000-10-17T00:00:00"/>
    <x v="29"/>
    <x v="14"/>
    <n v="535"/>
    <n v="57"/>
    <m/>
    <m/>
    <n v="298"/>
    <n v="20"/>
    <m/>
    <m/>
    <m/>
    <m/>
    <m/>
    <n v="13"/>
  </r>
  <r>
    <d v="2000-10-18T00:00:00"/>
    <x v="30"/>
    <x v="14"/>
    <n v="473"/>
    <n v="112"/>
    <m/>
    <n v="2"/>
    <n v="327"/>
    <n v="50"/>
    <n v="1"/>
    <n v="2"/>
    <m/>
    <m/>
    <m/>
    <n v="13"/>
  </r>
  <r>
    <d v="2000-10-19T00:00:00"/>
    <x v="31"/>
    <x v="14"/>
    <n v="437"/>
    <n v="76"/>
    <n v="2"/>
    <n v="4"/>
    <n v="32"/>
    <n v="8"/>
    <n v="67"/>
    <n v="10"/>
    <n v="1"/>
    <n v="1"/>
    <m/>
    <n v="13.6"/>
  </r>
  <r>
    <d v="2000-10-20T00:00:00"/>
    <x v="32"/>
    <x v="14"/>
    <n v="357"/>
    <n v="57.666666666666671"/>
    <m/>
    <m/>
    <n v="32"/>
    <n v="11.333333333333332"/>
    <m/>
    <m/>
    <m/>
    <m/>
    <s v="Interpolated counts - no observations due to high water."/>
    <m/>
  </r>
  <r>
    <d v="2000-10-21T00:00:00"/>
    <x v="33"/>
    <x v="14"/>
    <n v="277"/>
    <n v="39.333333333333343"/>
    <m/>
    <m/>
    <n v="32"/>
    <n v="14.666666666666664"/>
    <m/>
    <m/>
    <m/>
    <m/>
    <s v="Interpolated counts - no observations due to high water."/>
    <m/>
  </r>
  <r>
    <d v="2000-10-22T00:00:00"/>
    <x v="34"/>
    <x v="14"/>
    <n v="197"/>
    <n v="21"/>
    <n v="1"/>
    <n v="1"/>
    <n v="32"/>
    <n v="18"/>
    <n v="12"/>
    <m/>
    <m/>
    <m/>
    <m/>
    <n v="14"/>
  </r>
  <r>
    <d v="2000-10-23T00:00:00"/>
    <x v="35"/>
    <x v="14"/>
    <n v="131"/>
    <n v="25"/>
    <m/>
    <m/>
    <n v="77"/>
    <n v="13"/>
    <n v="21"/>
    <n v="1"/>
    <m/>
    <m/>
    <m/>
    <n v="13"/>
  </r>
  <r>
    <d v="2000-10-24T00:00:00"/>
    <x v="36"/>
    <x v="14"/>
    <n v="123"/>
    <n v="35"/>
    <m/>
    <m/>
    <n v="58"/>
    <n v="7"/>
    <n v="46"/>
    <n v="1"/>
    <m/>
    <m/>
    <m/>
    <n v="13"/>
  </r>
  <r>
    <d v="2000-10-25T00:00:00"/>
    <x v="37"/>
    <x v="14"/>
    <n v="65"/>
    <n v="22"/>
    <m/>
    <m/>
    <n v="39"/>
    <n v="12"/>
    <n v="18"/>
    <n v="1"/>
    <n v="1"/>
    <m/>
    <m/>
    <n v="13"/>
  </r>
  <r>
    <d v="2000-10-26T00:00:00"/>
    <x v="38"/>
    <x v="14"/>
    <n v="84"/>
    <n v="35"/>
    <m/>
    <n v="2"/>
    <n v="37"/>
    <n v="6"/>
    <n v="19"/>
    <n v="2"/>
    <m/>
    <m/>
    <m/>
    <n v="13"/>
  </r>
  <r>
    <d v="2000-10-27T00:00:00"/>
    <x v="39"/>
    <x v="14"/>
    <n v="60"/>
    <n v="34"/>
    <m/>
    <m/>
    <n v="16"/>
    <n v="11"/>
    <n v="34"/>
    <m/>
    <n v="1"/>
    <m/>
    <m/>
    <n v="13.5"/>
  </r>
  <r>
    <d v="2000-10-28T00:00:00"/>
    <x v="40"/>
    <x v="14"/>
    <n v="23"/>
    <n v="7"/>
    <m/>
    <n v="3"/>
    <n v="21"/>
    <n v="4"/>
    <n v="15"/>
    <m/>
    <m/>
    <m/>
    <m/>
    <n v="11"/>
  </r>
  <r>
    <d v="2000-10-29T00:00:00"/>
    <x v="41"/>
    <x v="14"/>
    <n v="5"/>
    <n v="4"/>
    <m/>
    <m/>
    <n v="3"/>
    <n v="2"/>
    <n v="3"/>
    <m/>
    <m/>
    <m/>
    <m/>
    <n v="10.5"/>
  </r>
  <r>
    <d v="2000-10-30T00:00:00"/>
    <x v="42"/>
    <x v="14"/>
    <n v="13"/>
    <n v="11"/>
    <m/>
    <n v="1"/>
    <n v="8"/>
    <n v="0"/>
    <n v="10"/>
    <n v="0"/>
    <n v="0"/>
    <m/>
    <m/>
    <m/>
  </r>
  <r>
    <d v="2000-10-31T00:00:00"/>
    <x v="43"/>
    <x v="14"/>
    <n v="33"/>
    <n v="5"/>
    <n v="0"/>
    <n v="0"/>
    <n v="3"/>
    <n v="3"/>
    <n v="21"/>
    <n v="0"/>
    <n v="0"/>
    <n v="0"/>
    <m/>
    <m/>
  </r>
  <r>
    <d v="2000-11-01T00:00:00"/>
    <x v="44"/>
    <x v="14"/>
    <n v="22"/>
    <n v="5"/>
    <n v="0"/>
    <n v="0"/>
    <n v="3"/>
    <n v="1"/>
    <n v="9"/>
    <n v="1"/>
    <n v="0"/>
    <n v="0"/>
    <m/>
    <m/>
  </r>
  <r>
    <d v="2000-11-02T00:00:00"/>
    <x v="45"/>
    <x v="14"/>
    <n v="17"/>
    <n v="4"/>
    <m/>
    <m/>
    <n v="10"/>
    <n v="14"/>
    <n v="4"/>
    <n v="0"/>
    <n v="0"/>
    <m/>
    <m/>
    <m/>
  </r>
  <r>
    <d v="2000-11-03T00:00:00"/>
    <x v="46"/>
    <x v="14"/>
    <n v="17"/>
    <n v="8"/>
    <m/>
    <m/>
    <n v="1"/>
    <n v="2"/>
    <n v="3"/>
    <n v="0"/>
    <n v="0"/>
    <m/>
    <m/>
    <m/>
  </r>
  <r>
    <d v="2000-11-04T00:00:00"/>
    <x v="47"/>
    <x v="14"/>
    <m/>
    <m/>
    <m/>
    <m/>
    <m/>
    <m/>
    <m/>
    <m/>
    <m/>
    <m/>
    <m/>
    <m/>
  </r>
  <r>
    <d v="2000-11-05T00:00:00"/>
    <x v="48"/>
    <x v="14"/>
    <m/>
    <m/>
    <m/>
    <m/>
    <m/>
    <m/>
    <m/>
    <m/>
    <m/>
    <m/>
    <m/>
    <m/>
  </r>
  <r>
    <d v="2000-11-06T00:00:00"/>
    <x v="49"/>
    <x v="14"/>
    <m/>
    <m/>
    <m/>
    <m/>
    <m/>
    <m/>
    <m/>
    <m/>
    <m/>
    <m/>
    <m/>
    <m/>
  </r>
  <r>
    <d v="2000-11-07T00:00:00"/>
    <x v="50"/>
    <x v="14"/>
    <m/>
    <m/>
    <m/>
    <m/>
    <m/>
    <m/>
    <m/>
    <m/>
    <m/>
    <m/>
    <m/>
    <m/>
  </r>
  <r>
    <d v="2000-11-08T00:00:00"/>
    <x v="51"/>
    <x v="14"/>
    <n v="14"/>
    <n v="6"/>
    <m/>
    <m/>
    <n v="1"/>
    <n v="0"/>
    <n v="3"/>
    <n v="0"/>
    <n v="0"/>
    <m/>
    <m/>
    <m/>
  </r>
  <r>
    <d v="2000-11-09T00:00:00"/>
    <x v="52"/>
    <x v="14"/>
    <m/>
    <m/>
    <m/>
    <m/>
    <m/>
    <m/>
    <m/>
    <m/>
    <m/>
    <m/>
    <m/>
    <m/>
  </r>
  <r>
    <d v="2000-11-10T00:00:00"/>
    <x v="53"/>
    <x v="14"/>
    <m/>
    <m/>
    <m/>
    <m/>
    <m/>
    <m/>
    <m/>
    <m/>
    <m/>
    <m/>
    <m/>
    <m/>
  </r>
  <r>
    <d v="2000-11-11T00:00:00"/>
    <x v="54"/>
    <x v="14"/>
    <m/>
    <m/>
    <m/>
    <m/>
    <m/>
    <m/>
    <m/>
    <m/>
    <m/>
    <m/>
    <m/>
    <m/>
  </r>
  <r>
    <d v="2000-11-12T00:00:00"/>
    <x v="55"/>
    <x v="14"/>
    <m/>
    <m/>
    <m/>
    <m/>
    <m/>
    <m/>
    <m/>
    <m/>
    <m/>
    <m/>
    <m/>
    <m/>
  </r>
  <r>
    <d v="2000-11-13T00:00:00"/>
    <x v="56"/>
    <x v="14"/>
    <m/>
    <m/>
    <m/>
    <m/>
    <m/>
    <m/>
    <m/>
    <m/>
    <m/>
    <m/>
    <m/>
    <m/>
  </r>
  <r>
    <d v="2000-11-14T00:00:00"/>
    <x v="57"/>
    <x v="14"/>
    <m/>
    <m/>
    <m/>
    <m/>
    <m/>
    <m/>
    <m/>
    <m/>
    <m/>
    <m/>
    <m/>
    <m/>
  </r>
  <r>
    <d v="2000-11-15T00:00:00"/>
    <x v="58"/>
    <x v="14"/>
    <m/>
    <m/>
    <m/>
    <m/>
    <m/>
    <m/>
    <m/>
    <m/>
    <m/>
    <m/>
    <m/>
    <m/>
  </r>
  <r>
    <d v="2000-11-16T00:00:00"/>
    <x v="59"/>
    <x v="14"/>
    <m/>
    <m/>
    <m/>
    <m/>
    <m/>
    <m/>
    <m/>
    <m/>
    <m/>
    <m/>
    <m/>
    <m/>
  </r>
  <r>
    <d v="2000-11-17T00:00:00"/>
    <x v="60"/>
    <x v="14"/>
    <m/>
    <m/>
    <m/>
    <m/>
    <m/>
    <m/>
    <m/>
    <m/>
    <m/>
    <m/>
    <m/>
    <m/>
  </r>
  <r>
    <d v="2000-11-18T00:00:00"/>
    <x v="61"/>
    <x v="14"/>
    <m/>
    <m/>
    <m/>
    <m/>
    <m/>
    <m/>
    <m/>
    <m/>
    <m/>
    <m/>
    <m/>
    <m/>
  </r>
  <r>
    <d v="2000-11-19T00:00:00"/>
    <x v="62"/>
    <x v="14"/>
    <m/>
    <m/>
    <m/>
    <m/>
    <m/>
    <m/>
    <m/>
    <m/>
    <m/>
    <m/>
    <m/>
    <m/>
  </r>
  <r>
    <d v="2000-11-20T00:00:00"/>
    <x v="66"/>
    <x v="14"/>
    <m/>
    <m/>
    <m/>
    <m/>
    <m/>
    <m/>
    <m/>
    <m/>
    <m/>
    <m/>
    <m/>
    <m/>
  </r>
  <r>
    <d v="2000-11-21T00:00:00"/>
    <x v="81"/>
    <x v="14"/>
    <m/>
    <m/>
    <m/>
    <m/>
    <m/>
    <m/>
    <m/>
    <m/>
    <m/>
    <m/>
    <m/>
    <m/>
  </r>
  <r>
    <d v="2000-11-22T00:00:00"/>
    <x v="82"/>
    <x v="14"/>
    <m/>
    <m/>
    <m/>
    <m/>
    <m/>
    <m/>
    <m/>
    <m/>
    <m/>
    <m/>
    <m/>
    <m/>
  </r>
  <r>
    <d v="2000-11-23T00:00:00"/>
    <x v="83"/>
    <x v="14"/>
    <m/>
    <m/>
    <m/>
    <m/>
    <m/>
    <m/>
    <m/>
    <m/>
    <m/>
    <m/>
    <m/>
    <m/>
  </r>
  <r>
    <d v="2000-11-24T00:00:00"/>
    <x v="84"/>
    <x v="14"/>
    <m/>
    <m/>
    <m/>
    <m/>
    <m/>
    <m/>
    <m/>
    <m/>
    <m/>
    <m/>
    <m/>
    <m/>
  </r>
  <r>
    <d v="2000-11-25T00:00:00"/>
    <x v="85"/>
    <x v="14"/>
    <m/>
    <m/>
    <m/>
    <m/>
    <m/>
    <m/>
    <m/>
    <m/>
    <m/>
    <m/>
    <m/>
    <m/>
  </r>
  <r>
    <d v="2001-09-01T00:00:00"/>
    <x v="80"/>
    <x v="15"/>
    <m/>
    <m/>
    <m/>
    <m/>
    <m/>
    <m/>
    <m/>
    <m/>
    <m/>
    <m/>
    <m/>
    <m/>
  </r>
  <r>
    <d v="2001-09-02T00:00:00"/>
    <x v="75"/>
    <x v="15"/>
    <m/>
    <m/>
    <m/>
    <m/>
    <m/>
    <m/>
    <m/>
    <m/>
    <m/>
    <m/>
    <m/>
    <m/>
  </r>
  <r>
    <d v="2001-09-03T00:00:00"/>
    <x v="76"/>
    <x v="15"/>
    <m/>
    <m/>
    <m/>
    <m/>
    <m/>
    <m/>
    <m/>
    <m/>
    <m/>
    <m/>
    <m/>
    <m/>
  </r>
  <r>
    <d v="2001-09-04T00:00:00"/>
    <x v="77"/>
    <x v="15"/>
    <m/>
    <m/>
    <m/>
    <m/>
    <m/>
    <m/>
    <m/>
    <m/>
    <m/>
    <m/>
    <m/>
    <m/>
  </r>
  <r>
    <d v="2001-09-05T00:00:00"/>
    <x v="78"/>
    <x v="15"/>
    <m/>
    <m/>
    <m/>
    <m/>
    <m/>
    <m/>
    <m/>
    <m/>
    <m/>
    <m/>
    <m/>
    <n v="19"/>
  </r>
  <r>
    <d v="2001-09-06T00:00:00"/>
    <x v="79"/>
    <x v="15"/>
    <n v="6757"/>
    <n v="413"/>
    <n v="0"/>
    <n v="0"/>
    <n v="1271"/>
    <n v="113"/>
    <n v="1090"/>
    <n v="2257"/>
    <n v="0"/>
    <n v="0"/>
    <s v="from swim counts"/>
    <n v="18"/>
  </r>
  <r>
    <d v="2001-09-06T00:00:00"/>
    <x v="79"/>
    <x v="15"/>
    <n v="4786"/>
    <n v="5"/>
    <n v="0"/>
    <n v="0"/>
    <n v="0"/>
    <n v="0"/>
    <n v="224"/>
    <n v="0"/>
    <n v="0"/>
    <n v="0"/>
    <s v="Swim-ins into hatchery by 12:00 Sept 6 incl 4586 coho processed or in holding + estimated 200 (from Lorrie) in raceway not yet processed."/>
    <m/>
  </r>
  <r>
    <d v="2001-09-06T00:00:00"/>
    <x v="79"/>
    <x v="15"/>
    <n v="593"/>
    <n v="34"/>
    <n v="0"/>
    <n v="0"/>
    <n v="83"/>
    <n v="39"/>
    <n v="12"/>
    <n v="225"/>
    <n v="14"/>
    <n v="0"/>
    <s v="Migration through Stamp Falls after 13:00 (conclusion of swim survey)"/>
    <m/>
  </r>
  <r>
    <d v="2001-09-07T00:00:00"/>
    <x v="71"/>
    <x v="15"/>
    <n v="1252"/>
    <n v="84"/>
    <n v="0"/>
    <n v="0"/>
    <n v="226"/>
    <n v="75"/>
    <n v="43"/>
    <n v="590"/>
    <n v="39"/>
    <n v="0"/>
    <m/>
    <n v="17"/>
  </r>
  <r>
    <d v="2001-09-08T00:00:00"/>
    <x v="72"/>
    <x v="15"/>
    <n v="1134"/>
    <n v="90"/>
    <n v="0"/>
    <n v="2"/>
    <n v="225"/>
    <n v="79"/>
    <n v="20"/>
    <n v="593"/>
    <n v="18"/>
    <n v="0"/>
    <m/>
    <n v="17.5"/>
  </r>
  <r>
    <d v="2001-09-09T00:00:00"/>
    <x v="73"/>
    <x v="15"/>
    <n v="969"/>
    <n v="82"/>
    <n v="0"/>
    <n v="1"/>
    <n v="224"/>
    <n v="56"/>
    <n v="28"/>
    <n v="687"/>
    <n v="34"/>
    <n v="0"/>
    <m/>
    <n v="17.5"/>
  </r>
  <r>
    <d v="2001-09-10T00:00:00"/>
    <x v="74"/>
    <x v="15"/>
    <n v="850"/>
    <n v="114"/>
    <n v="0"/>
    <n v="0"/>
    <n v="249"/>
    <n v="102"/>
    <n v="22"/>
    <n v="866"/>
    <n v="36"/>
    <n v="0"/>
    <m/>
    <n v="17"/>
  </r>
  <r>
    <d v="2001-09-11T00:00:00"/>
    <x v="68"/>
    <x v="15"/>
    <n v="993"/>
    <n v="122"/>
    <n v="1"/>
    <n v="1"/>
    <n v="268"/>
    <n v="135"/>
    <n v="28"/>
    <n v="735"/>
    <n v="30"/>
    <n v="1"/>
    <m/>
    <n v="17"/>
  </r>
  <r>
    <d v="2001-09-12T00:00:00"/>
    <x v="69"/>
    <x v="15"/>
    <n v="1676"/>
    <n v="89"/>
    <n v="0"/>
    <n v="0"/>
    <n v="327"/>
    <n v="134"/>
    <n v="16"/>
    <n v="856"/>
    <n v="50"/>
    <n v="0"/>
    <m/>
    <n v="18"/>
  </r>
  <r>
    <d v="2001-09-13T00:00:00"/>
    <x v="70"/>
    <x v="15"/>
    <n v="1320"/>
    <n v="71"/>
    <n v="0"/>
    <n v="0"/>
    <n v="282"/>
    <n v="181"/>
    <n v="27"/>
    <n v="680"/>
    <n v="49"/>
    <n v="0"/>
    <m/>
    <n v="18"/>
  </r>
  <r>
    <d v="2001-09-14T00:00:00"/>
    <x v="67"/>
    <x v="15"/>
    <n v="1367"/>
    <n v="99"/>
    <n v="0"/>
    <n v="0"/>
    <n v="522"/>
    <n v="208"/>
    <n v="13"/>
    <n v="600"/>
    <n v="40"/>
    <n v="0"/>
    <m/>
    <n v="18"/>
  </r>
  <r>
    <d v="2001-09-15T00:00:00"/>
    <x v="63"/>
    <x v="15"/>
    <n v="783"/>
    <n v="97"/>
    <n v="0"/>
    <n v="0"/>
    <n v="312"/>
    <n v="120"/>
    <n v="15"/>
    <n v="673"/>
    <n v="32"/>
    <n v="0"/>
    <m/>
    <n v="18"/>
  </r>
  <r>
    <d v="2001-09-16T00:00:00"/>
    <x v="64"/>
    <x v="15"/>
    <n v="1449"/>
    <n v="122"/>
    <n v="0"/>
    <n v="1"/>
    <n v="325"/>
    <n v="181"/>
    <n v="21"/>
    <n v="4195"/>
    <n v="45"/>
    <n v="0"/>
    <m/>
    <n v="19"/>
  </r>
  <r>
    <d v="2001-09-17T00:00:00"/>
    <x v="65"/>
    <x v="15"/>
    <n v="2027"/>
    <n v="90"/>
    <n v="0"/>
    <n v="0"/>
    <n v="140"/>
    <n v="75"/>
    <n v="11"/>
    <n v="2669"/>
    <n v="91"/>
    <n v="0"/>
    <m/>
    <n v="18"/>
  </r>
  <r>
    <d v="2001-09-18T00:00:00"/>
    <x v="0"/>
    <x v="15"/>
    <n v="2024"/>
    <n v="106"/>
    <n v="1"/>
    <n v="0"/>
    <n v="117"/>
    <n v="42"/>
    <n v="12"/>
    <n v="3445"/>
    <n v="128"/>
    <n v="0"/>
    <m/>
    <n v="17"/>
  </r>
  <r>
    <d v="2001-09-19T00:00:00"/>
    <x v="1"/>
    <x v="15"/>
    <n v="2649"/>
    <n v="88"/>
    <n v="1"/>
    <n v="0"/>
    <n v="203"/>
    <n v="55"/>
    <n v="10"/>
    <n v="3278"/>
    <n v="178"/>
    <n v="0"/>
    <m/>
    <n v="16.5"/>
  </r>
  <r>
    <d v="2001-09-20T00:00:00"/>
    <x v="2"/>
    <x v="15"/>
    <n v="1827"/>
    <n v="36"/>
    <n v="0"/>
    <n v="0"/>
    <n v="209"/>
    <n v="12"/>
    <n v="1"/>
    <n v="1982"/>
    <n v="121"/>
    <n v="0"/>
    <m/>
    <m/>
  </r>
  <r>
    <d v="2001-09-21T00:00:00"/>
    <x v="3"/>
    <x v="15"/>
    <n v="2862"/>
    <n v="90"/>
    <n v="0"/>
    <n v="0"/>
    <n v="259"/>
    <n v="25"/>
    <n v="1"/>
    <n v="2865"/>
    <n v="171"/>
    <n v="0"/>
    <m/>
    <n v="17"/>
  </r>
  <r>
    <d v="2001-09-22T00:00:00"/>
    <x v="4"/>
    <x v="15"/>
    <n v="2527"/>
    <n v="111"/>
    <n v="0"/>
    <n v="0"/>
    <n v="202"/>
    <n v="23"/>
    <n v="1"/>
    <n v="3194"/>
    <n v="212"/>
    <n v="0"/>
    <m/>
    <n v="17"/>
  </r>
  <r>
    <d v="2001-09-23T00:00:00"/>
    <x v="5"/>
    <x v="15"/>
    <n v="2178"/>
    <n v="107"/>
    <n v="0"/>
    <n v="0"/>
    <n v="174"/>
    <n v="20"/>
    <n v="0"/>
    <n v="3826"/>
    <n v="274"/>
    <n v="0"/>
    <m/>
    <n v="19"/>
  </r>
  <r>
    <d v="2001-09-24T00:00:00"/>
    <x v="6"/>
    <x v="15"/>
    <n v="2421"/>
    <n v="145"/>
    <n v="2"/>
    <n v="0"/>
    <n v="247"/>
    <n v="27"/>
    <n v="0"/>
    <n v="3614"/>
    <n v="185"/>
    <n v="0"/>
    <m/>
    <n v="17"/>
  </r>
  <r>
    <d v="2001-09-25T00:00:00"/>
    <x v="7"/>
    <x v="15"/>
    <n v="2684"/>
    <n v="190"/>
    <n v="1"/>
    <n v="0"/>
    <n v="276"/>
    <n v="44"/>
    <n v="3"/>
    <n v="3462"/>
    <n v="187"/>
    <n v="0"/>
    <m/>
    <n v="17.5"/>
  </r>
  <r>
    <d v="2001-09-26T00:00:00"/>
    <x v="8"/>
    <x v="15"/>
    <n v="2564"/>
    <n v="222"/>
    <n v="0"/>
    <n v="0"/>
    <n v="409"/>
    <n v="48"/>
    <n v="10"/>
    <n v="3606"/>
    <n v="154"/>
    <n v="0"/>
    <m/>
    <n v="17.5"/>
  </r>
  <r>
    <d v="2001-09-27T00:00:00"/>
    <x v="9"/>
    <x v="15"/>
    <n v="1806"/>
    <n v="120"/>
    <n v="0"/>
    <n v="0"/>
    <n v="123"/>
    <n v="24"/>
    <n v="6"/>
    <n v="1472"/>
    <n v="93"/>
    <n v="0"/>
    <m/>
    <n v="16.5"/>
  </r>
  <r>
    <d v="2001-09-28T00:00:00"/>
    <x v="10"/>
    <x v="15"/>
    <n v="1482"/>
    <n v="70"/>
    <n v="0"/>
    <n v="0"/>
    <n v="210"/>
    <n v="15"/>
    <n v="4"/>
    <n v="1796"/>
    <n v="113"/>
    <n v="0"/>
    <m/>
    <n v="16"/>
  </r>
  <r>
    <d v="2001-09-29T00:00:00"/>
    <x v="11"/>
    <x v="15"/>
    <n v="2466"/>
    <n v="102"/>
    <n v="0"/>
    <n v="0"/>
    <n v="169"/>
    <n v="11"/>
    <n v="5"/>
    <n v="1142"/>
    <n v="108"/>
    <n v="0"/>
    <m/>
    <n v="16"/>
  </r>
  <r>
    <d v="2001-09-30T00:00:00"/>
    <x v="12"/>
    <x v="15"/>
    <n v="2010"/>
    <n v="104"/>
    <n v="0"/>
    <n v="0"/>
    <n v="154"/>
    <n v="8"/>
    <n v="5"/>
    <n v="889"/>
    <n v="69"/>
    <n v="0"/>
    <m/>
    <n v="16"/>
  </r>
  <r>
    <d v="2001-10-01T00:00:00"/>
    <x v="13"/>
    <x v="15"/>
    <n v="1712"/>
    <n v="109"/>
    <n v="0"/>
    <n v="0"/>
    <n v="117"/>
    <n v="10"/>
    <n v="7"/>
    <n v="927"/>
    <n v="71"/>
    <n v="0"/>
    <m/>
    <n v="16"/>
  </r>
  <r>
    <d v="2001-10-02T00:00:00"/>
    <x v="14"/>
    <x v="15"/>
    <n v="2012"/>
    <n v="138"/>
    <n v="0"/>
    <n v="0"/>
    <n v="168"/>
    <n v="15"/>
    <n v="2"/>
    <n v="997"/>
    <n v="61"/>
    <n v="0"/>
    <m/>
    <n v="15.1"/>
  </r>
  <r>
    <d v="2001-10-03T00:00:00"/>
    <x v="15"/>
    <x v="15"/>
    <n v="2263"/>
    <n v="132"/>
    <n v="0"/>
    <n v="0"/>
    <n v="162"/>
    <n v="18"/>
    <n v="4"/>
    <n v="777"/>
    <n v="56"/>
    <n v="0"/>
    <m/>
    <n v="15"/>
  </r>
  <r>
    <d v="2001-10-04T00:00:00"/>
    <x v="16"/>
    <x v="15"/>
    <n v="2505"/>
    <n v="157"/>
    <n v="0"/>
    <n v="0"/>
    <n v="170"/>
    <n v="28"/>
    <n v="3"/>
    <n v="709"/>
    <n v="53"/>
    <n v="0"/>
    <m/>
    <n v="15"/>
  </r>
  <r>
    <d v="2001-10-05T00:00:00"/>
    <x v="17"/>
    <x v="15"/>
    <n v="3116"/>
    <n v="188"/>
    <n v="0"/>
    <n v="0"/>
    <n v="284"/>
    <n v="48"/>
    <n v="8"/>
    <n v="601"/>
    <n v="55"/>
    <n v="0"/>
    <m/>
    <n v="14.5"/>
  </r>
  <r>
    <d v="2001-10-06T00:00:00"/>
    <x v="18"/>
    <x v="15"/>
    <n v="3305"/>
    <n v="120"/>
    <n v="0"/>
    <n v="0"/>
    <n v="590"/>
    <n v="65"/>
    <n v="5"/>
    <n v="751"/>
    <n v="58"/>
    <n v="0"/>
    <m/>
    <n v="15"/>
  </r>
  <r>
    <d v="2001-10-07T00:00:00"/>
    <x v="19"/>
    <x v="15"/>
    <n v="1995"/>
    <n v="113"/>
    <n v="0"/>
    <n v="0"/>
    <n v="245"/>
    <n v="33"/>
    <n v="4"/>
    <n v="467"/>
    <n v="35"/>
    <n v="0"/>
    <m/>
    <n v="15"/>
  </r>
  <r>
    <d v="2001-10-08T00:00:00"/>
    <x v="20"/>
    <x v="15"/>
    <n v="2203"/>
    <n v="91"/>
    <n v="0"/>
    <n v="1"/>
    <n v="431"/>
    <n v="34"/>
    <n v="8"/>
    <n v="247"/>
    <n v="21"/>
    <n v="0"/>
    <m/>
    <n v="15"/>
  </r>
  <r>
    <d v="2001-10-09T00:00:00"/>
    <x v="21"/>
    <x v="15"/>
    <n v="2095"/>
    <n v="84"/>
    <n v="0"/>
    <n v="0"/>
    <n v="596"/>
    <n v="45"/>
    <n v="10"/>
    <n v="178"/>
    <n v="10"/>
    <n v="0"/>
    <m/>
    <n v="15"/>
  </r>
  <r>
    <d v="2001-10-10T00:00:00"/>
    <x v="22"/>
    <x v="15"/>
    <n v="1022"/>
    <n v="52"/>
    <n v="0"/>
    <n v="1"/>
    <n v="1126"/>
    <n v="75"/>
    <n v="3"/>
    <n v="341"/>
    <n v="17"/>
    <n v="0"/>
    <m/>
    <n v="14.5"/>
  </r>
  <r>
    <d v="2001-10-11T00:00:00"/>
    <x v="23"/>
    <x v="15"/>
    <n v="1709"/>
    <n v="78"/>
    <n v="0"/>
    <n v="2"/>
    <n v="1041"/>
    <n v="45"/>
    <n v="4"/>
    <n v="129"/>
    <n v="9"/>
    <n v="0"/>
    <m/>
    <n v="14.5"/>
  </r>
  <r>
    <d v="2001-10-12T00:00:00"/>
    <x v="24"/>
    <x v="15"/>
    <n v="1580"/>
    <n v="83"/>
    <n v="0"/>
    <n v="2"/>
    <n v="2729"/>
    <n v="163"/>
    <n v="13"/>
    <n v="277"/>
    <n v="17"/>
    <n v="0"/>
    <m/>
    <n v="14"/>
  </r>
  <r>
    <d v="2001-10-13T00:00:00"/>
    <x v="25"/>
    <x v="15"/>
    <n v="2318"/>
    <n v="75"/>
    <n v="0"/>
    <n v="0"/>
    <n v="1371"/>
    <n v="84"/>
    <n v="10"/>
    <n v="255"/>
    <n v="17"/>
    <n v="0"/>
    <m/>
    <n v="14"/>
  </r>
  <r>
    <d v="2001-10-14T00:00:00"/>
    <x v="26"/>
    <x v="15"/>
    <n v="1536"/>
    <n v="48"/>
    <n v="0"/>
    <n v="4"/>
    <n v="1221"/>
    <n v="73"/>
    <n v="7"/>
    <n v="190"/>
    <n v="8"/>
    <n v="0"/>
    <m/>
    <n v="13.5"/>
  </r>
  <r>
    <d v="2001-10-15T00:00:00"/>
    <x v="27"/>
    <x v="15"/>
    <n v="1954"/>
    <n v="38"/>
    <n v="0"/>
    <n v="2"/>
    <n v="1679"/>
    <n v="119"/>
    <n v="11"/>
    <n v="208"/>
    <n v="25"/>
    <n v="0"/>
    <m/>
    <n v="14"/>
  </r>
  <r>
    <d v="2001-10-16T00:00:00"/>
    <x v="28"/>
    <x v="15"/>
    <n v="887"/>
    <n v="29"/>
    <n v="0"/>
    <n v="2"/>
    <n v="1340"/>
    <n v="65"/>
    <n v="8"/>
    <n v="347"/>
    <n v="43"/>
    <n v="0"/>
    <m/>
    <n v="14"/>
  </r>
  <r>
    <d v="2001-10-17T00:00:00"/>
    <x v="29"/>
    <x v="15"/>
    <n v="1222"/>
    <n v="25"/>
    <n v="0"/>
    <n v="1"/>
    <n v="1031"/>
    <n v="68"/>
    <n v="6"/>
    <n v="189"/>
    <n v="17"/>
    <n v="0"/>
    <m/>
    <n v="14"/>
  </r>
  <r>
    <d v="2001-10-18T00:00:00"/>
    <x v="30"/>
    <x v="15"/>
    <n v="1394"/>
    <n v="29"/>
    <n v="0"/>
    <n v="5"/>
    <n v="977"/>
    <n v="76"/>
    <n v="9"/>
    <n v="189"/>
    <n v="13"/>
    <n v="0"/>
    <m/>
    <n v="14"/>
  </r>
  <r>
    <d v="2001-10-19T00:00:00"/>
    <x v="31"/>
    <x v="15"/>
    <n v="1332"/>
    <n v="25"/>
    <n v="0"/>
    <n v="5"/>
    <n v="824"/>
    <n v="82"/>
    <n v="3"/>
    <n v="197"/>
    <n v="21"/>
    <n v="0"/>
    <m/>
    <n v="13.5"/>
  </r>
  <r>
    <d v="2001-10-20T00:00:00"/>
    <x v="32"/>
    <x v="15"/>
    <n v="1254"/>
    <n v="28"/>
    <n v="0"/>
    <n v="6"/>
    <n v="616"/>
    <n v="41"/>
    <n v="8"/>
    <n v="125"/>
    <n v="1"/>
    <n v="0"/>
    <m/>
    <n v="13"/>
  </r>
  <r>
    <d v="2001-10-21T00:00:00"/>
    <x v="33"/>
    <x v="15"/>
    <n v="559"/>
    <n v="25"/>
    <n v="0"/>
    <n v="2"/>
    <n v="958"/>
    <n v="64"/>
    <n v="6"/>
    <n v="63"/>
    <n v="5"/>
    <n v="0"/>
    <m/>
    <n v="13"/>
  </r>
  <r>
    <d v="2001-10-22T00:00:00"/>
    <x v="34"/>
    <x v="15"/>
    <n v="747"/>
    <n v="20"/>
    <n v="0"/>
    <n v="5"/>
    <n v="1001"/>
    <n v="89"/>
    <n v="6"/>
    <n v="91"/>
    <n v="8"/>
    <n v="0"/>
    <m/>
    <n v="13"/>
  </r>
  <r>
    <d v="2001-10-23T00:00:00"/>
    <x v="35"/>
    <x v="15"/>
    <n v="2046"/>
    <n v="34"/>
    <n v="0"/>
    <n v="15"/>
    <n v="492"/>
    <n v="57"/>
    <n v="9"/>
    <n v="374"/>
    <n v="28"/>
    <n v="0"/>
    <m/>
    <m/>
  </r>
  <r>
    <d v="2001-10-24T00:00:00"/>
    <x v="36"/>
    <x v="15"/>
    <n v="1770"/>
    <n v="21"/>
    <n v="0"/>
    <n v="5"/>
    <n v="251"/>
    <n v="36"/>
    <n v="13"/>
    <n v="562"/>
    <n v="32"/>
    <n v="0"/>
    <m/>
    <n v="12"/>
  </r>
  <r>
    <d v="2001-10-25T00:00:00"/>
    <x v="37"/>
    <x v="15"/>
    <n v="909"/>
    <n v="12"/>
    <n v="0"/>
    <n v="6"/>
    <n v="311"/>
    <n v="40"/>
    <n v="19"/>
    <n v="379"/>
    <n v="22"/>
    <n v="0"/>
    <m/>
    <n v="12"/>
  </r>
  <r>
    <d v="2001-10-26T00:00:00"/>
    <x v="38"/>
    <x v="15"/>
    <n v="247"/>
    <n v="7"/>
    <n v="0"/>
    <n v="0"/>
    <n v="180"/>
    <n v="21"/>
    <n v="0"/>
    <n v="164"/>
    <n v="8"/>
    <n v="0"/>
    <s v="Partial day.  Heavy rain - low visibility.  Closed gate to prevent migration."/>
    <n v="12.5"/>
  </r>
  <r>
    <d v="2001-10-27T00:00:00"/>
    <x v="39"/>
    <x v="15"/>
    <n v="1891"/>
    <n v="27"/>
    <n v="0"/>
    <n v="0"/>
    <n v="137"/>
    <n v="30"/>
    <n v="13"/>
    <n v="1016"/>
    <n v="30"/>
    <n v="0"/>
    <m/>
    <n v="12"/>
  </r>
  <r>
    <d v="2001-10-28T00:00:00"/>
    <x v="40"/>
    <x v="15"/>
    <n v="425"/>
    <n v="14"/>
    <n v="0"/>
    <n v="0"/>
    <n v="80"/>
    <n v="11"/>
    <n v="11"/>
    <n v="384"/>
    <n v="9"/>
    <n v="0"/>
    <m/>
    <n v="12"/>
  </r>
  <r>
    <d v="2001-10-29T00:00:00"/>
    <x v="41"/>
    <x v="15"/>
    <n v="151"/>
    <n v="5"/>
    <n v="0"/>
    <n v="0"/>
    <n v="53"/>
    <n v="7"/>
    <n v="2"/>
    <n v="80"/>
    <n v="0"/>
    <n v="0"/>
    <m/>
    <n v="12"/>
  </r>
  <r>
    <d v="2001-10-30T00:00:00"/>
    <x v="42"/>
    <x v="15"/>
    <n v="173"/>
    <n v="10"/>
    <n v="0"/>
    <n v="0"/>
    <n v="64"/>
    <n v="11"/>
    <n v="19"/>
    <n v="64"/>
    <n v="0"/>
    <n v="0"/>
    <s v="At start of day Tom noticed screen at downstream end of box was not completely down and fish could prob. Escape underneath.  Unsure if been like this sice Shaunee changed screens on Friday midday when visibility very poor - seems unlikely due to the high counts through box on Saturday.  Could have been pushed up by fish since then if a small gap had been left or perhaps space wasn't large enough for many fish to get through.  Seems unlikely that a significant portion of run would have got through."/>
    <n v="12"/>
  </r>
  <r>
    <d v="2001-10-31T00:00:00"/>
    <x v="43"/>
    <x v="15"/>
    <n v="276"/>
    <n v="11"/>
    <n v="0"/>
    <n v="3"/>
    <n v="63"/>
    <n v="16"/>
    <n v="12"/>
    <n v="207"/>
    <n v="21"/>
    <n v="0"/>
    <m/>
    <n v="11"/>
  </r>
  <r>
    <d v="2001-11-01T00:00:00"/>
    <x v="44"/>
    <x v="15"/>
    <n v="340"/>
    <n v="9"/>
    <n v="0"/>
    <n v="1"/>
    <n v="50"/>
    <n v="3"/>
    <n v="11"/>
    <n v="135"/>
    <n v="12"/>
    <n v="0"/>
    <m/>
    <n v="11"/>
  </r>
  <r>
    <d v="2001-11-02T00:00:00"/>
    <x v="45"/>
    <x v="15"/>
    <n v="261"/>
    <n v="15"/>
    <n v="0"/>
    <n v="0"/>
    <n v="41"/>
    <n v="4"/>
    <n v="13"/>
    <n v="90"/>
    <n v="3"/>
    <n v="0"/>
    <s v="NB.  F&amp;W apparently took 550 steelhead and released them back into the lower river today.  100 of them were spag. tagged with white tags on Left Hand Side."/>
    <n v="11"/>
  </r>
  <r>
    <d v="2001-11-03T00:00:00"/>
    <x v="46"/>
    <x v="15"/>
    <n v="81"/>
    <n v="7"/>
    <n v="0"/>
    <n v="1"/>
    <n v="14"/>
    <n v="5"/>
    <n v="14"/>
    <n v="47"/>
    <n v="1"/>
    <n v="0"/>
    <m/>
    <n v="11.5"/>
  </r>
  <r>
    <d v="2001-11-04T00:00:00"/>
    <x v="47"/>
    <x v="15"/>
    <n v="86"/>
    <n v="4"/>
    <n v="0"/>
    <n v="0"/>
    <n v="21"/>
    <n v="4"/>
    <n v="8"/>
    <n v="87"/>
    <n v="5"/>
    <n v="0"/>
    <m/>
    <n v="11"/>
  </r>
  <r>
    <d v="2001-11-05T00:00:00"/>
    <x v="48"/>
    <x v="15"/>
    <n v="106"/>
    <n v="3"/>
    <n v="0"/>
    <n v="1"/>
    <n v="15"/>
    <n v="4"/>
    <n v="22"/>
    <n v="30"/>
    <n v="2"/>
    <n v="0"/>
    <m/>
    <n v="11"/>
  </r>
  <r>
    <d v="2001-11-06T00:00:00"/>
    <x v="49"/>
    <x v="15"/>
    <n v="74"/>
    <n v="3"/>
    <n v="0"/>
    <n v="0"/>
    <n v="12"/>
    <n v="3"/>
    <n v="42"/>
    <n v="26"/>
    <n v="2"/>
    <n v="0"/>
    <m/>
    <n v="10"/>
  </r>
  <r>
    <d v="2001-11-07T00:00:00"/>
    <x v="50"/>
    <x v="15"/>
    <n v="85"/>
    <n v="9"/>
    <n v="0"/>
    <n v="0"/>
    <n v="16"/>
    <n v="1"/>
    <n v="13"/>
    <n v="20"/>
    <n v="2"/>
    <n v="0"/>
    <m/>
    <m/>
  </r>
  <r>
    <d v="2001-11-08T00:00:00"/>
    <x v="51"/>
    <x v="15"/>
    <n v="90"/>
    <n v="4"/>
    <n v="0"/>
    <n v="0"/>
    <n v="16"/>
    <n v="0"/>
    <n v="8"/>
    <n v="22"/>
    <n v="1"/>
    <n v="0"/>
    <m/>
    <n v="11"/>
  </r>
  <r>
    <d v="2001-11-09T00:00:00"/>
    <x v="52"/>
    <x v="15"/>
    <n v="43"/>
    <n v="2"/>
    <n v="0"/>
    <n v="0"/>
    <n v="7"/>
    <n v="2"/>
    <n v="5"/>
    <n v="14"/>
    <n v="1"/>
    <n v="0"/>
    <s v="Stopped counting for season at 13:00"/>
    <n v="11"/>
  </r>
  <r>
    <d v="2002-09-01T00:00:00"/>
    <x v="80"/>
    <x v="16"/>
    <m/>
    <m/>
    <m/>
    <m/>
    <m/>
    <m/>
    <m/>
    <m/>
    <m/>
    <m/>
    <m/>
    <m/>
  </r>
  <r>
    <d v="2002-09-02T00:00:00"/>
    <x v="75"/>
    <x v="16"/>
    <m/>
    <m/>
    <m/>
    <m/>
    <m/>
    <m/>
    <m/>
    <m/>
    <m/>
    <m/>
    <m/>
    <m/>
  </r>
  <r>
    <d v="2002-09-03T00:00:00"/>
    <x v="76"/>
    <x v="16"/>
    <m/>
    <m/>
    <m/>
    <m/>
    <m/>
    <m/>
    <m/>
    <m/>
    <m/>
    <m/>
    <m/>
    <m/>
  </r>
  <r>
    <d v="2002-09-04T00:00:00"/>
    <x v="77"/>
    <x v="16"/>
    <m/>
    <m/>
    <m/>
    <m/>
    <m/>
    <m/>
    <m/>
    <m/>
    <m/>
    <m/>
    <s v="Test set-up day. See Comment"/>
    <n v="18"/>
  </r>
  <r>
    <d v="2002-09-05T00:00:00"/>
    <x v="78"/>
    <x v="16"/>
    <n v="1500"/>
    <n v="0"/>
    <n v="0"/>
    <n v="0"/>
    <n v="100"/>
    <n v="0"/>
    <n v="100"/>
    <n v="100"/>
    <n v="0"/>
    <n v="0"/>
    <s v="Adjustment for Observer Efficiency in swim survey. "/>
    <n v="17"/>
  </r>
  <r>
    <d v="2002-09-05T00:00:00"/>
    <x v="78"/>
    <x v="16"/>
    <n v="1082"/>
    <n v="21"/>
    <n v="0"/>
    <n v="0"/>
    <n v="403"/>
    <n v="13"/>
    <n v="766"/>
    <n v="3703"/>
    <n v="12"/>
    <n v="0"/>
    <s v="Unexpanded Swim Survey (incl hatchery swim-ins)"/>
    <n v="17"/>
  </r>
  <r>
    <d v="2002-09-05T00:00:00"/>
    <x v="78"/>
    <x v="16"/>
    <n v="765"/>
    <n v="48"/>
    <n v="0"/>
    <n v="0"/>
    <n v="112"/>
    <n v="12"/>
    <n v="5"/>
    <n v="165"/>
    <n v="6"/>
    <n v="0"/>
    <s v="Stamp Falls daily totals minus what was counted prior to 14:00 (end of swim survey)"/>
    <m/>
  </r>
  <r>
    <d v="2002-09-06T00:00:00"/>
    <x v="79"/>
    <x v="16"/>
    <n v="1917"/>
    <n v="167"/>
    <n v="0"/>
    <n v="0"/>
    <n v="377"/>
    <n v="34"/>
    <n v="22"/>
    <n v="572"/>
    <n v="44"/>
    <n v="0"/>
    <m/>
    <n v="18"/>
  </r>
  <r>
    <d v="2002-09-07T00:00:00"/>
    <x v="71"/>
    <x v="16"/>
    <n v="1910"/>
    <n v="262"/>
    <n v="0"/>
    <n v="0"/>
    <n v="451"/>
    <n v="73"/>
    <n v="49"/>
    <n v="433"/>
    <n v="28"/>
    <n v="0"/>
    <m/>
    <n v="18"/>
  </r>
  <r>
    <d v="2002-09-08T00:00:00"/>
    <x v="72"/>
    <x v="16"/>
    <n v="1193"/>
    <n v="131"/>
    <n v="0"/>
    <n v="0"/>
    <n v="235"/>
    <n v="34"/>
    <n v="52"/>
    <n v="522"/>
    <n v="49"/>
    <n v="0"/>
    <m/>
    <n v="17.5"/>
  </r>
  <r>
    <d v="2002-09-09T00:00:00"/>
    <x v="73"/>
    <x v="16"/>
    <n v="2394"/>
    <n v="173"/>
    <n v="0"/>
    <n v="3"/>
    <n v="219"/>
    <n v="61"/>
    <n v="14"/>
    <n v="766"/>
    <n v="12"/>
    <n v="0"/>
    <m/>
    <n v="17"/>
  </r>
  <r>
    <d v="2002-09-10T00:00:00"/>
    <x v="74"/>
    <x v="16"/>
    <n v="2735"/>
    <n v="154"/>
    <n v="0"/>
    <n v="0"/>
    <n v="259"/>
    <n v="51"/>
    <n v="21"/>
    <n v="891"/>
    <n v="15"/>
    <n v="0"/>
    <m/>
    <n v="18"/>
  </r>
  <r>
    <d v="2002-09-11T00:00:00"/>
    <x v="68"/>
    <x v="16"/>
    <n v="2354"/>
    <n v="218"/>
    <n v="0"/>
    <n v="0"/>
    <n v="341"/>
    <n v="79"/>
    <n v="11"/>
    <n v="1320"/>
    <n v="20"/>
    <n v="0"/>
    <m/>
    <n v="18"/>
  </r>
  <r>
    <d v="2002-09-12T00:00:00"/>
    <x v="69"/>
    <x v="16"/>
    <n v="1754"/>
    <n v="179"/>
    <n v="0"/>
    <n v="0"/>
    <n v="359"/>
    <n v="66"/>
    <n v="5"/>
    <n v="1427"/>
    <n v="15"/>
    <n v="0"/>
    <m/>
    <n v="18"/>
  </r>
  <r>
    <d v="2002-09-13T00:00:00"/>
    <x v="70"/>
    <x v="16"/>
    <n v="1259"/>
    <n v="259"/>
    <n v="0"/>
    <n v="0"/>
    <n v="444"/>
    <n v="56"/>
    <n v="6"/>
    <n v="2011"/>
    <n v="32"/>
    <n v="0"/>
    <m/>
    <n v="18"/>
  </r>
  <r>
    <d v="2002-09-14T00:00:00"/>
    <x v="67"/>
    <x v="16"/>
    <n v="655"/>
    <n v="274"/>
    <n v="0"/>
    <n v="0"/>
    <n v="855"/>
    <n v="56"/>
    <n v="6"/>
    <n v="1607"/>
    <n v="40"/>
    <n v="0"/>
    <m/>
    <n v="18"/>
  </r>
  <r>
    <d v="2002-09-15T00:00:00"/>
    <x v="63"/>
    <x v="16"/>
    <n v="1131"/>
    <n v="489"/>
    <n v="0"/>
    <n v="0"/>
    <n v="841"/>
    <n v="143"/>
    <n v="11"/>
    <n v="1277"/>
    <n v="105"/>
    <n v="0"/>
    <m/>
    <n v="18"/>
  </r>
  <r>
    <d v="2002-09-16T00:00:00"/>
    <x v="64"/>
    <x v="16"/>
    <n v="1604"/>
    <n v="520"/>
    <n v="0"/>
    <n v="0"/>
    <n v="464"/>
    <n v="101"/>
    <n v="16"/>
    <n v="735"/>
    <n v="58"/>
    <n v="0"/>
    <m/>
    <n v="18.5"/>
  </r>
  <r>
    <d v="2002-09-17T00:00:00"/>
    <x v="65"/>
    <x v="16"/>
    <n v="2206"/>
    <n v="288"/>
    <n v="0"/>
    <n v="0"/>
    <n v="525"/>
    <n v="105"/>
    <n v="9"/>
    <n v="541"/>
    <n v="80"/>
    <n v="0"/>
    <m/>
    <n v="17"/>
  </r>
  <r>
    <d v="2002-09-18T00:00:00"/>
    <x v="0"/>
    <x v="16"/>
    <n v="2752"/>
    <n v="425"/>
    <n v="0"/>
    <n v="0"/>
    <n v="281"/>
    <n v="70"/>
    <n v="16"/>
    <n v="482"/>
    <n v="62"/>
    <n v="0"/>
    <m/>
    <n v="18"/>
  </r>
  <r>
    <d v="2002-09-19T00:00:00"/>
    <x v="1"/>
    <x v="16"/>
    <n v="3128"/>
    <n v="348"/>
    <n v="0"/>
    <n v="0"/>
    <n v="722"/>
    <n v="30"/>
    <n v="13"/>
    <n v="531"/>
    <n v="9"/>
    <n v="0"/>
    <m/>
    <n v="18"/>
  </r>
  <r>
    <d v="2002-09-20T00:00:00"/>
    <x v="2"/>
    <x v="16"/>
    <n v="3709"/>
    <n v="328"/>
    <n v="0"/>
    <n v="0"/>
    <n v="1043"/>
    <n v="55"/>
    <n v="13"/>
    <n v="388"/>
    <n v="15"/>
    <n v="0"/>
    <m/>
    <n v="17"/>
  </r>
  <r>
    <d v="2002-09-21T00:00:00"/>
    <x v="3"/>
    <x v="16"/>
    <n v="3291"/>
    <n v="314"/>
    <n v="0"/>
    <n v="0"/>
    <n v="637"/>
    <n v="33"/>
    <n v="2"/>
    <n v="396"/>
    <n v="25"/>
    <n v="0"/>
    <m/>
    <n v="16"/>
  </r>
  <r>
    <d v="2002-09-22T00:00:00"/>
    <x v="4"/>
    <x v="16"/>
    <n v="2611"/>
    <n v="310"/>
    <n v="0"/>
    <n v="0"/>
    <n v="392"/>
    <n v="33"/>
    <n v="10"/>
    <n v="406"/>
    <n v="19"/>
    <n v="0"/>
    <m/>
    <n v="16"/>
  </r>
  <r>
    <d v="2002-09-23T00:00:00"/>
    <x v="5"/>
    <x v="16"/>
    <n v="2912"/>
    <n v="421"/>
    <n v="0"/>
    <n v="1"/>
    <n v="411"/>
    <n v="62"/>
    <n v="23"/>
    <n v="356"/>
    <n v="20"/>
    <n v="0"/>
    <m/>
    <n v="17"/>
  </r>
  <r>
    <d v="2002-09-24T00:00:00"/>
    <x v="6"/>
    <x v="16"/>
    <n v="2789"/>
    <n v="401"/>
    <n v="0"/>
    <n v="0"/>
    <n v="405"/>
    <n v="48"/>
    <n v="24"/>
    <n v="340"/>
    <n v="29"/>
    <n v="0"/>
    <m/>
    <n v="17"/>
  </r>
  <r>
    <d v="2002-09-25T00:00:00"/>
    <x v="7"/>
    <x v="16"/>
    <n v="2207"/>
    <n v="419"/>
    <n v="3"/>
    <n v="0"/>
    <n v="423"/>
    <n v="72"/>
    <n v="18"/>
    <n v="234"/>
    <n v="35"/>
    <n v="0"/>
    <s v="3 pink.  Sam says questionnable."/>
    <n v="17"/>
  </r>
  <r>
    <d v="2002-09-26T00:00:00"/>
    <x v="8"/>
    <x v="16"/>
    <n v="888"/>
    <n v="302"/>
    <n v="0"/>
    <n v="1"/>
    <n v="1138"/>
    <n v="80"/>
    <n v="18"/>
    <n v="304"/>
    <n v="50"/>
    <n v="0"/>
    <m/>
    <n v="17.5"/>
  </r>
  <r>
    <d v="2002-09-27T00:00:00"/>
    <x v="9"/>
    <x v="16"/>
    <n v="947"/>
    <n v="281"/>
    <n v="0"/>
    <n v="0"/>
    <n v="620"/>
    <n v="31"/>
    <n v="5"/>
    <n v="282"/>
    <n v="12"/>
    <n v="0"/>
    <s v="The 'added' count are fish that bypassed the grates and had to be counted over the screens and are therefore not included in the database. Ie 52CN, 1CNJ, 11CO, 4SK"/>
    <n v="16"/>
  </r>
  <r>
    <d v="2002-09-28T00:00:00"/>
    <x v="10"/>
    <x v="16"/>
    <n v="888"/>
    <n v="306"/>
    <n v="0"/>
    <n v="0"/>
    <n v="608"/>
    <n v="34"/>
    <n v="15"/>
    <n v="432"/>
    <n v="12"/>
    <n v="0"/>
    <m/>
    <n v="17"/>
  </r>
  <r>
    <d v="2002-09-29T00:00:00"/>
    <x v="11"/>
    <x v="16"/>
    <n v="1142"/>
    <n v="300"/>
    <n v="0"/>
    <n v="2"/>
    <n v="745"/>
    <n v="31"/>
    <n v="7"/>
    <n v="341"/>
    <n v="6"/>
    <n v="0"/>
    <m/>
    <n v="17"/>
  </r>
  <r>
    <d v="2002-09-30T00:00:00"/>
    <x v="12"/>
    <x v="16"/>
    <n v="676"/>
    <n v="163"/>
    <n v="0"/>
    <n v="0"/>
    <n v="561"/>
    <n v="18"/>
    <n v="7"/>
    <n v="388"/>
    <n v="8"/>
    <n v="0"/>
    <m/>
    <n v="16"/>
  </r>
  <r>
    <d v="2002-10-01T00:00:00"/>
    <x v="13"/>
    <x v="16"/>
    <n v="484"/>
    <n v="151"/>
    <n v="0"/>
    <n v="0"/>
    <n v="468"/>
    <n v="41"/>
    <n v="11"/>
    <n v="682"/>
    <n v="63"/>
    <n v="0"/>
    <m/>
    <n v="15"/>
  </r>
  <r>
    <d v="2002-10-02T00:00:00"/>
    <x v="14"/>
    <x v="16"/>
    <n v="806"/>
    <n v="203"/>
    <n v="0"/>
    <n v="0"/>
    <n v="763"/>
    <n v="56"/>
    <n v="16"/>
    <n v="706"/>
    <n v="63"/>
    <n v="0"/>
    <m/>
    <n v="16"/>
  </r>
  <r>
    <d v="2002-10-03T00:00:00"/>
    <x v="15"/>
    <x v="16"/>
    <n v="1194"/>
    <n v="199"/>
    <n v="0"/>
    <n v="0"/>
    <n v="538"/>
    <n v="38"/>
    <n v="9"/>
    <n v="669"/>
    <n v="33"/>
    <n v="0"/>
    <m/>
    <n v="16"/>
  </r>
  <r>
    <d v="2002-10-04T00:00:00"/>
    <x v="16"/>
    <x v="16"/>
    <n v="629"/>
    <n v="103"/>
    <n v="0"/>
    <n v="0"/>
    <n v="584"/>
    <n v="29"/>
    <n v="2"/>
    <n v="524"/>
    <n v="40"/>
    <n v="0"/>
    <m/>
    <n v="16"/>
  </r>
  <r>
    <d v="2002-10-05T00:00:00"/>
    <x v="17"/>
    <x v="16"/>
    <n v="628"/>
    <n v="95"/>
    <n v="0"/>
    <n v="0"/>
    <n v="891"/>
    <n v="12"/>
    <n v="2"/>
    <n v="543"/>
    <n v="8"/>
    <n v="0"/>
    <m/>
    <n v="16"/>
  </r>
  <r>
    <d v="2002-10-06T00:00:00"/>
    <x v="18"/>
    <x v="16"/>
    <n v="914"/>
    <n v="101"/>
    <n v="0"/>
    <n v="0"/>
    <n v="873"/>
    <n v="12"/>
    <n v="2"/>
    <n v="622"/>
    <n v="13"/>
    <n v="0"/>
    <m/>
    <n v="16"/>
  </r>
  <r>
    <d v="2002-10-07T00:00:00"/>
    <x v="19"/>
    <x v="16"/>
    <n v="633"/>
    <n v="83"/>
    <n v="0"/>
    <n v="0"/>
    <n v="791"/>
    <n v="21"/>
    <n v="0"/>
    <n v="580"/>
    <n v="23"/>
    <n v="0"/>
    <m/>
    <n v="16"/>
  </r>
  <r>
    <d v="2002-10-08T00:00:00"/>
    <x v="20"/>
    <x v="16"/>
    <n v="418"/>
    <n v="70"/>
    <n v="0"/>
    <n v="0"/>
    <n v="453"/>
    <n v="14"/>
    <n v="2"/>
    <n v="869"/>
    <n v="32"/>
    <n v="0"/>
    <m/>
    <n v="16"/>
  </r>
  <r>
    <d v="2002-10-09T00:00:00"/>
    <x v="21"/>
    <x v="16"/>
    <n v="512"/>
    <n v="57"/>
    <n v="0"/>
    <n v="0"/>
    <n v="737"/>
    <n v="39"/>
    <n v="0"/>
    <n v="953"/>
    <n v="67"/>
    <n v="0"/>
    <m/>
    <n v="16"/>
  </r>
  <r>
    <d v="2002-10-10T00:00:00"/>
    <x v="22"/>
    <x v="16"/>
    <n v="746"/>
    <n v="30"/>
    <n v="0"/>
    <n v="0"/>
    <n v="937"/>
    <n v="55"/>
    <n v="1"/>
    <n v="726"/>
    <n v="68"/>
    <n v="0"/>
    <m/>
    <n v="15"/>
  </r>
  <r>
    <d v="2002-10-11T00:00:00"/>
    <x v="23"/>
    <x v="16"/>
    <n v="815"/>
    <n v="20"/>
    <n v="0"/>
    <n v="0"/>
    <n v="755"/>
    <n v="47"/>
    <n v="4"/>
    <n v="454"/>
    <n v="33"/>
    <n v="0"/>
    <m/>
    <n v="13.5"/>
  </r>
  <r>
    <d v="2002-10-12T00:00:00"/>
    <x v="24"/>
    <x v="16"/>
    <n v="540"/>
    <n v="13"/>
    <n v="0"/>
    <n v="0"/>
    <n v="839"/>
    <n v="65"/>
    <n v="3"/>
    <n v="469"/>
    <n v="38"/>
    <n v="0"/>
    <m/>
    <n v="13"/>
  </r>
  <r>
    <d v="2002-10-13T00:00:00"/>
    <x v="25"/>
    <x v="16"/>
    <n v="512"/>
    <n v="11"/>
    <n v="0"/>
    <n v="0"/>
    <n v="1069"/>
    <n v="9"/>
    <n v="2"/>
    <n v="551"/>
    <n v="3"/>
    <n v="0"/>
    <m/>
    <n v="13"/>
  </r>
  <r>
    <d v="2002-10-14T00:00:00"/>
    <x v="26"/>
    <x v="16"/>
    <n v="439"/>
    <n v="11"/>
    <n v="0"/>
    <n v="0"/>
    <n v="979"/>
    <n v="28"/>
    <n v="2"/>
    <n v="457"/>
    <n v="7"/>
    <n v="0"/>
    <m/>
    <n v="13"/>
  </r>
  <r>
    <d v="2002-10-15T00:00:00"/>
    <x v="27"/>
    <x v="16"/>
    <n v="331"/>
    <n v="14"/>
    <n v="0"/>
    <n v="0"/>
    <n v="804"/>
    <n v="32"/>
    <n v="0"/>
    <n v="377"/>
    <n v="11"/>
    <n v="0"/>
    <m/>
    <n v="15"/>
  </r>
  <r>
    <d v="2002-10-16T00:00:00"/>
    <x v="28"/>
    <x v="16"/>
    <n v="421"/>
    <n v="13"/>
    <n v="0"/>
    <n v="0"/>
    <n v="627"/>
    <n v="18"/>
    <n v="2"/>
    <n v="312"/>
    <n v="7"/>
    <n v="0"/>
    <m/>
    <n v="13"/>
  </r>
  <r>
    <d v="2002-10-17T00:00:00"/>
    <x v="29"/>
    <x v="16"/>
    <n v="452"/>
    <n v="35"/>
    <n v="0"/>
    <n v="0"/>
    <n v="691"/>
    <n v="52"/>
    <n v="2"/>
    <n v="166"/>
    <n v="33"/>
    <n v="0"/>
    <m/>
    <n v="13.5"/>
  </r>
  <r>
    <d v="2002-10-18T00:00:00"/>
    <x v="30"/>
    <x v="16"/>
    <n v="653"/>
    <n v="28"/>
    <n v="0"/>
    <n v="0"/>
    <n v="863"/>
    <n v="52"/>
    <n v="0"/>
    <n v="95"/>
    <n v="0"/>
    <n v="0"/>
    <m/>
    <n v="14"/>
  </r>
  <r>
    <d v="2002-10-19T00:00:00"/>
    <x v="31"/>
    <x v="16"/>
    <n v="551"/>
    <n v="24"/>
    <n v="0"/>
    <n v="0"/>
    <n v="660"/>
    <n v="62"/>
    <n v="4"/>
    <n v="86"/>
    <n v="9"/>
    <n v="0"/>
    <m/>
    <n v="15"/>
  </r>
  <r>
    <d v="2002-10-20T00:00:00"/>
    <x v="32"/>
    <x v="16"/>
    <n v="579"/>
    <n v="44"/>
    <n v="0"/>
    <n v="0"/>
    <n v="893"/>
    <n v="75"/>
    <n v="2"/>
    <n v="82"/>
    <n v="12"/>
    <n v="0"/>
    <m/>
    <n v="14.5"/>
  </r>
  <r>
    <d v="2002-10-21T00:00:00"/>
    <x v="33"/>
    <x v="16"/>
    <n v="453"/>
    <n v="51"/>
    <n v="0"/>
    <n v="0"/>
    <n v="653"/>
    <n v="41"/>
    <n v="4"/>
    <n v="78"/>
    <n v="1"/>
    <n v="0"/>
    <m/>
    <n v="15"/>
  </r>
  <r>
    <d v="2002-10-22T00:00:00"/>
    <x v="34"/>
    <x v="16"/>
    <n v="213"/>
    <n v="33"/>
    <n v="0"/>
    <n v="0"/>
    <n v="438"/>
    <n v="30"/>
    <n v="4"/>
    <n v="35"/>
    <n v="0"/>
    <n v="0"/>
    <m/>
    <n v="15"/>
  </r>
  <r>
    <d v="2002-10-23T00:00:00"/>
    <x v="35"/>
    <x v="16"/>
    <n v="161"/>
    <n v="19"/>
    <n v="0"/>
    <n v="0"/>
    <n v="347"/>
    <n v="19"/>
    <n v="2"/>
    <n v="26"/>
    <n v="0"/>
    <n v="0"/>
    <m/>
    <n v="14"/>
  </r>
  <r>
    <d v="2002-10-24T00:00:00"/>
    <x v="36"/>
    <x v="16"/>
    <n v="74"/>
    <n v="13"/>
    <n v="0"/>
    <n v="0"/>
    <n v="224"/>
    <n v="11"/>
    <n v="2"/>
    <n v="6"/>
    <n v="1"/>
    <n v="0"/>
    <m/>
    <n v="13"/>
  </r>
  <r>
    <d v="2002-10-25T00:00:00"/>
    <x v="37"/>
    <x v="16"/>
    <n v="85"/>
    <n v="16"/>
    <n v="0"/>
    <n v="0"/>
    <n v="258"/>
    <n v="15"/>
    <n v="1"/>
    <n v="10"/>
    <n v="2"/>
    <n v="0"/>
    <m/>
    <n v="13"/>
  </r>
  <r>
    <d v="2002-10-26T00:00:00"/>
    <x v="38"/>
    <x v="16"/>
    <n v="62"/>
    <n v="31"/>
    <n v="0"/>
    <n v="0"/>
    <n v="222"/>
    <n v="14"/>
    <n v="7"/>
    <n v="7"/>
    <n v="0"/>
    <n v="0"/>
    <m/>
    <n v="13"/>
  </r>
  <r>
    <d v="2002-10-27T00:00:00"/>
    <x v="39"/>
    <x v="16"/>
    <n v="54"/>
    <n v="21"/>
    <n v="0"/>
    <n v="0"/>
    <n v="179"/>
    <n v="12"/>
    <n v="5"/>
    <n v="7"/>
    <n v="3"/>
    <n v="0"/>
    <m/>
    <n v="13"/>
  </r>
  <r>
    <d v="2002-10-28T00:00:00"/>
    <x v="40"/>
    <x v="16"/>
    <n v="111"/>
    <n v="37"/>
    <n v="0"/>
    <n v="1"/>
    <n v="285"/>
    <n v="11"/>
    <n v="1"/>
    <n v="7"/>
    <n v="1"/>
    <n v="0"/>
    <m/>
    <n v="13"/>
  </r>
  <r>
    <d v="2002-10-29T00:00:00"/>
    <x v="41"/>
    <x v="16"/>
    <n v="65"/>
    <n v="9"/>
    <n v="0"/>
    <n v="0"/>
    <n v="160"/>
    <n v="6"/>
    <n v="0"/>
    <n v="3"/>
    <n v="0"/>
    <n v="0"/>
    <m/>
    <n v="11"/>
  </r>
  <r>
    <d v="2002-10-30T00:00:00"/>
    <x v="42"/>
    <x v="16"/>
    <n v="40"/>
    <n v="3"/>
    <n v="0"/>
    <n v="0"/>
    <n v="103"/>
    <n v="2"/>
    <n v="0"/>
    <n v="0"/>
    <n v="0"/>
    <n v="0"/>
    <m/>
    <n v="10"/>
  </r>
  <r>
    <d v="2002-10-31T00:00:00"/>
    <x v="43"/>
    <x v="16"/>
    <n v="10"/>
    <n v="2"/>
    <n v="0"/>
    <n v="0"/>
    <n v="63"/>
    <n v="0"/>
    <n v="0"/>
    <n v="1"/>
    <n v="0"/>
    <n v="0"/>
    <m/>
    <n v="10"/>
  </r>
  <r>
    <d v="2002-11-01T00:00:00"/>
    <x v="44"/>
    <x v="16"/>
    <n v="11"/>
    <n v="1"/>
    <n v="0"/>
    <n v="0"/>
    <n v="52"/>
    <n v="1"/>
    <n v="0"/>
    <n v="0"/>
    <n v="0"/>
    <n v="0"/>
    <m/>
    <n v="10"/>
  </r>
  <r>
    <d v="2002-11-02T00:00:00"/>
    <x v="45"/>
    <x v="16"/>
    <n v="5"/>
    <n v="3"/>
    <n v="0"/>
    <n v="0"/>
    <n v="26"/>
    <n v="1"/>
    <n v="1"/>
    <n v="0"/>
    <n v="0"/>
    <n v="0"/>
    <m/>
    <n v="9"/>
  </r>
  <r>
    <d v="2002-11-03T00:00:00"/>
    <x v="46"/>
    <x v="16"/>
    <n v="24"/>
    <n v="3"/>
    <n v="0"/>
    <n v="0"/>
    <n v="16"/>
    <n v="0"/>
    <n v="0"/>
    <n v="1"/>
    <n v="0"/>
    <n v="0"/>
    <m/>
    <n v="9"/>
  </r>
  <r>
    <d v="2002-11-04T00:00:00"/>
    <x v="47"/>
    <x v="16"/>
    <n v="30"/>
    <n v="0"/>
    <n v="0"/>
    <n v="0"/>
    <n v="15"/>
    <n v="1"/>
    <n v="1"/>
    <n v="1"/>
    <n v="0"/>
    <n v="0"/>
    <m/>
    <n v="8.6999999999999993"/>
  </r>
  <r>
    <d v="2002-11-05T00:00:00"/>
    <x v="48"/>
    <x v="16"/>
    <n v="59"/>
    <n v="5"/>
    <n v="0"/>
    <n v="0"/>
    <n v="26"/>
    <n v="0"/>
    <n v="0"/>
    <n v="3"/>
    <n v="0"/>
    <n v="0"/>
    <m/>
    <n v="10"/>
  </r>
  <r>
    <d v="2002-11-06T00:00:00"/>
    <x v="49"/>
    <x v="16"/>
    <n v="362"/>
    <n v="4"/>
    <n v="0"/>
    <n v="3"/>
    <n v="79"/>
    <n v="1"/>
    <n v="0"/>
    <n v="11"/>
    <n v="5"/>
    <n v="0"/>
    <m/>
    <n v="10"/>
  </r>
  <r>
    <d v="2002-11-07T00:00:00"/>
    <x v="50"/>
    <x v="16"/>
    <n v="1177"/>
    <n v="21"/>
    <n v="0"/>
    <n v="4"/>
    <n v="88"/>
    <n v="9"/>
    <n v="0"/>
    <n v="37"/>
    <n v="0"/>
    <n v="0"/>
    <m/>
    <n v="10"/>
  </r>
  <r>
    <d v="2002-11-08T00:00:00"/>
    <x v="51"/>
    <x v="16"/>
    <n v="554"/>
    <n v="50"/>
    <n v="0"/>
    <n v="18"/>
    <n v="85"/>
    <n v="8"/>
    <n v="1"/>
    <n v="162"/>
    <n v="6"/>
    <n v="0"/>
    <m/>
    <n v="11"/>
  </r>
  <r>
    <d v="2002-11-09T00:00:00"/>
    <x v="52"/>
    <x v="16"/>
    <n v="601"/>
    <n v="105"/>
    <n v="0"/>
    <n v="32"/>
    <n v="155"/>
    <n v="9"/>
    <n v="6"/>
    <n v="456"/>
    <n v="26"/>
    <n v="0"/>
    <m/>
    <n v="11"/>
  </r>
  <r>
    <d v="2002-11-10T00:00:00"/>
    <x v="53"/>
    <x v="16"/>
    <n v="231"/>
    <n v="43"/>
    <n v="0"/>
    <n v="7"/>
    <n v="15"/>
    <n v="5"/>
    <n v="26"/>
    <n v="130"/>
    <n v="35"/>
    <n v="0"/>
    <m/>
    <n v="11"/>
  </r>
  <r>
    <d v="2002-11-11T00:00:00"/>
    <x v="54"/>
    <x v="16"/>
    <n v="73"/>
    <n v="24"/>
    <n v="0"/>
    <n v="19"/>
    <n v="15"/>
    <n v="4"/>
    <n v="10"/>
    <n v="30"/>
    <n v="7"/>
    <n v="0"/>
    <m/>
    <n v="11"/>
  </r>
  <r>
    <d v="2003-09-01T00:00:00"/>
    <x v="80"/>
    <x v="17"/>
    <m/>
    <m/>
    <m/>
    <m/>
    <m/>
    <m/>
    <m/>
    <m/>
    <m/>
    <m/>
    <m/>
    <m/>
  </r>
  <r>
    <d v="2003-09-02T00:00:00"/>
    <x v="75"/>
    <x v="17"/>
    <m/>
    <m/>
    <m/>
    <m/>
    <m/>
    <m/>
    <m/>
    <m/>
    <m/>
    <m/>
    <m/>
    <m/>
  </r>
  <r>
    <d v="2003-09-03T00:00:00"/>
    <x v="76"/>
    <x v="17"/>
    <m/>
    <m/>
    <m/>
    <m/>
    <m/>
    <m/>
    <m/>
    <m/>
    <m/>
    <m/>
    <s v="Test set-up day. See Comment"/>
    <n v="18"/>
  </r>
  <r>
    <d v="2003-09-04T00:00:00"/>
    <x v="77"/>
    <x v="17"/>
    <n v="0"/>
    <n v="0"/>
    <n v="0"/>
    <n v="0"/>
    <n v="9"/>
    <n v="2"/>
    <n v="0"/>
    <n v="0"/>
    <n v="0"/>
    <n v="0"/>
    <s v="Adjustment for Observer Efficiency in swim survey. "/>
    <n v="18"/>
  </r>
  <r>
    <d v="2003-09-04T00:00:00"/>
    <x v="77"/>
    <x v="17"/>
    <n v="473"/>
    <n v="1"/>
    <n v="2"/>
    <n v="0"/>
    <n v="46"/>
    <n v="12"/>
    <n v="367"/>
    <n v="10642"/>
    <n v="2"/>
    <n v="0"/>
    <s v="Unexpanded Swim Survey (incl hatchery swim-ins)"/>
    <n v="18"/>
  </r>
  <r>
    <d v="2003-09-04T00:00:00"/>
    <x v="77"/>
    <x v="17"/>
    <n v="30"/>
    <n v="12"/>
    <n v="0"/>
    <n v="1"/>
    <n v="12"/>
    <n v="21"/>
    <n v="3"/>
    <n v="485"/>
    <n v="51"/>
    <n v="0"/>
    <s v="Stamp Falls daily totals minus what was counted prior to 14:00 (end of swim survey)"/>
    <m/>
  </r>
  <r>
    <d v="2003-09-05T00:00:00"/>
    <x v="78"/>
    <x v="17"/>
    <n v="110"/>
    <n v="45"/>
    <n v="0"/>
    <n v="0"/>
    <n v="40"/>
    <n v="85"/>
    <n v="11"/>
    <n v="2050"/>
    <n v="123"/>
    <n v="0"/>
    <m/>
    <m/>
  </r>
  <r>
    <d v="2003-09-06T00:00:00"/>
    <x v="79"/>
    <x v="17"/>
    <n v="106"/>
    <n v="50"/>
    <n v="0"/>
    <n v="0"/>
    <n v="14"/>
    <n v="42"/>
    <n v="6"/>
    <n v="873"/>
    <n v="54"/>
    <n v="0"/>
    <m/>
    <n v="19"/>
  </r>
  <r>
    <d v="2003-09-07T00:00:00"/>
    <x v="71"/>
    <x v="17"/>
    <n v="1299"/>
    <n v="81"/>
    <n v="0"/>
    <n v="1"/>
    <n v="76"/>
    <n v="89"/>
    <n v="6"/>
    <n v="1697"/>
    <n v="80"/>
    <n v="0"/>
    <m/>
    <n v="19"/>
  </r>
  <r>
    <d v="2003-09-08T00:00:00"/>
    <x v="72"/>
    <x v="17"/>
    <n v="1578"/>
    <n v="82"/>
    <n v="0"/>
    <n v="0"/>
    <n v="115"/>
    <n v="99"/>
    <n v="9"/>
    <n v="936"/>
    <n v="49"/>
    <n v="0"/>
    <m/>
    <n v="18"/>
  </r>
  <r>
    <d v="2003-09-09T00:00:00"/>
    <x v="73"/>
    <x v="17"/>
    <n v="1471"/>
    <n v="95"/>
    <n v="0"/>
    <n v="0"/>
    <n v="252"/>
    <n v="188"/>
    <n v="4"/>
    <n v="855"/>
    <n v="51"/>
    <n v="0"/>
    <m/>
    <n v="18"/>
  </r>
  <r>
    <d v="2003-09-10T00:00:00"/>
    <x v="74"/>
    <x v="17"/>
    <n v="800"/>
    <n v="45"/>
    <n v="0"/>
    <n v="0"/>
    <n v="1101"/>
    <n v="52"/>
    <n v="5"/>
    <n v="644"/>
    <n v="22"/>
    <n v="0"/>
    <m/>
    <n v="18"/>
  </r>
  <r>
    <d v="2003-09-11T00:00:00"/>
    <x v="68"/>
    <x v="17"/>
    <n v="1792"/>
    <n v="87"/>
    <n v="0"/>
    <n v="0"/>
    <n v="531"/>
    <n v="119"/>
    <n v="5"/>
    <n v="594"/>
    <n v="22"/>
    <n v="0"/>
    <m/>
    <n v="18"/>
  </r>
  <r>
    <d v="2003-09-12T00:00:00"/>
    <x v="69"/>
    <x v="17"/>
    <n v="1459"/>
    <n v="45"/>
    <n v="0"/>
    <n v="0"/>
    <n v="782"/>
    <n v="42"/>
    <n v="2"/>
    <n v="544"/>
    <n v="13"/>
    <n v="0"/>
    <m/>
    <n v="17"/>
  </r>
  <r>
    <d v="2003-09-13T00:00:00"/>
    <x v="70"/>
    <x v="17"/>
    <n v="1706"/>
    <n v="68"/>
    <n v="0"/>
    <n v="0"/>
    <n v="644"/>
    <n v="58"/>
    <n v="4"/>
    <n v="574"/>
    <n v="19"/>
    <n v="0"/>
    <m/>
    <n v="17"/>
  </r>
  <r>
    <d v="2003-09-14T00:00:00"/>
    <x v="67"/>
    <x v="17"/>
    <n v="1728"/>
    <n v="65"/>
    <n v="0"/>
    <n v="0"/>
    <n v="336"/>
    <n v="54"/>
    <n v="6"/>
    <n v="899"/>
    <n v="61"/>
    <n v="0"/>
    <m/>
    <n v="18"/>
  </r>
  <r>
    <d v="2003-09-15T00:00:00"/>
    <x v="63"/>
    <x v="17"/>
    <n v="2008"/>
    <n v="92"/>
    <n v="0"/>
    <n v="0"/>
    <n v="381"/>
    <n v="71"/>
    <n v="3"/>
    <n v="936"/>
    <n v="40"/>
    <n v="0"/>
    <m/>
    <n v="17"/>
  </r>
  <r>
    <d v="2003-09-16T00:00:00"/>
    <x v="64"/>
    <x v="17"/>
    <n v="2320"/>
    <n v="92"/>
    <n v="1"/>
    <n v="0"/>
    <n v="287"/>
    <n v="57"/>
    <n v="5"/>
    <n v="831"/>
    <n v="42"/>
    <n v="0"/>
    <m/>
    <n v="17"/>
  </r>
  <r>
    <d v="2003-09-17T00:00:00"/>
    <x v="65"/>
    <x v="17"/>
    <n v="2853"/>
    <n v="100"/>
    <n v="0"/>
    <n v="0"/>
    <n v="213"/>
    <n v="56"/>
    <n v="3"/>
    <n v="743"/>
    <n v="33"/>
    <n v="0"/>
    <m/>
    <n v="16.5"/>
  </r>
  <r>
    <d v="2003-09-18T00:00:00"/>
    <x v="0"/>
    <x v="17"/>
    <n v="2106"/>
    <n v="90"/>
    <n v="0"/>
    <n v="0"/>
    <n v="240"/>
    <n v="75"/>
    <n v="2"/>
    <n v="485"/>
    <n v="14"/>
    <n v="0"/>
    <m/>
    <n v="16"/>
  </r>
  <r>
    <d v="2003-09-19T00:00:00"/>
    <x v="1"/>
    <x v="17"/>
    <n v="3616"/>
    <n v="141"/>
    <n v="0"/>
    <n v="0"/>
    <n v="275"/>
    <n v="112"/>
    <n v="6"/>
    <n v="655"/>
    <n v="22"/>
    <n v="0"/>
    <m/>
    <n v="17"/>
  </r>
  <r>
    <d v="2003-09-20T00:00:00"/>
    <x v="2"/>
    <x v="17"/>
    <n v="2685"/>
    <n v="112"/>
    <n v="0"/>
    <n v="1"/>
    <n v="367"/>
    <n v="75"/>
    <n v="3"/>
    <n v="679"/>
    <n v="33"/>
    <n v="0"/>
    <m/>
    <n v="17"/>
  </r>
  <r>
    <d v="2003-09-21T00:00:00"/>
    <x v="3"/>
    <x v="17"/>
    <n v="3003"/>
    <n v="104"/>
    <n v="0"/>
    <n v="0"/>
    <n v="339"/>
    <n v="95"/>
    <n v="3"/>
    <n v="446"/>
    <n v="21"/>
    <n v="0"/>
    <m/>
    <n v="17"/>
  </r>
  <r>
    <d v="2003-09-22T00:00:00"/>
    <x v="4"/>
    <x v="17"/>
    <n v="2656"/>
    <n v="81"/>
    <n v="0"/>
    <n v="0"/>
    <n v="246"/>
    <n v="60"/>
    <n v="3"/>
    <n v="682"/>
    <n v="31"/>
    <n v="0"/>
    <m/>
    <n v="17"/>
  </r>
  <r>
    <d v="2003-09-23T00:00:00"/>
    <x v="5"/>
    <x v="17"/>
    <n v="2860"/>
    <n v="100"/>
    <n v="1"/>
    <n v="1"/>
    <n v="248"/>
    <n v="67"/>
    <n v="3"/>
    <n v="478"/>
    <n v="17"/>
    <n v="0"/>
    <s v="At 14:20 one of screens was observed to be partially pushed open and appeared to be lots of fish escaping through.  Unknown how long that this had been occuring but Sam thinks it was OK at approx 14:00 on Sept 22 when he looked down there.  Looked at nos/trends from Sept 22/23 and doesn't appear as tho much could have escaped."/>
    <n v="17"/>
  </r>
  <r>
    <d v="2003-09-24T00:00:00"/>
    <x v="6"/>
    <x v="17"/>
    <n v="3553"/>
    <n v="186"/>
    <n v="0"/>
    <n v="0"/>
    <n v="501"/>
    <n v="121"/>
    <n v="1"/>
    <n v="501"/>
    <n v="33"/>
    <n v="0"/>
    <m/>
    <n v="16.899999999999999"/>
  </r>
  <r>
    <d v="2003-09-25T00:00:00"/>
    <x v="7"/>
    <x v="17"/>
    <n v="1926"/>
    <n v="188"/>
    <n v="0"/>
    <n v="0"/>
    <n v="1524"/>
    <n v="156"/>
    <n v="2"/>
    <n v="420"/>
    <n v="41"/>
    <n v="0"/>
    <m/>
    <n v="16.899999999999999"/>
  </r>
  <r>
    <d v="2003-09-26T00:00:00"/>
    <x v="8"/>
    <x v="17"/>
    <n v="2367"/>
    <n v="174"/>
    <n v="0"/>
    <n v="1"/>
    <n v="1240"/>
    <n v="176"/>
    <n v="0"/>
    <n v="395"/>
    <n v="11"/>
    <n v="0"/>
    <m/>
    <n v="16"/>
  </r>
  <r>
    <d v="2003-09-27T00:00:00"/>
    <x v="9"/>
    <x v="17"/>
    <n v="1756"/>
    <n v="174"/>
    <n v="0"/>
    <n v="0"/>
    <n v="761"/>
    <n v="141"/>
    <n v="4"/>
    <n v="386"/>
    <n v="19"/>
    <n v="0"/>
    <m/>
    <n v="16"/>
  </r>
  <r>
    <d v="2003-09-28T00:00:00"/>
    <x v="10"/>
    <x v="17"/>
    <n v="2128"/>
    <n v="224"/>
    <n v="0"/>
    <n v="0"/>
    <n v="1007"/>
    <n v="228"/>
    <n v="10"/>
    <n v="580"/>
    <n v="24"/>
    <n v="0"/>
    <m/>
    <n v="17"/>
  </r>
  <r>
    <d v="2003-09-29T00:00:00"/>
    <x v="11"/>
    <x v="17"/>
    <n v="2430"/>
    <n v="208"/>
    <n v="0"/>
    <n v="0"/>
    <n v="2690"/>
    <n v="282"/>
    <n v="3"/>
    <n v="668"/>
    <n v="23"/>
    <n v="0"/>
    <m/>
    <n v="17"/>
  </r>
  <r>
    <d v="2003-09-30T00:00:00"/>
    <x v="12"/>
    <x v="17"/>
    <n v="1494"/>
    <n v="187"/>
    <n v="1"/>
    <n v="0"/>
    <n v="2827"/>
    <n v="291"/>
    <n v="3"/>
    <n v="353"/>
    <n v="37"/>
    <n v="0"/>
    <m/>
    <n v="17.5"/>
  </r>
  <r>
    <d v="2003-10-01T00:00:00"/>
    <x v="13"/>
    <x v="17"/>
    <n v="2149"/>
    <n v="217"/>
    <n v="0"/>
    <n v="0"/>
    <n v="1833"/>
    <n v="198"/>
    <n v="3"/>
    <n v="410"/>
    <n v="78"/>
    <n v="0"/>
    <m/>
    <n v="17.5"/>
  </r>
  <r>
    <d v="2003-10-02T00:00:00"/>
    <x v="14"/>
    <x v="17"/>
    <n v="1988"/>
    <n v="151"/>
    <n v="0"/>
    <n v="0"/>
    <n v="1761"/>
    <n v="200"/>
    <n v="7"/>
    <n v="659"/>
    <n v="44"/>
    <n v="0"/>
    <s v="Gate closed for approx 45 minutes in afternoon while repairs made to video cable."/>
    <n v="17"/>
  </r>
  <r>
    <d v="2003-10-03T00:00:00"/>
    <x v="15"/>
    <x v="17"/>
    <n v="2474"/>
    <n v="223"/>
    <n v="1"/>
    <n v="1"/>
    <n v="2483"/>
    <n v="339"/>
    <n v="7"/>
    <n v="649"/>
    <n v="38"/>
    <n v="0"/>
    <m/>
    <n v="17"/>
  </r>
  <r>
    <d v="2003-10-04T00:00:00"/>
    <x v="16"/>
    <x v="17"/>
    <n v="2747"/>
    <n v="163"/>
    <n v="0"/>
    <n v="3"/>
    <n v="2517"/>
    <n v="286"/>
    <n v="3"/>
    <n v="465"/>
    <n v="11"/>
    <n v="0"/>
    <m/>
    <n v="16"/>
  </r>
  <r>
    <d v="2003-10-05T00:00:00"/>
    <x v="17"/>
    <x v="17"/>
    <n v="2302"/>
    <n v="119"/>
    <n v="0"/>
    <n v="1"/>
    <n v="2290"/>
    <n v="284"/>
    <n v="5"/>
    <n v="401"/>
    <n v="12"/>
    <n v="0"/>
    <m/>
    <n v="16"/>
  </r>
  <r>
    <d v="2003-10-06T00:00:00"/>
    <x v="18"/>
    <x v="17"/>
    <n v="2610"/>
    <n v="69"/>
    <n v="0"/>
    <n v="3"/>
    <n v="707"/>
    <n v="91"/>
    <n v="3"/>
    <n v="430"/>
    <n v="11"/>
    <n v="0"/>
    <m/>
    <n v="16"/>
  </r>
  <r>
    <d v="2003-10-07T00:00:00"/>
    <x v="19"/>
    <x v="17"/>
    <n v="1084"/>
    <n v="34"/>
    <n v="0"/>
    <n v="0"/>
    <n v="449"/>
    <n v="20"/>
    <n v="0"/>
    <n v="126"/>
    <n v="4"/>
    <n v="0"/>
    <m/>
    <n v="16"/>
  </r>
  <r>
    <d v="2003-10-08T00:00:00"/>
    <x v="20"/>
    <x v="17"/>
    <n v="1382"/>
    <n v="68"/>
    <n v="1"/>
    <n v="11"/>
    <n v="2270"/>
    <n v="189"/>
    <n v="2"/>
    <n v="123"/>
    <n v="5"/>
    <n v="0"/>
    <s v="Visibility poor"/>
    <n v="16"/>
  </r>
  <r>
    <d v="2003-10-09T00:00:00"/>
    <x v="21"/>
    <x v="17"/>
    <n v="2862"/>
    <n v="133"/>
    <n v="0"/>
    <n v="9"/>
    <n v="1922"/>
    <n v="201"/>
    <n v="3"/>
    <n v="309"/>
    <n v="23"/>
    <n v="0"/>
    <s v="Visibility poor"/>
    <n v="15"/>
  </r>
  <r>
    <d v="2003-10-10T00:00:00"/>
    <x v="22"/>
    <x v="17"/>
    <n v="2110"/>
    <n v="125"/>
    <n v="0"/>
    <n v="1"/>
    <n v="1189"/>
    <n v="156"/>
    <n v="11"/>
    <n v="445"/>
    <n v="30"/>
    <n v="0"/>
    <m/>
    <n v="16"/>
  </r>
  <r>
    <d v="2003-10-11T00:00:00"/>
    <x v="23"/>
    <x v="17"/>
    <n v="662"/>
    <n v="52"/>
    <n v="0"/>
    <n v="1"/>
    <n v="497"/>
    <n v="70"/>
    <n v="12"/>
    <n v="664"/>
    <n v="38"/>
    <n v="0"/>
    <m/>
    <n v="16"/>
  </r>
  <r>
    <d v="2003-10-12T00:00:00"/>
    <x v="24"/>
    <x v="17"/>
    <n v="1019"/>
    <n v="12"/>
    <n v="0"/>
    <n v="1"/>
    <n v="589"/>
    <n v="112"/>
    <n v="0"/>
    <n v="157"/>
    <n v="0"/>
    <n v="0"/>
    <m/>
    <n v="14"/>
  </r>
  <r>
    <d v="2003-10-13T00:00:00"/>
    <x v="25"/>
    <x v="17"/>
    <n v="887"/>
    <n v="29"/>
    <n v="0"/>
    <n v="1"/>
    <n v="131"/>
    <n v="22"/>
    <n v="3"/>
    <n v="567"/>
    <n v="2"/>
    <n v="0"/>
    <m/>
    <n v="15"/>
  </r>
  <r>
    <d v="2003-10-14T00:00:00"/>
    <x v="26"/>
    <x v="17"/>
    <n v="374"/>
    <n v="7"/>
    <n v="0"/>
    <n v="0"/>
    <n v="92"/>
    <n v="12"/>
    <n v="4"/>
    <n v="338"/>
    <n v="5"/>
    <n v="0"/>
    <m/>
    <n v="15"/>
  </r>
  <r>
    <d v="2003-10-15T00:00:00"/>
    <x v="27"/>
    <x v="17"/>
    <n v="402"/>
    <n v="26"/>
    <n v="0"/>
    <n v="0"/>
    <n v="143"/>
    <n v="38"/>
    <n v="4"/>
    <n v="781"/>
    <n v="9"/>
    <n v="0"/>
    <m/>
    <n v="15"/>
  </r>
  <r>
    <d v="2003-10-16T00:00:00"/>
    <x v="28"/>
    <x v="17"/>
    <n v="103.5"/>
    <n v="13.5"/>
    <n v="0"/>
    <n v="0"/>
    <n v="151.5"/>
    <n v="18"/>
    <n v="1.5"/>
    <n v="106.5"/>
    <n v="1.5"/>
    <n v="0"/>
    <s v="Added 50% for unobserved time.  Poor visibility.  Had to pull out by 14:50 due to high water.  Removed all equipment from fishway."/>
    <n v="14"/>
  </r>
  <r>
    <d v="2003-10-17T00:00:00"/>
    <x v="29"/>
    <x v="17"/>
    <n v="51.75"/>
    <n v="6.75"/>
    <n v="0"/>
    <n v="0"/>
    <n v="75.75"/>
    <n v="9"/>
    <n v="0.75"/>
    <n v="53.25"/>
    <n v="0.75"/>
    <n v="0"/>
    <s v="Average of day before and day after.  Water rising quickly so probably limited migration.  Approx 8 inches above fishway in early morning."/>
    <m/>
  </r>
  <r>
    <d v="2003-10-18T00:00:00"/>
    <x v="30"/>
    <x v="17"/>
    <n v="0"/>
    <n v="0"/>
    <n v="0"/>
    <n v="0"/>
    <n v="0"/>
    <n v="0"/>
    <n v="0"/>
    <n v="0"/>
    <n v="0"/>
    <n v="0"/>
    <s v="Very high water.  Assumed migration was essentially stopped due to extreme flows"/>
    <m/>
  </r>
  <r>
    <d v="2003-10-19T00:00:00"/>
    <x v="31"/>
    <x v="17"/>
    <n v="0"/>
    <n v="0"/>
    <n v="0"/>
    <n v="0"/>
    <n v="0"/>
    <n v="0"/>
    <n v="0"/>
    <n v="0"/>
    <n v="0"/>
    <n v="0"/>
    <s v="Very high water.  Assumed migration was essentially stopped due to extreme flows"/>
    <m/>
  </r>
  <r>
    <d v="2003-10-20T00:00:00"/>
    <x v="32"/>
    <x v="17"/>
    <n v="0"/>
    <n v="0"/>
    <n v="0"/>
    <n v="0"/>
    <n v="0"/>
    <n v="0"/>
    <n v="0"/>
    <n v="0"/>
    <n v="0"/>
    <n v="0"/>
    <s v="Very high water.  Assumed migration was essentially stopped due to extreme flows"/>
    <m/>
  </r>
  <r>
    <d v="2003-10-21T00:00:00"/>
    <x v="33"/>
    <x v="17"/>
    <n v="0"/>
    <n v="0"/>
    <n v="0"/>
    <n v="0"/>
    <n v="0"/>
    <n v="0"/>
    <n v="0"/>
    <n v="0"/>
    <n v="0"/>
    <n v="0"/>
    <s v="Very high water.  Assumed migration was essentially stopped due to extreme flows"/>
    <m/>
  </r>
  <r>
    <d v="2003-10-22T00:00:00"/>
    <x v="34"/>
    <x v="17"/>
    <n v="0"/>
    <n v="0"/>
    <n v="0"/>
    <n v="0"/>
    <n v="0"/>
    <n v="0"/>
    <n v="0"/>
    <n v="0"/>
    <n v="0"/>
    <n v="0"/>
    <s v="Very high water.  Assumed migration was essentially stopped due to extreme flows.  Water approx 1 foot below top railing - dropped approx 3 feet since yesterday."/>
    <m/>
  </r>
  <r>
    <d v="2003-10-23T00:00:00"/>
    <x v="35"/>
    <x v="17"/>
    <n v="0"/>
    <n v="0"/>
    <n v="0"/>
    <n v="0"/>
    <n v="0"/>
    <n v="0"/>
    <n v="0"/>
    <n v="0"/>
    <n v="0"/>
    <n v="0"/>
    <s v="Very high water.  Assumed migration was essentially stopped due to extreme flows"/>
    <m/>
  </r>
  <r>
    <d v="2003-10-24T00:00:00"/>
    <x v="36"/>
    <x v="17"/>
    <n v="0"/>
    <n v="0"/>
    <n v="0"/>
    <n v="0"/>
    <n v="0"/>
    <n v="0"/>
    <n v="0"/>
    <n v="0"/>
    <n v="0"/>
    <n v="0"/>
    <s v="Very high water.  Assumed migration was essentially stopped due to extreme flows"/>
    <m/>
  </r>
  <r>
    <d v="2003-10-25T00:00:00"/>
    <x v="37"/>
    <x v="17"/>
    <n v="114"/>
    <n v="4.25"/>
    <n v="0"/>
    <n v="1"/>
    <n v="118.25"/>
    <n v="7.5"/>
    <n v="1.75"/>
    <n v="7"/>
    <n v="0"/>
    <n v="0"/>
    <s v="Linearly interpolated counts between Oct 24 and Oct 28.  Water levels dropping - prob had some migration."/>
    <m/>
  </r>
  <r>
    <d v="2003-10-26T00:00:00"/>
    <x v="38"/>
    <x v="17"/>
    <n v="228"/>
    <n v="8.5"/>
    <n v="0"/>
    <n v="2"/>
    <n v="236.5"/>
    <n v="15"/>
    <n v="3.5"/>
    <n v="14"/>
    <n v="0"/>
    <n v="0"/>
    <s v="Interpolated  counts between Oct 24 and Oct 28."/>
    <m/>
  </r>
  <r>
    <d v="2003-10-27T00:00:00"/>
    <x v="39"/>
    <x v="17"/>
    <n v="342"/>
    <n v="12.75"/>
    <n v="0"/>
    <n v="3"/>
    <n v="354.75"/>
    <n v="22.5"/>
    <n v="5.25"/>
    <n v="21"/>
    <n v="0"/>
    <n v="0"/>
    <s v="Interpolated  counts between Oct 24 and Oct 28.   Cleanup of fishway/debris all completed.  River level coming down."/>
    <m/>
  </r>
  <r>
    <d v="2003-10-28T00:00:00"/>
    <x v="40"/>
    <x v="17"/>
    <n v="456"/>
    <n v="17"/>
    <n v="0"/>
    <n v="4"/>
    <n v="473"/>
    <n v="30"/>
    <n v="7"/>
    <n v="28"/>
    <n v="0"/>
    <n v="0"/>
    <s v="Started back up at about 11:00 today.  River at 2.20m"/>
    <n v="13"/>
  </r>
  <r>
    <d v="2003-10-29T00:00:00"/>
    <x v="41"/>
    <x v="17"/>
    <n v="462"/>
    <n v="29"/>
    <n v="0"/>
    <n v="5"/>
    <n v="614"/>
    <n v="34"/>
    <n v="2"/>
    <n v="25"/>
    <n v="0"/>
    <n v="0"/>
    <s v="River at 2.07m"/>
    <n v="12"/>
  </r>
  <r>
    <d v="2003-10-30T00:00:00"/>
    <x v="42"/>
    <x v="17"/>
    <n v="318"/>
    <n v="27"/>
    <n v="0"/>
    <n v="7"/>
    <n v="452"/>
    <n v="44"/>
    <n v="4"/>
    <n v="32"/>
    <n v="0"/>
    <n v="0"/>
    <s v="River at 1.95m"/>
    <n v="12"/>
  </r>
  <r>
    <d v="2003-10-31T00:00:00"/>
    <x v="43"/>
    <x v="17"/>
    <n v="235"/>
    <n v="29"/>
    <n v="0"/>
    <n v="18"/>
    <n v="597"/>
    <n v="58"/>
    <n v="3"/>
    <n v="38"/>
    <n v="0"/>
    <n v="0"/>
    <s v="River at 1.85m"/>
    <n v="12"/>
  </r>
  <r>
    <d v="2003-11-01T00:00:00"/>
    <x v="44"/>
    <x v="17"/>
    <n v="54"/>
    <n v="4"/>
    <n v="0"/>
    <n v="17"/>
    <n v="501"/>
    <n v="52"/>
    <n v="3"/>
    <n v="17"/>
    <n v="1"/>
    <n v="0"/>
    <s v="River at 1.65m"/>
    <n v="11"/>
  </r>
  <r>
    <d v="2003-11-02T00:00:00"/>
    <x v="45"/>
    <x v="17"/>
    <n v="42"/>
    <n v="7"/>
    <n v="0"/>
    <n v="21"/>
    <n v="275"/>
    <n v="2"/>
    <n v="2"/>
    <n v="15"/>
    <n v="0"/>
    <n v="0"/>
    <s v="River at approx 1.57m.  Counting down for 1 hour due to computer malfunction."/>
    <n v="10"/>
  </r>
  <r>
    <d v="2003-11-03T00:00:00"/>
    <x v="46"/>
    <x v="17"/>
    <n v="33"/>
    <n v="14"/>
    <n v="0"/>
    <n v="65"/>
    <n v="216"/>
    <n v="35"/>
    <n v="1"/>
    <n v="21"/>
    <n v="0"/>
    <n v="0"/>
    <s v="River at 1.50m"/>
    <n v="9"/>
  </r>
  <r>
    <d v="2003-11-04T00:00:00"/>
    <x v="47"/>
    <x v="17"/>
    <n v="9"/>
    <n v="6"/>
    <n v="0"/>
    <n v="16"/>
    <n v="89"/>
    <n v="24"/>
    <n v="0"/>
    <n v="12"/>
    <n v="0"/>
    <n v="0"/>
    <s v="River at 1.39m"/>
    <n v="9"/>
  </r>
  <r>
    <d v="2003-11-05T00:00:00"/>
    <x v="48"/>
    <x v="17"/>
    <n v="12"/>
    <n v="16"/>
    <n v="0"/>
    <n v="24"/>
    <n v="71"/>
    <n v="1"/>
    <n v="0"/>
    <n v="14"/>
    <n v="0"/>
    <n v="0"/>
    <s v="River at 1.39m"/>
    <n v="9"/>
  </r>
  <r>
    <d v="2003-11-06T00:00:00"/>
    <x v="49"/>
    <x v="17"/>
    <n v="4"/>
    <n v="5"/>
    <n v="0"/>
    <n v="4"/>
    <n v="26"/>
    <n v="0"/>
    <n v="0"/>
    <n v="8"/>
    <n v="0"/>
    <n v="0"/>
    <s v="River at 1.30m.    End of counting."/>
    <n v="9"/>
  </r>
  <r>
    <d v="2003-11-07T00:00:00"/>
    <x v="50"/>
    <x v="17"/>
    <m/>
    <m/>
    <m/>
    <m/>
    <m/>
    <m/>
    <m/>
    <m/>
    <m/>
    <m/>
    <m/>
    <m/>
  </r>
  <r>
    <d v="2003-11-08T00:00:00"/>
    <x v="51"/>
    <x v="17"/>
    <m/>
    <m/>
    <m/>
    <m/>
    <m/>
    <m/>
    <m/>
    <m/>
    <m/>
    <m/>
    <m/>
    <m/>
  </r>
  <r>
    <d v="2003-11-09T00:00:00"/>
    <x v="52"/>
    <x v="17"/>
    <m/>
    <m/>
    <m/>
    <m/>
    <m/>
    <m/>
    <m/>
    <m/>
    <m/>
    <m/>
    <m/>
    <m/>
  </r>
  <r>
    <d v="2003-11-10T00:00:00"/>
    <x v="53"/>
    <x v="17"/>
    <m/>
    <m/>
    <m/>
    <m/>
    <m/>
    <m/>
    <m/>
    <m/>
    <m/>
    <m/>
    <m/>
    <m/>
  </r>
  <r>
    <d v="2003-11-11T00:00:00"/>
    <x v="54"/>
    <x v="17"/>
    <m/>
    <m/>
    <m/>
    <m/>
    <m/>
    <m/>
    <m/>
    <m/>
    <m/>
    <m/>
    <m/>
    <m/>
  </r>
  <r>
    <d v="2003-11-12T00:00:00"/>
    <x v="55"/>
    <x v="17"/>
    <m/>
    <m/>
    <m/>
    <m/>
    <m/>
    <m/>
    <m/>
    <m/>
    <m/>
    <m/>
    <m/>
    <m/>
  </r>
  <r>
    <d v="2003-11-13T00:00:00"/>
    <x v="56"/>
    <x v="17"/>
    <m/>
    <m/>
    <m/>
    <m/>
    <m/>
    <m/>
    <m/>
    <m/>
    <m/>
    <m/>
    <m/>
    <m/>
  </r>
  <r>
    <d v="2003-11-14T00:00:00"/>
    <x v="57"/>
    <x v="17"/>
    <m/>
    <m/>
    <m/>
    <m/>
    <m/>
    <m/>
    <m/>
    <m/>
    <m/>
    <m/>
    <m/>
    <m/>
  </r>
  <r>
    <d v="2003-11-15T00:00:00"/>
    <x v="58"/>
    <x v="17"/>
    <m/>
    <m/>
    <m/>
    <m/>
    <m/>
    <m/>
    <m/>
    <m/>
    <m/>
    <m/>
    <m/>
    <m/>
  </r>
  <r>
    <d v="2004-09-01T00:00:00"/>
    <x v="80"/>
    <x v="18"/>
    <m/>
    <m/>
    <m/>
    <m/>
    <m/>
    <m/>
    <m/>
    <m/>
    <m/>
    <m/>
    <m/>
    <m/>
  </r>
  <r>
    <d v="2004-09-02T00:00:00"/>
    <x v="75"/>
    <x v="18"/>
    <m/>
    <m/>
    <m/>
    <m/>
    <m/>
    <m/>
    <m/>
    <m/>
    <m/>
    <m/>
    <m/>
    <m/>
  </r>
  <r>
    <d v="2004-09-03T00:00:00"/>
    <x v="76"/>
    <x v="18"/>
    <m/>
    <m/>
    <m/>
    <m/>
    <m/>
    <m/>
    <m/>
    <m/>
    <m/>
    <m/>
    <m/>
    <m/>
  </r>
  <r>
    <d v="2004-09-04T00:00:00"/>
    <x v="77"/>
    <x v="18"/>
    <m/>
    <m/>
    <m/>
    <m/>
    <m/>
    <m/>
    <m/>
    <m/>
    <m/>
    <m/>
    <m/>
    <m/>
  </r>
  <r>
    <d v="2004-09-05T00:00:00"/>
    <x v="78"/>
    <x v="18"/>
    <m/>
    <m/>
    <m/>
    <m/>
    <m/>
    <m/>
    <m/>
    <m/>
    <m/>
    <m/>
    <m/>
    <m/>
  </r>
  <r>
    <d v="2004-09-06T00:00:00"/>
    <x v="79"/>
    <x v="18"/>
    <m/>
    <m/>
    <m/>
    <m/>
    <m/>
    <m/>
    <m/>
    <m/>
    <m/>
    <m/>
    <m/>
    <m/>
  </r>
  <r>
    <d v="2004-09-07T00:00:00"/>
    <x v="71"/>
    <x v="18"/>
    <m/>
    <m/>
    <m/>
    <m/>
    <m/>
    <m/>
    <m/>
    <m/>
    <m/>
    <m/>
    <m/>
    <m/>
  </r>
  <r>
    <d v="2004-09-08T00:00:00"/>
    <x v="72"/>
    <x v="18"/>
    <m/>
    <m/>
    <m/>
    <m/>
    <m/>
    <m/>
    <m/>
    <n v="70391"/>
    <n v="5475"/>
    <m/>
    <s v="escapement through GCL Dam before swim survey"/>
    <n v="19"/>
  </r>
  <r>
    <d v="2004-09-09T00:00:00"/>
    <x v="73"/>
    <x v="18"/>
    <n v="3512"/>
    <n v="6"/>
    <n v="0"/>
    <n v="0"/>
    <n v="2947"/>
    <n v="112"/>
    <n v="159"/>
    <n v="6099"/>
    <n v="1"/>
    <n v="0"/>
    <s v="swim above Stamp Falls"/>
    <n v="18"/>
  </r>
  <r>
    <d v="2004-09-09T00:00:00"/>
    <x v="73"/>
    <x v="18"/>
    <n v="573"/>
    <n v="72"/>
    <n v="0"/>
    <n v="0"/>
    <n v="241"/>
    <n v="40"/>
    <n v="1"/>
    <n v="379"/>
    <n v="16"/>
    <n v="0"/>
    <s v="first day of counter (after end of swim surver at 14:00)"/>
    <m/>
  </r>
  <r>
    <d v="2004-09-10T00:00:00"/>
    <x v="74"/>
    <x v="18"/>
    <n v="574"/>
    <n v="80"/>
    <n v="0"/>
    <n v="0"/>
    <n v="378"/>
    <n v="25"/>
    <n v="6"/>
    <n v="1030"/>
    <n v="31"/>
    <n v="0"/>
    <m/>
    <n v="18"/>
  </r>
  <r>
    <d v="2004-09-11T00:00:00"/>
    <x v="68"/>
    <x v="18"/>
    <n v="4713"/>
    <n v="313"/>
    <n v="0"/>
    <n v="0"/>
    <n v="5361"/>
    <n v="160"/>
    <n v="2"/>
    <n v="1424"/>
    <n v="28"/>
    <n v="0"/>
    <m/>
    <n v="18"/>
  </r>
  <r>
    <d v="2004-09-12T00:00:00"/>
    <x v="69"/>
    <x v="18"/>
    <n v="3748"/>
    <n v="300"/>
    <n v="0"/>
    <n v="1"/>
    <n v="3466"/>
    <n v="206"/>
    <n v="12"/>
    <n v="2202"/>
    <n v="79"/>
    <n v="0"/>
    <m/>
    <m/>
  </r>
  <r>
    <d v="2004-09-13T00:00:00"/>
    <x v="70"/>
    <x v="18"/>
    <n v="753"/>
    <n v="46"/>
    <n v="0"/>
    <n v="0"/>
    <n v="360"/>
    <n v="17"/>
    <n v="3"/>
    <n v="1832"/>
    <n v="50"/>
    <n v="0"/>
    <s v="Fishway closed for approx 7 hours"/>
    <m/>
  </r>
  <r>
    <d v="2004-09-14T00:00:00"/>
    <x v="67"/>
    <x v="18"/>
    <n v="244"/>
    <n v="51"/>
    <n v="0"/>
    <n v="0"/>
    <n v="161"/>
    <n v="12"/>
    <n v="5"/>
    <n v="3083"/>
    <n v="51"/>
    <n v="0"/>
    <m/>
    <m/>
  </r>
  <r>
    <d v="2004-09-15T00:00:00"/>
    <x v="63"/>
    <x v="18"/>
    <n v="468"/>
    <n v="47"/>
    <n v="0"/>
    <n v="0"/>
    <n v="243"/>
    <n v="11"/>
    <n v="9"/>
    <n v="3830"/>
    <n v="125"/>
    <n v="0"/>
    <m/>
    <n v="18"/>
  </r>
  <r>
    <d v="2004-09-16T00:00:00"/>
    <x v="64"/>
    <x v="18"/>
    <n v="149"/>
    <n v="26"/>
    <n v="0"/>
    <n v="1"/>
    <n v="93"/>
    <n v="4"/>
    <n v="0"/>
    <n v="3665"/>
    <n v="108"/>
    <n v="0"/>
    <s v="Fishway closed for approx 3 hours."/>
    <n v="18"/>
  </r>
  <r>
    <d v="2004-09-17T00:00:00"/>
    <x v="65"/>
    <x v="18"/>
    <n v="230"/>
    <n v="50"/>
    <n v="0"/>
    <n v="0"/>
    <n v="109"/>
    <n v="0"/>
    <n v="3"/>
    <n v="4690"/>
    <n v="121"/>
    <n v="0"/>
    <m/>
    <n v="17"/>
  </r>
  <r>
    <d v="2004-09-18T00:00:00"/>
    <x v="0"/>
    <x v="18"/>
    <n v="212"/>
    <n v="70"/>
    <n v="0"/>
    <n v="0"/>
    <n v="192"/>
    <n v="7"/>
    <n v="1"/>
    <n v="6023"/>
    <n v="105"/>
    <n v="0"/>
    <m/>
    <n v="17"/>
  </r>
  <r>
    <d v="2004-09-19T00:00:00"/>
    <x v="1"/>
    <x v="18"/>
    <n v="230"/>
    <n v="39"/>
    <n v="0"/>
    <n v="0"/>
    <n v="123"/>
    <n v="5"/>
    <n v="3"/>
    <n v="6953"/>
    <n v="178"/>
    <n v="0"/>
    <m/>
    <n v="16.5"/>
  </r>
  <r>
    <d v="2004-09-20T00:00:00"/>
    <x v="2"/>
    <x v="18"/>
    <n v="381"/>
    <n v="86"/>
    <n v="0"/>
    <n v="0"/>
    <n v="153"/>
    <n v="11"/>
    <n v="4"/>
    <n v="7411"/>
    <n v="251"/>
    <n v="0"/>
    <m/>
    <n v="16.5"/>
  </r>
  <r>
    <d v="2004-09-21T00:00:00"/>
    <x v="3"/>
    <x v="18"/>
    <n v="551"/>
    <n v="126"/>
    <n v="0"/>
    <n v="1"/>
    <n v="221"/>
    <n v="17"/>
    <n v="0"/>
    <n v="7145"/>
    <n v="205"/>
    <n v="0"/>
    <m/>
    <n v="16.5"/>
  </r>
  <r>
    <d v="2004-09-22T00:00:00"/>
    <x v="4"/>
    <x v="18"/>
    <n v="478"/>
    <n v="127"/>
    <n v="0"/>
    <n v="0"/>
    <n v="173"/>
    <n v="9"/>
    <n v="3"/>
    <n v="5187"/>
    <n v="222"/>
    <n v="0"/>
    <m/>
    <n v="16.5"/>
  </r>
  <r>
    <d v="2004-09-23T00:00:00"/>
    <x v="5"/>
    <x v="18"/>
    <n v="459"/>
    <n v="139"/>
    <n v="0"/>
    <n v="0"/>
    <n v="186"/>
    <n v="14"/>
    <n v="2"/>
    <n v="5181"/>
    <n v="171"/>
    <n v="0"/>
    <m/>
    <n v="17"/>
  </r>
  <r>
    <d v="2004-09-24T00:00:00"/>
    <x v="6"/>
    <x v="18"/>
    <n v="390"/>
    <n v="127"/>
    <n v="0"/>
    <n v="0"/>
    <n v="143"/>
    <n v="1"/>
    <n v="0"/>
    <n v="3379"/>
    <n v="114"/>
    <n v="0"/>
    <m/>
    <n v="17"/>
  </r>
  <r>
    <d v="2004-09-25T00:00:00"/>
    <x v="7"/>
    <x v="18"/>
    <n v="616"/>
    <n v="251"/>
    <n v="0"/>
    <n v="0"/>
    <n v="220"/>
    <n v="17"/>
    <n v="6"/>
    <n v="3734"/>
    <n v="122"/>
    <n v="0"/>
    <m/>
    <n v="17"/>
  </r>
  <r>
    <d v="2004-09-26T00:00:00"/>
    <x v="8"/>
    <x v="18"/>
    <n v="629"/>
    <n v="289"/>
    <n v="0"/>
    <n v="0"/>
    <n v="178"/>
    <n v="14"/>
    <n v="6"/>
    <n v="3096"/>
    <n v="90"/>
    <n v="0"/>
    <m/>
    <n v="17"/>
  </r>
  <r>
    <d v="2004-09-27T00:00:00"/>
    <x v="9"/>
    <x v="18"/>
    <n v="879"/>
    <n v="291"/>
    <n v="0"/>
    <n v="0"/>
    <n v="292"/>
    <n v="26"/>
    <n v="7"/>
    <n v="2854"/>
    <n v="124"/>
    <n v="0"/>
    <m/>
    <n v="16.5"/>
  </r>
  <r>
    <d v="2004-09-28T00:00:00"/>
    <x v="10"/>
    <x v="18"/>
    <n v="1000"/>
    <n v="363"/>
    <n v="0"/>
    <n v="0"/>
    <n v="371"/>
    <n v="23"/>
    <n v="4"/>
    <n v="2077"/>
    <n v="100"/>
    <n v="0"/>
    <m/>
    <n v="16.5"/>
  </r>
  <r>
    <d v="2004-09-29T00:00:00"/>
    <x v="11"/>
    <x v="18"/>
    <n v="1113"/>
    <n v="420"/>
    <n v="1"/>
    <n v="0"/>
    <n v="656"/>
    <n v="44"/>
    <n v="4"/>
    <n v="1686"/>
    <n v="87"/>
    <n v="0"/>
    <m/>
    <n v="16.5"/>
  </r>
  <r>
    <d v="2004-09-30T00:00:00"/>
    <x v="12"/>
    <x v="18"/>
    <n v="949"/>
    <n v="359"/>
    <n v="0"/>
    <n v="0"/>
    <n v="1083"/>
    <n v="79"/>
    <n v="4"/>
    <n v="1312"/>
    <n v="78"/>
    <n v="0"/>
    <m/>
    <n v="16.5"/>
  </r>
  <r>
    <d v="2004-10-01T00:00:00"/>
    <x v="13"/>
    <x v="18"/>
    <n v="808"/>
    <n v="238"/>
    <n v="0"/>
    <n v="0"/>
    <n v="916"/>
    <n v="42"/>
    <n v="1"/>
    <n v="1191"/>
    <n v="38"/>
    <n v="0"/>
    <m/>
    <n v="16"/>
  </r>
  <r>
    <d v="2004-10-02T00:00:00"/>
    <x v="14"/>
    <x v="18"/>
    <n v="600"/>
    <n v="219"/>
    <n v="0"/>
    <n v="0"/>
    <n v="483"/>
    <n v="11"/>
    <n v="4"/>
    <n v="1032"/>
    <n v="57"/>
    <n v="0"/>
    <m/>
    <n v="16"/>
  </r>
  <r>
    <d v="2004-10-03T00:00:00"/>
    <x v="15"/>
    <x v="18"/>
    <n v="650"/>
    <n v="246"/>
    <n v="0"/>
    <n v="0"/>
    <n v="548"/>
    <n v="14"/>
    <n v="8"/>
    <n v="953"/>
    <n v="42"/>
    <n v="0"/>
    <m/>
    <n v="15"/>
  </r>
  <r>
    <d v="2004-10-04T00:00:00"/>
    <x v="16"/>
    <x v="18"/>
    <n v="798"/>
    <n v="266"/>
    <n v="0"/>
    <n v="0"/>
    <n v="668"/>
    <n v="31"/>
    <n v="3"/>
    <n v="923"/>
    <n v="57"/>
    <n v="0"/>
    <m/>
    <n v="16"/>
  </r>
  <r>
    <d v="2004-10-05T00:00:00"/>
    <x v="17"/>
    <x v="18"/>
    <n v="432"/>
    <n v="137"/>
    <n v="0"/>
    <n v="1"/>
    <n v="1094"/>
    <n v="43"/>
    <n v="3"/>
    <n v="656"/>
    <n v="33"/>
    <n v="0"/>
    <m/>
    <n v="15"/>
  </r>
  <r>
    <d v="2004-10-06T00:00:00"/>
    <x v="18"/>
    <x v="18"/>
    <n v="1109"/>
    <n v="373"/>
    <n v="0"/>
    <n v="0"/>
    <n v="2267"/>
    <n v="107"/>
    <n v="4"/>
    <n v="902"/>
    <n v="52"/>
    <n v="0"/>
    <m/>
    <n v="15.5"/>
  </r>
  <r>
    <d v="2004-10-07T00:00:00"/>
    <x v="19"/>
    <x v="18"/>
    <n v="886"/>
    <n v="197"/>
    <n v="0"/>
    <n v="5"/>
    <n v="2874"/>
    <n v="123"/>
    <n v="4"/>
    <n v="739"/>
    <n v="38"/>
    <n v="0"/>
    <m/>
    <n v="15"/>
  </r>
  <r>
    <d v="2004-10-08T00:00:00"/>
    <x v="20"/>
    <x v="18"/>
    <n v="789"/>
    <n v="103"/>
    <n v="0"/>
    <n v="5"/>
    <n v="4478"/>
    <n v="169"/>
    <n v="7"/>
    <n v="1023"/>
    <n v="112"/>
    <n v="0"/>
    <m/>
    <n v="15"/>
  </r>
  <r>
    <d v="2004-10-09T00:00:00"/>
    <x v="21"/>
    <x v="18"/>
    <n v="780"/>
    <n v="106"/>
    <n v="0"/>
    <n v="3"/>
    <n v="1253"/>
    <n v="40"/>
    <n v="1"/>
    <n v="1363"/>
    <n v="72"/>
    <n v="0"/>
    <m/>
    <n v="15"/>
  </r>
  <r>
    <d v="2004-10-10T00:00:00"/>
    <x v="22"/>
    <x v="18"/>
    <n v="437"/>
    <n v="84"/>
    <n v="0"/>
    <n v="2"/>
    <n v="1027"/>
    <n v="29"/>
    <n v="3"/>
    <n v="933"/>
    <n v="44"/>
    <n v="0"/>
    <m/>
    <n v="15"/>
  </r>
  <r>
    <d v="2004-10-11T00:00:00"/>
    <x v="23"/>
    <x v="18"/>
    <n v="340"/>
    <n v="56"/>
    <n v="0"/>
    <n v="5"/>
    <n v="1038"/>
    <n v="42"/>
    <n v="5"/>
    <n v="632"/>
    <n v="29"/>
    <n v="0"/>
    <m/>
    <n v="15"/>
  </r>
  <r>
    <d v="2004-10-12T00:00:00"/>
    <x v="24"/>
    <x v="18"/>
    <n v="478"/>
    <n v="94"/>
    <n v="0"/>
    <n v="5"/>
    <n v="1786"/>
    <n v="68"/>
    <n v="14"/>
    <n v="753"/>
    <n v="31"/>
    <n v="0"/>
    <m/>
    <m/>
  </r>
  <r>
    <d v="2004-10-13T00:00:00"/>
    <x v="25"/>
    <x v="18"/>
    <n v="660"/>
    <n v="79"/>
    <n v="0"/>
    <n v="1"/>
    <n v="2080"/>
    <n v="87"/>
    <n v="12"/>
    <n v="1071"/>
    <n v="29"/>
    <n v="0"/>
    <m/>
    <n v="15.5"/>
  </r>
  <r>
    <d v="2004-10-14T00:00:00"/>
    <x v="26"/>
    <x v="18"/>
    <n v="893"/>
    <n v="68"/>
    <n v="0"/>
    <n v="2"/>
    <n v="3309"/>
    <n v="126"/>
    <n v="7"/>
    <n v="1342"/>
    <n v="55"/>
    <n v="0"/>
    <m/>
    <n v="15.5"/>
  </r>
  <r>
    <d v="2004-10-15T00:00:00"/>
    <x v="27"/>
    <x v="18"/>
    <n v="390"/>
    <n v="37"/>
    <n v="0"/>
    <n v="1"/>
    <n v="2393"/>
    <n v="81"/>
    <n v="2"/>
    <n v="690"/>
    <n v="23"/>
    <n v="0"/>
    <m/>
    <n v="15.5"/>
  </r>
  <r>
    <d v="2004-10-16T00:00:00"/>
    <x v="28"/>
    <x v="18"/>
    <n v="666"/>
    <n v="72"/>
    <n v="0"/>
    <n v="2"/>
    <n v="3546"/>
    <n v="181"/>
    <n v="0"/>
    <n v="1249"/>
    <n v="28"/>
    <n v="0"/>
    <m/>
    <n v="15.5"/>
  </r>
  <r>
    <d v="2004-10-17T00:00:00"/>
    <x v="29"/>
    <x v="18"/>
    <n v="209"/>
    <n v="29"/>
    <n v="0"/>
    <n v="0"/>
    <n v="977"/>
    <n v="26"/>
    <n v="1"/>
    <n v="493"/>
    <n v="8"/>
    <n v="0"/>
    <m/>
    <n v="15"/>
  </r>
  <r>
    <d v="2004-10-18T00:00:00"/>
    <x v="30"/>
    <x v="18"/>
    <n v="141"/>
    <n v="24"/>
    <n v="0"/>
    <n v="1"/>
    <n v="1019"/>
    <n v="12"/>
    <n v="1"/>
    <n v="256"/>
    <n v="11"/>
    <n v="0"/>
    <m/>
    <n v="14"/>
  </r>
  <r>
    <d v="2004-10-19T00:00:00"/>
    <x v="31"/>
    <x v="18"/>
    <n v="160"/>
    <n v="24"/>
    <n v="0"/>
    <n v="3"/>
    <n v="1713"/>
    <n v="28"/>
    <n v="3"/>
    <n v="395"/>
    <n v="10"/>
    <n v="0"/>
    <m/>
    <n v="15"/>
  </r>
  <r>
    <d v="2004-10-20T00:00:00"/>
    <x v="32"/>
    <x v="18"/>
    <n v="424"/>
    <n v="30"/>
    <n v="0"/>
    <n v="0"/>
    <n v="968"/>
    <n v="20"/>
    <n v="3"/>
    <n v="467"/>
    <n v="21"/>
    <n v="0"/>
    <m/>
    <n v="14"/>
  </r>
  <r>
    <d v="2004-10-21T00:00:00"/>
    <x v="33"/>
    <x v="18"/>
    <n v="159"/>
    <n v="16"/>
    <n v="0"/>
    <n v="1"/>
    <n v="1299"/>
    <n v="41"/>
    <n v="4"/>
    <n v="207"/>
    <n v="9"/>
    <n v="0"/>
    <m/>
    <n v="14"/>
  </r>
  <r>
    <d v="2004-10-22T00:00:00"/>
    <x v="34"/>
    <x v="18"/>
    <n v="31"/>
    <n v="3"/>
    <n v="0"/>
    <n v="1"/>
    <n v="1180"/>
    <n v="13"/>
    <n v="2"/>
    <n v="31"/>
    <n v="1"/>
    <n v="0"/>
    <m/>
    <n v="13.5"/>
  </r>
  <r>
    <d v="2004-10-23T00:00:00"/>
    <x v="35"/>
    <x v="18"/>
    <n v="46"/>
    <n v="6"/>
    <n v="0"/>
    <n v="2"/>
    <n v="1085"/>
    <n v="25"/>
    <n v="0"/>
    <n v="60"/>
    <n v="2"/>
    <n v="0"/>
    <m/>
    <n v="13"/>
  </r>
  <r>
    <d v="2004-10-24T00:00:00"/>
    <x v="36"/>
    <x v="18"/>
    <n v="56"/>
    <n v="9"/>
    <n v="0"/>
    <n v="1"/>
    <n v="1321"/>
    <n v="47"/>
    <n v="1"/>
    <n v="59"/>
    <n v="0"/>
    <n v="0"/>
    <m/>
    <n v="13"/>
  </r>
  <r>
    <d v="2004-10-25T00:00:00"/>
    <x v="37"/>
    <x v="18"/>
    <n v="9"/>
    <n v="0"/>
    <n v="0"/>
    <n v="0"/>
    <n v="173"/>
    <n v="1"/>
    <n v="0"/>
    <n v="32"/>
    <n v="0"/>
    <n v="0"/>
    <s v="Fishway closed down for a lot of the day due to vandalism.  Also river rising quickly and visibility poor."/>
    <m/>
  </r>
  <r>
    <d v="2004-10-26T00:00:00"/>
    <x v="38"/>
    <x v="18"/>
    <n v="315"/>
    <n v="14"/>
    <n v="0"/>
    <n v="1"/>
    <n v="827"/>
    <n v="24"/>
    <n v="0"/>
    <n v="249"/>
    <n v="6"/>
    <n v="0"/>
    <m/>
    <n v="15"/>
  </r>
  <r>
    <d v="2004-10-27T00:00:00"/>
    <x v="39"/>
    <x v="18"/>
    <n v="260"/>
    <n v="12"/>
    <n v="0"/>
    <n v="1"/>
    <n v="658"/>
    <n v="17"/>
    <n v="1"/>
    <n v="311"/>
    <n v="5"/>
    <n v="0"/>
    <m/>
    <n v="15"/>
  </r>
  <r>
    <d v="2004-10-28T00:00:00"/>
    <x v="40"/>
    <x v="18"/>
    <n v="150"/>
    <n v="15"/>
    <n v="0"/>
    <n v="2"/>
    <n v="1305"/>
    <n v="11"/>
    <n v="1"/>
    <n v="123"/>
    <n v="3"/>
    <n v="0"/>
    <m/>
    <n v="15"/>
  </r>
  <r>
    <d v="2004-10-29T00:00:00"/>
    <x v="41"/>
    <x v="18"/>
    <n v="65"/>
    <n v="6"/>
    <n v="0"/>
    <n v="1"/>
    <n v="1171"/>
    <n v="33"/>
    <n v="4"/>
    <n v="108"/>
    <n v="9"/>
    <n v="0"/>
    <m/>
    <n v="12"/>
  </r>
  <r>
    <d v="2004-10-30T00:00:00"/>
    <x v="42"/>
    <x v="18"/>
    <n v="45"/>
    <n v="5"/>
    <n v="0"/>
    <n v="0"/>
    <n v="516"/>
    <n v="15"/>
    <n v="0"/>
    <n v="63"/>
    <n v="2"/>
    <n v="0"/>
    <m/>
    <n v="12"/>
  </r>
  <r>
    <d v="2004-10-31T00:00:00"/>
    <x v="43"/>
    <x v="18"/>
    <n v="62"/>
    <n v="8"/>
    <n v="0"/>
    <n v="5"/>
    <n v="675"/>
    <n v="20"/>
    <n v="2"/>
    <n v="72"/>
    <n v="0"/>
    <n v="0"/>
    <m/>
    <n v="11"/>
  </r>
  <r>
    <d v="2004-11-01T00:00:00"/>
    <x v="44"/>
    <x v="18"/>
    <n v="20"/>
    <n v="4"/>
    <n v="0"/>
    <n v="2"/>
    <n v="627"/>
    <n v="35"/>
    <n v="0"/>
    <n v="47"/>
    <n v="0"/>
    <n v="0"/>
    <s v="Poor visibility due to rain storm."/>
    <n v="11"/>
  </r>
  <r>
    <d v="2004-11-02T00:00:00"/>
    <x v="45"/>
    <x v="18"/>
    <n v="3"/>
    <n v="2"/>
    <n v="0"/>
    <n v="1"/>
    <n v="384"/>
    <n v="9"/>
    <n v="0"/>
    <n v="34"/>
    <n v="2"/>
    <n v="0"/>
    <m/>
    <n v="11"/>
  </r>
  <r>
    <d v="2004-11-03T00:00:00"/>
    <x v="46"/>
    <x v="18"/>
    <n v="36"/>
    <n v="3"/>
    <n v="0"/>
    <n v="0"/>
    <n v="308"/>
    <n v="3"/>
    <n v="0"/>
    <n v="38"/>
    <n v="1"/>
    <n v="0"/>
    <m/>
    <n v="11"/>
  </r>
  <r>
    <d v="2004-11-04T00:00:00"/>
    <x v="47"/>
    <x v="18"/>
    <n v="58"/>
    <n v="18"/>
    <n v="0"/>
    <n v="1"/>
    <n v="367"/>
    <n v="8"/>
    <n v="0"/>
    <n v="82"/>
    <n v="0"/>
    <n v="0"/>
    <m/>
    <n v="11"/>
  </r>
  <r>
    <d v="2004-11-05T00:00:00"/>
    <x v="48"/>
    <x v="18"/>
    <n v="94"/>
    <n v="17"/>
    <n v="0"/>
    <n v="1"/>
    <n v="466"/>
    <n v="10"/>
    <n v="6"/>
    <n v="132"/>
    <n v="4"/>
    <n v="0"/>
    <m/>
    <n v="11"/>
  </r>
  <r>
    <d v="2004-11-06T00:00:00"/>
    <x v="49"/>
    <x v="18"/>
    <n v="39"/>
    <n v="9"/>
    <n v="0"/>
    <n v="3"/>
    <n v="341"/>
    <n v="28"/>
    <n v="3"/>
    <n v="182"/>
    <n v="26"/>
    <n v="0"/>
    <m/>
    <n v="11"/>
  </r>
  <r>
    <d v="2004-11-07T00:00:00"/>
    <x v="50"/>
    <x v="18"/>
    <n v="140"/>
    <n v="9"/>
    <n v="0"/>
    <n v="1"/>
    <n v="98"/>
    <n v="5"/>
    <n v="1"/>
    <n v="27"/>
    <n v="0"/>
    <n v="0"/>
    <m/>
    <n v="11"/>
  </r>
  <r>
    <d v="2004-11-08T00:00:00"/>
    <x v="51"/>
    <x v="18"/>
    <n v="420"/>
    <n v="19"/>
    <n v="0"/>
    <n v="0"/>
    <n v="40"/>
    <n v="1"/>
    <n v="4"/>
    <n v="26"/>
    <n v="0"/>
    <n v="0"/>
    <m/>
    <n v="11"/>
  </r>
  <r>
    <d v="2004-11-09T00:00:00"/>
    <x v="52"/>
    <x v="18"/>
    <n v="243"/>
    <n v="18"/>
    <n v="0"/>
    <n v="1"/>
    <n v="33"/>
    <n v="0"/>
    <n v="5"/>
    <n v="27"/>
    <n v="0"/>
    <n v="0"/>
    <m/>
    <n v="11"/>
  </r>
  <r>
    <d v="2004-11-10T00:00:00"/>
    <x v="53"/>
    <x v="18"/>
    <n v="145"/>
    <n v="9"/>
    <n v="0"/>
    <n v="0"/>
    <n v="51"/>
    <n v="2"/>
    <n v="1"/>
    <n v="64"/>
    <n v="3"/>
    <n v="0"/>
    <m/>
    <n v="11"/>
  </r>
  <r>
    <d v="2004-11-11T00:00:00"/>
    <x v="54"/>
    <x v="18"/>
    <n v="108"/>
    <n v="23"/>
    <n v="0"/>
    <n v="0"/>
    <n v="29"/>
    <n v="2"/>
    <n v="4"/>
    <n v="57"/>
    <n v="2"/>
    <n v="0"/>
    <m/>
    <m/>
  </r>
  <r>
    <d v="2004-11-12T00:00:00"/>
    <x v="55"/>
    <x v="18"/>
    <n v="50"/>
    <n v="16"/>
    <n v="0"/>
    <n v="0"/>
    <n v="28"/>
    <n v="1"/>
    <n v="1"/>
    <n v="75"/>
    <n v="3"/>
    <n v="0"/>
    <m/>
    <n v="11"/>
  </r>
  <r>
    <d v="2004-11-13T00:00:00"/>
    <x v="56"/>
    <x v="18"/>
    <n v="29"/>
    <n v="11"/>
    <n v="0"/>
    <n v="2"/>
    <n v="23"/>
    <n v="0"/>
    <n v="1"/>
    <n v="59"/>
    <n v="3"/>
    <n v="0"/>
    <m/>
    <n v="11"/>
  </r>
  <r>
    <d v="2004-11-14T00:00:00"/>
    <x v="57"/>
    <x v="18"/>
    <n v="6"/>
    <n v="5"/>
    <n v="0"/>
    <n v="0"/>
    <n v="16"/>
    <n v="2"/>
    <n v="3"/>
    <n v="177"/>
    <n v="2"/>
    <n v="0"/>
    <s v="Final day of counting"/>
    <n v="11"/>
  </r>
  <r>
    <d v="2004-11-15T00:00:00"/>
    <x v="58"/>
    <x v="18"/>
    <m/>
    <m/>
    <m/>
    <m/>
    <m/>
    <m/>
    <m/>
    <m/>
    <m/>
    <m/>
    <s v="River rose approx 3 feet overnight and is now over fishway."/>
    <m/>
  </r>
  <r>
    <d v="2004-11-16T00:00:00"/>
    <x v="59"/>
    <x v="18"/>
    <m/>
    <m/>
    <m/>
    <m/>
    <m/>
    <m/>
    <m/>
    <m/>
    <m/>
    <m/>
    <m/>
    <m/>
  </r>
  <r>
    <d v="2004-11-17T00:00:00"/>
    <x v="60"/>
    <x v="18"/>
    <m/>
    <m/>
    <m/>
    <m/>
    <m/>
    <m/>
    <m/>
    <m/>
    <m/>
    <m/>
    <m/>
    <m/>
  </r>
  <r>
    <d v="2004-11-18T00:00:00"/>
    <x v="61"/>
    <x v="18"/>
    <m/>
    <m/>
    <m/>
    <m/>
    <m/>
    <m/>
    <m/>
    <m/>
    <m/>
    <m/>
    <m/>
    <m/>
  </r>
  <r>
    <d v="2004-11-19T00:00:00"/>
    <x v="62"/>
    <x v="18"/>
    <m/>
    <m/>
    <m/>
    <m/>
    <m/>
    <m/>
    <m/>
    <m/>
    <m/>
    <m/>
    <m/>
    <m/>
  </r>
  <r>
    <d v="2004-11-20T00:00:00"/>
    <x v="66"/>
    <x v="18"/>
    <m/>
    <m/>
    <m/>
    <m/>
    <m/>
    <m/>
    <m/>
    <m/>
    <m/>
    <m/>
    <m/>
    <m/>
  </r>
  <r>
    <d v="2005-09-01T00:00:00"/>
    <x v="80"/>
    <x v="19"/>
    <m/>
    <m/>
    <m/>
    <m/>
    <m/>
    <m/>
    <m/>
    <m/>
    <m/>
    <m/>
    <m/>
    <m/>
  </r>
  <r>
    <d v="2005-09-02T00:00:00"/>
    <x v="75"/>
    <x v="19"/>
    <m/>
    <m/>
    <m/>
    <m/>
    <m/>
    <m/>
    <m/>
    <m/>
    <m/>
    <m/>
    <m/>
    <m/>
  </r>
  <r>
    <d v="2005-09-03T00:00:00"/>
    <x v="76"/>
    <x v="19"/>
    <m/>
    <m/>
    <m/>
    <m/>
    <m/>
    <m/>
    <m/>
    <m/>
    <m/>
    <m/>
    <m/>
    <m/>
  </r>
  <r>
    <d v="2005-09-04T00:00:00"/>
    <x v="77"/>
    <x v="19"/>
    <m/>
    <m/>
    <m/>
    <m/>
    <m/>
    <m/>
    <m/>
    <m/>
    <m/>
    <m/>
    <m/>
    <m/>
  </r>
  <r>
    <d v="2005-09-05T00:00:00"/>
    <x v="78"/>
    <x v="19"/>
    <m/>
    <m/>
    <m/>
    <m/>
    <m/>
    <m/>
    <m/>
    <m/>
    <m/>
    <m/>
    <m/>
    <m/>
  </r>
  <r>
    <d v="2005-09-06T00:00:00"/>
    <x v="79"/>
    <x v="19"/>
    <m/>
    <m/>
    <m/>
    <m/>
    <m/>
    <m/>
    <m/>
    <m/>
    <m/>
    <m/>
    <m/>
    <m/>
  </r>
  <r>
    <d v="2005-09-07T00:00:00"/>
    <x v="71"/>
    <x v="19"/>
    <n v="191"/>
    <n v="0"/>
    <n v="0"/>
    <n v="0"/>
    <n v="0"/>
    <n v="0"/>
    <n v="116"/>
    <n v="166948"/>
    <n v="12542"/>
    <n v="0"/>
    <s v="escapement through GCL Dam before swim survey (incl bypass but excludes biosample morts)"/>
    <n v="18"/>
  </r>
  <r>
    <d v="2005-09-08T00:00:00"/>
    <x v="72"/>
    <x v="19"/>
    <n v="727"/>
    <s v="                                                                                                                                                                                                                                                                                                                                                                                                                                                                                                                                                                                                                                                                                                                                                                                                                                                                                                                                                                                                                                                                                                                                                                                                                                                                                                                                                                                                                                                                                                                                                                                                                                                                                                                                                                                                                                                                                                                                                                                                                                                                                                                                                                                                                                                                                                                                                                                                                                                                                                                                                                                                                                                                                                                                                                                                                                                                                                                                                                                                                                                                                                                                                                                                                                                                                                                                                                                                                                                                                                                                                                                                                                                                                                                                                                                                                                                                                                                                                                                                                                                                                                                                                                                                                                                                                                                                                                                                                                                                                                                                                                                                                                                                                                                                                                                                                                                                                                                                                                                                                                                                                                                                                                                                                                                                                                                                                                                                                                                                                                                                                                                                                                                                                                                                                                                                                                                                                                                                                                                                                                                                                                                                                                                                                                                                                                                                                                                                                                                                                                                                                                                                                                                                                                                                                                                                                                                                                                                                                                                                                                                                                                                                                                                                                                                                                                                                                                                                                                                                                                                                                                                                                                                                                                                                                                                                                                                                                                                                                                                                                                                                                                                                                                                                                                                                                                                                                                                                                                                                                                                                                                                                                                                                                                                                                                                                                                                                                                                                                                                                                                                                                                                                                                                                                                                                                                                                                                                                                                                                                                                                                                                                                                                                                                                                                                                                                                                                                                                                                                                                                                                                                                                                                                                                                                                                                                                                                                                                                                                                                                                                                                                                                                                                                                                                                                                                                                                                                                                                                                                                                                                                                                                                                                                                                                                                                                                                                                                                                                                                                                                                                                                                                                                                                                                                                                                                                                                                                                                                                                                                                                                                                                                                                                                                                                                                                                                                                                                                                                                                                                                                                                                                                                                                                                                                                                                                                                                                                                                                                                                                                                                                                                                                                                                                                                                                                                                                                                                                                                                                                                                                                                                                                                                                                                                                                                                                                                                                                                                                                                                                                                                                                                                                                                                                                                                                                                                                                                                                                                                                                                                                                                                                                                                                                                                                                                                                                                                                                                                                                                                                                                                                                                                                                                                                                                                                                                                                                                                                                                                                                                                                                                                                                                                                                                                                                                                                                                                                                                                                                                                                                                                                                                                                                                                                                                                                                                                                                                                                                                                                                                                                                                                                                                                                                                                                                                                                                                                                                                                                                                                                                                                                                                                                                                                                                                                                                                                                                                                                                                                                                                                                                                                                                                                                                                                                                                                                                                                                                                                                                                                                                                                                                                                                                                                                                                                                                                                                                                                                                                                                                                                                                                                                                                                                                                                                                                                                                                                                                                                                                                                                                                                                                                                                                                                                                                                                                                                                                                                                                                                                                                                                                                                                                                                                                                                                                                                                                                                                                                                                                                                                                                                                                                                                                                                                                                                                                                                                                                                                                                                                                                                                                                                                                                                                                                                                                                                                                                                                                                                                                                                                                                                                                                                                                                                                                                                                                                                                                                                                                                                                                                                                                                                                                                                                                                                                                                                                                                                                                                                                                                                                                                                                                                                                                                                                                                                                                                                                                                                                                                                                                                                                                                                                                                                                                                                                                                                                                                                                                                                                                                                                                                                                                                                                                                                                                                                                                                                                                                                                                                                                                                                                                                                                                                                                                                                                                                                                                                                                                                                                                                                                                                                                                                                                                                                                                                                                                                                                                                                                                                                                                                                                                                                                                                                                                                                                                                                                                                                                                                                                                                                                                                                                                                                                                                                                                                                                                                                                                                                                                                                                                                                                                                                                                                                                                                                                                                                                                                                                                                                                                                                                                                                                                                                                                                                                                                                                                                                                                                                                                                                                                                                                                                                                                                                                                                                                                                                                                                                                                                                                                                                                                                                                                                                                                                                                                                                                                                                                                                                                                                                                                                                                                                                                                                                                                                                                                                                                                                                                                                                                                                                                                                                                                                                                                                                                                                                                                                                                                                                                                                                                                                                                                                                                                                                                                                                                                                                                                                                                                                                                                                                                                                                                                                                                                                                                                                                                                                                                                                                                                                                                                                                                                                                                                                                                                                                                                                                                                                                                                                                                                                                                                                                                                                                                                                                                                                                                                                                                                                                                                                                                                                                                                                                                                                                                                                                                                                                                                                                                                                                                                                                                                                                                                                                                                                                                                                                                                                                                                                                                                                                                                                                                                                                                                                                                                                                                                                                                                                                                                                                                                                                                                                                                                                                                                                                                                                                                                                                                                                                                                                                                                                                                                                                                                                                                                                                                                                                                                                                                                                                                                                                                                                                                                                                                                                                                                                                                                                                                                                                                                                                                                                                                                                                                                                                                                                                                                                                                                                                                                                                                                                                                                                                                                                                               "/>
    <n v="0"/>
    <n v="0"/>
    <n v="1747"/>
    <n v="74"/>
    <n v="172"/>
    <n v="4816"/>
    <n v="0"/>
    <n v="0"/>
    <s v="swim above Stamp Falls"/>
    <n v="18"/>
  </r>
  <r>
    <d v="2005-09-08T00:00:00"/>
    <x v="72"/>
    <x v="19"/>
    <n v="190"/>
    <n v="10"/>
    <n v="0"/>
    <n v="0"/>
    <n v="185"/>
    <n v="54"/>
    <n v="3"/>
    <n v="461"/>
    <n v="10"/>
    <n v="0"/>
    <s v="first day of counter (after end of swim survey at 13:59)"/>
    <m/>
  </r>
  <r>
    <d v="2005-09-09T00:00:00"/>
    <x v="73"/>
    <x v="19"/>
    <n v="451"/>
    <n v="21"/>
    <n v="0"/>
    <n v="0"/>
    <n v="437"/>
    <n v="175"/>
    <n v="4"/>
    <n v="2899"/>
    <n v="28"/>
    <n v="0"/>
    <m/>
    <n v="17"/>
  </r>
  <r>
    <d v="2005-09-10T00:00:00"/>
    <x v="74"/>
    <x v="19"/>
    <n v="646"/>
    <n v="26"/>
    <n v="0"/>
    <n v="0"/>
    <n v="289"/>
    <n v="116"/>
    <n v="2"/>
    <n v="2786"/>
    <n v="31"/>
    <n v="0"/>
    <m/>
    <n v="18"/>
  </r>
  <r>
    <d v="2005-09-11T00:00:00"/>
    <x v="68"/>
    <x v="19"/>
    <n v="471"/>
    <n v="75"/>
    <n v="0"/>
    <n v="0"/>
    <n v="362"/>
    <n v="103"/>
    <n v="5"/>
    <n v="961"/>
    <n v="18"/>
    <n v="0"/>
    <m/>
    <n v="17"/>
  </r>
  <r>
    <d v="2005-09-12T00:00:00"/>
    <x v="69"/>
    <x v="19"/>
    <n v="725"/>
    <n v="84"/>
    <n v="0"/>
    <n v="0"/>
    <n v="291"/>
    <n v="120"/>
    <n v="1"/>
    <n v="988"/>
    <n v="11"/>
    <n v="0"/>
    <m/>
    <n v="18"/>
  </r>
  <r>
    <d v="2005-09-13T00:00:00"/>
    <x v="70"/>
    <x v="19"/>
    <n v="2150"/>
    <n v="93"/>
    <n v="0"/>
    <n v="0"/>
    <n v="415"/>
    <n v="135"/>
    <n v="1"/>
    <n v="304"/>
    <n v="15"/>
    <n v="0"/>
    <m/>
    <n v="17"/>
  </r>
  <r>
    <d v="2005-09-14T00:00:00"/>
    <x v="67"/>
    <x v="19"/>
    <n v="1744"/>
    <n v="38"/>
    <n v="0"/>
    <n v="0"/>
    <n v="400"/>
    <n v="193"/>
    <n v="6"/>
    <n v="261"/>
    <n v="2"/>
    <n v="0"/>
    <m/>
    <n v="17"/>
  </r>
  <r>
    <d v="2005-09-15T00:00:00"/>
    <x v="63"/>
    <x v="19"/>
    <n v="2161"/>
    <n v="48"/>
    <n v="0"/>
    <n v="0"/>
    <n v="300"/>
    <n v="121"/>
    <n v="5"/>
    <n v="121"/>
    <n v="0"/>
    <n v="0"/>
    <m/>
    <n v="17"/>
  </r>
  <r>
    <d v="2005-09-16T00:00:00"/>
    <x v="64"/>
    <x v="19"/>
    <n v="1510"/>
    <n v="33"/>
    <n v="0"/>
    <n v="0"/>
    <n v="287"/>
    <n v="111"/>
    <n v="3"/>
    <n v="75"/>
    <n v="1"/>
    <n v="0"/>
    <s v="fishway closed fr 13:00 to 16:00 to work on equipt."/>
    <n v="17"/>
  </r>
  <r>
    <d v="2005-09-17T00:00:00"/>
    <x v="65"/>
    <x v="19"/>
    <n v="1768"/>
    <n v="47"/>
    <n v="0"/>
    <n v="0"/>
    <n v="407"/>
    <n v="167"/>
    <n v="1"/>
    <n v="39"/>
    <n v="2"/>
    <n v="0"/>
    <m/>
    <n v="16"/>
  </r>
  <r>
    <d v="2005-09-18T00:00:00"/>
    <x v="0"/>
    <x v="19"/>
    <n v="1856"/>
    <n v="65"/>
    <n v="0"/>
    <n v="0"/>
    <n v="404"/>
    <n v="222"/>
    <n v="0"/>
    <n v="26"/>
    <n v="0"/>
    <n v="0"/>
    <m/>
    <n v="16.5"/>
  </r>
  <r>
    <d v="2005-09-19T00:00:00"/>
    <x v="1"/>
    <x v="19"/>
    <n v="2017"/>
    <n v="93"/>
    <n v="0"/>
    <n v="0"/>
    <n v="468"/>
    <n v="202"/>
    <n v="6"/>
    <n v="17"/>
    <n v="2"/>
    <n v="0"/>
    <m/>
    <n v="17"/>
  </r>
  <r>
    <d v="2005-09-20T00:00:00"/>
    <x v="2"/>
    <x v="19"/>
    <n v="2012"/>
    <n v="105"/>
    <n v="0"/>
    <n v="0"/>
    <n v="723"/>
    <n v="217"/>
    <n v="3"/>
    <n v="8"/>
    <n v="3"/>
    <n v="0"/>
    <m/>
    <n v="16"/>
  </r>
  <r>
    <d v="2005-09-21T00:00:00"/>
    <x v="3"/>
    <x v="19"/>
    <n v="1748"/>
    <n v="100"/>
    <n v="0"/>
    <n v="0"/>
    <n v="1461"/>
    <n v="238"/>
    <n v="3"/>
    <n v="30"/>
    <n v="3"/>
    <n v="0"/>
    <s v="late start due to generator problems and closed 2 hours in afternoon to fix mirror, lighting etc."/>
    <n v="15"/>
  </r>
  <r>
    <d v="2005-09-22T00:00:00"/>
    <x v="4"/>
    <x v="19"/>
    <n v="2109"/>
    <n v="59"/>
    <n v="0"/>
    <n v="1"/>
    <n v="599"/>
    <n v="82"/>
    <n v="7"/>
    <n v="63"/>
    <n v="0"/>
    <n v="0"/>
    <m/>
    <n v="16"/>
  </r>
  <r>
    <d v="2005-09-23T00:00:00"/>
    <x v="5"/>
    <x v="19"/>
    <n v="1934"/>
    <n v="67"/>
    <n v="0"/>
    <n v="0"/>
    <n v="392"/>
    <n v="76"/>
    <n v="7"/>
    <n v="4"/>
    <n v="1"/>
    <n v="0"/>
    <m/>
    <n v="15"/>
  </r>
  <r>
    <d v="2005-09-24T00:00:00"/>
    <x v="6"/>
    <x v="19"/>
    <n v="2248"/>
    <n v="88"/>
    <n v="0"/>
    <n v="0"/>
    <n v="400"/>
    <n v="103"/>
    <n v="3"/>
    <n v="9"/>
    <n v="0"/>
    <n v="0"/>
    <m/>
    <n v="15"/>
  </r>
  <r>
    <d v="2005-09-25T00:00:00"/>
    <x v="7"/>
    <x v="19"/>
    <n v="2262"/>
    <n v="97"/>
    <n v="0"/>
    <n v="0"/>
    <n v="438"/>
    <n v="126"/>
    <n v="5"/>
    <n v="10"/>
    <n v="0"/>
    <n v="0"/>
    <m/>
    <n v="15"/>
  </r>
  <r>
    <d v="2005-09-26T00:00:00"/>
    <x v="8"/>
    <x v="19"/>
    <n v="2322"/>
    <n v="94"/>
    <n v="0"/>
    <n v="0"/>
    <n v="282"/>
    <n v="75"/>
    <n v="2"/>
    <n v="9"/>
    <n v="0"/>
    <n v="0"/>
    <m/>
    <n v="16"/>
  </r>
  <r>
    <d v="2005-09-27T00:00:00"/>
    <x v="9"/>
    <x v="19"/>
    <n v="2322"/>
    <n v="99"/>
    <n v="0"/>
    <n v="1"/>
    <n v="329"/>
    <n v="122"/>
    <n v="3"/>
    <n v="11"/>
    <n v="0"/>
    <n v="0"/>
    <m/>
    <n v="16"/>
  </r>
  <r>
    <d v="2005-09-28T00:00:00"/>
    <x v="10"/>
    <x v="19"/>
    <n v="2047"/>
    <n v="72"/>
    <n v="0"/>
    <n v="0"/>
    <n v="441"/>
    <n v="116"/>
    <n v="2"/>
    <n v="14"/>
    <n v="0"/>
    <n v="0"/>
    <m/>
    <n v="16"/>
  </r>
  <r>
    <d v="2005-09-29T00:00:00"/>
    <x v="11"/>
    <x v="19"/>
    <n v="2075"/>
    <n v="115"/>
    <n v="0"/>
    <n v="1"/>
    <n v="518"/>
    <n v="201"/>
    <n v="5"/>
    <n v="10"/>
    <n v="2"/>
    <n v="0"/>
    <m/>
    <n v="16"/>
  </r>
  <r>
    <d v="2005-09-30T00:00:00"/>
    <x v="12"/>
    <x v="19"/>
    <n v="3540"/>
    <n v="70"/>
    <n v="0"/>
    <n v="2"/>
    <n v="1049"/>
    <n v="153"/>
    <n v="6"/>
    <n v="13"/>
    <n v="2"/>
    <n v="0"/>
    <m/>
    <n v="15"/>
  </r>
  <r>
    <d v="2005-10-01T00:00:00"/>
    <x v="13"/>
    <x v="19"/>
    <n v="2400"/>
    <n v="47"/>
    <n v="0"/>
    <n v="1"/>
    <n v="918"/>
    <n v="118"/>
    <n v="10"/>
    <n v="6"/>
    <n v="0"/>
    <n v="0"/>
    <m/>
    <n v="15"/>
  </r>
  <r>
    <d v="2005-10-02T00:00:00"/>
    <x v="14"/>
    <x v="19"/>
    <n v="1368"/>
    <n v="26"/>
    <n v="0"/>
    <n v="1"/>
    <n v="673"/>
    <n v="132"/>
    <n v="5"/>
    <n v="3"/>
    <n v="0"/>
    <n v="0"/>
    <m/>
    <n v="15"/>
  </r>
  <r>
    <d v="2005-10-03T00:00:00"/>
    <x v="15"/>
    <x v="19"/>
    <n v="1989"/>
    <n v="19"/>
    <n v="0"/>
    <n v="0"/>
    <n v="344"/>
    <n v="61"/>
    <n v="5"/>
    <n v="5"/>
    <n v="0"/>
    <n v="0"/>
    <m/>
    <n v="15"/>
  </r>
  <r>
    <d v="2005-10-04T00:00:00"/>
    <x v="16"/>
    <x v="19"/>
    <n v="1622"/>
    <n v="46"/>
    <n v="0"/>
    <n v="0"/>
    <n v="555"/>
    <n v="78"/>
    <n v="4"/>
    <n v="4"/>
    <n v="0"/>
    <n v="0"/>
    <m/>
    <n v="14.5"/>
  </r>
  <r>
    <d v="2005-10-05T00:00:00"/>
    <x v="17"/>
    <x v="19"/>
    <n v="1183"/>
    <n v="38"/>
    <n v="0"/>
    <n v="2"/>
    <n v="744"/>
    <n v="117"/>
    <n v="1"/>
    <n v="5"/>
    <n v="0"/>
    <n v="0"/>
    <m/>
    <n v="14.5"/>
  </r>
  <r>
    <d v="2005-10-06T00:00:00"/>
    <x v="18"/>
    <x v="19"/>
    <n v="1448"/>
    <n v="60"/>
    <n v="0"/>
    <n v="2"/>
    <n v="1103"/>
    <n v="183"/>
    <n v="5"/>
    <n v="5"/>
    <n v="0"/>
    <n v="0"/>
    <m/>
    <n v="15"/>
  </r>
  <r>
    <d v="2005-10-07T00:00:00"/>
    <x v="19"/>
    <x v="19"/>
    <n v="1005"/>
    <n v="50"/>
    <n v="0"/>
    <n v="3"/>
    <n v="1105"/>
    <n v="207"/>
    <n v="6"/>
    <n v="28"/>
    <n v="2"/>
    <n v="0"/>
    <m/>
    <n v="15"/>
  </r>
  <r>
    <d v="2005-10-08T00:00:00"/>
    <x v="20"/>
    <x v="19"/>
    <n v="794"/>
    <n v="22"/>
    <n v="0"/>
    <n v="2"/>
    <n v="615"/>
    <n v="103"/>
    <n v="6"/>
    <n v="16"/>
    <n v="0"/>
    <n v="0"/>
    <m/>
    <n v="15"/>
  </r>
  <r>
    <d v="2005-10-09T00:00:00"/>
    <x v="21"/>
    <x v="19"/>
    <n v="705"/>
    <n v="10"/>
    <n v="0"/>
    <n v="6"/>
    <n v="609"/>
    <n v="130"/>
    <n v="4"/>
    <n v="17"/>
    <n v="0"/>
    <n v="0"/>
    <m/>
    <n v="15"/>
  </r>
  <r>
    <d v="2005-10-10T00:00:00"/>
    <x v="22"/>
    <x v="19"/>
    <n v="350"/>
    <n v="11"/>
    <n v="0"/>
    <n v="5"/>
    <n v="692"/>
    <n v="133"/>
    <n v="0"/>
    <n v="14"/>
    <n v="0"/>
    <n v="0"/>
    <m/>
    <n v="15"/>
  </r>
  <r>
    <d v="2005-10-11T00:00:00"/>
    <x v="23"/>
    <x v="19"/>
    <n v="1108"/>
    <n v="23"/>
    <n v="0"/>
    <n v="20"/>
    <n v="1686"/>
    <n v="286"/>
    <n v="5"/>
    <n v="12"/>
    <n v="0"/>
    <n v="0"/>
    <m/>
    <n v="14"/>
  </r>
  <r>
    <d v="2005-10-12T00:00:00"/>
    <x v="24"/>
    <x v="19"/>
    <n v="622"/>
    <n v="46"/>
    <n v="0"/>
    <n v="11"/>
    <n v="1646"/>
    <n v="304"/>
    <n v="4"/>
    <n v="19"/>
    <n v="0"/>
    <n v="0"/>
    <m/>
    <n v="14.5"/>
  </r>
  <r>
    <d v="2005-10-13T00:00:00"/>
    <x v="25"/>
    <x v="19"/>
    <n v="109"/>
    <n v="4"/>
    <n v="0"/>
    <n v="0"/>
    <n v="76"/>
    <n v="4"/>
    <n v="0"/>
    <n v="16"/>
    <n v="0"/>
    <n v="0"/>
    <s v="Gate closed most of day due to equipment failure.  Started counting around 15:00"/>
    <n v="14.5"/>
  </r>
  <r>
    <d v="2005-10-14T00:00:00"/>
    <x v="26"/>
    <x v="19"/>
    <n v="284"/>
    <n v="24"/>
    <n v="0"/>
    <n v="0"/>
    <n v="591"/>
    <n v="148"/>
    <n v="6"/>
    <n v="25"/>
    <n v="3"/>
    <n v="0"/>
    <s v="Gate closed at 17:10 due to poor visibility.  River level up 12 inches by 16:00"/>
    <n v="14"/>
  </r>
  <r>
    <d v="2005-10-15T00:00:00"/>
    <x v="27"/>
    <x v="19"/>
    <n v="0"/>
    <n v="0"/>
    <n v="0"/>
    <n v="0"/>
    <n v="0"/>
    <n v="0"/>
    <n v="0"/>
    <n v="0"/>
    <n v="0"/>
    <n v="0"/>
    <s v="Gate closed - river just below top of fishway"/>
    <m/>
  </r>
  <r>
    <d v="2005-10-16T00:00:00"/>
    <x v="28"/>
    <x v="19"/>
    <m/>
    <m/>
    <m/>
    <m/>
    <m/>
    <m/>
    <m/>
    <m/>
    <m/>
    <m/>
    <s v="No count - river near top of fishway.  Gate/screens opened to allow fish passage"/>
    <m/>
  </r>
  <r>
    <d v="2005-10-17T00:00:00"/>
    <x v="29"/>
    <x v="19"/>
    <m/>
    <m/>
    <m/>
    <m/>
    <m/>
    <m/>
    <m/>
    <m/>
    <m/>
    <m/>
    <s v="No count - river near top of fishway.  Gate/screens opened to allow fish passage"/>
    <m/>
  </r>
  <r>
    <d v="2005-10-18T00:00:00"/>
    <x v="30"/>
    <x v="19"/>
    <n v="244"/>
    <n v="5"/>
    <n v="0"/>
    <n v="1"/>
    <n v="278"/>
    <n v="37"/>
    <n v="0"/>
    <n v="0"/>
    <n v="0"/>
    <n v="0"/>
    <s v="Est gate closed at 7AM (JT). Started counting again at 10AM"/>
    <n v="14"/>
  </r>
  <r>
    <d v="2005-10-19T00:00:00"/>
    <x v="31"/>
    <x v="19"/>
    <n v="727"/>
    <n v="10"/>
    <n v="0"/>
    <n v="1"/>
    <n v="405"/>
    <n v="64"/>
    <n v="2"/>
    <n v="2"/>
    <n v="0"/>
    <n v="0"/>
    <m/>
    <n v="14"/>
  </r>
  <r>
    <d v="2005-10-20T00:00:00"/>
    <x v="32"/>
    <x v="19"/>
    <n v="674"/>
    <n v="15"/>
    <n v="0"/>
    <n v="1"/>
    <n v="583"/>
    <n v="96"/>
    <n v="2"/>
    <n v="6"/>
    <n v="0"/>
    <n v="0"/>
    <m/>
    <n v="13"/>
  </r>
  <r>
    <d v="2005-10-21T00:00:00"/>
    <x v="33"/>
    <x v="19"/>
    <n v="301"/>
    <n v="9"/>
    <n v="0"/>
    <n v="3"/>
    <n v="635"/>
    <n v="48"/>
    <n v="1"/>
    <n v="1"/>
    <n v="0"/>
    <n v="0"/>
    <m/>
    <n v="13"/>
  </r>
  <r>
    <d v="2005-10-22T00:00:00"/>
    <x v="34"/>
    <x v="19"/>
    <n v="225"/>
    <n v="4"/>
    <n v="0"/>
    <n v="0"/>
    <n v="590"/>
    <n v="46"/>
    <n v="0"/>
    <n v="4"/>
    <n v="0"/>
    <n v="0"/>
    <m/>
    <n v="13.5"/>
  </r>
  <r>
    <d v="2005-10-23T00:00:00"/>
    <x v="35"/>
    <x v="19"/>
    <n v="252"/>
    <n v="14"/>
    <n v="0"/>
    <n v="0"/>
    <n v="633"/>
    <n v="53"/>
    <n v="1"/>
    <n v="5"/>
    <n v="0"/>
    <n v="0"/>
    <m/>
    <n v="13.5"/>
  </r>
  <r>
    <d v="2005-10-24T00:00:00"/>
    <x v="36"/>
    <x v="19"/>
    <n v="287"/>
    <n v="9"/>
    <n v="0"/>
    <n v="2"/>
    <n v="584"/>
    <n v="46"/>
    <n v="1"/>
    <n v="5"/>
    <n v="0"/>
    <n v="0"/>
    <m/>
    <n v="14"/>
  </r>
  <r>
    <d v="2005-10-25T00:00:00"/>
    <x v="37"/>
    <x v="19"/>
    <n v="215"/>
    <n v="8"/>
    <n v="0"/>
    <n v="3"/>
    <n v="588"/>
    <n v="46"/>
    <n v="0"/>
    <n v="3"/>
    <n v="0"/>
    <n v="0"/>
    <m/>
    <n v="14"/>
  </r>
  <r>
    <d v="2005-10-26T00:00:00"/>
    <x v="38"/>
    <x v="19"/>
    <n v="52"/>
    <n v="1"/>
    <n v="0"/>
    <n v="3"/>
    <n v="233"/>
    <n v="17"/>
    <n v="1"/>
    <n v="1"/>
    <n v="0"/>
    <n v="0"/>
    <m/>
    <n v="12"/>
  </r>
  <r>
    <d v="2005-10-27T00:00:00"/>
    <x v="39"/>
    <x v="19"/>
    <n v="66"/>
    <n v="4"/>
    <n v="0"/>
    <n v="1"/>
    <n v="131"/>
    <n v="11"/>
    <n v="1"/>
    <n v="2"/>
    <n v="0"/>
    <n v="0"/>
    <m/>
    <n v="12"/>
  </r>
  <r>
    <d v="2005-10-28T00:00:00"/>
    <x v="40"/>
    <x v="19"/>
    <n v="48"/>
    <n v="4"/>
    <n v="0"/>
    <n v="2"/>
    <n v="126"/>
    <n v="13"/>
    <n v="0"/>
    <n v="4"/>
    <n v="0"/>
    <n v="0"/>
    <s v="river murky"/>
    <n v="12"/>
  </r>
  <r>
    <d v="2005-10-29T00:00:00"/>
    <x v="41"/>
    <x v="19"/>
    <n v="149"/>
    <n v="2"/>
    <n v="0"/>
    <n v="1"/>
    <n v="116"/>
    <n v="14"/>
    <n v="0"/>
    <n v="3"/>
    <n v="0"/>
    <n v="0"/>
    <m/>
    <n v="11"/>
  </r>
  <r>
    <d v="2005-10-30T00:00:00"/>
    <x v="42"/>
    <x v="19"/>
    <n v="90"/>
    <n v="2"/>
    <n v="0"/>
    <n v="5"/>
    <n v="44"/>
    <n v="11"/>
    <n v="0"/>
    <n v="0"/>
    <n v="0"/>
    <n v="0"/>
    <m/>
    <n v="11"/>
  </r>
  <r>
    <d v="2005-10-31T00:00:00"/>
    <x v="43"/>
    <x v="19"/>
    <n v="21"/>
    <n v="0"/>
    <n v="0"/>
    <n v="0"/>
    <n v="6"/>
    <n v="2"/>
    <n v="0"/>
    <n v="0"/>
    <n v="0"/>
    <n v="0"/>
    <m/>
    <n v="11"/>
  </r>
  <r>
    <d v="2005-11-01T00:00:00"/>
    <x v="44"/>
    <x v="19"/>
    <n v="19"/>
    <n v="1"/>
    <n v="0"/>
    <n v="0"/>
    <n v="1"/>
    <n v="0"/>
    <n v="0"/>
    <n v="0"/>
    <n v="0"/>
    <n v="0"/>
    <m/>
    <n v="11"/>
  </r>
  <r>
    <d v="2005-11-02T00:00:00"/>
    <x v="45"/>
    <x v="19"/>
    <n v="32"/>
    <n v="2"/>
    <n v="0"/>
    <n v="0"/>
    <n v="1"/>
    <n v="2"/>
    <n v="0"/>
    <n v="0"/>
    <n v="0"/>
    <n v="0"/>
    <m/>
    <n v="11"/>
  </r>
  <r>
    <d v="2005-11-03T00:00:00"/>
    <x v="46"/>
    <x v="19"/>
    <n v="16"/>
    <n v="0"/>
    <n v="0"/>
    <n v="0"/>
    <n v="0"/>
    <n v="0"/>
    <n v="0"/>
    <n v="2"/>
    <n v="0"/>
    <n v="0"/>
    <m/>
    <n v="11"/>
  </r>
  <r>
    <d v="2005-11-04T00:00:00"/>
    <x v="47"/>
    <x v="19"/>
    <n v="7"/>
    <n v="0"/>
    <n v="0"/>
    <n v="0"/>
    <n v="0"/>
    <n v="0"/>
    <n v="0"/>
    <n v="1"/>
    <n v="0"/>
    <n v="0"/>
    <m/>
    <n v="11"/>
  </r>
  <r>
    <d v="2005-11-05T00:00:00"/>
    <x v="48"/>
    <x v="19"/>
    <n v="2"/>
    <n v="1"/>
    <n v="0"/>
    <n v="0"/>
    <n v="0"/>
    <n v="1"/>
    <n v="0"/>
    <n v="0"/>
    <n v="0"/>
    <n v="0"/>
    <m/>
    <n v="10.5"/>
  </r>
  <r>
    <d v="2005-11-06T00:00:00"/>
    <x v="49"/>
    <x v="19"/>
    <n v="0"/>
    <n v="0"/>
    <n v="0"/>
    <n v="0"/>
    <n v="0"/>
    <n v="0"/>
    <n v="0"/>
    <n v="0"/>
    <n v="0"/>
    <n v="0"/>
    <s v="Counted all day - zero fish!!"/>
    <n v="10"/>
  </r>
  <r>
    <d v="2005-11-07T00:00:00"/>
    <x v="50"/>
    <x v="19"/>
    <n v="0"/>
    <n v="0"/>
    <n v="0"/>
    <n v="0"/>
    <n v="0"/>
    <n v="0"/>
    <n v="0"/>
    <n v="0"/>
    <n v="0"/>
    <n v="0"/>
    <s v="Stopped counting for the season at approx 9AM"/>
    <n v="10"/>
  </r>
  <r>
    <d v="2005-11-08T00:00:00"/>
    <x v="51"/>
    <x v="19"/>
    <m/>
    <m/>
    <m/>
    <m/>
    <m/>
    <m/>
    <m/>
    <m/>
    <m/>
    <m/>
    <m/>
    <m/>
  </r>
  <r>
    <d v="2005-11-09T00:00:00"/>
    <x v="52"/>
    <x v="19"/>
    <m/>
    <m/>
    <m/>
    <m/>
    <m/>
    <m/>
    <m/>
    <m/>
    <m/>
    <m/>
    <m/>
    <m/>
  </r>
  <r>
    <d v="2005-11-10T00:00:00"/>
    <x v="53"/>
    <x v="19"/>
    <m/>
    <m/>
    <m/>
    <m/>
    <m/>
    <m/>
    <m/>
    <m/>
    <m/>
    <m/>
    <m/>
    <m/>
  </r>
  <r>
    <d v="2005-11-11T00:00:00"/>
    <x v="54"/>
    <x v="19"/>
    <m/>
    <m/>
    <m/>
    <m/>
    <m/>
    <m/>
    <m/>
    <m/>
    <m/>
    <m/>
    <m/>
    <m/>
  </r>
  <r>
    <d v="2005-11-12T00:00:00"/>
    <x v="55"/>
    <x v="19"/>
    <m/>
    <m/>
    <m/>
    <m/>
    <m/>
    <m/>
    <m/>
    <m/>
    <m/>
    <m/>
    <m/>
    <m/>
  </r>
  <r>
    <d v="2005-11-13T00:00:00"/>
    <x v="56"/>
    <x v="19"/>
    <m/>
    <m/>
    <m/>
    <m/>
    <m/>
    <m/>
    <m/>
    <m/>
    <m/>
    <m/>
    <m/>
    <m/>
  </r>
  <r>
    <d v="2005-11-14T00:00:00"/>
    <x v="57"/>
    <x v="19"/>
    <m/>
    <m/>
    <m/>
    <m/>
    <m/>
    <m/>
    <m/>
    <m/>
    <m/>
    <m/>
    <m/>
    <m/>
  </r>
  <r>
    <d v="2005-11-15T00:00:00"/>
    <x v="58"/>
    <x v="19"/>
    <m/>
    <m/>
    <m/>
    <m/>
    <m/>
    <m/>
    <m/>
    <m/>
    <m/>
    <m/>
    <m/>
    <m/>
  </r>
  <r>
    <d v="2005-11-16T00:00:00"/>
    <x v="59"/>
    <x v="19"/>
    <m/>
    <m/>
    <m/>
    <m/>
    <m/>
    <m/>
    <m/>
    <m/>
    <m/>
    <m/>
    <m/>
    <m/>
  </r>
  <r>
    <d v="2005-11-17T00:00:00"/>
    <x v="60"/>
    <x v="19"/>
    <m/>
    <m/>
    <m/>
    <m/>
    <m/>
    <m/>
    <m/>
    <m/>
    <m/>
    <m/>
    <m/>
    <m/>
  </r>
  <r>
    <d v="2005-11-18T00:00:00"/>
    <x v="61"/>
    <x v="19"/>
    <m/>
    <m/>
    <m/>
    <m/>
    <m/>
    <m/>
    <m/>
    <m/>
    <m/>
    <m/>
    <m/>
    <m/>
  </r>
  <r>
    <d v="2005-11-19T00:00:00"/>
    <x v="62"/>
    <x v="19"/>
    <m/>
    <m/>
    <m/>
    <m/>
    <m/>
    <m/>
    <m/>
    <m/>
    <m/>
    <m/>
    <m/>
    <m/>
  </r>
  <r>
    <d v="2005-11-20T00:00:00"/>
    <x v="66"/>
    <x v="19"/>
    <m/>
    <m/>
    <m/>
    <m/>
    <m/>
    <m/>
    <m/>
    <m/>
    <m/>
    <m/>
    <m/>
    <m/>
  </r>
  <r>
    <d v="2006-09-01T00:00:00"/>
    <x v="80"/>
    <x v="20"/>
    <m/>
    <m/>
    <m/>
    <m/>
    <m/>
    <m/>
    <m/>
    <m/>
    <m/>
    <m/>
    <m/>
    <m/>
  </r>
  <r>
    <d v="2006-09-02T00:00:00"/>
    <x v="75"/>
    <x v="20"/>
    <m/>
    <m/>
    <m/>
    <m/>
    <m/>
    <m/>
    <m/>
    <m/>
    <m/>
    <m/>
    <m/>
    <m/>
  </r>
  <r>
    <d v="2006-09-03T00:00:00"/>
    <x v="76"/>
    <x v="20"/>
    <m/>
    <m/>
    <m/>
    <m/>
    <m/>
    <m/>
    <m/>
    <m/>
    <m/>
    <m/>
    <m/>
    <m/>
  </r>
  <r>
    <d v="2006-09-04T00:00:00"/>
    <x v="77"/>
    <x v="20"/>
    <m/>
    <m/>
    <m/>
    <m/>
    <m/>
    <m/>
    <m/>
    <m/>
    <m/>
    <m/>
    <m/>
    <m/>
  </r>
  <r>
    <d v="2006-09-05T00:00:00"/>
    <x v="78"/>
    <x v="20"/>
    <m/>
    <m/>
    <m/>
    <m/>
    <m/>
    <m/>
    <m/>
    <m/>
    <m/>
    <m/>
    <m/>
    <m/>
  </r>
  <r>
    <d v="2006-09-06T00:00:00"/>
    <x v="79"/>
    <x v="20"/>
    <n v="0"/>
    <n v="0"/>
    <n v="0"/>
    <n v="0"/>
    <n v="0"/>
    <n v="0"/>
    <n v="56"/>
    <n v="124741"/>
    <n v="2017"/>
    <n v="19"/>
    <s v="escapement through GCL Dam before swim survey (incl bypass but excludes biosample morts).  24 'bypass'."/>
    <m/>
  </r>
  <r>
    <d v="2006-09-07T00:00:00"/>
    <x v="71"/>
    <x v="20"/>
    <n v="391"/>
    <n v="50"/>
    <n v="0"/>
    <n v="0"/>
    <n v="950"/>
    <n v="82"/>
    <n v="331"/>
    <n v="4204"/>
    <n v="0"/>
    <n v="0"/>
    <s v=" Preliminary swim above Stamp Falls"/>
    <m/>
  </r>
  <r>
    <d v="2006-09-07T00:00:00"/>
    <x v="71"/>
    <x v="20"/>
    <n v="13"/>
    <n v="24"/>
    <n v="0"/>
    <n v="0"/>
    <n v="69"/>
    <n v="8"/>
    <n v="6"/>
    <n v="23"/>
    <n v="0"/>
    <n v="0"/>
    <s v="first day of counter (after end of swim survey at 13:59)"/>
    <m/>
  </r>
  <r>
    <d v="2006-09-08T00:00:00"/>
    <x v="72"/>
    <x v="20"/>
    <n v="91"/>
    <n v="75"/>
    <n v="0"/>
    <n v="0"/>
    <n v="126"/>
    <n v="10"/>
    <n v="8"/>
    <n v="332"/>
    <n v="1"/>
    <n v="0"/>
    <m/>
    <m/>
  </r>
  <r>
    <d v="2006-09-09T00:00:00"/>
    <x v="73"/>
    <x v="20"/>
    <n v="317"/>
    <n v="116"/>
    <n v="0"/>
    <n v="0"/>
    <n v="530"/>
    <n v="34"/>
    <n v="5"/>
    <n v="314"/>
    <n v="0"/>
    <n v="0"/>
    <m/>
    <m/>
  </r>
  <r>
    <d v="2006-09-10T00:00:00"/>
    <x v="74"/>
    <x v="20"/>
    <n v="215"/>
    <n v="54"/>
    <n v="0"/>
    <n v="0"/>
    <n v="782"/>
    <n v="22"/>
    <n v="6"/>
    <n v="223"/>
    <n v="0"/>
    <n v="0"/>
    <m/>
    <m/>
  </r>
  <r>
    <d v="2006-09-11T00:00:00"/>
    <x v="68"/>
    <x v="20"/>
    <n v="107"/>
    <n v="30"/>
    <n v="0"/>
    <n v="0"/>
    <n v="327"/>
    <n v="8"/>
    <n v="7"/>
    <n v="211"/>
    <n v="5"/>
    <n v="0"/>
    <m/>
    <m/>
  </r>
  <r>
    <d v="2006-09-12T00:00:00"/>
    <x v="69"/>
    <x v="20"/>
    <n v="129"/>
    <n v="58"/>
    <n v="0"/>
    <n v="0"/>
    <n v="335"/>
    <n v="9"/>
    <n v="5"/>
    <n v="959"/>
    <n v="3"/>
    <n v="0"/>
    <m/>
    <m/>
  </r>
  <r>
    <d v="2006-09-13T00:00:00"/>
    <x v="70"/>
    <x v="20"/>
    <n v="163"/>
    <n v="109"/>
    <n v="0"/>
    <n v="0"/>
    <n v="371"/>
    <n v="4"/>
    <n v="7"/>
    <n v="1041"/>
    <n v="6"/>
    <n v="0"/>
    <m/>
    <n v="19"/>
  </r>
  <r>
    <d v="2006-09-14T00:00:00"/>
    <x v="67"/>
    <x v="20"/>
    <n v="410"/>
    <n v="240"/>
    <n v="0"/>
    <n v="0"/>
    <n v="566"/>
    <n v="10"/>
    <n v="11"/>
    <n v="711"/>
    <n v="0"/>
    <n v="0"/>
    <m/>
    <n v="16"/>
  </r>
  <r>
    <d v="2006-09-15T00:00:00"/>
    <x v="63"/>
    <x v="20"/>
    <n v="839"/>
    <n v="323"/>
    <n v="0"/>
    <n v="0"/>
    <n v="770"/>
    <n v="7"/>
    <n v="7"/>
    <n v="319"/>
    <n v="1"/>
    <n v="0"/>
    <m/>
    <n v="16"/>
  </r>
  <r>
    <d v="2006-09-16T00:00:00"/>
    <x v="64"/>
    <x v="20"/>
    <n v="781"/>
    <n v="246"/>
    <n v="0"/>
    <n v="0"/>
    <n v="519"/>
    <n v="3"/>
    <n v="11"/>
    <n v="117"/>
    <n v="0"/>
    <n v="0"/>
    <m/>
    <n v="15"/>
  </r>
  <r>
    <d v="2006-09-17T00:00:00"/>
    <x v="65"/>
    <x v="20"/>
    <n v="387"/>
    <n v="277"/>
    <n v="0"/>
    <n v="0"/>
    <n v="787"/>
    <n v="20"/>
    <n v="15"/>
    <n v="113"/>
    <n v="0"/>
    <n v="0"/>
    <m/>
    <n v="16"/>
  </r>
  <r>
    <d v="2006-09-18T00:00:00"/>
    <x v="0"/>
    <x v="20"/>
    <n v="837"/>
    <n v="191"/>
    <n v="0"/>
    <n v="0"/>
    <n v="1944"/>
    <n v="35"/>
    <n v="7"/>
    <n v="65"/>
    <n v="0"/>
    <n v="0"/>
    <m/>
    <n v="15.5"/>
  </r>
  <r>
    <d v="2006-09-19T00:00:00"/>
    <x v="1"/>
    <x v="20"/>
    <n v="388"/>
    <n v="194"/>
    <n v="0"/>
    <n v="0"/>
    <n v="843"/>
    <n v="19"/>
    <n v="16"/>
    <n v="28"/>
    <n v="1"/>
    <n v="0"/>
    <m/>
    <n v="15"/>
  </r>
  <r>
    <d v="2006-09-20T00:00:00"/>
    <x v="2"/>
    <x v="20"/>
    <n v="492"/>
    <n v="203"/>
    <n v="0"/>
    <n v="0"/>
    <n v="831"/>
    <n v="18"/>
    <n v="26"/>
    <n v="21"/>
    <n v="0"/>
    <n v="0"/>
    <m/>
    <n v="15"/>
  </r>
  <r>
    <d v="2006-09-21T00:00:00"/>
    <x v="3"/>
    <x v="20"/>
    <n v="473"/>
    <n v="240"/>
    <n v="0"/>
    <n v="0"/>
    <n v="1131"/>
    <n v="6"/>
    <n v="8"/>
    <n v="25"/>
    <n v="0"/>
    <n v="0"/>
    <m/>
    <n v="11"/>
  </r>
  <r>
    <d v="2006-09-22T00:00:00"/>
    <x v="4"/>
    <x v="20"/>
    <n v="440"/>
    <n v="204"/>
    <n v="0"/>
    <n v="0"/>
    <n v="996"/>
    <n v="10"/>
    <n v="5"/>
    <n v="9"/>
    <n v="0"/>
    <n v="0"/>
    <m/>
    <n v="11"/>
  </r>
  <r>
    <d v="2006-09-23T00:00:00"/>
    <x v="5"/>
    <x v="20"/>
    <n v="425"/>
    <n v="203"/>
    <n v="0"/>
    <n v="0"/>
    <n v="1138"/>
    <n v="7"/>
    <n v="5"/>
    <n v="14"/>
    <n v="0"/>
    <n v="0"/>
    <m/>
    <n v="11"/>
  </r>
  <r>
    <d v="2006-09-24T00:00:00"/>
    <x v="6"/>
    <x v="20"/>
    <n v="341"/>
    <n v="294"/>
    <n v="0"/>
    <n v="0"/>
    <n v="1132"/>
    <n v="18"/>
    <n v="6"/>
    <n v="24"/>
    <n v="0"/>
    <n v="0"/>
    <m/>
    <n v="11"/>
  </r>
  <r>
    <d v="2006-09-25T00:00:00"/>
    <x v="7"/>
    <x v="20"/>
    <n v="345"/>
    <n v="318"/>
    <n v="0"/>
    <n v="0"/>
    <n v="1319"/>
    <n v="41"/>
    <n v="10"/>
    <n v="12"/>
    <n v="0"/>
    <n v="0"/>
    <m/>
    <n v="11.5"/>
  </r>
  <r>
    <d v="2006-09-26T00:00:00"/>
    <x v="8"/>
    <x v="20"/>
    <n v="388"/>
    <n v="411"/>
    <n v="0"/>
    <n v="0"/>
    <n v="1541"/>
    <n v="39"/>
    <n v="11"/>
    <n v="31"/>
    <n v="0"/>
    <n v="0"/>
    <m/>
    <n v="17"/>
  </r>
  <r>
    <d v="2006-09-27T00:00:00"/>
    <x v="9"/>
    <x v="20"/>
    <n v="426"/>
    <n v="328"/>
    <n v="0"/>
    <n v="1"/>
    <n v="1841"/>
    <n v="38"/>
    <n v="19"/>
    <n v="15"/>
    <n v="0"/>
    <n v="0"/>
    <m/>
    <n v="17"/>
  </r>
  <r>
    <d v="2006-09-28T00:00:00"/>
    <x v="10"/>
    <x v="20"/>
    <n v="391"/>
    <n v="219"/>
    <n v="0"/>
    <n v="0"/>
    <n v="1945"/>
    <n v="68"/>
    <n v="10"/>
    <n v="9"/>
    <n v="1"/>
    <n v="0"/>
    <m/>
    <n v="17"/>
  </r>
  <r>
    <d v="2006-09-29T00:00:00"/>
    <x v="11"/>
    <x v="20"/>
    <n v="197"/>
    <n v="182"/>
    <n v="0"/>
    <n v="0"/>
    <n v="1055"/>
    <n v="17"/>
    <n v="8"/>
    <n v="8"/>
    <n v="0"/>
    <n v="0"/>
    <m/>
    <n v="18"/>
  </r>
  <r>
    <d v="2006-09-30T00:00:00"/>
    <x v="12"/>
    <x v="20"/>
    <n v="147"/>
    <n v="172"/>
    <n v="0"/>
    <n v="0"/>
    <n v="986"/>
    <n v="13"/>
    <n v="10"/>
    <n v="1"/>
    <n v="0"/>
    <n v="0"/>
    <m/>
    <n v="17"/>
  </r>
  <r>
    <d v="2006-10-01T00:00:00"/>
    <x v="13"/>
    <x v="20"/>
    <n v="161"/>
    <n v="177"/>
    <n v="0"/>
    <n v="0"/>
    <n v="1169"/>
    <n v="17"/>
    <n v="5"/>
    <n v="4"/>
    <n v="0"/>
    <n v="0"/>
    <m/>
    <n v="11"/>
  </r>
  <r>
    <d v="2006-10-02T00:00:00"/>
    <x v="14"/>
    <x v="20"/>
    <n v="151"/>
    <n v="138"/>
    <n v="0"/>
    <n v="0"/>
    <n v="1101"/>
    <n v="18"/>
    <n v="1"/>
    <n v="0"/>
    <n v="0"/>
    <n v="0"/>
    <m/>
    <n v="11"/>
  </r>
  <r>
    <d v="2006-10-03T00:00:00"/>
    <x v="15"/>
    <x v="20"/>
    <n v="155"/>
    <n v="112"/>
    <n v="0"/>
    <n v="0"/>
    <n v="938"/>
    <n v="22"/>
    <n v="7"/>
    <n v="2"/>
    <n v="1"/>
    <n v="0"/>
    <m/>
    <n v="15"/>
  </r>
  <r>
    <d v="2006-10-04T00:00:00"/>
    <x v="16"/>
    <x v="20"/>
    <n v="146"/>
    <n v="153"/>
    <n v="0"/>
    <n v="0"/>
    <n v="838"/>
    <n v="17"/>
    <n v="7"/>
    <n v="0"/>
    <n v="0"/>
    <n v="0"/>
    <m/>
    <n v="14"/>
  </r>
  <r>
    <d v="2006-10-05T00:00:00"/>
    <x v="17"/>
    <x v="20"/>
    <n v="139"/>
    <n v="90"/>
    <n v="0"/>
    <n v="1"/>
    <n v="776"/>
    <n v="13"/>
    <n v="5"/>
    <n v="0"/>
    <n v="0"/>
    <n v="0"/>
    <m/>
    <n v="15"/>
  </r>
  <r>
    <d v="2006-10-06T00:00:00"/>
    <x v="18"/>
    <x v="20"/>
    <n v="121"/>
    <n v="86"/>
    <n v="0"/>
    <n v="0"/>
    <n v="657"/>
    <n v="5"/>
    <n v="2"/>
    <n v="5"/>
    <n v="0"/>
    <n v="0"/>
    <m/>
    <n v="15"/>
  </r>
  <r>
    <d v="2006-10-07T00:00:00"/>
    <x v="19"/>
    <x v="20"/>
    <n v="121"/>
    <n v="85"/>
    <n v="0"/>
    <n v="0"/>
    <n v="990"/>
    <n v="16"/>
    <n v="2"/>
    <n v="0"/>
    <n v="0"/>
    <n v="0"/>
    <m/>
    <n v="14"/>
  </r>
  <r>
    <d v="2006-10-08T00:00:00"/>
    <x v="20"/>
    <x v="20"/>
    <n v="108"/>
    <n v="78"/>
    <n v="0"/>
    <n v="2"/>
    <n v="1021"/>
    <n v="9"/>
    <n v="1"/>
    <n v="1"/>
    <n v="0"/>
    <n v="0"/>
    <m/>
    <n v="14"/>
  </r>
  <r>
    <d v="2006-10-09T00:00:00"/>
    <x v="21"/>
    <x v="20"/>
    <n v="133"/>
    <n v="60"/>
    <n v="0"/>
    <n v="0"/>
    <n v="1024"/>
    <n v="12"/>
    <n v="0"/>
    <n v="1"/>
    <n v="0"/>
    <n v="0"/>
    <m/>
    <n v="14"/>
  </r>
  <r>
    <d v="2006-10-10T00:00:00"/>
    <x v="22"/>
    <x v="20"/>
    <n v="54"/>
    <n v="53"/>
    <n v="0"/>
    <n v="0"/>
    <n v="898"/>
    <n v="8"/>
    <n v="1"/>
    <n v="1"/>
    <n v="0"/>
    <n v="0"/>
    <m/>
    <n v="14"/>
  </r>
  <r>
    <d v="2006-10-11T00:00:00"/>
    <x v="23"/>
    <x v="20"/>
    <n v="46"/>
    <n v="42"/>
    <n v="0"/>
    <n v="2"/>
    <n v="981"/>
    <n v="14"/>
    <n v="8"/>
    <n v="2"/>
    <n v="0"/>
    <n v="0"/>
    <m/>
    <n v="14"/>
  </r>
  <r>
    <d v="2006-10-12T00:00:00"/>
    <x v="24"/>
    <x v="20"/>
    <n v="31"/>
    <n v="37"/>
    <n v="0"/>
    <n v="3"/>
    <n v="986"/>
    <n v="16"/>
    <n v="3"/>
    <n v="4"/>
    <n v="1"/>
    <n v="0"/>
    <m/>
    <n v="13.5"/>
  </r>
  <r>
    <d v="2006-10-13T00:00:00"/>
    <x v="25"/>
    <x v="20"/>
    <n v="39"/>
    <n v="24"/>
    <n v="0"/>
    <n v="6"/>
    <n v="833"/>
    <n v="8"/>
    <n v="4"/>
    <n v="6"/>
    <n v="0"/>
    <n v="0"/>
    <m/>
    <n v="13.5"/>
  </r>
  <r>
    <d v="2006-10-14T00:00:00"/>
    <x v="26"/>
    <x v="20"/>
    <n v="34"/>
    <n v="33"/>
    <n v="0"/>
    <n v="4"/>
    <n v="965"/>
    <n v="10"/>
    <n v="4"/>
    <n v="5"/>
    <n v="0"/>
    <n v="0"/>
    <m/>
    <n v="14"/>
  </r>
  <r>
    <d v="2006-10-15T00:00:00"/>
    <x v="27"/>
    <x v="20"/>
    <n v="42"/>
    <n v="42"/>
    <n v="0"/>
    <n v="6"/>
    <n v="1206"/>
    <n v="7"/>
    <n v="1"/>
    <n v="7"/>
    <n v="0"/>
    <n v="0"/>
    <m/>
    <n v="14"/>
  </r>
  <r>
    <d v="2006-10-16T00:00:00"/>
    <x v="28"/>
    <x v="20"/>
    <n v="41"/>
    <n v="46"/>
    <n v="0"/>
    <n v="11"/>
    <n v="858"/>
    <n v="14"/>
    <n v="8"/>
    <n v="6"/>
    <n v="0"/>
    <n v="0"/>
    <m/>
    <n v="14"/>
  </r>
  <r>
    <d v="2006-10-17T00:00:00"/>
    <x v="29"/>
    <x v="20"/>
    <n v="59"/>
    <n v="48"/>
    <n v="0"/>
    <n v="13"/>
    <n v="912"/>
    <n v="14"/>
    <n v="6"/>
    <n v="4"/>
    <n v="0"/>
    <n v="0"/>
    <m/>
    <n v="14"/>
  </r>
  <r>
    <d v="2006-10-18T00:00:00"/>
    <x v="30"/>
    <x v="20"/>
    <n v="24"/>
    <n v="21"/>
    <n v="0"/>
    <n v="2"/>
    <n v="1350"/>
    <n v="12"/>
    <n v="6"/>
    <n v="1"/>
    <n v="0"/>
    <n v="0"/>
    <m/>
    <n v="14"/>
  </r>
  <r>
    <d v="2006-10-19T00:00:00"/>
    <x v="31"/>
    <x v="20"/>
    <n v="25"/>
    <n v="23"/>
    <n v="0"/>
    <n v="1"/>
    <n v="862"/>
    <n v="10"/>
    <n v="8"/>
    <n v="0"/>
    <n v="0"/>
    <n v="0"/>
    <m/>
    <n v="14"/>
  </r>
  <r>
    <d v="2006-10-20T00:00:00"/>
    <x v="32"/>
    <x v="20"/>
    <n v="24"/>
    <n v="18"/>
    <n v="0"/>
    <n v="4"/>
    <n v="683"/>
    <n v="9"/>
    <n v="3"/>
    <n v="2"/>
    <n v="0"/>
    <n v="0"/>
    <m/>
    <n v="13"/>
  </r>
  <r>
    <d v="2006-10-21T00:00:00"/>
    <x v="33"/>
    <x v="20"/>
    <n v="30"/>
    <n v="15"/>
    <n v="0"/>
    <n v="10"/>
    <n v="1053"/>
    <n v="12"/>
    <n v="3"/>
    <n v="3"/>
    <n v="0"/>
    <n v="0"/>
    <m/>
    <n v="13"/>
  </r>
  <r>
    <d v="2006-10-22T00:00:00"/>
    <x v="34"/>
    <x v="20"/>
    <n v="28"/>
    <n v="7"/>
    <n v="0"/>
    <n v="3"/>
    <n v="810"/>
    <n v="5"/>
    <n v="4"/>
    <n v="2"/>
    <n v="0"/>
    <n v="0"/>
    <m/>
    <n v="13"/>
  </r>
  <r>
    <d v="2006-10-23T00:00:00"/>
    <x v="35"/>
    <x v="20"/>
    <n v="16"/>
    <n v="16"/>
    <n v="0"/>
    <n v="6"/>
    <n v="933"/>
    <n v="10"/>
    <n v="3"/>
    <n v="0"/>
    <n v="0"/>
    <n v="0"/>
    <m/>
    <n v="13"/>
  </r>
  <r>
    <d v="2006-10-24T00:00:00"/>
    <x v="36"/>
    <x v="20"/>
    <n v="22"/>
    <n v="14"/>
    <n v="0"/>
    <n v="9"/>
    <n v="828"/>
    <n v="7"/>
    <n v="1"/>
    <n v="1"/>
    <n v="0"/>
    <n v="0"/>
    <m/>
    <n v="13"/>
  </r>
  <r>
    <d v="2006-10-25T00:00:00"/>
    <x v="37"/>
    <x v="20"/>
    <n v="19"/>
    <n v="12"/>
    <n v="0"/>
    <n v="3"/>
    <n v="843"/>
    <n v="9"/>
    <n v="0"/>
    <n v="2"/>
    <n v="0"/>
    <n v="0"/>
    <m/>
    <n v="12"/>
  </r>
  <r>
    <d v="2006-10-26T00:00:00"/>
    <x v="38"/>
    <x v="20"/>
    <n v="16"/>
    <n v="9"/>
    <n v="0"/>
    <n v="6"/>
    <n v="1286"/>
    <n v="7"/>
    <n v="2"/>
    <n v="12"/>
    <n v="0"/>
    <n v="0"/>
    <m/>
    <n v="13"/>
  </r>
  <r>
    <d v="2006-10-27T00:00:00"/>
    <x v="39"/>
    <x v="20"/>
    <n v="96"/>
    <n v="26"/>
    <n v="0"/>
    <n v="17"/>
    <n v="1187"/>
    <n v="13"/>
    <n v="2"/>
    <n v="27"/>
    <n v="0"/>
    <n v="0"/>
    <m/>
    <n v="13"/>
  </r>
  <r>
    <d v="2006-10-28T00:00:00"/>
    <x v="40"/>
    <x v="20"/>
    <n v="122"/>
    <n v="28"/>
    <n v="0"/>
    <n v="3"/>
    <n v="535"/>
    <n v="8"/>
    <n v="10"/>
    <n v="17"/>
    <n v="0"/>
    <n v="0"/>
    <m/>
    <n v="13"/>
  </r>
  <r>
    <d v="2006-10-29T00:00:00"/>
    <x v="41"/>
    <x v="20"/>
    <n v="106"/>
    <n v="21"/>
    <n v="0"/>
    <n v="11"/>
    <n v="1182"/>
    <n v="18"/>
    <n v="18"/>
    <n v="8"/>
    <n v="2"/>
    <n v="0"/>
    <m/>
    <n v="13"/>
  </r>
  <r>
    <d v="2006-10-30T00:00:00"/>
    <x v="42"/>
    <x v="20"/>
    <n v="44"/>
    <n v="8"/>
    <n v="0"/>
    <n v="9"/>
    <n v="768"/>
    <n v="7"/>
    <n v="11"/>
    <n v="0"/>
    <n v="0"/>
    <n v="0"/>
    <m/>
    <n v="10.5"/>
  </r>
  <r>
    <d v="2006-10-31T00:00:00"/>
    <x v="43"/>
    <x v="20"/>
    <n v="21"/>
    <n v="17"/>
    <n v="0"/>
    <n v="8"/>
    <n v="414"/>
    <n v="3"/>
    <n v="3"/>
    <n v="0"/>
    <n v="0"/>
    <n v="0"/>
    <m/>
    <n v="10"/>
  </r>
  <r>
    <d v="2006-11-01T00:00:00"/>
    <x v="44"/>
    <x v="20"/>
    <n v="11"/>
    <n v="12"/>
    <n v="0"/>
    <n v="5"/>
    <n v="277"/>
    <n v="0"/>
    <n v="3"/>
    <n v="0"/>
    <n v="0"/>
    <n v="0"/>
    <m/>
    <n v="10"/>
  </r>
  <r>
    <d v="2006-11-02T00:00:00"/>
    <x v="45"/>
    <x v="20"/>
    <n v="5"/>
    <n v="31"/>
    <n v="0"/>
    <n v="1"/>
    <n v="207"/>
    <n v="1"/>
    <n v="2"/>
    <n v="4"/>
    <n v="0"/>
    <n v="0"/>
    <m/>
    <n v="10"/>
  </r>
  <r>
    <d v="2006-11-03T00:00:00"/>
    <x v="46"/>
    <x v="20"/>
    <n v="20"/>
    <n v="14"/>
    <n v="0"/>
    <n v="3"/>
    <n v="260"/>
    <n v="3"/>
    <n v="1"/>
    <n v="7"/>
    <n v="0"/>
    <n v="0"/>
    <m/>
    <n v="10"/>
  </r>
  <r>
    <d v="2006-11-04T00:00:00"/>
    <x v="47"/>
    <x v="20"/>
    <n v="126"/>
    <n v="35"/>
    <n v="0"/>
    <n v="2"/>
    <n v="234"/>
    <n v="9"/>
    <n v="7"/>
    <n v="80"/>
    <n v="3"/>
    <n v="0"/>
    <m/>
    <n v="11"/>
  </r>
  <r>
    <d v="2006-11-05T00:00:00"/>
    <x v="48"/>
    <x v="20"/>
    <n v="36"/>
    <n v="11"/>
    <n v="0"/>
    <n v="2"/>
    <n v="74"/>
    <n v="2"/>
    <n v="3"/>
    <n v="20"/>
    <n v="0"/>
    <n v="0"/>
    <m/>
    <n v="11"/>
  </r>
  <r>
    <d v="2006-11-06T00:00:00"/>
    <x v="49"/>
    <x v="20"/>
    <n v="0"/>
    <n v="0"/>
    <n v="0"/>
    <n v="0"/>
    <n v="0"/>
    <n v="0"/>
    <n v="0"/>
    <n v="0"/>
    <n v="0"/>
    <n v="0"/>
    <s v="No counting.  River too high and dirty."/>
    <m/>
  </r>
  <r>
    <d v="2006-11-07T00:00:00"/>
    <x v="50"/>
    <x v="20"/>
    <n v="0"/>
    <n v="0"/>
    <n v="0"/>
    <n v="0"/>
    <n v="0"/>
    <n v="0"/>
    <n v="0"/>
    <n v="0"/>
    <n v="0"/>
    <n v="0"/>
    <s v="No counting.  River too high and dirty."/>
    <m/>
  </r>
  <r>
    <d v="2006-11-08T00:00:00"/>
    <x v="51"/>
    <x v="20"/>
    <n v="0"/>
    <n v="0"/>
    <n v="0"/>
    <n v="0"/>
    <n v="0"/>
    <n v="0"/>
    <n v="0"/>
    <n v="0"/>
    <n v="0"/>
    <n v="0"/>
    <s v="No counting.  River too high and dirty."/>
    <m/>
  </r>
  <r>
    <d v="2006-11-09T00:00:00"/>
    <x v="52"/>
    <x v="20"/>
    <n v="0"/>
    <n v="0"/>
    <n v="0"/>
    <n v="0"/>
    <n v="0"/>
    <n v="0"/>
    <n v="0"/>
    <n v="0"/>
    <n v="0"/>
    <n v="0"/>
    <s v="No counting.  River too high and dirty."/>
    <m/>
  </r>
  <r>
    <d v="2006-11-10T00:00:00"/>
    <x v="53"/>
    <x v="20"/>
    <n v="0"/>
    <n v="0"/>
    <n v="0"/>
    <n v="0"/>
    <n v="0"/>
    <n v="0"/>
    <n v="0"/>
    <n v="0"/>
    <n v="0"/>
    <n v="0"/>
    <s v="No counting.  River too high and dirty."/>
    <m/>
  </r>
  <r>
    <d v="2006-11-11T00:00:00"/>
    <x v="54"/>
    <x v="20"/>
    <n v="1"/>
    <n v="0"/>
    <n v="0"/>
    <n v="0"/>
    <n v="0"/>
    <n v="0"/>
    <n v="2"/>
    <n v="0"/>
    <n v="0"/>
    <n v="0"/>
    <s v="Counting re-started approx 11:30"/>
    <n v="11"/>
  </r>
  <r>
    <d v="2006-11-12T00:00:00"/>
    <x v="55"/>
    <x v="20"/>
    <n v="0"/>
    <n v="0"/>
    <n v="0"/>
    <n v="0"/>
    <n v="0"/>
    <n v="0"/>
    <n v="1"/>
    <n v="0"/>
    <n v="0"/>
    <n v="0"/>
    <m/>
    <n v="10"/>
  </r>
  <r>
    <d v="2006-11-13T00:00:00"/>
    <x v="56"/>
    <x v="20"/>
    <n v="0"/>
    <n v="0"/>
    <n v="0"/>
    <n v="0"/>
    <n v="0"/>
    <n v="0"/>
    <n v="1"/>
    <n v="0"/>
    <n v="0"/>
    <n v="0"/>
    <m/>
    <n v="10"/>
  </r>
  <r>
    <d v="2006-11-14T00:00:00"/>
    <x v="57"/>
    <x v="20"/>
    <n v="1"/>
    <n v="0"/>
    <n v="0"/>
    <n v="0"/>
    <n v="0"/>
    <n v="0"/>
    <n v="1"/>
    <n v="0"/>
    <n v="0"/>
    <n v="0"/>
    <s v="end of counting at 16:00"/>
    <n v="9"/>
  </r>
  <r>
    <d v="2006-11-15T00:00:00"/>
    <x v="58"/>
    <x v="20"/>
    <m/>
    <m/>
    <m/>
    <m/>
    <m/>
    <m/>
    <m/>
    <m/>
    <m/>
    <m/>
    <m/>
    <m/>
  </r>
  <r>
    <d v="2006-11-16T00:00:00"/>
    <x v="59"/>
    <x v="20"/>
    <m/>
    <m/>
    <m/>
    <m/>
    <m/>
    <m/>
    <m/>
    <m/>
    <m/>
    <m/>
    <m/>
    <m/>
  </r>
  <r>
    <d v="2006-11-17T00:00:00"/>
    <x v="60"/>
    <x v="20"/>
    <m/>
    <m/>
    <m/>
    <m/>
    <m/>
    <m/>
    <m/>
    <m/>
    <m/>
    <m/>
    <m/>
    <m/>
  </r>
  <r>
    <d v="2006-11-18T00:00:00"/>
    <x v="61"/>
    <x v="20"/>
    <m/>
    <m/>
    <m/>
    <m/>
    <m/>
    <m/>
    <m/>
    <m/>
    <m/>
    <m/>
    <m/>
    <m/>
  </r>
  <r>
    <d v="2006-11-19T00:00:00"/>
    <x v="62"/>
    <x v="20"/>
    <m/>
    <m/>
    <m/>
    <m/>
    <m/>
    <m/>
    <m/>
    <m/>
    <m/>
    <m/>
    <m/>
    <m/>
  </r>
  <r>
    <d v="2006-11-20T00:00:00"/>
    <x v="66"/>
    <x v="20"/>
    <m/>
    <m/>
    <m/>
    <m/>
    <m/>
    <m/>
    <m/>
    <m/>
    <m/>
    <m/>
    <m/>
    <m/>
  </r>
  <r>
    <d v="2007-09-01T00:00:00"/>
    <x v="80"/>
    <x v="21"/>
    <m/>
    <m/>
    <m/>
    <m/>
    <m/>
    <m/>
    <m/>
    <m/>
    <m/>
    <m/>
    <m/>
    <m/>
  </r>
  <r>
    <d v="2007-09-02T00:00:00"/>
    <x v="75"/>
    <x v="21"/>
    <m/>
    <m/>
    <m/>
    <m/>
    <m/>
    <m/>
    <m/>
    <m/>
    <m/>
    <m/>
    <m/>
    <m/>
  </r>
  <r>
    <d v="2007-09-03T00:00:00"/>
    <x v="76"/>
    <x v="21"/>
    <m/>
    <m/>
    <m/>
    <m/>
    <m/>
    <m/>
    <m/>
    <m/>
    <m/>
    <m/>
    <m/>
    <m/>
  </r>
  <r>
    <d v="2007-09-04T00:00:00"/>
    <x v="77"/>
    <x v="21"/>
    <m/>
    <m/>
    <m/>
    <m/>
    <m/>
    <m/>
    <m/>
    <m/>
    <m/>
    <m/>
    <m/>
    <m/>
  </r>
  <r>
    <d v="2007-09-05T00:00:00"/>
    <x v="78"/>
    <x v="21"/>
    <m/>
    <m/>
    <n v="0"/>
    <n v="0"/>
    <m/>
    <m/>
    <m/>
    <n v="70240"/>
    <n v="7096"/>
    <n v="0"/>
    <s v="Escapement through GCL Dam before swim survey (incl bypass but excludes biosample morts).  24 'bypass'."/>
    <n v="19"/>
  </r>
  <r>
    <d v="2007-09-06T00:00:00"/>
    <x v="79"/>
    <x v="21"/>
    <n v="1079"/>
    <n v="2"/>
    <n v="0"/>
    <n v="0"/>
    <n v="1828"/>
    <n v="136"/>
    <n v="186"/>
    <n v="249"/>
    <n v="1"/>
    <n v="4"/>
    <s v=" Preliminary swim above Stamp Falls"/>
    <n v="18"/>
  </r>
  <r>
    <d v="2007-09-06T00:00:00"/>
    <x v="79"/>
    <x v="21"/>
    <n v="502"/>
    <n v="31"/>
    <n v="0"/>
    <n v="0"/>
    <n v="159"/>
    <n v="23"/>
    <n v="3"/>
    <n v="0"/>
    <n v="0"/>
    <n v="0"/>
    <s v="First day of counter (after end of swim survey at 11:59)"/>
    <m/>
  </r>
  <r>
    <d v="2007-09-07T00:00:00"/>
    <x v="71"/>
    <x v="21"/>
    <n v="1012"/>
    <n v="61"/>
    <n v="0"/>
    <n v="0"/>
    <n v="346"/>
    <n v="68"/>
    <n v="5"/>
    <n v="2"/>
    <n v="0"/>
    <n v="0"/>
    <m/>
    <n v="18"/>
  </r>
  <r>
    <d v="2007-09-08T00:00:00"/>
    <x v="72"/>
    <x v="21"/>
    <n v="768"/>
    <n v="68"/>
    <n v="0"/>
    <n v="0"/>
    <n v="235"/>
    <n v="22"/>
    <n v="0"/>
    <n v="1"/>
    <n v="0"/>
    <n v="0"/>
    <m/>
    <n v="19"/>
  </r>
  <r>
    <d v="2007-09-09T00:00:00"/>
    <x v="73"/>
    <x v="21"/>
    <n v="603"/>
    <n v="61"/>
    <n v="0"/>
    <n v="0"/>
    <n v="243"/>
    <n v="26"/>
    <n v="1"/>
    <n v="1"/>
    <n v="0"/>
    <n v="0"/>
    <m/>
    <n v="17"/>
  </r>
  <r>
    <d v="2007-09-10T00:00:00"/>
    <x v="74"/>
    <x v="21"/>
    <n v="792"/>
    <n v="68"/>
    <n v="0"/>
    <n v="0"/>
    <n v="246"/>
    <n v="34"/>
    <n v="0"/>
    <n v="2"/>
    <n v="0"/>
    <n v="0"/>
    <m/>
    <n v="18.5"/>
  </r>
  <r>
    <d v="2007-09-11T00:00:00"/>
    <x v="68"/>
    <x v="21"/>
    <n v="1173"/>
    <n v="75"/>
    <n v="0"/>
    <n v="0"/>
    <n v="289"/>
    <n v="101"/>
    <n v="4"/>
    <n v="1"/>
    <n v="1"/>
    <n v="0"/>
    <m/>
    <n v="18"/>
  </r>
  <r>
    <d v="2007-09-12T00:00:00"/>
    <x v="69"/>
    <x v="21"/>
    <n v="908"/>
    <n v="57"/>
    <n v="0"/>
    <n v="0"/>
    <n v="268"/>
    <n v="78"/>
    <n v="0"/>
    <n v="1"/>
    <n v="0"/>
    <n v="0"/>
    <m/>
    <n v="18"/>
  </r>
  <r>
    <d v="2007-09-13T00:00:00"/>
    <x v="70"/>
    <x v="21"/>
    <n v="873"/>
    <n v="54"/>
    <n v="0"/>
    <n v="0"/>
    <n v="243"/>
    <n v="65"/>
    <n v="5"/>
    <n v="0"/>
    <n v="0"/>
    <n v="0"/>
    <m/>
    <n v="18"/>
  </r>
  <r>
    <d v="2007-09-14T00:00:00"/>
    <x v="67"/>
    <x v="21"/>
    <n v="986"/>
    <n v="50"/>
    <n v="0"/>
    <n v="0"/>
    <n v="445"/>
    <n v="91"/>
    <n v="3"/>
    <n v="2"/>
    <n v="0"/>
    <n v="0"/>
    <m/>
    <n v="18"/>
  </r>
  <r>
    <d v="2007-09-15T00:00:00"/>
    <x v="63"/>
    <x v="21"/>
    <n v="1344"/>
    <n v="33"/>
    <n v="0"/>
    <n v="0"/>
    <n v="270"/>
    <n v="61"/>
    <n v="2"/>
    <n v="0"/>
    <n v="0"/>
    <n v="0"/>
    <m/>
    <n v="18"/>
  </r>
  <r>
    <d v="2007-09-16T00:00:00"/>
    <x v="64"/>
    <x v="21"/>
    <n v="0"/>
    <n v="0"/>
    <n v="0"/>
    <n v="0"/>
    <n v="0"/>
    <n v="0"/>
    <n v="0"/>
    <n v="0"/>
    <n v="0"/>
    <n v="0"/>
    <s v="Fishway shut down due to equipment malfunction.  No night time count."/>
    <m/>
  </r>
  <r>
    <d v="2007-09-17T00:00:00"/>
    <x v="65"/>
    <x v="21"/>
    <n v="1263"/>
    <n v="74"/>
    <n v="0"/>
    <n v="0"/>
    <n v="285"/>
    <n v="82"/>
    <n v="0"/>
    <n v="0"/>
    <n v="0"/>
    <n v="0"/>
    <s v="Counting started at approx 11:30"/>
    <n v="18"/>
  </r>
  <r>
    <d v="2007-09-18T00:00:00"/>
    <x v="0"/>
    <x v="21"/>
    <n v="1629"/>
    <n v="75"/>
    <n v="0"/>
    <n v="0"/>
    <n v="273"/>
    <n v="59"/>
    <n v="2"/>
    <n v="0"/>
    <n v="0"/>
    <n v="0"/>
    <m/>
    <n v="16"/>
  </r>
  <r>
    <d v="2007-09-19T00:00:00"/>
    <x v="1"/>
    <x v="21"/>
    <n v="1977"/>
    <n v="101"/>
    <n v="0"/>
    <n v="1"/>
    <n v="106"/>
    <n v="36"/>
    <n v="2"/>
    <n v="0"/>
    <n v="0"/>
    <n v="0"/>
    <m/>
    <n v="16"/>
  </r>
  <r>
    <d v="2007-09-20T00:00:00"/>
    <x v="2"/>
    <x v="21"/>
    <n v="2391"/>
    <n v="125"/>
    <n v="0"/>
    <n v="0"/>
    <n v="240"/>
    <n v="44"/>
    <n v="0"/>
    <n v="0"/>
    <n v="0"/>
    <n v="0"/>
    <m/>
    <n v="16"/>
  </r>
  <r>
    <d v="2007-09-21T00:00:00"/>
    <x v="3"/>
    <x v="21"/>
    <n v="1621"/>
    <n v="88"/>
    <n v="0"/>
    <n v="0"/>
    <n v="167"/>
    <n v="29"/>
    <n v="1"/>
    <n v="0"/>
    <n v="0"/>
    <n v="0"/>
    <m/>
    <n v="16"/>
  </r>
  <r>
    <d v="2007-09-22T00:00:00"/>
    <x v="4"/>
    <x v="21"/>
    <n v="2352"/>
    <n v="124"/>
    <n v="0"/>
    <n v="0"/>
    <n v="472"/>
    <n v="100"/>
    <n v="1"/>
    <n v="0"/>
    <n v="0"/>
    <n v="0"/>
    <m/>
    <n v="16"/>
  </r>
  <r>
    <d v="2007-09-23T00:00:00"/>
    <x v="5"/>
    <x v="21"/>
    <n v="1902"/>
    <n v="93"/>
    <n v="0"/>
    <n v="0"/>
    <n v="475"/>
    <n v="52"/>
    <n v="0"/>
    <n v="0"/>
    <n v="0"/>
    <n v="0"/>
    <m/>
    <n v="16"/>
  </r>
  <r>
    <d v="2007-09-24T00:00:00"/>
    <x v="6"/>
    <x v="21"/>
    <n v="2034"/>
    <n v="180"/>
    <n v="0"/>
    <n v="0"/>
    <n v="436"/>
    <n v="45"/>
    <n v="1"/>
    <n v="0"/>
    <n v="0"/>
    <n v="0"/>
    <m/>
    <n v="14"/>
  </r>
  <r>
    <d v="2007-09-25T00:00:00"/>
    <x v="7"/>
    <x v="21"/>
    <n v="2646"/>
    <n v="287"/>
    <n v="0"/>
    <n v="2"/>
    <n v="830"/>
    <n v="78"/>
    <n v="2"/>
    <n v="0"/>
    <n v="1"/>
    <n v="0"/>
    <m/>
    <n v="15.5"/>
  </r>
  <r>
    <d v="2007-09-26T00:00:00"/>
    <x v="8"/>
    <x v="21"/>
    <n v="1927"/>
    <n v="209"/>
    <n v="0"/>
    <n v="0"/>
    <n v="532"/>
    <n v="100"/>
    <n v="5"/>
    <n v="0"/>
    <n v="0"/>
    <n v="0"/>
    <m/>
    <n v="15"/>
  </r>
  <r>
    <d v="2007-09-27T00:00:00"/>
    <x v="9"/>
    <x v="21"/>
    <n v="2428"/>
    <n v="308"/>
    <n v="0"/>
    <n v="0"/>
    <n v="654"/>
    <n v="108"/>
    <n v="2"/>
    <n v="1"/>
    <n v="0"/>
    <n v="0"/>
    <m/>
    <n v="17"/>
  </r>
  <r>
    <d v="2007-09-28T00:00:00"/>
    <x v="10"/>
    <x v="21"/>
    <n v="1606"/>
    <n v="164"/>
    <n v="0"/>
    <n v="0"/>
    <n v="1025"/>
    <n v="75"/>
    <n v="3"/>
    <n v="0"/>
    <n v="0"/>
    <n v="0"/>
    <m/>
    <n v="15"/>
  </r>
  <r>
    <d v="2007-09-29T00:00:00"/>
    <x v="11"/>
    <x v="21"/>
    <n v="875"/>
    <n v="86"/>
    <n v="0"/>
    <n v="0"/>
    <n v="1076"/>
    <n v="35"/>
    <n v="4"/>
    <n v="1"/>
    <n v="0"/>
    <n v="0"/>
    <m/>
    <n v="15"/>
  </r>
  <r>
    <d v="2007-09-30T00:00:00"/>
    <x v="12"/>
    <x v="21"/>
    <n v="1091"/>
    <n v="60"/>
    <n v="0"/>
    <n v="0"/>
    <n v="390"/>
    <n v="13"/>
    <n v="1"/>
    <n v="0"/>
    <n v="0"/>
    <n v="0"/>
    <m/>
    <n v="14"/>
  </r>
  <r>
    <d v="2007-10-01T00:00:00"/>
    <x v="13"/>
    <x v="21"/>
    <n v="1181"/>
    <n v="115"/>
    <n v="0"/>
    <n v="0"/>
    <n v="1058"/>
    <n v="49"/>
    <n v="3"/>
    <n v="0"/>
    <n v="0"/>
    <n v="0"/>
    <m/>
    <n v="14"/>
  </r>
  <r>
    <d v="2007-10-02T00:00:00"/>
    <x v="14"/>
    <x v="21"/>
    <n v="497"/>
    <n v="42"/>
    <n v="0"/>
    <n v="0"/>
    <n v="243"/>
    <n v="21"/>
    <n v="11"/>
    <n v="0"/>
    <n v="0"/>
    <n v="0"/>
    <m/>
    <n v="15"/>
  </r>
  <r>
    <d v="2007-10-03T00:00:00"/>
    <x v="15"/>
    <x v="21"/>
    <n v="1131"/>
    <n v="104"/>
    <n v="0"/>
    <n v="1"/>
    <n v="321"/>
    <n v="67"/>
    <n v="11"/>
    <n v="2"/>
    <n v="0"/>
    <n v="0"/>
    <m/>
    <n v="14"/>
  </r>
  <r>
    <d v="2007-10-04T00:00:00"/>
    <x v="16"/>
    <x v="21"/>
    <n v="96"/>
    <n v="5"/>
    <n v="0"/>
    <n v="0"/>
    <n v="33"/>
    <n v="1"/>
    <n v="1"/>
    <n v="0"/>
    <n v="0"/>
    <n v="0"/>
    <m/>
    <n v="14"/>
  </r>
  <r>
    <d v="2007-10-05T00:00:00"/>
    <x v="17"/>
    <x v="21"/>
    <n v="59"/>
    <n v="12"/>
    <n v="0"/>
    <n v="0"/>
    <n v="12"/>
    <n v="0"/>
    <n v="1"/>
    <n v="0"/>
    <n v="0"/>
    <n v="0"/>
    <m/>
    <n v="13"/>
  </r>
  <r>
    <d v="2007-10-06T00:00:00"/>
    <x v="18"/>
    <x v="21"/>
    <n v="329"/>
    <n v="53"/>
    <n v="0"/>
    <n v="0"/>
    <n v="176"/>
    <n v="19"/>
    <n v="0"/>
    <n v="0"/>
    <n v="0"/>
    <n v="0"/>
    <m/>
    <n v="13"/>
  </r>
  <r>
    <d v="2007-10-07T00:00:00"/>
    <x v="19"/>
    <x v="21"/>
    <n v="142"/>
    <n v="12"/>
    <n v="0"/>
    <n v="0"/>
    <n v="338"/>
    <n v="33"/>
    <n v="0"/>
    <n v="0"/>
    <n v="0"/>
    <n v="0"/>
    <m/>
    <n v="13"/>
  </r>
  <r>
    <d v="2007-10-08T00:00:00"/>
    <x v="20"/>
    <x v="21"/>
    <n v="302"/>
    <n v="32"/>
    <n v="0"/>
    <n v="0"/>
    <n v="304"/>
    <n v="18"/>
    <n v="1"/>
    <n v="0"/>
    <n v="0"/>
    <n v="0"/>
    <m/>
    <n v="12"/>
  </r>
  <r>
    <d v="2007-10-09T00:00:00"/>
    <x v="21"/>
    <x v="21"/>
    <n v="197"/>
    <n v="37"/>
    <n v="0"/>
    <n v="1"/>
    <n v="230"/>
    <n v="24"/>
    <n v="0"/>
    <n v="0"/>
    <n v="0"/>
    <n v="0"/>
    <m/>
    <n v="13"/>
  </r>
  <r>
    <d v="2007-10-10T00:00:00"/>
    <x v="22"/>
    <x v="21"/>
    <s v="n/a"/>
    <s v="n/a"/>
    <s v="n/a"/>
    <s v="n/a"/>
    <s v="n/a"/>
    <s v="n/a"/>
    <s v="n/a"/>
    <s v="n/a"/>
    <s v="n/a"/>
    <s v="n/a"/>
    <s v="No counting - river at 2.6m.  Back screens opened to allow fish passage."/>
    <m/>
  </r>
  <r>
    <d v="2007-10-11T00:00:00"/>
    <x v="23"/>
    <x v="21"/>
    <s v="n/a"/>
    <s v="n/a"/>
    <s v="n/a"/>
    <s v="n/a"/>
    <s v="n/a"/>
    <s v="n/a"/>
    <s v="n/a"/>
    <s v="n/a"/>
    <s v="n/a"/>
    <s v="n/a"/>
    <s v="No counting - river at approx 2.5m.  Back screens opened to allow fish passage."/>
    <m/>
  </r>
  <r>
    <d v="2007-10-12T00:00:00"/>
    <x v="24"/>
    <x v="21"/>
    <n v="176"/>
    <n v="27"/>
    <n v="0"/>
    <n v="0"/>
    <n v="55"/>
    <n v="7"/>
    <n v="0"/>
    <n v="0"/>
    <n v="0"/>
    <n v="0"/>
    <s v="Started counting at approx 1:30.  Fishway closed from approx 11:00"/>
    <n v="13"/>
  </r>
  <r>
    <d v="2007-10-13T00:00:00"/>
    <x v="25"/>
    <x v="21"/>
    <n v="261"/>
    <n v="33"/>
    <n v="0"/>
    <n v="0"/>
    <n v="145"/>
    <n v="26"/>
    <n v="4"/>
    <n v="0"/>
    <n v="0"/>
    <n v="0"/>
    <m/>
    <n v="12"/>
  </r>
  <r>
    <d v="2007-10-14T00:00:00"/>
    <x v="26"/>
    <x v="21"/>
    <n v="540"/>
    <n v="96"/>
    <n v="0"/>
    <n v="1"/>
    <n v="240"/>
    <n v="28"/>
    <n v="2"/>
    <n v="0"/>
    <n v="0"/>
    <n v="0"/>
    <m/>
    <n v="12"/>
  </r>
  <r>
    <d v="2007-10-15T00:00:00"/>
    <x v="27"/>
    <x v="21"/>
    <n v="373"/>
    <n v="55"/>
    <n v="0"/>
    <n v="0"/>
    <n v="351"/>
    <n v="28"/>
    <n v="4"/>
    <n v="0"/>
    <n v="0"/>
    <n v="0"/>
    <m/>
    <n v="12"/>
  </r>
  <r>
    <d v="2007-10-16T00:00:00"/>
    <x v="28"/>
    <x v="21"/>
    <n v="252"/>
    <n v="55"/>
    <n v="0"/>
    <n v="1"/>
    <n v="333"/>
    <n v="20"/>
    <n v="2"/>
    <n v="0"/>
    <n v="0"/>
    <n v="0"/>
    <m/>
    <n v="12"/>
  </r>
  <r>
    <d v="2007-10-17T00:00:00"/>
    <x v="29"/>
    <x v="21"/>
    <n v="340"/>
    <n v="63"/>
    <n v="0"/>
    <n v="0"/>
    <n v="194"/>
    <n v="13"/>
    <n v="1"/>
    <n v="0"/>
    <n v="0"/>
    <n v="0"/>
    <m/>
    <n v="12"/>
  </r>
  <r>
    <d v="2007-10-18T00:00:00"/>
    <x v="30"/>
    <x v="21"/>
    <n v="220"/>
    <n v="34"/>
    <n v="0"/>
    <n v="0"/>
    <n v="257"/>
    <n v="21"/>
    <n v="1"/>
    <n v="0"/>
    <n v="1"/>
    <n v="0"/>
    <m/>
    <n v="12.5"/>
  </r>
  <r>
    <d v="2007-10-19T00:00:00"/>
    <x v="31"/>
    <x v="21"/>
    <n v="95"/>
    <n v="20"/>
    <n v="0"/>
    <n v="0"/>
    <n v="32"/>
    <n v="3"/>
    <n v="1"/>
    <n v="0"/>
    <n v="0"/>
    <n v="0"/>
    <m/>
    <n v="11"/>
  </r>
  <r>
    <d v="2007-10-20T00:00:00"/>
    <x v="32"/>
    <x v="21"/>
    <n v="158"/>
    <n v="14"/>
    <n v="0"/>
    <n v="3"/>
    <n v="208"/>
    <n v="19"/>
    <n v="1"/>
    <n v="0"/>
    <n v="0"/>
    <n v="0"/>
    <m/>
    <n v="11"/>
  </r>
  <r>
    <d v="2007-10-21T00:00:00"/>
    <x v="33"/>
    <x v="21"/>
    <n v="117"/>
    <n v="24"/>
    <n v="0"/>
    <n v="1"/>
    <n v="80"/>
    <n v="3"/>
    <n v="3"/>
    <n v="0"/>
    <n v="0"/>
    <n v="0"/>
    <m/>
    <n v="11"/>
  </r>
  <r>
    <d v="2007-10-22T00:00:00"/>
    <x v="34"/>
    <x v="21"/>
    <n v="96"/>
    <n v="21"/>
    <n v="0"/>
    <n v="1"/>
    <n v="122"/>
    <n v="11"/>
    <n v="0"/>
    <n v="0"/>
    <n v="0"/>
    <n v="0"/>
    <m/>
    <n v="11"/>
  </r>
  <r>
    <d v="2007-10-23T00:00:00"/>
    <x v="35"/>
    <x v="21"/>
    <n v="189"/>
    <n v="32"/>
    <n v="0"/>
    <n v="3"/>
    <n v="106"/>
    <n v="9"/>
    <n v="0"/>
    <n v="0"/>
    <n v="0"/>
    <n v="0"/>
    <m/>
    <n v="11"/>
  </r>
  <r>
    <d v="2007-10-24T00:00:00"/>
    <x v="36"/>
    <x v="21"/>
    <n v="244"/>
    <n v="32"/>
    <n v="0"/>
    <n v="3"/>
    <n v="97"/>
    <n v="10"/>
    <n v="0"/>
    <n v="0"/>
    <n v="0"/>
    <n v="0"/>
    <m/>
    <n v="11"/>
  </r>
  <r>
    <d v="2007-10-25T00:00:00"/>
    <x v="37"/>
    <x v="21"/>
    <n v="163"/>
    <n v="32"/>
    <n v="0"/>
    <n v="2"/>
    <n v="82"/>
    <n v="7"/>
    <n v="0"/>
    <n v="0"/>
    <n v="0"/>
    <n v="0"/>
    <m/>
    <n v="11"/>
  </r>
  <r>
    <d v="2007-10-26T00:00:00"/>
    <x v="38"/>
    <x v="21"/>
    <n v="116"/>
    <n v="28"/>
    <n v="0"/>
    <n v="1"/>
    <n v="49"/>
    <n v="5"/>
    <n v="4"/>
    <n v="0"/>
    <n v="0"/>
    <n v="0"/>
    <m/>
    <n v="10"/>
  </r>
  <r>
    <d v="2007-10-27T00:00:00"/>
    <x v="39"/>
    <x v="21"/>
    <n v="102"/>
    <n v="15"/>
    <n v="0"/>
    <n v="6"/>
    <n v="34"/>
    <n v="6"/>
    <n v="1"/>
    <n v="1"/>
    <n v="0"/>
    <n v="0"/>
    <m/>
    <n v="10"/>
  </r>
  <r>
    <d v="2007-10-28T00:00:00"/>
    <x v="40"/>
    <x v="21"/>
    <n v="171"/>
    <n v="17"/>
    <n v="0"/>
    <n v="3"/>
    <n v="64"/>
    <n v="2"/>
    <n v="0"/>
    <n v="3"/>
    <n v="0"/>
    <n v="0"/>
    <m/>
    <n v="11"/>
  </r>
  <r>
    <d v="2007-10-29T00:00:00"/>
    <x v="41"/>
    <x v="21"/>
    <n v="120"/>
    <n v="11"/>
    <n v="0"/>
    <n v="4"/>
    <n v="56"/>
    <n v="3"/>
    <n v="2"/>
    <n v="1"/>
    <n v="0"/>
    <n v="0"/>
    <m/>
    <n v="11"/>
  </r>
  <r>
    <d v="2007-10-30T00:00:00"/>
    <x v="42"/>
    <x v="21"/>
    <n v="143"/>
    <n v="22"/>
    <n v="0"/>
    <n v="6"/>
    <n v="73"/>
    <n v="14"/>
    <n v="0"/>
    <n v="1"/>
    <n v="0"/>
    <n v="0"/>
    <m/>
    <n v="11"/>
  </r>
  <r>
    <d v="2007-10-31T00:00:00"/>
    <x v="43"/>
    <x v="21"/>
    <n v="66"/>
    <n v="19"/>
    <n v="0"/>
    <n v="0"/>
    <n v="35"/>
    <n v="1"/>
    <n v="0"/>
    <n v="0"/>
    <n v="0"/>
    <n v="0"/>
    <m/>
    <n v="11"/>
  </r>
  <r>
    <d v="2007-11-01T00:00:00"/>
    <x v="44"/>
    <x v="21"/>
    <n v="73"/>
    <n v="19"/>
    <n v="0"/>
    <n v="9"/>
    <n v="36"/>
    <n v="2"/>
    <n v="1"/>
    <n v="0"/>
    <n v="0"/>
    <n v="0"/>
    <m/>
    <n v="11"/>
  </r>
  <r>
    <d v="2007-11-02T00:00:00"/>
    <x v="45"/>
    <x v="21"/>
    <n v="40"/>
    <n v="6"/>
    <n v="0"/>
    <n v="9"/>
    <n v="11"/>
    <n v="1"/>
    <n v="1"/>
    <n v="0"/>
    <n v="0"/>
    <n v="0"/>
    <m/>
    <n v="11"/>
  </r>
  <r>
    <d v="2007-11-03T00:00:00"/>
    <x v="46"/>
    <x v="21"/>
    <n v="114"/>
    <n v="18"/>
    <n v="0"/>
    <n v="9"/>
    <n v="22"/>
    <n v="0"/>
    <n v="1"/>
    <n v="0"/>
    <n v="0"/>
    <n v="0"/>
    <m/>
    <n v="9.5"/>
  </r>
  <r>
    <d v="2007-11-04T00:00:00"/>
    <x v="47"/>
    <x v="21"/>
    <n v="89"/>
    <n v="18"/>
    <n v="0"/>
    <n v="7"/>
    <n v="7"/>
    <n v="1"/>
    <n v="1"/>
    <n v="0"/>
    <n v="0"/>
    <n v="0"/>
    <m/>
    <n v="9.5"/>
  </r>
  <r>
    <d v="2007-11-05T00:00:00"/>
    <x v="48"/>
    <x v="21"/>
    <n v="67"/>
    <n v="13"/>
    <n v="0"/>
    <n v="5"/>
    <n v="5"/>
    <n v="0"/>
    <n v="1"/>
    <n v="0"/>
    <n v="0"/>
    <n v="0"/>
    <m/>
    <m/>
  </r>
  <r>
    <d v="2007-11-06T00:00:00"/>
    <x v="49"/>
    <x v="21"/>
    <n v="23"/>
    <n v="6"/>
    <n v="0"/>
    <n v="0"/>
    <n v="2"/>
    <n v="0"/>
    <n v="0"/>
    <n v="0"/>
    <n v="0"/>
    <n v="0"/>
    <s v="Stop logs inserted in dam as GCL level quite low.  Resulted in reduced flow to river."/>
    <n v="9"/>
  </r>
  <r>
    <d v="2007-11-07T00:00:00"/>
    <x v="50"/>
    <x v="21"/>
    <n v="30"/>
    <n v="131"/>
    <n v="0"/>
    <n v="3"/>
    <n v="5"/>
    <n v="0"/>
    <n v="0"/>
    <n v="0"/>
    <n v="0"/>
    <n v="0"/>
    <m/>
    <n v="10"/>
  </r>
  <r>
    <d v="2007-11-08T00:00:00"/>
    <x v="51"/>
    <x v="21"/>
    <n v="42"/>
    <n v="229"/>
    <n v="0"/>
    <n v="1"/>
    <n v="2"/>
    <n v="0"/>
    <n v="0"/>
    <n v="2"/>
    <n v="0"/>
    <n v="0"/>
    <s v="Reports of schools of coho jacks milling around the downstream end of the canyon - observable despite murky conditions."/>
    <n v="10"/>
  </r>
  <r>
    <d v="2007-11-09T00:00:00"/>
    <x v="52"/>
    <x v="21"/>
    <n v="131"/>
    <n v="96"/>
    <n v="0"/>
    <n v="1"/>
    <n v="1"/>
    <n v="1"/>
    <n v="0"/>
    <n v="0"/>
    <n v="0"/>
    <n v="0"/>
    <s v="Stamp Falls continued due to unusual nos of coho jacks."/>
    <n v="10"/>
  </r>
  <r>
    <d v="2007-11-10T00:00:00"/>
    <x v="53"/>
    <x v="21"/>
    <n v="188"/>
    <n v="29"/>
    <n v="0"/>
    <n v="0"/>
    <n v="0"/>
    <n v="0"/>
    <n v="0"/>
    <n v="1"/>
    <n v="0"/>
    <n v="0"/>
    <m/>
    <m/>
  </r>
  <r>
    <d v="2007-11-11T00:00:00"/>
    <x v="54"/>
    <x v="21"/>
    <n v="24"/>
    <n v="7"/>
    <n v="0"/>
    <n v="0"/>
    <n v="1"/>
    <n v="0"/>
    <n v="1"/>
    <n v="0"/>
    <n v="0"/>
    <n v="0"/>
    <m/>
    <n v="8"/>
  </r>
  <r>
    <d v="2007-11-12T00:00:00"/>
    <x v="55"/>
    <x v="21"/>
    <s v="n/a"/>
    <s v="n/a"/>
    <s v="n/a"/>
    <s v="n/a"/>
    <s v="n/a"/>
    <s v="n/a"/>
    <s v="n/a"/>
    <s v="n/a"/>
    <s v="n/a"/>
    <s v="n/a"/>
    <s v="Storm event resulted in flows above the railings on top of fishway - no further counting is possible."/>
    <m/>
  </r>
  <r>
    <d v="2008-09-01T00:00:00"/>
    <x v="80"/>
    <x v="22"/>
    <m/>
    <m/>
    <m/>
    <m/>
    <m/>
    <m/>
    <m/>
    <m/>
    <m/>
    <m/>
    <m/>
    <m/>
  </r>
  <r>
    <d v="2008-09-02T00:00:00"/>
    <x v="75"/>
    <x v="22"/>
    <m/>
    <m/>
    <m/>
    <m/>
    <m/>
    <m/>
    <m/>
    <m/>
    <m/>
    <m/>
    <m/>
    <m/>
  </r>
  <r>
    <d v="2008-09-03T00:00:00"/>
    <x v="76"/>
    <x v="22"/>
    <m/>
    <m/>
    <n v="0"/>
    <n v="0"/>
    <n v="0"/>
    <n v="0"/>
    <n v="0"/>
    <n v="60937"/>
    <n v="12355"/>
    <n v="0"/>
    <s v="Preliminary escapement through GCL Dam before swim survey (incl bypass but excludes biosample morts)."/>
    <m/>
  </r>
  <r>
    <d v="2008-09-04T00:00:00"/>
    <x v="77"/>
    <x v="22"/>
    <n v="5996"/>
    <n v="21"/>
    <n v="0"/>
    <n v="0"/>
    <n v="2507"/>
    <n v="41"/>
    <n v="174"/>
    <n v="50"/>
    <n v="0"/>
    <n v="0"/>
    <s v=" Preliminary swim above Stamp Falls"/>
    <m/>
  </r>
  <r>
    <d v="2008-09-04T00:00:00"/>
    <x v="77"/>
    <x v="22"/>
    <n v="239"/>
    <n v="43"/>
    <n v="0"/>
    <n v="0"/>
    <n v="89"/>
    <n v="3"/>
    <n v="1"/>
    <n v="1"/>
    <n v="12"/>
    <n v="0"/>
    <s v="First day of counter (after end of swim survey at 11:59)"/>
    <m/>
  </r>
  <r>
    <d v="2008-09-05T00:00:00"/>
    <x v="78"/>
    <x v="22"/>
    <n v="574"/>
    <n v="70"/>
    <n v="0"/>
    <n v="0"/>
    <n v="98"/>
    <n v="6"/>
    <n v="4"/>
    <n v="2"/>
    <n v="13"/>
    <n v="0"/>
    <m/>
    <m/>
  </r>
  <r>
    <d v="2008-09-06T00:00:00"/>
    <x v="79"/>
    <x v="22"/>
    <n v="664"/>
    <n v="72"/>
    <n v="0"/>
    <n v="0"/>
    <n v="124"/>
    <n v="15"/>
    <n v="8"/>
    <n v="1"/>
    <n v="3"/>
    <n v="0"/>
    <m/>
    <m/>
  </r>
  <r>
    <d v="2008-09-07T00:00:00"/>
    <x v="71"/>
    <x v="22"/>
    <n v="503"/>
    <n v="61"/>
    <n v="0"/>
    <n v="0"/>
    <n v="133"/>
    <n v="11"/>
    <n v="11"/>
    <n v="2"/>
    <n v="5"/>
    <n v="0"/>
    <m/>
    <m/>
  </r>
  <r>
    <d v="2008-09-08T00:00:00"/>
    <x v="72"/>
    <x v="22"/>
    <n v="533"/>
    <n v="61"/>
    <n v="0"/>
    <n v="0"/>
    <n v="299"/>
    <n v="26"/>
    <n v="11"/>
    <n v="1"/>
    <n v="7"/>
    <n v="0"/>
    <m/>
    <m/>
  </r>
  <r>
    <d v="2008-09-09T00:00:00"/>
    <x v="73"/>
    <x v="22"/>
    <n v="773"/>
    <n v="103"/>
    <n v="0"/>
    <n v="0"/>
    <n v="172"/>
    <n v="27"/>
    <n v="19"/>
    <n v="0"/>
    <n v="2"/>
    <n v="0"/>
    <m/>
    <m/>
  </r>
  <r>
    <d v="2008-09-10T00:00:00"/>
    <x v="74"/>
    <x v="22"/>
    <n v="597"/>
    <n v="73"/>
    <n v="0"/>
    <n v="0"/>
    <n v="224"/>
    <n v="18"/>
    <n v="2"/>
    <n v="1"/>
    <n v="0"/>
    <n v="0"/>
    <m/>
    <m/>
  </r>
  <r>
    <d v="2008-09-11T00:00:00"/>
    <x v="68"/>
    <x v="22"/>
    <n v="641"/>
    <n v="82"/>
    <n v="0"/>
    <n v="0"/>
    <n v="218"/>
    <n v="27"/>
    <n v="10"/>
    <n v="2"/>
    <n v="2"/>
    <n v="0"/>
    <m/>
    <m/>
  </r>
  <r>
    <d v="2008-09-12T00:00:00"/>
    <x v="69"/>
    <x v="22"/>
    <n v="725"/>
    <n v="106"/>
    <n v="0"/>
    <n v="0"/>
    <n v="283"/>
    <n v="29"/>
    <n v="12"/>
    <n v="1"/>
    <n v="0"/>
    <n v="0"/>
    <m/>
    <m/>
  </r>
  <r>
    <d v="2008-09-13T00:00:00"/>
    <x v="70"/>
    <x v="22"/>
    <n v="671"/>
    <n v="93"/>
    <n v="0"/>
    <n v="0"/>
    <n v="296"/>
    <n v="29"/>
    <n v="4"/>
    <n v="2"/>
    <n v="0"/>
    <n v="0"/>
    <m/>
    <m/>
  </r>
  <r>
    <d v="2008-09-14T00:00:00"/>
    <x v="67"/>
    <x v="22"/>
    <n v="820"/>
    <n v="87"/>
    <n v="0"/>
    <n v="0"/>
    <n v="325"/>
    <n v="42"/>
    <n v="8"/>
    <n v="0"/>
    <n v="1"/>
    <n v="0"/>
    <m/>
    <m/>
  </r>
  <r>
    <d v="2008-09-15T00:00:00"/>
    <x v="63"/>
    <x v="22"/>
    <n v="492"/>
    <n v="59"/>
    <n v="0"/>
    <n v="0"/>
    <n v="227"/>
    <n v="30"/>
    <n v="6"/>
    <n v="0"/>
    <n v="0"/>
    <n v="0"/>
    <m/>
    <m/>
  </r>
  <r>
    <d v="2008-09-16T00:00:00"/>
    <x v="64"/>
    <x v="22"/>
    <n v="612"/>
    <n v="112"/>
    <n v="0"/>
    <n v="0"/>
    <n v="371"/>
    <n v="40"/>
    <n v="15"/>
    <n v="1"/>
    <n v="1"/>
    <n v="0"/>
    <m/>
    <m/>
  </r>
  <r>
    <d v="2008-09-17T00:00:00"/>
    <x v="65"/>
    <x v="22"/>
    <n v="721"/>
    <n v="118"/>
    <n v="0"/>
    <n v="0"/>
    <n v="367"/>
    <n v="45"/>
    <n v="15"/>
    <n v="0"/>
    <n v="0"/>
    <n v="0"/>
    <m/>
    <m/>
  </r>
  <r>
    <d v="2008-09-18T00:00:00"/>
    <x v="0"/>
    <x v="22"/>
    <n v="1044"/>
    <n v="145"/>
    <n v="0"/>
    <n v="0"/>
    <n v="450"/>
    <n v="39"/>
    <n v="4"/>
    <n v="0"/>
    <n v="0"/>
    <n v="0"/>
    <m/>
    <m/>
  </r>
  <r>
    <d v="2008-09-19T00:00:00"/>
    <x v="1"/>
    <x v="22"/>
    <n v="1370"/>
    <n v="127"/>
    <n v="0"/>
    <n v="0"/>
    <n v="171"/>
    <n v="11"/>
    <n v="3"/>
    <n v="0"/>
    <n v="1"/>
    <n v="0"/>
    <m/>
    <m/>
  </r>
  <r>
    <d v="2008-09-20T00:00:00"/>
    <x v="2"/>
    <x v="22"/>
    <n v="1442"/>
    <n v="58"/>
    <n v="0"/>
    <n v="0"/>
    <n v="203"/>
    <n v="24"/>
    <n v="2"/>
    <n v="0"/>
    <n v="1"/>
    <n v="0"/>
    <m/>
    <m/>
  </r>
  <r>
    <d v="2008-09-21T00:00:00"/>
    <x v="3"/>
    <x v="22"/>
    <n v="1579"/>
    <n v="40"/>
    <n v="0"/>
    <n v="0"/>
    <n v="86"/>
    <n v="6"/>
    <n v="1"/>
    <n v="1"/>
    <n v="1"/>
    <n v="0"/>
    <m/>
    <m/>
  </r>
  <r>
    <d v="2008-09-22T00:00:00"/>
    <x v="4"/>
    <x v="22"/>
    <n v="1682"/>
    <n v="35"/>
    <n v="0"/>
    <n v="0"/>
    <n v="148"/>
    <n v="8"/>
    <n v="7"/>
    <n v="0"/>
    <n v="0"/>
    <n v="0"/>
    <m/>
    <m/>
  </r>
  <r>
    <d v="2008-09-23T00:00:00"/>
    <x v="5"/>
    <x v="22"/>
    <n v="1568"/>
    <n v="48"/>
    <n v="0"/>
    <n v="0"/>
    <n v="212"/>
    <n v="9"/>
    <n v="4"/>
    <n v="1"/>
    <n v="0"/>
    <n v="0"/>
    <m/>
    <m/>
  </r>
  <r>
    <d v="2008-09-24T00:00:00"/>
    <x v="6"/>
    <x v="22"/>
    <n v="1535"/>
    <n v="71"/>
    <n v="0"/>
    <n v="0"/>
    <n v="294"/>
    <n v="17"/>
    <n v="4"/>
    <n v="0"/>
    <n v="0"/>
    <n v="0"/>
    <m/>
    <m/>
  </r>
  <r>
    <d v="2008-09-25T00:00:00"/>
    <x v="7"/>
    <x v="22"/>
    <n v="1092"/>
    <n v="81"/>
    <n v="0"/>
    <n v="0"/>
    <n v="130"/>
    <n v="8"/>
    <n v="1"/>
    <n v="1"/>
    <n v="0"/>
    <n v="0"/>
    <m/>
    <m/>
  </r>
  <r>
    <d v="2008-09-26T00:00:00"/>
    <x v="8"/>
    <x v="22"/>
    <n v="1035"/>
    <n v="69"/>
    <n v="0"/>
    <n v="0"/>
    <n v="197"/>
    <n v="6"/>
    <n v="1"/>
    <n v="0"/>
    <n v="0"/>
    <n v="0"/>
    <m/>
    <m/>
  </r>
  <r>
    <d v="2008-09-27T00:00:00"/>
    <x v="9"/>
    <x v="22"/>
    <n v="1272"/>
    <n v="65"/>
    <n v="0"/>
    <n v="0"/>
    <n v="275"/>
    <n v="9"/>
    <n v="4"/>
    <n v="0"/>
    <n v="0"/>
    <n v="0"/>
    <m/>
    <m/>
  </r>
  <r>
    <d v="2008-09-28T00:00:00"/>
    <x v="10"/>
    <x v="22"/>
    <n v="1050"/>
    <n v="57"/>
    <n v="0"/>
    <n v="0"/>
    <n v="319"/>
    <n v="7"/>
    <n v="4"/>
    <n v="0"/>
    <n v="0"/>
    <n v="0"/>
    <m/>
    <m/>
  </r>
  <r>
    <d v="2008-09-29T00:00:00"/>
    <x v="11"/>
    <x v="22"/>
    <n v="899"/>
    <n v="47"/>
    <n v="0"/>
    <n v="0"/>
    <n v="303"/>
    <n v="12"/>
    <n v="4"/>
    <n v="0"/>
    <n v="0"/>
    <n v="0"/>
    <m/>
    <m/>
  </r>
  <r>
    <d v="2008-09-30T00:00:00"/>
    <x v="12"/>
    <x v="22"/>
    <n v="992"/>
    <n v="40"/>
    <n v="0"/>
    <n v="0"/>
    <n v="376"/>
    <n v="20"/>
    <n v="4"/>
    <n v="1"/>
    <n v="0"/>
    <n v="0"/>
    <m/>
    <m/>
  </r>
  <r>
    <d v="2008-10-01T00:00:00"/>
    <x v="13"/>
    <x v="22"/>
    <n v="1090"/>
    <n v="44"/>
    <n v="0"/>
    <n v="0"/>
    <n v="411"/>
    <n v="25"/>
    <n v="5"/>
    <n v="0"/>
    <n v="0"/>
    <n v="0"/>
    <m/>
    <m/>
  </r>
  <r>
    <d v="2008-10-02T00:00:00"/>
    <x v="14"/>
    <x v="22"/>
    <n v="529"/>
    <n v="35"/>
    <n v="0"/>
    <n v="0"/>
    <n v="651"/>
    <n v="21"/>
    <n v="1"/>
    <n v="0"/>
    <n v="0"/>
    <n v="0"/>
    <m/>
    <m/>
  </r>
  <r>
    <d v="2008-10-03T00:00:00"/>
    <x v="15"/>
    <x v="22"/>
    <n v="978"/>
    <n v="30"/>
    <n v="0"/>
    <n v="0"/>
    <n v="445"/>
    <n v="24"/>
    <n v="6"/>
    <n v="0"/>
    <n v="0"/>
    <n v="0"/>
    <m/>
    <m/>
  </r>
  <r>
    <d v="2008-10-04T00:00:00"/>
    <x v="16"/>
    <x v="22"/>
    <n v="729"/>
    <n v="36"/>
    <n v="0"/>
    <n v="1"/>
    <n v="551"/>
    <n v="28"/>
    <n v="12"/>
    <n v="0"/>
    <n v="0"/>
    <n v="0"/>
    <m/>
    <m/>
  </r>
  <r>
    <d v="2008-10-05T00:00:00"/>
    <x v="17"/>
    <x v="22"/>
    <n v="575"/>
    <n v="22"/>
    <n v="0"/>
    <n v="1"/>
    <n v="466"/>
    <n v="18"/>
    <n v="11"/>
    <n v="0"/>
    <n v="0"/>
    <n v="0"/>
    <s v="Night time closed from Oct 5 on. "/>
    <m/>
  </r>
  <r>
    <d v="2008-10-06T00:00:00"/>
    <x v="18"/>
    <x v="22"/>
    <n v="274"/>
    <n v="16"/>
    <n v="0"/>
    <n v="1"/>
    <n v="528"/>
    <n v="11"/>
    <n v="17"/>
    <n v="1"/>
    <n v="0"/>
    <n v="0"/>
    <m/>
    <m/>
  </r>
  <r>
    <d v="2008-10-07T00:00:00"/>
    <x v="19"/>
    <x v="22"/>
    <n v="992"/>
    <n v="31"/>
    <n v="0"/>
    <n v="0"/>
    <n v="1274"/>
    <n v="39"/>
    <n v="24"/>
    <n v="0"/>
    <n v="0"/>
    <n v="0"/>
    <m/>
    <m/>
  </r>
  <r>
    <d v="2008-10-08T00:00:00"/>
    <x v="20"/>
    <x v="22"/>
    <n v="596"/>
    <n v="28"/>
    <n v="0"/>
    <n v="2"/>
    <n v="274"/>
    <n v="10"/>
    <n v="29"/>
    <n v="0"/>
    <n v="0"/>
    <n v="0"/>
    <s v="At 14:30 was noticed that side screens were open and fish were bypassing."/>
    <m/>
  </r>
  <r>
    <d v="2008-10-09T00:00:00"/>
    <x v="21"/>
    <x v="22"/>
    <n v="219"/>
    <n v="6"/>
    <n v="0"/>
    <n v="0"/>
    <n v="445"/>
    <n v="8"/>
    <n v="17"/>
    <n v="0"/>
    <n v="0"/>
    <n v="0"/>
    <s v="1 screen observed slightly open at 10:45.  Thought that just a few fish escaped."/>
    <m/>
  </r>
  <r>
    <d v="2008-10-10T00:00:00"/>
    <x v="22"/>
    <x v="22"/>
    <n v="248"/>
    <n v="10"/>
    <n v="0"/>
    <n v="0"/>
    <n v="547"/>
    <n v="9"/>
    <n v="17"/>
    <n v="1"/>
    <n v="0"/>
    <n v="0"/>
    <m/>
    <m/>
  </r>
  <r>
    <d v="2008-10-11T00:00:00"/>
    <x v="23"/>
    <x v="22"/>
    <n v="353"/>
    <n v="13"/>
    <n v="0"/>
    <n v="0"/>
    <n v="510"/>
    <n v="12"/>
    <n v="16"/>
    <n v="0"/>
    <n v="0"/>
    <n v="0"/>
    <m/>
    <m/>
  </r>
  <r>
    <d v="2008-10-12T00:00:00"/>
    <x v="24"/>
    <x v="22"/>
    <n v="406"/>
    <n v="13"/>
    <n v="0"/>
    <n v="1"/>
    <n v="666"/>
    <n v="14"/>
    <n v="13"/>
    <n v="0"/>
    <n v="0"/>
    <n v="0"/>
    <m/>
    <m/>
  </r>
  <r>
    <d v="2008-10-13T00:00:00"/>
    <x v="25"/>
    <x v="22"/>
    <n v="222"/>
    <n v="14"/>
    <n v="0"/>
    <n v="1"/>
    <n v="546"/>
    <n v="14"/>
    <n v="4"/>
    <n v="0"/>
    <n v="0"/>
    <n v="0"/>
    <m/>
    <m/>
  </r>
  <r>
    <d v="2008-10-14T00:00:00"/>
    <x v="26"/>
    <x v="22"/>
    <n v="162"/>
    <n v="12"/>
    <n v="0"/>
    <n v="0"/>
    <n v="418"/>
    <n v="8"/>
    <n v="5"/>
    <n v="0"/>
    <n v="0"/>
    <n v="0"/>
    <m/>
    <m/>
  </r>
  <r>
    <d v="2008-10-15T00:00:00"/>
    <x v="27"/>
    <x v="22"/>
    <n v="183"/>
    <n v="10"/>
    <n v="0"/>
    <n v="2"/>
    <n v="582"/>
    <n v="5"/>
    <n v="7"/>
    <n v="0"/>
    <n v="0"/>
    <n v="0"/>
    <m/>
    <m/>
  </r>
  <r>
    <d v="2008-10-16T00:00:00"/>
    <x v="28"/>
    <x v="22"/>
    <n v="121"/>
    <n v="8"/>
    <n v="0"/>
    <n v="2"/>
    <n v="491"/>
    <n v="18"/>
    <n v="1"/>
    <n v="0"/>
    <n v="0"/>
    <n v="0"/>
    <s v="Gates left open on night of Oct 16"/>
    <m/>
  </r>
  <r>
    <d v="2008-10-17T00:00:00"/>
    <x v="29"/>
    <x v="22"/>
    <n v="7"/>
    <n v="2"/>
    <n v="0"/>
    <n v="0"/>
    <n v="27"/>
    <n v="0"/>
    <n v="0"/>
    <n v="0"/>
    <n v="0"/>
    <n v="0"/>
    <s v="Poor visibility most of day - gates closed"/>
    <m/>
  </r>
  <r>
    <d v="2008-10-18T00:00:00"/>
    <x v="30"/>
    <x v="22"/>
    <n v="144"/>
    <n v="3"/>
    <n v="0"/>
    <n v="0"/>
    <n v="217"/>
    <n v="6"/>
    <n v="1"/>
    <n v="0"/>
    <n v="0"/>
    <n v="0"/>
    <s v="Counted from 9-12 only"/>
    <m/>
  </r>
  <r>
    <d v="2008-10-19T00:00:00"/>
    <x v="31"/>
    <x v="22"/>
    <n v="102"/>
    <n v="6"/>
    <n v="0"/>
    <n v="0"/>
    <n v="472"/>
    <n v="18"/>
    <n v="5"/>
    <n v="0"/>
    <n v="0"/>
    <n v="0"/>
    <s v="Counted from 8-13 only.  Database issues"/>
    <m/>
  </r>
  <r>
    <d v="2008-10-20T00:00:00"/>
    <x v="32"/>
    <x v="22"/>
    <n v="123"/>
    <n v="17"/>
    <n v="0"/>
    <n v="3"/>
    <n v="691"/>
    <n v="9"/>
    <n v="5"/>
    <n v="1"/>
    <n v="0"/>
    <n v="0"/>
    <m/>
    <m/>
  </r>
  <r>
    <d v="2008-10-21T00:00:00"/>
    <x v="33"/>
    <x v="22"/>
    <n v="136"/>
    <n v="7"/>
    <n v="0"/>
    <n v="1"/>
    <n v="386"/>
    <n v="6"/>
    <n v="5"/>
    <n v="0"/>
    <n v="0"/>
    <n v="0"/>
    <m/>
    <m/>
  </r>
  <r>
    <d v="2008-10-22T00:00:00"/>
    <x v="34"/>
    <x v="22"/>
    <n v="122"/>
    <n v="9"/>
    <n v="0"/>
    <n v="0"/>
    <n v="367"/>
    <n v="12"/>
    <n v="2"/>
    <n v="3"/>
    <n v="0"/>
    <n v="0"/>
    <m/>
    <m/>
  </r>
  <r>
    <d v="2008-10-23T00:00:00"/>
    <x v="35"/>
    <x v="22"/>
    <n v="104"/>
    <n v="9"/>
    <n v="0"/>
    <n v="2"/>
    <n v="367"/>
    <n v="16"/>
    <n v="8"/>
    <n v="1"/>
    <n v="0"/>
    <n v="0"/>
    <m/>
    <m/>
  </r>
  <r>
    <d v="2008-10-24T00:00:00"/>
    <x v="36"/>
    <x v="22"/>
    <n v="71"/>
    <n v="4"/>
    <n v="0"/>
    <n v="2"/>
    <n v="161"/>
    <n v="8"/>
    <n v="4"/>
    <n v="2"/>
    <n v="0"/>
    <n v="0"/>
    <m/>
    <m/>
  </r>
  <r>
    <d v="2008-10-25T00:00:00"/>
    <x v="37"/>
    <x v="22"/>
    <n v="62"/>
    <n v="0"/>
    <n v="0"/>
    <n v="2"/>
    <n v="156"/>
    <n v="5"/>
    <n v="0"/>
    <n v="0"/>
    <n v="0"/>
    <n v="0"/>
    <m/>
    <m/>
  </r>
  <r>
    <d v="2008-10-26T00:00:00"/>
    <x v="38"/>
    <x v="22"/>
    <n v="15"/>
    <n v="0"/>
    <n v="0"/>
    <n v="1"/>
    <n v="68"/>
    <n v="0"/>
    <n v="1"/>
    <n v="0"/>
    <n v="0"/>
    <n v="0"/>
    <m/>
    <m/>
  </r>
  <r>
    <d v="2008-10-27T00:00:00"/>
    <x v="39"/>
    <x v="22"/>
    <n v="48"/>
    <n v="5"/>
    <n v="0"/>
    <n v="1"/>
    <n v="98"/>
    <n v="3"/>
    <n v="2"/>
    <n v="0"/>
    <n v="0"/>
    <n v="0"/>
    <m/>
    <m/>
  </r>
  <r>
    <d v="2008-10-28T00:00:00"/>
    <x v="40"/>
    <x v="22"/>
    <n v="59"/>
    <n v="2"/>
    <n v="0"/>
    <n v="5"/>
    <n v="83"/>
    <n v="2"/>
    <n v="2"/>
    <n v="0"/>
    <n v="0"/>
    <n v="0"/>
    <m/>
    <m/>
  </r>
  <r>
    <d v="2008-10-29T00:00:00"/>
    <x v="41"/>
    <x v="22"/>
    <n v="56"/>
    <n v="89"/>
    <n v="0"/>
    <n v="4"/>
    <n v="93"/>
    <n v="3"/>
    <n v="5"/>
    <n v="0"/>
    <n v="0"/>
    <n v="0"/>
    <m/>
    <m/>
  </r>
  <r>
    <d v="2008-10-30T00:00:00"/>
    <x v="42"/>
    <x v="22"/>
    <n v="157"/>
    <n v="71"/>
    <n v="0"/>
    <n v="3"/>
    <n v="74"/>
    <n v="3"/>
    <n v="2"/>
    <n v="0"/>
    <n v="0"/>
    <n v="0"/>
    <m/>
    <m/>
  </r>
  <r>
    <d v="2008-10-31T00:00:00"/>
    <x v="43"/>
    <x v="22"/>
    <n v="411"/>
    <n v="55"/>
    <n v="0"/>
    <n v="7"/>
    <n v="73"/>
    <n v="2"/>
    <n v="4"/>
    <n v="2"/>
    <n v="0"/>
    <n v="0"/>
    <m/>
    <m/>
  </r>
  <r>
    <d v="2008-11-01T00:00:00"/>
    <x v="44"/>
    <x v="22"/>
    <n v="740"/>
    <n v="25"/>
    <n v="0"/>
    <n v="0"/>
    <n v="21"/>
    <n v="2"/>
    <n v="1"/>
    <n v="2"/>
    <n v="0"/>
    <n v="0"/>
    <m/>
    <m/>
  </r>
  <r>
    <d v="2008-11-02T00:00:00"/>
    <x v="45"/>
    <x v="22"/>
    <n v="0"/>
    <n v="0"/>
    <n v="0"/>
    <n v="0"/>
    <n v="0"/>
    <n v="0"/>
    <n v="0"/>
    <n v="0"/>
    <n v="0"/>
    <n v="0"/>
    <s v="Poor visibility - gates closed"/>
    <m/>
  </r>
  <r>
    <d v="2008-11-03T00:00:00"/>
    <x v="46"/>
    <x v="22"/>
    <n v="0"/>
    <n v="0"/>
    <n v="0"/>
    <n v="0"/>
    <n v="0"/>
    <n v="0"/>
    <n v="0"/>
    <n v="0"/>
    <n v="0"/>
    <n v="0"/>
    <s v="Poor visibility - gates closed"/>
    <m/>
  </r>
  <r>
    <d v="2008-11-04T00:00:00"/>
    <x v="47"/>
    <x v="22"/>
    <n v="424"/>
    <n v="8"/>
    <n v="0"/>
    <n v="0"/>
    <n v="4"/>
    <n v="0"/>
    <n v="10"/>
    <n v="0"/>
    <n v="0"/>
    <n v="0"/>
    <m/>
    <m/>
  </r>
  <r>
    <d v="2008-11-05T00:00:00"/>
    <x v="48"/>
    <x v="22"/>
    <n v="39"/>
    <n v="2"/>
    <n v="0"/>
    <n v="0"/>
    <n v="4"/>
    <n v="0"/>
    <n v="0"/>
    <n v="0"/>
    <n v="0"/>
    <n v="0"/>
    <s v="Counted from 9-12 - difficulties w camera fogging"/>
    <m/>
  </r>
  <r>
    <d v="2008-11-06T00:00:00"/>
    <x v="49"/>
    <x v="22"/>
    <n v="73"/>
    <n v="16"/>
    <n v="0"/>
    <n v="0"/>
    <n v="7"/>
    <n v="1"/>
    <n v="5"/>
    <n v="0"/>
    <n v="0"/>
    <n v="0"/>
    <s v="Some camera fogging in PM.  Had to dry out."/>
    <m/>
  </r>
  <r>
    <d v="2008-11-07T00:00:00"/>
    <x v="50"/>
    <x v="22"/>
    <n v="44"/>
    <n v="10"/>
    <n v="0"/>
    <n v="0"/>
    <n v="5"/>
    <n v="0"/>
    <n v="3"/>
    <n v="0"/>
    <n v="0"/>
    <n v="0"/>
    <m/>
    <m/>
  </r>
  <r>
    <d v="2008-11-08T00:00:00"/>
    <x v="51"/>
    <x v="22"/>
    <n v="0"/>
    <n v="0"/>
    <n v="0"/>
    <n v="0"/>
    <n v="0"/>
    <n v="0"/>
    <n v="0"/>
    <n v="0"/>
    <n v="0"/>
    <n v="0"/>
    <s v="Poor visibility - gates closed"/>
    <m/>
  </r>
  <r>
    <d v="2008-11-09T00:00:00"/>
    <x v="52"/>
    <x v="22"/>
    <n v="0"/>
    <n v="0"/>
    <n v="0"/>
    <n v="0"/>
    <n v="0"/>
    <n v="0"/>
    <n v="0"/>
    <n v="0"/>
    <n v="0"/>
    <n v="0"/>
    <s v="Poor visibility - gates closed"/>
    <m/>
  </r>
  <r>
    <d v="2008-11-10T00:00:00"/>
    <x v="53"/>
    <x v="22"/>
    <n v="0"/>
    <n v="0"/>
    <n v="0"/>
    <n v="0"/>
    <n v="0"/>
    <n v="0"/>
    <n v="0"/>
    <n v="0"/>
    <n v="0"/>
    <n v="0"/>
    <s v="Poor visibility - gates closed"/>
    <m/>
  </r>
  <r>
    <d v="2008-11-11T00:00:00"/>
    <x v="54"/>
    <x v="22"/>
    <n v="109"/>
    <n v="5"/>
    <n v="0"/>
    <n v="0"/>
    <n v="3"/>
    <n v="0"/>
    <n v="6"/>
    <n v="0"/>
    <n v="0"/>
    <n v="0"/>
    <m/>
    <m/>
  </r>
  <r>
    <d v="2008-11-12T00:00:00"/>
    <x v="55"/>
    <x v="22"/>
    <n v="34"/>
    <n v="0"/>
    <n v="0"/>
    <n v="0"/>
    <n v="1"/>
    <n v="0"/>
    <n v="4"/>
    <n v="0"/>
    <n v="0"/>
    <n v="0"/>
    <m/>
    <m/>
  </r>
  <r>
    <d v="2009-09-01T00:00:00"/>
    <x v="80"/>
    <x v="23"/>
    <m/>
    <m/>
    <m/>
    <m/>
    <m/>
    <m/>
    <m/>
    <m/>
    <m/>
    <m/>
    <m/>
    <m/>
  </r>
  <r>
    <d v="2009-09-02T00:00:00"/>
    <x v="75"/>
    <x v="23"/>
    <m/>
    <m/>
    <m/>
    <m/>
    <m/>
    <m/>
    <m/>
    <m/>
    <m/>
    <m/>
    <m/>
    <m/>
  </r>
  <r>
    <d v="2009-09-03T00:00:00"/>
    <x v="76"/>
    <x v="23"/>
    <n v="745"/>
    <n v="200"/>
    <n v="0"/>
    <n v="0"/>
    <n v="0"/>
    <n v="0"/>
    <n v="0"/>
    <n v="164431"/>
    <n v="23861"/>
    <n v="0"/>
    <s v="Preliminary escapement through GCL Dam incl. for Sept 3 (incl bypass but excludes biosample morts)."/>
    <m/>
  </r>
  <r>
    <d v="2009-09-03T00:00:00"/>
    <x v="76"/>
    <x v="23"/>
    <n v="2185"/>
    <n v="0"/>
    <n v="0"/>
    <n v="0"/>
    <n v="318"/>
    <n v="125"/>
    <n v="266"/>
    <n v="1880"/>
    <n v="0"/>
    <n v="0"/>
    <s v=" Preliminary swim above Stamp Falls"/>
    <m/>
  </r>
  <r>
    <d v="2009-09-03T00:00:00"/>
    <x v="76"/>
    <x v="23"/>
    <n v="596"/>
    <n v="31"/>
    <n v="0"/>
    <n v="0"/>
    <n v="133"/>
    <n v="93"/>
    <n v="1"/>
    <n v="453"/>
    <n v="23"/>
    <n v="0"/>
    <s v="First day of counter operation (swim survey ended at 13:00).  Includes manual counts fr 12:00-15:00 as database not functional until 14:50"/>
    <m/>
  </r>
  <r>
    <d v="2009-09-04T00:00:00"/>
    <x v="77"/>
    <x v="23"/>
    <n v="839"/>
    <n v="38"/>
    <n v="0"/>
    <n v="0"/>
    <n v="52"/>
    <n v="64"/>
    <n v="1"/>
    <n v="434"/>
    <n v="23"/>
    <n v="0"/>
    <m/>
    <m/>
  </r>
  <r>
    <d v="2009-09-05T00:00:00"/>
    <x v="78"/>
    <x v="23"/>
    <n v="1099"/>
    <n v="17"/>
    <n v="0"/>
    <n v="0"/>
    <n v="217"/>
    <n v="86"/>
    <n v="3"/>
    <n v="409"/>
    <n v="43"/>
    <n v="0"/>
    <m/>
    <m/>
  </r>
  <r>
    <d v="2009-09-06T00:00:00"/>
    <x v="79"/>
    <x v="23"/>
    <n v="1254"/>
    <n v="34"/>
    <n v="0"/>
    <n v="0"/>
    <n v="152"/>
    <n v="33"/>
    <n v="5"/>
    <n v="422"/>
    <n v="13"/>
    <n v="0"/>
    <m/>
    <m/>
  </r>
  <r>
    <d v="2009-09-07T00:00:00"/>
    <x v="71"/>
    <x v="23"/>
    <n v="1068"/>
    <n v="40"/>
    <n v="0"/>
    <n v="0"/>
    <n v="132"/>
    <n v="38"/>
    <n v="3"/>
    <n v="332"/>
    <n v="14"/>
    <n v="0"/>
    <m/>
    <m/>
  </r>
  <r>
    <d v="2009-09-08T00:00:00"/>
    <x v="72"/>
    <x v="23"/>
    <n v="1297"/>
    <n v="53"/>
    <n v="0"/>
    <n v="0"/>
    <n v="126"/>
    <n v="45"/>
    <n v="8"/>
    <n v="662"/>
    <n v="21"/>
    <n v="0"/>
    <m/>
    <m/>
  </r>
  <r>
    <d v="2009-09-09T00:00:00"/>
    <x v="73"/>
    <x v="23"/>
    <n v="734"/>
    <n v="18"/>
    <n v="0"/>
    <n v="0"/>
    <n v="68"/>
    <n v="16"/>
    <n v="5"/>
    <n v="1289"/>
    <n v="85"/>
    <n v="0"/>
    <m/>
    <m/>
  </r>
  <r>
    <d v="2009-09-10T00:00:00"/>
    <x v="74"/>
    <x v="23"/>
    <n v="960"/>
    <n v="13"/>
    <n v="0"/>
    <n v="0"/>
    <n v="45"/>
    <n v="21"/>
    <n v="14"/>
    <n v="958"/>
    <n v="53"/>
    <n v="0"/>
    <m/>
    <m/>
  </r>
  <r>
    <d v="2009-09-11T00:00:00"/>
    <x v="68"/>
    <x v="23"/>
    <n v="777"/>
    <n v="16"/>
    <n v="0"/>
    <n v="0"/>
    <n v="48"/>
    <n v="25"/>
    <n v="17"/>
    <n v="1686"/>
    <n v="40"/>
    <n v="0"/>
    <m/>
    <m/>
  </r>
  <r>
    <d v="2009-09-12T00:00:00"/>
    <x v="69"/>
    <x v="23"/>
    <n v="631"/>
    <n v="26"/>
    <n v="0"/>
    <n v="0"/>
    <n v="55"/>
    <n v="31"/>
    <n v="15"/>
    <n v="2312"/>
    <n v="99"/>
    <n v="0"/>
    <m/>
    <m/>
  </r>
  <r>
    <d v="2009-09-13T00:00:00"/>
    <x v="70"/>
    <x v="23"/>
    <n v="640"/>
    <n v="33"/>
    <n v="0"/>
    <n v="0"/>
    <n v="33"/>
    <n v="23"/>
    <n v="16"/>
    <n v="2371"/>
    <n v="75"/>
    <n v="0"/>
    <m/>
    <m/>
  </r>
  <r>
    <d v="2009-09-14T00:00:00"/>
    <x v="67"/>
    <x v="23"/>
    <n v="1066"/>
    <n v="63"/>
    <n v="0"/>
    <n v="0"/>
    <n v="37"/>
    <n v="35"/>
    <n v="14"/>
    <n v="1746"/>
    <n v="67"/>
    <n v="0"/>
    <m/>
    <m/>
  </r>
  <r>
    <d v="2009-09-15T00:00:00"/>
    <x v="63"/>
    <x v="23"/>
    <n v="254"/>
    <n v="24"/>
    <n v="0"/>
    <n v="0"/>
    <n v="19"/>
    <n v="23"/>
    <n v="7"/>
    <n v="457"/>
    <n v="30"/>
    <n v="0"/>
    <s v="Counted for 2.5 hours only due to equipt malfunction.  Closed for remainder of day."/>
    <m/>
  </r>
  <r>
    <d v="2009-09-16T00:00:00"/>
    <x v="64"/>
    <x v="23"/>
    <n v="2071"/>
    <n v="88"/>
    <n v="0"/>
    <n v="0"/>
    <n v="94"/>
    <n v="111"/>
    <n v="21"/>
    <n v="1571"/>
    <n v="50"/>
    <n v="0"/>
    <m/>
    <m/>
  </r>
  <r>
    <d v="2009-09-17T00:00:00"/>
    <x v="65"/>
    <x v="23"/>
    <n v="1668"/>
    <n v="17"/>
    <n v="0"/>
    <n v="0"/>
    <n v="73"/>
    <n v="56"/>
    <n v="9"/>
    <n v="1166"/>
    <n v="23"/>
    <n v="0"/>
    <m/>
    <m/>
  </r>
  <r>
    <d v="2009-09-18T00:00:00"/>
    <x v="0"/>
    <x v="23"/>
    <n v="1707"/>
    <n v="32"/>
    <n v="0"/>
    <n v="0"/>
    <n v="65"/>
    <n v="87"/>
    <n v="28"/>
    <n v="723"/>
    <n v="46"/>
    <n v="0"/>
    <m/>
    <m/>
  </r>
  <r>
    <d v="2009-09-19T00:00:00"/>
    <x v="1"/>
    <x v="23"/>
    <n v="1573"/>
    <n v="44"/>
    <n v="0"/>
    <n v="0"/>
    <n v="99"/>
    <n v="112"/>
    <n v="19"/>
    <n v="731"/>
    <n v="31"/>
    <n v="0"/>
    <m/>
    <m/>
  </r>
  <r>
    <d v="2009-09-20T00:00:00"/>
    <x v="2"/>
    <x v="23"/>
    <n v="1471"/>
    <n v="43"/>
    <n v="0"/>
    <n v="0"/>
    <n v="176"/>
    <n v="75"/>
    <n v="26"/>
    <n v="826"/>
    <n v="35"/>
    <n v="0"/>
    <m/>
    <m/>
  </r>
  <r>
    <d v="2009-09-21T00:00:00"/>
    <x v="3"/>
    <x v="23"/>
    <n v="1564"/>
    <n v="54"/>
    <n v="0"/>
    <n v="0"/>
    <n v="77"/>
    <n v="66"/>
    <n v="30"/>
    <n v="214"/>
    <n v="6"/>
    <n v="0"/>
    <m/>
    <m/>
  </r>
  <r>
    <d v="2009-09-22T00:00:00"/>
    <x v="4"/>
    <x v="23"/>
    <n v="1391"/>
    <n v="49"/>
    <n v="0"/>
    <n v="0"/>
    <n v="56"/>
    <n v="46"/>
    <n v="13"/>
    <n v="154"/>
    <n v="8"/>
    <n v="0"/>
    <m/>
    <m/>
  </r>
  <r>
    <d v="2009-09-23T00:00:00"/>
    <x v="5"/>
    <x v="23"/>
    <n v="1487"/>
    <n v="48"/>
    <n v="0"/>
    <n v="0"/>
    <n v="78"/>
    <n v="83"/>
    <n v="20"/>
    <n v="129"/>
    <n v="10"/>
    <n v="0"/>
    <m/>
    <m/>
  </r>
  <r>
    <d v="2009-09-24T00:00:00"/>
    <x v="6"/>
    <x v="23"/>
    <n v="1919"/>
    <n v="64"/>
    <n v="0"/>
    <n v="0"/>
    <n v="90"/>
    <n v="105"/>
    <n v="18"/>
    <n v="52"/>
    <n v="2"/>
    <n v="0"/>
    <m/>
    <m/>
  </r>
  <r>
    <d v="2009-09-25T00:00:00"/>
    <x v="7"/>
    <x v="23"/>
    <n v="1783"/>
    <n v="44"/>
    <n v="0"/>
    <n v="0"/>
    <n v="98"/>
    <n v="94"/>
    <n v="20"/>
    <n v="44"/>
    <n v="0"/>
    <n v="0"/>
    <m/>
    <m/>
  </r>
  <r>
    <d v="2009-09-26T00:00:00"/>
    <x v="8"/>
    <x v="23"/>
    <n v="2136"/>
    <n v="52"/>
    <n v="0"/>
    <n v="0"/>
    <n v="142"/>
    <n v="106"/>
    <n v="11"/>
    <n v="22"/>
    <n v="1"/>
    <n v="0"/>
    <m/>
    <m/>
  </r>
  <r>
    <d v="2009-09-27T00:00:00"/>
    <x v="9"/>
    <x v="23"/>
    <n v="2131"/>
    <n v="64"/>
    <n v="0"/>
    <n v="0"/>
    <n v="131"/>
    <n v="114"/>
    <n v="16"/>
    <n v="16"/>
    <n v="0"/>
    <n v="0"/>
    <m/>
    <m/>
  </r>
  <r>
    <d v="2009-09-28T00:00:00"/>
    <x v="10"/>
    <x v="23"/>
    <n v="2212"/>
    <n v="76"/>
    <n v="0"/>
    <n v="0"/>
    <n v="192"/>
    <n v="119"/>
    <n v="16"/>
    <n v="13"/>
    <n v="0"/>
    <n v="0"/>
    <m/>
    <m/>
  </r>
  <r>
    <d v="2009-09-29T00:00:00"/>
    <x v="11"/>
    <x v="23"/>
    <n v="1956"/>
    <n v="50"/>
    <n v="0"/>
    <n v="0"/>
    <n v="256"/>
    <n v="76"/>
    <n v="13"/>
    <n v="9"/>
    <n v="0"/>
    <n v="0"/>
    <m/>
    <m/>
  </r>
  <r>
    <d v="2009-09-30T00:00:00"/>
    <x v="12"/>
    <x v="23"/>
    <n v="1760"/>
    <n v="71"/>
    <n v="0"/>
    <n v="0"/>
    <n v="228"/>
    <n v="76"/>
    <n v="14"/>
    <n v="24"/>
    <n v="0"/>
    <n v="0"/>
    <m/>
    <m/>
  </r>
  <r>
    <d v="2009-10-01T00:00:00"/>
    <x v="13"/>
    <x v="23"/>
    <n v="1906"/>
    <n v="47"/>
    <n v="0"/>
    <n v="0"/>
    <n v="243"/>
    <n v="112"/>
    <n v="29"/>
    <n v="22"/>
    <n v="1"/>
    <n v="0"/>
    <m/>
    <m/>
  </r>
  <r>
    <d v="2009-10-02T00:00:00"/>
    <x v="14"/>
    <x v="23"/>
    <n v="1540"/>
    <n v="40"/>
    <n v="0"/>
    <n v="0"/>
    <n v="228"/>
    <n v="105"/>
    <n v="11"/>
    <n v="17"/>
    <n v="0"/>
    <n v="0"/>
    <m/>
    <m/>
  </r>
  <r>
    <d v="2009-10-03T00:00:00"/>
    <x v="15"/>
    <x v="23"/>
    <n v="1376"/>
    <n v="21"/>
    <n v="0"/>
    <n v="0"/>
    <n v="208"/>
    <n v="99"/>
    <n v="16"/>
    <n v="4"/>
    <n v="2"/>
    <n v="0"/>
    <m/>
    <m/>
  </r>
  <r>
    <d v="2009-10-04T00:00:00"/>
    <x v="16"/>
    <x v="23"/>
    <n v="1673"/>
    <n v="24"/>
    <n v="0"/>
    <n v="0"/>
    <n v="264"/>
    <n v="109"/>
    <n v="5"/>
    <n v="3"/>
    <n v="2"/>
    <n v="0"/>
    <m/>
    <m/>
  </r>
  <r>
    <d v="2009-10-05T00:00:00"/>
    <x v="17"/>
    <x v="23"/>
    <n v="1323"/>
    <n v="15"/>
    <n v="2"/>
    <n v="0"/>
    <n v="154"/>
    <n v="66"/>
    <n v="9"/>
    <n v="2"/>
    <n v="0"/>
    <n v="0"/>
    <m/>
    <m/>
  </r>
  <r>
    <d v="2009-10-06T00:00:00"/>
    <x v="18"/>
    <x v="23"/>
    <n v="2017"/>
    <n v="25"/>
    <n v="0"/>
    <n v="0"/>
    <n v="334"/>
    <n v="101"/>
    <n v="9"/>
    <n v="4"/>
    <n v="0"/>
    <n v="0"/>
    <m/>
    <m/>
  </r>
  <r>
    <d v="2009-10-07T00:00:00"/>
    <x v="19"/>
    <x v="23"/>
    <n v="1662"/>
    <n v="38"/>
    <n v="0"/>
    <n v="0"/>
    <n v="467"/>
    <n v="110"/>
    <n v="19"/>
    <n v="8"/>
    <n v="1"/>
    <n v="0"/>
    <m/>
    <m/>
  </r>
  <r>
    <d v="2009-10-08T00:00:00"/>
    <x v="20"/>
    <x v="23"/>
    <n v="1262"/>
    <n v="24"/>
    <n v="0"/>
    <n v="1"/>
    <n v="397"/>
    <n v="85"/>
    <n v="18"/>
    <n v="1"/>
    <n v="0"/>
    <n v="0"/>
    <m/>
    <m/>
  </r>
  <r>
    <d v="2009-10-09T00:00:00"/>
    <x v="21"/>
    <x v="23"/>
    <n v="431"/>
    <n v="11"/>
    <n v="0"/>
    <n v="0"/>
    <n v="172"/>
    <n v="31"/>
    <n v="7"/>
    <n v="3"/>
    <n v="0"/>
    <n v="0"/>
    <m/>
    <m/>
  </r>
  <r>
    <d v="2009-10-10T00:00:00"/>
    <x v="22"/>
    <x v="23"/>
    <n v="893"/>
    <n v="14"/>
    <n v="0"/>
    <n v="0"/>
    <n v="434"/>
    <n v="85"/>
    <n v="13"/>
    <n v="16"/>
    <n v="0"/>
    <n v="0"/>
    <m/>
    <m/>
  </r>
  <r>
    <d v="2009-10-11T00:00:00"/>
    <x v="23"/>
    <x v="23"/>
    <n v="727"/>
    <n v="19"/>
    <n v="0"/>
    <n v="3"/>
    <n v="668"/>
    <n v="132"/>
    <n v="12"/>
    <n v="13"/>
    <n v="0"/>
    <n v="0"/>
    <m/>
    <m/>
  </r>
  <r>
    <d v="2009-10-12T00:00:00"/>
    <x v="24"/>
    <x v="23"/>
    <n v="447"/>
    <n v="8"/>
    <n v="0"/>
    <n v="0"/>
    <n v="648"/>
    <n v="111"/>
    <n v="0"/>
    <n v="12"/>
    <n v="0"/>
    <n v="0"/>
    <m/>
    <m/>
  </r>
  <r>
    <d v="2009-10-13T00:00:00"/>
    <x v="25"/>
    <x v="23"/>
    <n v="357"/>
    <n v="12"/>
    <n v="0"/>
    <n v="4"/>
    <n v="677"/>
    <n v="130"/>
    <n v="6"/>
    <n v="27"/>
    <n v="0"/>
    <n v="0"/>
    <m/>
    <m/>
  </r>
  <r>
    <d v="2009-10-14T00:00:00"/>
    <x v="26"/>
    <x v="23"/>
    <n v="1051"/>
    <n v="14"/>
    <n v="0"/>
    <n v="4"/>
    <n v="529"/>
    <n v="111"/>
    <n v="6"/>
    <n v="396"/>
    <n v="20"/>
    <n v="0"/>
    <m/>
    <m/>
  </r>
  <r>
    <d v="2009-10-15T00:00:00"/>
    <x v="27"/>
    <x v="23"/>
    <n v="1047"/>
    <n v="19"/>
    <n v="0"/>
    <n v="11"/>
    <n v="352"/>
    <n v="103"/>
    <n v="36"/>
    <n v="277"/>
    <n v="10"/>
    <n v="0"/>
    <m/>
    <m/>
  </r>
  <r>
    <d v="2009-10-16T00:00:00"/>
    <x v="28"/>
    <x v="23"/>
    <n v="76"/>
    <n v="1"/>
    <n v="0"/>
    <n v="8"/>
    <n v="41"/>
    <n v="15"/>
    <n v="1"/>
    <n v="22"/>
    <n v="0"/>
    <n v="0"/>
    <s v="Counted for 2 hours.  Then closed due to poor visibilty."/>
    <m/>
  </r>
  <r>
    <d v="2009-10-17T00:00:00"/>
    <x v="29"/>
    <x v="23"/>
    <n v="0"/>
    <n v="0"/>
    <n v="0"/>
    <n v="0"/>
    <n v="0"/>
    <n v="0"/>
    <n v="0"/>
    <n v="0"/>
    <n v="0"/>
    <n v="0"/>
    <s v="No counting due to poor visibility.  Fishway closed"/>
    <m/>
  </r>
  <r>
    <d v="2009-10-18T00:00:00"/>
    <x v="30"/>
    <x v="23"/>
    <n v="0"/>
    <n v="0"/>
    <n v="0"/>
    <n v="0"/>
    <n v="0"/>
    <n v="0"/>
    <n v="0"/>
    <n v="0"/>
    <n v="0"/>
    <n v="0"/>
    <s v="No counting due to poor visibility.  Fishway closed"/>
    <m/>
  </r>
  <r>
    <d v="2009-10-19T00:00:00"/>
    <x v="31"/>
    <x v="23"/>
    <n v="1264"/>
    <n v="3"/>
    <n v="0"/>
    <n v="3"/>
    <n v="406"/>
    <n v="84"/>
    <n v="42"/>
    <n v="169"/>
    <n v="11"/>
    <n v="0"/>
    <m/>
    <m/>
  </r>
  <r>
    <d v="2009-10-20T00:00:00"/>
    <x v="32"/>
    <x v="23"/>
    <n v="935"/>
    <n v="9"/>
    <n v="0"/>
    <n v="3"/>
    <n v="775"/>
    <n v="71"/>
    <n v="12"/>
    <n v="83"/>
    <n v="2"/>
    <n v="0"/>
    <m/>
    <m/>
  </r>
  <r>
    <d v="2009-10-21T00:00:00"/>
    <x v="33"/>
    <x v="23"/>
    <n v="488"/>
    <n v="3"/>
    <n v="0"/>
    <n v="0"/>
    <n v="393"/>
    <n v="46"/>
    <n v="7"/>
    <n v="42"/>
    <n v="0"/>
    <n v="0"/>
    <m/>
    <m/>
  </r>
  <r>
    <d v="2009-10-22T00:00:00"/>
    <x v="34"/>
    <x v="23"/>
    <n v="545"/>
    <n v="2"/>
    <n v="0"/>
    <n v="1"/>
    <n v="172"/>
    <n v="20"/>
    <n v="2"/>
    <n v="26"/>
    <n v="1"/>
    <n v="0"/>
    <m/>
    <m/>
  </r>
  <r>
    <d v="2009-10-23T00:00:00"/>
    <x v="35"/>
    <x v="23"/>
    <n v="457"/>
    <n v="4"/>
    <n v="0"/>
    <n v="2"/>
    <n v="232"/>
    <n v="26"/>
    <n v="8"/>
    <n v="17"/>
    <n v="0"/>
    <n v="0"/>
    <m/>
    <m/>
  </r>
  <r>
    <d v="2009-10-24T00:00:00"/>
    <x v="36"/>
    <x v="23"/>
    <n v="246"/>
    <n v="5"/>
    <n v="0"/>
    <n v="0"/>
    <n v="120"/>
    <n v="21"/>
    <n v="6"/>
    <n v="15"/>
    <n v="0"/>
    <n v="0"/>
    <m/>
    <m/>
  </r>
  <r>
    <d v="2009-10-25T00:00:00"/>
    <x v="37"/>
    <x v="23"/>
    <n v="83"/>
    <n v="0"/>
    <n v="0"/>
    <n v="1"/>
    <n v="116"/>
    <n v="11"/>
    <n v="0"/>
    <n v="2"/>
    <n v="0"/>
    <n v="0"/>
    <m/>
    <m/>
  </r>
  <r>
    <d v="2009-10-26T00:00:00"/>
    <x v="38"/>
    <x v="23"/>
    <n v="126"/>
    <n v="2"/>
    <n v="0"/>
    <n v="0"/>
    <n v="96"/>
    <n v="11"/>
    <n v="1"/>
    <n v="9"/>
    <n v="0"/>
    <n v="0"/>
    <m/>
    <m/>
  </r>
  <r>
    <d v="2009-10-27T00:00:00"/>
    <x v="39"/>
    <x v="23"/>
    <n v="236"/>
    <n v="5"/>
    <n v="0"/>
    <n v="4"/>
    <n v="66"/>
    <n v="10"/>
    <n v="5"/>
    <n v="15"/>
    <n v="1"/>
    <n v="0"/>
    <m/>
    <m/>
  </r>
  <r>
    <d v="2009-10-28T00:00:00"/>
    <x v="40"/>
    <x v="23"/>
    <n v="151"/>
    <n v="3"/>
    <n v="0"/>
    <n v="0"/>
    <n v="58"/>
    <n v="11"/>
    <n v="1"/>
    <n v="7"/>
    <n v="0"/>
    <n v="0"/>
    <m/>
    <m/>
  </r>
  <r>
    <d v="2009-10-29T00:00:00"/>
    <x v="41"/>
    <x v="23"/>
    <n v="71"/>
    <n v="9"/>
    <n v="0"/>
    <n v="1"/>
    <n v="19"/>
    <n v="8"/>
    <n v="0"/>
    <n v="7"/>
    <n v="0"/>
    <n v="0"/>
    <m/>
    <m/>
  </r>
  <r>
    <d v="2009-10-30T00:00:00"/>
    <x v="42"/>
    <x v="23"/>
    <n v="72"/>
    <n v="6"/>
    <n v="0"/>
    <n v="1"/>
    <n v="49"/>
    <n v="13"/>
    <n v="2"/>
    <n v="15"/>
    <n v="0"/>
    <n v="0"/>
    <m/>
    <m/>
  </r>
  <r>
    <d v="2009-10-31T00:00:00"/>
    <x v="43"/>
    <x v="23"/>
    <n v="0"/>
    <n v="0"/>
    <n v="0"/>
    <n v="0"/>
    <n v="0"/>
    <n v="0"/>
    <n v="0"/>
    <n v="0"/>
    <n v="0"/>
    <n v="0"/>
    <s v="No counting due to poor visibility.  Fishway closed"/>
    <m/>
  </r>
  <r>
    <d v="2009-11-01T00:00:00"/>
    <x v="44"/>
    <x v="23"/>
    <n v="0"/>
    <n v="0"/>
    <n v="0"/>
    <n v="0"/>
    <n v="0"/>
    <n v="0"/>
    <n v="0"/>
    <n v="0"/>
    <n v="0"/>
    <n v="0"/>
    <s v="No counting due to poor visibility.  Fishway closed"/>
    <m/>
  </r>
  <r>
    <d v="2009-11-02T00:00:00"/>
    <x v="45"/>
    <x v="23"/>
    <n v="0"/>
    <n v="0"/>
    <n v="0"/>
    <n v="0"/>
    <n v="0"/>
    <n v="0"/>
    <n v="0"/>
    <n v="0"/>
    <n v="0"/>
    <n v="0"/>
    <s v="No counting due to poor visibility.  Fishway closed"/>
    <m/>
  </r>
  <r>
    <d v="2009-11-03T00:00:00"/>
    <x v="46"/>
    <x v="23"/>
    <n v="443"/>
    <n v="10"/>
    <n v="0"/>
    <n v="0"/>
    <n v="13"/>
    <n v="9"/>
    <n v="12"/>
    <n v="39"/>
    <n v="4"/>
    <n v="0"/>
    <m/>
    <m/>
  </r>
  <r>
    <d v="2009-11-04T00:00:00"/>
    <x v="47"/>
    <x v="23"/>
    <n v="200"/>
    <n v="10"/>
    <n v="0"/>
    <n v="2"/>
    <n v="11"/>
    <n v="5"/>
    <n v="4"/>
    <n v="54"/>
    <n v="1"/>
    <n v="0"/>
    <m/>
    <m/>
  </r>
  <r>
    <d v="2009-11-05T00:00:00"/>
    <x v="48"/>
    <x v="23"/>
    <n v="217"/>
    <n v="10"/>
    <n v="0"/>
    <n v="0"/>
    <n v="10"/>
    <n v="4"/>
    <n v="7"/>
    <n v="30"/>
    <n v="0"/>
    <n v="0"/>
    <m/>
    <m/>
  </r>
  <r>
    <d v="2009-11-06T00:00:00"/>
    <x v="49"/>
    <x v="23"/>
    <n v="0"/>
    <n v="0"/>
    <n v="0"/>
    <n v="0"/>
    <n v="0"/>
    <n v="0"/>
    <n v="0"/>
    <n v="0"/>
    <n v="0"/>
    <n v="0"/>
    <s v="No counting due to poor visibility.  Fishway closed"/>
    <m/>
  </r>
  <r>
    <d v="2009-11-07T00:00:00"/>
    <x v="50"/>
    <x v="23"/>
    <n v="0"/>
    <n v="0"/>
    <n v="0"/>
    <n v="0"/>
    <n v="0"/>
    <n v="0"/>
    <n v="0"/>
    <n v="0"/>
    <n v="0"/>
    <n v="0"/>
    <s v="No counting due to poor visibility.  Fishway closed"/>
    <m/>
  </r>
  <r>
    <d v="2009-11-08T00:00:00"/>
    <x v="51"/>
    <x v="23"/>
    <n v="299"/>
    <n v="0"/>
    <n v="0"/>
    <n v="0"/>
    <n v="4"/>
    <n v="0"/>
    <n v="1"/>
    <n v="4"/>
    <n v="0"/>
    <n v="0"/>
    <m/>
    <m/>
  </r>
  <r>
    <d v="2009-11-09T00:00:00"/>
    <x v="52"/>
    <x v="23"/>
    <n v="0"/>
    <n v="0"/>
    <n v="0"/>
    <n v="0"/>
    <n v="0"/>
    <n v="0"/>
    <n v="0"/>
    <n v="0"/>
    <n v="0"/>
    <n v="0"/>
    <s v="No counting due to poor visibility.  Fishway closed"/>
    <m/>
  </r>
  <r>
    <d v="2009-11-10T00:00:00"/>
    <x v="53"/>
    <x v="23"/>
    <n v="0"/>
    <n v="0"/>
    <n v="0"/>
    <n v="0"/>
    <n v="0"/>
    <n v="0"/>
    <n v="0"/>
    <n v="0"/>
    <n v="0"/>
    <n v="0"/>
    <s v="No counting due to poor visibility.  Fishway closed"/>
    <m/>
  </r>
  <r>
    <d v="2009-11-11T00:00:00"/>
    <x v="54"/>
    <x v="23"/>
    <n v="0"/>
    <n v="0"/>
    <n v="0"/>
    <n v="0"/>
    <n v="0"/>
    <n v="0"/>
    <n v="0"/>
    <n v="0"/>
    <n v="0"/>
    <n v="0"/>
    <s v="No counting due to poor visibility.  Fishway closed"/>
    <m/>
  </r>
  <r>
    <d v="2009-11-12T00:00:00"/>
    <x v="55"/>
    <x v="23"/>
    <n v="0"/>
    <n v="0"/>
    <n v="0"/>
    <n v="0"/>
    <n v="0"/>
    <n v="0"/>
    <n v="0"/>
    <n v="0"/>
    <n v="0"/>
    <n v="0"/>
    <s v="No counting due to poor visibility.  Fishway closed for remainder of season"/>
    <m/>
  </r>
  <r>
    <d v="2010-09-01T00:00:00"/>
    <x v="80"/>
    <x v="24"/>
    <n v="604"/>
    <n v="1"/>
    <n v="0"/>
    <n v="0"/>
    <n v="0"/>
    <n v="0"/>
    <n v="0"/>
    <n v="283906"/>
    <n v="23600"/>
    <n v="0"/>
    <s v="Preliminary escapement through GCL Dam incl. for Sept 2 (incl bypass but excludes biosample morts)."/>
    <m/>
  </r>
  <r>
    <d v="2010-09-02T00:00:00"/>
    <x v="75"/>
    <x v="24"/>
    <n v="1726"/>
    <n v="0"/>
    <n v="0"/>
    <n v="0"/>
    <n v="1128"/>
    <n v="44"/>
    <n v="322"/>
    <n v="5319"/>
    <n v="0"/>
    <n v="0"/>
    <s v="Expanded swim counts from above Stamp Falls"/>
    <m/>
  </r>
  <r>
    <d v="2010-09-02T00:00:00"/>
    <x v="75"/>
    <x v="24"/>
    <n v="55"/>
    <n v="10"/>
    <n v="0"/>
    <n v="0"/>
    <n v="141"/>
    <n v="7"/>
    <n v="7"/>
    <n v="1264"/>
    <n v="57"/>
    <n v="0"/>
    <s v="First day of counter operation (swim survey ended at 12:30).  Includes counts fr 12:00 on."/>
    <m/>
  </r>
  <r>
    <d v="2010-09-03T00:00:00"/>
    <x v="76"/>
    <x v="24"/>
    <n v="258"/>
    <n v="47"/>
    <n v="0"/>
    <n v="0"/>
    <n v="176"/>
    <n v="11"/>
    <n v="4"/>
    <n v="3086"/>
    <n v="106"/>
    <n v="0"/>
    <n v="3.3208020050125311E-2"/>
    <m/>
  </r>
  <r>
    <d v="2010-09-04T00:00:00"/>
    <x v="77"/>
    <x v="24"/>
    <n v="249"/>
    <n v="39"/>
    <n v="0"/>
    <n v="0"/>
    <n v="215"/>
    <n v="8"/>
    <n v="9"/>
    <n v="3618"/>
    <n v="100"/>
    <n v="0"/>
    <n v="2.6896180742334588E-2"/>
    <m/>
  </r>
  <r>
    <d v="2010-09-05T00:00:00"/>
    <x v="78"/>
    <x v="24"/>
    <n v="416"/>
    <n v="78"/>
    <n v="0"/>
    <n v="0"/>
    <n v="247"/>
    <n v="26"/>
    <n v="22"/>
    <n v="2769"/>
    <n v="118"/>
    <n v="0"/>
    <n v="4.0872878420505715E-2"/>
    <m/>
  </r>
  <r>
    <d v="2010-09-06T00:00:00"/>
    <x v="79"/>
    <x v="24"/>
    <n v="355"/>
    <n v="65"/>
    <n v="0"/>
    <n v="0"/>
    <n v="186"/>
    <n v="36"/>
    <n v="8"/>
    <n v="2572"/>
    <n v="139"/>
    <n v="0"/>
    <n v="5.1272593139063079E-2"/>
    <m/>
  </r>
  <r>
    <d v="2010-09-07T00:00:00"/>
    <x v="71"/>
    <x v="24"/>
    <n v="668"/>
    <n v="104"/>
    <n v="0"/>
    <n v="1"/>
    <n v="371"/>
    <n v="53"/>
    <n v="21"/>
    <n v="2737"/>
    <n v="158"/>
    <n v="0"/>
    <n v="5.457685664939551E-2"/>
    <m/>
  </r>
  <r>
    <d v="2010-09-08T00:00:00"/>
    <x v="72"/>
    <x v="24"/>
    <n v="698"/>
    <n v="124"/>
    <n v="0"/>
    <n v="0"/>
    <n v="582"/>
    <n v="72"/>
    <n v="6"/>
    <n v="1908"/>
    <n v="58"/>
    <n v="0"/>
    <n v="2.9501525940996948E-2"/>
    <m/>
  </r>
  <r>
    <d v="2010-09-09T00:00:00"/>
    <x v="73"/>
    <x v="24"/>
    <n v="664"/>
    <n v="71"/>
    <n v="0"/>
    <n v="0"/>
    <n v="389"/>
    <n v="32"/>
    <n v="3"/>
    <n v="1724"/>
    <n v="40"/>
    <n v="0"/>
    <n v="2.2675736961451247E-2"/>
    <m/>
  </r>
  <r>
    <d v="2010-09-10T00:00:00"/>
    <x v="74"/>
    <x v="24"/>
    <n v="642"/>
    <n v="67"/>
    <n v="0"/>
    <n v="0"/>
    <n v="335"/>
    <n v="15"/>
    <n v="4"/>
    <n v="1331"/>
    <n v="29"/>
    <n v="0"/>
    <n v="2.1323529411764706E-2"/>
    <m/>
  </r>
  <r>
    <d v="2010-09-11T00:00:00"/>
    <x v="68"/>
    <x v="24"/>
    <n v="857"/>
    <n v="74"/>
    <n v="0"/>
    <n v="0"/>
    <n v="417"/>
    <n v="26"/>
    <n v="12"/>
    <n v="940"/>
    <n v="23"/>
    <n v="0"/>
    <n v="2.3883696780893044E-2"/>
    <m/>
  </r>
  <r>
    <d v="2010-09-12T00:00:00"/>
    <x v="69"/>
    <x v="24"/>
    <n v="700"/>
    <n v="89"/>
    <n v="0"/>
    <n v="1"/>
    <n v="312"/>
    <n v="30"/>
    <n v="8"/>
    <n v="1027"/>
    <n v="32"/>
    <n v="0"/>
    <n v="3.0217186024551465E-2"/>
    <m/>
  </r>
  <r>
    <d v="2010-09-13T00:00:00"/>
    <x v="70"/>
    <x v="24"/>
    <n v="621"/>
    <n v="76"/>
    <n v="0"/>
    <n v="0"/>
    <n v="281"/>
    <n v="38"/>
    <n v="7"/>
    <n v="1523"/>
    <n v="52"/>
    <n v="0"/>
    <n v="3.3015873015873019E-2"/>
    <m/>
  </r>
  <r>
    <d v="2010-09-14T00:00:00"/>
    <x v="67"/>
    <x v="24"/>
    <n v="512"/>
    <n v="79"/>
    <n v="0"/>
    <n v="0"/>
    <n v="320"/>
    <n v="37"/>
    <n v="7"/>
    <n v="841"/>
    <n v="22"/>
    <n v="0"/>
    <n v="2.5492468134414831E-2"/>
    <n v="17"/>
  </r>
  <r>
    <d v="2010-09-15T00:00:00"/>
    <x v="63"/>
    <x v="24"/>
    <n v="598"/>
    <n v="105"/>
    <n v="0"/>
    <n v="0"/>
    <n v="370"/>
    <n v="36"/>
    <n v="7"/>
    <n v="709"/>
    <n v="15"/>
    <n v="0"/>
    <n v="2.0718232044198894E-2"/>
    <n v="16"/>
  </r>
  <r>
    <d v="2010-09-16T00:00:00"/>
    <x v="64"/>
    <x v="24"/>
    <n v="661"/>
    <n v="164"/>
    <n v="0"/>
    <n v="0"/>
    <n v="545"/>
    <n v="37"/>
    <n v="6"/>
    <n v="382"/>
    <n v="5"/>
    <n v="0"/>
    <n v="1.2919896640826873E-2"/>
    <n v="16"/>
  </r>
  <r>
    <d v="2010-09-17T00:00:00"/>
    <x v="65"/>
    <x v="24"/>
    <n v="925"/>
    <n v="241"/>
    <n v="0"/>
    <n v="0"/>
    <n v="867"/>
    <n v="87"/>
    <n v="2"/>
    <n v="179"/>
    <n v="4"/>
    <n v="0"/>
    <n v="2.185792349726776E-2"/>
    <n v="16"/>
  </r>
  <r>
    <d v="2010-09-18T00:00:00"/>
    <x v="0"/>
    <x v="24"/>
    <n v="741"/>
    <n v="174"/>
    <n v="0"/>
    <n v="0"/>
    <n v="914"/>
    <n v="71"/>
    <n v="6"/>
    <n v="213"/>
    <n v="4"/>
    <n v="0"/>
    <n v="1.8433179723502304E-2"/>
    <n v="16"/>
  </r>
  <r>
    <d v="2010-09-19T00:00:00"/>
    <x v="1"/>
    <x v="24"/>
    <n v="531"/>
    <n v="203"/>
    <n v="0"/>
    <n v="0"/>
    <n v="752"/>
    <n v="70"/>
    <n v="4"/>
    <n v="111"/>
    <n v="0"/>
    <n v="0"/>
    <n v="0"/>
    <n v="16"/>
  </r>
  <r>
    <d v="2010-09-20T00:00:00"/>
    <x v="2"/>
    <x v="24"/>
    <n v="416"/>
    <n v="141"/>
    <n v="0"/>
    <n v="0"/>
    <n v="762"/>
    <n v="33"/>
    <n v="7"/>
    <n v="136"/>
    <n v="1"/>
    <n v="0"/>
    <n v="7.2992700729927005E-3"/>
    <n v="16"/>
  </r>
  <r>
    <d v="2010-09-21T00:00:00"/>
    <x v="3"/>
    <x v="24"/>
    <n v="347"/>
    <n v="112"/>
    <n v="0"/>
    <n v="0"/>
    <n v="589"/>
    <n v="21"/>
    <n v="6"/>
    <n v="46"/>
    <n v="0"/>
    <n v="0"/>
    <n v="0"/>
    <n v="16"/>
  </r>
  <r>
    <d v="2010-09-22T00:00:00"/>
    <x v="4"/>
    <x v="24"/>
    <n v="234"/>
    <n v="108"/>
    <n v="1"/>
    <n v="0"/>
    <n v="537"/>
    <n v="21"/>
    <n v="7"/>
    <n v="33"/>
    <n v="0"/>
    <n v="1"/>
    <n v="0"/>
    <n v="15"/>
  </r>
  <r>
    <d v="2010-09-23T00:00:00"/>
    <x v="5"/>
    <x v="24"/>
    <n v="249"/>
    <n v="94"/>
    <n v="0"/>
    <n v="0"/>
    <n v="778"/>
    <n v="30"/>
    <n v="8"/>
    <n v="23"/>
    <n v="2"/>
    <n v="0"/>
    <m/>
    <n v="15.5"/>
  </r>
  <r>
    <d v="2010-09-24T00:00:00"/>
    <x v="6"/>
    <x v="24"/>
    <n v="414"/>
    <n v="99"/>
    <n v="0"/>
    <n v="0"/>
    <n v="629"/>
    <n v="16"/>
    <n v="3"/>
    <n v="44"/>
    <n v="0"/>
    <n v="0"/>
    <m/>
    <n v="15"/>
  </r>
  <r>
    <d v="2010-09-25T00:00:00"/>
    <x v="7"/>
    <x v="24"/>
    <n v="536"/>
    <n v="96"/>
    <n v="0"/>
    <n v="0"/>
    <n v="725"/>
    <n v="21"/>
    <n v="2"/>
    <n v="52"/>
    <n v="1"/>
    <n v="0"/>
    <m/>
    <n v="16"/>
  </r>
  <r>
    <d v="2010-09-26T00:00:00"/>
    <x v="8"/>
    <x v="24"/>
    <n v="689"/>
    <n v="141"/>
    <n v="0"/>
    <n v="0"/>
    <n v="624"/>
    <n v="23"/>
    <n v="10"/>
    <n v="72"/>
    <n v="0"/>
    <n v="0"/>
    <m/>
    <n v="15"/>
  </r>
  <r>
    <d v="2010-09-27T00:00:00"/>
    <x v="9"/>
    <x v="24"/>
    <n v="459"/>
    <n v="127"/>
    <n v="0"/>
    <n v="0"/>
    <n v="747"/>
    <n v="31"/>
    <n v="16"/>
    <n v="55"/>
    <n v="1"/>
    <n v="0"/>
    <m/>
    <n v="15"/>
  </r>
  <r>
    <d v="2010-09-28T00:00:00"/>
    <x v="10"/>
    <x v="24"/>
    <n v="625"/>
    <n v="171"/>
    <n v="0"/>
    <n v="0"/>
    <n v="625"/>
    <n v="33"/>
    <n v="18"/>
    <n v="32"/>
    <n v="1"/>
    <n v="0"/>
    <m/>
    <n v="15.5"/>
  </r>
  <r>
    <d v="2010-09-29T00:00:00"/>
    <x v="11"/>
    <x v="24"/>
    <n v="365"/>
    <n v="102"/>
    <n v="0"/>
    <n v="0"/>
    <n v="282"/>
    <n v="12"/>
    <n v="17"/>
    <n v="23"/>
    <n v="1"/>
    <n v="0"/>
    <m/>
    <n v="15"/>
  </r>
  <r>
    <d v="2010-09-30T00:00:00"/>
    <x v="12"/>
    <x v="24"/>
    <n v="357"/>
    <n v="79"/>
    <n v="0"/>
    <n v="0"/>
    <n v="325"/>
    <n v="12"/>
    <n v="10"/>
    <n v="13"/>
    <n v="1"/>
    <n v="0"/>
    <m/>
    <n v="15"/>
  </r>
  <r>
    <d v="2010-10-01T00:00:00"/>
    <x v="13"/>
    <x v="24"/>
    <n v="426"/>
    <n v="106"/>
    <n v="0"/>
    <n v="0"/>
    <n v="399"/>
    <n v="15"/>
    <n v="11"/>
    <n v="4"/>
    <n v="0"/>
    <n v="0"/>
    <m/>
    <n v="15"/>
  </r>
  <r>
    <d v="2010-10-02T00:00:00"/>
    <x v="14"/>
    <x v="24"/>
    <n v="490"/>
    <n v="88"/>
    <n v="0"/>
    <n v="0"/>
    <n v="603"/>
    <n v="28"/>
    <n v="11"/>
    <n v="13"/>
    <n v="1"/>
    <n v="0"/>
    <m/>
    <n v="16.5"/>
  </r>
  <r>
    <d v="2010-10-03T00:00:00"/>
    <x v="15"/>
    <x v="24"/>
    <n v="388"/>
    <n v="84"/>
    <n v="0"/>
    <n v="0"/>
    <n v="770"/>
    <n v="28"/>
    <n v="9"/>
    <n v="6"/>
    <n v="0"/>
    <n v="0"/>
    <m/>
    <n v="16"/>
  </r>
  <r>
    <d v="2010-10-04T00:00:00"/>
    <x v="16"/>
    <x v="24"/>
    <n v="343"/>
    <n v="96"/>
    <n v="0"/>
    <n v="0"/>
    <n v="800"/>
    <n v="33"/>
    <n v="9"/>
    <n v="6"/>
    <n v="0"/>
    <n v="0"/>
    <m/>
    <n v="14"/>
  </r>
  <r>
    <d v="2010-10-05T00:00:00"/>
    <x v="17"/>
    <x v="24"/>
    <n v="260"/>
    <n v="61"/>
    <n v="0"/>
    <n v="0"/>
    <n v="844"/>
    <n v="34"/>
    <n v="0"/>
    <n v="4"/>
    <n v="0"/>
    <n v="0"/>
    <m/>
    <n v="14"/>
  </r>
  <r>
    <d v="2010-10-06T00:00:00"/>
    <x v="18"/>
    <x v="24"/>
    <n v="263"/>
    <n v="69"/>
    <n v="0"/>
    <n v="0"/>
    <n v="521"/>
    <n v="29"/>
    <n v="6"/>
    <n v="2"/>
    <n v="0"/>
    <n v="0"/>
    <m/>
    <n v="15"/>
  </r>
  <r>
    <d v="2010-10-07T00:00:00"/>
    <x v="19"/>
    <x v="24"/>
    <n v="293"/>
    <n v="57"/>
    <n v="0"/>
    <n v="2"/>
    <n v="576"/>
    <n v="15"/>
    <n v="5"/>
    <n v="3"/>
    <n v="0"/>
    <n v="0"/>
    <m/>
    <n v="15"/>
  </r>
  <r>
    <d v="2010-10-08T00:00:00"/>
    <x v="20"/>
    <x v="24"/>
    <n v="237"/>
    <n v="47"/>
    <n v="0"/>
    <n v="1"/>
    <n v="646"/>
    <n v="25"/>
    <n v="6"/>
    <n v="3"/>
    <n v="0"/>
    <n v="0"/>
    <m/>
    <n v="15"/>
  </r>
  <r>
    <d v="2010-10-09T00:00:00"/>
    <x v="21"/>
    <x v="24"/>
    <n v="317"/>
    <n v="46"/>
    <n v="0"/>
    <n v="1"/>
    <n v="392"/>
    <n v="10"/>
    <n v="2"/>
    <n v="9"/>
    <n v="0"/>
    <n v="0"/>
    <m/>
    <n v="15"/>
  </r>
  <r>
    <d v="2010-10-10T00:00:00"/>
    <x v="22"/>
    <x v="24"/>
    <n v="390"/>
    <n v="31"/>
    <n v="0"/>
    <n v="0"/>
    <n v="524"/>
    <n v="17"/>
    <n v="0"/>
    <n v="19"/>
    <n v="1"/>
    <n v="0"/>
    <m/>
    <n v="13"/>
  </r>
  <r>
    <d v="2010-10-11T00:00:00"/>
    <x v="23"/>
    <x v="24"/>
    <n v="244"/>
    <n v="22"/>
    <n v="0"/>
    <n v="0"/>
    <n v="323"/>
    <n v="12"/>
    <n v="6"/>
    <n v="37"/>
    <n v="0"/>
    <n v="0"/>
    <m/>
    <n v="13"/>
  </r>
  <r>
    <d v="2010-10-12T00:00:00"/>
    <x v="24"/>
    <x v="24"/>
    <n v="168"/>
    <n v="15"/>
    <n v="0"/>
    <n v="0"/>
    <n v="304"/>
    <n v="11"/>
    <n v="6"/>
    <n v="7"/>
    <n v="1"/>
    <n v="0"/>
    <m/>
    <n v="13"/>
  </r>
  <r>
    <d v="2010-10-13T00:00:00"/>
    <x v="25"/>
    <x v="24"/>
    <n v="85"/>
    <n v="11"/>
    <n v="0"/>
    <n v="1"/>
    <n v="283"/>
    <n v="10"/>
    <n v="0"/>
    <n v="5"/>
    <n v="0"/>
    <n v="0"/>
    <m/>
    <n v="14"/>
  </r>
  <r>
    <d v="2010-10-14T00:00:00"/>
    <x v="26"/>
    <x v="24"/>
    <n v="59"/>
    <n v="10"/>
    <n v="0"/>
    <n v="1"/>
    <n v="277"/>
    <n v="13"/>
    <n v="1"/>
    <n v="6"/>
    <n v="0"/>
    <n v="0"/>
    <m/>
    <n v="14"/>
  </r>
  <r>
    <d v="2010-10-15T00:00:00"/>
    <x v="27"/>
    <x v="24"/>
    <n v="37"/>
    <n v="4"/>
    <n v="0"/>
    <n v="1"/>
    <n v="180"/>
    <n v="9"/>
    <n v="0"/>
    <n v="3"/>
    <n v="0"/>
    <n v="0"/>
    <m/>
    <n v="14"/>
  </r>
  <r>
    <d v="2010-10-16T00:00:00"/>
    <x v="28"/>
    <x v="24"/>
    <n v="28"/>
    <n v="8"/>
    <n v="0"/>
    <n v="1"/>
    <n v="177"/>
    <n v="6"/>
    <n v="0"/>
    <n v="0"/>
    <n v="0"/>
    <n v="1"/>
    <m/>
    <n v="14.5"/>
  </r>
  <r>
    <d v="2010-10-17T00:00:00"/>
    <x v="29"/>
    <x v="24"/>
    <n v="23"/>
    <n v="1"/>
    <n v="0"/>
    <n v="3"/>
    <n v="256"/>
    <n v="9"/>
    <n v="2"/>
    <n v="1"/>
    <n v="0"/>
    <n v="0"/>
    <m/>
    <n v="14"/>
  </r>
  <r>
    <d v="2010-10-18T00:00:00"/>
    <x v="30"/>
    <x v="24"/>
    <n v="24"/>
    <n v="3"/>
    <n v="0"/>
    <n v="0"/>
    <n v="307"/>
    <n v="6"/>
    <n v="0"/>
    <n v="2"/>
    <n v="0"/>
    <n v="0"/>
    <m/>
    <n v="13"/>
  </r>
  <r>
    <d v="2010-10-19T00:00:00"/>
    <x v="31"/>
    <x v="24"/>
    <n v="22"/>
    <n v="8"/>
    <n v="0"/>
    <n v="0"/>
    <n v="242"/>
    <n v="7"/>
    <n v="1"/>
    <n v="1"/>
    <n v="0"/>
    <n v="0"/>
    <m/>
    <n v="12"/>
  </r>
  <r>
    <d v="2010-10-20T00:00:00"/>
    <x v="32"/>
    <x v="24"/>
    <n v="40"/>
    <n v="4"/>
    <n v="0"/>
    <n v="1"/>
    <n v="373"/>
    <n v="16"/>
    <n v="1"/>
    <n v="2"/>
    <n v="0"/>
    <n v="0"/>
    <m/>
    <n v="12"/>
  </r>
  <r>
    <d v="2010-10-21T00:00:00"/>
    <x v="33"/>
    <x v="24"/>
    <n v="30"/>
    <n v="3"/>
    <n v="0"/>
    <n v="0"/>
    <n v="304"/>
    <n v="16"/>
    <n v="0"/>
    <n v="1"/>
    <n v="0"/>
    <n v="0"/>
    <m/>
    <n v="12"/>
  </r>
  <r>
    <d v="2010-10-22T00:00:00"/>
    <x v="34"/>
    <x v="24"/>
    <n v="19"/>
    <n v="9"/>
    <n v="0"/>
    <n v="2"/>
    <n v="348"/>
    <n v="10"/>
    <n v="0"/>
    <n v="0"/>
    <n v="0"/>
    <n v="0"/>
    <m/>
    <n v="12"/>
  </r>
  <r>
    <d v="2010-10-23T00:00:00"/>
    <x v="35"/>
    <x v="24"/>
    <n v="15"/>
    <n v="6"/>
    <n v="0"/>
    <n v="2"/>
    <n v="56"/>
    <n v="4"/>
    <n v="2"/>
    <n v="2"/>
    <n v="0"/>
    <n v="0"/>
    <m/>
    <n v="14"/>
  </r>
  <r>
    <d v="2010-10-24T00:00:00"/>
    <x v="36"/>
    <x v="24"/>
    <m/>
    <m/>
    <m/>
    <m/>
    <m/>
    <m/>
    <m/>
    <m/>
    <m/>
    <m/>
    <s v="too high/turbid"/>
    <m/>
  </r>
  <r>
    <d v="2010-10-25T00:00:00"/>
    <x v="37"/>
    <x v="24"/>
    <m/>
    <m/>
    <m/>
    <m/>
    <m/>
    <m/>
    <m/>
    <m/>
    <m/>
    <m/>
    <s v="too high/turbid"/>
    <m/>
  </r>
  <r>
    <d v="2010-10-26T00:00:00"/>
    <x v="38"/>
    <x v="24"/>
    <m/>
    <m/>
    <m/>
    <m/>
    <m/>
    <m/>
    <m/>
    <m/>
    <m/>
    <m/>
    <s v="too high/turbid"/>
    <m/>
  </r>
  <r>
    <d v="2010-10-27T00:00:00"/>
    <x v="39"/>
    <x v="24"/>
    <n v="40"/>
    <n v="2"/>
    <n v="0"/>
    <n v="0"/>
    <n v="74"/>
    <n v="4"/>
    <n v="1"/>
    <n v="2"/>
    <n v="0"/>
    <n v="0"/>
    <m/>
    <n v="10"/>
  </r>
  <r>
    <d v="2010-10-28T00:00:00"/>
    <x v="40"/>
    <x v="24"/>
    <n v="42"/>
    <n v="10"/>
    <n v="0"/>
    <n v="1"/>
    <n v="82"/>
    <n v="6"/>
    <n v="0"/>
    <n v="32"/>
    <n v="0"/>
    <n v="0"/>
    <m/>
    <n v="10"/>
  </r>
  <r>
    <d v="2010-10-29T00:00:00"/>
    <x v="41"/>
    <x v="24"/>
    <n v="20"/>
    <n v="4"/>
    <n v="0"/>
    <n v="0"/>
    <n v="45"/>
    <n v="2"/>
    <n v="0"/>
    <n v="7"/>
    <n v="0"/>
    <n v="0"/>
    <m/>
    <n v="10"/>
  </r>
  <r>
    <d v="2010-10-30T00:00:00"/>
    <x v="42"/>
    <x v="24"/>
    <n v="24"/>
    <n v="2"/>
    <n v="0"/>
    <n v="0"/>
    <n v="32"/>
    <n v="3"/>
    <n v="0"/>
    <n v="12"/>
    <n v="0"/>
    <n v="0"/>
    <m/>
    <m/>
  </r>
  <r>
    <d v="2010-10-31T00:00:00"/>
    <x v="43"/>
    <x v="24"/>
    <m/>
    <m/>
    <m/>
    <m/>
    <m/>
    <m/>
    <m/>
    <m/>
    <m/>
    <m/>
    <s v="too high/turbid"/>
    <m/>
  </r>
  <r>
    <d v="2010-11-01T00:00:00"/>
    <x v="44"/>
    <x v="24"/>
    <m/>
    <m/>
    <m/>
    <m/>
    <m/>
    <m/>
    <m/>
    <m/>
    <m/>
    <m/>
    <s v="too high/turbid"/>
    <m/>
  </r>
  <r>
    <d v="2010-11-02T00:00:00"/>
    <x v="45"/>
    <x v="24"/>
    <m/>
    <m/>
    <m/>
    <m/>
    <m/>
    <m/>
    <m/>
    <m/>
    <m/>
    <m/>
    <s v="too high/turbid"/>
    <m/>
  </r>
  <r>
    <d v="2010-11-03T00:00:00"/>
    <x v="46"/>
    <x v="24"/>
    <m/>
    <m/>
    <m/>
    <m/>
    <m/>
    <m/>
    <m/>
    <m/>
    <m/>
    <m/>
    <s v="too high/turbid"/>
    <m/>
  </r>
  <r>
    <d v="2010-11-04T00:00:00"/>
    <x v="47"/>
    <x v="24"/>
    <n v="19"/>
    <n v="1"/>
    <n v="0"/>
    <n v="0"/>
    <n v="9"/>
    <n v="1"/>
    <n v="1"/>
    <n v="0"/>
    <n v="0"/>
    <n v="0"/>
    <m/>
    <n v="10"/>
  </r>
  <r>
    <d v="2010-11-05T00:00:00"/>
    <x v="48"/>
    <x v="24"/>
    <n v="68"/>
    <n v="3"/>
    <n v="0"/>
    <n v="0"/>
    <n v="18"/>
    <n v="1"/>
    <n v="1"/>
    <n v="1"/>
    <n v="0"/>
    <n v="0"/>
    <m/>
    <n v="10"/>
  </r>
  <r>
    <d v="2010-11-06T00:00:00"/>
    <x v="49"/>
    <x v="24"/>
    <n v="24"/>
    <n v="1"/>
    <n v="0"/>
    <n v="0"/>
    <n v="6"/>
    <n v="0"/>
    <n v="1"/>
    <n v="5"/>
    <n v="0"/>
    <n v="0"/>
    <m/>
    <n v="10"/>
  </r>
  <r>
    <d v="2011-08-31T00:00:00"/>
    <x v="86"/>
    <x v="25"/>
    <n v="0"/>
    <n v="0"/>
    <n v="0"/>
    <n v="0"/>
    <n v="0"/>
    <n v="0"/>
    <n v="0"/>
    <n v="0"/>
    <n v="0"/>
    <n v="0"/>
    <s v="First day of counter operation: from 14:30 to 17:30  Testing only so didn't use nos."/>
    <m/>
  </r>
  <r>
    <d v="2011-09-01T00:00:00"/>
    <x v="80"/>
    <x v="25"/>
    <n v="1310"/>
    <n v="0"/>
    <n v="0"/>
    <n v="0"/>
    <n v="1010"/>
    <n v="3"/>
    <n v="138"/>
    <n v="314"/>
    <n v="0"/>
    <n v="0"/>
    <s v="Expanded swim counts from above Stamp Falls"/>
    <m/>
  </r>
  <r>
    <d v="2011-09-01T00:00:00"/>
    <x v="80"/>
    <x v="25"/>
    <n v="22"/>
    <n v="0"/>
    <m/>
    <m/>
    <n v="345"/>
    <n v="0"/>
    <m/>
    <n v="435532"/>
    <n v="9777"/>
    <m/>
    <s v="Preliminary escapement through GCL Dam incl. for Sept 1 (incl bypass but excludes biosample morts)."/>
    <m/>
  </r>
  <r>
    <d v="2011-09-01T00:00:00"/>
    <x v="80"/>
    <x v="25"/>
    <n v="458"/>
    <n v="36"/>
    <n v="0"/>
    <n v="0"/>
    <n v="598"/>
    <n v="12"/>
    <n v="27"/>
    <n v="19"/>
    <n v="0"/>
    <n v="0"/>
    <s v="Numbers updated with raw Net Counts from Sfalls database postseason"/>
    <m/>
  </r>
  <r>
    <d v="2011-09-02T00:00:00"/>
    <x v="75"/>
    <x v="25"/>
    <n v="644"/>
    <n v="41"/>
    <n v="0"/>
    <n v="0"/>
    <n v="314"/>
    <n v="15"/>
    <n v="30"/>
    <n v="16"/>
    <n v="2"/>
    <n v="0"/>
    <s v="Fishway closed for all nights - no daytime or night time recordings done in 2011."/>
    <m/>
  </r>
  <r>
    <d v="2011-09-03T00:00:00"/>
    <x v="76"/>
    <x v="25"/>
    <n v="262"/>
    <n v="18"/>
    <n v="0"/>
    <n v="0"/>
    <n v="548"/>
    <n v="3"/>
    <n v="6"/>
    <n v="12"/>
    <n v="2"/>
    <n v="0"/>
    <m/>
    <m/>
  </r>
  <r>
    <d v="2011-09-04T00:00:00"/>
    <x v="77"/>
    <x v="25"/>
    <n v="283"/>
    <n v="21"/>
    <n v="0"/>
    <n v="0"/>
    <n v="576"/>
    <n v="8"/>
    <n v="18"/>
    <n v="10"/>
    <n v="0"/>
    <n v="0"/>
    <m/>
    <m/>
  </r>
  <r>
    <d v="2011-09-05T00:00:00"/>
    <x v="78"/>
    <x v="25"/>
    <n v="552"/>
    <n v="61"/>
    <n v="0"/>
    <n v="0"/>
    <n v="519"/>
    <n v="10"/>
    <n v="35"/>
    <n v="13"/>
    <n v="0"/>
    <n v="0"/>
    <m/>
    <m/>
  </r>
  <r>
    <d v="2011-09-06T00:00:00"/>
    <x v="79"/>
    <x v="25"/>
    <n v="487"/>
    <n v="67"/>
    <n v="0"/>
    <n v="0"/>
    <n v="386"/>
    <n v="16"/>
    <n v="28"/>
    <n v="7"/>
    <n v="0"/>
    <n v="0"/>
    <m/>
    <m/>
  </r>
  <r>
    <d v="2011-09-07T00:00:00"/>
    <x v="71"/>
    <x v="25"/>
    <n v="699"/>
    <n v="71"/>
    <n v="0"/>
    <n v="0"/>
    <n v="434"/>
    <n v="17"/>
    <n v="27"/>
    <n v="11"/>
    <n v="0"/>
    <n v="0"/>
    <m/>
    <m/>
  </r>
  <r>
    <d v="2011-09-08T00:00:00"/>
    <x v="72"/>
    <x v="25"/>
    <n v="503"/>
    <n v="61"/>
    <n v="0"/>
    <n v="0"/>
    <n v="452"/>
    <n v="24"/>
    <n v="19"/>
    <n v="4"/>
    <n v="0"/>
    <n v="0"/>
    <s v="Closed down from 13:00 to 16:00 to test digital camera system"/>
    <m/>
  </r>
  <r>
    <d v="2011-09-09T00:00:00"/>
    <x v="73"/>
    <x v="25"/>
    <n v="539"/>
    <n v="59"/>
    <n v="0"/>
    <n v="0"/>
    <n v="499"/>
    <n v="21"/>
    <n v="16"/>
    <n v="7"/>
    <n v="0"/>
    <n v="0"/>
    <m/>
    <m/>
  </r>
  <r>
    <d v="2011-09-10T00:00:00"/>
    <x v="74"/>
    <x v="25"/>
    <n v="516"/>
    <n v="96"/>
    <n v="0"/>
    <n v="0"/>
    <n v="579"/>
    <n v="37"/>
    <n v="14"/>
    <n v="6"/>
    <n v="0"/>
    <n v="0"/>
    <m/>
    <m/>
  </r>
  <r>
    <d v="2011-09-11T00:00:00"/>
    <x v="68"/>
    <x v="25"/>
    <n v="494"/>
    <n v="78"/>
    <n v="0"/>
    <n v="0"/>
    <n v="557"/>
    <n v="18"/>
    <n v="6"/>
    <n v="10"/>
    <n v="0"/>
    <n v="0"/>
    <m/>
    <m/>
  </r>
  <r>
    <d v="2011-09-12T00:00:00"/>
    <x v="69"/>
    <x v="25"/>
    <n v="457"/>
    <n v="80"/>
    <n v="0"/>
    <n v="0"/>
    <n v="799"/>
    <n v="29"/>
    <n v="30"/>
    <n v="1"/>
    <n v="0"/>
    <n v="0"/>
    <m/>
    <m/>
  </r>
  <r>
    <d v="2011-09-13T00:00:00"/>
    <x v="70"/>
    <x v="25"/>
    <n v="1281"/>
    <n v="81"/>
    <n v="0"/>
    <n v="0"/>
    <n v="447"/>
    <n v="28"/>
    <n v="13"/>
    <n v="1"/>
    <n v="0"/>
    <n v="0"/>
    <m/>
    <m/>
  </r>
  <r>
    <d v="2011-09-14T00:00:00"/>
    <x v="67"/>
    <x v="25"/>
    <n v="922"/>
    <n v="62"/>
    <n v="0"/>
    <n v="0"/>
    <n v="552"/>
    <n v="22"/>
    <n v="13"/>
    <n v="2"/>
    <n v="0"/>
    <n v="0"/>
    <s v="Closed from approx 15:00-16:30 for fishway maintenance."/>
    <m/>
  </r>
  <r>
    <d v="2011-09-15T00:00:00"/>
    <x v="63"/>
    <x v="25"/>
    <n v="2003"/>
    <n v="84"/>
    <n v="0"/>
    <n v="1"/>
    <n v="823"/>
    <n v="22"/>
    <n v="8"/>
    <n v="1"/>
    <n v="0"/>
    <n v="0"/>
    <m/>
    <m/>
  </r>
  <r>
    <d v="2011-09-16T00:00:00"/>
    <x v="64"/>
    <x v="25"/>
    <n v="2240"/>
    <n v="62"/>
    <n v="0"/>
    <n v="0"/>
    <n v="1056"/>
    <n v="4"/>
    <n v="1"/>
    <n v="2"/>
    <n v="0"/>
    <n v="0"/>
    <m/>
    <m/>
  </r>
  <r>
    <d v="2011-09-17T00:00:00"/>
    <x v="65"/>
    <x v="25"/>
    <n v="2883"/>
    <n v="95"/>
    <n v="0"/>
    <n v="1"/>
    <n v="881"/>
    <n v="16"/>
    <n v="0"/>
    <n v="0"/>
    <n v="0"/>
    <n v="0"/>
    <m/>
    <m/>
  </r>
  <r>
    <d v="2011-09-18T00:00:00"/>
    <x v="0"/>
    <x v="25"/>
    <n v="2364"/>
    <n v="72"/>
    <n v="0"/>
    <n v="0"/>
    <n v="622"/>
    <n v="9"/>
    <n v="4"/>
    <n v="1"/>
    <n v="0"/>
    <n v="0"/>
    <m/>
    <m/>
  </r>
  <r>
    <d v="2011-09-19T00:00:00"/>
    <x v="1"/>
    <x v="25"/>
    <n v="1282"/>
    <n v="46"/>
    <n v="0"/>
    <n v="0"/>
    <n v="255"/>
    <n v="4"/>
    <n v="3"/>
    <n v="5"/>
    <n v="0"/>
    <n v="0"/>
    <s v="Fishway closed for maintenance from approx 13:30-19:00"/>
    <m/>
  </r>
  <r>
    <d v="2011-09-20T00:00:00"/>
    <x v="2"/>
    <x v="25"/>
    <n v="2241"/>
    <n v="120"/>
    <n v="0"/>
    <n v="1"/>
    <n v="605"/>
    <n v="16"/>
    <n v="8"/>
    <n v="2"/>
    <n v="0"/>
    <n v="0"/>
    <m/>
    <m/>
  </r>
  <r>
    <d v="2011-09-21T00:00:00"/>
    <x v="3"/>
    <x v="25"/>
    <n v="1823"/>
    <n v="102"/>
    <n v="1"/>
    <n v="0"/>
    <n v="979"/>
    <n v="26"/>
    <n v="8"/>
    <n v="1"/>
    <n v="0"/>
    <n v="0"/>
    <m/>
    <m/>
  </r>
  <r>
    <d v="2011-09-22T00:00:00"/>
    <x v="4"/>
    <x v="25"/>
    <n v="3623"/>
    <n v="201"/>
    <n v="2"/>
    <n v="0"/>
    <n v="877"/>
    <n v="26"/>
    <n v="13"/>
    <n v="1"/>
    <n v="0"/>
    <n v="0"/>
    <m/>
    <m/>
  </r>
  <r>
    <d v="2011-09-23T00:00:00"/>
    <x v="5"/>
    <x v="25"/>
    <n v="1561"/>
    <n v="80"/>
    <n v="0"/>
    <n v="0"/>
    <n v="644"/>
    <n v="26"/>
    <n v="11"/>
    <n v="3"/>
    <n v="0"/>
    <n v="0"/>
    <m/>
    <m/>
  </r>
  <r>
    <d v="2011-09-24T00:00:00"/>
    <x v="6"/>
    <x v="25"/>
    <n v="1280"/>
    <n v="44"/>
    <n v="0"/>
    <n v="0"/>
    <n v="248"/>
    <n v="2"/>
    <n v="13"/>
    <n v="3"/>
    <n v="0"/>
    <n v="0"/>
    <m/>
    <m/>
  </r>
  <r>
    <d v="2011-09-25T00:00:00"/>
    <x v="7"/>
    <x v="25"/>
    <n v="1211"/>
    <n v="5"/>
    <n v="0"/>
    <n v="0"/>
    <n v="540"/>
    <n v="12"/>
    <n v="2"/>
    <n v="0"/>
    <n v="0"/>
    <n v="0"/>
    <m/>
    <m/>
  </r>
  <r>
    <d v="2011-09-26T00:00:00"/>
    <x v="8"/>
    <x v="25"/>
    <n v="1026"/>
    <n v="38"/>
    <n v="0"/>
    <n v="0"/>
    <n v="630"/>
    <n v="16"/>
    <n v="2"/>
    <n v="0"/>
    <n v="0"/>
    <n v="0"/>
    <m/>
    <m/>
  </r>
  <r>
    <d v="2011-09-27T00:00:00"/>
    <x v="9"/>
    <x v="25"/>
    <n v="159"/>
    <n v="2"/>
    <n v="0"/>
    <n v="0"/>
    <n v="389"/>
    <n v="5"/>
    <n v="0"/>
    <n v="0"/>
    <n v="0"/>
    <n v="0"/>
    <s v="Started late due to box cleanup and had to shut down at 14:00 due to high flow"/>
    <n v="15"/>
  </r>
  <r>
    <d v="2011-09-28T00:00:00"/>
    <x v="10"/>
    <x v="25"/>
    <n v="767"/>
    <n v="17"/>
    <n v="0"/>
    <n v="0"/>
    <n v="430"/>
    <n v="11"/>
    <n v="4"/>
    <n v="0"/>
    <n v="0"/>
    <n v="0"/>
    <s v="Lots fish jumping at sppillway and some bypass getting through - even observed jumping up middle of falls area."/>
    <n v="15"/>
  </r>
  <r>
    <d v="2011-09-29T00:00:00"/>
    <x v="11"/>
    <x v="25"/>
    <n v="995"/>
    <n v="15"/>
    <n v="0"/>
    <n v="0"/>
    <n v="459"/>
    <n v="13"/>
    <n v="9"/>
    <n v="0"/>
    <n v="0"/>
    <n v="0"/>
    <m/>
    <m/>
  </r>
  <r>
    <d v="2011-09-30T00:00:00"/>
    <x v="12"/>
    <x v="25"/>
    <n v="1026"/>
    <n v="37"/>
    <n v="0"/>
    <n v="0"/>
    <n v="131"/>
    <n v="3"/>
    <n v="8"/>
    <n v="0"/>
    <n v="0"/>
    <n v="0"/>
    <m/>
    <m/>
  </r>
  <r>
    <d v="2011-10-01T00:00:00"/>
    <x v="13"/>
    <x v="25"/>
    <n v="1146"/>
    <n v="68"/>
    <n v="0"/>
    <n v="0"/>
    <n v="307"/>
    <n v="9"/>
    <n v="14"/>
    <n v="2"/>
    <n v="0"/>
    <n v="1"/>
    <m/>
    <n v="15"/>
  </r>
  <r>
    <d v="2011-10-02T00:00:00"/>
    <x v="14"/>
    <x v="25"/>
    <n v="1298"/>
    <n v="52"/>
    <n v="0"/>
    <n v="0"/>
    <n v="333"/>
    <n v="6"/>
    <n v="9"/>
    <n v="0"/>
    <n v="0"/>
    <n v="0"/>
    <m/>
    <n v="15"/>
  </r>
  <r>
    <d v="2011-10-03T00:00:00"/>
    <x v="15"/>
    <x v="25"/>
    <n v="867"/>
    <n v="34"/>
    <n v="0"/>
    <n v="0"/>
    <n v="314"/>
    <n v="8"/>
    <n v="4"/>
    <n v="1"/>
    <n v="0"/>
    <n v="0"/>
    <s v="Fishway closed for maintenance from approx 13:00-15:30"/>
    <n v="15"/>
  </r>
  <r>
    <d v="2011-10-04T00:00:00"/>
    <x v="16"/>
    <x v="25"/>
    <n v="565"/>
    <n v="23"/>
    <n v="2"/>
    <n v="0"/>
    <n v="363"/>
    <n v="11"/>
    <n v="4"/>
    <n v="0"/>
    <n v="0"/>
    <n v="0"/>
    <m/>
    <n v="14"/>
  </r>
  <r>
    <d v="2011-10-05T00:00:00"/>
    <x v="17"/>
    <x v="25"/>
    <n v="541"/>
    <n v="20"/>
    <n v="0"/>
    <n v="0"/>
    <n v="410"/>
    <n v="14"/>
    <n v="5"/>
    <n v="0"/>
    <n v="0"/>
    <n v="0"/>
    <m/>
    <n v="13"/>
  </r>
  <r>
    <d v="2011-10-06T00:00:00"/>
    <x v="18"/>
    <x v="25"/>
    <n v="333"/>
    <n v="6"/>
    <n v="0"/>
    <n v="0"/>
    <n v="302"/>
    <n v="12"/>
    <n v="2"/>
    <n v="0"/>
    <n v="0"/>
    <n v="0"/>
    <m/>
    <n v="14"/>
  </r>
  <r>
    <d v="2011-10-07T00:00:00"/>
    <x v="19"/>
    <x v="25"/>
    <n v="472"/>
    <n v="13"/>
    <n v="0"/>
    <n v="0"/>
    <n v="480"/>
    <n v="9"/>
    <n v="7"/>
    <n v="1"/>
    <n v="0"/>
    <n v="0"/>
    <m/>
    <n v="14"/>
  </r>
  <r>
    <d v="2011-10-08T00:00:00"/>
    <x v="20"/>
    <x v="25"/>
    <n v="568"/>
    <n v="24"/>
    <n v="0"/>
    <n v="1"/>
    <n v="382"/>
    <n v="11"/>
    <n v="6"/>
    <n v="0"/>
    <n v="0"/>
    <n v="0"/>
    <m/>
    <n v="13"/>
  </r>
  <r>
    <d v="2011-10-09T00:00:00"/>
    <x v="21"/>
    <x v="25"/>
    <n v="705"/>
    <n v="54"/>
    <n v="0"/>
    <n v="0"/>
    <n v="304"/>
    <n v="8"/>
    <n v="9"/>
    <n v="1"/>
    <n v="0"/>
    <n v="0"/>
    <m/>
    <n v="13"/>
  </r>
  <r>
    <d v="2011-10-10T00:00:00"/>
    <x v="22"/>
    <x v="25"/>
    <n v="343"/>
    <n v="22"/>
    <n v="0"/>
    <n v="1"/>
    <n v="456"/>
    <n v="13"/>
    <n v="3"/>
    <n v="1"/>
    <n v="0"/>
    <n v="0"/>
    <m/>
    <n v="13"/>
  </r>
  <r>
    <d v="2011-10-11T00:00:00"/>
    <x v="23"/>
    <x v="25"/>
    <n v="329"/>
    <n v="21"/>
    <n v="0"/>
    <n v="0"/>
    <n v="472"/>
    <n v="10"/>
    <n v="4"/>
    <n v="0"/>
    <n v="0"/>
    <n v="0"/>
    <m/>
    <n v="13"/>
  </r>
  <r>
    <d v="2011-10-12T00:00:00"/>
    <x v="24"/>
    <x v="25"/>
    <n v="228"/>
    <n v="15"/>
    <n v="0"/>
    <n v="0"/>
    <n v="490"/>
    <n v="18"/>
    <n v="5"/>
    <n v="0"/>
    <n v="0"/>
    <n v="0"/>
    <m/>
    <n v="13"/>
  </r>
  <r>
    <d v="2011-10-13T00:00:00"/>
    <x v="25"/>
    <x v="25"/>
    <n v="256"/>
    <n v="15"/>
    <n v="0"/>
    <n v="1"/>
    <n v="376"/>
    <n v="9"/>
    <n v="11"/>
    <n v="0"/>
    <n v="0"/>
    <n v="0"/>
    <m/>
    <n v="12"/>
  </r>
  <r>
    <d v="2011-10-14T00:00:00"/>
    <x v="26"/>
    <x v="25"/>
    <n v="319"/>
    <n v="15"/>
    <n v="0"/>
    <n v="0"/>
    <n v="307"/>
    <n v="3"/>
    <n v="6"/>
    <n v="2"/>
    <n v="0"/>
    <n v="0"/>
    <m/>
    <n v="12"/>
  </r>
  <r>
    <d v="2011-10-15T00:00:00"/>
    <x v="27"/>
    <x v="25"/>
    <n v="186"/>
    <n v="13"/>
    <n v="0"/>
    <n v="0"/>
    <n v="182"/>
    <n v="3"/>
    <n v="3"/>
    <n v="0"/>
    <n v="0"/>
    <n v="0"/>
    <m/>
    <n v="12"/>
  </r>
  <r>
    <d v="2011-10-16T00:00:00"/>
    <x v="28"/>
    <x v="25"/>
    <n v="323"/>
    <n v="26"/>
    <n v="1"/>
    <n v="4"/>
    <n v="308"/>
    <n v="6"/>
    <n v="6"/>
    <n v="1"/>
    <n v="0"/>
    <n v="0"/>
    <m/>
    <n v="12"/>
  </r>
  <r>
    <d v="2011-10-17T00:00:00"/>
    <x v="29"/>
    <x v="25"/>
    <n v="231"/>
    <n v="18"/>
    <n v="0"/>
    <n v="1"/>
    <n v="276"/>
    <n v="10"/>
    <n v="12"/>
    <n v="2"/>
    <n v="0"/>
    <n v="0"/>
    <m/>
    <n v="12"/>
  </r>
  <r>
    <d v="2011-10-18T00:00:00"/>
    <x v="30"/>
    <x v="25"/>
    <n v="386"/>
    <n v="22"/>
    <n v="0"/>
    <n v="2"/>
    <n v="339"/>
    <n v="7"/>
    <n v="5"/>
    <n v="1"/>
    <n v="0"/>
    <n v="0"/>
    <m/>
    <n v="12"/>
  </r>
  <r>
    <d v="2011-10-19T00:00:00"/>
    <x v="31"/>
    <x v="25"/>
    <n v="474"/>
    <n v="14"/>
    <n v="1"/>
    <n v="16"/>
    <n v="549"/>
    <n v="23"/>
    <n v="5"/>
    <n v="2"/>
    <n v="0"/>
    <n v="0"/>
    <m/>
    <n v="12"/>
  </r>
  <r>
    <d v="2011-10-20T00:00:00"/>
    <x v="32"/>
    <x v="25"/>
    <n v="357"/>
    <n v="12"/>
    <n v="0"/>
    <n v="6"/>
    <n v="320"/>
    <n v="7"/>
    <n v="3"/>
    <n v="2"/>
    <n v="0"/>
    <n v="0"/>
    <m/>
    <n v="12"/>
  </r>
  <r>
    <d v="2011-10-21T00:00:00"/>
    <x v="33"/>
    <x v="25"/>
    <n v="177"/>
    <n v="9"/>
    <n v="0"/>
    <n v="7"/>
    <n v="220"/>
    <n v="6"/>
    <n v="5"/>
    <n v="4"/>
    <n v="0"/>
    <n v="0"/>
    <m/>
    <n v="12"/>
  </r>
  <r>
    <d v="2011-10-22T00:00:00"/>
    <x v="34"/>
    <x v="25"/>
    <n v="313"/>
    <n v="14"/>
    <n v="0"/>
    <n v="5"/>
    <n v="155"/>
    <n v="7"/>
    <n v="8"/>
    <n v="3"/>
    <n v="0"/>
    <n v="0"/>
    <m/>
    <n v="12"/>
  </r>
  <r>
    <d v="2011-10-23T00:00:00"/>
    <x v="35"/>
    <x v="25"/>
    <n v="256"/>
    <n v="12"/>
    <n v="0"/>
    <n v="9"/>
    <n v="124"/>
    <n v="7"/>
    <n v="5"/>
    <n v="2"/>
    <n v="0"/>
    <n v="0"/>
    <m/>
    <n v="12"/>
  </r>
  <r>
    <d v="2011-10-24T00:00:00"/>
    <x v="36"/>
    <x v="25"/>
    <n v="130"/>
    <n v="10"/>
    <n v="0"/>
    <n v="21"/>
    <n v="113"/>
    <n v="8"/>
    <n v="10"/>
    <n v="0"/>
    <n v="0"/>
    <n v="0"/>
    <m/>
    <n v="11.5"/>
  </r>
  <r>
    <d v="2011-10-25T00:00:00"/>
    <x v="37"/>
    <x v="25"/>
    <n v="68"/>
    <n v="7"/>
    <n v="0"/>
    <n v="21"/>
    <n v="58"/>
    <n v="1"/>
    <n v="9"/>
    <n v="1"/>
    <n v="0"/>
    <n v="0"/>
    <m/>
    <n v="11"/>
  </r>
  <r>
    <d v="2011-10-26T00:00:00"/>
    <x v="38"/>
    <x v="25"/>
    <n v="58"/>
    <n v="4"/>
    <n v="0"/>
    <n v="21"/>
    <n v="28"/>
    <n v="0"/>
    <n v="3"/>
    <n v="0"/>
    <n v="0"/>
    <n v="0"/>
    <m/>
    <n v="11"/>
  </r>
  <r>
    <d v="2011-10-27T00:00:00"/>
    <x v="39"/>
    <x v="25"/>
    <n v="78"/>
    <n v="7"/>
    <n v="0"/>
    <n v="35"/>
    <n v="33"/>
    <n v="0"/>
    <n v="2"/>
    <n v="4"/>
    <n v="0"/>
    <n v="0"/>
    <m/>
    <n v="11"/>
  </r>
  <r>
    <d v="2011-10-28T00:00:00"/>
    <x v="40"/>
    <x v="25"/>
    <n v="69"/>
    <n v="8"/>
    <n v="0"/>
    <n v="41"/>
    <n v="17"/>
    <n v="0"/>
    <n v="1"/>
    <n v="2"/>
    <n v="0"/>
    <n v="0"/>
    <m/>
    <n v="11"/>
  </r>
  <r>
    <d v="2011-10-29T00:00:00"/>
    <x v="41"/>
    <x v="25"/>
    <n v="234"/>
    <n v="5"/>
    <n v="0"/>
    <n v="55"/>
    <n v="21"/>
    <n v="1"/>
    <n v="2"/>
    <n v="11"/>
    <n v="0"/>
    <n v="0"/>
    <m/>
    <n v="11"/>
  </r>
  <r>
    <d v="2011-10-30T00:00:00"/>
    <x v="42"/>
    <x v="25"/>
    <n v="142"/>
    <n v="8"/>
    <n v="0"/>
    <n v="35"/>
    <n v="20"/>
    <n v="2"/>
    <n v="5"/>
    <n v="4"/>
    <n v="0"/>
    <n v="0"/>
    <m/>
    <n v="11"/>
  </r>
  <r>
    <d v="2011-10-31T00:00:00"/>
    <x v="43"/>
    <x v="25"/>
    <n v="38"/>
    <n v="6"/>
    <n v="0"/>
    <n v="11"/>
    <n v="6"/>
    <n v="1"/>
    <n v="2"/>
    <n v="2"/>
    <n v="0"/>
    <n v="0"/>
    <s v="Closed for some time as crew had to get fuel"/>
    <n v="10.5"/>
  </r>
  <r>
    <d v="2011-11-01T00:00:00"/>
    <x v="44"/>
    <x v="25"/>
    <n v="66"/>
    <n v="10"/>
    <n v="0"/>
    <n v="33"/>
    <n v="9"/>
    <n v="2"/>
    <n v="1"/>
    <n v="6"/>
    <n v="0"/>
    <n v="0"/>
    <m/>
    <n v="10.5"/>
  </r>
  <r>
    <d v="2011-11-02T00:00:00"/>
    <x v="45"/>
    <x v="25"/>
    <n v="15"/>
    <n v="3"/>
    <n v="0"/>
    <n v="7"/>
    <n v="7"/>
    <n v="0"/>
    <n v="0"/>
    <n v="0"/>
    <n v="0"/>
    <n v="2"/>
    <m/>
    <n v="10.5"/>
  </r>
  <r>
    <d v="2011-11-03T00:00:00"/>
    <x v="46"/>
    <x v="25"/>
    <n v="56"/>
    <n v="7"/>
    <n v="0"/>
    <n v="18"/>
    <n v="4"/>
    <n v="2"/>
    <n v="0"/>
    <n v="5"/>
    <n v="0"/>
    <n v="25"/>
    <s v="Others' were small (6-12 inches) and looked somewhat like coho jacks but some were colouring up,  Need to review for species ID.  Later caught one when closed fishway to collect lamprey for UBC postgrads.  John Morgan from VIU confirmed as a steelhead/rainbow."/>
    <n v="10.5"/>
  </r>
  <r>
    <d v="2011-11-04T00:00:00"/>
    <x v="47"/>
    <x v="25"/>
    <m/>
    <m/>
    <m/>
    <m/>
    <m/>
    <m/>
    <m/>
    <m/>
    <m/>
    <m/>
    <s v="Counting finished for season."/>
    <m/>
  </r>
  <r>
    <d v="2011-11-05T00:00:00"/>
    <x v="48"/>
    <x v="25"/>
    <m/>
    <m/>
    <m/>
    <m/>
    <m/>
    <m/>
    <m/>
    <m/>
    <m/>
    <m/>
    <m/>
    <m/>
  </r>
  <r>
    <d v="2012-09-01T00:00:00"/>
    <x v="80"/>
    <x v="26"/>
    <m/>
    <m/>
    <m/>
    <m/>
    <m/>
    <m/>
    <m/>
    <m/>
    <m/>
    <m/>
    <m/>
    <m/>
  </r>
  <r>
    <d v="2012-09-02T00:00:00"/>
    <x v="75"/>
    <x v="26"/>
    <m/>
    <m/>
    <m/>
    <m/>
    <m/>
    <m/>
    <m/>
    <m/>
    <m/>
    <m/>
    <m/>
    <m/>
  </r>
  <r>
    <d v="2012-09-03T00:00:00"/>
    <x v="76"/>
    <x v="26"/>
    <m/>
    <m/>
    <m/>
    <m/>
    <m/>
    <m/>
    <m/>
    <m/>
    <m/>
    <m/>
    <m/>
    <m/>
  </r>
  <r>
    <d v="2012-09-04T00:00:00"/>
    <x v="77"/>
    <x v="26"/>
    <m/>
    <m/>
    <m/>
    <m/>
    <m/>
    <m/>
    <m/>
    <m/>
    <m/>
    <m/>
    <m/>
    <m/>
  </r>
  <r>
    <d v="2012-09-05T00:00:00"/>
    <x v="78"/>
    <x v="26"/>
    <m/>
    <m/>
    <m/>
    <m/>
    <m/>
    <m/>
    <m/>
    <m/>
    <m/>
    <m/>
    <m/>
    <m/>
  </r>
  <r>
    <d v="2012-09-06T00:00:00"/>
    <x v="79"/>
    <x v="26"/>
    <n v="1437"/>
    <n v="1"/>
    <n v="0"/>
    <n v="0"/>
    <n v="1669"/>
    <n v="179"/>
    <n v="233"/>
    <n v="82"/>
    <n v="13"/>
    <n v="0"/>
    <s v="Expanded swim counts from above Stamp Falls"/>
    <m/>
  </r>
  <r>
    <d v="2012-09-06T00:00:00"/>
    <x v="79"/>
    <x v="26"/>
    <n v="1654"/>
    <n v="65"/>
    <n v="0"/>
    <n v="0"/>
    <n v="0"/>
    <n v="0"/>
    <n v="0"/>
    <n v="146308"/>
    <n v="2826"/>
    <n v="0"/>
    <s v="Preliminary escapement through GCL Dam incl. for Sept 6 (incl bypass but excludes biosample morts)."/>
    <m/>
  </r>
  <r>
    <d v="2012-09-06T00:00:00"/>
    <x v="79"/>
    <x v="26"/>
    <n v="102"/>
    <n v="36"/>
    <n v="0"/>
    <n v="0"/>
    <n v="132"/>
    <n v="51"/>
    <n v="3"/>
    <n v="0"/>
    <n v="0"/>
    <n v="0"/>
    <s v="Expanded from 20 minute counts per hour."/>
    <m/>
  </r>
  <r>
    <d v="2012-09-07T00:00:00"/>
    <x v="71"/>
    <x v="26"/>
    <n v="312"/>
    <n v="84"/>
    <n v="0"/>
    <n v="0"/>
    <n v="426"/>
    <n v="63"/>
    <n v="15"/>
    <n v="0"/>
    <n v="0"/>
    <n v="3"/>
    <s v="Expanded from 20 minute counts per hour."/>
    <m/>
  </r>
  <r>
    <d v="2012-09-08T00:00:00"/>
    <x v="72"/>
    <x v="26"/>
    <n v="891"/>
    <n v="123"/>
    <n v="0"/>
    <n v="0"/>
    <n v="501"/>
    <n v="84"/>
    <n v="3"/>
    <n v="0"/>
    <n v="0"/>
    <n v="0"/>
    <s v="Expanded from 20 minute counts per hour."/>
    <m/>
  </r>
  <r>
    <d v="2012-09-09T00:00:00"/>
    <x v="73"/>
    <x v="26"/>
    <n v="1368"/>
    <n v="96"/>
    <n v="0"/>
    <n v="0"/>
    <n v="477"/>
    <n v="63"/>
    <n v="6"/>
    <n v="0"/>
    <n v="0"/>
    <n v="0"/>
    <s v="Expanded from 20 minute counts per hour."/>
    <m/>
  </r>
  <r>
    <d v="2012-09-10T00:00:00"/>
    <x v="74"/>
    <x v="26"/>
    <n v="1410"/>
    <n v="117"/>
    <n v="0"/>
    <n v="0"/>
    <n v="435"/>
    <n v="24"/>
    <n v="0"/>
    <n v="9"/>
    <n v="0"/>
    <n v="0"/>
    <s v="Expanded from 20 minute counts per hour."/>
    <m/>
  </r>
  <r>
    <d v="2012-09-11T00:00:00"/>
    <x v="68"/>
    <x v="26"/>
    <n v="910"/>
    <n v="74"/>
    <n v="0"/>
    <n v="0"/>
    <n v="243"/>
    <n v="52"/>
    <n v="2"/>
    <n v="6"/>
    <n v="0"/>
    <n v="0"/>
    <s v="Expanded from 20 minute counts per hour."/>
    <m/>
  </r>
  <r>
    <d v="2012-09-12T00:00:00"/>
    <x v="69"/>
    <x v="26"/>
    <n v="1434"/>
    <n v="117"/>
    <n v="0"/>
    <n v="0"/>
    <n v="342"/>
    <n v="108"/>
    <n v="12"/>
    <n v="0"/>
    <n v="0"/>
    <n v="0"/>
    <s v="Expanded from 20 minute counts per hour."/>
    <m/>
  </r>
  <r>
    <d v="2012-09-13T00:00:00"/>
    <x v="70"/>
    <x v="26"/>
    <n v="1068"/>
    <n v="198"/>
    <n v="0"/>
    <n v="0"/>
    <n v="360"/>
    <n v="90"/>
    <n v="2"/>
    <n v="2"/>
    <n v="1"/>
    <n v="2"/>
    <s v="Complete counts"/>
    <m/>
  </r>
  <r>
    <d v="2012-09-14T00:00:00"/>
    <x v="67"/>
    <x v="26"/>
    <n v="573"/>
    <n v="93"/>
    <n v="0"/>
    <n v="0"/>
    <n v="168"/>
    <n v="30"/>
    <n v="0"/>
    <n v="3"/>
    <n v="0"/>
    <n v="0"/>
    <s v="Expanded from 20 minute counts per hour."/>
    <m/>
  </r>
  <r>
    <d v="2012-09-15T00:00:00"/>
    <x v="63"/>
    <x v="26"/>
    <n v="594"/>
    <n v="93"/>
    <n v="0"/>
    <n v="0"/>
    <n v="129"/>
    <n v="15"/>
    <n v="9"/>
    <n v="3"/>
    <n v="0"/>
    <n v="0"/>
    <s v="Expanded from 20 minute counts per hour."/>
    <m/>
  </r>
  <r>
    <d v="2012-09-16T00:00:00"/>
    <x v="64"/>
    <x v="26"/>
    <n v="672"/>
    <n v="81"/>
    <n v="0"/>
    <n v="0"/>
    <n v="102"/>
    <n v="27"/>
    <n v="9"/>
    <n v="0"/>
    <n v="0"/>
    <n v="0"/>
    <s v="Expanded from 20 minute counts per hour."/>
    <m/>
  </r>
  <r>
    <d v="2012-09-17T00:00:00"/>
    <x v="65"/>
    <x v="26"/>
    <n v="795"/>
    <n v="57"/>
    <n v="0"/>
    <n v="0"/>
    <n v="159"/>
    <n v="75"/>
    <n v="6"/>
    <n v="0"/>
    <n v="0"/>
    <n v="3"/>
    <s v="Expanded from 20 minute counts per hour."/>
    <m/>
  </r>
  <r>
    <d v="2012-09-18T00:00:00"/>
    <x v="0"/>
    <x v="26"/>
    <n v="486"/>
    <n v="93"/>
    <n v="0"/>
    <n v="0"/>
    <n v="48"/>
    <n v="9"/>
    <n v="0"/>
    <n v="0"/>
    <n v="0"/>
    <n v="0"/>
    <s v="Expanded from 20 minute counts per hour."/>
    <m/>
  </r>
  <r>
    <d v="2012-09-19T00:00:00"/>
    <x v="1"/>
    <x v="26"/>
    <n v="975"/>
    <n v="117"/>
    <n v="0"/>
    <n v="0"/>
    <n v="336"/>
    <n v="147"/>
    <n v="6"/>
    <n v="3"/>
    <n v="0"/>
    <n v="0"/>
    <s v="Expanded from 20 minute counts per hour."/>
    <m/>
  </r>
  <r>
    <d v="2012-09-20T00:00:00"/>
    <x v="2"/>
    <x v="26"/>
    <n v="1098"/>
    <n v="42"/>
    <n v="0"/>
    <n v="0"/>
    <n v="453"/>
    <n v="129"/>
    <n v="3"/>
    <n v="0"/>
    <n v="0"/>
    <n v="0"/>
    <s v="Expanded from 20 minute counts per hour."/>
    <m/>
  </r>
  <r>
    <d v="2012-09-21T00:00:00"/>
    <x v="3"/>
    <x v="26"/>
    <n v="1146"/>
    <n v="54"/>
    <n v="0"/>
    <n v="0"/>
    <n v="477"/>
    <n v="123"/>
    <n v="12"/>
    <n v="0"/>
    <n v="0"/>
    <n v="0"/>
    <s v="Expanded from 20 minute counts per hour."/>
    <m/>
  </r>
  <r>
    <d v="2012-09-22T00:00:00"/>
    <x v="4"/>
    <x v="26"/>
    <n v="612"/>
    <n v="36"/>
    <n v="0"/>
    <n v="0"/>
    <n v="462"/>
    <n v="60"/>
    <n v="6"/>
    <n v="0"/>
    <n v="0"/>
    <n v="0"/>
    <s v="Expanded from 20 minute counts per hour."/>
    <m/>
  </r>
  <r>
    <d v="2012-09-23T00:00:00"/>
    <x v="5"/>
    <x v="26"/>
    <n v="474"/>
    <n v="18"/>
    <n v="0"/>
    <n v="0"/>
    <n v="633"/>
    <n v="48"/>
    <n v="0"/>
    <n v="0"/>
    <n v="0"/>
    <n v="0"/>
    <s v="Expanded from 20 minute counts per hour."/>
    <m/>
  </r>
  <r>
    <d v="2012-09-24T00:00:00"/>
    <x v="6"/>
    <x v="26"/>
    <n v="548"/>
    <n v="114"/>
    <n v="0"/>
    <n v="0"/>
    <n v="430"/>
    <n v="82"/>
    <n v="2"/>
    <n v="0"/>
    <n v="0"/>
    <n v="1"/>
    <s v="Complete counts"/>
    <n v="17.5"/>
  </r>
  <r>
    <d v="2012-09-25T00:00:00"/>
    <x v="7"/>
    <x v="26"/>
    <n v="491"/>
    <n v="93"/>
    <n v="0"/>
    <n v="0"/>
    <n v="238"/>
    <n v="56"/>
    <n v="2"/>
    <n v="1"/>
    <n v="0"/>
    <n v="0"/>
    <s v="Complete counts"/>
    <m/>
  </r>
  <r>
    <d v="2012-09-26T00:00:00"/>
    <x v="8"/>
    <x v="26"/>
    <n v="645"/>
    <n v="73"/>
    <n v="0"/>
    <n v="0"/>
    <n v="289"/>
    <n v="48"/>
    <n v="0"/>
    <n v="0"/>
    <n v="0"/>
    <n v="0"/>
    <s v="Complete counts"/>
    <m/>
  </r>
  <r>
    <d v="2012-09-27T00:00:00"/>
    <x v="9"/>
    <x v="26"/>
    <n v="520"/>
    <n v="115"/>
    <n v="0"/>
    <n v="0"/>
    <n v="239"/>
    <n v="58"/>
    <n v="2"/>
    <n v="0"/>
    <n v="0"/>
    <n v="0"/>
    <s v="Complete counts"/>
    <m/>
  </r>
  <r>
    <d v="2012-09-28T00:00:00"/>
    <x v="10"/>
    <x v="26"/>
    <n v="474"/>
    <n v="69"/>
    <n v="0"/>
    <n v="1"/>
    <n v="283"/>
    <n v="64"/>
    <n v="2"/>
    <n v="0"/>
    <n v="1"/>
    <n v="0"/>
    <s v="Complete counts"/>
    <m/>
  </r>
  <r>
    <d v="2012-09-29T00:00:00"/>
    <x v="11"/>
    <x v="26"/>
    <n v="253"/>
    <n v="44"/>
    <n v="0"/>
    <n v="0"/>
    <n v="209"/>
    <n v="25"/>
    <n v="1"/>
    <n v="0"/>
    <n v="0"/>
    <n v="0"/>
    <s v="Complete counts to 16:25.  Lost all power at 16:25, migration continued as gates were open.  I expanded observed counts for this day by the % (by species) that occurred after 16:30 on Sept 28."/>
    <m/>
  </r>
  <r>
    <d v="2012-09-30T00:00:00"/>
    <x v="12"/>
    <x v="26"/>
    <n v="150"/>
    <n v="20"/>
    <n v="0"/>
    <n v="0"/>
    <n v="75"/>
    <n v="10"/>
    <n v="0"/>
    <n v="0"/>
    <n v="0"/>
    <n v="0"/>
    <s v="Estimate based on counts to 14:00 on Sept 29.  No power being generated (river too low) but gates were open until approx 2 PM when they were closed for the day.  Anecdotally there weren't too many fish moving through!"/>
    <m/>
  </r>
  <r>
    <d v="2012-10-01T00:00:00"/>
    <x v="13"/>
    <x v="26"/>
    <n v="103"/>
    <n v="13"/>
    <n v="0"/>
    <n v="0"/>
    <n v="49"/>
    <n v="5"/>
    <n v="1"/>
    <n v="0"/>
    <n v="0"/>
    <n v="0"/>
    <s v="Gates closed until approx 15:00 when power restored using back up generator.  Gates then closed for night at approx 16:30"/>
    <m/>
  </r>
  <r>
    <d v="2012-10-02T00:00:00"/>
    <x v="14"/>
    <x v="26"/>
    <n v="1188"/>
    <n v="44"/>
    <m/>
    <m/>
    <n v="244"/>
    <n v="36"/>
    <n v="1"/>
    <n v="0"/>
    <n v="0"/>
    <m/>
    <s v="Complete counts. Gates re-opened at approx 08:00. Power from back up generator.  Micro hydro up and running approx 16:00 after using stop logs in 'attraction' flow channel to back water up into fishway.  3 stop logs increased level from approx 1.22 to 1.27m. "/>
    <m/>
  </r>
  <r>
    <d v="2012-10-03T00:00:00"/>
    <x v="15"/>
    <x v="26"/>
    <n v="438"/>
    <n v="33"/>
    <n v="0"/>
    <n v="1"/>
    <n v="413"/>
    <n v="36"/>
    <n v="3"/>
    <n v="0"/>
    <n v="0"/>
    <n v="0"/>
    <s v="Complete counts"/>
    <m/>
  </r>
  <r>
    <d v="2012-10-04T00:00:00"/>
    <x v="16"/>
    <x v="26"/>
    <n v="273"/>
    <n v="41"/>
    <n v="0"/>
    <n v="2"/>
    <n v="204"/>
    <n v="15"/>
    <n v="1"/>
    <n v="0"/>
    <n v="0"/>
    <n v="0"/>
    <s v="Complete counts"/>
    <n v="14"/>
  </r>
  <r>
    <d v="2012-10-05T00:00:00"/>
    <x v="17"/>
    <x v="26"/>
    <n v="164"/>
    <n v="7"/>
    <n v="0"/>
    <n v="0"/>
    <n v="123"/>
    <n v="7"/>
    <n v="2"/>
    <n v="0"/>
    <n v="0"/>
    <n v="0"/>
    <s v="Complete counts"/>
    <m/>
  </r>
  <r>
    <d v="2012-10-06T00:00:00"/>
    <x v="18"/>
    <x v="26"/>
    <n v="216"/>
    <n v="15"/>
    <n v="0"/>
    <n v="0"/>
    <n v="351"/>
    <n v="14"/>
    <n v="0"/>
    <n v="1"/>
    <n v="0"/>
    <n v="0"/>
    <s v="Complete counts"/>
    <m/>
  </r>
  <r>
    <d v="2012-10-07T00:00:00"/>
    <x v="19"/>
    <x v="26"/>
    <n v="207"/>
    <n v="32"/>
    <n v="0"/>
    <n v="0"/>
    <n v="436"/>
    <n v="18"/>
    <n v="1"/>
    <n v="0"/>
    <n v="0"/>
    <n v="0"/>
    <s v="Complete counts"/>
    <m/>
  </r>
  <r>
    <d v="2012-10-08T00:00:00"/>
    <x v="20"/>
    <x v="26"/>
    <n v="183"/>
    <n v="26"/>
    <n v="0"/>
    <n v="0"/>
    <n v="471"/>
    <n v="18"/>
    <n v="2"/>
    <n v="1"/>
    <n v="0"/>
    <n v="0"/>
    <m/>
    <m/>
  </r>
  <r>
    <d v="2012-10-09T00:00:00"/>
    <x v="21"/>
    <x v="26"/>
    <n v="128"/>
    <n v="16"/>
    <n v="0"/>
    <n v="0"/>
    <n v="522"/>
    <n v="35"/>
    <n v="3"/>
    <n v="0"/>
    <n v="0"/>
    <n v="0"/>
    <m/>
    <m/>
  </r>
  <r>
    <d v="2012-10-10T00:00:00"/>
    <x v="22"/>
    <x v="26"/>
    <n v="95"/>
    <n v="17"/>
    <n v="0"/>
    <n v="0"/>
    <n v="353"/>
    <n v="22"/>
    <n v="0"/>
    <n v="0"/>
    <n v="0"/>
    <n v="0"/>
    <m/>
    <m/>
  </r>
  <r>
    <d v="2012-10-11T00:00:00"/>
    <x v="23"/>
    <x v="26"/>
    <n v="79"/>
    <n v="22"/>
    <n v="0"/>
    <n v="0"/>
    <n v="321"/>
    <n v="18"/>
    <n v="1"/>
    <n v="0"/>
    <n v="0"/>
    <n v="0"/>
    <m/>
    <m/>
  </r>
  <r>
    <d v="2012-10-12T00:00:00"/>
    <x v="24"/>
    <x v="26"/>
    <n v="91"/>
    <n v="6"/>
    <n v="0"/>
    <n v="0"/>
    <n v="385"/>
    <n v="39"/>
    <n v="1"/>
    <n v="0"/>
    <n v="0"/>
    <n v="0"/>
    <m/>
    <m/>
  </r>
  <r>
    <d v="2012-10-13T00:00:00"/>
    <x v="25"/>
    <x v="26"/>
    <n v="431"/>
    <n v="25"/>
    <n v="1"/>
    <n v="8"/>
    <n v="552"/>
    <n v="33"/>
    <n v="5"/>
    <n v="0"/>
    <n v="0"/>
    <n v="0"/>
    <s v="Tom/Lesley.  Rain. Raised box and installed 1/2 screen in afternoon.  Tom checked and confirmed all screens in place (realised that screen pulled up with box)."/>
    <n v="13"/>
  </r>
  <r>
    <d v="2012-10-14T00:00:00"/>
    <x v="26"/>
    <x v="26"/>
    <n v="472"/>
    <n v="37"/>
    <n v="0"/>
    <n v="10"/>
    <n v="634"/>
    <n v="71"/>
    <n v="1"/>
    <n v="1"/>
    <n v="0"/>
    <n v="0"/>
    <s v="Leon/Tony.  Rain.  Tony indicates they raised box when arrived but screen was already a few inches above bottom of box so didn't need to install any more screens. May be that fish/water pressure had pushed screen up."/>
    <n v="13"/>
  </r>
  <r>
    <d v="2012-10-15T00:00:00"/>
    <x v="27"/>
    <x v="26"/>
    <n v="130"/>
    <n v="24"/>
    <n v="0"/>
    <n v="15"/>
    <n v="183"/>
    <n v="12"/>
    <n v="2"/>
    <n v="0"/>
    <n v="0"/>
    <n v="0"/>
    <s v="Tom/Ellen.  (Leon and Tony in Mactush). "/>
    <m/>
  </r>
  <r>
    <d v="2012-10-16T00:00:00"/>
    <x v="28"/>
    <x v="26"/>
    <n v="639"/>
    <n v="22"/>
    <n v="0"/>
    <n v="4"/>
    <n v="89"/>
    <n v="7"/>
    <n v="12"/>
    <n v="0"/>
    <n v="0"/>
    <n v="0"/>
    <s v="Leon/Tony.  May have raised box and not put in additional screen.  Tom did not raise the box this day."/>
    <m/>
  </r>
  <r>
    <d v="2012-10-17T00:00:00"/>
    <x v="29"/>
    <x v="26"/>
    <n v="35"/>
    <n v="2"/>
    <n v="0"/>
    <n v="2"/>
    <n v="48"/>
    <n v="3"/>
    <n v="2"/>
    <n v="0"/>
    <n v="0"/>
    <n v="0"/>
    <s v="Leon/Tony.  Jeff realised there may have been a gap between screen 1 and 2 of approx 7 inches.  Uncertain whether this gap developed after we had raised the box ourselves at apprx 10am Oct 17 - sequence of events is uncertain."/>
    <m/>
  </r>
  <r>
    <d v="2012-10-18T00:00:00"/>
    <x v="30"/>
    <x v="26"/>
    <n v="16"/>
    <n v="0"/>
    <n v="0"/>
    <n v="2"/>
    <n v="60"/>
    <n v="8"/>
    <n v="8"/>
    <n v="0"/>
    <n v="0"/>
    <n v="0"/>
    <m/>
    <m/>
  </r>
  <r>
    <d v="2012-10-19T00:00:00"/>
    <x v="31"/>
    <x v="26"/>
    <n v="60"/>
    <n v="5"/>
    <n v="0"/>
    <n v="0"/>
    <n v="38"/>
    <n v="3"/>
    <n v="3"/>
    <n v="0"/>
    <n v="0"/>
    <n v="0"/>
    <m/>
    <m/>
  </r>
  <r>
    <d v="2012-10-20T00:00:00"/>
    <x v="32"/>
    <x v="26"/>
    <n v="21"/>
    <n v="6"/>
    <n v="0"/>
    <n v="1"/>
    <n v="20"/>
    <n v="0"/>
    <n v="4"/>
    <n v="1"/>
    <n v="0"/>
    <n v="0"/>
    <m/>
    <m/>
  </r>
  <r>
    <d v="2012-10-21T00:00:00"/>
    <x v="33"/>
    <x v="26"/>
    <n v="26"/>
    <n v="4"/>
    <n v="0"/>
    <n v="0"/>
    <n v="20"/>
    <n v="0"/>
    <n v="3"/>
    <n v="1"/>
    <n v="0"/>
    <n v="0"/>
    <m/>
    <m/>
  </r>
  <r>
    <d v="2012-10-22T00:00:00"/>
    <x v="34"/>
    <x v="26"/>
    <n v="0"/>
    <n v="0"/>
    <n v="0"/>
    <n v="0"/>
    <n v="0"/>
    <n v="0"/>
    <n v="0"/>
    <n v="0"/>
    <n v="0"/>
    <n v="0"/>
    <s v="no separate counts for 22nd - but included in nos for 23rd."/>
    <n v="11"/>
  </r>
  <r>
    <d v="2012-10-23T00:00:00"/>
    <x v="35"/>
    <x v="26"/>
    <n v="42"/>
    <n v="3"/>
    <n v="0"/>
    <n v="0"/>
    <n v="22"/>
    <n v="1"/>
    <n v="15"/>
    <n v="0"/>
    <n v="0"/>
    <n v="0"/>
    <m/>
    <m/>
  </r>
  <r>
    <d v="2012-10-24T00:00:00"/>
    <x v="36"/>
    <x v="26"/>
    <n v="11"/>
    <n v="0"/>
    <n v="0"/>
    <n v="0"/>
    <n v="10"/>
    <n v="1"/>
    <n v="4"/>
    <n v="0"/>
    <n v="0"/>
    <n v="0"/>
    <m/>
    <m/>
  </r>
  <r>
    <d v="2012-10-25T00:00:00"/>
    <x v="37"/>
    <x v="26"/>
    <n v="13"/>
    <n v="3"/>
    <n v="0"/>
    <n v="2"/>
    <n v="12"/>
    <n v="2"/>
    <n v="1"/>
    <n v="0"/>
    <n v="0"/>
    <n v="1"/>
    <m/>
    <m/>
  </r>
  <r>
    <d v="2012-10-26T00:00:00"/>
    <x v="38"/>
    <x v="26"/>
    <n v="10"/>
    <n v="16"/>
    <n v="0"/>
    <n v="0"/>
    <n v="24"/>
    <n v="1"/>
    <n v="3"/>
    <n v="0"/>
    <n v="0"/>
    <n v="0"/>
    <m/>
    <m/>
  </r>
  <r>
    <d v="2012-10-27T00:00:00"/>
    <x v="39"/>
    <x v="26"/>
    <n v="17"/>
    <n v="18"/>
    <n v="0"/>
    <n v="0"/>
    <n v="10"/>
    <n v="1"/>
    <n v="1"/>
    <n v="0"/>
    <n v="0"/>
    <n v="0"/>
    <m/>
    <m/>
  </r>
  <r>
    <d v="2012-10-28T00:00:00"/>
    <x v="40"/>
    <x v="26"/>
    <n v="12"/>
    <n v="13"/>
    <n v="0"/>
    <n v="0"/>
    <n v="4"/>
    <n v="1"/>
    <n v="1"/>
    <n v="0"/>
    <n v="0"/>
    <n v="0"/>
    <m/>
    <m/>
  </r>
  <r>
    <d v="2012-10-29T00:00:00"/>
    <x v="41"/>
    <x v="26"/>
    <n v="50"/>
    <n v="57"/>
    <n v="0"/>
    <n v="1"/>
    <n v="9"/>
    <n v="2"/>
    <n v="5"/>
    <n v="1"/>
    <n v="0"/>
    <n v="0"/>
    <m/>
    <m/>
  </r>
  <r>
    <d v="2012-10-30T00:00:00"/>
    <x v="42"/>
    <x v="26"/>
    <n v="66"/>
    <n v="65"/>
    <n v="0"/>
    <n v="1"/>
    <n v="8"/>
    <n v="0"/>
    <n v="1"/>
    <n v="0"/>
    <n v="0"/>
    <n v="0"/>
    <m/>
    <m/>
  </r>
  <r>
    <d v="2012-10-31T00:00:00"/>
    <x v="43"/>
    <x v="26"/>
    <n v="51"/>
    <n v="53"/>
    <n v="0"/>
    <n v="0"/>
    <n v="7"/>
    <n v="1"/>
    <n v="0"/>
    <n v="2"/>
    <n v="0"/>
    <n v="0"/>
    <m/>
    <m/>
  </r>
  <r>
    <d v="2012-11-01T00:00:00"/>
    <x v="44"/>
    <x v="26"/>
    <n v="185"/>
    <n v="17"/>
    <n v="0"/>
    <n v="2"/>
    <n v="3"/>
    <n v="1"/>
    <n v="3"/>
    <n v="1"/>
    <n v="0"/>
    <n v="0"/>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7">
  <r>
    <d v="1986-09-18T00:00:00"/>
    <x v="0"/>
    <x v="0"/>
    <n v="35"/>
    <m/>
    <m/>
    <m/>
    <n v="94"/>
    <m/>
    <n v="5"/>
    <n v="149"/>
    <m/>
  </r>
  <r>
    <d v="1986-09-19T00:00:00"/>
    <x v="1"/>
    <x v="0"/>
    <n v="448"/>
    <m/>
    <m/>
    <m/>
    <n v="197"/>
    <m/>
    <n v="13"/>
    <n v="342"/>
    <m/>
  </r>
  <r>
    <d v="1986-09-20T00:00:00"/>
    <x v="2"/>
    <x v="0"/>
    <n v="7"/>
    <m/>
    <m/>
    <m/>
    <n v="438"/>
    <m/>
    <n v="34"/>
    <n v="457"/>
    <m/>
  </r>
  <r>
    <d v="1986-09-21T00:00:00"/>
    <x v="3"/>
    <x v="0"/>
    <n v="836"/>
    <m/>
    <m/>
    <m/>
    <n v="634"/>
    <m/>
    <n v="26"/>
    <n v="1469"/>
    <m/>
  </r>
  <r>
    <d v="1986-09-22T00:00:00"/>
    <x v="4"/>
    <x v="0"/>
    <n v="2103"/>
    <m/>
    <m/>
    <m/>
    <n v="1336"/>
    <m/>
    <n v="22"/>
    <n v="4947"/>
    <m/>
  </r>
  <r>
    <d v="1986-09-23T00:00:00"/>
    <x v="5"/>
    <x v="0"/>
    <n v="504"/>
    <m/>
    <m/>
    <m/>
    <n v="1307"/>
    <m/>
    <n v="12"/>
    <n v="3979"/>
    <m/>
  </r>
  <r>
    <d v="1986-09-24T00:00:00"/>
    <x v="6"/>
    <x v="0"/>
    <n v="188"/>
    <m/>
    <m/>
    <m/>
    <n v="298"/>
    <m/>
    <n v="0"/>
    <n v="1282"/>
    <m/>
  </r>
  <r>
    <d v="1986-09-25T00:00:00"/>
    <x v="7"/>
    <x v="0"/>
    <n v="1273"/>
    <m/>
    <m/>
    <m/>
    <n v="568"/>
    <m/>
    <n v="20"/>
    <n v="3000"/>
    <m/>
  </r>
  <r>
    <d v="1986-09-26T00:00:00"/>
    <x v="8"/>
    <x v="0"/>
    <n v="1033"/>
    <m/>
    <m/>
    <m/>
    <n v="493"/>
    <m/>
    <n v="6"/>
    <n v="2137"/>
    <m/>
  </r>
  <r>
    <d v="1986-09-27T00:00:00"/>
    <x v="9"/>
    <x v="0"/>
    <n v="12"/>
    <m/>
    <m/>
    <m/>
    <n v="86"/>
    <m/>
    <n v="0"/>
    <n v="285"/>
    <m/>
  </r>
  <r>
    <d v="1986-09-28T00:00:00"/>
    <x v="10"/>
    <x v="0"/>
    <n v="302"/>
    <m/>
    <m/>
    <m/>
    <n v="272"/>
    <m/>
    <n v="3"/>
    <n v="1501"/>
    <m/>
  </r>
  <r>
    <d v="1986-09-29T00:00:00"/>
    <x v="11"/>
    <x v="0"/>
    <n v="1442"/>
    <m/>
    <m/>
    <m/>
    <n v="677"/>
    <m/>
    <n v="3"/>
    <n v="1014"/>
    <m/>
  </r>
  <r>
    <d v="1986-09-30T00:00:00"/>
    <x v="12"/>
    <x v="0"/>
    <n v="830"/>
    <m/>
    <m/>
    <m/>
    <n v="643"/>
    <m/>
    <n v="4"/>
    <n v="791"/>
    <m/>
  </r>
  <r>
    <d v="1986-10-01T00:00:00"/>
    <x v="13"/>
    <x v="0"/>
    <n v="1816"/>
    <m/>
    <m/>
    <m/>
    <n v="561"/>
    <m/>
    <n v="1"/>
    <n v="934"/>
    <m/>
  </r>
  <r>
    <d v="1986-10-02T00:00:00"/>
    <x v="14"/>
    <x v="0"/>
    <n v="1514"/>
    <m/>
    <m/>
    <m/>
    <n v="682"/>
    <m/>
    <n v="2"/>
    <n v="1443"/>
    <m/>
  </r>
  <r>
    <d v="1986-10-03T00:00:00"/>
    <x v="15"/>
    <x v="0"/>
    <n v="1754"/>
    <m/>
    <m/>
    <m/>
    <n v="596"/>
    <m/>
    <n v="8"/>
    <n v="894"/>
    <m/>
  </r>
  <r>
    <d v="1986-10-04T00:00:00"/>
    <x v="16"/>
    <x v="0"/>
    <n v="2363"/>
    <m/>
    <m/>
    <m/>
    <n v="1203"/>
    <m/>
    <n v="0"/>
    <n v="1214"/>
    <m/>
  </r>
  <r>
    <d v="1986-10-05T00:00:00"/>
    <x v="17"/>
    <x v="0"/>
    <n v="1831"/>
    <m/>
    <m/>
    <m/>
    <n v="1722"/>
    <m/>
    <n v="14"/>
    <n v="854"/>
    <m/>
  </r>
  <r>
    <d v="1986-10-06T00:00:00"/>
    <x v="18"/>
    <x v="0"/>
    <n v="955"/>
    <m/>
    <m/>
    <m/>
    <n v="1014"/>
    <m/>
    <n v="1"/>
    <n v="972"/>
    <m/>
  </r>
  <r>
    <d v="1986-10-07T00:00:00"/>
    <x v="19"/>
    <x v="0"/>
    <n v="804"/>
    <m/>
    <m/>
    <m/>
    <n v="1796"/>
    <m/>
    <n v="14"/>
    <n v="577"/>
    <m/>
  </r>
  <r>
    <d v="1986-10-08T00:00:00"/>
    <x v="20"/>
    <x v="0"/>
    <n v="607"/>
    <m/>
    <m/>
    <m/>
    <n v="2448"/>
    <m/>
    <n v="6"/>
    <n v="471"/>
    <m/>
  </r>
  <r>
    <d v="1986-10-09T00:00:00"/>
    <x v="21"/>
    <x v="0"/>
    <n v="489"/>
    <m/>
    <m/>
    <m/>
    <n v="2268"/>
    <m/>
    <n v="3"/>
    <n v="912"/>
    <m/>
  </r>
  <r>
    <d v="1986-10-10T00:00:00"/>
    <x v="22"/>
    <x v="0"/>
    <n v="368"/>
    <m/>
    <m/>
    <m/>
    <n v="1394"/>
    <m/>
    <n v="12"/>
    <n v="232"/>
    <m/>
  </r>
  <r>
    <d v="1986-10-11T00:00:00"/>
    <x v="23"/>
    <x v="0"/>
    <n v="265"/>
    <m/>
    <m/>
    <m/>
    <n v="928"/>
    <m/>
    <n v="2"/>
    <n v="404"/>
    <m/>
  </r>
  <r>
    <d v="1986-10-12T00:00:00"/>
    <x v="24"/>
    <x v="0"/>
    <n v="248"/>
    <m/>
    <m/>
    <m/>
    <n v="892"/>
    <m/>
    <n v="1"/>
    <n v="243"/>
    <m/>
  </r>
  <r>
    <d v="1986-10-13T00:00:00"/>
    <x v="25"/>
    <x v="0"/>
    <n v="202"/>
    <m/>
    <m/>
    <m/>
    <n v="841"/>
    <m/>
    <n v="2"/>
    <n v="116"/>
    <m/>
  </r>
  <r>
    <d v="1986-10-14T00:00:00"/>
    <x v="26"/>
    <x v="0"/>
    <n v="290"/>
    <m/>
    <m/>
    <m/>
    <n v="928"/>
    <m/>
    <n v="3"/>
    <n v="274"/>
    <m/>
  </r>
  <r>
    <d v="1986-10-15T00:00:00"/>
    <x v="27"/>
    <x v="0"/>
    <n v="750"/>
    <m/>
    <m/>
    <m/>
    <n v="1371"/>
    <m/>
    <n v="2"/>
    <n v="278"/>
    <m/>
  </r>
  <r>
    <d v="1986-10-16T00:00:00"/>
    <x v="28"/>
    <x v="0"/>
    <n v="236"/>
    <m/>
    <m/>
    <m/>
    <n v="1798"/>
    <m/>
    <n v="4"/>
    <n v="153"/>
    <m/>
  </r>
  <r>
    <d v="1986-10-17T00:00:00"/>
    <x v="29"/>
    <x v="0"/>
    <n v="145"/>
    <m/>
    <m/>
    <m/>
    <n v="650"/>
    <m/>
    <n v="0"/>
    <n v="78"/>
    <m/>
  </r>
  <r>
    <d v="1986-10-18T00:00:00"/>
    <x v="30"/>
    <x v="0"/>
    <n v="232"/>
    <m/>
    <m/>
    <m/>
    <n v="1375"/>
    <m/>
    <n v="7"/>
    <n v="136"/>
    <m/>
  </r>
  <r>
    <d v="1986-10-19T00:00:00"/>
    <x v="31"/>
    <x v="0"/>
    <n v="91"/>
    <m/>
    <m/>
    <m/>
    <n v="422"/>
    <m/>
    <n v="0"/>
    <n v="31"/>
    <m/>
  </r>
  <r>
    <d v="1986-10-20T00:00:00"/>
    <x v="32"/>
    <x v="0"/>
    <n v="199"/>
    <m/>
    <m/>
    <m/>
    <n v="1048"/>
    <m/>
    <n v="6"/>
    <n v="90"/>
    <m/>
  </r>
  <r>
    <d v="1986-10-21T00:00:00"/>
    <x v="33"/>
    <x v="0"/>
    <n v="187"/>
    <m/>
    <m/>
    <m/>
    <n v="630"/>
    <m/>
    <n v="5"/>
    <n v="173"/>
    <m/>
  </r>
  <r>
    <d v="1986-10-22T00:00:00"/>
    <x v="34"/>
    <x v="0"/>
    <n v="321"/>
    <m/>
    <m/>
    <m/>
    <n v="701"/>
    <m/>
    <n v="3"/>
    <n v="180"/>
    <m/>
  </r>
  <r>
    <d v="1986-10-23T00:00:00"/>
    <x v="35"/>
    <x v="0"/>
    <n v="452"/>
    <m/>
    <m/>
    <m/>
    <n v="1136"/>
    <m/>
    <n v="17"/>
    <n v="154"/>
    <m/>
  </r>
  <r>
    <d v="1986-10-24T00:00:00"/>
    <x v="36"/>
    <x v="0"/>
    <n v="223"/>
    <m/>
    <m/>
    <m/>
    <n v="481"/>
    <m/>
    <n v="15"/>
    <n v="150"/>
    <m/>
  </r>
  <r>
    <d v="1986-10-25T00:00:00"/>
    <x v="37"/>
    <x v="0"/>
    <n v="146"/>
    <m/>
    <m/>
    <m/>
    <n v="261"/>
    <m/>
    <n v="0"/>
    <n v="123"/>
    <m/>
  </r>
  <r>
    <d v="1986-10-26T00:00:00"/>
    <x v="38"/>
    <x v="0"/>
    <n v="47"/>
    <m/>
    <m/>
    <m/>
    <n v="104"/>
    <m/>
    <n v="1"/>
    <n v="36"/>
    <m/>
  </r>
  <r>
    <d v="1986-10-27T00:00:00"/>
    <x v="39"/>
    <x v="0"/>
    <n v="494"/>
    <m/>
    <m/>
    <m/>
    <n v="289"/>
    <m/>
    <n v="42"/>
    <n v="146"/>
    <m/>
  </r>
  <r>
    <d v="1986-10-28T00:00:00"/>
    <x v="40"/>
    <x v="0"/>
    <n v="0"/>
    <m/>
    <m/>
    <m/>
    <n v="0"/>
    <m/>
    <n v="0"/>
    <n v="0"/>
    <m/>
  </r>
  <r>
    <d v="1986-10-29T00:00:00"/>
    <x v="41"/>
    <x v="0"/>
    <n v="116"/>
    <m/>
    <m/>
    <m/>
    <n v="75"/>
    <m/>
    <n v="48"/>
    <n v="84"/>
    <m/>
  </r>
  <r>
    <d v="1986-10-30T00:00:00"/>
    <x v="42"/>
    <x v="0"/>
    <n v="136"/>
    <m/>
    <m/>
    <m/>
    <n v="10"/>
    <m/>
    <n v="27"/>
    <n v="246"/>
    <m/>
  </r>
  <r>
    <d v="1986-10-31T00:00:00"/>
    <x v="43"/>
    <x v="0"/>
    <n v="326"/>
    <m/>
    <m/>
    <m/>
    <n v="5"/>
    <m/>
    <n v="2"/>
    <n v="318"/>
    <m/>
  </r>
  <r>
    <d v="1986-11-01T00:00:00"/>
    <x v="44"/>
    <x v="0"/>
    <n v="130"/>
    <m/>
    <m/>
    <m/>
    <n v="1"/>
    <m/>
    <n v="51"/>
    <n v="66"/>
    <m/>
  </r>
  <r>
    <d v="1986-11-02T00:00:00"/>
    <x v="45"/>
    <x v="0"/>
    <n v="74"/>
    <m/>
    <m/>
    <m/>
    <n v="5"/>
    <m/>
    <n v="30"/>
    <n v="16"/>
    <m/>
  </r>
  <r>
    <d v="1986-11-03T00:00:00"/>
    <x v="46"/>
    <x v="0"/>
    <n v="65"/>
    <m/>
    <m/>
    <m/>
    <n v="31"/>
    <m/>
    <n v="40"/>
    <n v="23"/>
    <m/>
  </r>
  <r>
    <d v="1986-11-04T00:00:00"/>
    <x v="47"/>
    <x v="0"/>
    <n v="75"/>
    <m/>
    <m/>
    <m/>
    <n v="44"/>
    <m/>
    <n v="31"/>
    <n v="20"/>
    <m/>
  </r>
  <r>
    <d v="1986-11-05T00:00:00"/>
    <x v="48"/>
    <x v="0"/>
    <n v="63"/>
    <m/>
    <m/>
    <m/>
    <n v="33"/>
    <m/>
    <n v="10"/>
    <n v="13"/>
    <m/>
  </r>
  <r>
    <d v="1986-11-06T00:00:00"/>
    <x v="49"/>
    <x v="0"/>
    <n v="77"/>
    <m/>
    <m/>
    <m/>
    <n v="14"/>
    <m/>
    <n v="1"/>
    <n v="24"/>
    <m/>
  </r>
  <r>
    <d v="1986-11-07T00:00:00"/>
    <x v="50"/>
    <x v="0"/>
    <n v="22"/>
    <m/>
    <m/>
    <m/>
    <n v="1"/>
    <m/>
    <n v="2"/>
    <n v="6"/>
    <m/>
  </r>
  <r>
    <d v="1986-11-08T00:00:00"/>
    <x v="51"/>
    <x v="0"/>
    <n v="0"/>
    <m/>
    <m/>
    <m/>
    <n v="0"/>
    <m/>
    <n v="0"/>
    <n v="0"/>
    <m/>
  </r>
  <r>
    <d v="1986-11-09T00:00:00"/>
    <x v="52"/>
    <x v="0"/>
    <n v="69"/>
    <m/>
    <m/>
    <m/>
    <n v="320"/>
    <m/>
    <n v="0"/>
    <n v="38"/>
    <m/>
  </r>
  <r>
    <d v="1987-09-28T00:00:00"/>
    <x v="10"/>
    <x v="1"/>
    <n v="1152"/>
    <m/>
    <m/>
    <m/>
    <n v="293"/>
    <m/>
    <n v="0"/>
    <n v="1556"/>
    <m/>
  </r>
  <r>
    <d v="1987-09-29T00:00:00"/>
    <x v="11"/>
    <x v="1"/>
    <n v="1701"/>
    <m/>
    <m/>
    <m/>
    <n v="371"/>
    <m/>
    <n v="0"/>
    <n v="1846"/>
    <m/>
  </r>
  <r>
    <d v="1987-09-30T00:00:00"/>
    <x v="12"/>
    <x v="1"/>
    <n v="1042"/>
    <m/>
    <m/>
    <m/>
    <n v="453"/>
    <m/>
    <n v="0"/>
    <n v="1284"/>
    <m/>
  </r>
  <r>
    <d v="1987-10-01T00:00:00"/>
    <x v="13"/>
    <x v="1"/>
    <n v="1484"/>
    <m/>
    <m/>
    <m/>
    <n v="569"/>
    <m/>
    <n v="0"/>
    <n v="1073"/>
    <m/>
  </r>
  <r>
    <d v="1987-10-02T00:00:00"/>
    <x v="14"/>
    <x v="1"/>
    <n v="1985"/>
    <m/>
    <m/>
    <m/>
    <n v="785"/>
    <m/>
    <n v="0"/>
    <n v="1185"/>
    <m/>
  </r>
  <r>
    <d v="1987-10-03T00:00:00"/>
    <x v="15"/>
    <x v="1"/>
    <n v="1507"/>
    <m/>
    <m/>
    <m/>
    <n v="861"/>
    <m/>
    <n v="9"/>
    <n v="1544"/>
    <m/>
  </r>
  <r>
    <d v="1987-10-04T00:00:00"/>
    <x v="16"/>
    <x v="1"/>
    <n v="1423"/>
    <m/>
    <m/>
    <m/>
    <n v="1052"/>
    <m/>
    <n v="0"/>
    <n v="3256"/>
    <m/>
  </r>
  <r>
    <d v="1987-10-05T00:00:00"/>
    <x v="17"/>
    <x v="1"/>
    <n v="1233"/>
    <m/>
    <m/>
    <m/>
    <n v="869"/>
    <m/>
    <n v="0"/>
    <n v="3772"/>
    <m/>
  </r>
  <r>
    <d v="1987-10-06T00:00:00"/>
    <x v="18"/>
    <x v="1"/>
    <n v="820"/>
    <m/>
    <m/>
    <m/>
    <n v="702"/>
    <m/>
    <n v="0"/>
    <n v="2644"/>
    <m/>
  </r>
  <r>
    <d v="1987-10-07T00:00:00"/>
    <x v="19"/>
    <x v="1"/>
    <n v="445"/>
    <m/>
    <m/>
    <m/>
    <n v="1004"/>
    <m/>
    <n v="0"/>
    <n v="1438"/>
    <m/>
  </r>
  <r>
    <d v="1987-10-08T00:00:00"/>
    <x v="20"/>
    <x v="1"/>
    <n v="484"/>
    <m/>
    <m/>
    <m/>
    <n v="2030"/>
    <m/>
    <n v="2"/>
    <n v="1411"/>
    <m/>
  </r>
  <r>
    <d v="1987-10-09T00:00:00"/>
    <x v="21"/>
    <x v="1"/>
    <n v="463"/>
    <m/>
    <m/>
    <m/>
    <n v="5407"/>
    <m/>
    <n v="6"/>
    <n v="921"/>
    <m/>
  </r>
  <r>
    <d v="1987-10-10T00:00:00"/>
    <x v="22"/>
    <x v="1"/>
    <n v="423"/>
    <m/>
    <m/>
    <m/>
    <n v="7780"/>
    <m/>
    <n v="2"/>
    <n v="929"/>
    <m/>
  </r>
  <r>
    <d v="1987-10-11T00:00:00"/>
    <x v="23"/>
    <x v="1"/>
    <n v="319"/>
    <m/>
    <m/>
    <m/>
    <n v="4238"/>
    <m/>
    <n v="1"/>
    <n v="855"/>
    <m/>
  </r>
  <r>
    <d v="1987-10-12T00:00:00"/>
    <x v="24"/>
    <x v="1"/>
    <n v="285"/>
    <m/>
    <m/>
    <m/>
    <n v="4293"/>
    <m/>
    <n v="0"/>
    <n v="831"/>
    <m/>
  </r>
  <r>
    <d v="1987-10-13T00:00:00"/>
    <x v="25"/>
    <x v="1"/>
    <n v="89"/>
    <m/>
    <m/>
    <m/>
    <n v="2032"/>
    <m/>
    <n v="0"/>
    <n v="397"/>
    <m/>
  </r>
  <r>
    <d v="1987-10-14T00:00:00"/>
    <x v="26"/>
    <x v="1"/>
    <n v="119"/>
    <m/>
    <m/>
    <m/>
    <n v="2958"/>
    <m/>
    <n v="5"/>
    <n v="447"/>
    <m/>
  </r>
  <r>
    <d v="1987-10-15T00:00:00"/>
    <x v="27"/>
    <x v="1"/>
    <n v="144"/>
    <m/>
    <m/>
    <m/>
    <n v="2222"/>
    <m/>
    <n v="0"/>
    <n v="367"/>
    <m/>
  </r>
  <r>
    <d v="1987-10-16T00:00:00"/>
    <x v="28"/>
    <x v="1"/>
    <n v="109"/>
    <m/>
    <m/>
    <m/>
    <n v="1963"/>
    <m/>
    <n v="2"/>
    <n v="531"/>
    <m/>
  </r>
  <r>
    <d v="1987-10-17T00:00:00"/>
    <x v="29"/>
    <x v="1"/>
    <n v="268"/>
    <m/>
    <m/>
    <m/>
    <n v="2989"/>
    <m/>
    <n v="5"/>
    <n v="1384"/>
    <m/>
  </r>
  <r>
    <d v="1987-10-18T00:00:00"/>
    <x v="30"/>
    <x v="1"/>
    <n v="159"/>
    <m/>
    <m/>
    <m/>
    <n v="1720"/>
    <m/>
    <n v="11"/>
    <n v="654"/>
    <m/>
  </r>
  <r>
    <d v="1987-10-19T00:00:00"/>
    <x v="31"/>
    <x v="1"/>
    <n v="27"/>
    <m/>
    <m/>
    <m/>
    <n v="1066"/>
    <m/>
    <n v="2"/>
    <n v="451"/>
    <m/>
  </r>
  <r>
    <d v="1987-10-20T00:00:00"/>
    <x v="32"/>
    <x v="1"/>
    <n v="61"/>
    <m/>
    <m/>
    <m/>
    <n v="521"/>
    <m/>
    <n v="22"/>
    <n v="562"/>
    <m/>
  </r>
  <r>
    <d v="1987-10-21T00:00:00"/>
    <x v="33"/>
    <x v="1"/>
    <n v="26"/>
    <m/>
    <m/>
    <m/>
    <n v="1118"/>
    <m/>
    <n v="6"/>
    <n v="486"/>
    <m/>
  </r>
  <r>
    <d v="1987-10-22T00:00:00"/>
    <x v="34"/>
    <x v="1"/>
    <n v="89"/>
    <m/>
    <m/>
    <m/>
    <n v="1153"/>
    <m/>
    <n v="12"/>
    <n v="713"/>
    <m/>
  </r>
  <r>
    <d v="1987-10-23T00:00:00"/>
    <x v="35"/>
    <x v="1"/>
    <n v="21"/>
    <m/>
    <m/>
    <m/>
    <n v="883"/>
    <m/>
    <n v="4"/>
    <n v="543"/>
    <m/>
  </r>
  <r>
    <d v="1987-10-24T00:00:00"/>
    <x v="36"/>
    <x v="1"/>
    <n v="92"/>
    <m/>
    <m/>
    <m/>
    <n v="735"/>
    <m/>
    <n v="9"/>
    <n v="841"/>
    <m/>
  </r>
  <r>
    <d v="1987-10-25T00:00:00"/>
    <x v="37"/>
    <x v="1"/>
    <n v="99"/>
    <m/>
    <m/>
    <m/>
    <n v="670"/>
    <m/>
    <n v="24"/>
    <n v="1063"/>
    <m/>
  </r>
  <r>
    <d v="1987-10-26T00:00:00"/>
    <x v="38"/>
    <x v="1"/>
    <n v="55"/>
    <m/>
    <m/>
    <m/>
    <n v="413"/>
    <m/>
    <n v="0"/>
    <n v="1404"/>
    <m/>
  </r>
  <r>
    <d v="1987-10-27T00:00:00"/>
    <x v="39"/>
    <x v="1"/>
    <n v="94"/>
    <m/>
    <m/>
    <m/>
    <n v="573"/>
    <m/>
    <n v="11"/>
    <n v="3369"/>
    <m/>
  </r>
  <r>
    <d v="1987-10-28T00:00:00"/>
    <x v="40"/>
    <x v="1"/>
    <n v="45"/>
    <m/>
    <m/>
    <m/>
    <n v="288"/>
    <m/>
    <n v="1"/>
    <n v="2921"/>
    <m/>
  </r>
  <r>
    <d v="1987-10-29T00:00:00"/>
    <x v="41"/>
    <x v="1"/>
    <n v="75"/>
    <m/>
    <m/>
    <m/>
    <n v="299"/>
    <m/>
    <n v="6"/>
    <n v="3194"/>
    <m/>
  </r>
  <r>
    <d v="1987-10-30T00:00:00"/>
    <x v="42"/>
    <x v="1"/>
    <n v="36"/>
    <m/>
    <m/>
    <m/>
    <n v="152"/>
    <m/>
    <n v="4"/>
    <n v="1830"/>
    <m/>
  </r>
  <r>
    <d v="1987-10-31T00:00:00"/>
    <x v="43"/>
    <x v="1"/>
    <n v="154"/>
    <m/>
    <m/>
    <m/>
    <n v="271"/>
    <m/>
    <n v="11"/>
    <n v="1661"/>
    <m/>
  </r>
  <r>
    <d v="1987-11-01T00:00:00"/>
    <x v="44"/>
    <x v="1"/>
    <n v="258"/>
    <m/>
    <m/>
    <m/>
    <n v="178"/>
    <m/>
    <n v="61"/>
    <n v="1425"/>
    <m/>
  </r>
  <r>
    <d v="1987-11-02T00:00:00"/>
    <x v="45"/>
    <x v="1"/>
    <n v="29"/>
    <m/>
    <m/>
    <m/>
    <n v="40"/>
    <m/>
    <n v="17"/>
    <n v="551"/>
    <m/>
  </r>
  <r>
    <d v="1987-11-03T00:00:00"/>
    <x v="46"/>
    <x v="1"/>
    <n v="44"/>
    <m/>
    <m/>
    <m/>
    <n v="61"/>
    <m/>
    <n v="20"/>
    <n v="901"/>
    <m/>
  </r>
  <r>
    <d v="1987-11-04T00:00:00"/>
    <x v="47"/>
    <x v="1"/>
    <n v="15"/>
    <m/>
    <m/>
    <m/>
    <n v="33"/>
    <m/>
    <n v="10"/>
    <n v="411"/>
    <m/>
  </r>
  <r>
    <d v="1987-11-05T00:00:00"/>
    <x v="48"/>
    <x v="1"/>
    <n v="28"/>
    <m/>
    <m/>
    <m/>
    <n v="48"/>
    <m/>
    <n v="17"/>
    <n v="637"/>
    <m/>
  </r>
  <r>
    <d v="1987-11-06T00:00:00"/>
    <x v="49"/>
    <x v="1"/>
    <n v="8"/>
    <m/>
    <m/>
    <m/>
    <n v="25"/>
    <m/>
    <n v="5"/>
    <n v="284"/>
    <m/>
  </r>
  <r>
    <d v="1987-11-07T00:00:00"/>
    <x v="50"/>
    <x v="1"/>
    <n v="25"/>
    <m/>
    <m/>
    <m/>
    <n v="48"/>
    <m/>
    <n v="15"/>
    <n v="687"/>
    <m/>
  </r>
  <r>
    <d v="1987-11-08T00:00:00"/>
    <x v="51"/>
    <x v="1"/>
    <n v="0"/>
    <m/>
    <m/>
    <m/>
    <n v="13"/>
    <m/>
    <n v="0"/>
    <n v="85"/>
    <m/>
  </r>
  <r>
    <d v="1987-11-09T00:00:00"/>
    <x v="52"/>
    <x v="1"/>
    <n v="1"/>
    <m/>
    <m/>
    <m/>
    <n v="15"/>
    <m/>
    <n v="0"/>
    <n v="96"/>
    <m/>
  </r>
  <r>
    <d v="1987-11-10T00:00:00"/>
    <x v="53"/>
    <x v="1"/>
    <n v="3"/>
    <m/>
    <m/>
    <m/>
    <n v="4"/>
    <m/>
    <n v="10"/>
    <n v="34"/>
    <m/>
  </r>
  <r>
    <d v="1987-11-11T00:00:00"/>
    <x v="54"/>
    <x v="1"/>
    <n v="18"/>
    <m/>
    <m/>
    <m/>
    <n v="0"/>
    <m/>
    <n v="34"/>
    <n v="115"/>
    <m/>
  </r>
  <r>
    <d v="1987-11-12T00:00:00"/>
    <x v="55"/>
    <x v="1"/>
    <n v="52"/>
    <m/>
    <m/>
    <m/>
    <n v="3"/>
    <m/>
    <n v="74"/>
    <n v="465"/>
    <m/>
  </r>
  <r>
    <d v="1987-11-13T00:00:00"/>
    <x v="56"/>
    <x v="1"/>
    <n v="16"/>
    <m/>
    <m/>
    <m/>
    <n v="2"/>
    <m/>
    <n v="49"/>
    <n v="269"/>
    <m/>
  </r>
  <r>
    <d v="1987-11-14T00:00:00"/>
    <x v="57"/>
    <x v="1"/>
    <n v="9"/>
    <m/>
    <m/>
    <m/>
    <n v="4"/>
    <m/>
    <n v="62"/>
    <n v="484"/>
    <m/>
  </r>
  <r>
    <d v="1987-11-15T00:00:00"/>
    <x v="58"/>
    <x v="1"/>
    <n v="10"/>
    <m/>
    <m/>
    <m/>
    <n v="2"/>
    <m/>
    <n v="87"/>
    <n v="455"/>
    <m/>
  </r>
  <r>
    <d v="1987-11-16T00:00:00"/>
    <x v="59"/>
    <x v="1"/>
    <n v="0"/>
    <m/>
    <m/>
    <m/>
    <n v="0"/>
    <m/>
    <n v="92"/>
    <n v="356"/>
    <m/>
  </r>
  <r>
    <d v="1987-11-17T00:00:00"/>
    <x v="60"/>
    <x v="1"/>
    <n v="5"/>
    <m/>
    <m/>
    <m/>
    <n v="6"/>
    <m/>
    <n v="80"/>
    <n v="359"/>
    <m/>
  </r>
  <r>
    <d v="1987-11-18T00:00:00"/>
    <x v="61"/>
    <x v="1"/>
    <n v="1"/>
    <m/>
    <m/>
    <m/>
    <n v="1"/>
    <m/>
    <n v="35"/>
    <n v="180"/>
    <m/>
  </r>
  <r>
    <d v="1987-11-19T00:00:00"/>
    <x v="62"/>
    <x v="1"/>
    <n v="0"/>
    <m/>
    <m/>
    <m/>
    <n v="0"/>
    <m/>
    <n v="2"/>
    <n v="3"/>
    <m/>
  </r>
  <r>
    <d v="1988-09-15T00:00:00"/>
    <x v="63"/>
    <x v="2"/>
    <n v="25"/>
    <n v="0"/>
    <m/>
    <m/>
    <n v="684"/>
    <n v="20"/>
    <n v="1"/>
    <n v="44"/>
    <m/>
  </r>
  <r>
    <d v="1988-09-16T00:00:00"/>
    <x v="64"/>
    <x v="2"/>
    <n v="53"/>
    <n v="23"/>
    <m/>
    <m/>
    <n v="1574"/>
    <n v="241"/>
    <n v="4"/>
    <n v="189"/>
    <m/>
  </r>
  <r>
    <d v="1988-09-17T00:00:00"/>
    <x v="65"/>
    <x v="2"/>
    <n v="431"/>
    <n v="77"/>
    <m/>
    <m/>
    <n v="1789"/>
    <n v="414"/>
    <n v="9"/>
    <n v="242"/>
    <m/>
  </r>
  <r>
    <d v="1988-09-18T00:00:00"/>
    <x v="0"/>
    <x v="2"/>
    <n v="582"/>
    <n v="160"/>
    <m/>
    <m/>
    <n v="1165"/>
    <n v="157"/>
    <n v="1"/>
    <n v="171"/>
    <m/>
  </r>
  <r>
    <d v="1988-09-19T00:00:00"/>
    <x v="1"/>
    <x v="2"/>
    <n v="682"/>
    <n v="216"/>
    <m/>
    <m/>
    <n v="1864"/>
    <n v="533"/>
    <n v="2"/>
    <n v="485"/>
    <m/>
  </r>
  <r>
    <d v="1988-09-20T00:00:00"/>
    <x v="2"/>
    <x v="2"/>
    <n v="952"/>
    <n v="58"/>
    <m/>
    <m/>
    <n v="1554"/>
    <n v="617"/>
    <n v="5"/>
    <n v="653"/>
    <m/>
  </r>
  <r>
    <d v="1988-09-21T00:00:00"/>
    <x v="3"/>
    <x v="2"/>
    <n v="987"/>
    <n v="152"/>
    <m/>
    <m/>
    <n v="1059"/>
    <n v="457"/>
    <n v="3"/>
    <n v="600"/>
    <m/>
  </r>
  <r>
    <d v="1988-09-22T00:00:00"/>
    <x v="4"/>
    <x v="2"/>
    <n v="761"/>
    <n v="34"/>
    <m/>
    <m/>
    <n v="3968"/>
    <n v="967"/>
    <n v="11"/>
    <n v="1208"/>
    <m/>
  </r>
  <r>
    <d v="1988-09-23T00:00:00"/>
    <x v="5"/>
    <x v="2"/>
    <n v="577"/>
    <n v="67"/>
    <m/>
    <m/>
    <n v="1392"/>
    <n v="653"/>
    <n v="13"/>
    <n v="1071"/>
    <m/>
  </r>
  <r>
    <d v="1988-09-24T00:00:00"/>
    <x v="6"/>
    <x v="2"/>
    <n v="362"/>
    <n v="38"/>
    <m/>
    <m/>
    <n v="775"/>
    <n v="277"/>
    <n v="5"/>
    <n v="491"/>
    <m/>
  </r>
  <r>
    <d v="1988-09-25T00:00:00"/>
    <x v="7"/>
    <x v="2"/>
    <n v="556"/>
    <n v="57"/>
    <m/>
    <m/>
    <n v="1499"/>
    <n v="413"/>
    <n v="0"/>
    <n v="1158"/>
    <m/>
  </r>
  <r>
    <d v="1988-09-26T00:00:00"/>
    <x v="8"/>
    <x v="2"/>
    <n v="282"/>
    <n v="8"/>
    <m/>
    <m/>
    <n v="1176"/>
    <n v="257"/>
    <n v="0"/>
    <n v="1335"/>
    <m/>
  </r>
  <r>
    <d v="1988-09-27T00:00:00"/>
    <x v="9"/>
    <x v="2"/>
    <n v="164"/>
    <n v="0"/>
    <m/>
    <m/>
    <n v="1496"/>
    <n v="268"/>
    <n v="0"/>
    <n v="1949"/>
    <m/>
  </r>
  <r>
    <d v="1988-09-28T00:00:00"/>
    <x v="10"/>
    <x v="2"/>
    <n v="67"/>
    <n v="4"/>
    <m/>
    <m/>
    <n v="844"/>
    <n v="189"/>
    <n v="6"/>
    <n v="1056"/>
    <m/>
  </r>
  <r>
    <d v="1988-09-29T00:00:00"/>
    <x v="11"/>
    <x v="2"/>
    <n v="76"/>
    <n v="3"/>
    <m/>
    <m/>
    <n v="1105"/>
    <n v="263"/>
    <n v="67"/>
    <n v="2228"/>
    <m/>
  </r>
  <r>
    <d v="1988-09-30T00:00:00"/>
    <x v="12"/>
    <x v="2"/>
    <n v="36"/>
    <n v="6"/>
    <m/>
    <m/>
    <n v="1360"/>
    <n v="275"/>
    <n v="8"/>
    <n v="2146"/>
    <m/>
  </r>
  <r>
    <d v="1988-10-01T00:00:00"/>
    <x v="13"/>
    <x v="2"/>
    <n v="22"/>
    <n v="1"/>
    <m/>
    <m/>
    <n v="705"/>
    <n v="332"/>
    <n v="9"/>
    <n v="1802"/>
    <m/>
  </r>
  <r>
    <d v="1988-10-02T00:00:00"/>
    <x v="14"/>
    <x v="2"/>
    <n v="41"/>
    <n v="2"/>
    <m/>
    <m/>
    <n v="858"/>
    <n v="461"/>
    <n v="17"/>
    <n v="1511"/>
    <m/>
  </r>
  <r>
    <d v="1988-10-03T00:00:00"/>
    <x v="15"/>
    <x v="2"/>
    <n v="11"/>
    <n v="3"/>
    <m/>
    <m/>
    <n v="329"/>
    <n v="232"/>
    <n v="22"/>
    <n v="950"/>
    <m/>
  </r>
  <r>
    <d v="1988-10-04T00:00:00"/>
    <x v="16"/>
    <x v="2"/>
    <n v="170"/>
    <n v="11"/>
    <m/>
    <m/>
    <n v="1371"/>
    <n v="334"/>
    <n v="22"/>
    <n v="640"/>
    <m/>
  </r>
  <r>
    <d v="1988-10-05T00:00:00"/>
    <x v="17"/>
    <x v="2"/>
    <n v="482"/>
    <n v="11"/>
    <m/>
    <m/>
    <n v="1863"/>
    <n v="273"/>
    <n v="67"/>
    <n v="882"/>
    <m/>
  </r>
  <r>
    <d v="1988-10-06T00:00:00"/>
    <x v="18"/>
    <x v="2"/>
    <n v="132"/>
    <n v="14"/>
    <m/>
    <m/>
    <n v="1487"/>
    <n v="94"/>
    <n v="45"/>
    <n v="465"/>
    <m/>
  </r>
  <r>
    <d v="1988-10-07T00:00:00"/>
    <x v="19"/>
    <x v="2"/>
    <n v="269"/>
    <n v="7"/>
    <m/>
    <m/>
    <n v="1721"/>
    <n v="215"/>
    <n v="109"/>
    <n v="517"/>
    <m/>
  </r>
  <r>
    <d v="1988-10-08T00:00:00"/>
    <x v="20"/>
    <x v="2"/>
    <n v="192"/>
    <n v="42"/>
    <m/>
    <m/>
    <n v="2070"/>
    <n v="153"/>
    <n v="103"/>
    <n v="108"/>
    <m/>
  </r>
  <r>
    <d v="1988-10-09T00:00:00"/>
    <x v="21"/>
    <x v="2"/>
    <n v="144"/>
    <n v="56"/>
    <m/>
    <m/>
    <n v="1277"/>
    <n v="178"/>
    <n v="68"/>
    <n v="90"/>
    <m/>
  </r>
  <r>
    <d v="1988-10-10T00:00:00"/>
    <x v="22"/>
    <x v="2"/>
    <n v="61"/>
    <n v="37"/>
    <m/>
    <m/>
    <n v="1044"/>
    <n v="127"/>
    <n v="34"/>
    <n v="64"/>
    <m/>
  </r>
  <r>
    <d v="1988-10-11T00:00:00"/>
    <x v="23"/>
    <x v="2"/>
    <n v="27"/>
    <n v="35"/>
    <m/>
    <m/>
    <n v="1513"/>
    <n v="73"/>
    <n v="49"/>
    <n v="63"/>
    <m/>
  </r>
  <r>
    <d v="1988-10-12T00:00:00"/>
    <x v="24"/>
    <x v="2"/>
    <n v="38"/>
    <n v="17"/>
    <m/>
    <m/>
    <n v="1001"/>
    <n v="45"/>
    <n v="47"/>
    <n v="64"/>
    <m/>
  </r>
  <r>
    <d v="1988-10-13T00:00:00"/>
    <x v="25"/>
    <x v="2"/>
    <n v="115"/>
    <n v="39"/>
    <m/>
    <m/>
    <n v="1225"/>
    <n v="26"/>
    <n v="3"/>
    <n v="97"/>
    <m/>
  </r>
  <r>
    <d v="1988-10-14T00:00:00"/>
    <x v="26"/>
    <x v="2"/>
    <n v="279"/>
    <n v="35"/>
    <m/>
    <m/>
    <n v="2206"/>
    <n v="39"/>
    <n v="3"/>
    <n v="56"/>
    <m/>
  </r>
  <r>
    <d v="1988-10-15T00:00:00"/>
    <x v="27"/>
    <x v="2"/>
    <n v="214"/>
    <n v="46"/>
    <m/>
    <m/>
    <n v="2284"/>
    <n v="111"/>
    <n v="5"/>
    <n v="68"/>
    <m/>
  </r>
  <r>
    <d v="1988-10-16T00:00:00"/>
    <x v="28"/>
    <x v="2"/>
    <n v="186"/>
    <n v="79"/>
    <m/>
    <m/>
    <n v="2321"/>
    <n v="101"/>
    <n v="5"/>
    <n v="172"/>
    <m/>
  </r>
  <r>
    <d v="1988-10-17T00:00:00"/>
    <x v="29"/>
    <x v="2"/>
    <n v="171"/>
    <n v="36"/>
    <m/>
    <m/>
    <n v="2362"/>
    <n v="104"/>
    <n v="5"/>
    <n v="51"/>
    <m/>
  </r>
  <r>
    <d v="1988-10-18T00:00:00"/>
    <x v="30"/>
    <x v="2"/>
    <n v="47"/>
    <n v="10"/>
    <m/>
    <m/>
    <n v="1352"/>
    <n v="45"/>
    <n v="5"/>
    <n v="64"/>
    <m/>
  </r>
  <r>
    <d v="1988-10-19T00:00:00"/>
    <x v="31"/>
    <x v="2"/>
    <n v="162"/>
    <n v="34"/>
    <m/>
    <m/>
    <n v="1690"/>
    <n v="91"/>
    <n v="8"/>
    <n v="181"/>
    <m/>
  </r>
  <r>
    <d v="1988-10-20T00:00:00"/>
    <x v="32"/>
    <x v="2"/>
    <n v="118"/>
    <n v="20"/>
    <m/>
    <m/>
    <n v="1776"/>
    <n v="137"/>
    <n v="10"/>
    <n v="186"/>
    <m/>
  </r>
  <r>
    <d v="1988-10-21T00:00:00"/>
    <x v="33"/>
    <x v="2"/>
    <n v="214"/>
    <n v="70"/>
    <m/>
    <m/>
    <n v="1979"/>
    <n v="271"/>
    <n v="9"/>
    <n v="219"/>
    <m/>
  </r>
  <r>
    <d v="1988-10-22T00:00:00"/>
    <x v="34"/>
    <x v="2"/>
    <n v="159"/>
    <n v="55"/>
    <m/>
    <m/>
    <n v="2029"/>
    <n v="129"/>
    <n v="4"/>
    <n v="20"/>
    <m/>
  </r>
  <r>
    <d v="1988-10-23T00:00:00"/>
    <x v="35"/>
    <x v="2"/>
    <n v="123"/>
    <n v="17"/>
    <m/>
    <m/>
    <n v="1583"/>
    <n v="111"/>
    <n v="4"/>
    <n v="57"/>
    <m/>
  </r>
  <r>
    <d v="1988-10-24T00:00:00"/>
    <x v="36"/>
    <x v="2"/>
    <n v="92"/>
    <n v="32"/>
    <m/>
    <m/>
    <n v="1226"/>
    <n v="77"/>
    <n v="3"/>
    <n v="58"/>
    <m/>
  </r>
  <r>
    <d v="1988-10-25T00:00:00"/>
    <x v="37"/>
    <x v="2"/>
    <n v="70"/>
    <n v="20"/>
    <m/>
    <m/>
    <n v="1167"/>
    <n v="56"/>
    <n v="3"/>
    <n v="38"/>
    <m/>
  </r>
  <r>
    <d v="1988-10-26T00:00:00"/>
    <x v="38"/>
    <x v="2"/>
    <n v="54"/>
    <n v="17"/>
    <m/>
    <m/>
    <n v="1224"/>
    <n v="53"/>
    <n v="2"/>
    <n v="29"/>
    <m/>
  </r>
  <r>
    <d v="1988-10-27T00:00:00"/>
    <x v="39"/>
    <x v="2"/>
    <n v="29"/>
    <n v="15"/>
    <m/>
    <m/>
    <n v="682"/>
    <n v="27"/>
    <n v="0"/>
    <n v="8"/>
    <m/>
  </r>
  <r>
    <d v="1988-10-28T00:00:00"/>
    <x v="40"/>
    <x v="2"/>
    <n v="27"/>
    <n v="10"/>
    <m/>
    <m/>
    <n v="666"/>
    <n v="54"/>
    <n v="1"/>
    <n v="10"/>
    <m/>
  </r>
  <r>
    <d v="1988-10-29T00:00:00"/>
    <x v="41"/>
    <x v="2"/>
    <n v="42"/>
    <n v="20"/>
    <m/>
    <m/>
    <n v="605"/>
    <n v="35"/>
    <n v="0"/>
    <n v="11"/>
    <m/>
  </r>
  <r>
    <d v="1988-10-30T00:00:00"/>
    <x v="42"/>
    <x v="2"/>
    <n v="34"/>
    <n v="25"/>
    <m/>
    <m/>
    <n v="553"/>
    <n v="41"/>
    <n v="2"/>
    <n v="62"/>
    <m/>
  </r>
  <r>
    <d v="1988-10-31T00:00:00"/>
    <x v="43"/>
    <x v="2"/>
    <n v="58"/>
    <n v="9"/>
    <m/>
    <m/>
    <n v="315"/>
    <n v="27"/>
    <n v="1"/>
    <n v="268"/>
    <m/>
  </r>
  <r>
    <d v="1988-11-01T00:00:00"/>
    <x v="44"/>
    <x v="2"/>
    <n v="1"/>
    <n v="0"/>
    <m/>
    <m/>
    <n v="41"/>
    <n v="6"/>
    <n v="0"/>
    <n v="6"/>
    <m/>
  </r>
  <r>
    <d v="1988-11-02T00:00:00"/>
    <x v="45"/>
    <x v="2"/>
    <n v="55"/>
    <n v="4"/>
    <m/>
    <m/>
    <n v="126"/>
    <n v="35"/>
    <n v="3"/>
    <n v="54"/>
    <m/>
  </r>
  <r>
    <d v="1988-11-03T00:00:00"/>
    <x v="46"/>
    <x v="2"/>
    <n v="8"/>
    <n v="1"/>
    <m/>
    <m/>
    <n v="97"/>
    <n v="13"/>
    <n v="1"/>
    <n v="11"/>
    <m/>
  </r>
  <r>
    <d v="1988-11-04T00:00:00"/>
    <x v="47"/>
    <x v="2"/>
    <n v="0"/>
    <n v="0"/>
    <m/>
    <m/>
    <n v="7"/>
    <n v="4"/>
    <n v="0"/>
    <n v="3"/>
    <m/>
  </r>
  <r>
    <d v="1988-11-05T00:00:00"/>
    <x v="48"/>
    <x v="2"/>
    <n v="0"/>
    <n v="0"/>
    <m/>
    <m/>
    <n v="0"/>
    <n v="0"/>
    <n v="0"/>
    <n v="0"/>
    <m/>
  </r>
  <r>
    <d v="1988-11-06T00:00:00"/>
    <x v="49"/>
    <x v="2"/>
    <n v="0"/>
    <n v="0"/>
    <m/>
    <m/>
    <n v="0"/>
    <n v="0"/>
    <n v="0"/>
    <n v="0"/>
    <m/>
  </r>
  <r>
    <d v="1988-11-07T00:00:00"/>
    <x v="50"/>
    <x v="2"/>
    <n v="0"/>
    <n v="0"/>
    <m/>
    <m/>
    <n v="0"/>
    <n v="0"/>
    <n v="0"/>
    <n v="0"/>
    <m/>
  </r>
  <r>
    <d v="1988-11-08T00:00:00"/>
    <x v="51"/>
    <x v="2"/>
    <n v="0"/>
    <n v="0"/>
    <m/>
    <m/>
    <n v="0"/>
    <n v="0"/>
    <n v="0"/>
    <n v="0"/>
    <m/>
  </r>
  <r>
    <d v="1988-11-09T00:00:00"/>
    <x v="52"/>
    <x v="2"/>
    <n v="0"/>
    <n v="0"/>
    <m/>
    <m/>
    <n v="0"/>
    <n v="0"/>
    <n v="0"/>
    <n v="0"/>
    <m/>
  </r>
  <r>
    <d v="1988-11-10T00:00:00"/>
    <x v="53"/>
    <x v="2"/>
    <n v="45"/>
    <n v="0"/>
    <m/>
    <m/>
    <n v="15"/>
    <n v="5"/>
    <n v="8"/>
    <n v="3"/>
    <m/>
  </r>
  <r>
    <d v="1988-11-11T00:00:00"/>
    <x v="54"/>
    <x v="2"/>
    <n v="21"/>
    <n v="0"/>
    <m/>
    <m/>
    <n v="17"/>
    <n v="6"/>
    <n v="3"/>
    <n v="3"/>
    <m/>
  </r>
  <r>
    <d v="1988-11-12T00:00:00"/>
    <x v="55"/>
    <x v="2"/>
    <n v="19"/>
    <n v="0"/>
    <m/>
    <m/>
    <n v="19"/>
    <n v="2"/>
    <n v="2"/>
    <n v="2"/>
    <m/>
  </r>
  <r>
    <d v="1988-11-13T00:00:00"/>
    <x v="56"/>
    <x v="2"/>
    <n v="21"/>
    <n v="1"/>
    <m/>
    <m/>
    <n v="11"/>
    <n v="2"/>
    <n v="2"/>
    <n v="1"/>
    <m/>
  </r>
  <r>
    <d v="1988-11-14T00:00:00"/>
    <x v="57"/>
    <x v="2"/>
    <n v="10"/>
    <n v="1"/>
    <m/>
    <m/>
    <n v="12"/>
    <n v="12"/>
    <n v="30"/>
    <n v="9"/>
    <m/>
  </r>
  <r>
    <d v="1988-11-15T00:00:00"/>
    <x v="58"/>
    <x v="2"/>
    <n v="16"/>
    <n v="0"/>
    <m/>
    <m/>
    <n v="12"/>
    <n v="4"/>
    <n v="23"/>
    <n v="11"/>
    <m/>
  </r>
  <r>
    <d v="1988-11-16T00:00:00"/>
    <x v="59"/>
    <x v="2"/>
    <n v="5"/>
    <n v="0"/>
    <m/>
    <m/>
    <n v="10"/>
    <n v="3"/>
    <n v="34"/>
    <n v="24"/>
    <m/>
  </r>
  <r>
    <d v="1988-11-17T00:00:00"/>
    <x v="60"/>
    <x v="2"/>
    <n v="5"/>
    <n v="0"/>
    <m/>
    <m/>
    <n v="7"/>
    <n v="1"/>
    <n v="17"/>
    <n v="18"/>
    <m/>
  </r>
  <r>
    <d v="1988-11-18T00:00:00"/>
    <x v="61"/>
    <x v="2"/>
    <n v="7"/>
    <n v="0"/>
    <m/>
    <m/>
    <n v="6"/>
    <n v="1"/>
    <n v="18"/>
    <n v="16"/>
    <m/>
  </r>
  <r>
    <d v="1988-11-19T00:00:00"/>
    <x v="62"/>
    <x v="2"/>
    <n v="0"/>
    <n v="0"/>
    <m/>
    <m/>
    <n v="0"/>
    <n v="0"/>
    <n v="0"/>
    <n v="2"/>
    <m/>
  </r>
  <r>
    <d v="1988-11-20T00:00:00"/>
    <x v="66"/>
    <x v="2"/>
    <n v="5"/>
    <n v="0"/>
    <m/>
    <m/>
    <n v="3"/>
    <n v="2"/>
    <n v="6"/>
    <n v="15"/>
    <m/>
  </r>
  <r>
    <d v="1989-09-14T00:00:00"/>
    <x v="67"/>
    <x v="3"/>
    <n v="1"/>
    <n v="8"/>
    <m/>
    <m/>
    <n v="85"/>
    <n v="10"/>
    <n v="0"/>
    <n v="119"/>
    <m/>
  </r>
  <r>
    <d v="1989-09-15T00:00:00"/>
    <x v="63"/>
    <x v="3"/>
    <n v="10"/>
    <n v="7"/>
    <m/>
    <m/>
    <n v="969"/>
    <n v="40"/>
    <n v="0"/>
    <n v="569"/>
    <m/>
  </r>
  <r>
    <d v="1989-09-16T00:00:00"/>
    <x v="64"/>
    <x v="3"/>
    <n v="162"/>
    <n v="47"/>
    <m/>
    <m/>
    <n v="1433"/>
    <n v="121"/>
    <n v="1"/>
    <n v="1234"/>
    <m/>
  </r>
  <r>
    <d v="1989-09-17T00:00:00"/>
    <x v="65"/>
    <x v="3"/>
    <n v="533"/>
    <n v="85"/>
    <m/>
    <m/>
    <n v="2143"/>
    <n v="265"/>
    <n v="2"/>
    <n v="999"/>
    <m/>
  </r>
  <r>
    <d v="1989-09-18T00:00:00"/>
    <x v="0"/>
    <x v="3"/>
    <n v="755"/>
    <n v="95"/>
    <m/>
    <m/>
    <n v="1344"/>
    <n v="255"/>
    <n v="3"/>
    <n v="1540"/>
    <m/>
  </r>
  <r>
    <d v="1989-09-19T00:00:00"/>
    <x v="1"/>
    <x v="3"/>
    <n v="895"/>
    <n v="155"/>
    <m/>
    <m/>
    <n v="1260"/>
    <n v="431"/>
    <n v="10"/>
    <n v="2687"/>
    <m/>
  </r>
  <r>
    <d v="1989-09-20T00:00:00"/>
    <x v="2"/>
    <x v="3"/>
    <n v="1383"/>
    <n v="213"/>
    <m/>
    <m/>
    <n v="875"/>
    <n v="535"/>
    <n v="5"/>
    <n v="2320"/>
    <m/>
  </r>
  <r>
    <d v="1989-09-21T00:00:00"/>
    <x v="3"/>
    <x v="3"/>
    <n v="1257"/>
    <n v="253"/>
    <m/>
    <m/>
    <n v="549"/>
    <n v="543"/>
    <n v="6"/>
    <n v="1912"/>
    <m/>
  </r>
  <r>
    <d v="1989-09-22T00:00:00"/>
    <x v="4"/>
    <x v="3"/>
    <n v="729"/>
    <n v="128"/>
    <m/>
    <m/>
    <n v="884"/>
    <n v="225"/>
    <n v="3"/>
    <n v="1656"/>
    <m/>
  </r>
  <r>
    <d v="1989-09-23T00:00:00"/>
    <x v="5"/>
    <x v="3"/>
    <n v="573"/>
    <n v="88"/>
    <m/>
    <m/>
    <n v="525"/>
    <n v="151"/>
    <n v="1"/>
    <n v="948"/>
    <m/>
  </r>
  <r>
    <d v="1989-09-24T00:00:00"/>
    <x v="6"/>
    <x v="3"/>
    <n v="454"/>
    <n v="87"/>
    <m/>
    <m/>
    <n v="450"/>
    <n v="184"/>
    <n v="5"/>
    <n v="501"/>
    <m/>
  </r>
  <r>
    <d v="1989-09-25T00:00:00"/>
    <x v="7"/>
    <x v="3"/>
    <n v="606"/>
    <n v="317"/>
    <m/>
    <m/>
    <n v="771"/>
    <n v="657"/>
    <n v="4"/>
    <n v="428"/>
    <m/>
  </r>
  <r>
    <d v="1989-09-26T00:00:00"/>
    <x v="8"/>
    <x v="3"/>
    <n v="717"/>
    <n v="356"/>
    <m/>
    <m/>
    <n v="770"/>
    <n v="666"/>
    <n v="6"/>
    <n v="352"/>
    <m/>
  </r>
  <r>
    <d v="1989-09-27T00:00:00"/>
    <x v="9"/>
    <x v="3"/>
    <n v="1098"/>
    <n v="374"/>
    <m/>
    <m/>
    <n v="811"/>
    <n v="628"/>
    <n v="4"/>
    <n v="397"/>
    <m/>
  </r>
  <r>
    <d v="1989-09-28T00:00:00"/>
    <x v="10"/>
    <x v="3"/>
    <n v="1361"/>
    <n v="273"/>
    <m/>
    <m/>
    <n v="823"/>
    <n v="692"/>
    <n v="12"/>
    <n v="545"/>
    <m/>
  </r>
  <r>
    <d v="1989-09-29T00:00:00"/>
    <x v="11"/>
    <x v="3"/>
    <n v="1222"/>
    <n v="209"/>
    <m/>
    <m/>
    <n v="771"/>
    <n v="549"/>
    <n v="3"/>
    <n v="339"/>
    <m/>
  </r>
  <r>
    <d v="1989-09-30T00:00:00"/>
    <x v="12"/>
    <x v="3"/>
    <n v="1242"/>
    <n v="266"/>
    <m/>
    <m/>
    <n v="676"/>
    <n v="562"/>
    <n v="3"/>
    <n v="302"/>
    <m/>
  </r>
  <r>
    <d v="1989-10-01T00:00:00"/>
    <x v="13"/>
    <x v="3"/>
    <n v="1039"/>
    <n v="175"/>
    <m/>
    <m/>
    <n v="603"/>
    <n v="477"/>
    <n v="8"/>
    <n v="288"/>
    <m/>
  </r>
  <r>
    <d v="1989-10-02T00:00:00"/>
    <x v="14"/>
    <x v="3"/>
    <n v="1122"/>
    <n v="155"/>
    <m/>
    <m/>
    <n v="802"/>
    <n v="477"/>
    <n v="16"/>
    <n v="565"/>
    <m/>
  </r>
  <r>
    <d v="1989-10-03T00:00:00"/>
    <x v="15"/>
    <x v="3"/>
    <n v="1445"/>
    <n v="183"/>
    <m/>
    <m/>
    <n v="1362"/>
    <n v="627"/>
    <n v="32"/>
    <n v="855"/>
    <m/>
  </r>
  <r>
    <d v="1989-10-04T00:00:00"/>
    <x v="16"/>
    <x v="3"/>
    <n v="950"/>
    <n v="105"/>
    <m/>
    <m/>
    <n v="2197"/>
    <n v="386"/>
    <n v="38"/>
    <n v="919"/>
    <m/>
  </r>
  <r>
    <d v="1989-10-05T00:00:00"/>
    <x v="17"/>
    <x v="3"/>
    <n v="1249"/>
    <n v="127"/>
    <m/>
    <m/>
    <n v="2161"/>
    <n v="544"/>
    <n v="22"/>
    <n v="968"/>
    <m/>
  </r>
  <r>
    <d v="1989-10-06T00:00:00"/>
    <x v="18"/>
    <x v="3"/>
    <n v="1465"/>
    <n v="104"/>
    <m/>
    <m/>
    <n v="2178"/>
    <n v="577"/>
    <n v="10"/>
    <n v="1155"/>
    <m/>
  </r>
  <r>
    <d v="1989-10-07T00:00:00"/>
    <x v="19"/>
    <x v="3"/>
    <n v="475"/>
    <n v="116"/>
    <m/>
    <m/>
    <n v="2044"/>
    <n v="615"/>
    <n v="8"/>
    <n v="869"/>
    <m/>
  </r>
  <r>
    <d v="1989-10-08T00:00:00"/>
    <x v="20"/>
    <x v="3"/>
    <n v="1343"/>
    <n v="101"/>
    <m/>
    <m/>
    <n v="2044"/>
    <n v="484"/>
    <n v="6"/>
    <n v="776"/>
    <m/>
  </r>
  <r>
    <d v="1989-10-09T00:00:00"/>
    <x v="21"/>
    <x v="3"/>
    <n v="1067"/>
    <n v="106"/>
    <m/>
    <m/>
    <n v="2198"/>
    <n v="519"/>
    <n v="17"/>
    <n v="507"/>
    <m/>
  </r>
  <r>
    <d v="1989-10-10T00:00:00"/>
    <x v="22"/>
    <x v="3"/>
    <n v="845"/>
    <n v="91"/>
    <m/>
    <m/>
    <n v="1948"/>
    <n v="543"/>
    <n v="18"/>
    <n v="356"/>
    <m/>
  </r>
  <r>
    <d v="1989-10-11T00:00:00"/>
    <x v="23"/>
    <x v="3"/>
    <n v="254"/>
    <n v="24"/>
    <m/>
    <m/>
    <n v="1002"/>
    <n v="96"/>
    <n v="4"/>
    <n v="211"/>
    <m/>
  </r>
  <r>
    <d v="1989-10-12T00:00:00"/>
    <x v="24"/>
    <x v="3"/>
    <n v="749"/>
    <n v="45"/>
    <m/>
    <m/>
    <n v="2533"/>
    <n v="249"/>
    <n v="3"/>
    <n v="499"/>
    <m/>
  </r>
  <r>
    <d v="1989-10-13T00:00:00"/>
    <x v="25"/>
    <x v="3"/>
    <n v="1095"/>
    <n v="56"/>
    <m/>
    <m/>
    <n v="2424"/>
    <n v="434"/>
    <n v="3"/>
    <n v="1169"/>
    <m/>
  </r>
  <r>
    <d v="1989-10-14T00:00:00"/>
    <x v="26"/>
    <x v="3"/>
    <n v="1063"/>
    <n v="52"/>
    <m/>
    <m/>
    <n v="2003"/>
    <n v="404"/>
    <n v="4"/>
    <n v="2159"/>
    <m/>
  </r>
  <r>
    <d v="1989-10-15T00:00:00"/>
    <x v="27"/>
    <x v="3"/>
    <n v="739"/>
    <n v="31"/>
    <m/>
    <m/>
    <n v="1560"/>
    <n v="268"/>
    <n v="7"/>
    <n v="1837"/>
    <m/>
  </r>
  <r>
    <d v="1989-10-16T00:00:00"/>
    <x v="28"/>
    <x v="3"/>
    <n v="643"/>
    <n v="31"/>
    <m/>
    <m/>
    <n v="1625"/>
    <n v="202"/>
    <n v="12"/>
    <n v="1556"/>
    <m/>
  </r>
  <r>
    <d v="1989-10-17T00:00:00"/>
    <x v="29"/>
    <x v="3"/>
    <n v="468"/>
    <n v="28"/>
    <m/>
    <m/>
    <n v="1908"/>
    <n v="158"/>
    <n v="2"/>
    <n v="1247"/>
    <m/>
  </r>
  <r>
    <d v="1989-10-18T00:00:00"/>
    <x v="30"/>
    <x v="3"/>
    <n v="784"/>
    <n v="29"/>
    <m/>
    <m/>
    <n v="4677"/>
    <n v="412"/>
    <n v="9"/>
    <n v="1758"/>
    <m/>
  </r>
  <r>
    <d v="1989-10-19T00:00:00"/>
    <x v="31"/>
    <x v="3"/>
    <n v="364"/>
    <n v="4"/>
    <m/>
    <m/>
    <n v="2650"/>
    <n v="123"/>
    <n v="8"/>
    <n v="488"/>
    <m/>
  </r>
  <r>
    <d v="1989-10-20T00:00:00"/>
    <x v="32"/>
    <x v="3"/>
    <n v="218"/>
    <n v="3"/>
    <m/>
    <m/>
    <n v="1831"/>
    <n v="200"/>
    <n v="4"/>
    <n v="826"/>
    <m/>
  </r>
  <r>
    <d v="1989-10-21T00:00:00"/>
    <x v="33"/>
    <x v="3"/>
    <n v="710"/>
    <n v="39"/>
    <m/>
    <m/>
    <n v="480"/>
    <n v="302"/>
    <n v="9"/>
    <n v="635"/>
    <m/>
  </r>
  <r>
    <d v="1989-10-22T00:00:00"/>
    <x v="34"/>
    <x v="3"/>
    <n v="374"/>
    <n v="8"/>
    <m/>
    <m/>
    <n v="559"/>
    <n v="120"/>
    <n v="7"/>
    <n v="239"/>
    <m/>
  </r>
  <r>
    <d v="1989-10-23T00:00:00"/>
    <x v="35"/>
    <x v="3"/>
    <n v="208"/>
    <n v="9"/>
    <m/>
    <m/>
    <n v="640"/>
    <n v="62"/>
    <n v="1"/>
    <n v="226"/>
    <m/>
  </r>
  <r>
    <d v="1989-10-24T00:00:00"/>
    <x v="36"/>
    <x v="3"/>
    <n v="0"/>
    <n v="0"/>
    <m/>
    <m/>
    <n v="0"/>
    <n v="0"/>
    <n v="0"/>
    <n v="0"/>
    <m/>
  </r>
  <r>
    <d v="1989-10-25T00:00:00"/>
    <x v="37"/>
    <x v="3"/>
    <n v="0"/>
    <n v="0"/>
    <m/>
    <m/>
    <n v="0"/>
    <n v="0"/>
    <n v="0"/>
    <n v="0"/>
    <m/>
  </r>
  <r>
    <d v="1989-10-26T00:00:00"/>
    <x v="38"/>
    <x v="3"/>
    <n v="0"/>
    <n v="0"/>
    <m/>
    <m/>
    <n v="0"/>
    <n v="0"/>
    <n v="0"/>
    <n v="0"/>
    <m/>
  </r>
  <r>
    <d v="1989-10-27T00:00:00"/>
    <x v="39"/>
    <x v="3"/>
    <n v="0"/>
    <n v="0"/>
    <m/>
    <m/>
    <n v="0"/>
    <n v="0"/>
    <n v="0"/>
    <n v="0"/>
    <m/>
  </r>
  <r>
    <d v="1989-10-28T00:00:00"/>
    <x v="40"/>
    <x v="3"/>
    <n v="300"/>
    <n v="3"/>
    <m/>
    <m/>
    <n v="468"/>
    <n v="160"/>
    <n v="8"/>
    <n v="38"/>
    <m/>
  </r>
  <r>
    <d v="1989-10-29T00:00:00"/>
    <x v="41"/>
    <x v="3"/>
    <n v="453"/>
    <n v="4"/>
    <m/>
    <m/>
    <n v="707"/>
    <n v="232"/>
    <n v="14"/>
    <n v="121"/>
    <m/>
  </r>
  <r>
    <d v="1989-10-30T00:00:00"/>
    <x v="42"/>
    <x v="3"/>
    <n v="312"/>
    <n v="8"/>
    <m/>
    <m/>
    <n v="472"/>
    <n v="130"/>
    <n v="11"/>
    <n v="173"/>
    <m/>
  </r>
  <r>
    <d v="1989-10-31T00:00:00"/>
    <x v="43"/>
    <x v="3"/>
    <n v="203"/>
    <n v="4"/>
    <m/>
    <m/>
    <n v="553"/>
    <n v="105"/>
    <n v="3"/>
    <n v="155"/>
    <m/>
  </r>
  <r>
    <d v="1989-11-01T00:00:00"/>
    <x v="44"/>
    <x v="3"/>
    <n v="45"/>
    <n v="6"/>
    <m/>
    <m/>
    <n v="214"/>
    <n v="56"/>
    <n v="12"/>
    <n v="94"/>
    <m/>
  </r>
  <r>
    <d v="1989-11-02T00:00:00"/>
    <x v="45"/>
    <x v="3"/>
    <n v="35"/>
    <n v="0"/>
    <m/>
    <m/>
    <n v="183"/>
    <n v="40"/>
    <n v="4"/>
    <n v="30"/>
    <m/>
  </r>
  <r>
    <d v="1989-11-03T00:00:00"/>
    <x v="46"/>
    <x v="3"/>
    <n v="45"/>
    <n v="0"/>
    <m/>
    <m/>
    <n v="228"/>
    <n v="39"/>
    <n v="11"/>
    <n v="51"/>
    <m/>
  </r>
  <r>
    <d v="1989-11-04T00:00:00"/>
    <x v="47"/>
    <x v="3"/>
    <n v="42"/>
    <n v="3"/>
    <m/>
    <m/>
    <n v="218"/>
    <n v="27"/>
    <n v="21"/>
    <n v="105"/>
    <m/>
  </r>
  <r>
    <d v="1989-11-05T00:00:00"/>
    <x v="48"/>
    <x v="3"/>
    <n v="72"/>
    <n v="1"/>
    <m/>
    <m/>
    <n v="172"/>
    <n v="26"/>
    <n v="7"/>
    <n v="99"/>
    <m/>
  </r>
  <r>
    <d v="1989-11-06T00:00:00"/>
    <x v="49"/>
    <x v="3"/>
    <n v="50"/>
    <n v="7"/>
    <m/>
    <m/>
    <n v="101"/>
    <n v="42"/>
    <n v="16"/>
    <n v="46"/>
    <m/>
  </r>
  <r>
    <d v="1989-11-07T00:00:00"/>
    <x v="50"/>
    <x v="3"/>
    <n v="21"/>
    <n v="1"/>
    <m/>
    <m/>
    <n v="45"/>
    <n v="27"/>
    <n v="12"/>
    <n v="22"/>
    <m/>
  </r>
  <r>
    <d v="1989-11-08T00:00:00"/>
    <x v="51"/>
    <x v="3"/>
    <n v="56"/>
    <n v="4"/>
    <m/>
    <m/>
    <n v="112"/>
    <n v="60"/>
    <n v="9"/>
    <n v="156"/>
    <m/>
  </r>
  <r>
    <d v="1989-11-09T00:00:00"/>
    <x v="52"/>
    <x v="3"/>
    <n v="72"/>
    <n v="0"/>
    <m/>
    <m/>
    <n v="99"/>
    <n v="88"/>
    <n v="13"/>
    <n v="106"/>
    <m/>
  </r>
  <r>
    <d v="1989-11-10T00:00:00"/>
    <x v="53"/>
    <x v="3"/>
    <n v="34"/>
    <n v="0"/>
    <m/>
    <m/>
    <n v="25"/>
    <n v="50"/>
    <n v="3"/>
    <n v="12"/>
    <m/>
  </r>
  <r>
    <d v="1989-11-11T00:00:00"/>
    <x v="54"/>
    <x v="3"/>
    <n v="182"/>
    <n v="1"/>
    <m/>
    <m/>
    <n v="32"/>
    <n v="30"/>
    <n v="6"/>
    <n v="18"/>
    <m/>
  </r>
  <r>
    <d v="1989-11-12T00:00:00"/>
    <x v="55"/>
    <x v="3"/>
    <n v="186"/>
    <n v="2"/>
    <m/>
    <m/>
    <n v="44"/>
    <n v="27"/>
    <n v="25"/>
    <n v="46"/>
    <m/>
  </r>
  <r>
    <d v="1989-11-13T00:00:00"/>
    <x v="56"/>
    <x v="3"/>
    <n v="25"/>
    <n v="3"/>
    <m/>
    <m/>
    <n v="15"/>
    <n v="31"/>
    <n v="16"/>
    <n v="18"/>
    <m/>
  </r>
  <r>
    <d v="1989-11-14T00:00:00"/>
    <x v="57"/>
    <x v="3"/>
    <n v="17"/>
    <n v="2"/>
    <m/>
    <m/>
    <n v="13"/>
    <n v="24"/>
    <n v="11"/>
    <n v="21"/>
    <m/>
  </r>
  <r>
    <d v="1989-11-15T00:00:00"/>
    <x v="58"/>
    <x v="3"/>
    <n v="8"/>
    <n v="1"/>
    <m/>
    <m/>
    <n v="12"/>
    <n v="18"/>
    <n v="5"/>
    <n v="23"/>
    <m/>
  </r>
  <r>
    <d v="1989-11-16T00:00:00"/>
    <x v="59"/>
    <x v="3"/>
    <n v="0"/>
    <n v="0"/>
    <m/>
    <m/>
    <n v="10"/>
    <n v="11"/>
    <n v="0"/>
    <n v="26"/>
    <m/>
  </r>
  <r>
    <d v="1989-11-17T00:00:00"/>
    <x v="60"/>
    <x v="3"/>
    <n v="11"/>
    <n v="0"/>
    <m/>
    <m/>
    <n v="11"/>
    <n v="1"/>
    <n v="5"/>
    <n v="8"/>
    <m/>
  </r>
  <r>
    <d v="1989-11-18T00:00:00"/>
    <x v="61"/>
    <x v="3"/>
    <n v="28"/>
    <n v="0"/>
    <m/>
    <m/>
    <n v="10"/>
    <n v="6"/>
    <n v="29"/>
    <n v="33"/>
    <m/>
  </r>
  <r>
    <d v="1989-11-19T00:00:00"/>
    <x v="62"/>
    <x v="3"/>
    <n v="22"/>
    <n v="0"/>
    <m/>
    <m/>
    <n v="4"/>
    <n v="0"/>
    <n v="41"/>
    <n v="37"/>
    <m/>
  </r>
  <r>
    <d v="1990-09-11T00:00:00"/>
    <x v="68"/>
    <x v="4"/>
    <n v="120"/>
    <n v="86"/>
    <m/>
    <n v="0"/>
    <n v="635"/>
    <n v="250"/>
    <n v="0"/>
    <n v="2448"/>
    <m/>
  </r>
  <r>
    <d v="1990-09-12T00:00:00"/>
    <x v="69"/>
    <x v="4"/>
    <n v="167"/>
    <n v="45"/>
    <m/>
    <n v="0"/>
    <n v="787"/>
    <n v="280"/>
    <n v="1"/>
    <n v="2669"/>
    <m/>
  </r>
  <r>
    <d v="1990-09-13T00:00:00"/>
    <x v="70"/>
    <x v="4"/>
    <n v="220"/>
    <n v="133"/>
    <m/>
    <n v="0"/>
    <n v="173"/>
    <n v="98"/>
    <n v="0"/>
    <n v="1460"/>
    <m/>
  </r>
  <r>
    <d v="1990-09-14T00:00:00"/>
    <x v="67"/>
    <x v="4"/>
    <n v="278"/>
    <n v="83"/>
    <m/>
    <n v="0"/>
    <n v="1018"/>
    <n v="374"/>
    <n v="1"/>
    <n v="1623"/>
    <m/>
  </r>
  <r>
    <d v="1990-09-15T00:00:00"/>
    <x v="63"/>
    <x v="4"/>
    <n v="455"/>
    <n v="259"/>
    <m/>
    <n v="0"/>
    <n v="1046"/>
    <n v="460"/>
    <n v="20"/>
    <n v="1527"/>
    <m/>
  </r>
  <r>
    <d v="1990-09-16T00:00:00"/>
    <x v="64"/>
    <x v="4"/>
    <n v="809"/>
    <n v="293"/>
    <m/>
    <n v="0"/>
    <n v="1574"/>
    <n v="561"/>
    <n v="6"/>
    <n v="1762"/>
    <m/>
  </r>
  <r>
    <d v="1990-09-17T00:00:00"/>
    <x v="65"/>
    <x v="4"/>
    <n v="691"/>
    <n v="256"/>
    <m/>
    <n v="0"/>
    <n v="1213"/>
    <n v="721"/>
    <n v="16"/>
    <n v="1759"/>
    <m/>
  </r>
  <r>
    <d v="1990-09-18T00:00:00"/>
    <x v="0"/>
    <x v="4"/>
    <n v="788"/>
    <n v="280"/>
    <m/>
    <n v="0"/>
    <n v="479"/>
    <n v="397"/>
    <n v="2"/>
    <n v="1512"/>
    <m/>
  </r>
  <r>
    <d v="1990-09-19T00:00:00"/>
    <x v="1"/>
    <x v="4"/>
    <n v="1297"/>
    <n v="276"/>
    <m/>
    <n v="0"/>
    <n v="548"/>
    <n v="416"/>
    <n v="8"/>
    <n v="1020"/>
    <m/>
  </r>
  <r>
    <d v="1990-09-20T00:00:00"/>
    <x v="2"/>
    <x v="4"/>
    <n v="809"/>
    <n v="195"/>
    <m/>
    <n v="0"/>
    <n v="501"/>
    <n v="453"/>
    <n v="7"/>
    <n v="1014"/>
    <m/>
  </r>
  <r>
    <d v="1990-09-21T00:00:00"/>
    <x v="3"/>
    <x v="4"/>
    <n v="802"/>
    <n v="204"/>
    <m/>
    <n v="0"/>
    <n v="704"/>
    <n v="471"/>
    <n v="11"/>
    <n v="876"/>
    <m/>
  </r>
  <r>
    <d v="1990-09-22T00:00:00"/>
    <x v="4"/>
    <x v="4"/>
    <n v="1082"/>
    <n v="216"/>
    <m/>
    <n v="0"/>
    <n v="585"/>
    <n v="322"/>
    <n v="19"/>
    <n v="651"/>
    <m/>
  </r>
  <r>
    <d v="1990-09-23T00:00:00"/>
    <x v="5"/>
    <x v="4"/>
    <n v="1165"/>
    <n v="280"/>
    <m/>
    <n v="0"/>
    <n v="1005"/>
    <n v="588"/>
    <n v="19"/>
    <n v="614"/>
    <m/>
  </r>
  <r>
    <d v="1990-09-24T00:00:00"/>
    <x v="6"/>
    <x v="4"/>
    <n v="883"/>
    <n v="160"/>
    <m/>
    <n v="0"/>
    <n v="3093"/>
    <n v="643"/>
    <n v="16"/>
    <n v="552"/>
    <m/>
  </r>
  <r>
    <d v="1990-09-25T00:00:00"/>
    <x v="7"/>
    <x v="4"/>
    <n v="1722"/>
    <n v="191"/>
    <m/>
    <n v="0"/>
    <n v="2410"/>
    <n v="593"/>
    <n v="15"/>
    <n v="1481"/>
    <m/>
  </r>
  <r>
    <d v="1990-09-26T00:00:00"/>
    <x v="8"/>
    <x v="4"/>
    <n v="1423"/>
    <n v="114"/>
    <m/>
    <n v="0"/>
    <n v="1899"/>
    <n v="555"/>
    <n v="3"/>
    <n v="1564"/>
    <m/>
  </r>
  <r>
    <d v="1990-09-27T00:00:00"/>
    <x v="9"/>
    <x v="4"/>
    <n v="1096"/>
    <n v="121"/>
    <m/>
    <n v="0"/>
    <n v="1806"/>
    <n v="598"/>
    <n v="2"/>
    <n v="1640"/>
    <m/>
  </r>
  <r>
    <d v="1990-09-28T00:00:00"/>
    <x v="10"/>
    <x v="4"/>
    <n v="944"/>
    <n v="125"/>
    <m/>
    <n v="0"/>
    <n v="2537"/>
    <n v="706"/>
    <n v="7"/>
    <n v="1308"/>
    <m/>
  </r>
  <r>
    <d v="1990-09-29T00:00:00"/>
    <x v="11"/>
    <x v="4"/>
    <n v="1024"/>
    <n v="171"/>
    <m/>
    <n v="0"/>
    <n v="2535"/>
    <n v="636"/>
    <n v="13"/>
    <n v="826"/>
    <m/>
  </r>
  <r>
    <d v="1990-09-30T00:00:00"/>
    <x v="12"/>
    <x v="4"/>
    <n v="1456"/>
    <n v="169"/>
    <m/>
    <n v="0"/>
    <n v="3871"/>
    <n v="536"/>
    <n v="9"/>
    <n v="720"/>
    <m/>
  </r>
  <r>
    <d v="1990-10-01T00:00:00"/>
    <x v="13"/>
    <x v="4"/>
    <n v="2015"/>
    <n v="216"/>
    <m/>
    <n v="0"/>
    <n v="2872"/>
    <n v="292"/>
    <n v="7"/>
    <n v="986"/>
    <m/>
  </r>
  <r>
    <d v="1990-10-02T00:00:00"/>
    <x v="14"/>
    <x v="4"/>
    <n v="1689"/>
    <n v="109"/>
    <m/>
    <n v="0"/>
    <n v="5382"/>
    <n v="171"/>
    <n v="9"/>
    <n v="548"/>
    <m/>
  </r>
  <r>
    <d v="1990-10-03T00:00:00"/>
    <x v="15"/>
    <x v="4"/>
    <n v="1353"/>
    <n v="44"/>
    <m/>
    <n v="0"/>
    <n v="4721"/>
    <n v="150"/>
    <n v="4"/>
    <n v="937"/>
    <m/>
  </r>
  <r>
    <d v="1990-10-04T00:00:00"/>
    <x v="16"/>
    <x v="4"/>
    <n v="1822"/>
    <n v="47"/>
    <m/>
    <n v="0"/>
    <n v="4996"/>
    <n v="202"/>
    <n v="3"/>
    <n v="2340"/>
    <m/>
  </r>
  <r>
    <d v="1990-10-05T00:00:00"/>
    <x v="17"/>
    <x v="4"/>
    <n v="1920"/>
    <n v="57"/>
    <m/>
    <n v="0"/>
    <n v="4025"/>
    <n v="159"/>
    <n v="3"/>
    <n v="2904"/>
    <m/>
  </r>
  <r>
    <d v="1990-10-06T00:00:00"/>
    <x v="18"/>
    <x v="4"/>
    <n v="1763"/>
    <n v="46"/>
    <m/>
    <n v="0"/>
    <n v="3768"/>
    <n v="166"/>
    <n v="0"/>
    <n v="5385"/>
    <m/>
  </r>
  <r>
    <d v="1990-10-07T00:00:00"/>
    <x v="19"/>
    <x v="4"/>
    <n v="2009"/>
    <n v="84"/>
    <m/>
    <n v="0"/>
    <n v="2809"/>
    <n v="159"/>
    <n v="3"/>
    <n v="6633"/>
    <m/>
  </r>
  <r>
    <d v="1990-10-08T00:00:00"/>
    <x v="20"/>
    <x v="4"/>
    <n v="1690"/>
    <n v="86"/>
    <m/>
    <n v="0"/>
    <n v="2639"/>
    <n v="228"/>
    <n v="4"/>
    <n v="5717"/>
    <m/>
  </r>
  <r>
    <d v="1990-10-09T00:00:00"/>
    <x v="21"/>
    <x v="4"/>
    <n v="845"/>
    <n v="68"/>
    <m/>
    <n v="0"/>
    <n v="2434"/>
    <n v="170"/>
    <n v="4"/>
    <n v="5428"/>
    <m/>
  </r>
  <r>
    <d v="1990-10-10T00:00:00"/>
    <x v="22"/>
    <x v="4"/>
    <n v="1827"/>
    <n v="86"/>
    <m/>
    <n v="0"/>
    <n v="2734"/>
    <n v="248"/>
    <n v="8"/>
    <n v="3277"/>
    <m/>
  </r>
  <r>
    <d v="1990-10-11T00:00:00"/>
    <x v="23"/>
    <x v="4"/>
    <n v="972"/>
    <n v="74"/>
    <m/>
    <n v="1"/>
    <n v="2117"/>
    <n v="206"/>
    <n v="7"/>
    <n v="1632"/>
    <m/>
  </r>
  <r>
    <d v="1990-10-12T00:00:00"/>
    <x v="24"/>
    <x v="4"/>
    <n v="1389"/>
    <n v="95"/>
    <m/>
    <n v="0"/>
    <n v="3462"/>
    <n v="214"/>
    <n v="16"/>
    <n v="1734"/>
    <m/>
  </r>
  <r>
    <d v="1990-10-13T00:00:00"/>
    <x v="25"/>
    <x v="4"/>
    <n v="1059"/>
    <n v="71"/>
    <m/>
    <n v="0"/>
    <n v="3525"/>
    <n v="258"/>
    <n v="17"/>
    <n v="952"/>
    <m/>
  </r>
  <r>
    <d v="1990-10-14T00:00:00"/>
    <x v="26"/>
    <x v="4"/>
    <n v="377"/>
    <n v="46"/>
    <m/>
    <n v="0"/>
    <n v="2725"/>
    <n v="247"/>
    <n v="5"/>
    <n v="708"/>
    <m/>
  </r>
  <r>
    <d v="1990-10-15T00:00:00"/>
    <x v="27"/>
    <x v="4"/>
    <n v="554"/>
    <n v="57"/>
    <m/>
    <n v="0"/>
    <n v="2861"/>
    <n v="254"/>
    <n v="12"/>
    <n v="666"/>
    <m/>
  </r>
  <r>
    <d v="1990-10-16T00:00:00"/>
    <x v="28"/>
    <x v="4"/>
    <n v="342"/>
    <n v="39"/>
    <m/>
    <n v="0"/>
    <n v="2619"/>
    <n v="254"/>
    <n v="10"/>
    <n v="491"/>
    <m/>
  </r>
  <r>
    <d v="1990-10-17T00:00:00"/>
    <x v="29"/>
    <x v="4"/>
    <n v="186"/>
    <n v="26"/>
    <m/>
    <n v="0"/>
    <n v="2169"/>
    <n v="237"/>
    <n v="16"/>
    <n v="387"/>
    <m/>
  </r>
  <r>
    <d v="1990-10-18T00:00:00"/>
    <x v="30"/>
    <x v="4"/>
    <n v="658"/>
    <n v="39"/>
    <m/>
    <n v="0"/>
    <n v="3624"/>
    <n v="224"/>
    <n v="8"/>
    <n v="520"/>
    <m/>
  </r>
  <r>
    <d v="1990-10-19T00:00:00"/>
    <x v="31"/>
    <x v="4"/>
    <n v="446"/>
    <n v="25"/>
    <m/>
    <n v="3"/>
    <n v="3264"/>
    <n v="229"/>
    <n v="7"/>
    <n v="319"/>
    <m/>
  </r>
  <r>
    <d v="1990-10-20T00:00:00"/>
    <x v="32"/>
    <x v="4"/>
    <n v="227"/>
    <n v="28"/>
    <m/>
    <n v="2"/>
    <n v="2487"/>
    <n v="207"/>
    <n v="10"/>
    <n v="270"/>
    <m/>
  </r>
  <r>
    <d v="1990-10-21T00:00:00"/>
    <x v="33"/>
    <x v="4"/>
    <n v="172"/>
    <n v="6"/>
    <m/>
    <n v="4"/>
    <n v="1360"/>
    <n v="101"/>
    <n v="9"/>
    <n v="164"/>
    <m/>
  </r>
  <r>
    <d v="1990-10-22T00:00:00"/>
    <x v="34"/>
    <x v="4"/>
    <n v="368"/>
    <n v="13"/>
    <m/>
    <n v="6"/>
    <n v="2293"/>
    <n v="103"/>
    <n v="14"/>
    <n v="169"/>
    <m/>
  </r>
  <r>
    <d v="1990-10-23T00:00:00"/>
    <x v="35"/>
    <x v="4"/>
    <n v="242"/>
    <n v="18"/>
    <m/>
    <n v="8"/>
    <n v="1719"/>
    <n v="130"/>
    <n v="4"/>
    <n v="185"/>
    <m/>
  </r>
  <r>
    <d v="1990-10-24T00:00:00"/>
    <x v="36"/>
    <x v="4"/>
    <n v="53"/>
    <n v="22"/>
    <m/>
    <m/>
    <n v="2688"/>
    <n v="463"/>
    <m/>
    <n v="171"/>
    <m/>
  </r>
  <r>
    <d v="1990-10-25T00:00:00"/>
    <x v="37"/>
    <x v="4"/>
    <n v="1202"/>
    <n v="78"/>
    <m/>
    <m/>
    <n v="3567"/>
    <n v="806"/>
    <m/>
    <n v="157"/>
    <m/>
  </r>
  <r>
    <d v="1990-10-26T00:00:00"/>
    <x v="38"/>
    <x v="4"/>
    <n v="617"/>
    <n v="15"/>
    <m/>
    <m/>
    <n v="2029"/>
    <n v="398"/>
    <m/>
    <n v="142"/>
    <m/>
  </r>
  <r>
    <d v="1990-10-27T00:00:00"/>
    <x v="39"/>
    <x v="4"/>
    <n v="557"/>
    <n v="101"/>
    <m/>
    <m/>
    <n v="2701"/>
    <n v="433"/>
    <m/>
    <n v="128"/>
    <m/>
  </r>
  <r>
    <d v="1990-10-28T00:00:00"/>
    <x v="40"/>
    <x v="4"/>
    <n v="464"/>
    <n v="17"/>
    <m/>
    <m/>
    <n v="2295"/>
    <n v="514"/>
    <m/>
    <n v="114"/>
    <m/>
  </r>
  <r>
    <d v="1990-10-29T00:00:00"/>
    <x v="41"/>
    <x v="4"/>
    <n v="293"/>
    <n v="7"/>
    <m/>
    <m/>
    <n v="1423"/>
    <n v="393"/>
    <m/>
    <n v="100"/>
    <m/>
  </r>
  <r>
    <d v="1990-10-30T00:00:00"/>
    <x v="42"/>
    <x v="4"/>
    <n v="15"/>
    <n v="4"/>
    <m/>
    <m/>
    <n v="349"/>
    <n v="110"/>
    <m/>
    <n v="86"/>
    <m/>
  </r>
  <r>
    <d v="1990-10-31T00:00:00"/>
    <x v="43"/>
    <x v="4"/>
    <n v="94"/>
    <n v="1"/>
    <m/>
    <m/>
    <n v="955"/>
    <n v="287"/>
    <n v="0"/>
    <n v="71"/>
    <m/>
  </r>
  <r>
    <d v="1990-11-01T00:00:00"/>
    <x v="44"/>
    <x v="4"/>
    <n v="128"/>
    <n v="17"/>
    <m/>
    <m/>
    <n v="233"/>
    <n v="67"/>
    <n v="1"/>
    <n v="57"/>
    <m/>
  </r>
  <r>
    <d v="1990-11-02T00:00:00"/>
    <x v="45"/>
    <x v="4"/>
    <n v="351"/>
    <n v="12"/>
    <m/>
    <n v="0"/>
    <n v="365"/>
    <n v="66"/>
    <n v="10"/>
    <n v="43"/>
    <m/>
  </r>
  <r>
    <d v="1990-11-03T00:00:00"/>
    <x v="46"/>
    <x v="4"/>
    <n v="153"/>
    <n v="3"/>
    <m/>
    <n v="0"/>
    <n v="395"/>
    <n v="76"/>
    <n v="7"/>
    <n v="33"/>
    <m/>
  </r>
  <r>
    <d v="1990-11-04T00:00:00"/>
    <x v="47"/>
    <x v="4"/>
    <n v="169"/>
    <n v="8"/>
    <m/>
    <n v="0"/>
    <n v="389"/>
    <n v="115"/>
    <n v="11"/>
    <n v="129"/>
    <m/>
  </r>
  <r>
    <d v="1990-11-05T00:00:00"/>
    <x v="48"/>
    <x v="4"/>
    <n v="115"/>
    <n v="3"/>
    <m/>
    <n v="0"/>
    <n v="259"/>
    <n v="63"/>
    <n v="5"/>
    <n v="107"/>
    <m/>
  </r>
  <r>
    <d v="1990-11-06T00:00:00"/>
    <x v="49"/>
    <x v="4"/>
    <n v="46"/>
    <n v="2"/>
    <m/>
    <n v="0"/>
    <n v="194"/>
    <n v="33"/>
    <n v="4"/>
    <n v="87"/>
    <m/>
  </r>
  <r>
    <d v="1990-11-07T00:00:00"/>
    <x v="50"/>
    <x v="4"/>
    <n v="24"/>
    <n v="4"/>
    <m/>
    <n v="0"/>
    <n v="174"/>
    <n v="43"/>
    <n v="9"/>
    <n v="81"/>
    <m/>
  </r>
  <r>
    <d v="1990-11-08T00:00:00"/>
    <x v="51"/>
    <x v="4"/>
    <n v="4"/>
    <n v="0"/>
    <m/>
    <n v="1"/>
    <n v="66"/>
    <n v="15"/>
    <n v="6"/>
    <n v="57"/>
    <m/>
  </r>
  <r>
    <d v="1991-09-07T00:00:00"/>
    <x v="71"/>
    <x v="5"/>
    <n v="46"/>
    <n v="3"/>
    <m/>
    <m/>
    <n v="88"/>
    <n v="24"/>
    <n v="2"/>
    <n v="224"/>
    <m/>
  </r>
  <r>
    <d v="1991-09-08T00:00:00"/>
    <x v="72"/>
    <x v="5"/>
    <n v="371"/>
    <n v="86"/>
    <m/>
    <m/>
    <n v="1086"/>
    <n v="204"/>
    <n v="2"/>
    <n v="983"/>
    <m/>
  </r>
  <r>
    <d v="1991-09-09T00:00:00"/>
    <x v="73"/>
    <x v="5"/>
    <n v="332"/>
    <n v="73"/>
    <m/>
    <m/>
    <n v="1964"/>
    <n v="398"/>
    <m/>
    <n v="1432"/>
    <m/>
  </r>
  <r>
    <d v="1991-09-10T00:00:00"/>
    <x v="74"/>
    <x v="5"/>
    <n v="398"/>
    <n v="96"/>
    <m/>
    <m/>
    <n v="1513"/>
    <n v="474"/>
    <n v="1"/>
    <n v="1101"/>
    <m/>
  </r>
  <r>
    <d v="1991-09-11T00:00:00"/>
    <x v="68"/>
    <x v="5"/>
    <n v="341"/>
    <n v="146"/>
    <m/>
    <m/>
    <n v="2318"/>
    <n v="548"/>
    <n v="6"/>
    <n v="686"/>
    <m/>
  </r>
  <r>
    <d v="1991-09-12T00:00:00"/>
    <x v="69"/>
    <x v="5"/>
    <n v="434"/>
    <n v="152"/>
    <m/>
    <m/>
    <n v="2164"/>
    <n v="402"/>
    <n v="4"/>
    <n v="553"/>
    <m/>
  </r>
  <r>
    <d v="1991-09-13T00:00:00"/>
    <x v="70"/>
    <x v="5"/>
    <n v="625"/>
    <n v="126"/>
    <m/>
    <m/>
    <n v="1692"/>
    <n v="167"/>
    <n v="4"/>
    <n v="287"/>
    <m/>
  </r>
  <r>
    <d v="1991-09-14T00:00:00"/>
    <x v="67"/>
    <x v="5"/>
    <n v="687"/>
    <n v="124"/>
    <m/>
    <n v="3"/>
    <n v="1072"/>
    <n v="176"/>
    <n v="3"/>
    <n v="311"/>
    <m/>
  </r>
  <r>
    <d v="1991-09-15T00:00:00"/>
    <x v="63"/>
    <x v="5"/>
    <n v="743"/>
    <n v="126"/>
    <m/>
    <m/>
    <n v="2036"/>
    <n v="471"/>
    <n v="7"/>
    <n v="577"/>
    <m/>
  </r>
  <r>
    <d v="1991-09-16T00:00:00"/>
    <x v="64"/>
    <x v="5"/>
    <n v="792"/>
    <n v="274"/>
    <m/>
    <m/>
    <n v="1926"/>
    <n v="578"/>
    <n v="15"/>
    <n v="522"/>
    <m/>
  </r>
  <r>
    <d v="1991-09-17T00:00:00"/>
    <x v="65"/>
    <x v="5"/>
    <n v="891"/>
    <n v="339"/>
    <m/>
    <m/>
    <n v="1681"/>
    <n v="517"/>
    <n v="9"/>
    <n v="423"/>
    <m/>
  </r>
  <r>
    <d v="1991-09-18T00:00:00"/>
    <x v="0"/>
    <x v="5"/>
    <n v="781"/>
    <n v="330"/>
    <m/>
    <m/>
    <n v="1529"/>
    <n v="432"/>
    <n v="7"/>
    <n v="250"/>
    <m/>
  </r>
  <r>
    <d v="1991-09-19T00:00:00"/>
    <x v="1"/>
    <x v="5"/>
    <n v="430"/>
    <n v="252"/>
    <m/>
    <m/>
    <n v="1542"/>
    <n v="445"/>
    <n v="8"/>
    <n v="196"/>
    <m/>
  </r>
  <r>
    <d v="1991-09-20T00:00:00"/>
    <x v="2"/>
    <x v="5"/>
    <n v="489"/>
    <n v="220"/>
    <m/>
    <m/>
    <n v="1697"/>
    <n v="447"/>
    <n v="15"/>
    <n v="104"/>
    <m/>
  </r>
  <r>
    <d v="1991-09-21T00:00:00"/>
    <x v="3"/>
    <x v="5"/>
    <n v="990"/>
    <n v="215"/>
    <m/>
    <m/>
    <n v="1514"/>
    <n v="384"/>
    <n v="9"/>
    <n v="53"/>
    <m/>
  </r>
  <r>
    <d v="1991-09-22T00:00:00"/>
    <x v="4"/>
    <x v="5"/>
    <n v="2389"/>
    <n v="346"/>
    <m/>
    <m/>
    <n v="1403"/>
    <n v="444"/>
    <n v="22"/>
    <n v="112"/>
    <m/>
  </r>
  <r>
    <d v="1991-09-23T00:00:00"/>
    <x v="5"/>
    <x v="5"/>
    <n v="1722"/>
    <n v="278"/>
    <m/>
    <m/>
    <n v="1061"/>
    <n v="329"/>
    <n v="7"/>
    <n v="155"/>
    <m/>
  </r>
  <r>
    <d v="1991-09-24T00:00:00"/>
    <x v="6"/>
    <x v="5"/>
    <n v="2101"/>
    <n v="240"/>
    <m/>
    <m/>
    <n v="1428"/>
    <n v="395"/>
    <n v="4"/>
    <n v="226"/>
    <m/>
  </r>
  <r>
    <d v="1991-09-25T00:00:00"/>
    <x v="7"/>
    <x v="5"/>
    <n v="2077"/>
    <n v="406"/>
    <m/>
    <m/>
    <n v="1768"/>
    <n v="458"/>
    <n v="9"/>
    <n v="301"/>
    <m/>
  </r>
  <r>
    <d v="1991-09-26T00:00:00"/>
    <x v="8"/>
    <x v="5"/>
    <n v="2289"/>
    <n v="479"/>
    <m/>
    <m/>
    <n v="1545"/>
    <n v="529"/>
    <n v="11"/>
    <n v="415"/>
    <m/>
  </r>
  <r>
    <d v="1991-09-27T00:00:00"/>
    <x v="9"/>
    <x v="5"/>
    <n v="1733"/>
    <n v="328"/>
    <m/>
    <m/>
    <n v="1184"/>
    <n v="418"/>
    <n v="3"/>
    <n v="392"/>
    <m/>
  </r>
  <r>
    <d v="1991-09-28T00:00:00"/>
    <x v="10"/>
    <x v="5"/>
    <n v="2163"/>
    <n v="248"/>
    <m/>
    <m/>
    <n v="1262"/>
    <n v="324"/>
    <n v="2"/>
    <n v="355"/>
    <m/>
  </r>
  <r>
    <d v="1991-09-29T00:00:00"/>
    <x v="11"/>
    <x v="5"/>
    <n v="1473"/>
    <n v="174"/>
    <m/>
    <m/>
    <n v="1194"/>
    <n v="360"/>
    <n v="8"/>
    <n v="297"/>
    <m/>
  </r>
  <r>
    <d v="1991-09-30T00:00:00"/>
    <x v="12"/>
    <x v="5"/>
    <n v="745"/>
    <n v="187"/>
    <m/>
    <m/>
    <n v="1400"/>
    <n v="352"/>
    <n v="8"/>
    <n v="328"/>
    <m/>
  </r>
  <r>
    <d v="1991-10-01T00:00:00"/>
    <x v="13"/>
    <x v="5"/>
    <n v="1068"/>
    <n v="193"/>
    <m/>
    <m/>
    <n v="2504"/>
    <n v="763"/>
    <n v="10"/>
    <n v="549"/>
    <m/>
  </r>
  <r>
    <d v="1991-10-02T00:00:00"/>
    <x v="14"/>
    <x v="5"/>
    <n v="839"/>
    <n v="119"/>
    <m/>
    <m/>
    <n v="3461"/>
    <n v="880"/>
    <n v="7"/>
    <n v="247"/>
    <m/>
  </r>
  <r>
    <d v="1991-10-03T00:00:00"/>
    <x v="15"/>
    <x v="5"/>
    <n v="714"/>
    <n v="137"/>
    <m/>
    <m/>
    <n v="2664"/>
    <n v="670"/>
    <n v="12"/>
    <n v="98"/>
    <m/>
  </r>
  <r>
    <d v="1991-10-04T00:00:00"/>
    <x v="16"/>
    <x v="5"/>
    <n v="850"/>
    <n v="112"/>
    <m/>
    <m/>
    <n v="3280"/>
    <n v="422"/>
    <n v="6"/>
    <n v="70"/>
    <m/>
  </r>
  <r>
    <d v="1991-10-05T00:00:00"/>
    <x v="17"/>
    <x v="5"/>
    <n v="839"/>
    <n v="138"/>
    <m/>
    <m/>
    <n v="2785"/>
    <n v="467"/>
    <n v="3"/>
    <n v="81"/>
    <m/>
  </r>
  <r>
    <d v="1991-10-06T00:00:00"/>
    <x v="18"/>
    <x v="5"/>
    <n v="924"/>
    <n v="165"/>
    <m/>
    <m/>
    <n v="4883"/>
    <n v="406"/>
    <n v="2"/>
    <n v="59"/>
    <m/>
  </r>
  <r>
    <d v="1991-10-07T00:00:00"/>
    <x v="19"/>
    <x v="5"/>
    <n v="812"/>
    <n v="101"/>
    <m/>
    <m/>
    <n v="7187"/>
    <n v="439"/>
    <n v="1"/>
    <n v="36"/>
    <m/>
  </r>
  <r>
    <d v="1991-10-08T00:00:00"/>
    <x v="20"/>
    <x v="5"/>
    <n v="942"/>
    <n v="97"/>
    <m/>
    <m/>
    <n v="5775"/>
    <n v="393"/>
    <n v="9"/>
    <n v="27"/>
    <m/>
  </r>
  <r>
    <d v="1991-10-09T00:00:00"/>
    <x v="21"/>
    <x v="5"/>
    <n v="849"/>
    <n v="135"/>
    <m/>
    <m/>
    <n v="4274"/>
    <n v="339"/>
    <n v="9"/>
    <n v="36"/>
    <m/>
  </r>
  <r>
    <d v="1991-10-10T00:00:00"/>
    <x v="22"/>
    <x v="5"/>
    <n v="673"/>
    <n v="137"/>
    <m/>
    <m/>
    <n v="3359"/>
    <n v="283"/>
    <n v="7"/>
    <n v="28"/>
    <m/>
  </r>
  <r>
    <d v="1991-10-11T00:00:00"/>
    <x v="23"/>
    <x v="5"/>
    <n v="593"/>
    <n v="157"/>
    <m/>
    <m/>
    <n v="3230"/>
    <n v="340"/>
    <n v="4"/>
    <n v="28"/>
    <m/>
  </r>
  <r>
    <d v="1991-10-12T00:00:00"/>
    <x v="24"/>
    <x v="5"/>
    <n v="482"/>
    <n v="120"/>
    <m/>
    <m/>
    <n v="2726"/>
    <n v="325"/>
    <n v="8"/>
    <n v="44"/>
    <m/>
  </r>
  <r>
    <d v="1991-10-13T00:00:00"/>
    <x v="25"/>
    <x v="5"/>
    <n v="311"/>
    <n v="73"/>
    <m/>
    <m/>
    <n v="2934"/>
    <n v="236"/>
    <n v="1"/>
    <n v="14"/>
    <m/>
  </r>
  <r>
    <d v="1991-10-14T00:00:00"/>
    <x v="26"/>
    <x v="5"/>
    <n v="224"/>
    <n v="66"/>
    <m/>
    <m/>
    <n v="3023"/>
    <n v="241"/>
    <n v="5"/>
    <n v="16"/>
    <m/>
  </r>
  <r>
    <d v="1991-10-15T00:00:00"/>
    <x v="27"/>
    <x v="5"/>
    <n v="151"/>
    <n v="76"/>
    <m/>
    <n v="1"/>
    <n v="2377"/>
    <n v="229"/>
    <n v="2"/>
    <n v="14"/>
    <m/>
  </r>
  <r>
    <d v="1991-10-16T00:00:00"/>
    <x v="28"/>
    <x v="5"/>
    <n v="190"/>
    <n v="63"/>
    <m/>
    <m/>
    <n v="2477"/>
    <n v="218"/>
    <n v="9"/>
    <n v="47"/>
    <m/>
  </r>
  <r>
    <d v="1991-10-17T00:00:00"/>
    <x v="29"/>
    <x v="5"/>
    <n v="400"/>
    <n v="64"/>
    <m/>
    <m/>
    <n v="2995"/>
    <n v="187"/>
    <n v="10"/>
    <n v="8"/>
    <m/>
  </r>
  <r>
    <d v="1991-10-18T00:00:00"/>
    <x v="30"/>
    <x v="5"/>
    <n v="247"/>
    <n v="42"/>
    <m/>
    <n v="2"/>
    <n v="3564"/>
    <n v="197"/>
    <n v="9"/>
    <n v="25"/>
    <m/>
  </r>
  <r>
    <d v="1991-10-19T00:00:00"/>
    <x v="31"/>
    <x v="5"/>
    <n v="156"/>
    <n v="41"/>
    <m/>
    <m/>
    <n v="2940"/>
    <n v="255"/>
    <n v="13"/>
    <n v="62"/>
    <m/>
  </r>
  <r>
    <d v="1991-10-20T00:00:00"/>
    <x v="32"/>
    <x v="5"/>
    <n v="176"/>
    <n v="37"/>
    <m/>
    <n v="1"/>
    <n v="2094"/>
    <n v="203"/>
    <n v="13"/>
    <n v="59"/>
    <m/>
  </r>
  <r>
    <d v="1991-10-21T00:00:00"/>
    <x v="33"/>
    <x v="5"/>
    <n v="157"/>
    <n v="32"/>
    <m/>
    <n v="2"/>
    <n v="1726"/>
    <n v="219"/>
    <n v="10"/>
    <n v="46"/>
    <m/>
  </r>
  <r>
    <d v="1991-10-22T00:00:00"/>
    <x v="34"/>
    <x v="5"/>
    <n v="99"/>
    <n v="16"/>
    <m/>
    <n v="7"/>
    <n v="1405"/>
    <n v="123"/>
    <n v="6"/>
    <n v="29"/>
    <m/>
  </r>
  <r>
    <d v="1991-10-23T00:00:00"/>
    <x v="35"/>
    <x v="5"/>
    <n v="126"/>
    <n v="20"/>
    <m/>
    <n v="3"/>
    <n v="1445"/>
    <n v="124"/>
    <n v="8"/>
    <n v="25"/>
    <m/>
  </r>
  <r>
    <d v="1991-10-24T00:00:00"/>
    <x v="36"/>
    <x v="5"/>
    <n v="75"/>
    <n v="22"/>
    <m/>
    <n v="1"/>
    <n v="1038"/>
    <n v="97"/>
    <n v="4"/>
    <n v="22"/>
    <m/>
  </r>
  <r>
    <d v="1991-10-25T00:00:00"/>
    <x v="37"/>
    <x v="5"/>
    <n v="93"/>
    <n v="14"/>
    <m/>
    <n v="1"/>
    <n v="771"/>
    <n v="63"/>
    <n v="5"/>
    <n v="6"/>
    <m/>
  </r>
  <r>
    <d v="1991-10-26T00:00:00"/>
    <x v="38"/>
    <x v="5"/>
    <n v="60"/>
    <n v="10"/>
    <m/>
    <n v="2"/>
    <n v="538"/>
    <n v="47"/>
    <n v="4"/>
    <n v="0"/>
    <m/>
  </r>
  <r>
    <d v="1991-10-27T00:00:00"/>
    <x v="39"/>
    <x v="5"/>
    <n v="46"/>
    <n v="10"/>
    <m/>
    <m/>
    <n v="373"/>
    <n v="44"/>
    <m/>
    <n v="0"/>
    <m/>
  </r>
  <r>
    <d v="1991-10-28T00:00:00"/>
    <x v="40"/>
    <x v="5"/>
    <n v="32"/>
    <n v="5"/>
    <m/>
    <n v="1"/>
    <n v="325"/>
    <n v="11"/>
    <n v="4"/>
    <n v="0"/>
    <m/>
  </r>
  <r>
    <d v="1991-10-29T00:00:00"/>
    <x v="41"/>
    <x v="5"/>
    <n v="18"/>
    <n v="6"/>
    <m/>
    <n v="2"/>
    <n v="242"/>
    <n v="12"/>
    <n v="2"/>
    <n v="0"/>
    <m/>
  </r>
  <r>
    <d v="1991-10-30T00:00:00"/>
    <x v="42"/>
    <x v="5"/>
    <n v="22"/>
    <n v="4"/>
    <m/>
    <m/>
    <n v="205"/>
    <n v="28"/>
    <n v="1"/>
    <n v="2"/>
    <m/>
  </r>
  <r>
    <d v="1991-10-31T00:00:00"/>
    <x v="43"/>
    <x v="5"/>
    <n v="29"/>
    <n v="3"/>
    <m/>
    <m/>
    <n v="189"/>
    <n v="30"/>
    <n v="2"/>
    <n v="0"/>
    <m/>
  </r>
  <r>
    <d v="1991-11-01T00:00:00"/>
    <x v="44"/>
    <x v="5"/>
    <n v="35"/>
    <n v="8"/>
    <m/>
    <n v="2"/>
    <n v="304"/>
    <n v="38"/>
    <n v="6"/>
    <n v="9"/>
    <m/>
  </r>
  <r>
    <d v="1991-11-02T00:00:00"/>
    <x v="45"/>
    <x v="5"/>
    <n v="27"/>
    <n v="6"/>
    <m/>
    <m/>
    <n v="199"/>
    <n v="31"/>
    <n v="3"/>
    <n v="2"/>
    <m/>
  </r>
  <r>
    <d v="1991-11-03T00:00:00"/>
    <x v="46"/>
    <x v="5"/>
    <n v="6"/>
    <n v="2"/>
    <m/>
    <n v="1"/>
    <n v="71"/>
    <n v="14"/>
    <m/>
    <n v="3"/>
    <m/>
  </r>
  <r>
    <d v="1991-11-04T00:00:00"/>
    <x v="47"/>
    <x v="5"/>
    <n v="31"/>
    <n v="6"/>
    <m/>
    <n v="3"/>
    <n v="257"/>
    <n v="36"/>
    <n v="1"/>
    <n v="22"/>
    <m/>
  </r>
  <r>
    <d v="1991-11-05T00:00:00"/>
    <x v="48"/>
    <x v="5"/>
    <n v="74"/>
    <n v="9"/>
    <m/>
    <n v="9"/>
    <n v="206"/>
    <n v="30"/>
    <n v="8"/>
    <n v="85"/>
    <m/>
  </r>
  <r>
    <d v="1991-11-06T00:00:00"/>
    <x v="49"/>
    <x v="5"/>
    <n v="74"/>
    <n v="8"/>
    <m/>
    <n v="4"/>
    <n v="89"/>
    <n v="19"/>
    <n v="6"/>
    <n v="17"/>
    <m/>
  </r>
  <r>
    <d v="1991-11-07T00:00:00"/>
    <x v="50"/>
    <x v="5"/>
    <n v="20"/>
    <n v="8"/>
    <m/>
    <m/>
    <n v="61"/>
    <n v="5"/>
    <n v="3"/>
    <n v="18"/>
    <m/>
  </r>
  <r>
    <d v="1991-11-08T00:00:00"/>
    <x v="51"/>
    <x v="5"/>
    <n v="191"/>
    <n v="26"/>
    <m/>
    <n v="11"/>
    <n v="243"/>
    <n v="64"/>
    <n v="9"/>
    <n v="124"/>
    <m/>
  </r>
  <r>
    <d v="1991-11-09T00:00:00"/>
    <x v="52"/>
    <x v="5"/>
    <n v="183"/>
    <n v="27"/>
    <m/>
    <n v="4"/>
    <n v="100"/>
    <n v="29"/>
    <n v="4"/>
    <n v="85"/>
    <m/>
  </r>
  <r>
    <d v="1991-11-10T00:00:00"/>
    <x v="53"/>
    <x v="5"/>
    <n v="69"/>
    <n v="9"/>
    <m/>
    <n v="2"/>
    <n v="28"/>
    <n v="10"/>
    <n v="4"/>
    <n v="19"/>
    <m/>
  </r>
  <r>
    <d v="1992-09-02T00:00:00"/>
    <x v="75"/>
    <x v="6"/>
    <n v="23"/>
    <n v="9"/>
    <m/>
    <n v="0"/>
    <n v="0"/>
    <n v="0"/>
    <n v="0"/>
    <n v="151"/>
    <m/>
  </r>
  <r>
    <d v="1992-09-03T00:00:00"/>
    <x v="76"/>
    <x v="6"/>
    <n v="1197"/>
    <n v="136"/>
    <m/>
    <n v="0"/>
    <n v="1594"/>
    <n v="45"/>
    <n v="72"/>
    <n v="440"/>
    <m/>
  </r>
  <r>
    <d v="1992-09-04T00:00:00"/>
    <x v="77"/>
    <x v="6"/>
    <n v="380"/>
    <n v="68"/>
    <m/>
    <n v="0"/>
    <n v="72"/>
    <n v="18"/>
    <n v="28"/>
    <n v="2428"/>
    <m/>
  </r>
  <r>
    <d v="1992-09-05T00:00:00"/>
    <x v="78"/>
    <x v="6"/>
    <n v="299"/>
    <n v="53"/>
    <m/>
    <n v="0"/>
    <n v="260"/>
    <n v="20"/>
    <n v="12"/>
    <n v="993"/>
    <m/>
  </r>
  <r>
    <d v="1992-09-06T00:00:00"/>
    <x v="79"/>
    <x v="6"/>
    <n v="376"/>
    <n v="49"/>
    <m/>
    <n v="0"/>
    <n v="163"/>
    <n v="17"/>
    <n v="34"/>
    <n v="1137"/>
    <m/>
  </r>
  <r>
    <d v="1992-09-07T00:00:00"/>
    <x v="71"/>
    <x v="6"/>
    <n v="720"/>
    <n v="80"/>
    <m/>
    <n v="0"/>
    <n v="468"/>
    <n v="41"/>
    <n v="46"/>
    <n v="1125"/>
    <m/>
  </r>
  <r>
    <d v="1992-09-08T00:00:00"/>
    <x v="72"/>
    <x v="6"/>
    <n v="642"/>
    <n v="124"/>
    <m/>
    <n v="0"/>
    <n v="397"/>
    <n v="31"/>
    <n v="25"/>
    <n v="657"/>
    <m/>
  </r>
  <r>
    <d v="1992-09-09T00:00:00"/>
    <x v="73"/>
    <x v="6"/>
    <n v="909"/>
    <n v="131"/>
    <m/>
    <n v="0"/>
    <n v="1858"/>
    <n v="233"/>
    <n v="48"/>
    <n v="984"/>
    <m/>
  </r>
  <r>
    <d v="1992-09-10T00:00:00"/>
    <x v="74"/>
    <x v="6"/>
    <n v="1185"/>
    <n v="227"/>
    <m/>
    <n v="0"/>
    <n v="433"/>
    <n v="176"/>
    <n v="26"/>
    <n v="840"/>
    <m/>
  </r>
  <r>
    <d v="1992-09-11T00:00:00"/>
    <x v="68"/>
    <x v="6"/>
    <n v="1299"/>
    <n v="259"/>
    <m/>
    <n v="0"/>
    <n v="621"/>
    <n v="90"/>
    <n v="59"/>
    <n v="1326"/>
    <m/>
  </r>
  <r>
    <d v="1992-09-12T00:00:00"/>
    <x v="69"/>
    <x v="6"/>
    <n v="905"/>
    <n v="200"/>
    <m/>
    <n v="0"/>
    <n v="289"/>
    <n v="32"/>
    <n v="49"/>
    <n v="414"/>
    <m/>
  </r>
  <r>
    <d v="1992-09-13T00:00:00"/>
    <x v="70"/>
    <x v="6"/>
    <n v="1134"/>
    <n v="195"/>
    <m/>
    <n v="0"/>
    <n v="1368"/>
    <n v="55"/>
    <n v="72"/>
    <n v="427"/>
    <m/>
  </r>
  <r>
    <d v="1992-09-14T00:00:00"/>
    <x v="67"/>
    <x v="6"/>
    <n v="1123"/>
    <n v="172"/>
    <m/>
    <n v="0"/>
    <n v="2279"/>
    <n v="45"/>
    <n v="26"/>
    <n v="407"/>
    <m/>
  </r>
  <r>
    <d v="1992-09-15T00:00:00"/>
    <x v="63"/>
    <x v="6"/>
    <n v="1740"/>
    <n v="254"/>
    <m/>
    <n v="0"/>
    <n v="2500"/>
    <n v="22"/>
    <n v="35"/>
    <n v="775"/>
    <m/>
  </r>
  <r>
    <d v="1992-09-16T00:00:00"/>
    <x v="64"/>
    <x v="6"/>
    <n v="1553"/>
    <n v="200"/>
    <m/>
    <n v="0"/>
    <n v="3762"/>
    <n v="29"/>
    <n v="51"/>
    <n v="1102"/>
    <m/>
  </r>
  <r>
    <d v="1992-09-17T00:00:00"/>
    <x v="65"/>
    <x v="6"/>
    <n v="2799"/>
    <n v="137"/>
    <m/>
    <n v="0"/>
    <n v="2061"/>
    <n v="188"/>
    <n v="74"/>
    <n v="1404"/>
    <m/>
  </r>
  <r>
    <d v="1992-09-18T00:00:00"/>
    <x v="0"/>
    <x v="6"/>
    <n v="2332"/>
    <n v="133"/>
    <m/>
    <n v="0"/>
    <n v="3621"/>
    <n v="181"/>
    <n v="39"/>
    <n v="2072"/>
    <m/>
  </r>
  <r>
    <d v="1992-09-19T00:00:00"/>
    <x v="1"/>
    <x v="6"/>
    <n v="2598"/>
    <n v="175"/>
    <m/>
    <n v="0"/>
    <n v="2219"/>
    <n v="157"/>
    <n v="44"/>
    <n v="2192"/>
    <m/>
  </r>
  <r>
    <d v="1992-09-20T00:00:00"/>
    <x v="2"/>
    <x v="6"/>
    <n v="1921"/>
    <n v="144"/>
    <m/>
    <n v="0"/>
    <n v="1456"/>
    <n v="69"/>
    <n v="39"/>
    <n v="2058"/>
    <m/>
  </r>
  <r>
    <d v="1992-09-21T00:00:00"/>
    <x v="3"/>
    <x v="6"/>
    <n v="1570"/>
    <n v="109"/>
    <m/>
    <n v="0"/>
    <n v="1706"/>
    <n v="148"/>
    <n v="37"/>
    <n v="1730"/>
    <m/>
  </r>
  <r>
    <d v="1992-09-22T00:00:00"/>
    <x v="4"/>
    <x v="6"/>
    <n v="1223"/>
    <n v="81"/>
    <m/>
    <n v="0"/>
    <n v="1955"/>
    <n v="78"/>
    <n v="31"/>
    <n v="1511"/>
    <m/>
  </r>
  <r>
    <d v="1992-09-23T00:00:00"/>
    <x v="5"/>
    <x v="6"/>
    <n v="1047"/>
    <n v="57"/>
    <m/>
    <n v="0"/>
    <n v="1987"/>
    <n v="164"/>
    <n v="14"/>
    <n v="2213"/>
    <m/>
  </r>
  <r>
    <d v="1992-09-24T00:00:00"/>
    <x v="6"/>
    <x v="6"/>
    <n v="1620"/>
    <n v="179"/>
    <m/>
    <n v="0"/>
    <n v="3423"/>
    <n v="141"/>
    <n v="55"/>
    <n v="2737"/>
    <m/>
  </r>
  <r>
    <d v="1992-09-25T00:00:00"/>
    <x v="7"/>
    <x v="6"/>
    <n v="1547"/>
    <n v="159"/>
    <m/>
    <n v="0"/>
    <n v="1998"/>
    <n v="84"/>
    <n v="24"/>
    <n v="2530"/>
    <m/>
  </r>
  <r>
    <d v="1992-09-26T00:00:00"/>
    <x v="8"/>
    <x v="6"/>
    <n v="1570"/>
    <n v="270"/>
    <m/>
    <n v="0"/>
    <n v="3918"/>
    <n v="99"/>
    <n v="47"/>
    <n v="4025"/>
    <m/>
  </r>
  <r>
    <d v="1992-09-27T00:00:00"/>
    <x v="9"/>
    <x v="6"/>
    <n v="1241"/>
    <n v="269"/>
    <m/>
    <n v="0"/>
    <n v="4041"/>
    <n v="84"/>
    <n v="26"/>
    <n v="6149"/>
    <m/>
  </r>
  <r>
    <d v="1992-09-28T00:00:00"/>
    <x v="10"/>
    <x v="6"/>
    <n v="1208"/>
    <n v="274"/>
    <m/>
    <n v="0"/>
    <n v="3507"/>
    <n v="58"/>
    <n v="21"/>
    <n v="8214"/>
    <m/>
  </r>
  <r>
    <d v="1992-09-29T00:00:00"/>
    <x v="11"/>
    <x v="6"/>
    <n v="1824"/>
    <n v="314"/>
    <m/>
    <n v="0"/>
    <n v="2430"/>
    <n v="62"/>
    <n v="28"/>
    <n v="7653"/>
    <m/>
  </r>
  <r>
    <d v="1992-09-30T00:00:00"/>
    <x v="12"/>
    <x v="6"/>
    <n v="1751"/>
    <n v="357"/>
    <m/>
    <n v="0"/>
    <n v="2399"/>
    <n v="87"/>
    <n v="22"/>
    <n v="8345"/>
    <m/>
  </r>
  <r>
    <d v="1992-10-01T00:00:00"/>
    <x v="13"/>
    <x v="6"/>
    <n v="1390"/>
    <n v="246"/>
    <m/>
    <n v="0"/>
    <n v="2664"/>
    <n v="172"/>
    <n v="33"/>
    <n v="5242"/>
    <m/>
  </r>
  <r>
    <d v="1992-10-02T00:00:00"/>
    <x v="14"/>
    <x v="6"/>
    <n v="1341"/>
    <n v="160"/>
    <m/>
    <n v="0"/>
    <n v="2878"/>
    <n v="88"/>
    <n v="22"/>
    <n v="3636"/>
    <m/>
  </r>
  <r>
    <d v="1992-10-03T00:00:00"/>
    <x v="15"/>
    <x v="6"/>
    <n v="1082"/>
    <n v="163"/>
    <m/>
    <n v="0"/>
    <n v="2279"/>
    <n v="26"/>
    <n v="16"/>
    <n v="2295"/>
    <m/>
  </r>
  <r>
    <d v="1992-10-04T00:00:00"/>
    <x v="16"/>
    <x v="6"/>
    <n v="710"/>
    <n v="130"/>
    <m/>
    <n v="0"/>
    <n v="3385"/>
    <n v="33"/>
    <n v="12"/>
    <n v="1340"/>
    <m/>
  </r>
  <r>
    <d v="1992-10-05T00:00:00"/>
    <x v="17"/>
    <x v="6"/>
    <n v="586"/>
    <n v="109"/>
    <m/>
    <n v="0"/>
    <n v="4848"/>
    <n v="71"/>
    <n v="39"/>
    <n v="816"/>
    <m/>
  </r>
  <r>
    <d v="1992-10-06T00:00:00"/>
    <x v="18"/>
    <x v="6"/>
    <n v="661"/>
    <n v="134"/>
    <m/>
    <n v="0"/>
    <n v="3147"/>
    <n v="101"/>
    <n v="23"/>
    <n v="746"/>
    <m/>
  </r>
  <r>
    <d v="1992-10-07T00:00:00"/>
    <x v="19"/>
    <x v="6"/>
    <n v="1008"/>
    <n v="178"/>
    <m/>
    <n v="0"/>
    <n v="2998"/>
    <n v="123"/>
    <n v="29"/>
    <n v="1309"/>
    <m/>
  </r>
  <r>
    <d v="1992-10-08T00:00:00"/>
    <x v="20"/>
    <x v="6"/>
    <n v="1158"/>
    <n v="229"/>
    <m/>
    <n v="0"/>
    <n v="3625"/>
    <n v="70"/>
    <n v="32"/>
    <n v="1032"/>
    <m/>
  </r>
  <r>
    <d v="1992-10-09T00:00:00"/>
    <x v="21"/>
    <x v="6"/>
    <n v="520"/>
    <n v="120"/>
    <m/>
    <n v="0"/>
    <n v="6893"/>
    <n v="52"/>
    <n v="26"/>
    <n v="526"/>
    <m/>
  </r>
  <r>
    <d v="1992-10-10T00:00:00"/>
    <x v="22"/>
    <x v="6"/>
    <n v="451"/>
    <n v="91"/>
    <m/>
    <n v="0"/>
    <n v="5266"/>
    <n v="70"/>
    <n v="19"/>
    <n v="611"/>
    <m/>
  </r>
  <r>
    <d v="1992-10-11T00:00:00"/>
    <x v="23"/>
    <x v="6"/>
    <n v="592"/>
    <n v="124"/>
    <m/>
    <n v="0"/>
    <n v="4107"/>
    <n v="29"/>
    <n v="18"/>
    <n v="867"/>
    <m/>
  </r>
  <r>
    <d v="1992-10-12T00:00:00"/>
    <x v="24"/>
    <x v="6"/>
    <n v="243"/>
    <n v="88"/>
    <m/>
    <n v="0"/>
    <n v="3486"/>
    <n v="34"/>
    <n v="12"/>
    <n v="544"/>
    <m/>
  </r>
  <r>
    <d v="1992-10-13T00:00:00"/>
    <x v="25"/>
    <x v="6"/>
    <n v="211"/>
    <n v="59"/>
    <m/>
    <n v="0"/>
    <n v="2305"/>
    <n v="26"/>
    <n v="7"/>
    <n v="367"/>
    <m/>
  </r>
  <r>
    <d v="1992-10-14T00:00:00"/>
    <x v="26"/>
    <x v="6"/>
    <n v="198"/>
    <n v="55"/>
    <m/>
    <n v="0"/>
    <n v="2264"/>
    <n v="37"/>
    <n v="9"/>
    <n v="278"/>
    <m/>
  </r>
  <r>
    <d v="1992-10-15T00:00:00"/>
    <x v="27"/>
    <x v="6"/>
    <n v="145"/>
    <n v="46"/>
    <m/>
    <n v="0"/>
    <n v="1750"/>
    <n v="51"/>
    <n v="6"/>
    <n v="296"/>
    <m/>
  </r>
  <r>
    <d v="1992-10-16T00:00:00"/>
    <x v="28"/>
    <x v="6"/>
    <n v="280"/>
    <n v="92"/>
    <m/>
    <n v="1"/>
    <n v="1962"/>
    <n v="56"/>
    <n v="14"/>
    <n v="529"/>
    <m/>
  </r>
  <r>
    <d v="1992-10-17T00:00:00"/>
    <x v="29"/>
    <x v="6"/>
    <n v="170"/>
    <n v="42"/>
    <m/>
    <n v="0"/>
    <n v="2819"/>
    <n v="52"/>
    <n v="10"/>
    <n v="459"/>
    <m/>
  </r>
  <r>
    <d v="1992-10-18T00:00:00"/>
    <x v="30"/>
    <x v="6"/>
    <n v="311"/>
    <n v="70"/>
    <m/>
    <n v="7"/>
    <n v="3953"/>
    <n v="27"/>
    <n v="13"/>
    <n v="1324"/>
    <m/>
  </r>
  <r>
    <d v="1992-10-19T00:00:00"/>
    <x v="31"/>
    <x v="6"/>
    <n v="116"/>
    <n v="126"/>
    <m/>
    <n v="2"/>
    <n v="1078"/>
    <n v="35"/>
    <n v="2"/>
    <n v="210"/>
    <m/>
  </r>
  <r>
    <d v="1992-10-20T00:00:00"/>
    <x v="32"/>
    <x v="6"/>
    <n v="125"/>
    <n v="164"/>
    <m/>
    <n v="2"/>
    <n v="5566"/>
    <n v="106"/>
    <n v="2"/>
    <n v="212"/>
    <m/>
  </r>
  <r>
    <d v="1992-10-21T00:00:00"/>
    <x v="33"/>
    <x v="6"/>
    <n v="252"/>
    <n v="65"/>
    <m/>
    <n v="2"/>
    <n v="4852"/>
    <n v="116"/>
    <n v="2"/>
    <n v="215"/>
    <m/>
  </r>
  <r>
    <d v="1992-10-22T00:00:00"/>
    <x v="34"/>
    <x v="6"/>
    <n v="95"/>
    <n v="25"/>
    <m/>
    <n v="1"/>
    <n v="3661"/>
    <n v="80"/>
    <n v="2"/>
    <n v="217"/>
    <m/>
  </r>
  <r>
    <d v="1992-10-23T00:00:00"/>
    <x v="35"/>
    <x v="6"/>
    <n v="32"/>
    <n v="8"/>
    <m/>
    <n v="1"/>
    <n v="2299"/>
    <n v="32"/>
    <n v="2"/>
    <n v="220"/>
    <m/>
  </r>
  <r>
    <d v="1992-10-24T00:00:00"/>
    <x v="36"/>
    <x v="6"/>
    <n v="0"/>
    <n v="0"/>
    <m/>
    <n v="1"/>
    <n v="50"/>
    <n v="0"/>
    <n v="1"/>
    <n v="222"/>
    <m/>
  </r>
  <r>
    <d v="1992-10-25T00:00:00"/>
    <x v="37"/>
    <x v="6"/>
    <n v="0"/>
    <n v="0"/>
    <m/>
    <n v="1"/>
    <n v="96"/>
    <n v="0"/>
    <n v="1"/>
    <n v="225"/>
    <m/>
  </r>
  <r>
    <d v="1992-10-26T00:00:00"/>
    <x v="38"/>
    <x v="6"/>
    <n v="39"/>
    <n v="19"/>
    <m/>
    <n v="0"/>
    <n v="2640"/>
    <n v="34"/>
    <n v="1"/>
    <n v="227"/>
    <m/>
  </r>
  <r>
    <d v="1992-10-27T00:00:00"/>
    <x v="39"/>
    <x v="6"/>
    <n v="28"/>
    <n v="10"/>
    <m/>
    <n v="0"/>
    <n v="2305"/>
    <n v="24"/>
    <n v="1"/>
    <n v="230"/>
    <m/>
  </r>
  <r>
    <d v="1992-10-28T00:00:00"/>
    <x v="40"/>
    <x v="6"/>
    <n v="167"/>
    <n v="29"/>
    <m/>
    <n v="0"/>
    <n v="1589"/>
    <n v="17"/>
    <n v="1"/>
    <n v="232"/>
    <m/>
  </r>
  <r>
    <d v="1992-10-29T00:00:00"/>
    <x v="41"/>
    <x v="6"/>
    <n v="163"/>
    <n v="17"/>
    <m/>
    <n v="0"/>
    <n v="28"/>
    <n v="0"/>
    <n v="4"/>
    <n v="235"/>
    <m/>
  </r>
  <r>
    <d v="1992-10-30T00:00:00"/>
    <x v="42"/>
    <x v="6"/>
    <n v="117"/>
    <n v="73"/>
    <m/>
    <n v="0"/>
    <n v="2754"/>
    <n v="36"/>
    <n v="15"/>
    <n v="262"/>
    <m/>
  </r>
  <r>
    <d v="1992-10-31T00:00:00"/>
    <x v="43"/>
    <x v="6"/>
    <n v="29"/>
    <n v="2"/>
    <m/>
    <n v="0"/>
    <n v="200"/>
    <n v="0"/>
    <n v="0"/>
    <n v="35"/>
    <m/>
  </r>
  <r>
    <d v="1992-11-01T00:00:00"/>
    <x v="44"/>
    <x v="6"/>
    <n v="0"/>
    <n v="0"/>
    <m/>
    <n v="0"/>
    <n v="31"/>
    <n v="2"/>
    <n v="0"/>
    <n v="4"/>
    <m/>
  </r>
  <r>
    <d v="1992-11-02T00:00:00"/>
    <x v="45"/>
    <x v="6"/>
    <n v="15"/>
    <n v="3"/>
    <m/>
    <n v="0"/>
    <n v="12"/>
    <n v="0"/>
    <n v="4"/>
    <n v="4"/>
    <m/>
  </r>
  <r>
    <d v="1992-11-03T00:00:00"/>
    <x v="46"/>
    <x v="6"/>
    <n v="41"/>
    <n v="14"/>
    <m/>
    <n v="0"/>
    <n v="35"/>
    <n v="1"/>
    <n v="12"/>
    <n v="24"/>
    <m/>
  </r>
  <r>
    <d v="1992-11-04T00:00:00"/>
    <x v="47"/>
    <x v="6"/>
    <n v="22"/>
    <n v="12"/>
    <m/>
    <n v="0"/>
    <n v="32"/>
    <n v="1"/>
    <n v="7"/>
    <n v="20"/>
    <m/>
  </r>
  <r>
    <d v="1992-11-05T00:00:00"/>
    <x v="48"/>
    <x v="6"/>
    <n v="36"/>
    <n v="12"/>
    <m/>
    <n v="0"/>
    <n v="46"/>
    <n v="0"/>
    <n v="17"/>
    <n v="37"/>
    <m/>
  </r>
  <r>
    <d v="1992-11-06T00:00:00"/>
    <x v="49"/>
    <x v="6"/>
    <n v="21"/>
    <n v="14"/>
    <m/>
    <n v="0"/>
    <n v="30"/>
    <n v="0"/>
    <n v="2"/>
    <n v="51"/>
    <m/>
  </r>
  <r>
    <d v="1992-11-07T00:00:00"/>
    <x v="50"/>
    <x v="6"/>
    <n v="14"/>
    <n v="2"/>
    <m/>
    <n v="0"/>
    <n v="46"/>
    <n v="0"/>
    <n v="10"/>
    <n v="47"/>
    <m/>
  </r>
  <r>
    <d v="1992-11-08T00:00:00"/>
    <x v="51"/>
    <x v="6"/>
    <n v="13"/>
    <n v="6"/>
    <m/>
    <n v="0"/>
    <n v="23"/>
    <n v="0"/>
    <n v="12"/>
    <n v="47"/>
    <m/>
  </r>
  <r>
    <d v="1992-11-09T00:00:00"/>
    <x v="52"/>
    <x v="6"/>
    <n v="16"/>
    <n v="8"/>
    <m/>
    <n v="0"/>
    <n v="11"/>
    <n v="0"/>
    <n v="3"/>
    <n v="33"/>
    <m/>
  </r>
  <r>
    <d v="1992-11-10T00:00:00"/>
    <x v="53"/>
    <x v="6"/>
    <n v="14"/>
    <n v="8"/>
    <m/>
    <n v="0"/>
    <n v="7"/>
    <n v="0"/>
    <n v="20"/>
    <n v="13"/>
    <m/>
  </r>
  <r>
    <d v="1993-09-02T00:00:00"/>
    <x v="75"/>
    <x v="7"/>
    <n v="50"/>
    <n v="3"/>
    <m/>
    <n v="0"/>
    <n v="138"/>
    <n v="28"/>
    <n v="51"/>
    <n v="118"/>
    <m/>
  </r>
  <r>
    <d v="1993-09-03T00:00:00"/>
    <x v="76"/>
    <x v="7"/>
    <n v="41"/>
    <n v="6"/>
    <m/>
    <n v="0"/>
    <n v="475"/>
    <n v="74"/>
    <n v="74"/>
    <n v="287"/>
    <m/>
  </r>
  <r>
    <d v="1993-09-04T00:00:00"/>
    <x v="77"/>
    <x v="7"/>
    <n v="13"/>
    <n v="8"/>
    <m/>
    <n v="0"/>
    <n v="263"/>
    <n v="49"/>
    <n v="63"/>
    <n v="499"/>
    <m/>
  </r>
  <r>
    <d v="1993-09-05T00:00:00"/>
    <x v="78"/>
    <x v="7"/>
    <n v="8"/>
    <n v="5"/>
    <m/>
    <n v="0"/>
    <n v="115"/>
    <n v="20"/>
    <n v="55"/>
    <n v="611"/>
    <m/>
  </r>
  <r>
    <d v="1993-09-06T00:00:00"/>
    <x v="79"/>
    <x v="7"/>
    <n v="9"/>
    <n v="8"/>
    <m/>
    <n v="0"/>
    <n v="96"/>
    <n v="63"/>
    <n v="34"/>
    <n v="1344"/>
    <m/>
  </r>
  <r>
    <d v="1993-09-07T00:00:00"/>
    <x v="71"/>
    <x v="7"/>
    <n v="5"/>
    <n v="3"/>
    <m/>
    <n v="0"/>
    <n v="345"/>
    <n v="89"/>
    <n v="26"/>
    <n v="1752"/>
    <m/>
  </r>
  <r>
    <d v="1993-09-08T00:00:00"/>
    <x v="72"/>
    <x v="7"/>
    <n v="7"/>
    <n v="8"/>
    <m/>
    <n v="0"/>
    <n v="125"/>
    <n v="22"/>
    <n v="14"/>
    <n v="1143"/>
    <m/>
  </r>
  <r>
    <d v="1993-09-09T00:00:00"/>
    <x v="73"/>
    <x v="7"/>
    <n v="24"/>
    <n v="7"/>
    <m/>
    <n v="0"/>
    <n v="108"/>
    <n v="8"/>
    <n v="26"/>
    <n v="462"/>
    <m/>
  </r>
  <r>
    <d v="1993-09-10T00:00:00"/>
    <x v="74"/>
    <x v="7"/>
    <n v="18"/>
    <n v="15"/>
    <m/>
    <n v="0"/>
    <n v="102"/>
    <n v="14"/>
    <n v="31"/>
    <n v="305"/>
    <m/>
  </r>
  <r>
    <d v="1993-09-11T00:00:00"/>
    <x v="68"/>
    <x v="7"/>
    <n v="36"/>
    <n v="19"/>
    <m/>
    <n v="0"/>
    <n v="281"/>
    <n v="16"/>
    <n v="33"/>
    <n v="205"/>
    <m/>
  </r>
  <r>
    <d v="1993-09-12T00:00:00"/>
    <x v="69"/>
    <x v="7"/>
    <n v="45"/>
    <n v="4"/>
    <m/>
    <n v="0"/>
    <n v="124"/>
    <n v="6"/>
    <n v="23"/>
    <n v="200"/>
    <m/>
  </r>
  <r>
    <d v="1993-09-13T00:00:00"/>
    <x v="70"/>
    <x v="7"/>
    <n v="198"/>
    <n v="32"/>
    <m/>
    <n v="0"/>
    <n v="317"/>
    <n v="53"/>
    <n v="31"/>
    <n v="345"/>
    <m/>
  </r>
  <r>
    <d v="1993-09-14T00:00:00"/>
    <x v="67"/>
    <x v="7"/>
    <n v="261"/>
    <n v="41"/>
    <m/>
    <n v="0"/>
    <n v="2384"/>
    <n v="68"/>
    <n v="35"/>
    <n v="326"/>
    <m/>
  </r>
  <r>
    <d v="1993-09-15T00:00:00"/>
    <x v="63"/>
    <x v="7"/>
    <n v="239"/>
    <n v="44"/>
    <m/>
    <n v="0"/>
    <n v="3104"/>
    <n v="42"/>
    <n v="36"/>
    <n v="310"/>
    <m/>
  </r>
  <r>
    <d v="1993-09-16T00:00:00"/>
    <x v="64"/>
    <x v="7"/>
    <n v="306"/>
    <n v="34"/>
    <m/>
    <n v="0"/>
    <n v="2266"/>
    <n v="149"/>
    <n v="53"/>
    <n v="391"/>
    <m/>
  </r>
  <r>
    <d v="1993-09-17T00:00:00"/>
    <x v="65"/>
    <x v="7"/>
    <n v="455"/>
    <n v="24"/>
    <m/>
    <n v="0"/>
    <n v="1637"/>
    <n v="70"/>
    <n v="37"/>
    <n v="580"/>
    <m/>
  </r>
  <r>
    <d v="1993-09-18T00:00:00"/>
    <x v="0"/>
    <x v="7"/>
    <n v="426"/>
    <n v="22"/>
    <m/>
    <n v="0"/>
    <n v="1775"/>
    <n v="43"/>
    <n v="16"/>
    <n v="1237"/>
    <m/>
  </r>
  <r>
    <d v="1993-09-19T00:00:00"/>
    <x v="1"/>
    <x v="7"/>
    <n v="660"/>
    <n v="23"/>
    <m/>
    <n v="0"/>
    <n v="1828"/>
    <n v="33"/>
    <n v="30"/>
    <n v="1716"/>
    <m/>
  </r>
  <r>
    <d v="1993-09-20T00:00:00"/>
    <x v="2"/>
    <x v="7"/>
    <n v="437"/>
    <n v="16"/>
    <m/>
    <n v="0"/>
    <n v="4262"/>
    <n v="70"/>
    <n v="10"/>
    <n v="1699"/>
    <m/>
  </r>
  <r>
    <d v="1993-09-21T00:00:00"/>
    <x v="3"/>
    <x v="7"/>
    <n v="451"/>
    <n v="17"/>
    <m/>
    <n v="0"/>
    <n v="2554"/>
    <n v="33"/>
    <n v="8"/>
    <n v="1640"/>
    <m/>
  </r>
  <r>
    <d v="1993-09-22T00:00:00"/>
    <x v="4"/>
    <x v="7"/>
    <n v="546"/>
    <n v="21"/>
    <m/>
    <n v="0"/>
    <n v="2237"/>
    <n v="58"/>
    <n v="10"/>
    <n v="2117"/>
    <m/>
  </r>
  <r>
    <d v="1993-09-23T00:00:00"/>
    <x v="5"/>
    <x v="7"/>
    <n v="511"/>
    <n v="11"/>
    <m/>
    <n v="0"/>
    <n v="1118"/>
    <n v="22"/>
    <n v="9"/>
    <n v="1942"/>
    <m/>
  </r>
  <r>
    <d v="1993-09-24T00:00:00"/>
    <x v="6"/>
    <x v="7"/>
    <n v="655"/>
    <n v="8"/>
    <m/>
    <n v="0"/>
    <n v="1778"/>
    <n v="31"/>
    <n v="15"/>
    <n v="1937"/>
    <m/>
  </r>
  <r>
    <d v="1993-09-25T00:00:00"/>
    <x v="7"/>
    <x v="7"/>
    <n v="453"/>
    <n v="8"/>
    <m/>
    <n v="0"/>
    <n v="1037"/>
    <n v="8"/>
    <n v="4"/>
    <n v="1102"/>
    <m/>
  </r>
  <r>
    <d v="1993-09-26T00:00:00"/>
    <x v="8"/>
    <x v="7"/>
    <n v="380"/>
    <n v="5"/>
    <m/>
    <n v="0"/>
    <n v="1476"/>
    <n v="11"/>
    <n v="7"/>
    <n v="736"/>
    <m/>
  </r>
  <r>
    <d v="1993-09-27T00:00:00"/>
    <x v="9"/>
    <x v="7"/>
    <n v="263"/>
    <n v="8"/>
    <m/>
    <n v="0"/>
    <n v="1079"/>
    <n v="35"/>
    <n v="15"/>
    <n v="731"/>
    <m/>
  </r>
  <r>
    <d v="1993-09-28T00:00:00"/>
    <x v="10"/>
    <x v="7"/>
    <n v="372"/>
    <n v="5"/>
    <m/>
    <n v="0"/>
    <n v="1172"/>
    <n v="24"/>
    <n v="16"/>
    <n v="613"/>
    <m/>
  </r>
  <r>
    <d v="1993-09-29T00:00:00"/>
    <x v="11"/>
    <x v="7"/>
    <n v="431"/>
    <n v="8"/>
    <m/>
    <n v="0"/>
    <n v="1193"/>
    <n v="24"/>
    <n v="18"/>
    <n v="563"/>
    <m/>
  </r>
  <r>
    <d v="1993-09-30T00:00:00"/>
    <x v="12"/>
    <x v="7"/>
    <n v="262"/>
    <n v="35"/>
    <m/>
    <n v="0"/>
    <n v="1018"/>
    <n v="32"/>
    <n v="12"/>
    <n v="344"/>
    <m/>
  </r>
  <r>
    <d v="1993-10-01T00:00:00"/>
    <x v="13"/>
    <x v="7"/>
    <n v="319"/>
    <n v="25"/>
    <m/>
    <n v="0"/>
    <n v="1603"/>
    <n v="39"/>
    <n v="7"/>
    <n v="359"/>
    <m/>
  </r>
  <r>
    <d v="1993-10-02T00:00:00"/>
    <x v="14"/>
    <x v="7"/>
    <n v="337"/>
    <n v="13"/>
    <m/>
    <n v="0"/>
    <n v="2522"/>
    <n v="40"/>
    <n v="3"/>
    <n v="475"/>
    <m/>
  </r>
  <r>
    <d v="1993-10-03T00:00:00"/>
    <x v="15"/>
    <x v="7"/>
    <n v="288"/>
    <n v="15"/>
    <m/>
    <n v="0"/>
    <n v="4208"/>
    <n v="52"/>
    <n v="20"/>
    <n v="539"/>
    <m/>
  </r>
  <r>
    <d v="1993-10-04T00:00:00"/>
    <x v="16"/>
    <x v="7"/>
    <n v="663"/>
    <n v="40"/>
    <m/>
    <n v="0"/>
    <n v="5250"/>
    <n v="46"/>
    <n v="22"/>
    <n v="743"/>
    <m/>
  </r>
  <r>
    <d v="1993-10-05T00:00:00"/>
    <x v="17"/>
    <x v="7"/>
    <n v="434"/>
    <n v="15"/>
    <m/>
    <n v="0"/>
    <n v="5894"/>
    <n v="15"/>
    <n v="4"/>
    <n v="646"/>
    <m/>
  </r>
  <r>
    <d v="1993-10-06T00:00:00"/>
    <x v="18"/>
    <x v="7"/>
    <n v="608"/>
    <n v="68"/>
    <m/>
    <n v="0"/>
    <n v="4339"/>
    <n v="6"/>
    <n v="34"/>
    <n v="1668"/>
    <m/>
  </r>
  <r>
    <d v="1993-10-07T00:00:00"/>
    <x v="19"/>
    <x v="7"/>
    <n v="322"/>
    <n v="23"/>
    <m/>
    <n v="0"/>
    <n v="3064"/>
    <n v="12"/>
    <n v="23"/>
    <n v="1683"/>
    <m/>
  </r>
  <r>
    <d v="1993-10-08T00:00:00"/>
    <x v="20"/>
    <x v="7"/>
    <n v="290"/>
    <n v="10"/>
    <m/>
    <n v="0"/>
    <n v="2768"/>
    <n v="4"/>
    <n v="9"/>
    <n v="1575"/>
    <m/>
  </r>
  <r>
    <d v="1993-10-09T00:00:00"/>
    <x v="21"/>
    <x v="7"/>
    <n v="493"/>
    <n v="13"/>
    <m/>
    <n v="0"/>
    <n v="2989"/>
    <n v="24"/>
    <n v="6"/>
    <n v="1652"/>
    <m/>
  </r>
  <r>
    <d v="1993-10-10T00:00:00"/>
    <x v="22"/>
    <x v="7"/>
    <n v="549"/>
    <n v="9"/>
    <m/>
    <n v="0"/>
    <n v="6386"/>
    <n v="27"/>
    <n v="2"/>
    <n v="1093"/>
    <m/>
  </r>
  <r>
    <d v="1993-10-11T00:00:00"/>
    <x v="23"/>
    <x v="7"/>
    <n v="399"/>
    <n v="2"/>
    <m/>
    <n v="0"/>
    <n v="5966"/>
    <n v="28"/>
    <n v="8"/>
    <n v="1048"/>
    <m/>
  </r>
  <r>
    <d v="1993-10-12T00:00:00"/>
    <x v="24"/>
    <x v="7"/>
    <n v="395"/>
    <n v="17"/>
    <m/>
    <n v="0"/>
    <n v="3106"/>
    <n v="10"/>
    <n v="15"/>
    <n v="1716"/>
    <m/>
  </r>
  <r>
    <d v="1993-10-13T00:00:00"/>
    <x v="25"/>
    <x v="7"/>
    <n v="413"/>
    <n v="21"/>
    <m/>
    <n v="0"/>
    <n v="2002"/>
    <n v="7"/>
    <n v="18"/>
    <n v="2434"/>
    <m/>
  </r>
  <r>
    <d v="1993-10-14T00:00:00"/>
    <x v="26"/>
    <x v="7"/>
    <n v="352"/>
    <n v="22"/>
    <m/>
    <n v="0"/>
    <n v="2050"/>
    <n v="12"/>
    <n v="15"/>
    <n v="2468"/>
    <m/>
  </r>
  <r>
    <d v="1993-10-15T00:00:00"/>
    <x v="27"/>
    <x v="7"/>
    <n v="255"/>
    <n v="13"/>
    <m/>
    <n v="0"/>
    <n v="1502"/>
    <n v="10"/>
    <n v="11"/>
    <n v="2207"/>
    <m/>
  </r>
  <r>
    <d v="1993-10-16T00:00:00"/>
    <x v="28"/>
    <x v="7"/>
    <n v="251"/>
    <n v="5"/>
    <m/>
    <n v="0"/>
    <n v="1270"/>
    <n v="24"/>
    <n v="7"/>
    <n v="2357"/>
    <m/>
  </r>
  <r>
    <d v="1993-10-17T00:00:00"/>
    <x v="29"/>
    <x v="7"/>
    <n v="142"/>
    <n v="5"/>
    <m/>
    <n v="0"/>
    <n v="1047"/>
    <n v="44"/>
    <n v="5"/>
    <n v="1972"/>
    <m/>
  </r>
  <r>
    <d v="1993-10-18T00:00:00"/>
    <x v="30"/>
    <x v="7"/>
    <n v="134"/>
    <n v="4"/>
    <m/>
    <n v="0"/>
    <n v="839"/>
    <n v="66"/>
    <n v="15"/>
    <n v="2059"/>
    <m/>
  </r>
  <r>
    <d v="1993-10-19T00:00:00"/>
    <x v="31"/>
    <x v="7"/>
    <n v="171"/>
    <n v="1"/>
    <m/>
    <n v="1"/>
    <n v="716"/>
    <n v="50"/>
    <n v="13"/>
    <n v="1604"/>
    <m/>
  </r>
  <r>
    <d v="1993-10-20T00:00:00"/>
    <x v="32"/>
    <x v="7"/>
    <n v="180"/>
    <n v="5"/>
    <m/>
    <n v="0"/>
    <n v="904"/>
    <n v="48"/>
    <n v="7"/>
    <n v="1102"/>
    <m/>
  </r>
  <r>
    <d v="1993-10-21T00:00:00"/>
    <x v="33"/>
    <x v="7"/>
    <n v="83"/>
    <n v="5"/>
    <m/>
    <n v="0"/>
    <n v="576"/>
    <n v="9"/>
    <n v="11"/>
    <n v="949"/>
    <m/>
  </r>
  <r>
    <d v="1993-10-22T00:00:00"/>
    <x v="34"/>
    <x v="7"/>
    <n v="113"/>
    <n v="5"/>
    <m/>
    <n v="4"/>
    <n v="610"/>
    <n v="8"/>
    <n v="12"/>
    <n v="1421"/>
    <m/>
  </r>
  <r>
    <d v="1993-10-23T00:00:00"/>
    <x v="35"/>
    <x v="7"/>
    <n v="271"/>
    <n v="9"/>
    <m/>
    <n v="3"/>
    <n v="1010"/>
    <n v="3"/>
    <n v="5"/>
    <n v="1001"/>
    <m/>
  </r>
  <r>
    <d v="1993-10-24T00:00:00"/>
    <x v="36"/>
    <x v="7"/>
    <n v="97"/>
    <n v="8"/>
    <m/>
    <n v="6"/>
    <n v="363"/>
    <n v="0"/>
    <n v="5"/>
    <n v="484"/>
    <m/>
  </r>
  <r>
    <d v="1993-10-25T00:00:00"/>
    <x v="37"/>
    <x v="7"/>
    <n v="68"/>
    <n v="3"/>
    <m/>
    <n v="2"/>
    <n v="246"/>
    <n v="1"/>
    <n v="13"/>
    <n v="524"/>
    <m/>
  </r>
  <r>
    <d v="1993-10-26T00:00:00"/>
    <x v="38"/>
    <x v="7"/>
    <n v="37"/>
    <n v="3"/>
    <m/>
    <n v="2"/>
    <n v="154"/>
    <n v="4"/>
    <n v="9"/>
    <n v="561"/>
    <m/>
  </r>
  <r>
    <d v="1993-10-27T00:00:00"/>
    <x v="39"/>
    <x v="7"/>
    <n v="27"/>
    <n v="3"/>
    <m/>
    <n v="0"/>
    <n v="114"/>
    <n v="3"/>
    <n v="15"/>
    <n v="396"/>
    <m/>
  </r>
  <r>
    <d v="1993-10-28T00:00:00"/>
    <x v="40"/>
    <x v="7"/>
    <n v="21"/>
    <n v="4"/>
    <m/>
    <n v="2"/>
    <n v="66"/>
    <n v="4"/>
    <n v="14"/>
    <n v="254"/>
    <m/>
  </r>
  <r>
    <d v="1993-10-29T00:00:00"/>
    <x v="41"/>
    <x v="7"/>
    <n v="34"/>
    <n v="2"/>
    <m/>
    <n v="0"/>
    <n v="54"/>
    <n v="3"/>
    <n v="29"/>
    <n v="220"/>
    <m/>
  </r>
  <r>
    <d v="1993-10-30T00:00:00"/>
    <x v="42"/>
    <x v="7"/>
    <n v="25"/>
    <n v="0"/>
    <m/>
    <n v="0"/>
    <n v="44"/>
    <n v="3"/>
    <n v="23"/>
    <n v="115"/>
    <m/>
  </r>
  <r>
    <d v="1993-10-31T00:00:00"/>
    <x v="43"/>
    <x v="7"/>
    <n v="9"/>
    <n v="4"/>
    <m/>
    <n v="4"/>
    <n v="30"/>
    <n v="1"/>
    <n v="28"/>
    <n v="100"/>
    <m/>
  </r>
  <r>
    <d v="1993-11-01T00:00:00"/>
    <x v="44"/>
    <x v="7"/>
    <n v="23"/>
    <n v="0"/>
    <m/>
    <n v="1"/>
    <n v="27"/>
    <n v="0"/>
    <n v="23"/>
    <n v="65"/>
    <m/>
  </r>
  <r>
    <d v="1993-11-02T00:00:00"/>
    <x v="45"/>
    <x v="7"/>
    <n v="16"/>
    <n v="4"/>
    <m/>
    <n v="1"/>
    <n v="25"/>
    <n v="0"/>
    <n v="20"/>
    <n v="64"/>
    <m/>
  </r>
  <r>
    <d v="1993-11-03T00:00:00"/>
    <x v="46"/>
    <x v="7"/>
    <n v="40"/>
    <n v="8"/>
    <m/>
    <n v="8"/>
    <n v="33"/>
    <n v="1"/>
    <n v="20"/>
    <n v="176"/>
    <m/>
  </r>
  <r>
    <d v="1993-11-04T00:00:00"/>
    <x v="47"/>
    <x v="7"/>
    <n v="15"/>
    <n v="5"/>
    <m/>
    <n v="6"/>
    <n v="26"/>
    <n v="2"/>
    <n v="19"/>
    <n v="99"/>
    <m/>
  </r>
  <r>
    <d v="1993-11-05T00:00:00"/>
    <x v="48"/>
    <x v="7"/>
    <n v="13"/>
    <n v="4"/>
    <m/>
    <n v="0"/>
    <n v="12"/>
    <n v="3"/>
    <n v="6"/>
    <n v="168"/>
    <m/>
  </r>
  <r>
    <d v="1993-11-06T00:00:00"/>
    <x v="49"/>
    <x v="7"/>
    <n v="13"/>
    <n v="5"/>
    <m/>
    <n v="0"/>
    <n v="14"/>
    <n v="2"/>
    <n v="11"/>
    <n v="116"/>
    <m/>
  </r>
  <r>
    <d v="1993-11-07T00:00:00"/>
    <x v="50"/>
    <x v="7"/>
    <n v="6"/>
    <n v="2"/>
    <m/>
    <n v="0"/>
    <n v="5"/>
    <n v="1"/>
    <n v="18"/>
    <n v="61"/>
    <m/>
  </r>
  <r>
    <d v="1993-11-08T00:00:00"/>
    <x v="51"/>
    <x v="7"/>
    <n v="5"/>
    <n v="8"/>
    <m/>
    <n v="0"/>
    <n v="6"/>
    <n v="0"/>
    <n v="11"/>
    <n v="58"/>
    <m/>
  </r>
  <r>
    <d v="1993-11-09T00:00:00"/>
    <x v="52"/>
    <x v="7"/>
    <n v="4"/>
    <n v="4"/>
    <m/>
    <n v="0"/>
    <n v="6"/>
    <n v="1"/>
    <n v="7"/>
    <n v="26"/>
    <m/>
  </r>
  <r>
    <d v="1993-11-10T00:00:00"/>
    <x v="53"/>
    <x v="7"/>
    <n v="3"/>
    <n v="1"/>
    <m/>
    <n v="0"/>
    <n v="4"/>
    <n v="0"/>
    <n v="3"/>
    <n v="20"/>
    <m/>
  </r>
  <r>
    <d v="1994-09-01T00:00:00"/>
    <x v="80"/>
    <x v="8"/>
    <n v="0"/>
    <n v="0"/>
    <m/>
    <n v="0"/>
    <n v="74"/>
    <n v="5"/>
    <n v="11"/>
    <n v="474"/>
    <m/>
  </r>
  <r>
    <d v="1994-09-02T00:00:00"/>
    <x v="75"/>
    <x v="8"/>
    <n v="0"/>
    <n v="0"/>
    <m/>
    <n v="0"/>
    <n v="37"/>
    <n v="3"/>
    <n v="19"/>
    <n v="461"/>
    <m/>
  </r>
  <r>
    <d v="1994-09-03T00:00:00"/>
    <x v="76"/>
    <x v="8"/>
    <n v="0"/>
    <n v="0"/>
    <m/>
    <n v="0"/>
    <n v="25"/>
    <n v="7"/>
    <n v="11"/>
    <n v="1343"/>
    <m/>
  </r>
  <r>
    <d v="1994-09-04T00:00:00"/>
    <x v="77"/>
    <x v="8"/>
    <n v="0"/>
    <n v="0"/>
    <m/>
    <n v="0"/>
    <n v="175"/>
    <n v="11"/>
    <n v="8"/>
    <n v="1117"/>
    <m/>
  </r>
  <r>
    <d v="1994-09-05T00:00:00"/>
    <x v="78"/>
    <x v="8"/>
    <n v="3"/>
    <n v="0"/>
    <m/>
    <n v="0"/>
    <n v="272"/>
    <n v="17"/>
    <n v="11"/>
    <n v="1615"/>
    <m/>
  </r>
  <r>
    <d v="1994-09-06T00:00:00"/>
    <x v="79"/>
    <x v="8"/>
    <n v="14"/>
    <n v="60"/>
    <m/>
    <n v="0"/>
    <n v="142"/>
    <n v="28"/>
    <n v="14"/>
    <n v="1017"/>
    <m/>
  </r>
  <r>
    <d v="1994-09-07T00:00:00"/>
    <x v="71"/>
    <x v="8"/>
    <n v="58"/>
    <n v="100"/>
    <m/>
    <n v="0"/>
    <n v="143"/>
    <n v="15"/>
    <n v="23"/>
    <n v="1782"/>
    <m/>
  </r>
  <r>
    <d v="1994-09-08T00:00:00"/>
    <x v="72"/>
    <x v="8"/>
    <n v="48"/>
    <n v="100"/>
    <m/>
    <n v="0"/>
    <n v="2045"/>
    <n v="22"/>
    <n v="13"/>
    <n v="2371"/>
    <m/>
  </r>
  <r>
    <d v="1994-09-09T00:00:00"/>
    <x v="73"/>
    <x v="8"/>
    <n v="38"/>
    <n v="44"/>
    <m/>
    <n v="0"/>
    <n v="4141"/>
    <n v="38"/>
    <n v="5"/>
    <n v="3142"/>
    <m/>
  </r>
  <r>
    <d v="1994-09-10T00:00:00"/>
    <x v="74"/>
    <x v="8"/>
    <n v="50"/>
    <n v="65"/>
    <m/>
    <n v="0"/>
    <n v="2967"/>
    <n v="41"/>
    <n v="8"/>
    <n v="2235"/>
    <m/>
  </r>
  <r>
    <d v="1994-09-11T00:00:00"/>
    <x v="68"/>
    <x v="8"/>
    <n v="46"/>
    <n v="75"/>
    <m/>
    <n v="0"/>
    <n v="2416"/>
    <n v="46"/>
    <n v="11"/>
    <n v="2997"/>
    <m/>
  </r>
  <r>
    <d v="1994-09-12T00:00:00"/>
    <x v="69"/>
    <x v="8"/>
    <n v="16"/>
    <n v="53"/>
    <m/>
    <n v="0"/>
    <n v="1819"/>
    <n v="45"/>
    <n v="10"/>
    <n v="2820"/>
    <m/>
  </r>
  <r>
    <d v="1994-09-13T00:00:00"/>
    <x v="70"/>
    <x v="8"/>
    <n v="12"/>
    <n v="66"/>
    <m/>
    <n v="0"/>
    <n v="775"/>
    <n v="61"/>
    <n v="9"/>
    <n v="1602"/>
    <m/>
  </r>
  <r>
    <d v="1994-09-14T00:00:00"/>
    <x v="67"/>
    <x v="8"/>
    <n v="23"/>
    <n v="116"/>
    <m/>
    <n v="0"/>
    <n v="363"/>
    <n v="59"/>
    <n v="12"/>
    <n v="1709"/>
    <m/>
  </r>
  <r>
    <d v="1994-09-15T00:00:00"/>
    <x v="63"/>
    <x v="8"/>
    <n v="15"/>
    <n v="62"/>
    <m/>
    <n v="0"/>
    <n v="452"/>
    <n v="35"/>
    <n v="4"/>
    <n v="1219"/>
    <m/>
  </r>
  <r>
    <d v="1994-09-16T00:00:00"/>
    <x v="64"/>
    <x v="8"/>
    <n v="5"/>
    <n v="31"/>
    <m/>
    <n v="0"/>
    <n v="341"/>
    <n v="22"/>
    <n v="11"/>
    <n v="667"/>
    <m/>
  </r>
  <r>
    <d v="1994-09-17T00:00:00"/>
    <x v="65"/>
    <x v="8"/>
    <n v="44"/>
    <n v="106"/>
    <m/>
    <n v="0"/>
    <n v="601"/>
    <n v="26"/>
    <n v="12"/>
    <n v="637"/>
    <m/>
  </r>
  <r>
    <d v="1994-09-18T00:00:00"/>
    <x v="0"/>
    <x v="8"/>
    <n v="28"/>
    <n v="109"/>
    <m/>
    <n v="0"/>
    <n v="515"/>
    <n v="16"/>
    <n v="22"/>
    <n v="716"/>
    <m/>
  </r>
  <r>
    <d v="1994-09-19T00:00:00"/>
    <x v="1"/>
    <x v="8"/>
    <n v="15"/>
    <n v="79"/>
    <m/>
    <n v="0"/>
    <n v="670"/>
    <n v="41"/>
    <n v="9"/>
    <n v="463"/>
    <m/>
  </r>
  <r>
    <d v="1994-09-20T00:00:00"/>
    <x v="2"/>
    <x v="8"/>
    <n v="15"/>
    <n v="61"/>
    <m/>
    <n v="0"/>
    <n v="456"/>
    <n v="29"/>
    <n v="12"/>
    <n v="370"/>
    <m/>
  </r>
  <r>
    <d v="1994-09-21T00:00:00"/>
    <x v="3"/>
    <x v="8"/>
    <n v="13"/>
    <n v="54"/>
    <m/>
    <n v="0"/>
    <n v="398"/>
    <n v="23"/>
    <n v="12"/>
    <n v="348"/>
    <m/>
  </r>
  <r>
    <d v="1994-09-22T00:00:00"/>
    <x v="4"/>
    <x v="8"/>
    <n v="27"/>
    <n v="97"/>
    <m/>
    <n v="0"/>
    <n v="717"/>
    <n v="11"/>
    <n v="12"/>
    <n v="255"/>
    <m/>
  </r>
  <r>
    <d v="1994-09-23T00:00:00"/>
    <x v="5"/>
    <x v="8"/>
    <n v="32"/>
    <n v="118"/>
    <m/>
    <n v="0"/>
    <n v="1377"/>
    <n v="15"/>
    <n v="17"/>
    <n v="156"/>
    <m/>
  </r>
  <r>
    <d v="1994-09-24T00:00:00"/>
    <x v="6"/>
    <x v="8"/>
    <n v="39"/>
    <n v="137"/>
    <m/>
    <n v="0"/>
    <n v="1315"/>
    <n v="16"/>
    <n v="2"/>
    <n v="136"/>
    <m/>
  </r>
  <r>
    <d v="1994-09-25T00:00:00"/>
    <x v="7"/>
    <x v="8"/>
    <n v="17"/>
    <n v="105"/>
    <m/>
    <n v="0"/>
    <n v="1050"/>
    <n v="9"/>
    <n v="1"/>
    <n v="105"/>
    <m/>
  </r>
  <r>
    <d v="1994-09-26T00:00:00"/>
    <x v="8"/>
    <x v="8"/>
    <n v="5"/>
    <n v="71"/>
    <m/>
    <n v="0"/>
    <n v="850"/>
    <n v="10"/>
    <n v="2"/>
    <n v="123"/>
    <m/>
  </r>
  <r>
    <d v="1994-09-27T00:00:00"/>
    <x v="9"/>
    <x v="8"/>
    <n v="15"/>
    <n v="61"/>
    <m/>
    <n v="0"/>
    <n v="533"/>
    <n v="7"/>
    <n v="6"/>
    <n v="93"/>
    <m/>
  </r>
  <r>
    <d v="1994-09-28T00:00:00"/>
    <x v="10"/>
    <x v="8"/>
    <n v="22"/>
    <n v="66"/>
    <m/>
    <n v="0"/>
    <n v="892"/>
    <n v="6"/>
    <n v="8"/>
    <n v="151"/>
    <m/>
  </r>
  <r>
    <d v="1994-09-29T00:00:00"/>
    <x v="11"/>
    <x v="8"/>
    <n v="30"/>
    <n v="76"/>
    <m/>
    <n v="0"/>
    <n v="2371"/>
    <n v="11"/>
    <n v="8"/>
    <n v="152"/>
    <m/>
  </r>
  <r>
    <d v="1994-09-30T00:00:00"/>
    <x v="12"/>
    <x v="8"/>
    <n v="18"/>
    <n v="80"/>
    <m/>
    <n v="0"/>
    <n v="1990"/>
    <n v="8"/>
    <n v="7"/>
    <n v="104"/>
    <m/>
  </r>
  <r>
    <d v="1994-10-01T00:00:00"/>
    <x v="13"/>
    <x v="8"/>
    <n v="31"/>
    <n v="75"/>
    <m/>
    <n v="0"/>
    <n v="1787"/>
    <n v="8"/>
    <n v="3"/>
    <n v="177"/>
    <m/>
  </r>
  <r>
    <d v="1994-10-02T00:00:00"/>
    <x v="14"/>
    <x v="8"/>
    <n v="43"/>
    <n v="47"/>
    <m/>
    <n v="0"/>
    <n v="3257"/>
    <n v="2"/>
    <n v="4"/>
    <n v="104"/>
    <m/>
  </r>
  <r>
    <d v="1994-10-03T00:00:00"/>
    <x v="15"/>
    <x v="8"/>
    <n v="23"/>
    <n v="74"/>
    <m/>
    <n v="0"/>
    <n v="4061"/>
    <n v="10"/>
    <n v="2"/>
    <n v="203"/>
    <m/>
  </r>
  <r>
    <d v="1994-10-04T00:00:00"/>
    <x v="16"/>
    <x v="8"/>
    <n v="34"/>
    <n v="88"/>
    <m/>
    <n v="0"/>
    <n v="2869"/>
    <n v="26"/>
    <n v="4"/>
    <n v="401"/>
    <m/>
  </r>
  <r>
    <d v="1994-10-05T00:00:00"/>
    <x v="17"/>
    <x v="8"/>
    <n v="17"/>
    <n v="87"/>
    <m/>
    <n v="0"/>
    <n v="1572"/>
    <n v="26"/>
    <n v="1"/>
    <n v="370"/>
    <m/>
  </r>
  <r>
    <d v="1994-10-06T00:00:00"/>
    <x v="18"/>
    <x v="8"/>
    <n v="26"/>
    <n v="83"/>
    <m/>
    <n v="0"/>
    <n v="1725"/>
    <n v="31"/>
    <n v="4"/>
    <n v="652"/>
    <m/>
  </r>
  <r>
    <d v="1994-10-07T00:00:00"/>
    <x v="19"/>
    <x v="8"/>
    <n v="20"/>
    <n v="85"/>
    <m/>
    <n v="0"/>
    <n v="1353"/>
    <n v="23"/>
    <n v="1"/>
    <n v="1056"/>
    <m/>
  </r>
  <r>
    <d v="1994-10-08T00:00:00"/>
    <x v="20"/>
    <x v="8"/>
    <n v="9"/>
    <n v="47"/>
    <m/>
    <n v="0"/>
    <n v="918"/>
    <n v="10"/>
    <n v="1"/>
    <n v="969"/>
    <m/>
  </r>
  <r>
    <d v="1994-10-09T00:00:00"/>
    <x v="21"/>
    <x v="8"/>
    <n v="9"/>
    <n v="39"/>
    <m/>
    <n v="0"/>
    <n v="935"/>
    <n v="9"/>
    <n v="2"/>
    <n v="734"/>
    <m/>
  </r>
  <r>
    <d v="1994-10-10T00:00:00"/>
    <x v="22"/>
    <x v="8"/>
    <n v="9"/>
    <n v="46"/>
    <m/>
    <n v="0"/>
    <n v="1222"/>
    <n v="18"/>
    <n v="0"/>
    <n v="542"/>
    <m/>
  </r>
  <r>
    <d v="1994-10-11T00:00:00"/>
    <x v="23"/>
    <x v="8"/>
    <n v="12"/>
    <n v="38"/>
    <m/>
    <n v="0"/>
    <n v="1345"/>
    <n v="10"/>
    <n v="3"/>
    <n v="392"/>
    <m/>
  </r>
  <r>
    <d v="1994-10-12T00:00:00"/>
    <x v="24"/>
    <x v="8"/>
    <n v="10"/>
    <n v="28"/>
    <m/>
    <n v="0"/>
    <n v="933"/>
    <n v="6"/>
    <n v="6"/>
    <n v="260"/>
    <m/>
  </r>
  <r>
    <d v="1994-10-13T00:00:00"/>
    <x v="25"/>
    <x v="8"/>
    <n v="4"/>
    <n v="18"/>
    <m/>
    <n v="0"/>
    <n v="696"/>
    <n v="10"/>
    <n v="0"/>
    <n v="185"/>
    <m/>
  </r>
  <r>
    <d v="1994-10-14T00:00:00"/>
    <x v="26"/>
    <x v="8"/>
    <n v="10"/>
    <n v="23"/>
    <m/>
    <n v="0"/>
    <n v="750"/>
    <n v="7"/>
    <n v="3"/>
    <n v="212"/>
    <m/>
  </r>
  <r>
    <d v="1994-10-15T00:00:00"/>
    <x v="27"/>
    <x v="8"/>
    <n v="4"/>
    <n v="18"/>
    <m/>
    <n v="0"/>
    <n v="487"/>
    <n v="5"/>
    <n v="2"/>
    <n v="109"/>
    <m/>
  </r>
  <r>
    <d v="1994-10-16T00:00:00"/>
    <x v="28"/>
    <x v="8"/>
    <n v="7"/>
    <n v="15"/>
    <m/>
    <n v="0"/>
    <n v="395"/>
    <n v="5"/>
    <n v="1"/>
    <n v="97"/>
    <m/>
  </r>
  <r>
    <d v="1994-10-17T00:00:00"/>
    <x v="29"/>
    <x v="8"/>
    <n v="8"/>
    <n v="25"/>
    <m/>
    <n v="0"/>
    <n v="472"/>
    <n v="1"/>
    <n v="2"/>
    <n v="148"/>
    <m/>
  </r>
  <r>
    <d v="1994-10-18T00:00:00"/>
    <x v="30"/>
    <x v="8"/>
    <n v="5"/>
    <n v="19"/>
    <m/>
    <n v="0"/>
    <n v="377"/>
    <n v="0"/>
    <n v="2"/>
    <n v="67"/>
    <m/>
  </r>
  <r>
    <d v="1994-10-19T00:00:00"/>
    <x v="31"/>
    <x v="8"/>
    <n v="9"/>
    <n v="18"/>
    <m/>
    <n v="2"/>
    <n v="373"/>
    <n v="7"/>
    <n v="2"/>
    <n v="94"/>
    <m/>
  </r>
  <r>
    <d v="1994-10-20T00:00:00"/>
    <x v="32"/>
    <x v="8"/>
    <n v="7"/>
    <n v="15"/>
    <m/>
    <n v="3"/>
    <n v="355"/>
    <n v="5"/>
    <n v="1"/>
    <n v="118"/>
    <m/>
  </r>
  <r>
    <d v="1994-10-21T00:00:00"/>
    <x v="33"/>
    <x v="8"/>
    <n v="14"/>
    <n v="17"/>
    <m/>
    <n v="3"/>
    <n v="395"/>
    <n v="3"/>
    <n v="3"/>
    <n v="316"/>
    <m/>
  </r>
  <r>
    <d v="1994-10-22T00:00:00"/>
    <x v="34"/>
    <x v="8"/>
    <n v="6"/>
    <n v="13"/>
    <m/>
    <n v="0"/>
    <n v="430"/>
    <n v="5"/>
    <n v="10"/>
    <n v="185"/>
    <m/>
  </r>
  <r>
    <d v="1994-10-23T00:00:00"/>
    <x v="35"/>
    <x v="8"/>
    <n v="8"/>
    <n v="11"/>
    <m/>
    <n v="0"/>
    <n v="279"/>
    <n v="3"/>
    <n v="4"/>
    <n v="76"/>
    <m/>
  </r>
  <r>
    <d v="1994-10-24T00:00:00"/>
    <x v="36"/>
    <x v="8"/>
    <n v="0"/>
    <n v="20"/>
    <m/>
    <n v="0"/>
    <n v="160"/>
    <n v="2"/>
    <n v="5"/>
    <n v="36"/>
    <m/>
  </r>
  <r>
    <d v="1994-10-25T00:00:00"/>
    <x v="37"/>
    <x v="8"/>
    <n v="0"/>
    <n v="5"/>
    <m/>
    <n v="0"/>
    <n v="108"/>
    <n v="8"/>
    <n v="6"/>
    <n v="42"/>
    <m/>
  </r>
  <r>
    <d v="1994-10-26T00:00:00"/>
    <x v="38"/>
    <x v="8"/>
    <n v="0"/>
    <n v="5"/>
    <m/>
    <n v="0"/>
    <n v="97"/>
    <n v="7"/>
    <n v="6"/>
    <n v="38"/>
    <m/>
  </r>
  <r>
    <d v="1994-10-27T00:00:00"/>
    <x v="39"/>
    <x v="8"/>
    <n v="0"/>
    <n v="4"/>
    <m/>
    <n v="0"/>
    <n v="86"/>
    <n v="6"/>
    <n v="5"/>
    <n v="33"/>
    <m/>
  </r>
  <r>
    <d v="1994-10-28T00:00:00"/>
    <x v="40"/>
    <x v="8"/>
    <n v="0"/>
    <n v="4"/>
    <m/>
    <n v="0"/>
    <n v="75"/>
    <n v="6"/>
    <n v="5"/>
    <n v="29"/>
    <m/>
  </r>
  <r>
    <d v="1994-10-29T00:00:00"/>
    <x v="41"/>
    <x v="8"/>
    <n v="0"/>
    <n v="4"/>
    <m/>
    <n v="0"/>
    <n v="64"/>
    <n v="5"/>
    <n v="4"/>
    <n v="25"/>
    <m/>
  </r>
  <r>
    <d v="1994-10-30T00:00:00"/>
    <x v="42"/>
    <x v="8"/>
    <n v="0"/>
    <n v="3"/>
    <m/>
    <n v="0"/>
    <n v="53"/>
    <n v="4"/>
    <n v="4"/>
    <n v="21"/>
    <m/>
  </r>
  <r>
    <d v="1994-10-31T00:00:00"/>
    <x v="43"/>
    <x v="8"/>
    <n v="0"/>
    <n v="3"/>
    <m/>
    <n v="0"/>
    <n v="42"/>
    <n v="3"/>
    <n v="3"/>
    <n v="17"/>
    <m/>
  </r>
  <r>
    <d v="1994-11-01T00:00:00"/>
    <x v="44"/>
    <x v="8"/>
    <n v="0"/>
    <n v="3"/>
    <m/>
    <n v="0"/>
    <n v="32"/>
    <n v="2"/>
    <n v="3"/>
    <n v="12"/>
    <m/>
  </r>
  <r>
    <d v="1994-11-02T00:00:00"/>
    <x v="45"/>
    <x v="8"/>
    <n v="0"/>
    <n v="2"/>
    <m/>
    <n v="0"/>
    <n v="21"/>
    <n v="1"/>
    <n v="2"/>
    <n v="8"/>
    <m/>
  </r>
  <r>
    <d v="1994-11-03T00:00:00"/>
    <x v="46"/>
    <x v="8"/>
    <n v="0"/>
    <n v="2"/>
    <m/>
    <n v="0"/>
    <n v="10"/>
    <n v="0"/>
    <n v="2"/>
    <n v="4"/>
    <m/>
  </r>
  <r>
    <d v="1994-11-04T00:00:00"/>
    <x v="47"/>
    <x v="8"/>
    <n v="0"/>
    <n v="0"/>
    <m/>
    <n v="0"/>
    <n v="0"/>
    <n v="0"/>
    <n v="0"/>
    <n v="0"/>
    <m/>
  </r>
  <r>
    <d v="1994-11-05T00:00:00"/>
    <x v="48"/>
    <x v="8"/>
    <n v="1"/>
    <n v="9"/>
    <m/>
    <n v="0"/>
    <n v="14"/>
    <n v="0"/>
    <n v="0"/>
    <n v="21"/>
    <m/>
  </r>
  <r>
    <d v="1994-11-06T00:00:00"/>
    <x v="49"/>
    <x v="8"/>
    <n v="2"/>
    <n v="1"/>
    <m/>
    <n v="0"/>
    <n v="4"/>
    <n v="0"/>
    <n v="1"/>
    <n v="1"/>
    <m/>
  </r>
  <r>
    <d v="1994-11-07T00:00:00"/>
    <x v="50"/>
    <x v="8"/>
    <n v="1"/>
    <n v="0"/>
    <m/>
    <n v="0"/>
    <n v="2"/>
    <n v="0"/>
    <n v="1"/>
    <n v="3"/>
    <m/>
  </r>
  <r>
    <d v="1994-11-08T00:00:00"/>
    <x v="51"/>
    <x v="8"/>
    <n v="0"/>
    <n v="0"/>
    <m/>
    <n v="0"/>
    <n v="2"/>
    <n v="0"/>
    <n v="0"/>
    <n v="5"/>
    <m/>
  </r>
  <r>
    <d v="1995-09-02T00:00:00"/>
    <x v="75"/>
    <x v="9"/>
    <n v="141"/>
    <n v="19"/>
    <m/>
    <n v="0"/>
    <n v="263"/>
    <n v="22"/>
    <n v="32"/>
    <n v="65"/>
    <m/>
  </r>
  <r>
    <d v="1995-09-03T00:00:00"/>
    <x v="76"/>
    <x v="9"/>
    <n v="216"/>
    <n v="39"/>
    <m/>
    <n v="0"/>
    <n v="195"/>
    <n v="28"/>
    <n v="7"/>
    <n v="3"/>
    <m/>
  </r>
  <r>
    <d v="1995-09-04T00:00:00"/>
    <x v="77"/>
    <x v="9"/>
    <n v="126"/>
    <n v="17"/>
    <m/>
    <n v="0"/>
    <n v="115"/>
    <n v="14"/>
    <n v="9"/>
    <n v="1"/>
    <m/>
  </r>
  <r>
    <d v="1995-09-05T00:00:00"/>
    <x v="78"/>
    <x v="9"/>
    <n v="849"/>
    <n v="43"/>
    <m/>
    <n v="0"/>
    <n v="380"/>
    <n v="15"/>
    <n v="3"/>
    <n v="0"/>
    <m/>
  </r>
  <r>
    <d v="1995-09-06T00:00:00"/>
    <x v="79"/>
    <x v="9"/>
    <n v="458"/>
    <n v="39"/>
    <m/>
    <n v="0"/>
    <n v="309"/>
    <n v="17"/>
    <n v="1"/>
    <n v="0"/>
    <m/>
  </r>
  <r>
    <d v="1995-09-07T00:00:00"/>
    <x v="71"/>
    <x v="9"/>
    <n v="282"/>
    <n v="31"/>
    <m/>
    <n v="0"/>
    <n v="70"/>
    <n v="18"/>
    <n v="2"/>
    <n v="0"/>
    <m/>
  </r>
  <r>
    <d v="1995-09-08T00:00:00"/>
    <x v="72"/>
    <x v="9"/>
    <n v="419"/>
    <n v="66"/>
    <m/>
    <n v="0"/>
    <n v="94"/>
    <n v="12"/>
    <n v="10"/>
    <n v="1"/>
    <m/>
  </r>
  <r>
    <d v="1995-09-09T00:00:00"/>
    <x v="73"/>
    <x v="9"/>
    <n v="402"/>
    <n v="75"/>
    <m/>
    <n v="0"/>
    <n v="34"/>
    <n v="5"/>
    <n v="6"/>
    <n v="0"/>
    <m/>
  </r>
  <r>
    <d v="1995-09-10T00:00:00"/>
    <x v="74"/>
    <x v="9"/>
    <n v="487"/>
    <n v="51"/>
    <m/>
    <n v="0"/>
    <n v="179"/>
    <n v="17"/>
    <n v="28"/>
    <n v="0"/>
    <m/>
  </r>
  <r>
    <d v="1995-09-11T00:00:00"/>
    <x v="68"/>
    <x v="9"/>
    <n v="761"/>
    <n v="50"/>
    <m/>
    <n v="0"/>
    <n v="326"/>
    <n v="46"/>
    <n v="27"/>
    <n v="0"/>
    <m/>
  </r>
  <r>
    <d v="1995-09-12T00:00:00"/>
    <x v="69"/>
    <x v="9"/>
    <n v="715"/>
    <n v="76"/>
    <m/>
    <n v="0"/>
    <n v="265"/>
    <n v="63"/>
    <n v="17"/>
    <n v="0"/>
    <m/>
  </r>
  <r>
    <d v="1995-09-13T00:00:00"/>
    <x v="70"/>
    <x v="9"/>
    <n v="484"/>
    <n v="42"/>
    <m/>
    <n v="0"/>
    <n v="274"/>
    <n v="48"/>
    <n v="6"/>
    <n v="0"/>
    <m/>
  </r>
  <r>
    <d v="1995-09-14T00:00:00"/>
    <x v="67"/>
    <x v="9"/>
    <n v="349"/>
    <n v="47"/>
    <m/>
    <n v="0"/>
    <n v="235"/>
    <n v="31"/>
    <n v="2"/>
    <n v="0"/>
    <m/>
  </r>
  <r>
    <d v="1995-09-15T00:00:00"/>
    <x v="63"/>
    <x v="9"/>
    <n v="261"/>
    <n v="86"/>
    <m/>
    <n v="0"/>
    <n v="260"/>
    <n v="58"/>
    <n v="10"/>
    <n v="1"/>
    <m/>
  </r>
  <r>
    <d v="1995-09-16T00:00:00"/>
    <x v="64"/>
    <x v="9"/>
    <n v="163"/>
    <n v="62"/>
    <m/>
    <n v="0"/>
    <n v="273"/>
    <n v="42"/>
    <n v="7"/>
    <n v="0"/>
    <m/>
  </r>
  <r>
    <d v="1995-09-17T00:00:00"/>
    <x v="65"/>
    <x v="9"/>
    <n v="540"/>
    <n v="82"/>
    <m/>
    <n v="0"/>
    <n v="343"/>
    <n v="85"/>
    <n v="9"/>
    <n v="1"/>
    <m/>
  </r>
  <r>
    <d v="1995-09-18T00:00:00"/>
    <x v="0"/>
    <x v="9"/>
    <n v="1066"/>
    <n v="74"/>
    <m/>
    <n v="0"/>
    <n v="596"/>
    <n v="111"/>
    <n v="9"/>
    <n v="0"/>
    <m/>
  </r>
  <r>
    <d v="1995-09-19T00:00:00"/>
    <x v="1"/>
    <x v="9"/>
    <n v="168"/>
    <n v="17"/>
    <m/>
    <n v="0"/>
    <n v="245"/>
    <n v="18"/>
    <n v="12"/>
    <n v="0"/>
    <m/>
  </r>
  <r>
    <d v="1995-09-20T00:00:00"/>
    <x v="2"/>
    <x v="9"/>
    <m/>
    <m/>
    <m/>
    <m/>
    <m/>
    <m/>
    <m/>
    <m/>
    <m/>
  </r>
  <r>
    <d v="1995-09-21T00:00:00"/>
    <x v="3"/>
    <x v="9"/>
    <n v="721"/>
    <n v="103"/>
    <m/>
    <n v="0"/>
    <n v="500"/>
    <n v="92"/>
    <n v="14"/>
    <n v="0"/>
    <m/>
  </r>
  <r>
    <d v="1995-09-22T00:00:00"/>
    <x v="4"/>
    <x v="9"/>
    <n v="1392"/>
    <n v="105"/>
    <m/>
    <n v="0"/>
    <n v="2104"/>
    <n v="196"/>
    <n v="7"/>
    <n v="0"/>
    <m/>
  </r>
  <r>
    <d v="1995-09-23T00:00:00"/>
    <x v="5"/>
    <x v="9"/>
    <n v="1000"/>
    <n v="124"/>
    <m/>
    <n v="0"/>
    <n v="1669"/>
    <n v="93"/>
    <n v="3"/>
    <n v="0"/>
    <m/>
  </r>
  <r>
    <d v="1995-09-24T00:00:00"/>
    <x v="6"/>
    <x v="9"/>
    <n v="1281"/>
    <n v="240"/>
    <m/>
    <n v="0"/>
    <n v="1401"/>
    <n v="168"/>
    <n v="11"/>
    <n v="0"/>
    <m/>
  </r>
  <r>
    <d v="1995-09-25T00:00:00"/>
    <x v="7"/>
    <x v="9"/>
    <n v="815"/>
    <n v="238"/>
    <m/>
    <n v="0"/>
    <n v="895"/>
    <n v="168"/>
    <n v="17"/>
    <n v="0"/>
    <m/>
  </r>
  <r>
    <d v="1995-09-26T00:00:00"/>
    <x v="8"/>
    <x v="9"/>
    <n v="617"/>
    <n v="161"/>
    <m/>
    <n v="0"/>
    <n v="1331"/>
    <n v="45"/>
    <n v="6"/>
    <n v="0"/>
    <m/>
  </r>
  <r>
    <d v="1995-09-27T00:00:00"/>
    <x v="9"/>
    <x v="9"/>
    <n v="452"/>
    <n v="102"/>
    <m/>
    <m/>
    <n v="647"/>
    <n v="41"/>
    <n v="1"/>
    <n v="0"/>
    <m/>
  </r>
  <r>
    <d v="1995-09-28T00:00:00"/>
    <x v="10"/>
    <x v="9"/>
    <n v="402"/>
    <n v="94"/>
    <m/>
    <m/>
    <n v="1242"/>
    <n v="50"/>
    <n v="2"/>
    <n v="0"/>
    <m/>
  </r>
  <r>
    <d v="1995-09-29T00:00:00"/>
    <x v="11"/>
    <x v="9"/>
    <n v="147"/>
    <n v="26"/>
    <m/>
    <m/>
    <n v="1731"/>
    <n v="48"/>
    <n v="0"/>
    <n v="0"/>
    <m/>
  </r>
  <r>
    <d v="1995-09-30T00:00:00"/>
    <x v="12"/>
    <x v="9"/>
    <n v="410"/>
    <n v="152"/>
    <m/>
    <m/>
    <n v="1720"/>
    <n v="56"/>
    <n v="4"/>
    <n v="0"/>
    <m/>
  </r>
  <r>
    <d v="1995-10-01T00:00:00"/>
    <x v="13"/>
    <x v="9"/>
    <n v="315"/>
    <n v="70"/>
    <m/>
    <m/>
    <n v="887"/>
    <n v="39"/>
    <n v="1"/>
    <n v="0"/>
    <m/>
  </r>
  <r>
    <d v="1995-10-02T00:00:00"/>
    <x v="14"/>
    <x v="9"/>
    <n v="360"/>
    <n v="115"/>
    <m/>
    <m/>
    <n v="895"/>
    <n v="57"/>
    <n v="2"/>
    <n v="0"/>
    <m/>
  </r>
  <r>
    <d v="1995-10-03T00:00:00"/>
    <x v="15"/>
    <x v="9"/>
    <n v="349"/>
    <n v="123"/>
    <m/>
    <m/>
    <n v="657"/>
    <n v="32"/>
    <n v="0"/>
    <n v="0"/>
    <m/>
  </r>
  <r>
    <d v="1995-10-04T00:00:00"/>
    <x v="16"/>
    <x v="9"/>
    <n v="231"/>
    <n v="79"/>
    <m/>
    <m/>
    <n v="598"/>
    <n v="28"/>
    <n v="0"/>
    <n v="0"/>
    <m/>
  </r>
  <r>
    <d v="1995-10-05T00:00:00"/>
    <x v="17"/>
    <x v="9"/>
    <n v="279"/>
    <n v="93"/>
    <m/>
    <m/>
    <n v="420"/>
    <n v="41"/>
    <n v="1"/>
    <n v="0"/>
    <m/>
  </r>
  <r>
    <d v="1995-10-06T00:00:00"/>
    <x v="18"/>
    <x v="9"/>
    <n v="113"/>
    <n v="58"/>
    <m/>
    <m/>
    <n v="312"/>
    <n v="73"/>
    <n v="9"/>
    <n v="0"/>
    <m/>
  </r>
  <r>
    <d v="1995-10-07T00:00:00"/>
    <x v="19"/>
    <x v="9"/>
    <n v="241"/>
    <n v="75"/>
    <m/>
    <m/>
    <n v="310"/>
    <n v="101"/>
    <n v="4"/>
    <n v="0"/>
    <m/>
  </r>
  <r>
    <d v="1995-10-08T00:00:00"/>
    <x v="20"/>
    <x v="9"/>
    <n v="435"/>
    <n v="83"/>
    <m/>
    <m/>
    <n v="1055"/>
    <n v="211"/>
    <n v="3"/>
    <n v="0"/>
    <m/>
  </r>
  <r>
    <d v="1995-10-09T00:00:00"/>
    <x v="21"/>
    <x v="9"/>
    <n v="182"/>
    <n v="62"/>
    <m/>
    <m/>
    <n v="1180"/>
    <n v="93"/>
    <n v="0"/>
    <n v="0"/>
    <m/>
  </r>
  <r>
    <d v="1995-10-10T00:00:00"/>
    <x v="22"/>
    <x v="9"/>
    <n v="261"/>
    <n v="50"/>
    <m/>
    <m/>
    <n v="1319"/>
    <n v="66"/>
    <n v="0"/>
    <n v="0"/>
    <m/>
  </r>
  <r>
    <d v="1995-10-11T00:00:00"/>
    <x v="23"/>
    <x v="9"/>
    <n v="290"/>
    <n v="73"/>
    <m/>
    <m/>
    <n v="637"/>
    <n v="52"/>
    <n v="4"/>
    <n v="0"/>
    <m/>
  </r>
  <r>
    <d v="1995-10-12T00:00:00"/>
    <x v="24"/>
    <x v="9"/>
    <n v="116"/>
    <n v="42"/>
    <m/>
    <m/>
    <n v="451"/>
    <n v="60"/>
    <n v="5"/>
    <n v="0"/>
    <m/>
  </r>
  <r>
    <d v="1995-10-13T00:00:00"/>
    <x v="25"/>
    <x v="9"/>
    <n v="28"/>
    <n v="9"/>
    <m/>
    <m/>
    <n v="176"/>
    <n v="23"/>
    <n v="0"/>
    <n v="0"/>
    <m/>
  </r>
  <r>
    <d v="1995-10-14T00:00:00"/>
    <x v="26"/>
    <x v="9"/>
    <n v="13"/>
    <n v="1"/>
    <m/>
    <m/>
    <n v="8"/>
    <n v="1"/>
    <n v="0"/>
    <n v="0"/>
    <m/>
  </r>
  <r>
    <d v="1995-10-15T00:00:00"/>
    <x v="27"/>
    <x v="9"/>
    <n v="0"/>
    <n v="0"/>
    <m/>
    <m/>
    <n v="0"/>
    <n v="0"/>
    <n v="0"/>
    <n v="0"/>
    <m/>
  </r>
  <r>
    <d v="1995-10-16T00:00:00"/>
    <x v="28"/>
    <x v="9"/>
    <n v="0"/>
    <n v="0"/>
    <m/>
    <m/>
    <n v="0"/>
    <n v="0"/>
    <n v="0"/>
    <n v="0"/>
    <m/>
  </r>
  <r>
    <d v="1995-10-17T00:00:00"/>
    <x v="29"/>
    <x v="9"/>
    <n v="0"/>
    <n v="0"/>
    <m/>
    <m/>
    <n v="0"/>
    <n v="0"/>
    <n v="0"/>
    <n v="0"/>
    <m/>
  </r>
  <r>
    <d v="1995-10-18T00:00:00"/>
    <x v="30"/>
    <x v="9"/>
    <n v="0"/>
    <n v="0"/>
    <m/>
    <m/>
    <n v="0"/>
    <n v="0"/>
    <n v="0"/>
    <n v="0"/>
    <m/>
  </r>
  <r>
    <d v="1995-10-19T00:00:00"/>
    <x v="31"/>
    <x v="9"/>
    <n v="0"/>
    <n v="0"/>
    <m/>
    <m/>
    <n v="0"/>
    <n v="0"/>
    <n v="0"/>
    <n v="0"/>
    <m/>
  </r>
  <r>
    <d v="1995-10-20T00:00:00"/>
    <x v="32"/>
    <x v="9"/>
    <n v="0"/>
    <n v="0"/>
    <m/>
    <m/>
    <n v="0"/>
    <n v="0"/>
    <n v="0"/>
    <n v="0"/>
    <m/>
  </r>
  <r>
    <d v="1995-10-21T00:00:00"/>
    <x v="33"/>
    <x v="9"/>
    <n v="0"/>
    <n v="0"/>
    <m/>
    <m/>
    <n v="0"/>
    <n v="0"/>
    <n v="0"/>
    <n v="0"/>
    <m/>
  </r>
  <r>
    <d v="1995-10-22T00:00:00"/>
    <x v="34"/>
    <x v="9"/>
    <n v="0"/>
    <n v="0"/>
    <m/>
    <m/>
    <n v="360"/>
    <n v="0"/>
    <n v="0"/>
    <n v="0"/>
    <m/>
  </r>
  <r>
    <d v="1995-10-23T00:00:00"/>
    <x v="35"/>
    <x v="9"/>
    <n v="5"/>
    <n v="5"/>
    <m/>
    <m/>
    <n v="42"/>
    <n v="8"/>
    <n v="1"/>
    <n v="0"/>
    <m/>
  </r>
  <r>
    <d v="1995-10-24T00:00:00"/>
    <x v="36"/>
    <x v="9"/>
    <n v="20"/>
    <n v="7"/>
    <m/>
    <m/>
    <n v="56"/>
    <n v="4"/>
    <n v="3"/>
    <n v="1"/>
    <m/>
  </r>
  <r>
    <d v="1995-10-25T00:00:00"/>
    <x v="37"/>
    <x v="9"/>
    <n v="11"/>
    <n v="1"/>
    <m/>
    <m/>
    <n v="46"/>
    <n v="3"/>
    <n v="2"/>
    <n v="0"/>
    <m/>
  </r>
  <r>
    <d v="1995-10-26T00:00:00"/>
    <x v="38"/>
    <x v="9"/>
    <n v="0"/>
    <n v="2"/>
    <m/>
    <m/>
    <n v="0"/>
    <n v="0"/>
    <n v="0"/>
    <n v="0"/>
    <m/>
  </r>
  <r>
    <d v="1995-10-27T00:00:00"/>
    <x v="39"/>
    <x v="9"/>
    <n v="0"/>
    <n v="0"/>
    <m/>
    <m/>
    <n v="0"/>
    <n v="0"/>
    <n v="0"/>
    <n v="0"/>
    <m/>
  </r>
  <r>
    <d v="1995-10-28T00:00:00"/>
    <x v="40"/>
    <x v="9"/>
    <n v="0"/>
    <n v="0"/>
    <m/>
    <m/>
    <n v="0"/>
    <n v="0"/>
    <n v="0"/>
    <n v="0"/>
    <m/>
  </r>
  <r>
    <d v="1995-10-29T00:00:00"/>
    <x v="41"/>
    <x v="9"/>
    <n v="0"/>
    <n v="1"/>
    <m/>
    <m/>
    <n v="2"/>
    <n v="0"/>
    <n v="0"/>
    <n v="0"/>
    <m/>
  </r>
  <r>
    <d v="1995-10-30T00:00:00"/>
    <x v="42"/>
    <x v="9"/>
    <n v="0"/>
    <n v="0"/>
    <m/>
    <m/>
    <n v="0"/>
    <n v="1"/>
    <n v="0"/>
    <n v="0"/>
    <m/>
  </r>
  <r>
    <d v="1995-10-31T00:00:00"/>
    <x v="43"/>
    <x v="9"/>
    <m/>
    <m/>
    <m/>
    <m/>
    <n v="5"/>
    <m/>
    <m/>
    <m/>
    <m/>
  </r>
  <r>
    <d v="1995-11-01T00:00:00"/>
    <x v="44"/>
    <x v="9"/>
    <m/>
    <m/>
    <m/>
    <m/>
    <n v="10"/>
    <m/>
    <m/>
    <m/>
    <m/>
  </r>
  <r>
    <d v="1995-11-02T00:00:00"/>
    <x v="45"/>
    <x v="9"/>
    <m/>
    <m/>
    <m/>
    <m/>
    <n v="10"/>
    <m/>
    <m/>
    <m/>
    <m/>
  </r>
  <r>
    <d v="1995-11-03T00:00:00"/>
    <x v="46"/>
    <x v="9"/>
    <m/>
    <m/>
    <m/>
    <m/>
    <n v="10"/>
    <m/>
    <m/>
    <m/>
    <m/>
  </r>
  <r>
    <d v="1995-11-04T00:00:00"/>
    <x v="47"/>
    <x v="9"/>
    <m/>
    <m/>
    <m/>
    <m/>
    <n v="10"/>
    <m/>
    <m/>
    <m/>
    <m/>
  </r>
  <r>
    <d v="1995-11-05T00:00:00"/>
    <x v="48"/>
    <x v="9"/>
    <m/>
    <m/>
    <m/>
    <m/>
    <n v="10"/>
    <m/>
    <m/>
    <m/>
    <m/>
  </r>
  <r>
    <d v="1996-09-05T00:00:00"/>
    <x v="78"/>
    <x v="10"/>
    <n v="245"/>
    <n v="33"/>
    <m/>
    <m/>
    <n v="78"/>
    <n v="8"/>
    <n v="7"/>
    <n v="523"/>
    <m/>
  </r>
  <r>
    <d v="1996-09-06T00:00:00"/>
    <x v="79"/>
    <x v="10"/>
    <n v="834"/>
    <n v="26"/>
    <m/>
    <m/>
    <n v="208"/>
    <n v="25"/>
    <n v="12"/>
    <n v="789"/>
    <m/>
  </r>
  <r>
    <d v="1996-09-07T00:00:00"/>
    <x v="71"/>
    <x v="10"/>
    <n v="874"/>
    <n v="59"/>
    <m/>
    <m/>
    <n v="2126"/>
    <n v="26"/>
    <n v="6"/>
    <n v="402"/>
    <m/>
  </r>
  <r>
    <d v="1996-09-08T00:00:00"/>
    <x v="72"/>
    <x v="10"/>
    <n v="694"/>
    <n v="39"/>
    <m/>
    <m/>
    <n v="195"/>
    <n v="9"/>
    <n v="3"/>
    <n v="321"/>
    <m/>
  </r>
  <r>
    <d v="1996-09-09T00:00:00"/>
    <x v="73"/>
    <x v="10"/>
    <n v="819"/>
    <n v="51"/>
    <m/>
    <m/>
    <n v="143"/>
    <n v="17"/>
    <n v="14"/>
    <n v="236"/>
    <m/>
  </r>
  <r>
    <d v="1996-09-10T00:00:00"/>
    <x v="74"/>
    <x v="10"/>
    <n v="860"/>
    <n v="61"/>
    <m/>
    <m/>
    <n v="134"/>
    <n v="10"/>
    <n v="1"/>
    <n v="287"/>
    <m/>
  </r>
  <r>
    <d v="1996-09-11T00:00:00"/>
    <x v="68"/>
    <x v="10"/>
    <n v="583"/>
    <n v="57"/>
    <m/>
    <m/>
    <n v="137"/>
    <n v="23"/>
    <n v="6"/>
    <n v="153"/>
    <m/>
  </r>
  <r>
    <d v="1996-09-12T00:00:00"/>
    <x v="69"/>
    <x v="10"/>
    <n v="439"/>
    <n v="56"/>
    <m/>
    <m/>
    <n v="196"/>
    <n v="24"/>
    <n v="6"/>
    <n v="147"/>
    <m/>
  </r>
  <r>
    <d v="1996-09-13T00:00:00"/>
    <x v="70"/>
    <x v="10"/>
    <n v="384"/>
    <n v="23"/>
    <m/>
    <m/>
    <n v="70"/>
    <n v="14"/>
    <n v="10"/>
    <n v="120"/>
    <m/>
  </r>
  <r>
    <d v="1996-09-14T00:00:00"/>
    <x v="67"/>
    <x v="10"/>
    <n v="699"/>
    <n v="73"/>
    <m/>
    <m/>
    <n v="1203"/>
    <n v="160"/>
    <n v="25"/>
    <n v="471"/>
    <m/>
  </r>
  <r>
    <d v="1996-09-15T00:00:00"/>
    <x v="63"/>
    <x v="10"/>
    <n v="491"/>
    <n v="49"/>
    <m/>
    <m/>
    <n v="2472"/>
    <n v="75"/>
    <n v="4"/>
    <n v="806"/>
    <m/>
  </r>
  <r>
    <d v="1996-09-16T00:00:00"/>
    <x v="64"/>
    <x v="10"/>
    <n v="359"/>
    <n v="35"/>
    <m/>
    <m/>
    <n v="1500"/>
    <n v="45"/>
    <n v="5"/>
    <n v="1136"/>
    <m/>
  </r>
  <r>
    <d v="1996-09-17T00:00:00"/>
    <x v="65"/>
    <x v="10"/>
    <n v="110"/>
    <n v="0"/>
    <m/>
    <m/>
    <n v="47"/>
    <n v="0"/>
    <n v="5"/>
    <n v="87"/>
    <m/>
  </r>
  <r>
    <d v="1996-09-18T00:00:00"/>
    <x v="0"/>
    <x v="10"/>
    <n v="246"/>
    <n v="40"/>
    <m/>
    <m/>
    <n v="237"/>
    <n v="16"/>
    <n v="19"/>
    <n v="1133"/>
    <m/>
  </r>
  <r>
    <d v="1996-09-19T00:00:00"/>
    <x v="1"/>
    <x v="10"/>
    <n v="685"/>
    <n v="73"/>
    <m/>
    <m/>
    <n v="712"/>
    <n v="72"/>
    <n v="28"/>
    <n v="1545"/>
    <m/>
  </r>
  <r>
    <d v="1996-09-20T00:00:00"/>
    <x v="2"/>
    <x v="10"/>
    <n v="690"/>
    <n v="69"/>
    <m/>
    <m/>
    <n v="765"/>
    <n v="82"/>
    <n v="29"/>
    <n v="1562"/>
    <m/>
  </r>
  <r>
    <d v="1996-09-21T00:00:00"/>
    <x v="3"/>
    <x v="10"/>
    <n v="769"/>
    <n v="49"/>
    <m/>
    <m/>
    <n v="760"/>
    <n v="111"/>
    <n v="31"/>
    <n v="1341"/>
    <m/>
  </r>
  <r>
    <d v="1996-09-22T00:00:00"/>
    <x v="4"/>
    <x v="10"/>
    <n v="706"/>
    <n v="174"/>
    <m/>
    <m/>
    <n v="460"/>
    <n v="107"/>
    <n v="25"/>
    <n v="799"/>
    <m/>
  </r>
  <r>
    <d v="1996-09-23T00:00:00"/>
    <x v="5"/>
    <x v="10"/>
    <n v="470"/>
    <n v="152"/>
    <m/>
    <m/>
    <n v="388"/>
    <n v="28"/>
    <n v="7"/>
    <n v="758"/>
    <m/>
  </r>
  <r>
    <d v="1996-09-24T00:00:00"/>
    <x v="6"/>
    <x v="10"/>
    <n v="472"/>
    <n v="117"/>
    <m/>
    <m/>
    <n v="184"/>
    <n v="22"/>
    <n v="10"/>
    <n v="422"/>
    <m/>
  </r>
  <r>
    <d v="1996-09-25T00:00:00"/>
    <x v="7"/>
    <x v="10"/>
    <n v="550"/>
    <n v="157"/>
    <m/>
    <m/>
    <n v="250"/>
    <n v="21"/>
    <n v="10"/>
    <n v="371"/>
    <m/>
  </r>
  <r>
    <d v="1996-09-26T00:00:00"/>
    <x v="8"/>
    <x v="10"/>
    <n v="391"/>
    <n v="286"/>
    <m/>
    <m/>
    <n v="315"/>
    <n v="45"/>
    <n v="15"/>
    <n v="179"/>
    <m/>
  </r>
  <r>
    <d v="1996-09-27T00:00:00"/>
    <x v="9"/>
    <x v="10"/>
    <n v="319"/>
    <n v="419"/>
    <m/>
    <m/>
    <n v="482"/>
    <n v="109"/>
    <n v="9"/>
    <n v="82"/>
    <m/>
  </r>
  <r>
    <d v="1996-09-28T00:00:00"/>
    <x v="10"/>
    <x v="10"/>
    <n v="220"/>
    <n v="295"/>
    <m/>
    <m/>
    <n v="751"/>
    <n v="85"/>
    <n v="4"/>
    <n v="69"/>
    <m/>
  </r>
  <r>
    <d v="1996-09-29T00:00:00"/>
    <x v="11"/>
    <x v="10"/>
    <n v="173"/>
    <n v="237"/>
    <m/>
    <m/>
    <n v="568"/>
    <n v="68"/>
    <n v="9"/>
    <n v="35"/>
    <m/>
  </r>
  <r>
    <d v="1996-09-30T00:00:00"/>
    <x v="12"/>
    <x v="10"/>
    <n v="131"/>
    <n v="139"/>
    <m/>
    <m/>
    <n v="459"/>
    <n v="54"/>
    <m/>
    <n v="20"/>
    <m/>
  </r>
  <r>
    <d v="1996-10-01T00:00:00"/>
    <x v="13"/>
    <x v="10"/>
    <n v="88"/>
    <n v="87"/>
    <m/>
    <m/>
    <n v="448"/>
    <n v="16"/>
    <n v="4"/>
    <n v="14"/>
    <m/>
  </r>
  <r>
    <d v="1996-10-02T00:00:00"/>
    <x v="14"/>
    <x v="10"/>
    <n v="71"/>
    <n v="75"/>
    <m/>
    <m/>
    <n v="345"/>
    <n v="17"/>
    <n v="0"/>
    <n v="6"/>
    <m/>
  </r>
  <r>
    <d v="1996-10-03T00:00:00"/>
    <x v="15"/>
    <x v="10"/>
    <n v="62"/>
    <n v="56"/>
    <m/>
    <m/>
    <n v="88"/>
    <n v="4"/>
    <n v="6"/>
    <n v="6"/>
    <m/>
  </r>
  <r>
    <d v="1996-10-04T00:00:00"/>
    <x v="16"/>
    <x v="10"/>
    <n v="113"/>
    <n v="29"/>
    <m/>
    <m/>
    <n v="871"/>
    <n v="17"/>
    <n v="4"/>
    <n v="41"/>
    <m/>
  </r>
  <r>
    <d v="1996-10-05T00:00:00"/>
    <x v="17"/>
    <x v="10"/>
    <n v="136"/>
    <n v="113"/>
    <m/>
    <m/>
    <n v="2015"/>
    <n v="61"/>
    <n v="6"/>
    <n v="69"/>
    <m/>
  </r>
  <r>
    <d v="1996-10-06T00:00:00"/>
    <x v="18"/>
    <x v="10"/>
    <n v="59"/>
    <n v="65"/>
    <m/>
    <m/>
    <n v="1803"/>
    <n v="67"/>
    <n v="9"/>
    <n v="12"/>
    <m/>
  </r>
  <r>
    <d v="1996-10-07T00:00:00"/>
    <x v="19"/>
    <x v="10"/>
    <n v="56"/>
    <n v="68"/>
    <m/>
    <m/>
    <n v="1278"/>
    <n v="63"/>
    <n v="11"/>
    <n v="29"/>
    <m/>
  </r>
  <r>
    <d v="1996-10-08T00:00:00"/>
    <x v="20"/>
    <x v="10"/>
    <n v="65"/>
    <n v="51"/>
    <m/>
    <m/>
    <n v="740"/>
    <n v="35"/>
    <n v="7"/>
    <n v="15"/>
    <m/>
  </r>
  <r>
    <d v="1996-10-09T00:00:00"/>
    <x v="21"/>
    <x v="10"/>
    <n v="65"/>
    <n v="104"/>
    <m/>
    <m/>
    <n v="431"/>
    <n v="33"/>
    <n v="8"/>
    <n v="21"/>
    <m/>
  </r>
  <r>
    <d v="1996-10-10T00:00:00"/>
    <x v="22"/>
    <x v="10"/>
    <n v="86"/>
    <n v="107"/>
    <m/>
    <m/>
    <n v="649"/>
    <n v="45"/>
    <n v="20"/>
    <n v="7"/>
    <m/>
  </r>
  <r>
    <d v="1996-10-11T00:00:00"/>
    <x v="23"/>
    <x v="10"/>
    <n v="80"/>
    <n v="101"/>
    <m/>
    <m/>
    <n v="408"/>
    <n v="16"/>
    <n v="16"/>
    <n v="5"/>
    <m/>
  </r>
  <r>
    <d v="1996-10-12T00:00:00"/>
    <x v="24"/>
    <x v="10"/>
    <n v="30"/>
    <n v="47"/>
    <m/>
    <m/>
    <n v="324"/>
    <n v="13"/>
    <n v="8"/>
    <n v="4"/>
    <m/>
  </r>
  <r>
    <d v="1996-10-13T00:00:00"/>
    <x v="25"/>
    <x v="10"/>
    <n v="82"/>
    <n v="30"/>
    <m/>
    <m/>
    <n v="729"/>
    <n v="34"/>
    <n v="11"/>
    <n v="32"/>
    <m/>
  </r>
  <r>
    <d v="1996-10-14T00:00:00"/>
    <x v="26"/>
    <x v="10"/>
    <n v="109"/>
    <n v="59"/>
    <m/>
    <m/>
    <n v="698"/>
    <n v="39"/>
    <n v="16"/>
    <n v="40"/>
    <m/>
  </r>
  <r>
    <d v="1996-10-15T00:00:00"/>
    <x v="27"/>
    <x v="10"/>
    <n v="37"/>
    <n v="16"/>
    <m/>
    <m/>
    <n v="227"/>
    <n v="6"/>
    <n v="14"/>
    <n v="2"/>
    <m/>
  </r>
  <r>
    <d v="1996-10-16T00:00:00"/>
    <x v="28"/>
    <x v="10"/>
    <n v="33"/>
    <n v="19"/>
    <m/>
    <m/>
    <n v="146"/>
    <n v="9"/>
    <n v="17"/>
    <n v="4"/>
    <m/>
  </r>
  <r>
    <d v="1996-10-17T00:00:00"/>
    <x v="29"/>
    <x v="10"/>
    <n v="6"/>
    <n v="7"/>
    <m/>
    <m/>
    <n v="201"/>
    <n v="12"/>
    <n v="9"/>
    <n v="3"/>
    <m/>
  </r>
  <r>
    <d v="1996-10-18T00:00:00"/>
    <x v="30"/>
    <x v="10"/>
    <n v="45"/>
    <n v="81"/>
    <m/>
    <m/>
    <n v="136"/>
    <n v="8"/>
    <n v="7"/>
    <n v="24"/>
    <m/>
  </r>
  <r>
    <d v="1996-10-19T00:00:00"/>
    <x v="31"/>
    <x v="10"/>
    <n v="41"/>
    <n v="58"/>
    <m/>
    <m/>
    <n v="54"/>
    <n v="9"/>
    <n v="11"/>
    <n v="12"/>
    <m/>
  </r>
  <r>
    <d v="1996-10-20T00:00:00"/>
    <x v="32"/>
    <x v="10"/>
    <n v="10"/>
    <n v="23"/>
    <m/>
    <m/>
    <n v="63"/>
    <n v="1"/>
    <n v="7"/>
    <n v="3"/>
    <m/>
  </r>
  <r>
    <d v="1996-10-21T00:00:00"/>
    <x v="33"/>
    <x v="10"/>
    <n v="7"/>
    <n v="3"/>
    <m/>
    <m/>
    <n v="133"/>
    <n v="2"/>
    <n v="7"/>
    <n v="1"/>
    <m/>
  </r>
  <r>
    <d v="1996-10-22T00:00:00"/>
    <x v="34"/>
    <x v="10"/>
    <n v="42"/>
    <n v="28"/>
    <m/>
    <m/>
    <n v="246"/>
    <n v="8"/>
    <n v="6"/>
    <n v="8"/>
    <m/>
  </r>
  <r>
    <d v="1996-10-23T00:00:00"/>
    <x v="35"/>
    <x v="10"/>
    <n v="19"/>
    <n v="6"/>
    <m/>
    <m/>
    <n v="114"/>
    <n v="4"/>
    <n v="6"/>
    <n v="20"/>
    <m/>
  </r>
  <r>
    <d v="1996-10-24T00:00:00"/>
    <x v="36"/>
    <x v="10"/>
    <n v="4"/>
    <n v="9"/>
    <m/>
    <m/>
    <n v="41"/>
    <n v="1"/>
    <n v="1"/>
    <n v="10"/>
    <m/>
  </r>
  <r>
    <d v="1996-10-25T00:00:00"/>
    <x v="37"/>
    <x v="10"/>
    <n v="9"/>
    <n v="14"/>
    <m/>
    <m/>
    <n v="55"/>
    <n v="2"/>
    <n v="2"/>
    <n v="4"/>
    <m/>
  </r>
  <r>
    <d v="1996-10-26T00:00:00"/>
    <x v="38"/>
    <x v="10"/>
    <n v="9"/>
    <n v="12"/>
    <m/>
    <m/>
    <n v="26"/>
    <n v="2"/>
    <n v="3"/>
    <n v="3"/>
    <m/>
  </r>
  <r>
    <d v="1996-10-27T00:00:00"/>
    <x v="39"/>
    <x v="10"/>
    <n v="7"/>
    <n v="13"/>
    <m/>
    <m/>
    <n v="43"/>
    <n v="2"/>
    <n v="11"/>
    <n v="8"/>
    <m/>
  </r>
  <r>
    <d v="1996-10-28T00:00:00"/>
    <x v="40"/>
    <x v="10"/>
    <n v="13"/>
    <n v="18"/>
    <m/>
    <m/>
    <n v="55"/>
    <n v="1"/>
    <n v="3"/>
    <n v="2"/>
    <m/>
  </r>
  <r>
    <d v="1996-10-29T00:00:00"/>
    <x v="41"/>
    <x v="10"/>
    <n v="12"/>
    <n v="14"/>
    <m/>
    <m/>
    <n v="42"/>
    <n v="7"/>
    <n v="3"/>
    <n v="11"/>
    <m/>
  </r>
  <r>
    <d v="1996-10-30T00:00:00"/>
    <x v="42"/>
    <x v="10"/>
    <n v="5"/>
    <n v="8"/>
    <m/>
    <m/>
    <n v="20"/>
    <n v="1"/>
    <n v="0"/>
    <n v="2"/>
    <m/>
  </r>
  <r>
    <d v="1996-10-31T00:00:00"/>
    <x v="43"/>
    <x v="10"/>
    <n v="4"/>
    <n v="2"/>
    <m/>
    <m/>
    <n v="8"/>
    <n v="1"/>
    <n v="5"/>
    <n v="1"/>
    <m/>
  </r>
  <r>
    <d v="1996-11-01T00:00:00"/>
    <x v="44"/>
    <x v="10"/>
    <n v="1"/>
    <n v="4"/>
    <m/>
    <m/>
    <n v="8"/>
    <n v="1"/>
    <n v="9"/>
    <n v="0"/>
    <m/>
  </r>
  <r>
    <d v="1996-11-02T00:00:00"/>
    <x v="45"/>
    <x v="10"/>
    <n v="2"/>
    <n v="3"/>
    <m/>
    <m/>
    <n v="10"/>
    <n v="2"/>
    <n v="10"/>
    <n v="1"/>
    <m/>
  </r>
  <r>
    <d v="1996-11-03T00:00:00"/>
    <x v="46"/>
    <x v="10"/>
    <n v="1"/>
    <n v="2"/>
    <m/>
    <m/>
    <n v="16"/>
    <n v="1"/>
    <n v="0"/>
    <n v="0"/>
    <m/>
  </r>
  <r>
    <d v="1996-11-04T00:00:00"/>
    <x v="47"/>
    <x v="10"/>
    <n v="0"/>
    <n v="3"/>
    <m/>
    <m/>
    <n v="13"/>
    <n v="0"/>
    <n v="4"/>
    <n v="0"/>
    <m/>
  </r>
  <r>
    <d v="1996-11-05T00:00:00"/>
    <x v="48"/>
    <x v="10"/>
    <n v="1"/>
    <n v="1"/>
    <m/>
    <m/>
    <n v="14"/>
    <n v="0"/>
    <n v="3"/>
    <n v="1"/>
    <m/>
  </r>
  <r>
    <d v="1997-09-02T00:00:00"/>
    <x v="75"/>
    <x v="11"/>
    <n v="74"/>
    <n v="0"/>
    <n v="0"/>
    <n v="1"/>
    <n v="1290"/>
    <n v="20"/>
    <n v="77"/>
    <n v="1413"/>
    <n v="0"/>
  </r>
  <r>
    <d v="1997-09-03T00:00:00"/>
    <x v="76"/>
    <x v="11"/>
    <n v="143"/>
    <n v="53"/>
    <n v="12"/>
    <n v="0"/>
    <n v="392"/>
    <n v="6"/>
    <n v="24"/>
    <n v="1093"/>
    <n v="10"/>
  </r>
  <r>
    <d v="1997-09-04T00:00:00"/>
    <x v="77"/>
    <x v="11"/>
    <n v="138"/>
    <n v="39"/>
    <n v="0"/>
    <n v="0"/>
    <n v="368"/>
    <n v="4"/>
    <n v="9"/>
    <n v="1147"/>
    <n v="3"/>
  </r>
  <r>
    <d v="1997-09-05T00:00:00"/>
    <x v="78"/>
    <x v="11"/>
    <n v="117"/>
    <n v="64"/>
    <n v="0"/>
    <n v="0"/>
    <n v="388"/>
    <n v="8"/>
    <n v="13"/>
    <n v="618"/>
    <n v="2"/>
  </r>
  <r>
    <d v="1997-09-06T00:00:00"/>
    <x v="79"/>
    <x v="11"/>
    <n v="120"/>
    <n v="90"/>
    <n v="0"/>
    <n v="2"/>
    <n v="528"/>
    <n v="25"/>
    <n v="19"/>
    <n v="824"/>
    <n v="9"/>
  </r>
  <r>
    <d v="1997-09-07T00:00:00"/>
    <x v="71"/>
    <x v="11"/>
    <n v="136"/>
    <n v="79"/>
    <n v="0"/>
    <n v="0"/>
    <n v="480"/>
    <n v="18"/>
    <n v="4"/>
    <n v="393"/>
    <n v="6"/>
  </r>
  <r>
    <d v="1997-09-08T00:00:00"/>
    <x v="72"/>
    <x v="11"/>
    <n v="220"/>
    <n v="81"/>
    <n v="1"/>
    <n v="0"/>
    <n v="494"/>
    <n v="10"/>
    <n v="22"/>
    <n v="447"/>
    <n v="7"/>
  </r>
  <r>
    <d v="1997-09-09T00:00:00"/>
    <x v="73"/>
    <x v="11"/>
    <n v="267"/>
    <n v="96"/>
    <n v="0"/>
    <n v="0"/>
    <n v="391"/>
    <n v="11"/>
    <n v="18"/>
    <n v="299"/>
    <n v="0"/>
  </r>
  <r>
    <d v="1997-09-10T00:00:00"/>
    <x v="74"/>
    <x v="11"/>
    <n v="305"/>
    <n v="147"/>
    <n v="0"/>
    <n v="0"/>
    <n v="572"/>
    <n v="14"/>
    <n v="16"/>
    <n v="298"/>
    <n v="4"/>
  </r>
  <r>
    <d v="1997-09-11T00:00:00"/>
    <x v="68"/>
    <x v="11"/>
    <n v="277"/>
    <n v="159"/>
    <n v="0"/>
    <n v="0"/>
    <n v="543"/>
    <n v="13"/>
    <n v="35"/>
    <n v="205"/>
    <n v="0"/>
  </r>
  <r>
    <d v="1997-09-12T00:00:00"/>
    <x v="69"/>
    <x v="11"/>
    <n v="337"/>
    <n v="179"/>
    <n v="0"/>
    <n v="0"/>
    <n v="499"/>
    <n v="5"/>
    <n v="20"/>
    <n v="88"/>
    <n v="0"/>
  </r>
  <r>
    <d v="1997-09-13T00:00:00"/>
    <x v="70"/>
    <x v="11"/>
    <n v="380"/>
    <n v="172"/>
    <n v="0"/>
    <n v="0"/>
    <n v="487"/>
    <n v="6"/>
    <n v="18"/>
    <n v="157"/>
    <n v="0"/>
  </r>
  <r>
    <d v="1997-09-14T00:00:00"/>
    <x v="67"/>
    <x v="11"/>
    <n v="466"/>
    <n v="127"/>
    <n v="0"/>
    <n v="0"/>
    <n v="491"/>
    <n v="8"/>
    <n v="15"/>
    <n v="362"/>
    <n v="3"/>
  </r>
  <r>
    <d v="1997-09-15T00:00:00"/>
    <x v="63"/>
    <x v="11"/>
    <n v="488"/>
    <n v="172"/>
    <n v="0"/>
    <n v="0"/>
    <n v="607"/>
    <n v="18"/>
    <n v="16"/>
    <n v="270"/>
    <n v="0"/>
  </r>
  <r>
    <d v="1997-09-16T00:00:00"/>
    <x v="64"/>
    <x v="11"/>
    <n v="308"/>
    <n v="82"/>
    <n v="0"/>
    <n v="0"/>
    <n v="530"/>
    <n v="6"/>
    <n v="13"/>
    <n v="171"/>
    <n v="0"/>
  </r>
  <r>
    <d v="1997-09-17T00:00:00"/>
    <x v="65"/>
    <x v="11"/>
    <n v="283"/>
    <n v="88"/>
    <n v="0"/>
    <n v="0"/>
    <n v="671"/>
    <n v="12"/>
    <n v="4"/>
    <n v="260"/>
    <n v="1"/>
  </r>
  <r>
    <d v="1997-09-18T00:00:00"/>
    <x v="0"/>
    <x v="11"/>
    <n v="394"/>
    <n v="154"/>
    <n v="0"/>
    <n v="0"/>
    <n v="743"/>
    <n v="19"/>
    <n v="14"/>
    <n v="333"/>
    <n v="3"/>
  </r>
  <r>
    <d v="1997-09-19T00:00:00"/>
    <x v="1"/>
    <x v="11"/>
    <n v="256"/>
    <n v="136"/>
    <n v="0"/>
    <n v="0"/>
    <n v="549"/>
    <n v="14"/>
    <n v="29"/>
    <n v="588"/>
    <n v="2"/>
  </r>
  <r>
    <d v="1997-09-20T00:00:00"/>
    <x v="2"/>
    <x v="11"/>
    <n v="239"/>
    <n v="168"/>
    <n v="0"/>
    <n v="0"/>
    <n v="632"/>
    <n v="6"/>
    <n v="13"/>
    <n v="561"/>
    <n v="0"/>
  </r>
  <r>
    <d v="1997-09-21T00:00:00"/>
    <x v="3"/>
    <x v="11"/>
    <n v="301"/>
    <n v="120"/>
    <n v="0"/>
    <n v="0"/>
    <n v="799"/>
    <n v="24"/>
    <n v="18"/>
    <n v="766"/>
    <n v="3"/>
  </r>
  <r>
    <d v="1997-09-22T00:00:00"/>
    <x v="4"/>
    <x v="11"/>
    <n v="209"/>
    <n v="97"/>
    <n v="0"/>
    <n v="0"/>
    <n v="542"/>
    <n v="37"/>
    <n v="8"/>
    <n v="677"/>
    <n v="5"/>
  </r>
  <r>
    <d v="1997-09-23T00:00:00"/>
    <x v="5"/>
    <x v="11"/>
    <n v="224"/>
    <n v="140"/>
    <n v="0"/>
    <n v="0"/>
    <n v="608"/>
    <n v="24"/>
    <n v="15"/>
    <n v="949"/>
    <n v="2"/>
  </r>
  <r>
    <d v="1997-09-24T00:00:00"/>
    <x v="6"/>
    <x v="11"/>
    <n v="225"/>
    <n v="272"/>
    <n v="1"/>
    <n v="1"/>
    <n v="721"/>
    <n v="37"/>
    <n v="9"/>
    <n v="613"/>
    <n v="2"/>
  </r>
  <r>
    <d v="1997-09-25T00:00:00"/>
    <x v="7"/>
    <x v="11"/>
    <n v="132"/>
    <n v="95"/>
    <n v="0"/>
    <n v="0"/>
    <n v="589"/>
    <n v="7"/>
    <n v="4"/>
    <n v="245"/>
    <n v="1"/>
  </r>
  <r>
    <d v="1997-09-26T00:00:00"/>
    <x v="8"/>
    <x v="11"/>
    <n v="123"/>
    <n v="24"/>
    <n v="0"/>
    <n v="0"/>
    <n v="678"/>
    <n v="13"/>
    <n v="3"/>
    <n v="58"/>
    <n v="0"/>
  </r>
  <r>
    <d v="1997-09-27T00:00:00"/>
    <x v="9"/>
    <x v="11"/>
    <n v="129"/>
    <n v="51"/>
    <n v="0"/>
    <n v="0"/>
    <n v="477"/>
    <n v="7"/>
    <n v="0"/>
    <n v="86"/>
    <n v="0"/>
  </r>
  <r>
    <d v="1997-09-28T00:00:00"/>
    <x v="10"/>
    <x v="11"/>
    <n v="29"/>
    <n v="24"/>
    <n v="0"/>
    <n v="0"/>
    <n v="406"/>
    <n v="2"/>
    <n v="0"/>
    <n v="28"/>
    <n v="0"/>
  </r>
  <r>
    <d v="1997-09-29T00:00:00"/>
    <x v="11"/>
    <x v="11"/>
    <n v="55"/>
    <n v="19"/>
    <n v="0"/>
    <n v="0"/>
    <n v="673"/>
    <n v="12"/>
    <n v="6"/>
    <n v="9"/>
    <n v="0"/>
  </r>
  <r>
    <d v="1997-09-30T00:00:00"/>
    <x v="12"/>
    <x v="11"/>
    <n v="0"/>
    <n v="0"/>
    <n v="0"/>
    <n v="0"/>
    <n v="0"/>
    <n v="0"/>
    <n v="0"/>
    <n v="0"/>
    <n v="0"/>
  </r>
  <r>
    <d v="1997-10-01T00:00:00"/>
    <x v="13"/>
    <x v="11"/>
    <n v="0"/>
    <n v="0"/>
    <n v="0"/>
    <n v="0"/>
    <n v="0"/>
    <n v="0"/>
    <n v="0"/>
    <n v="0"/>
    <n v="0"/>
  </r>
  <r>
    <d v="1997-10-02T00:00:00"/>
    <x v="14"/>
    <x v="11"/>
    <n v="0"/>
    <n v="0"/>
    <n v="0"/>
    <n v="0"/>
    <n v="0"/>
    <n v="0"/>
    <n v="0"/>
    <n v="0"/>
    <n v="0"/>
  </r>
  <r>
    <d v="1997-10-03T00:00:00"/>
    <x v="15"/>
    <x v="11"/>
    <n v="0"/>
    <n v="0"/>
    <n v="0"/>
    <n v="0"/>
    <n v="0"/>
    <n v="0"/>
    <n v="0"/>
    <n v="0"/>
    <n v="0"/>
  </r>
  <r>
    <d v="1997-10-04T00:00:00"/>
    <x v="16"/>
    <x v="11"/>
    <n v="0"/>
    <n v="0"/>
    <n v="0"/>
    <n v="1"/>
    <n v="0"/>
    <n v="0"/>
    <n v="0"/>
    <n v="0"/>
    <n v="0"/>
  </r>
  <r>
    <d v="1997-10-05T00:00:00"/>
    <x v="17"/>
    <x v="11"/>
    <n v="0"/>
    <n v="0"/>
    <n v="0"/>
    <n v="2"/>
    <n v="0"/>
    <n v="0"/>
    <n v="0"/>
    <n v="0"/>
    <n v="0"/>
  </r>
  <r>
    <d v="1997-10-06T00:00:00"/>
    <x v="18"/>
    <x v="11"/>
    <n v="0"/>
    <n v="0"/>
    <n v="0"/>
    <n v="3"/>
    <n v="0"/>
    <n v="0"/>
    <n v="0"/>
    <n v="0"/>
    <n v="0"/>
  </r>
  <r>
    <d v="1997-10-07T00:00:00"/>
    <x v="19"/>
    <x v="11"/>
    <n v="1"/>
    <n v="0"/>
    <n v="0"/>
    <n v="0"/>
    <n v="3"/>
    <n v="0"/>
    <n v="2"/>
    <n v="0"/>
    <n v="0"/>
  </r>
  <r>
    <d v="1997-10-08T00:00:00"/>
    <x v="20"/>
    <x v="11"/>
    <n v="20"/>
    <n v="0"/>
    <n v="0"/>
    <n v="0"/>
    <n v="235"/>
    <n v="2"/>
    <n v="1"/>
    <n v="8"/>
    <n v="0"/>
  </r>
  <r>
    <d v="1997-10-09T00:00:00"/>
    <x v="21"/>
    <x v="11"/>
    <n v="20"/>
    <n v="7"/>
    <n v="0"/>
    <n v="0"/>
    <n v="720"/>
    <n v="25"/>
    <n v="1"/>
    <n v="10"/>
    <n v="0"/>
  </r>
  <r>
    <d v="1997-10-10T00:00:00"/>
    <x v="22"/>
    <x v="11"/>
    <n v="28"/>
    <n v="7"/>
    <n v="0"/>
    <n v="0"/>
    <n v="707"/>
    <n v="11"/>
    <n v="4"/>
    <n v="4"/>
    <n v="0"/>
  </r>
  <r>
    <d v="1997-10-11T00:00:00"/>
    <x v="23"/>
    <x v="11"/>
    <n v="38"/>
    <n v="15"/>
    <n v="0"/>
    <n v="0"/>
    <n v="888"/>
    <n v="17"/>
    <n v="3"/>
    <n v="11"/>
    <n v="0"/>
  </r>
  <r>
    <d v="1997-10-12T00:00:00"/>
    <x v="24"/>
    <x v="11"/>
    <n v="53"/>
    <n v="29"/>
    <n v="0"/>
    <n v="0"/>
    <n v="879"/>
    <n v="19"/>
    <n v="6"/>
    <n v="5"/>
    <n v="0"/>
  </r>
  <r>
    <d v="1997-10-13T00:00:00"/>
    <x v="25"/>
    <x v="11"/>
    <n v="120"/>
    <n v="81"/>
    <n v="0"/>
    <n v="0"/>
    <n v="1045"/>
    <n v="22"/>
    <n v="14"/>
    <n v="4"/>
    <n v="0"/>
  </r>
  <r>
    <d v="1997-10-14T00:00:00"/>
    <x v="26"/>
    <x v="11"/>
    <n v="33"/>
    <n v="30"/>
    <n v="0"/>
    <n v="0"/>
    <n v="580"/>
    <n v="17"/>
    <n v="6"/>
    <n v="5"/>
    <n v="0"/>
  </r>
  <r>
    <d v="1997-10-15T00:00:00"/>
    <x v="27"/>
    <x v="11"/>
    <n v="18"/>
    <n v="57"/>
    <n v="0"/>
    <n v="2"/>
    <n v="942"/>
    <n v="27"/>
    <n v="6"/>
    <n v="8"/>
    <n v="0"/>
  </r>
  <r>
    <d v="1997-10-16T00:00:00"/>
    <x v="28"/>
    <x v="11"/>
    <n v="6"/>
    <n v="23"/>
    <n v="0"/>
    <n v="1"/>
    <n v="299"/>
    <n v="7"/>
    <n v="1"/>
    <n v="15"/>
    <n v="0"/>
  </r>
  <r>
    <d v="1997-10-17T00:00:00"/>
    <x v="29"/>
    <x v="11"/>
    <n v="10"/>
    <n v="21"/>
    <n v="0"/>
    <n v="1"/>
    <n v="436"/>
    <n v="3"/>
    <n v="0"/>
    <n v="6"/>
    <n v="0"/>
  </r>
  <r>
    <d v="1997-10-18T00:00:00"/>
    <x v="30"/>
    <x v="11"/>
    <n v="6"/>
    <n v="11"/>
    <n v="0"/>
    <n v="2"/>
    <n v="287"/>
    <n v="1"/>
    <n v="0"/>
    <n v="2"/>
    <n v="0"/>
  </r>
  <r>
    <d v="1997-10-19T00:00:00"/>
    <x v="31"/>
    <x v="11"/>
    <n v="1"/>
    <n v="13"/>
    <n v="0"/>
    <n v="4"/>
    <n v="102"/>
    <n v="2"/>
    <n v="1"/>
    <n v="0"/>
    <n v="0"/>
  </r>
  <r>
    <d v="1997-10-20T00:00:00"/>
    <x v="32"/>
    <x v="11"/>
    <n v="5"/>
    <n v="25"/>
    <n v="0"/>
    <n v="2"/>
    <n v="338"/>
    <n v="7"/>
    <n v="2"/>
    <n v="0"/>
    <n v="0"/>
  </r>
  <r>
    <d v="1997-10-21T00:00:00"/>
    <x v="33"/>
    <x v="11"/>
    <n v="18"/>
    <n v="36"/>
    <n v="0"/>
    <n v="3"/>
    <n v="661"/>
    <n v="32"/>
    <n v="3"/>
    <n v="2"/>
    <n v="0"/>
  </r>
  <r>
    <d v="1997-10-22T00:00:00"/>
    <x v="34"/>
    <x v="11"/>
    <n v="14"/>
    <n v="45"/>
    <n v="0"/>
    <n v="36"/>
    <n v="949"/>
    <n v="35"/>
    <n v="6"/>
    <n v="8"/>
    <n v="0"/>
  </r>
  <r>
    <d v="1997-10-23T00:00:00"/>
    <x v="35"/>
    <x v="11"/>
    <n v="9"/>
    <n v="32"/>
    <n v="0"/>
    <n v="24"/>
    <n v="469"/>
    <n v="13"/>
    <n v="2"/>
    <n v="2"/>
    <n v="0"/>
  </r>
  <r>
    <d v="1997-10-24T00:00:00"/>
    <x v="36"/>
    <x v="11"/>
    <n v="1"/>
    <n v="10"/>
    <n v="0"/>
    <n v="5"/>
    <n v="74"/>
    <n v="1"/>
    <n v="0"/>
    <n v="3"/>
    <n v="0"/>
  </r>
  <r>
    <d v="1997-10-25T00:00:00"/>
    <x v="37"/>
    <x v="11"/>
    <n v="3"/>
    <n v="18"/>
    <n v="0"/>
    <n v="6"/>
    <n v="106"/>
    <n v="0"/>
    <n v="0"/>
    <n v="7"/>
    <n v="0"/>
  </r>
  <r>
    <d v="1997-10-26T00:00:00"/>
    <x v="38"/>
    <x v="11"/>
    <n v="3"/>
    <n v="14"/>
    <n v="0"/>
    <n v="0"/>
    <n v="96"/>
    <n v="2"/>
    <n v="2"/>
    <n v="5"/>
    <n v="0"/>
  </r>
  <r>
    <d v="1997-10-27T00:00:00"/>
    <x v="39"/>
    <x v="11"/>
    <n v="5"/>
    <n v="25"/>
    <n v="0"/>
    <n v="3"/>
    <n v="90"/>
    <n v="2"/>
    <n v="4"/>
    <n v="5"/>
    <n v="0"/>
  </r>
  <r>
    <d v="1997-10-28T00:00:00"/>
    <x v="40"/>
    <x v="11"/>
    <n v="1"/>
    <n v="9"/>
    <n v="0"/>
    <n v="6"/>
    <n v="44"/>
    <n v="0"/>
    <n v="5"/>
    <n v="0"/>
    <n v="0"/>
  </r>
  <r>
    <d v="1997-10-29T00:00:00"/>
    <x v="41"/>
    <x v="11"/>
    <n v="0"/>
    <n v="21"/>
    <n v="0"/>
    <n v="2"/>
    <n v="17"/>
    <n v="12"/>
    <n v="2"/>
    <n v="8"/>
    <n v="0"/>
  </r>
  <r>
    <d v="1997-10-30T00:00:00"/>
    <x v="42"/>
    <x v="11"/>
    <n v="0"/>
    <n v="0"/>
    <n v="0"/>
    <m/>
    <n v="0"/>
    <n v="0"/>
    <n v="0"/>
    <n v="0"/>
    <n v="0"/>
  </r>
  <r>
    <d v="1997-10-31T00:00:00"/>
    <x v="43"/>
    <x v="11"/>
    <n v="0"/>
    <n v="0"/>
    <n v="0"/>
    <m/>
    <n v="0"/>
    <n v="0"/>
    <n v="0"/>
    <n v="0"/>
    <n v="0"/>
  </r>
  <r>
    <d v="1997-11-01T00:00:00"/>
    <x v="44"/>
    <x v="11"/>
    <n v="0"/>
    <n v="0"/>
    <n v="0"/>
    <m/>
    <n v="0"/>
    <n v="0"/>
    <n v="0"/>
    <n v="0"/>
    <n v="0"/>
  </r>
  <r>
    <d v="1997-11-02T00:00:00"/>
    <x v="45"/>
    <x v="11"/>
    <n v="0"/>
    <n v="0"/>
    <n v="0"/>
    <m/>
    <n v="0"/>
    <n v="0"/>
    <n v="0"/>
    <n v="0"/>
    <n v="0"/>
  </r>
  <r>
    <d v="1997-11-03T00:00:00"/>
    <x v="46"/>
    <x v="11"/>
    <n v="0"/>
    <n v="0"/>
    <n v="0"/>
    <m/>
    <n v="0"/>
    <n v="0"/>
    <n v="0"/>
    <n v="0"/>
    <n v="0"/>
  </r>
  <r>
    <d v="1997-11-04T00:00:00"/>
    <x v="47"/>
    <x v="11"/>
    <n v="0"/>
    <n v="0"/>
    <n v="0"/>
    <m/>
    <n v="0"/>
    <n v="0"/>
    <n v="0"/>
    <n v="0"/>
    <n v="0"/>
  </r>
  <r>
    <d v="1997-11-05T00:00:00"/>
    <x v="48"/>
    <x v="11"/>
    <n v="0"/>
    <n v="0"/>
    <n v="0"/>
    <m/>
    <n v="0"/>
    <n v="0"/>
    <n v="0"/>
    <n v="0"/>
    <n v="0"/>
  </r>
  <r>
    <d v="1997-11-06T00:00:00"/>
    <x v="49"/>
    <x v="11"/>
    <n v="0"/>
    <n v="0"/>
    <n v="0"/>
    <m/>
    <n v="0"/>
    <n v="0"/>
    <n v="0"/>
    <n v="0"/>
    <n v="0"/>
  </r>
  <r>
    <d v="1997-11-07T00:00:00"/>
    <x v="50"/>
    <x v="11"/>
    <n v="0"/>
    <n v="0"/>
    <n v="0"/>
    <m/>
    <n v="0"/>
    <n v="0"/>
    <n v="0"/>
    <n v="0"/>
    <n v="0"/>
  </r>
  <r>
    <d v="1997-11-08T00:00:00"/>
    <x v="51"/>
    <x v="11"/>
    <n v="0"/>
    <n v="0"/>
    <n v="0"/>
    <m/>
    <n v="0"/>
    <n v="0"/>
    <n v="0"/>
    <n v="0"/>
    <n v="0"/>
  </r>
  <r>
    <d v="1997-11-09T00:00:00"/>
    <x v="52"/>
    <x v="11"/>
    <n v="0"/>
    <n v="0"/>
    <n v="0"/>
    <m/>
    <n v="0"/>
    <n v="0"/>
    <n v="0"/>
    <n v="0"/>
    <n v="0"/>
  </r>
  <r>
    <d v="1997-11-10T00:00:00"/>
    <x v="53"/>
    <x v="11"/>
    <n v="0"/>
    <n v="0"/>
    <n v="0"/>
    <m/>
    <n v="0"/>
    <n v="0"/>
    <n v="1"/>
    <n v="0"/>
    <n v="0"/>
  </r>
  <r>
    <d v="1998-09-01T00:00:00"/>
    <x v="80"/>
    <x v="12"/>
    <m/>
    <m/>
    <m/>
    <m/>
    <m/>
    <m/>
    <m/>
    <m/>
    <m/>
  </r>
  <r>
    <d v="1998-09-02T00:00:00"/>
    <x v="75"/>
    <x v="12"/>
    <n v="509"/>
    <n v="2"/>
    <n v="0"/>
    <m/>
    <n v="6"/>
    <n v="0"/>
    <n v="163"/>
    <n v="50"/>
    <n v="0"/>
  </r>
  <r>
    <d v="1998-09-02T00:00:00"/>
    <x v="75"/>
    <x v="12"/>
    <n v="84"/>
    <n v="5"/>
    <n v="0"/>
    <n v="2"/>
    <n v="149"/>
    <n v="14"/>
    <n v="61"/>
    <n v="3327"/>
    <n v="31"/>
  </r>
  <r>
    <d v="1998-09-02T00:00:00"/>
    <x v="75"/>
    <x v="12"/>
    <n v="4"/>
    <n v="8"/>
    <n v="0"/>
    <m/>
    <n v="8"/>
    <n v="0"/>
    <n v="0"/>
    <n v="232"/>
    <n v="26"/>
  </r>
  <r>
    <d v="1998-09-03T00:00:00"/>
    <x v="76"/>
    <x v="12"/>
    <n v="38"/>
    <n v="16"/>
    <n v="0"/>
    <m/>
    <n v="208"/>
    <n v="9"/>
    <n v="3"/>
    <n v="1079"/>
    <n v="140"/>
  </r>
  <r>
    <d v="1998-09-04T00:00:00"/>
    <x v="77"/>
    <x v="12"/>
    <n v="62"/>
    <n v="20"/>
    <n v="0"/>
    <m/>
    <n v="195"/>
    <n v="7"/>
    <n v="5"/>
    <n v="1216"/>
    <n v="176"/>
  </r>
  <r>
    <d v="1998-09-05T00:00:00"/>
    <x v="78"/>
    <x v="12"/>
    <n v="105"/>
    <n v="27"/>
    <n v="0"/>
    <m/>
    <n v="120"/>
    <n v="5"/>
    <n v="6"/>
    <n v="949"/>
    <n v="199"/>
  </r>
  <r>
    <d v="1998-09-06T00:00:00"/>
    <x v="79"/>
    <x v="12"/>
    <n v="91"/>
    <n v="29"/>
    <n v="0"/>
    <m/>
    <n v="55"/>
    <n v="1"/>
    <n v="6"/>
    <n v="925"/>
    <n v="153"/>
  </r>
  <r>
    <d v="1998-09-07T00:00:00"/>
    <x v="71"/>
    <x v="12"/>
    <n v="144"/>
    <n v="72"/>
    <n v="0"/>
    <m/>
    <n v="263"/>
    <n v="12"/>
    <n v="11"/>
    <n v="2033"/>
    <n v="361"/>
  </r>
  <r>
    <d v="1998-09-08T00:00:00"/>
    <x v="72"/>
    <x v="12"/>
    <n v="249"/>
    <n v="56"/>
    <n v="0"/>
    <m/>
    <n v="334"/>
    <n v="3"/>
    <n v="11"/>
    <n v="1342"/>
    <n v="166"/>
  </r>
  <r>
    <d v="1998-09-09T00:00:00"/>
    <x v="73"/>
    <x v="12"/>
    <n v="170"/>
    <n v="59"/>
    <n v="0"/>
    <m/>
    <n v="586"/>
    <n v="21"/>
    <n v="8"/>
    <n v="1240"/>
    <n v="219"/>
  </r>
  <r>
    <d v="1998-09-10T00:00:00"/>
    <x v="74"/>
    <x v="12"/>
    <n v="49"/>
    <n v="18"/>
    <n v="0"/>
    <m/>
    <n v="244"/>
    <n v="3"/>
    <n v="7"/>
    <n v="1962"/>
    <n v="247"/>
  </r>
  <r>
    <d v="1998-09-11T00:00:00"/>
    <x v="68"/>
    <x v="12"/>
    <n v="39"/>
    <n v="12"/>
    <n v="0"/>
    <m/>
    <n v="283"/>
    <n v="1"/>
    <n v="4"/>
    <n v="811"/>
    <n v="116"/>
  </r>
  <r>
    <d v="1998-09-12T00:00:00"/>
    <x v="69"/>
    <x v="12"/>
    <n v="86"/>
    <n v="45"/>
    <n v="0"/>
    <m/>
    <n v="219"/>
    <n v="6"/>
    <n v="2"/>
    <n v="3007"/>
    <n v="365"/>
  </r>
  <r>
    <d v="1998-09-13T00:00:00"/>
    <x v="70"/>
    <x v="12"/>
    <n v="106"/>
    <n v="36"/>
    <n v="4"/>
    <m/>
    <n v="148"/>
    <n v="3"/>
    <n v="6"/>
    <n v="3942"/>
    <n v="501"/>
  </r>
  <r>
    <d v="1998-09-14T00:00:00"/>
    <x v="67"/>
    <x v="12"/>
    <n v="127"/>
    <n v="54"/>
    <n v="2"/>
    <m/>
    <n v="110"/>
    <n v="2"/>
    <n v="10"/>
    <n v="2816"/>
    <n v="527"/>
  </r>
  <r>
    <d v="1998-09-15T00:00:00"/>
    <x v="63"/>
    <x v="12"/>
    <n v="226"/>
    <n v="183"/>
    <n v="0"/>
    <m/>
    <n v="82"/>
    <n v="4"/>
    <n v="6"/>
    <n v="3341"/>
    <n v="643"/>
  </r>
  <r>
    <d v="1998-09-16T00:00:00"/>
    <x v="64"/>
    <x v="12"/>
    <n v="321"/>
    <n v="189"/>
    <n v="0"/>
    <m/>
    <n v="131"/>
    <n v="5"/>
    <n v="13"/>
    <n v="2384"/>
    <n v="388"/>
  </r>
  <r>
    <d v="1998-09-17T00:00:00"/>
    <x v="65"/>
    <x v="12"/>
    <n v="594"/>
    <n v="199"/>
    <n v="0"/>
    <m/>
    <n v="151"/>
    <n v="4"/>
    <n v="7"/>
    <n v="2485"/>
    <n v="454"/>
  </r>
  <r>
    <d v="1998-09-18T00:00:00"/>
    <x v="0"/>
    <x v="12"/>
    <n v="319"/>
    <n v="47"/>
    <n v="0"/>
    <m/>
    <n v="186"/>
    <n v="9"/>
    <n v="9"/>
    <n v="2458"/>
    <n v="400"/>
  </r>
  <r>
    <d v="1998-09-19T00:00:00"/>
    <x v="1"/>
    <x v="12"/>
    <n v="656"/>
    <n v="96"/>
    <n v="1"/>
    <m/>
    <n v="227"/>
    <n v="4"/>
    <n v="11"/>
    <n v="2163"/>
    <n v="383"/>
  </r>
  <r>
    <d v="1998-09-20T00:00:00"/>
    <x v="2"/>
    <x v="12"/>
    <n v="1295"/>
    <n v="201"/>
    <n v="0"/>
    <m/>
    <n v="219"/>
    <n v="3"/>
    <n v="13"/>
    <n v="1302"/>
    <n v="310"/>
  </r>
  <r>
    <d v="1998-09-21T00:00:00"/>
    <x v="3"/>
    <x v="12"/>
    <n v="1041"/>
    <n v="176"/>
    <n v="1"/>
    <m/>
    <n v="189"/>
    <n v="2"/>
    <n v="8"/>
    <n v="1368"/>
    <n v="342"/>
  </r>
  <r>
    <d v="1998-09-22T00:00:00"/>
    <x v="4"/>
    <x v="12"/>
    <n v="1244"/>
    <n v="219"/>
    <n v="0"/>
    <m/>
    <n v="172"/>
    <n v="3"/>
    <n v="6"/>
    <n v="1102"/>
    <n v="238"/>
  </r>
  <r>
    <d v="1998-09-23T00:00:00"/>
    <x v="5"/>
    <x v="12"/>
    <n v="1611"/>
    <n v="221"/>
    <n v="0"/>
    <m/>
    <n v="130"/>
    <n v="1"/>
    <n v="3"/>
    <n v="1035"/>
    <n v="200"/>
  </r>
  <r>
    <d v="1998-09-24T00:00:00"/>
    <x v="6"/>
    <x v="12"/>
    <n v="2337"/>
    <n v="267"/>
    <n v="0"/>
    <m/>
    <n v="205"/>
    <n v="5"/>
    <n v="12"/>
    <n v="1472"/>
    <n v="293"/>
  </r>
  <r>
    <d v="1998-09-25T00:00:00"/>
    <x v="7"/>
    <x v="12"/>
    <n v="2323"/>
    <n v="265"/>
    <n v="1"/>
    <m/>
    <n v="202"/>
    <n v="10"/>
    <n v="9"/>
    <n v="1546"/>
    <n v="333"/>
  </r>
  <r>
    <d v="1998-09-26T00:00:00"/>
    <x v="8"/>
    <x v="12"/>
    <n v="1987"/>
    <n v="113"/>
    <n v="0"/>
    <m/>
    <n v="182"/>
    <n v="2"/>
    <n v="1"/>
    <n v="1560"/>
    <n v="196"/>
  </r>
  <r>
    <d v="1998-09-27T00:00:00"/>
    <x v="9"/>
    <x v="12"/>
    <n v="1815"/>
    <n v="105"/>
    <n v="0"/>
    <m/>
    <n v="124"/>
    <n v="3"/>
    <n v="2"/>
    <n v="2095"/>
    <n v="198"/>
  </r>
  <r>
    <d v="1998-09-28T00:00:00"/>
    <x v="10"/>
    <x v="12"/>
    <n v="1695"/>
    <n v="89"/>
    <n v="0"/>
    <m/>
    <n v="130"/>
    <n v="0"/>
    <n v="0"/>
    <n v="2196"/>
    <n v="239"/>
  </r>
  <r>
    <d v="1998-09-29T00:00:00"/>
    <x v="11"/>
    <x v="12"/>
    <n v="2142"/>
    <n v="181"/>
    <n v="0"/>
    <m/>
    <n v="165"/>
    <n v="0"/>
    <n v="4"/>
    <n v="2283"/>
    <n v="309"/>
  </r>
  <r>
    <d v="1998-09-30T00:00:00"/>
    <x v="12"/>
    <x v="12"/>
    <n v="2135"/>
    <n v="238"/>
    <n v="0"/>
    <m/>
    <n v="207"/>
    <n v="4"/>
    <n v="15"/>
    <n v="2703"/>
    <n v="308"/>
  </r>
  <r>
    <d v="1998-10-01T00:00:00"/>
    <x v="13"/>
    <x v="12"/>
    <n v="1833"/>
    <n v="182"/>
    <n v="0"/>
    <m/>
    <n v="101"/>
    <n v="13"/>
    <n v="5"/>
    <n v="2696"/>
    <n v="312"/>
  </r>
  <r>
    <d v="1998-10-02T00:00:00"/>
    <x v="14"/>
    <x v="12"/>
    <n v="1824"/>
    <n v="229"/>
    <n v="0"/>
    <m/>
    <n v="247"/>
    <n v="1"/>
    <n v="0"/>
    <n v="1933"/>
    <n v="279"/>
  </r>
  <r>
    <d v="1998-10-03T00:00:00"/>
    <x v="15"/>
    <x v="12"/>
    <n v="2462"/>
    <n v="211"/>
    <n v="0"/>
    <m/>
    <n v="375"/>
    <n v="6"/>
    <n v="8"/>
    <n v="1802"/>
    <n v="239"/>
  </r>
  <r>
    <d v="1998-10-04T00:00:00"/>
    <x v="16"/>
    <x v="12"/>
    <n v="2846"/>
    <n v="166"/>
    <n v="0"/>
    <m/>
    <n v="330"/>
    <n v="4"/>
    <n v="4"/>
    <n v="1667"/>
    <n v="315"/>
  </r>
  <r>
    <d v="1998-10-05T00:00:00"/>
    <x v="17"/>
    <x v="12"/>
    <n v="2885"/>
    <n v="236"/>
    <n v="0"/>
    <m/>
    <n v="461"/>
    <n v="2"/>
    <n v="3"/>
    <n v="1782"/>
    <n v="319"/>
  </r>
  <r>
    <d v="1998-10-06T00:00:00"/>
    <x v="18"/>
    <x v="12"/>
    <n v="2439"/>
    <n v="77"/>
    <n v="0"/>
    <m/>
    <n v="487"/>
    <n v="6"/>
    <n v="2"/>
    <n v="1782"/>
    <n v="227"/>
  </r>
  <r>
    <d v="1998-10-07T00:00:00"/>
    <x v="19"/>
    <x v="12"/>
    <n v="2582"/>
    <n v="175"/>
    <n v="0"/>
    <m/>
    <n v="507"/>
    <n v="9"/>
    <n v="6"/>
    <n v="1476"/>
    <n v="236"/>
  </r>
  <r>
    <d v="1998-10-08T00:00:00"/>
    <x v="20"/>
    <x v="12"/>
    <n v="1541"/>
    <n v="129"/>
    <n v="0"/>
    <m/>
    <n v="669"/>
    <n v="16"/>
    <n v="2"/>
    <n v="1336"/>
    <n v="160"/>
  </r>
  <r>
    <d v="1998-10-09T00:00:00"/>
    <x v="21"/>
    <x v="12"/>
    <n v="1118"/>
    <n v="105"/>
    <n v="0"/>
    <m/>
    <n v="615"/>
    <n v="13"/>
    <n v="1"/>
    <n v="1369"/>
    <n v="261"/>
  </r>
  <r>
    <d v="1998-10-10T00:00:00"/>
    <x v="22"/>
    <x v="12"/>
    <n v="1203"/>
    <n v="117"/>
    <n v="0"/>
    <m/>
    <n v="1137"/>
    <n v="15"/>
    <n v="9"/>
    <n v="1114"/>
    <n v="109"/>
  </r>
  <r>
    <d v="1998-10-11T00:00:00"/>
    <x v="23"/>
    <x v="12"/>
    <n v="1901"/>
    <n v="154"/>
    <n v="1"/>
    <m/>
    <n v="1345"/>
    <n v="23"/>
    <n v="10"/>
    <n v="872"/>
    <n v="136"/>
  </r>
  <r>
    <d v="1998-10-12T00:00:00"/>
    <x v="24"/>
    <x v="12"/>
    <n v="1328"/>
    <n v="68"/>
    <n v="0"/>
    <m/>
    <n v="2409"/>
    <n v="11"/>
    <n v="1"/>
    <n v="1089"/>
    <n v="155"/>
  </r>
  <r>
    <d v="1998-10-13T00:00:00"/>
    <x v="25"/>
    <x v="12"/>
    <n v="3705"/>
    <n v="199"/>
    <n v="1"/>
    <m/>
    <n v="3035"/>
    <n v="33"/>
    <n v="4"/>
    <n v="1873"/>
    <n v="304"/>
  </r>
  <r>
    <d v="1998-10-14T00:00:00"/>
    <x v="26"/>
    <x v="12"/>
    <n v="1998"/>
    <n v="112"/>
    <n v="0"/>
    <m/>
    <n v="2132"/>
    <n v="19"/>
    <n v="7"/>
    <n v="1104"/>
    <n v="211"/>
  </r>
  <r>
    <d v="1998-10-15T00:00:00"/>
    <x v="27"/>
    <x v="12"/>
    <n v="798"/>
    <n v="66"/>
    <n v="0"/>
    <m/>
    <n v="946"/>
    <n v="16"/>
    <n v="13"/>
    <n v="727"/>
    <n v="102"/>
  </r>
  <r>
    <d v="1998-10-16T00:00:00"/>
    <x v="28"/>
    <x v="12"/>
    <n v="729"/>
    <n v="46"/>
    <n v="0"/>
    <m/>
    <n v="1124"/>
    <n v="8"/>
    <n v="16"/>
    <n v="856"/>
    <n v="83"/>
  </r>
  <r>
    <d v="1998-10-17T00:00:00"/>
    <x v="29"/>
    <x v="12"/>
    <n v="1033"/>
    <n v="118"/>
    <n v="0"/>
    <m/>
    <n v="1642"/>
    <n v="23"/>
    <n v="11"/>
    <n v="1132"/>
    <n v="108"/>
  </r>
  <r>
    <d v="1998-10-18T00:00:00"/>
    <x v="30"/>
    <x v="12"/>
    <n v="2602"/>
    <n v="160"/>
    <n v="1"/>
    <m/>
    <n v="1609"/>
    <n v="22"/>
    <n v="4"/>
    <n v="854"/>
    <n v="82"/>
  </r>
  <r>
    <d v="1998-10-19T00:00:00"/>
    <x v="31"/>
    <x v="12"/>
    <n v="1135"/>
    <n v="69"/>
    <n v="0"/>
    <n v="1"/>
    <n v="1229"/>
    <n v="25"/>
    <n v="6"/>
    <n v="490"/>
    <n v="38"/>
  </r>
  <r>
    <d v="1998-10-20T00:00:00"/>
    <x v="32"/>
    <x v="12"/>
    <n v="817"/>
    <n v="21"/>
    <n v="0"/>
    <n v="9"/>
    <n v="1316"/>
    <n v="18"/>
    <n v="18"/>
    <n v="426"/>
    <n v="60"/>
  </r>
  <r>
    <d v="1998-10-21T00:00:00"/>
    <x v="33"/>
    <x v="12"/>
    <n v="672"/>
    <n v="40"/>
    <n v="0"/>
    <n v="0"/>
    <n v="1280"/>
    <n v="7"/>
    <n v="7"/>
    <n v="441"/>
    <n v="31"/>
  </r>
  <r>
    <d v="1998-10-22T00:00:00"/>
    <x v="34"/>
    <x v="12"/>
    <n v="714"/>
    <n v="32"/>
    <n v="0"/>
    <n v="1"/>
    <n v="1301"/>
    <n v="11"/>
    <n v="7"/>
    <n v="294"/>
    <n v="7"/>
  </r>
  <r>
    <d v="1998-10-23T00:00:00"/>
    <x v="35"/>
    <x v="12"/>
    <n v="609"/>
    <n v="32"/>
    <n v="0"/>
    <m/>
    <n v="1154"/>
    <n v="5"/>
    <n v="6"/>
    <n v="231"/>
    <n v="40"/>
  </r>
  <r>
    <d v="1998-10-24T00:00:00"/>
    <x v="36"/>
    <x v="12"/>
    <n v="646"/>
    <n v="34"/>
    <n v="0"/>
    <m/>
    <n v="1144"/>
    <n v="12"/>
    <n v="11"/>
    <n v="237"/>
    <n v="20"/>
  </r>
  <r>
    <d v="1998-10-25T00:00:00"/>
    <x v="37"/>
    <x v="12"/>
    <n v="694"/>
    <n v="41"/>
    <n v="0"/>
    <m/>
    <n v="1030"/>
    <n v="15"/>
    <n v="8"/>
    <n v="179"/>
    <n v="17"/>
  </r>
  <r>
    <d v="1998-10-26T00:00:00"/>
    <x v="38"/>
    <x v="12"/>
    <n v="538"/>
    <n v="43"/>
    <n v="0"/>
    <m/>
    <n v="1010"/>
    <n v="5"/>
    <n v="5"/>
    <n v="137"/>
    <n v="5"/>
  </r>
  <r>
    <d v="1998-10-27T00:00:00"/>
    <x v="39"/>
    <x v="12"/>
    <n v="623"/>
    <n v="25"/>
    <n v="0"/>
    <m/>
    <n v="882"/>
    <n v="6"/>
    <n v="3"/>
    <n v="240"/>
    <n v="22"/>
  </r>
  <r>
    <d v="1998-10-28T00:00:00"/>
    <x v="40"/>
    <x v="12"/>
    <n v="940"/>
    <n v="14"/>
    <n v="0"/>
    <n v="1"/>
    <n v="878"/>
    <n v="2"/>
    <n v="2"/>
    <n v="156"/>
    <n v="15"/>
  </r>
  <r>
    <d v="1998-10-29T00:00:00"/>
    <x v="41"/>
    <x v="12"/>
    <n v="627"/>
    <n v="11"/>
    <n v="0"/>
    <n v="4"/>
    <n v="674"/>
    <n v="4"/>
    <n v="0"/>
    <n v="120"/>
    <n v="26"/>
  </r>
  <r>
    <d v="1998-10-30T00:00:00"/>
    <x v="42"/>
    <x v="12"/>
    <n v="257"/>
    <n v="11"/>
    <n v="0"/>
    <n v="5"/>
    <n v="487"/>
    <n v="2"/>
    <n v="0"/>
    <n v="92"/>
    <n v="16"/>
  </r>
  <r>
    <d v="1998-10-31T00:00:00"/>
    <x v="43"/>
    <x v="12"/>
    <n v="126"/>
    <n v="8"/>
    <n v="0"/>
    <m/>
    <n v="333"/>
    <n v="1"/>
    <n v="2"/>
    <n v="49"/>
    <n v="12"/>
  </r>
  <r>
    <d v="1998-11-01T00:00:00"/>
    <x v="44"/>
    <x v="12"/>
    <n v="273"/>
    <n v="10"/>
    <n v="0"/>
    <n v="0"/>
    <n v="223"/>
    <n v="4"/>
    <n v="2"/>
    <n v="50"/>
    <n v="2"/>
  </r>
  <r>
    <d v="1998-11-02T00:00:00"/>
    <x v="45"/>
    <x v="12"/>
    <n v="317"/>
    <n v="11"/>
    <n v="0"/>
    <m/>
    <n v="192"/>
    <n v="8"/>
    <n v="2"/>
    <n v="77"/>
    <n v="5"/>
  </r>
  <r>
    <d v="1998-11-03T00:00:00"/>
    <x v="46"/>
    <x v="12"/>
    <n v="126"/>
    <n v="10"/>
    <n v="0"/>
    <m/>
    <n v="61"/>
    <n v="1"/>
    <n v="0"/>
    <n v="43"/>
    <n v="0"/>
  </r>
  <r>
    <d v="1998-11-04T00:00:00"/>
    <x v="47"/>
    <x v="12"/>
    <n v="45"/>
    <n v="3"/>
    <n v="0"/>
    <m/>
    <n v="20"/>
    <n v="1"/>
    <n v="0"/>
    <n v="38"/>
    <n v="1"/>
  </r>
  <r>
    <d v="1998-11-05T00:00:00"/>
    <x v="48"/>
    <x v="12"/>
    <n v="74"/>
    <n v="1"/>
    <n v="0"/>
    <n v="2"/>
    <n v="37"/>
    <n v="0"/>
    <n v="0"/>
    <n v="17"/>
    <n v="2"/>
  </r>
  <r>
    <d v="1998-11-06T00:00:00"/>
    <x v="49"/>
    <x v="12"/>
    <n v="104"/>
    <n v="3"/>
    <n v="0"/>
    <m/>
    <n v="22"/>
    <n v="0"/>
    <n v="0"/>
    <n v="22"/>
    <n v="5"/>
  </r>
  <r>
    <d v="1998-11-07T00:00:00"/>
    <x v="50"/>
    <x v="12"/>
    <n v="44"/>
    <n v="2"/>
    <n v="0"/>
    <m/>
    <n v="10"/>
    <n v="0"/>
    <n v="0"/>
    <n v="13"/>
    <n v="1"/>
  </r>
  <r>
    <d v="1998-11-08T00:00:00"/>
    <x v="51"/>
    <x v="12"/>
    <n v="34"/>
    <n v="3"/>
    <n v="0"/>
    <m/>
    <n v="7"/>
    <n v="0"/>
    <n v="1"/>
    <n v="17"/>
    <n v="0"/>
  </r>
  <r>
    <d v="1998-11-09T00:00:00"/>
    <x v="52"/>
    <x v="12"/>
    <n v="39"/>
    <n v="4"/>
    <n v="0"/>
    <m/>
    <n v="7"/>
    <n v="0"/>
    <n v="0"/>
    <n v="13"/>
    <n v="1"/>
  </r>
  <r>
    <d v="1998-11-10T00:00:00"/>
    <x v="53"/>
    <x v="12"/>
    <n v="12"/>
    <n v="1"/>
    <n v="0"/>
    <m/>
    <n v="5"/>
    <n v="0"/>
    <n v="0"/>
    <n v="4"/>
    <n v="4"/>
  </r>
  <r>
    <d v="1999-09-01T00:00:00"/>
    <x v="80"/>
    <x v="13"/>
    <n v="35"/>
    <n v="9"/>
    <n v="0"/>
    <m/>
    <n v="5"/>
    <n v="0"/>
    <n v="1"/>
    <n v="1"/>
    <n v="0"/>
  </r>
  <r>
    <d v="1999-09-02T00:00:00"/>
    <x v="75"/>
    <x v="13"/>
    <n v="330"/>
    <n v="48"/>
    <n v="0"/>
    <m/>
    <n v="56"/>
    <n v="1"/>
    <n v="0"/>
    <n v="12"/>
    <n v="2"/>
  </r>
  <r>
    <d v="1999-09-03T00:00:00"/>
    <x v="76"/>
    <x v="13"/>
    <n v="887"/>
    <n v="51"/>
    <n v="0"/>
    <m/>
    <n v="83"/>
    <n v="6"/>
    <n v="80"/>
    <n v="44"/>
    <n v="0"/>
  </r>
  <r>
    <d v="1999-09-03T00:00:00"/>
    <x v="76"/>
    <x v="13"/>
    <n v="464"/>
    <n v="61"/>
    <n v="0"/>
    <m/>
    <n v="63"/>
    <n v="0"/>
    <n v="2"/>
    <n v="15"/>
    <n v="3"/>
  </r>
  <r>
    <d v="1999-09-04T00:00:00"/>
    <x v="77"/>
    <x v="13"/>
    <n v="800"/>
    <n v="77"/>
    <n v="0"/>
    <m/>
    <n v="229"/>
    <n v="9"/>
    <n v="0"/>
    <n v="21"/>
    <n v="1"/>
  </r>
  <r>
    <d v="1999-09-05T00:00:00"/>
    <x v="78"/>
    <x v="13"/>
    <n v="857"/>
    <n v="94"/>
    <n v="0"/>
    <m/>
    <n v="140"/>
    <n v="4"/>
    <n v="7"/>
    <n v="23"/>
    <n v="0"/>
  </r>
  <r>
    <d v="1999-09-06T00:00:00"/>
    <x v="79"/>
    <x v="13"/>
    <n v="1033"/>
    <n v="93"/>
    <n v="0"/>
    <m/>
    <n v="105"/>
    <n v="3"/>
    <n v="1"/>
    <n v="15"/>
    <n v="0"/>
  </r>
  <r>
    <d v="1999-09-07T00:00:00"/>
    <x v="71"/>
    <x v="13"/>
    <n v="1355"/>
    <n v="99"/>
    <n v="0"/>
    <n v="1"/>
    <n v="85"/>
    <n v="9"/>
    <n v="3"/>
    <n v="7"/>
    <n v="2"/>
  </r>
  <r>
    <d v="1999-09-08T00:00:00"/>
    <x v="72"/>
    <x v="13"/>
    <n v="464"/>
    <n v="64"/>
    <n v="0"/>
    <m/>
    <n v="81"/>
    <n v="3"/>
    <n v="3"/>
    <n v="9"/>
    <n v="0"/>
  </r>
  <r>
    <d v="1999-09-09T00:00:00"/>
    <x v="73"/>
    <x v="13"/>
    <n v="1053"/>
    <n v="86"/>
    <n v="0"/>
    <m/>
    <n v="84"/>
    <n v="12"/>
    <n v="1"/>
    <n v="7"/>
    <n v="1"/>
  </r>
  <r>
    <d v="1999-09-10T00:00:00"/>
    <x v="74"/>
    <x v="13"/>
    <n v="2000"/>
    <n v="141"/>
    <n v="0"/>
    <m/>
    <n v="128"/>
    <n v="34"/>
    <n v="2"/>
    <n v="3"/>
    <n v="4"/>
  </r>
  <r>
    <d v="1999-09-11T00:00:00"/>
    <x v="68"/>
    <x v="13"/>
    <n v="1921"/>
    <n v="204"/>
    <n v="0"/>
    <m/>
    <n v="136"/>
    <n v="26"/>
    <n v="1"/>
    <n v="2"/>
    <n v="2"/>
  </r>
  <r>
    <d v="1999-09-12T00:00:00"/>
    <x v="69"/>
    <x v="13"/>
    <n v="1741"/>
    <n v="166"/>
    <n v="0"/>
    <m/>
    <n v="43"/>
    <n v="15"/>
    <n v="2"/>
    <n v="6"/>
    <n v="1"/>
  </r>
  <r>
    <d v="1999-09-13T00:00:00"/>
    <x v="70"/>
    <x v="13"/>
    <n v="1618"/>
    <n v="234"/>
    <n v="0"/>
    <n v="2"/>
    <n v="33"/>
    <n v="1"/>
    <n v="10"/>
    <n v="20"/>
    <n v="1"/>
  </r>
  <r>
    <d v="1999-09-14T00:00:00"/>
    <x v="67"/>
    <x v="13"/>
    <n v="2227"/>
    <n v="403"/>
    <n v="0"/>
    <m/>
    <n v="143"/>
    <n v="41"/>
    <n v="9"/>
    <n v="10"/>
    <n v="0"/>
  </r>
  <r>
    <d v="1999-09-15T00:00:00"/>
    <x v="63"/>
    <x v="13"/>
    <n v="1456"/>
    <n v="386"/>
    <n v="0"/>
    <n v="2"/>
    <n v="126"/>
    <n v="12"/>
    <n v="7"/>
    <n v="0"/>
    <n v="0"/>
  </r>
  <r>
    <d v="1999-09-16T00:00:00"/>
    <x v="64"/>
    <x v="13"/>
    <n v="1808"/>
    <n v="378"/>
    <n v="0"/>
    <m/>
    <n v="238"/>
    <n v="28"/>
    <n v="6"/>
    <n v="11"/>
    <n v="1"/>
  </r>
  <r>
    <d v="1999-09-17T00:00:00"/>
    <x v="65"/>
    <x v="13"/>
    <n v="965"/>
    <n v="189"/>
    <n v="0"/>
    <n v="2"/>
    <n v="339"/>
    <n v="35"/>
    <n v="19"/>
    <n v="3"/>
    <n v="0"/>
  </r>
  <r>
    <d v="1999-09-18T00:00:00"/>
    <x v="0"/>
    <x v="13"/>
    <n v="414"/>
    <n v="99"/>
    <n v="0"/>
    <m/>
    <n v="106"/>
    <n v="19"/>
    <n v="0"/>
    <n v="1"/>
    <n v="0"/>
  </r>
  <r>
    <d v="1999-09-19T00:00:00"/>
    <x v="1"/>
    <x v="13"/>
    <n v="425"/>
    <n v="258"/>
    <n v="0"/>
    <m/>
    <n v="62"/>
    <n v="27"/>
    <n v="2"/>
    <n v="4"/>
    <n v="0"/>
  </r>
  <r>
    <d v="1999-09-20T00:00:00"/>
    <x v="2"/>
    <x v="13"/>
    <n v="689"/>
    <n v="298"/>
    <n v="0"/>
    <m/>
    <n v="196"/>
    <n v="42"/>
    <n v="1"/>
    <n v="3"/>
    <n v="2"/>
  </r>
  <r>
    <d v="1999-09-21T00:00:00"/>
    <x v="3"/>
    <x v="13"/>
    <n v="566"/>
    <n v="324"/>
    <n v="0"/>
    <m/>
    <n v="89"/>
    <n v="55"/>
    <n v="8"/>
    <n v="3"/>
    <n v="0"/>
  </r>
  <r>
    <d v="1999-09-22T00:00:00"/>
    <x v="4"/>
    <x v="13"/>
    <n v="438"/>
    <n v="286"/>
    <n v="0"/>
    <n v="1"/>
    <n v="125"/>
    <n v="64"/>
    <n v="10"/>
    <n v="2"/>
    <n v="2"/>
  </r>
  <r>
    <d v="1999-09-23T00:00:00"/>
    <x v="5"/>
    <x v="13"/>
    <n v="1114"/>
    <n v="259"/>
    <n v="0"/>
    <n v="1"/>
    <n v="501"/>
    <n v="34"/>
    <n v="8"/>
    <n v="4"/>
    <n v="1"/>
  </r>
  <r>
    <d v="1999-09-24T00:00:00"/>
    <x v="6"/>
    <x v="13"/>
    <n v="3899"/>
    <n v="263"/>
    <n v="0"/>
    <n v="2"/>
    <n v="1257"/>
    <n v="26"/>
    <n v="17"/>
    <n v="13"/>
    <n v="0"/>
  </r>
  <r>
    <d v="1999-09-25T00:00:00"/>
    <x v="7"/>
    <x v="13"/>
    <n v="2368"/>
    <n v="205"/>
    <n v="0"/>
    <n v="3"/>
    <n v="264"/>
    <n v="4"/>
    <n v="2"/>
    <n v="0"/>
    <n v="0"/>
  </r>
  <r>
    <d v="1999-09-26T00:00:00"/>
    <x v="8"/>
    <x v="13"/>
    <n v="1773"/>
    <n v="233"/>
    <n v="0"/>
    <m/>
    <n v="224"/>
    <n v="5"/>
    <n v="16"/>
    <n v="12"/>
    <n v="1"/>
  </r>
  <r>
    <d v="1999-09-27T00:00:00"/>
    <x v="9"/>
    <x v="13"/>
    <n v="1221"/>
    <n v="304"/>
    <n v="0"/>
    <n v="1"/>
    <n v="336"/>
    <n v="10"/>
    <n v="11"/>
    <n v="8"/>
    <n v="1"/>
  </r>
  <r>
    <d v="1999-09-28T00:00:00"/>
    <x v="10"/>
    <x v="13"/>
    <n v="1331"/>
    <n v="331"/>
    <n v="0"/>
    <n v="1"/>
    <n v="300"/>
    <n v="6"/>
    <n v="4"/>
    <n v="1"/>
    <n v="0"/>
  </r>
  <r>
    <d v="1999-09-29T00:00:00"/>
    <x v="11"/>
    <x v="13"/>
    <n v="1211"/>
    <n v="340"/>
    <n v="0"/>
    <m/>
    <n v="189"/>
    <n v="6"/>
    <n v="4"/>
    <n v="6"/>
    <n v="0"/>
  </r>
  <r>
    <d v="1999-09-30T00:00:00"/>
    <x v="12"/>
    <x v="13"/>
    <n v="1110"/>
    <n v="488"/>
    <n v="0"/>
    <m/>
    <n v="272"/>
    <n v="13"/>
    <n v="3"/>
    <n v="2"/>
    <n v="1"/>
  </r>
  <r>
    <d v="1999-10-01T00:00:00"/>
    <x v="13"/>
    <x v="13"/>
    <n v="693"/>
    <n v="382"/>
    <n v="0"/>
    <n v="1"/>
    <n v="336"/>
    <n v="12"/>
    <n v="8"/>
    <n v="2"/>
    <n v="1"/>
  </r>
  <r>
    <d v="1999-10-02T00:00:00"/>
    <x v="14"/>
    <x v="13"/>
    <n v="643"/>
    <n v="272"/>
    <n v="2"/>
    <n v="0"/>
    <n v="278"/>
    <n v="12"/>
    <n v="9"/>
    <n v="0"/>
    <n v="1"/>
  </r>
  <r>
    <d v="1999-10-03T00:00:00"/>
    <x v="15"/>
    <x v="13"/>
    <n v="639"/>
    <n v="179"/>
    <n v="0"/>
    <n v="2"/>
    <n v="342"/>
    <n v="10"/>
    <n v="3"/>
    <n v="0"/>
    <n v="0"/>
  </r>
  <r>
    <d v="1999-10-04T00:00:00"/>
    <x v="16"/>
    <x v="13"/>
    <n v="438"/>
    <n v="159"/>
    <n v="0"/>
    <n v="0"/>
    <n v="350"/>
    <n v="11"/>
    <n v="4"/>
    <n v="0"/>
    <n v="0"/>
  </r>
  <r>
    <d v="1999-10-05T00:00:00"/>
    <x v="17"/>
    <x v="13"/>
    <n v="450"/>
    <n v="144"/>
    <n v="0"/>
    <n v="0"/>
    <n v="353"/>
    <n v="14"/>
    <n v="1"/>
    <n v="3"/>
    <n v="0"/>
  </r>
  <r>
    <d v="1999-10-06T00:00:00"/>
    <x v="18"/>
    <x v="13"/>
    <n v="359"/>
    <n v="118"/>
    <n v="0"/>
    <n v="1"/>
    <n v="288"/>
    <n v="13"/>
    <n v="1"/>
    <n v="0"/>
    <n v="0"/>
  </r>
  <r>
    <d v="1999-10-07T00:00:00"/>
    <x v="19"/>
    <x v="13"/>
    <n v="277"/>
    <n v="104"/>
    <n v="1"/>
    <n v="2"/>
    <n v="400"/>
    <n v="9"/>
    <n v="7"/>
    <n v="3"/>
    <n v="5"/>
  </r>
  <r>
    <d v="1999-10-08T00:00:00"/>
    <x v="20"/>
    <x v="13"/>
    <n v="388"/>
    <n v="97"/>
    <n v="0"/>
    <n v="3"/>
    <n v="450"/>
    <n v="18"/>
    <n v="7"/>
    <n v="10"/>
    <n v="3"/>
  </r>
  <r>
    <d v="1999-10-09T00:00:00"/>
    <x v="21"/>
    <x v="13"/>
    <n v="157"/>
    <n v="85"/>
    <n v="0"/>
    <n v="2"/>
    <n v="456"/>
    <n v="17"/>
    <n v="9"/>
    <n v="1"/>
    <n v="2"/>
  </r>
  <r>
    <d v="1999-10-10T00:00:00"/>
    <x v="22"/>
    <x v="13"/>
    <n v="82"/>
    <n v="50"/>
    <n v="0"/>
    <n v="0"/>
    <n v="472"/>
    <n v="18"/>
    <n v="2"/>
    <n v="4"/>
    <n v="0"/>
  </r>
  <r>
    <d v="1999-10-11T00:00:00"/>
    <x v="23"/>
    <x v="13"/>
    <n v="83"/>
    <n v="42"/>
    <n v="0"/>
    <n v="3"/>
    <n v="385"/>
    <n v="9"/>
    <n v="2"/>
    <n v="0"/>
    <n v="0"/>
  </r>
  <r>
    <d v="1999-10-12T00:00:00"/>
    <x v="24"/>
    <x v="13"/>
    <n v="61"/>
    <n v="49"/>
    <n v="0"/>
    <n v="0"/>
    <n v="225"/>
    <n v="9"/>
    <n v="1"/>
    <n v="0"/>
    <n v="0"/>
  </r>
  <r>
    <d v="1999-10-13T00:00:00"/>
    <x v="25"/>
    <x v="13"/>
    <n v="390"/>
    <n v="127"/>
    <n v="0"/>
    <n v="3"/>
    <n v="399"/>
    <n v="27"/>
    <n v="1"/>
    <n v="18"/>
    <n v="0"/>
  </r>
  <r>
    <d v="1999-10-14T00:00:00"/>
    <x v="26"/>
    <x v="13"/>
    <n v="370"/>
    <n v="118"/>
    <n v="0"/>
    <n v="2"/>
    <n v="433"/>
    <n v="27"/>
    <n v="18"/>
    <n v="10"/>
    <n v="0"/>
  </r>
  <r>
    <d v="1999-10-15T00:00:00"/>
    <x v="27"/>
    <x v="13"/>
    <n v="87"/>
    <n v="71"/>
    <n v="0"/>
    <n v="4"/>
    <n v="431"/>
    <n v="12"/>
    <n v="31"/>
    <n v="1"/>
    <n v="3"/>
  </r>
  <r>
    <d v="1999-10-16T00:00:00"/>
    <x v="28"/>
    <x v="13"/>
    <n v="51"/>
    <n v="36"/>
    <n v="0"/>
    <n v="1"/>
    <n v="347"/>
    <n v="3"/>
    <n v="18"/>
    <n v="3"/>
    <n v="0"/>
  </r>
  <r>
    <d v="1999-10-17T00:00:00"/>
    <x v="29"/>
    <x v="13"/>
    <n v="36"/>
    <n v="30"/>
    <n v="0"/>
    <n v="4"/>
    <n v="242"/>
    <n v="3"/>
    <n v="5"/>
    <n v="2"/>
    <n v="0"/>
  </r>
  <r>
    <d v="1999-10-18T00:00:00"/>
    <x v="30"/>
    <x v="13"/>
    <n v="47"/>
    <n v="31"/>
    <n v="0"/>
    <n v="0"/>
    <n v="278"/>
    <n v="7"/>
    <n v="2"/>
    <n v="2"/>
    <n v="0"/>
  </r>
  <r>
    <d v="1999-10-19T00:00:00"/>
    <x v="31"/>
    <x v="13"/>
    <n v="44"/>
    <n v="29"/>
    <n v="0"/>
    <n v="0"/>
    <n v="144"/>
    <n v="6"/>
    <n v="0"/>
    <n v="0"/>
    <n v="0"/>
  </r>
  <r>
    <d v="1999-10-20T00:00:00"/>
    <x v="32"/>
    <x v="13"/>
    <n v="72"/>
    <n v="41"/>
    <n v="0"/>
    <n v="0"/>
    <n v="144"/>
    <n v="5"/>
    <n v="1"/>
    <n v="3"/>
    <n v="0"/>
  </r>
  <r>
    <d v="1999-10-21T00:00:00"/>
    <x v="33"/>
    <x v="13"/>
    <n v="70"/>
    <n v="45"/>
    <n v="0"/>
    <n v="1"/>
    <n v="159"/>
    <n v="8"/>
    <n v="1"/>
    <n v="1"/>
    <n v="0"/>
  </r>
  <r>
    <d v="1999-10-22T00:00:00"/>
    <x v="34"/>
    <x v="13"/>
    <n v="36"/>
    <n v="20"/>
    <n v="0"/>
    <n v="5"/>
    <n v="111"/>
    <n v="1"/>
    <n v="2"/>
    <n v="1"/>
    <n v="0"/>
  </r>
  <r>
    <d v="1999-10-23T00:00:00"/>
    <x v="35"/>
    <x v="13"/>
    <n v="19"/>
    <n v="16"/>
    <n v="0"/>
    <n v="2"/>
    <n v="130"/>
    <n v="5"/>
    <n v="2"/>
    <n v="0"/>
    <n v="0"/>
  </r>
  <r>
    <d v="1999-10-24T00:00:00"/>
    <x v="36"/>
    <x v="13"/>
    <n v="28"/>
    <n v="23"/>
    <n v="0"/>
    <n v="12"/>
    <n v="263"/>
    <n v="1"/>
    <n v="0"/>
    <n v="0"/>
    <n v="0"/>
  </r>
  <r>
    <d v="1999-10-25T00:00:00"/>
    <x v="37"/>
    <x v="13"/>
    <n v="15"/>
    <n v="6"/>
    <n v="0"/>
    <n v="5"/>
    <n v="72"/>
    <n v="1"/>
    <n v="3"/>
    <n v="1"/>
    <n v="0"/>
  </r>
  <r>
    <d v="1999-10-26T00:00:00"/>
    <x v="38"/>
    <x v="13"/>
    <n v="19"/>
    <n v="13"/>
    <n v="0"/>
    <n v="2"/>
    <n v="44"/>
    <n v="2"/>
    <n v="1"/>
    <n v="2"/>
    <n v="0"/>
  </r>
  <r>
    <d v="1999-10-27T00:00:00"/>
    <x v="39"/>
    <x v="13"/>
    <n v="16"/>
    <n v="6"/>
    <n v="0"/>
    <n v="0"/>
    <n v="42"/>
    <n v="0"/>
    <n v="2"/>
    <n v="0"/>
    <n v="0"/>
  </r>
  <r>
    <d v="1999-10-28T00:00:00"/>
    <x v="40"/>
    <x v="13"/>
    <n v="53"/>
    <n v="30"/>
    <n v="0"/>
    <n v="2"/>
    <n v="78"/>
    <n v="2"/>
    <n v="0"/>
    <n v="3"/>
    <n v="0"/>
  </r>
  <r>
    <d v="1999-10-29T00:00:00"/>
    <x v="41"/>
    <x v="13"/>
    <n v="106"/>
    <n v="22"/>
    <n v="0"/>
    <n v="1"/>
    <n v="37"/>
    <n v="0"/>
    <n v="6"/>
    <n v="6"/>
    <n v="0"/>
  </r>
  <r>
    <d v="1999-10-30T00:00:00"/>
    <x v="42"/>
    <x v="13"/>
    <n v="67"/>
    <n v="19"/>
    <n v="0"/>
    <n v="0"/>
    <n v="11"/>
    <n v="0"/>
    <n v="13"/>
    <n v="1"/>
    <n v="0"/>
  </r>
  <r>
    <d v="1999-10-31T00:00:00"/>
    <x v="43"/>
    <x v="13"/>
    <n v="41"/>
    <n v="19"/>
    <n v="0"/>
    <n v="0"/>
    <n v="12"/>
    <n v="0"/>
    <n v="34"/>
    <n v="2"/>
    <n v="0"/>
  </r>
  <r>
    <d v="1999-11-01T00:00:00"/>
    <x v="44"/>
    <x v="13"/>
    <n v="18"/>
    <n v="9"/>
    <n v="0"/>
    <n v="0"/>
    <n v="15"/>
    <n v="0"/>
    <n v="15"/>
    <n v="5"/>
    <n v="0"/>
  </r>
  <r>
    <d v="1999-11-02T00:00:00"/>
    <x v="45"/>
    <x v="13"/>
    <n v="18"/>
    <n v="9"/>
    <n v="0"/>
    <n v="2"/>
    <n v="5"/>
    <n v="1"/>
    <n v="15"/>
    <n v="4"/>
    <n v="0"/>
  </r>
  <r>
    <d v="1999-11-03T00:00:00"/>
    <x v="46"/>
    <x v="13"/>
    <n v="14"/>
    <n v="3"/>
    <n v="1"/>
    <n v="1"/>
    <n v="7"/>
    <n v="1"/>
    <n v="8"/>
    <n v="2"/>
    <n v="0"/>
  </r>
  <r>
    <d v="1999-11-04T00:00:00"/>
    <x v="47"/>
    <x v="13"/>
    <n v="10"/>
    <n v="5"/>
    <n v="0"/>
    <n v="0"/>
    <n v="9"/>
    <n v="0"/>
    <n v="2"/>
    <n v="3"/>
    <n v="0"/>
  </r>
  <r>
    <d v="1999-11-05T00:00:00"/>
    <x v="48"/>
    <x v="13"/>
    <m/>
    <m/>
    <m/>
    <m/>
    <m/>
    <m/>
    <m/>
    <m/>
    <m/>
  </r>
  <r>
    <d v="1999-11-06T00:00:00"/>
    <x v="49"/>
    <x v="13"/>
    <m/>
    <m/>
    <m/>
    <m/>
    <m/>
    <m/>
    <m/>
    <m/>
    <m/>
  </r>
  <r>
    <d v="1999-11-07T00:00:00"/>
    <x v="50"/>
    <x v="13"/>
    <m/>
    <m/>
    <m/>
    <m/>
    <m/>
    <m/>
    <m/>
    <m/>
    <m/>
  </r>
  <r>
    <d v="1999-11-08T00:00:00"/>
    <x v="51"/>
    <x v="13"/>
    <m/>
    <m/>
    <m/>
    <m/>
    <m/>
    <m/>
    <m/>
    <m/>
    <m/>
  </r>
  <r>
    <d v="1999-11-09T00:00:00"/>
    <x v="52"/>
    <x v="13"/>
    <m/>
    <m/>
    <m/>
    <m/>
    <m/>
    <m/>
    <m/>
    <m/>
    <m/>
  </r>
  <r>
    <d v="1999-11-10T00:00:00"/>
    <x v="53"/>
    <x v="13"/>
    <m/>
    <m/>
    <m/>
    <m/>
    <m/>
    <m/>
    <m/>
    <m/>
    <m/>
  </r>
  <r>
    <d v="1999-11-11T00:00:00"/>
    <x v="54"/>
    <x v="13"/>
    <m/>
    <m/>
    <m/>
    <m/>
    <m/>
    <m/>
    <m/>
    <m/>
    <m/>
  </r>
  <r>
    <d v="1999-11-12T00:00:00"/>
    <x v="55"/>
    <x v="13"/>
    <m/>
    <m/>
    <m/>
    <m/>
    <m/>
    <m/>
    <m/>
    <m/>
    <m/>
  </r>
  <r>
    <d v="1999-11-13T00:00:00"/>
    <x v="56"/>
    <x v="13"/>
    <m/>
    <m/>
    <m/>
    <m/>
    <m/>
    <m/>
    <m/>
    <m/>
    <m/>
  </r>
  <r>
    <d v="1999-11-14T00:00:00"/>
    <x v="57"/>
    <x v="13"/>
    <m/>
    <m/>
    <m/>
    <m/>
    <m/>
    <m/>
    <m/>
    <m/>
    <m/>
  </r>
  <r>
    <d v="1999-11-15T00:00:00"/>
    <x v="58"/>
    <x v="13"/>
    <m/>
    <m/>
    <m/>
    <m/>
    <m/>
    <m/>
    <m/>
    <m/>
    <m/>
  </r>
  <r>
    <d v="1999-11-16T00:00:00"/>
    <x v="59"/>
    <x v="13"/>
    <m/>
    <m/>
    <m/>
    <m/>
    <m/>
    <m/>
    <m/>
    <m/>
    <m/>
  </r>
  <r>
    <d v="1999-11-17T00:00:00"/>
    <x v="60"/>
    <x v="13"/>
    <m/>
    <m/>
    <m/>
    <m/>
    <m/>
    <m/>
    <m/>
    <m/>
    <m/>
  </r>
  <r>
    <d v="1999-11-18T00:00:00"/>
    <x v="61"/>
    <x v="13"/>
    <m/>
    <m/>
    <m/>
    <m/>
    <m/>
    <m/>
    <m/>
    <m/>
    <m/>
  </r>
  <r>
    <d v="2000-09-06T00:00:00"/>
    <x v="79"/>
    <x v="14"/>
    <n v="3006"/>
    <m/>
    <m/>
    <m/>
    <m/>
    <m/>
    <n v="287"/>
    <m/>
    <m/>
  </r>
  <r>
    <d v="2000-09-06T00:00:00"/>
    <x v="79"/>
    <x v="14"/>
    <n v="3000"/>
    <n v="20"/>
    <n v="0"/>
    <m/>
    <n v="1"/>
    <n v="6"/>
    <n v="391"/>
    <n v="0"/>
    <n v="0"/>
  </r>
  <r>
    <d v="2000-09-06T00:00:00"/>
    <x v="79"/>
    <x v="14"/>
    <n v="2000"/>
    <n v="1"/>
    <m/>
    <m/>
    <n v="58"/>
    <n v="6"/>
    <n v="80"/>
    <n v="1"/>
    <n v="0"/>
  </r>
  <r>
    <d v="2000-09-06T00:00:00"/>
    <x v="79"/>
    <x v="14"/>
    <n v="3562"/>
    <n v="130"/>
    <n v="0"/>
    <n v="0"/>
    <n v="15"/>
    <n v="29"/>
    <n v="4"/>
    <n v="2"/>
    <n v="1"/>
  </r>
  <r>
    <d v="2000-09-07T00:00:00"/>
    <x v="71"/>
    <x v="14"/>
    <n v="2572"/>
    <n v="105"/>
    <n v="0"/>
    <n v="0"/>
    <n v="41"/>
    <n v="56"/>
    <n v="5"/>
    <n v="11"/>
    <n v="3"/>
  </r>
  <r>
    <d v="2000-09-08T00:00:00"/>
    <x v="72"/>
    <x v="14"/>
    <n v="3333"/>
    <n v="94"/>
    <n v="0"/>
    <n v="0"/>
    <n v="34"/>
    <n v="45"/>
    <n v="9"/>
    <n v="1"/>
    <n v="1"/>
  </r>
  <r>
    <d v="2000-09-09T00:00:00"/>
    <x v="73"/>
    <x v="14"/>
    <n v="4478"/>
    <n v="85"/>
    <m/>
    <m/>
    <n v="44"/>
    <n v="42"/>
    <n v="20"/>
    <n v="4"/>
    <m/>
  </r>
  <r>
    <d v="2000-09-10T00:00:00"/>
    <x v="74"/>
    <x v="14"/>
    <n v="4153"/>
    <n v="165"/>
    <m/>
    <n v="1"/>
    <n v="32"/>
    <n v="41"/>
    <n v="5"/>
    <n v="4"/>
    <m/>
  </r>
  <r>
    <d v="2000-09-11T00:00:00"/>
    <x v="68"/>
    <x v="14"/>
    <n v="4568"/>
    <n v="205"/>
    <m/>
    <m/>
    <n v="73"/>
    <n v="62"/>
    <n v="13"/>
    <n v="8"/>
    <m/>
  </r>
  <r>
    <d v="2000-09-12T00:00:00"/>
    <x v="69"/>
    <x v="14"/>
    <n v="4736"/>
    <n v="255"/>
    <n v="1"/>
    <m/>
    <n v="72"/>
    <n v="81"/>
    <n v="19"/>
    <n v="15"/>
    <n v="1"/>
  </r>
  <r>
    <d v="2000-09-13T00:00:00"/>
    <x v="70"/>
    <x v="14"/>
    <n v="3194"/>
    <n v="246"/>
    <m/>
    <m/>
    <n v="55"/>
    <n v="57"/>
    <n v="4"/>
    <n v="6"/>
    <m/>
  </r>
  <r>
    <d v="2000-09-14T00:00:00"/>
    <x v="67"/>
    <x v="14"/>
    <n v="2809"/>
    <n v="326"/>
    <m/>
    <m/>
    <n v="34"/>
    <n v="68"/>
    <n v="3"/>
    <n v="4"/>
    <n v="3"/>
  </r>
  <r>
    <d v="2000-09-15T00:00:00"/>
    <x v="63"/>
    <x v="14"/>
    <n v="3031"/>
    <n v="318"/>
    <m/>
    <m/>
    <n v="33"/>
    <n v="63"/>
    <n v="8"/>
    <n v="3"/>
    <n v="2"/>
  </r>
  <r>
    <d v="2000-09-16T00:00:00"/>
    <x v="64"/>
    <x v="14"/>
    <n v="1607"/>
    <n v="284"/>
    <m/>
    <m/>
    <n v="91"/>
    <n v="87"/>
    <n v="9"/>
    <n v="8"/>
    <n v="4"/>
  </r>
  <r>
    <d v="2000-09-17T00:00:00"/>
    <x v="65"/>
    <x v="14"/>
    <n v="1501"/>
    <n v="194"/>
    <m/>
    <n v="1"/>
    <n v="137"/>
    <n v="120"/>
    <n v="16"/>
    <n v="9"/>
    <m/>
  </r>
  <r>
    <d v="2000-09-18T00:00:00"/>
    <x v="0"/>
    <x v="14"/>
    <n v="2252"/>
    <n v="268"/>
    <m/>
    <n v="1"/>
    <n v="114"/>
    <n v="145"/>
    <n v="18"/>
    <n v="1"/>
    <n v="2"/>
  </r>
  <r>
    <d v="2000-09-19T00:00:00"/>
    <x v="1"/>
    <x v="14"/>
    <n v="3382"/>
    <n v="230"/>
    <m/>
    <n v="4"/>
    <n v="128"/>
    <n v="122"/>
    <n v="11"/>
    <n v="17"/>
    <n v="1"/>
  </r>
  <r>
    <d v="2000-09-20T00:00:00"/>
    <x v="2"/>
    <x v="14"/>
    <n v="4684"/>
    <n v="243"/>
    <m/>
    <n v="1"/>
    <n v="524"/>
    <n v="138"/>
    <n v="47"/>
    <n v="18"/>
    <n v="1"/>
  </r>
  <r>
    <d v="2000-09-21T00:00:00"/>
    <x v="3"/>
    <x v="14"/>
    <n v="3468"/>
    <n v="197"/>
    <m/>
    <m/>
    <n v="269"/>
    <n v="83"/>
    <n v="24"/>
    <n v="2"/>
    <m/>
  </r>
  <r>
    <d v="2000-09-22T00:00:00"/>
    <x v="4"/>
    <x v="14"/>
    <n v="1925"/>
    <n v="151"/>
    <m/>
    <m/>
    <n v="30"/>
    <n v="10"/>
    <n v="4"/>
    <m/>
    <m/>
  </r>
  <r>
    <d v="2000-09-23T00:00:00"/>
    <x v="5"/>
    <x v="14"/>
    <n v="2219"/>
    <n v="146"/>
    <m/>
    <n v="2"/>
    <n v="34"/>
    <n v="13"/>
    <n v="10"/>
    <n v="2"/>
    <n v="1"/>
  </r>
  <r>
    <d v="2000-09-24T00:00:00"/>
    <x v="6"/>
    <x v="14"/>
    <n v="2271"/>
    <n v="207"/>
    <n v="0"/>
    <n v="0"/>
    <n v="66"/>
    <n v="23"/>
    <n v="3"/>
    <n v="1"/>
    <n v="0"/>
  </r>
  <r>
    <d v="2000-09-25T00:00:00"/>
    <x v="7"/>
    <x v="14"/>
    <n v="2002"/>
    <n v="183"/>
    <m/>
    <n v="2"/>
    <n v="52"/>
    <n v="19"/>
    <n v="9"/>
    <m/>
    <m/>
  </r>
  <r>
    <d v="2000-09-26T00:00:00"/>
    <x v="8"/>
    <x v="14"/>
    <n v="2111"/>
    <n v="200"/>
    <m/>
    <m/>
    <n v="62"/>
    <n v="41"/>
    <n v="11"/>
    <n v="1"/>
    <m/>
  </r>
  <r>
    <d v="2000-09-27T00:00:00"/>
    <x v="9"/>
    <x v="14"/>
    <n v="2754"/>
    <n v="245"/>
    <m/>
    <m/>
    <n v="111"/>
    <n v="57"/>
    <n v="7"/>
    <m/>
    <m/>
  </r>
  <r>
    <d v="2000-09-28T00:00:00"/>
    <x v="10"/>
    <x v="14"/>
    <n v="3059"/>
    <n v="288"/>
    <m/>
    <m/>
    <n v="152"/>
    <n v="79"/>
    <n v="8"/>
    <n v="1"/>
    <m/>
  </r>
  <r>
    <d v="2000-09-29T00:00:00"/>
    <x v="11"/>
    <x v="14"/>
    <n v="2053"/>
    <n v="289"/>
    <m/>
    <m/>
    <n v="219"/>
    <n v="56"/>
    <m/>
    <n v="1"/>
    <m/>
  </r>
  <r>
    <d v="2000-09-30T00:00:00"/>
    <x v="12"/>
    <x v="14"/>
    <n v="1470"/>
    <n v="235"/>
    <m/>
    <m/>
    <n v="181"/>
    <n v="47"/>
    <n v="2"/>
    <m/>
    <m/>
  </r>
  <r>
    <d v="2000-10-01T00:00:00"/>
    <x v="13"/>
    <x v="14"/>
    <n v="727"/>
    <n v="99"/>
    <m/>
    <m/>
    <n v="128"/>
    <n v="38"/>
    <n v="3"/>
    <n v="1"/>
    <m/>
  </r>
  <r>
    <d v="2000-10-02T00:00:00"/>
    <x v="14"/>
    <x v="14"/>
    <n v="577"/>
    <n v="95"/>
    <m/>
    <m/>
    <n v="146"/>
    <n v="35"/>
    <n v="2"/>
    <m/>
    <n v="1"/>
  </r>
  <r>
    <d v="2000-10-03T00:00:00"/>
    <x v="15"/>
    <x v="14"/>
    <n v="219"/>
    <n v="51"/>
    <m/>
    <n v="1"/>
    <n v="130"/>
    <n v="36"/>
    <n v="1"/>
    <m/>
    <m/>
  </r>
  <r>
    <d v="2000-10-04T00:00:00"/>
    <x v="16"/>
    <x v="14"/>
    <n v="128"/>
    <n v="47"/>
    <m/>
    <n v="2"/>
    <n v="82"/>
    <n v="17"/>
    <n v="1"/>
    <m/>
    <m/>
  </r>
  <r>
    <d v="2000-10-05T00:00:00"/>
    <x v="17"/>
    <x v="14"/>
    <n v="310"/>
    <n v="105"/>
    <m/>
    <m/>
    <n v="61"/>
    <n v="21"/>
    <n v="5"/>
    <n v="1"/>
    <n v="1"/>
  </r>
  <r>
    <d v="2000-10-06T00:00:00"/>
    <x v="18"/>
    <x v="14"/>
    <n v="316"/>
    <n v="113"/>
    <m/>
    <m/>
    <n v="56"/>
    <n v="26"/>
    <m/>
    <m/>
    <m/>
  </r>
  <r>
    <d v="2000-10-07T00:00:00"/>
    <x v="19"/>
    <x v="14"/>
    <n v="265"/>
    <n v="143"/>
    <m/>
    <m/>
    <n v="69"/>
    <n v="33"/>
    <m/>
    <m/>
    <m/>
  </r>
  <r>
    <d v="2000-10-08T00:00:00"/>
    <x v="20"/>
    <x v="14"/>
    <n v="347"/>
    <n v="194"/>
    <m/>
    <m/>
    <n v="68"/>
    <n v="37"/>
    <n v="3"/>
    <n v="1"/>
    <m/>
  </r>
  <r>
    <d v="2000-10-09T00:00:00"/>
    <x v="21"/>
    <x v="14"/>
    <n v="256"/>
    <n v="106"/>
    <m/>
    <m/>
    <n v="53"/>
    <n v="27"/>
    <m/>
    <m/>
    <m/>
  </r>
  <r>
    <d v="2000-10-10T00:00:00"/>
    <x v="22"/>
    <x v="14"/>
    <n v="125"/>
    <n v="81"/>
    <m/>
    <m/>
    <n v="24"/>
    <n v="28"/>
    <n v="1"/>
    <m/>
    <m/>
  </r>
  <r>
    <d v="2000-10-11T00:00:00"/>
    <x v="23"/>
    <x v="14"/>
    <n v="130"/>
    <n v="66"/>
    <m/>
    <n v="3"/>
    <n v="61"/>
    <n v="29"/>
    <n v="2"/>
    <m/>
    <m/>
  </r>
  <r>
    <d v="2000-10-12T00:00:00"/>
    <x v="24"/>
    <x v="14"/>
    <n v="98"/>
    <n v="44"/>
    <m/>
    <m/>
    <n v="40"/>
    <n v="21"/>
    <n v="3"/>
    <n v="2"/>
    <m/>
  </r>
  <r>
    <d v="2000-10-13T00:00:00"/>
    <x v="25"/>
    <x v="14"/>
    <n v="91"/>
    <n v="58"/>
    <m/>
    <m/>
    <n v="56"/>
    <n v="26"/>
    <n v="1"/>
    <n v="2"/>
    <n v="1"/>
  </r>
  <r>
    <d v="2000-10-14T00:00:00"/>
    <x v="26"/>
    <x v="14"/>
    <n v="166"/>
    <n v="75"/>
    <m/>
    <m/>
    <n v="113"/>
    <n v="63"/>
    <n v="1"/>
    <m/>
    <m/>
  </r>
  <r>
    <d v="2000-10-15T00:00:00"/>
    <x v="27"/>
    <x v="14"/>
    <n v="189"/>
    <n v="49"/>
    <m/>
    <m/>
    <n v="137"/>
    <n v="40"/>
    <n v="1"/>
    <m/>
    <m/>
  </r>
  <r>
    <d v="2000-10-16T00:00:00"/>
    <x v="28"/>
    <x v="14"/>
    <n v="590"/>
    <n v="96"/>
    <n v="1"/>
    <n v="1"/>
    <n v="116"/>
    <n v="34"/>
    <n v="1"/>
    <m/>
    <n v="2"/>
  </r>
  <r>
    <d v="2000-10-17T00:00:00"/>
    <x v="29"/>
    <x v="14"/>
    <n v="535"/>
    <n v="57"/>
    <m/>
    <m/>
    <n v="298"/>
    <n v="20"/>
    <m/>
    <m/>
    <m/>
  </r>
  <r>
    <d v="2000-10-18T00:00:00"/>
    <x v="30"/>
    <x v="14"/>
    <n v="473"/>
    <n v="112"/>
    <m/>
    <n v="2"/>
    <n v="327"/>
    <n v="50"/>
    <n v="1"/>
    <n v="2"/>
    <m/>
  </r>
  <r>
    <d v="2000-10-19T00:00:00"/>
    <x v="31"/>
    <x v="14"/>
    <n v="437"/>
    <n v="76"/>
    <n v="2"/>
    <n v="4"/>
    <n v="32"/>
    <n v="8"/>
    <n v="67"/>
    <n v="10"/>
    <n v="1"/>
  </r>
  <r>
    <d v="2000-10-20T00:00:00"/>
    <x v="32"/>
    <x v="14"/>
    <n v="357"/>
    <n v="57.666666666666671"/>
    <m/>
    <m/>
    <n v="32"/>
    <n v="11.333333333333332"/>
    <m/>
    <m/>
    <m/>
  </r>
  <r>
    <d v="2000-10-21T00:00:00"/>
    <x v="33"/>
    <x v="14"/>
    <n v="277"/>
    <n v="39.333333333333343"/>
    <m/>
    <m/>
    <n v="32"/>
    <n v="14.666666666666664"/>
    <m/>
    <m/>
    <m/>
  </r>
  <r>
    <d v="2000-10-22T00:00:00"/>
    <x v="34"/>
    <x v="14"/>
    <n v="197"/>
    <n v="21"/>
    <n v="1"/>
    <n v="1"/>
    <n v="32"/>
    <n v="18"/>
    <n v="12"/>
    <m/>
    <m/>
  </r>
  <r>
    <d v="2000-10-23T00:00:00"/>
    <x v="35"/>
    <x v="14"/>
    <n v="131"/>
    <n v="25"/>
    <m/>
    <m/>
    <n v="77"/>
    <n v="13"/>
    <n v="21"/>
    <n v="1"/>
    <m/>
  </r>
  <r>
    <d v="2000-10-24T00:00:00"/>
    <x v="36"/>
    <x v="14"/>
    <n v="123"/>
    <n v="35"/>
    <m/>
    <m/>
    <n v="58"/>
    <n v="7"/>
    <n v="46"/>
    <n v="1"/>
    <m/>
  </r>
  <r>
    <d v="2000-10-25T00:00:00"/>
    <x v="37"/>
    <x v="14"/>
    <n v="65"/>
    <n v="22"/>
    <m/>
    <m/>
    <n v="39"/>
    <n v="12"/>
    <n v="18"/>
    <n v="1"/>
    <n v="1"/>
  </r>
  <r>
    <d v="2000-10-26T00:00:00"/>
    <x v="38"/>
    <x v="14"/>
    <n v="84"/>
    <n v="35"/>
    <m/>
    <n v="2"/>
    <n v="37"/>
    <n v="6"/>
    <n v="19"/>
    <n v="2"/>
    <m/>
  </r>
  <r>
    <d v="2000-10-27T00:00:00"/>
    <x v="39"/>
    <x v="14"/>
    <n v="60"/>
    <n v="34"/>
    <m/>
    <m/>
    <n v="16"/>
    <n v="11"/>
    <n v="34"/>
    <m/>
    <n v="1"/>
  </r>
  <r>
    <d v="2000-10-28T00:00:00"/>
    <x v="40"/>
    <x v="14"/>
    <n v="23"/>
    <n v="7"/>
    <m/>
    <n v="3"/>
    <n v="21"/>
    <n v="4"/>
    <n v="15"/>
    <m/>
    <m/>
  </r>
  <r>
    <d v="2000-10-29T00:00:00"/>
    <x v="41"/>
    <x v="14"/>
    <n v="5"/>
    <n v="4"/>
    <m/>
    <m/>
    <n v="3"/>
    <n v="2"/>
    <n v="3"/>
    <m/>
    <m/>
  </r>
  <r>
    <d v="2000-10-30T00:00:00"/>
    <x v="42"/>
    <x v="14"/>
    <n v="13"/>
    <n v="11"/>
    <m/>
    <n v="1"/>
    <n v="8"/>
    <n v="0"/>
    <n v="10"/>
    <n v="0"/>
    <n v="0"/>
  </r>
  <r>
    <d v="2000-10-31T00:00:00"/>
    <x v="43"/>
    <x v="14"/>
    <n v="33"/>
    <n v="5"/>
    <n v="0"/>
    <n v="0"/>
    <n v="3"/>
    <n v="3"/>
    <n v="21"/>
    <n v="0"/>
    <n v="0"/>
  </r>
  <r>
    <d v="2000-11-01T00:00:00"/>
    <x v="44"/>
    <x v="14"/>
    <n v="22"/>
    <n v="5"/>
    <n v="0"/>
    <n v="0"/>
    <n v="3"/>
    <n v="1"/>
    <n v="9"/>
    <n v="1"/>
    <n v="0"/>
  </r>
  <r>
    <d v="2000-11-02T00:00:00"/>
    <x v="45"/>
    <x v="14"/>
    <n v="17"/>
    <n v="4"/>
    <m/>
    <m/>
    <n v="10"/>
    <n v="14"/>
    <n v="4"/>
    <n v="0"/>
    <n v="0"/>
  </r>
  <r>
    <d v="2000-11-03T00:00:00"/>
    <x v="46"/>
    <x v="14"/>
    <n v="17"/>
    <n v="8"/>
    <m/>
    <m/>
    <n v="1"/>
    <n v="2"/>
    <n v="3"/>
    <n v="0"/>
    <n v="0"/>
  </r>
  <r>
    <d v="2000-11-04T00:00:00"/>
    <x v="47"/>
    <x v="14"/>
    <m/>
    <m/>
    <m/>
    <m/>
    <m/>
    <m/>
    <m/>
    <m/>
    <m/>
  </r>
  <r>
    <d v="2000-11-05T00:00:00"/>
    <x v="48"/>
    <x v="14"/>
    <m/>
    <m/>
    <m/>
    <m/>
    <m/>
    <m/>
    <m/>
    <m/>
    <m/>
  </r>
  <r>
    <d v="2000-11-06T00:00:00"/>
    <x v="49"/>
    <x v="14"/>
    <m/>
    <m/>
    <m/>
    <m/>
    <m/>
    <m/>
    <m/>
    <m/>
    <m/>
  </r>
  <r>
    <d v="2000-11-07T00:00:00"/>
    <x v="50"/>
    <x v="14"/>
    <m/>
    <m/>
    <m/>
    <m/>
    <m/>
    <m/>
    <m/>
    <m/>
    <m/>
  </r>
  <r>
    <d v="2000-11-08T00:00:00"/>
    <x v="51"/>
    <x v="14"/>
    <n v="14"/>
    <n v="6"/>
    <m/>
    <m/>
    <n v="1"/>
    <n v="0"/>
    <n v="3"/>
    <n v="0"/>
    <n v="0"/>
  </r>
  <r>
    <d v="2000-11-09T00:00:00"/>
    <x v="52"/>
    <x v="14"/>
    <m/>
    <m/>
    <m/>
    <m/>
    <m/>
    <m/>
    <m/>
    <m/>
    <m/>
  </r>
  <r>
    <d v="2000-11-10T00:00:00"/>
    <x v="53"/>
    <x v="14"/>
    <m/>
    <m/>
    <m/>
    <m/>
    <m/>
    <m/>
    <m/>
    <m/>
    <m/>
  </r>
  <r>
    <d v="2000-11-11T00:00:00"/>
    <x v="54"/>
    <x v="14"/>
    <m/>
    <m/>
    <m/>
    <m/>
    <m/>
    <m/>
    <m/>
    <m/>
    <m/>
  </r>
  <r>
    <d v="2000-11-12T00:00:00"/>
    <x v="55"/>
    <x v="14"/>
    <m/>
    <m/>
    <m/>
    <m/>
    <m/>
    <m/>
    <m/>
    <m/>
    <m/>
  </r>
  <r>
    <d v="2000-11-13T00:00:00"/>
    <x v="56"/>
    <x v="14"/>
    <m/>
    <m/>
    <m/>
    <m/>
    <m/>
    <m/>
    <m/>
    <m/>
    <m/>
  </r>
  <r>
    <d v="2000-11-14T00:00:00"/>
    <x v="57"/>
    <x v="14"/>
    <m/>
    <m/>
    <m/>
    <m/>
    <m/>
    <m/>
    <m/>
    <m/>
    <m/>
  </r>
  <r>
    <d v="2000-11-15T00:00:00"/>
    <x v="58"/>
    <x v="14"/>
    <m/>
    <m/>
    <m/>
    <m/>
    <m/>
    <m/>
    <m/>
    <m/>
    <m/>
  </r>
  <r>
    <d v="2000-11-16T00:00:00"/>
    <x v="59"/>
    <x v="14"/>
    <m/>
    <m/>
    <m/>
    <m/>
    <m/>
    <m/>
    <m/>
    <m/>
    <m/>
  </r>
  <r>
    <d v="2000-11-17T00:00:00"/>
    <x v="60"/>
    <x v="14"/>
    <m/>
    <m/>
    <m/>
    <m/>
    <m/>
    <m/>
    <m/>
    <m/>
    <m/>
  </r>
  <r>
    <d v="2000-11-18T00:00:00"/>
    <x v="61"/>
    <x v="14"/>
    <m/>
    <m/>
    <m/>
    <m/>
    <m/>
    <m/>
    <m/>
    <m/>
    <m/>
  </r>
  <r>
    <d v="2000-11-19T00:00:00"/>
    <x v="62"/>
    <x v="14"/>
    <m/>
    <m/>
    <m/>
    <m/>
    <m/>
    <m/>
    <m/>
    <m/>
    <m/>
  </r>
  <r>
    <d v="2000-11-20T00:00:00"/>
    <x v="66"/>
    <x v="14"/>
    <m/>
    <m/>
    <m/>
    <m/>
    <m/>
    <m/>
    <m/>
    <m/>
    <m/>
  </r>
  <r>
    <d v="2000-11-21T00:00:00"/>
    <x v="81"/>
    <x v="14"/>
    <m/>
    <m/>
    <m/>
    <m/>
    <m/>
    <m/>
    <m/>
    <m/>
    <m/>
  </r>
  <r>
    <d v="2000-11-22T00:00:00"/>
    <x v="82"/>
    <x v="14"/>
    <m/>
    <m/>
    <m/>
    <m/>
    <m/>
    <m/>
    <m/>
    <m/>
    <m/>
  </r>
  <r>
    <d v="2000-11-23T00:00:00"/>
    <x v="83"/>
    <x v="14"/>
    <m/>
    <m/>
    <m/>
    <m/>
    <m/>
    <m/>
    <m/>
    <m/>
    <m/>
  </r>
  <r>
    <d v="2000-11-24T00:00:00"/>
    <x v="84"/>
    <x v="14"/>
    <m/>
    <m/>
    <m/>
    <m/>
    <m/>
    <m/>
    <m/>
    <m/>
    <m/>
  </r>
  <r>
    <d v="2000-11-25T00:00:00"/>
    <x v="85"/>
    <x v="14"/>
    <m/>
    <m/>
    <m/>
    <m/>
    <m/>
    <m/>
    <m/>
    <m/>
    <m/>
  </r>
  <r>
    <d v="2001-09-01T00:00:00"/>
    <x v="80"/>
    <x v="15"/>
    <m/>
    <m/>
    <m/>
    <m/>
    <m/>
    <m/>
    <m/>
    <m/>
    <m/>
  </r>
  <r>
    <d v="2001-09-02T00:00:00"/>
    <x v="75"/>
    <x v="15"/>
    <m/>
    <m/>
    <m/>
    <m/>
    <m/>
    <m/>
    <m/>
    <m/>
    <m/>
  </r>
  <r>
    <d v="2001-09-03T00:00:00"/>
    <x v="76"/>
    <x v="15"/>
    <m/>
    <m/>
    <m/>
    <m/>
    <m/>
    <m/>
    <m/>
    <m/>
    <m/>
  </r>
  <r>
    <d v="2001-09-04T00:00:00"/>
    <x v="77"/>
    <x v="15"/>
    <m/>
    <m/>
    <m/>
    <m/>
    <m/>
    <m/>
    <m/>
    <m/>
    <m/>
  </r>
  <r>
    <d v="2001-09-05T00:00:00"/>
    <x v="78"/>
    <x v="15"/>
    <m/>
    <m/>
    <m/>
    <m/>
    <m/>
    <m/>
    <m/>
    <m/>
    <m/>
  </r>
  <r>
    <d v="2001-09-06T00:00:00"/>
    <x v="79"/>
    <x v="15"/>
    <n v="6757"/>
    <n v="413"/>
    <n v="0"/>
    <n v="0"/>
    <n v="1271"/>
    <n v="113"/>
    <n v="1090"/>
    <n v="2257"/>
    <n v="0"/>
  </r>
  <r>
    <d v="2001-09-06T00:00:00"/>
    <x v="79"/>
    <x v="15"/>
    <n v="4786"/>
    <n v="5"/>
    <n v="0"/>
    <n v="0"/>
    <n v="0"/>
    <n v="0"/>
    <n v="224"/>
    <n v="0"/>
    <n v="0"/>
  </r>
  <r>
    <d v="2001-09-06T00:00:00"/>
    <x v="79"/>
    <x v="15"/>
    <n v="593"/>
    <n v="34"/>
    <n v="0"/>
    <n v="0"/>
    <n v="83"/>
    <n v="39"/>
    <n v="12"/>
    <n v="225"/>
    <n v="14"/>
  </r>
  <r>
    <d v="2001-09-07T00:00:00"/>
    <x v="71"/>
    <x v="15"/>
    <n v="1252"/>
    <n v="84"/>
    <n v="0"/>
    <n v="0"/>
    <n v="226"/>
    <n v="75"/>
    <n v="43"/>
    <n v="590"/>
    <n v="39"/>
  </r>
  <r>
    <d v="2001-09-08T00:00:00"/>
    <x v="72"/>
    <x v="15"/>
    <n v="1134"/>
    <n v="90"/>
    <n v="0"/>
    <n v="2"/>
    <n v="225"/>
    <n v="79"/>
    <n v="20"/>
    <n v="593"/>
    <n v="18"/>
  </r>
  <r>
    <d v="2001-09-09T00:00:00"/>
    <x v="73"/>
    <x v="15"/>
    <n v="969"/>
    <n v="82"/>
    <n v="0"/>
    <n v="1"/>
    <n v="224"/>
    <n v="56"/>
    <n v="28"/>
    <n v="687"/>
    <n v="34"/>
  </r>
  <r>
    <d v="2001-09-10T00:00:00"/>
    <x v="74"/>
    <x v="15"/>
    <n v="850"/>
    <n v="114"/>
    <n v="0"/>
    <n v="0"/>
    <n v="249"/>
    <n v="102"/>
    <n v="22"/>
    <n v="866"/>
    <n v="36"/>
  </r>
  <r>
    <d v="2001-09-11T00:00:00"/>
    <x v="68"/>
    <x v="15"/>
    <n v="993"/>
    <n v="122"/>
    <n v="1"/>
    <n v="1"/>
    <n v="268"/>
    <n v="135"/>
    <n v="28"/>
    <n v="735"/>
    <n v="30"/>
  </r>
  <r>
    <d v="2001-09-12T00:00:00"/>
    <x v="69"/>
    <x v="15"/>
    <n v="1676"/>
    <n v="89"/>
    <n v="0"/>
    <n v="0"/>
    <n v="327"/>
    <n v="134"/>
    <n v="16"/>
    <n v="856"/>
    <n v="50"/>
  </r>
  <r>
    <d v="2001-09-13T00:00:00"/>
    <x v="70"/>
    <x v="15"/>
    <n v="1320"/>
    <n v="71"/>
    <n v="0"/>
    <n v="0"/>
    <n v="282"/>
    <n v="181"/>
    <n v="27"/>
    <n v="680"/>
    <n v="49"/>
  </r>
  <r>
    <d v="2001-09-14T00:00:00"/>
    <x v="67"/>
    <x v="15"/>
    <n v="1367"/>
    <n v="99"/>
    <n v="0"/>
    <n v="0"/>
    <n v="522"/>
    <n v="208"/>
    <n v="13"/>
    <n v="600"/>
    <n v="40"/>
  </r>
  <r>
    <d v="2001-09-15T00:00:00"/>
    <x v="63"/>
    <x v="15"/>
    <n v="783"/>
    <n v="97"/>
    <n v="0"/>
    <n v="0"/>
    <n v="312"/>
    <n v="120"/>
    <n v="15"/>
    <n v="673"/>
    <n v="32"/>
  </r>
  <r>
    <d v="2001-09-16T00:00:00"/>
    <x v="64"/>
    <x v="15"/>
    <n v="1449"/>
    <n v="122"/>
    <n v="0"/>
    <n v="1"/>
    <n v="325"/>
    <n v="181"/>
    <n v="21"/>
    <n v="4195"/>
    <n v="45"/>
  </r>
  <r>
    <d v="2001-09-17T00:00:00"/>
    <x v="65"/>
    <x v="15"/>
    <n v="2027"/>
    <n v="90"/>
    <n v="0"/>
    <n v="0"/>
    <n v="140"/>
    <n v="75"/>
    <n v="11"/>
    <n v="2669"/>
    <n v="91"/>
  </r>
  <r>
    <d v="2001-09-18T00:00:00"/>
    <x v="0"/>
    <x v="15"/>
    <n v="2024"/>
    <n v="106"/>
    <n v="1"/>
    <n v="0"/>
    <n v="117"/>
    <n v="42"/>
    <n v="12"/>
    <n v="3445"/>
    <n v="128"/>
  </r>
  <r>
    <d v="2001-09-19T00:00:00"/>
    <x v="1"/>
    <x v="15"/>
    <n v="2649"/>
    <n v="88"/>
    <n v="1"/>
    <n v="0"/>
    <n v="203"/>
    <n v="55"/>
    <n v="10"/>
    <n v="3278"/>
    <n v="178"/>
  </r>
  <r>
    <d v="2001-09-20T00:00:00"/>
    <x v="2"/>
    <x v="15"/>
    <n v="1827"/>
    <n v="36"/>
    <n v="0"/>
    <n v="0"/>
    <n v="209"/>
    <n v="12"/>
    <n v="1"/>
    <n v="1982"/>
    <n v="121"/>
  </r>
  <r>
    <d v="2001-09-21T00:00:00"/>
    <x v="3"/>
    <x v="15"/>
    <n v="2862"/>
    <n v="90"/>
    <n v="0"/>
    <n v="0"/>
    <n v="259"/>
    <n v="25"/>
    <n v="1"/>
    <n v="2865"/>
    <n v="171"/>
  </r>
  <r>
    <d v="2001-09-22T00:00:00"/>
    <x v="4"/>
    <x v="15"/>
    <n v="2527"/>
    <n v="111"/>
    <n v="0"/>
    <n v="0"/>
    <n v="202"/>
    <n v="23"/>
    <n v="1"/>
    <n v="3194"/>
    <n v="212"/>
  </r>
  <r>
    <d v="2001-09-23T00:00:00"/>
    <x v="5"/>
    <x v="15"/>
    <n v="2178"/>
    <n v="107"/>
    <n v="0"/>
    <n v="0"/>
    <n v="174"/>
    <n v="20"/>
    <n v="0"/>
    <n v="3826"/>
    <n v="274"/>
  </r>
  <r>
    <d v="2001-09-24T00:00:00"/>
    <x v="6"/>
    <x v="15"/>
    <n v="2421"/>
    <n v="145"/>
    <n v="2"/>
    <n v="0"/>
    <n v="247"/>
    <n v="27"/>
    <n v="0"/>
    <n v="3614"/>
    <n v="185"/>
  </r>
  <r>
    <d v="2001-09-25T00:00:00"/>
    <x v="7"/>
    <x v="15"/>
    <n v="2684"/>
    <n v="190"/>
    <n v="1"/>
    <n v="0"/>
    <n v="276"/>
    <n v="44"/>
    <n v="3"/>
    <n v="3462"/>
    <n v="187"/>
  </r>
  <r>
    <d v="2001-09-26T00:00:00"/>
    <x v="8"/>
    <x v="15"/>
    <n v="2564"/>
    <n v="222"/>
    <n v="0"/>
    <n v="0"/>
    <n v="409"/>
    <n v="48"/>
    <n v="10"/>
    <n v="3606"/>
    <n v="154"/>
  </r>
  <r>
    <d v="2001-09-27T00:00:00"/>
    <x v="9"/>
    <x v="15"/>
    <n v="1806"/>
    <n v="120"/>
    <n v="0"/>
    <n v="0"/>
    <n v="123"/>
    <n v="24"/>
    <n v="6"/>
    <n v="1472"/>
    <n v="93"/>
  </r>
  <r>
    <d v="2001-09-28T00:00:00"/>
    <x v="10"/>
    <x v="15"/>
    <n v="1482"/>
    <n v="70"/>
    <n v="0"/>
    <n v="0"/>
    <n v="210"/>
    <n v="15"/>
    <n v="4"/>
    <n v="1796"/>
    <n v="113"/>
  </r>
  <r>
    <d v="2001-09-29T00:00:00"/>
    <x v="11"/>
    <x v="15"/>
    <n v="2466"/>
    <n v="102"/>
    <n v="0"/>
    <n v="0"/>
    <n v="169"/>
    <n v="11"/>
    <n v="5"/>
    <n v="1142"/>
    <n v="108"/>
  </r>
  <r>
    <d v="2001-09-30T00:00:00"/>
    <x v="12"/>
    <x v="15"/>
    <n v="2010"/>
    <n v="104"/>
    <n v="0"/>
    <n v="0"/>
    <n v="154"/>
    <n v="8"/>
    <n v="5"/>
    <n v="889"/>
    <n v="69"/>
  </r>
  <r>
    <d v="2001-10-01T00:00:00"/>
    <x v="13"/>
    <x v="15"/>
    <n v="1712"/>
    <n v="109"/>
    <n v="0"/>
    <n v="0"/>
    <n v="117"/>
    <n v="10"/>
    <n v="7"/>
    <n v="927"/>
    <n v="71"/>
  </r>
  <r>
    <d v="2001-10-02T00:00:00"/>
    <x v="14"/>
    <x v="15"/>
    <n v="2012"/>
    <n v="138"/>
    <n v="0"/>
    <n v="0"/>
    <n v="168"/>
    <n v="15"/>
    <n v="2"/>
    <n v="997"/>
    <n v="61"/>
  </r>
  <r>
    <d v="2001-10-03T00:00:00"/>
    <x v="15"/>
    <x v="15"/>
    <n v="2263"/>
    <n v="132"/>
    <n v="0"/>
    <n v="0"/>
    <n v="162"/>
    <n v="18"/>
    <n v="4"/>
    <n v="777"/>
    <n v="56"/>
  </r>
  <r>
    <d v="2001-10-04T00:00:00"/>
    <x v="16"/>
    <x v="15"/>
    <n v="2505"/>
    <n v="157"/>
    <n v="0"/>
    <n v="0"/>
    <n v="170"/>
    <n v="28"/>
    <n v="3"/>
    <n v="709"/>
    <n v="53"/>
  </r>
  <r>
    <d v="2001-10-05T00:00:00"/>
    <x v="17"/>
    <x v="15"/>
    <n v="3116"/>
    <n v="188"/>
    <n v="0"/>
    <n v="0"/>
    <n v="284"/>
    <n v="48"/>
    <n v="8"/>
    <n v="601"/>
    <n v="55"/>
  </r>
  <r>
    <d v="2001-10-06T00:00:00"/>
    <x v="18"/>
    <x v="15"/>
    <n v="3305"/>
    <n v="120"/>
    <n v="0"/>
    <n v="0"/>
    <n v="590"/>
    <n v="65"/>
    <n v="5"/>
    <n v="751"/>
    <n v="58"/>
  </r>
  <r>
    <d v="2001-10-07T00:00:00"/>
    <x v="19"/>
    <x v="15"/>
    <n v="1995"/>
    <n v="113"/>
    <n v="0"/>
    <n v="0"/>
    <n v="245"/>
    <n v="33"/>
    <n v="4"/>
    <n v="467"/>
    <n v="35"/>
  </r>
  <r>
    <d v="2001-10-08T00:00:00"/>
    <x v="20"/>
    <x v="15"/>
    <n v="2203"/>
    <n v="91"/>
    <n v="0"/>
    <n v="1"/>
    <n v="431"/>
    <n v="34"/>
    <n v="8"/>
    <n v="247"/>
    <n v="21"/>
  </r>
  <r>
    <d v="2001-10-09T00:00:00"/>
    <x v="21"/>
    <x v="15"/>
    <n v="2095"/>
    <n v="84"/>
    <n v="0"/>
    <n v="0"/>
    <n v="596"/>
    <n v="45"/>
    <n v="10"/>
    <n v="178"/>
    <n v="10"/>
  </r>
  <r>
    <d v="2001-10-10T00:00:00"/>
    <x v="22"/>
    <x v="15"/>
    <n v="1022"/>
    <n v="52"/>
    <n v="0"/>
    <n v="1"/>
    <n v="1126"/>
    <n v="75"/>
    <n v="3"/>
    <n v="341"/>
    <n v="17"/>
  </r>
  <r>
    <d v="2001-10-11T00:00:00"/>
    <x v="23"/>
    <x v="15"/>
    <n v="1709"/>
    <n v="78"/>
    <n v="0"/>
    <n v="2"/>
    <n v="1041"/>
    <n v="45"/>
    <n v="4"/>
    <n v="129"/>
    <n v="9"/>
  </r>
  <r>
    <d v="2001-10-12T00:00:00"/>
    <x v="24"/>
    <x v="15"/>
    <n v="1580"/>
    <n v="83"/>
    <n v="0"/>
    <n v="2"/>
    <n v="2729"/>
    <n v="163"/>
    <n v="13"/>
    <n v="277"/>
    <n v="17"/>
  </r>
  <r>
    <d v="2001-10-13T00:00:00"/>
    <x v="25"/>
    <x v="15"/>
    <n v="2318"/>
    <n v="75"/>
    <n v="0"/>
    <n v="0"/>
    <n v="1371"/>
    <n v="84"/>
    <n v="10"/>
    <n v="255"/>
    <n v="17"/>
  </r>
  <r>
    <d v="2001-10-14T00:00:00"/>
    <x v="26"/>
    <x v="15"/>
    <n v="1536"/>
    <n v="48"/>
    <n v="0"/>
    <n v="4"/>
    <n v="1221"/>
    <n v="73"/>
    <n v="7"/>
    <n v="190"/>
    <n v="8"/>
  </r>
  <r>
    <d v="2001-10-15T00:00:00"/>
    <x v="27"/>
    <x v="15"/>
    <n v="1954"/>
    <n v="38"/>
    <n v="0"/>
    <n v="2"/>
    <n v="1679"/>
    <n v="119"/>
    <n v="11"/>
    <n v="208"/>
    <n v="25"/>
  </r>
  <r>
    <d v="2001-10-16T00:00:00"/>
    <x v="28"/>
    <x v="15"/>
    <n v="887"/>
    <n v="29"/>
    <n v="0"/>
    <n v="2"/>
    <n v="1340"/>
    <n v="65"/>
    <n v="8"/>
    <n v="347"/>
    <n v="43"/>
  </r>
  <r>
    <d v="2001-10-17T00:00:00"/>
    <x v="29"/>
    <x v="15"/>
    <n v="1222"/>
    <n v="25"/>
    <n v="0"/>
    <n v="1"/>
    <n v="1031"/>
    <n v="68"/>
    <n v="6"/>
    <n v="189"/>
    <n v="17"/>
  </r>
  <r>
    <d v="2001-10-18T00:00:00"/>
    <x v="30"/>
    <x v="15"/>
    <n v="1394"/>
    <n v="29"/>
    <n v="0"/>
    <n v="5"/>
    <n v="977"/>
    <n v="76"/>
    <n v="9"/>
    <n v="189"/>
    <n v="13"/>
  </r>
  <r>
    <d v="2001-10-19T00:00:00"/>
    <x v="31"/>
    <x v="15"/>
    <n v="1332"/>
    <n v="25"/>
    <n v="0"/>
    <n v="5"/>
    <n v="824"/>
    <n v="82"/>
    <n v="3"/>
    <n v="197"/>
    <n v="21"/>
  </r>
  <r>
    <d v="2001-10-20T00:00:00"/>
    <x v="32"/>
    <x v="15"/>
    <n v="1254"/>
    <n v="28"/>
    <n v="0"/>
    <n v="6"/>
    <n v="616"/>
    <n v="41"/>
    <n v="8"/>
    <n v="125"/>
    <n v="1"/>
  </r>
  <r>
    <d v="2001-10-21T00:00:00"/>
    <x v="33"/>
    <x v="15"/>
    <n v="559"/>
    <n v="25"/>
    <n v="0"/>
    <n v="2"/>
    <n v="958"/>
    <n v="64"/>
    <n v="6"/>
    <n v="63"/>
    <n v="5"/>
  </r>
  <r>
    <d v="2001-10-22T00:00:00"/>
    <x v="34"/>
    <x v="15"/>
    <n v="747"/>
    <n v="20"/>
    <n v="0"/>
    <n v="5"/>
    <n v="1001"/>
    <n v="89"/>
    <n v="6"/>
    <n v="91"/>
    <n v="8"/>
  </r>
  <r>
    <d v="2001-10-23T00:00:00"/>
    <x v="35"/>
    <x v="15"/>
    <n v="2046"/>
    <n v="34"/>
    <n v="0"/>
    <n v="15"/>
    <n v="492"/>
    <n v="57"/>
    <n v="9"/>
    <n v="374"/>
    <n v="28"/>
  </r>
  <r>
    <d v="2001-10-24T00:00:00"/>
    <x v="36"/>
    <x v="15"/>
    <n v="1770"/>
    <n v="21"/>
    <n v="0"/>
    <n v="5"/>
    <n v="251"/>
    <n v="36"/>
    <n v="13"/>
    <n v="562"/>
    <n v="32"/>
  </r>
  <r>
    <d v="2001-10-25T00:00:00"/>
    <x v="37"/>
    <x v="15"/>
    <n v="909"/>
    <n v="12"/>
    <n v="0"/>
    <n v="6"/>
    <n v="311"/>
    <n v="40"/>
    <n v="19"/>
    <n v="379"/>
    <n v="22"/>
  </r>
  <r>
    <d v="2001-10-26T00:00:00"/>
    <x v="38"/>
    <x v="15"/>
    <n v="247"/>
    <n v="7"/>
    <n v="0"/>
    <n v="0"/>
    <n v="180"/>
    <n v="21"/>
    <n v="0"/>
    <n v="164"/>
    <n v="8"/>
  </r>
  <r>
    <d v="2001-10-27T00:00:00"/>
    <x v="39"/>
    <x v="15"/>
    <n v="1891"/>
    <n v="27"/>
    <n v="0"/>
    <n v="0"/>
    <n v="137"/>
    <n v="30"/>
    <n v="13"/>
    <n v="1016"/>
    <n v="30"/>
  </r>
  <r>
    <d v="2001-10-28T00:00:00"/>
    <x v="40"/>
    <x v="15"/>
    <n v="425"/>
    <n v="14"/>
    <n v="0"/>
    <n v="0"/>
    <n v="80"/>
    <n v="11"/>
    <n v="11"/>
    <n v="384"/>
    <n v="9"/>
  </r>
  <r>
    <d v="2001-10-29T00:00:00"/>
    <x v="41"/>
    <x v="15"/>
    <n v="151"/>
    <n v="5"/>
    <n v="0"/>
    <n v="0"/>
    <n v="53"/>
    <n v="7"/>
    <n v="2"/>
    <n v="80"/>
    <n v="0"/>
  </r>
  <r>
    <d v="2001-10-30T00:00:00"/>
    <x v="42"/>
    <x v="15"/>
    <n v="173"/>
    <n v="10"/>
    <n v="0"/>
    <n v="0"/>
    <n v="64"/>
    <n v="11"/>
    <n v="19"/>
    <n v="64"/>
    <n v="0"/>
  </r>
  <r>
    <d v="2001-10-31T00:00:00"/>
    <x v="43"/>
    <x v="15"/>
    <n v="276"/>
    <n v="11"/>
    <n v="0"/>
    <n v="3"/>
    <n v="63"/>
    <n v="16"/>
    <n v="12"/>
    <n v="207"/>
    <n v="21"/>
  </r>
  <r>
    <d v="2001-11-01T00:00:00"/>
    <x v="44"/>
    <x v="15"/>
    <n v="340"/>
    <n v="9"/>
    <n v="0"/>
    <n v="1"/>
    <n v="50"/>
    <n v="3"/>
    <n v="11"/>
    <n v="135"/>
    <n v="12"/>
  </r>
  <r>
    <d v="2001-11-02T00:00:00"/>
    <x v="45"/>
    <x v="15"/>
    <n v="261"/>
    <n v="15"/>
    <n v="0"/>
    <n v="0"/>
    <n v="41"/>
    <n v="4"/>
    <n v="13"/>
    <n v="90"/>
    <n v="3"/>
  </r>
  <r>
    <d v="2001-11-03T00:00:00"/>
    <x v="46"/>
    <x v="15"/>
    <n v="81"/>
    <n v="7"/>
    <n v="0"/>
    <n v="1"/>
    <n v="14"/>
    <n v="5"/>
    <n v="14"/>
    <n v="47"/>
    <n v="1"/>
  </r>
  <r>
    <d v="2001-11-04T00:00:00"/>
    <x v="47"/>
    <x v="15"/>
    <n v="86"/>
    <n v="4"/>
    <n v="0"/>
    <n v="0"/>
    <n v="21"/>
    <n v="4"/>
    <n v="8"/>
    <n v="87"/>
    <n v="5"/>
  </r>
  <r>
    <d v="2001-11-05T00:00:00"/>
    <x v="48"/>
    <x v="15"/>
    <n v="106"/>
    <n v="3"/>
    <n v="0"/>
    <n v="1"/>
    <n v="15"/>
    <n v="4"/>
    <n v="22"/>
    <n v="30"/>
    <n v="2"/>
  </r>
  <r>
    <d v="2001-11-06T00:00:00"/>
    <x v="49"/>
    <x v="15"/>
    <n v="74"/>
    <n v="3"/>
    <n v="0"/>
    <n v="0"/>
    <n v="12"/>
    <n v="3"/>
    <n v="42"/>
    <n v="26"/>
    <n v="2"/>
  </r>
  <r>
    <d v="2001-11-07T00:00:00"/>
    <x v="50"/>
    <x v="15"/>
    <n v="85"/>
    <n v="9"/>
    <n v="0"/>
    <n v="0"/>
    <n v="16"/>
    <n v="1"/>
    <n v="13"/>
    <n v="20"/>
    <n v="2"/>
  </r>
  <r>
    <d v="2001-11-08T00:00:00"/>
    <x v="51"/>
    <x v="15"/>
    <n v="90"/>
    <n v="4"/>
    <n v="0"/>
    <n v="0"/>
    <n v="16"/>
    <n v="0"/>
    <n v="8"/>
    <n v="22"/>
    <n v="1"/>
  </r>
  <r>
    <d v="2001-11-09T00:00:00"/>
    <x v="52"/>
    <x v="15"/>
    <n v="43"/>
    <n v="2"/>
    <n v="0"/>
    <n v="0"/>
    <n v="7"/>
    <n v="2"/>
    <n v="5"/>
    <n v="14"/>
    <n v="1"/>
  </r>
  <r>
    <d v="2002-09-01T00:00:00"/>
    <x v="80"/>
    <x v="16"/>
    <m/>
    <m/>
    <m/>
    <m/>
    <m/>
    <m/>
    <m/>
    <m/>
    <m/>
  </r>
  <r>
    <d v="2002-09-02T00:00:00"/>
    <x v="75"/>
    <x v="16"/>
    <m/>
    <m/>
    <m/>
    <m/>
    <m/>
    <m/>
    <m/>
    <m/>
    <m/>
  </r>
  <r>
    <d v="2002-09-03T00:00:00"/>
    <x v="76"/>
    <x v="16"/>
    <m/>
    <m/>
    <m/>
    <m/>
    <m/>
    <m/>
    <m/>
    <m/>
    <m/>
  </r>
  <r>
    <d v="2002-09-04T00:00:00"/>
    <x v="77"/>
    <x v="16"/>
    <m/>
    <m/>
    <m/>
    <m/>
    <m/>
    <m/>
    <m/>
    <m/>
    <m/>
  </r>
  <r>
    <d v="2002-09-05T00:00:00"/>
    <x v="78"/>
    <x v="16"/>
    <n v="1500"/>
    <n v="0"/>
    <n v="0"/>
    <n v="0"/>
    <n v="100"/>
    <n v="0"/>
    <n v="100"/>
    <n v="100"/>
    <n v="0"/>
  </r>
  <r>
    <d v="2002-09-05T00:00:00"/>
    <x v="78"/>
    <x v="16"/>
    <n v="1082"/>
    <n v="21"/>
    <n v="0"/>
    <n v="0"/>
    <n v="403"/>
    <n v="13"/>
    <n v="766"/>
    <n v="3703"/>
    <n v="12"/>
  </r>
  <r>
    <d v="2002-09-05T00:00:00"/>
    <x v="78"/>
    <x v="16"/>
    <n v="765"/>
    <n v="48"/>
    <n v="0"/>
    <n v="0"/>
    <n v="112"/>
    <n v="12"/>
    <n v="5"/>
    <n v="165"/>
    <n v="6"/>
  </r>
  <r>
    <d v="2002-09-06T00:00:00"/>
    <x v="79"/>
    <x v="16"/>
    <n v="1917"/>
    <n v="167"/>
    <n v="0"/>
    <n v="0"/>
    <n v="377"/>
    <n v="34"/>
    <n v="22"/>
    <n v="572"/>
    <n v="44"/>
  </r>
  <r>
    <d v="2002-09-07T00:00:00"/>
    <x v="71"/>
    <x v="16"/>
    <n v="1910"/>
    <n v="262"/>
    <n v="0"/>
    <n v="0"/>
    <n v="451"/>
    <n v="73"/>
    <n v="49"/>
    <n v="433"/>
    <n v="28"/>
  </r>
  <r>
    <d v="2002-09-08T00:00:00"/>
    <x v="72"/>
    <x v="16"/>
    <n v="1193"/>
    <n v="131"/>
    <n v="0"/>
    <n v="0"/>
    <n v="235"/>
    <n v="34"/>
    <n v="52"/>
    <n v="522"/>
    <n v="49"/>
  </r>
  <r>
    <d v="2002-09-09T00:00:00"/>
    <x v="73"/>
    <x v="16"/>
    <n v="2394"/>
    <n v="173"/>
    <n v="0"/>
    <n v="3"/>
    <n v="219"/>
    <n v="61"/>
    <n v="14"/>
    <n v="766"/>
    <n v="12"/>
  </r>
  <r>
    <d v="2002-09-10T00:00:00"/>
    <x v="74"/>
    <x v="16"/>
    <n v="2735"/>
    <n v="154"/>
    <n v="0"/>
    <n v="0"/>
    <n v="259"/>
    <n v="51"/>
    <n v="21"/>
    <n v="891"/>
    <n v="15"/>
  </r>
  <r>
    <d v="2002-09-11T00:00:00"/>
    <x v="68"/>
    <x v="16"/>
    <n v="2354"/>
    <n v="218"/>
    <n v="0"/>
    <n v="0"/>
    <n v="341"/>
    <n v="79"/>
    <n v="11"/>
    <n v="1320"/>
    <n v="20"/>
  </r>
  <r>
    <d v="2002-09-12T00:00:00"/>
    <x v="69"/>
    <x v="16"/>
    <n v="1754"/>
    <n v="179"/>
    <n v="0"/>
    <n v="0"/>
    <n v="359"/>
    <n v="66"/>
    <n v="5"/>
    <n v="1427"/>
    <n v="15"/>
  </r>
  <r>
    <d v="2002-09-13T00:00:00"/>
    <x v="70"/>
    <x v="16"/>
    <n v="1259"/>
    <n v="259"/>
    <n v="0"/>
    <n v="0"/>
    <n v="444"/>
    <n v="56"/>
    <n v="6"/>
    <n v="2011"/>
    <n v="32"/>
  </r>
  <r>
    <d v="2002-09-14T00:00:00"/>
    <x v="67"/>
    <x v="16"/>
    <n v="655"/>
    <n v="274"/>
    <n v="0"/>
    <n v="0"/>
    <n v="855"/>
    <n v="56"/>
    <n v="6"/>
    <n v="1607"/>
    <n v="40"/>
  </r>
  <r>
    <d v="2002-09-15T00:00:00"/>
    <x v="63"/>
    <x v="16"/>
    <n v="1131"/>
    <n v="489"/>
    <n v="0"/>
    <n v="0"/>
    <n v="841"/>
    <n v="143"/>
    <n v="11"/>
    <n v="1277"/>
    <n v="105"/>
  </r>
  <r>
    <d v="2002-09-16T00:00:00"/>
    <x v="64"/>
    <x v="16"/>
    <n v="1604"/>
    <n v="520"/>
    <n v="0"/>
    <n v="0"/>
    <n v="464"/>
    <n v="101"/>
    <n v="16"/>
    <n v="735"/>
    <n v="58"/>
  </r>
  <r>
    <d v="2002-09-17T00:00:00"/>
    <x v="65"/>
    <x v="16"/>
    <n v="2206"/>
    <n v="288"/>
    <n v="0"/>
    <n v="0"/>
    <n v="525"/>
    <n v="105"/>
    <n v="9"/>
    <n v="541"/>
    <n v="80"/>
  </r>
  <r>
    <d v="2002-09-18T00:00:00"/>
    <x v="0"/>
    <x v="16"/>
    <n v="2752"/>
    <n v="425"/>
    <n v="0"/>
    <n v="0"/>
    <n v="281"/>
    <n v="70"/>
    <n v="16"/>
    <n v="482"/>
    <n v="62"/>
  </r>
  <r>
    <d v="2002-09-19T00:00:00"/>
    <x v="1"/>
    <x v="16"/>
    <n v="3128"/>
    <n v="348"/>
    <n v="0"/>
    <n v="0"/>
    <n v="722"/>
    <n v="30"/>
    <n v="13"/>
    <n v="531"/>
    <n v="9"/>
  </r>
  <r>
    <d v="2002-09-20T00:00:00"/>
    <x v="2"/>
    <x v="16"/>
    <n v="3709"/>
    <n v="328"/>
    <n v="0"/>
    <n v="0"/>
    <n v="1043"/>
    <n v="55"/>
    <n v="13"/>
    <n v="388"/>
    <n v="15"/>
  </r>
  <r>
    <d v="2002-09-21T00:00:00"/>
    <x v="3"/>
    <x v="16"/>
    <n v="3291"/>
    <n v="314"/>
    <n v="0"/>
    <n v="0"/>
    <n v="637"/>
    <n v="33"/>
    <n v="2"/>
    <n v="396"/>
    <n v="25"/>
  </r>
  <r>
    <d v="2002-09-22T00:00:00"/>
    <x v="4"/>
    <x v="16"/>
    <n v="2611"/>
    <n v="310"/>
    <n v="0"/>
    <n v="0"/>
    <n v="392"/>
    <n v="33"/>
    <n v="10"/>
    <n v="406"/>
    <n v="19"/>
  </r>
  <r>
    <d v="2002-09-23T00:00:00"/>
    <x v="5"/>
    <x v="16"/>
    <n v="2912"/>
    <n v="421"/>
    <n v="0"/>
    <n v="1"/>
    <n v="411"/>
    <n v="62"/>
    <n v="23"/>
    <n v="356"/>
    <n v="20"/>
  </r>
  <r>
    <d v="2002-09-24T00:00:00"/>
    <x v="6"/>
    <x v="16"/>
    <n v="2789"/>
    <n v="401"/>
    <n v="0"/>
    <n v="0"/>
    <n v="405"/>
    <n v="48"/>
    <n v="24"/>
    <n v="340"/>
    <n v="29"/>
  </r>
  <r>
    <d v="2002-09-25T00:00:00"/>
    <x v="7"/>
    <x v="16"/>
    <n v="2207"/>
    <n v="419"/>
    <n v="3"/>
    <n v="0"/>
    <n v="423"/>
    <n v="72"/>
    <n v="18"/>
    <n v="234"/>
    <n v="35"/>
  </r>
  <r>
    <d v="2002-09-26T00:00:00"/>
    <x v="8"/>
    <x v="16"/>
    <n v="888"/>
    <n v="302"/>
    <n v="0"/>
    <n v="1"/>
    <n v="1138"/>
    <n v="80"/>
    <n v="18"/>
    <n v="304"/>
    <n v="50"/>
  </r>
  <r>
    <d v="2002-09-27T00:00:00"/>
    <x v="9"/>
    <x v="16"/>
    <n v="947"/>
    <n v="281"/>
    <n v="0"/>
    <n v="0"/>
    <n v="620"/>
    <n v="31"/>
    <n v="5"/>
    <n v="282"/>
    <n v="12"/>
  </r>
  <r>
    <d v="2002-09-28T00:00:00"/>
    <x v="10"/>
    <x v="16"/>
    <n v="888"/>
    <n v="306"/>
    <n v="0"/>
    <n v="0"/>
    <n v="608"/>
    <n v="34"/>
    <n v="15"/>
    <n v="432"/>
    <n v="12"/>
  </r>
  <r>
    <d v="2002-09-29T00:00:00"/>
    <x v="11"/>
    <x v="16"/>
    <n v="1142"/>
    <n v="300"/>
    <n v="0"/>
    <n v="2"/>
    <n v="745"/>
    <n v="31"/>
    <n v="7"/>
    <n v="341"/>
    <n v="6"/>
  </r>
  <r>
    <d v="2002-09-30T00:00:00"/>
    <x v="12"/>
    <x v="16"/>
    <n v="676"/>
    <n v="163"/>
    <n v="0"/>
    <n v="0"/>
    <n v="561"/>
    <n v="18"/>
    <n v="7"/>
    <n v="388"/>
    <n v="8"/>
  </r>
  <r>
    <d v="2002-10-01T00:00:00"/>
    <x v="13"/>
    <x v="16"/>
    <n v="484"/>
    <n v="151"/>
    <n v="0"/>
    <n v="0"/>
    <n v="468"/>
    <n v="41"/>
    <n v="11"/>
    <n v="682"/>
    <n v="63"/>
  </r>
  <r>
    <d v="2002-10-02T00:00:00"/>
    <x v="14"/>
    <x v="16"/>
    <n v="806"/>
    <n v="203"/>
    <n v="0"/>
    <n v="0"/>
    <n v="763"/>
    <n v="56"/>
    <n v="16"/>
    <n v="706"/>
    <n v="63"/>
  </r>
  <r>
    <d v="2002-10-03T00:00:00"/>
    <x v="15"/>
    <x v="16"/>
    <n v="1194"/>
    <n v="199"/>
    <n v="0"/>
    <n v="0"/>
    <n v="538"/>
    <n v="38"/>
    <n v="9"/>
    <n v="669"/>
    <n v="33"/>
  </r>
  <r>
    <d v="2002-10-04T00:00:00"/>
    <x v="16"/>
    <x v="16"/>
    <n v="629"/>
    <n v="103"/>
    <n v="0"/>
    <n v="0"/>
    <n v="584"/>
    <n v="29"/>
    <n v="2"/>
    <n v="524"/>
    <n v="40"/>
  </r>
  <r>
    <d v="2002-10-05T00:00:00"/>
    <x v="17"/>
    <x v="16"/>
    <n v="628"/>
    <n v="95"/>
    <n v="0"/>
    <n v="0"/>
    <n v="891"/>
    <n v="12"/>
    <n v="2"/>
    <n v="543"/>
    <n v="8"/>
  </r>
  <r>
    <d v="2002-10-06T00:00:00"/>
    <x v="18"/>
    <x v="16"/>
    <n v="914"/>
    <n v="101"/>
    <n v="0"/>
    <n v="0"/>
    <n v="873"/>
    <n v="12"/>
    <n v="2"/>
    <n v="622"/>
    <n v="13"/>
  </r>
  <r>
    <d v="2002-10-07T00:00:00"/>
    <x v="19"/>
    <x v="16"/>
    <n v="633"/>
    <n v="83"/>
    <n v="0"/>
    <n v="0"/>
    <n v="791"/>
    <n v="21"/>
    <n v="0"/>
    <n v="580"/>
    <n v="23"/>
  </r>
  <r>
    <d v="2002-10-08T00:00:00"/>
    <x v="20"/>
    <x v="16"/>
    <n v="418"/>
    <n v="70"/>
    <n v="0"/>
    <n v="0"/>
    <n v="453"/>
    <n v="14"/>
    <n v="2"/>
    <n v="869"/>
    <n v="32"/>
  </r>
  <r>
    <d v="2002-10-09T00:00:00"/>
    <x v="21"/>
    <x v="16"/>
    <n v="512"/>
    <n v="57"/>
    <n v="0"/>
    <n v="0"/>
    <n v="737"/>
    <n v="39"/>
    <n v="0"/>
    <n v="953"/>
    <n v="67"/>
  </r>
  <r>
    <d v="2002-10-10T00:00:00"/>
    <x v="22"/>
    <x v="16"/>
    <n v="746"/>
    <n v="30"/>
    <n v="0"/>
    <n v="0"/>
    <n v="937"/>
    <n v="55"/>
    <n v="1"/>
    <n v="726"/>
    <n v="68"/>
  </r>
  <r>
    <d v="2002-10-11T00:00:00"/>
    <x v="23"/>
    <x v="16"/>
    <n v="815"/>
    <n v="20"/>
    <n v="0"/>
    <n v="0"/>
    <n v="755"/>
    <n v="47"/>
    <n v="4"/>
    <n v="454"/>
    <n v="33"/>
  </r>
  <r>
    <d v="2002-10-12T00:00:00"/>
    <x v="24"/>
    <x v="16"/>
    <n v="540"/>
    <n v="13"/>
    <n v="0"/>
    <n v="0"/>
    <n v="839"/>
    <n v="65"/>
    <n v="3"/>
    <n v="469"/>
    <n v="38"/>
  </r>
  <r>
    <d v="2002-10-13T00:00:00"/>
    <x v="25"/>
    <x v="16"/>
    <n v="512"/>
    <n v="11"/>
    <n v="0"/>
    <n v="0"/>
    <n v="1069"/>
    <n v="9"/>
    <n v="2"/>
    <n v="551"/>
    <n v="3"/>
  </r>
  <r>
    <d v="2002-10-14T00:00:00"/>
    <x v="26"/>
    <x v="16"/>
    <n v="439"/>
    <n v="11"/>
    <n v="0"/>
    <n v="0"/>
    <n v="979"/>
    <n v="28"/>
    <n v="2"/>
    <n v="457"/>
    <n v="7"/>
  </r>
  <r>
    <d v="2002-10-15T00:00:00"/>
    <x v="27"/>
    <x v="16"/>
    <n v="331"/>
    <n v="14"/>
    <n v="0"/>
    <n v="0"/>
    <n v="804"/>
    <n v="32"/>
    <n v="0"/>
    <n v="377"/>
    <n v="11"/>
  </r>
  <r>
    <d v="2002-10-16T00:00:00"/>
    <x v="28"/>
    <x v="16"/>
    <n v="421"/>
    <n v="13"/>
    <n v="0"/>
    <n v="0"/>
    <n v="627"/>
    <n v="18"/>
    <n v="2"/>
    <n v="312"/>
    <n v="7"/>
  </r>
  <r>
    <d v="2002-10-17T00:00:00"/>
    <x v="29"/>
    <x v="16"/>
    <n v="452"/>
    <n v="35"/>
    <n v="0"/>
    <n v="0"/>
    <n v="691"/>
    <n v="52"/>
    <n v="2"/>
    <n v="166"/>
    <n v="33"/>
  </r>
  <r>
    <d v="2002-10-18T00:00:00"/>
    <x v="30"/>
    <x v="16"/>
    <n v="653"/>
    <n v="28"/>
    <n v="0"/>
    <n v="0"/>
    <n v="863"/>
    <n v="52"/>
    <n v="0"/>
    <n v="95"/>
    <n v="0"/>
  </r>
  <r>
    <d v="2002-10-19T00:00:00"/>
    <x v="31"/>
    <x v="16"/>
    <n v="551"/>
    <n v="24"/>
    <n v="0"/>
    <n v="0"/>
    <n v="660"/>
    <n v="62"/>
    <n v="4"/>
    <n v="86"/>
    <n v="9"/>
  </r>
  <r>
    <d v="2002-10-20T00:00:00"/>
    <x v="32"/>
    <x v="16"/>
    <n v="579"/>
    <n v="44"/>
    <n v="0"/>
    <n v="0"/>
    <n v="893"/>
    <n v="75"/>
    <n v="2"/>
    <n v="82"/>
    <n v="12"/>
  </r>
  <r>
    <d v="2002-10-21T00:00:00"/>
    <x v="33"/>
    <x v="16"/>
    <n v="453"/>
    <n v="51"/>
    <n v="0"/>
    <n v="0"/>
    <n v="653"/>
    <n v="41"/>
    <n v="4"/>
    <n v="78"/>
    <n v="1"/>
  </r>
  <r>
    <d v="2002-10-22T00:00:00"/>
    <x v="34"/>
    <x v="16"/>
    <n v="213"/>
    <n v="33"/>
    <n v="0"/>
    <n v="0"/>
    <n v="438"/>
    <n v="30"/>
    <n v="4"/>
    <n v="35"/>
    <n v="0"/>
  </r>
  <r>
    <d v="2002-10-23T00:00:00"/>
    <x v="35"/>
    <x v="16"/>
    <n v="161"/>
    <n v="19"/>
    <n v="0"/>
    <n v="0"/>
    <n v="347"/>
    <n v="19"/>
    <n v="2"/>
    <n v="26"/>
    <n v="0"/>
  </r>
  <r>
    <d v="2002-10-24T00:00:00"/>
    <x v="36"/>
    <x v="16"/>
    <n v="74"/>
    <n v="13"/>
    <n v="0"/>
    <n v="0"/>
    <n v="224"/>
    <n v="11"/>
    <n v="2"/>
    <n v="6"/>
    <n v="1"/>
  </r>
  <r>
    <d v="2002-10-25T00:00:00"/>
    <x v="37"/>
    <x v="16"/>
    <n v="85"/>
    <n v="16"/>
    <n v="0"/>
    <n v="0"/>
    <n v="258"/>
    <n v="15"/>
    <n v="1"/>
    <n v="10"/>
    <n v="2"/>
  </r>
  <r>
    <d v="2002-10-26T00:00:00"/>
    <x v="38"/>
    <x v="16"/>
    <n v="62"/>
    <n v="31"/>
    <n v="0"/>
    <n v="0"/>
    <n v="222"/>
    <n v="14"/>
    <n v="7"/>
    <n v="7"/>
    <n v="0"/>
  </r>
  <r>
    <d v="2002-10-27T00:00:00"/>
    <x v="39"/>
    <x v="16"/>
    <n v="54"/>
    <n v="21"/>
    <n v="0"/>
    <n v="0"/>
    <n v="179"/>
    <n v="12"/>
    <n v="5"/>
    <n v="7"/>
    <n v="3"/>
  </r>
  <r>
    <d v="2002-10-28T00:00:00"/>
    <x v="40"/>
    <x v="16"/>
    <n v="111"/>
    <n v="37"/>
    <n v="0"/>
    <n v="1"/>
    <n v="285"/>
    <n v="11"/>
    <n v="1"/>
    <n v="7"/>
    <n v="1"/>
  </r>
  <r>
    <d v="2002-10-29T00:00:00"/>
    <x v="41"/>
    <x v="16"/>
    <n v="65"/>
    <n v="9"/>
    <n v="0"/>
    <n v="0"/>
    <n v="160"/>
    <n v="6"/>
    <n v="0"/>
    <n v="3"/>
    <n v="0"/>
  </r>
  <r>
    <d v="2002-10-30T00:00:00"/>
    <x v="42"/>
    <x v="16"/>
    <n v="40"/>
    <n v="3"/>
    <n v="0"/>
    <n v="0"/>
    <n v="103"/>
    <n v="2"/>
    <n v="0"/>
    <n v="0"/>
    <n v="0"/>
  </r>
  <r>
    <d v="2002-10-31T00:00:00"/>
    <x v="43"/>
    <x v="16"/>
    <n v="10"/>
    <n v="2"/>
    <n v="0"/>
    <n v="0"/>
    <n v="63"/>
    <n v="0"/>
    <n v="0"/>
    <n v="1"/>
    <n v="0"/>
  </r>
  <r>
    <d v="2002-11-01T00:00:00"/>
    <x v="44"/>
    <x v="16"/>
    <n v="11"/>
    <n v="1"/>
    <n v="0"/>
    <n v="0"/>
    <n v="52"/>
    <n v="1"/>
    <n v="0"/>
    <n v="0"/>
    <n v="0"/>
  </r>
  <r>
    <d v="2002-11-02T00:00:00"/>
    <x v="45"/>
    <x v="16"/>
    <n v="5"/>
    <n v="3"/>
    <n v="0"/>
    <n v="0"/>
    <n v="26"/>
    <n v="1"/>
    <n v="1"/>
    <n v="0"/>
    <n v="0"/>
  </r>
  <r>
    <d v="2002-11-03T00:00:00"/>
    <x v="46"/>
    <x v="16"/>
    <n v="24"/>
    <n v="3"/>
    <n v="0"/>
    <n v="0"/>
    <n v="16"/>
    <n v="0"/>
    <n v="0"/>
    <n v="1"/>
    <n v="0"/>
  </r>
  <r>
    <d v="2002-11-04T00:00:00"/>
    <x v="47"/>
    <x v="16"/>
    <n v="30"/>
    <n v="0"/>
    <n v="0"/>
    <n v="0"/>
    <n v="15"/>
    <n v="1"/>
    <n v="1"/>
    <n v="1"/>
    <n v="0"/>
  </r>
  <r>
    <d v="2002-11-05T00:00:00"/>
    <x v="48"/>
    <x v="16"/>
    <n v="59"/>
    <n v="5"/>
    <n v="0"/>
    <n v="0"/>
    <n v="26"/>
    <n v="0"/>
    <n v="0"/>
    <n v="3"/>
    <n v="0"/>
  </r>
  <r>
    <d v="2002-11-06T00:00:00"/>
    <x v="49"/>
    <x v="16"/>
    <n v="362"/>
    <n v="4"/>
    <n v="0"/>
    <n v="3"/>
    <n v="79"/>
    <n v="1"/>
    <n v="0"/>
    <n v="11"/>
    <n v="5"/>
  </r>
  <r>
    <d v="2002-11-07T00:00:00"/>
    <x v="50"/>
    <x v="16"/>
    <n v="1177"/>
    <n v="21"/>
    <n v="0"/>
    <n v="4"/>
    <n v="88"/>
    <n v="9"/>
    <n v="0"/>
    <n v="37"/>
    <n v="0"/>
  </r>
  <r>
    <d v="2002-11-08T00:00:00"/>
    <x v="51"/>
    <x v="16"/>
    <n v="554"/>
    <n v="50"/>
    <n v="0"/>
    <n v="18"/>
    <n v="85"/>
    <n v="8"/>
    <n v="1"/>
    <n v="162"/>
    <n v="6"/>
  </r>
  <r>
    <d v="2002-11-09T00:00:00"/>
    <x v="52"/>
    <x v="16"/>
    <n v="601"/>
    <n v="105"/>
    <n v="0"/>
    <n v="32"/>
    <n v="155"/>
    <n v="9"/>
    <n v="6"/>
    <n v="456"/>
    <n v="26"/>
  </r>
  <r>
    <d v="2002-11-10T00:00:00"/>
    <x v="53"/>
    <x v="16"/>
    <n v="231"/>
    <n v="43"/>
    <n v="0"/>
    <n v="7"/>
    <n v="15"/>
    <n v="5"/>
    <n v="26"/>
    <n v="130"/>
    <n v="35"/>
  </r>
  <r>
    <d v="2002-11-11T00:00:00"/>
    <x v="54"/>
    <x v="16"/>
    <n v="73"/>
    <n v="24"/>
    <n v="0"/>
    <n v="19"/>
    <n v="15"/>
    <n v="4"/>
    <n v="10"/>
    <n v="30"/>
    <n v="7"/>
  </r>
  <r>
    <d v="2003-09-01T00:00:00"/>
    <x v="80"/>
    <x v="17"/>
    <m/>
    <m/>
    <m/>
    <m/>
    <m/>
    <m/>
    <m/>
    <m/>
    <m/>
  </r>
  <r>
    <d v="2003-09-02T00:00:00"/>
    <x v="75"/>
    <x v="17"/>
    <m/>
    <m/>
    <m/>
    <m/>
    <m/>
    <m/>
    <m/>
    <m/>
    <m/>
  </r>
  <r>
    <d v="2003-09-03T00:00:00"/>
    <x v="76"/>
    <x v="17"/>
    <m/>
    <m/>
    <m/>
    <m/>
    <m/>
    <m/>
    <m/>
    <m/>
    <m/>
  </r>
  <r>
    <d v="2003-09-04T00:00:00"/>
    <x v="77"/>
    <x v="17"/>
    <n v="0"/>
    <n v="0"/>
    <n v="0"/>
    <n v="0"/>
    <n v="9"/>
    <n v="2"/>
    <n v="0"/>
    <n v="0"/>
    <n v="0"/>
  </r>
  <r>
    <d v="2003-09-04T00:00:00"/>
    <x v="77"/>
    <x v="17"/>
    <n v="473"/>
    <n v="1"/>
    <n v="2"/>
    <n v="0"/>
    <n v="46"/>
    <n v="12"/>
    <n v="367"/>
    <n v="10642"/>
    <n v="2"/>
  </r>
  <r>
    <d v="2003-09-04T00:00:00"/>
    <x v="77"/>
    <x v="17"/>
    <n v="30"/>
    <n v="12"/>
    <n v="0"/>
    <n v="1"/>
    <n v="12"/>
    <n v="21"/>
    <n v="3"/>
    <n v="485"/>
    <n v="51"/>
  </r>
  <r>
    <d v="2003-09-05T00:00:00"/>
    <x v="78"/>
    <x v="17"/>
    <n v="110"/>
    <n v="45"/>
    <n v="0"/>
    <n v="0"/>
    <n v="40"/>
    <n v="85"/>
    <n v="11"/>
    <n v="2050"/>
    <n v="123"/>
  </r>
  <r>
    <d v="2003-09-06T00:00:00"/>
    <x v="79"/>
    <x v="17"/>
    <n v="106"/>
    <n v="50"/>
    <n v="0"/>
    <n v="0"/>
    <n v="14"/>
    <n v="42"/>
    <n v="6"/>
    <n v="873"/>
    <n v="54"/>
  </r>
  <r>
    <d v="2003-09-07T00:00:00"/>
    <x v="71"/>
    <x v="17"/>
    <n v="1299"/>
    <n v="81"/>
    <n v="0"/>
    <n v="1"/>
    <n v="76"/>
    <n v="89"/>
    <n v="6"/>
    <n v="1697"/>
    <n v="80"/>
  </r>
  <r>
    <d v="2003-09-08T00:00:00"/>
    <x v="72"/>
    <x v="17"/>
    <n v="1578"/>
    <n v="82"/>
    <n v="0"/>
    <n v="0"/>
    <n v="115"/>
    <n v="99"/>
    <n v="9"/>
    <n v="936"/>
    <n v="49"/>
  </r>
  <r>
    <d v="2003-09-09T00:00:00"/>
    <x v="73"/>
    <x v="17"/>
    <n v="1471"/>
    <n v="95"/>
    <n v="0"/>
    <n v="0"/>
    <n v="252"/>
    <n v="188"/>
    <n v="4"/>
    <n v="855"/>
    <n v="51"/>
  </r>
  <r>
    <d v="2003-09-10T00:00:00"/>
    <x v="74"/>
    <x v="17"/>
    <n v="800"/>
    <n v="45"/>
    <n v="0"/>
    <n v="0"/>
    <n v="1101"/>
    <n v="52"/>
    <n v="5"/>
    <n v="644"/>
    <n v="22"/>
  </r>
  <r>
    <d v="2003-09-11T00:00:00"/>
    <x v="68"/>
    <x v="17"/>
    <n v="1792"/>
    <n v="87"/>
    <n v="0"/>
    <n v="0"/>
    <n v="531"/>
    <n v="119"/>
    <n v="5"/>
    <n v="594"/>
    <n v="22"/>
  </r>
  <r>
    <d v="2003-09-12T00:00:00"/>
    <x v="69"/>
    <x v="17"/>
    <n v="1459"/>
    <n v="45"/>
    <n v="0"/>
    <n v="0"/>
    <n v="782"/>
    <n v="42"/>
    <n v="2"/>
    <n v="544"/>
    <n v="13"/>
  </r>
  <r>
    <d v="2003-09-13T00:00:00"/>
    <x v="70"/>
    <x v="17"/>
    <n v="1706"/>
    <n v="68"/>
    <n v="0"/>
    <n v="0"/>
    <n v="644"/>
    <n v="58"/>
    <n v="4"/>
    <n v="574"/>
    <n v="19"/>
  </r>
  <r>
    <d v="2003-09-14T00:00:00"/>
    <x v="67"/>
    <x v="17"/>
    <n v="1728"/>
    <n v="65"/>
    <n v="0"/>
    <n v="0"/>
    <n v="336"/>
    <n v="54"/>
    <n v="6"/>
    <n v="899"/>
    <n v="61"/>
  </r>
  <r>
    <d v="2003-09-15T00:00:00"/>
    <x v="63"/>
    <x v="17"/>
    <n v="2008"/>
    <n v="92"/>
    <n v="0"/>
    <n v="0"/>
    <n v="381"/>
    <n v="71"/>
    <n v="3"/>
    <n v="936"/>
    <n v="40"/>
  </r>
  <r>
    <d v="2003-09-16T00:00:00"/>
    <x v="64"/>
    <x v="17"/>
    <n v="2320"/>
    <n v="92"/>
    <n v="1"/>
    <n v="0"/>
    <n v="287"/>
    <n v="57"/>
    <n v="5"/>
    <n v="831"/>
    <n v="42"/>
  </r>
  <r>
    <d v="2003-09-17T00:00:00"/>
    <x v="65"/>
    <x v="17"/>
    <n v="2853"/>
    <n v="100"/>
    <n v="0"/>
    <n v="0"/>
    <n v="213"/>
    <n v="56"/>
    <n v="3"/>
    <n v="743"/>
    <n v="33"/>
  </r>
  <r>
    <d v="2003-09-18T00:00:00"/>
    <x v="0"/>
    <x v="17"/>
    <n v="2106"/>
    <n v="90"/>
    <n v="0"/>
    <n v="0"/>
    <n v="240"/>
    <n v="75"/>
    <n v="2"/>
    <n v="485"/>
    <n v="14"/>
  </r>
  <r>
    <d v="2003-09-19T00:00:00"/>
    <x v="1"/>
    <x v="17"/>
    <n v="3616"/>
    <n v="141"/>
    <n v="0"/>
    <n v="0"/>
    <n v="275"/>
    <n v="112"/>
    <n v="6"/>
    <n v="655"/>
    <n v="22"/>
  </r>
  <r>
    <d v="2003-09-20T00:00:00"/>
    <x v="2"/>
    <x v="17"/>
    <n v="2685"/>
    <n v="112"/>
    <n v="0"/>
    <n v="1"/>
    <n v="367"/>
    <n v="75"/>
    <n v="3"/>
    <n v="679"/>
    <n v="33"/>
  </r>
  <r>
    <d v="2003-09-21T00:00:00"/>
    <x v="3"/>
    <x v="17"/>
    <n v="3003"/>
    <n v="104"/>
    <n v="0"/>
    <n v="0"/>
    <n v="339"/>
    <n v="95"/>
    <n v="3"/>
    <n v="446"/>
    <n v="21"/>
  </r>
  <r>
    <d v="2003-09-22T00:00:00"/>
    <x v="4"/>
    <x v="17"/>
    <n v="2656"/>
    <n v="81"/>
    <n v="0"/>
    <n v="0"/>
    <n v="246"/>
    <n v="60"/>
    <n v="3"/>
    <n v="682"/>
    <n v="31"/>
  </r>
  <r>
    <d v="2003-09-23T00:00:00"/>
    <x v="5"/>
    <x v="17"/>
    <n v="2860"/>
    <n v="100"/>
    <n v="1"/>
    <n v="1"/>
    <n v="248"/>
    <n v="67"/>
    <n v="3"/>
    <n v="478"/>
    <n v="17"/>
  </r>
  <r>
    <d v="2003-09-24T00:00:00"/>
    <x v="6"/>
    <x v="17"/>
    <n v="3553"/>
    <n v="186"/>
    <n v="0"/>
    <n v="0"/>
    <n v="501"/>
    <n v="121"/>
    <n v="1"/>
    <n v="501"/>
    <n v="33"/>
  </r>
  <r>
    <d v="2003-09-25T00:00:00"/>
    <x v="7"/>
    <x v="17"/>
    <n v="1926"/>
    <n v="188"/>
    <n v="0"/>
    <n v="0"/>
    <n v="1524"/>
    <n v="156"/>
    <n v="2"/>
    <n v="420"/>
    <n v="41"/>
  </r>
  <r>
    <d v="2003-09-26T00:00:00"/>
    <x v="8"/>
    <x v="17"/>
    <n v="2367"/>
    <n v="174"/>
    <n v="0"/>
    <n v="1"/>
    <n v="1240"/>
    <n v="176"/>
    <n v="0"/>
    <n v="395"/>
    <n v="11"/>
  </r>
  <r>
    <d v="2003-09-27T00:00:00"/>
    <x v="9"/>
    <x v="17"/>
    <n v="1756"/>
    <n v="174"/>
    <n v="0"/>
    <n v="0"/>
    <n v="761"/>
    <n v="141"/>
    <n v="4"/>
    <n v="386"/>
    <n v="19"/>
  </r>
  <r>
    <d v="2003-09-28T00:00:00"/>
    <x v="10"/>
    <x v="17"/>
    <n v="2128"/>
    <n v="224"/>
    <n v="0"/>
    <n v="0"/>
    <n v="1007"/>
    <n v="228"/>
    <n v="10"/>
    <n v="580"/>
    <n v="24"/>
  </r>
  <r>
    <d v="2003-09-29T00:00:00"/>
    <x v="11"/>
    <x v="17"/>
    <n v="2430"/>
    <n v="208"/>
    <n v="0"/>
    <n v="0"/>
    <n v="2690"/>
    <n v="282"/>
    <n v="3"/>
    <n v="668"/>
    <n v="23"/>
  </r>
  <r>
    <d v="2003-09-30T00:00:00"/>
    <x v="12"/>
    <x v="17"/>
    <n v="1494"/>
    <n v="187"/>
    <n v="1"/>
    <n v="0"/>
    <n v="2827"/>
    <n v="291"/>
    <n v="3"/>
    <n v="353"/>
    <n v="37"/>
  </r>
  <r>
    <d v="2003-10-01T00:00:00"/>
    <x v="13"/>
    <x v="17"/>
    <n v="2149"/>
    <n v="217"/>
    <n v="0"/>
    <n v="0"/>
    <n v="1833"/>
    <n v="198"/>
    <n v="3"/>
    <n v="410"/>
    <n v="78"/>
  </r>
  <r>
    <d v="2003-10-02T00:00:00"/>
    <x v="14"/>
    <x v="17"/>
    <n v="1988"/>
    <n v="151"/>
    <n v="0"/>
    <n v="0"/>
    <n v="1761"/>
    <n v="200"/>
    <n v="7"/>
    <n v="659"/>
    <n v="44"/>
  </r>
  <r>
    <d v="2003-10-03T00:00:00"/>
    <x v="15"/>
    <x v="17"/>
    <n v="2474"/>
    <n v="223"/>
    <n v="1"/>
    <n v="1"/>
    <n v="2483"/>
    <n v="339"/>
    <n v="7"/>
    <n v="649"/>
    <n v="38"/>
  </r>
  <r>
    <d v="2003-10-04T00:00:00"/>
    <x v="16"/>
    <x v="17"/>
    <n v="2747"/>
    <n v="163"/>
    <n v="0"/>
    <n v="3"/>
    <n v="2517"/>
    <n v="286"/>
    <n v="3"/>
    <n v="465"/>
    <n v="11"/>
  </r>
  <r>
    <d v="2003-10-05T00:00:00"/>
    <x v="17"/>
    <x v="17"/>
    <n v="2302"/>
    <n v="119"/>
    <n v="0"/>
    <n v="1"/>
    <n v="2290"/>
    <n v="284"/>
    <n v="5"/>
    <n v="401"/>
    <n v="12"/>
  </r>
  <r>
    <d v="2003-10-06T00:00:00"/>
    <x v="18"/>
    <x v="17"/>
    <n v="2610"/>
    <n v="69"/>
    <n v="0"/>
    <n v="3"/>
    <n v="707"/>
    <n v="91"/>
    <n v="3"/>
    <n v="430"/>
    <n v="11"/>
  </r>
  <r>
    <d v="2003-10-07T00:00:00"/>
    <x v="19"/>
    <x v="17"/>
    <n v="1084"/>
    <n v="34"/>
    <n v="0"/>
    <n v="0"/>
    <n v="449"/>
    <n v="20"/>
    <n v="0"/>
    <n v="126"/>
    <n v="4"/>
  </r>
  <r>
    <d v="2003-10-08T00:00:00"/>
    <x v="20"/>
    <x v="17"/>
    <n v="1382"/>
    <n v="68"/>
    <n v="1"/>
    <n v="11"/>
    <n v="2270"/>
    <n v="189"/>
    <n v="2"/>
    <n v="123"/>
    <n v="5"/>
  </r>
  <r>
    <d v="2003-10-09T00:00:00"/>
    <x v="21"/>
    <x v="17"/>
    <n v="2862"/>
    <n v="133"/>
    <n v="0"/>
    <n v="9"/>
    <n v="1922"/>
    <n v="201"/>
    <n v="3"/>
    <n v="309"/>
    <n v="23"/>
  </r>
  <r>
    <d v="2003-10-10T00:00:00"/>
    <x v="22"/>
    <x v="17"/>
    <n v="2110"/>
    <n v="125"/>
    <n v="0"/>
    <n v="1"/>
    <n v="1189"/>
    <n v="156"/>
    <n v="11"/>
    <n v="445"/>
    <n v="30"/>
  </r>
  <r>
    <d v="2003-10-11T00:00:00"/>
    <x v="23"/>
    <x v="17"/>
    <n v="662"/>
    <n v="52"/>
    <n v="0"/>
    <n v="1"/>
    <n v="497"/>
    <n v="70"/>
    <n v="12"/>
    <n v="664"/>
    <n v="38"/>
  </r>
  <r>
    <d v="2003-10-12T00:00:00"/>
    <x v="24"/>
    <x v="17"/>
    <n v="1019"/>
    <n v="12"/>
    <n v="0"/>
    <n v="1"/>
    <n v="589"/>
    <n v="112"/>
    <n v="0"/>
    <n v="157"/>
    <n v="0"/>
  </r>
  <r>
    <d v="2003-10-13T00:00:00"/>
    <x v="25"/>
    <x v="17"/>
    <n v="887"/>
    <n v="29"/>
    <n v="0"/>
    <n v="1"/>
    <n v="131"/>
    <n v="22"/>
    <n v="3"/>
    <n v="567"/>
    <n v="2"/>
  </r>
  <r>
    <d v="2003-10-14T00:00:00"/>
    <x v="26"/>
    <x v="17"/>
    <n v="374"/>
    <n v="7"/>
    <n v="0"/>
    <n v="0"/>
    <n v="92"/>
    <n v="12"/>
    <n v="4"/>
    <n v="338"/>
    <n v="5"/>
  </r>
  <r>
    <d v="2003-10-15T00:00:00"/>
    <x v="27"/>
    <x v="17"/>
    <n v="402"/>
    <n v="26"/>
    <n v="0"/>
    <n v="0"/>
    <n v="143"/>
    <n v="38"/>
    <n v="4"/>
    <n v="781"/>
    <n v="9"/>
  </r>
  <r>
    <d v="2003-10-16T00:00:00"/>
    <x v="28"/>
    <x v="17"/>
    <n v="103.5"/>
    <n v="13.5"/>
    <n v="0"/>
    <n v="0"/>
    <n v="151.5"/>
    <n v="18"/>
    <n v="1.5"/>
    <n v="106.5"/>
    <n v="1.5"/>
  </r>
  <r>
    <d v="2003-10-17T00:00:00"/>
    <x v="29"/>
    <x v="17"/>
    <n v="51.75"/>
    <n v="6.75"/>
    <n v="0"/>
    <n v="0"/>
    <n v="75.75"/>
    <n v="9"/>
    <n v="0.75"/>
    <n v="53.25"/>
    <n v="0.75"/>
  </r>
  <r>
    <d v="2003-10-18T00:00:00"/>
    <x v="30"/>
    <x v="17"/>
    <n v="0"/>
    <n v="0"/>
    <n v="0"/>
    <n v="0"/>
    <n v="0"/>
    <n v="0"/>
    <n v="0"/>
    <n v="0"/>
    <n v="0"/>
  </r>
  <r>
    <d v="2003-10-19T00:00:00"/>
    <x v="31"/>
    <x v="17"/>
    <n v="0"/>
    <n v="0"/>
    <n v="0"/>
    <n v="0"/>
    <n v="0"/>
    <n v="0"/>
    <n v="0"/>
    <n v="0"/>
    <n v="0"/>
  </r>
  <r>
    <d v="2003-10-20T00:00:00"/>
    <x v="32"/>
    <x v="17"/>
    <n v="0"/>
    <n v="0"/>
    <n v="0"/>
    <n v="0"/>
    <n v="0"/>
    <n v="0"/>
    <n v="0"/>
    <n v="0"/>
    <n v="0"/>
  </r>
  <r>
    <d v="2003-10-21T00:00:00"/>
    <x v="33"/>
    <x v="17"/>
    <n v="0"/>
    <n v="0"/>
    <n v="0"/>
    <n v="0"/>
    <n v="0"/>
    <n v="0"/>
    <n v="0"/>
    <n v="0"/>
    <n v="0"/>
  </r>
  <r>
    <d v="2003-10-22T00:00:00"/>
    <x v="34"/>
    <x v="17"/>
    <n v="0"/>
    <n v="0"/>
    <n v="0"/>
    <n v="0"/>
    <n v="0"/>
    <n v="0"/>
    <n v="0"/>
    <n v="0"/>
    <n v="0"/>
  </r>
  <r>
    <d v="2003-10-23T00:00:00"/>
    <x v="35"/>
    <x v="17"/>
    <n v="0"/>
    <n v="0"/>
    <n v="0"/>
    <n v="0"/>
    <n v="0"/>
    <n v="0"/>
    <n v="0"/>
    <n v="0"/>
    <n v="0"/>
  </r>
  <r>
    <d v="2003-10-24T00:00:00"/>
    <x v="36"/>
    <x v="17"/>
    <n v="0"/>
    <n v="0"/>
    <n v="0"/>
    <n v="0"/>
    <n v="0"/>
    <n v="0"/>
    <n v="0"/>
    <n v="0"/>
    <n v="0"/>
  </r>
  <r>
    <d v="2003-10-25T00:00:00"/>
    <x v="37"/>
    <x v="17"/>
    <n v="114"/>
    <n v="4.25"/>
    <n v="0"/>
    <n v="1"/>
    <n v="118.25"/>
    <n v="7.5"/>
    <n v="1.75"/>
    <n v="7"/>
    <n v="0"/>
  </r>
  <r>
    <d v="2003-10-26T00:00:00"/>
    <x v="38"/>
    <x v="17"/>
    <n v="228"/>
    <n v="8.5"/>
    <n v="0"/>
    <n v="2"/>
    <n v="236.5"/>
    <n v="15"/>
    <n v="3.5"/>
    <n v="14"/>
    <n v="0"/>
  </r>
  <r>
    <d v="2003-10-27T00:00:00"/>
    <x v="39"/>
    <x v="17"/>
    <n v="342"/>
    <n v="12.75"/>
    <n v="0"/>
    <n v="3"/>
    <n v="354.75"/>
    <n v="22.5"/>
    <n v="5.25"/>
    <n v="21"/>
    <n v="0"/>
  </r>
  <r>
    <d v="2003-10-28T00:00:00"/>
    <x v="40"/>
    <x v="17"/>
    <n v="456"/>
    <n v="17"/>
    <n v="0"/>
    <n v="4"/>
    <n v="473"/>
    <n v="30"/>
    <n v="7"/>
    <n v="28"/>
    <n v="0"/>
  </r>
  <r>
    <d v="2003-10-29T00:00:00"/>
    <x v="41"/>
    <x v="17"/>
    <n v="462"/>
    <n v="29"/>
    <n v="0"/>
    <n v="5"/>
    <n v="614"/>
    <n v="34"/>
    <n v="2"/>
    <n v="25"/>
    <n v="0"/>
  </r>
  <r>
    <d v="2003-10-30T00:00:00"/>
    <x v="42"/>
    <x v="17"/>
    <n v="318"/>
    <n v="27"/>
    <n v="0"/>
    <n v="7"/>
    <n v="452"/>
    <n v="44"/>
    <n v="4"/>
    <n v="32"/>
    <n v="0"/>
  </r>
  <r>
    <d v="2003-10-31T00:00:00"/>
    <x v="43"/>
    <x v="17"/>
    <n v="235"/>
    <n v="29"/>
    <n v="0"/>
    <n v="18"/>
    <n v="597"/>
    <n v="58"/>
    <n v="3"/>
    <n v="38"/>
    <n v="0"/>
  </r>
  <r>
    <d v="2003-11-01T00:00:00"/>
    <x v="44"/>
    <x v="17"/>
    <n v="54"/>
    <n v="4"/>
    <n v="0"/>
    <n v="17"/>
    <n v="501"/>
    <n v="52"/>
    <n v="3"/>
    <n v="17"/>
    <n v="1"/>
  </r>
  <r>
    <d v="2003-11-02T00:00:00"/>
    <x v="45"/>
    <x v="17"/>
    <n v="42"/>
    <n v="7"/>
    <n v="0"/>
    <n v="21"/>
    <n v="275"/>
    <n v="2"/>
    <n v="2"/>
    <n v="15"/>
    <n v="0"/>
  </r>
  <r>
    <d v="2003-11-03T00:00:00"/>
    <x v="46"/>
    <x v="17"/>
    <n v="33"/>
    <n v="14"/>
    <n v="0"/>
    <n v="65"/>
    <n v="216"/>
    <n v="35"/>
    <n v="1"/>
    <n v="21"/>
    <n v="0"/>
  </r>
  <r>
    <d v="2003-11-04T00:00:00"/>
    <x v="47"/>
    <x v="17"/>
    <n v="9"/>
    <n v="6"/>
    <n v="0"/>
    <n v="16"/>
    <n v="89"/>
    <n v="24"/>
    <n v="0"/>
    <n v="12"/>
    <n v="0"/>
  </r>
  <r>
    <d v="2003-11-05T00:00:00"/>
    <x v="48"/>
    <x v="17"/>
    <n v="12"/>
    <n v="16"/>
    <n v="0"/>
    <n v="24"/>
    <n v="71"/>
    <n v="1"/>
    <n v="0"/>
    <n v="14"/>
    <n v="0"/>
  </r>
  <r>
    <d v="2003-11-06T00:00:00"/>
    <x v="49"/>
    <x v="17"/>
    <n v="4"/>
    <n v="5"/>
    <n v="0"/>
    <n v="4"/>
    <n v="26"/>
    <n v="0"/>
    <n v="0"/>
    <n v="8"/>
    <n v="0"/>
  </r>
  <r>
    <d v="2003-11-07T00:00:00"/>
    <x v="50"/>
    <x v="17"/>
    <m/>
    <m/>
    <m/>
    <m/>
    <m/>
    <m/>
    <m/>
    <m/>
    <m/>
  </r>
  <r>
    <d v="2003-11-08T00:00:00"/>
    <x v="51"/>
    <x v="17"/>
    <m/>
    <m/>
    <m/>
    <m/>
    <m/>
    <m/>
    <m/>
    <m/>
    <m/>
  </r>
  <r>
    <d v="2003-11-09T00:00:00"/>
    <x v="52"/>
    <x v="17"/>
    <m/>
    <m/>
    <m/>
    <m/>
    <m/>
    <m/>
    <m/>
    <m/>
    <m/>
  </r>
  <r>
    <d v="2003-11-10T00:00:00"/>
    <x v="53"/>
    <x v="17"/>
    <m/>
    <m/>
    <m/>
    <m/>
    <m/>
    <m/>
    <m/>
    <m/>
    <m/>
  </r>
  <r>
    <d v="2003-11-11T00:00:00"/>
    <x v="54"/>
    <x v="17"/>
    <m/>
    <m/>
    <m/>
    <m/>
    <m/>
    <m/>
    <m/>
    <m/>
    <m/>
  </r>
  <r>
    <d v="2003-11-12T00:00:00"/>
    <x v="55"/>
    <x v="17"/>
    <m/>
    <m/>
    <m/>
    <m/>
    <m/>
    <m/>
    <m/>
    <m/>
    <m/>
  </r>
  <r>
    <d v="2003-11-13T00:00:00"/>
    <x v="56"/>
    <x v="17"/>
    <m/>
    <m/>
    <m/>
    <m/>
    <m/>
    <m/>
    <m/>
    <m/>
    <m/>
  </r>
  <r>
    <d v="2003-11-14T00:00:00"/>
    <x v="57"/>
    <x v="17"/>
    <m/>
    <m/>
    <m/>
    <m/>
    <m/>
    <m/>
    <m/>
    <m/>
    <m/>
  </r>
  <r>
    <d v="2003-11-15T00:00:00"/>
    <x v="58"/>
    <x v="17"/>
    <m/>
    <m/>
    <m/>
    <m/>
    <m/>
    <m/>
    <m/>
    <m/>
    <m/>
  </r>
  <r>
    <d v="2004-09-01T00:00:00"/>
    <x v="80"/>
    <x v="18"/>
    <m/>
    <m/>
    <m/>
    <m/>
    <m/>
    <m/>
    <m/>
    <m/>
    <m/>
  </r>
  <r>
    <d v="2004-09-02T00:00:00"/>
    <x v="75"/>
    <x v="18"/>
    <m/>
    <m/>
    <m/>
    <m/>
    <m/>
    <m/>
    <m/>
    <m/>
    <m/>
  </r>
  <r>
    <d v="2004-09-03T00:00:00"/>
    <x v="76"/>
    <x v="18"/>
    <m/>
    <m/>
    <m/>
    <m/>
    <m/>
    <m/>
    <m/>
    <m/>
    <m/>
  </r>
  <r>
    <d v="2004-09-04T00:00:00"/>
    <x v="77"/>
    <x v="18"/>
    <m/>
    <m/>
    <m/>
    <m/>
    <m/>
    <m/>
    <m/>
    <m/>
    <m/>
  </r>
  <r>
    <d v="2004-09-05T00:00:00"/>
    <x v="78"/>
    <x v="18"/>
    <m/>
    <m/>
    <m/>
    <m/>
    <m/>
    <m/>
    <m/>
    <m/>
    <m/>
  </r>
  <r>
    <d v="2004-09-06T00:00:00"/>
    <x v="79"/>
    <x v="18"/>
    <m/>
    <m/>
    <m/>
    <m/>
    <m/>
    <m/>
    <m/>
    <m/>
    <m/>
  </r>
  <r>
    <d v="2004-09-07T00:00:00"/>
    <x v="71"/>
    <x v="18"/>
    <m/>
    <m/>
    <m/>
    <m/>
    <m/>
    <m/>
    <m/>
    <m/>
    <m/>
  </r>
  <r>
    <d v="2004-09-08T00:00:00"/>
    <x v="72"/>
    <x v="18"/>
    <m/>
    <m/>
    <m/>
    <m/>
    <m/>
    <m/>
    <m/>
    <n v="70391"/>
    <n v="5475"/>
  </r>
  <r>
    <d v="2004-09-09T00:00:00"/>
    <x v="73"/>
    <x v="18"/>
    <n v="3512"/>
    <n v="6"/>
    <n v="0"/>
    <n v="0"/>
    <n v="2947"/>
    <n v="112"/>
    <n v="159"/>
    <n v="6099"/>
    <n v="1"/>
  </r>
  <r>
    <d v="2004-09-09T00:00:00"/>
    <x v="73"/>
    <x v="18"/>
    <n v="573"/>
    <n v="72"/>
    <n v="0"/>
    <n v="0"/>
    <n v="241"/>
    <n v="40"/>
    <n v="1"/>
    <n v="379"/>
    <n v="16"/>
  </r>
  <r>
    <d v="2004-09-10T00:00:00"/>
    <x v="74"/>
    <x v="18"/>
    <n v="574"/>
    <n v="80"/>
    <n v="0"/>
    <n v="0"/>
    <n v="378"/>
    <n v="25"/>
    <n v="6"/>
    <n v="1030"/>
    <n v="31"/>
  </r>
  <r>
    <d v="2004-09-11T00:00:00"/>
    <x v="68"/>
    <x v="18"/>
    <n v="4713"/>
    <n v="313"/>
    <n v="0"/>
    <n v="0"/>
    <n v="5361"/>
    <n v="160"/>
    <n v="2"/>
    <n v="1424"/>
    <n v="28"/>
  </r>
  <r>
    <d v="2004-09-12T00:00:00"/>
    <x v="69"/>
    <x v="18"/>
    <n v="3748"/>
    <n v="300"/>
    <n v="0"/>
    <n v="1"/>
    <n v="3466"/>
    <n v="206"/>
    <n v="12"/>
    <n v="2202"/>
    <n v="79"/>
  </r>
  <r>
    <d v="2004-09-13T00:00:00"/>
    <x v="70"/>
    <x v="18"/>
    <n v="753"/>
    <n v="46"/>
    <n v="0"/>
    <n v="0"/>
    <n v="360"/>
    <n v="17"/>
    <n v="3"/>
    <n v="1832"/>
    <n v="50"/>
  </r>
  <r>
    <d v="2004-09-14T00:00:00"/>
    <x v="67"/>
    <x v="18"/>
    <n v="244"/>
    <n v="51"/>
    <n v="0"/>
    <n v="0"/>
    <n v="161"/>
    <n v="12"/>
    <n v="5"/>
    <n v="3083"/>
    <n v="51"/>
  </r>
  <r>
    <d v="2004-09-15T00:00:00"/>
    <x v="63"/>
    <x v="18"/>
    <n v="468"/>
    <n v="47"/>
    <n v="0"/>
    <n v="0"/>
    <n v="243"/>
    <n v="11"/>
    <n v="9"/>
    <n v="3830"/>
    <n v="125"/>
  </r>
  <r>
    <d v="2004-09-16T00:00:00"/>
    <x v="64"/>
    <x v="18"/>
    <n v="149"/>
    <n v="26"/>
    <n v="0"/>
    <n v="1"/>
    <n v="93"/>
    <n v="4"/>
    <n v="0"/>
    <n v="3665"/>
    <n v="108"/>
  </r>
  <r>
    <d v="2004-09-17T00:00:00"/>
    <x v="65"/>
    <x v="18"/>
    <n v="230"/>
    <n v="50"/>
    <n v="0"/>
    <n v="0"/>
    <n v="109"/>
    <n v="0"/>
    <n v="3"/>
    <n v="4690"/>
    <n v="121"/>
  </r>
  <r>
    <d v="2004-09-18T00:00:00"/>
    <x v="0"/>
    <x v="18"/>
    <n v="212"/>
    <n v="70"/>
    <n v="0"/>
    <n v="0"/>
    <n v="192"/>
    <n v="7"/>
    <n v="1"/>
    <n v="6023"/>
    <n v="105"/>
  </r>
  <r>
    <d v="2004-09-19T00:00:00"/>
    <x v="1"/>
    <x v="18"/>
    <n v="230"/>
    <n v="39"/>
    <n v="0"/>
    <n v="0"/>
    <n v="123"/>
    <n v="5"/>
    <n v="3"/>
    <n v="6953"/>
    <n v="178"/>
  </r>
  <r>
    <d v="2004-09-20T00:00:00"/>
    <x v="2"/>
    <x v="18"/>
    <n v="381"/>
    <n v="86"/>
    <n v="0"/>
    <n v="0"/>
    <n v="153"/>
    <n v="11"/>
    <n v="4"/>
    <n v="7411"/>
    <n v="251"/>
  </r>
  <r>
    <d v="2004-09-21T00:00:00"/>
    <x v="3"/>
    <x v="18"/>
    <n v="551"/>
    <n v="126"/>
    <n v="0"/>
    <n v="1"/>
    <n v="221"/>
    <n v="17"/>
    <n v="0"/>
    <n v="7145"/>
    <n v="205"/>
  </r>
  <r>
    <d v="2004-09-22T00:00:00"/>
    <x v="4"/>
    <x v="18"/>
    <n v="478"/>
    <n v="127"/>
    <n v="0"/>
    <n v="0"/>
    <n v="173"/>
    <n v="9"/>
    <n v="3"/>
    <n v="5187"/>
    <n v="222"/>
  </r>
  <r>
    <d v="2004-09-23T00:00:00"/>
    <x v="5"/>
    <x v="18"/>
    <n v="459"/>
    <n v="139"/>
    <n v="0"/>
    <n v="0"/>
    <n v="186"/>
    <n v="14"/>
    <n v="2"/>
    <n v="5181"/>
    <n v="171"/>
  </r>
  <r>
    <d v="2004-09-24T00:00:00"/>
    <x v="6"/>
    <x v="18"/>
    <n v="390"/>
    <n v="127"/>
    <n v="0"/>
    <n v="0"/>
    <n v="143"/>
    <n v="1"/>
    <n v="0"/>
    <n v="3379"/>
    <n v="114"/>
  </r>
  <r>
    <d v="2004-09-25T00:00:00"/>
    <x v="7"/>
    <x v="18"/>
    <n v="616"/>
    <n v="251"/>
    <n v="0"/>
    <n v="0"/>
    <n v="220"/>
    <n v="17"/>
    <n v="6"/>
    <n v="3734"/>
    <n v="122"/>
  </r>
  <r>
    <d v="2004-09-26T00:00:00"/>
    <x v="8"/>
    <x v="18"/>
    <n v="629"/>
    <n v="289"/>
    <n v="0"/>
    <n v="0"/>
    <n v="178"/>
    <n v="14"/>
    <n v="6"/>
    <n v="3096"/>
    <n v="90"/>
  </r>
  <r>
    <d v="2004-09-27T00:00:00"/>
    <x v="9"/>
    <x v="18"/>
    <n v="879"/>
    <n v="291"/>
    <n v="0"/>
    <n v="0"/>
    <n v="292"/>
    <n v="26"/>
    <n v="7"/>
    <n v="2854"/>
    <n v="124"/>
  </r>
  <r>
    <d v="2004-09-28T00:00:00"/>
    <x v="10"/>
    <x v="18"/>
    <n v="1000"/>
    <n v="363"/>
    <n v="0"/>
    <n v="0"/>
    <n v="371"/>
    <n v="23"/>
    <n v="4"/>
    <n v="2077"/>
    <n v="100"/>
  </r>
  <r>
    <d v="2004-09-29T00:00:00"/>
    <x v="11"/>
    <x v="18"/>
    <n v="1113"/>
    <n v="420"/>
    <n v="1"/>
    <n v="0"/>
    <n v="656"/>
    <n v="44"/>
    <n v="4"/>
    <n v="1686"/>
    <n v="87"/>
  </r>
  <r>
    <d v="2004-09-30T00:00:00"/>
    <x v="12"/>
    <x v="18"/>
    <n v="949"/>
    <n v="359"/>
    <n v="0"/>
    <n v="0"/>
    <n v="1083"/>
    <n v="79"/>
    <n v="4"/>
    <n v="1312"/>
    <n v="78"/>
  </r>
  <r>
    <d v="2004-10-01T00:00:00"/>
    <x v="13"/>
    <x v="18"/>
    <n v="808"/>
    <n v="238"/>
    <n v="0"/>
    <n v="0"/>
    <n v="916"/>
    <n v="42"/>
    <n v="1"/>
    <n v="1191"/>
    <n v="38"/>
  </r>
  <r>
    <d v="2004-10-02T00:00:00"/>
    <x v="14"/>
    <x v="18"/>
    <n v="600"/>
    <n v="219"/>
    <n v="0"/>
    <n v="0"/>
    <n v="483"/>
    <n v="11"/>
    <n v="4"/>
    <n v="1032"/>
    <n v="57"/>
  </r>
  <r>
    <d v="2004-10-03T00:00:00"/>
    <x v="15"/>
    <x v="18"/>
    <n v="650"/>
    <n v="246"/>
    <n v="0"/>
    <n v="0"/>
    <n v="548"/>
    <n v="14"/>
    <n v="8"/>
    <n v="953"/>
    <n v="42"/>
  </r>
  <r>
    <d v="2004-10-04T00:00:00"/>
    <x v="16"/>
    <x v="18"/>
    <n v="798"/>
    <n v="266"/>
    <n v="0"/>
    <n v="0"/>
    <n v="668"/>
    <n v="31"/>
    <n v="3"/>
    <n v="923"/>
    <n v="57"/>
  </r>
  <r>
    <d v="2004-10-05T00:00:00"/>
    <x v="17"/>
    <x v="18"/>
    <n v="432"/>
    <n v="137"/>
    <n v="0"/>
    <n v="1"/>
    <n v="1094"/>
    <n v="43"/>
    <n v="3"/>
    <n v="656"/>
    <n v="33"/>
  </r>
  <r>
    <d v="2004-10-06T00:00:00"/>
    <x v="18"/>
    <x v="18"/>
    <n v="1109"/>
    <n v="373"/>
    <n v="0"/>
    <n v="0"/>
    <n v="2267"/>
    <n v="107"/>
    <n v="4"/>
    <n v="902"/>
    <n v="52"/>
  </r>
  <r>
    <d v="2004-10-07T00:00:00"/>
    <x v="19"/>
    <x v="18"/>
    <n v="886"/>
    <n v="197"/>
    <n v="0"/>
    <n v="5"/>
    <n v="2874"/>
    <n v="123"/>
    <n v="4"/>
    <n v="739"/>
    <n v="38"/>
  </r>
  <r>
    <d v="2004-10-08T00:00:00"/>
    <x v="20"/>
    <x v="18"/>
    <n v="789"/>
    <n v="103"/>
    <n v="0"/>
    <n v="5"/>
    <n v="4478"/>
    <n v="169"/>
    <n v="7"/>
    <n v="1023"/>
    <n v="112"/>
  </r>
  <r>
    <d v="2004-10-09T00:00:00"/>
    <x v="21"/>
    <x v="18"/>
    <n v="780"/>
    <n v="106"/>
    <n v="0"/>
    <n v="3"/>
    <n v="1253"/>
    <n v="40"/>
    <n v="1"/>
    <n v="1363"/>
    <n v="72"/>
  </r>
  <r>
    <d v="2004-10-10T00:00:00"/>
    <x v="22"/>
    <x v="18"/>
    <n v="437"/>
    <n v="84"/>
    <n v="0"/>
    <n v="2"/>
    <n v="1027"/>
    <n v="29"/>
    <n v="3"/>
    <n v="933"/>
    <n v="44"/>
  </r>
  <r>
    <d v="2004-10-11T00:00:00"/>
    <x v="23"/>
    <x v="18"/>
    <n v="340"/>
    <n v="56"/>
    <n v="0"/>
    <n v="5"/>
    <n v="1038"/>
    <n v="42"/>
    <n v="5"/>
    <n v="632"/>
    <n v="29"/>
  </r>
  <r>
    <d v="2004-10-12T00:00:00"/>
    <x v="24"/>
    <x v="18"/>
    <n v="478"/>
    <n v="94"/>
    <n v="0"/>
    <n v="5"/>
    <n v="1786"/>
    <n v="68"/>
    <n v="14"/>
    <n v="753"/>
    <n v="31"/>
  </r>
  <r>
    <d v="2004-10-13T00:00:00"/>
    <x v="25"/>
    <x v="18"/>
    <n v="660"/>
    <n v="79"/>
    <n v="0"/>
    <n v="1"/>
    <n v="2080"/>
    <n v="87"/>
    <n v="12"/>
    <n v="1071"/>
    <n v="29"/>
  </r>
  <r>
    <d v="2004-10-14T00:00:00"/>
    <x v="26"/>
    <x v="18"/>
    <n v="893"/>
    <n v="68"/>
    <n v="0"/>
    <n v="2"/>
    <n v="3309"/>
    <n v="126"/>
    <n v="7"/>
    <n v="1342"/>
    <n v="55"/>
  </r>
  <r>
    <d v="2004-10-15T00:00:00"/>
    <x v="27"/>
    <x v="18"/>
    <n v="390"/>
    <n v="37"/>
    <n v="0"/>
    <n v="1"/>
    <n v="2393"/>
    <n v="81"/>
    <n v="2"/>
    <n v="690"/>
    <n v="23"/>
  </r>
  <r>
    <d v="2004-10-16T00:00:00"/>
    <x v="28"/>
    <x v="18"/>
    <n v="666"/>
    <n v="72"/>
    <n v="0"/>
    <n v="2"/>
    <n v="3546"/>
    <n v="181"/>
    <n v="0"/>
    <n v="1249"/>
    <n v="28"/>
  </r>
  <r>
    <d v="2004-10-17T00:00:00"/>
    <x v="29"/>
    <x v="18"/>
    <n v="209"/>
    <n v="29"/>
    <n v="0"/>
    <n v="0"/>
    <n v="977"/>
    <n v="26"/>
    <n v="1"/>
    <n v="493"/>
    <n v="8"/>
  </r>
  <r>
    <d v="2004-10-18T00:00:00"/>
    <x v="30"/>
    <x v="18"/>
    <n v="141"/>
    <n v="24"/>
    <n v="0"/>
    <n v="1"/>
    <n v="1019"/>
    <n v="12"/>
    <n v="1"/>
    <n v="256"/>
    <n v="11"/>
  </r>
  <r>
    <d v="2004-10-19T00:00:00"/>
    <x v="31"/>
    <x v="18"/>
    <n v="160"/>
    <n v="24"/>
    <n v="0"/>
    <n v="3"/>
    <n v="1713"/>
    <n v="28"/>
    <n v="3"/>
    <n v="395"/>
    <n v="10"/>
  </r>
  <r>
    <d v="2004-10-20T00:00:00"/>
    <x v="32"/>
    <x v="18"/>
    <n v="424"/>
    <n v="30"/>
    <n v="0"/>
    <n v="0"/>
    <n v="968"/>
    <n v="20"/>
    <n v="3"/>
    <n v="467"/>
    <n v="21"/>
  </r>
  <r>
    <d v="2004-10-21T00:00:00"/>
    <x v="33"/>
    <x v="18"/>
    <n v="159"/>
    <n v="16"/>
    <n v="0"/>
    <n v="1"/>
    <n v="1299"/>
    <n v="41"/>
    <n v="4"/>
    <n v="207"/>
    <n v="9"/>
  </r>
  <r>
    <d v="2004-10-22T00:00:00"/>
    <x v="34"/>
    <x v="18"/>
    <n v="31"/>
    <n v="3"/>
    <n v="0"/>
    <n v="1"/>
    <n v="1180"/>
    <n v="13"/>
    <n v="2"/>
    <n v="31"/>
    <n v="1"/>
  </r>
  <r>
    <d v="2004-10-23T00:00:00"/>
    <x v="35"/>
    <x v="18"/>
    <n v="46"/>
    <n v="6"/>
    <n v="0"/>
    <n v="2"/>
    <n v="1085"/>
    <n v="25"/>
    <n v="0"/>
    <n v="60"/>
    <n v="2"/>
  </r>
  <r>
    <d v="2004-10-24T00:00:00"/>
    <x v="36"/>
    <x v="18"/>
    <n v="56"/>
    <n v="9"/>
    <n v="0"/>
    <n v="1"/>
    <n v="1321"/>
    <n v="47"/>
    <n v="1"/>
    <n v="59"/>
    <n v="0"/>
  </r>
  <r>
    <d v="2004-10-25T00:00:00"/>
    <x v="37"/>
    <x v="18"/>
    <n v="9"/>
    <n v="0"/>
    <n v="0"/>
    <n v="0"/>
    <n v="173"/>
    <n v="1"/>
    <n v="0"/>
    <n v="32"/>
    <n v="0"/>
  </r>
  <r>
    <d v="2004-10-26T00:00:00"/>
    <x v="38"/>
    <x v="18"/>
    <n v="315"/>
    <n v="14"/>
    <n v="0"/>
    <n v="1"/>
    <n v="827"/>
    <n v="24"/>
    <n v="0"/>
    <n v="249"/>
    <n v="6"/>
  </r>
  <r>
    <d v="2004-10-27T00:00:00"/>
    <x v="39"/>
    <x v="18"/>
    <n v="260"/>
    <n v="12"/>
    <n v="0"/>
    <n v="1"/>
    <n v="658"/>
    <n v="17"/>
    <n v="1"/>
    <n v="311"/>
    <n v="5"/>
  </r>
  <r>
    <d v="2004-10-28T00:00:00"/>
    <x v="40"/>
    <x v="18"/>
    <n v="150"/>
    <n v="15"/>
    <n v="0"/>
    <n v="2"/>
    <n v="1305"/>
    <n v="11"/>
    <n v="1"/>
    <n v="123"/>
    <n v="3"/>
  </r>
  <r>
    <d v="2004-10-29T00:00:00"/>
    <x v="41"/>
    <x v="18"/>
    <n v="65"/>
    <n v="6"/>
    <n v="0"/>
    <n v="1"/>
    <n v="1171"/>
    <n v="33"/>
    <n v="4"/>
    <n v="108"/>
    <n v="9"/>
  </r>
  <r>
    <d v="2004-10-30T00:00:00"/>
    <x v="42"/>
    <x v="18"/>
    <n v="45"/>
    <n v="5"/>
    <n v="0"/>
    <n v="0"/>
    <n v="516"/>
    <n v="15"/>
    <n v="0"/>
    <n v="63"/>
    <n v="2"/>
  </r>
  <r>
    <d v="2004-10-31T00:00:00"/>
    <x v="43"/>
    <x v="18"/>
    <n v="62"/>
    <n v="8"/>
    <n v="0"/>
    <n v="5"/>
    <n v="675"/>
    <n v="20"/>
    <n v="2"/>
    <n v="72"/>
    <n v="0"/>
  </r>
  <r>
    <d v="2004-11-01T00:00:00"/>
    <x v="44"/>
    <x v="18"/>
    <n v="20"/>
    <n v="4"/>
    <n v="0"/>
    <n v="2"/>
    <n v="627"/>
    <n v="35"/>
    <n v="0"/>
    <n v="47"/>
    <n v="0"/>
  </r>
  <r>
    <d v="2004-11-02T00:00:00"/>
    <x v="45"/>
    <x v="18"/>
    <n v="3"/>
    <n v="2"/>
    <n v="0"/>
    <n v="1"/>
    <n v="384"/>
    <n v="9"/>
    <n v="0"/>
    <n v="34"/>
    <n v="2"/>
  </r>
  <r>
    <d v="2004-11-03T00:00:00"/>
    <x v="46"/>
    <x v="18"/>
    <n v="36"/>
    <n v="3"/>
    <n v="0"/>
    <n v="0"/>
    <n v="308"/>
    <n v="3"/>
    <n v="0"/>
    <n v="38"/>
    <n v="1"/>
  </r>
  <r>
    <d v="2004-11-04T00:00:00"/>
    <x v="47"/>
    <x v="18"/>
    <n v="58"/>
    <n v="18"/>
    <n v="0"/>
    <n v="1"/>
    <n v="367"/>
    <n v="8"/>
    <n v="0"/>
    <n v="82"/>
    <n v="0"/>
  </r>
  <r>
    <d v="2004-11-05T00:00:00"/>
    <x v="48"/>
    <x v="18"/>
    <n v="94"/>
    <n v="17"/>
    <n v="0"/>
    <n v="1"/>
    <n v="466"/>
    <n v="10"/>
    <n v="6"/>
    <n v="132"/>
    <n v="4"/>
  </r>
  <r>
    <d v="2004-11-06T00:00:00"/>
    <x v="49"/>
    <x v="18"/>
    <n v="39"/>
    <n v="9"/>
    <n v="0"/>
    <n v="3"/>
    <n v="341"/>
    <n v="28"/>
    <n v="3"/>
    <n v="182"/>
    <n v="26"/>
  </r>
  <r>
    <d v="2004-11-07T00:00:00"/>
    <x v="50"/>
    <x v="18"/>
    <n v="140"/>
    <n v="9"/>
    <n v="0"/>
    <n v="1"/>
    <n v="98"/>
    <n v="5"/>
    <n v="1"/>
    <n v="27"/>
    <n v="0"/>
  </r>
  <r>
    <d v="2004-11-08T00:00:00"/>
    <x v="51"/>
    <x v="18"/>
    <n v="420"/>
    <n v="19"/>
    <n v="0"/>
    <n v="0"/>
    <n v="40"/>
    <n v="1"/>
    <n v="4"/>
    <n v="26"/>
    <n v="0"/>
  </r>
  <r>
    <d v="2004-11-09T00:00:00"/>
    <x v="52"/>
    <x v="18"/>
    <n v="243"/>
    <n v="18"/>
    <n v="0"/>
    <n v="1"/>
    <n v="33"/>
    <n v="0"/>
    <n v="5"/>
    <n v="27"/>
    <n v="0"/>
  </r>
  <r>
    <d v="2004-11-10T00:00:00"/>
    <x v="53"/>
    <x v="18"/>
    <n v="145"/>
    <n v="9"/>
    <n v="0"/>
    <n v="0"/>
    <n v="51"/>
    <n v="2"/>
    <n v="1"/>
    <n v="64"/>
    <n v="3"/>
  </r>
  <r>
    <d v="2004-11-11T00:00:00"/>
    <x v="54"/>
    <x v="18"/>
    <n v="108"/>
    <n v="23"/>
    <n v="0"/>
    <n v="0"/>
    <n v="29"/>
    <n v="2"/>
    <n v="4"/>
    <n v="57"/>
    <n v="2"/>
  </r>
  <r>
    <d v="2004-11-12T00:00:00"/>
    <x v="55"/>
    <x v="18"/>
    <n v="50"/>
    <n v="16"/>
    <n v="0"/>
    <n v="0"/>
    <n v="28"/>
    <n v="1"/>
    <n v="1"/>
    <n v="75"/>
    <n v="3"/>
  </r>
  <r>
    <d v="2004-11-13T00:00:00"/>
    <x v="56"/>
    <x v="18"/>
    <n v="29"/>
    <n v="11"/>
    <n v="0"/>
    <n v="2"/>
    <n v="23"/>
    <n v="0"/>
    <n v="1"/>
    <n v="59"/>
    <n v="3"/>
  </r>
  <r>
    <d v="2004-11-14T00:00:00"/>
    <x v="57"/>
    <x v="18"/>
    <n v="6"/>
    <n v="5"/>
    <n v="0"/>
    <n v="0"/>
    <n v="16"/>
    <n v="2"/>
    <n v="3"/>
    <n v="177"/>
    <n v="2"/>
  </r>
  <r>
    <d v="2004-11-15T00:00:00"/>
    <x v="58"/>
    <x v="18"/>
    <m/>
    <m/>
    <m/>
    <m/>
    <m/>
    <m/>
    <m/>
    <m/>
    <m/>
  </r>
  <r>
    <d v="2004-11-16T00:00:00"/>
    <x v="59"/>
    <x v="18"/>
    <m/>
    <m/>
    <m/>
    <m/>
    <m/>
    <m/>
    <m/>
    <m/>
    <m/>
  </r>
  <r>
    <d v="2004-11-17T00:00:00"/>
    <x v="60"/>
    <x v="18"/>
    <m/>
    <m/>
    <m/>
    <m/>
    <m/>
    <m/>
    <m/>
    <m/>
    <m/>
  </r>
  <r>
    <d v="2004-11-18T00:00:00"/>
    <x v="61"/>
    <x v="18"/>
    <m/>
    <m/>
    <m/>
    <m/>
    <m/>
    <m/>
    <m/>
    <m/>
    <m/>
  </r>
  <r>
    <d v="2004-11-19T00:00:00"/>
    <x v="62"/>
    <x v="18"/>
    <m/>
    <m/>
    <m/>
    <m/>
    <m/>
    <m/>
    <m/>
    <m/>
    <m/>
  </r>
  <r>
    <d v="2004-11-20T00:00:00"/>
    <x v="66"/>
    <x v="18"/>
    <m/>
    <m/>
    <m/>
    <m/>
    <m/>
    <m/>
    <m/>
    <m/>
    <m/>
  </r>
  <r>
    <d v="2005-09-01T00:00:00"/>
    <x v="80"/>
    <x v="19"/>
    <m/>
    <m/>
    <m/>
    <m/>
    <m/>
    <m/>
    <m/>
    <m/>
    <m/>
  </r>
  <r>
    <d v="2005-09-02T00:00:00"/>
    <x v="75"/>
    <x v="19"/>
    <m/>
    <m/>
    <m/>
    <m/>
    <m/>
    <m/>
    <m/>
    <m/>
    <m/>
  </r>
  <r>
    <d v="2005-09-03T00:00:00"/>
    <x v="76"/>
    <x v="19"/>
    <m/>
    <m/>
    <m/>
    <m/>
    <m/>
    <m/>
    <m/>
    <m/>
    <m/>
  </r>
  <r>
    <d v="2005-09-04T00:00:00"/>
    <x v="77"/>
    <x v="19"/>
    <m/>
    <m/>
    <m/>
    <m/>
    <m/>
    <m/>
    <m/>
    <m/>
    <m/>
  </r>
  <r>
    <d v="2005-09-05T00:00:00"/>
    <x v="78"/>
    <x v="19"/>
    <m/>
    <m/>
    <m/>
    <m/>
    <m/>
    <m/>
    <m/>
    <m/>
    <m/>
  </r>
  <r>
    <d v="2005-09-06T00:00:00"/>
    <x v="79"/>
    <x v="19"/>
    <m/>
    <m/>
    <m/>
    <m/>
    <m/>
    <m/>
    <m/>
    <m/>
    <m/>
  </r>
  <r>
    <d v="2005-09-07T00:00:00"/>
    <x v="71"/>
    <x v="19"/>
    <n v="191"/>
    <n v="0"/>
    <n v="0"/>
    <n v="0"/>
    <n v="0"/>
    <n v="0"/>
    <n v="116"/>
    <n v="166948"/>
    <n v="12542"/>
  </r>
  <r>
    <d v="2005-09-08T00:00:00"/>
    <x v="72"/>
    <x v="19"/>
    <n v="727"/>
    <s v="                                                                                                                                                                                                                                                                                                                                                                                                                                                                                                                                                                                                                                                                                                                                                                                                                                                                                                                                                                                                                                                                                                                                                                                                                                                                                                                                                                                                                                                                                                                                                                                                                                                                                                                                                                                                                                                                                                                                                                                                                                                                                                                                                                                                                                                                                                                                                                                                                                                                                                                                                                                                                                                                                                                                                                                                                                                                                                                                                                                                                                                                                                                                                                                                                                                                                                                                                                                                                                                                                                                                                                                                                                                                                                                                                                                                                                                                                                                                                                                                                                                                                                                                                                                                                                                                                                                                                                                                                                                                                                                                                                                                                                                                                                                                                                                                                                                                                                                                                                                                                                                                                                                                                                                                                                                                                                                                                                                                                                                                                                                                                                                                                                                                                                                                                                                                                                                                                                                                                                                                                                                                                                                                                                                                                                                                                                                                                                                                                                                                                                                                                                                                                                                                                                                                                                                                                                                                                                                                                                                                                                                                                                                                                                                                                                                                                                                                                                                                                                                                                                                                                                                                                                                                                                                                                                                                                                                                                                                                                                                                                                                                                                                                                                                                                                                                                                                                                                                                                                                                                                                                                                                                                                                                                                                                                                                                                                                                                                                                                                                                                                                                                                                                                                                                                                                                                                                                                                                                                                                                                                                                                                                                                                                                                                                                                                                                                                                                                                                                                                                                                                                                                                                                                                                                                                                                                                                                                                                                                                                                                                                                                                                                                                                                                                                                                                                                                                                                                                                                                                                                                                                                                                                                                                                                                                                                                                                                                                                                                                                                                                                                                                                                                                                                                                                                                                                                                                                                                                                                                                                                                                                                                                                                                                                                                                                                                                                                                                                                                                                                                                                                                                                                                                                                                                                                                                                                                                                                                                                                                                                                                                                                                                                                                                                                                                                                                                                                                                                                                                                                                                                                                                                                                                                                                                                                                                                                                                                                                                                                                                                                                                                                                                                                                                                                                                                                                                                                                                                                                                                                                                                                                                                                                                                                                                                                                                                                                                                                                                                                                                                                                                                                                                                                                                                                                                                                                                                                                                                                                                                                                                                                                                                                                                                                                                                                                                                                                                                                                                                                                                                                                                                                                                                                                                                                                                                                                                                                                                                                                                                                                                                                                                                                                                                                                                                                                                                                                                                                                                                                                                                                                                                                                                                                                                                                                                                                                                                                                                                                                                                                                                                                                                                                                                                                                                                                                                                                                                                                                                                                                                                                                                                                                                                                                                                                                                                                                                                                                                                                                                                                                                                                                                                                                                                                                                                                                                                                                                                                                                                                                                                                                                                                                                                                                                                                                                                                                                                                                                                                                                                                                                                                                                                                                                                                                                                                                                                                                                                                                                                                                                                                                                                                                                                                                                                                                                                                                                                                                                                                                                                                                                                                                                                                                                                                                                                                                                                                                                                                                                                                                                                                                                                                                                                                                                                                                                                                                                                                                                                                                                                                                                                                                                                                                                                                                                                                                                                                                                                                                                                                                                                                                                                                                                                                                                                                                                                                                                                                                                                                                                                                                                                                                                                                                                                                                                                                                                                                                                                                                                                                                                                                                                                                                                                                                                                                                                                                                                                                                                                                                                                                                                                                                                                                                                                                                                                                                                                                                                                                                                                                                                                                                                                                                                                                                                                                                                                                                                                                                                                                                                                                                                                                                                                                                                                                                                                                                                                                                                                                                                                                                                                                                                                                                                                                                                                                                                                                                                                                                                                                                                                                                                                                                                                                                                                                                                                                                                                                                                                                                                                                                                                                                                                                                                                                                                                                                                                                                                                                                                                                                                                                                                                                                                                                                                                                                                                                                                                                                                                                                                                                                                                                                                                                                                                                                                                                                                                                                                                                                                                                                                                                                                                                                                                                                                                                                                                                                                                                                                                                                                                                                                                                                                                                                                                                                                                                                                                                                                                                                                                                                                                                                                                                                                                                                                                                                                                                                                                                                                                                                                                                                                                                                                                                                                                                                                                                                                                                                                                                                                                                                                                                                                                                                                                                                                                                                                                                                                                                                                                                                                                                                                                                                                                                                                                                                                                                                                                                                                                                                                                                                                                                                                                                                                                                                                                                                                                                                                                                                                                                                                                                                                                                                                                                                                                                                                                                                                                                                                                                                                                                                                                                                                                                                                                                                                                                                                                                                                                                                                                                                                                                                                                                                                                                                                                                                                                                                                                                                                                                                                                                                                                                                                                                                                                                                                                                                                                                                                                                                                                                                                                                                                                                                                                                                                                                                                                                                                                                                                                                                                                                                                                                                                                                                                                                                                                                                                                                                                                                                                                                                                                                                                                                                                                                                                                               "/>
    <n v="0"/>
    <n v="0"/>
    <n v="1747"/>
    <n v="74"/>
    <n v="172"/>
    <n v="4816"/>
    <n v="0"/>
  </r>
  <r>
    <d v="2005-09-08T00:00:00"/>
    <x v="72"/>
    <x v="19"/>
    <n v="190"/>
    <n v="10"/>
    <n v="0"/>
    <n v="0"/>
    <n v="185"/>
    <n v="54"/>
    <n v="3"/>
    <n v="461"/>
    <n v="10"/>
  </r>
  <r>
    <d v="2005-09-09T00:00:00"/>
    <x v="73"/>
    <x v="19"/>
    <n v="451"/>
    <n v="21"/>
    <n v="0"/>
    <n v="0"/>
    <n v="437"/>
    <n v="175"/>
    <n v="4"/>
    <n v="2899"/>
    <n v="28"/>
  </r>
  <r>
    <d v="2005-09-10T00:00:00"/>
    <x v="74"/>
    <x v="19"/>
    <n v="646"/>
    <n v="26"/>
    <n v="0"/>
    <n v="0"/>
    <n v="289"/>
    <n v="116"/>
    <n v="2"/>
    <n v="2786"/>
    <n v="31"/>
  </r>
  <r>
    <d v="2005-09-11T00:00:00"/>
    <x v="68"/>
    <x v="19"/>
    <n v="471"/>
    <n v="75"/>
    <n v="0"/>
    <n v="0"/>
    <n v="362"/>
    <n v="103"/>
    <n v="5"/>
    <n v="961"/>
    <n v="18"/>
  </r>
  <r>
    <d v="2005-09-12T00:00:00"/>
    <x v="69"/>
    <x v="19"/>
    <n v="725"/>
    <n v="84"/>
    <n v="0"/>
    <n v="0"/>
    <n v="291"/>
    <n v="120"/>
    <n v="1"/>
    <n v="988"/>
    <n v="11"/>
  </r>
  <r>
    <d v="2005-09-13T00:00:00"/>
    <x v="70"/>
    <x v="19"/>
    <n v="2150"/>
    <n v="93"/>
    <n v="0"/>
    <n v="0"/>
    <n v="415"/>
    <n v="135"/>
    <n v="1"/>
    <n v="304"/>
    <n v="15"/>
  </r>
  <r>
    <d v="2005-09-14T00:00:00"/>
    <x v="67"/>
    <x v="19"/>
    <n v="1744"/>
    <n v="38"/>
    <n v="0"/>
    <n v="0"/>
    <n v="400"/>
    <n v="193"/>
    <n v="6"/>
    <n v="261"/>
    <n v="2"/>
  </r>
  <r>
    <d v="2005-09-15T00:00:00"/>
    <x v="63"/>
    <x v="19"/>
    <n v="2161"/>
    <n v="48"/>
    <n v="0"/>
    <n v="0"/>
    <n v="300"/>
    <n v="121"/>
    <n v="5"/>
    <n v="121"/>
    <n v="0"/>
  </r>
  <r>
    <d v="2005-09-16T00:00:00"/>
    <x v="64"/>
    <x v="19"/>
    <n v="1510"/>
    <n v="33"/>
    <n v="0"/>
    <n v="0"/>
    <n v="287"/>
    <n v="111"/>
    <n v="3"/>
    <n v="75"/>
    <n v="1"/>
  </r>
  <r>
    <d v="2005-09-17T00:00:00"/>
    <x v="65"/>
    <x v="19"/>
    <n v="1768"/>
    <n v="47"/>
    <n v="0"/>
    <n v="0"/>
    <n v="407"/>
    <n v="167"/>
    <n v="1"/>
    <n v="39"/>
    <n v="2"/>
  </r>
  <r>
    <d v="2005-09-18T00:00:00"/>
    <x v="0"/>
    <x v="19"/>
    <n v="1856"/>
    <n v="65"/>
    <n v="0"/>
    <n v="0"/>
    <n v="404"/>
    <n v="222"/>
    <n v="0"/>
    <n v="26"/>
    <n v="0"/>
  </r>
  <r>
    <d v="2005-09-19T00:00:00"/>
    <x v="1"/>
    <x v="19"/>
    <n v="2017"/>
    <n v="93"/>
    <n v="0"/>
    <n v="0"/>
    <n v="468"/>
    <n v="202"/>
    <n v="6"/>
    <n v="17"/>
    <n v="2"/>
  </r>
  <r>
    <d v="2005-09-20T00:00:00"/>
    <x v="2"/>
    <x v="19"/>
    <n v="2012"/>
    <n v="105"/>
    <n v="0"/>
    <n v="0"/>
    <n v="723"/>
    <n v="217"/>
    <n v="3"/>
    <n v="8"/>
    <n v="3"/>
  </r>
  <r>
    <d v="2005-09-21T00:00:00"/>
    <x v="3"/>
    <x v="19"/>
    <n v="1748"/>
    <n v="100"/>
    <n v="0"/>
    <n v="0"/>
    <n v="1461"/>
    <n v="238"/>
    <n v="3"/>
    <n v="30"/>
    <n v="3"/>
  </r>
  <r>
    <d v="2005-09-22T00:00:00"/>
    <x v="4"/>
    <x v="19"/>
    <n v="2109"/>
    <n v="59"/>
    <n v="0"/>
    <n v="1"/>
    <n v="599"/>
    <n v="82"/>
    <n v="7"/>
    <n v="63"/>
    <n v="0"/>
  </r>
  <r>
    <d v="2005-09-23T00:00:00"/>
    <x v="5"/>
    <x v="19"/>
    <n v="1934"/>
    <n v="67"/>
    <n v="0"/>
    <n v="0"/>
    <n v="392"/>
    <n v="76"/>
    <n v="7"/>
    <n v="4"/>
    <n v="1"/>
  </r>
  <r>
    <d v="2005-09-24T00:00:00"/>
    <x v="6"/>
    <x v="19"/>
    <n v="2248"/>
    <n v="88"/>
    <n v="0"/>
    <n v="0"/>
    <n v="400"/>
    <n v="103"/>
    <n v="3"/>
    <n v="9"/>
    <n v="0"/>
  </r>
  <r>
    <d v="2005-09-25T00:00:00"/>
    <x v="7"/>
    <x v="19"/>
    <n v="2262"/>
    <n v="97"/>
    <n v="0"/>
    <n v="0"/>
    <n v="438"/>
    <n v="126"/>
    <n v="5"/>
    <n v="10"/>
    <n v="0"/>
  </r>
  <r>
    <d v="2005-09-26T00:00:00"/>
    <x v="8"/>
    <x v="19"/>
    <n v="2322"/>
    <n v="94"/>
    <n v="0"/>
    <n v="0"/>
    <n v="282"/>
    <n v="75"/>
    <n v="2"/>
    <n v="9"/>
    <n v="0"/>
  </r>
  <r>
    <d v="2005-09-27T00:00:00"/>
    <x v="9"/>
    <x v="19"/>
    <n v="2322"/>
    <n v="99"/>
    <n v="0"/>
    <n v="1"/>
    <n v="329"/>
    <n v="122"/>
    <n v="3"/>
    <n v="11"/>
    <n v="0"/>
  </r>
  <r>
    <d v="2005-09-28T00:00:00"/>
    <x v="10"/>
    <x v="19"/>
    <n v="2047"/>
    <n v="72"/>
    <n v="0"/>
    <n v="0"/>
    <n v="441"/>
    <n v="116"/>
    <n v="2"/>
    <n v="14"/>
    <n v="0"/>
  </r>
  <r>
    <d v="2005-09-29T00:00:00"/>
    <x v="11"/>
    <x v="19"/>
    <n v="2075"/>
    <n v="115"/>
    <n v="0"/>
    <n v="1"/>
    <n v="518"/>
    <n v="201"/>
    <n v="5"/>
    <n v="10"/>
    <n v="2"/>
  </r>
  <r>
    <d v="2005-09-30T00:00:00"/>
    <x v="12"/>
    <x v="19"/>
    <n v="3540"/>
    <n v="70"/>
    <n v="0"/>
    <n v="2"/>
    <n v="1049"/>
    <n v="153"/>
    <n v="6"/>
    <n v="13"/>
    <n v="2"/>
  </r>
  <r>
    <d v="2005-10-01T00:00:00"/>
    <x v="13"/>
    <x v="19"/>
    <n v="2400"/>
    <n v="47"/>
    <n v="0"/>
    <n v="1"/>
    <n v="918"/>
    <n v="118"/>
    <n v="10"/>
    <n v="6"/>
    <n v="0"/>
  </r>
  <r>
    <d v="2005-10-02T00:00:00"/>
    <x v="14"/>
    <x v="19"/>
    <n v="1368"/>
    <n v="26"/>
    <n v="0"/>
    <n v="1"/>
    <n v="673"/>
    <n v="132"/>
    <n v="5"/>
    <n v="3"/>
    <n v="0"/>
  </r>
  <r>
    <d v="2005-10-03T00:00:00"/>
    <x v="15"/>
    <x v="19"/>
    <n v="1989"/>
    <n v="19"/>
    <n v="0"/>
    <n v="0"/>
    <n v="344"/>
    <n v="61"/>
    <n v="5"/>
    <n v="5"/>
    <n v="0"/>
  </r>
  <r>
    <d v="2005-10-04T00:00:00"/>
    <x v="16"/>
    <x v="19"/>
    <n v="1622"/>
    <n v="46"/>
    <n v="0"/>
    <n v="0"/>
    <n v="555"/>
    <n v="78"/>
    <n v="4"/>
    <n v="4"/>
    <n v="0"/>
  </r>
  <r>
    <d v="2005-10-05T00:00:00"/>
    <x v="17"/>
    <x v="19"/>
    <n v="1183"/>
    <n v="38"/>
    <n v="0"/>
    <n v="2"/>
    <n v="744"/>
    <n v="117"/>
    <n v="1"/>
    <n v="5"/>
    <n v="0"/>
  </r>
  <r>
    <d v="2005-10-06T00:00:00"/>
    <x v="18"/>
    <x v="19"/>
    <n v="1448"/>
    <n v="60"/>
    <n v="0"/>
    <n v="2"/>
    <n v="1103"/>
    <n v="183"/>
    <n v="5"/>
    <n v="5"/>
    <n v="0"/>
  </r>
  <r>
    <d v="2005-10-07T00:00:00"/>
    <x v="19"/>
    <x v="19"/>
    <n v="1005"/>
    <n v="50"/>
    <n v="0"/>
    <n v="3"/>
    <n v="1105"/>
    <n v="207"/>
    <n v="6"/>
    <n v="28"/>
    <n v="2"/>
  </r>
  <r>
    <d v="2005-10-08T00:00:00"/>
    <x v="20"/>
    <x v="19"/>
    <n v="794"/>
    <n v="22"/>
    <n v="0"/>
    <n v="2"/>
    <n v="615"/>
    <n v="103"/>
    <n v="6"/>
    <n v="16"/>
    <n v="0"/>
  </r>
  <r>
    <d v="2005-10-09T00:00:00"/>
    <x v="21"/>
    <x v="19"/>
    <n v="705"/>
    <n v="10"/>
    <n v="0"/>
    <n v="6"/>
    <n v="609"/>
    <n v="130"/>
    <n v="4"/>
    <n v="17"/>
    <n v="0"/>
  </r>
  <r>
    <d v="2005-10-10T00:00:00"/>
    <x v="22"/>
    <x v="19"/>
    <n v="350"/>
    <n v="11"/>
    <n v="0"/>
    <n v="5"/>
    <n v="692"/>
    <n v="133"/>
    <n v="0"/>
    <n v="14"/>
    <n v="0"/>
  </r>
  <r>
    <d v="2005-10-11T00:00:00"/>
    <x v="23"/>
    <x v="19"/>
    <n v="1108"/>
    <n v="23"/>
    <n v="0"/>
    <n v="20"/>
    <n v="1686"/>
    <n v="286"/>
    <n v="5"/>
    <n v="12"/>
    <n v="0"/>
  </r>
  <r>
    <d v="2005-10-12T00:00:00"/>
    <x v="24"/>
    <x v="19"/>
    <n v="622"/>
    <n v="46"/>
    <n v="0"/>
    <n v="11"/>
    <n v="1646"/>
    <n v="304"/>
    <n v="4"/>
    <n v="19"/>
    <n v="0"/>
  </r>
  <r>
    <d v="2005-10-13T00:00:00"/>
    <x v="25"/>
    <x v="19"/>
    <n v="109"/>
    <n v="4"/>
    <n v="0"/>
    <n v="0"/>
    <n v="76"/>
    <n v="4"/>
    <n v="0"/>
    <n v="16"/>
    <n v="0"/>
  </r>
  <r>
    <d v="2005-10-14T00:00:00"/>
    <x v="26"/>
    <x v="19"/>
    <n v="284"/>
    <n v="24"/>
    <n v="0"/>
    <n v="0"/>
    <n v="591"/>
    <n v="148"/>
    <n v="6"/>
    <n v="25"/>
    <n v="3"/>
  </r>
  <r>
    <d v="2005-10-15T00:00:00"/>
    <x v="27"/>
    <x v="19"/>
    <n v="0"/>
    <n v="0"/>
    <n v="0"/>
    <n v="0"/>
    <n v="0"/>
    <n v="0"/>
    <n v="0"/>
    <n v="0"/>
    <n v="0"/>
  </r>
  <r>
    <d v="2005-10-16T00:00:00"/>
    <x v="28"/>
    <x v="19"/>
    <m/>
    <m/>
    <m/>
    <m/>
    <m/>
    <m/>
    <m/>
    <m/>
    <m/>
  </r>
  <r>
    <d v="2005-10-17T00:00:00"/>
    <x v="29"/>
    <x v="19"/>
    <m/>
    <m/>
    <m/>
    <m/>
    <m/>
    <m/>
    <m/>
    <m/>
    <m/>
  </r>
  <r>
    <d v="2005-10-18T00:00:00"/>
    <x v="30"/>
    <x v="19"/>
    <n v="244"/>
    <n v="5"/>
    <n v="0"/>
    <n v="1"/>
    <n v="278"/>
    <n v="37"/>
    <n v="0"/>
    <n v="0"/>
    <n v="0"/>
  </r>
  <r>
    <d v="2005-10-19T00:00:00"/>
    <x v="31"/>
    <x v="19"/>
    <n v="727"/>
    <n v="10"/>
    <n v="0"/>
    <n v="1"/>
    <n v="405"/>
    <n v="64"/>
    <n v="2"/>
    <n v="2"/>
    <n v="0"/>
  </r>
  <r>
    <d v="2005-10-20T00:00:00"/>
    <x v="32"/>
    <x v="19"/>
    <n v="674"/>
    <n v="15"/>
    <n v="0"/>
    <n v="1"/>
    <n v="583"/>
    <n v="96"/>
    <n v="2"/>
    <n v="6"/>
    <n v="0"/>
  </r>
  <r>
    <d v="2005-10-21T00:00:00"/>
    <x v="33"/>
    <x v="19"/>
    <n v="301"/>
    <n v="9"/>
    <n v="0"/>
    <n v="3"/>
    <n v="635"/>
    <n v="48"/>
    <n v="1"/>
    <n v="1"/>
    <n v="0"/>
  </r>
  <r>
    <d v="2005-10-22T00:00:00"/>
    <x v="34"/>
    <x v="19"/>
    <n v="225"/>
    <n v="4"/>
    <n v="0"/>
    <n v="0"/>
    <n v="590"/>
    <n v="46"/>
    <n v="0"/>
    <n v="4"/>
    <n v="0"/>
  </r>
  <r>
    <d v="2005-10-23T00:00:00"/>
    <x v="35"/>
    <x v="19"/>
    <n v="252"/>
    <n v="14"/>
    <n v="0"/>
    <n v="0"/>
    <n v="633"/>
    <n v="53"/>
    <n v="1"/>
    <n v="5"/>
    <n v="0"/>
  </r>
  <r>
    <d v="2005-10-24T00:00:00"/>
    <x v="36"/>
    <x v="19"/>
    <n v="287"/>
    <n v="9"/>
    <n v="0"/>
    <n v="2"/>
    <n v="584"/>
    <n v="46"/>
    <n v="1"/>
    <n v="5"/>
    <n v="0"/>
  </r>
  <r>
    <d v="2005-10-25T00:00:00"/>
    <x v="37"/>
    <x v="19"/>
    <n v="215"/>
    <n v="8"/>
    <n v="0"/>
    <n v="3"/>
    <n v="588"/>
    <n v="46"/>
    <n v="0"/>
    <n v="3"/>
    <n v="0"/>
  </r>
  <r>
    <d v="2005-10-26T00:00:00"/>
    <x v="38"/>
    <x v="19"/>
    <n v="52"/>
    <n v="1"/>
    <n v="0"/>
    <n v="3"/>
    <n v="233"/>
    <n v="17"/>
    <n v="1"/>
    <n v="1"/>
    <n v="0"/>
  </r>
  <r>
    <d v="2005-10-27T00:00:00"/>
    <x v="39"/>
    <x v="19"/>
    <n v="66"/>
    <n v="4"/>
    <n v="0"/>
    <n v="1"/>
    <n v="131"/>
    <n v="11"/>
    <n v="1"/>
    <n v="2"/>
    <n v="0"/>
  </r>
  <r>
    <d v="2005-10-28T00:00:00"/>
    <x v="40"/>
    <x v="19"/>
    <n v="48"/>
    <n v="4"/>
    <n v="0"/>
    <n v="2"/>
    <n v="126"/>
    <n v="13"/>
    <n v="0"/>
    <n v="4"/>
    <n v="0"/>
  </r>
  <r>
    <d v="2005-10-29T00:00:00"/>
    <x v="41"/>
    <x v="19"/>
    <n v="149"/>
    <n v="2"/>
    <n v="0"/>
    <n v="1"/>
    <n v="116"/>
    <n v="14"/>
    <n v="0"/>
    <n v="3"/>
    <n v="0"/>
  </r>
  <r>
    <d v="2005-10-30T00:00:00"/>
    <x v="42"/>
    <x v="19"/>
    <n v="90"/>
    <n v="2"/>
    <n v="0"/>
    <n v="5"/>
    <n v="44"/>
    <n v="11"/>
    <n v="0"/>
    <n v="0"/>
    <n v="0"/>
  </r>
  <r>
    <d v="2005-10-31T00:00:00"/>
    <x v="43"/>
    <x v="19"/>
    <n v="21"/>
    <n v="0"/>
    <n v="0"/>
    <n v="0"/>
    <n v="6"/>
    <n v="2"/>
    <n v="0"/>
    <n v="0"/>
    <n v="0"/>
  </r>
  <r>
    <d v="2005-11-01T00:00:00"/>
    <x v="44"/>
    <x v="19"/>
    <n v="19"/>
    <n v="1"/>
    <n v="0"/>
    <n v="0"/>
    <n v="1"/>
    <n v="0"/>
    <n v="0"/>
    <n v="0"/>
    <n v="0"/>
  </r>
  <r>
    <d v="2005-11-02T00:00:00"/>
    <x v="45"/>
    <x v="19"/>
    <n v="32"/>
    <n v="2"/>
    <n v="0"/>
    <n v="0"/>
    <n v="1"/>
    <n v="2"/>
    <n v="0"/>
    <n v="0"/>
    <n v="0"/>
  </r>
  <r>
    <d v="2005-11-03T00:00:00"/>
    <x v="46"/>
    <x v="19"/>
    <n v="16"/>
    <n v="0"/>
    <n v="0"/>
    <n v="0"/>
    <n v="0"/>
    <n v="0"/>
    <n v="0"/>
    <n v="2"/>
    <n v="0"/>
  </r>
  <r>
    <d v="2005-11-04T00:00:00"/>
    <x v="47"/>
    <x v="19"/>
    <n v="7"/>
    <n v="0"/>
    <n v="0"/>
    <n v="0"/>
    <n v="0"/>
    <n v="0"/>
    <n v="0"/>
    <n v="1"/>
    <n v="0"/>
  </r>
  <r>
    <d v="2005-11-05T00:00:00"/>
    <x v="48"/>
    <x v="19"/>
    <n v="2"/>
    <n v="1"/>
    <n v="0"/>
    <n v="0"/>
    <n v="0"/>
    <n v="1"/>
    <n v="0"/>
    <n v="0"/>
    <n v="0"/>
  </r>
  <r>
    <d v="2005-11-06T00:00:00"/>
    <x v="49"/>
    <x v="19"/>
    <n v="0"/>
    <n v="0"/>
    <n v="0"/>
    <n v="0"/>
    <n v="0"/>
    <n v="0"/>
    <n v="0"/>
    <n v="0"/>
    <n v="0"/>
  </r>
  <r>
    <d v="2005-11-07T00:00:00"/>
    <x v="50"/>
    <x v="19"/>
    <n v="0"/>
    <n v="0"/>
    <n v="0"/>
    <n v="0"/>
    <n v="0"/>
    <n v="0"/>
    <n v="0"/>
    <n v="0"/>
    <n v="0"/>
  </r>
  <r>
    <d v="2005-11-08T00:00:00"/>
    <x v="51"/>
    <x v="19"/>
    <m/>
    <m/>
    <m/>
    <m/>
    <m/>
    <m/>
    <m/>
    <m/>
    <m/>
  </r>
  <r>
    <d v="2005-11-09T00:00:00"/>
    <x v="52"/>
    <x v="19"/>
    <m/>
    <m/>
    <m/>
    <m/>
    <m/>
    <m/>
    <m/>
    <m/>
    <m/>
  </r>
  <r>
    <d v="2005-11-10T00:00:00"/>
    <x v="53"/>
    <x v="19"/>
    <m/>
    <m/>
    <m/>
    <m/>
    <m/>
    <m/>
    <m/>
    <m/>
    <m/>
  </r>
  <r>
    <d v="2005-11-11T00:00:00"/>
    <x v="54"/>
    <x v="19"/>
    <m/>
    <m/>
    <m/>
    <m/>
    <m/>
    <m/>
    <m/>
    <m/>
    <m/>
  </r>
  <r>
    <d v="2005-11-12T00:00:00"/>
    <x v="55"/>
    <x v="19"/>
    <m/>
    <m/>
    <m/>
    <m/>
    <m/>
    <m/>
    <m/>
    <m/>
    <m/>
  </r>
  <r>
    <d v="2005-11-13T00:00:00"/>
    <x v="56"/>
    <x v="19"/>
    <m/>
    <m/>
    <m/>
    <m/>
    <m/>
    <m/>
    <m/>
    <m/>
    <m/>
  </r>
  <r>
    <d v="2005-11-14T00:00:00"/>
    <x v="57"/>
    <x v="19"/>
    <m/>
    <m/>
    <m/>
    <m/>
    <m/>
    <m/>
    <m/>
    <m/>
    <m/>
  </r>
  <r>
    <d v="2005-11-15T00:00:00"/>
    <x v="58"/>
    <x v="19"/>
    <m/>
    <m/>
    <m/>
    <m/>
    <m/>
    <m/>
    <m/>
    <m/>
    <m/>
  </r>
  <r>
    <d v="2005-11-16T00:00:00"/>
    <x v="59"/>
    <x v="19"/>
    <m/>
    <m/>
    <m/>
    <m/>
    <m/>
    <m/>
    <m/>
    <m/>
    <m/>
  </r>
  <r>
    <d v="2005-11-17T00:00:00"/>
    <x v="60"/>
    <x v="19"/>
    <m/>
    <m/>
    <m/>
    <m/>
    <m/>
    <m/>
    <m/>
    <m/>
    <m/>
  </r>
  <r>
    <d v="2005-11-18T00:00:00"/>
    <x v="61"/>
    <x v="19"/>
    <m/>
    <m/>
    <m/>
    <m/>
    <m/>
    <m/>
    <m/>
    <m/>
    <m/>
  </r>
  <r>
    <d v="2005-11-19T00:00:00"/>
    <x v="62"/>
    <x v="19"/>
    <m/>
    <m/>
    <m/>
    <m/>
    <m/>
    <m/>
    <m/>
    <m/>
    <m/>
  </r>
  <r>
    <d v="2005-11-20T00:00:00"/>
    <x v="66"/>
    <x v="19"/>
    <m/>
    <m/>
    <m/>
    <m/>
    <m/>
    <m/>
    <m/>
    <m/>
    <m/>
  </r>
  <r>
    <d v="2006-09-01T00:00:00"/>
    <x v="80"/>
    <x v="20"/>
    <m/>
    <m/>
    <m/>
    <m/>
    <m/>
    <m/>
    <m/>
    <m/>
    <m/>
  </r>
  <r>
    <d v="2006-09-02T00:00:00"/>
    <x v="75"/>
    <x v="20"/>
    <m/>
    <m/>
    <m/>
    <m/>
    <m/>
    <m/>
    <m/>
    <m/>
    <m/>
  </r>
  <r>
    <d v="2006-09-03T00:00:00"/>
    <x v="76"/>
    <x v="20"/>
    <m/>
    <m/>
    <m/>
    <m/>
    <m/>
    <m/>
    <m/>
    <m/>
    <m/>
  </r>
  <r>
    <d v="2006-09-04T00:00:00"/>
    <x v="77"/>
    <x v="20"/>
    <m/>
    <m/>
    <m/>
    <m/>
    <m/>
    <m/>
    <m/>
    <m/>
    <m/>
  </r>
  <r>
    <d v="2006-09-05T00:00:00"/>
    <x v="78"/>
    <x v="20"/>
    <m/>
    <m/>
    <m/>
    <m/>
    <m/>
    <m/>
    <m/>
    <m/>
    <m/>
  </r>
  <r>
    <d v="2006-09-06T00:00:00"/>
    <x v="79"/>
    <x v="20"/>
    <n v="0"/>
    <n v="0"/>
    <n v="0"/>
    <n v="0"/>
    <n v="0"/>
    <n v="0"/>
    <n v="56"/>
    <n v="124741"/>
    <n v="2017"/>
  </r>
  <r>
    <d v="2006-09-07T00:00:00"/>
    <x v="71"/>
    <x v="20"/>
    <n v="391"/>
    <n v="50"/>
    <n v="0"/>
    <n v="0"/>
    <n v="950"/>
    <n v="82"/>
    <n v="331"/>
    <n v="4204"/>
    <n v="0"/>
  </r>
  <r>
    <d v="2006-09-07T00:00:00"/>
    <x v="71"/>
    <x v="20"/>
    <n v="13"/>
    <n v="24"/>
    <n v="0"/>
    <n v="0"/>
    <n v="69"/>
    <n v="8"/>
    <n v="6"/>
    <n v="23"/>
    <n v="0"/>
  </r>
  <r>
    <d v="2006-09-08T00:00:00"/>
    <x v="72"/>
    <x v="20"/>
    <n v="91"/>
    <n v="75"/>
    <n v="0"/>
    <n v="0"/>
    <n v="126"/>
    <n v="10"/>
    <n v="8"/>
    <n v="332"/>
    <n v="1"/>
  </r>
  <r>
    <d v="2006-09-09T00:00:00"/>
    <x v="73"/>
    <x v="20"/>
    <n v="317"/>
    <n v="116"/>
    <n v="0"/>
    <n v="0"/>
    <n v="530"/>
    <n v="34"/>
    <n v="5"/>
    <n v="314"/>
    <n v="0"/>
  </r>
  <r>
    <d v="2006-09-10T00:00:00"/>
    <x v="74"/>
    <x v="20"/>
    <n v="215"/>
    <n v="54"/>
    <n v="0"/>
    <n v="0"/>
    <n v="782"/>
    <n v="22"/>
    <n v="6"/>
    <n v="223"/>
    <n v="0"/>
  </r>
  <r>
    <d v="2006-09-11T00:00:00"/>
    <x v="68"/>
    <x v="20"/>
    <n v="107"/>
    <n v="30"/>
    <n v="0"/>
    <n v="0"/>
    <n v="327"/>
    <n v="8"/>
    <n v="7"/>
    <n v="211"/>
    <n v="5"/>
  </r>
  <r>
    <d v="2006-09-12T00:00:00"/>
    <x v="69"/>
    <x v="20"/>
    <n v="129"/>
    <n v="58"/>
    <n v="0"/>
    <n v="0"/>
    <n v="335"/>
    <n v="9"/>
    <n v="5"/>
    <n v="959"/>
    <n v="3"/>
  </r>
  <r>
    <d v="2006-09-13T00:00:00"/>
    <x v="70"/>
    <x v="20"/>
    <n v="163"/>
    <n v="109"/>
    <n v="0"/>
    <n v="0"/>
    <n v="371"/>
    <n v="4"/>
    <n v="7"/>
    <n v="1041"/>
    <n v="6"/>
  </r>
  <r>
    <d v="2006-09-14T00:00:00"/>
    <x v="67"/>
    <x v="20"/>
    <n v="410"/>
    <n v="240"/>
    <n v="0"/>
    <n v="0"/>
    <n v="566"/>
    <n v="10"/>
    <n v="11"/>
    <n v="711"/>
    <n v="0"/>
  </r>
  <r>
    <d v="2006-09-15T00:00:00"/>
    <x v="63"/>
    <x v="20"/>
    <n v="839"/>
    <n v="323"/>
    <n v="0"/>
    <n v="0"/>
    <n v="770"/>
    <n v="7"/>
    <n v="7"/>
    <n v="319"/>
    <n v="1"/>
  </r>
  <r>
    <d v="2006-09-16T00:00:00"/>
    <x v="64"/>
    <x v="20"/>
    <n v="781"/>
    <n v="246"/>
    <n v="0"/>
    <n v="0"/>
    <n v="519"/>
    <n v="3"/>
    <n v="11"/>
    <n v="117"/>
    <n v="0"/>
  </r>
  <r>
    <d v="2006-09-17T00:00:00"/>
    <x v="65"/>
    <x v="20"/>
    <n v="387"/>
    <n v="277"/>
    <n v="0"/>
    <n v="0"/>
    <n v="787"/>
    <n v="20"/>
    <n v="15"/>
    <n v="113"/>
    <n v="0"/>
  </r>
  <r>
    <d v="2006-09-18T00:00:00"/>
    <x v="0"/>
    <x v="20"/>
    <n v="837"/>
    <n v="191"/>
    <n v="0"/>
    <n v="0"/>
    <n v="1944"/>
    <n v="35"/>
    <n v="7"/>
    <n v="65"/>
    <n v="0"/>
  </r>
  <r>
    <d v="2006-09-19T00:00:00"/>
    <x v="1"/>
    <x v="20"/>
    <n v="388"/>
    <n v="194"/>
    <n v="0"/>
    <n v="0"/>
    <n v="843"/>
    <n v="19"/>
    <n v="16"/>
    <n v="28"/>
    <n v="1"/>
  </r>
  <r>
    <d v="2006-09-20T00:00:00"/>
    <x v="2"/>
    <x v="20"/>
    <n v="492"/>
    <n v="203"/>
    <n v="0"/>
    <n v="0"/>
    <n v="831"/>
    <n v="18"/>
    <n v="26"/>
    <n v="21"/>
    <n v="0"/>
  </r>
  <r>
    <d v="2006-09-21T00:00:00"/>
    <x v="3"/>
    <x v="20"/>
    <n v="473"/>
    <n v="240"/>
    <n v="0"/>
    <n v="0"/>
    <n v="1131"/>
    <n v="6"/>
    <n v="8"/>
    <n v="25"/>
    <n v="0"/>
  </r>
  <r>
    <d v="2006-09-22T00:00:00"/>
    <x v="4"/>
    <x v="20"/>
    <n v="440"/>
    <n v="204"/>
    <n v="0"/>
    <n v="0"/>
    <n v="996"/>
    <n v="10"/>
    <n v="5"/>
    <n v="9"/>
    <n v="0"/>
  </r>
  <r>
    <d v="2006-09-23T00:00:00"/>
    <x v="5"/>
    <x v="20"/>
    <n v="425"/>
    <n v="203"/>
    <n v="0"/>
    <n v="0"/>
    <n v="1138"/>
    <n v="7"/>
    <n v="5"/>
    <n v="14"/>
    <n v="0"/>
  </r>
  <r>
    <d v="2006-09-24T00:00:00"/>
    <x v="6"/>
    <x v="20"/>
    <n v="341"/>
    <n v="294"/>
    <n v="0"/>
    <n v="0"/>
    <n v="1132"/>
    <n v="18"/>
    <n v="6"/>
    <n v="24"/>
    <n v="0"/>
  </r>
  <r>
    <d v="2006-09-25T00:00:00"/>
    <x v="7"/>
    <x v="20"/>
    <n v="345"/>
    <n v="318"/>
    <n v="0"/>
    <n v="0"/>
    <n v="1319"/>
    <n v="41"/>
    <n v="10"/>
    <n v="12"/>
    <n v="0"/>
  </r>
  <r>
    <d v="2006-09-26T00:00:00"/>
    <x v="8"/>
    <x v="20"/>
    <n v="388"/>
    <n v="411"/>
    <n v="0"/>
    <n v="0"/>
    <n v="1541"/>
    <n v="39"/>
    <n v="11"/>
    <n v="31"/>
    <n v="0"/>
  </r>
  <r>
    <d v="2006-09-27T00:00:00"/>
    <x v="9"/>
    <x v="20"/>
    <n v="426"/>
    <n v="328"/>
    <n v="0"/>
    <n v="1"/>
    <n v="1841"/>
    <n v="38"/>
    <n v="19"/>
    <n v="15"/>
    <n v="0"/>
  </r>
  <r>
    <d v="2006-09-28T00:00:00"/>
    <x v="10"/>
    <x v="20"/>
    <n v="391"/>
    <n v="219"/>
    <n v="0"/>
    <n v="0"/>
    <n v="1945"/>
    <n v="68"/>
    <n v="10"/>
    <n v="9"/>
    <n v="1"/>
  </r>
  <r>
    <d v="2006-09-29T00:00:00"/>
    <x v="11"/>
    <x v="20"/>
    <n v="197"/>
    <n v="182"/>
    <n v="0"/>
    <n v="0"/>
    <n v="1055"/>
    <n v="17"/>
    <n v="8"/>
    <n v="8"/>
    <n v="0"/>
  </r>
  <r>
    <d v="2006-09-30T00:00:00"/>
    <x v="12"/>
    <x v="20"/>
    <n v="147"/>
    <n v="172"/>
    <n v="0"/>
    <n v="0"/>
    <n v="986"/>
    <n v="13"/>
    <n v="10"/>
    <n v="1"/>
    <n v="0"/>
  </r>
  <r>
    <d v="2006-10-01T00:00:00"/>
    <x v="13"/>
    <x v="20"/>
    <n v="161"/>
    <n v="177"/>
    <n v="0"/>
    <n v="0"/>
    <n v="1169"/>
    <n v="17"/>
    <n v="5"/>
    <n v="4"/>
    <n v="0"/>
  </r>
  <r>
    <d v="2006-10-02T00:00:00"/>
    <x v="14"/>
    <x v="20"/>
    <n v="151"/>
    <n v="138"/>
    <n v="0"/>
    <n v="0"/>
    <n v="1101"/>
    <n v="18"/>
    <n v="1"/>
    <n v="0"/>
    <n v="0"/>
  </r>
  <r>
    <d v="2006-10-03T00:00:00"/>
    <x v="15"/>
    <x v="20"/>
    <n v="155"/>
    <n v="112"/>
    <n v="0"/>
    <n v="0"/>
    <n v="938"/>
    <n v="22"/>
    <n v="7"/>
    <n v="2"/>
    <n v="1"/>
  </r>
  <r>
    <d v="2006-10-04T00:00:00"/>
    <x v="16"/>
    <x v="20"/>
    <n v="146"/>
    <n v="153"/>
    <n v="0"/>
    <n v="0"/>
    <n v="838"/>
    <n v="17"/>
    <n v="7"/>
    <n v="0"/>
    <n v="0"/>
  </r>
  <r>
    <d v="2006-10-05T00:00:00"/>
    <x v="17"/>
    <x v="20"/>
    <n v="139"/>
    <n v="90"/>
    <n v="0"/>
    <n v="1"/>
    <n v="776"/>
    <n v="13"/>
    <n v="5"/>
    <n v="0"/>
    <n v="0"/>
  </r>
  <r>
    <d v="2006-10-06T00:00:00"/>
    <x v="18"/>
    <x v="20"/>
    <n v="121"/>
    <n v="86"/>
    <n v="0"/>
    <n v="0"/>
    <n v="657"/>
    <n v="5"/>
    <n v="2"/>
    <n v="5"/>
    <n v="0"/>
  </r>
  <r>
    <d v="2006-10-07T00:00:00"/>
    <x v="19"/>
    <x v="20"/>
    <n v="121"/>
    <n v="85"/>
    <n v="0"/>
    <n v="0"/>
    <n v="990"/>
    <n v="16"/>
    <n v="2"/>
    <n v="0"/>
    <n v="0"/>
  </r>
  <r>
    <d v="2006-10-08T00:00:00"/>
    <x v="20"/>
    <x v="20"/>
    <n v="108"/>
    <n v="78"/>
    <n v="0"/>
    <n v="2"/>
    <n v="1021"/>
    <n v="9"/>
    <n v="1"/>
    <n v="1"/>
    <n v="0"/>
  </r>
  <r>
    <d v="2006-10-09T00:00:00"/>
    <x v="21"/>
    <x v="20"/>
    <n v="133"/>
    <n v="60"/>
    <n v="0"/>
    <n v="0"/>
    <n v="1024"/>
    <n v="12"/>
    <n v="0"/>
    <n v="1"/>
    <n v="0"/>
  </r>
  <r>
    <d v="2006-10-10T00:00:00"/>
    <x v="22"/>
    <x v="20"/>
    <n v="54"/>
    <n v="53"/>
    <n v="0"/>
    <n v="0"/>
    <n v="898"/>
    <n v="8"/>
    <n v="1"/>
    <n v="1"/>
    <n v="0"/>
  </r>
  <r>
    <d v="2006-10-11T00:00:00"/>
    <x v="23"/>
    <x v="20"/>
    <n v="46"/>
    <n v="42"/>
    <n v="0"/>
    <n v="2"/>
    <n v="981"/>
    <n v="14"/>
    <n v="8"/>
    <n v="2"/>
    <n v="0"/>
  </r>
  <r>
    <d v="2006-10-12T00:00:00"/>
    <x v="24"/>
    <x v="20"/>
    <n v="31"/>
    <n v="37"/>
    <n v="0"/>
    <n v="3"/>
    <n v="986"/>
    <n v="16"/>
    <n v="3"/>
    <n v="4"/>
    <n v="1"/>
  </r>
  <r>
    <d v="2006-10-13T00:00:00"/>
    <x v="25"/>
    <x v="20"/>
    <n v="39"/>
    <n v="24"/>
    <n v="0"/>
    <n v="6"/>
    <n v="833"/>
    <n v="8"/>
    <n v="4"/>
    <n v="6"/>
    <n v="0"/>
  </r>
  <r>
    <d v="2006-10-14T00:00:00"/>
    <x v="26"/>
    <x v="20"/>
    <n v="34"/>
    <n v="33"/>
    <n v="0"/>
    <n v="4"/>
    <n v="965"/>
    <n v="10"/>
    <n v="4"/>
    <n v="5"/>
    <n v="0"/>
  </r>
  <r>
    <d v="2006-10-15T00:00:00"/>
    <x v="27"/>
    <x v="20"/>
    <n v="42"/>
    <n v="42"/>
    <n v="0"/>
    <n v="6"/>
    <n v="1206"/>
    <n v="7"/>
    <n v="1"/>
    <n v="7"/>
    <n v="0"/>
  </r>
  <r>
    <d v="2006-10-16T00:00:00"/>
    <x v="28"/>
    <x v="20"/>
    <n v="41"/>
    <n v="46"/>
    <n v="0"/>
    <n v="11"/>
    <n v="858"/>
    <n v="14"/>
    <n v="8"/>
    <n v="6"/>
    <n v="0"/>
  </r>
  <r>
    <d v="2006-10-17T00:00:00"/>
    <x v="29"/>
    <x v="20"/>
    <n v="59"/>
    <n v="48"/>
    <n v="0"/>
    <n v="13"/>
    <n v="912"/>
    <n v="14"/>
    <n v="6"/>
    <n v="4"/>
    <n v="0"/>
  </r>
  <r>
    <d v="2006-10-18T00:00:00"/>
    <x v="30"/>
    <x v="20"/>
    <n v="24"/>
    <n v="21"/>
    <n v="0"/>
    <n v="2"/>
    <n v="1350"/>
    <n v="12"/>
    <n v="6"/>
    <n v="1"/>
    <n v="0"/>
  </r>
  <r>
    <d v="2006-10-19T00:00:00"/>
    <x v="31"/>
    <x v="20"/>
    <n v="25"/>
    <n v="23"/>
    <n v="0"/>
    <n v="1"/>
    <n v="862"/>
    <n v="10"/>
    <n v="8"/>
    <n v="0"/>
    <n v="0"/>
  </r>
  <r>
    <d v="2006-10-20T00:00:00"/>
    <x v="32"/>
    <x v="20"/>
    <n v="24"/>
    <n v="18"/>
    <n v="0"/>
    <n v="4"/>
    <n v="683"/>
    <n v="9"/>
    <n v="3"/>
    <n v="2"/>
    <n v="0"/>
  </r>
  <r>
    <d v="2006-10-21T00:00:00"/>
    <x v="33"/>
    <x v="20"/>
    <n v="30"/>
    <n v="15"/>
    <n v="0"/>
    <n v="10"/>
    <n v="1053"/>
    <n v="12"/>
    <n v="3"/>
    <n v="3"/>
    <n v="0"/>
  </r>
  <r>
    <d v="2006-10-22T00:00:00"/>
    <x v="34"/>
    <x v="20"/>
    <n v="28"/>
    <n v="7"/>
    <n v="0"/>
    <n v="3"/>
    <n v="810"/>
    <n v="5"/>
    <n v="4"/>
    <n v="2"/>
    <n v="0"/>
  </r>
  <r>
    <d v="2006-10-23T00:00:00"/>
    <x v="35"/>
    <x v="20"/>
    <n v="16"/>
    <n v="16"/>
    <n v="0"/>
    <n v="6"/>
    <n v="933"/>
    <n v="10"/>
    <n v="3"/>
    <n v="0"/>
    <n v="0"/>
  </r>
  <r>
    <d v="2006-10-24T00:00:00"/>
    <x v="36"/>
    <x v="20"/>
    <n v="22"/>
    <n v="14"/>
    <n v="0"/>
    <n v="9"/>
    <n v="828"/>
    <n v="7"/>
    <n v="1"/>
    <n v="1"/>
    <n v="0"/>
  </r>
  <r>
    <d v="2006-10-25T00:00:00"/>
    <x v="37"/>
    <x v="20"/>
    <n v="19"/>
    <n v="12"/>
    <n v="0"/>
    <n v="3"/>
    <n v="843"/>
    <n v="9"/>
    <n v="0"/>
    <n v="2"/>
    <n v="0"/>
  </r>
  <r>
    <d v="2006-10-26T00:00:00"/>
    <x v="38"/>
    <x v="20"/>
    <n v="16"/>
    <n v="9"/>
    <n v="0"/>
    <n v="6"/>
    <n v="1286"/>
    <n v="7"/>
    <n v="2"/>
    <n v="12"/>
    <n v="0"/>
  </r>
  <r>
    <d v="2006-10-27T00:00:00"/>
    <x v="39"/>
    <x v="20"/>
    <n v="96"/>
    <n v="26"/>
    <n v="0"/>
    <n v="17"/>
    <n v="1187"/>
    <n v="13"/>
    <n v="2"/>
    <n v="27"/>
    <n v="0"/>
  </r>
  <r>
    <d v="2006-10-28T00:00:00"/>
    <x v="40"/>
    <x v="20"/>
    <n v="122"/>
    <n v="28"/>
    <n v="0"/>
    <n v="3"/>
    <n v="535"/>
    <n v="8"/>
    <n v="10"/>
    <n v="17"/>
    <n v="0"/>
  </r>
  <r>
    <d v="2006-10-29T00:00:00"/>
    <x v="41"/>
    <x v="20"/>
    <n v="106"/>
    <n v="21"/>
    <n v="0"/>
    <n v="11"/>
    <n v="1182"/>
    <n v="18"/>
    <n v="18"/>
    <n v="8"/>
    <n v="2"/>
  </r>
  <r>
    <d v="2006-10-30T00:00:00"/>
    <x v="42"/>
    <x v="20"/>
    <n v="44"/>
    <n v="8"/>
    <n v="0"/>
    <n v="9"/>
    <n v="768"/>
    <n v="7"/>
    <n v="11"/>
    <n v="0"/>
    <n v="0"/>
  </r>
  <r>
    <d v="2006-10-31T00:00:00"/>
    <x v="43"/>
    <x v="20"/>
    <n v="21"/>
    <n v="17"/>
    <n v="0"/>
    <n v="8"/>
    <n v="414"/>
    <n v="3"/>
    <n v="3"/>
    <n v="0"/>
    <n v="0"/>
  </r>
  <r>
    <d v="2006-11-01T00:00:00"/>
    <x v="44"/>
    <x v="20"/>
    <n v="11"/>
    <n v="12"/>
    <n v="0"/>
    <n v="5"/>
    <n v="277"/>
    <n v="0"/>
    <n v="3"/>
    <n v="0"/>
    <n v="0"/>
  </r>
  <r>
    <d v="2006-11-02T00:00:00"/>
    <x v="45"/>
    <x v="20"/>
    <n v="5"/>
    <n v="31"/>
    <n v="0"/>
    <n v="1"/>
    <n v="207"/>
    <n v="1"/>
    <n v="2"/>
    <n v="4"/>
    <n v="0"/>
  </r>
  <r>
    <d v="2006-11-03T00:00:00"/>
    <x v="46"/>
    <x v="20"/>
    <n v="20"/>
    <n v="14"/>
    <n v="0"/>
    <n v="3"/>
    <n v="260"/>
    <n v="3"/>
    <n v="1"/>
    <n v="7"/>
    <n v="0"/>
  </r>
  <r>
    <d v="2006-11-04T00:00:00"/>
    <x v="47"/>
    <x v="20"/>
    <n v="126"/>
    <n v="35"/>
    <n v="0"/>
    <n v="2"/>
    <n v="234"/>
    <n v="9"/>
    <n v="7"/>
    <n v="80"/>
    <n v="3"/>
  </r>
  <r>
    <d v="2006-11-05T00:00:00"/>
    <x v="48"/>
    <x v="20"/>
    <n v="36"/>
    <n v="11"/>
    <n v="0"/>
    <n v="2"/>
    <n v="74"/>
    <n v="2"/>
    <n v="3"/>
    <n v="20"/>
    <n v="0"/>
  </r>
  <r>
    <d v="2006-11-06T00:00:00"/>
    <x v="49"/>
    <x v="20"/>
    <n v="0"/>
    <n v="0"/>
    <n v="0"/>
    <n v="0"/>
    <n v="0"/>
    <n v="0"/>
    <n v="0"/>
    <n v="0"/>
    <n v="0"/>
  </r>
  <r>
    <d v="2006-11-07T00:00:00"/>
    <x v="50"/>
    <x v="20"/>
    <n v="0"/>
    <n v="0"/>
    <n v="0"/>
    <n v="0"/>
    <n v="0"/>
    <n v="0"/>
    <n v="0"/>
    <n v="0"/>
    <n v="0"/>
  </r>
  <r>
    <d v="2006-11-08T00:00:00"/>
    <x v="51"/>
    <x v="20"/>
    <n v="0"/>
    <n v="0"/>
    <n v="0"/>
    <n v="0"/>
    <n v="0"/>
    <n v="0"/>
    <n v="0"/>
    <n v="0"/>
    <n v="0"/>
  </r>
  <r>
    <d v="2006-11-09T00:00:00"/>
    <x v="52"/>
    <x v="20"/>
    <n v="0"/>
    <n v="0"/>
    <n v="0"/>
    <n v="0"/>
    <n v="0"/>
    <n v="0"/>
    <n v="0"/>
    <n v="0"/>
    <n v="0"/>
  </r>
  <r>
    <d v="2006-11-10T00:00:00"/>
    <x v="53"/>
    <x v="20"/>
    <n v="0"/>
    <n v="0"/>
    <n v="0"/>
    <n v="0"/>
    <n v="0"/>
    <n v="0"/>
    <n v="0"/>
    <n v="0"/>
    <n v="0"/>
  </r>
  <r>
    <d v="2006-11-11T00:00:00"/>
    <x v="54"/>
    <x v="20"/>
    <n v="1"/>
    <n v="0"/>
    <n v="0"/>
    <n v="0"/>
    <n v="0"/>
    <n v="0"/>
    <n v="2"/>
    <n v="0"/>
    <n v="0"/>
  </r>
  <r>
    <d v="2006-11-12T00:00:00"/>
    <x v="55"/>
    <x v="20"/>
    <n v="0"/>
    <n v="0"/>
    <n v="0"/>
    <n v="0"/>
    <n v="0"/>
    <n v="0"/>
    <n v="1"/>
    <n v="0"/>
    <n v="0"/>
  </r>
  <r>
    <d v="2006-11-13T00:00:00"/>
    <x v="56"/>
    <x v="20"/>
    <n v="0"/>
    <n v="0"/>
    <n v="0"/>
    <n v="0"/>
    <n v="0"/>
    <n v="0"/>
    <n v="1"/>
    <n v="0"/>
    <n v="0"/>
  </r>
  <r>
    <d v="2006-11-14T00:00:00"/>
    <x v="57"/>
    <x v="20"/>
    <n v="1"/>
    <n v="0"/>
    <n v="0"/>
    <n v="0"/>
    <n v="0"/>
    <n v="0"/>
    <n v="1"/>
    <n v="0"/>
    <n v="0"/>
  </r>
  <r>
    <d v="2006-11-15T00:00:00"/>
    <x v="58"/>
    <x v="20"/>
    <m/>
    <m/>
    <m/>
    <m/>
    <m/>
    <m/>
    <m/>
    <m/>
    <m/>
  </r>
  <r>
    <d v="2006-11-16T00:00:00"/>
    <x v="59"/>
    <x v="20"/>
    <m/>
    <m/>
    <m/>
    <m/>
    <m/>
    <m/>
    <m/>
    <m/>
    <m/>
  </r>
  <r>
    <d v="2006-11-17T00:00:00"/>
    <x v="60"/>
    <x v="20"/>
    <m/>
    <m/>
    <m/>
    <m/>
    <m/>
    <m/>
    <m/>
    <m/>
    <m/>
  </r>
  <r>
    <d v="2006-11-18T00:00:00"/>
    <x v="61"/>
    <x v="20"/>
    <m/>
    <m/>
    <m/>
    <m/>
    <m/>
    <m/>
    <m/>
    <m/>
    <m/>
  </r>
  <r>
    <d v="2006-11-19T00:00:00"/>
    <x v="62"/>
    <x v="20"/>
    <m/>
    <m/>
    <m/>
    <m/>
    <m/>
    <m/>
    <m/>
    <m/>
    <m/>
  </r>
  <r>
    <d v="2006-11-20T00:00:00"/>
    <x v="66"/>
    <x v="20"/>
    <m/>
    <m/>
    <m/>
    <m/>
    <m/>
    <m/>
    <m/>
    <m/>
    <m/>
  </r>
  <r>
    <d v="2007-09-01T00:00:00"/>
    <x v="80"/>
    <x v="21"/>
    <m/>
    <m/>
    <m/>
    <m/>
    <m/>
    <m/>
    <m/>
    <m/>
    <m/>
  </r>
  <r>
    <d v="2007-09-02T00:00:00"/>
    <x v="75"/>
    <x v="21"/>
    <m/>
    <m/>
    <m/>
    <m/>
    <m/>
    <m/>
    <m/>
    <m/>
    <m/>
  </r>
  <r>
    <d v="2007-09-03T00:00:00"/>
    <x v="76"/>
    <x v="21"/>
    <m/>
    <m/>
    <m/>
    <m/>
    <m/>
    <m/>
    <m/>
    <m/>
    <m/>
  </r>
  <r>
    <d v="2007-09-04T00:00:00"/>
    <x v="77"/>
    <x v="21"/>
    <m/>
    <m/>
    <m/>
    <m/>
    <m/>
    <m/>
    <m/>
    <m/>
    <m/>
  </r>
  <r>
    <d v="2007-09-05T00:00:00"/>
    <x v="78"/>
    <x v="21"/>
    <m/>
    <m/>
    <n v="0"/>
    <n v="0"/>
    <m/>
    <m/>
    <m/>
    <n v="70240"/>
    <n v="7096"/>
  </r>
  <r>
    <d v="2007-09-06T00:00:00"/>
    <x v="79"/>
    <x v="21"/>
    <n v="1079"/>
    <n v="2"/>
    <n v="0"/>
    <n v="0"/>
    <n v="1828"/>
    <n v="136"/>
    <n v="186"/>
    <n v="249"/>
    <n v="1"/>
  </r>
  <r>
    <d v="2007-09-06T00:00:00"/>
    <x v="79"/>
    <x v="21"/>
    <n v="502"/>
    <n v="31"/>
    <n v="0"/>
    <n v="0"/>
    <n v="159"/>
    <n v="23"/>
    <n v="3"/>
    <n v="0"/>
    <n v="0"/>
  </r>
  <r>
    <d v="2007-09-07T00:00:00"/>
    <x v="71"/>
    <x v="21"/>
    <n v="1012"/>
    <n v="61"/>
    <n v="0"/>
    <n v="0"/>
    <n v="346"/>
    <n v="68"/>
    <n v="5"/>
    <n v="2"/>
    <n v="0"/>
  </r>
  <r>
    <d v="2007-09-08T00:00:00"/>
    <x v="72"/>
    <x v="21"/>
    <n v="768"/>
    <n v="68"/>
    <n v="0"/>
    <n v="0"/>
    <n v="235"/>
    <n v="22"/>
    <n v="0"/>
    <n v="1"/>
    <n v="0"/>
  </r>
  <r>
    <d v="2007-09-09T00:00:00"/>
    <x v="73"/>
    <x v="21"/>
    <n v="603"/>
    <n v="61"/>
    <n v="0"/>
    <n v="0"/>
    <n v="243"/>
    <n v="26"/>
    <n v="1"/>
    <n v="1"/>
    <n v="0"/>
  </r>
  <r>
    <d v="2007-09-10T00:00:00"/>
    <x v="74"/>
    <x v="21"/>
    <n v="792"/>
    <n v="68"/>
    <n v="0"/>
    <n v="0"/>
    <n v="246"/>
    <n v="34"/>
    <n v="0"/>
    <n v="2"/>
    <n v="0"/>
  </r>
  <r>
    <d v="2007-09-11T00:00:00"/>
    <x v="68"/>
    <x v="21"/>
    <n v="1173"/>
    <n v="75"/>
    <n v="0"/>
    <n v="0"/>
    <n v="289"/>
    <n v="101"/>
    <n v="4"/>
    <n v="1"/>
    <n v="1"/>
  </r>
  <r>
    <d v="2007-09-12T00:00:00"/>
    <x v="69"/>
    <x v="21"/>
    <n v="908"/>
    <n v="57"/>
    <n v="0"/>
    <n v="0"/>
    <n v="268"/>
    <n v="78"/>
    <n v="0"/>
    <n v="1"/>
    <n v="0"/>
  </r>
  <r>
    <d v="2007-09-13T00:00:00"/>
    <x v="70"/>
    <x v="21"/>
    <n v="873"/>
    <n v="54"/>
    <n v="0"/>
    <n v="0"/>
    <n v="243"/>
    <n v="65"/>
    <n v="5"/>
    <n v="0"/>
    <n v="0"/>
  </r>
  <r>
    <d v="2007-09-14T00:00:00"/>
    <x v="67"/>
    <x v="21"/>
    <n v="986"/>
    <n v="50"/>
    <n v="0"/>
    <n v="0"/>
    <n v="445"/>
    <n v="91"/>
    <n v="3"/>
    <n v="2"/>
    <n v="0"/>
  </r>
  <r>
    <d v="2007-09-15T00:00:00"/>
    <x v="63"/>
    <x v="21"/>
    <n v="1344"/>
    <n v="33"/>
    <n v="0"/>
    <n v="0"/>
    <n v="270"/>
    <n v="61"/>
    <n v="2"/>
    <n v="0"/>
    <n v="0"/>
  </r>
  <r>
    <d v="2007-09-16T00:00:00"/>
    <x v="64"/>
    <x v="21"/>
    <n v="0"/>
    <n v="0"/>
    <n v="0"/>
    <n v="0"/>
    <n v="0"/>
    <n v="0"/>
    <n v="0"/>
    <n v="0"/>
    <n v="0"/>
  </r>
  <r>
    <d v="2007-09-17T00:00:00"/>
    <x v="65"/>
    <x v="21"/>
    <n v="1263"/>
    <n v="74"/>
    <n v="0"/>
    <n v="0"/>
    <n v="285"/>
    <n v="82"/>
    <n v="0"/>
    <n v="0"/>
    <n v="0"/>
  </r>
  <r>
    <d v="2007-09-18T00:00:00"/>
    <x v="0"/>
    <x v="21"/>
    <n v="1629"/>
    <n v="75"/>
    <n v="0"/>
    <n v="0"/>
    <n v="273"/>
    <n v="59"/>
    <n v="2"/>
    <n v="0"/>
    <n v="0"/>
  </r>
  <r>
    <d v="2007-09-19T00:00:00"/>
    <x v="1"/>
    <x v="21"/>
    <n v="1977"/>
    <n v="101"/>
    <n v="0"/>
    <n v="1"/>
    <n v="106"/>
    <n v="36"/>
    <n v="2"/>
    <n v="0"/>
    <n v="0"/>
  </r>
  <r>
    <d v="2007-09-20T00:00:00"/>
    <x v="2"/>
    <x v="21"/>
    <n v="2391"/>
    <n v="125"/>
    <n v="0"/>
    <n v="0"/>
    <n v="240"/>
    <n v="44"/>
    <n v="0"/>
    <n v="0"/>
    <n v="0"/>
  </r>
  <r>
    <d v="2007-09-21T00:00:00"/>
    <x v="3"/>
    <x v="21"/>
    <n v="1621"/>
    <n v="88"/>
    <n v="0"/>
    <n v="0"/>
    <n v="167"/>
    <n v="29"/>
    <n v="1"/>
    <n v="0"/>
    <n v="0"/>
  </r>
  <r>
    <d v="2007-09-22T00:00:00"/>
    <x v="4"/>
    <x v="21"/>
    <n v="2352"/>
    <n v="124"/>
    <n v="0"/>
    <n v="0"/>
    <n v="472"/>
    <n v="100"/>
    <n v="1"/>
    <n v="0"/>
    <n v="0"/>
  </r>
  <r>
    <d v="2007-09-23T00:00:00"/>
    <x v="5"/>
    <x v="21"/>
    <n v="1902"/>
    <n v="93"/>
    <n v="0"/>
    <n v="0"/>
    <n v="475"/>
    <n v="52"/>
    <n v="0"/>
    <n v="0"/>
    <n v="0"/>
  </r>
  <r>
    <d v="2007-09-24T00:00:00"/>
    <x v="6"/>
    <x v="21"/>
    <n v="2034"/>
    <n v="180"/>
    <n v="0"/>
    <n v="0"/>
    <n v="436"/>
    <n v="45"/>
    <n v="1"/>
    <n v="0"/>
    <n v="0"/>
  </r>
  <r>
    <d v="2007-09-25T00:00:00"/>
    <x v="7"/>
    <x v="21"/>
    <n v="2646"/>
    <n v="287"/>
    <n v="0"/>
    <n v="2"/>
    <n v="830"/>
    <n v="78"/>
    <n v="2"/>
    <n v="0"/>
    <n v="1"/>
  </r>
  <r>
    <d v="2007-09-26T00:00:00"/>
    <x v="8"/>
    <x v="21"/>
    <n v="1927"/>
    <n v="209"/>
    <n v="0"/>
    <n v="0"/>
    <n v="532"/>
    <n v="100"/>
    <n v="5"/>
    <n v="0"/>
    <n v="0"/>
  </r>
  <r>
    <d v="2007-09-27T00:00:00"/>
    <x v="9"/>
    <x v="21"/>
    <n v="2428"/>
    <n v="308"/>
    <n v="0"/>
    <n v="0"/>
    <n v="654"/>
    <n v="108"/>
    <n v="2"/>
    <n v="1"/>
    <n v="0"/>
  </r>
  <r>
    <d v="2007-09-28T00:00:00"/>
    <x v="10"/>
    <x v="21"/>
    <n v="1606"/>
    <n v="164"/>
    <n v="0"/>
    <n v="0"/>
    <n v="1025"/>
    <n v="75"/>
    <n v="3"/>
    <n v="0"/>
    <n v="0"/>
  </r>
  <r>
    <d v="2007-09-29T00:00:00"/>
    <x v="11"/>
    <x v="21"/>
    <n v="875"/>
    <n v="86"/>
    <n v="0"/>
    <n v="0"/>
    <n v="1076"/>
    <n v="35"/>
    <n v="4"/>
    <n v="1"/>
    <n v="0"/>
  </r>
  <r>
    <d v="2007-09-30T00:00:00"/>
    <x v="12"/>
    <x v="21"/>
    <n v="1091"/>
    <n v="60"/>
    <n v="0"/>
    <n v="0"/>
    <n v="390"/>
    <n v="13"/>
    <n v="1"/>
    <n v="0"/>
    <n v="0"/>
  </r>
  <r>
    <d v="2007-10-01T00:00:00"/>
    <x v="13"/>
    <x v="21"/>
    <n v="1181"/>
    <n v="115"/>
    <n v="0"/>
    <n v="0"/>
    <n v="1058"/>
    <n v="49"/>
    <n v="3"/>
    <n v="0"/>
    <n v="0"/>
  </r>
  <r>
    <d v="2007-10-02T00:00:00"/>
    <x v="14"/>
    <x v="21"/>
    <n v="497"/>
    <n v="42"/>
    <n v="0"/>
    <n v="0"/>
    <n v="243"/>
    <n v="21"/>
    <n v="11"/>
    <n v="0"/>
    <n v="0"/>
  </r>
  <r>
    <d v="2007-10-03T00:00:00"/>
    <x v="15"/>
    <x v="21"/>
    <n v="1131"/>
    <n v="104"/>
    <n v="0"/>
    <n v="1"/>
    <n v="321"/>
    <n v="67"/>
    <n v="11"/>
    <n v="2"/>
    <n v="0"/>
  </r>
  <r>
    <d v="2007-10-04T00:00:00"/>
    <x v="16"/>
    <x v="21"/>
    <n v="96"/>
    <n v="5"/>
    <n v="0"/>
    <n v="0"/>
    <n v="33"/>
    <n v="1"/>
    <n v="1"/>
    <n v="0"/>
    <n v="0"/>
  </r>
  <r>
    <d v="2007-10-05T00:00:00"/>
    <x v="17"/>
    <x v="21"/>
    <n v="59"/>
    <n v="12"/>
    <n v="0"/>
    <n v="0"/>
    <n v="12"/>
    <n v="0"/>
    <n v="1"/>
    <n v="0"/>
    <n v="0"/>
  </r>
  <r>
    <d v="2007-10-06T00:00:00"/>
    <x v="18"/>
    <x v="21"/>
    <n v="329"/>
    <n v="53"/>
    <n v="0"/>
    <n v="0"/>
    <n v="176"/>
    <n v="19"/>
    <n v="0"/>
    <n v="0"/>
    <n v="0"/>
  </r>
  <r>
    <d v="2007-10-07T00:00:00"/>
    <x v="19"/>
    <x v="21"/>
    <n v="142"/>
    <n v="12"/>
    <n v="0"/>
    <n v="0"/>
    <n v="338"/>
    <n v="33"/>
    <n v="0"/>
    <n v="0"/>
    <n v="0"/>
  </r>
  <r>
    <d v="2007-10-08T00:00:00"/>
    <x v="20"/>
    <x v="21"/>
    <n v="302"/>
    <n v="32"/>
    <n v="0"/>
    <n v="0"/>
    <n v="304"/>
    <n v="18"/>
    <n v="1"/>
    <n v="0"/>
    <n v="0"/>
  </r>
  <r>
    <d v="2007-10-09T00:00:00"/>
    <x v="21"/>
    <x v="21"/>
    <n v="197"/>
    <n v="37"/>
    <n v="0"/>
    <n v="1"/>
    <n v="230"/>
    <n v="24"/>
    <n v="0"/>
    <n v="0"/>
    <n v="0"/>
  </r>
  <r>
    <d v="2007-10-10T00:00:00"/>
    <x v="22"/>
    <x v="21"/>
    <s v="n/a"/>
    <s v="n/a"/>
    <s v="n/a"/>
    <s v="n/a"/>
    <s v="n/a"/>
    <s v="n/a"/>
    <s v="n/a"/>
    <s v="n/a"/>
    <s v="n/a"/>
  </r>
  <r>
    <d v="2007-10-11T00:00:00"/>
    <x v="23"/>
    <x v="21"/>
    <s v="n/a"/>
    <s v="n/a"/>
    <s v="n/a"/>
    <s v="n/a"/>
    <s v="n/a"/>
    <s v="n/a"/>
    <s v="n/a"/>
    <s v="n/a"/>
    <s v="n/a"/>
  </r>
  <r>
    <d v="2007-10-12T00:00:00"/>
    <x v="24"/>
    <x v="21"/>
    <n v="176"/>
    <n v="27"/>
    <n v="0"/>
    <n v="0"/>
    <n v="55"/>
    <n v="7"/>
    <n v="0"/>
    <n v="0"/>
    <n v="0"/>
  </r>
  <r>
    <d v="2007-10-13T00:00:00"/>
    <x v="25"/>
    <x v="21"/>
    <n v="261"/>
    <n v="33"/>
    <n v="0"/>
    <n v="0"/>
    <n v="145"/>
    <n v="26"/>
    <n v="4"/>
    <n v="0"/>
    <n v="0"/>
  </r>
  <r>
    <d v="2007-10-14T00:00:00"/>
    <x v="26"/>
    <x v="21"/>
    <n v="540"/>
    <n v="96"/>
    <n v="0"/>
    <n v="1"/>
    <n v="240"/>
    <n v="28"/>
    <n v="2"/>
    <n v="0"/>
    <n v="0"/>
  </r>
  <r>
    <d v="2007-10-15T00:00:00"/>
    <x v="27"/>
    <x v="21"/>
    <n v="373"/>
    <n v="55"/>
    <n v="0"/>
    <n v="0"/>
    <n v="351"/>
    <n v="28"/>
    <n v="4"/>
    <n v="0"/>
    <n v="0"/>
  </r>
  <r>
    <d v="2007-10-16T00:00:00"/>
    <x v="28"/>
    <x v="21"/>
    <n v="252"/>
    <n v="55"/>
    <n v="0"/>
    <n v="1"/>
    <n v="333"/>
    <n v="20"/>
    <n v="2"/>
    <n v="0"/>
    <n v="0"/>
  </r>
  <r>
    <d v="2007-10-17T00:00:00"/>
    <x v="29"/>
    <x v="21"/>
    <n v="340"/>
    <n v="63"/>
    <n v="0"/>
    <n v="0"/>
    <n v="194"/>
    <n v="13"/>
    <n v="1"/>
    <n v="0"/>
    <n v="0"/>
  </r>
  <r>
    <d v="2007-10-18T00:00:00"/>
    <x v="30"/>
    <x v="21"/>
    <n v="220"/>
    <n v="34"/>
    <n v="0"/>
    <n v="0"/>
    <n v="257"/>
    <n v="21"/>
    <n v="1"/>
    <n v="0"/>
    <n v="1"/>
  </r>
  <r>
    <d v="2007-10-19T00:00:00"/>
    <x v="31"/>
    <x v="21"/>
    <n v="95"/>
    <n v="20"/>
    <n v="0"/>
    <n v="0"/>
    <n v="32"/>
    <n v="3"/>
    <n v="1"/>
    <n v="0"/>
    <n v="0"/>
  </r>
  <r>
    <d v="2007-10-20T00:00:00"/>
    <x v="32"/>
    <x v="21"/>
    <n v="158"/>
    <n v="14"/>
    <n v="0"/>
    <n v="3"/>
    <n v="208"/>
    <n v="19"/>
    <n v="1"/>
    <n v="0"/>
    <n v="0"/>
  </r>
  <r>
    <d v="2007-10-21T00:00:00"/>
    <x v="33"/>
    <x v="21"/>
    <n v="117"/>
    <n v="24"/>
    <n v="0"/>
    <n v="1"/>
    <n v="80"/>
    <n v="3"/>
    <n v="3"/>
    <n v="0"/>
    <n v="0"/>
  </r>
  <r>
    <d v="2007-10-22T00:00:00"/>
    <x v="34"/>
    <x v="21"/>
    <n v="96"/>
    <n v="21"/>
    <n v="0"/>
    <n v="1"/>
    <n v="122"/>
    <n v="11"/>
    <n v="0"/>
    <n v="0"/>
    <n v="0"/>
  </r>
  <r>
    <d v="2007-10-23T00:00:00"/>
    <x v="35"/>
    <x v="21"/>
    <n v="189"/>
    <n v="32"/>
    <n v="0"/>
    <n v="3"/>
    <n v="106"/>
    <n v="9"/>
    <n v="0"/>
    <n v="0"/>
    <n v="0"/>
  </r>
  <r>
    <d v="2007-10-24T00:00:00"/>
    <x v="36"/>
    <x v="21"/>
    <n v="244"/>
    <n v="32"/>
    <n v="0"/>
    <n v="3"/>
    <n v="97"/>
    <n v="10"/>
    <n v="0"/>
    <n v="0"/>
    <n v="0"/>
  </r>
  <r>
    <d v="2007-10-25T00:00:00"/>
    <x v="37"/>
    <x v="21"/>
    <n v="163"/>
    <n v="32"/>
    <n v="0"/>
    <n v="2"/>
    <n v="82"/>
    <n v="7"/>
    <n v="0"/>
    <n v="0"/>
    <n v="0"/>
  </r>
  <r>
    <d v="2007-10-26T00:00:00"/>
    <x v="38"/>
    <x v="21"/>
    <n v="116"/>
    <n v="28"/>
    <n v="0"/>
    <n v="1"/>
    <n v="49"/>
    <n v="5"/>
    <n v="4"/>
    <n v="0"/>
    <n v="0"/>
  </r>
  <r>
    <d v="2007-10-27T00:00:00"/>
    <x v="39"/>
    <x v="21"/>
    <n v="102"/>
    <n v="15"/>
    <n v="0"/>
    <n v="6"/>
    <n v="34"/>
    <n v="6"/>
    <n v="1"/>
    <n v="1"/>
    <n v="0"/>
  </r>
  <r>
    <d v="2007-10-28T00:00:00"/>
    <x v="40"/>
    <x v="21"/>
    <n v="171"/>
    <n v="17"/>
    <n v="0"/>
    <n v="3"/>
    <n v="64"/>
    <n v="2"/>
    <n v="0"/>
    <n v="3"/>
    <n v="0"/>
  </r>
  <r>
    <d v="2007-10-29T00:00:00"/>
    <x v="41"/>
    <x v="21"/>
    <n v="120"/>
    <n v="11"/>
    <n v="0"/>
    <n v="4"/>
    <n v="56"/>
    <n v="3"/>
    <n v="2"/>
    <n v="1"/>
    <n v="0"/>
  </r>
  <r>
    <d v="2007-10-30T00:00:00"/>
    <x v="42"/>
    <x v="21"/>
    <n v="143"/>
    <n v="22"/>
    <n v="0"/>
    <n v="6"/>
    <n v="73"/>
    <n v="14"/>
    <n v="0"/>
    <n v="1"/>
    <n v="0"/>
  </r>
  <r>
    <d v="2007-10-31T00:00:00"/>
    <x v="43"/>
    <x v="21"/>
    <n v="66"/>
    <n v="19"/>
    <n v="0"/>
    <n v="0"/>
    <n v="35"/>
    <n v="1"/>
    <n v="0"/>
    <n v="0"/>
    <n v="0"/>
  </r>
  <r>
    <d v="2007-11-01T00:00:00"/>
    <x v="44"/>
    <x v="21"/>
    <n v="73"/>
    <n v="19"/>
    <n v="0"/>
    <n v="9"/>
    <n v="36"/>
    <n v="2"/>
    <n v="1"/>
    <n v="0"/>
    <n v="0"/>
  </r>
  <r>
    <d v="2007-11-02T00:00:00"/>
    <x v="45"/>
    <x v="21"/>
    <n v="40"/>
    <n v="6"/>
    <n v="0"/>
    <n v="9"/>
    <n v="11"/>
    <n v="1"/>
    <n v="1"/>
    <n v="0"/>
    <n v="0"/>
  </r>
  <r>
    <d v="2007-11-03T00:00:00"/>
    <x v="46"/>
    <x v="21"/>
    <n v="114"/>
    <n v="18"/>
    <n v="0"/>
    <n v="9"/>
    <n v="22"/>
    <n v="0"/>
    <n v="1"/>
    <n v="0"/>
    <n v="0"/>
  </r>
  <r>
    <d v="2007-11-04T00:00:00"/>
    <x v="47"/>
    <x v="21"/>
    <n v="89"/>
    <n v="18"/>
    <n v="0"/>
    <n v="7"/>
    <n v="7"/>
    <n v="1"/>
    <n v="1"/>
    <n v="0"/>
    <n v="0"/>
  </r>
  <r>
    <d v="2007-11-05T00:00:00"/>
    <x v="48"/>
    <x v="21"/>
    <n v="67"/>
    <n v="13"/>
    <n v="0"/>
    <n v="5"/>
    <n v="5"/>
    <n v="0"/>
    <n v="1"/>
    <n v="0"/>
    <n v="0"/>
  </r>
  <r>
    <d v="2007-11-06T00:00:00"/>
    <x v="49"/>
    <x v="21"/>
    <n v="23"/>
    <n v="6"/>
    <n v="0"/>
    <n v="0"/>
    <n v="2"/>
    <n v="0"/>
    <n v="0"/>
    <n v="0"/>
    <n v="0"/>
  </r>
  <r>
    <d v="2007-11-07T00:00:00"/>
    <x v="50"/>
    <x v="21"/>
    <n v="30"/>
    <n v="131"/>
    <n v="0"/>
    <n v="3"/>
    <n v="5"/>
    <n v="0"/>
    <n v="0"/>
    <n v="0"/>
    <n v="0"/>
  </r>
  <r>
    <d v="2007-11-08T00:00:00"/>
    <x v="51"/>
    <x v="21"/>
    <n v="42"/>
    <n v="229"/>
    <n v="0"/>
    <n v="1"/>
    <n v="2"/>
    <n v="0"/>
    <n v="0"/>
    <n v="2"/>
    <n v="0"/>
  </r>
  <r>
    <d v="2007-11-09T00:00:00"/>
    <x v="52"/>
    <x v="21"/>
    <n v="131"/>
    <n v="96"/>
    <n v="0"/>
    <n v="1"/>
    <n v="1"/>
    <n v="1"/>
    <n v="0"/>
    <n v="0"/>
    <n v="0"/>
  </r>
  <r>
    <d v="2007-11-10T00:00:00"/>
    <x v="53"/>
    <x v="21"/>
    <n v="188"/>
    <n v="29"/>
    <n v="0"/>
    <n v="0"/>
    <n v="0"/>
    <n v="0"/>
    <n v="0"/>
    <n v="1"/>
    <n v="0"/>
  </r>
  <r>
    <d v="2007-11-11T00:00:00"/>
    <x v="54"/>
    <x v="21"/>
    <n v="24"/>
    <n v="7"/>
    <n v="0"/>
    <n v="0"/>
    <n v="1"/>
    <n v="0"/>
    <n v="1"/>
    <n v="0"/>
    <n v="0"/>
  </r>
  <r>
    <d v="2007-11-12T00:00:00"/>
    <x v="55"/>
    <x v="21"/>
    <s v="n/a"/>
    <s v="n/a"/>
    <s v="n/a"/>
    <s v="n/a"/>
    <s v="n/a"/>
    <s v="n/a"/>
    <s v="n/a"/>
    <s v="n/a"/>
    <s v="n/a"/>
  </r>
  <r>
    <d v="2008-09-01T00:00:00"/>
    <x v="80"/>
    <x v="22"/>
    <m/>
    <m/>
    <m/>
    <m/>
    <m/>
    <m/>
    <m/>
    <m/>
    <m/>
  </r>
  <r>
    <d v="2008-09-02T00:00:00"/>
    <x v="75"/>
    <x v="22"/>
    <m/>
    <m/>
    <m/>
    <m/>
    <m/>
    <m/>
    <m/>
    <m/>
    <m/>
  </r>
  <r>
    <d v="2008-09-03T00:00:00"/>
    <x v="76"/>
    <x v="22"/>
    <m/>
    <m/>
    <n v="0"/>
    <n v="0"/>
    <n v="0"/>
    <n v="0"/>
    <n v="0"/>
    <n v="60937"/>
    <n v="12355"/>
  </r>
  <r>
    <d v="2008-09-04T00:00:00"/>
    <x v="77"/>
    <x v="22"/>
    <n v="5996"/>
    <n v="21"/>
    <n v="0"/>
    <n v="0"/>
    <n v="2507"/>
    <n v="41"/>
    <n v="174"/>
    <n v="50"/>
    <n v="0"/>
  </r>
  <r>
    <d v="2008-09-04T00:00:00"/>
    <x v="77"/>
    <x v="22"/>
    <n v="239"/>
    <n v="43"/>
    <n v="0"/>
    <n v="0"/>
    <n v="89"/>
    <n v="3"/>
    <n v="1"/>
    <n v="1"/>
    <n v="12"/>
  </r>
  <r>
    <d v="2008-09-05T00:00:00"/>
    <x v="78"/>
    <x v="22"/>
    <n v="574"/>
    <n v="70"/>
    <n v="0"/>
    <n v="0"/>
    <n v="98"/>
    <n v="6"/>
    <n v="4"/>
    <n v="2"/>
    <n v="13"/>
  </r>
  <r>
    <d v="2008-09-06T00:00:00"/>
    <x v="79"/>
    <x v="22"/>
    <n v="664"/>
    <n v="72"/>
    <n v="0"/>
    <n v="0"/>
    <n v="124"/>
    <n v="15"/>
    <n v="8"/>
    <n v="1"/>
    <n v="3"/>
  </r>
  <r>
    <d v="2008-09-07T00:00:00"/>
    <x v="71"/>
    <x v="22"/>
    <n v="503"/>
    <n v="61"/>
    <n v="0"/>
    <n v="0"/>
    <n v="133"/>
    <n v="11"/>
    <n v="11"/>
    <n v="2"/>
    <n v="5"/>
  </r>
  <r>
    <d v="2008-09-08T00:00:00"/>
    <x v="72"/>
    <x v="22"/>
    <n v="533"/>
    <n v="61"/>
    <n v="0"/>
    <n v="0"/>
    <n v="299"/>
    <n v="26"/>
    <n v="11"/>
    <n v="1"/>
    <n v="7"/>
  </r>
  <r>
    <d v="2008-09-09T00:00:00"/>
    <x v="73"/>
    <x v="22"/>
    <n v="773"/>
    <n v="103"/>
    <n v="0"/>
    <n v="0"/>
    <n v="172"/>
    <n v="27"/>
    <n v="19"/>
    <n v="0"/>
    <n v="2"/>
  </r>
  <r>
    <d v="2008-09-10T00:00:00"/>
    <x v="74"/>
    <x v="22"/>
    <n v="597"/>
    <n v="73"/>
    <n v="0"/>
    <n v="0"/>
    <n v="224"/>
    <n v="18"/>
    <n v="2"/>
    <n v="1"/>
    <n v="0"/>
  </r>
  <r>
    <d v="2008-09-11T00:00:00"/>
    <x v="68"/>
    <x v="22"/>
    <n v="641"/>
    <n v="82"/>
    <n v="0"/>
    <n v="0"/>
    <n v="218"/>
    <n v="27"/>
    <n v="10"/>
    <n v="2"/>
    <n v="2"/>
  </r>
  <r>
    <d v="2008-09-12T00:00:00"/>
    <x v="69"/>
    <x v="22"/>
    <n v="725"/>
    <n v="106"/>
    <n v="0"/>
    <n v="0"/>
    <n v="283"/>
    <n v="29"/>
    <n v="12"/>
    <n v="1"/>
    <n v="0"/>
  </r>
  <r>
    <d v="2008-09-13T00:00:00"/>
    <x v="70"/>
    <x v="22"/>
    <n v="671"/>
    <n v="93"/>
    <n v="0"/>
    <n v="0"/>
    <n v="296"/>
    <n v="29"/>
    <n v="4"/>
    <n v="2"/>
    <n v="0"/>
  </r>
  <r>
    <d v="2008-09-14T00:00:00"/>
    <x v="67"/>
    <x v="22"/>
    <n v="820"/>
    <n v="87"/>
    <n v="0"/>
    <n v="0"/>
    <n v="325"/>
    <n v="42"/>
    <n v="8"/>
    <n v="0"/>
    <n v="1"/>
  </r>
  <r>
    <d v="2008-09-15T00:00:00"/>
    <x v="63"/>
    <x v="22"/>
    <n v="492"/>
    <n v="59"/>
    <n v="0"/>
    <n v="0"/>
    <n v="227"/>
    <n v="30"/>
    <n v="6"/>
    <n v="0"/>
    <n v="0"/>
  </r>
  <r>
    <d v="2008-09-16T00:00:00"/>
    <x v="64"/>
    <x v="22"/>
    <n v="612"/>
    <n v="112"/>
    <n v="0"/>
    <n v="0"/>
    <n v="371"/>
    <n v="40"/>
    <n v="15"/>
    <n v="1"/>
    <n v="1"/>
  </r>
  <r>
    <d v="2008-09-17T00:00:00"/>
    <x v="65"/>
    <x v="22"/>
    <n v="721"/>
    <n v="118"/>
    <n v="0"/>
    <n v="0"/>
    <n v="367"/>
    <n v="45"/>
    <n v="15"/>
    <n v="0"/>
    <n v="0"/>
  </r>
  <r>
    <d v="2008-09-18T00:00:00"/>
    <x v="0"/>
    <x v="22"/>
    <n v="1044"/>
    <n v="145"/>
    <n v="0"/>
    <n v="0"/>
    <n v="450"/>
    <n v="39"/>
    <n v="4"/>
    <n v="0"/>
    <n v="0"/>
  </r>
  <r>
    <d v="2008-09-19T00:00:00"/>
    <x v="1"/>
    <x v="22"/>
    <n v="1370"/>
    <n v="127"/>
    <n v="0"/>
    <n v="0"/>
    <n v="171"/>
    <n v="11"/>
    <n v="3"/>
    <n v="0"/>
    <n v="1"/>
  </r>
  <r>
    <d v="2008-09-20T00:00:00"/>
    <x v="2"/>
    <x v="22"/>
    <n v="1442"/>
    <n v="58"/>
    <n v="0"/>
    <n v="0"/>
    <n v="203"/>
    <n v="24"/>
    <n v="2"/>
    <n v="0"/>
    <n v="1"/>
  </r>
  <r>
    <d v="2008-09-21T00:00:00"/>
    <x v="3"/>
    <x v="22"/>
    <n v="1579"/>
    <n v="40"/>
    <n v="0"/>
    <n v="0"/>
    <n v="86"/>
    <n v="6"/>
    <n v="1"/>
    <n v="1"/>
    <n v="1"/>
  </r>
  <r>
    <d v="2008-09-22T00:00:00"/>
    <x v="4"/>
    <x v="22"/>
    <n v="1682"/>
    <n v="35"/>
    <n v="0"/>
    <n v="0"/>
    <n v="148"/>
    <n v="8"/>
    <n v="7"/>
    <n v="0"/>
    <n v="0"/>
  </r>
  <r>
    <d v="2008-09-23T00:00:00"/>
    <x v="5"/>
    <x v="22"/>
    <n v="1568"/>
    <n v="48"/>
    <n v="0"/>
    <n v="0"/>
    <n v="212"/>
    <n v="9"/>
    <n v="4"/>
    <n v="1"/>
    <n v="0"/>
  </r>
  <r>
    <d v="2008-09-24T00:00:00"/>
    <x v="6"/>
    <x v="22"/>
    <n v="1535"/>
    <n v="71"/>
    <n v="0"/>
    <n v="0"/>
    <n v="294"/>
    <n v="17"/>
    <n v="4"/>
    <n v="0"/>
    <n v="0"/>
  </r>
  <r>
    <d v="2008-09-25T00:00:00"/>
    <x v="7"/>
    <x v="22"/>
    <n v="1092"/>
    <n v="81"/>
    <n v="0"/>
    <n v="0"/>
    <n v="130"/>
    <n v="8"/>
    <n v="1"/>
    <n v="1"/>
    <n v="0"/>
  </r>
  <r>
    <d v="2008-09-26T00:00:00"/>
    <x v="8"/>
    <x v="22"/>
    <n v="1035"/>
    <n v="69"/>
    <n v="0"/>
    <n v="0"/>
    <n v="197"/>
    <n v="6"/>
    <n v="1"/>
    <n v="0"/>
    <n v="0"/>
  </r>
  <r>
    <d v="2008-09-27T00:00:00"/>
    <x v="9"/>
    <x v="22"/>
    <n v="1272"/>
    <n v="65"/>
    <n v="0"/>
    <n v="0"/>
    <n v="275"/>
    <n v="9"/>
    <n v="4"/>
    <n v="0"/>
    <n v="0"/>
  </r>
  <r>
    <d v="2008-09-28T00:00:00"/>
    <x v="10"/>
    <x v="22"/>
    <n v="1050"/>
    <n v="57"/>
    <n v="0"/>
    <n v="0"/>
    <n v="319"/>
    <n v="7"/>
    <n v="4"/>
    <n v="0"/>
    <n v="0"/>
  </r>
  <r>
    <d v="2008-09-29T00:00:00"/>
    <x v="11"/>
    <x v="22"/>
    <n v="899"/>
    <n v="47"/>
    <n v="0"/>
    <n v="0"/>
    <n v="303"/>
    <n v="12"/>
    <n v="4"/>
    <n v="0"/>
    <n v="0"/>
  </r>
  <r>
    <d v="2008-09-30T00:00:00"/>
    <x v="12"/>
    <x v="22"/>
    <n v="992"/>
    <n v="40"/>
    <n v="0"/>
    <n v="0"/>
    <n v="376"/>
    <n v="20"/>
    <n v="4"/>
    <n v="1"/>
    <n v="0"/>
  </r>
  <r>
    <d v="2008-10-01T00:00:00"/>
    <x v="13"/>
    <x v="22"/>
    <n v="1090"/>
    <n v="44"/>
    <n v="0"/>
    <n v="0"/>
    <n v="411"/>
    <n v="25"/>
    <n v="5"/>
    <n v="0"/>
    <n v="0"/>
  </r>
  <r>
    <d v="2008-10-02T00:00:00"/>
    <x v="14"/>
    <x v="22"/>
    <n v="529"/>
    <n v="35"/>
    <n v="0"/>
    <n v="0"/>
    <n v="651"/>
    <n v="21"/>
    <n v="1"/>
    <n v="0"/>
    <n v="0"/>
  </r>
  <r>
    <d v="2008-10-03T00:00:00"/>
    <x v="15"/>
    <x v="22"/>
    <n v="978"/>
    <n v="30"/>
    <n v="0"/>
    <n v="0"/>
    <n v="445"/>
    <n v="24"/>
    <n v="6"/>
    <n v="0"/>
    <n v="0"/>
  </r>
  <r>
    <d v="2008-10-04T00:00:00"/>
    <x v="16"/>
    <x v="22"/>
    <n v="729"/>
    <n v="36"/>
    <n v="0"/>
    <n v="1"/>
    <n v="551"/>
    <n v="28"/>
    <n v="12"/>
    <n v="0"/>
    <n v="0"/>
  </r>
  <r>
    <d v="2008-10-05T00:00:00"/>
    <x v="17"/>
    <x v="22"/>
    <n v="575"/>
    <n v="22"/>
    <n v="0"/>
    <n v="1"/>
    <n v="466"/>
    <n v="18"/>
    <n v="11"/>
    <n v="0"/>
    <n v="0"/>
  </r>
  <r>
    <d v="2008-10-06T00:00:00"/>
    <x v="18"/>
    <x v="22"/>
    <n v="274"/>
    <n v="16"/>
    <n v="0"/>
    <n v="1"/>
    <n v="528"/>
    <n v="11"/>
    <n v="17"/>
    <n v="1"/>
    <n v="0"/>
  </r>
  <r>
    <d v="2008-10-07T00:00:00"/>
    <x v="19"/>
    <x v="22"/>
    <n v="992"/>
    <n v="31"/>
    <n v="0"/>
    <n v="0"/>
    <n v="1274"/>
    <n v="39"/>
    <n v="24"/>
    <n v="0"/>
    <n v="0"/>
  </r>
  <r>
    <d v="2008-10-08T00:00:00"/>
    <x v="20"/>
    <x v="22"/>
    <n v="596"/>
    <n v="28"/>
    <n v="0"/>
    <n v="2"/>
    <n v="274"/>
    <n v="10"/>
    <n v="29"/>
    <n v="0"/>
    <n v="0"/>
  </r>
  <r>
    <d v="2008-10-09T00:00:00"/>
    <x v="21"/>
    <x v="22"/>
    <n v="219"/>
    <n v="6"/>
    <n v="0"/>
    <n v="0"/>
    <n v="445"/>
    <n v="8"/>
    <n v="17"/>
    <n v="0"/>
    <n v="0"/>
  </r>
  <r>
    <d v="2008-10-10T00:00:00"/>
    <x v="22"/>
    <x v="22"/>
    <n v="248"/>
    <n v="10"/>
    <n v="0"/>
    <n v="0"/>
    <n v="547"/>
    <n v="9"/>
    <n v="17"/>
    <n v="1"/>
    <n v="0"/>
  </r>
  <r>
    <d v="2008-10-11T00:00:00"/>
    <x v="23"/>
    <x v="22"/>
    <n v="353"/>
    <n v="13"/>
    <n v="0"/>
    <n v="0"/>
    <n v="510"/>
    <n v="12"/>
    <n v="16"/>
    <n v="0"/>
    <n v="0"/>
  </r>
  <r>
    <d v="2008-10-12T00:00:00"/>
    <x v="24"/>
    <x v="22"/>
    <n v="406"/>
    <n v="13"/>
    <n v="0"/>
    <n v="1"/>
    <n v="666"/>
    <n v="14"/>
    <n v="13"/>
    <n v="0"/>
    <n v="0"/>
  </r>
  <r>
    <d v="2008-10-13T00:00:00"/>
    <x v="25"/>
    <x v="22"/>
    <n v="222"/>
    <n v="14"/>
    <n v="0"/>
    <n v="1"/>
    <n v="546"/>
    <n v="14"/>
    <n v="4"/>
    <n v="0"/>
    <n v="0"/>
  </r>
  <r>
    <d v="2008-10-14T00:00:00"/>
    <x v="26"/>
    <x v="22"/>
    <n v="162"/>
    <n v="12"/>
    <n v="0"/>
    <n v="0"/>
    <n v="418"/>
    <n v="8"/>
    <n v="5"/>
    <n v="0"/>
    <n v="0"/>
  </r>
  <r>
    <d v="2008-10-15T00:00:00"/>
    <x v="27"/>
    <x v="22"/>
    <n v="183"/>
    <n v="10"/>
    <n v="0"/>
    <n v="2"/>
    <n v="582"/>
    <n v="5"/>
    <n v="7"/>
    <n v="0"/>
    <n v="0"/>
  </r>
  <r>
    <d v="2008-10-16T00:00:00"/>
    <x v="28"/>
    <x v="22"/>
    <n v="121"/>
    <n v="8"/>
    <n v="0"/>
    <n v="2"/>
    <n v="491"/>
    <n v="18"/>
    <n v="1"/>
    <n v="0"/>
    <n v="0"/>
  </r>
  <r>
    <d v="2008-10-17T00:00:00"/>
    <x v="29"/>
    <x v="22"/>
    <n v="7"/>
    <n v="2"/>
    <n v="0"/>
    <n v="0"/>
    <n v="27"/>
    <n v="0"/>
    <n v="0"/>
    <n v="0"/>
    <n v="0"/>
  </r>
  <r>
    <d v="2008-10-18T00:00:00"/>
    <x v="30"/>
    <x v="22"/>
    <n v="144"/>
    <n v="3"/>
    <n v="0"/>
    <n v="0"/>
    <n v="217"/>
    <n v="6"/>
    <n v="1"/>
    <n v="0"/>
    <n v="0"/>
  </r>
  <r>
    <d v="2008-10-19T00:00:00"/>
    <x v="31"/>
    <x v="22"/>
    <n v="102"/>
    <n v="6"/>
    <n v="0"/>
    <n v="0"/>
    <n v="472"/>
    <n v="18"/>
    <n v="5"/>
    <n v="0"/>
    <n v="0"/>
  </r>
  <r>
    <d v="2008-10-20T00:00:00"/>
    <x v="32"/>
    <x v="22"/>
    <n v="123"/>
    <n v="17"/>
    <n v="0"/>
    <n v="3"/>
    <n v="691"/>
    <n v="9"/>
    <n v="5"/>
    <n v="1"/>
    <n v="0"/>
  </r>
  <r>
    <d v="2008-10-21T00:00:00"/>
    <x v="33"/>
    <x v="22"/>
    <n v="136"/>
    <n v="7"/>
    <n v="0"/>
    <n v="1"/>
    <n v="386"/>
    <n v="6"/>
    <n v="5"/>
    <n v="0"/>
    <n v="0"/>
  </r>
  <r>
    <d v="2008-10-22T00:00:00"/>
    <x v="34"/>
    <x v="22"/>
    <n v="122"/>
    <n v="9"/>
    <n v="0"/>
    <n v="0"/>
    <n v="367"/>
    <n v="12"/>
    <n v="2"/>
    <n v="3"/>
    <n v="0"/>
  </r>
  <r>
    <d v="2008-10-23T00:00:00"/>
    <x v="35"/>
    <x v="22"/>
    <n v="104"/>
    <n v="9"/>
    <n v="0"/>
    <n v="2"/>
    <n v="367"/>
    <n v="16"/>
    <n v="8"/>
    <n v="1"/>
    <n v="0"/>
  </r>
  <r>
    <d v="2008-10-24T00:00:00"/>
    <x v="36"/>
    <x v="22"/>
    <n v="71"/>
    <n v="4"/>
    <n v="0"/>
    <n v="2"/>
    <n v="161"/>
    <n v="8"/>
    <n v="4"/>
    <n v="2"/>
    <n v="0"/>
  </r>
  <r>
    <d v="2008-10-25T00:00:00"/>
    <x v="37"/>
    <x v="22"/>
    <n v="62"/>
    <n v="0"/>
    <n v="0"/>
    <n v="2"/>
    <n v="156"/>
    <n v="5"/>
    <n v="0"/>
    <n v="0"/>
    <n v="0"/>
  </r>
  <r>
    <d v="2008-10-26T00:00:00"/>
    <x v="38"/>
    <x v="22"/>
    <n v="15"/>
    <n v="0"/>
    <n v="0"/>
    <n v="1"/>
    <n v="68"/>
    <n v="0"/>
    <n v="1"/>
    <n v="0"/>
    <n v="0"/>
  </r>
  <r>
    <d v="2008-10-27T00:00:00"/>
    <x v="39"/>
    <x v="22"/>
    <n v="48"/>
    <n v="5"/>
    <n v="0"/>
    <n v="1"/>
    <n v="98"/>
    <n v="3"/>
    <n v="2"/>
    <n v="0"/>
    <n v="0"/>
  </r>
  <r>
    <d v="2008-10-28T00:00:00"/>
    <x v="40"/>
    <x v="22"/>
    <n v="59"/>
    <n v="2"/>
    <n v="0"/>
    <n v="5"/>
    <n v="83"/>
    <n v="2"/>
    <n v="2"/>
    <n v="0"/>
    <n v="0"/>
  </r>
  <r>
    <d v="2008-10-29T00:00:00"/>
    <x v="41"/>
    <x v="22"/>
    <n v="56"/>
    <n v="89"/>
    <n v="0"/>
    <n v="4"/>
    <n v="93"/>
    <n v="3"/>
    <n v="5"/>
    <n v="0"/>
    <n v="0"/>
  </r>
  <r>
    <d v="2008-10-30T00:00:00"/>
    <x v="42"/>
    <x v="22"/>
    <n v="157"/>
    <n v="71"/>
    <n v="0"/>
    <n v="3"/>
    <n v="74"/>
    <n v="3"/>
    <n v="2"/>
    <n v="0"/>
    <n v="0"/>
  </r>
  <r>
    <d v="2008-10-31T00:00:00"/>
    <x v="43"/>
    <x v="22"/>
    <n v="411"/>
    <n v="55"/>
    <n v="0"/>
    <n v="7"/>
    <n v="73"/>
    <n v="2"/>
    <n v="4"/>
    <n v="2"/>
    <n v="0"/>
  </r>
  <r>
    <d v="2008-11-01T00:00:00"/>
    <x v="44"/>
    <x v="22"/>
    <n v="740"/>
    <n v="25"/>
    <n v="0"/>
    <n v="0"/>
    <n v="21"/>
    <n v="2"/>
    <n v="1"/>
    <n v="2"/>
    <n v="0"/>
  </r>
  <r>
    <d v="2008-11-02T00:00:00"/>
    <x v="45"/>
    <x v="22"/>
    <n v="0"/>
    <n v="0"/>
    <n v="0"/>
    <n v="0"/>
    <n v="0"/>
    <n v="0"/>
    <n v="0"/>
    <n v="0"/>
    <n v="0"/>
  </r>
  <r>
    <d v="2008-11-03T00:00:00"/>
    <x v="46"/>
    <x v="22"/>
    <n v="0"/>
    <n v="0"/>
    <n v="0"/>
    <n v="0"/>
    <n v="0"/>
    <n v="0"/>
    <n v="0"/>
    <n v="0"/>
    <n v="0"/>
  </r>
  <r>
    <d v="2008-11-04T00:00:00"/>
    <x v="47"/>
    <x v="22"/>
    <n v="424"/>
    <n v="8"/>
    <n v="0"/>
    <n v="0"/>
    <n v="4"/>
    <n v="0"/>
    <n v="10"/>
    <n v="0"/>
    <n v="0"/>
  </r>
  <r>
    <d v="2008-11-05T00:00:00"/>
    <x v="48"/>
    <x v="22"/>
    <n v="39"/>
    <n v="2"/>
    <n v="0"/>
    <n v="0"/>
    <n v="4"/>
    <n v="0"/>
    <n v="0"/>
    <n v="0"/>
    <n v="0"/>
  </r>
  <r>
    <d v="2008-11-06T00:00:00"/>
    <x v="49"/>
    <x v="22"/>
    <n v="73"/>
    <n v="16"/>
    <n v="0"/>
    <n v="0"/>
    <n v="7"/>
    <n v="1"/>
    <n v="5"/>
    <n v="0"/>
    <n v="0"/>
  </r>
  <r>
    <d v="2008-11-07T00:00:00"/>
    <x v="50"/>
    <x v="22"/>
    <n v="44"/>
    <n v="10"/>
    <n v="0"/>
    <n v="0"/>
    <n v="5"/>
    <n v="0"/>
    <n v="3"/>
    <n v="0"/>
    <n v="0"/>
  </r>
  <r>
    <d v="2008-11-08T00:00:00"/>
    <x v="51"/>
    <x v="22"/>
    <n v="0"/>
    <n v="0"/>
    <n v="0"/>
    <n v="0"/>
    <n v="0"/>
    <n v="0"/>
    <n v="0"/>
    <n v="0"/>
    <n v="0"/>
  </r>
  <r>
    <d v="2008-11-09T00:00:00"/>
    <x v="52"/>
    <x v="22"/>
    <n v="0"/>
    <n v="0"/>
    <n v="0"/>
    <n v="0"/>
    <n v="0"/>
    <n v="0"/>
    <n v="0"/>
    <n v="0"/>
    <n v="0"/>
  </r>
  <r>
    <d v="2008-11-10T00:00:00"/>
    <x v="53"/>
    <x v="22"/>
    <n v="0"/>
    <n v="0"/>
    <n v="0"/>
    <n v="0"/>
    <n v="0"/>
    <n v="0"/>
    <n v="0"/>
    <n v="0"/>
    <n v="0"/>
  </r>
  <r>
    <d v="2008-11-11T00:00:00"/>
    <x v="54"/>
    <x v="22"/>
    <n v="109"/>
    <n v="5"/>
    <n v="0"/>
    <n v="0"/>
    <n v="3"/>
    <n v="0"/>
    <n v="6"/>
    <n v="0"/>
    <n v="0"/>
  </r>
  <r>
    <d v="2008-11-12T00:00:00"/>
    <x v="55"/>
    <x v="22"/>
    <n v="34"/>
    <n v="0"/>
    <n v="0"/>
    <n v="0"/>
    <n v="1"/>
    <n v="0"/>
    <n v="4"/>
    <n v="0"/>
    <n v="0"/>
  </r>
  <r>
    <d v="2009-09-01T00:00:00"/>
    <x v="80"/>
    <x v="23"/>
    <m/>
    <m/>
    <m/>
    <m/>
    <m/>
    <m/>
    <m/>
    <m/>
    <m/>
  </r>
  <r>
    <d v="2009-09-02T00:00:00"/>
    <x v="75"/>
    <x v="23"/>
    <m/>
    <m/>
    <m/>
    <m/>
    <m/>
    <m/>
    <m/>
    <m/>
    <m/>
  </r>
  <r>
    <d v="2009-09-03T00:00:00"/>
    <x v="76"/>
    <x v="23"/>
    <n v="745"/>
    <n v="200"/>
    <n v="0"/>
    <n v="0"/>
    <n v="0"/>
    <n v="0"/>
    <n v="0"/>
    <n v="164431"/>
    <n v="23861"/>
  </r>
  <r>
    <d v="2009-09-03T00:00:00"/>
    <x v="76"/>
    <x v="23"/>
    <n v="2185"/>
    <n v="0"/>
    <n v="0"/>
    <n v="0"/>
    <n v="318"/>
    <n v="125"/>
    <n v="266"/>
    <n v="1880"/>
    <n v="0"/>
  </r>
  <r>
    <d v="2009-09-03T00:00:00"/>
    <x v="76"/>
    <x v="23"/>
    <n v="596"/>
    <n v="31"/>
    <n v="0"/>
    <n v="0"/>
    <n v="133"/>
    <n v="93"/>
    <n v="1"/>
    <n v="453"/>
    <n v="23"/>
  </r>
  <r>
    <d v="2009-09-04T00:00:00"/>
    <x v="77"/>
    <x v="23"/>
    <n v="839"/>
    <n v="38"/>
    <n v="0"/>
    <n v="0"/>
    <n v="52"/>
    <n v="64"/>
    <n v="1"/>
    <n v="434"/>
    <n v="23"/>
  </r>
  <r>
    <d v="2009-09-05T00:00:00"/>
    <x v="78"/>
    <x v="23"/>
    <n v="1099"/>
    <n v="17"/>
    <n v="0"/>
    <n v="0"/>
    <n v="217"/>
    <n v="86"/>
    <n v="3"/>
    <n v="409"/>
    <n v="43"/>
  </r>
  <r>
    <d v="2009-09-06T00:00:00"/>
    <x v="79"/>
    <x v="23"/>
    <n v="1254"/>
    <n v="34"/>
    <n v="0"/>
    <n v="0"/>
    <n v="152"/>
    <n v="33"/>
    <n v="5"/>
    <n v="422"/>
    <n v="13"/>
  </r>
  <r>
    <d v="2009-09-07T00:00:00"/>
    <x v="71"/>
    <x v="23"/>
    <n v="1068"/>
    <n v="40"/>
    <n v="0"/>
    <n v="0"/>
    <n v="132"/>
    <n v="38"/>
    <n v="3"/>
    <n v="332"/>
    <n v="14"/>
  </r>
  <r>
    <d v="2009-09-08T00:00:00"/>
    <x v="72"/>
    <x v="23"/>
    <n v="1297"/>
    <n v="53"/>
    <n v="0"/>
    <n v="0"/>
    <n v="126"/>
    <n v="45"/>
    <n v="8"/>
    <n v="662"/>
    <n v="21"/>
  </r>
  <r>
    <d v="2009-09-09T00:00:00"/>
    <x v="73"/>
    <x v="23"/>
    <n v="734"/>
    <n v="18"/>
    <n v="0"/>
    <n v="0"/>
    <n v="68"/>
    <n v="16"/>
    <n v="5"/>
    <n v="1289"/>
    <n v="85"/>
  </r>
  <r>
    <d v="2009-09-10T00:00:00"/>
    <x v="74"/>
    <x v="23"/>
    <n v="960"/>
    <n v="13"/>
    <n v="0"/>
    <n v="0"/>
    <n v="45"/>
    <n v="21"/>
    <n v="14"/>
    <n v="958"/>
    <n v="53"/>
  </r>
  <r>
    <d v="2009-09-11T00:00:00"/>
    <x v="68"/>
    <x v="23"/>
    <n v="777"/>
    <n v="16"/>
    <n v="0"/>
    <n v="0"/>
    <n v="48"/>
    <n v="25"/>
    <n v="17"/>
    <n v="1686"/>
    <n v="40"/>
  </r>
  <r>
    <d v="2009-09-12T00:00:00"/>
    <x v="69"/>
    <x v="23"/>
    <n v="631"/>
    <n v="26"/>
    <n v="0"/>
    <n v="0"/>
    <n v="55"/>
    <n v="31"/>
    <n v="15"/>
    <n v="2312"/>
    <n v="99"/>
  </r>
  <r>
    <d v="2009-09-13T00:00:00"/>
    <x v="70"/>
    <x v="23"/>
    <n v="640"/>
    <n v="33"/>
    <n v="0"/>
    <n v="0"/>
    <n v="33"/>
    <n v="23"/>
    <n v="16"/>
    <n v="2371"/>
    <n v="75"/>
  </r>
  <r>
    <d v="2009-09-14T00:00:00"/>
    <x v="67"/>
    <x v="23"/>
    <n v="1066"/>
    <n v="63"/>
    <n v="0"/>
    <n v="0"/>
    <n v="37"/>
    <n v="35"/>
    <n v="14"/>
    <n v="1746"/>
    <n v="67"/>
  </r>
  <r>
    <d v="2009-09-15T00:00:00"/>
    <x v="63"/>
    <x v="23"/>
    <n v="254"/>
    <n v="24"/>
    <n v="0"/>
    <n v="0"/>
    <n v="19"/>
    <n v="23"/>
    <n v="7"/>
    <n v="457"/>
    <n v="30"/>
  </r>
  <r>
    <d v="2009-09-16T00:00:00"/>
    <x v="64"/>
    <x v="23"/>
    <n v="2071"/>
    <n v="88"/>
    <n v="0"/>
    <n v="0"/>
    <n v="94"/>
    <n v="111"/>
    <n v="21"/>
    <n v="1571"/>
    <n v="50"/>
  </r>
  <r>
    <d v="2009-09-17T00:00:00"/>
    <x v="65"/>
    <x v="23"/>
    <n v="1668"/>
    <n v="17"/>
    <n v="0"/>
    <n v="0"/>
    <n v="73"/>
    <n v="56"/>
    <n v="9"/>
    <n v="1166"/>
    <n v="23"/>
  </r>
  <r>
    <d v="2009-09-18T00:00:00"/>
    <x v="0"/>
    <x v="23"/>
    <n v="1707"/>
    <n v="32"/>
    <n v="0"/>
    <n v="0"/>
    <n v="65"/>
    <n v="87"/>
    <n v="28"/>
    <n v="723"/>
    <n v="46"/>
  </r>
  <r>
    <d v="2009-09-19T00:00:00"/>
    <x v="1"/>
    <x v="23"/>
    <n v="1573"/>
    <n v="44"/>
    <n v="0"/>
    <n v="0"/>
    <n v="99"/>
    <n v="112"/>
    <n v="19"/>
    <n v="731"/>
    <n v="31"/>
  </r>
  <r>
    <d v="2009-09-20T00:00:00"/>
    <x v="2"/>
    <x v="23"/>
    <n v="1471"/>
    <n v="43"/>
    <n v="0"/>
    <n v="0"/>
    <n v="176"/>
    <n v="75"/>
    <n v="26"/>
    <n v="826"/>
    <n v="35"/>
  </r>
  <r>
    <d v="2009-09-21T00:00:00"/>
    <x v="3"/>
    <x v="23"/>
    <n v="1564"/>
    <n v="54"/>
    <n v="0"/>
    <n v="0"/>
    <n v="77"/>
    <n v="66"/>
    <n v="30"/>
    <n v="214"/>
    <n v="6"/>
  </r>
  <r>
    <d v="2009-09-22T00:00:00"/>
    <x v="4"/>
    <x v="23"/>
    <n v="1391"/>
    <n v="49"/>
    <n v="0"/>
    <n v="0"/>
    <n v="56"/>
    <n v="46"/>
    <n v="13"/>
    <n v="154"/>
    <n v="8"/>
  </r>
  <r>
    <d v="2009-09-23T00:00:00"/>
    <x v="5"/>
    <x v="23"/>
    <n v="1487"/>
    <n v="48"/>
    <n v="0"/>
    <n v="0"/>
    <n v="78"/>
    <n v="83"/>
    <n v="20"/>
    <n v="129"/>
    <n v="10"/>
  </r>
  <r>
    <d v="2009-09-24T00:00:00"/>
    <x v="6"/>
    <x v="23"/>
    <n v="1919"/>
    <n v="64"/>
    <n v="0"/>
    <n v="0"/>
    <n v="90"/>
    <n v="105"/>
    <n v="18"/>
    <n v="52"/>
    <n v="2"/>
  </r>
  <r>
    <d v="2009-09-25T00:00:00"/>
    <x v="7"/>
    <x v="23"/>
    <n v="1783"/>
    <n v="44"/>
    <n v="0"/>
    <n v="0"/>
    <n v="98"/>
    <n v="94"/>
    <n v="20"/>
    <n v="44"/>
    <n v="0"/>
  </r>
  <r>
    <d v="2009-09-26T00:00:00"/>
    <x v="8"/>
    <x v="23"/>
    <n v="2136"/>
    <n v="52"/>
    <n v="0"/>
    <n v="0"/>
    <n v="142"/>
    <n v="106"/>
    <n v="11"/>
    <n v="22"/>
    <n v="1"/>
  </r>
  <r>
    <d v="2009-09-27T00:00:00"/>
    <x v="9"/>
    <x v="23"/>
    <n v="2131"/>
    <n v="64"/>
    <n v="0"/>
    <n v="0"/>
    <n v="131"/>
    <n v="114"/>
    <n v="16"/>
    <n v="16"/>
    <n v="0"/>
  </r>
  <r>
    <d v="2009-09-28T00:00:00"/>
    <x v="10"/>
    <x v="23"/>
    <n v="2212"/>
    <n v="76"/>
    <n v="0"/>
    <n v="0"/>
    <n v="192"/>
    <n v="119"/>
    <n v="16"/>
    <n v="13"/>
    <n v="0"/>
  </r>
  <r>
    <d v="2009-09-29T00:00:00"/>
    <x v="11"/>
    <x v="23"/>
    <n v="1956"/>
    <n v="50"/>
    <n v="0"/>
    <n v="0"/>
    <n v="256"/>
    <n v="76"/>
    <n v="13"/>
    <n v="9"/>
    <n v="0"/>
  </r>
  <r>
    <d v="2009-09-30T00:00:00"/>
    <x v="12"/>
    <x v="23"/>
    <n v="1760"/>
    <n v="71"/>
    <n v="0"/>
    <n v="0"/>
    <n v="228"/>
    <n v="76"/>
    <n v="14"/>
    <n v="24"/>
    <n v="0"/>
  </r>
  <r>
    <d v="2009-10-01T00:00:00"/>
    <x v="13"/>
    <x v="23"/>
    <n v="1906"/>
    <n v="47"/>
    <n v="0"/>
    <n v="0"/>
    <n v="243"/>
    <n v="112"/>
    <n v="29"/>
    <n v="22"/>
    <n v="1"/>
  </r>
  <r>
    <d v="2009-10-02T00:00:00"/>
    <x v="14"/>
    <x v="23"/>
    <n v="1540"/>
    <n v="40"/>
    <n v="0"/>
    <n v="0"/>
    <n v="228"/>
    <n v="105"/>
    <n v="11"/>
    <n v="17"/>
    <n v="0"/>
  </r>
  <r>
    <d v="2009-10-03T00:00:00"/>
    <x v="15"/>
    <x v="23"/>
    <n v="1376"/>
    <n v="21"/>
    <n v="0"/>
    <n v="0"/>
    <n v="208"/>
    <n v="99"/>
    <n v="16"/>
    <n v="4"/>
    <n v="2"/>
  </r>
  <r>
    <d v="2009-10-04T00:00:00"/>
    <x v="16"/>
    <x v="23"/>
    <n v="1673"/>
    <n v="24"/>
    <n v="0"/>
    <n v="0"/>
    <n v="264"/>
    <n v="109"/>
    <n v="5"/>
    <n v="3"/>
    <n v="2"/>
  </r>
  <r>
    <d v="2009-10-05T00:00:00"/>
    <x v="17"/>
    <x v="23"/>
    <n v="1323"/>
    <n v="15"/>
    <n v="2"/>
    <n v="0"/>
    <n v="154"/>
    <n v="66"/>
    <n v="9"/>
    <n v="2"/>
    <n v="0"/>
  </r>
  <r>
    <d v="2009-10-06T00:00:00"/>
    <x v="18"/>
    <x v="23"/>
    <n v="2017"/>
    <n v="25"/>
    <n v="0"/>
    <n v="0"/>
    <n v="334"/>
    <n v="101"/>
    <n v="9"/>
    <n v="4"/>
    <n v="0"/>
  </r>
  <r>
    <d v="2009-10-07T00:00:00"/>
    <x v="19"/>
    <x v="23"/>
    <n v="1662"/>
    <n v="38"/>
    <n v="0"/>
    <n v="0"/>
    <n v="467"/>
    <n v="110"/>
    <n v="19"/>
    <n v="8"/>
    <n v="1"/>
  </r>
  <r>
    <d v="2009-10-08T00:00:00"/>
    <x v="20"/>
    <x v="23"/>
    <n v="1262"/>
    <n v="24"/>
    <n v="0"/>
    <n v="1"/>
    <n v="397"/>
    <n v="85"/>
    <n v="18"/>
    <n v="1"/>
    <n v="0"/>
  </r>
  <r>
    <d v="2009-10-09T00:00:00"/>
    <x v="21"/>
    <x v="23"/>
    <n v="431"/>
    <n v="11"/>
    <n v="0"/>
    <n v="0"/>
    <n v="172"/>
    <n v="31"/>
    <n v="7"/>
    <n v="3"/>
    <n v="0"/>
  </r>
  <r>
    <d v="2009-10-10T00:00:00"/>
    <x v="22"/>
    <x v="23"/>
    <n v="893"/>
    <n v="14"/>
    <n v="0"/>
    <n v="0"/>
    <n v="434"/>
    <n v="85"/>
    <n v="13"/>
    <n v="16"/>
    <n v="0"/>
  </r>
  <r>
    <d v="2009-10-11T00:00:00"/>
    <x v="23"/>
    <x v="23"/>
    <n v="727"/>
    <n v="19"/>
    <n v="0"/>
    <n v="3"/>
    <n v="668"/>
    <n v="132"/>
    <n v="12"/>
    <n v="13"/>
    <n v="0"/>
  </r>
  <r>
    <d v="2009-10-12T00:00:00"/>
    <x v="24"/>
    <x v="23"/>
    <n v="447"/>
    <n v="8"/>
    <n v="0"/>
    <n v="0"/>
    <n v="648"/>
    <n v="111"/>
    <n v="0"/>
    <n v="12"/>
    <n v="0"/>
  </r>
  <r>
    <d v="2009-10-13T00:00:00"/>
    <x v="25"/>
    <x v="23"/>
    <n v="357"/>
    <n v="12"/>
    <n v="0"/>
    <n v="4"/>
    <n v="677"/>
    <n v="130"/>
    <n v="6"/>
    <n v="27"/>
    <n v="0"/>
  </r>
  <r>
    <d v="2009-10-14T00:00:00"/>
    <x v="26"/>
    <x v="23"/>
    <n v="1051"/>
    <n v="14"/>
    <n v="0"/>
    <n v="4"/>
    <n v="529"/>
    <n v="111"/>
    <n v="6"/>
    <n v="396"/>
    <n v="20"/>
  </r>
  <r>
    <d v="2009-10-15T00:00:00"/>
    <x v="27"/>
    <x v="23"/>
    <n v="1047"/>
    <n v="19"/>
    <n v="0"/>
    <n v="11"/>
    <n v="352"/>
    <n v="103"/>
    <n v="36"/>
    <n v="277"/>
    <n v="10"/>
  </r>
  <r>
    <d v="2009-10-16T00:00:00"/>
    <x v="28"/>
    <x v="23"/>
    <n v="76"/>
    <n v="1"/>
    <n v="0"/>
    <n v="8"/>
    <n v="41"/>
    <n v="15"/>
    <n v="1"/>
    <n v="22"/>
    <n v="0"/>
  </r>
  <r>
    <d v="2009-10-17T00:00:00"/>
    <x v="29"/>
    <x v="23"/>
    <n v="0"/>
    <n v="0"/>
    <n v="0"/>
    <n v="0"/>
    <n v="0"/>
    <n v="0"/>
    <n v="0"/>
    <n v="0"/>
    <n v="0"/>
  </r>
  <r>
    <d v="2009-10-18T00:00:00"/>
    <x v="30"/>
    <x v="23"/>
    <n v="0"/>
    <n v="0"/>
    <n v="0"/>
    <n v="0"/>
    <n v="0"/>
    <n v="0"/>
    <n v="0"/>
    <n v="0"/>
    <n v="0"/>
  </r>
  <r>
    <d v="2009-10-19T00:00:00"/>
    <x v="31"/>
    <x v="23"/>
    <n v="1264"/>
    <n v="3"/>
    <n v="0"/>
    <n v="3"/>
    <n v="406"/>
    <n v="84"/>
    <n v="42"/>
    <n v="169"/>
    <n v="11"/>
  </r>
  <r>
    <d v="2009-10-20T00:00:00"/>
    <x v="32"/>
    <x v="23"/>
    <n v="935"/>
    <n v="9"/>
    <n v="0"/>
    <n v="3"/>
    <n v="775"/>
    <n v="71"/>
    <n v="12"/>
    <n v="83"/>
    <n v="2"/>
  </r>
  <r>
    <d v="2009-10-21T00:00:00"/>
    <x v="33"/>
    <x v="23"/>
    <n v="488"/>
    <n v="3"/>
    <n v="0"/>
    <n v="0"/>
    <n v="393"/>
    <n v="46"/>
    <n v="7"/>
    <n v="42"/>
    <n v="0"/>
  </r>
  <r>
    <d v="2009-10-22T00:00:00"/>
    <x v="34"/>
    <x v="23"/>
    <n v="545"/>
    <n v="2"/>
    <n v="0"/>
    <n v="1"/>
    <n v="172"/>
    <n v="20"/>
    <n v="2"/>
    <n v="26"/>
    <n v="1"/>
  </r>
  <r>
    <d v="2009-10-23T00:00:00"/>
    <x v="35"/>
    <x v="23"/>
    <n v="457"/>
    <n v="4"/>
    <n v="0"/>
    <n v="2"/>
    <n v="232"/>
    <n v="26"/>
    <n v="8"/>
    <n v="17"/>
    <n v="0"/>
  </r>
  <r>
    <d v="2009-10-24T00:00:00"/>
    <x v="36"/>
    <x v="23"/>
    <n v="246"/>
    <n v="5"/>
    <n v="0"/>
    <n v="0"/>
    <n v="120"/>
    <n v="21"/>
    <n v="6"/>
    <n v="15"/>
    <n v="0"/>
  </r>
  <r>
    <d v="2009-10-25T00:00:00"/>
    <x v="37"/>
    <x v="23"/>
    <n v="83"/>
    <n v="0"/>
    <n v="0"/>
    <n v="1"/>
    <n v="116"/>
    <n v="11"/>
    <n v="0"/>
    <n v="2"/>
    <n v="0"/>
  </r>
  <r>
    <d v="2009-10-26T00:00:00"/>
    <x v="38"/>
    <x v="23"/>
    <n v="126"/>
    <n v="2"/>
    <n v="0"/>
    <n v="0"/>
    <n v="96"/>
    <n v="11"/>
    <n v="1"/>
    <n v="9"/>
    <n v="0"/>
  </r>
  <r>
    <d v="2009-10-27T00:00:00"/>
    <x v="39"/>
    <x v="23"/>
    <n v="236"/>
    <n v="5"/>
    <n v="0"/>
    <n v="4"/>
    <n v="66"/>
    <n v="10"/>
    <n v="5"/>
    <n v="15"/>
    <n v="1"/>
  </r>
  <r>
    <d v="2009-10-28T00:00:00"/>
    <x v="40"/>
    <x v="23"/>
    <n v="151"/>
    <n v="3"/>
    <n v="0"/>
    <n v="0"/>
    <n v="58"/>
    <n v="11"/>
    <n v="1"/>
    <n v="7"/>
    <n v="0"/>
  </r>
  <r>
    <d v="2009-10-29T00:00:00"/>
    <x v="41"/>
    <x v="23"/>
    <n v="71"/>
    <n v="9"/>
    <n v="0"/>
    <n v="1"/>
    <n v="19"/>
    <n v="8"/>
    <n v="0"/>
    <n v="7"/>
    <n v="0"/>
  </r>
  <r>
    <d v="2009-10-30T00:00:00"/>
    <x v="42"/>
    <x v="23"/>
    <n v="72"/>
    <n v="6"/>
    <n v="0"/>
    <n v="1"/>
    <n v="49"/>
    <n v="13"/>
    <n v="2"/>
    <n v="15"/>
    <n v="0"/>
  </r>
  <r>
    <d v="2009-10-31T00:00:00"/>
    <x v="43"/>
    <x v="23"/>
    <n v="0"/>
    <n v="0"/>
    <n v="0"/>
    <n v="0"/>
    <n v="0"/>
    <n v="0"/>
    <n v="0"/>
    <n v="0"/>
    <n v="0"/>
  </r>
  <r>
    <d v="2009-11-01T00:00:00"/>
    <x v="44"/>
    <x v="23"/>
    <n v="0"/>
    <n v="0"/>
    <n v="0"/>
    <n v="0"/>
    <n v="0"/>
    <n v="0"/>
    <n v="0"/>
    <n v="0"/>
    <n v="0"/>
  </r>
  <r>
    <d v="2009-11-02T00:00:00"/>
    <x v="45"/>
    <x v="23"/>
    <n v="0"/>
    <n v="0"/>
    <n v="0"/>
    <n v="0"/>
    <n v="0"/>
    <n v="0"/>
    <n v="0"/>
    <n v="0"/>
    <n v="0"/>
  </r>
  <r>
    <d v="2009-11-03T00:00:00"/>
    <x v="46"/>
    <x v="23"/>
    <n v="443"/>
    <n v="10"/>
    <n v="0"/>
    <n v="0"/>
    <n v="13"/>
    <n v="9"/>
    <n v="12"/>
    <n v="39"/>
    <n v="4"/>
  </r>
  <r>
    <d v="2009-11-04T00:00:00"/>
    <x v="47"/>
    <x v="23"/>
    <n v="200"/>
    <n v="10"/>
    <n v="0"/>
    <n v="2"/>
    <n v="11"/>
    <n v="5"/>
    <n v="4"/>
    <n v="54"/>
    <n v="1"/>
  </r>
  <r>
    <d v="2009-11-05T00:00:00"/>
    <x v="48"/>
    <x v="23"/>
    <n v="217"/>
    <n v="10"/>
    <n v="0"/>
    <n v="0"/>
    <n v="10"/>
    <n v="4"/>
    <n v="7"/>
    <n v="30"/>
    <n v="0"/>
  </r>
  <r>
    <d v="2009-11-06T00:00:00"/>
    <x v="49"/>
    <x v="23"/>
    <n v="0"/>
    <n v="0"/>
    <n v="0"/>
    <n v="0"/>
    <n v="0"/>
    <n v="0"/>
    <n v="0"/>
    <n v="0"/>
    <n v="0"/>
  </r>
  <r>
    <d v="2009-11-07T00:00:00"/>
    <x v="50"/>
    <x v="23"/>
    <n v="0"/>
    <n v="0"/>
    <n v="0"/>
    <n v="0"/>
    <n v="0"/>
    <n v="0"/>
    <n v="0"/>
    <n v="0"/>
    <n v="0"/>
  </r>
  <r>
    <d v="2009-11-08T00:00:00"/>
    <x v="51"/>
    <x v="23"/>
    <n v="299"/>
    <n v="0"/>
    <n v="0"/>
    <n v="0"/>
    <n v="4"/>
    <n v="0"/>
    <n v="1"/>
    <n v="4"/>
    <n v="0"/>
  </r>
  <r>
    <d v="2009-11-09T00:00:00"/>
    <x v="52"/>
    <x v="23"/>
    <n v="0"/>
    <n v="0"/>
    <n v="0"/>
    <n v="0"/>
    <n v="0"/>
    <n v="0"/>
    <n v="0"/>
    <n v="0"/>
    <n v="0"/>
  </r>
  <r>
    <d v="2009-11-10T00:00:00"/>
    <x v="53"/>
    <x v="23"/>
    <n v="0"/>
    <n v="0"/>
    <n v="0"/>
    <n v="0"/>
    <n v="0"/>
    <n v="0"/>
    <n v="0"/>
    <n v="0"/>
    <n v="0"/>
  </r>
  <r>
    <d v="2009-11-11T00:00:00"/>
    <x v="54"/>
    <x v="23"/>
    <n v="0"/>
    <n v="0"/>
    <n v="0"/>
    <n v="0"/>
    <n v="0"/>
    <n v="0"/>
    <n v="0"/>
    <n v="0"/>
    <n v="0"/>
  </r>
  <r>
    <d v="2009-11-12T00:00:00"/>
    <x v="55"/>
    <x v="23"/>
    <n v="0"/>
    <n v="0"/>
    <n v="0"/>
    <n v="0"/>
    <n v="0"/>
    <n v="0"/>
    <n v="0"/>
    <n v="0"/>
    <n v="0"/>
  </r>
  <r>
    <d v="2010-09-01T00:00:00"/>
    <x v="80"/>
    <x v="24"/>
    <n v="604"/>
    <n v="1"/>
    <n v="0"/>
    <n v="0"/>
    <n v="0"/>
    <n v="0"/>
    <n v="0"/>
    <n v="283906"/>
    <n v="23600"/>
  </r>
  <r>
    <d v="2010-09-02T00:00:00"/>
    <x v="75"/>
    <x v="24"/>
    <n v="1726"/>
    <n v="0"/>
    <n v="0"/>
    <n v="0"/>
    <n v="1128"/>
    <n v="44"/>
    <n v="322"/>
    <n v="5319"/>
    <n v="0"/>
  </r>
  <r>
    <d v="2010-09-02T00:00:00"/>
    <x v="75"/>
    <x v="24"/>
    <n v="55"/>
    <n v="10"/>
    <n v="0"/>
    <n v="0"/>
    <n v="141"/>
    <n v="7"/>
    <n v="7"/>
    <n v="1264"/>
    <n v="57"/>
  </r>
  <r>
    <d v="2010-09-03T00:00:00"/>
    <x v="76"/>
    <x v="24"/>
    <n v="258"/>
    <n v="47"/>
    <n v="0"/>
    <n v="0"/>
    <n v="176"/>
    <n v="11"/>
    <n v="4"/>
    <n v="3086"/>
    <n v="106"/>
  </r>
  <r>
    <d v="2010-09-04T00:00:00"/>
    <x v="77"/>
    <x v="24"/>
    <n v="249"/>
    <n v="39"/>
    <n v="0"/>
    <n v="0"/>
    <n v="215"/>
    <n v="8"/>
    <n v="9"/>
    <n v="3618"/>
    <n v="100"/>
  </r>
  <r>
    <d v="2010-09-05T00:00:00"/>
    <x v="78"/>
    <x v="24"/>
    <n v="416"/>
    <n v="78"/>
    <n v="0"/>
    <n v="0"/>
    <n v="247"/>
    <n v="26"/>
    <n v="22"/>
    <n v="2769"/>
    <n v="118"/>
  </r>
  <r>
    <d v="2010-09-06T00:00:00"/>
    <x v="79"/>
    <x v="24"/>
    <n v="355"/>
    <n v="65"/>
    <n v="0"/>
    <n v="0"/>
    <n v="186"/>
    <n v="36"/>
    <n v="8"/>
    <n v="2572"/>
    <n v="139"/>
  </r>
  <r>
    <d v="2010-09-07T00:00:00"/>
    <x v="71"/>
    <x v="24"/>
    <n v="668"/>
    <n v="104"/>
    <n v="0"/>
    <n v="1"/>
    <n v="371"/>
    <n v="53"/>
    <n v="21"/>
    <n v="2737"/>
    <n v="158"/>
  </r>
  <r>
    <d v="2010-09-08T00:00:00"/>
    <x v="72"/>
    <x v="24"/>
    <n v="698"/>
    <n v="124"/>
    <n v="0"/>
    <n v="0"/>
    <n v="582"/>
    <n v="72"/>
    <n v="6"/>
    <n v="1908"/>
    <n v="58"/>
  </r>
  <r>
    <d v="2010-09-09T00:00:00"/>
    <x v="73"/>
    <x v="24"/>
    <n v="664"/>
    <n v="71"/>
    <n v="0"/>
    <n v="0"/>
    <n v="389"/>
    <n v="32"/>
    <n v="3"/>
    <n v="1724"/>
    <n v="40"/>
  </r>
  <r>
    <d v="2010-09-10T00:00:00"/>
    <x v="74"/>
    <x v="24"/>
    <n v="642"/>
    <n v="67"/>
    <n v="0"/>
    <n v="0"/>
    <n v="335"/>
    <n v="15"/>
    <n v="4"/>
    <n v="1331"/>
    <n v="29"/>
  </r>
  <r>
    <d v="2010-09-11T00:00:00"/>
    <x v="68"/>
    <x v="24"/>
    <n v="857"/>
    <n v="74"/>
    <n v="0"/>
    <n v="0"/>
    <n v="417"/>
    <n v="26"/>
    <n v="12"/>
    <n v="940"/>
    <n v="23"/>
  </r>
  <r>
    <d v="2010-09-12T00:00:00"/>
    <x v="69"/>
    <x v="24"/>
    <n v="700"/>
    <n v="89"/>
    <n v="0"/>
    <n v="1"/>
    <n v="312"/>
    <n v="30"/>
    <n v="8"/>
    <n v="1027"/>
    <n v="32"/>
  </r>
  <r>
    <d v="2010-09-13T00:00:00"/>
    <x v="70"/>
    <x v="24"/>
    <n v="621"/>
    <n v="76"/>
    <n v="0"/>
    <n v="0"/>
    <n v="281"/>
    <n v="38"/>
    <n v="7"/>
    <n v="1523"/>
    <n v="52"/>
  </r>
  <r>
    <d v="2010-09-14T00:00:00"/>
    <x v="67"/>
    <x v="24"/>
    <n v="512"/>
    <n v="79"/>
    <n v="0"/>
    <n v="0"/>
    <n v="320"/>
    <n v="37"/>
    <n v="7"/>
    <n v="841"/>
    <n v="22"/>
  </r>
  <r>
    <d v="2010-09-15T00:00:00"/>
    <x v="63"/>
    <x v="24"/>
    <n v="598"/>
    <n v="105"/>
    <n v="0"/>
    <n v="0"/>
    <n v="370"/>
    <n v="36"/>
    <n v="7"/>
    <n v="709"/>
    <n v="15"/>
  </r>
  <r>
    <d v="2010-09-16T00:00:00"/>
    <x v="64"/>
    <x v="24"/>
    <n v="661"/>
    <n v="164"/>
    <n v="0"/>
    <n v="0"/>
    <n v="545"/>
    <n v="37"/>
    <n v="6"/>
    <n v="382"/>
    <n v="5"/>
  </r>
  <r>
    <d v="2010-09-17T00:00:00"/>
    <x v="65"/>
    <x v="24"/>
    <n v="925"/>
    <n v="241"/>
    <n v="0"/>
    <n v="0"/>
    <n v="867"/>
    <n v="87"/>
    <n v="2"/>
    <n v="179"/>
    <n v="4"/>
  </r>
  <r>
    <d v="2010-09-18T00:00:00"/>
    <x v="0"/>
    <x v="24"/>
    <n v="741"/>
    <n v="174"/>
    <n v="0"/>
    <n v="0"/>
    <n v="914"/>
    <n v="71"/>
    <n v="6"/>
    <n v="213"/>
    <n v="4"/>
  </r>
  <r>
    <d v="2010-09-19T00:00:00"/>
    <x v="1"/>
    <x v="24"/>
    <n v="531"/>
    <n v="203"/>
    <n v="0"/>
    <n v="0"/>
    <n v="752"/>
    <n v="70"/>
    <n v="4"/>
    <n v="111"/>
    <n v="0"/>
  </r>
  <r>
    <d v="2010-09-20T00:00:00"/>
    <x v="2"/>
    <x v="24"/>
    <n v="416"/>
    <n v="141"/>
    <n v="0"/>
    <n v="0"/>
    <n v="762"/>
    <n v="33"/>
    <n v="7"/>
    <n v="136"/>
    <n v="1"/>
  </r>
  <r>
    <d v="2010-09-21T00:00:00"/>
    <x v="3"/>
    <x v="24"/>
    <n v="347"/>
    <n v="112"/>
    <n v="0"/>
    <n v="0"/>
    <n v="589"/>
    <n v="21"/>
    <n v="6"/>
    <n v="46"/>
    <n v="0"/>
  </r>
  <r>
    <d v="2010-09-22T00:00:00"/>
    <x v="4"/>
    <x v="24"/>
    <n v="234"/>
    <n v="108"/>
    <n v="1"/>
    <n v="0"/>
    <n v="537"/>
    <n v="21"/>
    <n v="7"/>
    <n v="33"/>
    <n v="0"/>
  </r>
  <r>
    <d v="2010-09-23T00:00:00"/>
    <x v="5"/>
    <x v="24"/>
    <n v="249"/>
    <n v="94"/>
    <n v="0"/>
    <n v="0"/>
    <n v="778"/>
    <n v="30"/>
    <n v="8"/>
    <n v="23"/>
    <n v="2"/>
  </r>
  <r>
    <d v="2010-09-24T00:00:00"/>
    <x v="6"/>
    <x v="24"/>
    <n v="414"/>
    <n v="99"/>
    <n v="0"/>
    <n v="0"/>
    <n v="629"/>
    <n v="16"/>
    <n v="3"/>
    <n v="44"/>
    <n v="0"/>
  </r>
  <r>
    <d v="2010-09-25T00:00:00"/>
    <x v="7"/>
    <x v="24"/>
    <n v="536"/>
    <n v="96"/>
    <n v="0"/>
    <n v="0"/>
    <n v="725"/>
    <n v="21"/>
    <n v="2"/>
    <n v="52"/>
    <n v="1"/>
  </r>
  <r>
    <d v="2010-09-26T00:00:00"/>
    <x v="8"/>
    <x v="24"/>
    <n v="689"/>
    <n v="141"/>
    <n v="0"/>
    <n v="0"/>
    <n v="624"/>
    <n v="23"/>
    <n v="10"/>
    <n v="72"/>
    <n v="0"/>
  </r>
  <r>
    <d v="2010-09-27T00:00:00"/>
    <x v="9"/>
    <x v="24"/>
    <n v="459"/>
    <n v="127"/>
    <n v="0"/>
    <n v="0"/>
    <n v="747"/>
    <n v="31"/>
    <n v="16"/>
    <n v="55"/>
    <n v="1"/>
  </r>
  <r>
    <d v="2010-09-28T00:00:00"/>
    <x v="10"/>
    <x v="24"/>
    <n v="625"/>
    <n v="171"/>
    <n v="0"/>
    <n v="0"/>
    <n v="625"/>
    <n v="33"/>
    <n v="18"/>
    <n v="32"/>
    <n v="1"/>
  </r>
  <r>
    <d v="2010-09-29T00:00:00"/>
    <x v="11"/>
    <x v="24"/>
    <n v="365"/>
    <n v="102"/>
    <n v="0"/>
    <n v="0"/>
    <n v="282"/>
    <n v="12"/>
    <n v="17"/>
    <n v="23"/>
    <n v="1"/>
  </r>
  <r>
    <d v="2010-09-30T00:00:00"/>
    <x v="12"/>
    <x v="24"/>
    <n v="357"/>
    <n v="79"/>
    <n v="0"/>
    <n v="0"/>
    <n v="325"/>
    <n v="12"/>
    <n v="10"/>
    <n v="13"/>
    <n v="1"/>
  </r>
  <r>
    <d v="2010-10-01T00:00:00"/>
    <x v="13"/>
    <x v="24"/>
    <n v="426"/>
    <n v="106"/>
    <n v="0"/>
    <n v="0"/>
    <n v="399"/>
    <n v="15"/>
    <n v="11"/>
    <n v="4"/>
    <n v="0"/>
  </r>
  <r>
    <d v="2010-10-02T00:00:00"/>
    <x v="14"/>
    <x v="24"/>
    <n v="490"/>
    <n v="88"/>
    <n v="0"/>
    <n v="0"/>
    <n v="603"/>
    <n v="28"/>
    <n v="11"/>
    <n v="13"/>
    <n v="1"/>
  </r>
  <r>
    <d v="2010-10-03T00:00:00"/>
    <x v="15"/>
    <x v="24"/>
    <n v="388"/>
    <n v="84"/>
    <n v="0"/>
    <n v="0"/>
    <n v="770"/>
    <n v="28"/>
    <n v="9"/>
    <n v="6"/>
    <n v="0"/>
  </r>
  <r>
    <d v="2010-10-04T00:00:00"/>
    <x v="16"/>
    <x v="24"/>
    <n v="343"/>
    <n v="96"/>
    <n v="0"/>
    <n v="0"/>
    <n v="800"/>
    <n v="33"/>
    <n v="9"/>
    <n v="6"/>
    <n v="0"/>
  </r>
  <r>
    <d v="2010-10-05T00:00:00"/>
    <x v="17"/>
    <x v="24"/>
    <n v="260"/>
    <n v="61"/>
    <n v="0"/>
    <n v="0"/>
    <n v="844"/>
    <n v="34"/>
    <n v="0"/>
    <n v="4"/>
    <n v="0"/>
  </r>
  <r>
    <d v="2010-10-06T00:00:00"/>
    <x v="18"/>
    <x v="24"/>
    <n v="263"/>
    <n v="69"/>
    <n v="0"/>
    <n v="0"/>
    <n v="521"/>
    <n v="29"/>
    <n v="6"/>
    <n v="2"/>
    <n v="0"/>
  </r>
  <r>
    <d v="2010-10-07T00:00:00"/>
    <x v="19"/>
    <x v="24"/>
    <n v="293"/>
    <n v="57"/>
    <n v="0"/>
    <n v="2"/>
    <n v="576"/>
    <n v="15"/>
    <n v="5"/>
    <n v="3"/>
    <n v="0"/>
  </r>
  <r>
    <d v="2010-10-08T00:00:00"/>
    <x v="20"/>
    <x v="24"/>
    <n v="237"/>
    <n v="47"/>
    <n v="0"/>
    <n v="1"/>
    <n v="646"/>
    <n v="25"/>
    <n v="6"/>
    <n v="3"/>
    <n v="0"/>
  </r>
  <r>
    <d v="2010-10-09T00:00:00"/>
    <x v="21"/>
    <x v="24"/>
    <n v="317"/>
    <n v="46"/>
    <n v="0"/>
    <n v="1"/>
    <n v="392"/>
    <n v="10"/>
    <n v="2"/>
    <n v="9"/>
    <n v="0"/>
  </r>
  <r>
    <d v="2010-10-10T00:00:00"/>
    <x v="22"/>
    <x v="24"/>
    <n v="390"/>
    <n v="31"/>
    <n v="0"/>
    <n v="0"/>
    <n v="524"/>
    <n v="17"/>
    <n v="0"/>
    <n v="19"/>
    <n v="1"/>
  </r>
  <r>
    <d v="2010-10-11T00:00:00"/>
    <x v="23"/>
    <x v="24"/>
    <n v="244"/>
    <n v="22"/>
    <n v="0"/>
    <n v="0"/>
    <n v="323"/>
    <n v="12"/>
    <n v="6"/>
    <n v="37"/>
    <n v="0"/>
  </r>
  <r>
    <d v="2010-10-12T00:00:00"/>
    <x v="24"/>
    <x v="24"/>
    <n v="168"/>
    <n v="15"/>
    <n v="0"/>
    <n v="0"/>
    <n v="304"/>
    <n v="11"/>
    <n v="6"/>
    <n v="7"/>
    <n v="1"/>
  </r>
  <r>
    <d v="2010-10-13T00:00:00"/>
    <x v="25"/>
    <x v="24"/>
    <n v="85"/>
    <n v="11"/>
    <n v="0"/>
    <n v="1"/>
    <n v="283"/>
    <n v="10"/>
    <n v="0"/>
    <n v="5"/>
    <n v="0"/>
  </r>
  <r>
    <d v="2010-10-14T00:00:00"/>
    <x v="26"/>
    <x v="24"/>
    <n v="59"/>
    <n v="10"/>
    <n v="0"/>
    <n v="1"/>
    <n v="277"/>
    <n v="13"/>
    <n v="1"/>
    <n v="6"/>
    <n v="0"/>
  </r>
  <r>
    <d v="2010-10-15T00:00:00"/>
    <x v="27"/>
    <x v="24"/>
    <n v="37"/>
    <n v="4"/>
    <n v="0"/>
    <n v="1"/>
    <n v="180"/>
    <n v="9"/>
    <n v="0"/>
    <n v="3"/>
    <n v="0"/>
  </r>
  <r>
    <d v="2010-10-16T00:00:00"/>
    <x v="28"/>
    <x v="24"/>
    <n v="28"/>
    <n v="8"/>
    <n v="0"/>
    <n v="1"/>
    <n v="177"/>
    <n v="6"/>
    <n v="0"/>
    <n v="0"/>
    <n v="0"/>
  </r>
  <r>
    <d v="2010-10-17T00:00:00"/>
    <x v="29"/>
    <x v="24"/>
    <n v="23"/>
    <n v="1"/>
    <n v="0"/>
    <n v="3"/>
    <n v="256"/>
    <n v="9"/>
    <n v="2"/>
    <n v="1"/>
    <n v="0"/>
  </r>
  <r>
    <d v="2010-10-18T00:00:00"/>
    <x v="30"/>
    <x v="24"/>
    <n v="24"/>
    <n v="3"/>
    <n v="0"/>
    <n v="0"/>
    <n v="307"/>
    <n v="6"/>
    <n v="0"/>
    <n v="2"/>
    <n v="0"/>
  </r>
  <r>
    <d v="2010-10-19T00:00:00"/>
    <x v="31"/>
    <x v="24"/>
    <n v="22"/>
    <n v="8"/>
    <n v="0"/>
    <n v="0"/>
    <n v="242"/>
    <n v="7"/>
    <n v="1"/>
    <n v="1"/>
    <n v="0"/>
  </r>
  <r>
    <d v="2010-10-20T00:00:00"/>
    <x v="32"/>
    <x v="24"/>
    <n v="40"/>
    <n v="4"/>
    <n v="0"/>
    <n v="1"/>
    <n v="373"/>
    <n v="16"/>
    <n v="1"/>
    <n v="2"/>
    <n v="0"/>
  </r>
  <r>
    <d v="2010-10-21T00:00:00"/>
    <x v="33"/>
    <x v="24"/>
    <n v="30"/>
    <n v="3"/>
    <n v="0"/>
    <n v="0"/>
    <n v="304"/>
    <n v="16"/>
    <n v="0"/>
    <n v="1"/>
    <n v="0"/>
  </r>
  <r>
    <d v="2010-10-22T00:00:00"/>
    <x v="34"/>
    <x v="24"/>
    <n v="19"/>
    <n v="9"/>
    <n v="0"/>
    <n v="2"/>
    <n v="348"/>
    <n v="10"/>
    <n v="0"/>
    <n v="0"/>
    <n v="0"/>
  </r>
  <r>
    <d v="2010-10-23T00:00:00"/>
    <x v="35"/>
    <x v="24"/>
    <n v="15"/>
    <n v="6"/>
    <n v="0"/>
    <n v="2"/>
    <n v="56"/>
    <n v="4"/>
    <n v="2"/>
    <n v="2"/>
    <n v="0"/>
  </r>
  <r>
    <d v="2010-10-24T00:00:00"/>
    <x v="36"/>
    <x v="24"/>
    <m/>
    <m/>
    <m/>
    <m/>
    <m/>
    <m/>
    <m/>
    <m/>
    <m/>
  </r>
  <r>
    <d v="2010-10-25T00:00:00"/>
    <x v="37"/>
    <x v="24"/>
    <m/>
    <m/>
    <m/>
    <m/>
    <m/>
    <m/>
    <m/>
    <m/>
    <m/>
  </r>
  <r>
    <d v="2010-10-26T00:00:00"/>
    <x v="38"/>
    <x v="24"/>
    <m/>
    <m/>
    <m/>
    <m/>
    <m/>
    <m/>
    <m/>
    <m/>
    <m/>
  </r>
  <r>
    <d v="2010-10-27T00:00:00"/>
    <x v="39"/>
    <x v="24"/>
    <n v="40"/>
    <n v="2"/>
    <n v="0"/>
    <n v="0"/>
    <n v="74"/>
    <n v="4"/>
    <n v="1"/>
    <n v="2"/>
    <n v="0"/>
  </r>
  <r>
    <d v="2010-10-28T00:00:00"/>
    <x v="40"/>
    <x v="24"/>
    <n v="42"/>
    <n v="10"/>
    <n v="0"/>
    <n v="1"/>
    <n v="82"/>
    <n v="6"/>
    <n v="0"/>
    <n v="32"/>
    <n v="0"/>
  </r>
  <r>
    <d v="2010-10-29T00:00:00"/>
    <x v="41"/>
    <x v="24"/>
    <n v="20"/>
    <n v="4"/>
    <n v="0"/>
    <n v="0"/>
    <n v="45"/>
    <n v="2"/>
    <n v="0"/>
    <n v="7"/>
    <n v="0"/>
  </r>
  <r>
    <d v="2010-10-30T00:00:00"/>
    <x v="42"/>
    <x v="24"/>
    <n v="24"/>
    <n v="2"/>
    <n v="0"/>
    <n v="0"/>
    <n v="32"/>
    <n v="3"/>
    <n v="0"/>
    <n v="12"/>
    <n v="0"/>
  </r>
  <r>
    <d v="2010-10-31T00:00:00"/>
    <x v="43"/>
    <x v="24"/>
    <m/>
    <m/>
    <m/>
    <m/>
    <m/>
    <m/>
    <m/>
    <m/>
    <m/>
  </r>
  <r>
    <d v="2010-11-01T00:00:00"/>
    <x v="44"/>
    <x v="24"/>
    <m/>
    <m/>
    <m/>
    <m/>
    <m/>
    <m/>
    <m/>
    <m/>
    <m/>
  </r>
  <r>
    <d v="2010-11-02T00:00:00"/>
    <x v="45"/>
    <x v="24"/>
    <m/>
    <m/>
    <m/>
    <m/>
    <m/>
    <m/>
    <m/>
    <m/>
    <m/>
  </r>
  <r>
    <d v="2010-11-03T00:00:00"/>
    <x v="46"/>
    <x v="24"/>
    <m/>
    <m/>
    <m/>
    <m/>
    <m/>
    <m/>
    <m/>
    <m/>
    <m/>
  </r>
  <r>
    <d v="2010-11-04T00:00:00"/>
    <x v="47"/>
    <x v="24"/>
    <n v="19"/>
    <n v="1"/>
    <n v="0"/>
    <n v="0"/>
    <n v="9"/>
    <n v="1"/>
    <n v="1"/>
    <n v="0"/>
    <n v="0"/>
  </r>
  <r>
    <d v="2010-11-05T00:00:00"/>
    <x v="48"/>
    <x v="24"/>
    <n v="68"/>
    <n v="3"/>
    <n v="0"/>
    <n v="0"/>
    <n v="18"/>
    <n v="1"/>
    <n v="1"/>
    <n v="1"/>
    <n v="0"/>
  </r>
  <r>
    <d v="2010-11-06T00:00:00"/>
    <x v="49"/>
    <x v="24"/>
    <n v="24"/>
    <n v="1"/>
    <n v="0"/>
    <n v="0"/>
    <n v="6"/>
    <n v="0"/>
    <n v="1"/>
    <n v="5"/>
    <n v="0"/>
  </r>
  <r>
    <d v="2011-08-31T00:00:00"/>
    <x v="86"/>
    <x v="25"/>
    <n v="0"/>
    <n v="0"/>
    <n v="0"/>
    <n v="0"/>
    <n v="0"/>
    <n v="0"/>
    <n v="0"/>
    <n v="0"/>
    <n v="0"/>
  </r>
  <r>
    <d v="2011-09-01T00:00:00"/>
    <x v="80"/>
    <x v="25"/>
    <n v="1310"/>
    <n v="0"/>
    <n v="0"/>
    <n v="0"/>
    <n v="1010"/>
    <n v="3"/>
    <n v="138"/>
    <n v="314"/>
    <n v="0"/>
  </r>
  <r>
    <d v="2011-09-01T00:00:00"/>
    <x v="80"/>
    <x v="25"/>
    <n v="22"/>
    <n v="0"/>
    <m/>
    <m/>
    <n v="345"/>
    <n v="0"/>
    <m/>
    <n v="435532"/>
    <n v="9777"/>
  </r>
  <r>
    <d v="2011-09-01T00:00:00"/>
    <x v="80"/>
    <x v="25"/>
    <n v="458"/>
    <n v="36"/>
    <n v="0"/>
    <n v="0"/>
    <n v="598"/>
    <n v="12"/>
    <n v="27"/>
    <n v="19"/>
    <n v="0"/>
  </r>
  <r>
    <d v="2011-09-02T00:00:00"/>
    <x v="75"/>
    <x v="25"/>
    <n v="644"/>
    <n v="41"/>
    <n v="0"/>
    <n v="0"/>
    <n v="314"/>
    <n v="15"/>
    <n v="30"/>
    <n v="16"/>
    <n v="2"/>
  </r>
  <r>
    <d v="2011-09-03T00:00:00"/>
    <x v="76"/>
    <x v="25"/>
    <n v="262"/>
    <n v="18"/>
    <n v="0"/>
    <n v="0"/>
    <n v="548"/>
    <n v="3"/>
    <n v="6"/>
    <n v="12"/>
    <n v="2"/>
  </r>
  <r>
    <d v="2011-09-04T00:00:00"/>
    <x v="77"/>
    <x v="25"/>
    <n v="283"/>
    <n v="21"/>
    <n v="0"/>
    <n v="0"/>
    <n v="576"/>
    <n v="8"/>
    <n v="18"/>
    <n v="10"/>
    <n v="0"/>
  </r>
  <r>
    <d v="2011-09-05T00:00:00"/>
    <x v="78"/>
    <x v="25"/>
    <n v="552"/>
    <n v="61"/>
    <n v="0"/>
    <n v="0"/>
    <n v="519"/>
    <n v="10"/>
    <n v="35"/>
    <n v="13"/>
    <n v="0"/>
  </r>
  <r>
    <d v="2011-09-06T00:00:00"/>
    <x v="79"/>
    <x v="25"/>
    <n v="487"/>
    <n v="67"/>
    <n v="0"/>
    <n v="0"/>
    <n v="386"/>
    <n v="16"/>
    <n v="28"/>
    <n v="7"/>
    <n v="0"/>
  </r>
  <r>
    <d v="2011-09-07T00:00:00"/>
    <x v="71"/>
    <x v="25"/>
    <n v="699"/>
    <n v="71"/>
    <n v="0"/>
    <n v="0"/>
    <n v="434"/>
    <n v="17"/>
    <n v="27"/>
    <n v="11"/>
    <n v="0"/>
  </r>
  <r>
    <d v="2011-09-08T00:00:00"/>
    <x v="72"/>
    <x v="25"/>
    <n v="503"/>
    <n v="61"/>
    <n v="0"/>
    <n v="0"/>
    <n v="452"/>
    <n v="24"/>
    <n v="19"/>
    <n v="4"/>
    <n v="0"/>
  </r>
  <r>
    <d v="2011-09-09T00:00:00"/>
    <x v="73"/>
    <x v="25"/>
    <n v="539"/>
    <n v="59"/>
    <n v="0"/>
    <n v="0"/>
    <n v="499"/>
    <n v="21"/>
    <n v="16"/>
    <n v="7"/>
    <n v="0"/>
  </r>
  <r>
    <d v="2011-09-10T00:00:00"/>
    <x v="74"/>
    <x v="25"/>
    <n v="516"/>
    <n v="96"/>
    <n v="0"/>
    <n v="0"/>
    <n v="579"/>
    <n v="37"/>
    <n v="14"/>
    <n v="6"/>
    <n v="0"/>
  </r>
  <r>
    <d v="2011-09-11T00:00:00"/>
    <x v="68"/>
    <x v="25"/>
    <n v="494"/>
    <n v="78"/>
    <n v="0"/>
    <n v="0"/>
    <n v="557"/>
    <n v="18"/>
    <n v="6"/>
    <n v="10"/>
    <n v="0"/>
  </r>
  <r>
    <d v="2011-09-12T00:00:00"/>
    <x v="69"/>
    <x v="25"/>
    <n v="457"/>
    <n v="80"/>
    <n v="0"/>
    <n v="0"/>
    <n v="799"/>
    <n v="29"/>
    <n v="30"/>
    <n v="1"/>
    <n v="0"/>
  </r>
  <r>
    <d v="2011-09-13T00:00:00"/>
    <x v="70"/>
    <x v="25"/>
    <n v="1281"/>
    <n v="81"/>
    <n v="0"/>
    <n v="0"/>
    <n v="447"/>
    <n v="28"/>
    <n v="13"/>
    <n v="1"/>
    <n v="0"/>
  </r>
  <r>
    <d v="2011-09-14T00:00:00"/>
    <x v="67"/>
    <x v="25"/>
    <n v="922"/>
    <n v="62"/>
    <n v="0"/>
    <n v="0"/>
    <n v="552"/>
    <n v="22"/>
    <n v="13"/>
    <n v="2"/>
    <n v="0"/>
  </r>
  <r>
    <d v="2011-09-15T00:00:00"/>
    <x v="63"/>
    <x v="25"/>
    <n v="2003"/>
    <n v="84"/>
    <n v="0"/>
    <n v="1"/>
    <n v="823"/>
    <n v="22"/>
    <n v="8"/>
    <n v="1"/>
    <n v="0"/>
  </r>
  <r>
    <d v="2011-09-16T00:00:00"/>
    <x v="64"/>
    <x v="25"/>
    <n v="2240"/>
    <n v="62"/>
    <n v="0"/>
    <n v="0"/>
    <n v="1056"/>
    <n v="4"/>
    <n v="1"/>
    <n v="2"/>
    <n v="0"/>
  </r>
  <r>
    <d v="2011-09-17T00:00:00"/>
    <x v="65"/>
    <x v="25"/>
    <n v="2883"/>
    <n v="95"/>
    <n v="0"/>
    <n v="1"/>
    <n v="881"/>
    <n v="16"/>
    <n v="0"/>
    <n v="0"/>
    <n v="0"/>
  </r>
  <r>
    <d v="2011-09-18T00:00:00"/>
    <x v="0"/>
    <x v="25"/>
    <n v="2364"/>
    <n v="72"/>
    <n v="0"/>
    <n v="0"/>
    <n v="622"/>
    <n v="9"/>
    <n v="4"/>
    <n v="1"/>
    <n v="0"/>
  </r>
  <r>
    <d v="2011-09-19T00:00:00"/>
    <x v="1"/>
    <x v="25"/>
    <n v="1282"/>
    <n v="46"/>
    <n v="0"/>
    <n v="0"/>
    <n v="255"/>
    <n v="4"/>
    <n v="3"/>
    <n v="5"/>
    <n v="0"/>
  </r>
  <r>
    <d v="2011-09-20T00:00:00"/>
    <x v="2"/>
    <x v="25"/>
    <n v="2241"/>
    <n v="120"/>
    <n v="0"/>
    <n v="1"/>
    <n v="605"/>
    <n v="16"/>
    <n v="8"/>
    <n v="2"/>
    <n v="0"/>
  </r>
  <r>
    <d v="2011-09-21T00:00:00"/>
    <x v="3"/>
    <x v="25"/>
    <n v="1823"/>
    <n v="102"/>
    <n v="1"/>
    <n v="0"/>
    <n v="979"/>
    <n v="26"/>
    <n v="8"/>
    <n v="1"/>
    <n v="0"/>
  </r>
  <r>
    <d v="2011-09-22T00:00:00"/>
    <x v="4"/>
    <x v="25"/>
    <n v="3623"/>
    <n v="201"/>
    <n v="2"/>
    <n v="0"/>
    <n v="877"/>
    <n v="26"/>
    <n v="13"/>
    <n v="1"/>
    <n v="0"/>
  </r>
  <r>
    <d v="2011-09-23T00:00:00"/>
    <x v="5"/>
    <x v="25"/>
    <n v="1561"/>
    <n v="80"/>
    <n v="0"/>
    <n v="0"/>
    <n v="644"/>
    <n v="26"/>
    <n v="11"/>
    <n v="3"/>
    <n v="0"/>
  </r>
  <r>
    <d v="2011-09-24T00:00:00"/>
    <x v="6"/>
    <x v="25"/>
    <n v="1280"/>
    <n v="44"/>
    <n v="0"/>
    <n v="0"/>
    <n v="248"/>
    <n v="2"/>
    <n v="13"/>
    <n v="3"/>
    <n v="0"/>
  </r>
  <r>
    <d v="2011-09-25T00:00:00"/>
    <x v="7"/>
    <x v="25"/>
    <n v="1211"/>
    <n v="5"/>
    <n v="0"/>
    <n v="0"/>
    <n v="540"/>
    <n v="12"/>
    <n v="2"/>
    <n v="0"/>
    <n v="0"/>
  </r>
  <r>
    <d v="2011-09-26T00:00:00"/>
    <x v="8"/>
    <x v="25"/>
    <n v="1026"/>
    <n v="38"/>
    <n v="0"/>
    <n v="0"/>
    <n v="630"/>
    <n v="16"/>
    <n v="2"/>
    <n v="0"/>
    <n v="0"/>
  </r>
  <r>
    <d v="2011-09-27T00:00:00"/>
    <x v="9"/>
    <x v="25"/>
    <n v="159"/>
    <n v="2"/>
    <n v="0"/>
    <n v="0"/>
    <n v="389"/>
    <n v="5"/>
    <n v="0"/>
    <n v="0"/>
    <n v="0"/>
  </r>
  <r>
    <d v="2011-09-28T00:00:00"/>
    <x v="10"/>
    <x v="25"/>
    <n v="767"/>
    <n v="17"/>
    <n v="0"/>
    <n v="0"/>
    <n v="430"/>
    <n v="11"/>
    <n v="4"/>
    <n v="0"/>
    <n v="0"/>
  </r>
  <r>
    <d v="2011-09-29T00:00:00"/>
    <x v="11"/>
    <x v="25"/>
    <n v="995"/>
    <n v="15"/>
    <n v="0"/>
    <n v="0"/>
    <n v="459"/>
    <n v="13"/>
    <n v="9"/>
    <n v="0"/>
    <n v="0"/>
  </r>
  <r>
    <d v="2011-09-30T00:00:00"/>
    <x v="12"/>
    <x v="25"/>
    <n v="1026"/>
    <n v="37"/>
    <n v="0"/>
    <n v="0"/>
    <n v="131"/>
    <n v="3"/>
    <n v="8"/>
    <n v="0"/>
    <n v="0"/>
  </r>
  <r>
    <d v="2011-10-01T00:00:00"/>
    <x v="13"/>
    <x v="25"/>
    <n v="1146"/>
    <n v="68"/>
    <n v="0"/>
    <n v="0"/>
    <n v="307"/>
    <n v="9"/>
    <n v="14"/>
    <n v="2"/>
    <n v="0"/>
  </r>
  <r>
    <d v="2011-10-02T00:00:00"/>
    <x v="14"/>
    <x v="25"/>
    <n v="1298"/>
    <n v="52"/>
    <n v="0"/>
    <n v="0"/>
    <n v="333"/>
    <n v="6"/>
    <n v="9"/>
    <n v="0"/>
    <n v="0"/>
  </r>
  <r>
    <d v="2011-10-03T00:00:00"/>
    <x v="15"/>
    <x v="25"/>
    <n v="867"/>
    <n v="34"/>
    <n v="0"/>
    <n v="0"/>
    <n v="314"/>
    <n v="8"/>
    <n v="4"/>
    <n v="1"/>
    <n v="0"/>
  </r>
  <r>
    <d v="2011-10-04T00:00:00"/>
    <x v="16"/>
    <x v="25"/>
    <n v="565"/>
    <n v="23"/>
    <n v="2"/>
    <n v="0"/>
    <n v="363"/>
    <n v="11"/>
    <n v="4"/>
    <n v="0"/>
    <n v="0"/>
  </r>
  <r>
    <d v="2011-10-05T00:00:00"/>
    <x v="17"/>
    <x v="25"/>
    <n v="541"/>
    <n v="20"/>
    <n v="0"/>
    <n v="0"/>
    <n v="410"/>
    <n v="14"/>
    <n v="5"/>
    <n v="0"/>
    <n v="0"/>
  </r>
  <r>
    <d v="2011-10-06T00:00:00"/>
    <x v="18"/>
    <x v="25"/>
    <n v="333"/>
    <n v="6"/>
    <n v="0"/>
    <n v="0"/>
    <n v="302"/>
    <n v="12"/>
    <n v="2"/>
    <n v="0"/>
    <n v="0"/>
  </r>
  <r>
    <d v="2011-10-07T00:00:00"/>
    <x v="19"/>
    <x v="25"/>
    <n v="472"/>
    <n v="13"/>
    <n v="0"/>
    <n v="0"/>
    <n v="480"/>
    <n v="9"/>
    <n v="7"/>
    <n v="1"/>
    <n v="0"/>
  </r>
  <r>
    <d v="2011-10-08T00:00:00"/>
    <x v="20"/>
    <x v="25"/>
    <n v="568"/>
    <n v="24"/>
    <n v="0"/>
    <n v="1"/>
    <n v="382"/>
    <n v="11"/>
    <n v="6"/>
    <n v="0"/>
    <n v="0"/>
  </r>
  <r>
    <d v="2011-10-09T00:00:00"/>
    <x v="21"/>
    <x v="25"/>
    <n v="705"/>
    <n v="54"/>
    <n v="0"/>
    <n v="0"/>
    <n v="304"/>
    <n v="8"/>
    <n v="9"/>
    <n v="1"/>
    <n v="0"/>
  </r>
  <r>
    <d v="2011-10-10T00:00:00"/>
    <x v="22"/>
    <x v="25"/>
    <n v="343"/>
    <n v="22"/>
    <n v="0"/>
    <n v="1"/>
    <n v="456"/>
    <n v="13"/>
    <n v="3"/>
    <n v="1"/>
    <n v="0"/>
  </r>
  <r>
    <d v="2011-10-11T00:00:00"/>
    <x v="23"/>
    <x v="25"/>
    <n v="329"/>
    <n v="21"/>
    <n v="0"/>
    <n v="0"/>
    <n v="472"/>
    <n v="10"/>
    <n v="4"/>
    <n v="0"/>
    <n v="0"/>
  </r>
  <r>
    <d v="2011-10-12T00:00:00"/>
    <x v="24"/>
    <x v="25"/>
    <n v="228"/>
    <n v="15"/>
    <n v="0"/>
    <n v="0"/>
    <n v="490"/>
    <n v="18"/>
    <n v="5"/>
    <n v="0"/>
    <n v="0"/>
  </r>
  <r>
    <d v="2011-10-13T00:00:00"/>
    <x v="25"/>
    <x v="25"/>
    <n v="256"/>
    <n v="15"/>
    <n v="0"/>
    <n v="1"/>
    <n v="376"/>
    <n v="9"/>
    <n v="11"/>
    <n v="0"/>
    <n v="0"/>
  </r>
  <r>
    <d v="2011-10-14T00:00:00"/>
    <x v="26"/>
    <x v="25"/>
    <n v="319"/>
    <n v="15"/>
    <n v="0"/>
    <n v="0"/>
    <n v="307"/>
    <n v="3"/>
    <n v="6"/>
    <n v="2"/>
    <n v="0"/>
  </r>
  <r>
    <d v="2011-10-15T00:00:00"/>
    <x v="27"/>
    <x v="25"/>
    <n v="186"/>
    <n v="13"/>
    <n v="0"/>
    <n v="0"/>
    <n v="182"/>
    <n v="3"/>
    <n v="3"/>
    <n v="0"/>
    <n v="0"/>
  </r>
  <r>
    <d v="2011-10-16T00:00:00"/>
    <x v="28"/>
    <x v="25"/>
    <n v="323"/>
    <n v="26"/>
    <n v="1"/>
    <n v="4"/>
    <n v="308"/>
    <n v="6"/>
    <n v="6"/>
    <n v="1"/>
    <n v="0"/>
  </r>
  <r>
    <d v="2011-10-17T00:00:00"/>
    <x v="29"/>
    <x v="25"/>
    <n v="231"/>
    <n v="18"/>
    <n v="0"/>
    <n v="1"/>
    <n v="276"/>
    <n v="10"/>
    <n v="12"/>
    <n v="2"/>
    <n v="0"/>
  </r>
  <r>
    <d v="2011-10-18T00:00:00"/>
    <x v="30"/>
    <x v="25"/>
    <n v="386"/>
    <n v="22"/>
    <n v="0"/>
    <n v="2"/>
    <n v="339"/>
    <n v="7"/>
    <n v="5"/>
    <n v="1"/>
    <n v="0"/>
  </r>
  <r>
    <d v="2011-10-19T00:00:00"/>
    <x v="31"/>
    <x v="25"/>
    <n v="474"/>
    <n v="14"/>
    <n v="1"/>
    <n v="16"/>
    <n v="549"/>
    <n v="23"/>
    <n v="5"/>
    <n v="2"/>
    <n v="0"/>
  </r>
  <r>
    <d v="2011-10-20T00:00:00"/>
    <x v="32"/>
    <x v="25"/>
    <n v="357"/>
    <n v="12"/>
    <n v="0"/>
    <n v="6"/>
    <n v="320"/>
    <n v="7"/>
    <n v="3"/>
    <n v="2"/>
    <n v="0"/>
  </r>
  <r>
    <d v="2011-10-21T00:00:00"/>
    <x v="33"/>
    <x v="25"/>
    <n v="177"/>
    <n v="9"/>
    <n v="0"/>
    <n v="7"/>
    <n v="220"/>
    <n v="6"/>
    <n v="5"/>
    <n v="4"/>
    <n v="0"/>
  </r>
  <r>
    <d v="2011-10-22T00:00:00"/>
    <x v="34"/>
    <x v="25"/>
    <n v="313"/>
    <n v="14"/>
    <n v="0"/>
    <n v="5"/>
    <n v="155"/>
    <n v="7"/>
    <n v="8"/>
    <n v="3"/>
    <n v="0"/>
  </r>
  <r>
    <d v="2011-10-23T00:00:00"/>
    <x v="35"/>
    <x v="25"/>
    <n v="256"/>
    <n v="12"/>
    <n v="0"/>
    <n v="9"/>
    <n v="124"/>
    <n v="7"/>
    <n v="5"/>
    <n v="2"/>
    <n v="0"/>
  </r>
  <r>
    <d v="2011-10-24T00:00:00"/>
    <x v="36"/>
    <x v="25"/>
    <n v="130"/>
    <n v="10"/>
    <n v="0"/>
    <n v="21"/>
    <n v="113"/>
    <n v="8"/>
    <n v="10"/>
    <n v="0"/>
    <n v="0"/>
  </r>
  <r>
    <d v="2011-10-25T00:00:00"/>
    <x v="37"/>
    <x v="25"/>
    <n v="68"/>
    <n v="7"/>
    <n v="0"/>
    <n v="21"/>
    <n v="58"/>
    <n v="1"/>
    <n v="9"/>
    <n v="1"/>
    <n v="0"/>
  </r>
  <r>
    <d v="2011-10-26T00:00:00"/>
    <x v="38"/>
    <x v="25"/>
    <n v="58"/>
    <n v="4"/>
    <n v="0"/>
    <n v="21"/>
    <n v="28"/>
    <n v="0"/>
    <n v="3"/>
    <n v="0"/>
    <n v="0"/>
  </r>
  <r>
    <d v="2011-10-27T00:00:00"/>
    <x v="39"/>
    <x v="25"/>
    <n v="78"/>
    <n v="7"/>
    <n v="0"/>
    <n v="35"/>
    <n v="33"/>
    <n v="0"/>
    <n v="2"/>
    <n v="4"/>
    <n v="0"/>
  </r>
  <r>
    <d v="2011-10-28T00:00:00"/>
    <x v="40"/>
    <x v="25"/>
    <n v="69"/>
    <n v="8"/>
    <n v="0"/>
    <n v="41"/>
    <n v="17"/>
    <n v="0"/>
    <n v="1"/>
    <n v="2"/>
    <n v="0"/>
  </r>
  <r>
    <d v="2011-10-29T00:00:00"/>
    <x v="41"/>
    <x v="25"/>
    <n v="234"/>
    <n v="5"/>
    <n v="0"/>
    <n v="55"/>
    <n v="21"/>
    <n v="1"/>
    <n v="2"/>
    <n v="11"/>
    <n v="0"/>
  </r>
  <r>
    <d v="2011-10-30T00:00:00"/>
    <x v="42"/>
    <x v="25"/>
    <n v="142"/>
    <n v="8"/>
    <n v="0"/>
    <n v="35"/>
    <n v="20"/>
    <n v="2"/>
    <n v="5"/>
    <n v="4"/>
    <n v="0"/>
  </r>
  <r>
    <d v="2011-10-31T00:00:00"/>
    <x v="43"/>
    <x v="25"/>
    <n v="38"/>
    <n v="6"/>
    <n v="0"/>
    <n v="11"/>
    <n v="6"/>
    <n v="1"/>
    <n v="2"/>
    <n v="2"/>
    <n v="0"/>
  </r>
  <r>
    <d v="2011-11-01T00:00:00"/>
    <x v="44"/>
    <x v="25"/>
    <n v="66"/>
    <n v="10"/>
    <n v="0"/>
    <n v="33"/>
    <n v="9"/>
    <n v="2"/>
    <n v="1"/>
    <n v="6"/>
    <n v="0"/>
  </r>
  <r>
    <d v="2011-11-02T00:00:00"/>
    <x v="45"/>
    <x v="25"/>
    <n v="15"/>
    <n v="3"/>
    <n v="0"/>
    <n v="7"/>
    <n v="7"/>
    <n v="0"/>
    <n v="0"/>
    <n v="0"/>
    <n v="0"/>
  </r>
  <r>
    <d v="2011-11-03T00:00:00"/>
    <x v="46"/>
    <x v="25"/>
    <n v="56"/>
    <n v="7"/>
    <n v="0"/>
    <n v="18"/>
    <n v="4"/>
    <n v="2"/>
    <n v="0"/>
    <n v="5"/>
    <n v="0"/>
  </r>
  <r>
    <d v="2011-11-04T00:00:00"/>
    <x v="47"/>
    <x v="25"/>
    <m/>
    <m/>
    <m/>
    <m/>
    <m/>
    <m/>
    <m/>
    <m/>
    <m/>
  </r>
  <r>
    <d v="2011-11-05T00:00:00"/>
    <x v="48"/>
    <x v="25"/>
    <m/>
    <m/>
    <m/>
    <m/>
    <m/>
    <m/>
    <m/>
    <m/>
    <m/>
  </r>
  <r>
    <d v="2012-09-01T00:00:00"/>
    <x v="80"/>
    <x v="26"/>
    <m/>
    <m/>
    <m/>
    <m/>
    <m/>
    <m/>
    <m/>
    <m/>
    <m/>
  </r>
  <r>
    <d v="2012-09-02T00:00:00"/>
    <x v="75"/>
    <x v="26"/>
    <m/>
    <m/>
    <m/>
    <m/>
    <m/>
    <m/>
    <m/>
    <m/>
    <m/>
  </r>
  <r>
    <d v="2012-09-03T00:00:00"/>
    <x v="76"/>
    <x v="26"/>
    <m/>
    <m/>
    <m/>
    <m/>
    <m/>
    <m/>
    <m/>
    <m/>
    <m/>
  </r>
  <r>
    <d v="2012-09-04T00:00:00"/>
    <x v="77"/>
    <x v="26"/>
    <m/>
    <m/>
    <m/>
    <m/>
    <m/>
    <m/>
    <m/>
    <m/>
    <m/>
  </r>
  <r>
    <d v="2012-09-05T00:00:00"/>
    <x v="78"/>
    <x v="26"/>
    <m/>
    <m/>
    <m/>
    <m/>
    <m/>
    <m/>
    <m/>
    <m/>
    <m/>
  </r>
  <r>
    <d v="2012-09-06T00:00:00"/>
    <x v="79"/>
    <x v="26"/>
    <n v="1437"/>
    <n v="1"/>
    <n v="0"/>
    <n v="0"/>
    <n v="1669"/>
    <n v="179"/>
    <n v="233"/>
    <n v="82"/>
    <n v="13"/>
  </r>
  <r>
    <d v="2012-09-06T00:00:00"/>
    <x v="79"/>
    <x v="26"/>
    <n v="1654"/>
    <n v="65"/>
    <n v="0"/>
    <n v="0"/>
    <n v="0"/>
    <n v="0"/>
    <n v="0"/>
    <n v="146308"/>
    <n v="2826"/>
  </r>
  <r>
    <d v="2012-09-06T00:00:00"/>
    <x v="79"/>
    <x v="26"/>
    <n v="102"/>
    <n v="36"/>
    <n v="0"/>
    <n v="0"/>
    <n v="132"/>
    <n v="51"/>
    <n v="3"/>
    <n v="0"/>
    <n v="0"/>
  </r>
  <r>
    <d v="2012-09-07T00:00:00"/>
    <x v="71"/>
    <x v="26"/>
    <n v="312"/>
    <n v="84"/>
    <n v="0"/>
    <n v="0"/>
    <n v="426"/>
    <n v="63"/>
    <n v="15"/>
    <n v="0"/>
    <n v="0"/>
  </r>
  <r>
    <d v="2012-09-08T00:00:00"/>
    <x v="72"/>
    <x v="26"/>
    <n v="891"/>
    <n v="123"/>
    <n v="0"/>
    <n v="0"/>
    <n v="501"/>
    <n v="84"/>
    <n v="3"/>
    <n v="0"/>
    <n v="0"/>
  </r>
  <r>
    <d v="2012-09-09T00:00:00"/>
    <x v="73"/>
    <x v="26"/>
    <n v="1368"/>
    <n v="96"/>
    <n v="0"/>
    <n v="0"/>
    <n v="477"/>
    <n v="63"/>
    <n v="6"/>
    <n v="0"/>
    <n v="0"/>
  </r>
  <r>
    <d v="2012-09-10T00:00:00"/>
    <x v="74"/>
    <x v="26"/>
    <n v="1410"/>
    <n v="117"/>
    <n v="0"/>
    <n v="0"/>
    <n v="435"/>
    <n v="24"/>
    <n v="0"/>
    <n v="9"/>
    <n v="0"/>
  </r>
  <r>
    <d v="2012-09-11T00:00:00"/>
    <x v="68"/>
    <x v="26"/>
    <n v="910"/>
    <n v="74"/>
    <n v="0"/>
    <n v="0"/>
    <n v="243"/>
    <n v="52"/>
    <n v="2"/>
    <n v="6"/>
    <n v="0"/>
  </r>
  <r>
    <d v="2012-09-12T00:00:00"/>
    <x v="69"/>
    <x v="26"/>
    <n v="1434"/>
    <n v="117"/>
    <n v="0"/>
    <n v="0"/>
    <n v="342"/>
    <n v="108"/>
    <n v="12"/>
    <n v="0"/>
    <n v="0"/>
  </r>
  <r>
    <d v="2012-09-13T00:00:00"/>
    <x v="70"/>
    <x v="26"/>
    <n v="1068"/>
    <n v="198"/>
    <n v="0"/>
    <n v="0"/>
    <n v="360"/>
    <n v="90"/>
    <n v="2"/>
    <n v="2"/>
    <n v="1"/>
  </r>
  <r>
    <d v="2012-09-14T00:00:00"/>
    <x v="67"/>
    <x v="26"/>
    <n v="573"/>
    <n v="93"/>
    <n v="0"/>
    <n v="0"/>
    <n v="168"/>
    <n v="30"/>
    <n v="0"/>
    <n v="3"/>
    <n v="0"/>
  </r>
  <r>
    <d v="2012-09-15T00:00:00"/>
    <x v="63"/>
    <x v="26"/>
    <n v="594"/>
    <n v="93"/>
    <n v="0"/>
    <n v="0"/>
    <n v="129"/>
    <n v="15"/>
    <n v="9"/>
    <n v="3"/>
    <n v="0"/>
  </r>
  <r>
    <d v="2012-09-16T00:00:00"/>
    <x v="64"/>
    <x v="26"/>
    <n v="672"/>
    <n v="81"/>
    <n v="0"/>
    <n v="0"/>
    <n v="102"/>
    <n v="27"/>
    <n v="9"/>
    <n v="0"/>
    <n v="0"/>
  </r>
  <r>
    <d v="2012-09-17T00:00:00"/>
    <x v="65"/>
    <x v="26"/>
    <n v="795"/>
    <n v="57"/>
    <n v="0"/>
    <n v="0"/>
    <n v="159"/>
    <n v="75"/>
    <n v="6"/>
    <n v="0"/>
    <n v="0"/>
  </r>
  <r>
    <d v="2012-09-18T00:00:00"/>
    <x v="0"/>
    <x v="26"/>
    <n v="486"/>
    <n v="93"/>
    <n v="0"/>
    <n v="0"/>
    <n v="48"/>
    <n v="9"/>
    <n v="0"/>
    <n v="0"/>
    <n v="0"/>
  </r>
  <r>
    <d v="2012-09-19T00:00:00"/>
    <x v="1"/>
    <x v="26"/>
    <n v="975"/>
    <n v="117"/>
    <n v="0"/>
    <n v="0"/>
    <n v="336"/>
    <n v="147"/>
    <n v="6"/>
    <n v="3"/>
    <n v="0"/>
  </r>
  <r>
    <d v="2012-09-20T00:00:00"/>
    <x v="2"/>
    <x v="26"/>
    <n v="1098"/>
    <n v="42"/>
    <n v="0"/>
    <n v="0"/>
    <n v="453"/>
    <n v="129"/>
    <n v="3"/>
    <n v="0"/>
    <n v="0"/>
  </r>
  <r>
    <d v="2012-09-21T00:00:00"/>
    <x v="3"/>
    <x v="26"/>
    <n v="1146"/>
    <n v="54"/>
    <n v="0"/>
    <n v="0"/>
    <n v="477"/>
    <n v="123"/>
    <n v="12"/>
    <n v="0"/>
    <n v="0"/>
  </r>
  <r>
    <d v="2012-09-22T00:00:00"/>
    <x v="4"/>
    <x v="26"/>
    <n v="612"/>
    <n v="36"/>
    <n v="0"/>
    <n v="0"/>
    <n v="462"/>
    <n v="60"/>
    <n v="6"/>
    <n v="0"/>
    <n v="0"/>
  </r>
  <r>
    <d v="2012-09-23T00:00:00"/>
    <x v="5"/>
    <x v="26"/>
    <n v="474"/>
    <n v="18"/>
    <n v="0"/>
    <n v="0"/>
    <n v="633"/>
    <n v="48"/>
    <n v="0"/>
    <n v="0"/>
    <n v="0"/>
  </r>
  <r>
    <d v="2012-09-24T00:00:00"/>
    <x v="6"/>
    <x v="26"/>
    <n v="548"/>
    <n v="114"/>
    <n v="0"/>
    <n v="0"/>
    <n v="430"/>
    <n v="82"/>
    <n v="2"/>
    <n v="0"/>
    <n v="0"/>
  </r>
  <r>
    <d v="2012-09-25T00:00:00"/>
    <x v="7"/>
    <x v="26"/>
    <n v="491"/>
    <n v="93"/>
    <n v="0"/>
    <n v="0"/>
    <n v="238"/>
    <n v="56"/>
    <n v="2"/>
    <n v="1"/>
    <n v="0"/>
  </r>
  <r>
    <d v="2012-09-26T00:00:00"/>
    <x v="8"/>
    <x v="26"/>
    <n v="645"/>
    <n v="73"/>
    <n v="0"/>
    <n v="0"/>
    <n v="289"/>
    <n v="48"/>
    <n v="0"/>
    <n v="0"/>
    <n v="0"/>
  </r>
  <r>
    <d v="2012-09-27T00:00:00"/>
    <x v="9"/>
    <x v="26"/>
    <n v="520"/>
    <n v="115"/>
    <n v="0"/>
    <n v="0"/>
    <n v="239"/>
    <n v="58"/>
    <n v="2"/>
    <n v="0"/>
    <n v="0"/>
  </r>
  <r>
    <d v="2012-09-28T00:00:00"/>
    <x v="10"/>
    <x v="26"/>
    <n v="474"/>
    <n v="69"/>
    <n v="0"/>
    <n v="1"/>
    <n v="283"/>
    <n v="64"/>
    <n v="2"/>
    <n v="0"/>
    <n v="1"/>
  </r>
  <r>
    <d v="2012-09-29T00:00:00"/>
    <x v="11"/>
    <x v="26"/>
    <n v="253"/>
    <n v="44"/>
    <n v="0"/>
    <n v="0"/>
    <n v="209"/>
    <n v="25"/>
    <n v="1"/>
    <n v="0"/>
    <n v="0"/>
  </r>
  <r>
    <d v="2012-09-30T00:00:00"/>
    <x v="12"/>
    <x v="26"/>
    <n v="150"/>
    <n v="20"/>
    <n v="0"/>
    <n v="0"/>
    <n v="75"/>
    <n v="10"/>
    <n v="0"/>
    <n v="0"/>
    <n v="0"/>
  </r>
  <r>
    <d v="2012-10-01T00:00:00"/>
    <x v="13"/>
    <x v="26"/>
    <n v="103"/>
    <n v="13"/>
    <n v="0"/>
    <n v="0"/>
    <n v="49"/>
    <n v="5"/>
    <n v="1"/>
    <n v="0"/>
    <n v="0"/>
  </r>
  <r>
    <d v="2012-10-02T00:00:00"/>
    <x v="14"/>
    <x v="26"/>
    <n v="1188"/>
    <n v="44"/>
    <m/>
    <m/>
    <n v="244"/>
    <n v="36"/>
    <n v="1"/>
    <n v="0"/>
    <n v="0"/>
  </r>
  <r>
    <d v="2012-10-03T00:00:00"/>
    <x v="15"/>
    <x v="26"/>
    <n v="438"/>
    <n v="33"/>
    <n v="0"/>
    <n v="1"/>
    <n v="413"/>
    <n v="36"/>
    <n v="3"/>
    <n v="0"/>
    <n v="0"/>
  </r>
  <r>
    <d v="2012-10-04T00:00:00"/>
    <x v="16"/>
    <x v="26"/>
    <n v="273"/>
    <n v="41"/>
    <n v="0"/>
    <n v="2"/>
    <n v="204"/>
    <n v="15"/>
    <n v="1"/>
    <n v="0"/>
    <n v="0"/>
  </r>
  <r>
    <d v="2012-10-05T00:00:00"/>
    <x v="17"/>
    <x v="26"/>
    <n v="164"/>
    <n v="7"/>
    <n v="0"/>
    <n v="0"/>
    <n v="123"/>
    <n v="7"/>
    <n v="2"/>
    <n v="0"/>
    <n v="0"/>
  </r>
  <r>
    <d v="2012-10-06T00:00:00"/>
    <x v="18"/>
    <x v="26"/>
    <n v="216"/>
    <n v="15"/>
    <n v="0"/>
    <n v="0"/>
    <n v="351"/>
    <n v="14"/>
    <n v="0"/>
    <n v="1"/>
    <n v="0"/>
  </r>
  <r>
    <d v="2012-10-07T00:00:00"/>
    <x v="19"/>
    <x v="26"/>
    <n v="207"/>
    <n v="32"/>
    <n v="0"/>
    <n v="0"/>
    <n v="436"/>
    <n v="18"/>
    <n v="1"/>
    <n v="0"/>
    <n v="0"/>
  </r>
  <r>
    <d v="2012-10-08T00:00:00"/>
    <x v="20"/>
    <x v="26"/>
    <n v="183"/>
    <n v="26"/>
    <n v="0"/>
    <n v="0"/>
    <n v="471"/>
    <n v="18"/>
    <n v="2"/>
    <n v="1"/>
    <n v="0"/>
  </r>
  <r>
    <d v="2012-10-09T00:00:00"/>
    <x v="21"/>
    <x v="26"/>
    <n v="128"/>
    <n v="16"/>
    <n v="0"/>
    <n v="0"/>
    <n v="522"/>
    <n v="35"/>
    <n v="3"/>
    <n v="0"/>
    <n v="0"/>
  </r>
  <r>
    <d v="2012-10-10T00:00:00"/>
    <x v="22"/>
    <x v="26"/>
    <n v="95"/>
    <n v="17"/>
    <n v="0"/>
    <n v="0"/>
    <n v="353"/>
    <n v="22"/>
    <n v="0"/>
    <n v="0"/>
    <n v="0"/>
  </r>
  <r>
    <d v="2012-10-11T00:00:00"/>
    <x v="23"/>
    <x v="26"/>
    <n v="79"/>
    <n v="22"/>
    <n v="0"/>
    <n v="0"/>
    <n v="321"/>
    <n v="18"/>
    <n v="1"/>
    <n v="0"/>
    <n v="0"/>
  </r>
  <r>
    <d v="2012-10-12T00:00:00"/>
    <x v="24"/>
    <x v="26"/>
    <n v="91"/>
    <n v="6"/>
    <n v="0"/>
    <n v="0"/>
    <n v="385"/>
    <n v="39"/>
    <n v="1"/>
    <n v="0"/>
    <n v="0"/>
  </r>
  <r>
    <d v="2012-10-13T00:00:00"/>
    <x v="25"/>
    <x v="26"/>
    <n v="431"/>
    <n v="25"/>
    <n v="1"/>
    <n v="8"/>
    <n v="552"/>
    <n v="33"/>
    <n v="5"/>
    <n v="0"/>
    <n v="0"/>
  </r>
  <r>
    <d v="2012-10-14T00:00:00"/>
    <x v="26"/>
    <x v="26"/>
    <n v="472"/>
    <n v="37"/>
    <n v="0"/>
    <n v="10"/>
    <n v="634"/>
    <n v="71"/>
    <n v="1"/>
    <n v="1"/>
    <n v="0"/>
  </r>
  <r>
    <d v="2012-10-15T00:00:00"/>
    <x v="27"/>
    <x v="26"/>
    <n v="130"/>
    <n v="24"/>
    <n v="0"/>
    <n v="15"/>
    <n v="183"/>
    <n v="12"/>
    <n v="2"/>
    <n v="0"/>
    <n v="0"/>
  </r>
  <r>
    <d v="2012-10-16T00:00:00"/>
    <x v="28"/>
    <x v="26"/>
    <n v="639"/>
    <n v="22"/>
    <n v="0"/>
    <n v="4"/>
    <n v="89"/>
    <n v="7"/>
    <n v="12"/>
    <n v="0"/>
    <n v="0"/>
  </r>
  <r>
    <d v="2012-10-17T00:00:00"/>
    <x v="29"/>
    <x v="26"/>
    <n v="35"/>
    <n v="2"/>
    <n v="0"/>
    <n v="2"/>
    <n v="48"/>
    <n v="3"/>
    <n v="2"/>
    <n v="0"/>
    <n v="0"/>
  </r>
  <r>
    <d v="2012-10-18T00:00:00"/>
    <x v="30"/>
    <x v="26"/>
    <n v="16"/>
    <n v="0"/>
    <n v="0"/>
    <n v="2"/>
    <n v="60"/>
    <n v="8"/>
    <n v="8"/>
    <n v="0"/>
    <n v="0"/>
  </r>
  <r>
    <d v="2012-10-19T00:00:00"/>
    <x v="31"/>
    <x v="26"/>
    <n v="60"/>
    <n v="5"/>
    <n v="0"/>
    <n v="0"/>
    <n v="38"/>
    <n v="3"/>
    <n v="3"/>
    <n v="0"/>
    <n v="0"/>
  </r>
  <r>
    <d v="2012-10-20T00:00:00"/>
    <x v="32"/>
    <x v="26"/>
    <n v="21"/>
    <n v="6"/>
    <n v="0"/>
    <n v="1"/>
    <n v="20"/>
    <n v="0"/>
    <n v="4"/>
    <n v="1"/>
    <n v="0"/>
  </r>
  <r>
    <d v="2012-10-21T00:00:00"/>
    <x v="33"/>
    <x v="26"/>
    <n v="26"/>
    <n v="4"/>
    <n v="0"/>
    <n v="0"/>
    <n v="20"/>
    <n v="0"/>
    <n v="3"/>
    <n v="1"/>
    <n v="0"/>
  </r>
  <r>
    <d v="2012-10-22T00:00:00"/>
    <x v="34"/>
    <x v="26"/>
    <n v="0"/>
    <n v="0"/>
    <n v="0"/>
    <n v="0"/>
    <n v="0"/>
    <n v="0"/>
    <n v="0"/>
    <n v="0"/>
    <n v="0"/>
  </r>
  <r>
    <d v="2012-10-23T00:00:00"/>
    <x v="35"/>
    <x v="26"/>
    <n v="42"/>
    <n v="3"/>
    <n v="0"/>
    <n v="0"/>
    <n v="22"/>
    <n v="1"/>
    <n v="15"/>
    <n v="0"/>
    <n v="0"/>
  </r>
  <r>
    <d v="2012-10-24T00:00:00"/>
    <x v="36"/>
    <x v="26"/>
    <n v="11"/>
    <n v="0"/>
    <n v="0"/>
    <n v="0"/>
    <n v="10"/>
    <n v="1"/>
    <n v="4"/>
    <n v="0"/>
    <n v="0"/>
  </r>
  <r>
    <d v="2012-10-25T00:00:00"/>
    <x v="37"/>
    <x v="26"/>
    <n v="13"/>
    <n v="3"/>
    <n v="0"/>
    <n v="2"/>
    <n v="12"/>
    <n v="2"/>
    <n v="1"/>
    <n v="0"/>
    <n v="0"/>
  </r>
  <r>
    <d v="2012-10-26T00:00:00"/>
    <x v="38"/>
    <x v="26"/>
    <n v="10"/>
    <n v="16"/>
    <n v="0"/>
    <n v="0"/>
    <n v="24"/>
    <n v="1"/>
    <n v="3"/>
    <n v="0"/>
    <n v="0"/>
  </r>
  <r>
    <d v="2012-10-27T00:00:00"/>
    <x v="39"/>
    <x v="26"/>
    <n v="17"/>
    <n v="18"/>
    <n v="0"/>
    <n v="0"/>
    <n v="10"/>
    <n v="1"/>
    <n v="1"/>
    <n v="0"/>
    <n v="0"/>
  </r>
  <r>
    <d v="2012-10-28T00:00:00"/>
    <x v="40"/>
    <x v="26"/>
    <n v="12"/>
    <n v="13"/>
    <n v="0"/>
    <n v="0"/>
    <n v="4"/>
    <n v="1"/>
    <n v="1"/>
    <n v="0"/>
    <n v="0"/>
  </r>
  <r>
    <d v="2012-10-29T00:00:00"/>
    <x v="41"/>
    <x v="26"/>
    <n v="50"/>
    <n v="57"/>
    <n v="0"/>
    <n v="1"/>
    <n v="9"/>
    <n v="2"/>
    <n v="5"/>
    <n v="1"/>
    <n v="0"/>
  </r>
  <r>
    <d v="2012-10-30T00:00:00"/>
    <x v="42"/>
    <x v="26"/>
    <n v="66"/>
    <n v="65"/>
    <n v="0"/>
    <n v="1"/>
    <n v="8"/>
    <n v="0"/>
    <n v="1"/>
    <n v="0"/>
    <n v="0"/>
  </r>
  <r>
    <d v="2012-10-31T00:00:00"/>
    <x v="43"/>
    <x v="26"/>
    <n v="51"/>
    <n v="53"/>
    <n v="0"/>
    <n v="0"/>
    <n v="7"/>
    <n v="1"/>
    <n v="0"/>
    <n v="2"/>
    <n v="0"/>
  </r>
  <r>
    <d v="2012-11-01T00:00:00"/>
    <x v="44"/>
    <x v="26"/>
    <n v="185"/>
    <n v="17"/>
    <n v="0"/>
    <n v="2"/>
    <n v="3"/>
    <n v="1"/>
    <n v="3"/>
    <n v="1"/>
    <n v="0"/>
  </r>
  <r>
    <d v="2012-11-02T00:00:00"/>
    <x v="45"/>
    <x v="26"/>
    <n v="64"/>
    <n v="8"/>
    <n v="0"/>
    <n v="3"/>
    <n v="3"/>
    <n v="1"/>
    <n v="4"/>
    <n v="0"/>
    <n v="0"/>
  </r>
  <r>
    <d v="2012-11-03T00:00:00"/>
    <x v="46"/>
    <x v="26"/>
    <n v="22"/>
    <n v="8"/>
    <n v="0"/>
    <n v="1"/>
    <n v="0"/>
    <n v="0"/>
    <n v="2"/>
    <n v="1"/>
    <n v="0"/>
  </r>
  <r>
    <d v="2012-11-04T00:00:00"/>
    <x v="47"/>
    <x v="26"/>
    <n v="17"/>
    <n v="8"/>
    <n v="0"/>
    <n v="0"/>
    <n v="1"/>
    <n v="0"/>
    <n v="6"/>
    <n v="0"/>
    <n v="0"/>
  </r>
  <r>
    <d v="2012-11-05T00:00:00"/>
    <x v="48"/>
    <x v="26"/>
    <n v="18"/>
    <n v="24"/>
    <n v="0"/>
    <n v="1"/>
    <n v="0"/>
    <n v="1"/>
    <n v="1"/>
    <n v="1"/>
    <n v="0"/>
  </r>
  <r>
    <d v="2012-11-06T00:00:00"/>
    <x v="49"/>
    <x v="26"/>
    <n v="11"/>
    <n v="25"/>
    <n v="0"/>
    <n v="0"/>
    <n v="0"/>
    <n v="0"/>
    <n v="4"/>
    <n v="0"/>
    <n v="0"/>
  </r>
  <r>
    <d v="2012-11-07T00:00:00"/>
    <x v="50"/>
    <x v="26"/>
    <m/>
    <m/>
    <m/>
    <m/>
    <m/>
    <m/>
    <m/>
    <m/>
    <m/>
  </r>
  <r>
    <d v="2012-11-08T00:00:00"/>
    <x v="51"/>
    <x v="26"/>
    <m/>
    <m/>
    <m/>
    <m/>
    <m/>
    <m/>
    <m/>
    <m/>
    <m/>
  </r>
  <r>
    <d v="2012-11-09T00:00:00"/>
    <x v="52"/>
    <x v="26"/>
    <m/>
    <m/>
    <m/>
    <m/>
    <m/>
    <m/>
    <m/>
    <m/>
    <m/>
  </r>
  <r>
    <d v="2012-11-10T00:00:00"/>
    <x v="53"/>
    <x v="26"/>
    <m/>
    <m/>
    <m/>
    <m/>
    <m/>
    <m/>
    <m/>
    <m/>
    <m/>
  </r>
  <r>
    <d v="2012-11-11T00:00:00"/>
    <x v="54"/>
    <x v="26"/>
    <m/>
    <m/>
    <m/>
    <m/>
    <m/>
    <m/>
    <m/>
    <m/>
    <m/>
  </r>
  <r>
    <d v="2012-11-12T00:00:00"/>
    <x v="55"/>
    <x v="26"/>
    <m/>
    <m/>
    <m/>
    <m/>
    <m/>
    <m/>
    <m/>
    <m/>
    <m/>
  </r>
  <r>
    <d v="2012-11-13T00:00:00"/>
    <x v="56"/>
    <x v="26"/>
    <m/>
    <m/>
    <m/>
    <m/>
    <m/>
    <m/>
    <m/>
    <m/>
    <m/>
  </r>
  <r>
    <d v="2012-11-14T00:00:00"/>
    <x v="57"/>
    <x v="26"/>
    <m/>
    <m/>
    <m/>
    <m/>
    <m/>
    <m/>
    <m/>
    <m/>
    <m/>
  </r>
  <r>
    <d v="2012-11-15T00:00:00"/>
    <x v="58"/>
    <x v="26"/>
    <m/>
    <m/>
    <m/>
    <m/>
    <m/>
    <m/>
    <m/>
    <m/>
    <m/>
  </r>
  <r>
    <d v="2012-11-16T00:00:00"/>
    <x v="59"/>
    <x v="26"/>
    <m/>
    <m/>
    <m/>
    <m/>
    <m/>
    <m/>
    <m/>
    <m/>
    <m/>
  </r>
  <r>
    <d v="2012-11-17T00:00:00"/>
    <x v="60"/>
    <x v="26"/>
    <m/>
    <m/>
    <m/>
    <m/>
    <m/>
    <m/>
    <m/>
    <m/>
    <m/>
  </r>
  <r>
    <d v="2012-11-18T00:00:00"/>
    <x v="61"/>
    <x v="26"/>
    <m/>
    <m/>
    <m/>
    <m/>
    <m/>
    <m/>
    <m/>
    <m/>
    <m/>
  </r>
  <r>
    <d v="2012-11-19T00:00:00"/>
    <x v="62"/>
    <x v="26"/>
    <m/>
    <m/>
    <m/>
    <m/>
    <m/>
    <m/>
    <m/>
    <m/>
    <m/>
  </r>
  <r>
    <d v="2012-11-20T00:00:00"/>
    <x v="66"/>
    <x v="26"/>
    <m/>
    <m/>
    <m/>
    <m/>
    <m/>
    <m/>
    <m/>
    <m/>
    <m/>
  </r>
  <r>
    <d v="2012-11-21T00:00:00"/>
    <x v="81"/>
    <x v="26"/>
    <m/>
    <m/>
    <m/>
    <m/>
    <m/>
    <m/>
    <m/>
    <m/>
    <m/>
  </r>
  <r>
    <d v="2012-11-22T00:00:00"/>
    <x v="82"/>
    <x v="26"/>
    <m/>
    <m/>
    <m/>
    <m/>
    <m/>
    <m/>
    <m/>
    <m/>
    <m/>
  </r>
  <r>
    <d v="2012-11-23T00:00:00"/>
    <x v="83"/>
    <x v="26"/>
    <m/>
    <m/>
    <m/>
    <m/>
    <m/>
    <m/>
    <m/>
    <m/>
    <m/>
  </r>
  <r>
    <d v="2012-11-24T00:00:00"/>
    <x v="84"/>
    <x v="26"/>
    <m/>
    <m/>
    <m/>
    <m/>
    <m/>
    <m/>
    <m/>
    <m/>
    <m/>
  </r>
  <r>
    <d v="2012-11-25T00:00:00"/>
    <x v="85"/>
    <x v="26"/>
    <m/>
    <m/>
    <m/>
    <m/>
    <m/>
    <m/>
    <m/>
    <m/>
    <m/>
  </r>
  <r>
    <d v="2012-11-26T00:00:00"/>
    <x v="87"/>
    <x v="26"/>
    <m/>
    <m/>
    <m/>
    <m/>
    <m/>
    <m/>
    <m/>
    <m/>
    <m/>
  </r>
  <r>
    <d v="2012-11-27T00:00:00"/>
    <x v="88"/>
    <x v="26"/>
    <m/>
    <m/>
    <m/>
    <m/>
    <m/>
    <m/>
    <m/>
    <m/>
    <m/>
  </r>
  <r>
    <d v="2012-11-28T00:00:00"/>
    <x v="89"/>
    <x v="26"/>
    <m/>
    <m/>
    <m/>
    <m/>
    <m/>
    <m/>
    <m/>
    <m/>
    <m/>
  </r>
  <r>
    <d v="2012-11-29T00:00:00"/>
    <x v="90"/>
    <x v="26"/>
    <m/>
    <m/>
    <m/>
    <m/>
    <m/>
    <m/>
    <m/>
    <m/>
    <m/>
  </r>
  <r>
    <d v="2012-11-30T00:00:00"/>
    <x v="91"/>
    <x v="26"/>
    <m/>
    <m/>
    <m/>
    <m/>
    <m/>
    <m/>
    <m/>
    <m/>
    <m/>
  </r>
  <r>
    <d v="2013-08-14T00:00:00"/>
    <x v="92"/>
    <x v="27"/>
    <n v="477"/>
    <n v="3"/>
    <n v="0"/>
    <n v="0"/>
    <n v="51"/>
    <n v="0"/>
    <n v="1158"/>
    <n v="75912"/>
    <n v="104592"/>
  </r>
  <r>
    <d v="2013-08-15T00:00:00"/>
    <x v="93"/>
    <x v="27"/>
    <n v="147"/>
    <n v="0"/>
    <n v="0"/>
    <n v="0"/>
    <n v="30"/>
    <n v="0"/>
    <n v="18"/>
    <n v="30"/>
    <n v="363"/>
  </r>
  <r>
    <d v="2013-08-16T00:00:00"/>
    <x v="94"/>
    <x v="27"/>
    <n v="78"/>
    <n v="0"/>
    <n v="0"/>
    <n v="0"/>
    <n v="48"/>
    <n v="0"/>
    <n v="9"/>
    <n v="126"/>
    <n v="486"/>
  </r>
  <r>
    <d v="2013-08-17T00:00:00"/>
    <x v="95"/>
    <x v="27"/>
    <n v="249"/>
    <n v="0"/>
    <n v="0"/>
    <n v="0"/>
    <n v="9"/>
    <n v="0"/>
    <n v="9"/>
    <n v="183"/>
    <n v="492"/>
  </r>
  <r>
    <d v="2013-08-18T00:00:00"/>
    <x v="96"/>
    <x v="27"/>
    <n v="291"/>
    <n v="0"/>
    <n v="0"/>
    <n v="0"/>
    <n v="24"/>
    <n v="0"/>
    <n v="24"/>
    <n v="45"/>
    <n v="165"/>
  </r>
  <r>
    <d v="2013-08-19T00:00:00"/>
    <x v="97"/>
    <x v="27"/>
    <n v="567"/>
    <n v="3"/>
    <n v="0"/>
    <n v="0"/>
    <n v="9"/>
    <n v="0"/>
    <n v="27"/>
    <n v="45"/>
    <n v="267"/>
  </r>
  <r>
    <d v="2013-08-20T00:00:00"/>
    <x v="98"/>
    <x v="27"/>
    <n v="372"/>
    <n v="0"/>
    <n v="0"/>
    <n v="0"/>
    <n v="9"/>
    <n v="0"/>
    <n v="12"/>
    <n v="129"/>
    <n v="75"/>
  </r>
  <r>
    <d v="2013-08-21T00:00:00"/>
    <x v="99"/>
    <x v="27"/>
    <n v="441"/>
    <n v="9"/>
    <n v="0"/>
    <n v="0"/>
    <n v="48"/>
    <n v="3"/>
    <n v="9"/>
    <n v="15"/>
    <n v="63"/>
  </r>
  <r>
    <d v="2013-08-22T00:00:00"/>
    <x v="100"/>
    <x v="27"/>
    <n v="300"/>
    <n v="12"/>
    <n v="0"/>
    <n v="0"/>
    <n v="132"/>
    <n v="0"/>
    <n v="15"/>
    <n v="30"/>
    <n v="114"/>
  </r>
  <r>
    <d v="2013-08-23T00:00:00"/>
    <x v="101"/>
    <x v="27"/>
    <n v="126"/>
    <n v="0"/>
    <n v="0"/>
    <n v="0"/>
    <n v="171"/>
    <n v="0"/>
    <n v="18"/>
    <n v="60"/>
    <n v="87"/>
  </r>
  <r>
    <d v="2013-08-24T00:00:00"/>
    <x v="102"/>
    <x v="27"/>
    <n v="258"/>
    <n v="48"/>
    <n v="0"/>
    <n v="0"/>
    <n v="81"/>
    <n v="0"/>
    <n v="21"/>
    <n v="9"/>
    <n v="108"/>
  </r>
  <r>
    <d v="2013-08-25T00:00:00"/>
    <x v="103"/>
    <x v="27"/>
    <n v="312"/>
    <n v="0"/>
    <n v="0"/>
    <n v="0"/>
    <n v="87"/>
    <n v="0"/>
    <n v="12"/>
    <n v="90"/>
    <n v="42"/>
  </r>
  <r>
    <d v="2013-08-26T00:00:00"/>
    <x v="104"/>
    <x v="27"/>
    <n v="600"/>
    <n v="12"/>
    <n v="0"/>
    <n v="0"/>
    <n v="168"/>
    <n v="0"/>
    <n v="27"/>
    <n v="3"/>
    <n v="60"/>
  </r>
  <r>
    <d v="2013-08-27T00:00:00"/>
    <x v="105"/>
    <x v="27"/>
    <n v="957"/>
    <n v="12"/>
    <n v="0"/>
    <n v="3"/>
    <n v="216"/>
    <n v="6"/>
    <n v="33"/>
    <n v="12"/>
    <n v="84"/>
  </r>
  <r>
    <d v="2013-08-28T00:00:00"/>
    <x v="106"/>
    <x v="27"/>
    <n v="522"/>
    <n v="15"/>
    <n v="0"/>
    <n v="0"/>
    <n v="60"/>
    <n v="3"/>
    <n v="12"/>
    <n v="3"/>
    <n v="69"/>
  </r>
  <r>
    <d v="2013-08-29T00:00:00"/>
    <x v="107"/>
    <x v="27"/>
    <n v="885"/>
    <n v="9"/>
    <n v="0"/>
    <n v="0"/>
    <n v="171"/>
    <n v="12"/>
    <n v="21"/>
    <n v="0"/>
    <n v="213"/>
  </r>
  <r>
    <d v="2013-08-30T00:00:00"/>
    <x v="108"/>
    <x v="27"/>
    <n v="1557"/>
    <n v="31.5"/>
    <n v="4.5"/>
    <n v="0"/>
    <n v="363"/>
    <n v="15"/>
    <n v="10.5"/>
    <n v="16.5"/>
    <n v="141"/>
  </r>
  <r>
    <d v="2013-08-31T00:00:00"/>
    <x v="86"/>
    <x v="27"/>
    <n v="1389"/>
    <n v="60"/>
    <n v="3"/>
    <n v="0"/>
    <n v="321"/>
    <n v="6"/>
    <n v="3"/>
    <n v="36"/>
    <n v="21"/>
  </r>
  <r>
    <d v="2013-09-01T00:00:00"/>
    <x v="80"/>
    <x v="27"/>
    <n v="1329"/>
    <n v="33"/>
    <n v="0"/>
    <n v="0"/>
    <n v="432"/>
    <n v="3"/>
    <n v="15"/>
    <n v="21"/>
    <n v="27"/>
  </r>
  <r>
    <d v="2013-09-02T00:00:00"/>
    <x v="75"/>
    <x v="27"/>
    <n v="1434"/>
    <n v="81"/>
    <n v="0"/>
    <n v="0"/>
    <n v="255"/>
    <n v="15"/>
    <n v="27"/>
    <n v="3"/>
    <n v="36"/>
  </r>
  <r>
    <d v="2013-09-03T00:00:00"/>
    <x v="76"/>
    <x v="27"/>
    <n v="1422"/>
    <n v="123"/>
    <n v="3"/>
    <n v="0"/>
    <n v="291"/>
    <n v="6"/>
    <n v="18"/>
    <n v="3"/>
    <n v="21"/>
  </r>
  <r>
    <d v="2013-09-04T00:00:00"/>
    <x v="77"/>
    <x v="27"/>
    <n v="1524"/>
    <n v="81"/>
    <n v="0"/>
    <n v="0"/>
    <n v="387"/>
    <n v="27"/>
    <n v="27"/>
    <n v="0"/>
    <n v="9"/>
  </r>
  <r>
    <d v="2013-09-05T00:00:00"/>
    <x v="78"/>
    <x v="27"/>
    <n v="1023"/>
    <n v="69"/>
    <n v="0"/>
    <n v="0"/>
    <n v="309"/>
    <n v="21"/>
    <n v="24"/>
    <n v="3"/>
    <n v="3"/>
  </r>
  <r>
    <d v="2013-09-06T00:00:00"/>
    <x v="79"/>
    <x v="27"/>
    <n v="1644"/>
    <n v="99"/>
    <n v="0"/>
    <n v="0"/>
    <n v="510"/>
    <n v="15"/>
    <n v="30"/>
    <n v="0"/>
    <n v="0"/>
  </r>
  <r>
    <d v="2013-09-07T00:00:00"/>
    <x v="71"/>
    <x v="27"/>
    <n v="1989"/>
    <n v="180"/>
    <n v="3"/>
    <n v="0"/>
    <n v="378"/>
    <n v="30"/>
    <n v="33"/>
    <n v="0"/>
    <n v="9"/>
  </r>
  <r>
    <d v="2013-09-08T00:00:00"/>
    <x v="72"/>
    <x v="27"/>
    <n v="2058"/>
    <n v="210"/>
    <n v="0"/>
    <n v="0"/>
    <n v="429"/>
    <n v="18"/>
    <n v="0"/>
    <n v="3"/>
    <n v="9"/>
  </r>
  <r>
    <d v="2013-09-09T00:00:00"/>
    <x v="73"/>
    <x v="27"/>
    <n v="1368"/>
    <n v="114"/>
    <n v="0"/>
    <n v="0"/>
    <n v="687"/>
    <n v="21"/>
    <n v="24"/>
    <n v="18"/>
    <n v="3"/>
  </r>
  <r>
    <d v="2013-09-10T00:00:00"/>
    <x v="74"/>
    <x v="27"/>
    <n v="1027"/>
    <n v="96"/>
    <n v="6"/>
    <n v="0"/>
    <n v="465"/>
    <n v="23"/>
    <n v="10"/>
    <n v="4"/>
    <n v="10"/>
  </r>
  <r>
    <d v="2013-09-11T00:00:00"/>
    <x v="68"/>
    <x v="27"/>
    <n v="1084"/>
    <n v="148"/>
    <n v="3"/>
    <n v="0"/>
    <n v="648"/>
    <n v="18"/>
    <n v="13"/>
    <n v="6"/>
    <n v="1"/>
  </r>
  <r>
    <d v="2013-09-12T00:00:00"/>
    <x v="69"/>
    <x v="27"/>
    <n v="912"/>
    <n v="113"/>
    <n v="6"/>
    <n v="0"/>
    <n v="711"/>
    <n v="13"/>
    <n v="15"/>
    <n v="1"/>
    <n v="0"/>
  </r>
  <r>
    <d v="2013-09-13T00:00:00"/>
    <x v="70"/>
    <x v="27"/>
    <n v="792"/>
    <n v="130"/>
    <n v="6"/>
    <n v="0"/>
    <n v="821"/>
    <n v="28"/>
    <n v="23"/>
    <n v="0"/>
    <n v="8"/>
  </r>
  <r>
    <d v="2013-09-14T00:00:00"/>
    <x v="67"/>
    <x v="27"/>
    <n v="1125"/>
    <n v="126"/>
    <n v="1"/>
    <n v="7"/>
    <n v="517"/>
    <n v="17"/>
    <n v="13"/>
    <n v="0"/>
    <n v="0"/>
  </r>
  <r>
    <d v="2013-09-15T00:00:00"/>
    <x v="63"/>
    <x v="27"/>
    <n v="1069"/>
    <n v="132"/>
    <n v="0"/>
    <n v="0"/>
    <n v="502"/>
    <n v="21"/>
    <n v="6"/>
    <n v="0"/>
    <n v="0"/>
  </r>
  <r>
    <d v="2013-09-16T00:00:00"/>
    <x v="64"/>
    <x v="27"/>
    <n v="2055"/>
    <n v="114"/>
    <n v="0"/>
    <n v="0"/>
    <n v="504"/>
    <n v="12"/>
    <n v="12"/>
    <n v="0"/>
    <n v="0"/>
  </r>
  <r>
    <d v="2013-09-17T00:00:00"/>
    <x v="65"/>
    <x v="27"/>
    <n v="2177"/>
    <n v="66"/>
    <n v="1"/>
    <n v="0"/>
    <n v="638"/>
    <n v="13"/>
    <n v="13"/>
    <n v="4"/>
    <n v="1"/>
  </r>
  <r>
    <d v="2013-09-18T00:00:00"/>
    <x v="0"/>
    <x v="27"/>
    <n v="1477"/>
    <n v="113"/>
    <n v="0"/>
    <n v="0"/>
    <n v="361"/>
    <n v="7"/>
    <n v="2"/>
    <n v="1"/>
    <n v="3"/>
  </r>
  <r>
    <d v="2013-09-19T00:00:00"/>
    <x v="1"/>
    <x v="27"/>
    <n v="2110"/>
    <n v="148"/>
    <n v="2"/>
    <n v="0"/>
    <n v="637"/>
    <n v="13"/>
    <n v="7"/>
    <n v="2"/>
    <n v="5"/>
  </r>
  <r>
    <d v="2013-09-20T00:00:00"/>
    <x v="2"/>
    <x v="27"/>
    <n v="1418"/>
    <n v="137"/>
    <n v="0"/>
    <n v="0"/>
    <n v="680"/>
    <n v="13"/>
    <n v="4"/>
    <n v="0"/>
    <n v="0"/>
  </r>
  <r>
    <d v="2013-09-21T00:00:00"/>
    <x v="3"/>
    <x v="27"/>
    <n v="2257"/>
    <n v="200"/>
    <n v="3"/>
    <n v="0"/>
    <n v="706"/>
    <n v="22"/>
    <n v="12"/>
    <n v="0"/>
    <n v="4"/>
  </r>
  <r>
    <d v="2013-09-22T00:00:00"/>
    <x v="4"/>
    <x v="27"/>
    <n v="1161"/>
    <n v="113"/>
    <n v="1"/>
    <n v="1"/>
    <n v="988"/>
    <n v="28"/>
    <n v="8"/>
    <n v="0"/>
    <n v="0"/>
  </r>
  <r>
    <d v="2013-09-23T00:00:00"/>
    <x v="5"/>
    <x v="27"/>
    <n v="1290"/>
    <n v="97"/>
    <n v="1"/>
    <n v="0"/>
    <n v="720"/>
    <n v="10"/>
    <n v="10"/>
    <n v="0"/>
    <n v="2"/>
  </r>
  <r>
    <d v="2013-09-24T00:00:00"/>
    <x v="6"/>
    <x v="27"/>
    <n v="607"/>
    <n v="92"/>
    <n v="0"/>
    <n v="0"/>
    <n v="973"/>
    <n v="29"/>
    <n v="10"/>
    <n v="0"/>
    <n v="0"/>
  </r>
  <r>
    <d v="2013-09-25T00:00:00"/>
    <x v="7"/>
    <x v="27"/>
    <n v="661"/>
    <n v="84"/>
    <n v="0"/>
    <n v="0"/>
    <n v="1090"/>
    <n v="17"/>
    <n v="10"/>
    <n v="1"/>
    <n v="4"/>
  </r>
  <r>
    <d v="2013-09-26T00:00:00"/>
    <x v="8"/>
    <x v="27"/>
    <n v="576"/>
    <n v="62"/>
    <n v="0"/>
    <n v="1"/>
    <n v="1023"/>
    <n v="26"/>
    <n v="6"/>
    <n v="1"/>
    <n v="0"/>
  </r>
  <r>
    <d v="2013-09-27T00:00:00"/>
    <x v="9"/>
    <x v="27"/>
    <n v="577"/>
    <n v="55"/>
    <n v="0"/>
    <n v="2"/>
    <n v="852"/>
    <n v="21"/>
    <n v="9"/>
    <n v="0"/>
    <n v="0"/>
  </r>
  <r>
    <d v="2013-09-28T00:00:00"/>
    <x v="10"/>
    <x v="27"/>
    <n v="710"/>
    <n v="57"/>
    <n v="0"/>
    <n v="0"/>
    <n v="934"/>
    <n v="12"/>
    <n v="0"/>
    <n v="1"/>
    <n v="0"/>
  </r>
  <r>
    <d v="2013-09-29T00:00:00"/>
    <x v="11"/>
    <x v="27"/>
    <n v="97"/>
    <n v="4"/>
    <n v="0"/>
    <n v="0"/>
    <n v="116"/>
    <n v="4"/>
    <n v="0"/>
    <n v="0"/>
    <n v="1"/>
  </r>
  <r>
    <d v="2013-09-30T00:00:00"/>
    <x v="12"/>
    <x v="27"/>
    <n v="220.70595658758202"/>
    <n v="17.680981595092025"/>
    <n v="0"/>
    <n v="0"/>
    <n v="338.21378091872793"/>
    <n v="3.5"/>
    <n v="7"/>
    <n v="9"/>
    <n v="9.5"/>
  </r>
  <r>
    <d v="2013-10-01T00:00:00"/>
    <x v="13"/>
    <x v="27"/>
    <n v="220.70595658758202"/>
    <n v="17.680981595092025"/>
    <n v="0"/>
    <n v="0"/>
    <n v="338.21378091872793"/>
    <n v="3.5"/>
    <n v="7"/>
    <n v="9"/>
    <n v="9.5"/>
  </r>
  <r>
    <d v="2013-10-02T00:00:00"/>
    <x v="14"/>
    <x v="27"/>
    <n v="220.70595658758202"/>
    <n v="17.680981595092025"/>
    <n v="0"/>
    <n v="0"/>
    <n v="338.21378091872793"/>
    <n v="3.5"/>
    <n v="7"/>
    <n v="9"/>
    <n v="9.5"/>
  </r>
  <r>
    <d v="2013-10-03T00:00:00"/>
    <x v="15"/>
    <x v="27"/>
    <n v="220.70595658758202"/>
    <n v="17.680981595092025"/>
    <n v="0"/>
    <n v="0"/>
    <n v="338.21378091872793"/>
    <n v="3.5"/>
    <n v="7"/>
    <n v="9"/>
    <n v="9.5"/>
  </r>
  <r>
    <d v="2013-10-04T00:00:00"/>
    <x v="16"/>
    <x v="27"/>
    <n v="98"/>
    <n v="8"/>
    <n v="0"/>
    <n v="0"/>
    <n v="125"/>
    <n v="1"/>
    <n v="4"/>
    <n v="20"/>
    <n v="2"/>
  </r>
  <r>
    <d v="2013-10-05T00:00:00"/>
    <x v="17"/>
    <x v="27"/>
    <n v="326"/>
    <n v="19"/>
    <n v="0"/>
    <n v="0"/>
    <n v="399"/>
    <n v="3"/>
    <n v="14"/>
    <n v="18"/>
    <n v="18"/>
  </r>
  <r>
    <d v="2013-10-06T00:00:00"/>
    <x v="18"/>
    <x v="27"/>
    <n v="301"/>
    <n v="31"/>
    <n v="0"/>
    <n v="1"/>
    <n v="675"/>
    <n v="7"/>
    <n v="13"/>
    <n v="12"/>
    <n v="6"/>
  </r>
  <r>
    <d v="2013-10-07T00:00:00"/>
    <x v="19"/>
    <x v="27"/>
    <n v="277"/>
    <n v="33"/>
    <n v="0"/>
    <n v="0"/>
    <n v="884"/>
    <n v="4"/>
    <n v="9"/>
    <n v="0"/>
    <n v="13"/>
  </r>
  <r>
    <d v="2013-10-08T00:00:00"/>
    <x v="20"/>
    <x v="27"/>
    <n v="294"/>
    <n v="47"/>
    <n v="0"/>
    <n v="0"/>
    <n v="566"/>
    <n v="9"/>
    <n v="4"/>
    <n v="7"/>
    <n v="10"/>
  </r>
  <r>
    <d v="2013-10-09T00:00:00"/>
    <x v="21"/>
    <x v="27"/>
    <n v="93"/>
    <n v="8.5"/>
    <n v="0"/>
    <n v="0"/>
    <n v="275.5"/>
    <n v="0"/>
    <n v="7"/>
    <n v="2"/>
    <n v="2"/>
  </r>
  <r>
    <d v="2013-10-10T00:00:00"/>
    <x v="22"/>
    <x v="27"/>
    <n v="216.5"/>
    <n v="20"/>
    <n v="0"/>
    <n v="0"/>
    <n v="663"/>
    <n v="5.5"/>
    <n v="9"/>
    <n v="4"/>
    <n v="6"/>
  </r>
  <r>
    <d v="2013-10-11T00:00:00"/>
    <x v="23"/>
    <x v="27"/>
    <n v="228"/>
    <n v="14"/>
    <n v="0"/>
    <n v="0"/>
    <n v="961"/>
    <n v="8"/>
    <n v="6"/>
    <n v="6"/>
    <n v="3"/>
  </r>
  <r>
    <d v="2013-10-12T00:00:00"/>
    <x v="24"/>
    <x v="27"/>
    <n v="243"/>
    <n v="17"/>
    <n v="1"/>
    <n v="1"/>
    <n v="758"/>
    <n v="17"/>
    <n v="6"/>
    <n v="12"/>
    <n v="2"/>
  </r>
  <r>
    <d v="2013-10-13T00:00:00"/>
    <x v="25"/>
    <x v="27"/>
    <n v="168"/>
    <n v="8"/>
    <n v="0"/>
    <n v="2"/>
    <n v="628"/>
    <n v="10"/>
    <n v="5"/>
    <n v="1"/>
    <n v="4"/>
  </r>
  <r>
    <d v="2013-10-14T00:00:00"/>
    <x v="26"/>
    <x v="27"/>
    <n v="131"/>
    <n v="7"/>
    <n v="0"/>
    <n v="2"/>
    <n v="384"/>
    <n v="8"/>
    <n v="2"/>
    <n v="5"/>
    <n v="4"/>
  </r>
  <r>
    <d v="2013-10-15T00:00:00"/>
    <x v="27"/>
    <x v="27"/>
    <n v="119"/>
    <n v="7"/>
    <n v="0"/>
    <n v="0"/>
    <n v="348"/>
    <n v="4"/>
    <n v="0"/>
    <n v="0"/>
    <n v="3"/>
  </r>
  <r>
    <d v="2013-10-16T00:00:00"/>
    <x v="28"/>
    <x v="27"/>
    <n v="98"/>
    <n v="7.5"/>
    <n v="0"/>
    <n v="2.5"/>
    <n v="235"/>
    <n v="4"/>
    <n v="0.5"/>
    <n v="0"/>
    <n v="4.5"/>
  </r>
  <r>
    <d v="2013-10-17T00:00:00"/>
    <x v="29"/>
    <x v="27"/>
    <n v="70"/>
    <n v="10"/>
    <n v="0"/>
    <n v="5"/>
    <n v="144"/>
    <n v="6"/>
    <n v="1"/>
    <n v="0"/>
    <n v="2"/>
  </r>
  <r>
    <d v="2013-10-18T00:00:00"/>
    <x v="30"/>
    <x v="27"/>
    <n v="54"/>
    <n v="22"/>
    <n v="0"/>
    <n v="2"/>
    <n v="131"/>
    <n v="0"/>
    <n v="2"/>
    <n v="1"/>
    <n v="1"/>
  </r>
  <r>
    <d v="2013-10-19T00:00:00"/>
    <x v="31"/>
    <x v="27"/>
    <n v="53"/>
    <n v="38"/>
    <n v="0"/>
    <n v="1"/>
    <n v="110"/>
    <n v="3"/>
    <n v="2"/>
    <n v="0"/>
    <n v="3"/>
  </r>
  <r>
    <d v="2013-10-20T00:00:00"/>
    <x v="32"/>
    <x v="27"/>
    <n v="40"/>
    <n v="8"/>
    <n v="0"/>
    <n v="0"/>
    <n v="72"/>
    <n v="2"/>
    <n v="1"/>
    <n v="0"/>
    <n v="1"/>
  </r>
  <r>
    <d v="2013-10-21T00:00:00"/>
    <x v="33"/>
    <x v="27"/>
    <n v="20"/>
    <n v="13"/>
    <n v="1"/>
    <n v="0"/>
    <n v="99"/>
    <n v="4"/>
    <n v="2"/>
    <n v="0"/>
    <n v="1"/>
  </r>
  <r>
    <d v="2013-10-22T00:00:00"/>
    <x v="34"/>
    <x v="27"/>
    <n v="17"/>
    <n v="3"/>
    <n v="0"/>
    <n v="0"/>
    <n v="38"/>
    <n v="0"/>
    <n v="2"/>
    <n v="0"/>
    <n v="4"/>
  </r>
  <r>
    <d v="2013-10-23T00:00:00"/>
    <x v="35"/>
    <x v="27"/>
    <n v="22"/>
    <n v="5"/>
    <n v="0"/>
    <n v="0"/>
    <n v="24"/>
    <n v="2"/>
    <n v="1"/>
    <n v="0"/>
    <n v="2"/>
  </r>
  <r>
    <d v="2013-10-24T00:00:00"/>
    <x v="36"/>
    <x v="27"/>
    <n v="9"/>
    <n v="21"/>
    <n v="0"/>
    <n v="0"/>
    <n v="36"/>
    <n v="0"/>
    <n v="0"/>
    <n v="1"/>
    <n v="2"/>
  </r>
  <r>
    <d v="2013-10-25T00:00:00"/>
    <x v="37"/>
    <x v="27"/>
    <n v="20"/>
    <n v="7"/>
    <n v="0"/>
    <n v="0"/>
    <n v="28"/>
    <n v="1"/>
    <n v="3"/>
    <n v="3"/>
    <n v="0"/>
  </r>
  <r>
    <d v="2013-10-26T00:00:00"/>
    <x v="38"/>
    <x v="27"/>
    <n v="20"/>
    <n v="10"/>
    <n v="0"/>
    <n v="0"/>
    <n v="13"/>
    <n v="0"/>
    <n v="0"/>
    <n v="0"/>
    <n v="3"/>
  </r>
  <r>
    <d v="2013-10-27T00:00:00"/>
    <x v="39"/>
    <x v="27"/>
    <n v="5"/>
    <n v="0"/>
    <n v="0"/>
    <n v="0"/>
    <n v="13"/>
    <n v="0"/>
    <n v="0"/>
    <n v="2"/>
    <n v="0"/>
  </r>
  <r>
    <d v="2013-10-28T00:00:00"/>
    <x v="40"/>
    <x v="27"/>
    <n v="11"/>
    <n v="4"/>
    <n v="0"/>
    <n v="0"/>
    <n v="13"/>
    <n v="0"/>
    <n v="1"/>
    <n v="0"/>
    <n v="0"/>
  </r>
  <r>
    <d v="2013-10-29T00:00:00"/>
    <x v="41"/>
    <x v="27"/>
    <n v="10"/>
    <n v="0"/>
    <n v="0"/>
    <n v="0"/>
    <n v="10"/>
    <n v="0"/>
    <n v="5"/>
    <n v="0"/>
    <n v="0"/>
  </r>
  <r>
    <d v="2013-10-30T00:00:00"/>
    <x v="42"/>
    <x v="27"/>
    <n v="15"/>
    <n v="5"/>
    <n v="0"/>
    <n v="0"/>
    <n v="7"/>
    <n v="0"/>
    <n v="0"/>
    <n v="0"/>
    <n v="0"/>
  </r>
  <r>
    <d v="2013-10-31T00:00:00"/>
    <x v="43"/>
    <x v="27"/>
    <n v="51.333333333333329"/>
    <n v="3"/>
    <n v="0"/>
    <n v="0"/>
    <n v="4.5"/>
    <n v="0"/>
    <n v="2"/>
    <n v="1"/>
    <n v="4"/>
  </r>
  <r>
    <d v="2013-11-01T00:00:00"/>
    <x v="44"/>
    <x v="27"/>
    <n v="67"/>
    <n v="2"/>
    <n v="0"/>
    <n v="1"/>
    <n v="4"/>
    <n v="0"/>
    <n v="1"/>
    <n v="3"/>
    <n v="8"/>
  </r>
  <r>
    <d v="2013-11-02T00:00:00"/>
    <x v="45"/>
    <x v="27"/>
    <n v="433.5"/>
    <n v="12.5"/>
    <n v="0"/>
    <n v="2"/>
    <n v="7"/>
    <n v="1"/>
    <n v="0"/>
    <n v="5.5"/>
    <n v="6"/>
  </r>
  <r>
    <d v="2013-11-03T00:00:00"/>
    <x v="46"/>
    <x v="27"/>
    <n v="672"/>
    <n v="14"/>
    <n v="0"/>
    <n v="2"/>
    <n v="1"/>
    <n v="0"/>
    <n v="3"/>
    <n v="5"/>
    <n v="0"/>
  </r>
  <r>
    <d v="2013-11-04T00:00:00"/>
    <x v="47"/>
    <x v="27"/>
    <n v="147"/>
    <n v="5"/>
    <n v="0"/>
    <n v="0"/>
    <n v="0"/>
    <n v="0"/>
    <n v="2"/>
    <n v="0"/>
    <n v="4"/>
  </r>
  <r>
    <d v="2013-11-05T00:00:00"/>
    <x v="48"/>
    <x v="27"/>
    <n v="96"/>
    <n v="8"/>
    <n v="0"/>
    <n v="0"/>
    <n v="0"/>
    <n v="0"/>
    <n v="4"/>
    <n v="0"/>
    <n v="5"/>
  </r>
  <r>
    <d v="2013-11-06T00:00:00"/>
    <x v="49"/>
    <x v="27"/>
    <n v="57"/>
    <n v="3"/>
    <n v="0"/>
    <n v="1"/>
    <n v="0"/>
    <n v="0"/>
    <n v="1"/>
    <n v="3"/>
    <n v="0"/>
  </r>
  <r>
    <d v="2013-11-07T00:00:00"/>
    <x v="50"/>
    <x v="27"/>
    <n v="24"/>
    <n v="2"/>
    <n v="0"/>
    <n v="0"/>
    <n v="1"/>
    <n v="0"/>
    <n v="3"/>
    <n v="0"/>
    <n v="9"/>
  </r>
  <r>
    <d v="2013-11-08T00:00:00"/>
    <x v="51"/>
    <x v="27"/>
    <m/>
    <m/>
    <m/>
    <m/>
    <m/>
    <m/>
    <m/>
    <m/>
    <m/>
  </r>
  <r>
    <d v="2013-11-09T00:00:00"/>
    <x v="52"/>
    <x v="27"/>
    <m/>
    <m/>
    <m/>
    <m/>
    <m/>
    <m/>
    <m/>
    <m/>
    <m/>
  </r>
  <r>
    <d v="2013-11-10T00:00:00"/>
    <x v="53"/>
    <x v="27"/>
    <m/>
    <m/>
    <m/>
    <m/>
    <m/>
    <m/>
    <m/>
    <m/>
    <m/>
  </r>
  <r>
    <d v="2013-11-11T00:00:00"/>
    <x v="54"/>
    <x v="27"/>
    <m/>
    <m/>
    <m/>
    <m/>
    <m/>
    <m/>
    <m/>
    <m/>
    <m/>
  </r>
  <r>
    <d v="2013-11-12T00:00:00"/>
    <x v="55"/>
    <x v="27"/>
    <m/>
    <m/>
    <m/>
    <m/>
    <m/>
    <m/>
    <m/>
    <m/>
    <m/>
  </r>
  <r>
    <d v="2013-11-13T00:00:00"/>
    <x v="56"/>
    <x v="27"/>
    <m/>
    <m/>
    <m/>
    <m/>
    <m/>
    <m/>
    <m/>
    <m/>
    <m/>
  </r>
  <r>
    <d v="2013-11-14T00:00:00"/>
    <x v="57"/>
    <x v="27"/>
    <m/>
    <m/>
    <m/>
    <m/>
    <m/>
    <m/>
    <m/>
    <m/>
    <m/>
  </r>
  <r>
    <d v="2013-11-15T00:00:00"/>
    <x v="58"/>
    <x v="27"/>
    <m/>
    <m/>
    <m/>
    <m/>
    <m/>
    <m/>
    <m/>
    <m/>
    <m/>
  </r>
  <r>
    <d v="2013-11-16T00:00:00"/>
    <x v="59"/>
    <x v="27"/>
    <m/>
    <m/>
    <m/>
    <m/>
    <m/>
    <m/>
    <m/>
    <m/>
    <m/>
  </r>
  <r>
    <d v="2013-11-17T00:00:00"/>
    <x v="60"/>
    <x v="27"/>
    <m/>
    <m/>
    <m/>
    <m/>
    <m/>
    <m/>
    <m/>
    <m/>
    <m/>
  </r>
  <r>
    <d v="2013-11-18T00:00:00"/>
    <x v="61"/>
    <x v="27"/>
    <m/>
    <m/>
    <m/>
    <m/>
    <m/>
    <m/>
    <m/>
    <m/>
    <m/>
  </r>
  <r>
    <d v="2013-11-19T00:00:00"/>
    <x v="62"/>
    <x v="27"/>
    <m/>
    <m/>
    <m/>
    <m/>
    <m/>
    <m/>
    <m/>
    <m/>
    <m/>
  </r>
  <r>
    <d v="2013-11-20T00:00:00"/>
    <x v="66"/>
    <x v="27"/>
    <m/>
    <m/>
    <m/>
    <m/>
    <m/>
    <m/>
    <m/>
    <m/>
    <m/>
  </r>
  <r>
    <d v="2013-11-21T00:00:00"/>
    <x v="81"/>
    <x v="27"/>
    <m/>
    <m/>
    <m/>
    <m/>
    <m/>
    <m/>
    <m/>
    <m/>
    <m/>
  </r>
  <r>
    <d v="2013-11-22T00:00:00"/>
    <x v="82"/>
    <x v="27"/>
    <m/>
    <m/>
    <m/>
    <m/>
    <m/>
    <m/>
    <m/>
    <m/>
    <m/>
  </r>
  <r>
    <d v="2013-11-23T00:00:00"/>
    <x v="83"/>
    <x v="27"/>
    <m/>
    <m/>
    <m/>
    <m/>
    <m/>
    <m/>
    <m/>
    <m/>
    <m/>
  </r>
  <r>
    <d v="2013-11-24T00:00:00"/>
    <x v="84"/>
    <x v="27"/>
    <m/>
    <m/>
    <m/>
    <m/>
    <m/>
    <m/>
    <m/>
    <m/>
    <m/>
  </r>
  <r>
    <d v="2013-11-25T00:00:00"/>
    <x v="85"/>
    <x v="27"/>
    <m/>
    <m/>
    <m/>
    <m/>
    <m/>
    <m/>
    <m/>
    <m/>
    <m/>
  </r>
  <r>
    <d v="2013-11-26T00:00:00"/>
    <x v="87"/>
    <x v="27"/>
    <m/>
    <m/>
    <m/>
    <m/>
    <m/>
    <m/>
    <m/>
    <m/>
    <m/>
  </r>
  <r>
    <d v="2013-11-27T00:00:00"/>
    <x v="88"/>
    <x v="27"/>
    <m/>
    <m/>
    <m/>
    <m/>
    <m/>
    <m/>
    <m/>
    <m/>
    <m/>
  </r>
  <r>
    <d v="2013-11-28T00:00:00"/>
    <x v="89"/>
    <x v="27"/>
    <m/>
    <m/>
    <m/>
    <m/>
    <m/>
    <m/>
    <m/>
    <m/>
    <m/>
  </r>
  <r>
    <d v="2013-11-29T00:00:00"/>
    <x v="90"/>
    <x v="27"/>
    <m/>
    <m/>
    <m/>
    <m/>
    <m/>
    <m/>
    <m/>
    <m/>
    <m/>
  </r>
  <r>
    <d v="2013-11-30T00:00:00"/>
    <x v="91"/>
    <x v="27"/>
    <m/>
    <m/>
    <m/>
    <m/>
    <m/>
    <m/>
    <m/>
    <m/>
    <m/>
  </r>
  <r>
    <d v="2014-07-31T00:00:00"/>
    <x v="109"/>
    <x v="28"/>
    <n v="19"/>
    <n v="0"/>
    <n v="18"/>
    <n v="9"/>
    <n v="1"/>
    <n v="6"/>
    <n v="296"/>
    <n v="90149"/>
    <n v="44796"/>
  </r>
  <r>
    <d v="2014-08-01T00:00:00"/>
    <x v="110"/>
    <x v="28"/>
    <n v="0"/>
    <n v="0"/>
    <n v="0"/>
    <n v="0"/>
    <n v="0"/>
    <n v="0"/>
    <n v="4"/>
    <n v="977"/>
    <n v="751"/>
  </r>
  <r>
    <d v="2014-08-02T00:00:00"/>
    <x v="111"/>
    <x v="28"/>
    <n v="2"/>
    <n v="0"/>
    <n v="0"/>
    <n v="0"/>
    <n v="0"/>
    <n v="0"/>
    <n v="12"/>
    <n v="694"/>
    <n v="134"/>
  </r>
  <r>
    <d v="2014-08-03T00:00:00"/>
    <x v="112"/>
    <x v="28"/>
    <n v="4"/>
    <n v="0"/>
    <n v="0"/>
    <n v="0"/>
    <n v="0"/>
    <n v="0"/>
    <n v="8"/>
    <n v="229"/>
    <n v="141"/>
  </r>
  <r>
    <d v="2014-08-04T00:00:00"/>
    <x v="113"/>
    <x v="28"/>
    <n v="0"/>
    <n v="0"/>
    <n v="0"/>
    <n v="0"/>
    <n v="0"/>
    <n v="0"/>
    <n v="32"/>
    <n v="203"/>
    <n v="294"/>
  </r>
  <r>
    <d v="2014-08-05T00:00:00"/>
    <x v="114"/>
    <x v="28"/>
    <n v="0"/>
    <n v="0"/>
    <n v="0"/>
    <n v="0"/>
    <n v="0"/>
    <n v="0"/>
    <n v="13"/>
    <n v="192"/>
    <n v="136"/>
  </r>
  <r>
    <d v="2014-08-06T00:00:00"/>
    <x v="115"/>
    <x v="28"/>
    <n v="1"/>
    <n v="0"/>
    <n v="0"/>
    <n v="0"/>
    <n v="3"/>
    <n v="0"/>
    <n v="60"/>
    <n v="807"/>
    <n v="353"/>
  </r>
  <r>
    <d v="2014-08-07T00:00:00"/>
    <x v="116"/>
    <x v="28"/>
    <n v="0"/>
    <n v="0"/>
    <n v="0"/>
    <n v="0"/>
    <n v="0"/>
    <n v="0"/>
    <n v="24"/>
    <n v="1065"/>
    <n v="696"/>
  </r>
  <r>
    <d v="2014-08-08T00:00:00"/>
    <x v="117"/>
    <x v="28"/>
    <n v="4"/>
    <n v="0"/>
    <n v="0"/>
    <n v="0"/>
    <n v="3"/>
    <n v="0"/>
    <n v="27"/>
    <n v="819"/>
    <n v="567"/>
  </r>
  <r>
    <d v="2014-08-09T00:00:00"/>
    <x v="118"/>
    <x v="28"/>
    <n v="4"/>
    <n v="0"/>
    <n v="0"/>
    <n v="0"/>
    <n v="6"/>
    <n v="0"/>
    <n v="51"/>
    <n v="1057"/>
    <n v="482"/>
  </r>
  <r>
    <d v="2014-08-10T00:00:00"/>
    <x v="119"/>
    <x v="28"/>
    <n v="9"/>
    <n v="0"/>
    <n v="0"/>
    <n v="0"/>
    <n v="15"/>
    <n v="1"/>
    <n v="46"/>
    <n v="1041"/>
    <n v="1479"/>
  </r>
  <r>
    <d v="2014-08-11T00:00:00"/>
    <x v="120"/>
    <x v="28"/>
    <n v="13"/>
    <n v="0"/>
    <n v="0"/>
    <n v="0"/>
    <n v="8"/>
    <n v="1"/>
    <n v="61"/>
    <n v="1837"/>
    <n v="1017"/>
  </r>
  <r>
    <d v="2014-08-12T00:00:00"/>
    <x v="121"/>
    <x v="28"/>
    <n v="7"/>
    <n v="0"/>
    <n v="1"/>
    <n v="1"/>
    <n v="15"/>
    <n v="1"/>
    <n v="58"/>
    <n v="1507"/>
    <n v="1491"/>
  </r>
  <r>
    <d v="2014-08-13T00:00:00"/>
    <x v="122"/>
    <x v="28"/>
    <n v="6"/>
    <n v="0"/>
    <n v="0"/>
    <n v="0"/>
    <n v="3"/>
    <n v="3"/>
    <n v="39"/>
    <n v="333"/>
    <n v="1236"/>
  </r>
  <r>
    <d v="2014-08-14T00:00:00"/>
    <x v="92"/>
    <x v="28"/>
    <n v="18"/>
    <n v="0"/>
    <n v="0"/>
    <n v="0"/>
    <n v="12"/>
    <n v="0"/>
    <n v="36"/>
    <n v="672"/>
    <n v="714"/>
  </r>
  <r>
    <d v="2014-08-15T00:00:00"/>
    <x v="93"/>
    <x v="28"/>
    <n v="42"/>
    <n v="3"/>
    <n v="0"/>
    <n v="0"/>
    <n v="15"/>
    <n v="0"/>
    <n v="39"/>
    <n v="1836"/>
    <n v="729"/>
  </r>
  <r>
    <d v="2014-08-16T00:00:00"/>
    <x v="94"/>
    <x v="28"/>
    <n v="45"/>
    <n v="2"/>
    <n v="0"/>
    <n v="0"/>
    <n v="15"/>
    <n v="3"/>
    <n v="23"/>
    <n v="555"/>
    <n v="757"/>
  </r>
  <r>
    <d v="2014-08-17T00:00:00"/>
    <x v="95"/>
    <x v="28"/>
    <n v="43"/>
    <n v="7"/>
    <n v="1"/>
    <n v="1"/>
    <n v="11"/>
    <n v="3"/>
    <n v="23"/>
    <n v="712"/>
    <n v="464"/>
  </r>
  <r>
    <d v="2014-08-18T00:00:00"/>
    <x v="96"/>
    <x v="28"/>
    <n v="43"/>
    <n v="2"/>
    <n v="0"/>
    <n v="1"/>
    <n v="27"/>
    <n v="2"/>
    <n v="28"/>
    <n v="525"/>
    <n v="909"/>
  </r>
  <r>
    <d v="2014-08-19T00:00:00"/>
    <x v="97"/>
    <x v="28"/>
    <n v="34"/>
    <n v="0"/>
    <n v="0"/>
    <n v="0"/>
    <n v="16"/>
    <n v="16"/>
    <n v="16"/>
    <n v="1204"/>
    <n v="492"/>
  </r>
  <r>
    <d v="2014-08-20T00:00:00"/>
    <x v="98"/>
    <x v="28"/>
    <n v="13"/>
    <n v="1"/>
    <n v="0"/>
    <n v="0"/>
    <n v="9"/>
    <n v="7"/>
    <n v="26"/>
    <n v="569"/>
    <n v="378"/>
  </r>
  <r>
    <d v="2014-08-21T00:00:00"/>
    <x v="99"/>
    <x v="28"/>
    <n v="31.5"/>
    <n v="5"/>
    <n v="0"/>
    <n v="1"/>
    <n v="15"/>
    <n v="3.5"/>
    <n v="24"/>
    <n v="367"/>
    <n v="443"/>
  </r>
  <r>
    <d v="2014-08-22T00:00:00"/>
    <x v="100"/>
    <x v="28"/>
    <n v="30"/>
    <n v="1"/>
    <n v="0"/>
    <n v="0"/>
    <n v="6"/>
    <n v="4"/>
    <n v="18"/>
    <n v="197"/>
    <n v="178"/>
  </r>
  <r>
    <d v="2014-08-23T00:00:00"/>
    <x v="101"/>
    <x v="28"/>
    <n v="65"/>
    <n v="3"/>
    <n v="0"/>
    <n v="0"/>
    <n v="7"/>
    <n v="7"/>
    <n v="13"/>
    <n v="235"/>
    <n v="171"/>
  </r>
  <r>
    <d v="2014-08-24T00:00:00"/>
    <x v="102"/>
    <x v="28"/>
    <n v="62"/>
    <n v="5"/>
    <n v="0"/>
    <n v="0"/>
    <n v="20"/>
    <n v="8"/>
    <n v="22"/>
    <n v="200"/>
    <n v="196"/>
  </r>
  <r>
    <d v="2014-08-25T00:00:00"/>
    <x v="103"/>
    <x v="28"/>
    <n v="56"/>
    <n v="1"/>
    <n v="0"/>
    <n v="0"/>
    <n v="16"/>
    <n v="2"/>
    <n v="23"/>
    <n v="178"/>
    <n v="290"/>
  </r>
  <r>
    <d v="2014-08-26T00:00:00"/>
    <x v="104"/>
    <x v="28"/>
    <n v="47"/>
    <n v="1"/>
    <n v="0"/>
    <n v="0"/>
    <n v="14"/>
    <n v="3"/>
    <n v="11"/>
    <n v="124"/>
    <n v="244"/>
  </r>
  <r>
    <d v="2014-08-27T00:00:00"/>
    <x v="105"/>
    <x v="28"/>
    <n v="89.909090909090878"/>
    <n v="6.545454545454545"/>
    <n v="0"/>
    <n v="0"/>
    <n v="26.27272727272727"/>
    <n v="13.636363636363635"/>
    <n v="7.545454545454545"/>
    <n v="143.36363636363637"/>
    <n v="183.81818181818178"/>
  </r>
  <r>
    <d v="2014-08-28T00:00:00"/>
    <x v="106"/>
    <x v="28"/>
    <n v="175.31818181818176"/>
    <n v="11.990909090909089"/>
    <n v="0"/>
    <n v="0"/>
    <n v="38.445454545454545"/>
    <n v="24.872727272727271"/>
    <n v="8.790909090909091"/>
    <n v="133.5272727272727"/>
    <n v="166.23636363636362"/>
  </r>
  <r>
    <d v="2014-08-29T00:00:00"/>
    <x v="107"/>
    <x v="28"/>
    <n v="260.72727272727269"/>
    <n v="17.436363636363641"/>
    <n v="0"/>
    <n v="0"/>
    <n v="50.618181818181817"/>
    <n v="36.109090909090909"/>
    <n v="10.036363636363635"/>
    <n v="123.69090909090913"/>
    <n v="148.65454545454546"/>
  </r>
  <r>
    <d v="2014-08-30T00:00:00"/>
    <x v="108"/>
    <x v="28"/>
    <n v="346.13636363636351"/>
    <n v="22.881818181818179"/>
    <n v="0"/>
    <n v="0"/>
    <n v="62.790909090909075"/>
    <n v="47.345454545454551"/>
    <n v="11.281818181818181"/>
    <n v="113.85454545454547"/>
    <n v="131.07272727272726"/>
  </r>
  <r>
    <d v="2014-08-31T00:00:00"/>
    <x v="86"/>
    <x v="28"/>
    <n v="431.54545454545462"/>
    <n v="28.327272727272732"/>
    <n v="0"/>
    <n v="0"/>
    <n v="74.963636363636368"/>
    <n v="58.581818181818186"/>
    <n v="12.527272727272727"/>
    <n v="104.01818181818183"/>
    <n v="113.49090909090911"/>
  </r>
  <r>
    <d v="2014-09-01T00:00:00"/>
    <x v="80"/>
    <x v="28"/>
    <n v="516.95454545454538"/>
    <n v="33.772727272727273"/>
    <n v="0"/>
    <n v="0"/>
    <n v="87.136363636363626"/>
    <n v="69.818181818181813"/>
    <n v="13.772727272727273"/>
    <n v="94.181818181818187"/>
    <n v="95.909090909090892"/>
  </r>
  <r>
    <d v="2014-09-02T00:00:00"/>
    <x v="75"/>
    <x v="28"/>
    <n v="602.36363636363626"/>
    <n v="39.218181818181812"/>
    <n v="0"/>
    <n v="0"/>
    <n v="99.309090909090898"/>
    <n v="81.054545454545462"/>
    <n v="15.018181818181819"/>
    <n v="84.345454545454544"/>
    <n v="78.327272727272728"/>
  </r>
  <r>
    <d v="2014-09-03T00:00:00"/>
    <x v="76"/>
    <x v="28"/>
    <n v="687.77272727272702"/>
    <n v="44.663636363636357"/>
    <n v="0"/>
    <n v="0"/>
    <n v="111.48181818181818"/>
    <n v="92.290909090909096"/>
    <n v="16.263636363636362"/>
    <n v="74.509090909090887"/>
    <n v="60.745454545454557"/>
  </r>
  <r>
    <d v="2014-09-04T00:00:00"/>
    <x v="77"/>
    <x v="28"/>
    <n v="773.18181818181802"/>
    <n v="50.109090909090902"/>
    <n v="0"/>
    <n v="0"/>
    <n v="123.65454545454544"/>
    <n v="103.5272727272727"/>
    <n v="17.509090909090911"/>
    <n v="64.672727272727258"/>
    <n v="43.163636363636364"/>
  </r>
  <r>
    <d v="2014-09-05T00:00:00"/>
    <x v="78"/>
    <x v="28"/>
    <n v="736.81818181818187"/>
    <n v="39.827272727272728"/>
    <n v="0"/>
    <n v="0"/>
    <n v="94.645454545454555"/>
    <n v="61.445454545454545"/>
    <n v="16.118181818181817"/>
    <n v="31.109090909090913"/>
    <n v="21.081818181818178"/>
  </r>
  <r>
    <d v="2014-09-06T00:00:00"/>
    <x v="79"/>
    <x v="28"/>
    <n v="944"/>
    <n v="61"/>
    <n v="0"/>
    <n v="0"/>
    <n v="148"/>
    <n v="126"/>
    <n v="20"/>
    <n v="45"/>
    <n v="8"/>
  </r>
  <r>
    <d v="2014-09-07T00:00:00"/>
    <x v="71"/>
    <x v="28"/>
    <n v="618"/>
    <n v="69"/>
    <n v="0"/>
    <n v="0"/>
    <n v="169"/>
    <n v="142"/>
    <n v="26"/>
    <n v="56"/>
    <n v="4"/>
  </r>
  <r>
    <d v="2014-09-08T00:00:00"/>
    <x v="72"/>
    <x v="28"/>
    <n v="537"/>
    <n v="100"/>
    <n v="0"/>
    <n v="0"/>
    <n v="249"/>
    <n v="250"/>
    <n v="19"/>
    <n v="70"/>
    <n v="16"/>
  </r>
  <r>
    <d v="2014-09-09T00:00:00"/>
    <x v="73"/>
    <x v="28"/>
    <n v="540"/>
    <n v="112"/>
    <n v="0"/>
    <n v="0"/>
    <n v="149"/>
    <n v="197"/>
    <n v="12"/>
    <n v="19"/>
    <n v="18"/>
  </r>
  <r>
    <d v="2014-09-10T00:00:00"/>
    <x v="74"/>
    <x v="28"/>
    <n v="519"/>
    <n v="101"/>
    <n v="0"/>
    <n v="0"/>
    <n v="277"/>
    <n v="250"/>
    <n v="12"/>
    <n v="27"/>
    <n v="7"/>
  </r>
  <r>
    <d v="2014-09-11T00:00:00"/>
    <x v="68"/>
    <x v="28"/>
    <n v="437"/>
    <n v="78"/>
    <n v="0"/>
    <n v="0"/>
    <n v="190"/>
    <n v="207"/>
    <n v="14"/>
    <n v="15"/>
    <n v="3"/>
  </r>
  <r>
    <d v="2014-09-12T00:00:00"/>
    <x v="69"/>
    <x v="28"/>
    <n v="1731"/>
    <n v="73"/>
    <n v="0"/>
    <n v="0"/>
    <n v="222"/>
    <n v="108"/>
    <n v="13"/>
    <n v="10"/>
    <n v="2"/>
  </r>
  <r>
    <d v="2014-09-13T00:00:00"/>
    <x v="70"/>
    <x v="28"/>
    <n v="1517"/>
    <n v="58"/>
    <n v="0"/>
    <n v="0"/>
    <n v="324"/>
    <n v="68"/>
    <n v="5"/>
    <n v="9"/>
    <n v="3"/>
  </r>
  <r>
    <d v="2014-09-14T00:00:00"/>
    <x v="67"/>
    <x v="28"/>
    <n v="1276"/>
    <n v="79"/>
    <n v="0"/>
    <n v="0"/>
    <n v="255"/>
    <n v="70"/>
    <n v="5"/>
    <n v="8"/>
    <n v="5"/>
  </r>
  <r>
    <d v="2014-09-15T00:00:00"/>
    <x v="63"/>
    <x v="28"/>
    <n v="1751"/>
    <n v="107"/>
    <n v="0"/>
    <n v="0"/>
    <n v="206"/>
    <n v="143"/>
    <n v="20"/>
    <n v="14"/>
    <n v="5"/>
  </r>
  <r>
    <d v="2014-09-16T00:00:00"/>
    <x v="64"/>
    <x v="28"/>
    <n v="1287"/>
    <n v="114"/>
    <n v="0"/>
    <n v="0"/>
    <n v="302"/>
    <n v="181"/>
    <n v="9"/>
    <n v="16"/>
    <n v="1"/>
  </r>
  <r>
    <d v="2014-09-17T00:00:00"/>
    <x v="65"/>
    <x v="28"/>
    <n v="1293"/>
    <n v="106"/>
    <n v="0"/>
    <n v="0"/>
    <n v="274"/>
    <n v="162"/>
    <n v="8"/>
    <n v="13"/>
    <n v="9"/>
  </r>
  <r>
    <d v="2014-09-18T00:00:00"/>
    <x v="0"/>
    <x v="28"/>
    <n v="1032"/>
    <n v="63"/>
    <n v="0"/>
    <n v="0"/>
    <n v="293"/>
    <n v="158"/>
    <n v="7"/>
    <n v="6"/>
    <n v="2"/>
  </r>
  <r>
    <d v="2014-09-19T00:00:00"/>
    <x v="1"/>
    <x v="28"/>
    <n v="713"/>
    <n v="57"/>
    <n v="0"/>
    <n v="0"/>
    <n v="185"/>
    <n v="141"/>
    <n v="3"/>
    <n v="5"/>
    <n v="0"/>
  </r>
  <r>
    <d v="2014-09-20T00:00:00"/>
    <x v="2"/>
    <x v="28"/>
    <n v="525"/>
    <n v="43"/>
    <n v="0"/>
    <n v="0"/>
    <n v="187"/>
    <n v="132"/>
    <n v="3"/>
    <n v="5"/>
    <n v="1"/>
  </r>
  <r>
    <d v="2014-09-21T00:00:00"/>
    <x v="3"/>
    <x v="28"/>
    <n v="348"/>
    <n v="41"/>
    <n v="0"/>
    <n v="0"/>
    <n v="242"/>
    <n v="126"/>
    <n v="5"/>
    <n v="0"/>
    <n v="5"/>
  </r>
  <r>
    <d v="2014-09-22T00:00:00"/>
    <x v="4"/>
    <x v="28"/>
    <n v="824"/>
    <n v="103"/>
    <n v="0"/>
    <n v="0"/>
    <n v="341"/>
    <n v="196"/>
    <n v="10"/>
    <n v="8"/>
    <n v="3"/>
  </r>
  <r>
    <d v="2014-09-23T00:00:00"/>
    <x v="5"/>
    <x v="28"/>
    <n v="601"/>
    <n v="80"/>
    <n v="0"/>
    <n v="0"/>
    <n v="258"/>
    <n v="96"/>
    <n v="8"/>
    <n v="2"/>
    <n v="3"/>
  </r>
  <r>
    <d v="2014-09-24T00:00:00"/>
    <x v="6"/>
    <x v="28"/>
    <n v="1065"/>
    <n v="89"/>
    <n v="0"/>
    <n v="0"/>
    <n v="385"/>
    <n v="162"/>
    <n v="18"/>
    <n v="14"/>
    <n v="8"/>
  </r>
  <r>
    <d v="2014-09-25T00:00:00"/>
    <x v="7"/>
    <x v="28"/>
    <n v="893"/>
    <n v="67"/>
    <n v="0"/>
    <n v="0"/>
    <n v="303"/>
    <n v="115"/>
    <n v="23.5"/>
    <n v="16"/>
    <n v="14"/>
  </r>
  <r>
    <d v="2014-09-26T00:00:00"/>
    <x v="8"/>
    <x v="28"/>
    <n v="1043"/>
    <n v="85"/>
    <n v="0"/>
    <n v="0"/>
    <n v="313"/>
    <n v="147"/>
    <n v="27"/>
    <n v="1"/>
    <n v="2"/>
  </r>
  <r>
    <d v="2014-09-27T00:00:00"/>
    <x v="9"/>
    <x v="28"/>
    <n v="665"/>
    <n v="24"/>
    <n v="0"/>
    <n v="0"/>
    <n v="330"/>
    <n v="112"/>
    <n v="18"/>
    <n v="3"/>
    <n v="0"/>
  </r>
  <r>
    <d v="2014-09-28T00:00:00"/>
    <x v="10"/>
    <x v="28"/>
    <n v="400"/>
    <n v="48"/>
    <n v="0"/>
    <n v="0"/>
    <n v="256"/>
    <n v="82"/>
    <n v="15"/>
    <n v="2"/>
    <n v="1"/>
  </r>
  <r>
    <d v="2014-09-29T00:00:00"/>
    <x v="11"/>
    <x v="28"/>
    <n v="704"/>
    <n v="108"/>
    <n v="0"/>
    <n v="0"/>
    <n v="456"/>
    <n v="132"/>
    <n v="8"/>
    <n v="5"/>
    <n v="2"/>
  </r>
  <r>
    <d v="2014-09-30T00:00:00"/>
    <x v="12"/>
    <x v="28"/>
    <n v="733"/>
    <n v="62"/>
    <n v="0"/>
    <n v="0"/>
    <n v="404"/>
    <n v="83"/>
    <n v="4"/>
    <n v="2"/>
    <n v="3"/>
  </r>
  <r>
    <d v="2014-10-01T00:00:00"/>
    <x v="13"/>
    <x v="28"/>
    <n v="675"/>
    <n v="33"/>
    <n v="0"/>
    <n v="0"/>
    <n v="289"/>
    <n v="94"/>
    <n v="3"/>
    <n v="4"/>
    <n v="3"/>
  </r>
  <r>
    <d v="2014-10-02T00:00:00"/>
    <x v="14"/>
    <x v="28"/>
    <n v="165"/>
    <n v="25"/>
    <n v="0"/>
    <n v="0"/>
    <n v="58"/>
    <n v="13"/>
    <n v="2"/>
    <n v="4"/>
    <n v="0"/>
  </r>
  <r>
    <d v="2014-10-03T00:00:00"/>
    <x v="15"/>
    <x v="28"/>
    <n v="425"/>
    <n v="35"/>
    <n v="0"/>
    <n v="0"/>
    <n v="212"/>
    <n v="51"/>
    <n v="8"/>
    <n v="2"/>
    <n v="0"/>
  </r>
  <r>
    <d v="2014-10-04T00:00:00"/>
    <x v="16"/>
    <x v="28"/>
    <n v="627"/>
    <n v="31"/>
    <n v="0"/>
    <n v="0"/>
    <n v="460"/>
    <n v="130"/>
    <n v="8"/>
    <n v="9"/>
    <n v="2"/>
  </r>
  <r>
    <d v="2014-10-05T00:00:00"/>
    <x v="17"/>
    <x v="28"/>
    <n v="484"/>
    <n v="44"/>
    <n v="0"/>
    <n v="1"/>
    <n v="642"/>
    <n v="197"/>
    <n v="13"/>
    <n v="25"/>
    <n v="5"/>
  </r>
  <r>
    <d v="2014-10-06T00:00:00"/>
    <x v="18"/>
    <x v="28"/>
    <n v="402.5"/>
    <n v="45"/>
    <n v="1"/>
    <n v="0"/>
    <n v="920"/>
    <n v="180.5"/>
    <n v="12"/>
    <n v="20"/>
    <n v="14.5"/>
  </r>
  <r>
    <d v="2014-10-07T00:00:00"/>
    <x v="19"/>
    <x v="28"/>
    <n v="401"/>
    <n v="40"/>
    <n v="0"/>
    <n v="0"/>
    <n v="715"/>
    <n v="172"/>
    <n v="12"/>
    <n v="20"/>
    <n v="10"/>
  </r>
  <r>
    <d v="2014-10-08T00:00:00"/>
    <x v="20"/>
    <x v="28"/>
    <n v="385"/>
    <n v="25"/>
    <n v="1"/>
    <n v="3"/>
    <n v="936"/>
    <n v="227"/>
    <n v="23"/>
    <n v="17"/>
    <n v="11"/>
  </r>
  <r>
    <d v="2014-10-09T00:00:00"/>
    <x v="21"/>
    <x v="28"/>
    <n v="382"/>
    <n v="22"/>
    <n v="0"/>
    <n v="1"/>
    <n v="940"/>
    <n v="122"/>
    <n v="24"/>
    <n v="23"/>
    <n v="3"/>
  </r>
  <r>
    <d v="2014-10-10T00:00:00"/>
    <x v="22"/>
    <x v="28"/>
    <n v="337"/>
    <n v="21"/>
    <n v="0"/>
    <n v="1"/>
    <n v="686"/>
    <n v="175"/>
    <n v="27"/>
    <n v="18"/>
    <n v="3"/>
  </r>
  <r>
    <d v="2014-10-11T00:00:00"/>
    <x v="23"/>
    <x v="28"/>
    <n v="1488"/>
    <n v="42"/>
    <n v="0"/>
    <n v="4"/>
    <n v="672"/>
    <n v="166"/>
    <n v="28"/>
    <n v="27"/>
    <n v="11"/>
  </r>
  <r>
    <d v="2014-10-12T00:00:00"/>
    <x v="24"/>
    <x v="28"/>
    <n v="1217"/>
    <n v="24"/>
    <n v="0"/>
    <n v="1"/>
    <n v="356"/>
    <n v="82"/>
    <n v="10"/>
    <n v="10"/>
    <n v="8"/>
  </r>
  <r>
    <d v="2014-10-13T00:00:00"/>
    <x v="25"/>
    <x v="28"/>
    <n v="92"/>
    <n v="5"/>
    <n v="0"/>
    <n v="2"/>
    <n v="274"/>
    <n v="64"/>
    <n v="3"/>
    <n v="5"/>
    <n v="5"/>
  </r>
  <r>
    <d v="2014-10-14T00:00:00"/>
    <x v="26"/>
    <x v="28"/>
    <n v="284"/>
    <n v="34"/>
    <n v="0"/>
    <n v="3"/>
    <n v="226"/>
    <n v="49"/>
    <n v="12"/>
    <n v="39"/>
    <n v="19"/>
  </r>
  <r>
    <d v="2014-10-15T00:00:00"/>
    <x v="27"/>
    <x v="28"/>
    <n v="247"/>
    <n v="11"/>
    <n v="0"/>
    <n v="0"/>
    <n v="205"/>
    <n v="34"/>
    <n v="23"/>
    <n v="81"/>
    <n v="67"/>
  </r>
  <r>
    <d v="2014-10-16T00:00:00"/>
    <x v="28"/>
    <x v="28"/>
    <n v="109"/>
    <n v="7"/>
    <n v="0"/>
    <n v="0"/>
    <n v="195"/>
    <n v="32"/>
    <n v="7"/>
    <n v="78"/>
    <n v="10"/>
  </r>
  <r>
    <d v="2014-10-17T00:00:00"/>
    <x v="29"/>
    <x v="28"/>
    <n v="29"/>
    <n v="3"/>
    <n v="0"/>
    <n v="0"/>
    <n v="108"/>
    <n v="29"/>
    <n v="16"/>
    <n v="38"/>
    <n v="4"/>
  </r>
  <r>
    <d v="2014-10-18T00:00:00"/>
    <x v="30"/>
    <x v="28"/>
    <n v="24"/>
    <n v="4"/>
    <n v="0"/>
    <n v="0"/>
    <n v="37"/>
    <n v="8"/>
    <n v="1"/>
    <n v="4"/>
    <n v="0"/>
  </r>
  <r>
    <d v="2014-10-19T00:00:00"/>
    <x v="31"/>
    <x v="28"/>
    <n v="21"/>
    <n v="2"/>
    <n v="0"/>
    <n v="0"/>
    <n v="90"/>
    <n v="6"/>
    <n v="3"/>
    <n v="4"/>
    <n v="0"/>
  </r>
  <r>
    <d v="2014-10-20T00:00:00"/>
    <x v="32"/>
    <x v="28"/>
    <m/>
    <m/>
    <m/>
    <m/>
    <m/>
    <m/>
    <m/>
    <m/>
    <m/>
  </r>
  <r>
    <d v="2014-10-21T00:00:00"/>
    <x v="33"/>
    <x v="28"/>
    <m/>
    <m/>
    <m/>
    <m/>
    <m/>
    <m/>
    <m/>
    <m/>
    <m/>
  </r>
  <r>
    <d v="2014-10-22T00:00:00"/>
    <x v="34"/>
    <x v="28"/>
    <m/>
    <m/>
    <m/>
    <m/>
    <m/>
    <m/>
    <m/>
    <m/>
    <m/>
  </r>
  <r>
    <d v="2014-10-23T00:00:00"/>
    <x v="35"/>
    <x v="28"/>
    <m/>
    <m/>
    <m/>
    <m/>
    <m/>
    <m/>
    <m/>
    <m/>
    <m/>
  </r>
  <r>
    <d v="2014-10-24T00:00:00"/>
    <x v="36"/>
    <x v="28"/>
    <m/>
    <m/>
    <m/>
    <m/>
    <m/>
    <m/>
    <m/>
    <m/>
    <m/>
  </r>
  <r>
    <d v="2014-10-25T00:00:00"/>
    <x v="37"/>
    <x v="28"/>
    <m/>
    <m/>
    <m/>
    <m/>
    <m/>
    <m/>
    <m/>
    <m/>
    <m/>
  </r>
  <r>
    <d v="2014-10-26T00:00:00"/>
    <x v="38"/>
    <x v="28"/>
    <m/>
    <m/>
    <m/>
    <m/>
    <m/>
    <m/>
    <m/>
    <m/>
    <m/>
  </r>
  <r>
    <d v="2014-10-27T00:00:00"/>
    <x v="39"/>
    <x v="28"/>
    <m/>
    <m/>
    <m/>
    <m/>
    <m/>
    <m/>
    <m/>
    <m/>
    <m/>
  </r>
  <r>
    <d v="2014-10-28T00:00:00"/>
    <x v="40"/>
    <x v="28"/>
    <m/>
    <m/>
    <m/>
    <m/>
    <m/>
    <m/>
    <m/>
    <m/>
    <m/>
  </r>
  <r>
    <d v="2014-10-29T00:00:00"/>
    <x v="41"/>
    <x v="28"/>
    <m/>
    <m/>
    <m/>
    <m/>
    <m/>
    <m/>
    <m/>
    <m/>
    <m/>
  </r>
  <r>
    <d v="2014-10-30T00:00:00"/>
    <x v="42"/>
    <x v="28"/>
    <m/>
    <m/>
    <m/>
    <m/>
    <m/>
    <m/>
    <m/>
    <m/>
    <m/>
  </r>
  <r>
    <d v="2014-10-31T00:00:00"/>
    <x v="43"/>
    <x v="28"/>
    <m/>
    <m/>
    <m/>
    <m/>
    <m/>
    <m/>
    <m/>
    <m/>
    <m/>
  </r>
  <r>
    <d v="2014-11-01T00:00:00"/>
    <x v="44"/>
    <x v="28"/>
    <m/>
    <m/>
    <m/>
    <m/>
    <m/>
    <m/>
    <m/>
    <m/>
    <m/>
  </r>
  <r>
    <d v="2014-11-02T00:00:00"/>
    <x v="45"/>
    <x v="28"/>
    <m/>
    <m/>
    <m/>
    <m/>
    <m/>
    <m/>
    <m/>
    <m/>
    <m/>
  </r>
  <r>
    <d v="2014-11-03T00:00:00"/>
    <x v="46"/>
    <x v="28"/>
    <m/>
    <m/>
    <m/>
    <m/>
    <m/>
    <m/>
    <m/>
    <m/>
    <m/>
  </r>
  <r>
    <d v="2014-11-04T00:00:00"/>
    <x v="47"/>
    <x v="28"/>
    <m/>
    <m/>
    <m/>
    <m/>
    <m/>
    <m/>
    <m/>
    <m/>
    <m/>
  </r>
  <r>
    <d v="2014-11-05T00:00:00"/>
    <x v="48"/>
    <x v="28"/>
    <m/>
    <m/>
    <m/>
    <m/>
    <m/>
    <m/>
    <m/>
    <m/>
    <m/>
  </r>
  <r>
    <d v="2014-11-06T00:00:00"/>
    <x v="49"/>
    <x v="28"/>
    <m/>
    <m/>
    <m/>
    <m/>
    <m/>
    <m/>
    <m/>
    <m/>
    <m/>
  </r>
  <r>
    <d v="2014-11-07T00:00:00"/>
    <x v="50"/>
    <x v="28"/>
    <m/>
    <m/>
    <m/>
    <m/>
    <m/>
    <m/>
    <m/>
    <m/>
    <m/>
  </r>
  <r>
    <d v="2014-11-08T00:00:00"/>
    <x v="51"/>
    <x v="28"/>
    <m/>
    <m/>
    <m/>
    <m/>
    <m/>
    <m/>
    <m/>
    <m/>
    <m/>
  </r>
  <r>
    <d v="2014-11-09T00:00:00"/>
    <x v="52"/>
    <x v="28"/>
    <m/>
    <m/>
    <m/>
    <m/>
    <m/>
    <m/>
    <m/>
    <m/>
    <m/>
  </r>
  <r>
    <d v="2014-11-10T00:00:00"/>
    <x v="53"/>
    <x v="28"/>
    <m/>
    <m/>
    <m/>
    <m/>
    <m/>
    <m/>
    <m/>
    <m/>
    <m/>
  </r>
  <r>
    <d v="2014-11-11T00:00:00"/>
    <x v="54"/>
    <x v="28"/>
    <m/>
    <m/>
    <m/>
    <m/>
    <m/>
    <m/>
    <m/>
    <m/>
    <m/>
  </r>
  <r>
    <d v="2014-11-12T00:00:00"/>
    <x v="55"/>
    <x v="28"/>
    <m/>
    <m/>
    <m/>
    <m/>
    <m/>
    <m/>
    <m/>
    <m/>
    <m/>
  </r>
  <r>
    <d v="2014-11-13T00:00:00"/>
    <x v="56"/>
    <x v="28"/>
    <m/>
    <m/>
    <m/>
    <m/>
    <m/>
    <m/>
    <m/>
    <m/>
    <m/>
  </r>
  <r>
    <d v="2014-11-14T00:00:00"/>
    <x v="57"/>
    <x v="28"/>
    <m/>
    <m/>
    <m/>
    <m/>
    <m/>
    <m/>
    <m/>
    <m/>
    <m/>
  </r>
  <r>
    <d v="2014-11-15T00:00:00"/>
    <x v="58"/>
    <x v="28"/>
    <m/>
    <m/>
    <m/>
    <m/>
    <m/>
    <m/>
    <m/>
    <m/>
    <m/>
  </r>
  <r>
    <d v="2014-11-16T00:00:00"/>
    <x v="59"/>
    <x v="28"/>
    <m/>
    <m/>
    <m/>
    <m/>
    <m/>
    <m/>
    <m/>
    <m/>
    <m/>
  </r>
  <r>
    <d v="2014-11-17T00:00:00"/>
    <x v="60"/>
    <x v="28"/>
    <m/>
    <m/>
    <m/>
    <m/>
    <m/>
    <m/>
    <m/>
    <m/>
    <m/>
  </r>
  <r>
    <d v="2014-11-18T00:00:00"/>
    <x v="61"/>
    <x v="28"/>
    <m/>
    <m/>
    <m/>
    <m/>
    <m/>
    <m/>
    <m/>
    <m/>
    <m/>
  </r>
  <r>
    <d v="2014-11-19T00:00:00"/>
    <x v="62"/>
    <x v="28"/>
    <m/>
    <m/>
    <m/>
    <m/>
    <m/>
    <m/>
    <m/>
    <m/>
    <m/>
  </r>
  <r>
    <d v="2014-11-20T00:00:00"/>
    <x v="66"/>
    <x v="28"/>
    <m/>
    <m/>
    <m/>
    <m/>
    <m/>
    <m/>
    <m/>
    <m/>
    <m/>
  </r>
  <r>
    <d v="2014-11-21T00:00:00"/>
    <x v="81"/>
    <x v="28"/>
    <m/>
    <m/>
    <m/>
    <m/>
    <m/>
    <m/>
    <m/>
    <m/>
    <m/>
  </r>
  <r>
    <d v="2014-11-22T00:00:00"/>
    <x v="82"/>
    <x v="28"/>
    <m/>
    <m/>
    <m/>
    <m/>
    <m/>
    <m/>
    <m/>
    <m/>
    <m/>
  </r>
  <r>
    <d v="2014-11-23T00:00:00"/>
    <x v="83"/>
    <x v="28"/>
    <m/>
    <m/>
    <m/>
    <m/>
    <m/>
    <m/>
    <m/>
    <m/>
    <m/>
  </r>
  <r>
    <d v="2014-11-24T00:00:00"/>
    <x v="84"/>
    <x v="28"/>
    <m/>
    <m/>
    <m/>
    <m/>
    <m/>
    <m/>
    <m/>
    <m/>
    <m/>
  </r>
  <r>
    <d v="2014-11-25T00:00:00"/>
    <x v="85"/>
    <x v="28"/>
    <m/>
    <m/>
    <m/>
    <m/>
    <m/>
    <m/>
    <m/>
    <m/>
    <m/>
  </r>
  <r>
    <d v="2014-11-26T00:00:00"/>
    <x v="87"/>
    <x v="28"/>
    <m/>
    <m/>
    <m/>
    <m/>
    <m/>
    <m/>
    <m/>
    <m/>
    <m/>
  </r>
  <r>
    <d v="2014-11-27T00:00:00"/>
    <x v="88"/>
    <x v="28"/>
    <m/>
    <m/>
    <m/>
    <m/>
    <m/>
    <m/>
    <m/>
    <m/>
    <m/>
  </r>
  <r>
    <d v="2014-11-28T00:00:00"/>
    <x v="89"/>
    <x v="28"/>
    <m/>
    <m/>
    <m/>
    <m/>
    <m/>
    <m/>
    <m/>
    <m/>
    <m/>
  </r>
  <r>
    <d v="2014-11-29T00:00:00"/>
    <x v="90"/>
    <x v="28"/>
    <m/>
    <m/>
    <m/>
    <m/>
    <m/>
    <m/>
    <m/>
    <m/>
    <m/>
  </r>
  <r>
    <d v="2014-11-30T00:00:00"/>
    <x v="91"/>
    <x v="28"/>
    <m/>
    <m/>
    <m/>
    <m/>
    <m/>
    <m/>
    <m/>
    <m/>
    <m/>
  </r>
  <r>
    <d v="2015-07-31T00:00:00"/>
    <x v="109"/>
    <x v="29"/>
    <n v="0"/>
    <n v="-3"/>
    <n v="0"/>
    <n v="8"/>
    <n v="0"/>
    <n v="0"/>
    <n v="107.6"/>
    <n v="180272"/>
    <n v="4242"/>
  </r>
  <r>
    <d v="2015-08-01T00:00:00"/>
    <x v="110"/>
    <x v="29"/>
    <n v="0"/>
    <n v="0"/>
    <n v="0"/>
    <n v="0"/>
    <n v="0"/>
    <n v="0"/>
    <n v="15"/>
    <n v="2126"/>
    <n v="52"/>
  </r>
  <r>
    <d v="2015-08-02T00:00:00"/>
    <x v="111"/>
    <x v="29"/>
    <n v="0"/>
    <n v="0"/>
    <n v="0"/>
    <n v="0"/>
    <n v="0"/>
    <n v="0"/>
    <n v="9"/>
    <n v="1063"/>
    <n v="32"/>
  </r>
  <r>
    <d v="2015-08-03T00:00:00"/>
    <x v="112"/>
    <x v="29"/>
    <n v="0"/>
    <n v="0"/>
    <n v="0"/>
    <n v="0"/>
    <n v="0"/>
    <n v="0"/>
    <n v="10"/>
    <n v="892"/>
    <n v="32"/>
  </r>
  <r>
    <d v="2015-08-04T00:00:00"/>
    <x v="113"/>
    <x v="29"/>
    <n v="0"/>
    <n v="0"/>
    <n v="0"/>
    <n v="0"/>
    <n v="0"/>
    <n v="0"/>
    <n v="2"/>
    <n v="1707"/>
    <n v="70"/>
  </r>
  <r>
    <d v="2015-08-05T00:00:00"/>
    <x v="114"/>
    <x v="29"/>
    <n v="0"/>
    <n v="0"/>
    <n v="0"/>
    <n v="0"/>
    <n v="3"/>
    <n v="0"/>
    <n v="12"/>
    <n v="3196"/>
    <n v="149"/>
  </r>
  <r>
    <d v="2015-08-06T00:00:00"/>
    <x v="115"/>
    <x v="29"/>
    <n v="0"/>
    <n v="0"/>
    <n v="0"/>
    <n v="0"/>
    <n v="0"/>
    <n v="0"/>
    <n v="0"/>
    <n v="2942"/>
    <n v="154"/>
  </r>
  <r>
    <d v="2015-08-07T00:00:00"/>
    <x v="116"/>
    <x v="29"/>
    <n v="0"/>
    <n v="0"/>
    <n v="0"/>
    <n v="0"/>
    <n v="0"/>
    <n v="0"/>
    <n v="7"/>
    <n v="3754"/>
    <n v="218"/>
  </r>
  <r>
    <d v="2015-08-08T00:00:00"/>
    <x v="117"/>
    <x v="29"/>
    <n v="0"/>
    <n v="0"/>
    <n v="0"/>
    <n v="0"/>
    <n v="6"/>
    <n v="1"/>
    <n v="7"/>
    <n v="4222"/>
    <n v="269"/>
  </r>
  <r>
    <d v="2015-08-09T00:00:00"/>
    <x v="118"/>
    <x v="29"/>
    <n v="6"/>
    <n v="0"/>
    <n v="0"/>
    <n v="0"/>
    <n v="3"/>
    <n v="0"/>
    <n v="9"/>
    <n v="4091"/>
    <n v="285"/>
  </r>
  <r>
    <d v="2015-08-10T00:00:00"/>
    <x v="119"/>
    <x v="29"/>
    <n v="3"/>
    <n v="0"/>
    <n v="0"/>
    <n v="0"/>
    <n v="3"/>
    <n v="0"/>
    <n v="3"/>
    <n v="3078"/>
    <n v="240"/>
  </r>
  <r>
    <d v="2015-08-11T00:00:00"/>
    <x v="120"/>
    <x v="29"/>
    <n v="1"/>
    <n v="0"/>
    <n v="0"/>
    <n v="0"/>
    <n v="12"/>
    <n v="0"/>
    <n v="2"/>
    <n v="1558"/>
    <n v="134"/>
  </r>
  <r>
    <d v="2015-08-12T00:00:00"/>
    <x v="121"/>
    <x v="29"/>
    <n v="1"/>
    <n v="-3"/>
    <n v="0"/>
    <n v="0"/>
    <n v="15"/>
    <n v="0"/>
    <n v="1"/>
    <n v="972"/>
    <n v="92"/>
  </r>
  <r>
    <d v="2015-08-13T00:00:00"/>
    <x v="122"/>
    <x v="29"/>
    <n v="0"/>
    <n v="0"/>
    <n v="0"/>
    <n v="0"/>
    <n v="8"/>
    <n v="1"/>
    <n v="7"/>
    <n v="722"/>
    <n v="74"/>
  </r>
  <r>
    <d v="2015-08-14T00:00:00"/>
    <x v="92"/>
    <x v="29"/>
    <n v="0"/>
    <n v="0"/>
    <n v="1"/>
    <n v="0"/>
    <n v="9"/>
    <n v="0"/>
    <n v="19"/>
    <n v="568"/>
    <n v="63"/>
  </r>
  <r>
    <d v="2015-08-15T00:00:00"/>
    <x v="93"/>
    <x v="29"/>
    <n v="7"/>
    <n v="0"/>
    <n v="0"/>
    <n v="0"/>
    <n v="16"/>
    <n v="1"/>
    <n v="34"/>
    <n v="844"/>
    <n v="82"/>
  </r>
  <r>
    <d v="2015-08-16T00:00:00"/>
    <x v="94"/>
    <x v="29"/>
    <n v="5"/>
    <n v="0"/>
    <n v="0"/>
    <n v="0"/>
    <n v="1"/>
    <n v="0"/>
    <n v="15"/>
    <n v="1300"/>
    <n v="110"/>
  </r>
  <r>
    <d v="2015-08-17T00:00:00"/>
    <x v="95"/>
    <x v="29"/>
    <n v="4"/>
    <n v="0"/>
    <n v="0"/>
    <n v="0"/>
    <n v="20"/>
    <n v="2"/>
    <n v="14"/>
    <n v="1747"/>
    <n v="125"/>
  </r>
  <r>
    <d v="2015-08-18T00:00:00"/>
    <x v="96"/>
    <x v="29"/>
    <n v="1"/>
    <n v="0"/>
    <n v="0"/>
    <n v="0"/>
    <n v="83"/>
    <n v="0"/>
    <n v="13"/>
    <n v="1945"/>
    <n v="114"/>
  </r>
  <r>
    <d v="2015-08-19T00:00:00"/>
    <x v="97"/>
    <x v="29"/>
    <n v="0"/>
    <n v="0"/>
    <n v="0"/>
    <n v="0"/>
    <n v="63"/>
    <n v="0"/>
    <n v="23"/>
    <n v="1216"/>
    <n v="57"/>
  </r>
  <r>
    <d v="2015-08-20T00:00:00"/>
    <x v="98"/>
    <x v="29"/>
    <n v="5"/>
    <n v="1"/>
    <n v="0"/>
    <n v="0"/>
    <n v="32"/>
    <n v="2"/>
    <n v="10"/>
    <n v="1147"/>
    <n v="40"/>
  </r>
  <r>
    <d v="2015-08-21T00:00:00"/>
    <x v="99"/>
    <x v="29"/>
    <n v="3"/>
    <n v="0"/>
    <n v="0"/>
    <n v="0"/>
    <n v="13"/>
    <n v="1"/>
    <n v="10"/>
    <n v="1181"/>
    <n v="27"/>
  </r>
  <r>
    <d v="2015-08-22T00:00:00"/>
    <x v="100"/>
    <x v="29"/>
    <n v="7"/>
    <n v="0"/>
    <n v="0"/>
    <n v="0"/>
    <n v="24"/>
    <n v="0"/>
    <n v="21"/>
    <n v="2325"/>
    <n v="26"/>
  </r>
  <r>
    <d v="2015-08-23T00:00:00"/>
    <x v="101"/>
    <x v="29"/>
    <n v="9"/>
    <n v="2"/>
    <n v="1"/>
    <n v="2"/>
    <n v="50"/>
    <n v="2"/>
    <n v="23"/>
    <n v="3136"/>
    <n v="0"/>
  </r>
  <r>
    <d v="2015-08-24T00:00:00"/>
    <x v="102"/>
    <x v="29"/>
    <n v="3"/>
    <n v="1"/>
    <n v="0"/>
    <n v="0"/>
    <n v="60"/>
    <n v="12"/>
    <n v="5"/>
    <n v="2988"/>
    <n v="7"/>
  </r>
  <r>
    <d v="2015-08-25T00:00:00"/>
    <x v="103"/>
    <x v="29"/>
    <n v="43"/>
    <n v="6"/>
    <n v="0"/>
    <n v="0"/>
    <n v="142"/>
    <n v="1"/>
    <n v="11"/>
    <n v="2649"/>
    <n v="12"/>
  </r>
  <r>
    <d v="2015-08-26T00:00:00"/>
    <x v="104"/>
    <x v="29"/>
    <n v="102"/>
    <n v="12"/>
    <n v="0"/>
    <n v="0"/>
    <n v="201"/>
    <n v="3"/>
    <n v="15"/>
    <n v="2435"/>
    <n v="16"/>
  </r>
  <r>
    <d v="2015-08-27T00:00:00"/>
    <x v="105"/>
    <x v="29"/>
    <n v="40"/>
    <n v="10"/>
    <n v="0"/>
    <n v="1"/>
    <n v="77"/>
    <n v="8"/>
    <n v="10"/>
    <n v="2180"/>
    <n v="20"/>
  </r>
  <r>
    <d v="2015-08-28T00:00:00"/>
    <x v="106"/>
    <x v="29"/>
    <n v="48"/>
    <n v="0"/>
    <n v="0"/>
    <n v="0"/>
    <n v="168"/>
    <n v="6"/>
    <n v="6"/>
    <n v="2195"/>
    <n v="25"/>
  </r>
  <r>
    <d v="2015-08-29T00:00:00"/>
    <x v="107"/>
    <x v="29"/>
    <n v="121"/>
    <n v="34"/>
    <n v="1"/>
    <n v="0"/>
    <n v="252"/>
    <n v="24"/>
    <n v="9"/>
    <n v="1988"/>
    <n v="27"/>
  </r>
  <r>
    <d v="2015-08-30T00:00:00"/>
    <x v="108"/>
    <x v="29"/>
    <n v="226"/>
    <n v="8"/>
    <n v="0"/>
    <n v="0"/>
    <n v="448"/>
    <n v="8"/>
    <n v="12"/>
    <n v="1938"/>
    <n v="31"/>
  </r>
  <r>
    <d v="2015-08-31T00:00:00"/>
    <x v="86"/>
    <x v="29"/>
    <n v="105"/>
    <n v="15"/>
    <n v="0"/>
    <n v="0"/>
    <n v="543"/>
    <n v="3"/>
    <n v="3"/>
    <n v="4278"/>
    <n v="78"/>
  </r>
  <r>
    <d v="2015-09-01T00:00:00"/>
    <x v="80"/>
    <x v="29"/>
    <n v="216"/>
    <n v="0"/>
    <n v="0"/>
    <n v="0"/>
    <n v="275.99"/>
    <n v="0"/>
    <n v="3.99"/>
    <n v="6754"/>
    <n v="138"/>
  </r>
  <r>
    <d v="2015-09-02T00:00:00"/>
    <x v="75"/>
    <x v="29"/>
    <n v="108"/>
    <n v="0"/>
    <n v="0"/>
    <n v="0"/>
    <n v="66"/>
    <n v="6"/>
    <n v="0"/>
    <n v="7984"/>
    <n v="181"/>
  </r>
  <r>
    <d v="2015-09-03T00:00:00"/>
    <x v="76"/>
    <x v="29"/>
    <n v="36"/>
    <n v="0"/>
    <n v="0"/>
    <n v="0"/>
    <n v="18"/>
    <n v="0"/>
    <n v="6"/>
    <n v="9299"/>
    <n v="175"/>
  </r>
  <r>
    <d v="2015-09-04T00:00:00"/>
    <x v="77"/>
    <x v="29"/>
    <n v="18"/>
    <n v="0"/>
    <n v="0"/>
    <n v="0"/>
    <n v="30"/>
    <n v="0"/>
    <n v="0"/>
    <n v="9174"/>
    <n v="138"/>
  </r>
  <r>
    <d v="2015-09-05T00:00:00"/>
    <x v="78"/>
    <x v="29"/>
    <n v="6"/>
    <n v="0"/>
    <n v="6"/>
    <n v="0"/>
    <n v="12"/>
    <n v="0"/>
    <n v="0"/>
    <n v="9025"/>
    <n v="101"/>
  </r>
  <r>
    <d v="2015-09-06T00:00:00"/>
    <x v="79"/>
    <x v="29"/>
    <n v="24"/>
    <n v="0"/>
    <n v="0"/>
    <n v="0"/>
    <n v="12"/>
    <n v="0"/>
    <n v="6"/>
    <n v="9088"/>
    <n v="68"/>
  </r>
  <r>
    <d v="2015-09-07T00:00:00"/>
    <x v="71"/>
    <x v="29"/>
    <n v="18"/>
    <n v="6"/>
    <n v="0"/>
    <n v="0"/>
    <n v="24"/>
    <n v="0"/>
    <n v="6"/>
    <n v="10013"/>
    <n v="37"/>
  </r>
  <r>
    <d v="2015-09-08T00:00:00"/>
    <x v="72"/>
    <x v="29"/>
    <n v="126"/>
    <n v="6"/>
    <n v="0"/>
    <n v="0"/>
    <n v="42"/>
    <n v="0"/>
    <n v="0"/>
    <n v="8922"/>
    <n v="0"/>
  </r>
  <r>
    <d v="2015-09-09T00:00:00"/>
    <x v="73"/>
    <x v="29"/>
    <n v="132"/>
    <n v="0"/>
    <n v="0"/>
    <n v="0"/>
    <n v="18"/>
    <n v="6"/>
    <n v="0"/>
    <n v="8699"/>
    <n v="115"/>
  </r>
  <r>
    <d v="2015-09-10T00:00:00"/>
    <x v="74"/>
    <x v="29"/>
    <n v="322.98"/>
    <n v="55.74"/>
    <n v="0"/>
    <n v="0"/>
    <n v="105"/>
    <n v="6"/>
    <n v="6"/>
    <n v="7010"/>
    <n v="188"/>
  </r>
  <r>
    <d v="2015-09-11T00:00:00"/>
    <x v="68"/>
    <x v="29"/>
    <n v="624"/>
    <n v="108"/>
    <n v="0"/>
    <n v="0"/>
    <n v="102"/>
    <n v="12"/>
    <n v="18"/>
    <n v="6335"/>
    <n v="258"/>
  </r>
  <r>
    <d v="2015-09-12T00:00:00"/>
    <x v="69"/>
    <x v="29"/>
    <n v="762"/>
    <n v="168"/>
    <n v="0"/>
    <n v="0"/>
    <n v="240"/>
    <n v="12"/>
    <n v="6"/>
    <n v="5570"/>
    <n v="202"/>
  </r>
  <r>
    <d v="2015-09-13T00:00:00"/>
    <x v="70"/>
    <x v="29"/>
    <n v="528"/>
    <n v="174"/>
    <n v="0"/>
    <n v="6"/>
    <n v="384"/>
    <n v="18"/>
    <n v="24"/>
    <n v="4245"/>
    <n v="135"/>
  </r>
  <r>
    <d v="2015-09-14T00:00:00"/>
    <x v="67"/>
    <x v="29"/>
    <n v="911"/>
    <n v="197"/>
    <n v="0"/>
    <n v="0"/>
    <n v="638"/>
    <n v="84"/>
    <n v="14"/>
    <n v="2028"/>
    <n v="55"/>
  </r>
  <r>
    <d v="2015-09-15T00:00:00"/>
    <x v="63"/>
    <x v="29"/>
    <n v="699"/>
    <n v="203"/>
    <n v="1"/>
    <n v="0"/>
    <n v="534"/>
    <n v="50"/>
    <n v="8"/>
    <n v="1966"/>
    <n v="45"/>
  </r>
  <r>
    <d v="2015-09-16T00:00:00"/>
    <x v="64"/>
    <x v="29"/>
    <n v="565"/>
    <n v="157"/>
    <n v="0"/>
    <n v="0"/>
    <n v="686"/>
    <n v="51"/>
    <n v="9"/>
    <n v="2688"/>
    <n v="50"/>
  </r>
  <r>
    <d v="2015-09-17T00:00:00"/>
    <x v="65"/>
    <x v="29"/>
    <n v="599"/>
    <n v="205"/>
    <n v="0"/>
    <n v="0"/>
    <n v="993"/>
    <n v="40"/>
    <n v="9"/>
    <n v="3143"/>
    <n v="56"/>
  </r>
  <r>
    <d v="2015-09-18T00:00:00"/>
    <x v="0"/>
    <x v="29"/>
    <n v="397.5"/>
    <n v="120"/>
    <n v="2"/>
    <n v="0"/>
    <n v="494"/>
    <n v="14.5"/>
    <n v="1.5"/>
    <n v="2197"/>
    <n v="38"/>
  </r>
  <r>
    <d v="2015-09-19T00:00:00"/>
    <x v="1"/>
    <x v="29"/>
    <n v="326"/>
    <n v="88"/>
    <n v="0"/>
    <n v="2"/>
    <n v="764"/>
    <n v="46"/>
    <n v="0"/>
    <n v="2819"/>
    <n v="48"/>
  </r>
  <r>
    <d v="2015-09-20T00:00:00"/>
    <x v="2"/>
    <x v="29"/>
    <n v="740"/>
    <n v="97"/>
    <n v="2"/>
    <n v="0"/>
    <n v="4657"/>
    <n v="141"/>
    <n v="12"/>
    <n v="2341"/>
    <n v="38"/>
  </r>
  <r>
    <d v="2015-09-21T00:00:00"/>
    <x v="3"/>
    <x v="29"/>
    <n v="948"/>
    <n v="183"/>
    <n v="6"/>
    <n v="0"/>
    <n v="11322"/>
    <n v="189"/>
    <n v="15"/>
    <n v="6111"/>
    <n v="96"/>
  </r>
  <r>
    <d v="2015-09-22T00:00:00"/>
    <x v="4"/>
    <x v="29"/>
    <n v="579"/>
    <n v="156"/>
    <n v="6"/>
    <n v="0"/>
    <n v="6351"/>
    <n v="255"/>
    <n v="27"/>
    <n v="7065"/>
    <n v="107"/>
  </r>
  <r>
    <d v="2015-09-23T00:00:00"/>
    <x v="5"/>
    <x v="29"/>
    <n v="297"/>
    <n v="117"/>
    <n v="3"/>
    <n v="0"/>
    <n v="3627"/>
    <n v="96"/>
    <n v="27"/>
    <n v="6091"/>
    <n v="90"/>
  </r>
  <r>
    <d v="2015-09-24T00:00:00"/>
    <x v="6"/>
    <x v="29"/>
    <n v="228"/>
    <n v="42"/>
    <n v="0"/>
    <n v="0"/>
    <n v="1308"/>
    <n v="18"/>
    <n v="6"/>
    <n v="3301"/>
    <n v="47"/>
  </r>
  <r>
    <d v="2015-09-25T00:00:00"/>
    <x v="7"/>
    <x v="29"/>
    <n v="378"/>
    <n v="42"/>
    <n v="0"/>
    <n v="0"/>
    <n v="1632"/>
    <n v="60"/>
    <n v="6"/>
    <n v="3610"/>
    <n v="55"/>
  </r>
  <r>
    <d v="2015-09-26T00:00:00"/>
    <x v="8"/>
    <x v="29"/>
    <n v="348"/>
    <n v="48"/>
    <n v="0"/>
    <n v="0"/>
    <n v="2328"/>
    <n v="54"/>
    <n v="0"/>
    <n v="3240"/>
    <n v="54"/>
  </r>
  <r>
    <d v="2015-09-27T00:00:00"/>
    <x v="9"/>
    <x v="29"/>
    <n v="279"/>
    <n v="87"/>
    <n v="0"/>
    <n v="0"/>
    <n v="1766"/>
    <n v="69"/>
    <n v="0"/>
    <n v="3783"/>
    <n v="68"/>
  </r>
  <r>
    <d v="2015-09-28T00:00:00"/>
    <x v="10"/>
    <x v="29"/>
    <n v="114"/>
    <n v="36"/>
    <n v="0"/>
    <n v="0"/>
    <n v="747"/>
    <n v="9"/>
    <n v="6"/>
    <n v="4556"/>
    <n v="88"/>
  </r>
  <r>
    <d v="2015-09-29T00:00:00"/>
    <x v="11"/>
    <x v="29"/>
    <n v="82"/>
    <n v="14"/>
    <n v="0"/>
    <n v="3"/>
    <n v="1082"/>
    <n v="17"/>
    <n v="8"/>
    <n v="2467"/>
    <n v="51"/>
  </r>
  <r>
    <d v="2015-09-30T00:00:00"/>
    <x v="12"/>
    <x v="29"/>
    <n v="51"/>
    <n v="12"/>
    <n v="0"/>
    <n v="0"/>
    <n v="779"/>
    <n v="3"/>
    <n v="0"/>
    <n v="1977"/>
    <n v="43"/>
  </r>
  <r>
    <d v="2015-10-01T00:00:00"/>
    <x v="13"/>
    <x v="29"/>
    <n v="57"/>
    <n v="33"/>
    <n v="0"/>
    <n v="0"/>
    <n v="80"/>
    <n v="2"/>
    <n v="2"/>
    <n v="1561"/>
    <n v="36"/>
  </r>
  <r>
    <d v="2015-10-02T00:00:00"/>
    <x v="14"/>
    <x v="29"/>
    <n v="164"/>
    <n v="46"/>
    <n v="0"/>
    <n v="0"/>
    <n v="682"/>
    <n v="17"/>
    <n v="3"/>
    <n v="1565"/>
    <n v="33"/>
  </r>
  <r>
    <d v="2015-10-03T00:00:00"/>
    <x v="15"/>
    <x v="29"/>
    <n v="166"/>
    <n v="12"/>
    <n v="0"/>
    <n v="1"/>
    <n v="743"/>
    <n v="22"/>
    <n v="0"/>
    <n v="426"/>
    <n v="8"/>
  </r>
  <r>
    <d v="2015-10-04T00:00:00"/>
    <x v="16"/>
    <x v="29"/>
    <n v="78"/>
    <n v="10"/>
    <n v="0"/>
    <n v="0"/>
    <n v="739"/>
    <n v="24"/>
    <n v="0"/>
    <n v="234"/>
    <n v="4"/>
  </r>
  <r>
    <d v="2015-10-05T00:00:00"/>
    <x v="17"/>
    <x v="29"/>
    <n v="99"/>
    <n v="32"/>
    <n v="1"/>
    <n v="0"/>
    <n v="858"/>
    <n v="29"/>
    <n v="2"/>
    <n v="457"/>
    <n v="6"/>
  </r>
  <r>
    <d v="2015-10-06T00:00:00"/>
    <x v="18"/>
    <x v="29"/>
    <n v="175"/>
    <n v="28"/>
    <n v="0"/>
    <n v="2"/>
    <n v="1534"/>
    <n v="59"/>
    <n v="0"/>
    <n v="399"/>
    <n v="5"/>
  </r>
  <r>
    <d v="2015-10-07T00:00:00"/>
    <x v="19"/>
    <x v="29"/>
    <n v="88"/>
    <n v="11"/>
    <n v="0"/>
    <n v="3"/>
    <n v="945"/>
    <n v="31"/>
    <n v="0"/>
    <n v="284"/>
    <n v="3"/>
  </r>
  <r>
    <d v="2015-10-08T00:00:00"/>
    <x v="20"/>
    <x v="29"/>
    <n v="82"/>
    <n v="23"/>
    <n v="0"/>
    <n v="0"/>
    <n v="661"/>
    <n v="19"/>
    <n v="4"/>
    <n v="264"/>
    <n v="2"/>
  </r>
  <r>
    <d v="2015-10-09T00:00:00"/>
    <x v="21"/>
    <x v="29"/>
    <n v="175"/>
    <n v="47"/>
    <n v="0"/>
    <n v="0"/>
    <n v="1193"/>
    <n v="84"/>
    <n v="3"/>
    <n v="313"/>
    <n v="1"/>
  </r>
  <r>
    <d v="2015-10-10T00:00:00"/>
    <x v="22"/>
    <x v="29"/>
    <n v="60"/>
    <n v="0"/>
    <n v="0"/>
    <n v="0"/>
    <n v="318"/>
    <n v="9"/>
    <n v="0"/>
    <n v="506"/>
    <n v="1"/>
  </r>
  <r>
    <d v="2015-10-11T00:00:00"/>
    <x v="23"/>
    <x v="29"/>
    <n v="133"/>
    <n v="8"/>
    <n v="0"/>
    <n v="0"/>
    <n v="283"/>
    <n v="8"/>
    <n v="2"/>
    <n v="157"/>
    <n v="0"/>
  </r>
  <r>
    <d v="2015-10-12T00:00:00"/>
    <x v="24"/>
    <x v="29"/>
    <n v="213"/>
    <n v="14"/>
    <n v="0"/>
    <n v="0"/>
    <n v="860"/>
    <n v="28"/>
    <n v="8"/>
    <n v="386"/>
    <n v="0"/>
  </r>
  <r>
    <d v="2015-10-13T00:00:00"/>
    <x v="25"/>
    <x v="29"/>
    <n v="79"/>
    <n v="3"/>
    <n v="0"/>
    <n v="0"/>
    <n v="186"/>
    <n v="4"/>
    <n v="5"/>
    <n v="150"/>
    <n v="0"/>
  </r>
  <r>
    <d v="2015-10-14T00:00:00"/>
    <x v="26"/>
    <x v="29"/>
    <n v="26"/>
    <n v="2"/>
    <n v="0"/>
    <n v="0"/>
    <n v="224"/>
    <n v="5"/>
    <n v="1"/>
    <n v="109"/>
    <n v="0"/>
  </r>
  <r>
    <d v="2015-10-15T00:00:00"/>
    <x v="27"/>
    <x v="29"/>
    <n v="3"/>
    <n v="0"/>
    <n v="0"/>
    <n v="0"/>
    <n v="12"/>
    <n v="1"/>
    <n v="0"/>
    <n v="23"/>
    <n v="0"/>
  </r>
  <r>
    <d v="2015-10-16T00:00:00"/>
    <x v="28"/>
    <x v="29"/>
    <n v="31"/>
    <n v="6"/>
    <n v="0"/>
    <n v="0"/>
    <n v="281"/>
    <n v="6"/>
    <n v="2"/>
    <n v="39"/>
    <n v="0"/>
  </r>
  <r>
    <d v="2015-10-17T00:00:00"/>
    <x v="29"/>
    <x v="29"/>
    <n v="31"/>
    <n v="5"/>
    <n v="0"/>
    <n v="0"/>
    <n v="163"/>
    <n v="13"/>
    <n v="2"/>
    <n v="53"/>
    <n v="0"/>
  </r>
  <r>
    <d v="2015-10-18T00:00:00"/>
    <x v="30"/>
    <x v="29"/>
    <n v="11"/>
    <n v="4"/>
    <n v="0"/>
    <n v="0"/>
    <n v="40"/>
    <n v="4"/>
    <n v="0"/>
    <n v="23"/>
    <n v="0"/>
  </r>
  <r>
    <d v="2015-10-19T00:00:00"/>
    <x v="31"/>
    <x v="29"/>
    <n v="26"/>
    <n v="1"/>
    <n v="0"/>
    <n v="0"/>
    <n v="78"/>
    <n v="0"/>
    <n v="0"/>
    <n v="21"/>
    <n v="0"/>
  </r>
  <r>
    <d v="2015-10-20T00:00:00"/>
    <x v="32"/>
    <x v="29"/>
    <n v="54"/>
    <n v="3"/>
    <n v="0"/>
    <n v="0"/>
    <n v="358"/>
    <n v="20"/>
    <n v="2"/>
    <n v="75"/>
    <n v="0"/>
  </r>
  <r>
    <d v="2015-10-21T00:00:00"/>
    <x v="33"/>
    <x v="29"/>
    <n v="50"/>
    <n v="1"/>
    <n v="0"/>
    <n v="1"/>
    <n v="333"/>
    <n v="24"/>
    <n v="0"/>
    <n v="47"/>
    <n v="0"/>
  </r>
  <r>
    <d v="2015-10-22T00:00:00"/>
    <x v="34"/>
    <x v="29"/>
    <n v="36"/>
    <n v="1"/>
    <n v="0"/>
    <n v="0"/>
    <n v="178"/>
    <n v="4"/>
    <n v="1"/>
    <n v="42"/>
    <n v="0"/>
  </r>
  <r>
    <d v="2015-10-23T00:00:00"/>
    <x v="35"/>
    <x v="29"/>
    <n v="39"/>
    <n v="8"/>
    <n v="0"/>
    <n v="4"/>
    <n v="183"/>
    <n v="11"/>
    <n v="0"/>
    <n v="84"/>
    <n v="0"/>
  </r>
  <r>
    <d v="2015-10-24T00:00:00"/>
    <x v="36"/>
    <x v="29"/>
    <n v="28"/>
    <n v="3"/>
    <n v="0"/>
    <n v="3"/>
    <n v="95"/>
    <n v="7"/>
    <n v="2"/>
    <n v="72"/>
    <n v="0"/>
  </r>
  <r>
    <d v="2015-10-25T00:00:00"/>
    <x v="37"/>
    <x v="29"/>
    <n v="31"/>
    <n v="6"/>
    <n v="0"/>
    <n v="0"/>
    <n v="102"/>
    <n v="8"/>
    <n v="1"/>
    <n v="95"/>
    <n v="0"/>
  </r>
  <r>
    <d v="2015-10-26T00:00:00"/>
    <x v="38"/>
    <x v="29"/>
    <n v="28"/>
    <n v="4"/>
    <n v="0"/>
    <n v="0"/>
    <n v="105"/>
    <n v="7"/>
    <n v="0"/>
    <n v="101"/>
    <n v="0"/>
  </r>
  <r>
    <d v="2015-10-27T00:00:00"/>
    <x v="39"/>
    <x v="29"/>
    <n v="23"/>
    <n v="0"/>
    <n v="0"/>
    <n v="0"/>
    <n v="59"/>
    <n v="0"/>
    <n v="0"/>
    <n v="34"/>
    <n v="0"/>
  </r>
  <r>
    <d v="2015-10-28T00:00:00"/>
    <x v="40"/>
    <x v="29"/>
    <n v="36"/>
    <n v="1"/>
    <n v="0"/>
    <n v="4"/>
    <n v="35"/>
    <n v="5"/>
    <n v="2"/>
    <n v="87"/>
    <n v="0"/>
  </r>
  <r>
    <d v="2015-10-29T00:00:00"/>
    <x v="41"/>
    <x v="29"/>
    <n v="31"/>
    <n v="2"/>
    <n v="0"/>
    <n v="1"/>
    <n v="48"/>
    <n v="7"/>
    <n v="1"/>
    <n v="239"/>
    <n v="0"/>
  </r>
  <r>
    <d v="2015-10-30T00:00:00"/>
    <x v="42"/>
    <x v="29"/>
    <n v="48"/>
    <n v="7"/>
    <n v="0"/>
    <n v="3"/>
    <n v="46"/>
    <n v="4"/>
    <n v="1"/>
    <n v="279"/>
    <n v="0"/>
  </r>
  <r>
    <d v="2015-10-31T00:00:00"/>
    <x v="43"/>
    <x v="29"/>
    <n v="44"/>
    <n v="9"/>
    <n v="0"/>
    <n v="3"/>
    <n v="43"/>
    <n v="2"/>
    <n v="2"/>
    <n v="264"/>
    <n v="0"/>
  </r>
  <r>
    <d v="2015-11-01T00:00:00"/>
    <x v="44"/>
    <x v="29"/>
    <n v="44"/>
    <n v="5"/>
    <n v="0"/>
    <n v="0"/>
    <n v="17"/>
    <n v="5"/>
    <n v="1"/>
    <n v="684"/>
    <n v="0"/>
  </r>
  <r>
    <d v="2015-11-02T00:00:00"/>
    <x v="45"/>
    <x v="29"/>
    <n v="9"/>
    <n v="3"/>
    <n v="0"/>
    <n v="0"/>
    <n v="7"/>
    <n v="2"/>
    <n v="0"/>
    <n v="153"/>
    <n v="0"/>
  </r>
  <r>
    <d v="2015-11-03T00:00:00"/>
    <x v="46"/>
    <x v="29"/>
    <n v="10"/>
    <n v="1"/>
    <n v="0"/>
    <n v="0"/>
    <n v="4"/>
    <n v="1"/>
    <n v="4"/>
    <n v="185"/>
    <n v="0"/>
  </r>
  <r>
    <d v="2015-11-04T00:00:00"/>
    <x v="47"/>
    <x v="29"/>
    <n v="15"/>
    <n v="2"/>
    <n v="0"/>
    <n v="0"/>
    <n v="3"/>
    <n v="1"/>
    <n v="4"/>
    <n v="97"/>
    <n v="0"/>
  </r>
  <r>
    <d v="2015-11-05T00:00:00"/>
    <x v="48"/>
    <x v="29"/>
    <n v="9"/>
    <n v="2"/>
    <n v="0"/>
    <n v="0"/>
    <n v="5"/>
    <n v="1"/>
    <n v="3"/>
    <n v="80"/>
    <n v="0"/>
  </r>
  <r>
    <d v="2015-11-06T00:00:00"/>
    <x v="49"/>
    <x v="29"/>
    <n v="4"/>
    <n v="0"/>
    <n v="0"/>
    <n v="0"/>
    <n v="0"/>
    <n v="0"/>
    <n v="2"/>
    <n v="26"/>
    <n v="0"/>
  </r>
  <r>
    <d v="2015-11-07T00:00:00"/>
    <x v="50"/>
    <x v="29"/>
    <m/>
    <m/>
    <m/>
    <m/>
    <m/>
    <m/>
    <m/>
    <m/>
    <m/>
  </r>
  <r>
    <d v="2015-11-08T00:00:00"/>
    <x v="51"/>
    <x v="29"/>
    <m/>
    <m/>
    <m/>
    <m/>
    <m/>
    <m/>
    <m/>
    <m/>
    <m/>
  </r>
  <r>
    <d v="2015-11-09T00:00:00"/>
    <x v="52"/>
    <x v="29"/>
    <m/>
    <m/>
    <m/>
    <m/>
    <m/>
    <m/>
    <m/>
    <m/>
    <m/>
  </r>
  <r>
    <d v="2015-11-10T00:00:00"/>
    <x v="53"/>
    <x v="29"/>
    <m/>
    <m/>
    <m/>
    <m/>
    <m/>
    <m/>
    <m/>
    <m/>
    <m/>
  </r>
  <r>
    <d v="2015-11-11T00:00:00"/>
    <x v="54"/>
    <x v="29"/>
    <m/>
    <m/>
    <m/>
    <m/>
    <m/>
    <m/>
    <m/>
    <m/>
    <m/>
  </r>
  <r>
    <d v="2015-11-12T00:00:00"/>
    <x v="55"/>
    <x v="29"/>
    <m/>
    <m/>
    <m/>
    <m/>
    <m/>
    <m/>
    <m/>
    <m/>
    <m/>
  </r>
  <r>
    <d v="2015-11-13T00:00:00"/>
    <x v="56"/>
    <x v="29"/>
    <m/>
    <m/>
    <m/>
    <m/>
    <m/>
    <m/>
    <m/>
    <m/>
    <m/>
  </r>
  <r>
    <d v="2015-11-14T00:00:00"/>
    <x v="57"/>
    <x v="29"/>
    <m/>
    <m/>
    <m/>
    <m/>
    <m/>
    <m/>
    <m/>
    <m/>
    <m/>
  </r>
  <r>
    <d v="2015-11-15T00:00:00"/>
    <x v="58"/>
    <x v="29"/>
    <m/>
    <m/>
    <m/>
    <m/>
    <m/>
    <m/>
    <m/>
    <m/>
    <m/>
  </r>
  <r>
    <d v="2015-11-16T00:00:00"/>
    <x v="59"/>
    <x v="29"/>
    <m/>
    <m/>
    <m/>
    <m/>
    <m/>
    <m/>
    <m/>
    <m/>
    <m/>
  </r>
  <r>
    <d v="2015-11-17T00:00:00"/>
    <x v="60"/>
    <x v="29"/>
    <m/>
    <m/>
    <m/>
    <m/>
    <m/>
    <m/>
    <m/>
    <m/>
    <m/>
  </r>
  <r>
    <d v="2015-11-18T00:00:00"/>
    <x v="61"/>
    <x v="29"/>
    <m/>
    <m/>
    <m/>
    <m/>
    <m/>
    <m/>
    <m/>
    <m/>
    <m/>
  </r>
  <r>
    <d v="2015-11-19T00:00:00"/>
    <x v="62"/>
    <x v="29"/>
    <m/>
    <m/>
    <m/>
    <m/>
    <m/>
    <m/>
    <m/>
    <m/>
    <m/>
  </r>
  <r>
    <d v="2015-11-20T00:00:00"/>
    <x v="66"/>
    <x v="29"/>
    <m/>
    <m/>
    <m/>
    <m/>
    <m/>
    <m/>
    <m/>
    <m/>
    <m/>
  </r>
  <r>
    <d v="2015-11-21T00:00:00"/>
    <x v="81"/>
    <x v="29"/>
    <m/>
    <m/>
    <m/>
    <m/>
    <m/>
    <m/>
    <m/>
    <m/>
    <m/>
  </r>
  <r>
    <d v="2015-11-22T00:00:00"/>
    <x v="82"/>
    <x v="29"/>
    <m/>
    <m/>
    <m/>
    <m/>
    <m/>
    <m/>
    <m/>
    <m/>
    <m/>
  </r>
  <r>
    <d v="2015-11-23T00:00:00"/>
    <x v="83"/>
    <x v="29"/>
    <m/>
    <m/>
    <m/>
    <m/>
    <m/>
    <m/>
    <m/>
    <m/>
    <m/>
  </r>
  <r>
    <d v="2015-11-24T00:00:00"/>
    <x v="84"/>
    <x v="29"/>
    <m/>
    <m/>
    <m/>
    <m/>
    <m/>
    <m/>
    <m/>
    <m/>
    <m/>
  </r>
  <r>
    <d v="2015-11-25T00:00:00"/>
    <x v="85"/>
    <x v="29"/>
    <m/>
    <m/>
    <m/>
    <m/>
    <m/>
    <m/>
    <m/>
    <m/>
    <m/>
  </r>
  <r>
    <d v="2015-11-26T00:00:00"/>
    <x v="87"/>
    <x v="29"/>
    <m/>
    <m/>
    <m/>
    <m/>
    <m/>
    <m/>
    <m/>
    <m/>
    <m/>
  </r>
  <r>
    <d v="2015-11-27T00:00:00"/>
    <x v="88"/>
    <x v="29"/>
    <m/>
    <m/>
    <m/>
    <m/>
    <m/>
    <m/>
    <m/>
    <m/>
    <m/>
  </r>
  <r>
    <d v="2015-11-28T00:00:00"/>
    <x v="89"/>
    <x v="29"/>
    <m/>
    <m/>
    <m/>
    <m/>
    <m/>
    <m/>
    <m/>
    <m/>
    <m/>
  </r>
  <r>
    <d v="2015-11-29T00:00:00"/>
    <x v="90"/>
    <x v="29"/>
    <m/>
    <m/>
    <m/>
    <m/>
    <m/>
    <m/>
    <m/>
    <m/>
    <m/>
  </r>
  <r>
    <d v="2015-11-30T00:00:00"/>
    <x v="91"/>
    <x v="29"/>
    <m/>
    <m/>
    <m/>
    <m/>
    <m/>
    <m/>
    <m/>
    <m/>
    <m/>
  </r>
  <r>
    <d v="2016-07-31T00:00:00"/>
    <x v="109"/>
    <x v="30"/>
    <n v="22"/>
    <n v="0"/>
    <n v="0"/>
    <n v="0.5"/>
    <n v="6.5"/>
    <n v="0"/>
    <n v="154.6"/>
    <n v="215549"/>
    <n v="2638"/>
  </r>
  <r>
    <d v="2016-08-01T00:00:00"/>
    <x v="110"/>
    <x v="30"/>
    <n v="1"/>
    <n v="0"/>
    <n v="0"/>
    <n v="2"/>
    <n v="0"/>
    <n v="0"/>
    <n v="12"/>
    <n v="88"/>
    <n v="13"/>
  </r>
  <r>
    <d v="2016-08-02T00:00:00"/>
    <x v="111"/>
    <x v="30"/>
    <n v="9"/>
    <n v="1"/>
    <n v="0"/>
    <n v="0"/>
    <n v="7"/>
    <n v="0"/>
    <n v="17"/>
    <n v="379"/>
    <n v="54"/>
  </r>
  <r>
    <d v="2016-08-03T00:00:00"/>
    <x v="112"/>
    <x v="30"/>
    <n v="13"/>
    <n v="0"/>
    <n v="0"/>
    <n v="0"/>
    <n v="3"/>
    <n v="0"/>
    <n v="25"/>
    <n v="214"/>
    <n v="30"/>
  </r>
  <r>
    <d v="2016-08-04T00:00:00"/>
    <x v="113"/>
    <x v="30"/>
    <n v="10"/>
    <n v="0"/>
    <n v="0"/>
    <n v="0"/>
    <n v="12"/>
    <n v="0"/>
    <n v="9"/>
    <n v="326"/>
    <n v="46"/>
  </r>
  <r>
    <d v="2016-08-05T00:00:00"/>
    <x v="114"/>
    <x v="30"/>
    <n v="36"/>
    <n v="0"/>
    <n v="0"/>
    <n v="0"/>
    <n v="4"/>
    <n v="0"/>
    <n v="15"/>
    <n v="245"/>
    <n v="35"/>
  </r>
  <r>
    <d v="2016-08-06T00:00:00"/>
    <x v="115"/>
    <x v="30"/>
    <n v="64"/>
    <n v="0"/>
    <n v="0"/>
    <n v="0"/>
    <n v="12"/>
    <n v="0"/>
    <n v="17.5"/>
    <n v="155"/>
    <n v="22"/>
  </r>
  <r>
    <d v="2016-08-07T00:00:00"/>
    <x v="116"/>
    <x v="30"/>
    <n v="44.5"/>
    <n v="1"/>
    <n v="0"/>
    <n v="0"/>
    <n v="13"/>
    <n v="0"/>
    <n v="13"/>
    <n v="140"/>
    <n v="20"/>
  </r>
  <r>
    <d v="2016-08-08T00:00:00"/>
    <x v="117"/>
    <x v="30"/>
    <n v="59"/>
    <n v="2"/>
    <n v="1"/>
    <n v="0"/>
    <n v="11"/>
    <n v="0"/>
    <n v="4"/>
    <n v="152"/>
    <n v="22"/>
  </r>
  <r>
    <d v="2016-08-09T00:00:00"/>
    <x v="118"/>
    <x v="30"/>
    <n v="48.5"/>
    <n v="0"/>
    <n v="0"/>
    <n v="0"/>
    <n v="8"/>
    <n v="1"/>
    <n v="8.5"/>
    <n v="186"/>
    <n v="26"/>
  </r>
  <r>
    <d v="2016-08-10T00:00:00"/>
    <x v="119"/>
    <x v="30"/>
    <n v="83"/>
    <n v="0"/>
    <n v="0"/>
    <n v="0"/>
    <n v="8.5"/>
    <n v="1"/>
    <n v="11"/>
    <n v="130"/>
    <n v="19"/>
  </r>
  <r>
    <d v="2016-08-11T00:00:00"/>
    <x v="120"/>
    <x v="30"/>
    <n v="92"/>
    <n v="0"/>
    <n v="0"/>
    <n v="0"/>
    <n v="16"/>
    <n v="0"/>
    <n v="14"/>
    <n v="123"/>
    <n v="18"/>
  </r>
  <r>
    <d v="2016-08-12T00:00:00"/>
    <x v="121"/>
    <x v="30"/>
    <n v="98"/>
    <n v="1"/>
    <n v="0"/>
    <n v="0"/>
    <n v="36"/>
    <n v="0"/>
    <n v="8"/>
    <n v="200"/>
    <n v="29"/>
  </r>
  <r>
    <d v="2016-08-13T00:00:00"/>
    <x v="122"/>
    <x v="30"/>
    <n v="55"/>
    <n v="0"/>
    <n v="0"/>
    <n v="0"/>
    <n v="34.5"/>
    <n v="2"/>
    <n v="8"/>
    <n v="123"/>
    <n v="18"/>
  </r>
  <r>
    <d v="2016-08-14T00:00:00"/>
    <x v="92"/>
    <x v="30"/>
    <n v="6"/>
    <n v="1"/>
    <n v="0"/>
    <n v="0"/>
    <n v="6"/>
    <n v="0"/>
    <n v="2"/>
    <n v="26"/>
    <n v="4"/>
  </r>
  <r>
    <d v="2016-08-15T00:00:00"/>
    <x v="93"/>
    <x v="30"/>
    <n v="3"/>
    <n v="3"/>
    <n v="0"/>
    <n v="0"/>
    <n v="9"/>
    <n v="1"/>
    <n v="1"/>
    <n v="27"/>
    <n v="4"/>
  </r>
  <r>
    <d v="2016-08-16T00:00:00"/>
    <x v="94"/>
    <x v="30"/>
    <n v="13"/>
    <n v="5"/>
    <n v="0"/>
    <n v="0"/>
    <n v="18"/>
    <n v="0"/>
    <n v="13"/>
    <n v="76"/>
    <n v="11"/>
  </r>
  <r>
    <d v="2016-08-17T00:00:00"/>
    <x v="95"/>
    <x v="30"/>
    <n v="25"/>
    <n v="2"/>
    <n v="0"/>
    <n v="0"/>
    <n v="9"/>
    <n v="0"/>
    <n v="13"/>
    <n v="72"/>
    <n v="10"/>
  </r>
  <r>
    <d v="2016-08-18T00:00:00"/>
    <x v="96"/>
    <x v="30"/>
    <n v="15"/>
    <n v="2"/>
    <n v="0"/>
    <n v="0"/>
    <n v="21"/>
    <n v="2"/>
    <n v="14"/>
    <n v="103"/>
    <n v="15"/>
  </r>
  <r>
    <d v="2016-08-19T00:00:00"/>
    <x v="97"/>
    <x v="30"/>
    <n v="12"/>
    <n v="0"/>
    <n v="1"/>
    <n v="0"/>
    <n v="13"/>
    <n v="1"/>
    <n v="9"/>
    <n v="74"/>
    <n v="10"/>
  </r>
  <r>
    <d v="2016-08-20T00:00:00"/>
    <x v="98"/>
    <x v="30"/>
    <n v="8"/>
    <n v="2"/>
    <n v="0"/>
    <n v="0"/>
    <n v="19"/>
    <n v="1"/>
    <n v="6"/>
    <n v="36"/>
    <n v="5"/>
  </r>
  <r>
    <d v="2016-08-21T00:00:00"/>
    <x v="99"/>
    <x v="30"/>
    <n v="9"/>
    <n v="4"/>
    <n v="0"/>
    <n v="0"/>
    <n v="11"/>
    <n v="2"/>
    <n v="7"/>
    <n v="47"/>
    <n v="7"/>
  </r>
  <r>
    <d v="2016-08-22T00:00:00"/>
    <x v="100"/>
    <x v="30"/>
    <n v="18"/>
    <n v="7"/>
    <n v="0"/>
    <n v="0"/>
    <n v="36"/>
    <n v="7"/>
    <n v="10"/>
    <n v="28"/>
    <n v="4"/>
  </r>
  <r>
    <d v="2016-08-23T00:00:00"/>
    <x v="101"/>
    <x v="30"/>
    <n v="67"/>
    <n v="7"/>
    <n v="0"/>
    <n v="0"/>
    <n v="111"/>
    <n v="1"/>
    <n v="12"/>
    <n v="63"/>
    <n v="9"/>
  </r>
  <r>
    <d v="2016-08-24T00:00:00"/>
    <x v="102"/>
    <x v="30"/>
    <n v="52"/>
    <n v="1"/>
    <n v="1"/>
    <n v="0"/>
    <n v="217"/>
    <n v="5"/>
    <n v="7"/>
    <n v="146"/>
    <n v="21"/>
  </r>
  <r>
    <d v="2016-08-25T00:00:00"/>
    <x v="103"/>
    <x v="30"/>
    <n v="54"/>
    <n v="13"/>
    <n v="0"/>
    <n v="0"/>
    <n v="200"/>
    <n v="13"/>
    <n v="7"/>
    <n v="92"/>
    <n v="13"/>
  </r>
  <r>
    <d v="2016-08-26T00:00:00"/>
    <x v="104"/>
    <x v="30"/>
    <n v="44"/>
    <n v="11"/>
    <n v="0"/>
    <n v="0"/>
    <n v="118"/>
    <n v="13"/>
    <n v="4"/>
    <n v="60"/>
    <n v="9"/>
  </r>
  <r>
    <d v="2016-08-27T00:00:00"/>
    <x v="105"/>
    <x v="30"/>
    <n v="60"/>
    <n v="16"/>
    <n v="0"/>
    <n v="0"/>
    <n v="126"/>
    <n v="14"/>
    <n v="9"/>
    <n v="79"/>
    <n v="11"/>
  </r>
  <r>
    <d v="2016-08-28T00:00:00"/>
    <x v="106"/>
    <x v="30"/>
    <n v="185"/>
    <n v="56"/>
    <n v="0"/>
    <n v="1"/>
    <n v="232"/>
    <n v="29"/>
    <n v="15"/>
    <n v="81"/>
    <n v="12"/>
  </r>
  <r>
    <d v="2016-08-29T00:00:00"/>
    <x v="107"/>
    <x v="30"/>
    <n v="756"/>
    <n v="74"/>
    <n v="0"/>
    <n v="0"/>
    <n v="178"/>
    <n v="17"/>
    <n v="8"/>
    <n v="60"/>
    <n v="8"/>
  </r>
  <r>
    <d v="2016-08-30T00:00:00"/>
    <x v="108"/>
    <x v="30"/>
    <n v="765"/>
    <n v="70"/>
    <n v="0"/>
    <n v="0"/>
    <n v="344"/>
    <n v="27"/>
    <n v="4"/>
    <n v="76"/>
    <n v="11"/>
  </r>
  <r>
    <d v="2016-08-31T00:00:00"/>
    <x v="86"/>
    <x v="30"/>
    <n v="846"/>
    <n v="54"/>
    <n v="0"/>
    <n v="0"/>
    <n v="279"/>
    <n v="39"/>
    <n v="0"/>
    <n v="94"/>
    <n v="14"/>
  </r>
  <r>
    <d v="2016-09-01T00:00:00"/>
    <x v="80"/>
    <x v="30"/>
    <n v="695"/>
    <n v="49"/>
    <n v="0"/>
    <n v="0"/>
    <n v="440"/>
    <n v="16"/>
    <n v="6"/>
    <n v="98"/>
    <n v="14"/>
  </r>
  <r>
    <d v="2016-09-02T00:00:00"/>
    <x v="75"/>
    <x v="30"/>
    <n v="762"/>
    <n v="105"/>
    <n v="0"/>
    <n v="0"/>
    <n v="465"/>
    <n v="21"/>
    <n v="6"/>
    <n v="50"/>
    <n v="7"/>
  </r>
  <r>
    <d v="2016-09-03T00:00:00"/>
    <x v="76"/>
    <x v="30"/>
    <n v="934"/>
    <n v="100"/>
    <n v="0"/>
    <n v="0"/>
    <n v="302"/>
    <n v="56"/>
    <n v="2"/>
    <n v="116"/>
    <n v="16"/>
  </r>
  <r>
    <d v="2016-09-04T00:00:00"/>
    <x v="77"/>
    <x v="30"/>
    <n v="1113"/>
    <n v="168"/>
    <n v="0"/>
    <n v="0"/>
    <n v="231"/>
    <n v="26"/>
    <n v="18"/>
    <n v="92"/>
    <n v="13"/>
  </r>
  <r>
    <d v="2016-09-05T00:00:00"/>
    <x v="78"/>
    <x v="30"/>
    <n v="642"/>
    <n v="100"/>
    <n v="0"/>
    <n v="0"/>
    <n v="298"/>
    <n v="56"/>
    <n v="6"/>
    <n v="167"/>
    <n v="24"/>
  </r>
  <r>
    <d v="2016-09-06T00:00:00"/>
    <x v="79"/>
    <x v="30"/>
    <n v="868"/>
    <n v="157"/>
    <n v="0"/>
    <n v="0"/>
    <n v="335"/>
    <n v="49"/>
    <n v="6"/>
    <n v="159"/>
    <n v="23"/>
  </r>
  <r>
    <d v="2016-09-07T00:00:00"/>
    <x v="71"/>
    <x v="30"/>
    <n v="928"/>
    <n v="119"/>
    <n v="0"/>
    <n v="0"/>
    <n v="233"/>
    <n v="53"/>
    <n v="6"/>
    <n v="142"/>
    <n v="20"/>
  </r>
  <r>
    <d v="2016-09-08T00:00:00"/>
    <x v="72"/>
    <x v="30"/>
    <n v="1165"/>
    <n v="168"/>
    <n v="0"/>
    <n v="0"/>
    <n v="208"/>
    <n v="36"/>
    <n v="2"/>
    <n v="160"/>
    <n v="23"/>
  </r>
  <r>
    <d v="2016-09-09T00:00:00"/>
    <x v="73"/>
    <x v="30"/>
    <n v="1185"/>
    <n v="156"/>
    <n v="0"/>
    <n v="0"/>
    <n v="168"/>
    <n v="30"/>
    <n v="3"/>
    <n v="66"/>
    <n v="9"/>
  </r>
  <r>
    <d v="2016-09-10T00:00:00"/>
    <x v="74"/>
    <x v="30"/>
    <n v="783"/>
    <n v="125"/>
    <n v="0"/>
    <n v="0"/>
    <n v="216"/>
    <n v="65"/>
    <n v="8"/>
    <n v="75"/>
    <n v="11"/>
  </r>
  <r>
    <d v="2016-09-11T00:00:00"/>
    <x v="68"/>
    <x v="30"/>
    <n v="816"/>
    <n v="177"/>
    <n v="0"/>
    <n v="0"/>
    <n v="267"/>
    <n v="84"/>
    <n v="6"/>
    <n v="76"/>
    <n v="11"/>
  </r>
  <r>
    <d v="2016-09-12T00:00:00"/>
    <x v="69"/>
    <x v="30"/>
    <n v="628"/>
    <n v="79"/>
    <n v="0"/>
    <n v="0"/>
    <n v="230"/>
    <n v="59"/>
    <n v="8"/>
    <n v="25"/>
    <n v="4"/>
  </r>
  <r>
    <d v="2016-09-13T00:00:00"/>
    <x v="70"/>
    <x v="30"/>
    <n v="605"/>
    <n v="183"/>
    <n v="0"/>
    <n v="0"/>
    <n v="368"/>
    <n v="88"/>
    <n v="13"/>
    <n v="39"/>
    <n v="6"/>
  </r>
  <r>
    <d v="2016-09-14T00:00:00"/>
    <x v="67"/>
    <x v="30"/>
    <n v="524"/>
    <n v="118"/>
    <n v="0"/>
    <n v="0"/>
    <n v="229"/>
    <n v="75"/>
    <n v="2"/>
    <n v="33"/>
    <n v="5"/>
  </r>
  <r>
    <d v="2016-09-15T00:00:00"/>
    <x v="63"/>
    <x v="30"/>
    <n v="333"/>
    <n v="67"/>
    <n v="0"/>
    <n v="0"/>
    <n v="559"/>
    <n v="159"/>
    <n v="12"/>
    <n v="27"/>
    <n v="4"/>
  </r>
  <r>
    <d v="2016-09-16T00:00:00"/>
    <x v="64"/>
    <x v="30"/>
    <n v="288"/>
    <n v="86"/>
    <n v="0"/>
    <n v="0"/>
    <n v="704"/>
    <n v="126"/>
    <n v="6"/>
    <n v="32"/>
    <n v="4"/>
  </r>
  <r>
    <d v="2016-09-17T00:00:00"/>
    <x v="65"/>
    <x v="30"/>
    <n v="190"/>
    <n v="70"/>
    <n v="0"/>
    <n v="0"/>
    <n v="748"/>
    <n v="152"/>
    <n v="4"/>
    <n v="38"/>
    <n v="6"/>
  </r>
  <r>
    <d v="2016-09-18T00:00:00"/>
    <x v="0"/>
    <x v="30"/>
    <n v="306.99"/>
    <n v="70.33"/>
    <n v="0"/>
    <n v="0"/>
    <n v="846.67"/>
    <n v="169.66"/>
    <n v="1"/>
    <n v="56"/>
    <n v="8"/>
  </r>
  <r>
    <d v="2016-09-19T00:00:00"/>
    <x v="1"/>
    <x v="30"/>
    <n v="395.02"/>
    <n v="88.02"/>
    <n v="0"/>
    <n v="0"/>
    <n v="791.69"/>
    <n v="156.35"/>
    <n v="2.67"/>
    <n v="54"/>
    <n v="8"/>
  </r>
  <r>
    <d v="2016-09-20T00:00:00"/>
    <x v="2"/>
    <x v="30"/>
    <n v="482.99"/>
    <n v="105.65"/>
    <n v="0"/>
    <n v="0"/>
    <n v="736.64"/>
    <n v="142.99"/>
    <n v="4.33"/>
    <n v="52"/>
    <n v="7"/>
  </r>
  <r>
    <d v="2016-09-21T00:00:00"/>
    <x v="3"/>
    <x v="30"/>
    <n v="513"/>
    <n v="102"/>
    <n v="0"/>
    <n v="0"/>
    <n v="672"/>
    <n v="123"/>
    <n v="6"/>
    <n v="47"/>
    <n v="7"/>
  </r>
  <r>
    <d v="2016-09-22T00:00:00"/>
    <x v="4"/>
    <x v="30"/>
    <n v="507"/>
    <n v="110"/>
    <n v="0"/>
    <n v="0"/>
    <n v="762"/>
    <n v="145"/>
    <n v="0"/>
    <n v="31"/>
    <n v="4"/>
  </r>
  <r>
    <d v="2016-09-23T00:00:00"/>
    <x v="5"/>
    <x v="30"/>
    <n v="465"/>
    <n v="84"/>
    <n v="0"/>
    <n v="0"/>
    <n v="840"/>
    <n v="192"/>
    <n v="3"/>
    <n v="13"/>
    <n v="2"/>
  </r>
  <r>
    <d v="2016-09-24T00:00:00"/>
    <x v="6"/>
    <x v="30"/>
    <n v="543"/>
    <n v="123"/>
    <n v="0"/>
    <n v="0"/>
    <n v="942"/>
    <n v="147"/>
    <n v="3"/>
    <n v="18"/>
    <n v="3"/>
  </r>
  <r>
    <d v="2016-09-25T00:00:00"/>
    <x v="7"/>
    <x v="30"/>
    <n v="381"/>
    <n v="81"/>
    <n v="0"/>
    <n v="0"/>
    <n v="919"/>
    <n v="126"/>
    <n v="1"/>
    <n v="4"/>
    <n v="1"/>
  </r>
  <r>
    <d v="2016-09-26T00:00:00"/>
    <x v="8"/>
    <x v="30"/>
    <n v="532"/>
    <n v="100"/>
    <n v="0"/>
    <n v="0"/>
    <n v="911"/>
    <n v="150"/>
    <n v="4"/>
    <n v="4"/>
    <n v="0"/>
  </r>
  <r>
    <d v="2016-09-27T00:00:00"/>
    <x v="9"/>
    <x v="30"/>
    <n v="530"/>
    <n v="87"/>
    <n v="0"/>
    <n v="0"/>
    <n v="935"/>
    <n v="182"/>
    <n v="8"/>
    <n v="2"/>
    <n v="0"/>
  </r>
  <r>
    <d v="2016-09-28T00:00:00"/>
    <x v="10"/>
    <x v="30"/>
    <n v="361"/>
    <n v="61"/>
    <n v="2"/>
    <n v="0"/>
    <n v="841"/>
    <n v="99"/>
    <n v="4"/>
    <n v="0"/>
    <n v="0"/>
  </r>
  <r>
    <d v="2016-09-29T00:00:00"/>
    <x v="11"/>
    <x v="30"/>
    <n v="273.67"/>
    <n v="54.84"/>
    <n v="1.34"/>
    <n v="0"/>
    <n v="735.01"/>
    <n v="90.84"/>
    <n v="2"/>
    <n v="1"/>
    <n v="0"/>
  </r>
  <r>
    <d v="2016-09-30T00:00:00"/>
    <x v="12"/>
    <x v="30"/>
    <n v="201.83"/>
    <n v="54.66"/>
    <n v="0.66"/>
    <n v="0"/>
    <n v="676.49"/>
    <n v="86.66"/>
    <n v="1.5"/>
    <n v="0"/>
    <n v="0"/>
  </r>
  <r>
    <d v="2016-10-01T00:00:00"/>
    <x v="13"/>
    <x v="30"/>
    <n v="110"/>
    <n v="29"/>
    <n v="0"/>
    <n v="0"/>
    <n v="890"/>
    <n v="113"/>
    <n v="3"/>
    <n v="2"/>
    <n v="0"/>
  </r>
  <r>
    <d v="2016-10-02T00:00:00"/>
    <x v="14"/>
    <x v="30"/>
    <n v="197"/>
    <n v="44"/>
    <n v="0"/>
    <n v="0"/>
    <n v="828"/>
    <n v="131"/>
    <n v="2"/>
    <n v="1"/>
    <n v="0"/>
  </r>
  <r>
    <d v="2016-10-03T00:00:00"/>
    <x v="15"/>
    <x v="30"/>
    <n v="179"/>
    <n v="27"/>
    <n v="0"/>
    <n v="0"/>
    <n v="711"/>
    <n v="190"/>
    <n v="0"/>
    <n v="0"/>
    <n v="0"/>
  </r>
  <r>
    <d v="2016-10-04T00:00:00"/>
    <x v="16"/>
    <x v="30"/>
    <n v="108"/>
    <n v="16"/>
    <n v="0"/>
    <n v="0"/>
    <n v="1076"/>
    <n v="126"/>
    <n v="1"/>
    <n v="2"/>
    <n v="0"/>
  </r>
  <r>
    <d v="2016-10-05T00:00:00"/>
    <x v="17"/>
    <x v="30"/>
    <n v="133"/>
    <n v="9"/>
    <n v="0"/>
    <n v="0"/>
    <n v="1011"/>
    <n v="155"/>
    <n v="0"/>
    <n v="3"/>
    <n v="0"/>
  </r>
  <r>
    <d v="2016-10-06T00:00:00"/>
    <x v="18"/>
    <x v="30"/>
    <n v="126"/>
    <n v="18"/>
    <n v="0"/>
    <n v="4"/>
    <n v="904"/>
    <n v="46"/>
    <n v="2"/>
    <n v="4"/>
    <n v="0"/>
  </r>
  <r>
    <d v="2016-10-07T00:00:00"/>
    <x v="19"/>
    <x v="30"/>
    <n v="459"/>
    <n v="36"/>
    <n v="0"/>
    <n v="0"/>
    <n v="5299"/>
    <n v="319"/>
    <n v="4"/>
    <n v="12"/>
    <n v="2"/>
  </r>
  <r>
    <d v="2016-10-08T00:00:00"/>
    <x v="20"/>
    <x v="30"/>
    <n v="102"/>
    <n v="6"/>
    <n v="0"/>
    <n v="0"/>
    <n v="2157"/>
    <n v="153"/>
    <n v="0"/>
    <n v="0"/>
    <n v="0"/>
  </r>
  <r>
    <d v="2016-10-09T00:00:00"/>
    <x v="21"/>
    <x v="30"/>
    <n v="139"/>
    <n v="16"/>
    <n v="0"/>
    <n v="0"/>
    <n v="1995"/>
    <n v="173"/>
    <n v="0"/>
    <n v="0"/>
    <n v="0"/>
  </r>
  <r>
    <d v="2016-10-10T00:00:00"/>
    <x v="22"/>
    <x v="30"/>
    <n v="48"/>
    <n v="6"/>
    <n v="0"/>
    <n v="0"/>
    <n v="1444"/>
    <n v="140"/>
    <n v="0"/>
    <n v="0"/>
    <n v="0"/>
  </r>
  <r>
    <d v="2016-10-11T00:00:00"/>
    <x v="23"/>
    <x v="30"/>
    <n v="34"/>
    <n v="4"/>
    <n v="0"/>
    <n v="3"/>
    <n v="1422"/>
    <n v="128"/>
    <n v="2"/>
    <n v="0"/>
    <n v="0"/>
  </r>
  <r>
    <d v="2016-10-12T00:00:00"/>
    <x v="24"/>
    <x v="30"/>
    <n v="64"/>
    <n v="3"/>
    <n v="0"/>
    <n v="1"/>
    <n v="1385"/>
    <n v="60"/>
    <n v="1"/>
    <n v="0"/>
    <n v="0"/>
  </r>
  <r>
    <d v="2016-10-13T00:00:00"/>
    <x v="25"/>
    <x v="30"/>
    <n v="71.78"/>
    <n v="2.89"/>
    <n v="0"/>
    <n v="0"/>
    <n v="1321.57"/>
    <n v="50.99"/>
    <n v="2"/>
    <n v="0"/>
    <n v="0"/>
  </r>
  <r>
    <d v="2016-10-14T00:00:00"/>
    <x v="26"/>
    <x v="30"/>
    <n v="63.9"/>
    <n v="2.5499999999999998"/>
    <n v="0"/>
    <n v="0"/>
    <n v="1219.76"/>
    <n v="45.77"/>
    <n v="1.76"/>
    <n v="0"/>
    <n v="0"/>
  </r>
  <r>
    <d v="2016-10-15T00:00:00"/>
    <x v="27"/>
    <x v="30"/>
    <n v="56"/>
    <n v="2.2000000000000002"/>
    <n v="0"/>
    <n v="0"/>
    <n v="1117.94"/>
    <n v="40.5"/>
    <n v="1.5"/>
    <n v="0"/>
    <n v="0"/>
  </r>
  <r>
    <d v="2016-10-16T00:00:00"/>
    <x v="28"/>
    <x v="30"/>
    <n v="48.14"/>
    <n v="1.85"/>
    <n v="0"/>
    <n v="0"/>
    <n v="1016.11"/>
    <n v="35.24"/>
    <n v="1.24"/>
    <n v="0"/>
    <n v="0"/>
  </r>
  <r>
    <d v="2016-10-17T00:00:00"/>
    <x v="29"/>
    <x v="30"/>
    <n v="40.22"/>
    <n v="1.5"/>
    <n v="0"/>
    <n v="0"/>
    <n v="914.28"/>
    <n v="30"/>
    <n v="1"/>
    <n v="0"/>
    <n v="0"/>
  </r>
  <r>
    <d v="2016-10-18T00:00:00"/>
    <x v="30"/>
    <x v="30"/>
    <n v="32.31"/>
    <n v="1.1499999999999999"/>
    <n v="0"/>
    <n v="0"/>
    <n v="812.43"/>
    <n v="24.76"/>
    <n v="0.76"/>
    <n v="0"/>
    <n v="0"/>
  </r>
  <r>
    <d v="2016-10-19T00:00:00"/>
    <x v="31"/>
    <x v="30"/>
    <n v="24.43"/>
    <n v="0.8"/>
    <n v="0"/>
    <n v="0"/>
    <n v="710.63"/>
    <n v="19.489999999999998"/>
    <n v="0.5"/>
    <n v="0"/>
    <n v="0"/>
  </r>
  <r>
    <d v="2016-10-20T00:00:00"/>
    <x v="32"/>
    <x v="30"/>
    <n v="16.57"/>
    <n v="0.45"/>
    <n v="0"/>
    <n v="0"/>
    <n v="608.79"/>
    <n v="14.25"/>
    <n v="0.24"/>
    <n v="0"/>
    <n v="0"/>
  </r>
  <r>
    <d v="2016-10-21T00:00:00"/>
    <x v="33"/>
    <x v="30"/>
    <n v="8.65"/>
    <n v="0.11"/>
    <n v="0"/>
    <n v="0"/>
    <n v="506.99"/>
    <n v="9"/>
    <n v="0"/>
    <n v="0"/>
    <n v="0"/>
  </r>
  <r>
    <d v="2016-10-22T00:00:00"/>
    <x v="34"/>
    <x v="30"/>
    <n v="12"/>
    <n v="0"/>
    <n v="0"/>
    <n v="0"/>
    <n v="515"/>
    <n v="14"/>
    <n v="0"/>
    <n v="0"/>
    <n v="0"/>
  </r>
  <r>
    <d v="2016-10-23T00:00:00"/>
    <x v="35"/>
    <x v="30"/>
    <n v="55"/>
    <n v="5"/>
    <n v="1"/>
    <n v="0"/>
    <n v="288"/>
    <n v="20"/>
    <n v="0"/>
    <n v="0"/>
    <n v="0"/>
  </r>
  <r>
    <d v="2016-10-24T00:00:00"/>
    <x v="36"/>
    <x v="30"/>
    <n v="46"/>
    <n v="4"/>
    <n v="0"/>
    <n v="0"/>
    <n v="312"/>
    <n v="14"/>
    <n v="0"/>
    <n v="0"/>
    <n v="0"/>
  </r>
  <r>
    <d v="2016-10-25T00:00:00"/>
    <x v="37"/>
    <x v="30"/>
    <n v="13"/>
    <n v="0"/>
    <n v="0"/>
    <n v="0"/>
    <n v="24"/>
    <n v="11"/>
    <n v="0"/>
    <n v="0"/>
    <n v="0"/>
  </r>
  <r>
    <d v="2016-10-26T00:00:00"/>
    <x v="38"/>
    <x v="30"/>
    <n v="4"/>
    <n v="0"/>
    <n v="0"/>
    <n v="0"/>
    <n v="7"/>
    <n v="3"/>
    <n v="0"/>
    <n v="0"/>
    <n v="0"/>
  </r>
  <r>
    <d v="2016-10-27T00:00:00"/>
    <x v="39"/>
    <x v="30"/>
    <n v="2"/>
    <n v="0"/>
    <n v="0"/>
    <n v="0"/>
    <n v="8"/>
    <n v="0"/>
    <n v="0"/>
    <n v="0"/>
    <n v="0"/>
  </r>
  <r>
    <d v="2016-10-28T00:00:00"/>
    <x v="40"/>
    <x v="30"/>
    <n v="0"/>
    <n v="0"/>
    <n v="0"/>
    <n v="0"/>
    <n v="0"/>
    <n v="0"/>
    <n v="0"/>
    <n v="0"/>
    <n v="0"/>
  </r>
  <r>
    <d v="2016-10-29T00:00:00"/>
    <x v="41"/>
    <x v="30"/>
    <m/>
    <m/>
    <m/>
    <m/>
    <m/>
    <m/>
    <m/>
    <m/>
    <m/>
  </r>
  <r>
    <d v="2016-10-30T00:00:00"/>
    <x v="42"/>
    <x v="30"/>
    <m/>
    <m/>
    <m/>
    <m/>
    <m/>
    <m/>
    <m/>
    <m/>
    <m/>
  </r>
  <r>
    <d v="2016-10-31T00:00:00"/>
    <x v="43"/>
    <x v="30"/>
    <m/>
    <m/>
    <m/>
    <m/>
    <m/>
    <m/>
    <m/>
    <m/>
    <m/>
  </r>
  <r>
    <d v="2016-11-01T00:00:00"/>
    <x v="44"/>
    <x v="30"/>
    <m/>
    <m/>
    <m/>
    <m/>
    <m/>
    <m/>
    <m/>
    <m/>
    <m/>
  </r>
  <r>
    <d v="2016-11-02T00:00:00"/>
    <x v="45"/>
    <x v="30"/>
    <m/>
    <m/>
    <m/>
    <m/>
    <m/>
    <m/>
    <m/>
    <m/>
    <m/>
  </r>
  <r>
    <d v="2016-11-03T00:00:00"/>
    <x v="46"/>
    <x v="30"/>
    <m/>
    <m/>
    <m/>
    <m/>
    <m/>
    <m/>
    <m/>
    <m/>
    <m/>
  </r>
  <r>
    <d v="2016-11-04T00:00:00"/>
    <x v="47"/>
    <x v="30"/>
    <m/>
    <m/>
    <m/>
    <m/>
    <m/>
    <m/>
    <m/>
    <m/>
    <m/>
  </r>
  <r>
    <d v="2016-11-05T00:00:00"/>
    <x v="48"/>
    <x v="30"/>
    <m/>
    <m/>
    <m/>
    <m/>
    <m/>
    <m/>
    <m/>
    <m/>
    <m/>
  </r>
  <r>
    <d v="2016-11-06T00:00:00"/>
    <x v="49"/>
    <x v="30"/>
    <m/>
    <m/>
    <m/>
    <m/>
    <m/>
    <m/>
    <m/>
    <m/>
    <m/>
  </r>
  <r>
    <d v="2016-11-07T00:00:00"/>
    <x v="50"/>
    <x v="30"/>
    <m/>
    <m/>
    <m/>
    <m/>
    <m/>
    <m/>
    <m/>
    <m/>
    <m/>
  </r>
  <r>
    <d v="2016-11-08T00:00:00"/>
    <x v="51"/>
    <x v="30"/>
    <m/>
    <m/>
    <m/>
    <m/>
    <m/>
    <m/>
    <m/>
    <m/>
    <m/>
  </r>
  <r>
    <d v="2016-11-09T00:00:00"/>
    <x v="52"/>
    <x v="30"/>
    <m/>
    <m/>
    <m/>
    <m/>
    <m/>
    <m/>
    <m/>
    <m/>
    <m/>
  </r>
  <r>
    <d v="2016-11-10T00:00:00"/>
    <x v="53"/>
    <x v="30"/>
    <m/>
    <m/>
    <m/>
    <m/>
    <m/>
    <m/>
    <m/>
    <m/>
    <m/>
  </r>
  <r>
    <d v="2016-11-11T00:00:00"/>
    <x v="54"/>
    <x v="30"/>
    <m/>
    <m/>
    <m/>
    <m/>
    <m/>
    <m/>
    <m/>
    <m/>
    <m/>
  </r>
  <r>
    <d v="2016-11-12T00:00:00"/>
    <x v="55"/>
    <x v="30"/>
    <m/>
    <m/>
    <m/>
    <m/>
    <m/>
    <m/>
    <m/>
    <m/>
    <m/>
  </r>
  <r>
    <d v="2016-11-13T00:00:00"/>
    <x v="56"/>
    <x v="30"/>
    <m/>
    <m/>
    <m/>
    <m/>
    <m/>
    <m/>
    <m/>
    <m/>
    <m/>
  </r>
  <r>
    <d v="2016-11-14T00:00:00"/>
    <x v="57"/>
    <x v="30"/>
    <m/>
    <m/>
    <m/>
    <m/>
    <m/>
    <m/>
    <m/>
    <m/>
    <m/>
  </r>
  <r>
    <d v="2016-11-15T00:00:00"/>
    <x v="58"/>
    <x v="30"/>
    <m/>
    <m/>
    <m/>
    <m/>
    <m/>
    <m/>
    <m/>
    <m/>
    <m/>
  </r>
  <r>
    <d v="2016-11-16T00:00:00"/>
    <x v="59"/>
    <x v="30"/>
    <m/>
    <m/>
    <m/>
    <m/>
    <m/>
    <m/>
    <m/>
    <m/>
    <m/>
  </r>
  <r>
    <d v="2016-11-17T00:00:00"/>
    <x v="60"/>
    <x v="30"/>
    <m/>
    <m/>
    <m/>
    <m/>
    <m/>
    <m/>
    <m/>
    <m/>
    <m/>
  </r>
  <r>
    <d v="2016-11-18T00:00:00"/>
    <x v="61"/>
    <x v="30"/>
    <m/>
    <m/>
    <m/>
    <m/>
    <m/>
    <m/>
    <m/>
    <m/>
    <m/>
  </r>
  <r>
    <d v="2016-11-19T00:00:00"/>
    <x v="62"/>
    <x v="30"/>
    <m/>
    <m/>
    <m/>
    <m/>
    <m/>
    <m/>
    <m/>
    <m/>
    <m/>
  </r>
  <r>
    <d v="2016-11-20T00:00:00"/>
    <x v="66"/>
    <x v="30"/>
    <m/>
    <m/>
    <m/>
    <m/>
    <m/>
    <m/>
    <m/>
    <m/>
    <m/>
  </r>
  <r>
    <d v="2016-11-21T00:00:00"/>
    <x v="81"/>
    <x v="30"/>
    <m/>
    <m/>
    <m/>
    <m/>
    <m/>
    <m/>
    <m/>
    <m/>
    <m/>
  </r>
  <r>
    <d v="2016-11-22T00:00:00"/>
    <x v="82"/>
    <x v="30"/>
    <m/>
    <m/>
    <m/>
    <m/>
    <m/>
    <m/>
    <m/>
    <m/>
    <m/>
  </r>
  <r>
    <d v="2016-11-23T00:00:00"/>
    <x v="83"/>
    <x v="30"/>
    <m/>
    <m/>
    <m/>
    <m/>
    <m/>
    <m/>
    <m/>
    <m/>
    <m/>
  </r>
  <r>
    <d v="2016-11-24T00:00:00"/>
    <x v="84"/>
    <x v="30"/>
    <m/>
    <m/>
    <m/>
    <m/>
    <m/>
    <m/>
    <m/>
    <m/>
    <m/>
  </r>
  <r>
    <d v="2016-11-25T00:00:00"/>
    <x v="85"/>
    <x v="30"/>
    <m/>
    <m/>
    <m/>
    <m/>
    <m/>
    <m/>
    <m/>
    <m/>
    <m/>
  </r>
  <r>
    <d v="2016-11-26T00:00:00"/>
    <x v="87"/>
    <x v="30"/>
    <m/>
    <m/>
    <m/>
    <m/>
    <m/>
    <m/>
    <m/>
    <m/>
    <m/>
  </r>
  <r>
    <d v="2016-11-27T00:00:00"/>
    <x v="88"/>
    <x v="30"/>
    <m/>
    <m/>
    <m/>
    <m/>
    <m/>
    <m/>
    <m/>
    <m/>
    <m/>
  </r>
  <r>
    <d v="2016-11-28T00:00:00"/>
    <x v="89"/>
    <x v="30"/>
    <m/>
    <m/>
    <m/>
    <m/>
    <m/>
    <m/>
    <m/>
    <m/>
    <m/>
  </r>
  <r>
    <d v="2016-11-29T00:00:00"/>
    <x v="90"/>
    <x v="30"/>
    <m/>
    <m/>
    <m/>
    <m/>
    <m/>
    <m/>
    <m/>
    <m/>
    <m/>
  </r>
  <r>
    <d v="2016-11-30T00:00:00"/>
    <x v="91"/>
    <x v="30"/>
    <m/>
    <m/>
    <m/>
    <m/>
    <m/>
    <m/>
    <m/>
    <m/>
    <m/>
  </r>
  <r>
    <d v="2017-07-31T00:00:00"/>
    <x v="109"/>
    <x v="31"/>
    <n v="35"/>
    <n v="0"/>
    <n v="2"/>
    <n v="5"/>
    <n v="29"/>
    <n v="2"/>
    <n v="422.5"/>
    <n v="123515"/>
    <n v="11903"/>
  </r>
  <r>
    <d v="2017-08-01T00:00:00"/>
    <x v="110"/>
    <x v="31"/>
    <n v="2"/>
    <n v="0"/>
    <n v="0"/>
    <n v="0"/>
    <n v="6"/>
    <n v="0"/>
    <n v="18"/>
    <n v="138.51"/>
    <n v="63.46"/>
  </r>
  <r>
    <d v="2017-08-02T00:00:00"/>
    <x v="111"/>
    <x v="31"/>
    <n v="0"/>
    <n v="0"/>
    <n v="0"/>
    <n v="0"/>
    <n v="3"/>
    <n v="0"/>
    <n v="8"/>
    <n v="107.65"/>
    <n v="49.32"/>
  </r>
  <r>
    <d v="2017-08-03T00:00:00"/>
    <x v="112"/>
    <x v="31"/>
    <n v="1"/>
    <n v="0"/>
    <n v="0"/>
    <n v="0"/>
    <n v="1"/>
    <n v="0"/>
    <n v="8"/>
    <n v="56.230000000000004"/>
    <n v="25.759999999999998"/>
  </r>
  <r>
    <d v="2017-08-04T00:00:00"/>
    <x v="113"/>
    <x v="31"/>
    <n v="0"/>
    <n v="0"/>
    <n v="0"/>
    <n v="0"/>
    <n v="2"/>
    <n v="0"/>
    <n v="13"/>
    <n v="58.28"/>
    <n v="26.700000000000003"/>
  </r>
  <r>
    <d v="2017-08-05T00:00:00"/>
    <x v="114"/>
    <x v="31"/>
    <n v="0"/>
    <n v="0"/>
    <n v="0"/>
    <n v="0"/>
    <n v="0"/>
    <n v="0"/>
    <n v="19"/>
    <n v="53.48"/>
    <n v="24.5"/>
  </r>
  <r>
    <d v="2017-08-06T00:00:00"/>
    <x v="115"/>
    <x v="31"/>
    <n v="2"/>
    <n v="0"/>
    <n v="0"/>
    <n v="0"/>
    <n v="6"/>
    <n v="0"/>
    <n v="33"/>
    <n v="51.43"/>
    <n v="23.560000000000002"/>
  </r>
  <r>
    <d v="2017-08-07T00:00:00"/>
    <x v="116"/>
    <x v="31"/>
    <n v="3"/>
    <n v="0"/>
    <n v="0"/>
    <n v="0"/>
    <n v="7"/>
    <n v="1"/>
    <n v="42"/>
    <n v="187.20000000000002"/>
    <n v="85.78"/>
  </r>
  <r>
    <d v="2017-08-08T00:00:00"/>
    <x v="117"/>
    <x v="31"/>
    <n v="4"/>
    <n v="0"/>
    <n v="0"/>
    <n v="1"/>
    <n v="7"/>
    <n v="0"/>
    <n v="23"/>
    <n v="313.36"/>
    <n v="143.57999999999998"/>
  </r>
  <r>
    <d v="2017-08-09T00:00:00"/>
    <x v="118"/>
    <x v="31"/>
    <n v="4"/>
    <n v="0"/>
    <n v="0"/>
    <n v="0"/>
    <n v="3"/>
    <n v="0"/>
    <n v="22"/>
    <n v="214.61999999999998"/>
    <n v="98.34"/>
  </r>
  <r>
    <d v="2017-08-10T00:00:00"/>
    <x v="119"/>
    <x v="31"/>
    <n v="9"/>
    <n v="1"/>
    <n v="0"/>
    <n v="0"/>
    <n v="3"/>
    <n v="0"/>
    <n v="21"/>
    <n v="146.74"/>
    <n v="67.240000000000009"/>
  </r>
  <r>
    <d v="2017-08-11T00:00:00"/>
    <x v="120"/>
    <x v="31"/>
    <n v="24"/>
    <n v="0"/>
    <n v="0"/>
    <n v="0"/>
    <n v="2"/>
    <n v="0"/>
    <n v="24"/>
    <n v="127.53999999999999"/>
    <n v="58.44"/>
  </r>
  <r>
    <d v="2017-08-12T00:00:00"/>
    <x v="121"/>
    <x v="31"/>
    <n v="20"/>
    <n v="2"/>
    <n v="0"/>
    <n v="0"/>
    <n v="9"/>
    <n v="0"/>
    <n v="23"/>
    <n v="100.79999999999998"/>
    <n v="46.18"/>
  </r>
  <r>
    <d v="2017-08-13T00:00:00"/>
    <x v="122"/>
    <x v="31"/>
    <n v="23"/>
    <n v="2"/>
    <n v="0"/>
    <n v="0"/>
    <n v="29"/>
    <n v="0"/>
    <n v="21"/>
    <n v="57.600000000000009"/>
    <n v="26.400000000000002"/>
  </r>
  <r>
    <d v="2017-08-14T00:00:00"/>
    <x v="92"/>
    <x v="31"/>
    <n v="28"/>
    <n v="1"/>
    <n v="0"/>
    <n v="1"/>
    <n v="56"/>
    <n v="0"/>
    <n v="24"/>
    <n v="27.43"/>
    <n v="12.559999999999999"/>
  </r>
  <r>
    <d v="2017-08-15T00:00:00"/>
    <x v="93"/>
    <x v="31"/>
    <n v="14"/>
    <n v="7"/>
    <n v="0"/>
    <n v="0"/>
    <n v="23"/>
    <n v="6"/>
    <n v="16"/>
    <n v="32.230000000000004"/>
    <n v="14.76"/>
  </r>
  <r>
    <d v="2017-08-16T00:00:00"/>
    <x v="94"/>
    <x v="31"/>
    <n v="52"/>
    <n v="2"/>
    <n v="0"/>
    <n v="0"/>
    <n v="35"/>
    <n v="2"/>
    <n v="28"/>
    <n v="71.31"/>
    <n v="32.68"/>
  </r>
  <r>
    <d v="2017-08-17T00:00:00"/>
    <x v="95"/>
    <x v="31"/>
    <n v="25"/>
    <n v="6"/>
    <n v="0"/>
    <n v="0"/>
    <n v="106"/>
    <n v="4"/>
    <n v="22"/>
    <n v="75.430000000000007"/>
    <n v="34.56"/>
  </r>
  <r>
    <d v="2017-08-18T00:00:00"/>
    <x v="96"/>
    <x v="31"/>
    <n v="33"/>
    <n v="16"/>
    <n v="0"/>
    <n v="0"/>
    <n v="77"/>
    <n v="6"/>
    <n v="18"/>
    <n v="56.230000000000004"/>
    <n v="25.759999999999998"/>
  </r>
  <r>
    <d v="2017-08-19T00:00:00"/>
    <x v="97"/>
    <x v="31"/>
    <n v="26"/>
    <n v="18"/>
    <n v="0"/>
    <n v="0"/>
    <n v="51"/>
    <n v="9"/>
    <n v="31"/>
    <n v="33.6"/>
    <n v="15.399999999999999"/>
  </r>
  <r>
    <d v="2017-08-20T00:00:00"/>
    <x v="98"/>
    <x v="31"/>
    <n v="58"/>
    <n v="25"/>
    <n v="0"/>
    <n v="0"/>
    <n v="84"/>
    <n v="10"/>
    <n v="31"/>
    <n v="52.11"/>
    <n v="23.88"/>
  </r>
  <r>
    <d v="2017-08-21T00:00:00"/>
    <x v="99"/>
    <x v="31"/>
    <n v="42"/>
    <n v="23"/>
    <n v="0"/>
    <n v="2"/>
    <n v="75"/>
    <n v="7"/>
    <n v="29"/>
    <n v="32.910000000000004"/>
    <n v="15.08"/>
  </r>
  <r>
    <d v="2017-08-22T00:00:00"/>
    <x v="100"/>
    <x v="31"/>
    <n v="41"/>
    <n v="16"/>
    <n v="0"/>
    <n v="0"/>
    <n v="63"/>
    <n v="12"/>
    <n v="30"/>
    <n v="35.659999999999997"/>
    <n v="16.34"/>
  </r>
  <r>
    <d v="2017-08-23T00:00:00"/>
    <x v="101"/>
    <x v="31"/>
    <n v="33"/>
    <n v="24"/>
    <n v="0"/>
    <n v="0"/>
    <n v="71"/>
    <n v="20"/>
    <n v="30"/>
    <n v="28.11"/>
    <n v="12.879999999999999"/>
  </r>
  <r>
    <d v="2017-08-24T00:00:00"/>
    <x v="102"/>
    <x v="31"/>
    <n v="46"/>
    <n v="47"/>
    <n v="0"/>
    <n v="0"/>
    <n v="72"/>
    <n v="33"/>
    <n v="21"/>
    <n v="34.299999999999997"/>
    <n v="15.719999999999999"/>
  </r>
  <r>
    <d v="2017-08-25T00:00:00"/>
    <x v="103"/>
    <x v="31"/>
    <n v="50"/>
    <n v="40"/>
    <n v="0"/>
    <n v="0"/>
    <n v="46"/>
    <n v="24"/>
    <n v="14"/>
    <n v="13.71"/>
    <n v="6.2799999999999994"/>
  </r>
  <r>
    <d v="2017-08-26T00:00:00"/>
    <x v="104"/>
    <x v="31"/>
    <n v="107"/>
    <n v="54"/>
    <n v="0"/>
    <n v="0"/>
    <n v="80"/>
    <n v="7"/>
    <n v="7"/>
    <n v="13.029999999999998"/>
    <n v="5.96"/>
  </r>
  <r>
    <d v="2017-08-27T00:00:00"/>
    <x v="105"/>
    <x v="31"/>
    <n v="137"/>
    <n v="70"/>
    <n v="0"/>
    <n v="0"/>
    <n v="205"/>
    <n v="55"/>
    <n v="24"/>
    <n v="15.770000000000001"/>
    <n v="7.2200000000000006"/>
  </r>
  <r>
    <d v="2017-08-28T00:00:00"/>
    <x v="106"/>
    <x v="31"/>
    <n v="89"/>
    <n v="47"/>
    <n v="0"/>
    <n v="0"/>
    <n v="174"/>
    <n v="67"/>
    <n v="18"/>
    <n v="18.509999999999998"/>
    <n v="8.48"/>
  </r>
  <r>
    <d v="2017-08-29T00:00:00"/>
    <x v="107"/>
    <x v="31"/>
    <n v="61"/>
    <n v="62"/>
    <n v="0"/>
    <n v="0"/>
    <n v="103"/>
    <n v="56"/>
    <n v="13"/>
    <n v="10.970000000000002"/>
    <n v="5.0200000000000005"/>
  </r>
  <r>
    <d v="2017-08-30T00:00:00"/>
    <x v="108"/>
    <x v="31"/>
    <n v="66"/>
    <n v="72"/>
    <n v="0"/>
    <n v="0"/>
    <n v="113"/>
    <n v="90"/>
    <n v="15"/>
    <n v="14.400000000000002"/>
    <n v="6.6000000000000005"/>
  </r>
  <r>
    <d v="2017-08-31T00:00:00"/>
    <x v="86"/>
    <x v="31"/>
    <n v="259"/>
    <n v="144"/>
    <n v="0"/>
    <n v="0"/>
    <n v="196"/>
    <n v="82"/>
    <n v="8"/>
    <n v="10.29"/>
    <n v="4.72"/>
  </r>
  <r>
    <d v="2017-09-01T00:00:00"/>
    <x v="80"/>
    <x v="31"/>
    <n v="349"/>
    <n v="76"/>
    <n v="0"/>
    <n v="0"/>
    <n v="398"/>
    <n v="115"/>
    <n v="14"/>
    <n v="13.029999999999998"/>
    <n v="5.96"/>
  </r>
  <r>
    <d v="2017-09-02T00:00:00"/>
    <x v="75"/>
    <x v="31"/>
    <n v="185"/>
    <n v="59"/>
    <n v="0"/>
    <n v="0"/>
    <n v="299"/>
    <n v="72"/>
    <n v="12"/>
    <n v="7.5399999999999991"/>
    <n v="3.46"/>
  </r>
  <r>
    <d v="2017-09-03T00:00:00"/>
    <x v="76"/>
    <x v="31"/>
    <n v="173"/>
    <n v="51"/>
    <n v="0"/>
    <n v="0"/>
    <n v="379"/>
    <n v="132"/>
    <n v="14"/>
    <n v="13.029999999999998"/>
    <n v="5.96"/>
  </r>
  <r>
    <d v="2017-09-04T00:00:00"/>
    <x v="77"/>
    <x v="31"/>
    <n v="46"/>
    <n v="32"/>
    <n v="0"/>
    <n v="0"/>
    <n v="285"/>
    <n v="92"/>
    <n v="13"/>
    <n v="8.91"/>
    <n v="4.08"/>
  </r>
  <r>
    <d v="2017-09-05T00:00:00"/>
    <x v="78"/>
    <x v="31"/>
    <n v="59"/>
    <n v="21"/>
    <n v="0"/>
    <n v="0"/>
    <n v="302"/>
    <n v="167"/>
    <n v="12"/>
    <n v="17.829999999999998"/>
    <n v="8.16"/>
  </r>
  <r>
    <d v="2017-09-06T00:00:00"/>
    <x v="79"/>
    <x v="31"/>
    <n v="15"/>
    <n v="24"/>
    <n v="0"/>
    <n v="0"/>
    <n v="137"/>
    <n v="77"/>
    <n v="9"/>
    <n v="13.71"/>
    <n v="6.2799999999999994"/>
  </r>
  <r>
    <d v="2017-09-07T00:00:00"/>
    <x v="71"/>
    <x v="31"/>
    <n v="56"/>
    <n v="47"/>
    <n v="0"/>
    <n v="0"/>
    <n v="114"/>
    <n v="125"/>
    <n v="8"/>
    <n v="10.29"/>
    <n v="4.72"/>
  </r>
  <r>
    <d v="2017-09-08T00:00:00"/>
    <x v="72"/>
    <x v="31"/>
    <n v="109"/>
    <n v="223"/>
    <n v="0"/>
    <n v="0"/>
    <n v="102"/>
    <n v="106"/>
    <n v="13"/>
    <n v="3.43"/>
    <n v="1.58"/>
  </r>
  <r>
    <d v="2017-09-09T00:00:00"/>
    <x v="73"/>
    <x v="31"/>
    <n v="237"/>
    <n v="204"/>
    <n v="0"/>
    <n v="1"/>
    <n v="299"/>
    <n v="169"/>
    <n v="5"/>
    <n v="0.69"/>
    <n v="0.32"/>
  </r>
  <r>
    <d v="2017-09-10T00:00:00"/>
    <x v="74"/>
    <x v="31"/>
    <n v="295"/>
    <n v="137"/>
    <n v="0"/>
    <n v="0"/>
    <n v="821"/>
    <n v="135"/>
    <n v="11"/>
    <n v="2.06"/>
    <n v="0.94000000000000006"/>
  </r>
  <r>
    <d v="2017-09-11T00:00:00"/>
    <x v="68"/>
    <x v="31"/>
    <n v="455"/>
    <n v="224"/>
    <n v="0"/>
    <n v="0"/>
    <n v="954"/>
    <n v="285"/>
    <n v="4"/>
    <n v="4.1099999999999994"/>
    <n v="1.8800000000000001"/>
  </r>
  <r>
    <d v="2017-09-12T00:00:00"/>
    <x v="69"/>
    <x v="31"/>
    <n v="603"/>
    <n v="281"/>
    <n v="0"/>
    <n v="0"/>
    <n v="803"/>
    <n v="260"/>
    <n v="11"/>
    <n v="3.43"/>
    <n v="1.58"/>
  </r>
  <r>
    <d v="2017-09-13T00:00:00"/>
    <x v="70"/>
    <x v="31"/>
    <n v="837"/>
    <n v="444"/>
    <n v="0"/>
    <n v="6"/>
    <n v="447"/>
    <n v="162"/>
    <n v="0"/>
    <n v="4.1099999999999994"/>
    <n v="1.8800000000000001"/>
  </r>
  <r>
    <d v="2017-09-14T00:00:00"/>
    <x v="67"/>
    <x v="31"/>
    <n v="892"/>
    <n v="272"/>
    <n v="0"/>
    <n v="0"/>
    <n v="714"/>
    <n v="250"/>
    <n v="16"/>
    <n v="0"/>
    <n v="0"/>
  </r>
  <r>
    <d v="2017-09-15T00:00:00"/>
    <x v="63"/>
    <x v="31"/>
    <n v="872"/>
    <n v="357"/>
    <n v="0"/>
    <n v="0"/>
    <n v="691"/>
    <n v="205"/>
    <n v="5"/>
    <n v="3.43"/>
    <n v="1.58"/>
  </r>
  <r>
    <d v="2017-09-16T00:00:00"/>
    <x v="64"/>
    <x v="31"/>
    <n v="810"/>
    <n v="286"/>
    <n v="0"/>
    <n v="0"/>
    <n v="497"/>
    <n v="207"/>
    <n v="1"/>
    <n v="0.69"/>
    <n v="0.32"/>
  </r>
  <r>
    <d v="2017-09-17T00:00:00"/>
    <x v="65"/>
    <x v="31"/>
    <n v="641"/>
    <n v="208"/>
    <n v="0"/>
    <n v="1"/>
    <n v="563"/>
    <n v="251"/>
    <n v="3"/>
    <n v="1.3699999999999999"/>
    <n v="0.62"/>
  </r>
  <r>
    <d v="2017-09-18T00:00:00"/>
    <x v="0"/>
    <x v="31"/>
    <n v="931"/>
    <n v="267"/>
    <n v="0"/>
    <n v="2"/>
    <n v="620"/>
    <n v="192"/>
    <n v="2"/>
    <n v="0.69"/>
    <n v="0.32"/>
  </r>
  <r>
    <d v="2017-09-19T00:00:00"/>
    <x v="1"/>
    <x v="31"/>
    <n v="832"/>
    <n v="241"/>
    <n v="0"/>
    <n v="0"/>
    <n v="708"/>
    <n v="235"/>
    <n v="3"/>
    <n v="4.1099999999999994"/>
    <n v="1.8800000000000001"/>
  </r>
  <r>
    <d v="2017-09-20T00:00:00"/>
    <x v="2"/>
    <x v="31"/>
    <n v="906"/>
    <n v="219"/>
    <n v="0"/>
    <n v="1"/>
    <n v="743"/>
    <n v="344"/>
    <n v="5"/>
    <n v="3.43"/>
    <n v="1.58"/>
  </r>
  <r>
    <d v="2017-09-21T00:00:00"/>
    <x v="3"/>
    <x v="31"/>
    <n v="919"/>
    <n v="200"/>
    <n v="0"/>
    <n v="1"/>
    <n v="776"/>
    <n v="338"/>
    <n v="7"/>
    <n v="2.06"/>
    <n v="0.94000000000000006"/>
  </r>
  <r>
    <d v="2017-09-22T00:00:00"/>
    <x v="4"/>
    <x v="31"/>
    <n v="875"/>
    <n v="160"/>
    <n v="1"/>
    <n v="0"/>
    <n v="473"/>
    <n v="212"/>
    <n v="7"/>
    <n v="0"/>
    <n v="0"/>
  </r>
  <r>
    <d v="2017-09-23T00:00:00"/>
    <x v="5"/>
    <x v="31"/>
    <n v="889"/>
    <n v="182"/>
    <n v="1"/>
    <n v="0"/>
    <n v="574"/>
    <n v="211"/>
    <n v="4"/>
    <n v="0.69"/>
    <n v="0.32"/>
  </r>
  <r>
    <d v="2017-09-24T00:00:00"/>
    <x v="6"/>
    <x v="31"/>
    <n v="784"/>
    <n v="174"/>
    <n v="1"/>
    <n v="0"/>
    <n v="574"/>
    <n v="239"/>
    <n v="2"/>
    <n v="2.06"/>
    <n v="0.94000000000000006"/>
  </r>
  <r>
    <d v="2017-09-25T00:00:00"/>
    <x v="7"/>
    <x v="31"/>
    <n v="696"/>
    <n v="129"/>
    <n v="0"/>
    <n v="0"/>
    <n v="543"/>
    <n v="199"/>
    <n v="2"/>
    <n v="0"/>
    <n v="0"/>
  </r>
  <r>
    <d v="2017-09-26T00:00:00"/>
    <x v="8"/>
    <x v="31"/>
    <n v="565"/>
    <n v="93"/>
    <n v="4"/>
    <n v="0"/>
    <n v="521"/>
    <n v="208"/>
    <n v="8"/>
    <n v="0"/>
    <n v="0"/>
  </r>
  <r>
    <d v="2017-09-27T00:00:00"/>
    <x v="9"/>
    <x v="31"/>
    <n v="499"/>
    <n v="73"/>
    <n v="0"/>
    <n v="0"/>
    <n v="634"/>
    <n v="197"/>
    <n v="2"/>
    <n v="0"/>
    <n v="0"/>
  </r>
  <r>
    <d v="2017-09-28T00:00:00"/>
    <x v="10"/>
    <x v="31"/>
    <n v="295"/>
    <n v="65"/>
    <n v="1"/>
    <n v="1"/>
    <n v="428"/>
    <n v="179"/>
    <n v="4"/>
    <n v="1.3699999999999999"/>
    <n v="0.62"/>
  </r>
  <r>
    <d v="2017-09-29T00:00:00"/>
    <x v="11"/>
    <x v="31"/>
    <n v="293"/>
    <n v="62"/>
    <n v="0"/>
    <n v="0"/>
    <n v="462"/>
    <n v="135"/>
    <n v="4"/>
    <n v="0.69"/>
    <n v="0.32"/>
  </r>
  <r>
    <d v="2017-09-30T00:00:00"/>
    <x v="12"/>
    <x v="31"/>
    <n v="404"/>
    <n v="36"/>
    <n v="2"/>
    <n v="0"/>
    <n v="597"/>
    <n v="89"/>
    <n v="2"/>
    <n v="0.69"/>
    <n v="0.32"/>
  </r>
  <r>
    <d v="2017-10-01T00:00:00"/>
    <x v="13"/>
    <x v="31"/>
    <n v="194"/>
    <n v="46"/>
    <n v="0"/>
    <n v="0"/>
    <n v="843"/>
    <n v="133"/>
    <n v="2"/>
    <n v="0"/>
    <n v="0"/>
  </r>
  <r>
    <d v="2017-10-02T00:00:00"/>
    <x v="14"/>
    <x v="31"/>
    <n v="195"/>
    <n v="30"/>
    <n v="0"/>
    <n v="1"/>
    <n v="831"/>
    <n v="147"/>
    <n v="6"/>
    <n v="0"/>
    <n v="0"/>
  </r>
  <r>
    <d v="2017-10-03T00:00:00"/>
    <x v="15"/>
    <x v="31"/>
    <n v="148"/>
    <n v="24"/>
    <n v="0"/>
    <n v="2"/>
    <n v="886"/>
    <n v="158"/>
    <n v="0"/>
    <n v="0"/>
    <n v="0"/>
  </r>
  <r>
    <d v="2017-10-04T00:00:00"/>
    <x v="16"/>
    <x v="31"/>
    <n v="149"/>
    <n v="31"/>
    <n v="1"/>
    <n v="0"/>
    <n v="678"/>
    <n v="131"/>
    <n v="2"/>
    <n v="0.69"/>
    <n v="0.32"/>
  </r>
  <r>
    <d v="2017-10-05T00:00:00"/>
    <x v="17"/>
    <x v="31"/>
    <n v="299"/>
    <n v="35"/>
    <n v="0"/>
    <n v="0"/>
    <n v="601"/>
    <n v="123"/>
    <n v="8"/>
    <n v="0.69"/>
    <n v="0.32"/>
  </r>
  <r>
    <d v="2017-10-06T00:00:00"/>
    <x v="18"/>
    <x v="31"/>
    <n v="181"/>
    <n v="26"/>
    <n v="0"/>
    <n v="0"/>
    <n v="745"/>
    <n v="141"/>
    <n v="0"/>
    <n v="0"/>
    <n v="0"/>
  </r>
  <r>
    <d v="2017-10-07T00:00:00"/>
    <x v="19"/>
    <x v="31"/>
    <n v="185"/>
    <n v="20"/>
    <n v="0"/>
    <n v="0"/>
    <n v="806"/>
    <n v="77"/>
    <n v="1"/>
    <n v="0"/>
    <n v="0"/>
  </r>
  <r>
    <d v="2017-10-08T00:00:00"/>
    <x v="20"/>
    <x v="31"/>
    <n v="130"/>
    <n v="5"/>
    <n v="0"/>
    <n v="2"/>
    <n v="761"/>
    <n v="47"/>
    <n v="2"/>
    <n v="0.69"/>
    <n v="0.32"/>
  </r>
  <r>
    <d v="2017-10-09T00:00:00"/>
    <x v="21"/>
    <x v="31"/>
    <n v="196"/>
    <n v="38"/>
    <n v="0"/>
    <n v="0"/>
    <n v="868"/>
    <n v="121"/>
    <n v="0"/>
    <n v="1.3699999999999999"/>
    <n v="0.62"/>
  </r>
  <r>
    <d v="2017-10-10T00:00:00"/>
    <x v="22"/>
    <x v="31"/>
    <n v="68"/>
    <n v="22"/>
    <n v="0"/>
    <n v="2"/>
    <n v="941"/>
    <n v="162"/>
    <n v="5"/>
    <n v="0.69"/>
    <n v="0.32"/>
  </r>
  <r>
    <d v="2017-10-11T00:00:00"/>
    <x v="23"/>
    <x v="31"/>
    <n v="157"/>
    <n v="41"/>
    <n v="0"/>
    <n v="1"/>
    <n v="947"/>
    <n v="136"/>
    <n v="3"/>
    <n v="0"/>
    <n v="0"/>
  </r>
  <r>
    <d v="2017-10-12T00:00:00"/>
    <x v="24"/>
    <x v="31"/>
    <n v="119"/>
    <n v="22"/>
    <n v="0"/>
    <n v="0"/>
    <n v="1071"/>
    <n v="151"/>
    <n v="2"/>
    <n v="0"/>
    <n v="0"/>
  </r>
  <r>
    <d v="2017-10-13T00:00:00"/>
    <x v="25"/>
    <x v="31"/>
    <n v="112.74"/>
    <n v="22.16"/>
    <n v="0"/>
    <n v="0.33"/>
    <n v="1040.43"/>
    <n v="150.34"/>
    <n v="3.84"/>
    <n v="0"/>
    <n v="0"/>
  </r>
  <r>
    <d v="2017-10-14T00:00:00"/>
    <x v="26"/>
    <x v="31"/>
    <n v="106.51"/>
    <n v="22.34"/>
    <n v="0"/>
    <n v="0.67"/>
    <n v="1009.82"/>
    <n v="149.66"/>
    <n v="5.66"/>
    <n v="0.69"/>
    <n v="0.32"/>
  </r>
  <r>
    <d v="2017-10-15T00:00:00"/>
    <x v="27"/>
    <x v="31"/>
    <n v="100.25"/>
    <n v="22.5"/>
    <n v="0"/>
    <n v="1"/>
    <n v="979.25"/>
    <n v="149"/>
    <n v="7.5"/>
    <n v="0.69"/>
    <n v="0.32"/>
  </r>
  <r>
    <d v="2017-10-16T00:00:00"/>
    <x v="28"/>
    <x v="31"/>
    <n v="36"/>
    <n v="6"/>
    <n v="0"/>
    <n v="0"/>
    <n v="1088"/>
    <n v="136"/>
    <n v="4"/>
    <n v="0"/>
    <n v="0"/>
  </r>
  <r>
    <d v="2017-10-17T00:00:00"/>
    <x v="29"/>
    <x v="31"/>
    <n v="383"/>
    <n v="48"/>
    <n v="0"/>
    <n v="1"/>
    <n v="1473"/>
    <n v="306"/>
    <n v="1"/>
    <n v="4.8"/>
    <n v="2.2000000000000002"/>
  </r>
  <r>
    <d v="2017-10-18T00:00:00"/>
    <x v="30"/>
    <x v="31"/>
    <n v="304"/>
    <n v="27"/>
    <n v="0"/>
    <n v="1"/>
    <n v="765"/>
    <n v="109"/>
    <n v="3"/>
    <n v="0.69"/>
    <n v="0.32"/>
  </r>
  <r>
    <d v="2017-10-19T00:00:00"/>
    <x v="31"/>
    <x v="31"/>
    <n v="184"/>
    <n v="12"/>
    <n v="0"/>
    <n v="0"/>
    <n v="813"/>
    <n v="44"/>
    <n v="8"/>
    <n v="0"/>
    <n v="0"/>
  </r>
  <r>
    <d v="2017-10-20T00:00:00"/>
    <x v="32"/>
    <x v="31"/>
    <n v="195"/>
    <n v="17"/>
    <n v="0"/>
    <n v="1"/>
    <n v="725"/>
    <n v="70"/>
    <n v="16"/>
    <n v="0"/>
    <n v="0"/>
  </r>
  <r>
    <d v="2017-10-21T00:00:00"/>
    <x v="33"/>
    <x v="31"/>
    <n v="99"/>
    <n v="3"/>
    <n v="0"/>
    <n v="3"/>
    <n v="1677"/>
    <n v="161"/>
    <n v="12"/>
    <n v="0"/>
    <n v="0"/>
  </r>
  <r>
    <d v="2017-10-22T00:00:00"/>
    <x v="34"/>
    <x v="31"/>
    <n v="113"/>
    <n v="9"/>
    <n v="0"/>
    <n v="0"/>
    <n v="857"/>
    <n v="82"/>
    <n v="8"/>
    <n v="0.69"/>
    <n v="0.32"/>
  </r>
  <r>
    <d v="2017-10-23T00:00:00"/>
    <x v="35"/>
    <x v="31"/>
    <n v="84"/>
    <n v="6"/>
    <n v="0"/>
    <n v="0"/>
    <n v="468"/>
    <n v="26"/>
    <n v="10"/>
    <n v="0"/>
    <n v="0"/>
  </r>
  <r>
    <d v="2017-10-24T00:00:00"/>
    <x v="36"/>
    <x v="31"/>
    <n v="103"/>
    <n v="11"/>
    <n v="0"/>
    <n v="0"/>
    <n v="629"/>
    <n v="57"/>
    <n v="11"/>
    <n v="1.3699999999999999"/>
    <n v="0.62"/>
  </r>
  <r>
    <d v="2017-10-25T00:00:00"/>
    <x v="37"/>
    <x v="31"/>
    <n v="34"/>
    <n v="2"/>
    <n v="0"/>
    <n v="0"/>
    <n v="369"/>
    <n v="48"/>
    <n v="7"/>
    <n v="0"/>
    <n v="0"/>
  </r>
  <r>
    <d v="2017-10-26T00:00:00"/>
    <x v="38"/>
    <x v="31"/>
    <n v="41"/>
    <n v="10"/>
    <n v="0"/>
    <n v="0"/>
    <n v="339"/>
    <n v="31"/>
    <n v="16"/>
    <n v="1.3699999999999999"/>
    <n v="0.62"/>
  </r>
  <r>
    <d v="2017-10-27T00:00:00"/>
    <x v="39"/>
    <x v="31"/>
    <n v="31"/>
    <n v="4"/>
    <n v="0"/>
    <n v="0"/>
    <n v="286"/>
    <n v="27"/>
    <n v="8"/>
    <n v="0"/>
    <n v="0"/>
  </r>
  <r>
    <d v="2017-10-28T00:00:00"/>
    <x v="40"/>
    <x v="31"/>
    <n v="23"/>
    <n v="6"/>
    <n v="0"/>
    <n v="0"/>
    <n v="282"/>
    <n v="38"/>
    <n v="10"/>
    <n v="0"/>
    <n v="0"/>
  </r>
  <r>
    <d v="2017-10-29T00:00:00"/>
    <x v="41"/>
    <x v="31"/>
    <n v="30"/>
    <n v="1"/>
    <n v="0"/>
    <n v="0"/>
    <n v="268"/>
    <n v="34"/>
    <n v="6"/>
    <n v="0"/>
    <n v="0"/>
  </r>
  <r>
    <d v="2017-10-30T00:00:00"/>
    <x v="42"/>
    <x v="31"/>
    <n v="14"/>
    <n v="0"/>
    <n v="0"/>
    <n v="0"/>
    <n v="95"/>
    <n v="27"/>
    <n v="1"/>
    <n v="0"/>
    <n v="0"/>
  </r>
  <r>
    <d v="2017-10-31T00:00:00"/>
    <x v="43"/>
    <x v="31"/>
    <n v="8"/>
    <n v="0"/>
    <n v="0"/>
    <n v="0"/>
    <n v="35"/>
    <n v="9.5"/>
    <n v="0"/>
    <n v="0"/>
    <n v="0"/>
  </r>
  <r>
    <d v="2017-11-01T00:00:00"/>
    <x v="44"/>
    <x v="31"/>
    <n v="125"/>
    <n v="4"/>
    <n v="0"/>
    <n v="0"/>
    <n v="575"/>
    <n v="98"/>
    <n v="8"/>
    <n v="0"/>
    <n v="0"/>
  </r>
  <r>
    <d v="2017-11-02T00:00:00"/>
    <x v="45"/>
    <x v="31"/>
    <n v="5"/>
    <n v="0"/>
    <n v="0"/>
    <n v="0"/>
    <n v="35"/>
    <n v="13"/>
    <n v="2"/>
    <n v="0"/>
    <n v="0"/>
  </r>
  <r>
    <d v="2017-11-03T00:00:00"/>
    <x v="46"/>
    <x v="31"/>
    <n v="9"/>
    <n v="0"/>
    <n v="0"/>
    <n v="0"/>
    <n v="8"/>
    <n v="0"/>
    <n v="0"/>
    <n v="0"/>
    <n v="0"/>
  </r>
  <r>
    <d v="2017-11-04T00:00:00"/>
    <x v="47"/>
    <x v="31"/>
    <n v="9.5299999999999994"/>
    <n v="1.54"/>
    <n v="0"/>
    <n v="0"/>
    <n v="38.69"/>
    <n v="6.65"/>
    <n v="2.65"/>
    <n v="0"/>
    <n v="0"/>
  </r>
  <r>
    <d v="2017-11-05T00:00:00"/>
    <x v="48"/>
    <x v="31"/>
    <n v="10.08"/>
    <n v="3.09"/>
    <n v="0"/>
    <n v="0"/>
    <n v="69.430000000000007"/>
    <n v="13.35"/>
    <n v="5.35"/>
    <n v="0"/>
    <n v="0"/>
  </r>
  <r>
    <d v="2017-11-06T00:00:00"/>
    <x v="49"/>
    <x v="31"/>
    <n v="10.64"/>
    <n v="4.62"/>
    <n v="0"/>
    <n v="0"/>
    <n v="100.13"/>
    <n v="20"/>
    <n v="8"/>
    <n v="0"/>
    <n v="0"/>
  </r>
  <r>
    <d v="2017-11-07T00:00:00"/>
    <x v="50"/>
    <x v="31"/>
    <n v="12.45"/>
    <n v="7.95"/>
    <n v="0"/>
    <n v="0"/>
    <n v="84.45"/>
    <n v="16"/>
    <n v="9.4"/>
    <n v="0"/>
    <n v="0"/>
  </r>
  <r>
    <d v="2017-11-08T00:00:00"/>
    <x v="51"/>
    <x v="31"/>
    <n v="14.26"/>
    <n v="11.28"/>
    <n v="0"/>
    <n v="0"/>
    <n v="68.77"/>
    <n v="12"/>
    <n v="10.8"/>
    <n v="0.69"/>
    <n v="0.32"/>
  </r>
  <r>
    <d v="2017-11-09T00:00:00"/>
    <x v="52"/>
    <x v="31"/>
    <n v="16.100000000000001"/>
    <n v="14.6"/>
    <n v="0"/>
    <n v="0"/>
    <n v="53.1"/>
    <n v="8"/>
    <n v="12.2"/>
    <n v="0.69"/>
    <n v="0.32"/>
  </r>
  <r>
    <d v="2017-11-10T00:00:00"/>
    <x v="53"/>
    <x v="31"/>
    <n v="17.940000000000001"/>
    <n v="17.920000000000002"/>
    <n v="0"/>
    <n v="0"/>
    <n v="37.43"/>
    <n v="4"/>
    <n v="13.6"/>
    <n v="0.69"/>
    <n v="0.32"/>
  </r>
  <r>
    <d v="2017-11-11T00:00:00"/>
    <x v="54"/>
    <x v="31"/>
    <n v="16"/>
    <n v="10"/>
    <n v="0"/>
    <n v="0"/>
    <n v="20"/>
    <n v="0"/>
    <n v="15"/>
    <n v="1.3699999999999999"/>
    <n v="0.62"/>
  </r>
  <r>
    <d v="2017-11-12T00:00:00"/>
    <x v="55"/>
    <x v="31"/>
    <n v="86.5"/>
    <n v="5"/>
    <n v="0"/>
    <n v="0"/>
    <n v="11"/>
    <n v="6"/>
    <n v="8.5"/>
    <n v="0"/>
    <n v="0"/>
  </r>
  <r>
    <d v="2017-11-13T00:00:00"/>
    <x v="56"/>
    <x v="31"/>
    <n v="4"/>
    <n v="0"/>
    <n v="0"/>
    <n v="0"/>
    <n v="1"/>
    <n v="0"/>
    <n v="0"/>
    <n v="0"/>
    <n v="0"/>
  </r>
  <r>
    <d v="2017-11-14T00:00:00"/>
    <x v="57"/>
    <x v="31"/>
    <m/>
    <m/>
    <m/>
    <m/>
    <m/>
    <m/>
    <m/>
    <m/>
    <m/>
  </r>
  <r>
    <d v="2017-11-15T00:00:00"/>
    <x v="58"/>
    <x v="31"/>
    <m/>
    <m/>
    <m/>
    <m/>
    <m/>
    <m/>
    <m/>
    <m/>
    <m/>
  </r>
  <r>
    <d v="2017-11-16T00:00:00"/>
    <x v="59"/>
    <x v="31"/>
    <m/>
    <m/>
    <m/>
    <m/>
    <m/>
    <m/>
    <m/>
    <m/>
    <m/>
  </r>
  <r>
    <d v="2017-11-17T00:00:00"/>
    <x v="60"/>
    <x v="31"/>
    <m/>
    <m/>
    <m/>
    <m/>
    <m/>
    <m/>
    <m/>
    <m/>
    <m/>
  </r>
  <r>
    <d v="2017-11-18T00:00:00"/>
    <x v="61"/>
    <x v="31"/>
    <m/>
    <m/>
    <m/>
    <m/>
    <m/>
    <m/>
    <m/>
    <m/>
    <m/>
  </r>
  <r>
    <d v="2017-11-19T00:00:00"/>
    <x v="62"/>
    <x v="31"/>
    <m/>
    <m/>
    <m/>
    <m/>
    <m/>
    <m/>
    <m/>
    <m/>
    <m/>
  </r>
  <r>
    <d v="2017-11-20T00:00:00"/>
    <x v="66"/>
    <x v="31"/>
    <m/>
    <m/>
    <m/>
    <m/>
    <m/>
    <m/>
    <m/>
    <m/>
    <m/>
  </r>
  <r>
    <d v="2017-11-21T00:00:00"/>
    <x v="81"/>
    <x v="31"/>
    <m/>
    <m/>
    <m/>
    <m/>
    <m/>
    <m/>
    <m/>
    <m/>
    <m/>
  </r>
  <r>
    <d v="2017-11-22T00:00:00"/>
    <x v="82"/>
    <x v="31"/>
    <m/>
    <m/>
    <m/>
    <m/>
    <m/>
    <m/>
    <m/>
    <m/>
    <m/>
  </r>
  <r>
    <d v="2017-11-23T00:00:00"/>
    <x v="83"/>
    <x v="31"/>
    <m/>
    <m/>
    <m/>
    <m/>
    <m/>
    <m/>
    <m/>
    <m/>
    <m/>
  </r>
  <r>
    <d v="2017-11-24T00:00:00"/>
    <x v="84"/>
    <x v="31"/>
    <m/>
    <m/>
    <m/>
    <m/>
    <m/>
    <m/>
    <m/>
    <m/>
    <m/>
  </r>
  <r>
    <d v="2017-11-25T00:00:00"/>
    <x v="85"/>
    <x v="31"/>
    <m/>
    <m/>
    <m/>
    <m/>
    <m/>
    <m/>
    <m/>
    <m/>
    <m/>
  </r>
  <r>
    <d v="2017-11-26T00:00:00"/>
    <x v="87"/>
    <x v="31"/>
    <m/>
    <m/>
    <m/>
    <m/>
    <m/>
    <m/>
    <m/>
    <m/>
    <m/>
  </r>
  <r>
    <d v="2017-11-27T00:00:00"/>
    <x v="88"/>
    <x v="31"/>
    <m/>
    <m/>
    <m/>
    <m/>
    <m/>
    <m/>
    <m/>
    <m/>
    <m/>
  </r>
  <r>
    <d v="2017-11-28T00:00:00"/>
    <x v="89"/>
    <x v="31"/>
    <m/>
    <m/>
    <m/>
    <m/>
    <m/>
    <m/>
    <m/>
    <m/>
    <m/>
  </r>
  <r>
    <d v="2017-11-29T00:00:00"/>
    <x v="90"/>
    <x v="31"/>
    <m/>
    <m/>
    <m/>
    <m/>
    <m/>
    <m/>
    <m/>
    <m/>
    <m/>
  </r>
  <r>
    <d v="2017-11-30T00:00:00"/>
    <x v="91"/>
    <x v="31"/>
    <m/>
    <m/>
    <m/>
    <m/>
    <m/>
    <m/>
    <m/>
    <m/>
    <m/>
  </r>
  <r>
    <d v="2018-07-31T00:00:00"/>
    <x v="109"/>
    <x v="32"/>
    <n v="22"/>
    <n v="2"/>
    <n v="0"/>
    <n v="0"/>
    <n v="12"/>
    <n v="0"/>
    <n v="1728"/>
    <n v="35024"/>
    <n v="2060"/>
  </r>
  <r>
    <d v="2018-08-01T00:00:00"/>
    <x v="110"/>
    <x v="32"/>
    <n v="1"/>
    <n v="0"/>
    <n v="0"/>
    <n v="0"/>
    <n v="0"/>
    <n v="0"/>
    <n v="28"/>
    <n v="58.970000000000006"/>
    <n v="6.0200000000000005"/>
  </r>
  <r>
    <d v="2018-08-02T00:00:00"/>
    <x v="111"/>
    <x v="32"/>
    <n v="9"/>
    <n v="4"/>
    <n v="0"/>
    <n v="0"/>
    <n v="2"/>
    <n v="0"/>
    <n v="72"/>
    <n v="91.65"/>
    <n v="9.3500000000000014"/>
  </r>
  <r>
    <d v="2018-08-03T00:00:00"/>
    <x v="112"/>
    <x v="32"/>
    <n v="3"/>
    <n v="1"/>
    <n v="0"/>
    <n v="0"/>
    <n v="3"/>
    <n v="0"/>
    <n v="42"/>
    <n v="46.28"/>
    <n v="4.72"/>
  </r>
  <r>
    <d v="2018-08-04T00:00:00"/>
    <x v="113"/>
    <x v="32"/>
    <n v="4"/>
    <n v="1"/>
    <n v="0"/>
    <n v="0"/>
    <n v="8"/>
    <n v="0"/>
    <n v="28"/>
    <n v="35.380000000000003"/>
    <n v="3.6100000000000003"/>
  </r>
  <r>
    <d v="2018-08-05T00:00:00"/>
    <x v="114"/>
    <x v="32"/>
    <n v="15"/>
    <n v="0"/>
    <n v="0"/>
    <n v="0"/>
    <n v="10"/>
    <n v="0"/>
    <n v="33"/>
    <n v="73.5"/>
    <n v="7.5"/>
  </r>
  <r>
    <d v="2018-08-06T00:00:00"/>
    <x v="115"/>
    <x v="32"/>
    <n v="11"/>
    <n v="0"/>
    <n v="0"/>
    <n v="0"/>
    <n v="1"/>
    <n v="0"/>
    <n v="28"/>
    <n v="41.74"/>
    <n v="4.26"/>
  </r>
  <r>
    <d v="2018-08-07T00:00:00"/>
    <x v="116"/>
    <x v="32"/>
    <n v="5"/>
    <n v="0"/>
    <n v="0"/>
    <n v="1"/>
    <n v="1"/>
    <n v="0"/>
    <n v="16"/>
    <n v="21.77"/>
    <n v="2.2200000000000002"/>
  </r>
  <r>
    <d v="2018-08-08T00:00:00"/>
    <x v="117"/>
    <x v="32"/>
    <n v="1"/>
    <n v="0"/>
    <n v="0"/>
    <n v="0"/>
    <n v="0"/>
    <n v="0"/>
    <n v="14"/>
    <n v="12.7"/>
    <n v="1.3"/>
  </r>
  <r>
    <d v="2018-08-09T00:00:00"/>
    <x v="118"/>
    <x v="32"/>
    <n v="4"/>
    <n v="0"/>
    <n v="0"/>
    <n v="0"/>
    <n v="0"/>
    <n v="0"/>
    <n v="14"/>
    <n v="32.67"/>
    <n v="3.34"/>
  </r>
  <r>
    <d v="2018-08-10T00:00:00"/>
    <x v="119"/>
    <x v="32"/>
    <n v="1"/>
    <n v="0"/>
    <n v="0"/>
    <n v="0"/>
    <n v="2"/>
    <n v="0"/>
    <n v="9"/>
    <n v="9.9799999999999986"/>
    <n v="1.02"/>
  </r>
  <r>
    <d v="2018-08-11T00:00:00"/>
    <x v="120"/>
    <x v="32"/>
    <n v="1"/>
    <n v="0"/>
    <n v="0"/>
    <n v="0"/>
    <n v="0"/>
    <n v="0"/>
    <n v="9"/>
    <n v="17.240000000000002"/>
    <n v="1.7599999999999998"/>
  </r>
  <r>
    <d v="2018-08-12T00:00:00"/>
    <x v="121"/>
    <x v="32"/>
    <n v="13"/>
    <n v="1"/>
    <n v="0"/>
    <n v="0"/>
    <n v="5"/>
    <n v="0"/>
    <n v="20"/>
    <n v="17.240000000000002"/>
    <n v="1.7599999999999998"/>
  </r>
  <r>
    <d v="2018-08-13T00:00:00"/>
    <x v="122"/>
    <x v="32"/>
    <n v="18"/>
    <n v="1"/>
    <n v="0"/>
    <n v="0"/>
    <n v="8"/>
    <n v="0"/>
    <n v="24"/>
    <n v="19.959999999999997"/>
    <n v="2.04"/>
  </r>
  <r>
    <d v="2018-08-14T00:00:00"/>
    <x v="92"/>
    <x v="32"/>
    <n v="13"/>
    <n v="1"/>
    <n v="0"/>
    <n v="0"/>
    <n v="20"/>
    <n v="0"/>
    <n v="9"/>
    <n v="12.7"/>
    <n v="1.3"/>
  </r>
  <r>
    <d v="2018-08-15T00:00:00"/>
    <x v="93"/>
    <x v="32"/>
    <n v="27"/>
    <n v="0"/>
    <n v="0"/>
    <n v="0"/>
    <n v="16"/>
    <n v="0"/>
    <n v="18"/>
    <n v="19.060000000000002"/>
    <n v="1.9500000000000002"/>
  </r>
  <r>
    <d v="2018-08-16T00:00:00"/>
    <x v="94"/>
    <x v="32"/>
    <n v="18"/>
    <n v="5"/>
    <n v="0"/>
    <n v="0"/>
    <n v="14"/>
    <n v="1"/>
    <n v="11"/>
    <n v="11.790000000000001"/>
    <n v="1.2"/>
  </r>
  <r>
    <d v="2018-08-17T00:00:00"/>
    <x v="95"/>
    <x v="32"/>
    <n v="47"/>
    <n v="17"/>
    <n v="0"/>
    <n v="0"/>
    <n v="29"/>
    <n v="3"/>
    <n v="17"/>
    <n v="14.520000000000001"/>
    <n v="1.49"/>
  </r>
  <r>
    <d v="2018-08-18T00:00:00"/>
    <x v="96"/>
    <x v="32"/>
    <n v="57"/>
    <n v="5"/>
    <n v="0"/>
    <n v="0"/>
    <n v="33"/>
    <n v="2"/>
    <n v="27"/>
    <n v="34.470000000000006"/>
    <n v="3.5199999999999996"/>
  </r>
  <r>
    <d v="2018-08-19T00:00:00"/>
    <x v="97"/>
    <x v="32"/>
    <n v="51"/>
    <n v="10"/>
    <n v="0"/>
    <n v="0"/>
    <n v="19"/>
    <n v="0"/>
    <n v="27"/>
    <n v="34.470000000000006"/>
    <n v="3.5199999999999996"/>
  </r>
  <r>
    <d v="2018-08-20T00:00:00"/>
    <x v="98"/>
    <x v="32"/>
    <n v="24"/>
    <n v="4"/>
    <n v="0"/>
    <n v="0"/>
    <n v="6"/>
    <n v="0"/>
    <n v="17"/>
    <n v="18.14"/>
    <n v="1.85"/>
  </r>
  <r>
    <d v="2018-08-21T00:00:00"/>
    <x v="99"/>
    <x v="32"/>
    <n v="38"/>
    <n v="24"/>
    <n v="0"/>
    <n v="0"/>
    <n v="10"/>
    <n v="2"/>
    <n v="18"/>
    <n v="14.520000000000001"/>
    <n v="1.49"/>
  </r>
  <r>
    <d v="2018-08-22T00:00:00"/>
    <x v="100"/>
    <x v="32"/>
    <n v="144"/>
    <n v="8"/>
    <n v="0"/>
    <n v="0"/>
    <n v="74"/>
    <n v="5"/>
    <n v="42"/>
    <n v="60.8"/>
    <n v="6.2"/>
  </r>
  <r>
    <d v="2018-08-23T00:00:00"/>
    <x v="101"/>
    <x v="32"/>
    <n v="89"/>
    <n v="27"/>
    <n v="0"/>
    <n v="0"/>
    <n v="119"/>
    <n v="12"/>
    <n v="26"/>
    <n v="36.29"/>
    <n v="3.7"/>
  </r>
  <r>
    <d v="2018-08-24T00:00:00"/>
    <x v="102"/>
    <x v="32"/>
    <n v="189"/>
    <n v="28"/>
    <n v="0"/>
    <n v="0"/>
    <n v="64"/>
    <n v="2"/>
    <n v="50"/>
    <n v="32.67"/>
    <n v="3.34"/>
  </r>
  <r>
    <d v="2018-08-25T00:00:00"/>
    <x v="103"/>
    <x v="32"/>
    <n v="198"/>
    <n v="32"/>
    <n v="0"/>
    <n v="0"/>
    <n v="64"/>
    <n v="3"/>
    <n v="60"/>
    <n v="27.23"/>
    <n v="2.7800000000000002"/>
  </r>
  <r>
    <d v="2018-08-26T00:00:00"/>
    <x v="104"/>
    <x v="32"/>
    <n v="457"/>
    <n v="40"/>
    <n v="0"/>
    <n v="0"/>
    <n v="73"/>
    <n v="9"/>
    <n v="45"/>
    <n v="32.67"/>
    <n v="3.34"/>
  </r>
  <r>
    <d v="2018-08-27T00:00:00"/>
    <x v="105"/>
    <x v="32"/>
    <n v="215"/>
    <n v="43"/>
    <n v="0"/>
    <n v="0"/>
    <n v="52"/>
    <n v="3"/>
    <n v="26"/>
    <n v="28.119999999999997"/>
    <n v="2.8699999999999997"/>
  </r>
  <r>
    <d v="2018-08-28T00:00:00"/>
    <x v="106"/>
    <x v="32"/>
    <n v="360"/>
    <n v="51"/>
    <n v="0"/>
    <n v="0"/>
    <n v="170"/>
    <n v="12"/>
    <n v="28"/>
    <n v="61.7"/>
    <n v="6.3"/>
  </r>
  <r>
    <d v="2018-08-29T00:00:00"/>
    <x v="107"/>
    <x v="32"/>
    <n v="373"/>
    <n v="80"/>
    <n v="0"/>
    <n v="0"/>
    <n v="257"/>
    <n v="11"/>
    <n v="54"/>
    <n v="112.51"/>
    <n v="11.48"/>
  </r>
  <r>
    <d v="2018-08-30T00:00:00"/>
    <x v="108"/>
    <x v="32"/>
    <n v="603"/>
    <n v="96"/>
    <n v="0"/>
    <n v="0"/>
    <n v="362"/>
    <n v="23"/>
    <n v="36"/>
    <n v="46.28"/>
    <n v="4.72"/>
  </r>
  <r>
    <d v="2018-08-31T00:00:00"/>
    <x v="86"/>
    <x v="32"/>
    <n v="259"/>
    <n v="48"/>
    <n v="0"/>
    <n v="0"/>
    <n v="455"/>
    <n v="5"/>
    <n v="13"/>
    <n v="34.470000000000006"/>
    <n v="3.5199999999999996"/>
  </r>
  <r>
    <d v="2018-09-01T00:00:00"/>
    <x v="80"/>
    <x v="32"/>
    <n v="260"/>
    <n v="67"/>
    <n v="0"/>
    <n v="0"/>
    <n v="326"/>
    <n v="6"/>
    <n v="5"/>
    <n v="20.880000000000003"/>
    <n v="2.13"/>
  </r>
  <r>
    <d v="2018-09-02T00:00:00"/>
    <x v="75"/>
    <x v="32"/>
    <n v="385"/>
    <n v="70"/>
    <n v="0"/>
    <n v="0"/>
    <n v="488"/>
    <n v="15"/>
    <n v="24"/>
    <n v="18.14"/>
    <n v="1.85"/>
  </r>
  <r>
    <d v="2018-09-03T00:00:00"/>
    <x v="76"/>
    <x v="32"/>
    <n v="435"/>
    <n v="82"/>
    <n v="0"/>
    <n v="0"/>
    <n v="496"/>
    <n v="8"/>
    <n v="17"/>
    <n v="36.29"/>
    <n v="3.7"/>
  </r>
  <r>
    <d v="2018-09-04T00:00:00"/>
    <x v="77"/>
    <x v="32"/>
    <n v="453"/>
    <n v="74"/>
    <n v="0"/>
    <n v="0"/>
    <n v="523"/>
    <n v="16"/>
    <n v="16"/>
    <n v="30.86"/>
    <n v="3.15"/>
  </r>
  <r>
    <d v="2018-09-05T00:00:00"/>
    <x v="78"/>
    <x v="32"/>
    <n v="329"/>
    <n v="54"/>
    <n v="0"/>
    <n v="1"/>
    <n v="464"/>
    <n v="9"/>
    <n v="6"/>
    <n v="24.5"/>
    <n v="2.5"/>
  </r>
  <r>
    <d v="2018-09-06T00:00:00"/>
    <x v="79"/>
    <x v="32"/>
    <n v="389"/>
    <n v="78"/>
    <n v="0"/>
    <n v="0"/>
    <n v="499"/>
    <n v="19"/>
    <n v="9"/>
    <n v="27.23"/>
    <n v="2.7800000000000002"/>
  </r>
  <r>
    <d v="2018-09-07T00:00:00"/>
    <x v="71"/>
    <x v="32"/>
    <n v="437"/>
    <n v="88"/>
    <n v="0"/>
    <n v="1"/>
    <n v="412"/>
    <n v="13"/>
    <n v="9"/>
    <n v="16.329999999999998"/>
    <n v="1.6600000000000001"/>
  </r>
  <r>
    <d v="2018-09-08T00:00:00"/>
    <x v="72"/>
    <x v="32"/>
    <n v="765"/>
    <n v="92"/>
    <n v="0"/>
    <n v="0"/>
    <n v="538"/>
    <n v="11"/>
    <n v="21"/>
    <n v="10.89"/>
    <n v="1.1100000000000001"/>
  </r>
  <r>
    <d v="2018-09-09T00:00:00"/>
    <x v="73"/>
    <x v="32"/>
    <n v="455"/>
    <n v="75"/>
    <n v="0"/>
    <n v="0"/>
    <n v="471"/>
    <n v="22"/>
    <n v="8"/>
    <n v="4.54"/>
    <n v="0.45999999999999996"/>
  </r>
  <r>
    <d v="2018-09-10T00:00:00"/>
    <x v="74"/>
    <x v="32"/>
    <n v="547"/>
    <n v="75"/>
    <n v="0"/>
    <n v="0"/>
    <n v="669"/>
    <n v="31"/>
    <n v="9"/>
    <n v="4.54"/>
    <n v="0.45999999999999996"/>
  </r>
  <r>
    <d v="2018-09-11T00:00:00"/>
    <x v="68"/>
    <x v="32"/>
    <n v="546"/>
    <n v="104"/>
    <n v="0"/>
    <n v="0"/>
    <n v="651"/>
    <n v="10"/>
    <n v="15"/>
    <n v="5.44"/>
    <n v="0.55000000000000004"/>
  </r>
  <r>
    <d v="2018-09-12T00:00:00"/>
    <x v="69"/>
    <x v="32"/>
    <n v="818"/>
    <n v="109"/>
    <n v="0"/>
    <n v="0"/>
    <n v="708"/>
    <n v="32"/>
    <n v="16"/>
    <n v="0.91000000000000014"/>
    <n v="9.0000000000000011E-2"/>
  </r>
  <r>
    <d v="2018-09-13T00:00:00"/>
    <x v="70"/>
    <x v="32"/>
    <n v="535"/>
    <n v="82"/>
    <n v="0"/>
    <n v="0"/>
    <n v="844"/>
    <n v="36"/>
    <n v="26"/>
    <n v="3.62"/>
    <n v="0.37"/>
  </r>
  <r>
    <d v="2018-09-14T00:00:00"/>
    <x v="67"/>
    <x v="32"/>
    <n v="222"/>
    <n v="26"/>
    <n v="0"/>
    <n v="0"/>
    <n v="633"/>
    <n v="12"/>
    <n v="20"/>
    <n v="6.3599999999999994"/>
    <n v="0.65"/>
  </r>
  <r>
    <d v="2018-09-15T00:00:00"/>
    <x v="63"/>
    <x v="32"/>
    <n v="353"/>
    <n v="47"/>
    <n v="0"/>
    <n v="0"/>
    <n v="870"/>
    <n v="19"/>
    <n v="27"/>
    <n v="4.54"/>
    <n v="0.45999999999999996"/>
  </r>
  <r>
    <d v="2018-09-16T00:00:00"/>
    <x v="64"/>
    <x v="32"/>
    <n v="341"/>
    <n v="70"/>
    <n v="0"/>
    <n v="0"/>
    <n v="869"/>
    <n v="35"/>
    <n v="42"/>
    <n v="0"/>
    <n v="0"/>
  </r>
  <r>
    <d v="2018-09-17T00:00:00"/>
    <x v="65"/>
    <x v="32"/>
    <n v="668"/>
    <n v="92"/>
    <n v="0"/>
    <n v="0"/>
    <n v="1206"/>
    <n v="26"/>
    <n v="27"/>
    <n v="0"/>
    <n v="0"/>
  </r>
  <r>
    <d v="2018-09-18T00:00:00"/>
    <x v="0"/>
    <x v="32"/>
    <n v="426.5"/>
    <n v="60"/>
    <n v="0"/>
    <n v="0"/>
    <n v="2522"/>
    <n v="56.5"/>
    <n v="78"/>
    <n v="0"/>
    <n v="0"/>
  </r>
  <r>
    <d v="2018-09-19T00:00:00"/>
    <x v="1"/>
    <x v="32"/>
    <n v="306"/>
    <n v="63"/>
    <n v="0"/>
    <n v="0"/>
    <n v="1230"/>
    <n v="57"/>
    <n v="36"/>
    <n v="2.73"/>
    <n v="0.28000000000000003"/>
  </r>
  <r>
    <d v="2018-09-20T00:00:00"/>
    <x v="2"/>
    <x v="32"/>
    <n v="327"/>
    <n v="81"/>
    <n v="0"/>
    <n v="0"/>
    <n v="738"/>
    <n v="24"/>
    <n v="33"/>
    <n v="0"/>
    <n v="0"/>
  </r>
  <r>
    <d v="2018-09-21T00:00:00"/>
    <x v="3"/>
    <x v="32"/>
    <n v="294"/>
    <n v="27"/>
    <n v="0"/>
    <n v="0"/>
    <n v="342"/>
    <n v="24"/>
    <n v="33"/>
    <n v="2.73"/>
    <n v="0.28000000000000003"/>
  </r>
  <r>
    <d v="2018-09-22T00:00:00"/>
    <x v="4"/>
    <x v="32"/>
    <n v="423"/>
    <n v="63"/>
    <n v="0"/>
    <n v="0"/>
    <n v="966"/>
    <n v="13"/>
    <n v="18"/>
    <n v="2.73"/>
    <n v="0.28000000000000003"/>
  </r>
  <r>
    <d v="2018-09-23T00:00:00"/>
    <x v="5"/>
    <x v="32"/>
    <n v="154.5"/>
    <n v="39"/>
    <n v="0"/>
    <n v="0"/>
    <n v="1093.5"/>
    <n v="51"/>
    <n v="16.5"/>
    <n v="0"/>
    <n v="0"/>
  </r>
  <r>
    <d v="2018-09-24T00:00:00"/>
    <x v="6"/>
    <x v="32"/>
    <n v="210"/>
    <n v="87"/>
    <n v="0"/>
    <n v="0"/>
    <n v="495"/>
    <n v="24"/>
    <n v="36"/>
    <n v="0"/>
    <n v="0"/>
  </r>
  <r>
    <d v="2018-09-25T00:00:00"/>
    <x v="7"/>
    <x v="32"/>
    <n v="297"/>
    <n v="63"/>
    <n v="0"/>
    <n v="0"/>
    <n v="630"/>
    <n v="27"/>
    <n v="51"/>
    <n v="0"/>
    <n v="0"/>
  </r>
  <r>
    <d v="2018-09-26T00:00:00"/>
    <x v="8"/>
    <x v="32"/>
    <n v="156"/>
    <n v="30"/>
    <n v="0"/>
    <n v="0"/>
    <n v="720"/>
    <n v="39"/>
    <n v="60"/>
    <n v="2.73"/>
    <n v="0.28000000000000003"/>
  </r>
  <r>
    <d v="2018-09-27T00:00:00"/>
    <x v="9"/>
    <x v="32"/>
    <n v="94"/>
    <n v="28"/>
    <n v="0"/>
    <n v="0"/>
    <n v="632"/>
    <n v="38"/>
    <n v="43"/>
    <n v="5.44"/>
    <n v="0.55000000000000004"/>
  </r>
  <r>
    <d v="2018-09-28T00:00:00"/>
    <x v="10"/>
    <x v="32"/>
    <n v="102"/>
    <n v="27"/>
    <n v="0"/>
    <n v="0"/>
    <n v="768"/>
    <n v="30"/>
    <n v="31"/>
    <n v="1.82"/>
    <n v="0.19"/>
  </r>
  <r>
    <d v="2018-09-29T00:00:00"/>
    <x v="11"/>
    <x v="32"/>
    <n v="159"/>
    <n v="46"/>
    <n v="0"/>
    <n v="0"/>
    <n v="760"/>
    <n v="53"/>
    <n v="30"/>
    <n v="3.62"/>
    <n v="0.37"/>
  </r>
  <r>
    <d v="2018-09-30T00:00:00"/>
    <x v="12"/>
    <x v="32"/>
    <n v="177"/>
    <n v="50"/>
    <n v="0"/>
    <n v="0"/>
    <n v="834"/>
    <n v="42"/>
    <n v="43"/>
    <n v="4.54"/>
    <n v="0.45999999999999996"/>
  </r>
  <r>
    <d v="2018-10-01T00:00:00"/>
    <x v="13"/>
    <x v="32"/>
    <n v="302"/>
    <n v="45"/>
    <n v="0"/>
    <n v="0"/>
    <n v="1021"/>
    <n v="51"/>
    <n v="25"/>
    <n v="0.91000000000000014"/>
    <n v="9.0000000000000011E-2"/>
  </r>
  <r>
    <d v="2018-10-02T00:00:00"/>
    <x v="14"/>
    <x v="32"/>
    <n v="207"/>
    <n v="28"/>
    <n v="0"/>
    <n v="0"/>
    <n v="1356"/>
    <n v="62"/>
    <n v="28"/>
    <n v="0"/>
    <n v="0"/>
  </r>
  <r>
    <d v="2018-10-03T00:00:00"/>
    <x v="15"/>
    <x v="32"/>
    <n v="194"/>
    <n v="21"/>
    <n v="0"/>
    <n v="0"/>
    <n v="1604"/>
    <n v="38"/>
    <n v="28"/>
    <n v="3.62"/>
    <n v="0.37"/>
  </r>
  <r>
    <d v="2018-10-04T00:00:00"/>
    <x v="16"/>
    <x v="32"/>
    <n v="130"/>
    <n v="31"/>
    <n v="0"/>
    <n v="0"/>
    <n v="1128"/>
    <n v="58"/>
    <n v="23"/>
    <n v="0"/>
    <n v="0"/>
  </r>
  <r>
    <d v="2018-10-05T00:00:00"/>
    <x v="17"/>
    <x v="32"/>
    <n v="121"/>
    <n v="24"/>
    <n v="0"/>
    <n v="0"/>
    <n v="1322"/>
    <n v="44"/>
    <n v="19"/>
    <n v="0"/>
    <n v="0"/>
  </r>
  <r>
    <d v="2018-10-06T00:00:00"/>
    <x v="18"/>
    <x v="32"/>
    <n v="194"/>
    <n v="38"/>
    <n v="0"/>
    <n v="0"/>
    <n v="1309"/>
    <n v="49"/>
    <n v="10"/>
    <n v="0"/>
    <n v="0"/>
  </r>
  <r>
    <d v="2018-10-07T00:00:00"/>
    <x v="19"/>
    <x v="32"/>
    <n v="137"/>
    <n v="20"/>
    <n v="0"/>
    <n v="1"/>
    <n v="1438"/>
    <n v="44"/>
    <n v="9"/>
    <n v="0.91000000000000014"/>
    <n v="9.0000000000000011E-2"/>
  </r>
  <r>
    <d v="2018-10-08T00:00:00"/>
    <x v="20"/>
    <x v="32"/>
    <n v="130"/>
    <n v="14"/>
    <n v="0"/>
    <n v="1"/>
    <n v="955"/>
    <n v="41"/>
    <n v="9"/>
    <n v="1.82"/>
    <n v="0.19"/>
  </r>
  <r>
    <d v="2018-10-09T00:00:00"/>
    <x v="21"/>
    <x v="32"/>
    <n v="89"/>
    <n v="21"/>
    <n v="0"/>
    <n v="0"/>
    <n v="846"/>
    <n v="31"/>
    <n v="5"/>
    <n v="1.82"/>
    <n v="0.19"/>
  </r>
  <r>
    <d v="2018-10-10T00:00:00"/>
    <x v="22"/>
    <x v="32"/>
    <n v="115"/>
    <n v="18"/>
    <n v="0"/>
    <n v="0"/>
    <n v="868"/>
    <n v="29"/>
    <n v="6"/>
    <n v="0.91000000000000014"/>
    <n v="9.0000000000000011E-2"/>
  </r>
  <r>
    <d v="2018-10-11T00:00:00"/>
    <x v="23"/>
    <x v="32"/>
    <n v="95"/>
    <n v="13"/>
    <n v="0"/>
    <n v="1"/>
    <n v="860"/>
    <n v="16"/>
    <n v="5"/>
    <n v="0"/>
    <n v="0"/>
  </r>
  <r>
    <d v="2018-10-12T00:00:00"/>
    <x v="24"/>
    <x v="32"/>
    <n v="51"/>
    <n v="12"/>
    <n v="0"/>
    <n v="1"/>
    <n v="740"/>
    <n v="22"/>
    <n v="4"/>
    <n v="0"/>
    <n v="0"/>
  </r>
  <r>
    <d v="2018-10-13T00:00:00"/>
    <x v="25"/>
    <x v="32"/>
    <n v="37"/>
    <n v="4"/>
    <n v="0"/>
    <n v="1"/>
    <n v="837"/>
    <n v="17"/>
    <n v="4"/>
    <n v="0"/>
    <n v="0"/>
  </r>
  <r>
    <d v="2018-10-14T00:00:00"/>
    <x v="26"/>
    <x v="32"/>
    <n v="26.5"/>
    <n v="3.5"/>
    <n v="0"/>
    <n v="0.5"/>
    <n v="665"/>
    <n v="13.5"/>
    <n v="2.5"/>
    <n v="0"/>
    <n v="0"/>
  </r>
  <r>
    <d v="2018-10-15T00:00:00"/>
    <x v="27"/>
    <x v="32"/>
    <n v="29"/>
    <n v="3"/>
    <n v="0"/>
    <n v="0"/>
    <n v="666"/>
    <n v="17"/>
    <n v="6"/>
    <n v="1.82"/>
    <n v="0.19"/>
  </r>
  <r>
    <d v="2018-10-16T00:00:00"/>
    <x v="28"/>
    <x v="32"/>
    <n v="20"/>
    <n v="0"/>
    <n v="0"/>
    <n v="0"/>
    <n v="637"/>
    <n v="13"/>
    <n v="2"/>
    <n v="0"/>
    <n v="0"/>
  </r>
  <r>
    <d v="2018-10-17T00:00:00"/>
    <x v="29"/>
    <x v="32"/>
    <n v="29"/>
    <n v="3"/>
    <n v="0"/>
    <n v="1"/>
    <n v="644"/>
    <n v="21"/>
    <n v="4"/>
    <n v="0"/>
    <n v="0"/>
  </r>
  <r>
    <d v="2018-10-18T00:00:00"/>
    <x v="30"/>
    <x v="32"/>
    <n v="36"/>
    <n v="5"/>
    <n v="0"/>
    <n v="2"/>
    <n v="679"/>
    <n v="19"/>
    <n v="6"/>
    <n v="0"/>
    <n v="0"/>
  </r>
  <r>
    <d v="2018-10-19T00:00:00"/>
    <x v="31"/>
    <x v="32"/>
    <n v="42"/>
    <n v="2"/>
    <n v="0"/>
    <n v="0"/>
    <n v="410"/>
    <n v="11"/>
    <n v="2"/>
    <n v="0"/>
    <n v="0"/>
  </r>
  <r>
    <d v="2018-10-20T00:00:00"/>
    <x v="32"/>
    <x v="32"/>
    <n v="28"/>
    <n v="2"/>
    <n v="0"/>
    <n v="0"/>
    <n v="583"/>
    <n v="9"/>
    <n v="3"/>
    <n v="3.62"/>
    <n v="0.37"/>
  </r>
  <r>
    <d v="2018-10-21T00:00:00"/>
    <x v="33"/>
    <x v="32"/>
    <n v="30"/>
    <n v="0"/>
    <n v="0"/>
    <n v="0"/>
    <n v="348"/>
    <n v="10"/>
    <n v="0"/>
    <n v="0"/>
    <n v="0"/>
  </r>
  <r>
    <d v="2018-10-22T00:00:00"/>
    <x v="34"/>
    <x v="32"/>
    <n v="28"/>
    <n v="1"/>
    <n v="0"/>
    <n v="0"/>
    <n v="178"/>
    <n v="7"/>
    <n v="4"/>
    <n v="0"/>
    <n v="0"/>
  </r>
  <r>
    <d v="2018-10-23T00:00:00"/>
    <x v="35"/>
    <x v="32"/>
    <n v="17"/>
    <n v="1"/>
    <n v="0"/>
    <n v="0"/>
    <n v="196"/>
    <n v="5"/>
    <n v="2"/>
    <n v="0"/>
    <n v="0"/>
  </r>
  <r>
    <d v="2018-10-24T00:00:00"/>
    <x v="36"/>
    <x v="32"/>
    <n v="41.5"/>
    <n v="1"/>
    <n v="0"/>
    <n v="0.5"/>
    <n v="208.5"/>
    <n v="7"/>
    <n v="1.5"/>
    <n v="1.82"/>
    <n v="0.19"/>
  </r>
  <r>
    <d v="2018-10-25T00:00:00"/>
    <x v="37"/>
    <x v="32"/>
    <n v="73"/>
    <n v="1.5"/>
    <n v="0"/>
    <n v="1"/>
    <n v="217.5"/>
    <n v="8.5"/>
    <n v="2"/>
    <n v="2.73"/>
    <n v="0.28000000000000003"/>
  </r>
  <r>
    <d v="2018-10-26T00:00:00"/>
    <x v="38"/>
    <x v="32"/>
    <n v="215"/>
    <n v="8"/>
    <n v="0"/>
    <n v="3"/>
    <n v="153"/>
    <n v="11"/>
    <n v="8"/>
    <n v="4.54"/>
    <n v="0.45999999999999996"/>
  </r>
  <r>
    <d v="2018-10-27T00:00:00"/>
    <x v="39"/>
    <x v="32"/>
    <n v="103"/>
    <n v="4"/>
    <n v="0"/>
    <n v="1"/>
    <n v="49"/>
    <n v="6"/>
    <n v="13"/>
    <n v="0"/>
    <n v="0"/>
  </r>
  <r>
    <d v="2018-10-28T00:00:00"/>
    <x v="40"/>
    <x v="32"/>
    <n v="84"/>
    <n v="0"/>
    <n v="0"/>
    <n v="2"/>
    <n v="89"/>
    <n v="1"/>
    <n v="10"/>
    <n v="3.62"/>
    <n v="0.37"/>
  </r>
  <r>
    <d v="2018-10-29T00:00:00"/>
    <x v="41"/>
    <x v="32"/>
    <n v="136"/>
    <n v="5"/>
    <n v="0"/>
    <n v="0"/>
    <n v="36"/>
    <n v="6"/>
    <n v="23"/>
    <n v="1.82"/>
    <n v="0.19"/>
  </r>
  <r>
    <d v="2018-10-30T00:00:00"/>
    <x v="42"/>
    <x v="32"/>
    <n v="52"/>
    <n v="1"/>
    <n v="0"/>
    <n v="0"/>
    <n v="19"/>
    <n v="6"/>
    <n v="48"/>
    <n v="1.82"/>
    <n v="0.19"/>
  </r>
  <r>
    <d v="2018-10-31T00:00:00"/>
    <x v="43"/>
    <x v="32"/>
    <n v="35"/>
    <n v="0"/>
    <n v="0"/>
    <n v="0"/>
    <n v="14"/>
    <n v="0"/>
    <n v="28"/>
    <n v="0.91000000000000014"/>
    <n v="9.0000000000000011E-2"/>
  </r>
  <r>
    <d v="2018-11-01T00:00:00"/>
    <x v="44"/>
    <x v="32"/>
    <n v="13"/>
    <n v="0"/>
    <n v="0"/>
    <n v="0"/>
    <n v="3"/>
    <n v="0"/>
    <n v="21"/>
    <n v="0"/>
    <n v="0"/>
  </r>
  <r>
    <d v="2018-11-02T00:00:00"/>
    <x v="45"/>
    <x v="32"/>
    <n v="111"/>
    <n v="0"/>
    <n v="0"/>
    <n v="0"/>
    <n v="11"/>
    <n v="2"/>
    <n v="4"/>
    <n v="0.91000000000000014"/>
    <n v="9.0000000000000011E-2"/>
  </r>
  <r>
    <d v="2018-11-03T00:00:00"/>
    <x v="46"/>
    <x v="32"/>
    <n v="47"/>
    <n v="0"/>
    <n v="0"/>
    <n v="0"/>
    <n v="6"/>
    <n v="1"/>
    <n v="12"/>
    <n v="4.54"/>
    <n v="0.45999999999999996"/>
  </r>
  <r>
    <d v="2018-11-04T00:00:00"/>
    <x v="47"/>
    <x v="32"/>
    <n v="8"/>
    <n v="0"/>
    <n v="0"/>
    <n v="0"/>
    <n v="1"/>
    <n v="0"/>
    <n v="4"/>
    <n v="0"/>
    <n v="0"/>
  </r>
  <r>
    <d v="2018-11-05T00:00:00"/>
    <x v="48"/>
    <x v="32"/>
    <n v="2"/>
    <n v="0"/>
    <n v="0"/>
    <n v="0"/>
    <n v="0"/>
    <n v="0"/>
    <n v="6"/>
    <n v="0"/>
    <n v="0"/>
  </r>
  <r>
    <d v="2018-11-06T00:00:00"/>
    <x v="49"/>
    <x v="32"/>
    <n v="10"/>
    <n v="0"/>
    <n v="0"/>
    <n v="0"/>
    <n v="0"/>
    <n v="0"/>
    <n v="10"/>
    <n v="0.91000000000000014"/>
    <n v="9.0000000000000011E-2"/>
  </r>
  <r>
    <d v="2018-11-07T00:00:00"/>
    <x v="50"/>
    <x v="32"/>
    <n v="1"/>
    <n v="0"/>
    <n v="0"/>
    <n v="0"/>
    <n v="1"/>
    <n v="0"/>
    <n v="5"/>
    <n v="0.91000000000000014"/>
    <n v="9.0000000000000011E-2"/>
  </r>
  <r>
    <d v="2018-11-08T00:00:00"/>
    <x v="51"/>
    <x v="32"/>
    <n v="2"/>
    <n v="0"/>
    <n v="0"/>
    <n v="0"/>
    <n v="0"/>
    <n v="0"/>
    <n v="1"/>
    <n v="0"/>
    <n v="0"/>
  </r>
  <r>
    <d v="2018-11-09T00:00:00"/>
    <x v="52"/>
    <x v="32"/>
    <n v="0"/>
    <n v="0"/>
    <n v="0"/>
    <n v="0"/>
    <n v="0"/>
    <n v="0"/>
    <n v="2"/>
    <n v="0"/>
    <n v="0"/>
  </r>
  <r>
    <d v="2018-11-10T00:00:00"/>
    <x v="53"/>
    <x v="32"/>
    <n v="0"/>
    <n v="0"/>
    <n v="0"/>
    <n v="0"/>
    <n v="0"/>
    <n v="0"/>
    <n v="0"/>
    <n v="0"/>
    <n v="0"/>
  </r>
  <r>
    <d v="2018-11-11T00:00:00"/>
    <x v="54"/>
    <x v="32"/>
    <n v="0"/>
    <n v="0"/>
    <n v="0"/>
    <n v="0"/>
    <n v="0"/>
    <n v="0"/>
    <n v="0"/>
    <n v="0"/>
    <n v="0"/>
  </r>
  <r>
    <d v="2018-11-12T00:00:00"/>
    <x v="55"/>
    <x v="32"/>
    <n v="0"/>
    <n v="0"/>
    <n v="0"/>
    <n v="0"/>
    <n v="0"/>
    <n v="0"/>
    <n v="0"/>
    <n v="0"/>
    <n v="0"/>
  </r>
  <r>
    <d v="2018-11-13T00:00:00"/>
    <x v="56"/>
    <x v="32"/>
    <n v="0"/>
    <n v="0"/>
    <n v="0"/>
    <n v="0"/>
    <n v="0"/>
    <n v="0"/>
    <n v="0"/>
    <n v="0"/>
    <n v="0"/>
  </r>
  <r>
    <d v="2018-11-14T00:00:00"/>
    <x v="57"/>
    <x v="32"/>
    <n v="0"/>
    <n v="0"/>
    <n v="0"/>
    <n v="0"/>
    <n v="0"/>
    <n v="0"/>
    <n v="1"/>
    <n v="0"/>
    <n v="0"/>
  </r>
  <r>
    <d v="2018-11-15T00:00:00"/>
    <x v="58"/>
    <x v="32"/>
    <n v="0"/>
    <n v="0"/>
    <n v="0"/>
    <n v="0"/>
    <n v="0"/>
    <n v="0"/>
    <n v="0"/>
    <n v="0"/>
    <n v="0"/>
  </r>
  <r>
    <d v="2018-11-16T00:00:00"/>
    <x v="59"/>
    <x v="32"/>
    <n v="0"/>
    <n v="0"/>
    <n v="0"/>
    <n v="1"/>
    <n v="0"/>
    <n v="0"/>
    <n v="10"/>
    <n v="0"/>
    <n v="0"/>
  </r>
  <r>
    <d v="2018-11-17T00:00:00"/>
    <x v="60"/>
    <x v="32"/>
    <n v="5"/>
    <n v="0"/>
    <n v="0"/>
    <n v="0"/>
    <n v="0"/>
    <n v="0"/>
    <n v="10"/>
    <n v="0"/>
    <n v="0"/>
  </r>
  <r>
    <d v="2018-11-18T00:00:00"/>
    <x v="61"/>
    <x v="32"/>
    <n v="14"/>
    <n v="0"/>
    <n v="0"/>
    <n v="0"/>
    <n v="0"/>
    <n v="0"/>
    <n v="7"/>
    <n v="0"/>
    <n v="0"/>
  </r>
  <r>
    <d v="2018-11-19T00:00:00"/>
    <x v="62"/>
    <x v="32"/>
    <n v="0"/>
    <n v="0"/>
    <n v="0"/>
    <n v="0"/>
    <n v="0"/>
    <n v="0"/>
    <n v="9"/>
    <n v="0"/>
    <n v="0"/>
  </r>
  <r>
    <d v="2018-11-20T00:00:00"/>
    <x v="66"/>
    <x v="32"/>
    <n v="0"/>
    <n v="0"/>
    <n v="0"/>
    <n v="0"/>
    <n v="0"/>
    <n v="0"/>
    <n v="8"/>
    <n v="0"/>
    <n v="0"/>
  </r>
  <r>
    <d v="2018-11-21T00:00:00"/>
    <x v="81"/>
    <x v="32"/>
    <n v="0"/>
    <n v="0"/>
    <n v="0"/>
    <n v="0"/>
    <n v="0"/>
    <n v="0"/>
    <n v="1"/>
    <n v="0"/>
    <n v="0"/>
  </r>
  <r>
    <d v="2018-11-22T00:00:00"/>
    <x v="82"/>
    <x v="32"/>
    <m/>
    <m/>
    <m/>
    <m/>
    <m/>
    <m/>
    <m/>
    <m/>
    <m/>
  </r>
  <r>
    <d v="2018-11-23T00:00:00"/>
    <x v="83"/>
    <x v="32"/>
    <m/>
    <m/>
    <m/>
    <m/>
    <m/>
    <m/>
    <m/>
    <m/>
    <m/>
  </r>
  <r>
    <d v="2018-11-24T00:00:00"/>
    <x v="84"/>
    <x v="32"/>
    <m/>
    <m/>
    <m/>
    <m/>
    <m/>
    <m/>
    <m/>
    <m/>
    <m/>
  </r>
  <r>
    <d v="2018-11-25T00:00:00"/>
    <x v="85"/>
    <x v="32"/>
    <m/>
    <m/>
    <m/>
    <m/>
    <m/>
    <m/>
    <m/>
    <m/>
    <m/>
  </r>
  <r>
    <d v="2018-11-26T00:00:00"/>
    <x v="87"/>
    <x v="32"/>
    <m/>
    <m/>
    <m/>
    <m/>
    <m/>
    <m/>
    <m/>
    <m/>
    <m/>
  </r>
  <r>
    <d v="2018-11-27T00:00:00"/>
    <x v="88"/>
    <x v="32"/>
    <m/>
    <m/>
    <m/>
    <m/>
    <m/>
    <m/>
    <m/>
    <m/>
    <m/>
  </r>
  <r>
    <d v="2018-11-28T00:00:00"/>
    <x v="89"/>
    <x v="32"/>
    <m/>
    <m/>
    <m/>
    <m/>
    <m/>
    <m/>
    <m/>
    <m/>
    <m/>
  </r>
  <r>
    <d v="2018-11-29T00:00:00"/>
    <x v="90"/>
    <x v="32"/>
    <m/>
    <m/>
    <m/>
    <m/>
    <m/>
    <m/>
    <m/>
    <m/>
    <m/>
  </r>
  <r>
    <d v="2018-11-30T00:00:00"/>
    <x v="91"/>
    <x v="32"/>
    <m/>
    <m/>
    <m/>
    <m/>
    <m/>
    <m/>
    <m/>
    <m/>
    <m/>
  </r>
  <r>
    <d v="2019-07-31T00:00:00"/>
    <x v="109"/>
    <x v="33"/>
    <n v="38"/>
    <n v="1"/>
    <n v="0"/>
    <n v="0"/>
    <n v="43"/>
    <n v="0"/>
    <n v="325"/>
    <n v="35236"/>
    <n v="12431"/>
  </r>
  <r>
    <d v="2019-08-01T00:00:00"/>
    <x v="110"/>
    <x v="33"/>
    <n v="2"/>
    <n v="3"/>
    <n v="1"/>
    <n v="0"/>
    <n v="19"/>
    <n v="0"/>
    <n v="21"/>
    <n v="113"/>
    <n v="61"/>
  </r>
  <r>
    <d v="2019-08-02T00:00:00"/>
    <x v="111"/>
    <x v="33"/>
    <n v="6"/>
    <n v="1"/>
    <n v="0"/>
    <n v="0"/>
    <n v="21"/>
    <n v="0"/>
    <n v="10"/>
    <n v="109"/>
    <n v="58"/>
  </r>
  <r>
    <d v="2019-08-03T00:00:00"/>
    <x v="112"/>
    <x v="33"/>
    <n v="3"/>
    <n v="1"/>
    <n v="0"/>
    <n v="0"/>
    <n v="10"/>
    <n v="0"/>
    <n v="5"/>
    <n v="87"/>
    <n v="46"/>
  </r>
  <r>
    <d v="2019-08-04T00:00:00"/>
    <x v="113"/>
    <x v="33"/>
    <n v="11"/>
    <n v="1"/>
    <n v="0"/>
    <n v="0"/>
    <n v="20"/>
    <n v="0"/>
    <n v="15"/>
    <n v="39"/>
    <n v="21"/>
  </r>
  <r>
    <d v="2019-08-05T00:00:00"/>
    <x v="114"/>
    <x v="33"/>
    <n v="4"/>
    <n v="0"/>
    <n v="0"/>
    <n v="0"/>
    <n v="16"/>
    <n v="0"/>
    <n v="7"/>
    <n v="42"/>
    <n v="22"/>
  </r>
  <r>
    <d v="2019-08-06T00:00:00"/>
    <x v="115"/>
    <x v="33"/>
    <n v="9"/>
    <n v="0"/>
    <n v="0"/>
    <n v="0"/>
    <n v="26"/>
    <n v="1"/>
    <n v="19"/>
    <n v="25"/>
    <n v="14"/>
  </r>
  <r>
    <d v="2019-08-07T00:00:00"/>
    <x v="116"/>
    <x v="33"/>
    <n v="8"/>
    <n v="0"/>
    <n v="0"/>
    <n v="0"/>
    <n v="27"/>
    <n v="0"/>
    <n v="13"/>
    <n v="42"/>
    <n v="23"/>
  </r>
  <r>
    <d v="2019-08-08T00:00:00"/>
    <x v="117"/>
    <x v="33"/>
    <n v="8"/>
    <n v="0"/>
    <n v="0"/>
    <n v="0"/>
    <n v="17"/>
    <n v="1"/>
    <n v="14"/>
    <n v="12"/>
    <n v="6"/>
  </r>
  <r>
    <d v="2019-08-09T00:00:00"/>
    <x v="118"/>
    <x v="33"/>
    <n v="6"/>
    <n v="1"/>
    <n v="0"/>
    <n v="0"/>
    <n v="18"/>
    <n v="0"/>
    <n v="11"/>
    <n v="35"/>
    <n v="18"/>
  </r>
  <r>
    <d v="2019-08-10T00:00:00"/>
    <x v="119"/>
    <x v="33"/>
    <n v="12"/>
    <n v="0"/>
    <n v="0"/>
    <n v="0"/>
    <n v="52"/>
    <n v="0"/>
    <n v="12"/>
    <n v="12"/>
    <n v="7"/>
  </r>
  <r>
    <d v="2019-08-11T00:00:00"/>
    <x v="120"/>
    <x v="33"/>
    <n v="5"/>
    <n v="0"/>
    <n v="0"/>
    <n v="0"/>
    <n v="60"/>
    <n v="0"/>
    <n v="10"/>
    <n v="12"/>
    <n v="7"/>
  </r>
  <r>
    <d v="2019-08-12T00:00:00"/>
    <x v="121"/>
    <x v="33"/>
    <n v="16"/>
    <n v="0"/>
    <n v="0"/>
    <n v="0"/>
    <n v="98"/>
    <n v="0"/>
    <n v="12"/>
    <n v="13"/>
    <n v="7"/>
  </r>
  <r>
    <d v="2019-08-13T00:00:00"/>
    <x v="122"/>
    <x v="33"/>
    <n v="4"/>
    <n v="1"/>
    <n v="0"/>
    <n v="0"/>
    <n v="116"/>
    <n v="0"/>
    <n v="24"/>
    <n v="14"/>
    <n v="8"/>
  </r>
  <r>
    <d v="2019-08-14T00:00:00"/>
    <x v="92"/>
    <x v="33"/>
    <n v="21"/>
    <n v="0"/>
    <n v="0"/>
    <n v="1"/>
    <n v="104"/>
    <n v="4"/>
    <n v="24"/>
    <n v="16"/>
    <n v="9"/>
  </r>
  <r>
    <d v="2019-08-15T00:00:00"/>
    <x v="93"/>
    <x v="33"/>
    <n v="21"/>
    <n v="0"/>
    <n v="0"/>
    <n v="0"/>
    <n v="116"/>
    <n v="3"/>
    <n v="12"/>
    <n v="8"/>
    <n v="5"/>
  </r>
  <r>
    <d v="2019-08-16T00:00:00"/>
    <x v="94"/>
    <x v="33"/>
    <n v="13"/>
    <n v="0"/>
    <n v="0"/>
    <n v="0"/>
    <n v="120"/>
    <n v="3"/>
    <n v="12"/>
    <n v="8"/>
    <n v="5"/>
  </r>
  <r>
    <d v="2019-08-17T00:00:00"/>
    <x v="95"/>
    <x v="33"/>
    <n v="12"/>
    <n v="0"/>
    <n v="0"/>
    <n v="0"/>
    <n v="102"/>
    <n v="0"/>
    <n v="7"/>
    <n v="5"/>
    <n v="3"/>
  </r>
  <r>
    <d v="2019-08-18T00:00:00"/>
    <x v="96"/>
    <x v="33"/>
    <n v="12"/>
    <n v="0"/>
    <n v="0"/>
    <n v="0"/>
    <n v="76"/>
    <n v="3"/>
    <n v="14"/>
    <n v="7"/>
    <n v="4"/>
  </r>
  <r>
    <d v="2019-08-19T00:00:00"/>
    <x v="97"/>
    <x v="33"/>
    <n v="47"/>
    <n v="3"/>
    <n v="0"/>
    <n v="0"/>
    <n v="62"/>
    <n v="3"/>
    <n v="2"/>
    <n v="3"/>
    <n v="2"/>
  </r>
  <r>
    <d v="2019-08-20T00:00:00"/>
    <x v="98"/>
    <x v="33"/>
    <n v="95"/>
    <n v="4"/>
    <n v="0"/>
    <n v="0"/>
    <n v="113.5"/>
    <n v="0"/>
    <n v="6"/>
    <n v="4"/>
    <n v="2"/>
  </r>
  <r>
    <d v="2019-08-21T00:00:00"/>
    <x v="99"/>
    <x v="33"/>
    <n v="71"/>
    <n v="0"/>
    <n v="0"/>
    <n v="0"/>
    <n v="134"/>
    <n v="1"/>
    <n v="3"/>
    <n v="7"/>
    <n v="4"/>
  </r>
  <r>
    <d v="2019-08-22T00:00:00"/>
    <x v="100"/>
    <x v="33"/>
    <n v="109"/>
    <n v="5"/>
    <n v="1"/>
    <n v="0"/>
    <n v="190"/>
    <n v="4"/>
    <n v="11"/>
    <n v="7"/>
    <n v="3"/>
  </r>
  <r>
    <d v="2019-08-23T00:00:00"/>
    <x v="101"/>
    <x v="33"/>
    <n v="73"/>
    <n v="5"/>
    <n v="0"/>
    <n v="0"/>
    <n v="387"/>
    <n v="8"/>
    <n v="4"/>
    <n v="3"/>
    <n v="1"/>
  </r>
  <r>
    <d v="2019-08-24T00:00:00"/>
    <x v="102"/>
    <x v="33"/>
    <n v="109"/>
    <n v="7"/>
    <n v="1"/>
    <n v="0"/>
    <n v="205"/>
    <n v="10"/>
    <n v="1"/>
    <n v="0"/>
    <n v="0"/>
  </r>
  <r>
    <d v="2019-08-25T00:00:00"/>
    <x v="103"/>
    <x v="33"/>
    <n v="129"/>
    <n v="4"/>
    <n v="0"/>
    <n v="0"/>
    <n v="371"/>
    <n v="10"/>
    <n v="5"/>
    <n v="7"/>
    <n v="4"/>
  </r>
  <r>
    <d v="2019-08-26T00:00:00"/>
    <x v="104"/>
    <x v="33"/>
    <n v="119"/>
    <n v="7"/>
    <n v="0"/>
    <n v="0"/>
    <n v="480"/>
    <n v="16"/>
    <n v="3"/>
    <n v="2"/>
    <n v="1"/>
  </r>
  <r>
    <d v="2019-08-27T00:00:00"/>
    <x v="105"/>
    <x v="33"/>
    <n v="137"/>
    <n v="13"/>
    <n v="0"/>
    <n v="0"/>
    <n v="351"/>
    <n v="13"/>
    <n v="6"/>
    <n v="7"/>
    <n v="4"/>
  </r>
  <r>
    <d v="2019-08-28T00:00:00"/>
    <x v="106"/>
    <x v="33"/>
    <n v="136"/>
    <n v="13"/>
    <n v="0"/>
    <n v="0"/>
    <n v="344"/>
    <n v="28"/>
    <n v="14"/>
    <n v="7"/>
    <n v="3"/>
  </r>
  <r>
    <d v="2019-08-29T00:00:00"/>
    <x v="107"/>
    <x v="33"/>
    <n v="72"/>
    <n v="22"/>
    <n v="0"/>
    <n v="0"/>
    <n v="344"/>
    <n v="28"/>
    <n v="5"/>
    <n v="5"/>
    <n v="2"/>
  </r>
  <r>
    <d v="2019-08-30T00:00:00"/>
    <x v="108"/>
    <x v="33"/>
    <n v="96"/>
    <n v="14"/>
    <n v="0"/>
    <n v="0"/>
    <n v="317"/>
    <n v="24"/>
    <n v="10"/>
    <n v="3"/>
    <n v="2"/>
  </r>
  <r>
    <d v="2019-08-31T00:00:00"/>
    <x v="86"/>
    <x v="33"/>
    <n v="169"/>
    <n v="39"/>
    <n v="0"/>
    <n v="0"/>
    <n v="445"/>
    <n v="33"/>
    <n v="4"/>
    <n v="1"/>
    <n v="1"/>
  </r>
  <r>
    <d v="2019-09-01T00:00:00"/>
    <x v="80"/>
    <x v="33"/>
    <n v="162"/>
    <n v="13"/>
    <n v="1"/>
    <n v="0"/>
    <n v="431"/>
    <n v="36"/>
    <n v="1"/>
    <n v="1"/>
    <n v="1"/>
  </r>
  <r>
    <d v="2019-09-02T00:00:00"/>
    <x v="75"/>
    <x v="33"/>
    <n v="505"/>
    <n v="28"/>
    <n v="0"/>
    <n v="0"/>
    <n v="479"/>
    <n v="23"/>
    <n v="1"/>
    <n v="1"/>
    <n v="1"/>
  </r>
  <r>
    <d v="2019-09-03T00:00:00"/>
    <x v="76"/>
    <x v="33"/>
    <n v="407"/>
    <n v="36"/>
    <n v="0"/>
    <n v="0"/>
    <n v="563"/>
    <n v="56"/>
    <n v="5"/>
    <n v="3"/>
    <n v="1"/>
  </r>
  <r>
    <d v="2019-09-04T00:00:00"/>
    <x v="77"/>
    <x v="33"/>
    <n v="451"/>
    <n v="61"/>
    <n v="0"/>
    <n v="0"/>
    <n v="386"/>
    <n v="32"/>
    <n v="1"/>
    <n v="2"/>
    <n v="1"/>
  </r>
  <r>
    <d v="2019-09-05T00:00:00"/>
    <x v="78"/>
    <x v="33"/>
    <n v="597"/>
    <n v="54"/>
    <n v="0"/>
    <n v="0"/>
    <n v="369"/>
    <n v="54"/>
    <n v="1"/>
    <n v="1"/>
    <n v="1"/>
  </r>
  <r>
    <d v="2019-09-06T00:00:00"/>
    <x v="79"/>
    <x v="33"/>
    <n v="346"/>
    <n v="42"/>
    <n v="0"/>
    <n v="1"/>
    <n v="286"/>
    <n v="18"/>
    <n v="1"/>
    <n v="0"/>
    <n v="0"/>
  </r>
  <r>
    <d v="2019-09-07T00:00:00"/>
    <x v="71"/>
    <x v="33"/>
    <n v="257"/>
    <n v="39"/>
    <n v="0"/>
    <n v="0"/>
    <n v="397"/>
    <n v="52"/>
    <n v="1"/>
    <n v="1"/>
    <n v="0"/>
  </r>
  <r>
    <d v="2019-09-08T00:00:00"/>
    <x v="72"/>
    <x v="33"/>
    <n v="381"/>
    <n v="72"/>
    <n v="0"/>
    <n v="0"/>
    <n v="330"/>
    <n v="36"/>
    <n v="1"/>
    <n v="0"/>
    <n v="0"/>
  </r>
  <r>
    <d v="2019-09-09T00:00:00"/>
    <x v="73"/>
    <x v="33"/>
    <n v="428"/>
    <n v="61"/>
    <n v="0"/>
    <n v="0"/>
    <n v="382"/>
    <n v="42"/>
    <n v="1"/>
    <n v="2"/>
    <n v="1"/>
  </r>
  <r>
    <d v="2019-09-10T00:00:00"/>
    <x v="74"/>
    <x v="33"/>
    <n v="184"/>
    <n v="42"/>
    <n v="0"/>
    <n v="0"/>
    <n v="344"/>
    <n v="26"/>
    <n v="0"/>
    <n v="0"/>
    <n v="0"/>
  </r>
  <r>
    <d v="2019-09-11T00:00:00"/>
    <x v="68"/>
    <x v="33"/>
    <n v="152"/>
    <n v="29"/>
    <n v="0"/>
    <n v="0"/>
    <n v="581"/>
    <n v="46"/>
    <n v="4"/>
    <n v="1"/>
    <n v="0"/>
  </r>
  <r>
    <d v="2019-09-12T00:00:00"/>
    <x v="69"/>
    <x v="33"/>
    <n v="199.67"/>
    <n v="23.83"/>
    <n v="0"/>
    <n v="0"/>
    <n v="529.69000000000005"/>
    <n v="45.16"/>
    <n v="2.17"/>
    <n v="1"/>
    <n v="1"/>
  </r>
  <r>
    <d v="2019-09-13T00:00:00"/>
    <x v="70"/>
    <x v="33"/>
    <n v="191"/>
    <n v="18"/>
    <n v="0"/>
    <n v="0"/>
    <n v="511.5"/>
    <n v="28"/>
    <n v="2.5"/>
    <n v="1"/>
    <n v="0"/>
  </r>
  <r>
    <d v="2019-09-14T00:00:00"/>
    <x v="67"/>
    <x v="33"/>
    <n v="375"/>
    <n v="33"/>
    <n v="0"/>
    <n v="0"/>
    <n v="615"/>
    <n v="65"/>
    <n v="1"/>
    <n v="2"/>
    <n v="1"/>
  </r>
  <r>
    <d v="2019-09-15T00:00:00"/>
    <x v="63"/>
    <x v="33"/>
    <n v="318"/>
    <n v="23"/>
    <n v="0"/>
    <n v="0"/>
    <n v="573"/>
    <n v="40"/>
    <n v="1"/>
    <n v="3"/>
    <n v="1"/>
  </r>
  <r>
    <d v="2019-09-16T00:00:00"/>
    <x v="64"/>
    <x v="33"/>
    <n v="369"/>
    <n v="42"/>
    <n v="0"/>
    <n v="0"/>
    <n v="608"/>
    <n v="69"/>
    <n v="4"/>
    <n v="2"/>
    <n v="1"/>
  </r>
  <r>
    <d v="2019-09-17T00:00:00"/>
    <x v="65"/>
    <x v="33"/>
    <n v="209"/>
    <n v="30"/>
    <n v="0"/>
    <n v="0"/>
    <n v="594"/>
    <n v="83"/>
    <n v="5"/>
    <n v="1"/>
    <n v="0"/>
  </r>
  <r>
    <d v="2019-09-18T00:00:00"/>
    <x v="0"/>
    <x v="33"/>
    <n v="430"/>
    <n v="77"/>
    <n v="0"/>
    <n v="0"/>
    <n v="776"/>
    <n v="97"/>
    <n v="2"/>
    <n v="3"/>
    <n v="2"/>
  </r>
  <r>
    <d v="2019-09-19T00:00:00"/>
    <x v="1"/>
    <x v="33"/>
    <n v="332"/>
    <n v="84"/>
    <n v="0"/>
    <n v="0"/>
    <n v="847"/>
    <n v="103"/>
    <n v="0"/>
    <n v="1"/>
    <n v="0"/>
  </r>
  <r>
    <d v="2019-09-20T00:00:00"/>
    <x v="2"/>
    <x v="33"/>
    <n v="280"/>
    <n v="71"/>
    <n v="0"/>
    <n v="0"/>
    <n v="523"/>
    <n v="80"/>
    <n v="2"/>
    <n v="2"/>
    <n v="1"/>
  </r>
  <r>
    <d v="2019-09-21T00:00:00"/>
    <x v="3"/>
    <x v="33"/>
    <n v="477"/>
    <n v="108"/>
    <n v="0"/>
    <n v="0"/>
    <n v="608"/>
    <n v="86"/>
    <n v="0"/>
    <n v="3"/>
    <n v="1"/>
  </r>
  <r>
    <d v="2019-09-22T00:00:00"/>
    <x v="4"/>
    <x v="33"/>
    <n v="236"/>
    <n v="62"/>
    <n v="0"/>
    <n v="0"/>
    <n v="788"/>
    <n v="123"/>
    <n v="2"/>
    <n v="2"/>
    <n v="1"/>
  </r>
  <r>
    <d v="2019-09-23T00:00:00"/>
    <x v="5"/>
    <x v="33"/>
    <n v="135"/>
    <n v="43"/>
    <n v="1"/>
    <n v="1"/>
    <n v="719"/>
    <n v="71"/>
    <n v="3"/>
    <n v="1"/>
    <n v="0"/>
  </r>
  <r>
    <d v="2019-09-24T00:00:00"/>
    <x v="6"/>
    <x v="33"/>
    <n v="145"/>
    <n v="54"/>
    <n v="0"/>
    <n v="0"/>
    <n v="719"/>
    <n v="86"/>
    <n v="2"/>
    <n v="1"/>
    <n v="1"/>
  </r>
  <r>
    <d v="2019-09-25T00:00:00"/>
    <x v="7"/>
    <x v="33"/>
    <n v="151"/>
    <n v="42"/>
    <n v="0"/>
    <n v="0"/>
    <n v="962"/>
    <n v="82"/>
    <n v="5"/>
    <n v="0"/>
    <n v="0"/>
  </r>
  <r>
    <d v="2019-09-26T00:00:00"/>
    <x v="8"/>
    <x v="33"/>
    <n v="163"/>
    <n v="32"/>
    <n v="0"/>
    <n v="0"/>
    <n v="689"/>
    <n v="65"/>
    <n v="1"/>
    <n v="0"/>
    <n v="0"/>
  </r>
  <r>
    <d v="2019-09-27T00:00:00"/>
    <x v="9"/>
    <x v="33"/>
    <n v="120"/>
    <n v="40"/>
    <n v="0"/>
    <n v="0"/>
    <n v="749"/>
    <n v="68"/>
    <n v="0"/>
    <n v="3"/>
    <n v="2"/>
  </r>
  <r>
    <d v="2019-09-28T00:00:00"/>
    <x v="10"/>
    <x v="33"/>
    <n v="139"/>
    <n v="64"/>
    <n v="0"/>
    <n v="0"/>
    <n v="775"/>
    <n v="73"/>
    <n v="2"/>
    <n v="0"/>
    <n v="0"/>
  </r>
  <r>
    <d v="2019-09-29T00:00:00"/>
    <x v="11"/>
    <x v="33"/>
    <n v="86"/>
    <n v="59"/>
    <n v="0"/>
    <n v="0"/>
    <n v="728"/>
    <n v="61"/>
    <n v="0"/>
    <n v="1"/>
    <n v="0"/>
  </r>
  <r>
    <d v="2019-09-30T00:00:00"/>
    <x v="12"/>
    <x v="33"/>
    <n v="73"/>
    <n v="59"/>
    <n v="1"/>
    <n v="0"/>
    <n v="623"/>
    <n v="46"/>
    <n v="1"/>
    <n v="2"/>
    <n v="1"/>
  </r>
  <r>
    <d v="2019-10-01T00:00:00"/>
    <x v="13"/>
    <x v="33"/>
    <n v="62"/>
    <n v="47"/>
    <n v="0"/>
    <n v="0"/>
    <n v="476"/>
    <n v="40"/>
    <n v="1"/>
    <n v="1"/>
    <n v="0"/>
  </r>
  <r>
    <d v="2019-10-02T00:00:00"/>
    <x v="14"/>
    <x v="33"/>
    <n v="72"/>
    <n v="30"/>
    <n v="0"/>
    <n v="0"/>
    <n v="536"/>
    <n v="57"/>
    <n v="0"/>
    <n v="1"/>
    <n v="0"/>
  </r>
  <r>
    <d v="2019-10-03T00:00:00"/>
    <x v="15"/>
    <x v="33"/>
    <n v="17"/>
    <n v="9"/>
    <n v="0"/>
    <n v="0"/>
    <n v="425"/>
    <n v="18"/>
    <n v="2"/>
    <n v="1"/>
    <n v="0"/>
  </r>
  <r>
    <d v="2019-10-04T00:00:00"/>
    <x v="16"/>
    <x v="33"/>
    <n v="35"/>
    <n v="15"/>
    <n v="0"/>
    <n v="0"/>
    <n v="624"/>
    <n v="36"/>
    <n v="2"/>
    <n v="1"/>
    <n v="0"/>
  </r>
  <r>
    <d v="2019-10-05T00:00:00"/>
    <x v="17"/>
    <x v="33"/>
    <n v="27"/>
    <n v="6"/>
    <n v="0"/>
    <n v="0"/>
    <n v="799"/>
    <n v="72"/>
    <n v="0"/>
    <n v="0"/>
    <n v="0"/>
  </r>
  <r>
    <d v="2019-10-06T00:00:00"/>
    <x v="18"/>
    <x v="33"/>
    <n v="19"/>
    <n v="1"/>
    <n v="0"/>
    <n v="0"/>
    <n v="699"/>
    <n v="49"/>
    <n v="1"/>
    <n v="3"/>
    <n v="1"/>
  </r>
  <r>
    <d v="2019-10-07T00:00:00"/>
    <x v="19"/>
    <x v="33"/>
    <n v="34"/>
    <n v="10"/>
    <n v="0"/>
    <n v="0"/>
    <n v="968"/>
    <n v="59"/>
    <n v="1"/>
    <n v="5"/>
    <n v="2"/>
  </r>
  <r>
    <d v="2019-10-08T00:00:00"/>
    <x v="20"/>
    <x v="33"/>
    <n v="30.5"/>
    <n v="2"/>
    <n v="1"/>
    <n v="0"/>
    <n v="872"/>
    <n v="29"/>
    <n v="0.5"/>
    <n v="1"/>
    <n v="1"/>
  </r>
  <r>
    <d v="2019-10-09T00:00:00"/>
    <x v="21"/>
    <x v="33"/>
    <n v="27"/>
    <n v="7"/>
    <n v="0.5"/>
    <n v="0"/>
    <n v="564.5"/>
    <n v="36.5"/>
    <n v="0"/>
    <n v="2"/>
    <n v="1"/>
  </r>
  <r>
    <d v="2019-10-10T00:00:00"/>
    <x v="22"/>
    <x v="33"/>
    <n v="17"/>
    <n v="20"/>
    <n v="0"/>
    <n v="0"/>
    <n v="428"/>
    <n v="32"/>
    <n v="2"/>
    <n v="0"/>
    <n v="0"/>
  </r>
  <r>
    <d v="2019-10-11T00:00:00"/>
    <x v="23"/>
    <x v="33"/>
    <n v="5"/>
    <n v="3"/>
    <n v="0"/>
    <n v="0"/>
    <n v="488"/>
    <n v="26"/>
    <n v="2"/>
    <n v="2"/>
    <n v="1"/>
  </r>
  <r>
    <d v="2019-10-12T00:00:00"/>
    <x v="24"/>
    <x v="33"/>
    <n v="13"/>
    <n v="7"/>
    <n v="0"/>
    <n v="0"/>
    <n v="725"/>
    <n v="35"/>
    <n v="3"/>
    <n v="1"/>
    <n v="0"/>
  </r>
  <r>
    <d v="2019-10-13T00:00:00"/>
    <x v="25"/>
    <x v="33"/>
    <n v="23"/>
    <n v="9"/>
    <n v="0"/>
    <n v="0"/>
    <n v="682"/>
    <n v="40"/>
    <n v="1"/>
    <n v="2"/>
    <n v="1"/>
  </r>
  <r>
    <d v="2019-10-14T00:00:00"/>
    <x v="26"/>
    <x v="33"/>
    <n v="17"/>
    <n v="10"/>
    <n v="0"/>
    <n v="0"/>
    <n v="666"/>
    <n v="54"/>
    <n v="0"/>
    <n v="0"/>
    <n v="0"/>
  </r>
  <r>
    <d v="2019-10-15T00:00:00"/>
    <x v="27"/>
    <x v="33"/>
    <n v="13"/>
    <n v="2"/>
    <n v="0"/>
    <n v="1"/>
    <n v="787"/>
    <n v="62"/>
    <n v="1"/>
    <n v="0"/>
    <n v="0"/>
  </r>
  <r>
    <d v="2019-10-16T00:00:00"/>
    <x v="28"/>
    <x v="33"/>
    <n v="63"/>
    <n v="19"/>
    <n v="0"/>
    <n v="2"/>
    <n v="1315"/>
    <n v="175"/>
    <n v="1"/>
    <n v="2"/>
    <n v="1"/>
  </r>
  <r>
    <d v="2019-10-17T00:00:00"/>
    <x v="29"/>
    <x v="33"/>
    <n v="103"/>
    <n v="12"/>
    <n v="1"/>
    <n v="0"/>
    <n v="420"/>
    <n v="30"/>
    <n v="1"/>
    <n v="1"/>
    <n v="1"/>
  </r>
  <r>
    <d v="2019-10-18T00:00:00"/>
    <x v="30"/>
    <x v="33"/>
    <n v="48"/>
    <n v="7"/>
    <n v="0"/>
    <n v="0"/>
    <n v="209"/>
    <n v="23"/>
    <n v="1"/>
    <n v="3"/>
    <n v="1"/>
  </r>
  <r>
    <d v="2019-10-19T00:00:00"/>
    <x v="31"/>
    <x v="33"/>
    <n v="15"/>
    <n v="4"/>
    <n v="0"/>
    <n v="0"/>
    <n v="66"/>
    <n v="11"/>
    <n v="2"/>
    <n v="0"/>
    <n v="0"/>
  </r>
  <r>
    <d v="2019-10-20T00:00:00"/>
    <x v="32"/>
    <x v="33"/>
    <n v="13"/>
    <n v="8"/>
    <n v="0"/>
    <n v="0"/>
    <n v="82"/>
    <n v="18"/>
    <n v="3"/>
    <n v="7"/>
    <n v="3"/>
  </r>
  <r>
    <d v="2019-10-21T00:00:00"/>
    <x v="33"/>
    <x v="33"/>
    <n v="4"/>
    <n v="1"/>
    <n v="0"/>
    <n v="0"/>
    <n v="80"/>
    <n v="12"/>
    <n v="3"/>
    <n v="6"/>
    <n v="3"/>
  </r>
  <r>
    <d v="2019-10-22T00:00:00"/>
    <x v="34"/>
    <x v="33"/>
    <n v="6.33"/>
    <n v="0.66"/>
    <n v="0"/>
    <n v="0"/>
    <n v="54.32"/>
    <n v="7"/>
    <n v="1.67"/>
    <n v="3"/>
    <n v="2"/>
  </r>
  <r>
    <d v="2019-10-23T00:00:00"/>
    <x v="35"/>
    <x v="33"/>
    <n v="8.67"/>
    <n v="1.34"/>
    <n v="0"/>
    <n v="0"/>
    <n v="37.68"/>
    <n v="4"/>
    <n v="1.33"/>
    <n v="3"/>
    <n v="1"/>
  </r>
  <r>
    <d v="2019-10-24T00:00:00"/>
    <x v="36"/>
    <x v="33"/>
    <n v="11"/>
    <n v="2"/>
    <n v="0"/>
    <n v="0"/>
    <n v="21"/>
    <n v="1"/>
    <n v="1"/>
    <n v="2"/>
    <n v="1"/>
  </r>
  <r>
    <d v="2019-10-25T00:00:00"/>
    <x v="37"/>
    <x v="33"/>
    <n v="5"/>
    <n v="0"/>
    <n v="0"/>
    <n v="0"/>
    <n v="22"/>
    <n v="9"/>
    <n v="0"/>
    <n v="0"/>
    <n v="0"/>
  </r>
  <r>
    <d v="2019-10-26T00:00:00"/>
    <x v="38"/>
    <x v="33"/>
    <n v="2"/>
    <n v="0"/>
    <n v="0"/>
    <n v="0"/>
    <n v="22"/>
    <n v="4"/>
    <n v="2"/>
    <n v="0"/>
    <n v="0"/>
  </r>
  <r>
    <d v="2019-10-27T00:00:00"/>
    <x v="39"/>
    <x v="33"/>
    <n v="2.5"/>
    <n v="0"/>
    <n v="0"/>
    <n v="0"/>
    <n v="45.5"/>
    <n v="7"/>
    <n v="1"/>
    <n v="0"/>
    <n v="0"/>
  </r>
  <r>
    <d v="2019-10-28T00:00:00"/>
    <x v="40"/>
    <x v="33"/>
    <n v="3"/>
    <n v="0"/>
    <n v="0"/>
    <n v="0"/>
    <n v="69"/>
    <n v="10"/>
    <n v="0"/>
    <n v="1"/>
    <n v="0"/>
  </r>
  <r>
    <d v="2019-10-29T00:00:00"/>
    <x v="41"/>
    <x v="33"/>
    <n v="2"/>
    <n v="3"/>
    <n v="0"/>
    <n v="0"/>
    <n v="52"/>
    <n v="2"/>
    <n v="0"/>
    <n v="0"/>
    <n v="0"/>
  </r>
  <r>
    <d v="2019-10-30T00:00:00"/>
    <x v="42"/>
    <x v="33"/>
    <n v="3"/>
    <n v="0"/>
    <n v="0"/>
    <n v="1"/>
    <n v="34"/>
    <n v="4"/>
    <n v="3"/>
    <n v="0"/>
    <n v="0"/>
  </r>
  <r>
    <d v="2019-10-31T00:00:00"/>
    <x v="43"/>
    <x v="33"/>
    <n v="0"/>
    <n v="0"/>
    <n v="0"/>
    <n v="0"/>
    <n v="6"/>
    <n v="0"/>
    <n v="0"/>
    <n v="1"/>
    <n v="0"/>
  </r>
  <r>
    <d v="2019-11-01T00:00:00"/>
    <x v="44"/>
    <x v="33"/>
    <n v="0"/>
    <n v="0"/>
    <n v="0"/>
    <n v="0"/>
    <n v="6"/>
    <n v="5"/>
    <n v="0"/>
    <n v="0"/>
    <n v="0"/>
  </r>
  <r>
    <d v="2019-11-02T00:00:00"/>
    <x v="45"/>
    <x v="33"/>
    <n v="6"/>
    <n v="3"/>
    <n v="0"/>
    <n v="0"/>
    <n v="8"/>
    <n v="1"/>
    <n v="2"/>
    <n v="2"/>
    <n v="1"/>
  </r>
  <r>
    <d v="2019-11-03T00:00:00"/>
    <x v="46"/>
    <x v="33"/>
    <n v="1"/>
    <n v="0"/>
    <n v="0"/>
    <n v="0"/>
    <n v="7"/>
    <n v="0"/>
    <n v="2"/>
    <n v="0"/>
    <n v="0"/>
  </r>
  <r>
    <d v="2019-11-04T00:00:00"/>
    <x v="47"/>
    <x v="33"/>
    <n v="2"/>
    <n v="3"/>
    <n v="0"/>
    <n v="0"/>
    <n v="8"/>
    <n v="2"/>
    <n v="1"/>
    <n v="2"/>
    <n v="1"/>
  </r>
  <r>
    <d v="2019-11-05T00:00:00"/>
    <x v="48"/>
    <x v="33"/>
    <n v="0"/>
    <n v="0"/>
    <n v="0"/>
    <n v="0"/>
    <n v="3"/>
    <n v="1"/>
    <n v="2"/>
    <n v="1"/>
    <n v="0"/>
  </r>
  <r>
    <d v="2019-11-06T00:00:00"/>
    <x v="49"/>
    <x v="33"/>
    <n v="8"/>
    <n v="1"/>
    <n v="0"/>
    <n v="0"/>
    <n v="4"/>
    <n v="1"/>
    <n v="0"/>
    <n v="1"/>
    <n v="0"/>
  </r>
  <r>
    <d v="2019-11-07T00:00:00"/>
    <x v="50"/>
    <x v="33"/>
    <n v="41"/>
    <n v="0"/>
    <n v="0"/>
    <n v="0"/>
    <n v="0"/>
    <n v="0"/>
    <n v="1"/>
    <n v="1"/>
    <n v="1"/>
  </r>
  <r>
    <d v="2019-11-08T00:00:00"/>
    <x v="51"/>
    <x v="33"/>
    <n v="5"/>
    <n v="0"/>
    <n v="0"/>
    <n v="0"/>
    <n v="0"/>
    <n v="2"/>
    <n v="0"/>
    <n v="0"/>
    <n v="0"/>
  </r>
  <r>
    <d v="2019-11-09T00:00:00"/>
    <x v="52"/>
    <x v="33"/>
    <n v="18"/>
    <n v="0"/>
    <n v="0"/>
    <n v="0"/>
    <n v="3"/>
    <n v="0"/>
    <n v="2"/>
    <n v="2"/>
    <n v="1"/>
  </r>
  <r>
    <d v="2019-11-10T00:00:00"/>
    <x v="53"/>
    <x v="33"/>
    <n v="3"/>
    <n v="0"/>
    <n v="0"/>
    <n v="0"/>
    <n v="1"/>
    <n v="2"/>
    <n v="1"/>
    <n v="0"/>
    <n v="0"/>
  </r>
  <r>
    <d v="2019-11-11T00:00:00"/>
    <x v="54"/>
    <x v="33"/>
    <n v="0"/>
    <n v="0"/>
    <n v="0"/>
    <n v="0"/>
    <n v="0"/>
    <n v="0"/>
    <n v="2"/>
    <n v="1"/>
    <n v="1"/>
  </r>
  <r>
    <d v="2019-11-12T00:00:00"/>
    <x v="55"/>
    <x v="33"/>
    <n v="2"/>
    <n v="0"/>
    <n v="0"/>
    <n v="0"/>
    <n v="1"/>
    <n v="0"/>
    <n v="5"/>
    <n v="0"/>
    <n v="0"/>
  </r>
  <r>
    <d v="2019-11-13T00:00:00"/>
    <x v="56"/>
    <x v="33"/>
    <n v="4"/>
    <n v="1"/>
    <n v="0"/>
    <n v="0"/>
    <n v="0"/>
    <n v="0"/>
    <n v="1"/>
    <n v="0"/>
    <n v="0"/>
  </r>
  <r>
    <d v="2019-11-14T00:00:00"/>
    <x v="57"/>
    <x v="33"/>
    <n v="0"/>
    <n v="0"/>
    <n v="0"/>
    <n v="0"/>
    <n v="0"/>
    <n v="0"/>
    <n v="0"/>
    <n v="0"/>
    <n v="0"/>
  </r>
  <r>
    <d v="2019-11-15T00:00:00"/>
    <x v="58"/>
    <x v="33"/>
    <n v="6.5"/>
    <n v="2.5"/>
    <n v="0"/>
    <n v="0"/>
    <n v="0"/>
    <n v="0"/>
    <n v="4"/>
    <n v="0"/>
    <n v="0"/>
  </r>
  <r>
    <d v="2019-11-16T00:00:00"/>
    <x v="59"/>
    <x v="33"/>
    <n v="13"/>
    <n v="5"/>
    <n v="0"/>
    <n v="0"/>
    <n v="0"/>
    <n v="0"/>
    <n v="8"/>
    <n v="1"/>
    <n v="0"/>
  </r>
  <r>
    <d v="2019-11-17T00:00:00"/>
    <x v="60"/>
    <x v="33"/>
    <n v="3"/>
    <n v="0"/>
    <n v="0"/>
    <n v="0"/>
    <n v="0"/>
    <n v="0"/>
    <n v="0"/>
    <n v="0"/>
    <n v="0"/>
  </r>
  <r>
    <d v="2019-11-18T00:00:00"/>
    <x v="61"/>
    <x v="33"/>
    <n v="0"/>
    <n v="2"/>
    <n v="0"/>
    <n v="0"/>
    <n v="0"/>
    <n v="0"/>
    <n v="1"/>
    <n v="0"/>
    <n v="0"/>
  </r>
  <r>
    <d v="2019-11-19T00:00:00"/>
    <x v="62"/>
    <x v="33"/>
    <n v="0"/>
    <n v="0"/>
    <n v="0"/>
    <n v="0"/>
    <n v="0"/>
    <n v="0"/>
    <n v="1"/>
    <n v="0"/>
    <n v="0"/>
  </r>
  <r>
    <d v="2019-11-20T00:00:00"/>
    <x v="66"/>
    <x v="33"/>
    <m/>
    <m/>
    <m/>
    <m/>
    <m/>
    <m/>
    <m/>
    <m/>
    <m/>
  </r>
  <r>
    <d v="2019-11-21T00:00:00"/>
    <x v="81"/>
    <x v="33"/>
    <m/>
    <m/>
    <m/>
    <m/>
    <m/>
    <m/>
    <m/>
    <m/>
    <m/>
  </r>
  <r>
    <d v="2019-11-22T00:00:00"/>
    <x v="82"/>
    <x v="33"/>
    <m/>
    <m/>
    <m/>
    <m/>
    <m/>
    <m/>
    <m/>
    <m/>
    <m/>
  </r>
  <r>
    <d v="2019-11-23T00:00:00"/>
    <x v="83"/>
    <x v="33"/>
    <m/>
    <m/>
    <m/>
    <m/>
    <m/>
    <m/>
    <m/>
    <m/>
    <m/>
  </r>
  <r>
    <d v="2019-11-24T00:00:00"/>
    <x v="84"/>
    <x v="33"/>
    <m/>
    <m/>
    <m/>
    <m/>
    <m/>
    <m/>
    <m/>
    <m/>
    <m/>
  </r>
  <r>
    <d v="2019-11-25T00:00:00"/>
    <x v="85"/>
    <x v="33"/>
    <m/>
    <m/>
    <m/>
    <m/>
    <m/>
    <m/>
    <m/>
    <m/>
    <m/>
  </r>
  <r>
    <d v="2019-11-26T00:00:00"/>
    <x v="87"/>
    <x v="33"/>
    <m/>
    <m/>
    <m/>
    <m/>
    <m/>
    <m/>
    <m/>
    <m/>
    <m/>
  </r>
  <r>
    <d v="2019-11-27T00:00:00"/>
    <x v="88"/>
    <x v="33"/>
    <m/>
    <m/>
    <m/>
    <m/>
    <m/>
    <m/>
    <m/>
    <m/>
    <m/>
  </r>
  <r>
    <d v="2019-11-28T00:00:00"/>
    <x v="89"/>
    <x v="33"/>
    <m/>
    <m/>
    <m/>
    <m/>
    <m/>
    <m/>
    <m/>
    <m/>
    <m/>
  </r>
  <r>
    <d v="2019-11-29T00:00:00"/>
    <x v="90"/>
    <x v="33"/>
    <m/>
    <m/>
    <m/>
    <m/>
    <m/>
    <m/>
    <m/>
    <m/>
    <m/>
  </r>
  <r>
    <d v="2019-11-30T00:00:00"/>
    <x v="91"/>
    <x v="33"/>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7">
  <r>
    <d v="1986-09-18T00:00:00"/>
    <x v="0"/>
    <x v="0"/>
    <n v="35"/>
    <m/>
    <m/>
    <m/>
    <n v="94"/>
    <m/>
    <n v="5"/>
    <n v="149"/>
    <m/>
    <n v="183"/>
  </r>
  <r>
    <d v="1986-09-19T00:00:00"/>
    <x v="1"/>
    <x v="0"/>
    <n v="448"/>
    <m/>
    <m/>
    <m/>
    <n v="197"/>
    <m/>
    <n v="13"/>
    <n v="342"/>
    <m/>
    <n v="799"/>
  </r>
  <r>
    <d v="1986-09-20T00:00:00"/>
    <x v="2"/>
    <x v="0"/>
    <n v="7"/>
    <m/>
    <m/>
    <m/>
    <n v="438"/>
    <m/>
    <n v="34"/>
    <n v="457"/>
    <m/>
    <n v="54"/>
  </r>
  <r>
    <d v="1986-09-21T00:00:00"/>
    <x v="3"/>
    <x v="0"/>
    <n v="836"/>
    <m/>
    <m/>
    <m/>
    <n v="634"/>
    <m/>
    <n v="26"/>
    <n v="1469"/>
    <m/>
    <n v="1339"/>
  </r>
  <r>
    <d v="1986-09-22T00:00:00"/>
    <x v="4"/>
    <x v="0"/>
    <n v="2103"/>
    <m/>
    <m/>
    <m/>
    <n v="1336"/>
    <m/>
    <n v="22"/>
    <n v="4947"/>
    <m/>
    <n v="1888"/>
  </r>
  <r>
    <d v="1986-09-23T00:00:00"/>
    <x v="5"/>
    <x v="0"/>
    <n v="504"/>
    <m/>
    <m/>
    <m/>
    <n v="1307"/>
    <m/>
    <n v="12"/>
    <n v="3979"/>
    <m/>
    <n v="977"/>
  </r>
  <r>
    <d v="1986-09-24T00:00:00"/>
    <x v="6"/>
    <x v="0"/>
    <n v="188"/>
    <m/>
    <m/>
    <m/>
    <n v="298"/>
    <m/>
    <n v="0"/>
    <n v="1282"/>
    <m/>
    <n v="489"/>
  </r>
  <r>
    <d v="1986-09-25T00:00:00"/>
    <x v="7"/>
    <x v="0"/>
    <n v="1273"/>
    <m/>
    <m/>
    <m/>
    <n v="568"/>
    <m/>
    <n v="20"/>
    <n v="3000"/>
    <m/>
    <n v="285"/>
  </r>
  <r>
    <d v="1986-09-26T00:00:00"/>
    <x v="8"/>
    <x v="0"/>
    <n v="1033"/>
    <m/>
    <m/>
    <m/>
    <n v="493"/>
    <m/>
    <n v="6"/>
    <n v="2137"/>
    <m/>
    <n v="140"/>
  </r>
  <r>
    <d v="1986-09-27T00:00:00"/>
    <x v="9"/>
    <x v="0"/>
    <n v="12"/>
    <m/>
    <m/>
    <m/>
    <n v="86"/>
    <m/>
    <n v="0"/>
    <n v="285"/>
    <m/>
    <n v="28"/>
  </r>
  <r>
    <d v="1986-09-28T00:00:00"/>
    <x v="10"/>
    <x v="0"/>
    <n v="302"/>
    <m/>
    <m/>
    <m/>
    <n v="272"/>
    <m/>
    <n v="3"/>
    <n v="1501"/>
    <m/>
    <n v="1577"/>
  </r>
  <r>
    <d v="1986-09-29T00:00:00"/>
    <x v="11"/>
    <x v="0"/>
    <n v="1442"/>
    <m/>
    <m/>
    <m/>
    <n v="677"/>
    <m/>
    <n v="3"/>
    <n v="1014"/>
    <m/>
    <n v="559"/>
  </r>
  <r>
    <d v="1986-09-30T00:00:00"/>
    <x v="12"/>
    <x v="0"/>
    <n v="830"/>
    <m/>
    <m/>
    <m/>
    <n v="643"/>
    <m/>
    <n v="4"/>
    <n v="791"/>
    <m/>
    <n v="622"/>
  </r>
  <r>
    <d v="1986-10-01T00:00:00"/>
    <x v="13"/>
    <x v="0"/>
    <n v="1816"/>
    <m/>
    <m/>
    <m/>
    <n v="561"/>
    <m/>
    <n v="1"/>
    <n v="934"/>
    <m/>
    <n v="1085"/>
  </r>
  <r>
    <d v="1986-10-02T00:00:00"/>
    <x v="14"/>
    <x v="0"/>
    <n v="1514"/>
    <m/>
    <m/>
    <m/>
    <n v="682"/>
    <m/>
    <n v="2"/>
    <n v="1443"/>
    <m/>
    <n v="439"/>
  </r>
  <r>
    <d v="1986-10-03T00:00:00"/>
    <x v="15"/>
    <x v="0"/>
    <n v="1754"/>
    <m/>
    <m/>
    <m/>
    <n v="596"/>
    <m/>
    <n v="8"/>
    <n v="894"/>
    <m/>
    <n v="407"/>
  </r>
  <r>
    <d v="1986-10-04T00:00:00"/>
    <x v="16"/>
    <x v="0"/>
    <n v="2363"/>
    <m/>
    <m/>
    <m/>
    <n v="1203"/>
    <m/>
    <n v="0"/>
    <n v="1214"/>
    <m/>
    <n v="332"/>
  </r>
  <r>
    <d v="1986-10-05T00:00:00"/>
    <x v="17"/>
    <x v="0"/>
    <n v="1831"/>
    <m/>
    <m/>
    <m/>
    <n v="1722"/>
    <m/>
    <n v="14"/>
    <n v="854"/>
    <m/>
    <n v="250"/>
  </r>
  <r>
    <d v="1986-10-06T00:00:00"/>
    <x v="18"/>
    <x v="0"/>
    <n v="955"/>
    <m/>
    <m/>
    <m/>
    <n v="1014"/>
    <m/>
    <n v="1"/>
    <n v="972"/>
    <m/>
    <n v="474"/>
  </r>
  <r>
    <d v="1986-10-07T00:00:00"/>
    <x v="19"/>
    <x v="0"/>
    <n v="804"/>
    <m/>
    <m/>
    <m/>
    <n v="1796"/>
    <m/>
    <n v="14"/>
    <n v="577"/>
    <m/>
    <n v="123"/>
  </r>
  <r>
    <d v="1986-10-08T00:00:00"/>
    <x v="20"/>
    <x v="0"/>
    <n v="607"/>
    <m/>
    <m/>
    <m/>
    <n v="2448"/>
    <m/>
    <n v="6"/>
    <n v="471"/>
    <m/>
    <n v="353"/>
  </r>
  <r>
    <d v="1986-10-09T00:00:00"/>
    <x v="21"/>
    <x v="0"/>
    <n v="489"/>
    <m/>
    <m/>
    <m/>
    <n v="2268"/>
    <m/>
    <n v="3"/>
    <n v="912"/>
    <m/>
    <n v="105"/>
  </r>
  <r>
    <d v="1986-10-10T00:00:00"/>
    <x v="22"/>
    <x v="0"/>
    <n v="368"/>
    <m/>
    <m/>
    <m/>
    <n v="1394"/>
    <m/>
    <n v="12"/>
    <n v="232"/>
    <m/>
    <n v="52"/>
  </r>
  <r>
    <d v="1986-10-11T00:00:00"/>
    <x v="23"/>
    <x v="0"/>
    <n v="265"/>
    <m/>
    <m/>
    <m/>
    <n v="928"/>
    <m/>
    <n v="2"/>
    <n v="404"/>
    <m/>
    <n v="127"/>
  </r>
  <r>
    <d v="1986-10-12T00:00:00"/>
    <x v="24"/>
    <x v="0"/>
    <n v="248"/>
    <m/>
    <m/>
    <m/>
    <n v="892"/>
    <m/>
    <n v="1"/>
    <n v="243"/>
    <m/>
    <n v="119"/>
  </r>
  <r>
    <d v="1986-10-13T00:00:00"/>
    <x v="25"/>
    <x v="0"/>
    <n v="202"/>
    <m/>
    <m/>
    <m/>
    <n v="841"/>
    <m/>
    <n v="2"/>
    <n v="116"/>
    <m/>
    <n v="77"/>
  </r>
  <r>
    <d v="1986-10-14T00:00:00"/>
    <x v="26"/>
    <x v="0"/>
    <n v="290"/>
    <m/>
    <m/>
    <m/>
    <n v="928"/>
    <m/>
    <n v="3"/>
    <n v="274"/>
    <m/>
    <n v="233"/>
  </r>
  <r>
    <d v="1986-10-15T00:00:00"/>
    <x v="27"/>
    <x v="0"/>
    <n v="750"/>
    <m/>
    <m/>
    <m/>
    <n v="1371"/>
    <m/>
    <n v="2"/>
    <n v="278"/>
    <m/>
    <n v="106"/>
  </r>
  <r>
    <d v="1986-10-16T00:00:00"/>
    <x v="28"/>
    <x v="0"/>
    <n v="236"/>
    <m/>
    <m/>
    <m/>
    <n v="1798"/>
    <m/>
    <n v="4"/>
    <n v="153"/>
    <m/>
    <n v="169"/>
  </r>
  <r>
    <d v="1986-10-17T00:00:00"/>
    <x v="29"/>
    <x v="0"/>
    <n v="145"/>
    <m/>
    <m/>
    <m/>
    <n v="650"/>
    <m/>
    <n v="0"/>
    <n v="78"/>
    <m/>
    <n v="183"/>
  </r>
  <r>
    <d v="1986-10-18T00:00:00"/>
    <x v="30"/>
    <x v="0"/>
    <n v="232"/>
    <m/>
    <m/>
    <m/>
    <n v="1375"/>
    <m/>
    <n v="7"/>
    <n v="136"/>
    <m/>
    <n v="46"/>
  </r>
  <r>
    <d v="1986-10-19T00:00:00"/>
    <x v="31"/>
    <x v="0"/>
    <n v="91"/>
    <m/>
    <m/>
    <m/>
    <n v="422"/>
    <m/>
    <n v="0"/>
    <n v="31"/>
    <m/>
    <n v="26"/>
  </r>
  <r>
    <d v="1986-10-20T00:00:00"/>
    <x v="32"/>
    <x v="0"/>
    <n v="199"/>
    <m/>
    <m/>
    <m/>
    <n v="1048"/>
    <m/>
    <n v="6"/>
    <n v="90"/>
    <m/>
    <n v="68"/>
  </r>
  <r>
    <d v="1986-10-21T00:00:00"/>
    <x v="33"/>
    <x v="0"/>
    <n v="187"/>
    <m/>
    <m/>
    <m/>
    <n v="630"/>
    <m/>
    <n v="5"/>
    <n v="173"/>
    <m/>
    <n v="46"/>
  </r>
  <r>
    <d v="1986-10-22T00:00:00"/>
    <x v="34"/>
    <x v="0"/>
    <n v="321"/>
    <m/>
    <m/>
    <m/>
    <n v="701"/>
    <m/>
    <n v="3"/>
    <n v="180"/>
    <m/>
    <n v="75"/>
  </r>
  <r>
    <d v="1986-10-23T00:00:00"/>
    <x v="35"/>
    <x v="0"/>
    <n v="452"/>
    <m/>
    <m/>
    <m/>
    <n v="1136"/>
    <m/>
    <n v="17"/>
    <n v="154"/>
    <m/>
    <n v="71"/>
  </r>
  <r>
    <d v="1986-10-24T00:00:00"/>
    <x v="36"/>
    <x v="0"/>
    <n v="223"/>
    <m/>
    <m/>
    <m/>
    <n v="481"/>
    <m/>
    <n v="15"/>
    <n v="150"/>
    <m/>
    <n v="35"/>
  </r>
  <r>
    <d v="1986-10-25T00:00:00"/>
    <x v="37"/>
    <x v="0"/>
    <n v="146"/>
    <m/>
    <m/>
    <m/>
    <n v="261"/>
    <m/>
    <n v="0"/>
    <n v="123"/>
    <m/>
    <n v="146"/>
  </r>
  <r>
    <d v="1986-10-26T00:00:00"/>
    <x v="38"/>
    <x v="0"/>
    <n v="47"/>
    <m/>
    <m/>
    <m/>
    <n v="104"/>
    <m/>
    <n v="1"/>
    <n v="36"/>
    <m/>
    <n v="64"/>
  </r>
  <r>
    <d v="1986-10-27T00:00:00"/>
    <x v="39"/>
    <x v="0"/>
    <n v="494"/>
    <m/>
    <m/>
    <m/>
    <n v="289"/>
    <m/>
    <n v="42"/>
    <n v="146"/>
    <m/>
    <n v="52"/>
  </r>
  <r>
    <d v="1986-10-28T00:00:00"/>
    <x v="40"/>
    <x v="0"/>
    <n v="0"/>
    <m/>
    <m/>
    <m/>
    <n v="0"/>
    <m/>
    <n v="0"/>
    <n v="0"/>
    <m/>
    <n v="0"/>
  </r>
  <r>
    <d v="1986-10-29T00:00:00"/>
    <x v="41"/>
    <x v="0"/>
    <n v="116"/>
    <m/>
    <m/>
    <m/>
    <n v="75"/>
    <m/>
    <n v="48"/>
    <n v="84"/>
    <m/>
    <n v="105"/>
  </r>
  <r>
    <d v="1986-10-30T00:00:00"/>
    <x v="42"/>
    <x v="0"/>
    <n v="136"/>
    <m/>
    <m/>
    <m/>
    <n v="10"/>
    <m/>
    <n v="27"/>
    <n v="246"/>
    <m/>
    <n v="218"/>
  </r>
  <r>
    <d v="1986-10-31T00:00:00"/>
    <x v="43"/>
    <x v="0"/>
    <n v="326"/>
    <m/>
    <m/>
    <m/>
    <n v="5"/>
    <m/>
    <n v="2"/>
    <n v="318"/>
    <m/>
    <n v="38"/>
  </r>
  <r>
    <d v="1986-11-01T00:00:00"/>
    <x v="44"/>
    <x v="0"/>
    <n v="130"/>
    <m/>
    <m/>
    <m/>
    <n v="1"/>
    <m/>
    <n v="51"/>
    <n v="66"/>
    <m/>
    <n v="127"/>
  </r>
  <r>
    <d v="1986-11-02T00:00:00"/>
    <x v="45"/>
    <x v="0"/>
    <n v="74"/>
    <m/>
    <m/>
    <m/>
    <n v="5"/>
    <m/>
    <n v="30"/>
    <n v="16"/>
    <m/>
    <n v="21"/>
  </r>
  <r>
    <d v="1986-11-03T00:00:00"/>
    <x v="46"/>
    <x v="0"/>
    <n v="65"/>
    <m/>
    <m/>
    <m/>
    <n v="31"/>
    <m/>
    <n v="40"/>
    <n v="23"/>
    <m/>
    <n v="27"/>
  </r>
  <r>
    <d v="1986-11-04T00:00:00"/>
    <x v="47"/>
    <x v="0"/>
    <n v="75"/>
    <m/>
    <m/>
    <m/>
    <n v="44"/>
    <m/>
    <n v="31"/>
    <n v="20"/>
    <m/>
    <n v="7"/>
  </r>
  <r>
    <d v="1986-11-05T00:00:00"/>
    <x v="48"/>
    <x v="0"/>
    <n v="63"/>
    <m/>
    <m/>
    <m/>
    <n v="33"/>
    <m/>
    <n v="10"/>
    <n v="13"/>
    <m/>
    <n v="8"/>
  </r>
  <r>
    <d v="1986-11-06T00:00:00"/>
    <x v="49"/>
    <x v="0"/>
    <n v="77"/>
    <m/>
    <m/>
    <m/>
    <n v="14"/>
    <m/>
    <n v="1"/>
    <n v="24"/>
    <m/>
    <n v="4"/>
  </r>
  <r>
    <d v="1986-11-07T00:00:00"/>
    <x v="50"/>
    <x v="0"/>
    <n v="22"/>
    <m/>
    <m/>
    <m/>
    <n v="1"/>
    <m/>
    <n v="2"/>
    <n v="6"/>
    <m/>
    <n v="7"/>
  </r>
  <r>
    <d v="1986-11-08T00:00:00"/>
    <x v="51"/>
    <x v="0"/>
    <n v="0"/>
    <m/>
    <m/>
    <m/>
    <n v="0"/>
    <m/>
    <n v="0"/>
    <n v="0"/>
    <m/>
    <n v="0"/>
  </r>
  <r>
    <d v="1986-11-09T00:00:00"/>
    <x v="52"/>
    <x v="0"/>
    <n v="69"/>
    <m/>
    <m/>
    <m/>
    <n v="320"/>
    <m/>
    <n v="0"/>
    <n v="38"/>
    <m/>
    <n v="97"/>
  </r>
  <r>
    <d v="1987-09-28T00:00:00"/>
    <x v="10"/>
    <x v="1"/>
    <n v="1152"/>
    <m/>
    <m/>
    <m/>
    <n v="293"/>
    <m/>
    <n v="0"/>
    <n v="1556"/>
    <m/>
    <n v="152"/>
  </r>
  <r>
    <d v="1987-09-29T00:00:00"/>
    <x v="11"/>
    <x v="1"/>
    <n v="1701"/>
    <m/>
    <m/>
    <m/>
    <n v="371"/>
    <m/>
    <n v="0"/>
    <n v="1846"/>
    <m/>
    <n v="209"/>
  </r>
  <r>
    <d v="1987-09-30T00:00:00"/>
    <x v="12"/>
    <x v="1"/>
    <n v="1042"/>
    <m/>
    <m/>
    <m/>
    <n v="453"/>
    <m/>
    <n v="0"/>
    <n v="1284"/>
    <m/>
    <n v="129"/>
  </r>
  <r>
    <d v="1987-10-01T00:00:00"/>
    <x v="13"/>
    <x v="1"/>
    <n v="1484"/>
    <m/>
    <m/>
    <m/>
    <n v="569"/>
    <m/>
    <n v="0"/>
    <n v="1073"/>
    <m/>
    <n v="67"/>
  </r>
  <r>
    <d v="1987-10-02T00:00:00"/>
    <x v="14"/>
    <x v="1"/>
    <n v="1985"/>
    <m/>
    <m/>
    <m/>
    <n v="785"/>
    <m/>
    <n v="0"/>
    <n v="1185"/>
    <m/>
    <n v="77"/>
  </r>
  <r>
    <d v="1987-10-03T00:00:00"/>
    <x v="15"/>
    <x v="1"/>
    <n v="1507"/>
    <m/>
    <m/>
    <m/>
    <n v="861"/>
    <m/>
    <n v="9"/>
    <n v="1544"/>
    <m/>
    <n v="166"/>
  </r>
  <r>
    <d v="1987-10-04T00:00:00"/>
    <x v="16"/>
    <x v="1"/>
    <n v="1423"/>
    <m/>
    <m/>
    <m/>
    <n v="1052"/>
    <m/>
    <n v="0"/>
    <n v="3256"/>
    <m/>
    <n v="178"/>
  </r>
  <r>
    <d v="1987-10-05T00:00:00"/>
    <x v="17"/>
    <x v="1"/>
    <n v="1233"/>
    <m/>
    <m/>
    <m/>
    <n v="869"/>
    <m/>
    <n v="0"/>
    <n v="3772"/>
    <m/>
    <n v="221"/>
  </r>
  <r>
    <d v="1987-10-06T00:00:00"/>
    <x v="18"/>
    <x v="1"/>
    <n v="820"/>
    <m/>
    <m/>
    <m/>
    <n v="702"/>
    <m/>
    <n v="0"/>
    <n v="2644"/>
    <m/>
    <n v="50"/>
  </r>
  <r>
    <d v="1987-10-07T00:00:00"/>
    <x v="19"/>
    <x v="1"/>
    <n v="445"/>
    <m/>
    <m/>
    <m/>
    <n v="1004"/>
    <m/>
    <n v="0"/>
    <n v="1438"/>
    <m/>
    <n v="96"/>
  </r>
  <r>
    <d v="1987-10-08T00:00:00"/>
    <x v="20"/>
    <x v="1"/>
    <n v="484"/>
    <m/>
    <m/>
    <m/>
    <n v="2030"/>
    <m/>
    <n v="2"/>
    <n v="1411"/>
    <m/>
    <n v="32"/>
  </r>
  <r>
    <d v="1987-10-09T00:00:00"/>
    <x v="21"/>
    <x v="1"/>
    <n v="463"/>
    <m/>
    <m/>
    <m/>
    <n v="5407"/>
    <m/>
    <n v="6"/>
    <n v="921"/>
    <m/>
    <n v="57"/>
  </r>
  <r>
    <d v="1987-10-10T00:00:00"/>
    <x v="22"/>
    <x v="1"/>
    <n v="423"/>
    <m/>
    <m/>
    <m/>
    <n v="7780"/>
    <m/>
    <n v="2"/>
    <n v="929"/>
    <m/>
    <n v="197"/>
  </r>
  <r>
    <d v="1987-10-11T00:00:00"/>
    <x v="23"/>
    <x v="1"/>
    <n v="319"/>
    <m/>
    <m/>
    <m/>
    <n v="4238"/>
    <m/>
    <n v="1"/>
    <n v="855"/>
    <m/>
    <n v="54"/>
  </r>
  <r>
    <d v="1987-10-12T00:00:00"/>
    <x v="24"/>
    <x v="1"/>
    <n v="285"/>
    <m/>
    <m/>
    <m/>
    <n v="4293"/>
    <m/>
    <n v="0"/>
    <n v="831"/>
    <m/>
    <n v="120"/>
  </r>
  <r>
    <d v="1987-10-13T00:00:00"/>
    <x v="25"/>
    <x v="1"/>
    <n v="89"/>
    <m/>
    <m/>
    <m/>
    <n v="2032"/>
    <m/>
    <n v="0"/>
    <n v="397"/>
    <m/>
    <n v="48"/>
  </r>
  <r>
    <d v="1987-10-14T00:00:00"/>
    <x v="26"/>
    <x v="1"/>
    <n v="119"/>
    <m/>
    <m/>
    <m/>
    <n v="2958"/>
    <m/>
    <n v="5"/>
    <n v="447"/>
    <m/>
    <n v="19"/>
  </r>
  <r>
    <d v="1987-10-15T00:00:00"/>
    <x v="27"/>
    <x v="1"/>
    <n v="144"/>
    <m/>
    <m/>
    <m/>
    <n v="2222"/>
    <m/>
    <n v="0"/>
    <n v="367"/>
    <m/>
    <n v="21"/>
  </r>
  <r>
    <d v="1987-10-16T00:00:00"/>
    <x v="28"/>
    <x v="1"/>
    <n v="109"/>
    <m/>
    <m/>
    <m/>
    <n v="1963"/>
    <m/>
    <n v="2"/>
    <n v="531"/>
    <m/>
    <n v="95"/>
  </r>
  <r>
    <d v="1987-10-17T00:00:00"/>
    <x v="29"/>
    <x v="1"/>
    <n v="268"/>
    <m/>
    <m/>
    <m/>
    <n v="2989"/>
    <m/>
    <n v="5"/>
    <n v="1384"/>
    <m/>
    <n v="30"/>
  </r>
  <r>
    <d v="1987-10-18T00:00:00"/>
    <x v="30"/>
    <x v="1"/>
    <n v="159"/>
    <m/>
    <m/>
    <m/>
    <n v="1720"/>
    <m/>
    <n v="11"/>
    <n v="654"/>
    <m/>
    <n v="49"/>
  </r>
  <r>
    <d v="1987-10-19T00:00:00"/>
    <x v="31"/>
    <x v="1"/>
    <n v="27"/>
    <m/>
    <m/>
    <m/>
    <n v="1066"/>
    <m/>
    <n v="2"/>
    <n v="451"/>
    <m/>
    <n v="2"/>
  </r>
  <r>
    <d v="1987-10-20T00:00:00"/>
    <x v="32"/>
    <x v="1"/>
    <n v="61"/>
    <m/>
    <m/>
    <m/>
    <n v="521"/>
    <m/>
    <n v="22"/>
    <n v="562"/>
    <m/>
    <n v="14"/>
  </r>
  <r>
    <d v="1987-10-21T00:00:00"/>
    <x v="33"/>
    <x v="1"/>
    <n v="26"/>
    <m/>
    <m/>
    <m/>
    <n v="1118"/>
    <m/>
    <n v="6"/>
    <n v="486"/>
    <m/>
    <n v="2"/>
  </r>
  <r>
    <d v="1987-10-22T00:00:00"/>
    <x v="34"/>
    <x v="1"/>
    <n v="89"/>
    <m/>
    <m/>
    <m/>
    <n v="1153"/>
    <m/>
    <n v="12"/>
    <n v="713"/>
    <m/>
    <n v="26"/>
  </r>
  <r>
    <d v="1987-10-23T00:00:00"/>
    <x v="35"/>
    <x v="1"/>
    <n v="21"/>
    <m/>
    <m/>
    <m/>
    <n v="883"/>
    <m/>
    <n v="4"/>
    <n v="543"/>
    <m/>
    <n v="30"/>
  </r>
  <r>
    <d v="1987-10-24T00:00:00"/>
    <x v="36"/>
    <x v="1"/>
    <n v="92"/>
    <m/>
    <m/>
    <m/>
    <n v="735"/>
    <m/>
    <n v="9"/>
    <n v="841"/>
    <m/>
    <n v="15"/>
  </r>
  <r>
    <d v="1987-10-25T00:00:00"/>
    <x v="37"/>
    <x v="1"/>
    <n v="99"/>
    <m/>
    <m/>
    <m/>
    <n v="670"/>
    <m/>
    <n v="24"/>
    <n v="1063"/>
    <m/>
    <n v="7"/>
  </r>
  <r>
    <d v="1987-10-26T00:00:00"/>
    <x v="38"/>
    <x v="1"/>
    <n v="55"/>
    <m/>
    <m/>
    <m/>
    <n v="413"/>
    <m/>
    <n v="0"/>
    <n v="1404"/>
    <m/>
    <n v="6"/>
  </r>
  <r>
    <d v="1987-10-27T00:00:00"/>
    <x v="39"/>
    <x v="1"/>
    <n v="94"/>
    <m/>
    <m/>
    <m/>
    <n v="573"/>
    <m/>
    <n v="11"/>
    <n v="3369"/>
    <m/>
    <n v="24"/>
  </r>
  <r>
    <d v="1987-10-28T00:00:00"/>
    <x v="40"/>
    <x v="1"/>
    <n v="45"/>
    <m/>
    <m/>
    <m/>
    <n v="288"/>
    <m/>
    <n v="1"/>
    <n v="2921"/>
    <m/>
    <n v="10"/>
  </r>
  <r>
    <d v="1987-10-29T00:00:00"/>
    <x v="41"/>
    <x v="1"/>
    <n v="75"/>
    <m/>
    <m/>
    <m/>
    <n v="299"/>
    <m/>
    <n v="6"/>
    <n v="3194"/>
    <m/>
    <n v="3"/>
  </r>
  <r>
    <d v="1987-10-30T00:00:00"/>
    <x v="42"/>
    <x v="1"/>
    <n v="36"/>
    <m/>
    <m/>
    <m/>
    <n v="152"/>
    <m/>
    <n v="4"/>
    <n v="1830"/>
    <m/>
    <n v="29"/>
  </r>
  <r>
    <d v="1987-10-31T00:00:00"/>
    <x v="43"/>
    <x v="1"/>
    <n v="154"/>
    <m/>
    <m/>
    <m/>
    <n v="271"/>
    <m/>
    <n v="11"/>
    <n v="1661"/>
    <m/>
    <n v="35"/>
  </r>
  <r>
    <d v="1987-11-01T00:00:00"/>
    <x v="44"/>
    <x v="1"/>
    <n v="258"/>
    <m/>
    <m/>
    <m/>
    <n v="178"/>
    <m/>
    <n v="61"/>
    <n v="1425"/>
    <m/>
    <n v="20"/>
  </r>
  <r>
    <d v="1987-11-02T00:00:00"/>
    <x v="45"/>
    <x v="1"/>
    <n v="29"/>
    <m/>
    <m/>
    <m/>
    <n v="40"/>
    <m/>
    <n v="17"/>
    <n v="551"/>
    <m/>
    <n v="1"/>
  </r>
  <r>
    <d v="1987-11-03T00:00:00"/>
    <x v="46"/>
    <x v="1"/>
    <n v="44"/>
    <m/>
    <m/>
    <m/>
    <n v="61"/>
    <m/>
    <n v="20"/>
    <n v="901"/>
    <m/>
    <n v="5"/>
  </r>
  <r>
    <d v="1987-11-04T00:00:00"/>
    <x v="47"/>
    <x v="1"/>
    <n v="15"/>
    <m/>
    <m/>
    <m/>
    <n v="33"/>
    <m/>
    <n v="10"/>
    <n v="411"/>
    <m/>
    <n v="1"/>
  </r>
  <r>
    <d v="1987-11-05T00:00:00"/>
    <x v="48"/>
    <x v="1"/>
    <n v="28"/>
    <m/>
    <m/>
    <m/>
    <n v="48"/>
    <m/>
    <n v="17"/>
    <n v="637"/>
    <m/>
    <n v="2"/>
  </r>
  <r>
    <d v="1987-11-06T00:00:00"/>
    <x v="49"/>
    <x v="1"/>
    <n v="8"/>
    <m/>
    <m/>
    <m/>
    <n v="25"/>
    <m/>
    <n v="5"/>
    <n v="284"/>
    <m/>
    <n v="0"/>
  </r>
  <r>
    <d v="1987-11-07T00:00:00"/>
    <x v="50"/>
    <x v="1"/>
    <n v="25"/>
    <m/>
    <m/>
    <m/>
    <n v="48"/>
    <m/>
    <n v="15"/>
    <n v="687"/>
    <m/>
    <n v="3"/>
  </r>
  <r>
    <d v="1987-11-08T00:00:00"/>
    <x v="51"/>
    <x v="1"/>
    <n v="0"/>
    <m/>
    <m/>
    <m/>
    <n v="13"/>
    <m/>
    <n v="0"/>
    <n v="85"/>
    <m/>
    <n v="0"/>
  </r>
  <r>
    <d v="1987-11-09T00:00:00"/>
    <x v="52"/>
    <x v="1"/>
    <n v="1"/>
    <m/>
    <m/>
    <m/>
    <n v="15"/>
    <m/>
    <n v="0"/>
    <n v="96"/>
    <m/>
    <n v="0"/>
  </r>
  <r>
    <d v="1987-11-10T00:00:00"/>
    <x v="53"/>
    <x v="1"/>
    <n v="3"/>
    <m/>
    <m/>
    <m/>
    <n v="4"/>
    <m/>
    <n v="10"/>
    <n v="34"/>
    <m/>
    <n v="36"/>
  </r>
  <r>
    <d v="1987-11-11T00:00:00"/>
    <x v="54"/>
    <x v="1"/>
    <n v="18"/>
    <m/>
    <m/>
    <m/>
    <n v="0"/>
    <m/>
    <n v="34"/>
    <n v="115"/>
    <m/>
    <n v="11"/>
  </r>
  <r>
    <d v="1987-11-12T00:00:00"/>
    <x v="55"/>
    <x v="1"/>
    <n v="52"/>
    <m/>
    <m/>
    <m/>
    <n v="3"/>
    <m/>
    <n v="74"/>
    <n v="465"/>
    <m/>
    <n v="11"/>
  </r>
  <r>
    <d v="1987-11-13T00:00:00"/>
    <x v="56"/>
    <x v="1"/>
    <n v="16"/>
    <m/>
    <m/>
    <m/>
    <n v="2"/>
    <m/>
    <n v="49"/>
    <n v="269"/>
    <m/>
    <n v="1"/>
  </r>
  <r>
    <d v="1987-11-14T00:00:00"/>
    <x v="57"/>
    <x v="1"/>
    <n v="9"/>
    <m/>
    <m/>
    <m/>
    <n v="4"/>
    <m/>
    <n v="62"/>
    <n v="484"/>
    <m/>
    <n v="0"/>
  </r>
  <r>
    <d v="1987-11-15T00:00:00"/>
    <x v="58"/>
    <x v="1"/>
    <n v="10"/>
    <m/>
    <m/>
    <m/>
    <n v="2"/>
    <m/>
    <n v="87"/>
    <n v="455"/>
    <m/>
    <n v="2"/>
  </r>
  <r>
    <d v="1987-11-16T00:00:00"/>
    <x v="59"/>
    <x v="1"/>
    <n v="0"/>
    <m/>
    <m/>
    <m/>
    <n v="0"/>
    <m/>
    <n v="92"/>
    <n v="356"/>
    <m/>
    <n v="0"/>
  </r>
  <r>
    <d v="1987-11-17T00:00:00"/>
    <x v="60"/>
    <x v="1"/>
    <n v="5"/>
    <m/>
    <m/>
    <m/>
    <n v="6"/>
    <m/>
    <n v="80"/>
    <n v="359"/>
    <m/>
    <n v="0"/>
  </r>
  <r>
    <d v="1987-11-18T00:00:00"/>
    <x v="61"/>
    <x v="1"/>
    <n v="1"/>
    <m/>
    <m/>
    <m/>
    <n v="1"/>
    <m/>
    <n v="35"/>
    <n v="180"/>
    <m/>
    <n v="6"/>
  </r>
  <r>
    <d v="1987-11-19T00:00:00"/>
    <x v="62"/>
    <x v="1"/>
    <n v="0"/>
    <m/>
    <m/>
    <m/>
    <n v="0"/>
    <m/>
    <n v="2"/>
    <n v="3"/>
    <m/>
    <n v="0"/>
  </r>
  <r>
    <d v="1988-09-15T00:00:00"/>
    <x v="63"/>
    <x v="2"/>
    <n v="25"/>
    <n v="0"/>
    <m/>
    <m/>
    <n v="684"/>
    <n v="20"/>
    <n v="1"/>
    <n v="44"/>
    <m/>
    <n v="10"/>
  </r>
  <r>
    <d v="1988-09-16T00:00:00"/>
    <x v="64"/>
    <x v="2"/>
    <n v="53"/>
    <n v="23"/>
    <m/>
    <m/>
    <n v="1574"/>
    <n v="241"/>
    <n v="4"/>
    <n v="189"/>
    <m/>
    <n v="119"/>
  </r>
  <r>
    <d v="1988-09-17T00:00:00"/>
    <x v="65"/>
    <x v="2"/>
    <n v="431"/>
    <n v="77"/>
    <m/>
    <m/>
    <n v="1789"/>
    <n v="414"/>
    <n v="9"/>
    <n v="242"/>
    <m/>
    <n v="156"/>
  </r>
  <r>
    <d v="1988-09-18T00:00:00"/>
    <x v="0"/>
    <x v="2"/>
    <n v="582"/>
    <n v="160"/>
    <m/>
    <m/>
    <n v="1165"/>
    <n v="157"/>
    <n v="1"/>
    <n v="171"/>
    <m/>
    <n v="52"/>
  </r>
  <r>
    <d v="1988-09-19T00:00:00"/>
    <x v="1"/>
    <x v="2"/>
    <n v="682"/>
    <n v="216"/>
    <m/>
    <m/>
    <n v="1864"/>
    <n v="533"/>
    <n v="2"/>
    <n v="485"/>
    <m/>
    <n v="105"/>
  </r>
  <r>
    <d v="1988-09-20T00:00:00"/>
    <x v="2"/>
    <x v="2"/>
    <n v="952"/>
    <n v="58"/>
    <m/>
    <m/>
    <n v="1554"/>
    <n v="617"/>
    <n v="5"/>
    <n v="653"/>
    <m/>
    <n v="65"/>
  </r>
  <r>
    <d v="1988-09-21T00:00:00"/>
    <x v="3"/>
    <x v="2"/>
    <n v="987"/>
    <n v="152"/>
    <m/>
    <m/>
    <n v="1059"/>
    <n v="457"/>
    <n v="3"/>
    <n v="600"/>
    <m/>
    <n v="39"/>
  </r>
  <r>
    <d v="1988-09-22T00:00:00"/>
    <x v="4"/>
    <x v="2"/>
    <n v="761"/>
    <n v="34"/>
    <m/>
    <m/>
    <n v="3968"/>
    <n v="967"/>
    <n v="11"/>
    <n v="1208"/>
    <m/>
    <n v="49"/>
  </r>
  <r>
    <d v="1988-09-23T00:00:00"/>
    <x v="5"/>
    <x v="2"/>
    <n v="577"/>
    <n v="67"/>
    <m/>
    <m/>
    <n v="1392"/>
    <n v="653"/>
    <n v="13"/>
    <n v="1071"/>
    <m/>
    <n v="50"/>
  </r>
  <r>
    <d v="1988-09-24T00:00:00"/>
    <x v="6"/>
    <x v="2"/>
    <n v="362"/>
    <n v="38"/>
    <m/>
    <m/>
    <n v="775"/>
    <n v="277"/>
    <n v="5"/>
    <n v="491"/>
    <m/>
    <n v="26"/>
  </r>
  <r>
    <d v="1988-09-25T00:00:00"/>
    <x v="7"/>
    <x v="2"/>
    <n v="556"/>
    <n v="57"/>
    <m/>
    <m/>
    <n v="1499"/>
    <n v="413"/>
    <n v="0"/>
    <n v="1158"/>
    <m/>
    <n v="29"/>
  </r>
  <r>
    <d v="1988-09-26T00:00:00"/>
    <x v="8"/>
    <x v="2"/>
    <n v="282"/>
    <n v="8"/>
    <m/>
    <m/>
    <n v="1176"/>
    <n v="257"/>
    <n v="0"/>
    <n v="1335"/>
    <m/>
    <n v="47"/>
  </r>
  <r>
    <d v="1988-09-27T00:00:00"/>
    <x v="9"/>
    <x v="2"/>
    <n v="164"/>
    <n v="0"/>
    <m/>
    <m/>
    <n v="1496"/>
    <n v="268"/>
    <n v="0"/>
    <n v="1949"/>
    <m/>
    <n v="20"/>
  </r>
  <r>
    <d v="1988-09-28T00:00:00"/>
    <x v="10"/>
    <x v="2"/>
    <n v="67"/>
    <n v="4"/>
    <m/>
    <m/>
    <n v="844"/>
    <n v="189"/>
    <n v="6"/>
    <n v="1056"/>
    <m/>
    <n v="5"/>
  </r>
  <r>
    <d v="1988-09-29T00:00:00"/>
    <x v="11"/>
    <x v="2"/>
    <n v="76"/>
    <n v="3"/>
    <m/>
    <m/>
    <n v="1105"/>
    <n v="263"/>
    <n v="67"/>
    <n v="2228"/>
    <m/>
    <n v="38"/>
  </r>
  <r>
    <d v="1988-09-30T00:00:00"/>
    <x v="12"/>
    <x v="2"/>
    <n v="36"/>
    <n v="6"/>
    <m/>
    <m/>
    <n v="1360"/>
    <n v="275"/>
    <n v="8"/>
    <n v="2146"/>
    <m/>
    <n v="26"/>
  </r>
  <r>
    <d v="1988-10-01T00:00:00"/>
    <x v="13"/>
    <x v="2"/>
    <n v="22"/>
    <n v="1"/>
    <m/>
    <m/>
    <n v="705"/>
    <n v="332"/>
    <n v="9"/>
    <n v="1802"/>
    <m/>
    <n v="54"/>
  </r>
  <r>
    <d v="1988-10-02T00:00:00"/>
    <x v="14"/>
    <x v="2"/>
    <n v="41"/>
    <n v="2"/>
    <m/>
    <m/>
    <n v="858"/>
    <n v="461"/>
    <n v="17"/>
    <n v="1511"/>
    <m/>
    <n v="36"/>
  </r>
  <r>
    <d v="1988-10-03T00:00:00"/>
    <x v="15"/>
    <x v="2"/>
    <n v="11"/>
    <n v="3"/>
    <m/>
    <m/>
    <n v="329"/>
    <n v="232"/>
    <n v="22"/>
    <n v="950"/>
    <m/>
    <n v="13"/>
  </r>
  <r>
    <d v="1988-10-04T00:00:00"/>
    <x v="16"/>
    <x v="2"/>
    <n v="170"/>
    <n v="11"/>
    <m/>
    <m/>
    <n v="1371"/>
    <n v="334"/>
    <n v="22"/>
    <n v="640"/>
    <m/>
    <n v="45"/>
  </r>
  <r>
    <d v="1988-10-05T00:00:00"/>
    <x v="17"/>
    <x v="2"/>
    <n v="482"/>
    <n v="11"/>
    <m/>
    <m/>
    <n v="1863"/>
    <n v="273"/>
    <n v="67"/>
    <n v="882"/>
    <m/>
    <n v="33"/>
  </r>
  <r>
    <d v="1988-10-06T00:00:00"/>
    <x v="18"/>
    <x v="2"/>
    <n v="132"/>
    <n v="14"/>
    <m/>
    <m/>
    <n v="1487"/>
    <n v="94"/>
    <n v="45"/>
    <n v="465"/>
    <m/>
    <n v="25"/>
  </r>
  <r>
    <d v="1988-10-07T00:00:00"/>
    <x v="19"/>
    <x v="2"/>
    <n v="269"/>
    <n v="7"/>
    <m/>
    <m/>
    <n v="1721"/>
    <n v="215"/>
    <n v="109"/>
    <n v="517"/>
    <m/>
    <n v="35"/>
  </r>
  <r>
    <d v="1988-10-08T00:00:00"/>
    <x v="20"/>
    <x v="2"/>
    <n v="192"/>
    <n v="42"/>
    <m/>
    <m/>
    <n v="2070"/>
    <n v="153"/>
    <n v="103"/>
    <n v="108"/>
    <m/>
    <n v="23"/>
  </r>
  <r>
    <d v="1988-10-09T00:00:00"/>
    <x v="21"/>
    <x v="2"/>
    <n v="144"/>
    <n v="56"/>
    <m/>
    <m/>
    <n v="1277"/>
    <n v="178"/>
    <n v="68"/>
    <n v="90"/>
    <m/>
    <n v="43"/>
  </r>
  <r>
    <d v="1988-10-10T00:00:00"/>
    <x v="22"/>
    <x v="2"/>
    <n v="61"/>
    <n v="37"/>
    <m/>
    <m/>
    <n v="1044"/>
    <n v="127"/>
    <n v="34"/>
    <n v="64"/>
    <m/>
    <n v="37"/>
  </r>
  <r>
    <d v="1988-10-11T00:00:00"/>
    <x v="23"/>
    <x v="2"/>
    <n v="27"/>
    <n v="35"/>
    <m/>
    <m/>
    <n v="1513"/>
    <n v="73"/>
    <n v="49"/>
    <n v="63"/>
    <m/>
    <n v="40"/>
  </r>
  <r>
    <d v="1988-10-12T00:00:00"/>
    <x v="24"/>
    <x v="2"/>
    <n v="38"/>
    <n v="17"/>
    <m/>
    <m/>
    <n v="1001"/>
    <n v="45"/>
    <n v="47"/>
    <n v="64"/>
    <m/>
    <n v="55"/>
  </r>
  <r>
    <d v="1988-10-13T00:00:00"/>
    <x v="25"/>
    <x v="2"/>
    <n v="115"/>
    <n v="39"/>
    <m/>
    <m/>
    <n v="1225"/>
    <n v="26"/>
    <n v="3"/>
    <n v="97"/>
    <m/>
    <n v="57"/>
  </r>
  <r>
    <d v="1988-10-14T00:00:00"/>
    <x v="26"/>
    <x v="2"/>
    <n v="279"/>
    <n v="35"/>
    <m/>
    <m/>
    <n v="2206"/>
    <n v="39"/>
    <n v="3"/>
    <n v="56"/>
    <m/>
    <n v="39"/>
  </r>
  <r>
    <d v="1988-10-15T00:00:00"/>
    <x v="27"/>
    <x v="2"/>
    <n v="214"/>
    <n v="46"/>
    <m/>
    <m/>
    <n v="2284"/>
    <n v="111"/>
    <n v="5"/>
    <n v="68"/>
    <m/>
    <n v="29"/>
  </r>
  <r>
    <d v="1988-10-16T00:00:00"/>
    <x v="28"/>
    <x v="2"/>
    <n v="186"/>
    <n v="79"/>
    <m/>
    <m/>
    <n v="2321"/>
    <n v="101"/>
    <n v="5"/>
    <n v="172"/>
    <m/>
    <n v="30"/>
  </r>
  <r>
    <d v="1988-10-17T00:00:00"/>
    <x v="29"/>
    <x v="2"/>
    <n v="171"/>
    <n v="36"/>
    <m/>
    <m/>
    <n v="2362"/>
    <n v="104"/>
    <n v="5"/>
    <n v="51"/>
    <m/>
    <n v="15"/>
  </r>
  <r>
    <d v="1988-10-18T00:00:00"/>
    <x v="30"/>
    <x v="2"/>
    <n v="47"/>
    <n v="10"/>
    <m/>
    <m/>
    <n v="1352"/>
    <n v="45"/>
    <n v="5"/>
    <n v="64"/>
    <m/>
    <n v="8"/>
  </r>
  <r>
    <d v="1988-10-19T00:00:00"/>
    <x v="31"/>
    <x v="2"/>
    <n v="162"/>
    <n v="34"/>
    <m/>
    <m/>
    <n v="1690"/>
    <n v="91"/>
    <n v="8"/>
    <n v="181"/>
    <m/>
    <n v="12"/>
  </r>
  <r>
    <d v="1988-10-20T00:00:00"/>
    <x v="32"/>
    <x v="2"/>
    <n v="118"/>
    <n v="20"/>
    <m/>
    <m/>
    <n v="1776"/>
    <n v="137"/>
    <n v="10"/>
    <n v="186"/>
    <m/>
    <n v="9"/>
  </r>
  <r>
    <d v="1988-10-21T00:00:00"/>
    <x v="33"/>
    <x v="2"/>
    <n v="214"/>
    <n v="70"/>
    <m/>
    <m/>
    <n v="1979"/>
    <n v="271"/>
    <n v="9"/>
    <n v="219"/>
    <m/>
    <n v="8"/>
  </r>
  <r>
    <d v="1988-10-22T00:00:00"/>
    <x v="34"/>
    <x v="2"/>
    <n v="159"/>
    <n v="55"/>
    <m/>
    <m/>
    <n v="2029"/>
    <n v="129"/>
    <n v="4"/>
    <n v="20"/>
    <m/>
    <n v="15"/>
  </r>
  <r>
    <d v="1988-10-23T00:00:00"/>
    <x v="35"/>
    <x v="2"/>
    <n v="123"/>
    <n v="17"/>
    <m/>
    <m/>
    <n v="1583"/>
    <n v="111"/>
    <n v="4"/>
    <n v="57"/>
    <m/>
    <n v="14"/>
  </r>
  <r>
    <d v="1988-10-24T00:00:00"/>
    <x v="36"/>
    <x v="2"/>
    <n v="92"/>
    <n v="32"/>
    <m/>
    <m/>
    <n v="1226"/>
    <n v="77"/>
    <n v="3"/>
    <n v="58"/>
    <m/>
    <n v="5"/>
  </r>
  <r>
    <d v="1988-10-25T00:00:00"/>
    <x v="37"/>
    <x v="2"/>
    <n v="70"/>
    <n v="20"/>
    <m/>
    <m/>
    <n v="1167"/>
    <n v="56"/>
    <n v="3"/>
    <n v="38"/>
    <m/>
    <n v="6"/>
  </r>
  <r>
    <d v="1988-10-26T00:00:00"/>
    <x v="38"/>
    <x v="2"/>
    <n v="54"/>
    <n v="17"/>
    <m/>
    <m/>
    <n v="1224"/>
    <n v="53"/>
    <n v="2"/>
    <n v="29"/>
    <m/>
    <n v="4"/>
  </r>
  <r>
    <d v="1988-10-27T00:00:00"/>
    <x v="39"/>
    <x v="2"/>
    <n v="29"/>
    <n v="15"/>
    <m/>
    <m/>
    <n v="682"/>
    <n v="27"/>
    <n v="0"/>
    <n v="8"/>
    <m/>
    <n v="1"/>
  </r>
  <r>
    <d v="1988-10-28T00:00:00"/>
    <x v="40"/>
    <x v="2"/>
    <n v="27"/>
    <n v="10"/>
    <m/>
    <m/>
    <n v="666"/>
    <n v="54"/>
    <n v="1"/>
    <n v="10"/>
    <m/>
    <n v="1"/>
  </r>
  <r>
    <d v="1988-10-29T00:00:00"/>
    <x v="41"/>
    <x v="2"/>
    <n v="42"/>
    <n v="20"/>
    <m/>
    <m/>
    <n v="605"/>
    <n v="35"/>
    <n v="0"/>
    <n v="11"/>
    <m/>
    <n v="4"/>
  </r>
  <r>
    <d v="1988-10-30T00:00:00"/>
    <x v="42"/>
    <x v="2"/>
    <n v="34"/>
    <n v="25"/>
    <m/>
    <m/>
    <n v="553"/>
    <n v="41"/>
    <n v="2"/>
    <n v="62"/>
    <m/>
    <n v="18"/>
  </r>
  <r>
    <d v="1988-10-31T00:00:00"/>
    <x v="43"/>
    <x v="2"/>
    <n v="58"/>
    <n v="9"/>
    <m/>
    <m/>
    <n v="315"/>
    <n v="27"/>
    <n v="1"/>
    <n v="268"/>
    <m/>
    <n v="4"/>
  </r>
  <r>
    <d v="1988-11-01T00:00:00"/>
    <x v="44"/>
    <x v="2"/>
    <n v="1"/>
    <n v="0"/>
    <m/>
    <m/>
    <n v="41"/>
    <n v="6"/>
    <n v="0"/>
    <n v="6"/>
    <m/>
    <n v="8"/>
  </r>
  <r>
    <d v="1988-11-02T00:00:00"/>
    <x v="45"/>
    <x v="2"/>
    <n v="55"/>
    <n v="4"/>
    <m/>
    <m/>
    <n v="126"/>
    <n v="35"/>
    <n v="3"/>
    <n v="54"/>
    <m/>
    <n v="10"/>
  </r>
  <r>
    <d v="1988-11-03T00:00:00"/>
    <x v="46"/>
    <x v="2"/>
    <n v="8"/>
    <n v="1"/>
    <m/>
    <m/>
    <n v="97"/>
    <n v="13"/>
    <n v="1"/>
    <n v="11"/>
    <m/>
    <n v="9"/>
  </r>
  <r>
    <d v="1988-11-04T00:00:00"/>
    <x v="47"/>
    <x v="2"/>
    <n v="0"/>
    <n v="0"/>
    <m/>
    <m/>
    <n v="7"/>
    <n v="4"/>
    <n v="0"/>
    <n v="3"/>
    <m/>
    <n v="4"/>
  </r>
  <r>
    <d v="1988-11-05T00:00:00"/>
    <x v="48"/>
    <x v="2"/>
    <n v="0"/>
    <n v="0"/>
    <m/>
    <m/>
    <n v="0"/>
    <n v="0"/>
    <n v="0"/>
    <n v="0"/>
    <m/>
    <n v="0"/>
  </r>
  <r>
    <d v="1988-11-06T00:00:00"/>
    <x v="49"/>
    <x v="2"/>
    <n v="0"/>
    <n v="0"/>
    <m/>
    <m/>
    <n v="0"/>
    <n v="0"/>
    <n v="0"/>
    <n v="0"/>
    <m/>
    <n v="0"/>
  </r>
  <r>
    <d v="1988-11-07T00:00:00"/>
    <x v="50"/>
    <x v="2"/>
    <n v="0"/>
    <n v="0"/>
    <m/>
    <m/>
    <n v="0"/>
    <n v="0"/>
    <n v="0"/>
    <n v="0"/>
    <m/>
    <n v="0"/>
  </r>
  <r>
    <d v="1988-11-08T00:00:00"/>
    <x v="51"/>
    <x v="2"/>
    <n v="0"/>
    <n v="0"/>
    <m/>
    <m/>
    <n v="0"/>
    <n v="0"/>
    <n v="0"/>
    <n v="0"/>
    <m/>
    <n v="0"/>
  </r>
  <r>
    <d v="1988-11-09T00:00:00"/>
    <x v="52"/>
    <x v="2"/>
    <n v="0"/>
    <n v="0"/>
    <m/>
    <m/>
    <n v="0"/>
    <n v="0"/>
    <n v="0"/>
    <n v="0"/>
    <m/>
    <n v="0"/>
  </r>
  <r>
    <d v="1988-11-10T00:00:00"/>
    <x v="53"/>
    <x v="2"/>
    <n v="45"/>
    <n v="0"/>
    <m/>
    <m/>
    <n v="15"/>
    <n v="5"/>
    <n v="8"/>
    <n v="3"/>
    <m/>
    <n v="5"/>
  </r>
  <r>
    <d v="1988-11-11T00:00:00"/>
    <x v="54"/>
    <x v="2"/>
    <n v="21"/>
    <n v="0"/>
    <m/>
    <m/>
    <n v="17"/>
    <n v="6"/>
    <n v="3"/>
    <n v="3"/>
    <m/>
    <n v="1"/>
  </r>
  <r>
    <d v="1988-11-12T00:00:00"/>
    <x v="55"/>
    <x v="2"/>
    <n v="19"/>
    <n v="0"/>
    <m/>
    <m/>
    <n v="19"/>
    <n v="2"/>
    <n v="2"/>
    <n v="2"/>
    <m/>
    <n v="1"/>
  </r>
  <r>
    <d v="1988-11-13T00:00:00"/>
    <x v="56"/>
    <x v="2"/>
    <n v="21"/>
    <n v="1"/>
    <m/>
    <m/>
    <n v="11"/>
    <n v="2"/>
    <n v="2"/>
    <n v="1"/>
    <m/>
    <n v="0"/>
  </r>
  <r>
    <d v="1988-11-14T00:00:00"/>
    <x v="57"/>
    <x v="2"/>
    <n v="10"/>
    <n v="1"/>
    <m/>
    <m/>
    <n v="12"/>
    <n v="12"/>
    <n v="30"/>
    <n v="9"/>
    <m/>
    <n v="0"/>
  </r>
  <r>
    <d v="1988-11-15T00:00:00"/>
    <x v="58"/>
    <x v="2"/>
    <n v="16"/>
    <n v="0"/>
    <m/>
    <m/>
    <n v="12"/>
    <n v="4"/>
    <n v="23"/>
    <n v="11"/>
    <m/>
    <n v="0"/>
  </r>
  <r>
    <d v="1988-11-16T00:00:00"/>
    <x v="59"/>
    <x v="2"/>
    <n v="5"/>
    <n v="0"/>
    <m/>
    <m/>
    <n v="10"/>
    <n v="3"/>
    <n v="34"/>
    <n v="24"/>
    <m/>
    <n v="0"/>
  </r>
  <r>
    <d v="1988-11-17T00:00:00"/>
    <x v="60"/>
    <x v="2"/>
    <n v="5"/>
    <n v="0"/>
    <m/>
    <m/>
    <n v="7"/>
    <n v="1"/>
    <n v="17"/>
    <n v="18"/>
    <m/>
    <n v="0"/>
  </r>
  <r>
    <d v="1988-11-18T00:00:00"/>
    <x v="61"/>
    <x v="2"/>
    <n v="7"/>
    <n v="0"/>
    <m/>
    <m/>
    <n v="6"/>
    <n v="1"/>
    <n v="18"/>
    <n v="16"/>
    <m/>
    <n v="0"/>
  </r>
  <r>
    <d v="1988-11-19T00:00:00"/>
    <x v="62"/>
    <x v="2"/>
    <n v="0"/>
    <n v="0"/>
    <m/>
    <m/>
    <n v="0"/>
    <n v="0"/>
    <n v="0"/>
    <n v="2"/>
    <m/>
    <n v="0"/>
  </r>
  <r>
    <d v="1988-11-20T00:00:00"/>
    <x v="66"/>
    <x v="2"/>
    <n v="5"/>
    <n v="0"/>
    <m/>
    <m/>
    <n v="3"/>
    <n v="2"/>
    <n v="6"/>
    <n v="15"/>
    <m/>
    <n v="0"/>
  </r>
  <r>
    <d v="1989-09-14T00:00:00"/>
    <x v="67"/>
    <x v="3"/>
    <n v="1"/>
    <n v="8"/>
    <m/>
    <m/>
    <n v="85"/>
    <n v="10"/>
    <n v="0"/>
    <n v="119"/>
    <m/>
    <n v="11"/>
  </r>
  <r>
    <d v="1989-09-15T00:00:00"/>
    <x v="63"/>
    <x v="3"/>
    <n v="10"/>
    <n v="7"/>
    <m/>
    <m/>
    <n v="969"/>
    <n v="40"/>
    <n v="0"/>
    <n v="569"/>
    <m/>
    <n v="33"/>
  </r>
  <r>
    <d v="1989-09-16T00:00:00"/>
    <x v="64"/>
    <x v="3"/>
    <n v="162"/>
    <n v="47"/>
    <m/>
    <m/>
    <n v="1433"/>
    <n v="121"/>
    <n v="1"/>
    <n v="1234"/>
    <m/>
    <n v="40"/>
  </r>
  <r>
    <d v="1989-09-17T00:00:00"/>
    <x v="65"/>
    <x v="3"/>
    <n v="533"/>
    <n v="85"/>
    <m/>
    <m/>
    <n v="2143"/>
    <n v="265"/>
    <n v="2"/>
    <n v="999"/>
    <m/>
    <n v="89"/>
  </r>
  <r>
    <d v="1989-09-18T00:00:00"/>
    <x v="0"/>
    <x v="3"/>
    <n v="755"/>
    <n v="95"/>
    <m/>
    <m/>
    <n v="1344"/>
    <n v="255"/>
    <n v="3"/>
    <n v="1540"/>
    <m/>
    <n v="6"/>
  </r>
  <r>
    <d v="1989-09-19T00:00:00"/>
    <x v="1"/>
    <x v="3"/>
    <n v="895"/>
    <n v="155"/>
    <m/>
    <m/>
    <n v="1260"/>
    <n v="431"/>
    <n v="10"/>
    <n v="2687"/>
    <m/>
    <n v="1"/>
  </r>
  <r>
    <d v="1989-09-20T00:00:00"/>
    <x v="2"/>
    <x v="3"/>
    <n v="1383"/>
    <n v="213"/>
    <m/>
    <m/>
    <n v="875"/>
    <n v="535"/>
    <n v="5"/>
    <n v="2320"/>
    <m/>
    <n v="0"/>
  </r>
  <r>
    <d v="1989-09-21T00:00:00"/>
    <x v="3"/>
    <x v="3"/>
    <n v="1257"/>
    <n v="253"/>
    <m/>
    <m/>
    <n v="549"/>
    <n v="543"/>
    <n v="6"/>
    <n v="1912"/>
    <m/>
    <n v="1"/>
  </r>
  <r>
    <d v="1989-09-22T00:00:00"/>
    <x v="4"/>
    <x v="3"/>
    <n v="729"/>
    <n v="128"/>
    <m/>
    <m/>
    <n v="884"/>
    <n v="225"/>
    <n v="3"/>
    <n v="1656"/>
    <m/>
    <n v="13"/>
  </r>
  <r>
    <d v="1989-09-23T00:00:00"/>
    <x v="5"/>
    <x v="3"/>
    <n v="573"/>
    <n v="88"/>
    <m/>
    <m/>
    <n v="525"/>
    <n v="151"/>
    <n v="1"/>
    <n v="948"/>
    <m/>
    <n v="19"/>
  </r>
  <r>
    <d v="1989-09-24T00:00:00"/>
    <x v="6"/>
    <x v="3"/>
    <n v="454"/>
    <n v="87"/>
    <m/>
    <m/>
    <n v="450"/>
    <n v="184"/>
    <n v="5"/>
    <n v="501"/>
    <m/>
    <n v="0"/>
  </r>
  <r>
    <d v="1989-09-25T00:00:00"/>
    <x v="7"/>
    <x v="3"/>
    <n v="606"/>
    <n v="317"/>
    <m/>
    <m/>
    <n v="771"/>
    <n v="657"/>
    <n v="4"/>
    <n v="428"/>
    <m/>
    <n v="1"/>
  </r>
  <r>
    <d v="1989-09-26T00:00:00"/>
    <x v="8"/>
    <x v="3"/>
    <n v="717"/>
    <n v="356"/>
    <m/>
    <m/>
    <n v="770"/>
    <n v="666"/>
    <n v="6"/>
    <n v="352"/>
    <m/>
    <n v="1"/>
  </r>
  <r>
    <d v="1989-09-27T00:00:00"/>
    <x v="9"/>
    <x v="3"/>
    <n v="1098"/>
    <n v="374"/>
    <m/>
    <m/>
    <n v="811"/>
    <n v="628"/>
    <n v="4"/>
    <n v="397"/>
    <m/>
    <n v="0"/>
  </r>
  <r>
    <d v="1989-09-28T00:00:00"/>
    <x v="10"/>
    <x v="3"/>
    <n v="1361"/>
    <n v="273"/>
    <m/>
    <m/>
    <n v="823"/>
    <n v="692"/>
    <n v="12"/>
    <n v="545"/>
    <m/>
    <n v="0"/>
  </r>
  <r>
    <d v="1989-09-29T00:00:00"/>
    <x v="11"/>
    <x v="3"/>
    <n v="1222"/>
    <n v="209"/>
    <m/>
    <m/>
    <n v="771"/>
    <n v="549"/>
    <n v="3"/>
    <n v="339"/>
    <m/>
    <n v="18"/>
  </r>
  <r>
    <d v="1989-09-30T00:00:00"/>
    <x v="12"/>
    <x v="3"/>
    <n v="1242"/>
    <n v="266"/>
    <m/>
    <m/>
    <n v="676"/>
    <n v="562"/>
    <n v="3"/>
    <n v="302"/>
    <m/>
    <n v="25"/>
  </r>
  <r>
    <d v="1989-10-01T00:00:00"/>
    <x v="13"/>
    <x v="3"/>
    <n v="1039"/>
    <n v="175"/>
    <m/>
    <m/>
    <n v="603"/>
    <n v="477"/>
    <n v="8"/>
    <n v="288"/>
    <m/>
    <n v="10"/>
  </r>
  <r>
    <d v="1989-10-02T00:00:00"/>
    <x v="14"/>
    <x v="3"/>
    <n v="1122"/>
    <n v="155"/>
    <m/>
    <m/>
    <n v="802"/>
    <n v="477"/>
    <n v="16"/>
    <n v="565"/>
    <m/>
    <n v="0"/>
  </r>
  <r>
    <d v="1989-10-03T00:00:00"/>
    <x v="15"/>
    <x v="3"/>
    <n v="1445"/>
    <n v="183"/>
    <m/>
    <m/>
    <n v="1362"/>
    <n v="627"/>
    <n v="32"/>
    <n v="855"/>
    <m/>
    <n v="0"/>
  </r>
  <r>
    <d v="1989-10-04T00:00:00"/>
    <x v="16"/>
    <x v="3"/>
    <n v="950"/>
    <n v="105"/>
    <m/>
    <m/>
    <n v="2197"/>
    <n v="386"/>
    <n v="38"/>
    <n v="919"/>
    <m/>
    <n v="1"/>
  </r>
  <r>
    <d v="1989-10-05T00:00:00"/>
    <x v="17"/>
    <x v="3"/>
    <n v="1249"/>
    <n v="127"/>
    <m/>
    <m/>
    <n v="2161"/>
    <n v="544"/>
    <n v="22"/>
    <n v="968"/>
    <m/>
    <n v="0"/>
  </r>
  <r>
    <d v="1989-10-06T00:00:00"/>
    <x v="18"/>
    <x v="3"/>
    <n v="1465"/>
    <n v="104"/>
    <m/>
    <m/>
    <n v="2178"/>
    <n v="577"/>
    <n v="10"/>
    <n v="1155"/>
    <m/>
    <n v="2"/>
  </r>
  <r>
    <d v="1989-10-07T00:00:00"/>
    <x v="19"/>
    <x v="3"/>
    <n v="475"/>
    <n v="116"/>
    <m/>
    <m/>
    <n v="2044"/>
    <n v="615"/>
    <n v="8"/>
    <n v="869"/>
    <m/>
    <n v="0"/>
  </r>
  <r>
    <d v="1989-10-08T00:00:00"/>
    <x v="20"/>
    <x v="3"/>
    <n v="1343"/>
    <n v="101"/>
    <m/>
    <m/>
    <n v="2044"/>
    <n v="484"/>
    <n v="6"/>
    <n v="776"/>
    <m/>
    <n v="1"/>
  </r>
  <r>
    <d v="1989-10-09T00:00:00"/>
    <x v="21"/>
    <x v="3"/>
    <n v="1067"/>
    <n v="106"/>
    <m/>
    <m/>
    <n v="2198"/>
    <n v="519"/>
    <n v="17"/>
    <n v="507"/>
    <m/>
    <n v="2"/>
  </r>
  <r>
    <d v="1989-10-10T00:00:00"/>
    <x v="22"/>
    <x v="3"/>
    <n v="845"/>
    <n v="91"/>
    <m/>
    <m/>
    <n v="1948"/>
    <n v="543"/>
    <n v="18"/>
    <n v="356"/>
    <m/>
    <n v="1"/>
  </r>
  <r>
    <d v="1989-10-11T00:00:00"/>
    <x v="23"/>
    <x v="3"/>
    <n v="254"/>
    <n v="24"/>
    <m/>
    <m/>
    <n v="1002"/>
    <n v="96"/>
    <n v="4"/>
    <n v="211"/>
    <m/>
    <n v="0"/>
  </r>
  <r>
    <d v="1989-10-12T00:00:00"/>
    <x v="24"/>
    <x v="3"/>
    <n v="749"/>
    <n v="45"/>
    <m/>
    <m/>
    <n v="2533"/>
    <n v="249"/>
    <n v="3"/>
    <n v="499"/>
    <m/>
    <n v="0"/>
  </r>
  <r>
    <d v="1989-10-13T00:00:00"/>
    <x v="25"/>
    <x v="3"/>
    <n v="1095"/>
    <n v="56"/>
    <m/>
    <m/>
    <n v="2424"/>
    <n v="434"/>
    <n v="3"/>
    <n v="1169"/>
    <m/>
    <n v="3"/>
  </r>
  <r>
    <d v="1989-10-14T00:00:00"/>
    <x v="26"/>
    <x v="3"/>
    <n v="1063"/>
    <n v="52"/>
    <m/>
    <m/>
    <n v="2003"/>
    <n v="404"/>
    <n v="4"/>
    <n v="2159"/>
    <m/>
    <n v="2"/>
  </r>
  <r>
    <d v="1989-10-15T00:00:00"/>
    <x v="27"/>
    <x v="3"/>
    <n v="739"/>
    <n v="31"/>
    <m/>
    <m/>
    <n v="1560"/>
    <n v="268"/>
    <n v="7"/>
    <n v="1837"/>
    <m/>
    <n v="2"/>
  </r>
  <r>
    <d v="1989-10-16T00:00:00"/>
    <x v="28"/>
    <x v="3"/>
    <n v="643"/>
    <n v="31"/>
    <m/>
    <m/>
    <n v="1625"/>
    <n v="202"/>
    <n v="12"/>
    <n v="1556"/>
    <m/>
    <n v="0"/>
  </r>
  <r>
    <d v="1989-10-17T00:00:00"/>
    <x v="29"/>
    <x v="3"/>
    <n v="468"/>
    <n v="28"/>
    <m/>
    <m/>
    <n v="1908"/>
    <n v="158"/>
    <n v="2"/>
    <n v="1247"/>
    <m/>
    <n v="0"/>
  </r>
  <r>
    <d v="1989-10-18T00:00:00"/>
    <x v="30"/>
    <x v="3"/>
    <n v="784"/>
    <n v="29"/>
    <m/>
    <m/>
    <n v="4677"/>
    <n v="412"/>
    <n v="9"/>
    <n v="1758"/>
    <m/>
    <n v="0"/>
  </r>
  <r>
    <d v="1989-10-19T00:00:00"/>
    <x v="31"/>
    <x v="3"/>
    <n v="364"/>
    <n v="4"/>
    <m/>
    <m/>
    <n v="2650"/>
    <n v="123"/>
    <n v="8"/>
    <n v="488"/>
    <m/>
    <n v="144"/>
  </r>
  <r>
    <d v="1989-10-20T00:00:00"/>
    <x v="32"/>
    <x v="3"/>
    <n v="218"/>
    <n v="3"/>
    <m/>
    <m/>
    <n v="1831"/>
    <n v="200"/>
    <n v="4"/>
    <n v="826"/>
    <m/>
    <n v="439"/>
  </r>
  <r>
    <d v="1989-10-21T00:00:00"/>
    <x v="33"/>
    <x v="3"/>
    <n v="710"/>
    <n v="39"/>
    <m/>
    <m/>
    <n v="480"/>
    <n v="302"/>
    <n v="9"/>
    <n v="635"/>
    <m/>
    <n v="15"/>
  </r>
  <r>
    <d v="1989-10-22T00:00:00"/>
    <x v="34"/>
    <x v="3"/>
    <n v="374"/>
    <n v="8"/>
    <m/>
    <m/>
    <n v="559"/>
    <n v="120"/>
    <n v="7"/>
    <n v="239"/>
    <m/>
    <n v="201"/>
  </r>
  <r>
    <d v="1989-10-23T00:00:00"/>
    <x v="35"/>
    <x v="3"/>
    <n v="208"/>
    <n v="9"/>
    <m/>
    <m/>
    <n v="640"/>
    <n v="62"/>
    <n v="1"/>
    <n v="226"/>
    <m/>
    <n v="210"/>
  </r>
  <r>
    <d v="1989-10-24T00:00:00"/>
    <x v="36"/>
    <x v="3"/>
    <n v="0"/>
    <n v="0"/>
    <m/>
    <m/>
    <n v="0"/>
    <n v="0"/>
    <n v="0"/>
    <n v="0"/>
    <m/>
    <n v="0"/>
  </r>
  <r>
    <d v="1989-10-25T00:00:00"/>
    <x v="37"/>
    <x v="3"/>
    <n v="0"/>
    <n v="0"/>
    <m/>
    <m/>
    <n v="0"/>
    <n v="0"/>
    <n v="0"/>
    <n v="0"/>
    <m/>
    <n v="0"/>
  </r>
  <r>
    <d v="1989-10-26T00:00:00"/>
    <x v="38"/>
    <x v="3"/>
    <n v="0"/>
    <n v="0"/>
    <m/>
    <m/>
    <n v="0"/>
    <n v="0"/>
    <n v="0"/>
    <n v="0"/>
    <m/>
    <n v="0"/>
  </r>
  <r>
    <d v="1989-10-27T00:00:00"/>
    <x v="39"/>
    <x v="3"/>
    <n v="0"/>
    <n v="0"/>
    <m/>
    <m/>
    <n v="0"/>
    <n v="0"/>
    <n v="0"/>
    <n v="0"/>
    <m/>
    <n v="0"/>
  </r>
  <r>
    <d v="1989-10-28T00:00:00"/>
    <x v="40"/>
    <x v="3"/>
    <n v="300"/>
    <n v="3"/>
    <m/>
    <m/>
    <n v="468"/>
    <n v="160"/>
    <n v="8"/>
    <n v="38"/>
    <m/>
    <n v="0"/>
  </r>
  <r>
    <d v="1989-10-29T00:00:00"/>
    <x v="41"/>
    <x v="3"/>
    <n v="453"/>
    <n v="4"/>
    <m/>
    <m/>
    <n v="707"/>
    <n v="232"/>
    <n v="14"/>
    <n v="121"/>
    <m/>
    <n v="0"/>
  </r>
  <r>
    <d v="1989-10-30T00:00:00"/>
    <x v="42"/>
    <x v="3"/>
    <n v="312"/>
    <n v="8"/>
    <m/>
    <m/>
    <n v="472"/>
    <n v="130"/>
    <n v="11"/>
    <n v="173"/>
    <m/>
    <n v="0"/>
  </r>
  <r>
    <d v="1989-10-31T00:00:00"/>
    <x v="43"/>
    <x v="3"/>
    <n v="203"/>
    <n v="4"/>
    <m/>
    <m/>
    <n v="553"/>
    <n v="105"/>
    <n v="3"/>
    <n v="155"/>
    <m/>
    <n v="0"/>
  </r>
  <r>
    <d v="1989-11-01T00:00:00"/>
    <x v="44"/>
    <x v="3"/>
    <n v="45"/>
    <n v="6"/>
    <m/>
    <m/>
    <n v="214"/>
    <n v="56"/>
    <n v="12"/>
    <n v="94"/>
    <m/>
    <n v="0"/>
  </r>
  <r>
    <d v="1989-11-02T00:00:00"/>
    <x v="45"/>
    <x v="3"/>
    <n v="35"/>
    <n v="0"/>
    <m/>
    <m/>
    <n v="183"/>
    <n v="40"/>
    <n v="4"/>
    <n v="30"/>
    <m/>
    <n v="0"/>
  </r>
  <r>
    <d v="1989-11-03T00:00:00"/>
    <x v="46"/>
    <x v="3"/>
    <n v="45"/>
    <n v="0"/>
    <m/>
    <m/>
    <n v="228"/>
    <n v="39"/>
    <n v="11"/>
    <n v="51"/>
    <m/>
    <n v="0"/>
  </r>
  <r>
    <d v="1989-11-04T00:00:00"/>
    <x v="47"/>
    <x v="3"/>
    <n v="42"/>
    <n v="3"/>
    <m/>
    <m/>
    <n v="218"/>
    <n v="27"/>
    <n v="21"/>
    <n v="105"/>
    <m/>
    <n v="0"/>
  </r>
  <r>
    <d v="1989-11-05T00:00:00"/>
    <x v="48"/>
    <x v="3"/>
    <n v="72"/>
    <n v="1"/>
    <m/>
    <m/>
    <n v="172"/>
    <n v="26"/>
    <n v="7"/>
    <n v="99"/>
    <m/>
    <n v="0"/>
  </r>
  <r>
    <d v="1989-11-06T00:00:00"/>
    <x v="49"/>
    <x v="3"/>
    <n v="50"/>
    <n v="7"/>
    <m/>
    <m/>
    <n v="101"/>
    <n v="42"/>
    <n v="16"/>
    <n v="46"/>
    <m/>
    <n v="0"/>
  </r>
  <r>
    <d v="1989-11-07T00:00:00"/>
    <x v="50"/>
    <x v="3"/>
    <n v="21"/>
    <n v="1"/>
    <m/>
    <m/>
    <n v="45"/>
    <n v="27"/>
    <n v="12"/>
    <n v="22"/>
    <m/>
    <n v="0"/>
  </r>
  <r>
    <d v="1989-11-08T00:00:00"/>
    <x v="51"/>
    <x v="3"/>
    <n v="56"/>
    <n v="4"/>
    <m/>
    <m/>
    <n v="112"/>
    <n v="60"/>
    <n v="9"/>
    <n v="156"/>
    <m/>
    <n v="0"/>
  </r>
  <r>
    <d v="1989-11-09T00:00:00"/>
    <x v="52"/>
    <x v="3"/>
    <n v="72"/>
    <n v="0"/>
    <m/>
    <m/>
    <n v="99"/>
    <n v="88"/>
    <n v="13"/>
    <n v="106"/>
    <m/>
    <n v="33"/>
  </r>
  <r>
    <d v="1989-11-10T00:00:00"/>
    <x v="53"/>
    <x v="3"/>
    <n v="34"/>
    <n v="0"/>
    <m/>
    <m/>
    <n v="25"/>
    <n v="50"/>
    <n v="3"/>
    <n v="12"/>
    <m/>
    <n v="0"/>
  </r>
  <r>
    <d v="1989-11-11T00:00:00"/>
    <x v="54"/>
    <x v="3"/>
    <n v="182"/>
    <n v="1"/>
    <m/>
    <m/>
    <n v="32"/>
    <n v="30"/>
    <n v="6"/>
    <n v="18"/>
    <m/>
    <n v="0"/>
  </r>
  <r>
    <d v="1989-11-12T00:00:00"/>
    <x v="55"/>
    <x v="3"/>
    <n v="186"/>
    <n v="2"/>
    <m/>
    <m/>
    <n v="44"/>
    <n v="27"/>
    <n v="25"/>
    <n v="46"/>
    <m/>
    <n v="0"/>
  </r>
  <r>
    <d v="1989-11-13T00:00:00"/>
    <x v="56"/>
    <x v="3"/>
    <n v="25"/>
    <n v="3"/>
    <m/>
    <m/>
    <n v="15"/>
    <n v="31"/>
    <n v="16"/>
    <n v="18"/>
    <m/>
    <n v="0"/>
  </r>
  <r>
    <d v="1989-11-14T00:00:00"/>
    <x v="57"/>
    <x v="3"/>
    <n v="17"/>
    <n v="2"/>
    <m/>
    <m/>
    <n v="13"/>
    <n v="24"/>
    <n v="11"/>
    <n v="21"/>
    <m/>
    <n v="0"/>
  </r>
  <r>
    <d v="1989-11-15T00:00:00"/>
    <x v="58"/>
    <x v="3"/>
    <n v="8"/>
    <n v="1"/>
    <m/>
    <m/>
    <n v="12"/>
    <n v="18"/>
    <n v="5"/>
    <n v="23"/>
    <m/>
    <n v="40"/>
  </r>
  <r>
    <d v="1989-11-16T00:00:00"/>
    <x v="59"/>
    <x v="3"/>
    <n v="0"/>
    <n v="0"/>
    <m/>
    <m/>
    <n v="10"/>
    <n v="11"/>
    <n v="0"/>
    <n v="26"/>
    <m/>
    <m/>
  </r>
  <r>
    <d v="1989-11-17T00:00:00"/>
    <x v="60"/>
    <x v="3"/>
    <n v="11"/>
    <n v="0"/>
    <m/>
    <m/>
    <n v="11"/>
    <n v="1"/>
    <n v="5"/>
    <n v="8"/>
    <m/>
    <m/>
  </r>
  <r>
    <d v="1989-11-18T00:00:00"/>
    <x v="61"/>
    <x v="3"/>
    <n v="28"/>
    <n v="0"/>
    <m/>
    <m/>
    <n v="10"/>
    <n v="6"/>
    <n v="29"/>
    <n v="33"/>
    <m/>
    <m/>
  </r>
  <r>
    <d v="1989-11-19T00:00:00"/>
    <x v="62"/>
    <x v="3"/>
    <n v="22"/>
    <n v="0"/>
    <m/>
    <m/>
    <n v="4"/>
    <n v="0"/>
    <n v="41"/>
    <n v="37"/>
    <m/>
    <m/>
  </r>
  <r>
    <d v="1990-09-11T00:00:00"/>
    <x v="68"/>
    <x v="4"/>
    <n v="120"/>
    <n v="86"/>
    <m/>
    <n v="0"/>
    <n v="635"/>
    <n v="250"/>
    <n v="0"/>
    <n v="2448"/>
    <m/>
    <n v="2"/>
  </r>
  <r>
    <d v="1990-09-12T00:00:00"/>
    <x v="69"/>
    <x v="4"/>
    <n v="167"/>
    <n v="45"/>
    <m/>
    <n v="0"/>
    <n v="787"/>
    <n v="280"/>
    <n v="1"/>
    <n v="2669"/>
    <m/>
    <n v="10"/>
  </r>
  <r>
    <d v="1990-09-13T00:00:00"/>
    <x v="70"/>
    <x v="4"/>
    <n v="220"/>
    <n v="133"/>
    <m/>
    <n v="0"/>
    <n v="173"/>
    <n v="98"/>
    <n v="0"/>
    <n v="1460"/>
    <m/>
    <n v="3"/>
  </r>
  <r>
    <d v="1990-09-14T00:00:00"/>
    <x v="67"/>
    <x v="4"/>
    <n v="278"/>
    <n v="83"/>
    <m/>
    <n v="0"/>
    <n v="1018"/>
    <n v="374"/>
    <n v="1"/>
    <n v="1623"/>
    <m/>
    <n v="2"/>
  </r>
  <r>
    <d v="1990-09-15T00:00:00"/>
    <x v="63"/>
    <x v="4"/>
    <n v="455"/>
    <n v="259"/>
    <m/>
    <n v="0"/>
    <n v="1046"/>
    <n v="460"/>
    <n v="20"/>
    <n v="1527"/>
    <m/>
    <n v="0"/>
  </r>
  <r>
    <d v="1990-09-16T00:00:00"/>
    <x v="64"/>
    <x v="4"/>
    <n v="809"/>
    <n v="293"/>
    <m/>
    <n v="0"/>
    <n v="1574"/>
    <n v="561"/>
    <n v="6"/>
    <n v="1762"/>
    <m/>
    <n v="4"/>
  </r>
  <r>
    <d v="1990-09-17T00:00:00"/>
    <x v="65"/>
    <x v="4"/>
    <n v="691"/>
    <n v="256"/>
    <m/>
    <n v="0"/>
    <n v="1213"/>
    <n v="721"/>
    <n v="16"/>
    <n v="1759"/>
    <m/>
    <n v="5"/>
  </r>
  <r>
    <d v="1990-09-18T00:00:00"/>
    <x v="0"/>
    <x v="4"/>
    <n v="788"/>
    <n v="280"/>
    <m/>
    <n v="0"/>
    <n v="479"/>
    <n v="397"/>
    <n v="2"/>
    <n v="1512"/>
    <m/>
    <n v="1"/>
  </r>
  <r>
    <d v="1990-09-19T00:00:00"/>
    <x v="1"/>
    <x v="4"/>
    <n v="1297"/>
    <n v="276"/>
    <m/>
    <n v="0"/>
    <n v="548"/>
    <n v="416"/>
    <n v="8"/>
    <n v="1020"/>
    <m/>
    <n v="0"/>
  </r>
  <r>
    <d v="1990-09-20T00:00:00"/>
    <x v="2"/>
    <x v="4"/>
    <n v="809"/>
    <n v="195"/>
    <m/>
    <n v="0"/>
    <n v="501"/>
    <n v="453"/>
    <n v="7"/>
    <n v="1014"/>
    <m/>
    <n v="0"/>
  </r>
  <r>
    <d v="1990-09-21T00:00:00"/>
    <x v="3"/>
    <x v="4"/>
    <n v="802"/>
    <n v="204"/>
    <m/>
    <n v="0"/>
    <n v="704"/>
    <n v="471"/>
    <n v="11"/>
    <n v="876"/>
    <m/>
    <n v="0"/>
  </r>
  <r>
    <d v="1990-09-22T00:00:00"/>
    <x v="4"/>
    <x v="4"/>
    <n v="1082"/>
    <n v="216"/>
    <m/>
    <n v="0"/>
    <n v="585"/>
    <n v="322"/>
    <n v="19"/>
    <n v="651"/>
    <m/>
    <n v="0"/>
  </r>
  <r>
    <d v="1990-09-23T00:00:00"/>
    <x v="5"/>
    <x v="4"/>
    <n v="1165"/>
    <n v="280"/>
    <m/>
    <n v="0"/>
    <n v="1005"/>
    <n v="588"/>
    <n v="19"/>
    <n v="614"/>
    <m/>
    <n v="1"/>
  </r>
  <r>
    <d v="1990-09-24T00:00:00"/>
    <x v="6"/>
    <x v="4"/>
    <n v="883"/>
    <n v="160"/>
    <m/>
    <n v="0"/>
    <n v="3093"/>
    <n v="643"/>
    <n v="16"/>
    <n v="552"/>
    <m/>
    <n v="2"/>
  </r>
  <r>
    <d v="1990-09-25T00:00:00"/>
    <x v="7"/>
    <x v="4"/>
    <n v="1722"/>
    <n v="191"/>
    <m/>
    <n v="0"/>
    <n v="2410"/>
    <n v="593"/>
    <n v="15"/>
    <n v="1481"/>
    <m/>
    <n v="0"/>
  </r>
  <r>
    <d v="1990-09-26T00:00:00"/>
    <x v="8"/>
    <x v="4"/>
    <n v="1423"/>
    <n v="114"/>
    <m/>
    <n v="0"/>
    <n v="1899"/>
    <n v="555"/>
    <n v="3"/>
    <n v="1564"/>
    <m/>
    <n v="0"/>
  </r>
  <r>
    <d v="1990-09-27T00:00:00"/>
    <x v="9"/>
    <x v="4"/>
    <n v="1096"/>
    <n v="121"/>
    <m/>
    <n v="0"/>
    <n v="1806"/>
    <n v="598"/>
    <n v="2"/>
    <n v="1640"/>
    <m/>
    <n v="0"/>
  </r>
  <r>
    <d v="1990-09-28T00:00:00"/>
    <x v="10"/>
    <x v="4"/>
    <n v="944"/>
    <n v="125"/>
    <m/>
    <n v="0"/>
    <n v="2537"/>
    <n v="706"/>
    <n v="7"/>
    <n v="1308"/>
    <m/>
    <n v="0"/>
  </r>
  <r>
    <d v="1990-09-29T00:00:00"/>
    <x v="11"/>
    <x v="4"/>
    <n v="1024"/>
    <n v="171"/>
    <m/>
    <n v="0"/>
    <n v="2535"/>
    <n v="636"/>
    <n v="13"/>
    <n v="826"/>
    <m/>
    <n v="0"/>
  </r>
  <r>
    <d v="1990-09-30T00:00:00"/>
    <x v="12"/>
    <x v="4"/>
    <n v="1456"/>
    <n v="169"/>
    <m/>
    <n v="0"/>
    <n v="3871"/>
    <n v="536"/>
    <n v="9"/>
    <n v="720"/>
    <m/>
    <n v="0"/>
  </r>
  <r>
    <d v="1990-10-01T00:00:00"/>
    <x v="13"/>
    <x v="4"/>
    <n v="2015"/>
    <n v="216"/>
    <m/>
    <n v="0"/>
    <n v="2872"/>
    <n v="292"/>
    <n v="7"/>
    <n v="986"/>
    <m/>
    <n v="0"/>
  </r>
  <r>
    <d v="1990-10-02T00:00:00"/>
    <x v="14"/>
    <x v="4"/>
    <n v="1689"/>
    <n v="109"/>
    <m/>
    <n v="0"/>
    <n v="5382"/>
    <n v="171"/>
    <n v="9"/>
    <n v="548"/>
    <m/>
    <n v="0"/>
  </r>
  <r>
    <d v="1990-10-03T00:00:00"/>
    <x v="15"/>
    <x v="4"/>
    <n v="1353"/>
    <n v="44"/>
    <m/>
    <n v="0"/>
    <n v="4721"/>
    <n v="150"/>
    <n v="4"/>
    <n v="937"/>
    <m/>
    <n v="0"/>
  </r>
  <r>
    <d v="1990-10-04T00:00:00"/>
    <x v="16"/>
    <x v="4"/>
    <n v="1822"/>
    <n v="47"/>
    <m/>
    <n v="0"/>
    <n v="4996"/>
    <n v="202"/>
    <n v="3"/>
    <n v="2340"/>
    <m/>
    <n v="0"/>
  </r>
  <r>
    <d v="1990-10-05T00:00:00"/>
    <x v="17"/>
    <x v="4"/>
    <n v="1920"/>
    <n v="57"/>
    <m/>
    <n v="0"/>
    <n v="4025"/>
    <n v="159"/>
    <n v="3"/>
    <n v="2904"/>
    <m/>
    <n v="0"/>
  </r>
  <r>
    <d v="1990-10-06T00:00:00"/>
    <x v="18"/>
    <x v="4"/>
    <n v="1763"/>
    <n v="46"/>
    <m/>
    <n v="0"/>
    <n v="3768"/>
    <n v="166"/>
    <n v="0"/>
    <n v="5385"/>
    <m/>
    <n v="0"/>
  </r>
  <r>
    <d v="1990-10-07T00:00:00"/>
    <x v="19"/>
    <x v="4"/>
    <n v="2009"/>
    <n v="84"/>
    <m/>
    <n v="0"/>
    <n v="2809"/>
    <n v="159"/>
    <n v="3"/>
    <n v="6633"/>
    <m/>
    <n v="0"/>
  </r>
  <r>
    <d v="1990-10-08T00:00:00"/>
    <x v="20"/>
    <x v="4"/>
    <n v="1690"/>
    <n v="86"/>
    <m/>
    <n v="0"/>
    <n v="2639"/>
    <n v="228"/>
    <n v="4"/>
    <n v="5717"/>
    <m/>
    <n v="0"/>
  </r>
  <r>
    <d v="1990-10-09T00:00:00"/>
    <x v="21"/>
    <x v="4"/>
    <n v="845"/>
    <n v="68"/>
    <m/>
    <n v="0"/>
    <n v="2434"/>
    <n v="170"/>
    <n v="4"/>
    <n v="5428"/>
    <m/>
    <n v="0"/>
  </r>
  <r>
    <d v="1990-10-10T00:00:00"/>
    <x v="22"/>
    <x v="4"/>
    <n v="1827"/>
    <n v="86"/>
    <m/>
    <n v="0"/>
    <n v="2734"/>
    <n v="248"/>
    <n v="8"/>
    <n v="3277"/>
    <m/>
    <n v="0"/>
  </r>
  <r>
    <d v="1990-10-11T00:00:00"/>
    <x v="23"/>
    <x v="4"/>
    <n v="972"/>
    <n v="74"/>
    <m/>
    <n v="1"/>
    <n v="2117"/>
    <n v="206"/>
    <n v="7"/>
    <n v="1632"/>
    <m/>
    <n v="2"/>
  </r>
  <r>
    <d v="1990-10-12T00:00:00"/>
    <x v="24"/>
    <x v="4"/>
    <n v="1389"/>
    <n v="95"/>
    <m/>
    <n v="0"/>
    <n v="3462"/>
    <n v="214"/>
    <n v="16"/>
    <n v="1734"/>
    <m/>
    <n v="1"/>
  </r>
  <r>
    <d v="1990-10-13T00:00:00"/>
    <x v="25"/>
    <x v="4"/>
    <n v="1059"/>
    <n v="71"/>
    <m/>
    <n v="0"/>
    <n v="3525"/>
    <n v="258"/>
    <n v="17"/>
    <n v="952"/>
    <m/>
    <n v="0"/>
  </r>
  <r>
    <d v="1990-10-14T00:00:00"/>
    <x v="26"/>
    <x v="4"/>
    <n v="377"/>
    <n v="46"/>
    <m/>
    <n v="0"/>
    <n v="2725"/>
    <n v="247"/>
    <n v="5"/>
    <n v="708"/>
    <m/>
    <n v="1"/>
  </r>
  <r>
    <d v="1990-10-15T00:00:00"/>
    <x v="27"/>
    <x v="4"/>
    <n v="554"/>
    <n v="57"/>
    <m/>
    <n v="0"/>
    <n v="2861"/>
    <n v="254"/>
    <n v="12"/>
    <n v="666"/>
    <m/>
    <n v="0"/>
  </r>
  <r>
    <d v="1990-10-16T00:00:00"/>
    <x v="28"/>
    <x v="4"/>
    <n v="342"/>
    <n v="39"/>
    <m/>
    <n v="0"/>
    <n v="2619"/>
    <n v="254"/>
    <n v="10"/>
    <n v="491"/>
    <m/>
    <n v="0"/>
  </r>
  <r>
    <d v="1990-10-17T00:00:00"/>
    <x v="29"/>
    <x v="4"/>
    <n v="186"/>
    <n v="26"/>
    <m/>
    <n v="0"/>
    <n v="2169"/>
    <n v="237"/>
    <n v="16"/>
    <n v="387"/>
    <m/>
    <n v="1"/>
  </r>
  <r>
    <d v="1990-10-18T00:00:00"/>
    <x v="30"/>
    <x v="4"/>
    <n v="658"/>
    <n v="39"/>
    <m/>
    <n v="0"/>
    <n v="3624"/>
    <n v="224"/>
    <n v="8"/>
    <n v="520"/>
    <m/>
    <n v="0"/>
  </r>
  <r>
    <d v="1990-10-19T00:00:00"/>
    <x v="31"/>
    <x v="4"/>
    <n v="446"/>
    <n v="25"/>
    <m/>
    <n v="3"/>
    <n v="3264"/>
    <n v="229"/>
    <n v="7"/>
    <n v="319"/>
    <m/>
    <n v="0"/>
  </r>
  <r>
    <d v="1990-10-20T00:00:00"/>
    <x v="32"/>
    <x v="4"/>
    <n v="227"/>
    <n v="28"/>
    <m/>
    <n v="2"/>
    <n v="2487"/>
    <n v="207"/>
    <n v="10"/>
    <n v="270"/>
    <m/>
    <n v="0"/>
  </r>
  <r>
    <d v="1990-10-21T00:00:00"/>
    <x v="33"/>
    <x v="4"/>
    <n v="172"/>
    <n v="6"/>
    <m/>
    <n v="4"/>
    <n v="1360"/>
    <n v="101"/>
    <n v="9"/>
    <n v="164"/>
    <m/>
    <n v="0"/>
  </r>
  <r>
    <d v="1990-10-22T00:00:00"/>
    <x v="34"/>
    <x v="4"/>
    <n v="368"/>
    <n v="13"/>
    <m/>
    <n v="6"/>
    <n v="2293"/>
    <n v="103"/>
    <n v="14"/>
    <n v="169"/>
    <m/>
    <n v="0"/>
  </r>
  <r>
    <d v="1990-10-23T00:00:00"/>
    <x v="35"/>
    <x v="4"/>
    <n v="242"/>
    <n v="18"/>
    <m/>
    <n v="8"/>
    <n v="1719"/>
    <n v="130"/>
    <n v="4"/>
    <n v="185"/>
    <m/>
    <n v="0"/>
  </r>
  <r>
    <d v="1990-10-24T00:00:00"/>
    <x v="36"/>
    <x v="4"/>
    <n v="53"/>
    <n v="22"/>
    <m/>
    <m/>
    <n v="2688"/>
    <n v="463"/>
    <m/>
    <n v="171"/>
    <m/>
    <m/>
  </r>
  <r>
    <d v="1990-10-25T00:00:00"/>
    <x v="37"/>
    <x v="4"/>
    <n v="1202"/>
    <n v="78"/>
    <m/>
    <m/>
    <n v="3567"/>
    <n v="806"/>
    <m/>
    <n v="157"/>
    <m/>
    <m/>
  </r>
  <r>
    <d v="1990-10-26T00:00:00"/>
    <x v="38"/>
    <x v="4"/>
    <n v="617"/>
    <n v="15"/>
    <m/>
    <m/>
    <n v="2029"/>
    <n v="398"/>
    <m/>
    <n v="142"/>
    <m/>
    <m/>
  </r>
  <r>
    <d v="1990-10-27T00:00:00"/>
    <x v="39"/>
    <x v="4"/>
    <n v="557"/>
    <n v="101"/>
    <m/>
    <m/>
    <n v="2701"/>
    <n v="433"/>
    <m/>
    <n v="128"/>
    <m/>
    <m/>
  </r>
  <r>
    <d v="1990-10-28T00:00:00"/>
    <x v="40"/>
    <x v="4"/>
    <n v="464"/>
    <n v="17"/>
    <m/>
    <m/>
    <n v="2295"/>
    <n v="514"/>
    <m/>
    <n v="114"/>
    <m/>
    <m/>
  </r>
  <r>
    <d v="1990-10-29T00:00:00"/>
    <x v="41"/>
    <x v="4"/>
    <n v="293"/>
    <n v="7"/>
    <m/>
    <m/>
    <n v="1423"/>
    <n v="393"/>
    <m/>
    <n v="100"/>
    <m/>
    <m/>
  </r>
  <r>
    <d v="1990-10-30T00:00:00"/>
    <x v="42"/>
    <x v="4"/>
    <n v="15"/>
    <n v="4"/>
    <m/>
    <m/>
    <n v="349"/>
    <n v="110"/>
    <m/>
    <n v="86"/>
    <m/>
    <m/>
  </r>
  <r>
    <d v="1990-10-31T00:00:00"/>
    <x v="43"/>
    <x v="4"/>
    <n v="94"/>
    <n v="1"/>
    <m/>
    <m/>
    <n v="955"/>
    <n v="287"/>
    <n v="0"/>
    <n v="71"/>
    <m/>
    <n v="18"/>
  </r>
  <r>
    <d v="1990-11-01T00:00:00"/>
    <x v="44"/>
    <x v="4"/>
    <n v="128"/>
    <n v="17"/>
    <m/>
    <m/>
    <n v="233"/>
    <n v="67"/>
    <n v="1"/>
    <n v="57"/>
    <m/>
    <n v="484"/>
  </r>
  <r>
    <d v="1990-11-02T00:00:00"/>
    <x v="45"/>
    <x v="4"/>
    <n v="351"/>
    <n v="12"/>
    <m/>
    <n v="0"/>
    <n v="365"/>
    <n v="66"/>
    <n v="10"/>
    <n v="43"/>
    <m/>
    <n v="23"/>
  </r>
  <r>
    <d v="1990-11-03T00:00:00"/>
    <x v="46"/>
    <x v="4"/>
    <n v="153"/>
    <n v="3"/>
    <m/>
    <n v="0"/>
    <n v="395"/>
    <n v="76"/>
    <n v="7"/>
    <n v="33"/>
    <m/>
    <n v="12"/>
  </r>
  <r>
    <d v="1990-11-04T00:00:00"/>
    <x v="47"/>
    <x v="4"/>
    <n v="169"/>
    <n v="8"/>
    <m/>
    <n v="0"/>
    <n v="389"/>
    <n v="115"/>
    <n v="11"/>
    <n v="129"/>
    <m/>
    <n v="62"/>
  </r>
  <r>
    <d v="1990-11-05T00:00:00"/>
    <x v="48"/>
    <x v="4"/>
    <n v="115"/>
    <n v="3"/>
    <m/>
    <n v="0"/>
    <n v="259"/>
    <n v="63"/>
    <n v="5"/>
    <n v="107"/>
    <m/>
    <n v="43"/>
  </r>
  <r>
    <d v="1990-11-06T00:00:00"/>
    <x v="49"/>
    <x v="4"/>
    <n v="46"/>
    <n v="2"/>
    <m/>
    <n v="0"/>
    <n v="194"/>
    <n v="33"/>
    <n v="4"/>
    <n v="87"/>
    <m/>
    <n v="21"/>
  </r>
  <r>
    <d v="1990-11-07T00:00:00"/>
    <x v="50"/>
    <x v="4"/>
    <n v="24"/>
    <n v="4"/>
    <m/>
    <n v="0"/>
    <n v="174"/>
    <n v="43"/>
    <n v="9"/>
    <n v="81"/>
    <m/>
    <n v="18"/>
  </r>
  <r>
    <d v="1990-11-08T00:00:00"/>
    <x v="51"/>
    <x v="4"/>
    <n v="4"/>
    <n v="0"/>
    <m/>
    <n v="1"/>
    <n v="66"/>
    <n v="15"/>
    <n v="6"/>
    <n v="57"/>
    <m/>
    <n v="5"/>
  </r>
  <r>
    <d v="1991-09-07T00:00:00"/>
    <x v="71"/>
    <x v="5"/>
    <n v="46"/>
    <n v="3"/>
    <m/>
    <m/>
    <n v="88"/>
    <n v="24"/>
    <n v="2"/>
    <n v="224"/>
    <m/>
    <m/>
  </r>
  <r>
    <d v="1991-09-08T00:00:00"/>
    <x v="72"/>
    <x v="5"/>
    <n v="371"/>
    <n v="86"/>
    <m/>
    <m/>
    <n v="1086"/>
    <n v="204"/>
    <n v="2"/>
    <n v="983"/>
    <m/>
    <m/>
  </r>
  <r>
    <d v="1991-09-09T00:00:00"/>
    <x v="73"/>
    <x v="5"/>
    <n v="332"/>
    <n v="73"/>
    <m/>
    <m/>
    <n v="1964"/>
    <n v="398"/>
    <m/>
    <n v="1432"/>
    <m/>
    <m/>
  </r>
  <r>
    <d v="1991-09-10T00:00:00"/>
    <x v="74"/>
    <x v="5"/>
    <n v="398"/>
    <n v="96"/>
    <m/>
    <m/>
    <n v="1513"/>
    <n v="474"/>
    <n v="1"/>
    <n v="1101"/>
    <m/>
    <m/>
  </r>
  <r>
    <d v="1991-09-11T00:00:00"/>
    <x v="68"/>
    <x v="5"/>
    <n v="341"/>
    <n v="146"/>
    <m/>
    <m/>
    <n v="2318"/>
    <n v="548"/>
    <n v="6"/>
    <n v="686"/>
    <m/>
    <m/>
  </r>
  <r>
    <d v="1991-09-12T00:00:00"/>
    <x v="69"/>
    <x v="5"/>
    <n v="434"/>
    <n v="152"/>
    <m/>
    <m/>
    <n v="2164"/>
    <n v="402"/>
    <n v="4"/>
    <n v="553"/>
    <m/>
    <m/>
  </r>
  <r>
    <d v="1991-09-13T00:00:00"/>
    <x v="70"/>
    <x v="5"/>
    <n v="625"/>
    <n v="126"/>
    <m/>
    <m/>
    <n v="1692"/>
    <n v="167"/>
    <n v="4"/>
    <n v="287"/>
    <m/>
    <m/>
  </r>
  <r>
    <d v="1991-09-14T00:00:00"/>
    <x v="67"/>
    <x v="5"/>
    <n v="687"/>
    <n v="124"/>
    <m/>
    <n v="3"/>
    <n v="1072"/>
    <n v="176"/>
    <n v="3"/>
    <n v="311"/>
    <m/>
    <m/>
  </r>
  <r>
    <d v="1991-09-15T00:00:00"/>
    <x v="63"/>
    <x v="5"/>
    <n v="743"/>
    <n v="126"/>
    <m/>
    <m/>
    <n v="2036"/>
    <n v="471"/>
    <n v="7"/>
    <n v="577"/>
    <m/>
    <m/>
  </r>
  <r>
    <d v="1991-09-16T00:00:00"/>
    <x v="64"/>
    <x v="5"/>
    <n v="792"/>
    <n v="274"/>
    <m/>
    <m/>
    <n v="1926"/>
    <n v="578"/>
    <n v="15"/>
    <n v="522"/>
    <m/>
    <m/>
  </r>
  <r>
    <d v="1991-09-17T00:00:00"/>
    <x v="65"/>
    <x v="5"/>
    <n v="891"/>
    <n v="339"/>
    <m/>
    <m/>
    <n v="1681"/>
    <n v="517"/>
    <n v="9"/>
    <n v="423"/>
    <m/>
    <m/>
  </r>
  <r>
    <d v="1991-09-18T00:00:00"/>
    <x v="0"/>
    <x v="5"/>
    <n v="781"/>
    <n v="330"/>
    <m/>
    <m/>
    <n v="1529"/>
    <n v="432"/>
    <n v="7"/>
    <n v="250"/>
    <m/>
    <m/>
  </r>
  <r>
    <d v="1991-09-19T00:00:00"/>
    <x v="1"/>
    <x v="5"/>
    <n v="430"/>
    <n v="252"/>
    <m/>
    <m/>
    <n v="1542"/>
    <n v="445"/>
    <n v="8"/>
    <n v="196"/>
    <m/>
    <m/>
  </r>
  <r>
    <d v="1991-09-20T00:00:00"/>
    <x v="2"/>
    <x v="5"/>
    <n v="489"/>
    <n v="220"/>
    <m/>
    <m/>
    <n v="1697"/>
    <n v="447"/>
    <n v="15"/>
    <n v="104"/>
    <m/>
    <m/>
  </r>
  <r>
    <d v="1991-09-21T00:00:00"/>
    <x v="3"/>
    <x v="5"/>
    <n v="990"/>
    <n v="215"/>
    <m/>
    <m/>
    <n v="1514"/>
    <n v="384"/>
    <n v="9"/>
    <n v="53"/>
    <m/>
    <m/>
  </r>
  <r>
    <d v="1991-09-22T00:00:00"/>
    <x v="4"/>
    <x v="5"/>
    <n v="2389"/>
    <n v="346"/>
    <m/>
    <m/>
    <n v="1403"/>
    <n v="444"/>
    <n v="22"/>
    <n v="112"/>
    <m/>
    <m/>
  </r>
  <r>
    <d v="1991-09-23T00:00:00"/>
    <x v="5"/>
    <x v="5"/>
    <n v="1722"/>
    <n v="278"/>
    <m/>
    <m/>
    <n v="1061"/>
    <n v="329"/>
    <n v="7"/>
    <n v="155"/>
    <m/>
    <m/>
  </r>
  <r>
    <d v="1991-09-24T00:00:00"/>
    <x v="6"/>
    <x v="5"/>
    <n v="2101"/>
    <n v="240"/>
    <m/>
    <m/>
    <n v="1428"/>
    <n v="395"/>
    <n v="4"/>
    <n v="226"/>
    <m/>
    <m/>
  </r>
  <r>
    <d v="1991-09-25T00:00:00"/>
    <x v="7"/>
    <x v="5"/>
    <n v="2077"/>
    <n v="406"/>
    <m/>
    <m/>
    <n v="1768"/>
    <n v="458"/>
    <n v="9"/>
    <n v="301"/>
    <m/>
    <m/>
  </r>
  <r>
    <d v="1991-09-26T00:00:00"/>
    <x v="8"/>
    <x v="5"/>
    <n v="2289"/>
    <n v="479"/>
    <m/>
    <m/>
    <n v="1545"/>
    <n v="529"/>
    <n v="11"/>
    <n v="415"/>
    <m/>
    <m/>
  </r>
  <r>
    <d v="1991-09-27T00:00:00"/>
    <x v="9"/>
    <x v="5"/>
    <n v="1733"/>
    <n v="328"/>
    <m/>
    <m/>
    <n v="1184"/>
    <n v="418"/>
    <n v="3"/>
    <n v="392"/>
    <m/>
    <m/>
  </r>
  <r>
    <d v="1991-09-28T00:00:00"/>
    <x v="10"/>
    <x v="5"/>
    <n v="2163"/>
    <n v="248"/>
    <m/>
    <m/>
    <n v="1262"/>
    <n v="324"/>
    <n v="2"/>
    <n v="355"/>
    <m/>
    <m/>
  </r>
  <r>
    <d v="1991-09-29T00:00:00"/>
    <x v="11"/>
    <x v="5"/>
    <n v="1473"/>
    <n v="174"/>
    <m/>
    <m/>
    <n v="1194"/>
    <n v="360"/>
    <n v="8"/>
    <n v="297"/>
    <m/>
    <m/>
  </r>
  <r>
    <d v="1991-09-30T00:00:00"/>
    <x v="12"/>
    <x v="5"/>
    <n v="745"/>
    <n v="187"/>
    <m/>
    <m/>
    <n v="1400"/>
    <n v="352"/>
    <n v="8"/>
    <n v="328"/>
    <m/>
    <m/>
  </r>
  <r>
    <d v="1991-10-01T00:00:00"/>
    <x v="13"/>
    <x v="5"/>
    <n v="1068"/>
    <n v="193"/>
    <m/>
    <m/>
    <n v="2504"/>
    <n v="763"/>
    <n v="10"/>
    <n v="549"/>
    <m/>
    <m/>
  </r>
  <r>
    <d v="1991-10-02T00:00:00"/>
    <x v="14"/>
    <x v="5"/>
    <n v="839"/>
    <n v="119"/>
    <m/>
    <m/>
    <n v="3461"/>
    <n v="880"/>
    <n v="7"/>
    <n v="247"/>
    <m/>
    <m/>
  </r>
  <r>
    <d v="1991-10-03T00:00:00"/>
    <x v="15"/>
    <x v="5"/>
    <n v="714"/>
    <n v="137"/>
    <m/>
    <m/>
    <n v="2664"/>
    <n v="670"/>
    <n v="12"/>
    <n v="98"/>
    <m/>
    <m/>
  </r>
  <r>
    <d v="1991-10-04T00:00:00"/>
    <x v="16"/>
    <x v="5"/>
    <n v="850"/>
    <n v="112"/>
    <m/>
    <m/>
    <n v="3280"/>
    <n v="422"/>
    <n v="6"/>
    <n v="70"/>
    <m/>
    <m/>
  </r>
  <r>
    <d v="1991-10-05T00:00:00"/>
    <x v="17"/>
    <x v="5"/>
    <n v="839"/>
    <n v="138"/>
    <m/>
    <m/>
    <n v="2785"/>
    <n v="467"/>
    <n v="3"/>
    <n v="81"/>
    <m/>
    <m/>
  </r>
  <r>
    <d v="1991-10-06T00:00:00"/>
    <x v="18"/>
    <x v="5"/>
    <n v="924"/>
    <n v="165"/>
    <m/>
    <m/>
    <n v="4883"/>
    <n v="406"/>
    <n v="2"/>
    <n v="59"/>
    <m/>
    <m/>
  </r>
  <r>
    <d v="1991-10-07T00:00:00"/>
    <x v="19"/>
    <x v="5"/>
    <n v="812"/>
    <n v="101"/>
    <m/>
    <m/>
    <n v="7187"/>
    <n v="439"/>
    <n v="1"/>
    <n v="36"/>
    <m/>
    <m/>
  </r>
  <r>
    <d v="1991-10-08T00:00:00"/>
    <x v="20"/>
    <x v="5"/>
    <n v="942"/>
    <n v="97"/>
    <m/>
    <m/>
    <n v="5775"/>
    <n v="393"/>
    <n v="9"/>
    <n v="27"/>
    <m/>
    <m/>
  </r>
  <r>
    <d v="1991-10-09T00:00:00"/>
    <x v="21"/>
    <x v="5"/>
    <n v="849"/>
    <n v="135"/>
    <m/>
    <m/>
    <n v="4274"/>
    <n v="339"/>
    <n v="9"/>
    <n v="36"/>
    <m/>
    <m/>
  </r>
  <r>
    <d v="1991-10-10T00:00:00"/>
    <x v="22"/>
    <x v="5"/>
    <n v="673"/>
    <n v="137"/>
    <m/>
    <m/>
    <n v="3359"/>
    <n v="283"/>
    <n v="7"/>
    <n v="28"/>
    <m/>
    <m/>
  </r>
  <r>
    <d v="1991-10-11T00:00:00"/>
    <x v="23"/>
    <x v="5"/>
    <n v="593"/>
    <n v="157"/>
    <m/>
    <m/>
    <n v="3230"/>
    <n v="340"/>
    <n v="4"/>
    <n v="28"/>
    <m/>
    <m/>
  </r>
  <r>
    <d v="1991-10-12T00:00:00"/>
    <x v="24"/>
    <x v="5"/>
    <n v="482"/>
    <n v="120"/>
    <m/>
    <m/>
    <n v="2726"/>
    <n v="325"/>
    <n v="8"/>
    <n v="44"/>
    <m/>
    <m/>
  </r>
  <r>
    <d v="1991-10-13T00:00:00"/>
    <x v="25"/>
    <x v="5"/>
    <n v="311"/>
    <n v="73"/>
    <m/>
    <m/>
    <n v="2934"/>
    <n v="236"/>
    <n v="1"/>
    <n v="14"/>
    <m/>
    <m/>
  </r>
  <r>
    <d v="1991-10-14T00:00:00"/>
    <x v="26"/>
    <x v="5"/>
    <n v="224"/>
    <n v="66"/>
    <m/>
    <m/>
    <n v="3023"/>
    <n v="241"/>
    <n v="5"/>
    <n v="16"/>
    <m/>
    <m/>
  </r>
  <r>
    <d v="1991-10-15T00:00:00"/>
    <x v="27"/>
    <x v="5"/>
    <n v="151"/>
    <n v="76"/>
    <m/>
    <n v="1"/>
    <n v="2377"/>
    <n v="229"/>
    <n v="2"/>
    <n v="14"/>
    <m/>
    <m/>
  </r>
  <r>
    <d v="1991-10-16T00:00:00"/>
    <x v="28"/>
    <x v="5"/>
    <n v="190"/>
    <n v="63"/>
    <m/>
    <m/>
    <n v="2477"/>
    <n v="218"/>
    <n v="9"/>
    <n v="47"/>
    <m/>
    <m/>
  </r>
  <r>
    <d v="1991-10-17T00:00:00"/>
    <x v="29"/>
    <x v="5"/>
    <n v="400"/>
    <n v="64"/>
    <m/>
    <m/>
    <n v="2995"/>
    <n v="187"/>
    <n v="10"/>
    <n v="8"/>
    <m/>
    <m/>
  </r>
  <r>
    <d v="1991-10-18T00:00:00"/>
    <x v="30"/>
    <x v="5"/>
    <n v="247"/>
    <n v="42"/>
    <m/>
    <n v="2"/>
    <n v="3564"/>
    <n v="197"/>
    <n v="9"/>
    <n v="25"/>
    <m/>
    <m/>
  </r>
  <r>
    <d v="1991-10-19T00:00:00"/>
    <x v="31"/>
    <x v="5"/>
    <n v="156"/>
    <n v="41"/>
    <m/>
    <m/>
    <n v="2940"/>
    <n v="255"/>
    <n v="13"/>
    <n v="62"/>
    <m/>
    <m/>
  </r>
  <r>
    <d v="1991-10-20T00:00:00"/>
    <x v="32"/>
    <x v="5"/>
    <n v="176"/>
    <n v="37"/>
    <m/>
    <n v="1"/>
    <n v="2094"/>
    <n v="203"/>
    <n v="13"/>
    <n v="59"/>
    <m/>
    <m/>
  </r>
  <r>
    <d v="1991-10-21T00:00:00"/>
    <x v="33"/>
    <x v="5"/>
    <n v="157"/>
    <n v="32"/>
    <m/>
    <n v="2"/>
    <n v="1726"/>
    <n v="219"/>
    <n v="10"/>
    <n v="46"/>
    <m/>
    <m/>
  </r>
  <r>
    <d v="1991-10-22T00:00:00"/>
    <x v="34"/>
    <x v="5"/>
    <n v="99"/>
    <n v="16"/>
    <m/>
    <n v="7"/>
    <n v="1405"/>
    <n v="123"/>
    <n v="6"/>
    <n v="29"/>
    <m/>
    <m/>
  </r>
  <r>
    <d v="1991-10-23T00:00:00"/>
    <x v="35"/>
    <x v="5"/>
    <n v="126"/>
    <n v="20"/>
    <m/>
    <n v="3"/>
    <n v="1445"/>
    <n v="124"/>
    <n v="8"/>
    <n v="25"/>
    <m/>
    <m/>
  </r>
  <r>
    <d v="1991-10-24T00:00:00"/>
    <x v="36"/>
    <x v="5"/>
    <n v="75"/>
    <n v="22"/>
    <m/>
    <n v="1"/>
    <n v="1038"/>
    <n v="97"/>
    <n v="4"/>
    <n v="22"/>
    <m/>
    <m/>
  </r>
  <r>
    <d v="1991-10-25T00:00:00"/>
    <x v="37"/>
    <x v="5"/>
    <n v="93"/>
    <n v="14"/>
    <m/>
    <n v="1"/>
    <n v="771"/>
    <n v="63"/>
    <n v="5"/>
    <n v="6"/>
    <m/>
    <m/>
  </r>
  <r>
    <d v="1991-10-26T00:00:00"/>
    <x v="38"/>
    <x v="5"/>
    <n v="60"/>
    <n v="10"/>
    <m/>
    <n v="2"/>
    <n v="538"/>
    <n v="47"/>
    <n v="4"/>
    <n v="0"/>
    <m/>
    <m/>
  </r>
  <r>
    <d v="1991-10-27T00:00:00"/>
    <x v="39"/>
    <x v="5"/>
    <n v="46"/>
    <n v="10"/>
    <m/>
    <m/>
    <n v="373"/>
    <n v="44"/>
    <m/>
    <n v="0"/>
    <m/>
    <m/>
  </r>
  <r>
    <d v="1991-10-28T00:00:00"/>
    <x v="40"/>
    <x v="5"/>
    <n v="32"/>
    <n v="5"/>
    <m/>
    <n v="1"/>
    <n v="325"/>
    <n v="11"/>
    <n v="4"/>
    <n v="0"/>
    <m/>
    <m/>
  </r>
  <r>
    <d v="1991-10-29T00:00:00"/>
    <x v="41"/>
    <x v="5"/>
    <n v="18"/>
    <n v="6"/>
    <m/>
    <n v="2"/>
    <n v="242"/>
    <n v="12"/>
    <n v="2"/>
    <n v="0"/>
    <m/>
    <m/>
  </r>
  <r>
    <d v="1991-10-30T00:00:00"/>
    <x v="42"/>
    <x v="5"/>
    <n v="22"/>
    <n v="4"/>
    <m/>
    <m/>
    <n v="205"/>
    <n v="28"/>
    <n v="1"/>
    <n v="2"/>
    <m/>
    <m/>
  </r>
  <r>
    <d v="1991-10-31T00:00:00"/>
    <x v="43"/>
    <x v="5"/>
    <n v="29"/>
    <n v="3"/>
    <m/>
    <m/>
    <n v="189"/>
    <n v="30"/>
    <n v="2"/>
    <n v="0"/>
    <m/>
    <m/>
  </r>
  <r>
    <d v="1991-11-01T00:00:00"/>
    <x v="44"/>
    <x v="5"/>
    <n v="35"/>
    <n v="8"/>
    <m/>
    <n v="2"/>
    <n v="304"/>
    <n v="38"/>
    <n v="6"/>
    <n v="9"/>
    <m/>
    <m/>
  </r>
  <r>
    <d v="1991-11-02T00:00:00"/>
    <x v="45"/>
    <x v="5"/>
    <n v="27"/>
    <n v="6"/>
    <m/>
    <m/>
    <n v="199"/>
    <n v="31"/>
    <n v="3"/>
    <n v="2"/>
    <m/>
    <m/>
  </r>
  <r>
    <d v="1991-11-03T00:00:00"/>
    <x v="46"/>
    <x v="5"/>
    <n v="6"/>
    <n v="2"/>
    <m/>
    <n v="1"/>
    <n v="71"/>
    <n v="14"/>
    <m/>
    <n v="3"/>
    <m/>
    <m/>
  </r>
  <r>
    <d v="1991-11-04T00:00:00"/>
    <x v="47"/>
    <x v="5"/>
    <n v="31"/>
    <n v="6"/>
    <m/>
    <n v="3"/>
    <n v="257"/>
    <n v="36"/>
    <n v="1"/>
    <n v="22"/>
    <m/>
    <m/>
  </r>
  <r>
    <d v="1991-11-05T00:00:00"/>
    <x v="48"/>
    <x v="5"/>
    <n v="74"/>
    <n v="9"/>
    <m/>
    <n v="9"/>
    <n v="206"/>
    <n v="30"/>
    <n v="8"/>
    <n v="85"/>
    <m/>
    <m/>
  </r>
  <r>
    <d v="1991-11-06T00:00:00"/>
    <x v="49"/>
    <x v="5"/>
    <n v="74"/>
    <n v="8"/>
    <m/>
    <n v="4"/>
    <n v="89"/>
    <n v="19"/>
    <n v="6"/>
    <n v="17"/>
    <m/>
    <m/>
  </r>
  <r>
    <d v="1991-11-07T00:00:00"/>
    <x v="50"/>
    <x v="5"/>
    <n v="20"/>
    <n v="8"/>
    <m/>
    <m/>
    <n v="61"/>
    <n v="5"/>
    <n v="3"/>
    <n v="18"/>
    <m/>
    <m/>
  </r>
  <r>
    <d v="1991-11-08T00:00:00"/>
    <x v="51"/>
    <x v="5"/>
    <n v="191"/>
    <n v="26"/>
    <m/>
    <n v="11"/>
    <n v="243"/>
    <n v="64"/>
    <n v="9"/>
    <n v="124"/>
    <m/>
    <m/>
  </r>
  <r>
    <d v="1991-11-09T00:00:00"/>
    <x v="52"/>
    <x v="5"/>
    <n v="183"/>
    <n v="27"/>
    <m/>
    <n v="4"/>
    <n v="100"/>
    <n v="29"/>
    <n v="4"/>
    <n v="85"/>
    <m/>
    <m/>
  </r>
  <r>
    <d v="1991-11-10T00:00:00"/>
    <x v="53"/>
    <x v="5"/>
    <n v="69"/>
    <n v="9"/>
    <m/>
    <n v="2"/>
    <n v="28"/>
    <n v="10"/>
    <n v="4"/>
    <n v="19"/>
    <m/>
    <m/>
  </r>
  <r>
    <d v="1992-09-02T00:00:00"/>
    <x v="75"/>
    <x v="6"/>
    <n v="23"/>
    <n v="9"/>
    <m/>
    <n v="0"/>
    <n v="0"/>
    <n v="0"/>
    <n v="0"/>
    <n v="151"/>
    <m/>
    <m/>
  </r>
  <r>
    <d v="1992-09-03T00:00:00"/>
    <x v="76"/>
    <x v="6"/>
    <n v="1197"/>
    <n v="136"/>
    <m/>
    <n v="0"/>
    <n v="1594"/>
    <n v="45"/>
    <n v="72"/>
    <n v="440"/>
    <m/>
    <m/>
  </r>
  <r>
    <d v="1992-09-04T00:00:00"/>
    <x v="77"/>
    <x v="6"/>
    <n v="380"/>
    <n v="68"/>
    <m/>
    <n v="0"/>
    <n v="72"/>
    <n v="18"/>
    <n v="28"/>
    <n v="2428"/>
    <m/>
    <m/>
  </r>
  <r>
    <d v="1992-09-05T00:00:00"/>
    <x v="78"/>
    <x v="6"/>
    <n v="299"/>
    <n v="53"/>
    <m/>
    <n v="0"/>
    <n v="260"/>
    <n v="20"/>
    <n v="12"/>
    <n v="993"/>
    <m/>
    <m/>
  </r>
  <r>
    <d v="1992-09-06T00:00:00"/>
    <x v="79"/>
    <x v="6"/>
    <n v="376"/>
    <n v="49"/>
    <m/>
    <n v="0"/>
    <n v="163"/>
    <n v="17"/>
    <n v="34"/>
    <n v="1137"/>
    <m/>
    <m/>
  </r>
  <r>
    <d v="1992-09-07T00:00:00"/>
    <x v="71"/>
    <x v="6"/>
    <n v="720"/>
    <n v="80"/>
    <m/>
    <n v="0"/>
    <n v="468"/>
    <n v="41"/>
    <n v="46"/>
    <n v="1125"/>
    <m/>
    <m/>
  </r>
  <r>
    <d v="1992-09-08T00:00:00"/>
    <x v="72"/>
    <x v="6"/>
    <n v="642"/>
    <n v="124"/>
    <m/>
    <n v="0"/>
    <n v="397"/>
    <n v="31"/>
    <n v="25"/>
    <n v="657"/>
    <m/>
    <m/>
  </r>
  <r>
    <d v="1992-09-09T00:00:00"/>
    <x v="73"/>
    <x v="6"/>
    <n v="909"/>
    <n v="131"/>
    <m/>
    <n v="0"/>
    <n v="1858"/>
    <n v="233"/>
    <n v="48"/>
    <n v="984"/>
    <m/>
    <m/>
  </r>
  <r>
    <d v="1992-09-10T00:00:00"/>
    <x v="74"/>
    <x v="6"/>
    <n v="1185"/>
    <n v="227"/>
    <m/>
    <n v="0"/>
    <n v="433"/>
    <n v="176"/>
    <n v="26"/>
    <n v="840"/>
    <m/>
    <m/>
  </r>
  <r>
    <d v="1992-09-11T00:00:00"/>
    <x v="68"/>
    <x v="6"/>
    <n v="1299"/>
    <n v="259"/>
    <m/>
    <n v="0"/>
    <n v="621"/>
    <n v="90"/>
    <n v="59"/>
    <n v="1326"/>
    <m/>
    <m/>
  </r>
  <r>
    <d v="1992-09-12T00:00:00"/>
    <x v="69"/>
    <x v="6"/>
    <n v="905"/>
    <n v="200"/>
    <m/>
    <n v="0"/>
    <n v="289"/>
    <n v="32"/>
    <n v="49"/>
    <n v="414"/>
    <m/>
    <m/>
  </r>
  <r>
    <d v="1992-09-13T00:00:00"/>
    <x v="70"/>
    <x v="6"/>
    <n v="1134"/>
    <n v="195"/>
    <m/>
    <n v="0"/>
    <n v="1368"/>
    <n v="55"/>
    <n v="72"/>
    <n v="427"/>
    <m/>
    <m/>
  </r>
  <r>
    <d v="1992-09-14T00:00:00"/>
    <x v="67"/>
    <x v="6"/>
    <n v="1123"/>
    <n v="172"/>
    <m/>
    <n v="0"/>
    <n v="2279"/>
    <n v="45"/>
    <n v="26"/>
    <n v="407"/>
    <m/>
    <m/>
  </r>
  <r>
    <d v="1992-09-15T00:00:00"/>
    <x v="63"/>
    <x v="6"/>
    <n v="1740"/>
    <n v="254"/>
    <m/>
    <n v="0"/>
    <n v="2500"/>
    <n v="22"/>
    <n v="35"/>
    <n v="775"/>
    <m/>
    <m/>
  </r>
  <r>
    <d v="1992-09-16T00:00:00"/>
    <x v="64"/>
    <x v="6"/>
    <n v="1553"/>
    <n v="200"/>
    <m/>
    <n v="0"/>
    <n v="3762"/>
    <n v="29"/>
    <n v="51"/>
    <n v="1102"/>
    <m/>
    <m/>
  </r>
  <r>
    <d v="1992-09-17T00:00:00"/>
    <x v="65"/>
    <x v="6"/>
    <n v="2799"/>
    <n v="137"/>
    <m/>
    <n v="0"/>
    <n v="2061"/>
    <n v="188"/>
    <n v="74"/>
    <n v="1404"/>
    <m/>
    <m/>
  </r>
  <r>
    <d v="1992-09-18T00:00:00"/>
    <x v="0"/>
    <x v="6"/>
    <n v="2332"/>
    <n v="133"/>
    <m/>
    <n v="0"/>
    <n v="3621"/>
    <n v="181"/>
    <n v="39"/>
    <n v="2072"/>
    <m/>
    <m/>
  </r>
  <r>
    <d v="1992-09-19T00:00:00"/>
    <x v="1"/>
    <x v="6"/>
    <n v="2598"/>
    <n v="175"/>
    <m/>
    <n v="0"/>
    <n v="2219"/>
    <n v="157"/>
    <n v="44"/>
    <n v="2192"/>
    <m/>
    <m/>
  </r>
  <r>
    <d v="1992-09-20T00:00:00"/>
    <x v="2"/>
    <x v="6"/>
    <n v="1921"/>
    <n v="144"/>
    <m/>
    <n v="0"/>
    <n v="1456"/>
    <n v="69"/>
    <n v="39"/>
    <n v="2058"/>
    <m/>
    <m/>
  </r>
  <r>
    <d v="1992-09-21T00:00:00"/>
    <x v="3"/>
    <x v="6"/>
    <n v="1570"/>
    <n v="109"/>
    <m/>
    <n v="0"/>
    <n v="1706"/>
    <n v="148"/>
    <n v="37"/>
    <n v="1730"/>
    <m/>
    <m/>
  </r>
  <r>
    <d v="1992-09-22T00:00:00"/>
    <x v="4"/>
    <x v="6"/>
    <n v="1223"/>
    <n v="81"/>
    <m/>
    <n v="0"/>
    <n v="1955"/>
    <n v="78"/>
    <n v="31"/>
    <n v="1511"/>
    <m/>
    <m/>
  </r>
  <r>
    <d v="1992-09-23T00:00:00"/>
    <x v="5"/>
    <x v="6"/>
    <n v="1047"/>
    <n v="57"/>
    <m/>
    <n v="0"/>
    <n v="1987"/>
    <n v="164"/>
    <n v="14"/>
    <n v="2213"/>
    <m/>
    <m/>
  </r>
  <r>
    <d v="1992-09-24T00:00:00"/>
    <x v="6"/>
    <x v="6"/>
    <n v="1620"/>
    <n v="179"/>
    <m/>
    <n v="0"/>
    <n v="3423"/>
    <n v="141"/>
    <n v="55"/>
    <n v="2737"/>
    <m/>
    <m/>
  </r>
  <r>
    <d v="1992-09-25T00:00:00"/>
    <x v="7"/>
    <x v="6"/>
    <n v="1547"/>
    <n v="159"/>
    <m/>
    <n v="0"/>
    <n v="1998"/>
    <n v="84"/>
    <n v="24"/>
    <n v="2530"/>
    <m/>
    <m/>
  </r>
  <r>
    <d v="1992-09-26T00:00:00"/>
    <x v="8"/>
    <x v="6"/>
    <n v="1570"/>
    <n v="270"/>
    <m/>
    <n v="0"/>
    <n v="3918"/>
    <n v="99"/>
    <n v="47"/>
    <n v="4025"/>
    <m/>
    <m/>
  </r>
  <r>
    <d v="1992-09-27T00:00:00"/>
    <x v="9"/>
    <x v="6"/>
    <n v="1241"/>
    <n v="269"/>
    <m/>
    <n v="0"/>
    <n v="4041"/>
    <n v="84"/>
    <n v="26"/>
    <n v="6149"/>
    <m/>
    <m/>
  </r>
  <r>
    <d v="1992-09-28T00:00:00"/>
    <x v="10"/>
    <x v="6"/>
    <n v="1208"/>
    <n v="274"/>
    <m/>
    <n v="0"/>
    <n v="3507"/>
    <n v="58"/>
    <n v="21"/>
    <n v="8214"/>
    <m/>
    <m/>
  </r>
  <r>
    <d v="1992-09-29T00:00:00"/>
    <x v="11"/>
    <x v="6"/>
    <n v="1824"/>
    <n v="314"/>
    <m/>
    <n v="0"/>
    <n v="2430"/>
    <n v="62"/>
    <n v="28"/>
    <n v="7653"/>
    <m/>
    <m/>
  </r>
  <r>
    <d v="1992-09-30T00:00:00"/>
    <x v="12"/>
    <x v="6"/>
    <n v="1751"/>
    <n v="357"/>
    <m/>
    <n v="0"/>
    <n v="2399"/>
    <n v="87"/>
    <n v="22"/>
    <n v="8345"/>
    <m/>
    <m/>
  </r>
  <r>
    <d v="1992-10-01T00:00:00"/>
    <x v="13"/>
    <x v="6"/>
    <n v="1390"/>
    <n v="246"/>
    <m/>
    <n v="0"/>
    <n v="2664"/>
    <n v="172"/>
    <n v="33"/>
    <n v="5242"/>
    <m/>
    <m/>
  </r>
  <r>
    <d v="1992-10-02T00:00:00"/>
    <x v="14"/>
    <x v="6"/>
    <n v="1341"/>
    <n v="160"/>
    <m/>
    <n v="0"/>
    <n v="2878"/>
    <n v="88"/>
    <n v="22"/>
    <n v="3636"/>
    <m/>
    <m/>
  </r>
  <r>
    <d v="1992-10-03T00:00:00"/>
    <x v="15"/>
    <x v="6"/>
    <n v="1082"/>
    <n v="163"/>
    <m/>
    <n v="0"/>
    <n v="2279"/>
    <n v="26"/>
    <n v="16"/>
    <n v="2295"/>
    <m/>
    <m/>
  </r>
  <r>
    <d v="1992-10-04T00:00:00"/>
    <x v="16"/>
    <x v="6"/>
    <n v="710"/>
    <n v="130"/>
    <m/>
    <n v="0"/>
    <n v="3385"/>
    <n v="33"/>
    <n v="12"/>
    <n v="1340"/>
    <m/>
    <m/>
  </r>
  <r>
    <d v="1992-10-05T00:00:00"/>
    <x v="17"/>
    <x v="6"/>
    <n v="586"/>
    <n v="109"/>
    <m/>
    <n v="0"/>
    <n v="4848"/>
    <n v="71"/>
    <n v="39"/>
    <n v="816"/>
    <m/>
    <m/>
  </r>
  <r>
    <d v="1992-10-06T00:00:00"/>
    <x v="18"/>
    <x v="6"/>
    <n v="661"/>
    <n v="134"/>
    <m/>
    <n v="0"/>
    <n v="3147"/>
    <n v="101"/>
    <n v="23"/>
    <n v="746"/>
    <m/>
    <m/>
  </r>
  <r>
    <d v="1992-10-07T00:00:00"/>
    <x v="19"/>
    <x v="6"/>
    <n v="1008"/>
    <n v="178"/>
    <m/>
    <n v="0"/>
    <n v="2998"/>
    <n v="123"/>
    <n v="29"/>
    <n v="1309"/>
    <m/>
    <m/>
  </r>
  <r>
    <d v="1992-10-08T00:00:00"/>
    <x v="20"/>
    <x v="6"/>
    <n v="1158"/>
    <n v="229"/>
    <m/>
    <n v="0"/>
    <n v="3625"/>
    <n v="70"/>
    <n v="32"/>
    <n v="1032"/>
    <m/>
    <m/>
  </r>
  <r>
    <d v="1992-10-09T00:00:00"/>
    <x v="21"/>
    <x v="6"/>
    <n v="520"/>
    <n v="120"/>
    <m/>
    <n v="0"/>
    <n v="6893"/>
    <n v="52"/>
    <n v="26"/>
    <n v="526"/>
    <m/>
    <m/>
  </r>
  <r>
    <d v="1992-10-10T00:00:00"/>
    <x v="22"/>
    <x v="6"/>
    <n v="451"/>
    <n v="91"/>
    <m/>
    <n v="0"/>
    <n v="5266"/>
    <n v="70"/>
    <n v="19"/>
    <n v="611"/>
    <m/>
    <m/>
  </r>
  <r>
    <d v="1992-10-11T00:00:00"/>
    <x v="23"/>
    <x v="6"/>
    <n v="592"/>
    <n v="124"/>
    <m/>
    <n v="0"/>
    <n v="4107"/>
    <n v="29"/>
    <n v="18"/>
    <n v="867"/>
    <m/>
    <m/>
  </r>
  <r>
    <d v="1992-10-12T00:00:00"/>
    <x v="24"/>
    <x v="6"/>
    <n v="243"/>
    <n v="88"/>
    <m/>
    <n v="0"/>
    <n v="3486"/>
    <n v="34"/>
    <n v="12"/>
    <n v="544"/>
    <m/>
    <m/>
  </r>
  <r>
    <d v="1992-10-13T00:00:00"/>
    <x v="25"/>
    <x v="6"/>
    <n v="211"/>
    <n v="59"/>
    <m/>
    <n v="0"/>
    <n v="2305"/>
    <n v="26"/>
    <n v="7"/>
    <n v="367"/>
    <m/>
    <m/>
  </r>
  <r>
    <d v="1992-10-14T00:00:00"/>
    <x v="26"/>
    <x v="6"/>
    <n v="198"/>
    <n v="55"/>
    <m/>
    <n v="0"/>
    <n v="2264"/>
    <n v="37"/>
    <n v="9"/>
    <n v="278"/>
    <m/>
    <m/>
  </r>
  <r>
    <d v="1992-10-15T00:00:00"/>
    <x v="27"/>
    <x v="6"/>
    <n v="145"/>
    <n v="46"/>
    <m/>
    <n v="0"/>
    <n v="1750"/>
    <n v="51"/>
    <n v="6"/>
    <n v="296"/>
    <m/>
    <m/>
  </r>
  <r>
    <d v="1992-10-16T00:00:00"/>
    <x v="28"/>
    <x v="6"/>
    <n v="280"/>
    <n v="92"/>
    <m/>
    <n v="1"/>
    <n v="1962"/>
    <n v="56"/>
    <n v="14"/>
    <n v="529"/>
    <m/>
    <m/>
  </r>
  <r>
    <d v="1992-10-17T00:00:00"/>
    <x v="29"/>
    <x v="6"/>
    <n v="170"/>
    <n v="42"/>
    <m/>
    <n v="0"/>
    <n v="2819"/>
    <n v="52"/>
    <n v="10"/>
    <n v="459"/>
    <m/>
    <m/>
  </r>
  <r>
    <d v="1992-10-18T00:00:00"/>
    <x v="30"/>
    <x v="6"/>
    <n v="311"/>
    <n v="70"/>
    <m/>
    <n v="7"/>
    <n v="3953"/>
    <n v="27"/>
    <n v="13"/>
    <n v="1324"/>
    <m/>
    <m/>
  </r>
  <r>
    <d v="1992-10-19T00:00:00"/>
    <x v="31"/>
    <x v="6"/>
    <n v="116"/>
    <n v="126"/>
    <m/>
    <n v="2"/>
    <n v="1078"/>
    <n v="35"/>
    <n v="2"/>
    <n v="210"/>
    <m/>
    <m/>
  </r>
  <r>
    <d v="1992-10-20T00:00:00"/>
    <x v="32"/>
    <x v="6"/>
    <n v="125"/>
    <n v="164"/>
    <m/>
    <n v="2"/>
    <n v="5566"/>
    <n v="106"/>
    <n v="2"/>
    <n v="212"/>
    <m/>
    <m/>
  </r>
  <r>
    <d v="1992-10-21T00:00:00"/>
    <x v="33"/>
    <x v="6"/>
    <n v="252"/>
    <n v="65"/>
    <m/>
    <n v="2"/>
    <n v="4852"/>
    <n v="116"/>
    <n v="2"/>
    <n v="215"/>
    <m/>
    <m/>
  </r>
  <r>
    <d v="1992-10-22T00:00:00"/>
    <x v="34"/>
    <x v="6"/>
    <n v="95"/>
    <n v="25"/>
    <m/>
    <n v="1"/>
    <n v="3661"/>
    <n v="80"/>
    <n v="2"/>
    <n v="217"/>
    <m/>
    <m/>
  </r>
  <r>
    <d v="1992-10-23T00:00:00"/>
    <x v="35"/>
    <x v="6"/>
    <n v="32"/>
    <n v="8"/>
    <m/>
    <n v="1"/>
    <n v="2299"/>
    <n v="32"/>
    <n v="2"/>
    <n v="220"/>
    <m/>
    <m/>
  </r>
  <r>
    <d v="1992-10-24T00:00:00"/>
    <x v="36"/>
    <x v="6"/>
    <n v="0"/>
    <n v="0"/>
    <m/>
    <n v="1"/>
    <n v="50"/>
    <n v="0"/>
    <n v="1"/>
    <n v="222"/>
    <m/>
    <m/>
  </r>
  <r>
    <d v="1992-10-25T00:00:00"/>
    <x v="37"/>
    <x v="6"/>
    <n v="0"/>
    <n v="0"/>
    <m/>
    <n v="1"/>
    <n v="96"/>
    <n v="0"/>
    <n v="1"/>
    <n v="225"/>
    <m/>
    <m/>
  </r>
  <r>
    <d v="1992-10-26T00:00:00"/>
    <x v="38"/>
    <x v="6"/>
    <n v="39"/>
    <n v="19"/>
    <m/>
    <n v="0"/>
    <n v="2640"/>
    <n v="34"/>
    <n v="1"/>
    <n v="227"/>
    <m/>
    <m/>
  </r>
  <r>
    <d v="1992-10-27T00:00:00"/>
    <x v="39"/>
    <x v="6"/>
    <n v="28"/>
    <n v="10"/>
    <m/>
    <n v="0"/>
    <n v="2305"/>
    <n v="24"/>
    <n v="1"/>
    <n v="230"/>
    <m/>
    <m/>
  </r>
  <r>
    <d v="1992-10-28T00:00:00"/>
    <x v="40"/>
    <x v="6"/>
    <n v="167"/>
    <n v="29"/>
    <m/>
    <n v="0"/>
    <n v="1589"/>
    <n v="17"/>
    <n v="1"/>
    <n v="232"/>
    <m/>
    <m/>
  </r>
  <r>
    <d v="1992-10-29T00:00:00"/>
    <x v="41"/>
    <x v="6"/>
    <n v="163"/>
    <n v="17"/>
    <m/>
    <n v="0"/>
    <n v="28"/>
    <n v="0"/>
    <n v="4"/>
    <n v="235"/>
    <m/>
    <m/>
  </r>
  <r>
    <d v="1992-10-30T00:00:00"/>
    <x v="42"/>
    <x v="6"/>
    <n v="117"/>
    <n v="73"/>
    <m/>
    <n v="0"/>
    <n v="2754"/>
    <n v="36"/>
    <n v="15"/>
    <n v="262"/>
    <m/>
    <m/>
  </r>
  <r>
    <d v="1992-10-31T00:00:00"/>
    <x v="43"/>
    <x v="6"/>
    <n v="29"/>
    <n v="2"/>
    <m/>
    <n v="0"/>
    <n v="200"/>
    <n v="0"/>
    <n v="0"/>
    <n v="35"/>
    <m/>
    <m/>
  </r>
  <r>
    <d v="1992-11-01T00:00:00"/>
    <x v="44"/>
    <x v="6"/>
    <n v="0"/>
    <n v="0"/>
    <m/>
    <n v="0"/>
    <n v="31"/>
    <n v="2"/>
    <n v="0"/>
    <n v="4"/>
    <m/>
    <m/>
  </r>
  <r>
    <d v="1992-11-02T00:00:00"/>
    <x v="45"/>
    <x v="6"/>
    <n v="15"/>
    <n v="3"/>
    <m/>
    <n v="0"/>
    <n v="12"/>
    <n v="0"/>
    <n v="4"/>
    <n v="4"/>
    <m/>
    <m/>
  </r>
  <r>
    <d v="1992-11-03T00:00:00"/>
    <x v="46"/>
    <x v="6"/>
    <n v="41"/>
    <n v="14"/>
    <m/>
    <n v="0"/>
    <n v="35"/>
    <n v="1"/>
    <n v="12"/>
    <n v="24"/>
    <m/>
    <m/>
  </r>
  <r>
    <d v="1992-11-04T00:00:00"/>
    <x v="47"/>
    <x v="6"/>
    <n v="22"/>
    <n v="12"/>
    <m/>
    <n v="0"/>
    <n v="32"/>
    <n v="1"/>
    <n v="7"/>
    <n v="20"/>
    <m/>
    <m/>
  </r>
  <r>
    <d v="1992-11-05T00:00:00"/>
    <x v="48"/>
    <x v="6"/>
    <n v="36"/>
    <n v="12"/>
    <m/>
    <n v="0"/>
    <n v="46"/>
    <n v="0"/>
    <n v="17"/>
    <n v="37"/>
    <m/>
    <m/>
  </r>
  <r>
    <d v="1992-11-06T00:00:00"/>
    <x v="49"/>
    <x v="6"/>
    <n v="21"/>
    <n v="14"/>
    <m/>
    <n v="0"/>
    <n v="30"/>
    <n v="0"/>
    <n v="2"/>
    <n v="51"/>
    <m/>
    <m/>
  </r>
  <r>
    <d v="1992-11-07T00:00:00"/>
    <x v="50"/>
    <x v="6"/>
    <n v="14"/>
    <n v="2"/>
    <m/>
    <n v="0"/>
    <n v="46"/>
    <n v="0"/>
    <n v="10"/>
    <n v="47"/>
    <m/>
    <m/>
  </r>
  <r>
    <d v="1992-11-08T00:00:00"/>
    <x v="51"/>
    <x v="6"/>
    <n v="13"/>
    <n v="6"/>
    <m/>
    <n v="0"/>
    <n v="23"/>
    <n v="0"/>
    <n v="12"/>
    <n v="47"/>
    <m/>
    <m/>
  </r>
  <r>
    <d v="1992-11-09T00:00:00"/>
    <x v="52"/>
    <x v="6"/>
    <n v="16"/>
    <n v="8"/>
    <m/>
    <n v="0"/>
    <n v="11"/>
    <n v="0"/>
    <n v="3"/>
    <n v="33"/>
    <m/>
    <m/>
  </r>
  <r>
    <d v="1992-11-10T00:00:00"/>
    <x v="53"/>
    <x v="6"/>
    <n v="14"/>
    <n v="8"/>
    <m/>
    <n v="0"/>
    <n v="7"/>
    <n v="0"/>
    <n v="20"/>
    <n v="13"/>
    <m/>
    <m/>
  </r>
  <r>
    <d v="1993-09-02T00:00:00"/>
    <x v="75"/>
    <x v="7"/>
    <n v="50"/>
    <n v="3"/>
    <m/>
    <n v="0"/>
    <n v="138"/>
    <n v="28"/>
    <n v="51"/>
    <n v="118"/>
    <m/>
    <m/>
  </r>
  <r>
    <d v="1993-09-03T00:00:00"/>
    <x v="76"/>
    <x v="7"/>
    <n v="41"/>
    <n v="6"/>
    <m/>
    <n v="0"/>
    <n v="475"/>
    <n v="74"/>
    <n v="74"/>
    <n v="287"/>
    <m/>
    <m/>
  </r>
  <r>
    <d v="1993-09-04T00:00:00"/>
    <x v="77"/>
    <x v="7"/>
    <n v="13"/>
    <n v="8"/>
    <m/>
    <n v="0"/>
    <n v="263"/>
    <n v="49"/>
    <n v="63"/>
    <n v="499"/>
    <m/>
    <m/>
  </r>
  <r>
    <d v="1993-09-05T00:00:00"/>
    <x v="78"/>
    <x v="7"/>
    <n v="8"/>
    <n v="5"/>
    <m/>
    <n v="0"/>
    <n v="115"/>
    <n v="20"/>
    <n v="55"/>
    <n v="611"/>
    <m/>
    <m/>
  </r>
  <r>
    <d v="1993-09-06T00:00:00"/>
    <x v="79"/>
    <x v="7"/>
    <n v="9"/>
    <n v="8"/>
    <m/>
    <n v="0"/>
    <n v="96"/>
    <n v="63"/>
    <n v="34"/>
    <n v="1344"/>
    <m/>
    <m/>
  </r>
  <r>
    <d v="1993-09-07T00:00:00"/>
    <x v="71"/>
    <x v="7"/>
    <n v="5"/>
    <n v="3"/>
    <m/>
    <n v="0"/>
    <n v="345"/>
    <n v="89"/>
    <n v="26"/>
    <n v="1752"/>
    <m/>
    <m/>
  </r>
  <r>
    <d v="1993-09-08T00:00:00"/>
    <x v="72"/>
    <x v="7"/>
    <n v="7"/>
    <n v="8"/>
    <m/>
    <n v="0"/>
    <n v="125"/>
    <n v="22"/>
    <n v="14"/>
    <n v="1143"/>
    <m/>
    <m/>
  </r>
  <r>
    <d v="1993-09-09T00:00:00"/>
    <x v="73"/>
    <x v="7"/>
    <n v="24"/>
    <n v="7"/>
    <m/>
    <n v="0"/>
    <n v="108"/>
    <n v="8"/>
    <n v="26"/>
    <n v="462"/>
    <m/>
    <m/>
  </r>
  <r>
    <d v="1993-09-10T00:00:00"/>
    <x v="74"/>
    <x v="7"/>
    <n v="18"/>
    <n v="15"/>
    <m/>
    <n v="0"/>
    <n v="102"/>
    <n v="14"/>
    <n v="31"/>
    <n v="305"/>
    <m/>
    <m/>
  </r>
  <r>
    <d v="1993-09-11T00:00:00"/>
    <x v="68"/>
    <x v="7"/>
    <n v="36"/>
    <n v="19"/>
    <m/>
    <n v="0"/>
    <n v="281"/>
    <n v="16"/>
    <n v="33"/>
    <n v="205"/>
    <m/>
    <m/>
  </r>
  <r>
    <d v="1993-09-12T00:00:00"/>
    <x v="69"/>
    <x v="7"/>
    <n v="45"/>
    <n v="4"/>
    <m/>
    <n v="0"/>
    <n v="124"/>
    <n v="6"/>
    <n v="23"/>
    <n v="200"/>
    <m/>
    <m/>
  </r>
  <r>
    <d v="1993-09-13T00:00:00"/>
    <x v="70"/>
    <x v="7"/>
    <n v="198"/>
    <n v="32"/>
    <m/>
    <n v="0"/>
    <n v="317"/>
    <n v="53"/>
    <n v="31"/>
    <n v="345"/>
    <m/>
    <m/>
  </r>
  <r>
    <d v="1993-09-14T00:00:00"/>
    <x v="67"/>
    <x v="7"/>
    <n v="261"/>
    <n v="41"/>
    <m/>
    <n v="0"/>
    <n v="2384"/>
    <n v="68"/>
    <n v="35"/>
    <n v="326"/>
    <m/>
    <m/>
  </r>
  <r>
    <d v="1993-09-15T00:00:00"/>
    <x v="63"/>
    <x v="7"/>
    <n v="239"/>
    <n v="44"/>
    <m/>
    <n v="0"/>
    <n v="3104"/>
    <n v="42"/>
    <n v="36"/>
    <n v="310"/>
    <m/>
    <m/>
  </r>
  <r>
    <d v="1993-09-16T00:00:00"/>
    <x v="64"/>
    <x v="7"/>
    <n v="306"/>
    <n v="34"/>
    <m/>
    <n v="0"/>
    <n v="2266"/>
    <n v="149"/>
    <n v="53"/>
    <n v="391"/>
    <m/>
    <m/>
  </r>
  <r>
    <d v="1993-09-17T00:00:00"/>
    <x v="65"/>
    <x v="7"/>
    <n v="455"/>
    <n v="24"/>
    <m/>
    <n v="0"/>
    <n v="1637"/>
    <n v="70"/>
    <n v="37"/>
    <n v="580"/>
    <m/>
    <m/>
  </r>
  <r>
    <d v="1993-09-18T00:00:00"/>
    <x v="0"/>
    <x v="7"/>
    <n v="426"/>
    <n v="22"/>
    <m/>
    <n v="0"/>
    <n v="1775"/>
    <n v="43"/>
    <n v="16"/>
    <n v="1237"/>
    <m/>
    <m/>
  </r>
  <r>
    <d v="1993-09-19T00:00:00"/>
    <x v="1"/>
    <x v="7"/>
    <n v="660"/>
    <n v="23"/>
    <m/>
    <n v="0"/>
    <n v="1828"/>
    <n v="33"/>
    <n v="30"/>
    <n v="1716"/>
    <m/>
    <m/>
  </r>
  <r>
    <d v="1993-09-20T00:00:00"/>
    <x v="2"/>
    <x v="7"/>
    <n v="437"/>
    <n v="16"/>
    <m/>
    <n v="0"/>
    <n v="4262"/>
    <n v="70"/>
    <n v="10"/>
    <n v="1699"/>
    <m/>
    <m/>
  </r>
  <r>
    <d v="1993-09-21T00:00:00"/>
    <x v="3"/>
    <x v="7"/>
    <n v="451"/>
    <n v="17"/>
    <m/>
    <n v="0"/>
    <n v="2554"/>
    <n v="33"/>
    <n v="8"/>
    <n v="1640"/>
    <m/>
    <m/>
  </r>
  <r>
    <d v="1993-09-22T00:00:00"/>
    <x v="4"/>
    <x v="7"/>
    <n v="546"/>
    <n v="21"/>
    <m/>
    <n v="0"/>
    <n v="2237"/>
    <n v="58"/>
    <n v="10"/>
    <n v="2117"/>
    <m/>
    <m/>
  </r>
  <r>
    <d v="1993-09-23T00:00:00"/>
    <x v="5"/>
    <x v="7"/>
    <n v="511"/>
    <n v="11"/>
    <m/>
    <n v="0"/>
    <n v="1118"/>
    <n v="22"/>
    <n v="9"/>
    <n v="1942"/>
    <m/>
    <m/>
  </r>
  <r>
    <d v="1993-09-24T00:00:00"/>
    <x v="6"/>
    <x v="7"/>
    <n v="655"/>
    <n v="8"/>
    <m/>
    <n v="0"/>
    <n v="1778"/>
    <n v="31"/>
    <n v="15"/>
    <n v="1937"/>
    <m/>
    <m/>
  </r>
  <r>
    <d v="1993-09-25T00:00:00"/>
    <x v="7"/>
    <x v="7"/>
    <n v="453"/>
    <n v="8"/>
    <m/>
    <n v="0"/>
    <n v="1037"/>
    <n v="8"/>
    <n v="4"/>
    <n v="1102"/>
    <m/>
    <m/>
  </r>
  <r>
    <d v="1993-09-26T00:00:00"/>
    <x v="8"/>
    <x v="7"/>
    <n v="380"/>
    <n v="5"/>
    <m/>
    <n v="0"/>
    <n v="1476"/>
    <n v="11"/>
    <n v="7"/>
    <n v="736"/>
    <m/>
    <m/>
  </r>
  <r>
    <d v="1993-09-27T00:00:00"/>
    <x v="9"/>
    <x v="7"/>
    <n v="263"/>
    <n v="8"/>
    <m/>
    <n v="0"/>
    <n v="1079"/>
    <n v="35"/>
    <n v="15"/>
    <n v="731"/>
    <m/>
    <m/>
  </r>
  <r>
    <d v="1993-09-28T00:00:00"/>
    <x v="10"/>
    <x v="7"/>
    <n v="372"/>
    <n v="5"/>
    <m/>
    <n v="0"/>
    <n v="1172"/>
    <n v="24"/>
    <n v="16"/>
    <n v="613"/>
    <m/>
    <m/>
  </r>
  <r>
    <d v="1993-09-29T00:00:00"/>
    <x v="11"/>
    <x v="7"/>
    <n v="431"/>
    <n v="8"/>
    <m/>
    <n v="0"/>
    <n v="1193"/>
    <n v="24"/>
    <n v="18"/>
    <n v="563"/>
    <m/>
    <m/>
  </r>
  <r>
    <d v="1993-09-30T00:00:00"/>
    <x v="12"/>
    <x v="7"/>
    <n v="262"/>
    <n v="35"/>
    <m/>
    <n v="0"/>
    <n v="1018"/>
    <n v="32"/>
    <n v="12"/>
    <n v="344"/>
    <m/>
    <m/>
  </r>
  <r>
    <d v="1993-10-01T00:00:00"/>
    <x v="13"/>
    <x v="7"/>
    <n v="319"/>
    <n v="25"/>
    <m/>
    <n v="0"/>
    <n v="1603"/>
    <n v="39"/>
    <n v="7"/>
    <n v="359"/>
    <m/>
    <m/>
  </r>
  <r>
    <d v="1993-10-02T00:00:00"/>
    <x v="14"/>
    <x v="7"/>
    <n v="337"/>
    <n v="13"/>
    <m/>
    <n v="0"/>
    <n v="2522"/>
    <n v="40"/>
    <n v="3"/>
    <n v="475"/>
    <m/>
    <m/>
  </r>
  <r>
    <d v="1993-10-03T00:00:00"/>
    <x v="15"/>
    <x v="7"/>
    <n v="288"/>
    <n v="15"/>
    <m/>
    <n v="0"/>
    <n v="4208"/>
    <n v="52"/>
    <n v="20"/>
    <n v="539"/>
    <m/>
    <m/>
  </r>
  <r>
    <d v="1993-10-04T00:00:00"/>
    <x v="16"/>
    <x v="7"/>
    <n v="663"/>
    <n v="40"/>
    <m/>
    <n v="0"/>
    <n v="5250"/>
    <n v="46"/>
    <n v="22"/>
    <n v="743"/>
    <m/>
    <m/>
  </r>
  <r>
    <d v="1993-10-05T00:00:00"/>
    <x v="17"/>
    <x v="7"/>
    <n v="434"/>
    <n v="15"/>
    <m/>
    <n v="0"/>
    <n v="5894"/>
    <n v="15"/>
    <n v="4"/>
    <n v="646"/>
    <m/>
    <m/>
  </r>
  <r>
    <d v="1993-10-06T00:00:00"/>
    <x v="18"/>
    <x v="7"/>
    <n v="608"/>
    <n v="68"/>
    <m/>
    <n v="0"/>
    <n v="4339"/>
    <n v="6"/>
    <n v="34"/>
    <n v="1668"/>
    <m/>
    <m/>
  </r>
  <r>
    <d v="1993-10-07T00:00:00"/>
    <x v="19"/>
    <x v="7"/>
    <n v="322"/>
    <n v="23"/>
    <m/>
    <n v="0"/>
    <n v="3064"/>
    <n v="12"/>
    <n v="23"/>
    <n v="1683"/>
    <m/>
    <m/>
  </r>
  <r>
    <d v="1993-10-08T00:00:00"/>
    <x v="20"/>
    <x v="7"/>
    <n v="290"/>
    <n v="10"/>
    <m/>
    <n v="0"/>
    <n v="2768"/>
    <n v="4"/>
    <n v="9"/>
    <n v="1575"/>
    <m/>
    <m/>
  </r>
  <r>
    <d v="1993-10-09T00:00:00"/>
    <x v="21"/>
    <x v="7"/>
    <n v="493"/>
    <n v="13"/>
    <m/>
    <n v="0"/>
    <n v="2989"/>
    <n v="24"/>
    <n v="6"/>
    <n v="1652"/>
    <m/>
    <m/>
  </r>
  <r>
    <d v="1993-10-10T00:00:00"/>
    <x v="22"/>
    <x v="7"/>
    <n v="549"/>
    <n v="9"/>
    <m/>
    <n v="0"/>
    <n v="6386"/>
    <n v="27"/>
    <n v="2"/>
    <n v="1093"/>
    <m/>
    <m/>
  </r>
  <r>
    <d v="1993-10-11T00:00:00"/>
    <x v="23"/>
    <x v="7"/>
    <n v="399"/>
    <n v="2"/>
    <m/>
    <n v="0"/>
    <n v="5966"/>
    <n v="28"/>
    <n v="8"/>
    <n v="1048"/>
    <m/>
    <m/>
  </r>
  <r>
    <d v="1993-10-12T00:00:00"/>
    <x v="24"/>
    <x v="7"/>
    <n v="395"/>
    <n v="17"/>
    <m/>
    <n v="0"/>
    <n v="3106"/>
    <n v="10"/>
    <n v="15"/>
    <n v="1716"/>
    <m/>
    <m/>
  </r>
  <r>
    <d v="1993-10-13T00:00:00"/>
    <x v="25"/>
    <x v="7"/>
    <n v="413"/>
    <n v="21"/>
    <m/>
    <n v="0"/>
    <n v="2002"/>
    <n v="7"/>
    <n v="18"/>
    <n v="2434"/>
    <m/>
    <m/>
  </r>
  <r>
    <d v="1993-10-14T00:00:00"/>
    <x v="26"/>
    <x v="7"/>
    <n v="352"/>
    <n v="22"/>
    <m/>
    <n v="0"/>
    <n v="2050"/>
    <n v="12"/>
    <n v="15"/>
    <n v="2468"/>
    <m/>
    <m/>
  </r>
  <r>
    <d v="1993-10-15T00:00:00"/>
    <x v="27"/>
    <x v="7"/>
    <n v="255"/>
    <n v="13"/>
    <m/>
    <n v="0"/>
    <n v="1502"/>
    <n v="10"/>
    <n v="11"/>
    <n v="2207"/>
    <m/>
    <m/>
  </r>
  <r>
    <d v="1993-10-16T00:00:00"/>
    <x v="28"/>
    <x v="7"/>
    <n v="251"/>
    <n v="5"/>
    <m/>
    <n v="0"/>
    <n v="1270"/>
    <n v="24"/>
    <n v="7"/>
    <n v="2357"/>
    <m/>
    <m/>
  </r>
  <r>
    <d v="1993-10-17T00:00:00"/>
    <x v="29"/>
    <x v="7"/>
    <n v="142"/>
    <n v="5"/>
    <m/>
    <n v="0"/>
    <n v="1047"/>
    <n v="44"/>
    <n v="5"/>
    <n v="1972"/>
    <m/>
    <m/>
  </r>
  <r>
    <d v="1993-10-18T00:00:00"/>
    <x v="30"/>
    <x v="7"/>
    <n v="134"/>
    <n v="4"/>
    <m/>
    <n v="0"/>
    <n v="839"/>
    <n v="66"/>
    <n v="15"/>
    <n v="2059"/>
    <m/>
    <m/>
  </r>
  <r>
    <d v="1993-10-19T00:00:00"/>
    <x v="31"/>
    <x v="7"/>
    <n v="171"/>
    <n v="1"/>
    <m/>
    <n v="1"/>
    <n v="716"/>
    <n v="50"/>
    <n v="13"/>
    <n v="1604"/>
    <m/>
    <m/>
  </r>
  <r>
    <d v="1993-10-20T00:00:00"/>
    <x v="32"/>
    <x v="7"/>
    <n v="180"/>
    <n v="5"/>
    <m/>
    <n v="0"/>
    <n v="904"/>
    <n v="48"/>
    <n v="7"/>
    <n v="1102"/>
    <m/>
    <m/>
  </r>
  <r>
    <d v="1993-10-21T00:00:00"/>
    <x v="33"/>
    <x v="7"/>
    <n v="83"/>
    <n v="5"/>
    <m/>
    <n v="0"/>
    <n v="576"/>
    <n v="9"/>
    <n v="11"/>
    <n v="949"/>
    <m/>
    <m/>
  </r>
  <r>
    <d v="1993-10-22T00:00:00"/>
    <x v="34"/>
    <x v="7"/>
    <n v="113"/>
    <n v="5"/>
    <m/>
    <n v="4"/>
    <n v="610"/>
    <n v="8"/>
    <n v="12"/>
    <n v="1421"/>
    <m/>
    <m/>
  </r>
  <r>
    <d v="1993-10-23T00:00:00"/>
    <x v="35"/>
    <x v="7"/>
    <n v="271"/>
    <n v="9"/>
    <m/>
    <n v="3"/>
    <n v="1010"/>
    <n v="3"/>
    <n v="5"/>
    <n v="1001"/>
    <m/>
    <m/>
  </r>
  <r>
    <d v="1993-10-24T00:00:00"/>
    <x v="36"/>
    <x v="7"/>
    <n v="97"/>
    <n v="8"/>
    <m/>
    <n v="6"/>
    <n v="363"/>
    <n v="0"/>
    <n v="5"/>
    <n v="484"/>
    <m/>
    <m/>
  </r>
  <r>
    <d v="1993-10-25T00:00:00"/>
    <x v="37"/>
    <x v="7"/>
    <n v="68"/>
    <n v="3"/>
    <m/>
    <n v="2"/>
    <n v="246"/>
    <n v="1"/>
    <n v="13"/>
    <n v="524"/>
    <m/>
    <m/>
  </r>
  <r>
    <d v="1993-10-26T00:00:00"/>
    <x v="38"/>
    <x v="7"/>
    <n v="37"/>
    <n v="3"/>
    <m/>
    <n v="2"/>
    <n v="154"/>
    <n v="4"/>
    <n v="9"/>
    <n v="561"/>
    <m/>
    <m/>
  </r>
  <r>
    <d v="1993-10-27T00:00:00"/>
    <x v="39"/>
    <x v="7"/>
    <n v="27"/>
    <n v="3"/>
    <m/>
    <n v="0"/>
    <n v="114"/>
    <n v="3"/>
    <n v="15"/>
    <n v="396"/>
    <m/>
    <m/>
  </r>
  <r>
    <d v="1993-10-28T00:00:00"/>
    <x v="40"/>
    <x v="7"/>
    <n v="21"/>
    <n v="4"/>
    <m/>
    <n v="2"/>
    <n v="66"/>
    <n v="4"/>
    <n v="14"/>
    <n v="254"/>
    <m/>
    <m/>
  </r>
  <r>
    <d v="1993-10-29T00:00:00"/>
    <x v="41"/>
    <x v="7"/>
    <n v="34"/>
    <n v="2"/>
    <m/>
    <n v="0"/>
    <n v="54"/>
    <n v="3"/>
    <n v="29"/>
    <n v="220"/>
    <m/>
    <m/>
  </r>
  <r>
    <d v="1993-10-30T00:00:00"/>
    <x v="42"/>
    <x v="7"/>
    <n v="25"/>
    <n v="0"/>
    <m/>
    <n v="0"/>
    <n v="44"/>
    <n v="3"/>
    <n v="23"/>
    <n v="115"/>
    <m/>
    <m/>
  </r>
  <r>
    <d v="1993-10-31T00:00:00"/>
    <x v="43"/>
    <x v="7"/>
    <n v="9"/>
    <n v="4"/>
    <m/>
    <n v="4"/>
    <n v="30"/>
    <n v="1"/>
    <n v="28"/>
    <n v="100"/>
    <m/>
    <m/>
  </r>
  <r>
    <d v="1993-11-01T00:00:00"/>
    <x v="44"/>
    <x v="7"/>
    <n v="23"/>
    <n v="0"/>
    <m/>
    <n v="1"/>
    <n v="27"/>
    <n v="0"/>
    <n v="23"/>
    <n v="65"/>
    <m/>
    <m/>
  </r>
  <r>
    <d v="1993-11-02T00:00:00"/>
    <x v="45"/>
    <x v="7"/>
    <n v="16"/>
    <n v="4"/>
    <m/>
    <n v="1"/>
    <n v="25"/>
    <n v="0"/>
    <n v="20"/>
    <n v="64"/>
    <m/>
    <m/>
  </r>
  <r>
    <d v="1993-11-03T00:00:00"/>
    <x v="46"/>
    <x v="7"/>
    <n v="40"/>
    <n v="8"/>
    <m/>
    <n v="8"/>
    <n v="33"/>
    <n v="1"/>
    <n v="20"/>
    <n v="176"/>
    <m/>
    <m/>
  </r>
  <r>
    <d v="1993-11-04T00:00:00"/>
    <x v="47"/>
    <x v="7"/>
    <n v="15"/>
    <n v="5"/>
    <m/>
    <n v="6"/>
    <n v="26"/>
    <n v="2"/>
    <n v="19"/>
    <n v="99"/>
    <m/>
    <m/>
  </r>
  <r>
    <d v="1993-11-05T00:00:00"/>
    <x v="48"/>
    <x v="7"/>
    <n v="13"/>
    <n v="4"/>
    <m/>
    <n v="0"/>
    <n v="12"/>
    <n v="3"/>
    <n v="6"/>
    <n v="168"/>
    <m/>
    <m/>
  </r>
  <r>
    <d v="1993-11-06T00:00:00"/>
    <x v="49"/>
    <x v="7"/>
    <n v="13"/>
    <n v="5"/>
    <m/>
    <n v="0"/>
    <n v="14"/>
    <n v="2"/>
    <n v="11"/>
    <n v="116"/>
    <m/>
    <m/>
  </r>
  <r>
    <d v="1993-11-07T00:00:00"/>
    <x v="50"/>
    <x v="7"/>
    <n v="6"/>
    <n v="2"/>
    <m/>
    <n v="0"/>
    <n v="5"/>
    <n v="1"/>
    <n v="18"/>
    <n v="61"/>
    <m/>
    <m/>
  </r>
  <r>
    <d v="1993-11-08T00:00:00"/>
    <x v="51"/>
    <x v="7"/>
    <n v="5"/>
    <n v="8"/>
    <m/>
    <n v="0"/>
    <n v="6"/>
    <n v="0"/>
    <n v="11"/>
    <n v="58"/>
    <m/>
    <m/>
  </r>
  <r>
    <d v="1993-11-09T00:00:00"/>
    <x v="52"/>
    <x v="7"/>
    <n v="4"/>
    <n v="4"/>
    <m/>
    <n v="0"/>
    <n v="6"/>
    <n v="1"/>
    <n v="7"/>
    <n v="26"/>
    <m/>
    <m/>
  </r>
  <r>
    <d v="1993-11-10T00:00:00"/>
    <x v="53"/>
    <x v="7"/>
    <n v="3"/>
    <n v="1"/>
    <m/>
    <n v="0"/>
    <n v="4"/>
    <n v="0"/>
    <n v="3"/>
    <n v="20"/>
    <m/>
    <m/>
  </r>
  <r>
    <d v="1994-09-01T00:00:00"/>
    <x v="80"/>
    <x v="8"/>
    <n v="0"/>
    <n v="0"/>
    <m/>
    <n v="0"/>
    <n v="74"/>
    <n v="5"/>
    <n v="11"/>
    <n v="474"/>
    <m/>
    <m/>
  </r>
  <r>
    <d v="1994-09-02T00:00:00"/>
    <x v="75"/>
    <x v="8"/>
    <n v="0"/>
    <n v="0"/>
    <m/>
    <n v="0"/>
    <n v="37"/>
    <n v="3"/>
    <n v="19"/>
    <n v="461"/>
    <m/>
    <m/>
  </r>
  <r>
    <d v="1994-09-03T00:00:00"/>
    <x v="76"/>
    <x v="8"/>
    <n v="0"/>
    <n v="0"/>
    <m/>
    <n v="0"/>
    <n v="25"/>
    <n v="7"/>
    <n v="11"/>
    <n v="1343"/>
    <m/>
    <m/>
  </r>
  <r>
    <d v="1994-09-04T00:00:00"/>
    <x v="77"/>
    <x v="8"/>
    <n v="0"/>
    <n v="0"/>
    <m/>
    <n v="0"/>
    <n v="175"/>
    <n v="11"/>
    <n v="8"/>
    <n v="1117"/>
    <m/>
    <m/>
  </r>
  <r>
    <d v="1994-09-05T00:00:00"/>
    <x v="78"/>
    <x v="8"/>
    <n v="3"/>
    <n v="0"/>
    <m/>
    <n v="0"/>
    <n v="272"/>
    <n v="17"/>
    <n v="11"/>
    <n v="1615"/>
    <m/>
    <m/>
  </r>
  <r>
    <d v="1994-09-06T00:00:00"/>
    <x v="79"/>
    <x v="8"/>
    <n v="14"/>
    <n v="60"/>
    <m/>
    <n v="0"/>
    <n v="142"/>
    <n v="28"/>
    <n v="14"/>
    <n v="1017"/>
    <m/>
    <m/>
  </r>
  <r>
    <d v="1994-09-07T00:00:00"/>
    <x v="71"/>
    <x v="8"/>
    <n v="58"/>
    <n v="100"/>
    <m/>
    <n v="0"/>
    <n v="143"/>
    <n v="15"/>
    <n v="23"/>
    <n v="1782"/>
    <m/>
    <m/>
  </r>
  <r>
    <d v="1994-09-08T00:00:00"/>
    <x v="72"/>
    <x v="8"/>
    <n v="48"/>
    <n v="100"/>
    <m/>
    <n v="0"/>
    <n v="2045"/>
    <n v="22"/>
    <n v="13"/>
    <n v="2371"/>
    <m/>
    <m/>
  </r>
  <r>
    <d v="1994-09-09T00:00:00"/>
    <x v="73"/>
    <x v="8"/>
    <n v="38"/>
    <n v="44"/>
    <m/>
    <n v="0"/>
    <n v="4141"/>
    <n v="38"/>
    <n v="5"/>
    <n v="3142"/>
    <m/>
    <m/>
  </r>
  <r>
    <d v="1994-09-10T00:00:00"/>
    <x v="74"/>
    <x v="8"/>
    <n v="50"/>
    <n v="65"/>
    <m/>
    <n v="0"/>
    <n v="2967"/>
    <n v="41"/>
    <n v="8"/>
    <n v="2235"/>
    <m/>
    <m/>
  </r>
  <r>
    <d v="1994-09-11T00:00:00"/>
    <x v="68"/>
    <x v="8"/>
    <n v="46"/>
    <n v="75"/>
    <m/>
    <n v="0"/>
    <n v="2416"/>
    <n v="46"/>
    <n v="11"/>
    <n v="2997"/>
    <m/>
    <m/>
  </r>
  <r>
    <d v="1994-09-12T00:00:00"/>
    <x v="69"/>
    <x v="8"/>
    <n v="16"/>
    <n v="53"/>
    <m/>
    <n v="0"/>
    <n v="1819"/>
    <n v="45"/>
    <n v="10"/>
    <n v="2820"/>
    <m/>
    <m/>
  </r>
  <r>
    <d v="1994-09-13T00:00:00"/>
    <x v="70"/>
    <x v="8"/>
    <n v="12"/>
    <n v="66"/>
    <m/>
    <n v="0"/>
    <n v="775"/>
    <n v="61"/>
    <n v="9"/>
    <n v="1602"/>
    <m/>
    <m/>
  </r>
  <r>
    <d v="1994-09-14T00:00:00"/>
    <x v="67"/>
    <x v="8"/>
    <n v="23"/>
    <n v="116"/>
    <m/>
    <n v="0"/>
    <n v="363"/>
    <n v="59"/>
    <n v="12"/>
    <n v="1709"/>
    <m/>
    <m/>
  </r>
  <r>
    <d v="1994-09-15T00:00:00"/>
    <x v="63"/>
    <x v="8"/>
    <n v="15"/>
    <n v="62"/>
    <m/>
    <n v="0"/>
    <n v="452"/>
    <n v="35"/>
    <n v="4"/>
    <n v="1219"/>
    <m/>
    <m/>
  </r>
  <r>
    <d v="1994-09-16T00:00:00"/>
    <x v="64"/>
    <x v="8"/>
    <n v="5"/>
    <n v="31"/>
    <m/>
    <n v="0"/>
    <n v="341"/>
    <n v="22"/>
    <n v="11"/>
    <n v="667"/>
    <m/>
    <m/>
  </r>
  <r>
    <d v="1994-09-17T00:00:00"/>
    <x v="65"/>
    <x v="8"/>
    <n v="44"/>
    <n v="106"/>
    <m/>
    <n v="0"/>
    <n v="601"/>
    <n v="26"/>
    <n v="12"/>
    <n v="637"/>
    <m/>
    <m/>
  </r>
  <r>
    <d v="1994-09-18T00:00:00"/>
    <x v="0"/>
    <x v="8"/>
    <n v="28"/>
    <n v="109"/>
    <m/>
    <n v="0"/>
    <n v="515"/>
    <n v="16"/>
    <n v="22"/>
    <n v="716"/>
    <m/>
    <m/>
  </r>
  <r>
    <d v="1994-09-19T00:00:00"/>
    <x v="1"/>
    <x v="8"/>
    <n v="15"/>
    <n v="79"/>
    <m/>
    <n v="0"/>
    <n v="670"/>
    <n v="41"/>
    <n v="9"/>
    <n v="463"/>
    <m/>
    <m/>
  </r>
  <r>
    <d v="1994-09-20T00:00:00"/>
    <x v="2"/>
    <x v="8"/>
    <n v="15"/>
    <n v="61"/>
    <m/>
    <n v="0"/>
    <n v="456"/>
    <n v="29"/>
    <n v="12"/>
    <n v="370"/>
    <m/>
    <m/>
  </r>
  <r>
    <d v="1994-09-21T00:00:00"/>
    <x v="3"/>
    <x v="8"/>
    <n v="13"/>
    <n v="54"/>
    <m/>
    <n v="0"/>
    <n v="398"/>
    <n v="23"/>
    <n v="12"/>
    <n v="348"/>
    <m/>
    <m/>
  </r>
  <r>
    <d v="1994-09-22T00:00:00"/>
    <x v="4"/>
    <x v="8"/>
    <n v="27"/>
    <n v="97"/>
    <m/>
    <n v="0"/>
    <n v="717"/>
    <n v="11"/>
    <n v="12"/>
    <n v="255"/>
    <m/>
    <m/>
  </r>
  <r>
    <d v="1994-09-23T00:00:00"/>
    <x v="5"/>
    <x v="8"/>
    <n v="32"/>
    <n v="118"/>
    <m/>
    <n v="0"/>
    <n v="1377"/>
    <n v="15"/>
    <n v="17"/>
    <n v="156"/>
    <m/>
    <m/>
  </r>
  <r>
    <d v="1994-09-24T00:00:00"/>
    <x v="6"/>
    <x v="8"/>
    <n v="39"/>
    <n v="137"/>
    <m/>
    <n v="0"/>
    <n v="1315"/>
    <n v="16"/>
    <n v="2"/>
    <n v="136"/>
    <m/>
    <m/>
  </r>
  <r>
    <d v="1994-09-25T00:00:00"/>
    <x v="7"/>
    <x v="8"/>
    <n v="17"/>
    <n v="105"/>
    <m/>
    <n v="0"/>
    <n v="1050"/>
    <n v="9"/>
    <n v="1"/>
    <n v="105"/>
    <m/>
    <m/>
  </r>
  <r>
    <d v="1994-09-26T00:00:00"/>
    <x v="8"/>
    <x v="8"/>
    <n v="5"/>
    <n v="71"/>
    <m/>
    <n v="0"/>
    <n v="850"/>
    <n v="10"/>
    <n v="2"/>
    <n v="123"/>
    <m/>
    <m/>
  </r>
  <r>
    <d v="1994-09-27T00:00:00"/>
    <x v="9"/>
    <x v="8"/>
    <n v="15"/>
    <n v="61"/>
    <m/>
    <n v="0"/>
    <n v="533"/>
    <n v="7"/>
    <n v="6"/>
    <n v="93"/>
    <m/>
    <m/>
  </r>
  <r>
    <d v="1994-09-28T00:00:00"/>
    <x v="10"/>
    <x v="8"/>
    <n v="22"/>
    <n v="66"/>
    <m/>
    <n v="0"/>
    <n v="892"/>
    <n v="6"/>
    <n v="8"/>
    <n v="151"/>
    <m/>
    <m/>
  </r>
  <r>
    <d v="1994-09-29T00:00:00"/>
    <x v="11"/>
    <x v="8"/>
    <n v="30"/>
    <n v="76"/>
    <m/>
    <n v="0"/>
    <n v="2371"/>
    <n v="11"/>
    <n v="8"/>
    <n v="152"/>
    <m/>
    <m/>
  </r>
  <r>
    <d v="1994-09-30T00:00:00"/>
    <x v="12"/>
    <x v="8"/>
    <n v="18"/>
    <n v="80"/>
    <m/>
    <n v="0"/>
    <n v="1990"/>
    <n v="8"/>
    <n v="7"/>
    <n v="104"/>
    <m/>
    <m/>
  </r>
  <r>
    <d v="1994-10-01T00:00:00"/>
    <x v="13"/>
    <x v="8"/>
    <n v="31"/>
    <n v="75"/>
    <m/>
    <n v="0"/>
    <n v="1787"/>
    <n v="8"/>
    <n v="3"/>
    <n v="177"/>
    <m/>
    <m/>
  </r>
  <r>
    <d v="1994-10-02T00:00:00"/>
    <x v="14"/>
    <x v="8"/>
    <n v="43"/>
    <n v="47"/>
    <m/>
    <n v="0"/>
    <n v="3257"/>
    <n v="2"/>
    <n v="4"/>
    <n v="104"/>
    <m/>
    <m/>
  </r>
  <r>
    <d v="1994-10-03T00:00:00"/>
    <x v="15"/>
    <x v="8"/>
    <n v="23"/>
    <n v="74"/>
    <m/>
    <n v="0"/>
    <n v="4061"/>
    <n v="10"/>
    <n v="2"/>
    <n v="203"/>
    <m/>
    <m/>
  </r>
  <r>
    <d v="1994-10-04T00:00:00"/>
    <x v="16"/>
    <x v="8"/>
    <n v="34"/>
    <n v="88"/>
    <m/>
    <n v="0"/>
    <n v="2869"/>
    <n v="26"/>
    <n v="4"/>
    <n v="401"/>
    <m/>
    <m/>
  </r>
  <r>
    <d v="1994-10-05T00:00:00"/>
    <x v="17"/>
    <x v="8"/>
    <n v="17"/>
    <n v="87"/>
    <m/>
    <n v="0"/>
    <n v="1572"/>
    <n v="26"/>
    <n v="1"/>
    <n v="370"/>
    <m/>
    <m/>
  </r>
  <r>
    <d v="1994-10-06T00:00:00"/>
    <x v="18"/>
    <x v="8"/>
    <n v="26"/>
    <n v="83"/>
    <m/>
    <n v="0"/>
    <n v="1725"/>
    <n v="31"/>
    <n v="4"/>
    <n v="652"/>
    <m/>
    <m/>
  </r>
  <r>
    <d v="1994-10-07T00:00:00"/>
    <x v="19"/>
    <x v="8"/>
    <n v="20"/>
    <n v="85"/>
    <m/>
    <n v="0"/>
    <n v="1353"/>
    <n v="23"/>
    <n v="1"/>
    <n v="1056"/>
    <m/>
    <m/>
  </r>
  <r>
    <d v="1994-10-08T00:00:00"/>
    <x v="20"/>
    <x v="8"/>
    <n v="9"/>
    <n v="47"/>
    <m/>
    <n v="0"/>
    <n v="918"/>
    <n v="10"/>
    <n v="1"/>
    <n v="969"/>
    <m/>
    <m/>
  </r>
  <r>
    <d v="1994-10-09T00:00:00"/>
    <x v="21"/>
    <x v="8"/>
    <n v="9"/>
    <n v="39"/>
    <m/>
    <n v="0"/>
    <n v="935"/>
    <n v="9"/>
    <n v="2"/>
    <n v="734"/>
    <m/>
    <m/>
  </r>
  <r>
    <d v="1994-10-10T00:00:00"/>
    <x v="22"/>
    <x v="8"/>
    <n v="9"/>
    <n v="46"/>
    <m/>
    <n v="0"/>
    <n v="1222"/>
    <n v="18"/>
    <n v="0"/>
    <n v="542"/>
    <m/>
    <m/>
  </r>
  <r>
    <d v="1994-10-11T00:00:00"/>
    <x v="23"/>
    <x v="8"/>
    <n v="12"/>
    <n v="38"/>
    <m/>
    <n v="0"/>
    <n v="1345"/>
    <n v="10"/>
    <n v="3"/>
    <n v="392"/>
    <m/>
    <m/>
  </r>
  <r>
    <d v="1994-10-12T00:00:00"/>
    <x v="24"/>
    <x v="8"/>
    <n v="10"/>
    <n v="28"/>
    <m/>
    <n v="0"/>
    <n v="933"/>
    <n v="6"/>
    <n v="6"/>
    <n v="260"/>
    <m/>
    <m/>
  </r>
  <r>
    <d v="1994-10-13T00:00:00"/>
    <x v="25"/>
    <x v="8"/>
    <n v="4"/>
    <n v="18"/>
    <m/>
    <n v="0"/>
    <n v="696"/>
    <n v="10"/>
    <n v="0"/>
    <n v="185"/>
    <m/>
    <m/>
  </r>
  <r>
    <d v="1994-10-14T00:00:00"/>
    <x v="26"/>
    <x v="8"/>
    <n v="10"/>
    <n v="23"/>
    <m/>
    <n v="0"/>
    <n v="750"/>
    <n v="7"/>
    <n v="3"/>
    <n v="212"/>
    <m/>
    <m/>
  </r>
  <r>
    <d v="1994-10-15T00:00:00"/>
    <x v="27"/>
    <x v="8"/>
    <n v="4"/>
    <n v="18"/>
    <m/>
    <n v="0"/>
    <n v="487"/>
    <n v="5"/>
    <n v="2"/>
    <n v="109"/>
    <m/>
    <m/>
  </r>
  <r>
    <d v="1994-10-16T00:00:00"/>
    <x v="28"/>
    <x v="8"/>
    <n v="7"/>
    <n v="15"/>
    <m/>
    <n v="0"/>
    <n v="395"/>
    <n v="5"/>
    <n v="1"/>
    <n v="97"/>
    <m/>
    <m/>
  </r>
  <r>
    <d v="1994-10-17T00:00:00"/>
    <x v="29"/>
    <x v="8"/>
    <n v="8"/>
    <n v="25"/>
    <m/>
    <n v="0"/>
    <n v="472"/>
    <n v="1"/>
    <n v="2"/>
    <n v="148"/>
    <m/>
    <m/>
  </r>
  <r>
    <d v="1994-10-18T00:00:00"/>
    <x v="30"/>
    <x v="8"/>
    <n v="5"/>
    <n v="19"/>
    <m/>
    <n v="0"/>
    <n v="377"/>
    <n v="0"/>
    <n v="2"/>
    <n v="67"/>
    <m/>
    <m/>
  </r>
  <r>
    <d v="1994-10-19T00:00:00"/>
    <x v="31"/>
    <x v="8"/>
    <n v="9"/>
    <n v="18"/>
    <m/>
    <n v="2"/>
    <n v="373"/>
    <n v="7"/>
    <n v="2"/>
    <n v="94"/>
    <m/>
    <m/>
  </r>
  <r>
    <d v="1994-10-20T00:00:00"/>
    <x v="32"/>
    <x v="8"/>
    <n v="7"/>
    <n v="15"/>
    <m/>
    <n v="3"/>
    <n v="355"/>
    <n v="5"/>
    <n v="1"/>
    <n v="118"/>
    <m/>
    <m/>
  </r>
  <r>
    <d v="1994-10-21T00:00:00"/>
    <x v="33"/>
    <x v="8"/>
    <n v="14"/>
    <n v="17"/>
    <m/>
    <n v="3"/>
    <n v="395"/>
    <n v="3"/>
    <n v="3"/>
    <n v="316"/>
    <m/>
    <m/>
  </r>
  <r>
    <d v="1994-10-22T00:00:00"/>
    <x v="34"/>
    <x v="8"/>
    <n v="6"/>
    <n v="13"/>
    <m/>
    <n v="0"/>
    <n v="430"/>
    <n v="5"/>
    <n v="10"/>
    <n v="185"/>
    <m/>
    <m/>
  </r>
  <r>
    <d v="1994-10-23T00:00:00"/>
    <x v="35"/>
    <x v="8"/>
    <n v="8"/>
    <n v="11"/>
    <m/>
    <n v="0"/>
    <n v="279"/>
    <n v="3"/>
    <n v="4"/>
    <n v="76"/>
    <m/>
    <m/>
  </r>
  <r>
    <d v="1994-10-24T00:00:00"/>
    <x v="36"/>
    <x v="8"/>
    <n v="0"/>
    <n v="20"/>
    <m/>
    <n v="0"/>
    <n v="160"/>
    <n v="2"/>
    <n v="5"/>
    <n v="36"/>
    <m/>
    <m/>
  </r>
  <r>
    <d v="1994-10-25T00:00:00"/>
    <x v="37"/>
    <x v="8"/>
    <n v="0"/>
    <n v="5"/>
    <m/>
    <n v="0"/>
    <n v="108"/>
    <n v="8"/>
    <n v="6"/>
    <n v="42"/>
    <m/>
    <m/>
  </r>
  <r>
    <d v="1994-10-26T00:00:00"/>
    <x v="38"/>
    <x v="8"/>
    <n v="0"/>
    <n v="5"/>
    <m/>
    <n v="0"/>
    <n v="97"/>
    <n v="7"/>
    <n v="6"/>
    <n v="38"/>
    <m/>
    <m/>
  </r>
  <r>
    <d v="1994-10-27T00:00:00"/>
    <x v="39"/>
    <x v="8"/>
    <n v="0"/>
    <n v="4"/>
    <m/>
    <n v="0"/>
    <n v="86"/>
    <n v="6"/>
    <n v="5"/>
    <n v="33"/>
    <m/>
    <m/>
  </r>
  <r>
    <d v="1994-10-28T00:00:00"/>
    <x v="40"/>
    <x v="8"/>
    <n v="0"/>
    <n v="4"/>
    <m/>
    <n v="0"/>
    <n v="75"/>
    <n v="6"/>
    <n v="5"/>
    <n v="29"/>
    <m/>
    <m/>
  </r>
  <r>
    <d v="1994-10-29T00:00:00"/>
    <x v="41"/>
    <x v="8"/>
    <n v="0"/>
    <n v="4"/>
    <m/>
    <n v="0"/>
    <n v="64"/>
    <n v="5"/>
    <n v="4"/>
    <n v="25"/>
    <m/>
    <m/>
  </r>
  <r>
    <d v="1994-10-30T00:00:00"/>
    <x v="42"/>
    <x v="8"/>
    <n v="0"/>
    <n v="3"/>
    <m/>
    <n v="0"/>
    <n v="53"/>
    <n v="4"/>
    <n v="4"/>
    <n v="21"/>
    <m/>
    <m/>
  </r>
  <r>
    <d v="1994-10-31T00:00:00"/>
    <x v="43"/>
    <x v="8"/>
    <n v="0"/>
    <n v="3"/>
    <m/>
    <n v="0"/>
    <n v="42"/>
    <n v="3"/>
    <n v="3"/>
    <n v="17"/>
    <m/>
    <m/>
  </r>
  <r>
    <d v="1994-11-01T00:00:00"/>
    <x v="44"/>
    <x v="8"/>
    <n v="0"/>
    <n v="3"/>
    <m/>
    <n v="0"/>
    <n v="32"/>
    <n v="2"/>
    <n v="3"/>
    <n v="12"/>
    <m/>
    <m/>
  </r>
  <r>
    <d v="1994-11-02T00:00:00"/>
    <x v="45"/>
    <x v="8"/>
    <n v="0"/>
    <n v="2"/>
    <m/>
    <n v="0"/>
    <n v="21"/>
    <n v="1"/>
    <n v="2"/>
    <n v="8"/>
    <m/>
    <m/>
  </r>
  <r>
    <d v="1994-11-03T00:00:00"/>
    <x v="46"/>
    <x v="8"/>
    <n v="0"/>
    <n v="2"/>
    <m/>
    <n v="0"/>
    <n v="10"/>
    <n v="0"/>
    <n v="2"/>
    <n v="4"/>
    <m/>
    <m/>
  </r>
  <r>
    <d v="1994-11-04T00:00:00"/>
    <x v="47"/>
    <x v="8"/>
    <n v="0"/>
    <n v="0"/>
    <m/>
    <n v="0"/>
    <n v="0"/>
    <n v="0"/>
    <n v="0"/>
    <n v="0"/>
    <m/>
    <m/>
  </r>
  <r>
    <d v="1994-11-05T00:00:00"/>
    <x v="48"/>
    <x v="8"/>
    <n v="1"/>
    <n v="9"/>
    <m/>
    <n v="0"/>
    <n v="14"/>
    <n v="0"/>
    <n v="0"/>
    <n v="21"/>
    <m/>
    <m/>
  </r>
  <r>
    <d v="1994-11-06T00:00:00"/>
    <x v="49"/>
    <x v="8"/>
    <n v="2"/>
    <n v="1"/>
    <m/>
    <n v="0"/>
    <n v="4"/>
    <n v="0"/>
    <n v="1"/>
    <n v="1"/>
    <m/>
    <m/>
  </r>
  <r>
    <d v="1994-11-07T00:00:00"/>
    <x v="50"/>
    <x v="8"/>
    <n v="1"/>
    <n v="0"/>
    <m/>
    <n v="0"/>
    <n v="2"/>
    <n v="0"/>
    <n v="1"/>
    <n v="3"/>
    <m/>
    <m/>
  </r>
  <r>
    <d v="1994-11-08T00:00:00"/>
    <x v="51"/>
    <x v="8"/>
    <n v="0"/>
    <n v="0"/>
    <m/>
    <n v="0"/>
    <n v="2"/>
    <n v="0"/>
    <n v="0"/>
    <n v="5"/>
    <m/>
    <m/>
  </r>
  <r>
    <d v="1995-09-02T00:00:00"/>
    <x v="75"/>
    <x v="9"/>
    <n v="141"/>
    <n v="19"/>
    <m/>
    <n v="0"/>
    <n v="263"/>
    <n v="22"/>
    <n v="32"/>
    <n v="65"/>
    <m/>
    <m/>
  </r>
  <r>
    <d v="1995-09-03T00:00:00"/>
    <x v="76"/>
    <x v="9"/>
    <n v="216"/>
    <n v="39"/>
    <m/>
    <n v="0"/>
    <n v="195"/>
    <n v="28"/>
    <n v="7"/>
    <n v="3"/>
    <m/>
    <m/>
  </r>
  <r>
    <d v="1995-09-04T00:00:00"/>
    <x v="77"/>
    <x v="9"/>
    <n v="126"/>
    <n v="17"/>
    <m/>
    <n v="0"/>
    <n v="115"/>
    <n v="14"/>
    <n v="9"/>
    <n v="1"/>
    <m/>
    <m/>
  </r>
  <r>
    <d v="1995-09-05T00:00:00"/>
    <x v="78"/>
    <x v="9"/>
    <n v="849"/>
    <n v="43"/>
    <m/>
    <n v="0"/>
    <n v="380"/>
    <n v="15"/>
    <n v="3"/>
    <n v="0"/>
    <m/>
    <m/>
  </r>
  <r>
    <d v="1995-09-06T00:00:00"/>
    <x v="79"/>
    <x v="9"/>
    <n v="458"/>
    <n v="39"/>
    <m/>
    <n v="0"/>
    <n v="309"/>
    <n v="17"/>
    <n v="1"/>
    <n v="0"/>
    <m/>
    <m/>
  </r>
  <r>
    <d v="1995-09-07T00:00:00"/>
    <x v="71"/>
    <x v="9"/>
    <n v="282"/>
    <n v="31"/>
    <m/>
    <n v="0"/>
    <n v="70"/>
    <n v="18"/>
    <n v="2"/>
    <n v="0"/>
    <m/>
    <m/>
  </r>
  <r>
    <d v="1995-09-08T00:00:00"/>
    <x v="72"/>
    <x v="9"/>
    <n v="419"/>
    <n v="66"/>
    <m/>
    <n v="0"/>
    <n v="94"/>
    <n v="12"/>
    <n v="10"/>
    <n v="1"/>
    <m/>
    <m/>
  </r>
  <r>
    <d v="1995-09-09T00:00:00"/>
    <x v="73"/>
    <x v="9"/>
    <n v="402"/>
    <n v="75"/>
    <m/>
    <n v="0"/>
    <n v="34"/>
    <n v="5"/>
    <n v="6"/>
    <n v="0"/>
    <m/>
    <m/>
  </r>
  <r>
    <d v="1995-09-10T00:00:00"/>
    <x v="74"/>
    <x v="9"/>
    <n v="487"/>
    <n v="51"/>
    <m/>
    <n v="0"/>
    <n v="179"/>
    <n v="17"/>
    <n v="28"/>
    <n v="0"/>
    <m/>
    <m/>
  </r>
  <r>
    <d v="1995-09-11T00:00:00"/>
    <x v="68"/>
    <x v="9"/>
    <n v="761"/>
    <n v="50"/>
    <m/>
    <n v="0"/>
    <n v="326"/>
    <n v="46"/>
    <n v="27"/>
    <n v="0"/>
    <m/>
    <m/>
  </r>
  <r>
    <d v="1995-09-12T00:00:00"/>
    <x v="69"/>
    <x v="9"/>
    <n v="715"/>
    <n v="76"/>
    <m/>
    <n v="0"/>
    <n v="265"/>
    <n v="63"/>
    <n v="17"/>
    <n v="0"/>
    <m/>
    <m/>
  </r>
  <r>
    <d v="1995-09-13T00:00:00"/>
    <x v="70"/>
    <x v="9"/>
    <n v="484"/>
    <n v="42"/>
    <m/>
    <n v="0"/>
    <n v="274"/>
    <n v="48"/>
    <n v="6"/>
    <n v="0"/>
    <m/>
    <m/>
  </r>
  <r>
    <d v="1995-09-14T00:00:00"/>
    <x v="67"/>
    <x v="9"/>
    <n v="349"/>
    <n v="47"/>
    <m/>
    <n v="0"/>
    <n v="235"/>
    <n v="31"/>
    <n v="2"/>
    <n v="0"/>
    <m/>
    <m/>
  </r>
  <r>
    <d v="1995-09-15T00:00:00"/>
    <x v="63"/>
    <x v="9"/>
    <n v="261"/>
    <n v="86"/>
    <m/>
    <n v="0"/>
    <n v="260"/>
    <n v="58"/>
    <n v="10"/>
    <n v="1"/>
    <m/>
    <m/>
  </r>
  <r>
    <d v="1995-09-16T00:00:00"/>
    <x v="64"/>
    <x v="9"/>
    <n v="163"/>
    <n v="62"/>
    <m/>
    <n v="0"/>
    <n v="273"/>
    <n v="42"/>
    <n v="7"/>
    <n v="0"/>
    <m/>
    <m/>
  </r>
  <r>
    <d v="1995-09-17T00:00:00"/>
    <x v="65"/>
    <x v="9"/>
    <n v="540"/>
    <n v="82"/>
    <m/>
    <n v="0"/>
    <n v="343"/>
    <n v="85"/>
    <n v="9"/>
    <n v="1"/>
    <m/>
    <m/>
  </r>
  <r>
    <d v="1995-09-18T00:00:00"/>
    <x v="0"/>
    <x v="9"/>
    <n v="1066"/>
    <n v="74"/>
    <m/>
    <n v="0"/>
    <n v="596"/>
    <n v="111"/>
    <n v="9"/>
    <n v="0"/>
    <m/>
    <m/>
  </r>
  <r>
    <d v="1995-09-19T00:00:00"/>
    <x v="1"/>
    <x v="9"/>
    <n v="168"/>
    <n v="17"/>
    <m/>
    <n v="0"/>
    <n v="245"/>
    <n v="18"/>
    <n v="12"/>
    <n v="0"/>
    <m/>
    <m/>
  </r>
  <r>
    <d v="1995-09-20T00:00:00"/>
    <x v="2"/>
    <x v="9"/>
    <m/>
    <m/>
    <m/>
    <m/>
    <m/>
    <m/>
    <m/>
    <m/>
    <m/>
    <m/>
  </r>
  <r>
    <d v="1995-09-21T00:00:00"/>
    <x v="3"/>
    <x v="9"/>
    <n v="721"/>
    <n v="103"/>
    <m/>
    <n v="0"/>
    <n v="500"/>
    <n v="92"/>
    <n v="14"/>
    <n v="0"/>
    <m/>
    <m/>
  </r>
  <r>
    <d v="1995-09-22T00:00:00"/>
    <x v="4"/>
    <x v="9"/>
    <n v="1392"/>
    <n v="105"/>
    <m/>
    <n v="0"/>
    <n v="2104"/>
    <n v="196"/>
    <n v="7"/>
    <n v="0"/>
    <m/>
    <m/>
  </r>
  <r>
    <d v="1995-09-23T00:00:00"/>
    <x v="5"/>
    <x v="9"/>
    <n v="1000"/>
    <n v="124"/>
    <m/>
    <n v="0"/>
    <n v="1669"/>
    <n v="93"/>
    <n v="3"/>
    <n v="0"/>
    <m/>
    <m/>
  </r>
  <r>
    <d v="1995-09-24T00:00:00"/>
    <x v="6"/>
    <x v="9"/>
    <n v="1281"/>
    <n v="240"/>
    <m/>
    <n v="0"/>
    <n v="1401"/>
    <n v="168"/>
    <n v="11"/>
    <n v="0"/>
    <m/>
    <m/>
  </r>
  <r>
    <d v="1995-09-25T00:00:00"/>
    <x v="7"/>
    <x v="9"/>
    <n v="815"/>
    <n v="238"/>
    <m/>
    <n v="0"/>
    <n v="895"/>
    <n v="168"/>
    <n v="17"/>
    <n v="0"/>
    <m/>
    <m/>
  </r>
  <r>
    <d v="1995-09-26T00:00:00"/>
    <x v="8"/>
    <x v="9"/>
    <n v="617"/>
    <n v="161"/>
    <m/>
    <n v="0"/>
    <n v="1331"/>
    <n v="45"/>
    <n v="6"/>
    <n v="0"/>
    <m/>
    <m/>
  </r>
  <r>
    <d v="1995-09-27T00:00:00"/>
    <x v="9"/>
    <x v="9"/>
    <n v="452"/>
    <n v="102"/>
    <m/>
    <m/>
    <n v="647"/>
    <n v="41"/>
    <n v="1"/>
    <n v="0"/>
    <m/>
    <m/>
  </r>
  <r>
    <d v="1995-09-28T00:00:00"/>
    <x v="10"/>
    <x v="9"/>
    <n v="402"/>
    <n v="94"/>
    <m/>
    <m/>
    <n v="1242"/>
    <n v="50"/>
    <n v="2"/>
    <n v="0"/>
    <m/>
    <m/>
  </r>
  <r>
    <d v="1995-09-29T00:00:00"/>
    <x v="11"/>
    <x v="9"/>
    <n v="147"/>
    <n v="26"/>
    <m/>
    <m/>
    <n v="1731"/>
    <n v="48"/>
    <n v="0"/>
    <n v="0"/>
    <m/>
    <m/>
  </r>
  <r>
    <d v="1995-09-30T00:00:00"/>
    <x v="12"/>
    <x v="9"/>
    <n v="410"/>
    <n v="152"/>
    <m/>
    <m/>
    <n v="1720"/>
    <n v="56"/>
    <n v="4"/>
    <n v="0"/>
    <m/>
    <m/>
  </r>
  <r>
    <d v="1995-10-01T00:00:00"/>
    <x v="13"/>
    <x v="9"/>
    <n v="315"/>
    <n v="70"/>
    <m/>
    <m/>
    <n v="887"/>
    <n v="39"/>
    <n v="1"/>
    <n v="0"/>
    <m/>
    <m/>
  </r>
  <r>
    <d v="1995-10-02T00:00:00"/>
    <x v="14"/>
    <x v="9"/>
    <n v="360"/>
    <n v="115"/>
    <m/>
    <m/>
    <n v="895"/>
    <n v="57"/>
    <n v="2"/>
    <n v="0"/>
    <m/>
    <m/>
  </r>
  <r>
    <d v="1995-10-03T00:00:00"/>
    <x v="15"/>
    <x v="9"/>
    <n v="349"/>
    <n v="123"/>
    <m/>
    <m/>
    <n v="657"/>
    <n v="32"/>
    <n v="0"/>
    <n v="0"/>
    <m/>
    <m/>
  </r>
  <r>
    <d v="1995-10-04T00:00:00"/>
    <x v="16"/>
    <x v="9"/>
    <n v="231"/>
    <n v="79"/>
    <m/>
    <m/>
    <n v="598"/>
    <n v="28"/>
    <n v="0"/>
    <n v="0"/>
    <m/>
    <m/>
  </r>
  <r>
    <d v="1995-10-05T00:00:00"/>
    <x v="17"/>
    <x v="9"/>
    <n v="279"/>
    <n v="93"/>
    <m/>
    <m/>
    <n v="420"/>
    <n v="41"/>
    <n v="1"/>
    <n v="0"/>
    <m/>
    <m/>
  </r>
  <r>
    <d v="1995-10-06T00:00:00"/>
    <x v="18"/>
    <x v="9"/>
    <n v="113"/>
    <n v="58"/>
    <m/>
    <m/>
    <n v="312"/>
    <n v="73"/>
    <n v="9"/>
    <n v="0"/>
    <m/>
    <m/>
  </r>
  <r>
    <d v="1995-10-07T00:00:00"/>
    <x v="19"/>
    <x v="9"/>
    <n v="241"/>
    <n v="75"/>
    <m/>
    <m/>
    <n v="310"/>
    <n v="101"/>
    <n v="4"/>
    <n v="0"/>
    <m/>
    <m/>
  </r>
  <r>
    <d v="1995-10-08T00:00:00"/>
    <x v="20"/>
    <x v="9"/>
    <n v="435"/>
    <n v="83"/>
    <m/>
    <m/>
    <n v="1055"/>
    <n v="211"/>
    <n v="3"/>
    <n v="0"/>
    <m/>
    <m/>
  </r>
  <r>
    <d v="1995-10-09T00:00:00"/>
    <x v="21"/>
    <x v="9"/>
    <n v="182"/>
    <n v="62"/>
    <m/>
    <m/>
    <n v="1180"/>
    <n v="93"/>
    <n v="0"/>
    <n v="0"/>
    <m/>
    <m/>
  </r>
  <r>
    <d v="1995-10-10T00:00:00"/>
    <x v="22"/>
    <x v="9"/>
    <n v="261"/>
    <n v="50"/>
    <m/>
    <m/>
    <n v="1319"/>
    <n v="66"/>
    <n v="0"/>
    <n v="0"/>
    <m/>
    <m/>
  </r>
  <r>
    <d v="1995-10-11T00:00:00"/>
    <x v="23"/>
    <x v="9"/>
    <n v="290"/>
    <n v="73"/>
    <m/>
    <m/>
    <n v="637"/>
    <n v="52"/>
    <n v="4"/>
    <n v="0"/>
    <m/>
    <m/>
  </r>
  <r>
    <d v="1995-10-12T00:00:00"/>
    <x v="24"/>
    <x v="9"/>
    <n v="116"/>
    <n v="42"/>
    <m/>
    <m/>
    <n v="451"/>
    <n v="60"/>
    <n v="5"/>
    <n v="0"/>
    <m/>
    <m/>
  </r>
  <r>
    <d v="1995-10-13T00:00:00"/>
    <x v="25"/>
    <x v="9"/>
    <n v="28"/>
    <n v="9"/>
    <m/>
    <m/>
    <n v="176"/>
    <n v="23"/>
    <n v="0"/>
    <n v="0"/>
    <m/>
    <m/>
  </r>
  <r>
    <d v="1995-10-14T00:00:00"/>
    <x v="26"/>
    <x v="9"/>
    <n v="13"/>
    <n v="1"/>
    <m/>
    <m/>
    <n v="8"/>
    <n v="1"/>
    <n v="0"/>
    <n v="0"/>
    <m/>
    <m/>
  </r>
  <r>
    <d v="1995-10-15T00:00:00"/>
    <x v="27"/>
    <x v="9"/>
    <n v="0"/>
    <n v="0"/>
    <m/>
    <m/>
    <n v="0"/>
    <n v="0"/>
    <n v="0"/>
    <n v="0"/>
    <m/>
    <m/>
  </r>
  <r>
    <d v="1995-10-16T00:00:00"/>
    <x v="28"/>
    <x v="9"/>
    <n v="0"/>
    <n v="0"/>
    <m/>
    <m/>
    <n v="0"/>
    <n v="0"/>
    <n v="0"/>
    <n v="0"/>
    <m/>
    <m/>
  </r>
  <r>
    <d v="1995-10-17T00:00:00"/>
    <x v="29"/>
    <x v="9"/>
    <n v="0"/>
    <n v="0"/>
    <m/>
    <m/>
    <n v="0"/>
    <n v="0"/>
    <n v="0"/>
    <n v="0"/>
    <m/>
    <m/>
  </r>
  <r>
    <d v="1995-10-18T00:00:00"/>
    <x v="30"/>
    <x v="9"/>
    <n v="0"/>
    <n v="0"/>
    <m/>
    <m/>
    <n v="0"/>
    <n v="0"/>
    <n v="0"/>
    <n v="0"/>
    <m/>
    <m/>
  </r>
  <r>
    <d v="1995-10-19T00:00:00"/>
    <x v="31"/>
    <x v="9"/>
    <n v="0"/>
    <n v="0"/>
    <m/>
    <m/>
    <n v="0"/>
    <n v="0"/>
    <n v="0"/>
    <n v="0"/>
    <m/>
    <m/>
  </r>
  <r>
    <d v="1995-10-20T00:00:00"/>
    <x v="32"/>
    <x v="9"/>
    <n v="0"/>
    <n v="0"/>
    <m/>
    <m/>
    <n v="0"/>
    <n v="0"/>
    <n v="0"/>
    <n v="0"/>
    <m/>
    <m/>
  </r>
  <r>
    <d v="1995-10-21T00:00:00"/>
    <x v="33"/>
    <x v="9"/>
    <n v="0"/>
    <n v="0"/>
    <m/>
    <m/>
    <n v="0"/>
    <n v="0"/>
    <n v="0"/>
    <n v="0"/>
    <m/>
    <m/>
  </r>
  <r>
    <d v="1995-10-22T00:00:00"/>
    <x v="34"/>
    <x v="9"/>
    <n v="0"/>
    <n v="0"/>
    <m/>
    <m/>
    <n v="360"/>
    <n v="0"/>
    <n v="0"/>
    <n v="0"/>
    <m/>
    <m/>
  </r>
  <r>
    <d v="1995-10-23T00:00:00"/>
    <x v="35"/>
    <x v="9"/>
    <n v="5"/>
    <n v="5"/>
    <m/>
    <m/>
    <n v="42"/>
    <n v="8"/>
    <n v="1"/>
    <n v="0"/>
    <m/>
    <m/>
  </r>
  <r>
    <d v="1995-10-24T00:00:00"/>
    <x v="36"/>
    <x v="9"/>
    <n v="20"/>
    <n v="7"/>
    <m/>
    <m/>
    <n v="56"/>
    <n v="4"/>
    <n v="3"/>
    <n v="1"/>
    <m/>
    <m/>
  </r>
  <r>
    <d v="1995-10-25T00:00:00"/>
    <x v="37"/>
    <x v="9"/>
    <n v="11"/>
    <n v="1"/>
    <m/>
    <m/>
    <n v="46"/>
    <n v="3"/>
    <n v="2"/>
    <n v="0"/>
    <m/>
    <m/>
  </r>
  <r>
    <d v="1995-10-26T00:00:00"/>
    <x v="38"/>
    <x v="9"/>
    <n v="0"/>
    <n v="2"/>
    <m/>
    <m/>
    <n v="0"/>
    <n v="0"/>
    <n v="0"/>
    <n v="0"/>
    <m/>
    <m/>
  </r>
  <r>
    <d v="1995-10-27T00:00:00"/>
    <x v="39"/>
    <x v="9"/>
    <n v="0"/>
    <n v="0"/>
    <m/>
    <m/>
    <n v="0"/>
    <n v="0"/>
    <n v="0"/>
    <n v="0"/>
    <m/>
    <m/>
  </r>
  <r>
    <d v="1995-10-28T00:00:00"/>
    <x v="40"/>
    <x v="9"/>
    <n v="0"/>
    <n v="0"/>
    <m/>
    <m/>
    <n v="0"/>
    <n v="0"/>
    <n v="0"/>
    <n v="0"/>
    <m/>
    <m/>
  </r>
  <r>
    <d v="1995-10-29T00:00:00"/>
    <x v="41"/>
    <x v="9"/>
    <n v="0"/>
    <n v="1"/>
    <m/>
    <m/>
    <n v="2"/>
    <n v="0"/>
    <n v="0"/>
    <n v="0"/>
    <m/>
    <m/>
  </r>
  <r>
    <d v="1995-10-30T00:00:00"/>
    <x v="42"/>
    <x v="9"/>
    <n v="0"/>
    <n v="0"/>
    <m/>
    <m/>
    <n v="0"/>
    <n v="1"/>
    <n v="0"/>
    <n v="0"/>
    <m/>
    <m/>
  </r>
  <r>
    <d v="1995-10-31T00:00:00"/>
    <x v="43"/>
    <x v="9"/>
    <m/>
    <m/>
    <m/>
    <m/>
    <n v="5"/>
    <m/>
    <m/>
    <m/>
    <m/>
    <m/>
  </r>
  <r>
    <d v="1995-11-01T00:00:00"/>
    <x v="44"/>
    <x v="9"/>
    <m/>
    <m/>
    <m/>
    <m/>
    <n v="10"/>
    <m/>
    <m/>
    <m/>
    <m/>
    <m/>
  </r>
  <r>
    <d v="1995-11-02T00:00:00"/>
    <x v="45"/>
    <x v="9"/>
    <m/>
    <m/>
    <m/>
    <m/>
    <n v="10"/>
    <m/>
    <m/>
    <m/>
    <m/>
    <m/>
  </r>
  <r>
    <d v="1995-11-03T00:00:00"/>
    <x v="46"/>
    <x v="9"/>
    <m/>
    <m/>
    <m/>
    <m/>
    <n v="10"/>
    <m/>
    <m/>
    <m/>
    <m/>
    <m/>
  </r>
  <r>
    <d v="1995-11-04T00:00:00"/>
    <x v="47"/>
    <x v="9"/>
    <m/>
    <m/>
    <m/>
    <m/>
    <n v="10"/>
    <m/>
    <m/>
    <m/>
    <m/>
    <m/>
  </r>
  <r>
    <d v="1995-11-05T00:00:00"/>
    <x v="48"/>
    <x v="9"/>
    <m/>
    <m/>
    <m/>
    <m/>
    <n v="10"/>
    <m/>
    <m/>
    <m/>
    <m/>
    <m/>
  </r>
  <r>
    <d v="1996-09-05T00:00:00"/>
    <x v="78"/>
    <x v="10"/>
    <n v="245"/>
    <n v="33"/>
    <m/>
    <m/>
    <n v="78"/>
    <n v="8"/>
    <n v="7"/>
    <n v="523"/>
    <m/>
    <m/>
  </r>
  <r>
    <d v="1996-09-06T00:00:00"/>
    <x v="79"/>
    <x v="10"/>
    <n v="834"/>
    <n v="26"/>
    <m/>
    <m/>
    <n v="208"/>
    <n v="25"/>
    <n v="12"/>
    <n v="789"/>
    <m/>
    <m/>
  </r>
  <r>
    <d v="1996-09-07T00:00:00"/>
    <x v="71"/>
    <x v="10"/>
    <n v="874"/>
    <n v="59"/>
    <m/>
    <m/>
    <n v="2126"/>
    <n v="26"/>
    <n v="6"/>
    <n v="402"/>
    <m/>
    <m/>
  </r>
  <r>
    <d v="1996-09-08T00:00:00"/>
    <x v="72"/>
    <x v="10"/>
    <n v="694"/>
    <n v="39"/>
    <m/>
    <m/>
    <n v="195"/>
    <n v="9"/>
    <n v="3"/>
    <n v="321"/>
    <m/>
    <m/>
  </r>
  <r>
    <d v="1996-09-09T00:00:00"/>
    <x v="73"/>
    <x v="10"/>
    <n v="819"/>
    <n v="51"/>
    <m/>
    <m/>
    <n v="143"/>
    <n v="17"/>
    <n v="14"/>
    <n v="236"/>
    <m/>
    <m/>
  </r>
  <r>
    <d v="1996-09-10T00:00:00"/>
    <x v="74"/>
    <x v="10"/>
    <n v="860"/>
    <n v="61"/>
    <m/>
    <m/>
    <n v="134"/>
    <n v="10"/>
    <n v="1"/>
    <n v="287"/>
    <m/>
    <m/>
  </r>
  <r>
    <d v="1996-09-11T00:00:00"/>
    <x v="68"/>
    <x v="10"/>
    <n v="583"/>
    <n v="57"/>
    <m/>
    <m/>
    <n v="137"/>
    <n v="23"/>
    <n v="6"/>
    <n v="153"/>
    <m/>
    <m/>
  </r>
  <r>
    <d v="1996-09-12T00:00:00"/>
    <x v="69"/>
    <x v="10"/>
    <n v="439"/>
    <n v="56"/>
    <m/>
    <m/>
    <n v="196"/>
    <n v="24"/>
    <n v="6"/>
    <n v="147"/>
    <m/>
    <m/>
  </r>
  <r>
    <d v="1996-09-13T00:00:00"/>
    <x v="70"/>
    <x v="10"/>
    <n v="384"/>
    <n v="23"/>
    <m/>
    <m/>
    <n v="70"/>
    <n v="14"/>
    <n v="10"/>
    <n v="120"/>
    <m/>
    <m/>
  </r>
  <r>
    <d v="1996-09-14T00:00:00"/>
    <x v="67"/>
    <x v="10"/>
    <n v="699"/>
    <n v="73"/>
    <m/>
    <m/>
    <n v="1203"/>
    <n v="160"/>
    <n v="25"/>
    <n v="471"/>
    <m/>
    <m/>
  </r>
  <r>
    <d v="1996-09-15T00:00:00"/>
    <x v="63"/>
    <x v="10"/>
    <n v="491"/>
    <n v="49"/>
    <m/>
    <m/>
    <n v="2472"/>
    <n v="75"/>
    <n v="4"/>
    <n v="806"/>
    <m/>
    <m/>
  </r>
  <r>
    <d v="1996-09-16T00:00:00"/>
    <x v="64"/>
    <x v="10"/>
    <n v="359"/>
    <n v="35"/>
    <m/>
    <m/>
    <n v="1500"/>
    <n v="45"/>
    <n v="5"/>
    <n v="1136"/>
    <m/>
    <m/>
  </r>
  <r>
    <d v="1996-09-17T00:00:00"/>
    <x v="65"/>
    <x v="10"/>
    <n v="110"/>
    <n v="0"/>
    <m/>
    <m/>
    <n v="47"/>
    <n v="0"/>
    <n v="5"/>
    <n v="87"/>
    <m/>
    <m/>
  </r>
  <r>
    <d v="1996-09-18T00:00:00"/>
    <x v="0"/>
    <x v="10"/>
    <n v="246"/>
    <n v="40"/>
    <m/>
    <m/>
    <n v="237"/>
    <n v="16"/>
    <n v="19"/>
    <n v="1133"/>
    <m/>
    <m/>
  </r>
  <r>
    <d v="1996-09-19T00:00:00"/>
    <x v="1"/>
    <x v="10"/>
    <n v="685"/>
    <n v="73"/>
    <m/>
    <m/>
    <n v="712"/>
    <n v="72"/>
    <n v="28"/>
    <n v="1545"/>
    <m/>
    <m/>
  </r>
  <r>
    <d v="1996-09-20T00:00:00"/>
    <x v="2"/>
    <x v="10"/>
    <n v="690"/>
    <n v="69"/>
    <m/>
    <m/>
    <n v="765"/>
    <n v="82"/>
    <n v="29"/>
    <n v="1562"/>
    <m/>
    <m/>
  </r>
  <r>
    <d v="1996-09-21T00:00:00"/>
    <x v="3"/>
    <x v="10"/>
    <n v="769"/>
    <n v="49"/>
    <m/>
    <m/>
    <n v="760"/>
    <n v="111"/>
    <n v="31"/>
    <n v="1341"/>
    <m/>
    <m/>
  </r>
  <r>
    <d v="1996-09-22T00:00:00"/>
    <x v="4"/>
    <x v="10"/>
    <n v="706"/>
    <n v="174"/>
    <m/>
    <m/>
    <n v="460"/>
    <n v="107"/>
    <n v="25"/>
    <n v="799"/>
    <m/>
    <m/>
  </r>
  <r>
    <d v="1996-09-23T00:00:00"/>
    <x v="5"/>
    <x v="10"/>
    <n v="470"/>
    <n v="152"/>
    <m/>
    <m/>
    <n v="388"/>
    <n v="28"/>
    <n v="7"/>
    <n v="758"/>
    <m/>
    <m/>
  </r>
  <r>
    <d v="1996-09-24T00:00:00"/>
    <x v="6"/>
    <x v="10"/>
    <n v="472"/>
    <n v="117"/>
    <m/>
    <m/>
    <n v="184"/>
    <n v="22"/>
    <n v="10"/>
    <n v="422"/>
    <m/>
    <m/>
  </r>
  <r>
    <d v="1996-09-25T00:00:00"/>
    <x v="7"/>
    <x v="10"/>
    <n v="550"/>
    <n v="157"/>
    <m/>
    <m/>
    <n v="250"/>
    <n v="21"/>
    <n v="10"/>
    <n v="371"/>
    <m/>
    <m/>
  </r>
  <r>
    <d v="1996-09-26T00:00:00"/>
    <x v="8"/>
    <x v="10"/>
    <n v="391"/>
    <n v="286"/>
    <m/>
    <m/>
    <n v="315"/>
    <n v="45"/>
    <n v="15"/>
    <n v="179"/>
    <m/>
    <m/>
  </r>
  <r>
    <d v="1996-09-27T00:00:00"/>
    <x v="9"/>
    <x v="10"/>
    <n v="319"/>
    <n v="419"/>
    <m/>
    <m/>
    <n v="482"/>
    <n v="109"/>
    <n v="9"/>
    <n v="82"/>
    <m/>
    <m/>
  </r>
  <r>
    <d v="1996-09-28T00:00:00"/>
    <x v="10"/>
    <x v="10"/>
    <n v="220"/>
    <n v="295"/>
    <m/>
    <m/>
    <n v="751"/>
    <n v="85"/>
    <n v="4"/>
    <n v="69"/>
    <m/>
    <m/>
  </r>
  <r>
    <d v="1996-09-29T00:00:00"/>
    <x v="11"/>
    <x v="10"/>
    <n v="173"/>
    <n v="237"/>
    <m/>
    <m/>
    <n v="568"/>
    <n v="68"/>
    <n v="9"/>
    <n v="35"/>
    <m/>
    <m/>
  </r>
  <r>
    <d v="1996-09-30T00:00:00"/>
    <x v="12"/>
    <x v="10"/>
    <n v="131"/>
    <n v="139"/>
    <m/>
    <m/>
    <n v="459"/>
    <n v="54"/>
    <m/>
    <n v="20"/>
    <m/>
    <m/>
  </r>
  <r>
    <d v="1996-10-01T00:00:00"/>
    <x v="13"/>
    <x v="10"/>
    <n v="88"/>
    <n v="87"/>
    <m/>
    <m/>
    <n v="448"/>
    <n v="16"/>
    <n v="4"/>
    <n v="14"/>
    <m/>
    <m/>
  </r>
  <r>
    <d v="1996-10-02T00:00:00"/>
    <x v="14"/>
    <x v="10"/>
    <n v="71"/>
    <n v="75"/>
    <m/>
    <m/>
    <n v="345"/>
    <n v="17"/>
    <n v="0"/>
    <n v="6"/>
    <m/>
    <m/>
  </r>
  <r>
    <d v="1996-10-03T00:00:00"/>
    <x v="15"/>
    <x v="10"/>
    <n v="62"/>
    <n v="56"/>
    <m/>
    <m/>
    <n v="88"/>
    <n v="4"/>
    <n v="6"/>
    <n v="6"/>
    <m/>
    <m/>
  </r>
  <r>
    <d v="1996-10-04T00:00:00"/>
    <x v="16"/>
    <x v="10"/>
    <n v="113"/>
    <n v="29"/>
    <m/>
    <m/>
    <n v="871"/>
    <n v="17"/>
    <n v="4"/>
    <n v="41"/>
    <m/>
    <m/>
  </r>
  <r>
    <d v="1996-10-05T00:00:00"/>
    <x v="17"/>
    <x v="10"/>
    <n v="136"/>
    <n v="113"/>
    <m/>
    <m/>
    <n v="2015"/>
    <n v="61"/>
    <n v="6"/>
    <n v="69"/>
    <m/>
    <m/>
  </r>
  <r>
    <d v="1996-10-06T00:00:00"/>
    <x v="18"/>
    <x v="10"/>
    <n v="59"/>
    <n v="65"/>
    <m/>
    <m/>
    <n v="1803"/>
    <n v="67"/>
    <n v="9"/>
    <n v="12"/>
    <m/>
    <m/>
  </r>
  <r>
    <d v="1996-10-07T00:00:00"/>
    <x v="19"/>
    <x v="10"/>
    <n v="56"/>
    <n v="68"/>
    <m/>
    <m/>
    <n v="1278"/>
    <n v="63"/>
    <n v="11"/>
    <n v="29"/>
    <m/>
    <m/>
  </r>
  <r>
    <d v="1996-10-08T00:00:00"/>
    <x v="20"/>
    <x v="10"/>
    <n v="65"/>
    <n v="51"/>
    <m/>
    <m/>
    <n v="740"/>
    <n v="35"/>
    <n v="7"/>
    <n v="15"/>
    <m/>
    <m/>
  </r>
  <r>
    <d v="1996-10-09T00:00:00"/>
    <x v="21"/>
    <x v="10"/>
    <n v="65"/>
    <n v="104"/>
    <m/>
    <m/>
    <n v="431"/>
    <n v="33"/>
    <n v="8"/>
    <n v="21"/>
    <m/>
    <m/>
  </r>
  <r>
    <d v="1996-10-10T00:00:00"/>
    <x v="22"/>
    <x v="10"/>
    <n v="86"/>
    <n v="107"/>
    <m/>
    <m/>
    <n v="649"/>
    <n v="45"/>
    <n v="20"/>
    <n v="7"/>
    <m/>
    <m/>
  </r>
  <r>
    <d v="1996-10-11T00:00:00"/>
    <x v="23"/>
    <x v="10"/>
    <n v="80"/>
    <n v="101"/>
    <m/>
    <m/>
    <n v="408"/>
    <n v="16"/>
    <n v="16"/>
    <n v="5"/>
    <m/>
    <m/>
  </r>
  <r>
    <d v="1996-10-12T00:00:00"/>
    <x v="24"/>
    <x v="10"/>
    <n v="30"/>
    <n v="47"/>
    <m/>
    <m/>
    <n v="324"/>
    <n v="13"/>
    <n v="8"/>
    <n v="4"/>
    <m/>
    <m/>
  </r>
  <r>
    <d v="1996-10-13T00:00:00"/>
    <x v="25"/>
    <x v="10"/>
    <n v="82"/>
    <n v="30"/>
    <m/>
    <m/>
    <n v="729"/>
    <n v="34"/>
    <n v="11"/>
    <n v="32"/>
    <m/>
    <m/>
  </r>
  <r>
    <d v="1996-10-14T00:00:00"/>
    <x v="26"/>
    <x v="10"/>
    <n v="109"/>
    <n v="59"/>
    <m/>
    <m/>
    <n v="698"/>
    <n v="39"/>
    <n v="16"/>
    <n v="40"/>
    <m/>
    <m/>
  </r>
  <r>
    <d v="1996-10-15T00:00:00"/>
    <x v="27"/>
    <x v="10"/>
    <n v="37"/>
    <n v="16"/>
    <m/>
    <m/>
    <n v="227"/>
    <n v="6"/>
    <n v="14"/>
    <n v="2"/>
    <m/>
    <m/>
  </r>
  <r>
    <d v="1996-10-16T00:00:00"/>
    <x v="28"/>
    <x v="10"/>
    <n v="33"/>
    <n v="19"/>
    <m/>
    <m/>
    <n v="146"/>
    <n v="9"/>
    <n v="17"/>
    <n v="4"/>
    <m/>
    <m/>
  </r>
  <r>
    <d v="1996-10-17T00:00:00"/>
    <x v="29"/>
    <x v="10"/>
    <n v="6"/>
    <n v="7"/>
    <m/>
    <m/>
    <n v="201"/>
    <n v="12"/>
    <n v="9"/>
    <n v="3"/>
    <m/>
    <m/>
  </r>
  <r>
    <d v="1996-10-18T00:00:00"/>
    <x v="30"/>
    <x v="10"/>
    <n v="45"/>
    <n v="81"/>
    <m/>
    <m/>
    <n v="136"/>
    <n v="8"/>
    <n v="7"/>
    <n v="24"/>
    <m/>
    <m/>
  </r>
  <r>
    <d v="1996-10-19T00:00:00"/>
    <x v="31"/>
    <x v="10"/>
    <n v="41"/>
    <n v="58"/>
    <m/>
    <m/>
    <n v="54"/>
    <n v="9"/>
    <n v="11"/>
    <n v="12"/>
    <m/>
    <m/>
  </r>
  <r>
    <d v="1996-10-20T00:00:00"/>
    <x v="32"/>
    <x v="10"/>
    <n v="10"/>
    <n v="23"/>
    <m/>
    <m/>
    <n v="63"/>
    <n v="1"/>
    <n v="7"/>
    <n v="3"/>
    <m/>
    <m/>
  </r>
  <r>
    <d v="1996-10-21T00:00:00"/>
    <x v="33"/>
    <x v="10"/>
    <n v="7"/>
    <n v="3"/>
    <m/>
    <m/>
    <n v="133"/>
    <n v="2"/>
    <n v="7"/>
    <n v="1"/>
    <m/>
    <m/>
  </r>
  <r>
    <d v="1996-10-22T00:00:00"/>
    <x v="34"/>
    <x v="10"/>
    <n v="42"/>
    <n v="28"/>
    <m/>
    <m/>
    <n v="246"/>
    <n v="8"/>
    <n v="6"/>
    <n v="8"/>
    <m/>
    <m/>
  </r>
  <r>
    <d v="1996-10-23T00:00:00"/>
    <x v="35"/>
    <x v="10"/>
    <n v="19"/>
    <n v="6"/>
    <m/>
    <m/>
    <n v="114"/>
    <n v="4"/>
    <n v="6"/>
    <n v="20"/>
    <m/>
    <m/>
  </r>
  <r>
    <d v="1996-10-24T00:00:00"/>
    <x v="36"/>
    <x v="10"/>
    <n v="4"/>
    <n v="9"/>
    <m/>
    <m/>
    <n v="41"/>
    <n v="1"/>
    <n v="1"/>
    <n v="10"/>
    <m/>
    <m/>
  </r>
  <r>
    <d v="1996-10-25T00:00:00"/>
    <x v="37"/>
    <x v="10"/>
    <n v="9"/>
    <n v="14"/>
    <m/>
    <m/>
    <n v="55"/>
    <n v="2"/>
    <n v="2"/>
    <n v="4"/>
    <m/>
    <m/>
  </r>
  <r>
    <d v="1996-10-26T00:00:00"/>
    <x v="38"/>
    <x v="10"/>
    <n v="9"/>
    <n v="12"/>
    <m/>
    <m/>
    <n v="26"/>
    <n v="2"/>
    <n v="3"/>
    <n v="3"/>
    <m/>
    <m/>
  </r>
  <r>
    <d v="1996-10-27T00:00:00"/>
    <x v="39"/>
    <x v="10"/>
    <n v="7"/>
    <n v="13"/>
    <m/>
    <m/>
    <n v="43"/>
    <n v="2"/>
    <n v="11"/>
    <n v="8"/>
    <m/>
    <m/>
  </r>
  <r>
    <d v="1996-10-28T00:00:00"/>
    <x v="40"/>
    <x v="10"/>
    <n v="13"/>
    <n v="18"/>
    <m/>
    <m/>
    <n v="55"/>
    <n v="1"/>
    <n v="3"/>
    <n v="2"/>
    <m/>
    <m/>
  </r>
  <r>
    <d v="1996-10-29T00:00:00"/>
    <x v="41"/>
    <x v="10"/>
    <n v="12"/>
    <n v="14"/>
    <m/>
    <m/>
    <n v="42"/>
    <n v="7"/>
    <n v="3"/>
    <n v="11"/>
    <m/>
    <m/>
  </r>
  <r>
    <d v="1996-10-30T00:00:00"/>
    <x v="42"/>
    <x v="10"/>
    <n v="5"/>
    <n v="8"/>
    <m/>
    <m/>
    <n v="20"/>
    <n v="1"/>
    <n v="0"/>
    <n v="2"/>
    <m/>
    <m/>
  </r>
  <r>
    <d v="1996-10-31T00:00:00"/>
    <x v="43"/>
    <x v="10"/>
    <n v="4"/>
    <n v="2"/>
    <m/>
    <m/>
    <n v="8"/>
    <n v="1"/>
    <n v="5"/>
    <n v="1"/>
    <m/>
    <m/>
  </r>
  <r>
    <d v="1996-11-01T00:00:00"/>
    <x v="44"/>
    <x v="10"/>
    <n v="1"/>
    <n v="4"/>
    <m/>
    <m/>
    <n v="8"/>
    <n v="1"/>
    <n v="9"/>
    <n v="0"/>
    <m/>
    <m/>
  </r>
  <r>
    <d v="1996-11-02T00:00:00"/>
    <x v="45"/>
    <x v="10"/>
    <n v="2"/>
    <n v="3"/>
    <m/>
    <m/>
    <n v="10"/>
    <n v="2"/>
    <n v="10"/>
    <n v="1"/>
    <m/>
    <m/>
  </r>
  <r>
    <d v="1996-11-03T00:00:00"/>
    <x v="46"/>
    <x v="10"/>
    <n v="1"/>
    <n v="2"/>
    <m/>
    <m/>
    <n v="16"/>
    <n v="1"/>
    <n v="0"/>
    <n v="0"/>
    <m/>
    <m/>
  </r>
  <r>
    <d v="1996-11-04T00:00:00"/>
    <x v="47"/>
    <x v="10"/>
    <n v="0"/>
    <n v="3"/>
    <m/>
    <m/>
    <n v="13"/>
    <n v="0"/>
    <n v="4"/>
    <n v="0"/>
    <m/>
    <m/>
  </r>
  <r>
    <d v="1996-11-05T00:00:00"/>
    <x v="48"/>
    <x v="10"/>
    <n v="1"/>
    <n v="1"/>
    <m/>
    <m/>
    <n v="14"/>
    <n v="0"/>
    <n v="3"/>
    <n v="1"/>
    <m/>
    <m/>
  </r>
  <r>
    <d v="1997-09-02T00:00:00"/>
    <x v="75"/>
    <x v="11"/>
    <n v="74"/>
    <n v="0"/>
    <n v="0"/>
    <n v="1"/>
    <n v="1290"/>
    <n v="20"/>
    <n v="77"/>
    <n v="1413"/>
    <n v="0"/>
    <n v="343"/>
  </r>
  <r>
    <d v="1997-09-03T00:00:00"/>
    <x v="76"/>
    <x v="11"/>
    <n v="143"/>
    <n v="53"/>
    <n v="12"/>
    <n v="0"/>
    <n v="392"/>
    <n v="6"/>
    <n v="24"/>
    <n v="1093"/>
    <n v="10"/>
    <n v="0"/>
  </r>
  <r>
    <d v="1997-09-04T00:00:00"/>
    <x v="77"/>
    <x v="11"/>
    <n v="138"/>
    <n v="39"/>
    <n v="0"/>
    <n v="0"/>
    <n v="368"/>
    <n v="4"/>
    <n v="9"/>
    <n v="1147"/>
    <n v="3"/>
    <n v="0"/>
  </r>
  <r>
    <d v="1997-09-05T00:00:00"/>
    <x v="78"/>
    <x v="11"/>
    <n v="117"/>
    <n v="64"/>
    <n v="0"/>
    <n v="0"/>
    <n v="388"/>
    <n v="8"/>
    <n v="13"/>
    <n v="618"/>
    <n v="2"/>
    <n v="0"/>
  </r>
  <r>
    <d v="1997-09-06T00:00:00"/>
    <x v="79"/>
    <x v="11"/>
    <n v="120"/>
    <n v="90"/>
    <n v="0"/>
    <n v="2"/>
    <n v="528"/>
    <n v="25"/>
    <n v="19"/>
    <n v="824"/>
    <n v="9"/>
    <n v="0"/>
  </r>
  <r>
    <d v="1997-09-07T00:00:00"/>
    <x v="71"/>
    <x v="11"/>
    <n v="136"/>
    <n v="79"/>
    <n v="0"/>
    <n v="0"/>
    <n v="480"/>
    <n v="18"/>
    <n v="4"/>
    <n v="393"/>
    <n v="6"/>
    <n v="0"/>
  </r>
  <r>
    <d v="1997-09-08T00:00:00"/>
    <x v="72"/>
    <x v="11"/>
    <n v="220"/>
    <n v="81"/>
    <n v="1"/>
    <n v="0"/>
    <n v="494"/>
    <n v="10"/>
    <n v="22"/>
    <n v="447"/>
    <n v="7"/>
    <n v="0"/>
  </r>
  <r>
    <d v="1997-09-09T00:00:00"/>
    <x v="73"/>
    <x v="11"/>
    <n v="267"/>
    <n v="96"/>
    <n v="0"/>
    <n v="0"/>
    <n v="391"/>
    <n v="11"/>
    <n v="18"/>
    <n v="299"/>
    <n v="0"/>
    <n v="0"/>
  </r>
  <r>
    <d v="1997-09-10T00:00:00"/>
    <x v="74"/>
    <x v="11"/>
    <n v="305"/>
    <n v="147"/>
    <n v="0"/>
    <n v="0"/>
    <n v="572"/>
    <n v="14"/>
    <n v="16"/>
    <n v="298"/>
    <n v="4"/>
    <n v="0"/>
  </r>
  <r>
    <d v="1997-09-11T00:00:00"/>
    <x v="68"/>
    <x v="11"/>
    <n v="277"/>
    <n v="159"/>
    <n v="0"/>
    <n v="0"/>
    <n v="543"/>
    <n v="13"/>
    <n v="35"/>
    <n v="205"/>
    <n v="0"/>
    <n v="0"/>
  </r>
  <r>
    <d v="1997-09-12T00:00:00"/>
    <x v="69"/>
    <x v="11"/>
    <n v="337"/>
    <n v="179"/>
    <n v="0"/>
    <n v="0"/>
    <n v="499"/>
    <n v="5"/>
    <n v="20"/>
    <n v="88"/>
    <n v="0"/>
    <n v="0"/>
  </r>
  <r>
    <d v="1997-09-13T00:00:00"/>
    <x v="70"/>
    <x v="11"/>
    <n v="380"/>
    <n v="172"/>
    <n v="0"/>
    <n v="0"/>
    <n v="487"/>
    <n v="6"/>
    <n v="18"/>
    <n v="157"/>
    <n v="0"/>
    <n v="0"/>
  </r>
  <r>
    <d v="1997-09-14T00:00:00"/>
    <x v="67"/>
    <x v="11"/>
    <n v="466"/>
    <n v="127"/>
    <n v="0"/>
    <n v="0"/>
    <n v="491"/>
    <n v="8"/>
    <n v="15"/>
    <n v="362"/>
    <n v="3"/>
    <n v="0"/>
  </r>
  <r>
    <d v="1997-09-15T00:00:00"/>
    <x v="63"/>
    <x v="11"/>
    <n v="488"/>
    <n v="172"/>
    <n v="0"/>
    <n v="0"/>
    <n v="607"/>
    <n v="18"/>
    <n v="16"/>
    <n v="270"/>
    <n v="0"/>
    <n v="0"/>
  </r>
  <r>
    <d v="1997-09-16T00:00:00"/>
    <x v="64"/>
    <x v="11"/>
    <n v="308"/>
    <n v="82"/>
    <n v="0"/>
    <n v="0"/>
    <n v="530"/>
    <n v="6"/>
    <n v="13"/>
    <n v="171"/>
    <n v="0"/>
    <n v="0"/>
  </r>
  <r>
    <d v="1997-09-17T00:00:00"/>
    <x v="65"/>
    <x v="11"/>
    <n v="283"/>
    <n v="88"/>
    <n v="0"/>
    <n v="0"/>
    <n v="671"/>
    <n v="12"/>
    <n v="4"/>
    <n v="260"/>
    <n v="1"/>
    <n v="0"/>
  </r>
  <r>
    <d v="1997-09-18T00:00:00"/>
    <x v="0"/>
    <x v="11"/>
    <n v="394"/>
    <n v="154"/>
    <n v="0"/>
    <n v="0"/>
    <n v="743"/>
    <n v="19"/>
    <n v="14"/>
    <n v="333"/>
    <n v="3"/>
    <n v="0"/>
  </r>
  <r>
    <d v="1997-09-19T00:00:00"/>
    <x v="1"/>
    <x v="11"/>
    <n v="256"/>
    <n v="136"/>
    <n v="0"/>
    <n v="0"/>
    <n v="549"/>
    <n v="14"/>
    <n v="29"/>
    <n v="588"/>
    <n v="2"/>
    <n v="1"/>
  </r>
  <r>
    <d v="1997-09-20T00:00:00"/>
    <x v="2"/>
    <x v="11"/>
    <n v="239"/>
    <n v="168"/>
    <n v="0"/>
    <n v="0"/>
    <n v="632"/>
    <n v="6"/>
    <n v="13"/>
    <n v="561"/>
    <n v="0"/>
    <n v="0"/>
  </r>
  <r>
    <d v="1997-09-21T00:00:00"/>
    <x v="3"/>
    <x v="11"/>
    <n v="301"/>
    <n v="120"/>
    <n v="0"/>
    <n v="0"/>
    <n v="799"/>
    <n v="24"/>
    <n v="18"/>
    <n v="766"/>
    <n v="3"/>
    <n v="0"/>
  </r>
  <r>
    <d v="1997-09-22T00:00:00"/>
    <x v="4"/>
    <x v="11"/>
    <n v="209"/>
    <n v="97"/>
    <n v="0"/>
    <n v="0"/>
    <n v="542"/>
    <n v="37"/>
    <n v="8"/>
    <n v="677"/>
    <n v="5"/>
    <n v="0"/>
  </r>
  <r>
    <d v="1997-09-23T00:00:00"/>
    <x v="5"/>
    <x v="11"/>
    <n v="224"/>
    <n v="140"/>
    <n v="0"/>
    <n v="0"/>
    <n v="608"/>
    <n v="24"/>
    <n v="15"/>
    <n v="949"/>
    <n v="2"/>
    <n v="0"/>
  </r>
  <r>
    <d v="1997-09-24T00:00:00"/>
    <x v="6"/>
    <x v="11"/>
    <n v="225"/>
    <n v="272"/>
    <n v="1"/>
    <n v="1"/>
    <n v="721"/>
    <n v="37"/>
    <n v="9"/>
    <n v="613"/>
    <n v="2"/>
    <n v="0"/>
  </r>
  <r>
    <d v="1997-09-25T00:00:00"/>
    <x v="7"/>
    <x v="11"/>
    <n v="132"/>
    <n v="95"/>
    <n v="0"/>
    <n v="0"/>
    <n v="589"/>
    <n v="7"/>
    <n v="4"/>
    <n v="245"/>
    <n v="1"/>
    <n v="0"/>
  </r>
  <r>
    <d v="1997-09-26T00:00:00"/>
    <x v="8"/>
    <x v="11"/>
    <n v="123"/>
    <n v="24"/>
    <n v="0"/>
    <n v="0"/>
    <n v="678"/>
    <n v="13"/>
    <n v="3"/>
    <n v="58"/>
    <n v="0"/>
    <n v="0"/>
  </r>
  <r>
    <d v="1997-09-27T00:00:00"/>
    <x v="9"/>
    <x v="11"/>
    <n v="129"/>
    <n v="51"/>
    <n v="0"/>
    <n v="0"/>
    <n v="477"/>
    <n v="7"/>
    <n v="0"/>
    <n v="86"/>
    <n v="0"/>
    <n v="0"/>
  </r>
  <r>
    <d v="1997-09-28T00:00:00"/>
    <x v="10"/>
    <x v="11"/>
    <n v="29"/>
    <n v="24"/>
    <n v="0"/>
    <n v="0"/>
    <n v="406"/>
    <n v="2"/>
    <n v="0"/>
    <n v="28"/>
    <n v="0"/>
    <n v="0"/>
  </r>
  <r>
    <d v="1997-09-29T00:00:00"/>
    <x v="11"/>
    <x v="11"/>
    <n v="55"/>
    <n v="19"/>
    <n v="0"/>
    <n v="0"/>
    <n v="673"/>
    <n v="12"/>
    <n v="6"/>
    <n v="9"/>
    <n v="0"/>
    <n v="0"/>
  </r>
  <r>
    <d v="1997-09-30T00:00:00"/>
    <x v="12"/>
    <x v="11"/>
    <n v="0"/>
    <n v="0"/>
    <n v="0"/>
    <n v="0"/>
    <n v="0"/>
    <n v="0"/>
    <n v="0"/>
    <n v="0"/>
    <n v="0"/>
    <n v="0"/>
  </r>
  <r>
    <d v="1997-10-01T00:00:00"/>
    <x v="13"/>
    <x v="11"/>
    <n v="0"/>
    <n v="0"/>
    <n v="0"/>
    <n v="0"/>
    <n v="0"/>
    <n v="0"/>
    <n v="0"/>
    <n v="0"/>
    <n v="0"/>
    <n v="0"/>
  </r>
  <r>
    <d v="1997-10-02T00:00:00"/>
    <x v="14"/>
    <x v="11"/>
    <n v="0"/>
    <n v="0"/>
    <n v="0"/>
    <n v="0"/>
    <n v="0"/>
    <n v="0"/>
    <n v="0"/>
    <n v="0"/>
    <n v="0"/>
    <n v="0"/>
  </r>
  <r>
    <d v="1997-10-03T00:00:00"/>
    <x v="15"/>
    <x v="11"/>
    <n v="0"/>
    <n v="0"/>
    <n v="0"/>
    <n v="0"/>
    <n v="0"/>
    <n v="0"/>
    <n v="0"/>
    <n v="0"/>
    <n v="0"/>
    <n v="0"/>
  </r>
  <r>
    <d v="1997-10-04T00:00:00"/>
    <x v="16"/>
    <x v="11"/>
    <n v="0"/>
    <n v="0"/>
    <n v="0"/>
    <n v="1"/>
    <n v="0"/>
    <n v="0"/>
    <n v="0"/>
    <n v="0"/>
    <n v="0"/>
    <n v="0"/>
  </r>
  <r>
    <d v="1997-10-05T00:00:00"/>
    <x v="17"/>
    <x v="11"/>
    <n v="0"/>
    <n v="0"/>
    <n v="0"/>
    <n v="2"/>
    <n v="0"/>
    <n v="0"/>
    <n v="0"/>
    <n v="0"/>
    <n v="0"/>
    <n v="0"/>
  </r>
  <r>
    <d v="1997-10-06T00:00:00"/>
    <x v="18"/>
    <x v="11"/>
    <n v="0"/>
    <n v="0"/>
    <n v="0"/>
    <n v="3"/>
    <n v="0"/>
    <n v="0"/>
    <n v="0"/>
    <n v="0"/>
    <n v="0"/>
    <n v="0"/>
  </r>
  <r>
    <d v="1997-10-07T00:00:00"/>
    <x v="19"/>
    <x v="11"/>
    <n v="1"/>
    <n v="0"/>
    <n v="0"/>
    <n v="0"/>
    <n v="3"/>
    <n v="0"/>
    <n v="2"/>
    <n v="0"/>
    <n v="0"/>
    <n v="0"/>
  </r>
  <r>
    <d v="1997-10-08T00:00:00"/>
    <x v="20"/>
    <x v="11"/>
    <n v="20"/>
    <n v="0"/>
    <n v="0"/>
    <n v="0"/>
    <n v="235"/>
    <n v="2"/>
    <n v="1"/>
    <n v="8"/>
    <n v="0"/>
    <n v="0"/>
  </r>
  <r>
    <d v="1997-10-09T00:00:00"/>
    <x v="21"/>
    <x v="11"/>
    <n v="20"/>
    <n v="7"/>
    <n v="0"/>
    <n v="0"/>
    <n v="720"/>
    <n v="25"/>
    <n v="1"/>
    <n v="10"/>
    <n v="0"/>
    <n v="0"/>
  </r>
  <r>
    <d v="1997-10-10T00:00:00"/>
    <x v="22"/>
    <x v="11"/>
    <n v="28"/>
    <n v="7"/>
    <n v="0"/>
    <n v="0"/>
    <n v="707"/>
    <n v="11"/>
    <n v="4"/>
    <n v="4"/>
    <n v="0"/>
    <n v="0"/>
  </r>
  <r>
    <d v="1997-10-11T00:00:00"/>
    <x v="23"/>
    <x v="11"/>
    <n v="38"/>
    <n v="15"/>
    <n v="0"/>
    <n v="0"/>
    <n v="888"/>
    <n v="17"/>
    <n v="3"/>
    <n v="11"/>
    <n v="0"/>
    <n v="0"/>
  </r>
  <r>
    <d v="1997-10-12T00:00:00"/>
    <x v="24"/>
    <x v="11"/>
    <n v="53"/>
    <n v="29"/>
    <n v="0"/>
    <n v="0"/>
    <n v="879"/>
    <n v="19"/>
    <n v="6"/>
    <n v="5"/>
    <n v="0"/>
    <n v="0"/>
  </r>
  <r>
    <d v="1997-10-13T00:00:00"/>
    <x v="25"/>
    <x v="11"/>
    <n v="120"/>
    <n v="81"/>
    <n v="0"/>
    <n v="0"/>
    <n v="1045"/>
    <n v="22"/>
    <n v="14"/>
    <n v="4"/>
    <n v="0"/>
    <n v="0"/>
  </r>
  <r>
    <d v="1997-10-14T00:00:00"/>
    <x v="26"/>
    <x v="11"/>
    <n v="33"/>
    <n v="30"/>
    <n v="0"/>
    <n v="0"/>
    <n v="580"/>
    <n v="17"/>
    <n v="6"/>
    <n v="5"/>
    <n v="0"/>
    <n v="0"/>
  </r>
  <r>
    <d v="1997-10-15T00:00:00"/>
    <x v="27"/>
    <x v="11"/>
    <n v="18"/>
    <n v="57"/>
    <n v="0"/>
    <n v="2"/>
    <n v="942"/>
    <n v="27"/>
    <n v="6"/>
    <n v="8"/>
    <n v="0"/>
    <n v="0"/>
  </r>
  <r>
    <d v="1997-10-16T00:00:00"/>
    <x v="28"/>
    <x v="11"/>
    <n v="6"/>
    <n v="23"/>
    <n v="0"/>
    <n v="1"/>
    <n v="299"/>
    <n v="7"/>
    <n v="1"/>
    <n v="15"/>
    <n v="0"/>
    <n v="0"/>
  </r>
  <r>
    <d v="1997-10-17T00:00:00"/>
    <x v="29"/>
    <x v="11"/>
    <n v="10"/>
    <n v="21"/>
    <n v="0"/>
    <n v="1"/>
    <n v="436"/>
    <n v="3"/>
    <n v="0"/>
    <n v="6"/>
    <n v="0"/>
    <n v="0"/>
  </r>
  <r>
    <d v="1997-10-18T00:00:00"/>
    <x v="30"/>
    <x v="11"/>
    <n v="6"/>
    <n v="11"/>
    <n v="0"/>
    <n v="2"/>
    <n v="287"/>
    <n v="1"/>
    <n v="0"/>
    <n v="2"/>
    <n v="0"/>
    <n v="0"/>
  </r>
  <r>
    <d v="1997-10-19T00:00:00"/>
    <x v="31"/>
    <x v="11"/>
    <n v="1"/>
    <n v="13"/>
    <n v="0"/>
    <n v="4"/>
    <n v="102"/>
    <n v="2"/>
    <n v="1"/>
    <n v="0"/>
    <n v="0"/>
    <n v="0"/>
  </r>
  <r>
    <d v="1997-10-20T00:00:00"/>
    <x v="32"/>
    <x v="11"/>
    <n v="5"/>
    <n v="25"/>
    <n v="0"/>
    <n v="2"/>
    <n v="338"/>
    <n v="7"/>
    <n v="2"/>
    <n v="0"/>
    <n v="0"/>
    <n v="0"/>
  </r>
  <r>
    <d v="1997-10-21T00:00:00"/>
    <x v="33"/>
    <x v="11"/>
    <n v="18"/>
    <n v="36"/>
    <n v="0"/>
    <n v="3"/>
    <n v="661"/>
    <n v="32"/>
    <n v="3"/>
    <n v="2"/>
    <n v="0"/>
    <n v="0"/>
  </r>
  <r>
    <d v="1997-10-22T00:00:00"/>
    <x v="34"/>
    <x v="11"/>
    <n v="14"/>
    <n v="45"/>
    <n v="0"/>
    <n v="36"/>
    <n v="949"/>
    <n v="35"/>
    <n v="6"/>
    <n v="8"/>
    <n v="0"/>
    <n v="0"/>
  </r>
  <r>
    <d v="1997-10-23T00:00:00"/>
    <x v="35"/>
    <x v="11"/>
    <n v="9"/>
    <n v="32"/>
    <n v="0"/>
    <n v="24"/>
    <n v="469"/>
    <n v="13"/>
    <n v="2"/>
    <n v="2"/>
    <n v="0"/>
    <n v="0"/>
  </r>
  <r>
    <d v="1997-10-24T00:00:00"/>
    <x v="36"/>
    <x v="11"/>
    <n v="1"/>
    <n v="10"/>
    <n v="0"/>
    <n v="5"/>
    <n v="74"/>
    <n v="1"/>
    <n v="0"/>
    <n v="3"/>
    <n v="0"/>
    <n v="0"/>
  </r>
  <r>
    <d v="1997-10-25T00:00:00"/>
    <x v="37"/>
    <x v="11"/>
    <n v="3"/>
    <n v="18"/>
    <n v="0"/>
    <n v="6"/>
    <n v="106"/>
    <n v="0"/>
    <n v="0"/>
    <n v="7"/>
    <n v="0"/>
    <n v="0"/>
  </r>
  <r>
    <d v="1997-10-26T00:00:00"/>
    <x v="38"/>
    <x v="11"/>
    <n v="3"/>
    <n v="14"/>
    <n v="0"/>
    <n v="0"/>
    <n v="96"/>
    <n v="2"/>
    <n v="2"/>
    <n v="5"/>
    <n v="0"/>
    <n v="0"/>
  </r>
  <r>
    <d v="1997-10-27T00:00:00"/>
    <x v="39"/>
    <x v="11"/>
    <n v="5"/>
    <n v="25"/>
    <n v="0"/>
    <n v="3"/>
    <n v="90"/>
    <n v="2"/>
    <n v="4"/>
    <n v="5"/>
    <n v="0"/>
    <n v="0"/>
  </r>
  <r>
    <d v="1997-10-28T00:00:00"/>
    <x v="40"/>
    <x v="11"/>
    <n v="1"/>
    <n v="9"/>
    <n v="0"/>
    <n v="6"/>
    <n v="44"/>
    <n v="0"/>
    <n v="5"/>
    <n v="0"/>
    <n v="0"/>
    <n v="0"/>
  </r>
  <r>
    <d v="1997-10-29T00:00:00"/>
    <x v="41"/>
    <x v="11"/>
    <n v="0"/>
    <n v="21"/>
    <n v="0"/>
    <n v="2"/>
    <n v="17"/>
    <n v="12"/>
    <n v="2"/>
    <n v="8"/>
    <n v="0"/>
    <n v="0"/>
  </r>
  <r>
    <d v="1997-10-30T00:00:00"/>
    <x v="42"/>
    <x v="11"/>
    <n v="0"/>
    <n v="0"/>
    <n v="0"/>
    <m/>
    <n v="0"/>
    <n v="0"/>
    <n v="0"/>
    <n v="0"/>
    <n v="0"/>
    <n v="0"/>
  </r>
  <r>
    <d v="1997-10-31T00:00:00"/>
    <x v="43"/>
    <x v="11"/>
    <n v="0"/>
    <n v="0"/>
    <n v="0"/>
    <m/>
    <n v="0"/>
    <n v="0"/>
    <n v="0"/>
    <n v="0"/>
    <n v="0"/>
    <n v="0"/>
  </r>
  <r>
    <d v="1997-11-01T00:00:00"/>
    <x v="44"/>
    <x v="11"/>
    <n v="0"/>
    <n v="0"/>
    <n v="0"/>
    <m/>
    <n v="0"/>
    <n v="0"/>
    <n v="0"/>
    <n v="0"/>
    <n v="0"/>
    <n v="0"/>
  </r>
  <r>
    <d v="1997-11-02T00:00:00"/>
    <x v="45"/>
    <x v="11"/>
    <n v="0"/>
    <n v="0"/>
    <n v="0"/>
    <m/>
    <n v="0"/>
    <n v="0"/>
    <n v="0"/>
    <n v="0"/>
    <n v="0"/>
    <n v="0"/>
  </r>
  <r>
    <d v="1997-11-03T00:00:00"/>
    <x v="46"/>
    <x v="11"/>
    <n v="0"/>
    <n v="0"/>
    <n v="0"/>
    <m/>
    <n v="0"/>
    <n v="0"/>
    <n v="0"/>
    <n v="0"/>
    <n v="0"/>
    <n v="0"/>
  </r>
  <r>
    <d v="1997-11-04T00:00:00"/>
    <x v="47"/>
    <x v="11"/>
    <n v="0"/>
    <n v="0"/>
    <n v="0"/>
    <m/>
    <n v="0"/>
    <n v="0"/>
    <n v="0"/>
    <n v="0"/>
    <n v="0"/>
    <n v="0"/>
  </r>
  <r>
    <d v="1997-11-05T00:00:00"/>
    <x v="48"/>
    <x v="11"/>
    <n v="0"/>
    <n v="0"/>
    <n v="0"/>
    <m/>
    <n v="0"/>
    <n v="0"/>
    <n v="0"/>
    <n v="0"/>
    <n v="0"/>
    <n v="0"/>
  </r>
  <r>
    <d v="1997-11-06T00:00:00"/>
    <x v="49"/>
    <x v="11"/>
    <n v="0"/>
    <n v="0"/>
    <n v="0"/>
    <m/>
    <n v="0"/>
    <n v="0"/>
    <n v="0"/>
    <n v="0"/>
    <n v="0"/>
    <n v="0"/>
  </r>
  <r>
    <d v="1997-11-07T00:00:00"/>
    <x v="50"/>
    <x v="11"/>
    <n v="0"/>
    <n v="0"/>
    <n v="0"/>
    <m/>
    <n v="0"/>
    <n v="0"/>
    <n v="0"/>
    <n v="0"/>
    <n v="0"/>
    <n v="0"/>
  </r>
  <r>
    <d v="1997-11-08T00:00:00"/>
    <x v="51"/>
    <x v="11"/>
    <n v="0"/>
    <n v="0"/>
    <n v="0"/>
    <m/>
    <n v="0"/>
    <n v="0"/>
    <n v="0"/>
    <n v="0"/>
    <n v="0"/>
    <n v="0"/>
  </r>
  <r>
    <d v="1997-11-09T00:00:00"/>
    <x v="52"/>
    <x v="11"/>
    <n v="0"/>
    <n v="0"/>
    <n v="0"/>
    <m/>
    <n v="0"/>
    <n v="0"/>
    <n v="0"/>
    <n v="0"/>
    <n v="0"/>
    <n v="0"/>
  </r>
  <r>
    <d v="1997-11-10T00:00:00"/>
    <x v="53"/>
    <x v="11"/>
    <n v="0"/>
    <n v="0"/>
    <n v="0"/>
    <m/>
    <n v="0"/>
    <n v="0"/>
    <n v="1"/>
    <n v="0"/>
    <n v="0"/>
    <n v="0"/>
  </r>
  <r>
    <d v="1998-09-01T00:00:00"/>
    <x v="80"/>
    <x v="12"/>
    <m/>
    <m/>
    <m/>
    <m/>
    <m/>
    <m/>
    <m/>
    <m/>
    <m/>
    <m/>
  </r>
  <r>
    <d v="1998-09-02T00:00:00"/>
    <x v="75"/>
    <x v="12"/>
    <n v="509"/>
    <n v="2"/>
    <n v="0"/>
    <m/>
    <n v="6"/>
    <n v="0"/>
    <n v="163"/>
    <n v="50"/>
    <n v="0"/>
    <n v="0"/>
  </r>
  <r>
    <d v="1998-09-02T00:00:00"/>
    <x v="75"/>
    <x v="12"/>
    <n v="84"/>
    <n v="5"/>
    <n v="0"/>
    <n v="2"/>
    <n v="149"/>
    <n v="14"/>
    <n v="61"/>
    <n v="3327"/>
    <n v="31"/>
    <n v="716"/>
  </r>
  <r>
    <d v="1998-09-02T00:00:00"/>
    <x v="75"/>
    <x v="12"/>
    <n v="4"/>
    <n v="8"/>
    <n v="0"/>
    <m/>
    <n v="8"/>
    <n v="0"/>
    <n v="0"/>
    <n v="232"/>
    <n v="26"/>
    <n v="0"/>
  </r>
  <r>
    <d v="1998-09-03T00:00:00"/>
    <x v="76"/>
    <x v="12"/>
    <n v="38"/>
    <n v="16"/>
    <n v="0"/>
    <m/>
    <n v="208"/>
    <n v="9"/>
    <n v="3"/>
    <n v="1079"/>
    <n v="140"/>
    <n v="0"/>
  </r>
  <r>
    <d v="1998-09-04T00:00:00"/>
    <x v="77"/>
    <x v="12"/>
    <n v="62"/>
    <n v="20"/>
    <n v="0"/>
    <m/>
    <n v="195"/>
    <n v="7"/>
    <n v="5"/>
    <n v="1216"/>
    <n v="176"/>
    <n v="0"/>
  </r>
  <r>
    <d v="1998-09-05T00:00:00"/>
    <x v="78"/>
    <x v="12"/>
    <n v="105"/>
    <n v="27"/>
    <n v="0"/>
    <m/>
    <n v="120"/>
    <n v="5"/>
    <n v="6"/>
    <n v="949"/>
    <n v="199"/>
    <n v="0"/>
  </r>
  <r>
    <d v="1998-09-06T00:00:00"/>
    <x v="79"/>
    <x v="12"/>
    <n v="91"/>
    <n v="29"/>
    <n v="0"/>
    <m/>
    <n v="55"/>
    <n v="1"/>
    <n v="6"/>
    <n v="925"/>
    <n v="153"/>
    <n v="0"/>
  </r>
  <r>
    <d v="1998-09-07T00:00:00"/>
    <x v="71"/>
    <x v="12"/>
    <n v="144"/>
    <n v="72"/>
    <n v="0"/>
    <m/>
    <n v="263"/>
    <n v="12"/>
    <n v="11"/>
    <n v="2033"/>
    <n v="361"/>
    <n v="0"/>
  </r>
  <r>
    <d v="1998-09-08T00:00:00"/>
    <x v="72"/>
    <x v="12"/>
    <n v="249"/>
    <n v="56"/>
    <n v="0"/>
    <m/>
    <n v="334"/>
    <n v="3"/>
    <n v="11"/>
    <n v="1342"/>
    <n v="166"/>
    <n v="0"/>
  </r>
  <r>
    <d v="1998-09-09T00:00:00"/>
    <x v="73"/>
    <x v="12"/>
    <n v="170"/>
    <n v="59"/>
    <n v="0"/>
    <m/>
    <n v="586"/>
    <n v="21"/>
    <n v="8"/>
    <n v="1240"/>
    <n v="219"/>
    <n v="1"/>
  </r>
  <r>
    <d v="1998-09-10T00:00:00"/>
    <x v="74"/>
    <x v="12"/>
    <n v="49"/>
    <n v="18"/>
    <n v="0"/>
    <m/>
    <n v="244"/>
    <n v="3"/>
    <n v="7"/>
    <n v="1962"/>
    <n v="247"/>
    <n v="0"/>
  </r>
  <r>
    <d v="1998-09-11T00:00:00"/>
    <x v="68"/>
    <x v="12"/>
    <n v="39"/>
    <n v="12"/>
    <n v="0"/>
    <m/>
    <n v="283"/>
    <n v="1"/>
    <n v="4"/>
    <n v="811"/>
    <n v="116"/>
    <n v="0"/>
  </r>
  <r>
    <d v="1998-09-12T00:00:00"/>
    <x v="69"/>
    <x v="12"/>
    <n v="86"/>
    <n v="45"/>
    <n v="0"/>
    <m/>
    <n v="219"/>
    <n v="6"/>
    <n v="2"/>
    <n v="3007"/>
    <n v="365"/>
    <n v="0"/>
  </r>
  <r>
    <d v="1998-09-13T00:00:00"/>
    <x v="70"/>
    <x v="12"/>
    <n v="106"/>
    <n v="36"/>
    <n v="4"/>
    <m/>
    <n v="148"/>
    <n v="3"/>
    <n v="6"/>
    <n v="3942"/>
    <n v="501"/>
    <n v="0"/>
  </r>
  <r>
    <d v="1998-09-14T00:00:00"/>
    <x v="67"/>
    <x v="12"/>
    <n v="127"/>
    <n v="54"/>
    <n v="2"/>
    <m/>
    <n v="110"/>
    <n v="2"/>
    <n v="10"/>
    <n v="2816"/>
    <n v="527"/>
    <n v="1"/>
  </r>
  <r>
    <d v="1998-09-15T00:00:00"/>
    <x v="63"/>
    <x v="12"/>
    <n v="226"/>
    <n v="183"/>
    <n v="0"/>
    <m/>
    <n v="82"/>
    <n v="4"/>
    <n v="6"/>
    <n v="3341"/>
    <n v="643"/>
    <n v="-1"/>
  </r>
  <r>
    <d v="1998-09-16T00:00:00"/>
    <x v="64"/>
    <x v="12"/>
    <n v="321"/>
    <n v="189"/>
    <n v="0"/>
    <m/>
    <n v="131"/>
    <n v="5"/>
    <n v="13"/>
    <n v="2384"/>
    <n v="388"/>
    <n v="4"/>
  </r>
  <r>
    <d v="1998-09-17T00:00:00"/>
    <x v="65"/>
    <x v="12"/>
    <n v="594"/>
    <n v="199"/>
    <n v="0"/>
    <m/>
    <n v="151"/>
    <n v="4"/>
    <n v="7"/>
    <n v="2485"/>
    <n v="454"/>
    <n v="0"/>
  </r>
  <r>
    <d v="1998-09-18T00:00:00"/>
    <x v="0"/>
    <x v="12"/>
    <n v="319"/>
    <n v="47"/>
    <n v="0"/>
    <m/>
    <n v="186"/>
    <n v="9"/>
    <n v="9"/>
    <n v="2458"/>
    <n v="400"/>
    <n v="0"/>
  </r>
  <r>
    <d v="1998-09-19T00:00:00"/>
    <x v="1"/>
    <x v="12"/>
    <n v="656"/>
    <n v="96"/>
    <n v="1"/>
    <m/>
    <n v="227"/>
    <n v="4"/>
    <n v="11"/>
    <n v="2163"/>
    <n v="383"/>
    <n v="0"/>
  </r>
  <r>
    <d v="1998-09-20T00:00:00"/>
    <x v="2"/>
    <x v="12"/>
    <n v="1295"/>
    <n v="201"/>
    <n v="0"/>
    <m/>
    <n v="219"/>
    <n v="3"/>
    <n v="13"/>
    <n v="1302"/>
    <n v="310"/>
    <n v="2"/>
  </r>
  <r>
    <d v="1998-09-21T00:00:00"/>
    <x v="3"/>
    <x v="12"/>
    <n v="1041"/>
    <n v="176"/>
    <n v="1"/>
    <m/>
    <n v="189"/>
    <n v="2"/>
    <n v="8"/>
    <n v="1368"/>
    <n v="342"/>
    <n v="0"/>
  </r>
  <r>
    <d v="1998-09-22T00:00:00"/>
    <x v="4"/>
    <x v="12"/>
    <n v="1244"/>
    <n v="219"/>
    <n v="0"/>
    <m/>
    <n v="172"/>
    <n v="3"/>
    <n v="6"/>
    <n v="1102"/>
    <n v="238"/>
    <n v="1"/>
  </r>
  <r>
    <d v="1998-09-23T00:00:00"/>
    <x v="5"/>
    <x v="12"/>
    <n v="1611"/>
    <n v="221"/>
    <n v="0"/>
    <m/>
    <n v="130"/>
    <n v="1"/>
    <n v="3"/>
    <n v="1035"/>
    <n v="200"/>
    <n v="1"/>
  </r>
  <r>
    <d v="1998-09-24T00:00:00"/>
    <x v="6"/>
    <x v="12"/>
    <n v="2337"/>
    <n v="267"/>
    <n v="0"/>
    <m/>
    <n v="205"/>
    <n v="5"/>
    <n v="12"/>
    <n v="1472"/>
    <n v="293"/>
    <n v="0"/>
  </r>
  <r>
    <d v="1998-09-25T00:00:00"/>
    <x v="7"/>
    <x v="12"/>
    <n v="2323"/>
    <n v="265"/>
    <n v="1"/>
    <m/>
    <n v="202"/>
    <n v="10"/>
    <n v="9"/>
    <n v="1546"/>
    <n v="333"/>
    <n v="7"/>
  </r>
  <r>
    <d v="1998-09-26T00:00:00"/>
    <x v="8"/>
    <x v="12"/>
    <n v="1987"/>
    <n v="113"/>
    <n v="0"/>
    <m/>
    <n v="182"/>
    <n v="2"/>
    <n v="1"/>
    <n v="1560"/>
    <n v="196"/>
    <n v="0"/>
  </r>
  <r>
    <d v="1998-09-27T00:00:00"/>
    <x v="9"/>
    <x v="12"/>
    <n v="1815"/>
    <n v="105"/>
    <n v="0"/>
    <m/>
    <n v="124"/>
    <n v="3"/>
    <n v="2"/>
    <n v="2095"/>
    <n v="198"/>
    <n v="0"/>
  </r>
  <r>
    <d v="1998-09-28T00:00:00"/>
    <x v="10"/>
    <x v="12"/>
    <n v="1695"/>
    <n v="89"/>
    <n v="0"/>
    <m/>
    <n v="130"/>
    <n v="0"/>
    <n v="0"/>
    <n v="2196"/>
    <n v="239"/>
    <n v="0"/>
  </r>
  <r>
    <d v="1998-09-29T00:00:00"/>
    <x v="11"/>
    <x v="12"/>
    <n v="2142"/>
    <n v="181"/>
    <n v="0"/>
    <m/>
    <n v="165"/>
    <n v="0"/>
    <n v="4"/>
    <n v="2283"/>
    <n v="309"/>
    <n v="0"/>
  </r>
  <r>
    <d v="1998-09-30T00:00:00"/>
    <x v="12"/>
    <x v="12"/>
    <n v="2135"/>
    <n v="238"/>
    <n v="0"/>
    <m/>
    <n v="207"/>
    <n v="4"/>
    <n v="15"/>
    <n v="2703"/>
    <n v="308"/>
    <n v="0"/>
  </r>
  <r>
    <d v="1998-10-01T00:00:00"/>
    <x v="13"/>
    <x v="12"/>
    <n v="1833"/>
    <n v="182"/>
    <n v="0"/>
    <m/>
    <n v="101"/>
    <n v="13"/>
    <n v="5"/>
    <n v="2696"/>
    <n v="312"/>
    <n v="0"/>
  </r>
  <r>
    <d v="1998-10-02T00:00:00"/>
    <x v="14"/>
    <x v="12"/>
    <n v="1824"/>
    <n v="229"/>
    <n v="0"/>
    <m/>
    <n v="247"/>
    <n v="1"/>
    <n v="0"/>
    <n v="1933"/>
    <n v="279"/>
    <n v="0"/>
  </r>
  <r>
    <d v="1998-10-03T00:00:00"/>
    <x v="15"/>
    <x v="12"/>
    <n v="2462"/>
    <n v="211"/>
    <n v="0"/>
    <m/>
    <n v="375"/>
    <n v="6"/>
    <n v="8"/>
    <n v="1802"/>
    <n v="239"/>
    <n v="0"/>
  </r>
  <r>
    <d v="1998-10-04T00:00:00"/>
    <x v="16"/>
    <x v="12"/>
    <n v="2846"/>
    <n v="166"/>
    <n v="0"/>
    <m/>
    <n v="330"/>
    <n v="4"/>
    <n v="4"/>
    <n v="1667"/>
    <n v="315"/>
    <n v="0"/>
  </r>
  <r>
    <d v="1998-10-05T00:00:00"/>
    <x v="17"/>
    <x v="12"/>
    <n v="2885"/>
    <n v="236"/>
    <n v="0"/>
    <m/>
    <n v="461"/>
    <n v="2"/>
    <n v="3"/>
    <n v="1782"/>
    <n v="319"/>
    <n v="1"/>
  </r>
  <r>
    <d v="1998-10-06T00:00:00"/>
    <x v="18"/>
    <x v="12"/>
    <n v="2439"/>
    <n v="77"/>
    <n v="0"/>
    <m/>
    <n v="487"/>
    <n v="6"/>
    <n v="2"/>
    <n v="1782"/>
    <n v="227"/>
    <n v="1"/>
  </r>
  <r>
    <d v="1998-10-07T00:00:00"/>
    <x v="19"/>
    <x v="12"/>
    <n v="2582"/>
    <n v="175"/>
    <n v="0"/>
    <m/>
    <n v="507"/>
    <n v="9"/>
    <n v="6"/>
    <n v="1476"/>
    <n v="236"/>
    <n v="0"/>
  </r>
  <r>
    <d v="1998-10-08T00:00:00"/>
    <x v="20"/>
    <x v="12"/>
    <n v="1541"/>
    <n v="129"/>
    <n v="0"/>
    <m/>
    <n v="669"/>
    <n v="16"/>
    <n v="2"/>
    <n v="1336"/>
    <n v="160"/>
    <n v="3"/>
  </r>
  <r>
    <d v="1998-10-09T00:00:00"/>
    <x v="21"/>
    <x v="12"/>
    <n v="1118"/>
    <n v="105"/>
    <n v="0"/>
    <m/>
    <n v="615"/>
    <n v="13"/>
    <n v="1"/>
    <n v="1369"/>
    <n v="261"/>
    <n v="1"/>
  </r>
  <r>
    <d v="1998-10-10T00:00:00"/>
    <x v="22"/>
    <x v="12"/>
    <n v="1203"/>
    <n v="117"/>
    <n v="0"/>
    <m/>
    <n v="1137"/>
    <n v="15"/>
    <n v="9"/>
    <n v="1114"/>
    <n v="109"/>
    <n v="1"/>
  </r>
  <r>
    <d v="1998-10-11T00:00:00"/>
    <x v="23"/>
    <x v="12"/>
    <n v="1901"/>
    <n v="154"/>
    <n v="1"/>
    <m/>
    <n v="1345"/>
    <n v="23"/>
    <n v="10"/>
    <n v="872"/>
    <n v="136"/>
    <n v="1"/>
  </r>
  <r>
    <d v="1998-10-12T00:00:00"/>
    <x v="24"/>
    <x v="12"/>
    <n v="1328"/>
    <n v="68"/>
    <n v="0"/>
    <m/>
    <n v="2409"/>
    <n v="11"/>
    <n v="1"/>
    <n v="1089"/>
    <n v="155"/>
    <n v="0"/>
  </r>
  <r>
    <d v="1998-10-13T00:00:00"/>
    <x v="25"/>
    <x v="12"/>
    <n v="3705"/>
    <n v="199"/>
    <n v="1"/>
    <m/>
    <n v="3035"/>
    <n v="33"/>
    <n v="4"/>
    <n v="1873"/>
    <n v="304"/>
    <n v="1"/>
  </r>
  <r>
    <d v="1998-10-14T00:00:00"/>
    <x v="26"/>
    <x v="12"/>
    <n v="1998"/>
    <n v="112"/>
    <n v="0"/>
    <m/>
    <n v="2132"/>
    <n v="19"/>
    <n v="7"/>
    <n v="1104"/>
    <n v="211"/>
    <n v="0"/>
  </r>
  <r>
    <d v="1998-10-15T00:00:00"/>
    <x v="27"/>
    <x v="12"/>
    <n v="798"/>
    <n v="66"/>
    <n v="0"/>
    <m/>
    <n v="946"/>
    <n v="16"/>
    <n v="13"/>
    <n v="727"/>
    <n v="102"/>
    <n v="0"/>
  </r>
  <r>
    <d v="1998-10-16T00:00:00"/>
    <x v="28"/>
    <x v="12"/>
    <n v="729"/>
    <n v="46"/>
    <n v="0"/>
    <m/>
    <n v="1124"/>
    <n v="8"/>
    <n v="16"/>
    <n v="856"/>
    <n v="83"/>
    <n v="0"/>
  </r>
  <r>
    <d v="1998-10-17T00:00:00"/>
    <x v="29"/>
    <x v="12"/>
    <n v="1033"/>
    <n v="118"/>
    <n v="0"/>
    <m/>
    <n v="1642"/>
    <n v="23"/>
    <n v="11"/>
    <n v="1132"/>
    <n v="108"/>
    <n v="1"/>
  </r>
  <r>
    <d v="1998-10-18T00:00:00"/>
    <x v="30"/>
    <x v="12"/>
    <n v="2602"/>
    <n v="160"/>
    <n v="1"/>
    <m/>
    <n v="1609"/>
    <n v="22"/>
    <n v="4"/>
    <n v="854"/>
    <n v="82"/>
    <n v="0"/>
  </r>
  <r>
    <d v="1998-10-19T00:00:00"/>
    <x v="31"/>
    <x v="12"/>
    <n v="1135"/>
    <n v="69"/>
    <n v="0"/>
    <n v="1"/>
    <n v="1229"/>
    <n v="25"/>
    <n v="6"/>
    <n v="490"/>
    <n v="38"/>
    <n v="0"/>
  </r>
  <r>
    <d v="1998-10-20T00:00:00"/>
    <x v="32"/>
    <x v="12"/>
    <n v="817"/>
    <n v="21"/>
    <n v="0"/>
    <n v="9"/>
    <n v="1316"/>
    <n v="18"/>
    <n v="18"/>
    <n v="426"/>
    <n v="60"/>
    <n v="0"/>
  </r>
  <r>
    <d v="1998-10-21T00:00:00"/>
    <x v="33"/>
    <x v="12"/>
    <n v="672"/>
    <n v="40"/>
    <n v="0"/>
    <n v="0"/>
    <n v="1280"/>
    <n v="7"/>
    <n v="7"/>
    <n v="441"/>
    <n v="31"/>
    <n v="0"/>
  </r>
  <r>
    <d v="1998-10-22T00:00:00"/>
    <x v="34"/>
    <x v="12"/>
    <n v="714"/>
    <n v="32"/>
    <n v="0"/>
    <n v="1"/>
    <n v="1301"/>
    <n v="11"/>
    <n v="7"/>
    <n v="294"/>
    <n v="7"/>
    <n v="0"/>
  </r>
  <r>
    <d v="1998-10-23T00:00:00"/>
    <x v="35"/>
    <x v="12"/>
    <n v="609"/>
    <n v="32"/>
    <n v="0"/>
    <m/>
    <n v="1154"/>
    <n v="5"/>
    <n v="6"/>
    <n v="231"/>
    <n v="40"/>
    <n v="0"/>
  </r>
  <r>
    <d v="1998-10-24T00:00:00"/>
    <x v="36"/>
    <x v="12"/>
    <n v="646"/>
    <n v="34"/>
    <n v="0"/>
    <m/>
    <n v="1144"/>
    <n v="12"/>
    <n v="11"/>
    <n v="237"/>
    <n v="20"/>
    <n v="0"/>
  </r>
  <r>
    <d v="1998-10-25T00:00:00"/>
    <x v="37"/>
    <x v="12"/>
    <n v="694"/>
    <n v="41"/>
    <n v="0"/>
    <m/>
    <n v="1030"/>
    <n v="15"/>
    <n v="8"/>
    <n v="179"/>
    <n v="17"/>
    <n v="0"/>
  </r>
  <r>
    <d v="1998-10-26T00:00:00"/>
    <x v="38"/>
    <x v="12"/>
    <n v="538"/>
    <n v="43"/>
    <n v="0"/>
    <m/>
    <n v="1010"/>
    <n v="5"/>
    <n v="5"/>
    <n v="137"/>
    <n v="5"/>
    <n v="0"/>
  </r>
  <r>
    <d v="1998-10-27T00:00:00"/>
    <x v="39"/>
    <x v="12"/>
    <n v="623"/>
    <n v="25"/>
    <n v="0"/>
    <m/>
    <n v="882"/>
    <n v="6"/>
    <n v="3"/>
    <n v="240"/>
    <n v="22"/>
    <n v="0"/>
  </r>
  <r>
    <d v="1998-10-28T00:00:00"/>
    <x v="40"/>
    <x v="12"/>
    <n v="940"/>
    <n v="14"/>
    <n v="0"/>
    <n v="1"/>
    <n v="878"/>
    <n v="2"/>
    <n v="2"/>
    <n v="156"/>
    <n v="15"/>
    <n v="0"/>
  </r>
  <r>
    <d v="1998-10-29T00:00:00"/>
    <x v="41"/>
    <x v="12"/>
    <n v="627"/>
    <n v="11"/>
    <n v="0"/>
    <n v="4"/>
    <n v="674"/>
    <n v="4"/>
    <n v="0"/>
    <n v="120"/>
    <n v="26"/>
    <n v="0"/>
  </r>
  <r>
    <d v="1998-10-30T00:00:00"/>
    <x v="42"/>
    <x v="12"/>
    <n v="257"/>
    <n v="11"/>
    <n v="0"/>
    <n v="5"/>
    <n v="487"/>
    <n v="2"/>
    <n v="0"/>
    <n v="92"/>
    <n v="16"/>
    <n v="0"/>
  </r>
  <r>
    <d v="1998-10-31T00:00:00"/>
    <x v="43"/>
    <x v="12"/>
    <n v="126"/>
    <n v="8"/>
    <n v="0"/>
    <m/>
    <n v="333"/>
    <n v="1"/>
    <n v="2"/>
    <n v="49"/>
    <n v="12"/>
    <n v="0"/>
  </r>
  <r>
    <d v="1998-11-01T00:00:00"/>
    <x v="44"/>
    <x v="12"/>
    <n v="273"/>
    <n v="10"/>
    <n v="0"/>
    <n v="0"/>
    <n v="223"/>
    <n v="4"/>
    <n v="2"/>
    <n v="50"/>
    <n v="2"/>
    <n v="1"/>
  </r>
  <r>
    <d v="1998-11-02T00:00:00"/>
    <x v="45"/>
    <x v="12"/>
    <n v="317"/>
    <n v="11"/>
    <n v="0"/>
    <m/>
    <n v="192"/>
    <n v="8"/>
    <n v="2"/>
    <n v="77"/>
    <n v="5"/>
    <n v="0"/>
  </r>
  <r>
    <d v="1998-11-03T00:00:00"/>
    <x v="46"/>
    <x v="12"/>
    <n v="126"/>
    <n v="10"/>
    <n v="0"/>
    <m/>
    <n v="61"/>
    <n v="1"/>
    <n v="0"/>
    <n v="43"/>
    <n v="0"/>
    <n v="0"/>
  </r>
  <r>
    <d v="1998-11-04T00:00:00"/>
    <x v="47"/>
    <x v="12"/>
    <n v="45"/>
    <n v="3"/>
    <n v="0"/>
    <m/>
    <n v="20"/>
    <n v="1"/>
    <n v="0"/>
    <n v="38"/>
    <n v="1"/>
    <n v="0"/>
  </r>
  <r>
    <d v="1998-11-05T00:00:00"/>
    <x v="48"/>
    <x v="12"/>
    <n v="74"/>
    <n v="1"/>
    <n v="0"/>
    <n v="2"/>
    <n v="37"/>
    <n v="0"/>
    <n v="0"/>
    <n v="17"/>
    <n v="2"/>
    <n v="0"/>
  </r>
  <r>
    <d v="1998-11-06T00:00:00"/>
    <x v="49"/>
    <x v="12"/>
    <n v="104"/>
    <n v="3"/>
    <n v="0"/>
    <m/>
    <n v="22"/>
    <n v="0"/>
    <n v="0"/>
    <n v="22"/>
    <n v="5"/>
    <n v="0"/>
  </r>
  <r>
    <d v="1998-11-07T00:00:00"/>
    <x v="50"/>
    <x v="12"/>
    <n v="44"/>
    <n v="2"/>
    <n v="0"/>
    <m/>
    <n v="10"/>
    <n v="0"/>
    <n v="0"/>
    <n v="13"/>
    <n v="1"/>
    <n v="0"/>
  </r>
  <r>
    <d v="1998-11-08T00:00:00"/>
    <x v="51"/>
    <x v="12"/>
    <n v="34"/>
    <n v="3"/>
    <n v="0"/>
    <m/>
    <n v="7"/>
    <n v="0"/>
    <n v="1"/>
    <n v="17"/>
    <n v="0"/>
    <n v="0"/>
  </r>
  <r>
    <d v="1998-11-09T00:00:00"/>
    <x v="52"/>
    <x v="12"/>
    <n v="39"/>
    <n v="4"/>
    <n v="0"/>
    <m/>
    <n v="7"/>
    <n v="0"/>
    <n v="0"/>
    <n v="13"/>
    <n v="1"/>
    <n v="0"/>
  </r>
  <r>
    <d v="1998-11-10T00:00:00"/>
    <x v="53"/>
    <x v="12"/>
    <n v="12"/>
    <n v="1"/>
    <n v="0"/>
    <m/>
    <n v="5"/>
    <n v="0"/>
    <n v="0"/>
    <n v="4"/>
    <n v="4"/>
    <n v="0"/>
  </r>
  <r>
    <d v="1999-09-01T00:00:00"/>
    <x v="80"/>
    <x v="13"/>
    <n v="35"/>
    <n v="9"/>
    <n v="0"/>
    <m/>
    <n v="5"/>
    <n v="0"/>
    <n v="1"/>
    <n v="1"/>
    <n v="0"/>
    <n v="0"/>
  </r>
  <r>
    <d v="1999-09-02T00:00:00"/>
    <x v="75"/>
    <x v="13"/>
    <n v="330"/>
    <n v="48"/>
    <n v="0"/>
    <m/>
    <n v="56"/>
    <n v="1"/>
    <n v="0"/>
    <n v="12"/>
    <n v="2"/>
    <n v="0"/>
  </r>
  <r>
    <d v="1999-09-03T00:00:00"/>
    <x v="76"/>
    <x v="13"/>
    <n v="887"/>
    <n v="51"/>
    <n v="0"/>
    <m/>
    <n v="83"/>
    <n v="6"/>
    <n v="80"/>
    <n v="44"/>
    <n v="0"/>
    <n v="0"/>
  </r>
  <r>
    <d v="1999-09-03T00:00:00"/>
    <x v="76"/>
    <x v="13"/>
    <n v="464"/>
    <n v="61"/>
    <n v="0"/>
    <m/>
    <n v="63"/>
    <n v="0"/>
    <n v="2"/>
    <n v="15"/>
    <n v="3"/>
    <n v="0"/>
  </r>
  <r>
    <d v="1999-09-04T00:00:00"/>
    <x v="77"/>
    <x v="13"/>
    <n v="800"/>
    <n v="77"/>
    <n v="0"/>
    <m/>
    <n v="229"/>
    <n v="9"/>
    <n v="0"/>
    <n v="21"/>
    <n v="1"/>
    <n v="0"/>
  </r>
  <r>
    <d v="1999-09-05T00:00:00"/>
    <x v="78"/>
    <x v="13"/>
    <n v="857"/>
    <n v="94"/>
    <n v="0"/>
    <m/>
    <n v="140"/>
    <n v="4"/>
    <n v="7"/>
    <n v="23"/>
    <n v="0"/>
    <n v="0"/>
  </r>
  <r>
    <d v="1999-09-06T00:00:00"/>
    <x v="79"/>
    <x v="13"/>
    <n v="1033"/>
    <n v="93"/>
    <n v="0"/>
    <m/>
    <n v="105"/>
    <n v="3"/>
    <n v="1"/>
    <n v="15"/>
    <n v="0"/>
    <n v="0"/>
  </r>
  <r>
    <d v="1999-09-07T00:00:00"/>
    <x v="71"/>
    <x v="13"/>
    <n v="1355"/>
    <n v="99"/>
    <n v="0"/>
    <n v="1"/>
    <n v="85"/>
    <n v="9"/>
    <n v="3"/>
    <n v="7"/>
    <n v="2"/>
    <n v="0"/>
  </r>
  <r>
    <d v="1999-09-08T00:00:00"/>
    <x v="72"/>
    <x v="13"/>
    <n v="464"/>
    <n v="64"/>
    <n v="0"/>
    <m/>
    <n v="81"/>
    <n v="3"/>
    <n v="3"/>
    <n v="9"/>
    <n v="0"/>
    <n v="0"/>
  </r>
  <r>
    <d v="1999-09-09T00:00:00"/>
    <x v="73"/>
    <x v="13"/>
    <n v="1053"/>
    <n v="86"/>
    <n v="0"/>
    <m/>
    <n v="84"/>
    <n v="12"/>
    <n v="1"/>
    <n v="7"/>
    <n v="1"/>
    <n v="0"/>
  </r>
  <r>
    <d v="1999-09-10T00:00:00"/>
    <x v="74"/>
    <x v="13"/>
    <n v="2000"/>
    <n v="141"/>
    <n v="0"/>
    <m/>
    <n v="128"/>
    <n v="34"/>
    <n v="2"/>
    <n v="3"/>
    <n v="4"/>
    <n v="0"/>
  </r>
  <r>
    <d v="1999-09-11T00:00:00"/>
    <x v="68"/>
    <x v="13"/>
    <n v="1921"/>
    <n v="204"/>
    <n v="0"/>
    <m/>
    <n v="136"/>
    <n v="26"/>
    <n v="1"/>
    <n v="2"/>
    <n v="2"/>
    <n v="0"/>
  </r>
  <r>
    <d v="1999-09-12T00:00:00"/>
    <x v="69"/>
    <x v="13"/>
    <n v="1741"/>
    <n v="166"/>
    <n v="0"/>
    <m/>
    <n v="43"/>
    <n v="15"/>
    <n v="2"/>
    <n v="6"/>
    <n v="1"/>
    <n v="0"/>
  </r>
  <r>
    <d v="1999-09-13T00:00:00"/>
    <x v="70"/>
    <x v="13"/>
    <n v="1618"/>
    <n v="234"/>
    <n v="0"/>
    <n v="2"/>
    <n v="33"/>
    <n v="1"/>
    <n v="10"/>
    <n v="20"/>
    <n v="1"/>
    <n v="0"/>
  </r>
  <r>
    <d v="1999-09-14T00:00:00"/>
    <x v="67"/>
    <x v="13"/>
    <n v="2227"/>
    <n v="403"/>
    <n v="0"/>
    <m/>
    <n v="143"/>
    <n v="41"/>
    <n v="9"/>
    <n v="10"/>
    <n v="0"/>
    <n v="0"/>
  </r>
  <r>
    <d v="1999-09-15T00:00:00"/>
    <x v="63"/>
    <x v="13"/>
    <n v="1456"/>
    <n v="386"/>
    <n v="0"/>
    <n v="2"/>
    <n v="126"/>
    <n v="12"/>
    <n v="7"/>
    <n v="0"/>
    <n v="0"/>
    <n v="0"/>
  </r>
  <r>
    <d v="1999-09-16T00:00:00"/>
    <x v="64"/>
    <x v="13"/>
    <n v="1808"/>
    <n v="378"/>
    <n v="0"/>
    <m/>
    <n v="238"/>
    <n v="28"/>
    <n v="6"/>
    <n v="11"/>
    <n v="1"/>
    <n v="0"/>
  </r>
  <r>
    <d v="1999-09-17T00:00:00"/>
    <x v="65"/>
    <x v="13"/>
    <n v="965"/>
    <n v="189"/>
    <n v="0"/>
    <n v="2"/>
    <n v="339"/>
    <n v="35"/>
    <n v="19"/>
    <n v="3"/>
    <n v="0"/>
    <n v="0"/>
  </r>
  <r>
    <d v="1999-09-18T00:00:00"/>
    <x v="0"/>
    <x v="13"/>
    <n v="414"/>
    <n v="99"/>
    <n v="0"/>
    <m/>
    <n v="106"/>
    <n v="19"/>
    <n v="0"/>
    <n v="1"/>
    <n v="0"/>
    <n v="0"/>
  </r>
  <r>
    <d v="1999-09-19T00:00:00"/>
    <x v="1"/>
    <x v="13"/>
    <n v="425"/>
    <n v="258"/>
    <n v="0"/>
    <m/>
    <n v="62"/>
    <n v="27"/>
    <n v="2"/>
    <n v="4"/>
    <n v="0"/>
    <n v="0"/>
  </r>
  <r>
    <d v="1999-09-20T00:00:00"/>
    <x v="2"/>
    <x v="13"/>
    <n v="689"/>
    <n v="298"/>
    <n v="0"/>
    <m/>
    <n v="196"/>
    <n v="42"/>
    <n v="1"/>
    <n v="3"/>
    <n v="2"/>
    <n v="0"/>
  </r>
  <r>
    <d v="1999-09-21T00:00:00"/>
    <x v="3"/>
    <x v="13"/>
    <n v="566"/>
    <n v="324"/>
    <n v="0"/>
    <m/>
    <n v="89"/>
    <n v="55"/>
    <n v="8"/>
    <n v="3"/>
    <n v="0"/>
    <n v="0"/>
  </r>
  <r>
    <d v="1999-09-22T00:00:00"/>
    <x v="4"/>
    <x v="13"/>
    <n v="438"/>
    <n v="286"/>
    <n v="0"/>
    <n v="1"/>
    <n v="125"/>
    <n v="64"/>
    <n v="10"/>
    <n v="2"/>
    <n v="2"/>
    <n v="0"/>
  </r>
  <r>
    <d v="1999-09-23T00:00:00"/>
    <x v="5"/>
    <x v="13"/>
    <n v="1114"/>
    <n v="259"/>
    <n v="0"/>
    <n v="1"/>
    <n v="501"/>
    <n v="34"/>
    <n v="8"/>
    <n v="4"/>
    <n v="1"/>
    <n v="0"/>
  </r>
  <r>
    <d v="1999-09-24T00:00:00"/>
    <x v="6"/>
    <x v="13"/>
    <n v="3899"/>
    <n v="263"/>
    <n v="0"/>
    <n v="2"/>
    <n v="1257"/>
    <n v="26"/>
    <n v="17"/>
    <n v="13"/>
    <n v="0"/>
    <n v="0"/>
  </r>
  <r>
    <d v="1999-09-25T00:00:00"/>
    <x v="7"/>
    <x v="13"/>
    <n v="2368"/>
    <n v="205"/>
    <n v="0"/>
    <n v="3"/>
    <n v="264"/>
    <n v="4"/>
    <n v="2"/>
    <n v="0"/>
    <n v="0"/>
    <n v="0"/>
  </r>
  <r>
    <d v="1999-09-26T00:00:00"/>
    <x v="8"/>
    <x v="13"/>
    <n v="1773"/>
    <n v="233"/>
    <n v="0"/>
    <m/>
    <n v="224"/>
    <n v="5"/>
    <n v="16"/>
    <n v="12"/>
    <n v="1"/>
    <n v="0"/>
  </r>
  <r>
    <d v="1999-09-27T00:00:00"/>
    <x v="9"/>
    <x v="13"/>
    <n v="1221"/>
    <n v="304"/>
    <n v="0"/>
    <n v="1"/>
    <n v="336"/>
    <n v="10"/>
    <n v="11"/>
    <n v="8"/>
    <n v="1"/>
    <n v="0"/>
  </r>
  <r>
    <d v="1999-09-28T00:00:00"/>
    <x v="10"/>
    <x v="13"/>
    <n v="1331"/>
    <n v="331"/>
    <n v="0"/>
    <n v="1"/>
    <n v="300"/>
    <n v="6"/>
    <n v="4"/>
    <n v="1"/>
    <n v="0"/>
    <n v="0"/>
  </r>
  <r>
    <d v="1999-09-29T00:00:00"/>
    <x v="11"/>
    <x v="13"/>
    <n v="1211"/>
    <n v="340"/>
    <n v="0"/>
    <m/>
    <n v="189"/>
    <n v="6"/>
    <n v="4"/>
    <n v="6"/>
    <n v="0"/>
    <n v="1"/>
  </r>
  <r>
    <d v="1999-09-30T00:00:00"/>
    <x v="12"/>
    <x v="13"/>
    <n v="1110"/>
    <n v="488"/>
    <n v="0"/>
    <m/>
    <n v="272"/>
    <n v="13"/>
    <n v="3"/>
    <n v="2"/>
    <n v="1"/>
    <n v="0"/>
  </r>
  <r>
    <d v="1999-10-01T00:00:00"/>
    <x v="13"/>
    <x v="13"/>
    <n v="693"/>
    <n v="382"/>
    <n v="0"/>
    <n v="1"/>
    <n v="336"/>
    <n v="12"/>
    <n v="8"/>
    <n v="2"/>
    <n v="1"/>
    <n v="0"/>
  </r>
  <r>
    <d v="1999-10-02T00:00:00"/>
    <x v="14"/>
    <x v="13"/>
    <n v="643"/>
    <n v="272"/>
    <n v="2"/>
    <n v="0"/>
    <n v="278"/>
    <n v="12"/>
    <n v="9"/>
    <n v="0"/>
    <n v="1"/>
    <n v="2"/>
  </r>
  <r>
    <d v="1999-10-03T00:00:00"/>
    <x v="15"/>
    <x v="13"/>
    <n v="639"/>
    <n v="179"/>
    <n v="0"/>
    <n v="2"/>
    <n v="342"/>
    <n v="10"/>
    <n v="3"/>
    <n v="0"/>
    <n v="0"/>
    <n v="0"/>
  </r>
  <r>
    <d v="1999-10-04T00:00:00"/>
    <x v="16"/>
    <x v="13"/>
    <n v="438"/>
    <n v="159"/>
    <n v="0"/>
    <n v="0"/>
    <n v="350"/>
    <n v="11"/>
    <n v="4"/>
    <n v="0"/>
    <n v="0"/>
    <n v="0"/>
  </r>
  <r>
    <d v="1999-10-05T00:00:00"/>
    <x v="17"/>
    <x v="13"/>
    <n v="450"/>
    <n v="144"/>
    <n v="0"/>
    <n v="0"/>
    <n v="353"/>
    <n v="14"/>
    <n v="1"/>
    <n v="3"/>
    <n v="0"/>
    <n v="0"/>
  </r>
  <r>
    <d v="1999-10-06T00:00:00"/>
    <x v="18"/>
    <x v="13"/>
    <n v="359"/>
    <n v="118"/>
    <n v="0"/>
    <n v="1"/>
    <n v="288"/>
    <n v="13"/>
    <n v="1"/>
    <n v="0"/>
    <n v="0"/>
    <n v="0"/>
  </r>
  <r>
    <d v="1999-10-07T00:00:00"/>
    <x v="19"/>
    <x v="13"/>
    <n v="277"/>
    <n v="104"/>
    <n v="1"/>
    <n v="2"/>
    <n v="400"/>
    <n v="9"/>
    <n v="7"/>
    <n v="3"/>
    <n v="5"/>
    <n v="2"/>
  </r>
  <r>
    <d v="1999-10-08T00:00:00"/>
    <x v="20"/>
    <x v="13"/>
    <n v="388"/>
    <n v="97"/>
    <n v="0"/>
    <n v="3"/>
    <n v="450"/>
    <n v="18"/>
    <n v="7"/>
    <n v="10"/>
    <n v="3"/>
    <n v="2"/>
  </r>
  <r>
    <d v="1999-10-09T00:00:00"/>
    <x v="21"/>
    <x v="13"/>
    <n v="157"/>
    <n v="85"/>
    <n v="0"/>
    <n v="2"/>
    <n v="456"/>
    <n v="17"/>
    <n v="9"/>
    <n v="1"/>
    <n v="2"/>
    <n v="1"/>
  </r>
  <r>
    <d v="1999-10-10T00:00:00"/>
    <x v="22"/>
    <x v="13"/>
    <n v="82"/>
    <n v="50"/>
    <n v="0"/>
    <n v="0"/>
    <n v="472"/>
    <n v="18"/>
    <n v="2"/>
    <n v="4"/>
    <n v="0"/>
    <n v="0"/>
  </r>
  <r>
    <d v="1999-10-11T00:00:00"/>
    <x v="23"/>
    <x v="13"/>
    <n v="83"/>
    <n v="42"/>
    <n v="0"/>
    <n v="3"/>
    <n v="385"/>
    <n v="9"/>
    <n v="2"/>
    <n v="0"/>
    <n v="0"/>
    <n v="0"/>
  </r>
  <r>
    <d v="1999-10-12T00:00:00"/>
    <x v="24"/>
    <x v="13"/>
    <n v="61"/>
    <n v="49"/>
    <n v="0"/>
    <n v="0"/>
    <n v="225"/>
    <n v="9"/>
    <n v="1"/>
    <n v="0"/>
    <n v="0"/>
    <n v="0"/>
  </r>
  <r>
    <d v="1999-10-13T00:00:00"/>
    <x v="25"/>
    <x v="13"/>
    <n v="390"/>
    <n v="127"/>
    <n v="0"/>
    <n v="3"/>
    <n v="399"/>
    <n v="27"/>
    <n v="1"/>
    <n v="18"/>
    <n v="0"/>
    <n v="0"/>
  </r>
  <r>
    <d v="1999-10-14T00:00:00"/>
    <x v="26"/>
    <x v="13"/>
    <n v="370"/>
    <n v="118"/>
    <n v="0"/>
    <n v="2"/>
    <n v="433"/>
    <n v="27"/>
    <n v="18"/>
    <n v="10"/>
    <n v="0"/>
    <n v="0"/>
  </r>
  <r>
    <d v="1999-10-15T00:00:00"/>
    <x v="27"/>
    <x v="13"/>
    <n v="87"/>
    <n v="71"/>
    <n v="0"/>
    <n v="4"/>
    <n v="431"/>
    <n v="12"/>
    <n v="31"/>
    <n v="1"/>
    <n v="3"/>
    <n v="2"/>
  </r>
  <r>
    <d v="1999-10-16T00:00:00"/>
    <x v="28"/>
    <x v="13"/>
    <n v="51"/>
    <n v="36"/>
    <n v="0"/>
    <n v="1"/>
    <n v="347"/>
    <n v="3"/>
    <n v="18"/>
    <n v="3"/>
    <n v="0"/>
    <n v="0"/>
  </r>
  <r>
    <d v="1999-10-17T00:00:00"/>
    <x v="29"/>
    <x v="13"/>
    <n v="36"/>
    <n v="30"/>
    <n v="0"/>
    <n v="4"/>
    <n v="242"/>
    <n v="3"/>
    <n v="5"/>
    <n v="2"/>
    <n v="0"/>
    <n v="0"/>
  </r>
  <r>
    <d v="1999-10-18T00:00:00"/>
    <x v="30"/>
    <x v="13"/>
    <n v="47"/>
    <n v="31"/>
    <n v="0"/>
    <n v="0"/>
    <n v="278"/>
    <n v="7"/>
    <n v="2"/>
    <n v="2"/>
    <n v="0"/>
    <n v="2"/>
  </r>
  <r>
    <d v="1999-10-19T00:00:00"/>
    <x v="31"/>
    <x v="13"/>
    <n v="44"/>
    <n v="29"/>
    <n v="0"/>
    <n v="0"/>
    <n v="144"/>
    <n v="6"/>
    <n v="0"/>
    <n v="0"/>
    <n v="0"/>
    <n v="0"/>
  </r>
  <r>
    <d v="1999-10-20T00:00:00"/>
    <x v="32"/>
    <x v="13"/>
    <n v="72"/>
    <n v="41"/>
    <n v="0"/>
    <n v="0"/>
    <n v="144"/>
    <n v="5"/>
    <n v="1"/>
    <n v="3"/>
    <n v="0"/>
    <n v="0"/>
  </r>
  <r>
    <d v="1999-10-21T00:00:00"/>
    <x v="33"/>
    <x v="13"/>
    <n v="70"/>
    <n v="45"/>
    <n v="0"/>
    <n v="1"/>
    <n v="159"/>
    <n v="8"/>
    <n v="1"/>
    <n v="1"/>
    <n v="0"/>
    <n v="0"/>
  </r>
  <r>
    <d v="1999-10-22T00:00:00"/>
    <x v="34"/>
    <x v="13"/>
    <n v="36"/>
    <n v="20"/>
    <n v="0"/>
    <n v="5"/>
    <n v="111"/>
    <n v="1"/>
    <n v="2"/>
    <n v="1"/>
    <n v="0"/>
    <n v="0"/>
  </r>
  <r>
    <d v="1999-10-23T00:00:00"/>
    <x v="35"/>
    <x v="13"/>
    <n v="19"/>
    <n v="16"/>
    <n v="0"/>
    <n v="2"/>
    <n v="130"/>
    <n v="5"/>
    <n v="2"/>
    <n v="0"/>
    <n v="0"/>
    <n v="0"/>
  </r>
  <r>
    <d v="1999-10-24T00:00:00"/>
    <x v="36"/>
    <x v="13"/>
    <n v="28"/>
    <n v="23"/>
    <n v="0"/>
    <n v="12"/>
    <n v="263"/>
    <n v="1"/>
    <n v="0"/>
    <n v="0"/>
    <n v="0"/>
    <n v="0"/>
  </r>
  <r>
    <d v="1999-10-25T00:00:00"/>
    <x v="37"/>
    <x v="13"/>
    <n v="15"/>
    <n v="6"/>
    <n v="0"/>
    <n v="5"/>
    <n v="72"/>
    <n v="1"/>
    <n v="3"/>
    <n v="1"/>
    <n v="0"/>
    <n v="0"/>
  </r>
  <r>
    <d v="1999-10-26T00:00:00"/>
    <x v="38"/>
    <x v="13"/>
    <n v="19"/>
    <n v="13"/>
    <n v="0"/>
    <n v="2"/>
    <n v="44"/>
    <n v="2"/>
    <n v="1"/>
    <n v="2"/>
    <n v="0"/>
    <n v="0"/>
  </r>
  <r>
    <d v="1999-10-27T00:00:00"/>
    <x v="39"/>
    <x v="13"/>
    <n v="16"/>
    <n v="6"/>
    <n v="0"/>
    <n v="0"/>
    <n v="42"/>
    <n v="0"/>
    <n v="2"/>
    <n v="0"/>
    <n v="0"/>
    <n v="0"/>
  </r>
  <r>
    <d v="1999-10-28T00:00:00"/>
    <x v="40"/>
    <x v="13"/>
    <n v="53"/>
    <n v="30"/>
    <n v="0"/>
    <n v="2"/>
    <n v="78"/>
    <n v="2"/>
    <n v="0"/>
    <n v="3"/>
    <n v="0"/>
    <n v="0"/>
  </r>
  <r>
    <d v="1999-10-29T00:00:00"/>
    <x v="41"/>
    <x v="13"/>
    <n v="106"/>
    <n v="22"/>
    <n v="0"/>
    <n v="1"/>
    <n v="37"/>
    <n v="0"/>
    <n v="6"/>
    <n v="6"/>
    <n v="0"/>
    <n v="0"/>
  </r>
  <r>
    <d v="1999-10-30T00:00:00"/>
    <x v="42"/>
    <x v="13"/>
    <n v="67"/>
    <n v="19"/>
    <n v="0"/>
    <n v="0"/>
    <n v="11"/>
    <n v="0"/>
    <n v="13"/>
    <n v="1"/>
    <n v="0"/>
    <n v="0"/>
  </r>
  <r>
    <d v="1999-10-31T00:00:00"/>
    <x v="43"/>
    <x v="13"/>
    <n v="41"/>
    <n v="19"/>
    <n v="0"/>
    <n v="0"/>
    <n v="12"/>
    <n v="0"/>
    <n v="34"/>
    <n v="2"/>
    <n v="0"/>
    <n v="0"/>
  </r>
  <r>
    <d v="1999-11-01T00:00:00"/>
    <x v="44"/>
    <x v="13"/>
    <n v="18"/>
    <n v="9"/>
    <n v="0"/>
    <n v="0"/>
    <n v="15"/>
    <n v="0"/>
    <n v="15"/>
    <n v="5"/>
    <n v="0"/>
    <n v="0"/>
  </r>
  <r>
    <d v="1999-11-02T00:00:00"/>
    <x v="45"/>
    <x v="13"/>
    <n v="18"/>
    <n v="9"/>
    <n v="0"/>
    <n v="2"/>
    <n v="5"/>
    <n v="1"/>
    <n v="15"/>
    <n v="4"/>
    <n v="0"/>
    <n v="0"/>
  </r>
  <r>
    <d v="1999-11-03T00:00:00"/>
    <x v="46"/>
    <x v="13"/>
    <n v="14"/>
    <n v="3"/>
    <n v="1"/>
    <n v="1"/>
    <n v="7"/>
    <n v="1"/>
    <n v="8"/>
    <n v="2"/>
    <n v="0"/>
    <n v="0"/>
  </r>
  <r>
    <d v="1999-11-04T00:00:00"/>
    <x v="47"/>
    <x v="13"/>
    <n v="10"/>
    <n v="5"/>
    <n v="0"/>
    <n v="0"/>
    <n v="9"/>
    <n v="0"/>
    <n v="2"/>
    <n v="3"/>
    <n v="0"/>
    <n v="0"/>
  </r>
  <r>
    <d v="1999-11-05T00:00:00"/>
    <x v="48"/>
    <x v="13"/>
    <m/>
    <m/>
    <m/>
    <m/>
    <m/>
    <m/>
    <m/>
    <m/>
    <m/>
    <m/>
  </r>
  <r>
    <d v="1999-11-06T00:00:00"/>
    <x v="49"/>
    <x v="13"/>
    <m/>
    <m/>
    <m/>
    <m/>
    <m/>
    <m/>
    <m/>
    <m/>
    <m/>
    <m/>
  </r>
  <r>
    <d v="1999-11-07T00:00:00"/>
    <x v="50"/>
    <x v="13"/>
    <m/>
    <m/>
    <m/>
    <m/>
    <m/>
    <m/>
    <m/>
    <m/>
    <m/>
    <m/>
  </r>
  <r>
    <d v="1999-11-08T00:00:00"/>
    <x v="51"/>
    <x v="13"/>
    <m/>
    <m/>
    <m/>
    <m/>
    <m/>
    <m/>
    <m/>
    <m/>
    <m/>
    <m/>
  </r>
  <r>
    <d v="1999-11-09T00:00:00"/>
    <x v="52"/>
    <x v="13"/>
    <m/>
    <m/>
    <m/>
    <m/>
    <m/>
    <m/>
    <m/>
    <m/>
    <m/>
    <m/>
  </r>
  <r>
    <d v="1999-11-10T00:00:00"/>
    <x v="53"/>
    <x v="13"/>
    <m/>
    <m/>
    <m/>
    <m/>
    <m/>
    <m/>
    <m/>
    <m/>
    <m/>
    <m/>
  </r>
  <r>
    <d v="1999-11-11T00:00:00"/>
    <x v="54"/>
    <x v="13"/>
    <m/>
    <m/>
    <m/>
    <m/>
    <m/>
    <m/>
    <m/>
    <m/>
    <m/>
    <m/>
  </r>
  <r>
    <d v="1999-11-12T00:00:00"/>
    <x v="55"/>
    <x v="13"/>
    <m/>
    <m/>
    <m/>
    <m/>
    <m/>
    <m/>
    <m/>
    <m/>
    <m/>
    <m/>
  </r>
  <r>
    <d v="1999-11-13T00:00:00"/>
    <x v="56"/>
    <x v="13"/>
    <m/>
    <m/>
    <m/>
    <m/>
    <m/>
    <m/>
    <m/>
    <m/>
    <m/>
    <m/>
  </r>
  <r>
    <d v="1999-11-14T00:00:00"/>
    <x v="57"/>
    <x v="13"/>
    <m/>
    <m/>
    <m/>
    <m/>
    <m/>
    <m/>
    <m/>
    <m/>
    <m/>
    <m/>
  </r>
  <r>
    <d v="1999-11-15T00:00:00"/>
    <x v="58"/>
    <x v="13"/>
    <m/>
    <m/>
    <m/>
    <m/>
    <m/>
    <m/>
    <m/>
    <m/>
    <m/>
    <m/>
  </r>
  <r>
    <d v="1999-11-16T00:00:00"/>
    <x v="59"/>
    <x v="13"/>
    <m/>
    <m/>
    <m/>
    <m/>
    <m/>
    <m/>
    <m/>
    <m/>
    <m/>
    <m/>
  </r>
  <r>
    <d v="1999-11-17T00:00:00"/>
    <x v="60"/>
    <x v="13"/>
    <m/>
    <m/>
    <m/>
    <m/>
    <m/>
    <m/>
    <m/>
    <m/>
    <m/>
    <m/>
  </r>
  <r>
    <d v="1999-11-18T00:00:00"/>
    <x v="61"/>
    <x v="13"/>
    <m/>
    <m/>
    <m/>
    <m/>
    <m/>
    <m/>
    <m/>
    <m/>
    <m/>
    <m/>
  </r>
  <r>
    <d v="2000-09-06T00:00:00"/>
    <x v="79"/>
    <x v="14"/>
    <n v="3006"/>
    <m/>
    <m/>
    <m/>
    <m/>
    <m/>
    <n v="287"/>
    <m/>
    <m/>
    <m/>
  </r>
  <r>
    <d v="2000-09-06T00:00:00"/>
    <x v="79"/>
    <x v="14"/>
    <n v="3000"/>
    <n v="20"/>
    <n v="0"/>
    <m/>
    <n v="1"/>
    <n v="6"/>
    <n v="391"/>
    <n v="0"/>
    <n v="0"/>
    <n v="0"/>
  </r>
  <r>
    <d v="2000-09-06T00:00:00"/>
    <x v="79"/>
    <x v="14"/>
    <n v="2000"/>
    <n v="1"/>
    <m/>
    <m/>
    <n v="58"/>
    <n v="6"/>
    <n v="80"/>
    <n v="1"/>
    <n v="0"/>
    <m/>
  </r>
  <r>
    <d v="2000-09-06T00:00:00"/>
    <x v="79"/>
    <x v="14"/>
    <n v="3562"/>
    <n v="130"/>
    <n v="0"/>
    <n v="0"/>
    <n v="15"/>
    <n v="29"/>
    <n v="4"/>
    <n v="2"/>
    <n v="1"/>
    <n v="0"/>
  </r>
  <r>
    <d v="2000-09-07T00:00:00"/>
    <x v="71"/>
    <x v="14"/>
    <n v="2572"/>
    <n v="105"/>
    <n v="0"/>
    <n v="0"/>
    <n v="41"/>
    <n v="56"/>
    <n v="5"/>
    <n v="11"/>
    <n v="3"/>
    <n v="0"/>
  </r>
  <r>
    <d v="2000-09-08T00:00:00"/>
    <x v="72"/>
    <x v="14"/>
    <n v="3333"/>
    <n v="94"/>
    <n v="0"/>
    <n v="0"/>
    <n v="34"/>
    <n v="45"/>
    <n v="9"/>
    <n v="1"/>
    <n v="1"/>
    <n v="0"/>
  </r>
  <r>
    <d v="2000-09-09T00:00:00"/>
    <x v="73"/>
    <x v="14"/>
    <n v="4478"/>
    <n v="85"/>
    <m/>
    <m/>
    <n v="44"/>
    <n v="42"/>
    <n v="20"/>
    <n v="4"/>
    <m/>
    <m/>
  </r>
  <r>
    <d v="2000-09-10T00:00:00"/>
    <x v="74"/>
    <x v="14"/>
    <n v="4153"/>
    <n v="165"/>
    <m/>
    <n v="1"/>
    <n v="32"/>
    <n v="41"/>
    <n v="5"/>
    <n v="4"/>
    <m/>
    <m/>
  </r>
  <r>
    <d v="2000-09-11T00:00:00"/>
    <x v="68"/>
    <x v="14"/>
    <n v="4568"/>
    <n v="205"/>
    <m/>
    <m/>
    <n v="73"/>
    <n v="62"/>
    <n v="13"/>
    <n v="8"/>
    <m/>
    <m/>
  </r>
  <r>
    <d v="2000-09-12T00:00:00"/>
    <x v="69"/>
    <x v="14"/>
    <n v="4736"/>
    <n v="255"/>
    <n v="1"/>
    <m/>
    <n v="72"/>
    <n v="81"/>
    <n v="19"/>
    <n v="15"/>
    <n v="1"/>
    <m/>
  </r>
  <r>
    <d v="2000-09-13T00:00:00"/>
    <x v="70"/>
    <x v="14"/>
    <n v="3194"/>
    <n v="246"/>
    <m/>
    <m/>
    <n v="55"/>
    <n v="57"/>
    <n v="4"/>
    <n v="6"/>
    <m/>
    <m/>
  </r>
  <r>
    <d v="2000-09-14T00:00:00"/>
    <x v="67"/>
    <x v="14"/>
    <n v="2809"/>
    <n v="326"/>
    <m/>
    <m/>
    <n v="34"/>
    <n v="68"/>
    <n v="3"/>
    <n v="4"/>
    <n v="3"/>
    <m/>
  </r>
  <r>
    <d v="2000-09-15T00:00:00"/>
    <x v="63"/>
    <x v="14"/>
    <n v="3031"/>
    <n v="318"/>
    <m/>
    <m/>
    <n v="33"/>
    <n v="63"/>
    <n v="8"/>
    <n v="3"/>
    <n v="2"/>
    <m/>
  </r>
  <r>
    <d v="2000-09-16T00:00:00"/>
    <x v="64"/>
    <x v="14"/>
    <n v="1607"/>
    <n v="284"/>
    <m/>
    <m/>
    <n v="91"/>
    <n v="87"/>
    <n v="9"/>
    <n v="8"/>
    <n v="4"/>
    <m/>
  </r>
  <r>
    <d v="2000-09-17T00:00:00"/>
    <x v="65"/>
    <x v="14"/>
    <n v="1501"/>
    <n v="194"/>
    <m/>
    <n v="1"/>
    <n v="137"/>
    <n v="120"/>
    <n v="16"/>
    <n v="9"/>
    <m/>
    <n v="1"/>
  </r>
  <r>
    <d v="2000-09-18T00:00:00"/>
    <x v="0"/>
    <x v="14"/>
    <n v="2252"/>
    <n v="268"/>
    <m/>
    <n v="1"/>
    <n v="114"/>
    <n v="145"/>
    <n v="18"/>
    <n v="1"/>
    <n v="2"/>
    <m/>
  </r>
  <r>
    <d v="2000-09-19T00:00:00"/>
    <x v="1"/>
    <x v="14"/>
    <n v="3382"/>
    <n v="230"/>
    <m/>
    <n v="4"/>
    <n v="128"/>
    <n v="122"/>
    <n v="11"/>
    <n v="17"/>
    <n v="1"/>
    <m/>
  </r>
  <r>
    <d v="2000-09-20T00:00:00"/>
    <x v="2"/>
    <x v="14"/>
    <n v="4684"/>
    <n v="243"/>
    <m/>
    <n v="1"/>
    <n v="524"/>
    <n v="138"/>
    <n v="47"/>
    <n v="18"/>
    <n v="1"/>
    <m/>
  </r>
  <r>
    <d v="2000-09-21T00:00:00"/>
    <x v="3"/>
    <x v="14"/>
    <n v="3468"/>
    <n v="197"/>
    <m/>
    <m/>
    <n v="269"/>
    <n v="83"/>
    <n v="24"/>
    <n v="2"/>
    <m/>
    <m/>
  </r>
  <r>
    <d v="2000-09-22T00:00:00"/>
    <x v="4"/>
    <x v="14"/>
    <n v="1925"/>
    <n v="151"/>
    <m/>
    <m/>
    <n v="30"/>
    <n v="10"/>
    <n v="4"/>
    <m/>
    <m/>
    <m/>
  </r>
  <r>
    <d v="2000-09-23T00:00:00"/>
    <x v="5"/>
    <x v="14"/>
    <n v="2219"/>
    <n v="146"/>
    <m/>
    <n v="2"/>
    <n v="34"/>
    <n v="13"/>
    <n v="10"/>
    <n v="2"/>
    <n v="1"/>
    <m/>
  </r>
  <r>
    <d v="2000-09-24T00:00:00"/>
    <x v="6"/>
    <x v="14"/>
    <n v="2271"/>
    <n v="207"/>
    <n v="0"/>
    <n v="0"/>
    <n v="66"/>
    <n v="23"/>
    <n v="3"/>
    <n v="1"/>
    <n v="0"/>
    <n v="0"/>
  </r>
  <r>
    <d v="2000-09-25T00:00:00"/>
    <x v="7"/>
    <x v="14"/>
    <n v="2002"/>
    <n v="183"/>
    <m/>
    <n v="2"/>
    <n v="52"/>
    <n v="19"/>
    <n v="9"/>
    <m/>
    <m/>
    <m/>
  </r>
  <r>
    <d v="2000-09-26T00:00:00"/>
    <x v="8"/>
    <x v="14"/>
    <n v="2111"/>
    <n v="200"/>
    <m/>
    <m/>
    <n v="62"/>
    <n v="41"/>
    <n v="11"/>
    <n v="1"/>
    <m/>
    <m/>
  </r>
  <r>
    <d v="2000-09-27T00:00:00"/>
    <x v="9"/>
    <x v="14"/>
    <n v="2754"/>
    <n v="245"/>
    <m/>
    <m/>
    <n v="111"/>
    <n v="57"/>
    <n v="7"/>
    <m/>
    <m/>
    <m/>
  </r>
  <r>
    <d v="2000-09-28T00:00:00"/>
    <x v="10"/>
    <x v="14"/>
    <n v="3059"/>
    <n v="288"/>
    <m/>
    <m/>
    <n v="152"/>
    <n v="79"/>
    <n v="8"/>
    <n v="1"/>
    <m/>
    <m/>
  </r>
  <r>
    <d v="2000-09-29T00:00:00"/>
    <x v="11"/>
    <x v="14"/>
    <n v="2053"/>
    <n v="289"/>
    <m/>
    <m/>
    <n v="219"/>
    <n v="56"/>
    <m/>
    <n v="1"/>
    <m/>
    <m/>
  </r>
  <r>
    <d v="2000-09-30T00:00:00"/>
    <x v="12"/>
    <x v="14"/>
    <n v="1470"/>
    <n v="235"/>
    <m/>
    <m/>
    <n v="181"/>
    <n v="47"/>
    <n v="2"/>
    <m/>
    <m/>
    <m/>
  </r>
  <r>
    <d v="2000-10-01T00:00:00"/>
    <x v="13"/>
    <x v="14"/>
    <n v="727"/>
    <n v="99"/>
    <m/>
    <m/>
    <n v="128"/>
    <n v="38"/>
    <n v="3"/>
    <n v="1"/>
    <m/>
    <m/>
  </r>
  <r>
    <d v="2000-10-02T00:00:00"/>
    <x v="14"/>
    <x v="14"/>
    <n v="577"/>
    <n v="95"/>
    <m/>
    <m/>
    <n v="146"/>
    <n v="35"/>
    <n v="2"/>
    <m/>
    <n v="1"/>
    <m/>
  </r>
  <r>
    <d v="2000-10-03T00:00:00"/>
    <x v="15"/>
    <x v="14"/>
    <n v="219"/>
    <n v="51"/>
    <m/>
    <n v="1"/>
    <n v="130"/>
    <n v="36"/>
    <n v="1"/>
    <m/>
    <m/>
    <m/>
  </r>
  <r>
    <d v="2000-10-04T00:00:00"/>
    <x v="16"/>
    <x v="14"/>
    <n v="128"/>
    <n v="47"/>
    <m/>
    <n v="2"/>
    <n v="82"/>
    <n v="17"/>
    <n v="1"/>
    <m/>
    <m/>
    <m/>
  </r>
  <r>
    <d v="2000-10-05T00:00:00"/>
    <x v="17"/>
    <x v="14"/>
    <n v="310"/>
    <n v="105"/>
    <m/>
    <m/>
    <n v="61"/>
    <n v="21"/>
    <n v="5"/>
    <n v="1"/>
    <n v="1"/>
    <m/>
  </r>
  <r>
    <d v="2000-10-06T00:00:00"/>
    <x v="18"/>
    <x v="14"/>
    <n v="316"/>
    <n v="113"/>
    <m/>
    <m/>
    <n v="56"/>
    <n v="26"/>
    <m/>
    <m/>
    <m/>
    <m/>
  </r>
  <r>
    <d v="2000-10-07T00:00:00"/>
    <x v="19"/>
    <x v="14"/>
    <n v="265"/>
    <n v="143"/>
    <m/>
    <m/>
    <n v="69"/>
    <n v="33"/>
    <m/>
    <m/>
    <m/>
    <m/>
  </r>
  <r>
    <d v="2000-10-08T00:00:00"/>
    <x v="20"/>
    <x v="14"/>
    <n v="347"/>
    <n v="194"/>
    <m/>
    <m/>
    <n v="68"/>
    <n v="37"/>
    <n v="3"/>
    <n v="1"/>
    <m/>
    <m/>
  </r>
  <r>
    <d v="2000-10-09T00:00:00"/>
    <x v="21"/>
    <x v="14"/>
    <n v="256"/>
    <n v="106"/>
    <m/>
    <m/>
    <n v="53"/>
    <n v="27"/>
    <m/>
    <m/>
    <m/>
    <m/>
  </r>
  <r>
    <d v="2000-10-10T00:00:00"/>
    <x v="22"/>
    <x v="14"/>
    <n v="125"/>
    <n v="81"/>
    <m/>
    <m/>
    <n v="24"/>
    <n v="28"/>
    <n v="1"/>
    <m/>
    <m/>
    <m/>
  </r>
  <r>
    <d v="2000-10-11T00:00:00"/>
    <x v="23"/>
    <x v="14"/>
    <n v="130"/>
    <n v="66"/>
    <m/>
    <n v="3"/>
    <n v="61"/>
    <n v="29"/>
    <n v="2"/>
    <m/>
    <m/>
    <m/>
  </r>
  <r>
    <d v="2000-10-12T00:00:00"/>
    <x v="24"/>
    <x v="14"/>
    <n v="98"/>
    <n v="44"/>
    <m/>
    <m/>
    <n v="40"/>
    <n v="21"/>
    <n v="3"/>
    <n v="2"/>
    <m/>
    <m/>
  </r>
  <r>
    <d v="2000-10-13T00:00:00"/>
    <x v="25"/>
    <x v="14"/>
    <n v="91"/>
    <n v="58"/>
    <m/>
    <m/>
    <n v="56"/>
    <n v="26"/>
    <n v="1"/>
    <n v="2"/>
    <n v="1"/>
    <m/>
  </r>
  <r>
    <d v="2000-10-14T00:00:00"/>
    <x v="26"/>
    <x v="14"/>
    <n v="166"/>
    <n v="75"/>
    <m/>
    <m/>
    <n v="113"/>
    <n v="63"/>
    <n v="1"/>
    <m/>
    <m/>
    <m/>
  </r>
  <r>
    <d v="2000-10-15T00:00:00"/>
    <x v="27"/>
    <x v="14"/>
    <n v="189"/>
    <n v="49"/>
    <m/>
    <m/>
    <n v="137"/>
    <n v="40"/>
    <n v="1"/>
    <m/>
    <m/>
    <m/>
  </r>
  <r>
    <d v="2000-10-16T00:00:00"/>
    <x v="28"/>
    <x v="14"/>
    <n v="590"/>
    <n v="96"/>
    <n v="1"/>
    <n v="1"/>
    <n v="116"/>
    <n v="34"/>
    <n v="1"/>
    <m/>
    <n v="2"/>
    <m/>
  </r>
  <r>
    <d v="2000-10-17T00:00:00"/>
    <x v="29"/>
    <x v="14"/>
    <n v="535"/>
    <n v="57"/>
    <m/>
    <m/>
    <n v="298"/>
    <n v="20"/>
    <m/>
    <m/>
    <m/>
    <m/>
  </r>
  <r>
    <d v="2000-10-18T00:00:00"/>
    <x v="30"/>
    <x v="14"/>
    <n v="473"/>
    <n v="112"/>
    <m/>
    <n v="2"/>
    <n v="327"/>
    <n v="50"/>
    <n v="1"/>
    <n v="2"/>
    <m/>
    <m/>
  </r>
  <r>
    <d v="2000-10-19T00:00:00"/>
    <x v="31"/>
    <x v="14"/>
    <n v="437"/>
    <n v="76"/>
    <n v="2"/>
    <n v="4"/>
    <n v="32"/>
    <n v="8"/>
    <n v="67"/>
    <n v="10"/>
    <n v="1"/>
    <n v="1"/>
  </r>
  <r>
    <d v="2000-10-20T00:00:00"/>
    <x v="32"/>
    <x v="14"/>
    <n v="357"/>
    <n v="57.666666666666671"/>
    <m/>
    <m/>
    <n v="32"/>
    <n v="11.333333333333332"/>
    <m/>
    <m/>
    <m/>
    <m/>
  </r>
  <r>
    <d v="2000-10-21T00:00:00"/>
    <x v="33"/>
    <x v="14"/>
    <n v="277"/>
    <n v="39.333333333333343"/>
    <m/>
    <m/>
    <n v="32"/>
    <n v="14.666666666666664"/>
    <m/>
    <m/>
    <m/>
    <m/>
  </r>
  <r>
    <d v="2000-10-22T00:00:00"/>
    <x v="34"/>
    <x v="14"/>
    <n v="197"/>
    <n v="21"/>
    <n v="1"/>
    <n v="1"/>
    <n v="32"/>
    <n v="18"/>
    <n v="12"/>
    <m/>
    <m/>
    <m/>
  </r>
  <r>
    <d v="2000-10-23T00:00:00"/>
    <x v="35"/>
    <x v="14"/>
    <n v="131"/>
    <n v="25"/>
    <m/>
    <m/>
    <n v="77"/>
    <n v="13"/>
    <n v="21"/>
    <n v="1"/>
    <m/>
    <m/>
  </r>
  <r>
    <d v="2000-10-24T00:00:00"/>
    <x v="36"/>
    <x v="14"/>
    <n v="123"/>
    <n v="35"/>
    <m/>
    <m/>
    <n v="58"/>
    <n v="7"/>
    <n v="46"/>
    <n v="1"/>
    <m/>
    <m/>
  </r>
  <r>
    <d v="2000-10-25T00:00:00"/>
    <x v="37"/>
    <x v="14"/>
    <n v="65"/>
    <n v="22"/>
    <m/>
    <m/>
    <n v="39"/>
    <n v="12"/>
    <n v="18"/>
    <n v="1"/>
    <n v="1"/>
    <m/>
  </r>
  <r>
    <d v="2000-10-26T00:00:00"/>
    <x v="38"/>
    <x v="14"/>
    <n v="84"/>
    <n v="35"/>
    <m/>
    <n v="2"/>
    <n v="37"/>
    <n v="6"/>
    <n v="19"/>
    <n v="2"/>
    <m/>
    <m/>
  </r>
  <r>
    <d v="2000-10-27T00:00:00"/>
    <x v="39"/>
    <x v="14"/>
    <n v="60"/>
    <n v="34"/>
    <m/>
    <m/>
    <n v="16"/>
    <n v="11"/>
    <n v="34"/>
    <m/>
    <n v="1"/>
    <m/>
  </r>
  <r>
    <d v="2000-10-28T00:00:00"/>
    <x v="40"/>
    <x v="14"/>
    <n v="23"/>
    <n v="7"/>
    <m/>
    <n v="3"/>
    <n v="21"/>
    <n v="4"/>
    <n v="15"/>
    <m/>
    <m/>
    <m/>
  </r>
  <r>
    <d v="2000-10-29T00:00:00"/>
    <x v="41"/>
    <x v="14"/>
    <n v="5"/>
    <n v="4"/>
    <m/>
    <m/>
    <n v="3"/>
    <n v="2"/>
    <n v="3"/>
    <m/>
    <m/>
    <m/>
  </r>
  <r>
    <d v="2000-10-30T00:00:00"/>
    <x v="42"/>
    <x v="14"/>
    <n v="13"/>
    <n v="11"/>
    <m/>
    <n v="1"/>
    <n v="8"/>
    <n v="0"/>
    <n v="10"/>
    <n v="0"/>
    <n v="0"/>
    <m/>
  </r>
  <r>
    <d v="2000-10-31T00:00:00"/>
    <x v="43"/>
    <x v="14"/>
    <n v="33"/>
    <n v="5"/>
    <n v="0"/>
    <n v="0"/>
    <n v="3"/>
    <n v="3"/>
    <n v="21"/>
    <n v="0"/>
    <n v="0"/>
    <n v="0"/>
  </r>
  <r>
    <d v="2000-11-01T00:00:00"/>
    <x v="44"/>
    <x v="14"/>
    <n v="22"/>
    <n v="5"/>
    <n v="0"/>
    <n v="0"/>
    <n v="3"/>
    <n v="1"/>
    <n v="9"/>
    <n v="1"/>
    <n v="0"/>
    <n v="0"/>
  </r>
  <r>
    <d v="2000-11-02T00:00:00"/>
    <x v="45"/>
    <x v="14"/>
    <n v="17"/>
    <n v="4"/>
    <m/>
    <m/>
    <n v="10"/>
    <n v="14"/>
    <n v="4"/>
    <n v="0"/>
    <n v="0"/>
    <m/>
  </r>
  <r>
    <d v="2000-11-03T00:00:00"/>
    <x v="46"/>
    <x v="14"/>
    <n v="17"/>
    <n v="8"/>
    <m/>
    <m/>
    <n v="1"/>
    <n v="2"/>
    <n v="3"/>
    <n v="0"/>
    <n v="0"/>
    <m/>
  </r>
  <r>
    <d v="2000-11-04T00:00:00"/>
    <x v="47"/>
    <x v="14"/>
    <m/>
    <m/>
    <m/>
    <m/>
    <m/>
    <m/>
    <m/>
    <m/>
    <m/>
    <m/>
  </r>
  <r>
    <d v="2000-11-05T00:00:00"/>
    <x v="48"/>
    <x v="14"/>
    <m/>
    <m/>
    <m/>
    <m/>
    <m/>
    <m/>
    <m/>
    <m/>
    <m/>
    <m/>
  </r>
  <r>
    <d v="2000-11-06T00:00:00"/>
    <x v="49"/>
    <x v="14"/>
    <m/>
    <m/>
    <m/>
    <m/>
    <m/>
    <m/>
    <m/>
    <m/>
    <m/>
    <m/>
  </r>
  <r>
    <d v="2000-11-07T00:00:00"/>
    <x v="50"/>
    <x v="14"/>
    <m/>
    <m/>
    <m/>
    <m/>
    <m/>
    <m/>
    <m/>
    <m/>
    <m/>
    <m/>
  </r>
  <r>
    <d v="2000-11-08T00:00:00"/>
    <x v="51"/>
    <x v="14"/>
    <n v="14"/>
    <n v="6"/>
    <m/>
    <m/>
    <n v="1"/>
    <n v="0"/>
    <n v="3"/>
    <n v="0"/>
    <n v="0"/>
    <m/>
  </r>
  <r>
    <d v="2000-11-09T00:00:00"/>
    <x v="52"/>
    <x v="14"/>
    <m/>
    <m/>
    <m/>
    <m/>
    <m/>
    <m/>
    <m/>
    <m/>
    <m/>
    <m/>
  </r>
  <r>
    <d v="2000-11-10T00:00:00"/>
    <x v="53"/>
    <x v="14"/>
    <m/>
    <m/>
    <m/>
    <m/>
    <m/>
    <m/>
    <m/>
    <m/>
    <m/>
    <m/>
  </r>
  <r>
    <d v="2000-11-11T00:00:00"/>
    <x v="54"/>
    <x v="14"/>
    <m/>
    <m/>
    <m/>
    <m/>
    <m/>
    <m/>
    <m/>
    <m/>
    <m/>
    <m/>
  </r>
  <r>
    <d v="2000-11-12T00:00:00"/>
    <x v="55"/>
    <x v="14"/>
    <m/>
    <m/>
    <m/>
    <m/>
    <m/>
    <m/>
    <m/>
    <m/>
    <m/>
    <m/>
  </r>
  <r>
    <d v="2000-11-13T00:00:00"/>
    <x v="56"/>
    <x v="14"/>
    <m/>
    <m/>
    <m/>
    <m/>
    <m/>
    <m/>
    <m/>
    <m/>
    <m/>
    <m/>
  </r>
  <r>
    <d v="2000-11-14T00:00:00"/>
    <x v="57"/>
    <x v="14"/>
    <m/>
    <m/>
    <m/>
    <m/>
    <m/>
    <m/>
    <m/>
    <m/>
    <m/>
    <m/>
  </r>
  <r>
    <d v="2000-11-15T00:00:00"/>
    <x v="58"/>
    <x v="14"/>
    <m/>
    <m/>
    <m/>
    <m/>
    <m/>
    <m/>
    <m/>
    <m/>
    <m/>
    <m/>
  </r>
  <r>
    <d v="2000-11-16T00:00:00"/>
    <x v="59"/>
    <x v="14"/>
    <m/>
    <m/>
    <m/>
    <m/>
    <m/>
    <m/>
    <m/>
    <m/>
    <m/>
    <m/>
  </r>
  <r>
    <d v="2000-11-17T00:00:00"/>
    <x v="60"/>
    <x v="14"/>
    <m/>
    <m/>
    <m/>
    <m/>
    <m/>
    <m/>
    <m/>
    <m/>
    <m/>
    <m/>
  </r>
  <r>
    <d v="2000-11-18T00:00:00"/>
    <x v="61"/>
    <x v="14"/>
    <m/>
    <m/>
    <m/>
    <m/>
    <m/>
    <m/>
    <m/>
    <m/>
    <m/>
    <m/>
  </r>
  <r>
    <d v="2000-11-19T00:00:00"/>
    <x v="62"/>
    <x v="14"/>
    <m/>
    <m/>
    <m/>
    <m/>
    <m/>
    <m/>
    <m/>
    <m/>
    <m/>
    <m/>
  </r>
  <r>
    <d v="2000-11-20T00:00:00"/>
    <x v="66"/>
    <x v="14"/>
    <m/>
    <m/>
    <m/>
    <m/>
    <m/>
    <m/>
    <m/>
    <m/>
    <m/>
    <m/>
  </r>
  <r>
    <d v="2000-11-21T00:00:00"/>
    <x v="81"/>
    <x v="14"/>
    <m/>
    <m/>
    <m/>
    <m/>
    <m/>
    <m/>
    <m/>
    <m/>
    <m/>
    <m/>
  </r>
  <r>
    <d v="2000-11-22T00:00:00"/>
    <x v="82"/>
    <x v="14"/>
    <m/>
    <m/>
    <m/>
    <m/>
    <m/>
    <m/>
    <m/>
    <m/>
    <m/>
    <m/>
  </r>
  <r>
    <d v="2000-11-23T00:00:00"/>
    <x v="83"/>
    <x v="14"/>
    <m/>
    <m/>
    <m/>
    <m/>
    <m/>
    <m/>
    <m/>
    <m/>
    <m/>
    <m/>
  </r>
  <r>
    <d v="2000-11-24T00:00:00"/>
    <x v="84"/>
    <x v="14"/>
    <m/>
    <m/>
    <m/>
    <m/>
    <m/>
    <m/>
    <m/>
    <m/>
    <m/>
    <m/>
  </r>
  <r>
    <d v="2000-11-25T00:00:00"/>
    <x v="85"/>
    <x v="14"/>
    <m/>
    <m/>
    <m/>
    <m/>
    <m/>
    <m/>
    <m/>
    <m/>
    <m/>
    <m/>
  </r>
  <r>
    <d v="2001-09-01T00:00:00"/>
    <x v="80"/>
    <x v="15"/>
    <m/>
    <m/>
    <m/>
    <m/>
    <m/>
    <m/>
    <m/>
    <m/>
    <m/>
    <m/>
  </r>
  <r>
    <d v="2001-09-02T00:00:00"/>
    <x v="75"/>
    <x v="15"/>
    <m/>
    <m/>
    <m/>
    <m/>
    <m/>
    <m/>
    <m/>
    <m/>
    <m/>
    <m/>
  </r>
  <r>
    <d v="2001-09-03T00:00:00"/>
    <x v="76"/>
    <x v="15"/>
    <m/>
    <m/>
    <m/>
    <m/>
    <m/>
    <m/>
    <m/>
    <m/>
    <m/>
    <m/>
  </r>
  <r>
    <d v="2001-09-04T00:00:00"/>
    <x v="77"/>
    <x v="15"/>
    <m/>
    <m/>
    <m/>
    <m/>
    <m/>
    <m/>
    <m/>
    <m/>
    <m/>
    <m/>
  </r>
  <r>
    <d v="2001-09-05T00:00:00"/>
    <x v="78"/>
    <x v="15"/>
    <m/>
    <m/>
    <m/>
    <m/>
    <m/>
    <m/>
    <m/>
    <m/>
    <m/>
    <m/>
  </r>
  <r>
    <d v="2001-09-06T00:00:00"/>
    <x v="79"/>
    <x v="15"/>
    <n v="6757"/>
    <n v="413"/>
    <n v="0"/>
    <n v="0"/>
    <n v="1271"/>
    <n v="113"/>
    <n v="1090"/>
    <n v="2257"/>
    <n v="0"/>
    <n v="0"/>
  </r>
  <r>
    <d v="2001-09-06T00:00:00"/>
    <x v="79"/>
    <x v="15"/>
    <n v="4786"/>
    <n v="5"/>
    <n v="0"/>
    <n v="0"/>
    <n v="0"/>
    <n v="0"/>
    <n v="224"/>
    <n v="0"/>
    <n v="0"/>
    <n v="0"/>
  </r>
  <r>
    <d v="2001-09-06T00:00:00"/>
    <x v="79"/>
    <x v="15"/>
    <n v="593"/>
    <n v="34"/>
    <n v="0"/>
    <n v="0"/>
    <n v="83"/>
    <n v="39"/>
    <n v="12"/>
    <n v="225"/>
    <n v="14"/>
    <n v="0"/>
  </r>
  <r>
    <d v="2001-09-07T00:00:00"/>
    <x v="71"/>
    <x v="15"/>
    <n v="1252"/>
    <n v="84"/>
    <n v="0"/>
    <n v="0"/>
    <n v="226"/>
    <n v="75"/>
    <n v="43"/>
    <n v="590"/>
    <n v="39"/>
    <n v="0"/>
  </r>
  <r>
    <d v="2001-09-08T00:00:00"/>
    <x v="72"/>
    <x v="15"/>
    <n v="1134"/>
    <n v="90"/>
    <n v="0"/>
    <n v="2"/>
    <n v="225"/>
    <n v="79"/>
    <n v="20"/>
    <n v="593"/>
    <n v="18"/>
    <n v="0"/>
  </r>
  <r>
    <d v="2001-09-09T00:00:00"/>
    <x v="73"/>
    <x v="15"/>
    <n v="969"/>
    <n v="82"/>
    <n v="0"/>
    <n v="1"/>
    <n v="224"/>
    <n v="56"/>
    <n v="28"/>
    <n v="687"/>
    <n v="34"/>
    <n v="0"/>
  </r>
  <r>
    <d v="2001-09-10T00:00:00"/>
    <x v="74"/>
    <x v="15"/>
    <n v="850"/>
    <n v="114"/>
    <n v="0"/>
    <n v="0"/>
    <n v="249"/>
    <n v="102"/>
    <n v="22"/>
    <n v="866"/>
    <n v="36"/>
    <n v="0"/>
  </r>
  <r>
    <d v="2001-09-11T00:00:00"/>
    <x v="68"/>
    <x v="15"/>
    <n v="993"/>
    <n v="122"/>
    <n v="1"/>
    <n v="1"/>
    <n v="268"/>
    <n v="135"/>
    <n v="28"/>
    <n v="735"/>
    <n v="30"/>
    <n v="1"/>
  </r>
  <r>
    <d v="2001-09-12T00:00:00"/>
    <x v="69"/>
    <x v="15"/>
    <n v="1676"/>
    <n v="89"/>
    <n v="0"/>
    <n v="0"/>
    <n v="327"/>
    <n v="134"/>
    <n v="16"/>
    <n v="856"/>
    <n v="50"/>
    <n v="0"/>
  </r>
  <r>
    <d v="2001-09-13T00:00:00"/>
    <x v="70"/>
    <x v="15"/>
    <n v="1320"/>
    <n v="71"/>
    <n v="0"/>
    <n v="0"/>
    <n v="282"/>
    <n v="181"/>
    <n v="27"/>
    <n v="680"/>
    <n v="49"/>
    <n v="0"/>
  </r>
  <r>
    <d v="2001-09-14T00:00:00"/>
    <x v="67"/>
    <x v="15"/>
    <n v="1367"/>
    <n v="99"/>
    <n v="0"/>
    <n v="0"/>
    <n v="522"/>
    <n v="208"/>
    <n v="13"/>
    <n v="600"/>
    <n v="40"/>
    <n v="0"/>
  </r>
  <r>
    <d v="2001-09-15T00:00:00"/>
    <x v="63"/>
    <x v="15"/>
    <n v="783"/>
    <n v="97"/>
    <n v="0"/>
    <n v="0"/>
    <n v="312"/>
    <n v="120"/>
    <n v="15"/>
    <n v="673"/>
    <n v="32"/>
    <n v="0"/>
  </r>
  <r>
    <d v="2001-09-16T00:00:00"/>
    <x v="64"/>
    <x v="15"/>
    <n v="1449"/>
    <n v="122"/>
    <n v="0"/>
    <n v="1"/>
    <n v="325"/>
    <n v="181"/>
    <n v="21"/>
    <n v="4195"/>
    <n v="45"/>
    <n v="0"/>
  </r>
  <r>
    <d v="2001-09-17T00:00:00"/>
    <x v="65"/>
    <x v="15"/>
    <n v="2027"/>
    <n v="90"/>
    <n v="0"/>
    <n v="0"/>
    <n v="140"/>
    <n v="75"/>
    <n v="11"/>
    <n v="2669"/>
    <n v="91"/>
    <n v="0"/>
  </r>
  <r>
    <d v="2001-09-18T00:00:00"/>
    <x v="0"/>
    <x v="15"/>
    <n v="2024"/>
    <n v="106"/>
    <n v="1"/>
    <n v="0"/>
    <n v="117"/>
    <n v="42"/>
    <n v="12"/>
    <n v="3445"/>
    <n v="128"/>
    <n v="0"/>
  </r>
  <r>
    <d v="2001-09-19T00:00:00"/>
    <x v="1"/>
    <x v="15"/>
    <n v="2649"/>
    <n v="88"/>
    <n v="1"/>
    <n v="0"/>
    <n v="203"/>
    <n v="55"/>
    <n v="10"/>
    <n v="3278"/>
    <n v="178"/>
    <n v="0"/>
  </r>
  <r>
    <d v="2001-09-20T00:00:00"/>
    <x v="2"/>
    <x v="15"/>
    <n v="1827"/>
    <n v="36"/>
    <n v="0"/>
    <n v="0"/>
    <n v="209"/>
    <n v="12"/>
    <n v="1"/>
    <n v="1982"/>
    <n v="121"/>
    <n v="0"/>
  </r>
  <r>
    <d v="2001-09-21T00:00:00"/>
    <x v="3"/>
    <x v="15"/>
    <n v="2862"/>
    <n v="90"/>
    <n v="0"/>
    <n v="0"/>
    <n v="259"/>
    <n v="25"/>
    <n v="1"/>
    <n v="2865"/>
    <n v="171"/>
    <n v="0"/>
  </r>
  <r>
    <d v="2001-09-22T00:00:00"/>
    <x v="4"/>
    <x v="15"/>
    <n v="2527"/>
    <n v="111"/>
    <n v="0"/>
    <n v="0"/>
    <n v="202"/>
    <n v="23"/>
    <n v="1"/>
    <n v="3194"/>
    <n v="212"/>
    <n v="0"/>
  </r>
  <r>
    <d v="2001-09-23T00:00:00"/>
    <x v="5"/>
    <x v="15"/>
    <n v="2178"/>
    <n v="107"/>
    <n v="0"/>
    <n v="0"/>
    <n v="174"/>
    <n v="20"/>
    <n v="0"/>
    <n v="3826"/>
    <n v="274"/>
    <n v="0"/>
  </r>
  <r>
    <d v="2001-09-24T00:00:00"/>
    <x v="6"/>
    <x v="15"/>
    <n v="2421"/>
    <n v="145"/>
    <n v="2"/>
    <n v="0"/>
    <n v="247"/>
    <n v="27"/>
    <n v="0"/>
    <n v="3614"/>
    <n v="185"/>
    <n v="0"/>
  </r>
  <r>
    <d v="2001-09-25T00:00:00"/>
    <x v="7"/>
    <x v="15"/>
    <n v="2684"/>
    <n v="190"/>
    <n v="1"/>
    <n v="0"/>
    <n v="276"/>
    <n v="44"/>
    <n v="3"/>
    <n v="3462"/>
    <n v="187"/>
    <n v="0"/>
  </r>
  <r>
    <d v="2001-09-26T00:00:00"/>
    <x v="8"/>
    <x v="15"/>
    <n v="2564"/>
    <n v="222"/>
    <n v="0"/>
    <n v="0"/>
    <n v="409"/>
    <n v="48"/>
    <n v="10"/>
    <n v="3606"/>
    <n v="154"/>
    <n v="0"/>
  </r>
  <r>
    <d v="2001-09-27T00:00:00"/>
    <x v="9"/>
    <x v="15"/>
    <n v="1806"/>
    <n v="120"/>
    <n v="0"/>
    <n v="0"/>
    <n v="123"/>
    <n v="24"/>
    <n v="6"/>
    <n v="1472"/>
    <n v="93"/>
    <n v="0"/>
  </r>
  <r>
    <d v="2001-09-28T00:00:00"/>
    <x v="10"/>
    <x v="15"/>
    <n v="1482"/>
    <n v="70"/>
    <n v="0"/>
    <n v="0"/>
    <n v="210"/>
    <n v="15"/>
    <n v="4"/>
    <n v="1796"/>
    <n v="113"/>
    <n v="0"/>
  </r>
  <r>
    <d v="2001-09-29T00:00:00"/>
    <x v="11"/>
    <x v="15"/>
    <n v="2466"/>
    <n v="102"/>
    <n v="0"/>
    <n v="0"/>
    <n v="169"/>
    <n v="11"/>
    <n v="5"/>
    <n v="1142"/>
    <n v="108"/>
    <n v="0"/>
  </r>
  <r>
    <d v="2001-09-30T00:00:00"/>
    <x v="12"/>
    <x v="15"/>
    <n v="2010"/>
    <n v="104"/>
    <n v="0"/>
    <n v="0"/>
    <n v="154"/>
    <n v="8"/>
    <n v="5"/>
    <n v="889"/>
    <n v="69"/>
    <n v="0"/>
  </r>
  <r>
    <d v="2001-10-01T00:00:00"/>
    <x v="13"/>
    <x v="15"/>
    <n v="1712"/>
    <n v="109"/>
    <n v="0"/>
    <n v="0"/>
    <n v="117"/>
    <n v="10"/>
    <n v="7"/>
    <n v="927"/>
    <n v="71"/>
    <n v="0"/>
  </r>
  <r>
    <d v="2001-10-02T00:00:00"/>
    <x v="14"/>
    <x v="15"/>
    <n v="2012"/>
    <n v="138"/>
    <n v="0"/>
    <n v="0"/>
    <n v="168"/>
    <n v="15"/>
    <n v="2"/>
    <n v="997"/>
    <n v="61"/>
    <n v="0"/>
  </r>
  <r>
    <d v="2001-10-03T00:00:00"/>
    <x v="15"/>
    <x v="15"/>
    <n v="2263"/>
    <n v="132"/>
    <n v="0"/>
    <n v="0"/>
    <n v="162"/>
    <n v="18"/>
    <n v="4"/>
    <n v="777"/>
    <n v="56"/>
    <n v="0"/>
  </r>
  <r>
    <d v="2001-10-04T00:00:00"/>
    <x v="16"/>
    <x v="15"/>
    <n v="2505"/>
    <n v="157"/>
    <n v="0"/>
    <n v="0"/>
    <n v="170"/>
    <n v="28"/>
    <n v="3"/>
    <n v="709"/>
    <n v="53"/>
    <n v="0"/>
  </r>
  <r>
    <d v="2001-10-05T00:00:00"/>
    <x v="17"/>
    <x v="15"/>
    <n v="3116"/>
    <n v="188"/>
    <n v="0"/>
    <n v="0"/>
    <n v="284"/>
    <n v="48"/>
    <n v="8"/>
    <n v="601"/>
    <n v="55"/>
    <n v="0"/>
  </r>
  <r>
    <d v="2001-10-06T00:00:00"/>
    <x v="18"/>
    <x v="15"/>
    <n v="3305"/>
    <n v="120"/>
    <n v="0"/>
    <n v="0"/>
    <n v="590"/>
    <n v="65"/>
    <n v="5"/>
    <n v="751"/>
    <n v="58"/>
    <n v="0"/>
  </r>
  <r>
    <d v="2001-10-07T00:00:00"/>
    <x v="19"/>
    <x v="15"/>
    <n v="1995"/>
    <n v="113"/>
    <n v="0"/>
    <n v="0"/>
    <n v="245"/>
    <n v="33"/>
    <n v="4"/>
    <n v="467"/>
    <n v="35"/>
    <n v="0"/>
  </r>
  <r>
    <d v="2001-10-08T00:00:00"/>
    <x v="20"/>
    <x v="15"/>
    <n v="2203"/>
    <n v="91"/>
    <n v="0"/>
    <n v="1"/>
    <n v="431"/>
    <n v="34"/>
    <n v="8"/>
    <n v="247"/>
    <n v="21"/>
    <n v="0"/>
  </r>
  <r>
    <d v="2001-10-09T00:00:00"/>
    <x v="21"/>
    <x v="15"/>
    <n v="2095"/>
    <n v="84"/>
    <n v="0"/>
    <n v="0"/>
    <n v="596"/>
    <n v="45"/>
    <n v="10"/>
    <n v="178"/>
    <n v="10"/>
    <n v="0"/>
  </r>
  <r>
    <d v="2001-10-10T00:00:00"/>
    <x v="22"/>
    <x v="15"/>
    <n v="1022"/>
    <n v="52"/>
    <n v="0"/>
    <n v="1"/>
    <n v="1126"/>
    <n v="75"/>
    <n v="3"/>
    <n v="341"/>
    <n v="17"/>
    <n v="0"/>
  </r>
  <r>
    <d v="2001-10-11T00:00:00"/>
    <x v="23"/>
    <x v="15"/>
    <n v="1709"/>
    <n v="78"/>
    <n v="0"/>
    <n v="2"/>
    <n v="1041"/>
    <n v="45"/>
    <n v="4"/>
    <n v="129"/>
    <n v="9"/>
    <n v="0"/>
  </r>
  <r>
    <d v="2001-10-12T00:00:00"/>
    <x v="24"/>
    <x v="15"/>
    <n v="1580"/>
    <n v="83"/>
    <n v="0"/>
    <n v="2"/>
    <n v="2729"/>
    <n v="163"/>
    <n v="13"/>
    <n v="277"/>
    <n v="17"/>
    <n v="0"/>
  </r>
  <r>
    <d v="2001-10-13T00:00:00"/>
    <x v="25"/>
    <x v="15"/>
    <n v="2318"/>
    <n v="75"/>
    <n v="0"/>
    <n v="0"/>
    <n v="1371"/>
    <n v="84"/>
    <n v="10"/>
    <n v="255"/>
    <n v="17"/>
    <n v="0"/>
  </r>
  <r>
    <d v="2001-10-14T00:00:00"/>
    <x v="26"/>
    <x v="15"/>
    <n v="1536"/>
    <n v="48"/>
    <n v="0"/>
    <n v="4"/>
    <n v="1221"/>
    <n v="73"/>
    <n v="7"/>
    <n v="190"/>
    <n v="8"/>
    <n v="0"/>
  </r>
  <r>
    <d v="2001-10-15T00:00:00"/>
    <x v="27"/>
    <x v="15"/>
    <n v="1954"/>
    <n v="38"/>
    <n v="0"/>
    <n v="2"/>
    <n v="1679"/>
    <n v="119"/>
    <n v="11"/>
    <n v="208"/>
    <n v="25"/>
    <n v="0"/>
  </r>
  <r>
    <d v="2001-10-16T00:00:00"/>
    <x v="28"/>
    <x v="15"/>
    <n v="887"/>
    <n v="29"/>
    <n v="0"/>
    <n v="2"/>
    <n v="1340"/>
    <n v="65"/>
    <n v="8"/>
    <n v="347"/>
    <n v="43"/>
    <n v="0"/>
  </r>
  <r>
    <d v="2001-10-17T00:00:00"/>
    <x v="29"/>
    <x v="15"/>
    <n v="1222"/>
    <n v="25"/>
    <n v="0"/>
    <n v="1"/>
    <n v="1031"/>
    <n v="68"/>
    <n v="6"/>
    <n v="189"/>
    <n v="17"/>
    <n v="0"/>
  </r>
  <r>
    <d v="2001-10-18T00:00:00"/>
    <x v="30"/>
    <x v="15"/>
    <n v="1394"/>
    <n v="29"/>
    <n v="0"/>
    <n v="5"/>
    <n v="977"/>
    <n v="76"/>
    <n v="9"/>
    <n v="189"/>
    <n v="13"/>
    <n v="0"/>
  </r>
  <r>
    <d v="2001-10-19T00:00:00"/>
    <x v="31"/>
    <x v="15"/>
    <n v="1332"/>
    <n v="25"/>
    <n v="0"/>
    <n v="5"/>
    <n v="824"/>
    <n v="82"/>
    <n v="3"/>
    <n v="197"/>
    <n v="21"/>
    <n v="0"/>
  </r>
  <r>
    <d v="2001-10-20T00:00:00"/>
    <x v="32"/>
    <x v="15"/>
    <n v="1254"/>
    <n v="28"/>
    <n v="0"/>
    <n v="6"/>
    <n v="616"/>
    <n v="41"/>
    <n v="8"/>
    <n v="125"/>
    <n v="1"/>
    <n v="0"/>
  </r>
  <r>
    <d v="2001-10-21T00:00:00"/>
    <x v="33"/>
    <x v="15"/>
    <n v="559"/>
    <n v="25"/>
    <n v="0"/>
    <n v="2"/>
    <n v="958"/>
    <n v="64"/>
    <n v="6"/>
    <n v="63"/>
    <n v="5"/>
    <n v="0"/>
  </r>
  <r>
    <d v="2001-10-22T00:00:00"/>
    <x v="34"/>
    <x v="15"/>
    <n v="747"/>
    <n v="20"/>
    <n v="0"/>
    <n v="5"/>
    <n v="1001"/>
    <n v="89"/>
    <n v="6"/>
    <n v="91"/>
    <n v="8"/>
    <n v="0"/>
  </r>
  <r>
    <d v="2001-10-23T00:00:00"/>
    <x v="35"/>
    <x v="15"/>
    <n v="2046"/>
    <n v="34"/>
    <n v="0"/>
    <n v="15"/>
    <n v="492"/>
    <n v="57"/>
    <n v="9"/>
    <n v="374"/>
    <n v="28"/>
    <n v="0"/>
  </r>
  <r>
    <d v="2001-10-24T00:00:00"/>
    <x v="36"/>
    <x v="15"/>
    <n v="1770"/>
    <n v="21"/>
    <n v="0"/>
    <n v="5"/>
    <n v="251"/>
    <n v="36"/>
    <n v="13"/>
    <n v="562"/>
    <n v="32"/>
    <n v="0"/>
  </r>
  <r>
    <d v="2001-10-25T00:00:00"/>
    <x v="37"/>
    <x v="15"/>
    <n v="909"/>
    <n v="12"/>
    <n v="0"/>
    <n v="6"/>
    <n v="311"/>
    <n v="40"/>
    <n v="19"/>
    <n v="379"/>
    <n v="22"/>
    <n v="0"/>
  </r>
  <r>
    <d v="2001-10-26T00:00:00"/>
    <x v="38"/>
    <x v="15"/>
    <n v="247"/>
    <n v="7"/>
    <n v="0"/>
    <n v="0"/>
    <n v="180"/>
    <n v="21"/>
    <n v="0"/>
    <n v="164"/>
    <n v="8"/>
    <n v="0"/>
  </r>
  <r>
    <d v="2001-10-27T00:00:00"/>
    <x v="39"/>
    <x v="15"/>
    <n v="1891"/>
    <n v="27"/>
    <n v="0"/>
    <n v="0"/>
    <n v="137"/>
    <n v="30"/>
    <n v="13"/>
    <n v="1016"/>
    <n v="30"/>
    <n v="0"/>
  </r>
  <r>
    <d v="2001-10-28T00:00:00"/>
    <x v="40"/>
    <x v="15"/>
    <n v="425"/>
    <n v="14"/>
    <n v="0"/>
    <n v="0"/>
    <n v="80"/>
    <n v="11"/>
    <n v="11"/>
    <n v="384"/>
    <n v="9"/>
    <n v="0"/>
  </r>
  <r>
    <d v="2001-10-29T00:00:00"/>
    <x v="41"/>
    <x v="15"/>
    <n v="151"/>
    <n v="5"/>
    <n v="0"/>
    <n v="0"/>
    <n v="53"/>
    <n v="7"/>
    <n v="2"/>
    <n v="80"/>
    <n v="0"/>
    <n v="0"/>
  </r>
  <r>
    <d v="2001-10-30T00:00:00"/>
    <x v="42"/>
    <x v="15"/>
    <n v="173"/>
    <n v="10"/>
    <n v="0"/>
    <n v="0"/>
    <n v="64"/>
    <n v="11"/>
    <n v="19"/>
    <n v="64"/>
    <n v="0"/>
    <n v="0"/>
  </r>
  <r>
    <d v="2001-10-31T00:00:00"/>
    <x v="43"/>
    <x v="15"/>
    <n v="276"/>
    <n v="11"/>
    <n v="0"/>
    <n v="3"/>
    <n v="63"/>
    <n v="16"/>
    <n v="12"/>
    <n v="207"/>
    <n v="21"/>
    <n v="0"/>
  </r>
  <r>
    <d v="2001-11-01T00:00:00"/>
    <x v="44"/>
    <x v="15"/>
    <n v="340"/>
    <n v="9"/>
    <n v="0"/>
    <n v="1"/>
    <n v="50"/>
    <n v="3"/>
    <n v="11"/>
    <n v="135"/>
    <n v="12"/>
    <n v="0"/>
  </r>
  <r>
    <d v="2001-11-02T00:00:00"/>
    <x v="45"/>
    <x v="15"/>
    <n v="261"/>
    <n v="15"/>
    <n v="0"/>
    <n v="0"/>
    <n v="41"/>
    <n v="4"/>
    <n v="13"/>
    <n v="90"/>
    <n v="3"/>
    <n v="0"/>
  </r>
  <r>
    <d v="2001-11-03T00:00:00"/>
    <x v="46"/>
    <x v="15"/>
    <n v="81"/>
    <n v="7"/>
    <n v="0"/>
    <n v="1"/>
    <n v="14"/>
    <n v="5"/>
    <n v="14"/>
    <n v="47"/>
    <n v="1"/>
    <n v="0"/>
  </r>
  <r>
    <d v="2001-11-04T00:00:00"/>
    <x v="47"/>
    <x v="15"/>
    <n v="86"/>
    <n v="4"/>
    <n v="0"/>
    <n v="0"/>
    <n v="21"/>
    <n v="4"/>
    <n v="8"/>
    <n v="87"/>
    <n v="5"/>
    <n v="0"/>
  </r>
  <r>
    <d v="2001-11-05T00:00:00"/>
    <x v="48"/>
    <x v="15"/>
    <n v="106"/>
    <n v="3"/>
    <n v="0"/>
    <n v="1"/>
    <n v="15"/>
    <n v="4"/>
    <n v="22"/>
    <n v="30"/>
    <n v="2"/>
    <n v="0"/>
  </r>
  <r>
    <d v="2001-11-06T00:00:00"/>
    <x v="49"/>
    <x v="15"/>
    <n v="74"/>
    <n v="3"/>
    <n v="0"/>
    <n v="0"/>
    <n v="12"/>
    <n v="3"/>
    <n v="42"/>
    <n v="26"/>
    <n v="2"/>
    <n v="0"/>
  </r>
  <r>
    <d v="2001-11-07T00:00:00"/>
    <x v="50"/>
    <x v="15"/>
    <n v="85"/>
    <n v="9"/>
    <n v="0"/>
    <n v="0"/>
    <n v="16"/>
    <n v="1"/>
    <n v="13"/>
    <n v="20"/>
    <n v="2"/>
    <n v="0"/>
  </r>
  <r>
    <d v="2001-11-08T00:00:00"/>
    <x v="51"/>
    <x v="15"/>
    <n v="90"/>
    <n v="4"/>
    <n v="0"/>
    <n v="0"/>
    <n v="16"/>
    <n v="0"/>
    <n v="8"/>
    <n v="22"/>
    <n v="1"/>
    <n v="0"/>
  </r>
  <r>
    <d v="2001-11-09T00:00:00"/>
    <x v="52"/>
    <x v="15"/>
    <n v="43"/>
    <n v="2"/>
    <n v="0"/>
    <n v="0"/>
    <n v="7"/>
    <n v="2"/>
    <n v="5"/>
    <n v="14"/>
    <n v="1"/>
    <n v="0"/>
  </r>
  <r>
    <d v="2002-09-01T00:00:00"/>
    <x v="80"/>
    <x v="16"/>
    <m/>
    <m/>
    <m/>
    <m/>
    <m/>
    <m/>
    <m/>
    <m/>
    <m/>
    <m/>
  </r>
  <r>
    <d v="2002-09-02T00:00:00"/>
    <x v="75"/>
    <x v="16"/>
    <m/>
    <m/>
    <m/>
    <m/>
    <m/>
    <m/>
    <m/>
    <m/>
    <m/>
    <m/>
  </r>
  <r>
    <d v="2002-09-03T00:00:00"/>
    <x v="76"/>
    <x v="16"/>
    <m/>
    <m/>
    <m/>
    <m/>
    <m/>
    <m/>
    <m/>
    <m/>
    <m/>
    <m/>
  </r>
  <r>
    <d v="2002-09-04T00:00:00"/>
    <x v="77"/>
    <x v="16"/>
    <m/>
    <m/>
    <m/>
    <m/>
    <m/>
    <m/>
    <m/>
    <m/>
    <m/>
    <m/>
  </r>
  <r>
    <d v="2002-09-05T00:00:00"/>
    <x v="78"/>
    <x v="16"/>
    <n v="1500"/>
    <n v="0"/>
    <n v="0"/>
    <n v="0"/>
    <n v="100"/>
    <n v="0"/>
    <n v="100"/>
    <n v="100"/>
    <n v="0"/>
    <n v="0"/>
  </r>
  <r>
    <d v="2002-09-05T00:00:00"/>
    <x v="78"/>
    <x v="16"/>
    <n v="1082"/>
    <n v="21"/>
    <n v="0"/>
    <n v="0"/>
    <n v="403"/>
    <n v="13"/>
    <n v="766"/>
    <n v="3703"/>
    <n v="12"/>
    <n v="0"/>
  </r>
  <r>
    <d v="2002-09-05T00:00:00"/>
    <x v="78"/>
    <x v="16"/>
    <n v="765"/>
    <n v="48"/>
    <n v="0"/>
    <n v="0"/>
    <n v="112"/>
    <n v="12"/>
    <n v="5"/>
    <n v="165"/>
    <n v="6"/>
    <n v="0"/>
  </r>
  <r>
    <d v="2002-09-06T00:00:00"/>
    <x v="79"/>
    <x v="16"/>
    <n v="1917"/>
    <n v="167"/>
    <n v="0"/>
    <n v="0"/>
    <n v="377"/>
    <n v="34"/>
    <n v="22"/>
    <n v="572"/>
    <n v="44"/>
    <n v="0"/>
  </r>
  <r>
    <d v="2002-09-07T00:00:00"/>
    <x v="71"/>
    <x v="16"/>
    <n v="1910"/>
    <n v="262"/>
    <n v="0"/>
    <n v="0"/>
    <n v="451"/>
    <n v="73"/>
    <n v="49"/>
    <n v="433"/>
    <n v="28"/>
    <n v="0"/>
  </r>
  <r>
    <d v="2002-09-08T00:00:00"/>
    <x v="72"/>
    <x v="16"/>
    <n v="1193"/>
    <n v="131"/>
    <n v="0"/>
    <n v="0"/>
    <n v="235"/>
    <n v="34"/>
    <n v="52"/>
    <n v="522"/>
    <n v="49"/>
    <n v="0"/>
  </r>
  <r>
    <d v="2002-09-09T00:00:00"/>
    <x v="73"/>
    <x v="16"/>
    <n v="2394"/>
    <n v="173"/>
    <n v="0"/>
    <n v="3"/>
    <n v="219"/>
    <n v="61"/>
    <n v="14"/>
    <n v="766"/>
    <n v="12"/>
    <n v="0"/>
  </r>
  <r>
    <d v="2002-09-10T00:00:00"/>
    <x v="74"/>
    <x v="16"/>
    <n v="2735"/>
    <n v="154"/>
    <n v="0"/>
    <n v="0"/>
    <n v="259"/>
    <n v="51"/>
    <n v="21"/>
    <n v="891"/>
    <n v="15"/>
    <n v="0"/>
  </r>
  <r>
    <d v="2002-09-11T00:00:00"/>
    <x v="68"/>
    <x v="16"/>
    <n v="2354"/>
    <n v="218"/>
    <n v="0"/>
    <n v="0"/>
    <n v="341"/>
    <n v="79"/>
    <n v="11"/>
    <n v="1320"/>
    <n v="20"/>
    <n v="0"/>
  </r>
  <r>
    <d v="2002-09-12T00:00:00"/>
    <x v="69"/>
    <x v="16"/>
    <n v="1754"/>
    <n v="179"/>
    <n v="0"/>
    <n v="0"/>
    <n v="359"/>
    <n v="66"/>
    <n v="5"/>
    <n v="1427"/>
    <n v="15"/>
    <n v="0"/>
  </r>
  <r>
    <d v="2002-09-13T00:00:00"/>
    <x v="70"/>
    <x v="16"/>
    <n v="1259"/>
    <n v="259"/>
    <n v="0"/>
    <n v="0"/>
    <n v="444"/>
    <n v="56"/>
    <n v="6"/>
    <n v="2011"/>
    <n v="32"/>
    <n v="0"/>
  </r>
  <r>
    <d v="2002-09-14T00:00:00"/>
    <x v="67"/>
    <x v="16"/>
    <n v="655"/>
    <n v="274"/>
    <n v="0"/>
    <n v="0"/>
    <n v="855"/>
    <n v="56"/>
    <n v="6"/>
    <n v="1607"/>
    <n v="40"/>
    <n v="0"/>
  </r>
  <r>
    <d v="2002-09-15T00:00:00"/>
    <x v="63"/>
    <x v="16"/>
    <n v="1131"/>
    <n v="489"/>
    <n v="0"/>
    <n v="0"/>
    <n v="841"/>
    <n v="143"/>
    <n v="11"/>
    <n v="1277"/>
    <n v="105"/>
    <n v="0"/>
  </r>
  <r>
    <d v="2002-09-16T00:00:00"/>
    <x v="64"/>
    <x v="16"/>
    <n v="1604"/>
    <n v="520"/>
    <n v="0"/>
    <n v="0"/>
    <n v="464"/>
    <n v="101"/>
    <n v="16"/>
    <n v="735"/>
    <n v="58"/>
    <n v="0"/>
  </r>
  <r>
    <d v="2002-09-17T00:00:00"/>
    <x v="65"/>
    <x v="16"/>
    <n v="2206"/>
    <n v="288"/>
    <n v="0"/>
    <n v="0"/>
    <n v="525"/>
    <n v="105"/>
    <n v="9"/>
    <n v="541"/>
    <n v="80"/>
    <n v="0"/>
  </r>
  <r>
    <d v="2002-09-18T00:00:00"/>
    <x v="0"/>
    <x v="16"/>
    <n v="2752"/>
    <n v="425"/>
    <n v="0"/>
    <n v="0"/>
    <n v="281"/>
    <n v="70"/>
    <n v="16"/>
    <n v="482"/>
    <n v="62"/>
    <n v="0"/>
  </r>
  <r>
    <d v="2002-09-19T00:00:00"/>
    <x v="1"/>
    <x v="16"/>
    <n v="3128"/>
    <n v="348"/>
    <n v="0"/>
    <n v="0"/>
    <n v="722"/>
    <n v="30"/>
    <n v="13"/>
    <n v="531"/>
    <n v="9"/>
    <n v="0"/>
  </r>
  <r>
    <d v="2002-09-20T00:00:00"/>
    <x v="2"/>
    <x v="16"/>
    <n v="3709"/>
    <n v="328"/>
    <n v="0"/>
    <n v="0"/>
    <n v="1043"/>
    <n v="55"/>
    <n v="13"/>
    <n v="388"/>
    <n v="15"/>
    <n v="0"/>
  </r>
  <r>
    <d v="2002-09-21T00:00:00"/>
    <x v="3"/>
    <x v="16"/>
    <n v="3291"/>
    <n v="314"/>
    <n v="0"/>
    <n v="0"/>
    <n v="637"/>
    <n v="33"/>
    <n v="2"/>
    <n v="396"/>
    <n v="25"/>
    <n v="0"/>
  </r>
  <r>
    <d v="2002-09-22T00:00:00"/>
    <x v="4"/>
    <x v="16"/>
    <n v="2611"/>
    <n v="310"/>
    <n v="0"/>
    <n v="0"/>
    <n v="392"/>
    <n v="33"/>
    <n v="10"/>
    <n v="406"/>
    <n v="19"/>
    <n v="0"/>
  </r>
  <r>
    <d v="2002-09-23T00:00:00"/>
    <x v="5"/>
    <x v="16"/>
    <n v="2912"/>
    <n v="421"/>
    <n v="0"/>
    <n v="1"/>
    <n v="411"/>
    <n v="62"/>
    <n v="23"/>
    <n v="356"/>
    <n v="20"/>
    <n v="0"/>
  </r>
  <r>
    <d v="2002-09-24T00:00:00"/>
    <x v="6"/>
    <x v="16"/>
    <n v="2789"/>
    <n v="401"/>
    <n v="0"/>
    <n v="0"/>
    <n v="405"/>
    <n v="48"/>
    <n v="24"/>
    <n v="340"/>
    <n v="29"/>
    <n v="0"/>
  </r>
  <r>
    <d v="2002-09-25T00:00:00"/>
    <x v="7"/>
    <x v="16"/>
    <n v="2207"/>
    <n v="419"/>
    <n v="3"/>
    <n v="0"/>
    <n v="423"/>
    <n v="72"/>
    <n v="18"/>
    <n v="234"/>
    <n v="35"/>
    <n v="0"/>
  </r>
  <r>
    <d v="2002-09-26T00:00:00"/>
    <x v="8"/>
    <x v="16"/>
    <n v="888"/>
    <n v="302"/>
    <n v="0"/>
    <n v="1"/>
    <n v="1138"/>
    <n v="80"/>
    <n v="18"/>
    <n v="304"/>
    <n v="50"/>
    <n v="0"/>
  </r>
  <r>
    <d v="2002-09-27T00:00:00"/>
    <x v="9"/>
    <x v="16"/>
    <n v="947"/>
    <n v="281"/>
    <n v="0"/>
    <n v="0"/>
    <n v="620"/>
    <n v="31"/>
    <n v="5"/>
    <n v="282"/>
    <n v="12"/>
    <n v="0"/>
  </r>
  <r>
    <d v="2002-09-28T00:00:00"/>
    <x v="10"/>
    <x v="16"/>
    <n v="888"/>
    <n v="306"/>
    <n v="0"/>
    <n v="0"/>
    <n v="608"/>
    <n v="34"/>
    <n v="15"/>
    <n v="432"/>
    <n v="12"/>
    <n v="0"/>
  </r>
  <r>
    <d v="2002-09-29T00:00:00"/>
    <x v="11"/>
    <x v="16"/>
    <n v="1142"/>
    <n v="300"/>
    <n v="0"/>
    <n v="2"/>
    <n v="745"/>
    <n v="31"/>
    <n v="7"/>
    <n v="341"/>
    <n v="6"/>
    <n v="0"/>
  </r>
  <r>
    <d v="2002-09-30T00:00:00"/>
    <x v="12"/>
    <x v="16"/>
    <n v="676"/>
    <n v="163"/>
    <n v="0"/>
    <n v="0"/>
    <n v="561"/>
    <n v="18"/>
    <n v="7"/>
    <n v="388"/>
    <n v="8"/>
    <n v="0"/>
  </r>
  <r>
    <d v="2002-10-01T00:00:00"/>
    <x v="13"/>
    <x v="16"/>
    <n v="484"/>
    <n v="151"/>
    <n v="0"/>
    <n v="0"/>
    <n v="468"/>
    <n v="41"/>
    <n v="11"/>
    <n v="682"/>
    <n v="63"/>
    <n v="0"/>
  </r>
  <r>
    <d v="2002-10-02T00:00:00"/>
    <x v="14"/>
    <x v="16"/>
    <n v="806"/>
    <n v="203"/>
    <n v="0"/>
    <n v="0"/>
    <n v="763"/>
    <n v="56"/>
    <n v="16"/>
    <n v="706"/>
    <n v="63"/>
    <n v="0"/>
  </r>
  <r>
    <d v="2002-10-03T00:00:00"/>
    <x v="15"/>
    <x v="16"/>
    <n v="1194"/>
    <n v="199"/>
    <n v="0"/>
    <n v="0"/>
    <n v="538"/>
    <n v="38"/>
    <n v="9"/>
    <n v="669"/>
    <n v="33"/>
    <n v="0"/>
  </r>
  <r>
    <d v="2002-10-04T00:00:00"/>
    <x v="16"/>
    <x v="16"/>
    <n v="629"/>
    <n v="103"/>
    <n v="0"/>
    <n v="0"/>
    <n v="584"/>
    <n v="29"/>
    <n v="2"/>
    <n v="524"/>
    <n v="40"/>
    <n v="0"/>
  </r>
  <r>
    <d v="2002-10-05T00:00:00"/>
    <x v="17"/>
    <x v="16"/>
    <n v="628"/>
    <n v="95"/>
    <n v="0"/>
    <n v="0"/>
    <n v="891"/>
    <n v="12"/>
    <n v="2"/>
    <n v="543"/>
    <n v="8"/>
    <n v="0"/>
  </r>
  <r>
    <d v="2002-10-06T00:00:00"/>
    <x v="18"/>
    <x v="16"/>
    <n v="914"/>
    <n v="101"/>
    <n v="0"/>
    <n v="0"/>
    <n v="873"/>
    <n v="12"/>
    <n v="2"/>
    <n v="622"/>
    <n v="13"/>
    <n v="0"/>
  </r>
  <r>
    <d v="2002-10-07T00:00:00"/>
    <x v="19"/>
    <x v="16"/>
    <n v="633"/>
    <n v="83"/>
    <n v="0"/>
    <n v="0"/>
    <n v="791"/>
    <n v="21"/>
    <n v="0"/>
    <n v="580"/>
    <n v="23"/>
    <n v="0"/>
  </r>
  <r>
    <d v="2002-10-08T00:00:00"/>
    <x v="20"/>
    <x v="16"/>
    <n v="418"/>
    <n v="70"/>
    <n v="0"/>
    <n v="0"/>
    <n v="453"/>
    <n v="14"/>
    <n v="2"/>
    <n v="869"/>
    <n v="32"/>
    <n v="0"/>
  </r>
  <r>
    <d v="2002-10-09T00:00:00"/>
    <x v="21"/>
    <x v="16"/>
    <n v="512"/>
    <n v="57"/>
    <n v="0"/>
    <n v="0"/>
    <n v="737"/>
    <n v="39"/>
    <n v="0"/>
    <n v="953"/>
    <n v="67"/>
    <n v="0"/>
  </r>
  <r>
    <d v="2002-10-10T00:00:00"/>
    <x v="22"/>
    <x v="16"/>
    <n v="746"/>
    <n v="30"/>
    <n v="0"/>
    <n v="0"/>
    <n v="937"/>
    <n v="55"/>
    <n v="1"/>
    <n v="726"/>
    <n v="68"/>
    <n v="0"/>
  </r>
  <r>
    <d v="2002-10-11T00:00:00"/>
    <x v="23"/>
    <x v="16"/>
    <n v="815"/>
    <n v="20"/>
    <n v="0"/>
    <n v="0"/>
    <n v="755"/>
    <n v="47"/>
    <n v="4"/>
    <n v="454"/>
    <n v="33"/>
    <n v="0"/>
  </r>
  <r>
    <d v="2002-10-12T00:00:00"/>
    <x v="24"/>
    <x v="16"/>
    <n v="540"/>
    <n v="13"/>
    <n v="0"/>
    <n v="0"/>
    <n v="839"/>
    <n v="65"/>
    <n v="3"/>
    <n v="469"/>
    <n v="38"/>
    <n v="0"/>
  </r>
  <r>
    <d v="2002-10-13T00:00:00"/>
    <x v="25"/>
    <x v="16"/>
    <n v="512"/>
    <n v="11"/>
    <n v="0"/>
    <n v="0"/>
    <n v="1069"/>
    <n v="9"/>
    <n v="2"/>
    <n v="551"/>
    <n v="3"/>
    <n v="0"/>
  </r>
  <r>
    <d v="2002-10-14T00:00:00"/>
    <x v="26"/>
    <x v="16"/>
    <n v="439"/>
    <n v="11"/>
    <n v="0"/>
    <n v="0"/>
    <n v="979"/>
    <n v="28"/>
    <n v="2"/>
    <n v="457"/>
    <n v="7"/>
    <n v="0"/>
  </r>
  <r>
    <d v="2002-10-15T00:00:00"/>
    <x v="27"/>
    <x v="16"/>
    <n v="331"/>
    <n v="14"/>
    <n v="0"/>
    <n v="0"/>
    <n v="804"/>
    <n v="32"/>
    <n v="0"/>
    <n v="377"/>
    <n v="11"/>
    <n v="0"/>
  </r>
  <r>
    <d v="2002-10-16T00:00:00"/>
    <x v="28"/>
    <x v="16"/>
    <n v="421"/>
    <n v="13"/>
    <n v="0"/>
    <n v="0"/>
    <n v="627"/>
    <n v="18"/>
    <n v="2"/>
    <n v="312"/>
    <n v="7"/>
    <n v="0"/>
  </r>
  <r>
    <d v="2002-10-17T00:00:00"/>
    <x v="29"/>
    <x v="16"/>
    <n v="452"/>
    <n v="35"/>
    <n v="0"/>
    <n v="0"/>
    <n v="691"/>
    <n v="52"/>
    <n v="2"/>
    <n v="166"/>
    <n v="33"/>
    <n v="0"/>
  </r>
  <r>
    <d v="2002-10-18T00:00:00"/>
    <x v="30"/>
    <x v="16"/>
    <n v="653"/>
    <n v="28"/>
    <n v="0"/>
    <n v="0"/>
    <n v="863"/>
    <n v="52"/>
    <n v="0"/>
    <n v="95"/>
    <n v="0"/>
    <n v="0"/>
  </r>
  <r>
    <d v="2002-10-19T00:00:00"/>
    <x v="31"/>
    <x v="16"/>
    <n v="551"/>
    <n v="24"/>
    <n v="0"/>
    <n v="0"/>
    <n v="660"/>
    <n v="62"/>
    <n v="4"/>
    <n v="86"/>
    <n v="9"/>
    <n v="0"/>
  </r>
  <r>
    <d v="2002-10-20T00:00:00"/>
    <x v="32"/>
    <x v="16"/>
    <n v="579"/>
    <n v="44"/>
    <n v="0"/>
    <n v="0"/>
    <n v="893"/>
    <n v="75"/>
    <n v="2"/>
    <n v="82"/>
    <n v="12"/>
    <n v="0"/>
  </r>
  <r>
    <d v="2002-10-21T00:00:00"/>
    <x v="33"/>
    <x v="16"/>
    <n v="453"/>
    <n v="51"/>
    <n v="0"/>
    <n v="0"/>
    <n v="653"/>
    <n v="41"/>
    <n v="4"/>
    <n v="78"/>
    <n v="1"/>
    <n v="0"/>
  </r>
  <r>
    <d v="2002-10-22T00:00:00"/>
    <x v="34"/>
    <x v="16"/>
    <n v="213"/>
    <n v="33"/>
    <n v="0"/>
    <n v="0"/>
    <n v="438"/>
    <n v="30"/>
    <n v="4"/>
    <n v="35"/>
    <n v="0"/>
    <n v="0"/>
  </r>
  <r>
    <d v="2002-10-23T00:00:00"/>
    <x v="35"/>
    <x v="16"/>
    <n v="161"/>
    <n v="19"/>
    <n v="0"/>
    <n v="0"/>
    <n v="347"/>
    <n v="19"/>
    <n v="2"/>
    <n v="26"/>
    <n v="0"/>
    <n v="0"/>
  </r>
  <r>
    <d v="2002-10-24T00:00:00"/>
    <x v="36"/>
    <x v="16"/>
    <n v="74"/>
    <n v="13"/>
    <n v="0"/>
    <n v="0"/>
    <n v="224"/>
    <n v="11"/>
    <n v="2"/>
    <n v="6"/>
    <n v="1"/>
    <n v="0"/>
  </r>
  <r>
    <d v="2002-10-25T00:00:00"/>
    <x v="37"/>
    <x v="16"/>
    <n v="85"/>
    <n v="16"/>
    <n v="0"/>
    <n v="0"/>
    <n v="258"/>
    <n v="15"/>
    <n v="1"/>
    <n v="10"/>
    <n v="2"/>
    <n v="0"/>
  </r>
  <r>
    <d v="2002-10-26T00:00:00"/>
    <x v="38"/>
    <x v="16"/>
    <n v="62"/>
    <n v="31"/>
    <n v="0"/>
    <n v="0"/>
    <n v="222"/>
    <n v="14"/>
    <n v="7"/>
    <n v="7"/>
    <n v="0"/>
    <n v="0"/>
  </r>
  <r>
    <d v="2002-10-27T00:00:00"/>
    <x v="39"/>
    <x v="16"/>
    <n v="54"/>
    <n v="21"/>
    <n v="0"/>
    <n v="0"/>
    <n v="179"/>
    <n v="12"/>
    <n v="5"/>
    <n v="7"/>
    <n v="3"/>
    <n v="0"/>
  </r>
  <r>
    <d v="2002-10-28T00:00:00"/>
    <x v="40"/>
    <x v="16"/>
    <n v="111"/>
    <n v="37"/>
    <n v="0"/>
    <n v="1"/>
    <n v="285"/>
    <n v="11"/>
    <n v="1"/>
    <n v="7"/>
    <n v="1"/>
    <n v="0"/>
  </r>
  <r>
    <d v="2002-10-29T00:00:00"/>
    <x v="41"/>
    <x v="16"/>
    <n v="65"/>
    <n v="9"/>
    <n v="0"/>
    <n v="0"/>
    <n v="160"/>
    <n v="6"/>
    <n v="0"/>
    <n v="3"/>
    <n v="0"/>
    <n v="0"/>
  </r>
  <r>
    <d v="2002-10-30T00:00:00"/>
    <x v="42"/>
    <x v="16"/>
    <n v="40"/>
    <n v="3"/>
    <n v="0"/>
    <n v="0"/>
    <n v="103"/>
    <n v="2"/>
    <n v="0"/>
    <n v="0"/>
    <n v="0"/>
    <n v="0"/>
  </r>
  <r>
    <d v="2002-10-31T00:00:00"/>
    <x v="43"/>
    <x v="16"/>
    <n v="10"/>
    <n v="2"/>
    <n v="0"/>
    <n v="0"/>
    <n v="63"/>
    <n v="0"/>
    <n v="0"/>
    <n v="1"/>
    <n v="0"/>
    <n v="0"/>
  </r>
  <r>
    <d v="2002-11-01T00:00:00"/>
    <x v="44"/>
    <x v="16"/>
    <n v="11"/>
    <n v="1"/>
    <n v="0"/>
    <n v="0"/>
    <n v="52"/>
    <n v="1"/>
    <n v="0"/>
    <n v="0"/>
    <n v="0"/>
    <n v="0"/>
  </r>
  <r>
    <d v="2002-11-02T00:00:00"/>
    <x v="45"/>
    <x v="16"/>
    <n v="5"/>
    <n v="3"/>
    <n v="0"/>
    <n v="0"/>
    <n v="26"/>
    <n v="1"/>
    <n v="1"/>
    <n v="0"/>
    <n v="0"/>
    <n v="0"/>
  </r>
  <r>
    <d v="2002-11-03T00:00:00"/>
    <x v="46"/>
    <x v="16"/>
    <n v="24"/>
    <n v="3"/>
    <n v="0"/>
    <n v="0"/>
    <n v="16"/>
    <n v="0"/>
    <n v="0"/>
    <n v="1"/>
    <n v="0"/>
    <n v="0"/>
  </r>
  <r>
    <d v="2002-11-04T00:00:00"/>
    <x v="47"/>
    <x v="16"/>
    <n v="30"/>
    <n v="0"/>
    <n v="0"/>
    <n v="0"/>
    <n v="15"/>
    <n v="1"/>
    <n v="1"/>
    <n v="1"/>
    <n v="0"/>
    <n v="0"/>
  </r>
  <r>
    <d v="2002-11-05T00:00:00"/>
    <x v="48"/>
    <x v="16"/>
    <n v="59"/>
    <n v="5"/>
    <n v="0"/>
    <n v="0"/>
    <n v="26"/>
    <n v="0"/>
    <n v="0"/>
    <n v="3"/>
    <n v="0"/>
    <n v="0"/>
  </r>
  <r>
    <d v="2002-11-06T00:00:00"/>
    <x v="49"/>
    <x v="16"/>
    <n v="362"/>
    <n v="4"/>
    <n v="0"/>
    <n v="3"/>
    <n v="79"/>
    <n v="1"/>
    <n v="0"/>
    <n v="11"/>
    <n v="5"/>
    <n v="0"/>
  </r>
  <r>
    <d v="2002-11-07T00:00:00"/>
    <x v="50"/>
    <x v="16"/>
    <n v="1177"/>
    <n v="21"/>
    <n v="0"/>
    <n v="4"/>
    <n v="88"/>
    <n v="9"/>
    <n v="0"/>
    <n v="37"/>
    <n v="0"/>
    <n v="0"/>
  </r>
  <r>
    <d v="2002-11-08T00:00:00"/>
    <x v="51"/>
    <x v="16"/>
    <n v="554"/>
    <n v="50"/>
    <n v="0"/>
    <n v="18"/>
    <n v="85"/>
    <n v="8"/>
    <n v="1"/>
    <n v="162"/>
    <n v="6"/>
    <n v="0"/>
  </r>
  <r>
    <d v="2002-11-09T00:00:00"/>
    <x v="52"/>
    <x v="16"/>
    <n v="601"/>
    <n v="105"/>
    <n v="0"/>
    <n v="32"/>
    <n v="155"/>
    <n v="9"/>
    <n v="6"/>
    <n v="456"/>
    <n v="26"/>
    <n v="0"/>
  </r>
  <r>
    <d v="2002-11-10T00:00:00"/>
    <x v="53"/>
    <x v="16"/>
    <n v="231"/>
    <n v="43"/>
    <n v="0"/>
    <n v="7"/>
    <n v="15"/>
    <n v="5"/>
    <n v="26"/>
    <n v="130"/>
    <n v="35"/>
    <n v="0"/>
  </r>
  <r>
    <d v="2002-11-11T00:00:00"/>
    <x v="54"/>
    <x v="16"/>
    <n v="73"/>
    <n v="24"/>
    <n v="0"/>
    <n v="19"/>
    <n v="15"/>
    <n v="4"/>
    <n v="10"/>
    <n v="30"/>
    <n v="7"/>
    <n v="0"/>
  </r>
  <r>
    <d v="2003-09-01T00:00:00"/>
    <x v="80"/>
    <x v="17"/>
    <m/>
    <m/>
    <m/>
    <m/>
    <m/>
    <m/>
    <m/>
    <m/>
    <m/>
    <m/>
  </r>
  <r>
    <d v="2003-09-02T00:00:00"/>
    <x v="75"/>
    <x v="17"/>
    <m/>
    <m/>
    <m/>
    <m/>
    <m/>
    <m/>
    <m/>
    <m/>
    <m/>
    <m/>
  </r>
  <r>
    <d v="2003-09-03T00:00:00"/>
    <x v="76"/>
    <x v="17"/>
    <m/>
    <m/>
    <m/>
    <m/>
    <m/>
    <m/>
    <m/>
    <m/>
    <m/>
    <m/>
  </r>
  <r>
    <d v="2003-09-04T00:00:00"/>
    <x v="77"/>
    <x v="17"/>
    <n v="0"/>
    <n v="0"/>
    <n v="0"/>
    <n v="0"/>
    <n v="9"/>
    <n v="2"/>
    <n v="0"/>
    <n v="0"/>
    <n v="0"/>
    <n v="0"/>
  </r>
  <r>
    <d v="2003-09-04T00:00:00"/>
    <x v="77"/>
    <x v="17"/>
    <n v="473"/>
    <n v="1"/>
    <n v="2"/>
    <n v="0"/>
    <n v="46"/>
    <n v="12"/>
    <n v="367"/>
    <n v="10642"/>
    <n v="2"/>
    <n v="0"/>
  </r>
  <r>
    <d v="2003-09-04T00:00:00"/>
    <x v="77"/>
    <x v="17"/>
    <n v="30"/>
    <n v="12"/>
    <n v="0"/>
    <n v="1"/>
    <n v="12"/>
    <n v="21"/>
    <n v="3"/>
    <n v="485"/>
    <n v="51"/>
    <n v="0"/>
  </r>
  <r>
    <d v="2003-09-05T00:00:00"/>
    <x v="78"/>
    <x v="17"/>
    <n v="110"/>
    <n v="45"/>
    <n v="0"/>
    <n v="0"/>
    <n v="40"/>
    <n v="85"/>
    <n v="11"/>
    <n v="2050"/>
    <n v="123"/>
    <n v="0"/>
  </r>
  <r>
    <d v="2003-09-06T00:00:00"/>
    <x v="79"/>
    <x v="17"/>
    <n v="106"/>
    <n v="50"/>
    <n v="0"/>
    <n v="0"/>
    <n v="14"/>
    <n v="42"/>
    <n v="6"/>
    <n v="873"/>
    <n v="54"/>
    <n v="0"/>
  </r>
  <r>
    <d v="2003-09-07T00:00:00"/>
    <x v="71"/>
    <x v="17"/>
    <n v="1299"/>
    <n v="81"/>
    <n v="0"/>
    <n v="1"/>
    <n v="76"/>
    <n v="89"/>
    <n v="6"/>
    <n v="1697"/>
    <n v="80"/>
    <n v="0"/>
  </r>
  <r>
    <d v="2003-09-08T00:00:00"/>
    <x v="72"/>
    <x v="17"/>
    <n v="1578"/>
    <n v="82"/>
    <n v="0"/>
    <n v="0"/>
    <n v="115"/>
    <n v="99"/>
    <n v="9"/>
    <n v="936"/>
    <n v="49"/>
    <n v="0"/>
  </r>
  <r>
    <d v="2003-09-09T00:00:00"/>
    <x v="73"/>
    <x v="17"/>
    <n v="1471"/>
    <n v="95"/>
    <n v="0"/>
    <n v="0"/>
    <n v="252"/>
    <n v="188"/>
    <n v="4"/>
    <n v="855"/>
    <n v="51"/>
    <n v="0"/>
  </r>
  <r>
    <d v="2003-09-10T00:00:00"/>
    <x v="74"/>
    <x v="17"/>
    <n v="800"/>
    <n v="45"/>
    <n v="0"/>
    <n v="0"/>
    <n v="1101"/>
    <n v="52"/>
    <n v="5"/>
    <n v="644"/>
    <n v="22"/>
    <n v="0"/>
  </r>
  <r>
    <d v="2003-09-11T00:00:00"/>
    <x v="68"/>
    <x v="17"/>
    <n v="1792"/>
    <n v="87"/>
    <n v="0"/>
    <n v="0"/>
    <n v="531"/>
    <n v="119"/>
    <n v="5"/>
    <n v="594"/>
    <n v="22"/>
    <n v="0"/>
  </r>
  <r>
    <d v="2003-09-12T00:00:00"/>
    <x v="69"/>
    <x v="17"/>
    <n v="1459"/>
    <n v="45"/>
    <n v="0"/>
    <n v="0"/>
    <n v="782"/>
    <n v="42"/>
    <n v="2"/>
    <n v="544"/>
    <n v="13"/>
    <n v="0"/>
  </r>
  <r>
    <d v="2003-09-13T00:00:00"/>
    <x v="70"/>
    <x v="17"/>
    <n v="1706"/>
    <n v="68"/>
    <n v="0"/>
    <n v="0"/>
    <n v="644"/>
    <n v="58"/>
    <n v="4"/>
    <n v="574"/>
    <n v="19"/>
    <n v="0"/>
  </r>
  <r>
    <d v="2003-09-14T00:00:00"/>
    <x v="67"/>
    <x v="17"/>
    <n v="1728"/>
    <n v="65"/>
    <n v="0"/>
    <n v="0"/>
    <n v="336"/>
    <n v="54"/>
    <n v="6"/>
    <n v="899"/>
    <n v="61"/>
    <n v="0"/>
  </r>
  <r>
    <d v="2003-09-15T00:00:00"/>
    <x v="63"/>
    <x v="17"/>
    <n v="2008"/>
    <n v="92"/>
    <n v="0"/>
    <n v="0"/>
    <n v="381"/>
    <n v="71"/>
    <n v="3"/>
    <n v="936"/>
    <n v="40"/>
    <n v="0"/>
  </r>
  <r>
    <d v="2003-09-16T00:00:00"/>
    <x v="64"/>
    <x v="17"/>
    <n v="2320"/>
    <n v="92"/>
    <n v="1"/>
    <n v="0"/>
    <n v="287"/>
    <n v="57"/>
    <n v="5"/>
    <n v="831"/>
    <n v="42"/>
    <n v="0"/>
  </r>
  <r>
    <d v="2003-09-17T00:00:00"/>
    <x v="65"/>
    <x v="17"/>
    <n v="2853"/>
    <n v="100"/>
    <n v="0"/>
    <n v="0"/>
    <n v="213"/>
    <n v="56"/>
    <n v="3"/>
    <n v="743"/>
    <n v="33"/>
    <n v="0"/>
  </r>
  <r>
    <d v="2003-09-18T00:00:00"/>
    <x v="0"/>
    <x v="17"/>
    <n v="2106"/>
    <n v="90"/>
    <n v="0"/>
    <n v="0"/>
    <n v="240"/>
    <n v="75"/>
    <n v="2"/>
    <n v="485"/>
    <n v="14"/>
    <n v="0"/>
  </r>
  <r>
    <d v="2003-09-19T00:00:00"/>
    <x v="1"/>
    <x v="17"/>
    <n v="3616"/>
    <n v="141"/>
    <n v="0"/>
    <n v="0"/>
    <n v="275"/>
    <n v="112"/>
    <n v="6"/>
    <n v="655"/>
    <n v="22"/>
    <n v="0"/>
  </r>
  <r>
    <d v="2003-09-20T00:00:00"/>
    <x v="2"/>
    <x v="17"/>
    <n v="2685"/>
    <n v="112"/>
    <n v="0"/>
    <n v="1"/>
    <n v="367"/>
    <n v="75"/>
    <n v="3"/>
    <n v="679"/>
    <n v="33"/>
    <n v="0"/>
  </r>
  <r>
    <d v="2003-09-21T00:00:00"/>
    <x v="3"/>
    <x v="17"/>
    <n v="3003"/>
    <n v="104"/>
    <n v="0"/>
    <n v="0"/>
    <n v="339"/>
    <n v="95"/>
    <n v="3"/>
    <n v="446"/>
    <n v="21"/>
    <n v="0"/>
  </r>
  <r>
    <d v="2003-09-22T00:00:00"/>
    <x v="4"/>
    <x v="17"/>
    <n v="2656"/>
    <n v="81"/>
    <n v="0"/>
    <n v="0"/>
    <n v="246"/>
    <n v="60"/>
    <n v="3"/>
    <n v="682"/>
    <n v="31"/>
    <n v="0"/>
  </r>
  <r>
    <d v="2003-09-23T00:00:00"/>
    <x v="5"/>
    <x v="17"/>
    <n v="2860"/>
    <n v="100"/>
    <n v="1"/>
    <n v="1"/>
    <n v="248"/>
    <n v="67"/>
    <n v="3"/>
    <n v="478"/>
    <n v="17"/>
    <n v="0"/>
  </r>
  <r>
    <d v="2003-09-24T00:00:00"/>
    <x v="6"/>
    <x v="17"/>
    <n v="3553"/>
    <n v="186"/>
    <n v="0"/>
    <n v="0"/>
    <n v="501"/>
    <n v="121"/>
    <n v="1"/>
    <n v="501"/>
    <n v="33"/>
    <n v="0"/>
  </r>
  <r>
    <d v="2003-09-25T00:00:00"/>
    <x v="7"/>
    <x v="17"/>
    <n v="1926"/>
    <n v="188"/>
    <n v="0"/>
    <n v="0"/>
    <n v="1524"/>
    <n v="156"/>
    <n v="2"/>
    <n v="420"/>
    <n v="41"/>
    <n v="0"/>
  </r>
  <r>
    <d v="2003-09-26T00:00:00"/>
    <x v="8"/>
    <x v="17"/>
    <n v="2367"/>
    <n v="174"/>
    <n v="0"/>
    <n v="1"/>
    <n v="1240"/>
    <n v="176"/>
    <n v="0"/>
    <n v="395"/>
    <n v="11"/>
    <n v="0"/>
  </r>
  <r>
    <d v="2003-09-27T00:00:00"/>
    <x v="9"/>
    <x v="17"/>
    <n v="1756"/>
    <n v="174"/>
    <n v="0"/>
    <n v="0"/>
    <n v="761"/>
    <n v="141"/>
    <n v="4"/>
    <n v="386"/>
    <n v="19"/>
    <n v="0"/>
  </r>
  <r>
    <d v="2003-09-28T00:00:00"/>
    <x v="10"/>
    <x v="17"/>
    <n v="2128"/>
    <n v="224"/>
    <n v="0"/>
    <n v="0"/>
    <n v="1007"/>
    <n v="228"/>
    <n v="10"/>
    <n v="580"/>
    <n v="24"/>
    <n v="0"/>
  </r>
  <r>
    <d v="2003-09-29T00:00:00"/>
    <x v="11"/>
    <x v="17"/>
    <n v="2430"/>
    <n v="208"/>
    <n v="0"/>
    <n v="0"/>
    <n v="2690"/>
    <n v="282"/>
    <n v="3"/>
    <n v="668"/>
    <n v="23"/>
    <n v="0"/>
  </r>
  <r>
    <d v="2003-09-30T00:00:00"/>
    <x v="12"/>
    <x v="17"/>
    <n v="1494"/>
    <n v="187"/>
    <n v="1"/>
    <n v="0"/>
    <n v="2827"/>
    <n v="291"/>
    <n v="3"/>
    <n v="353"/>
    <n v="37"/>
    <n v="0"/>
  </r>
  <r>
    <d v="2003-10-01T00:00:00"/>
    <x v="13"/>
    <x v="17"/>
    <n v="2149"/>
    <n v="217"/>
    <n v="0"/>
    <n v="0"/>
    <n v="1833"/>
    <n v="198"/>
    <n v="3"/>
    <n v="410"/>
    <n v="78"/>
    <n v="0"/>
  </r>
  <r>
    <d v="2003-10-02T00:00:00"/>
    <x v="14"/>
    <x v="17"/>
    <n v="1988"/>
    <n v="151"/>
    <n v="0"/>
    <n v="0"/>
    <n v="1761"/>
    <n v="200"/>
    <n v="7"/>
    <n v="659"/>
    <n v="44"/>
    <n v="0"/>
  </r>
  <r>
    <d v="2003-10-03T00:00:00"/>
    <x v="15"/>
    <x v="17"/>
    <n v="2474"/>
    <n v="223"/>
    <n v="1"/>
    <n v="1"/>
    <n v="2483"/>
    <n v="339"/>
    <n v="7"/>
    <n v="649"/>
    <n v="38"/>
    <n v="0"/>
  </r>
  <r>
    <d v="2003-10-04T00:00:00"/>
    <x v="16"/>
    <x v="17"/>
    <n v="2747"/>
    <n v="163"/>
    <n v="0"/>
    <n v="3"/>
    <n v="2517"/>
    <n v="286"/>
    <n v="3"/>
    <n v="465"/>
    <n v="11"/>
    <n v="0"/>
  </r>
  <r>
    <d v="2003-10-05T00:00:00"/>
    <x v="17"/>
    <x v="17"/>
    <n v="2302"/>
    <n v="119"/>
    <n v="0"/>
    <n v="1"/>
    <n v="2290"/>
    <n v="284"/>
    <n v="5"/>
    <n v="401"/>
    <n v="12"/>
    <n v="0"/>
  </r>
  <r>
    <d v="2003-10-06T00:00:00"/>
    <x v="18"/>
    <x v="17"/>
    <n v="2610"/>
    <n v="69"/>
    <n v="0"/>
    <n v="3"/>
    <n v="707"/>
    <n v="91"/>
    <n v="3"/>
    <n v="430"/>
    <n v="11"/>
    <n v="0"/>
  </r>
  <r>
    <d v="2003-10-07T00:00:00"/>
    <x v="19"/>
    <x v="17"/>
    <n v="1084"/>
    <n v="34"/>
    <n v="0"/>
    <n v="0"/>
    <n v="449"/>
    <n v="20"/>
    <n v="0"/>
    <n v="126"/>
    <n v="4"/>
    <n v="0"/>
  </r>
  <r>
    <d v="2003-10-08T00:00:00"/>
    <x v="20"/>
    <x v="17"/>
    <n v="1382"/>
    <n v="68"/>
    <n v="1"/>
    <n v="11"/>
    <n v="2270"/>
    <n v="189"/>
    <n v="2"/>
    <n v="123"/>
    <n v="5"/>
    <n v="0"/>
  </r>
  <r>
    <d v="2003-10-09T00:00:00"/>
    <x v="21"/>
    <x v="17"/>
    <n v="2862"/>
    <n v="133"/>
    <n v="0"/>
    <n v="9"/>
    <n v="1922"/>
    <n v="201"/>
    <n v="3"/>
    <n v="309"/>
    <n v="23"/>
    <n v="0"/>
  </r>
  <r>
    <d v="2003-10-10T00:00:00"/>
    <x v="22"/>
    <x v="17"/>
    <n v="2110"/>
    <n v="125"/>
    <n v="0"/>
    <n v="1"/>
    <n v="1189"/>
    <n v="156"/>
    <n v="11"/>
    <n v="445"/>
    <n v="30"/>
    <n v="0"/>
  </r>
  <r>
    <d v="2003-10-11T00:00:00"/>
    <x v="23"/>
    <x v="17"/>
    <n v="662"/>
    <n v="52"/>
    <n v="0"/>
    <n v="1"/>
    <n v="497"/>
    <n v="70"/>
    <n v="12"/>
    <n v="664"/>
    <n v="38"/>
    <n v="0"/>
  </r>
  <r>
    <d v="2003-10-12T00:00:00"/>
    <x v="24"/>
    <x v="17"/>
    <n v="1019"/>
    <n v="12"/>
    <n v="0"/>
    <n v="1"/>
    <n v="589"/>
    <n v="112"/>
    <n v="0"/>
    <n v="157"/>
    <n v="0"/>
    <n v="0"/>
  </r>
  <r>
    <d v="2003-10-13T00:00:00"/>
    <x v="25"/>
    <x v="17"/>
    <n v="887"/>
    <n v="29"/>
    <n v="0"/>
    <n v="1"/>
    <n v="131"/>
    <n v="22"/>
    <n v="3"/>
    <n v="567"/>
    <n v="2"/>
    <n v="0"/>
  </r>
  <r>
    <d v="2003-10-14T00:00:00"/>
    <x v="26"/>
    <x v="17"/>
    <n v="374"/>
    <n v="7"/>
    <n v="0"/>
    <n v="0"/>
    <n v="92"/>
    <n v="12"/>
    <n v="4"/>
    <n v="338"/>
    <n v="5"/>
    <n v="0"/>
  </r>
  <r>
    <d v="2003-10-15T00:00:00"/>
    <x v="27"/>
    <x v="17"/>
    <n v="402"/>
    <n v="26"/>
    <n v="0"/>
    <n v="0"/>
    <n v="143"/>
    <n v="38"/>
    <n v="4"/>
    <n v="781"/>
    <n v="9"/>
    <n v="0"/>
  </r>
  <r>
    <d v="2003-10-16T00:00:00"/>
    <x v="28"/>
    <x v="17"/>
    <n v="103.5"/>
    <n v="13.5"/>
    <n v="0"/>
    <n v="0"/>
    <n v="151.5"/>
    <n v="18"/>
    <n v="1.5"/>
    <n v="106.5"/>
    <n v="1.5"/>
    <n v="0"/>
  </r>
  <r>
    <d v="2003-10-17T00:00:00"/>
    <x v="29"/>
    <x v="17"/>
    <n v="51.75"/>
    <n v="6.75"/>
    <n v="0"/>
    <n v="0"/>
    <n v="75.75"/>
    <n v="9"/>
    <n v="0.75"/>
    <n v="53.25"/>
    <n v="0.75"/>
    <n v="0"/>
  </r>
  <r>
    <d v="2003-10-18T00:00:00"/>
    <x v="30"/>
    <x v="17"/>
    <n v="0"/>
    <n v="0"/>
    <n v="0"/>
    <n v="0"/>
    <n v="0"/>
    <n v="0"/>
    <n v="0"/>
    <n v="0"/>
    <n v="0"/>
    <n v="0"/>
  </r>
  <r>
    <d v="2003-10-19T00:00:00"/>
    <x v="31"/>
    <x v="17"/>
    <n v="0"/>
    <n v="0"/>
    <n v="0"/>
    <n v="0"/>
    <n v="0"/>
    <n v="0"/>
    <n v="0"/>
    <n v="0"/>
    <n v="0"/>
    <n v="0"/>
  </r>
  <r>
    <d v="2003-10-20T00:00:00"/>
    <x v="32"/>
    <x v="17"/>
    <n v="0"/>
    <n v="0"/>
    <n v="0"/>
    <n v="0"/>
    <n v="0"/>
    <n v="0"/>
    <n v="0"/>
    <n v="0"/>
    <n v="0"/>
    <n v="0"/>
  </r>
  <r>
    <d v="2003-10-21T00:00:00"/>
    <x v="33"/>
    <x v="17"/>
    <n v="0"/>
    <n v="0"/>
    <n v="0"/>
    <n v="0"/>
    <n v="0"/>
    <n v="0"/>
    <n v="0"/>
    <n v="0"/>
    <n v="0"/>
    <n v="0"/>
  </r>
  <r>
    <d v="2003-10-22T00:00:00"/>
    <x v="34"/>
    <x v="17"/>
    <n v="0"/>
    <n v="0"/>
    <n v="0"/>
    <n v="0"/>
    <n v="0"/>
    <n v="0"/>
    <n v="0"/>
    <n v="0"/>
    <n v="0"/>
    <n v="0"/>
  </r>
  <r>
    <d v="2003-10-23T00:00:00"/>
    <x v="35"/>
    <x v="17"/>
    <n v="0"/>
    <n v="0"/>
    <n v="0"/>
    <n v="0"/>
    <n v="0"/>
    <n v="0"/>
    <n v="0"/>
    <n v="0"/>
    <n v="0"/>
    <n v="0"/>
  </r>
  <r>
    <d v="2003-10-24T00:00:00"/>
    <x v="36"/>
    <x v="17"/>
    <n v="0"/>
    <n v="0"/>
    <n v="0"/>
    <n v="0"/>
    <n v="0"/>
    <n v="0"/>
    <n v="0"/>
    <n v="0"/>
    <n v="0"/>
    <n v="0"/>
  </r>
  <r>
    <d v="2003-10-25T00:00:00"/>
    <x v="37"/>
    <x v="17"/>
    <n v="114"/>
    <n v="4.25"/>
    <n v="0"/>
    <n v="1"/>
    <n v="118.25"/>
    <n v="7.5"/>
    <n v="1.75"/>
    <n v="7"/>
    <n v="0"/>
    <n v="0"/>
  </r>
  <r>
    <d v="2003-10-26T00:00:00"/>
    <x v="38"/>
    <x v="17"/>
    <n v="228"/>
    <n v="8.5"/>
    <n v="0"/>
    <n v="2"/>
    <n v="236.5"/>
    <n v="15"/>
    <n v="3.5"/>
    <n v="14"/>
    <n v="0"/>
    <n v="0"/>
  </r>
  <r>
    <d v="2003-10-27T00:00:00"/>
    <x v="39"/>
    <x v="17"/>
    <n v="342"/>
    <n v="12.75"/>
    <n v="0"/>
    <n v="3"/>
    <n v="354.75"/>
    <n v="22.5"/>
    <n v="5.25"/>
    <n v="21"/>
    <n v="0"/>
    <n v="0"/>
  </r>
  <r>
    <d v="2003-10-28T00:00:00"/>
    <x v="40"/>
    <x v="17"/>
    <n v="456"/>
    <n v="17"/>
    <n v="0"/>
    <n v="4"/>
    <n v="473"/>
    <n v="30"/>
    <n v="7"/>
    <n v="28"/>
    <n v="0"/>
    <n v="0"/>
  </r>
  <r>
    <d v="2003-10-29T00:00:00"/>
    <x v="41"/>
    <x v="17"/>
    <n v="462"/>
    <n v="29"/>
    <n v="0"/>
    <n v="5"/>
    <n v="614"/>
    <n v="34"/>
    <n v="2"/>
    <n v="25"/>
    <n v="0"/>
    <n v="0"/>
  </r>
  <r>
    <d v="2003-10-30T00:00:00"/>
    <x v="42"/>
    <x v="17"/>
    <n v="318"/>
    <n v="27"/>
    <n v="0"/>
    <n v="7"/>
    <n v="452"/>
    <n v="44"/>
    <n v="4"/>
    <n v="32"/>
    <n v="0"/>
    <n v="0"/>
  </r>
  <r>
    <d v="2003-10-31T00:00:00"/>
    <x v="43"/>
    <x v="17"/>
    <n v="235"/>
    <n v="29"/>
    <n v="0"/>
    <n v="18"/>
    <n v="597"/>
    <n v="58"/>
    <n v="3"/>
    <n v="38"/>
    <n v="0"/>
    <n v="0"/>
  </r>
  <r>
    <d v="2003-11-01T00:00:00"/>
    <x v="44"/>
    <x v="17"/>
    <n v="54"/>
    <n v="4"/>
    <n v="0"/>
    <n v="17"/>
    <n v="501"/>
    <n v="52"/>
    <n v="3"/>
    <n v="17"/>
    <n v="1"/>
    <n v="0"/>
  </r>
  <r>
    <d v="2003-11-02T00:00:00"/>
    <x v="45"/>
    <x v="17"/>
    <n v="42"/>
    <n v="7"/>
    <n v="0"/>
    <n v="21"/>
    <n v="275"/>
    <n v="2"/>
    <n v="2"/>
    <n v="15"/>
    <n v="0"/>
    <n v="0"/>
  </r>
  <r>
    <d v="2003-11-03T00:00:00"/>
    <x v="46"/>
    <x v="17"/>
    <n v="33"/>
    <n v="14"/>
    <n v="0"/>
    <n v="65"/>
    <n v="216"/>
    <n v="35"/>
    <n v="1"/>
    <n v="21"/>
    <n v="0"/>
    <n v="0"/>
  </r>
  <r>
    <d v="2003-11-04T00:00:00"/>
    <x v="47"/>
    <x v="17"/>
    <n v="9"/>
    <n v="6"/>
    <n v="0"/>
    <n v="16"/>
    <n v="89"/>
    <n v="24"/>
    <n v="0"/>
    <n v="12"/>
    <n v="0"/>
    <n v="0"/>
  </r>
  <r>
    <d v="2003-11-05T00:00:00"/>
    <x v="48"/>
    <x v="17"/>
    <n v="12"/>
    <n v="16"/>
    <n v="0"/>
    <n v="24"/>
    <n v="71"/>
    <n v="1"/>
    <n v="0"/>
    <n v="14"/>
    <n v="0"/>
    <n v="0"/>
  </r>
  <r>
    <d v="2003-11-06T00:00:00"/>
    <x v="49"/>
    <x v="17"/>
    <n v="4"/>
    <n v="5"/>
    <n v="0"/>
    <n v="4"/>
    <n v="26"/>
    <n v="0"/>
    <n v="0"/>
    <n v="8"/>
    <n v="0"/>
    <n v="0"/>
  </r>
  <r>
    <d v="2003-11-07T00:00:00"/>
    <x v="50"/>
    <x v="17"/>
    <m/>
    <m/>
    <m/>
    <m/>
    <m/>
    <m/>
    <m/>
    <m/>
    <m/>
    <m/>
  </r>
  <r>
    <d v="2003-11-08T00:00:00"/>
    <x v="51"/>
    <x v="17"/>
    <m/>
    <m/>
    <m/>
    <m/>
    <m/>
    <m/>
    <m/>
    <m/>
    <m/>
    <m/>
  </r>
  <r>
    <d v="2003-11-09T00:00:00"/>
    <x v="52"/>
    <x v="17"/>
    <m/>
    <m/>
    <m/>
    <m/>
    <m/>
    <m/>
    <m/>
    <m/>
    <m/>
    <m/>
  </r>
  <r>
    <d v="2003-11-10T00:00:00"/>
    <x v="53"/>
    <x v="17"/>
    <m/>
    <m/>
    <m/>
    <m/>
    <m/>
    <m/>
    <m/>
    <m/>
    <m/>
    <m/>
  </r>
  <r>
    <d v="2003-11-11T00:00:00"/>
    <x v="54"/>
    <x v="17"/>
    <m/>
    <m/>
    <m/>
    <m/>
    <m/>
    <m/>
    <m/>
    <m/>
    <m/>
    <m/>
  </r>
  <r>
    <d v="2003-11-12T00:00:00"/>
    <x v="55"/>
    <x v="17"/>
    <m/>
    <m/>
    <m/>
    <m/>
    <m/>
    <m/>
    <m/>
    <m/>
    <m/>
    <m/>
  </r>
  <r>
    <d v="2003-11-13T00:00:00"/>
    <x v="56"/>
    <x v="17"/>
    <m/>
    <m/>
    <m/>
    <m/>
    <m/>
    <m/>
    <m/>
    <m/>
    <m/>
    <m/>
  </r>
  <r>
    <d v="2003-11-14T00:00:00"/>
    <x v="57"/>
    <x v="17"/>
    <m/>
    <m/>
    <m/>
    <m/>
    <m/>
    <m/>
    <m/>
    <m/>
    <m/>
    <m/>
  </r>
  <r>
    <d v="2003-11-15T00:00:00"/>
    <x v="58"/>
    <x v="17"/>
    <m/>
    <m/>
    <m/>
    <m/>
    <m/>
    <m/>
    <m/>
    <m/>
    <m/>
    <m/>
  </r>
  <r>
    <d v="2004-09-01T00:00:00"/>
    <x v="80"/>
    <x v="18"/>
    <m/>
    <m/>
    <m/>
    <m/>
    <m/>
    <m/>
    <m/>
    <m/>
    <m/>
    <m/>
  </r>
  <r>
    <d v="2004-09-02T00:00:00"/>
    <x v="75"/>
    <x v="18"/>
    <m/>
    <m/>
    <m/>
    <m/>
    <m/>
    <m/>
    <m/>
    <m/>
    <m/>
    <m/>
  </r>
  <r>
    <d v="2004-09-03T00:00:00"/>
    <x v="76"/>
    <x v="18"/>
    <m/>
    <m/>
    <m/>
    <m/>
    <m/>
    <m/>
    <m/>
    <m/>
    <m/>
    <m/>
  </r>
  <r>
    <d v="2004-09-04T00:00:00"/>
    <x v="77"/>
    <x v="18"/>
    <m/>
    <m/>
    <m/>
    <m/>
    <m/>
    <m/>
    <m/>
    <m/>
    <m/>
    <m/>
  </r>
  <r>
    <d v="2004-09-05T00:00:00"/>
    <x v="78"/>
    <x v="18"/>
    <m/>
    <m/>
    <m/>
    <m/>
    <m/>
    <m/>
    <m/>
    <m/>
    <m/>
    <m/>
  </r>
  <r>
    <d v="2004-09-06T00:00:00"/>
    <x v="79"/>
    <x v="18"/>
    <m/>
    <m/>
    <m/>
    <m/>
    <m/>
    <m/>
    <m/>
    <m/>
    <m/>
    <m/>
  </r>
  <r>
    <d v="2004-09-07T00:00:00"/>
    <x v="71"/>
    <x v="18"/>
    <m/>
    <m/>
    <m/>
    <m/>
    <m/>
    <m/>
    <m/>
    <m/>
    <m/>
    <m/>
  </r>
  <r>
    <d v="2004-09-08T00:00:00"/>
    <x v="72"/>
    <x v="18"/>
    <m/>
    <m/>
    <m/>
    <m/>
    <m/>
    <m/>
    <m/>
    <n v="70391"/>
    <n v="5475"/>
    <m/>
  </r>
  <r>
    <d v="2004-09-09T00:00:00"/>
    <x v="73"/>
    <x v="18"/>
    <n v="3512"/>
    <n v="6"/>
    <n v="0"/>
    <n v="0"/>
    <n v="2947"/>
    <n v="112"/>
    <n v="159"/>
    <n v="6099"/>
    <n v="1"/>
    <n v="0"/>
  </r>
  <r>
    <d v="2004-09-09T00:00:00"/>
    <x v="73"/>
    <x v="18"/>
    <n v="573"/>
    <n v="72"/>
    <n v="0"/>
    <n v="0"/>
    <n v="241"/>
    <n v="40"/>
    <n v="1"/>
    <n v="379"/>
    <n v="16"/>
    <n v="0"/>
  </r>
  <r>
    <d v="2004-09-10T00:00:00"/>
    <x v="74"/>
    <x v="18"/>
    <n v="574"/>
    <n v="80"/>
    <n v="0"/>
    <n v="0"/>
    <n v="378"/>
    <n v="25"/>
    <n v="6"/>
    <n v="1030"/>
    <n v="31"/>
    <n v="0"/>
  </r>
  <r>
    <d v="2004-09-11T00:00:00"/>
    <x v="68"/>
    <x v="18"/>
    <n v="4713"/>
    <n v="313"/>
    <n v="0"/>
    <n v="0"/>
    <n v="5361"/>
    <n v="160"/>
    <n v="2"/>
    <n v="1424"/>
    <n v="28"/>
    <n v="0"/>
  </r>
  <r>
    <d v="2004-09-12T00:00:00"/>
    <x v="69"/>
    <x v="18"/>
    <n v="3748"/>
    <n v="300"/>
    <n v="0"/>
    <n v="1"/>
    <n v="3466"/>
    <n v="206"/>
    <n v="12"/>
    <n v="2202"/>
    <n v="79"/>
    <n v="0"/>
  </r>
  <r>
    <d v="2004-09-13T00:00:00"/>
    <x v="70"/>
    <x v="18"/>
    <n v="753"/>
    <n v="46"/>
    <n v="0"/>
    <n v="0"/>
    <n v="360"/>
    <n v="17"/>
    <n v="3"/>
    <n v="1832"/>
    <n v="50"/>
    <n v="0"/>
  </r>
  <r>
    <d v="2004-09-14T00:00:00"/>
    <x v="67"/>
    <x v="18"/>
    <n v="244"/>
    <n v="51"/>
    <n v="0"/>
    <n v="0"/>
    <n v="161"/>
    <n v="12"/>
    <n v="5"/>
    <n v="3083"/>
    <n v="51"/>
    <n v="0"/>
  </r>
  <r>
    <d v="2004-09-15T00:00:00"/>
    <x v="63"/>
    <x v="18"/>
    <n v="468"/>
    <n v="47"/>
    <n v="0"/>
    <n v="0"/>
    <n v="243"/>
    <n v="11"/>
    <n v="9"/>
    <n v="3830"/>
    <n v="125"/>
    <n v="0"/>
  </r>
  <r>
    <d v="2004-09-16T00:00:00"/>
    <x v="64"/>
    <x v="18"/>
    <n v="149"/>
    <n v="26"/>
    <n v="0"/>
    <n v="1"/>
    <n v="93"/>
    <n v="4"/>
    <n v="0"/>
    <n v="3665"/>
    <n v="108"/>
    <n v="0"/>
  </r>
  <r>
    <d v="2004-09-17T00:00:00"/>
    <x v="65"/>
    <x v="18"/>
    <n v="230"/>
    <n v="50"/>
    <n v="0"/>
    <n v="0"/>
    <n v="109"/>
    <n v="0"/>
    <n v="3"/>
    <n v="4690"/>
    <n v="121"/>
    <n v="0"/>
  </r>
  <r>
    <d v="2004-09-18T00:00:00"/>
    <x v="0"/>
    <x v="18"/>
    <n v="212"/>
    <n v="70"/>
    <n v="0"/>
    <n v="0"/>
    <n v="192"/>
    <n v="7"/>
    <n v="1"/>
    <n v="6023"/>
    <n v="105"/>
    <n v="0"/>
  </r>
  <r>
    <d v="2004-09-19T00:00:00"/>
    <x v="1"/>
    <x v="18"/>
    <n v="230"/>
    <n v="39"/>
    <n v="0"/>
    <n v="0"/>
    <n v="123"/>
    <n v="5"/>
    <n v="3"/>
    <n v="6953"/>
    <n v="178"/>
    <n v="0"/>
  </r>
  <r>
    <d v="2004-09-20T00:00:00"/>
    <x v="2"/>
    <x v="18"/>
    <n v="381"/>
    <n v="86"/>
    <n v="0"/>
    <n v="0"/>
    <n v="153"/>
    <n v="11"/>
    <n v="4"/>
    <n v="7411"/>
    <n v="251"/>
    <n v="0"/>
  </r>
  <r>
    <d v="2004-09-21T00:00:00"/>
    <x v="3"/>
    <x v="18"/>
    <n v="551"/>
    <n v="126"/>
    <n v="0"/>
    <n v="1"/>
    <n v="221"/>
    <n v="17"/>
    <n v="0"/>
    <n v="7145"/>
    <n v="205"/>
    <n v="0"/>
  </r>
  <r>
    <d v="2004-09-22T00:00:00"/>
    <x v="4"/>
    <x v="18"/>
    <n v="478"/>
    <n v="127"/>
    <n v="0"/>
    <n v="0"/>
    <n v="173"/>
    <n v="9"/>
    <n v="3"/>
    <n v="5187"/>
    <n v="222"/>
    <n v="0"/>
  </r>
  <r>
    <d v="2004-09-23T00:00:00"/>
    <x v="5"/>
    <x v="18"/>
    <n v="459"/>
    <n v="139"/>
    <n v="0"/>
    <n v="0"/>
    <n v="186"/>
    <n v="14"/>
    <n v="2"/>
    <n v="5181"/>
    <n v="171"/>
    <n v="0"/>
  </r>
  <r>
    <d v="2004-09-24T00:00:00"/>
    <x v="6"/>
    <x v="18"/>
    <n v="390"/>
    <n v="127"/>
    <n v="0"/>
    <n v="0"/>
    <n v="143"/>
    <n v="1"/>
    <n v="0"/>
    <n v="3379"/>
    <n v="114"/>
    <n v="0"/>
  </r>
  <r>
    <d v="2004-09-25T00:00:00"/>
    <x v="7"/>
    <x v="18"/>
    <n v="616"/>
    <n v="251"/>
    <n v="0"/>
    <n v="0"/>
    <n v="220"/>
    <n v="17"/>
    <n v="6"/>
    <n v="3734"/>
    <n v="122"/>
    <n v="0"/>
  </r>
  <r>
    <d v="2004-09-26T00:00:00"/>
    <x v="8"/>
    <x v="18"/>
    <n v="629"/>
    <n v="289"/>
    <n v="0"/>
    <n v="0"/>
    <n v="178"/>
    <n v="14"/>
    <n v="6"/>
    <n v="3096"/>
    <n v="90"/>
    <n v="0"/>
  </r>
  <r>
    <d v="2004-09-27T00:00:00"/>
    <x v="9"/>
    <x v="18"/>
    <n v="879"/>
    <n v="291"/>
    <n v="0"/>
    <n v="0"/>
    <n v="292"/>
    <n v="26"/>
    <n v="7"/>
    <n v="2854"/>
    <n v="124"/>
    <n v="0"/>
  </r>
  <r>
    <d v="2004-09-28T00:00:00"/>
    <x v="10"/>
    <x v="18"/>
    <n v="1000"/>
    <n v="363"/>
    <n v="0"/>
    <n v="0"/>
    <n v="371"/>
    <n v="23"/>
    <n v="4"/>
    <n v="2077"/>
    <n v="100"/>
    <n v="0"/>
  </r>
  <r>
    <d v="2004-09-29T00:00:00"/>
    <x v="11"/>
    <x v="18"/>
    <n v="1113"/>
    <n v="420"/>
    <n v="1"/>
    <n v="0"/>
    <n v="656"/>
    <n v="44"/>
    <n v="4"/>
    <n v="1686"/>
    <n v="87"/>
    <n v="0"/>
  </r>
  <r>
    <d v="2004-09-30T00:00:00"/>
    <x v="12"/>
    <x v="18"/>
    <n v="949"/>
    <n v="359"/>
    <n v="0"/>
    <n v="0"/>
    <n v="1083"/>
    <n v="79"/>
    <n v="4"/>
    <n v="1312"/>
    <n v="78"/>
    <n v="0"/>
  </r>
  <r>
    <d v="2004-10-01T00:00:00"/>
    <x v="13"/>
    <x v="18"/>
    <n v="808"/>
    <n v="238"/>
    <n v="0"/>
    <n v="0"/>
    <n v="916"/>
    <n v="42"/>
    <n v="1"/>
    <n v="1191"/>
    <n v="38"/>
    <n v="0"/>
  </r>
  <r>
    <d v="2004-10-02T00:00:00"/>
    <x v="14"/>
    <x v="18"/>
    <n v="600"/>
    <n v="219"/>
    <n v="0"/>
    <n v="0"/>
    <n v="483"/>
    <n v="11"/>
    <n v="4"/>
    <n v="1032"/>
    <n v="57"/>
    <n v="0"/>
  </r>
  <r>
    <d v="2004-10-03T00:00:00"/>
    <x v="15"/>
    <x v="18"/>
    <n v="650"/>
    <n v="246"/>
    <n v="0"/>
    <n v="0"/>
    <n v="548"/>
    <n v="14"/>
    <n v="8"/>
    <n v="953"/>
    <n v="42"/>
    <n v="0"/>
  </r>
  <r>
    <d v="2004-10-04T00:00:00"/>
    <x v="16"/>
    <x v="18"/>
    <n v="798"/>
    <n v="266"/>
    <n v="0"/>
    <n v="0"/>
    <n v="668"/>
    <n v="31"/>
    <n v="3"/>
    <n v="923"/>
    <n v="57"/>
    <n v="0"/>
  </r>
  <r>
    <d v="2004-10-05T00:00:00"/>
    <x v="17"/>
    <x v="18"/>
    <n v="432"/>
    <n v="137"/>
    <n v="0"/>
    <n v="1"/>
    <n v="1094"/>
    <n v="43"/>
    <n v="3"/>
    <n v="656"/>
    <n v="33"/>
    <n v="0"/>
  </r>
  <r>
    <d v="2004-10-06T00:00:00"/>
    <x v="18"/>
    <x v="18"/>
    <n v="1109"/>
    <n v="373"/>
    <n v="0"/>
    <n v="0"/>
    <n v="2267"/>
    <n v="107"/>
    <n v="4"/>
    <n v="902"/>
    <n v="52"/>
    <n v="0"/>
  </r>
  <r>
    <d v="2004-10-07T00:00:00"/>
    <x v="19"/>
    <x v="18"/>
    <n v="886"/>
    <n v="197"/>
    <n v="0"/>
    <n v="5"/>
    <n v="2874"/>
    <n v="123"/>
    <n v="4"/>
    <n v="739"/>
    <n v="38"/>
    <n v="0"/>
  </r>
  <r>
    <d v="2004-10-08T00:00:00"/>
    <x v="20"/>
    <x v="18"/>
    <n v="789"/>
    <n v="103"/>
    <n v="0"/>
    <n v="5"/>
    <n v="4478"/>
    <n v="169"/>
    <n v="7"/>
    <n v="1023"/>
    <n v="112"/>
    <n v="0"/>
  </r>
  <r>
    <d v="2004-10-09T00:00:00"/>
    <x v="21"/>
    <x v="18"/>
    <n v="780"/>
    <n v="106"/>
    <n v="0"/>
    <n v="3"/>
    <n v="1253"/>
    <n v="40"/>
    <n v="1"/>
    <n v="1363"/>
    <n v="72"/>
    <n v="0"/>
  </r>
  <r>
    <d v="2004-10-10T00:00:00"/>
    <x v="22"/>
    <x v="18"/>
    <n v="437"/>
    <n v="84"/>
    <n v="0"/>
    <n v="2"/>
    <n v="1027"/>
    <n v="29"/>
    <n v="3"/>
    <n v="933"/>
    <n v="44"/>
    <n v="0"/>
  </r>
  <r>
    <d v="2004-10-11T00:00:00"/>
    <x v="23"/>
    <x v="18"/>
    <n v="340"/>
    <n v="56"/>
    <n v="0"/>
    <n v="5"/>
    <n v="1038"/>
    <n v="42"/>
    <n v="5"/>
    <n v="632"/>
    <n v="29"/>
    <n v="0"/>
  </r>
  <r>
    <d v="2004-10-12T00:00:00"/>
    <x v="24"/>
    <x v="18"/>
    <n v="478"/>
    <n v="94"/>
    <n v="0"/>
    <n v="5"/>
    <n v="1786"/>
    <n v="68"/>
    <n v="14"/>
    <n v="753"/>
    <n v="31"/>
    <n v="0"/>
  </r>
  <r>
    <d v="2004-10-13T00:00:00"/>
    <x v="25"/>
    <x v="18"/>
    <n v="660"/>
    <n v="79"/>
    <n v="0"/>
    <n v="1"/>
    <n v="2080"/>
    <n v="87"/>
    <n v="12"/>
    <n v="1071"/>
    <n v="29"/>
    <n v="0"/>
  </r>
  <r>
    <d v="2004-10-14T00:00:00"/>
    <x v="26"/>
    <x v="18"/>
    <n v="893"/>
    <n v="68"/>
    <n v="0"/>
    <n v="2"/>
    <n v="3309"/>
    <n v="126"/>
    <n v="7"/>
    <n v="1342"/>
    <n v="55"/>
    <n v="0"/>
  </r>
  <r>
    <d v="2004-10-15T00:00:00"/>
    <x v="27"/>
    <x v="18"/>
    <n v="390"/>
    <n v="37"/>
    <n v="0"/>
    <n v="1"/>
    <n v="2393"/>
    <n v="81"/>
    <n v="2"/>
    <n v="690"/>
    <n v="23"/>
    <n v="0"/>
  </r>
  <r>
    <d v="2004-10-16T00:00:00"/>
    <x v="28"/>
    <x v="18"/>
    <n v="666"/>
    <n v="72"/>
    <n v="0"/>
    <n v="2"/>
    <n v="3546"/>
    <n v="181"/>
    <n v="0"/>
    <n v="1249"/>
    <n v="28"/>
    <n v="0"/>
  </r>
  <r>
    <d v="2004-10-17T00:00:00"/>
    <x v="29"/>
    <x v="18"/>
    <n v="209"/>
    <n v="29"/>
    <n v="0"/>
    <n v="0"/>
    <n v="977"/>
    <n v="26"/>
    <n v="1"/>
    <n v="493"/>
    <n v="8"/>
    <n v="0"/>
  </r>
  <r>
    <d v="2004-10-18T00:00:00"/>
    <x v="30"/>
    <x v="18"/>
    <n v="141"/>
    <n v="24"/>
    <n v="0"/>
    <n v="1"/>
    <n v="1019"/>
    <n v="12"/>
    <n v="1"/>
    <n v="256"/>
    <n v="11"/>
    <n v="0"/>
  </r>
  <r>
    <d v="2004-10-19T00:00:00"/>
    <x v="31"/>
    <x v="18"/>
    <n v="160"/>
    <n v="24"/>
    <n v="0"/>
    <n v="3"/>
    <n v="1713"/>
    <n v="28"/>
    <n v="3"/>
    <n v="395"/>
    <n v="10"/>
    <n v="0"/>
  </r>
  <r>
    <d v="2004-10-20T00:00:00"/>
    <x v="32"/>
    <x v="18"/>
    <n v="424"/>
    <n v="30"/>
    <n v="0"/>
    <n v="0"/>
    <n v="968"/>
    <n v="20"/>
    <n v="3"/>
    <n v="467"/>
    <n v="21"/>
    <n v="0"/>
  </r>
  <r>
    <d v="2004-10-21T00:00:00"/>
    <x v="33"/>
    <x v="18"/>
    <n v="159"/>
    <n v="16"/>
    <n v="0"/>
    <n v="1"/>
    <n v="1299"/>
    <n v="41"/>
    <n v="4"/>
    <n v="207"/>
    <n v="9"/>
    <n v="0"/>
  </r>
  <r>
    <d v="2004-10-22T00:00:00"/>
    <x v="34"/>
    <x v="18"/>
    <n v="31"/>
    <n v="3"/>
    <n v="0"/>
    <n v="1"/>
    <n v="1180"/>
    <n v="13"/>
    <n v="2"/>
    <n v="31"/>
    <n v="1"/>
    <n v="0"/>
  </r>
  <r>
    <d v="2004-10-23T00:00:00"/>
    <x v="35"/>
    <x v="18"/>
    <n v="46"/>
    <n v="6"/>
    <n v="0"/>
    <n v="2"/>
    <n v="1085"/>
    <n v="25"/>
    <n v="0"/>
    <n v="60"/>
    <n v="2"/>
    <n v="0"/>
  </r>
  <r>
    <d v="2004-10-24T00:00:00"/>
    <x v="36"/>
    <x v="18"/>
    <n v="56"/>
    <n v="9"/>
    <n v="0"/>
    <n v="1"/>
    <n v="1321"/>
    <n v="47"/>
    <n v="1"/>
    <n v="59"/>
    <n v="0"/>
    <n v="0"/>
  </r>
  <r>
    <d v="2004-10-25T00:00:00"/>
    <x v="37"/>
    <x v="18"/>
    <n v="9"/>
    <n v="0"/>
    <n v="0"/>
    <n v="0"/>
    <n v="173"/>
    <n v="1"/>
    <n v="0"/>
    <n v="32"/>
    <n v="0"/>
    <n v="0"/>
  </r>
  <r>
    <d v="2004-10-26T00:00:00"/>
    <x v="38"/>
    <x v="18"/>
    <n v="315"/>
    <n v="14"/>
    <n v="0"/>
    <n v="1"/>
    <n v="827"/>
    <n v="24"/>
    <n v="0"/>
    <n v="249"/>
    <n v="6"/>
    <n v="0"/>
  </r>
  <r>
    <d v="2004-10-27T00:00:00"/>
    <x v="39"/>
    <x v="18"/>
    <n v="260"/>
    <n v="12"/>
    <n v="0"/>
    <n v="1"/>
    <n v="658"/>
    <n v="17"/>
    <n v="1"/>
    <n v="311"/>
    <n v="5"/>
    <n v="0"/>
  </r>
  <r>
    <d v="2004-10-28T00:00:00"/>
    <x v="40"/>
    <x v="18"/>
    <n v="150"/>
    <n v="15"/>
    <n v="0"/>
    <n v="2"/>
    <n v="1305"/>
    <n v="11"/>
    <n v="1"/>
    <n v="123"/>
    <n v="3"/>
    <n v="0"/>
  </r>
  <r>
    <d v="2004-10-29T00:00:00"/>
    <x v="41"/>
    <x v="18"/>
    <n v="65"/>
    <n v="6"/>
    <n v="0"/>
    <n v="1"/>
    <n v="1171"/>
    <n v="33"/>
    <n v="4"/>
    <n v="108"/>
    <n v="9"/>
    <n v="0"/>
  </r>
  <r>
    <d v="2004-10-30T00:00:00"/>
    <x v="42"/>
    <x v="18"/>
    <n v="45"/>
    <n v="5"/>
    <n v="0"/>
    <n v="0"/>
    <n v="516"/>
    <n v="15"/>
    <n v="0"/>
    <n v="63"/>
    <n v="2"/>
    <n v="0"/>
  </r>
  <r>
    <d v="2004-10-31T00:00:00"/>
    <x v="43"/>
    <x v="18"/>
    <n v="62"/>
    <n v="8"/>
    <n v="0"/>
    <n v="5"/>
    <n v="675"/>
    <n v="20"/>
    <n v="2"/>
    <n v="72"/>
    <n v="0"/>
    <n v="0"/>
  </r>
  <r>
    <d v="2004-11-01T00:00:00"/>
    <x v="44"/>
    <x v="18"/>
    <n v="20"/>
    <n v="4"/>
    <n v="0"/>
    <n v="2"/>
    <n v="627"/>
    <n v="35"/>
    <n v="0"/>
    <n v="47"/>
    <n v="0"/>
    <n v="0"/>
  </r>
  <r>
    <d v="2004-11-02T00:00:00"/>
    <x v="45"/>
    <x v="18"/>
    <n v="3"/>
    <n v="2"/>
    <n v="0"/>
    <n v="1"/>
    <n v="384"/>
    <n v="9"/>
    <n v="0"/>
    <n v="34"/>
    <n v="2"/>
    <n v="0"/>
  </r>
  <r>
    <d v="2004-11-03T00:00:00"/>
    <x v="46"/>
    <x v="18"/>
    <n v="36"/>
    <n v="3"/>
    <n v="0"/>
    <n v="0"/>
    <n v="308"/>
    <n v="3"/>
    <n v="0"/>
    <n v="38"/>
    <n v="1"/>
    <n v="0"/>
  </r>
  <r>
    <d v="2004-11-04T00:00:00"/>
    <x v="47"/>
    <x v="18"/>
    <n v="58"/>
    <n v="18"/>
    <n v="0"/>
    <n v="1"/>
    <n v="367"/>
    <n v="8"/>
    <n v="0"/>
    <n v="82"/>
    <n v="0"/>
    <n v="0"/>
  </r>
  <r>
    <d v="2004-11-05T00:00:00"/>
    <x v="48"/>
    <x v="18"/>
    <n v="94"/>
    <n v="17"/>
    <n v="0"/>
    <n v="1"/>
    <n v="466"/>
    <n v="10"/>
    <n v="6"/>
    <n v="132"/>
    <n v="4"/>
    <n v="0"/>
  </r>
  <r>
    <d v="2004-11-06T00:00:00"/>
    <x v="49"/>
    <x v="18"/>
    <n v="39"/>
    <n v="9"/>
    <n v="0"/>
    <n v="3"/>
    <n v="341"/>
    <n v="28"/>
    <n v="3"/>
    <n v="182"/>
    <n v="26"/>
    <n v="0"/>
  </r>
  <r>
    <d v="2004-11-07T00:00:00"/>
    <x v="50"/>
    <x v="18"/>
    <n v="140"/>
    <n v="9"/>
    <n v="0"/>
    <n v="1"/>
    <n v="98"/>
    <n v="5"/>
    <n v="1"/>
    <n v="27"/>
    <n v="0"/>
    <n v="0"/>
  </r>
  <r>
    <d v="2004-11-08T00:00:00"/>
    <x v="51"/>
    <x v="18"/>
    <n v="420"/>
    <n v="19"/>
    <n v="0"/>
    <n v="0"/>
    <n v="40"/>
    <n v="1"/>
    <n v="4"/>
    <n v="26"/>
    <n v="0"/>
    <n v="0"/>
  </r>
  <r>
    <d v="2004-11-09T00:00:00"/>
    <x v="52"/>
    <x v="18"/>
    <n v="243"/>
    <n v="18"/>
    <n v="0"/>
    <n v="1"/>
    <n v="33"/>
    <n v="0"/>
    <n v="5"/>
    <n v="27"/>
    <n v="0"/>
    <n v="0"/>
  </r>
  <r>
    <d v="2004-11-10T00:00:00"/>
    <x v="53"/>
    <x v="18"/>
    <n v="145"/>
    <n v="9"/>
    <n v="0"/>
    <n v="0"/>
    <n v="51"/>
    <n v="2"/>
    <n v="1"/>
    <n v="64"/>
    <n v="3"/>
    <n v="0"/>
  </r>
  <r>
    <d v="2004-11-11T00:00:00"/>
    <x v="54"/>
    <x v="18"/>
    <n v="108"/>
    <n v="23"/>
    <n v="0"/>
    <n v="0"/>
    <n v="29"/>
    <n v="2"/>
    <n v="4"/>
    <n v="57"/>
    <n v="2"/>
    <n v="0"/>
  </r>
  <r>
    <d v="2004-11-12T00:00:00"/>
    <x v="55"/>
    <x v="18"/>
    <n v="50"/>
    <n v="16"/>
    <n v="0"/>
    <n v="0"/>
    <n v="28"/>
    <n v="1"/>
    <n v="1"/>
    <n v="75"/>
    <n v="3"/>
    <n v="0"/>
  </r>
  <r>
    <d v="2004-11-13T00:00:00"/>
    <x v="56"/>
    <x v="18"/>
    <n v="29"/>
    <n v="11"/>
    <n v="0"/>
    <n v="2"/>
    <n v="23"/>
    <n v="0"/>
    <n v="1"/>
    <n v="59"/>
    <n v="3"/>
    <n v="0"/>
  </r>
  <r>
    <d v="2004-11-14T00:00:00"/>
    <x v="57"/>
    <x v="18"/>
    <n v="6"/>
    <n v="5"/>
    <n v="0"/>
    <n v="0"/>
    <n v="16"/>
    <n v="2"/>
    <n v="3"/>
    <n v="177"/>
    <n v="2"/>
    <n v="0"/>
  </r>
  <r>
    <d v="2004-11-15T00:00:00"/>
    <x v="58"/>
    <x v="18"/>
    <m/>
    <m/>
    <m/>
    <m/>
    <m/>
    <m/>
    <m/>
    <m/>
    <m/>
    <m/>
  </r>
  <r>
    <d v="2004-11-16T00:00:00"/>
    <x v="59"/>
    <x v="18"/>
    <m/>
    <m/>
    <m/>
    <m/>
    <m/>
    <m/>
    <m/>
    <m/>
    <m/>
    <m/>
  </r>
  <r>
    <d v="2004-11-17T00:00:00"/>
    <x v="60"/>
    <x v="18"/>
    <m/>
    <m/>
    <m/>
    <m/>
    <m/>
    <m/>
    <m/>
    <m/>
    <m/>
    <m/>
  </r>
  <r>
    <d v="2004-11-18T00:00:00"/>
    <x v="61"/>
    <x v="18"/>
    <m/>
    <m/>
    <m/>
    <m/>
    <m/>
    <m/>
    <m/>
    <m/>
    <m/>
    <m/>
  </r>
  <r>
    <d v="2004-11-19T00:00:00"/>
    <x v="62"/>
    <x v="18"/>
    <m/>
    <m/>
    <m/>
    <m/>
    <m/>
    <m/>
    <m/>
    <m/>
    <m/>
    <m/>
  </r>
  <r>
    <d v="2004-11-20T00:00:00"/>
    <x v="66"/>
    <x v="18"/>
    <m/>
    <m/>
    <m/>
    <m/>
    <m/>
    <m/>
    <m/>
    <m/>
    <m/>
    <m/>
  </r>
  <r>
    <d v="2005-09-01T00:00:00"/>
    <x v="80"/>
    <x v="19"/>
    <m/>
    <m/>
    <m/>
    <m/>
    <m/>
    <m/>
    <m/>
    <m/>
    <m/>
    <m/>
  </r>
  <r>
    <d v="2005-09-02T00:00:00"/>
    <x v="75"/>
    <x v="19"/>
    <m/>
    <m/>
    <m/>
    <m/>
    <m/>
    <m/>
    <m/>
    <m/>
    <m/>
    <m/>
  </r>
  <r>
    <d v="2005-09-03T00:00:00"/>
    <x v="76"/>
    <x v="19"/>
    <m/>
    <m/>
    <m/>
    <m/>
    <m/>
    <m/>
    <m/>
    <m/>
    <m/>
    <m/>
  </r>
  <r>
    <d v="2005-09-04T00:00:00"/>
    <x v="77"/>
    <x v="19"/>
    <m/>
    <m/>
    <m/>
    <m/>
    <m/>
    <m/>
    <m/>
    <m/>
    <m/>
    <m/>
  </r>
  <r>
    <d v="2005-09-05T00:00:00"/>
    <x v="78"/>
    <x v="19"/>
    <m/>
    <m/>
    <m/>
    <m/>
    <m/>
    <m/>
    <m/>
    <m/>
    <m/>
    <m/>
  </r>
  <r>
    <d v="2005-09-06T00:00:00"/>
    <x v="79"/>
    <x v="19"/>
    <m/>
    <m/>
    <m/>
    <m/>
    <m/>
    <m/>
    <m/>
    <m/>
    <m/>
    <m/>
  </r>
  <r>
    <d v="2005-09-07T00:00:00"/>
    <x v="71"/>
    <x v="19"/>
    <n v="191"/>
    <n v="0"/>
    <n v="0"/>
    <n v="0"/>
    <n v="0"/>
    <n v="0"/>
    <n v="116"/>
    <n v="166948"/>
    <n v="12542"/>
    <n v="0"/>
  </r>
  <r>
    <d v="2005-09-08T00:00:00"/>
    <x v="72"/>
    <x v="19"/>
    <n v="727"/>
    <s v="                                                                                                                                                                                                                                                                                                                                                                                                                                                                                                                                                                                                                                                                                                                                                                                                                                                                                                                                                                                                                                                                                                                                                                                                                                                                                                                                                                                                                                                                                                                                                                                                                                                                                                                                                                                                                                                                                                                                                                                                                                                                                                                                                                                                                                                                                                                                                                                                                                                                                                                                                                                                                                                                                                                                                                                                                                                                                                                                                                                                                                                                                                                                                                                                                                                                                                                                                                                                                                                                                                                                                                                                                                                                                                                                                                                                                                                                                                                                                                                                                                                                                                                                                                                                                                                                                                                                                                                                                                                                                                                                                                                                                                                                                                                                                                                                                                                                                                                                                                                                                                                                                                                                                                                                                                                                                                                                                                                                                                                                                                                                                                                                                                                                                                                                                                                                                                                                                                                                                                                                                                                                                                                                                                                                                                                                                                                                                                                                                                                                                                                                                                                                                                                                                                                                                                                                                                                                                                                                                                                                                                                                                                                                                                                                                                                                                                                                                                                                                                                                                                                                                                                                                                                                                                                                                                                                                                                                                                                                                                                                                                                                                                                                                                                                                                                                                                                                                                                                                                                                                                                                                                                                                                                                                                                                                                                                                                                                                                                                                                                                                                                                                                                                                                                                                                                                                                                                                                                                                                                                                                                                                                                                                                                                                                                                                                                                                                                                                                                                                                                                                                                                                                                                                                                                                                                                                                                                                                                                                                                                                                                                                                                                                                                                                                                                                                                                                                                                                                                                                                                                                                                                                                                                                                                                                                                                                                                                                                                                                                                                                                                                                                                                                                                                                                                                                                                                                                                                                                                                                                                                                                                                                                                                                                                                                                                                                                                                                                                                                                                                                                                                                                                                                                                                                                                                                                                                                                                                                                                                                                                                                                                                                                                                                                                                                                                                                                                                                                                                                                                                                                                                                                                                                                                                                                                                                                                                                                                                                                                                                                                                                                                                                                                                                                                                                                                                                                                                                                                                                                                                                                                                                                                                                                                                                                                                                                                                                                                                                                                                                                                                                                                                                                                                                                                                                                                                                                                                                                                                                                                                                                                                                                                                                                                                                                                                                                                                                                                                                                                                                                                                                                                                                                                                                                                                                                                                                                                                                                                                                                                                                                                                                                                                                                                                                                                                                                                                                                                                                                                                                                                                                                                                                                                                                                                                                                                                                                                                                                                                                                                                                                                                                                                                                                                                                                                                                                                                                                                                                                                                                                                                                                                                                                                                                                                                                                                                                                                                                                                                                                                                                                                                                                                                                                                                                                                                                                                                                                                                                                                                                                                                                                                                                                                                                                                                                                                                                                                                                                                                                                                                                                                                                                                                                                                                                                                                                                                                                                                                                                                                                                                                                                                                                                                                                                                                                                                                                                                                                                                                                                                                                                                                                                                                                                                                                                                                                                                                                                                                                                                                                                                                                                                                                                                                                                                                                                                                                                                                                                                                                                                                                                                                                                                                                                                                                                                                                                                                                                                                                                                                                                                                                                                                                                                                                                                                                                                                                                                                                                                                                                                                                                                                                                                                                                                                                                                                                                                                                                                                                                                                                                                                                                                                                                                                                                                                                                                                                                                                                                                                                                                                                                                                                                                                                                                                                                                                                                                                                                                                                                                                                                                                                                                                                                                                                                                                                                                                                                                                                                                                                                                                                                                                                                                                                                                                                                                                                                                                                                                                                                                                                                                                                                                                                                                                                                                                                                                                                                                                                                                                                                                                                                                                                                                                                                                                                                                                                                                                                                                                                                                                                                                                                                                                                                                                                                                                                                                                                                                                                                                                                                                                                                                                                                                                                                                                                                                                                                                                                                                                                                                                                                                                                                                                                                                                                                                                                                                                                                                                                                                                                                                                                                                                                                                                                                                                                                                                                                                                                                                                                                                                                                                                                                                                                                                                                                                                                                                                                                                                                                                                                                                                                                                                                                                                                                                                                                                                                                                                                                                                                                                                                                                                                                                                                                                                                                                                                                                                                                                                                                                                                                                                                                                                                                                                                                                                                                                                                                                                                                                                                                                                                                                                                                                                                                                                                                                                                                                                                                                                                                                                                                                                                                                                                                                                                                                                                                                                                                                                                                                                                                                                                                                                                                                                                                                                                                                                                                                                                                                                                                                                                                                                                                                                                                                                                                                                                                                                                                                                                                                                                                                                                                                                                                                                                                                                                                                                                                                                                                                                                                                                                                                                                                                                                                                                                                                                                                                                                                                                                                                                                                                                                                                                                                                                                                                                                                                                                                                                                                                                                                                                                                                                                                                                                                                                                                                                                                                                                                                                                                                                                                                                                                                                                                                                                                                               "/>
    <n v="0"/>
    <n v="0"/>
    <n v="1747"/>
    <n v="74"/>
    <n v="172"/>
    <n v="4816"/>
    <n v="0"/>
    <n v="0"/>
  </r>
  <r>
    <d v="2005-09-08T00:00:00"/>
    <x v="72"/>
    <x v="19"/>
    <n v="190"/>
    <n v="10"/>
    <n v="0"/>
    <n v="0"/>
    <n v="185"/>
    <n v="54"/>
    <n v="3"/>
    <n v="461"/>
    <n v="10"/>
    <n v="0"/>
  </r>
  <r>
    <d v="2005-09-09T00:00:00"/>
    <x v="73"/>
    <x v="19"/>
    <n v="451"/>
    <n v="21"/>
    <n v="0"/>
    <n v="0"/>
    <n v="437"/>
    <n v="175"/>
    <n v="4"/>
    <n v="2899"/>
    <n v="28"/>
    <n v="0"/>
  </r>
  <r>
    <d v="2005-09-10T00:00:00"/>
    <x v="74"/>
    <x v="19"/>
    <n v="646"/>
    <n v="26"/>
    <n v="0"/>
    <n v="0"/>
    <n v="289"/>
    <n v="116"/>
    <n v="2"/>
    <n v="2786"/>
    <n v="31"/>
    <n v="0"/>
  </r>
  <r>
    <d v="2005-09-11T00:00:00"/>
    <x v="68"/>
    <x v="19"/>
    <n v="471"/>
    <n v="75"/>
    <n v="0"/>
    <n v="0"/>
    <n v="362"/>
    <n v="103"/>
    <n v="5"/>
    <n v="961"/>
    <n v="18"/>
    <n v="0"/>
  </r>
  <r>
    <d v="2005-09-12T00:00:00"/>
    <x v="69"/>
    <x v="19"/>
    <n v="725"/>
    <n v="84"/>
    <n v="0"/>
    <n v="0"/>
    <n v="291"/>
    <n v="120"/>
    <n v="1"/>
    <n v="988"/>
    <n v="11"/>
    <n v="0"/>
  </r>
  <r>
    <d v="2005-09-13T00:00:00"/>
    <x v="70"/>
    <x v="19"/>
    <n v="2150"/>
    <n v="93"/>
    <n v="0"/>
    <n v="0"/>
    <n v="415"/>
    <n v="135"/>
    <n v="1"/>
    <n v="304"/>
    <n v="15"/>
    <n v="0"/>
  </r>
  <r>
    <d v="2005-09-14T00:00:00"/>
    <x v="67"/>
    <x v="19"/>
    <n v="1744"/>
    <n v="38"/>
    <n v="0"/>
    <n v="0"/>
    <n v="400"/>
    <n v="193"/>
    <n v="6"/>
    <n v="261"/>
    <n v="2"/>
    <n v="0"/>
  </r>
  <r>
    <d v="2005-09-15T00:00:00"/>
    <x v="63"/>
    <x v="19"/>
    <n v="2161"/>
    <n v="48"/>
    <n v="0"/>
    <n v="0"/>
    <n v="300"/>
    <n v="121"/>
    <n v="5"/>
    <n v="121"/>
    <n v="0"/>
    <n v="0"/>
  </r>
  <r>
    <d v="2005-09-16T00:00:00"/>
    <x v="64"/>
    <x v="19"/>
    <n v="1510"/>
    <n v="33"/>
    <n v="0"/>
    <n v="0"/>
    <n v="287"/>
    <n v="111"/>
    <n v="3"/>
    <n v="75"/>
    <n v="1"/>
    <n v="0"/>
  </r>
  <r>
    <d v="2005-09-17T00:00:00"/>
    <x v="65"/>
    <x v="19"/>
    <n v="1768"/>
    <n v="47"/>
    <n v="0"/>
    <n v="0"/>
    <n v="407"/>
    <n v="167"/>
    <n v="1"/>
    <n v="39"/>
    <n v="2"/>
    <n v="0"/>
  </r>
  <r>
    <d v="2005-09-18T00:00:00"/>
    <x v="0"/>
    <x v="19"/>
    <n v="1856"/>
    <n v="65"/>
    <n v="0"/>
    <n v="0"/>
    <n v="404"/>
    <n v="222"/>
    <n v="0"/>
    <n v="26"/>
    <n v="0"/>
    <n v="0"/>
  </r>
  <r>
    <d v="2005-09-19T00:00:00"/>
    <x v="1"/>
    <x v="19"/>
    <n v="2017"/>
    <n v="93"/>
    <n v="0"/>
    <n v="0"/>
    <n v="468"/>
    <n v="202"/>
    <n v="6"/>
    <n v="17"/>
    <n v="2"/>
    <n v="0"/>
  </r>
  <r>
    <d v="2005-09-20T00:00:00"/>
    <x v="2"/>
    <x v="19"/>
    <n v="2012"/>
    <n v="105"/>
    <n v="0"/>
    <n v="0"/>
    <n v="723"/>
    <n v="217"/>
    <n v="3"/>
    <n v="8"/>
    <n v="3"/>
    <n v="0"/>
  </r>
  <r>
    <d v="2005-09-21T00:00:00"/>
    <x v="3"/>
    <x v="19"/>
    <n v="1748"/>
    <n v="100"/>
    <n v="0"/>
    <n v="0"/>
    <n v="1461"/>
    <n v="238"/>
    <n v="3"/>
    <n v="30"/>
    <n v="3"/>
    <n v="0"/>
  </r>
  <r>
    <d v="2005-09-22T00:00:00"/>
    <x v="4"/>
    <x v="19"/>
    <n v="2109"/>
    <n v="59"/>
    <n v="0"/>
    <n v="1"/>
    <n v="599"/>
    <n v="82"/>
    <n v="7"/>
    <n v="63"/>
    <n v="0"/>
    <n v="0"/>
  </r>
  <r>
    <d v="2005-09-23T00:00:00"/>
    <x v="5"/>
    <x v="19"/>
    <n v="1934"/>
    <n v="67"/>
    <n v="0"/>
    <n v="0"/>
    <n v="392"/>
    <n v="76"/>
    <n v="7"/>
    <n v="4"/>
    <n v="1"/>
    <n v="0"/>
  </r>
  <r>
    <d v="2005-09-24T00:00:00"/>
    <x v="6"/>
    <x v="19"/>
    <n v="2248"/>
    <n v="88"/>
    <n v="0"/>
    <n v="0"/>
    <n v="400"/>
    <n v="103"/>
    <n v="3"/>
    <n v="9"/>
    <n v="0"/>
    <n v="0"/>
  </r>
  <r>
    <d v="2005-09-25T00:00:00"/>
    <x v="7"/>
    <x v="19"/>
    <n v="2262"/>
    <n v="97"/>
    <n v="0"/>
    <n v="0"/>
    <n v="438"/>
    <n v="126"/>
    <n v="5"/>
    <n v="10"/>
    <n v="0"/>
    <n v="0"/>
  </r>
  <r>
    <d v="2005-09-26T00:00:00"/>
    <x v="8"/>
    <x v="19"/>
    <n v="2322"/>
    <n v="94"/>
    <n v="0"/>
    <n v="0"/>
    <n v="282"/>
    <n v="75"/>
    <n v="2"/>
    <n v="9"/>
    <n v="0"/>
    <n v="0"/>
  </r>
  <r>
    <d v="2005-09-27T00:00:00"/>
    <x v="9"/>
    <x v="19"/>
    <n v="2322"/>
    <n v="99"/>
    <n v="0"/>
    <n v="1"/>
    <n v="329"/>
    <n v="122"/>
    <n v="3"/>
    <n v="11"/>
    <n v="0"/>
    <n v="0"/>
  </r>
  <r>
    <d v="2005-09-28T00:00:00"/>
    <x v="10"/>
    <x v="19"/>
    <n v="2047"/>
    <n v="72"/>
    <n v="0"/>
    <n v="0"/>
    <n v="441"/>
    <n v="116"/>
    <n v="2"/>
    <n v="14"/>
    <n v="0"/>
    <n v="0"/>
  </r>
  <r>
    <d v="2005-09-29T00:00:00"/>
    <x v="11"/>
    <x v="19"/>
    <n v="2075"/>
    <n v="115"/>
    <n v="0"/>
    <n v="1"/>
    <n v="518"/>
    <n v="201"/>
    <n v="5"/>
    <n v="10"/>
    <n v="2"/>
    <n v="0"/>
  </r>
  <r>
    <d v="2005-09-30T00:00:00"/>
    <x v="12"/>
    <x v="19"/>
    <n v="3540"/>
    <n v="70"/>
    <n v="0"/>
    <n v="2"/>
    <n v="1049"/>
    <n v="153"/>
    <n v="6"/>
    <n v="13"/>
    <n v="2"/>
    <n v="0"/>
  </r>
  <r>
    <d v="2005-10-01T00:00:00"/>
    <x v="13"/>
    <x v="19"/>
    <n v="2400"/>
    <n v="47"/>
    <n v="0"/>
    <n v="1"/>
    <n v="918"/>
    <n v="118"/>
    <n v="10"/>
    <n v="6"/>
    <n v="0"/>
    <n v="0"/>
  </r>
  <r>
    <d v="2005-10-02T00:00:00"/>
    <x v="14"/>
    <x v="19"/>
    <n v="1368"/>
    <n v="26"/>
    <n v="0"/>
    <n v="1"/>
    <n v="673"/>
    <n v="132"/>
    <n v="5"/>
    <n v="3"/>
    <n v="0"/>
    <n v="0"/>
  </r>
  <r>
    <d v="2005-10-03T00:00:00"/>
    <x v="15"/>
    <x v="19"/>
    <n v="1989"/>
    <n v="19"/>
    <n v="0"/>
    <n v="0"/>
    <n v="344"/>
    <n v="61"/>
    <n v="5"/>
    <n v="5"/>
    <n v="0"/>
    <n v="0"/>
  </r>
  <r>
    <d v="2005-10-04T00:00:00"/>
    <x v="16"/>
    <x v="19"/>
    <n v="1622"/>
    <n v="46"/>
    <n v="0"/>
    <n v="0"/>
    <n v="555"/>
    <n v="78"/>
    <n v="4"/>
    <n v="4"/>
    <n v="0"/>
    <n v="0"/>
  </r>
  <r>
    <d v="2005-10-05T00:00:00"/>
    <x v="17"/>
    <x v="19"/>
    <n v="1183"/>
    <n v="38"/>
    <n v="0"/>
    <n v="2"/>
    <n v="744"/>
    <n v="117"/>
    <n v="1"/>
    <n v="5"/>
    <n v="0"/>
    <n v="0"/>
  </r>
  <r>
    <d v="2005-10-06T00:00:00"/>
    <x v="18"/>
    <x v="19"/>
    <n v="1448"/>
    <n v="60"/>
    <n v="0"/>
    <n v="2"/>
    <n v="1103"/>
    <n v="183"/>
    <n v="5"/>
    <n v="5"/>
    <n v="0"/>
    <n v="0"/>
  </r>
  <r>
    <d v="2005-10-07T00:00:00"/>
    <x v="19"/>
    <x v="19"/>
    <n v="1005"/>
    <n v="50"/>
    <n v="0"/>
    <n v="3"/>
    <n v="1105"/>
    <n v="207"/>
    <n v="6"/>
    <n v="28"/>
    <n v="2"/>
    <n v="0"/>
  </r>
  <r>
    <d v="2005-10-08T00:00:00"/>
    <x v="20"/>
    <x v="19"/>
    <n v="794"/>
    <n v="22"/>
    <n v="0"/>
    <n v="2"/>
    <n v="615"/>
    <n v="103"/>
    <n v="6"/>
    <n v="16"/>
    <n v="0"/>
    <n v="0"/>
  </r>
  <r>
    <d v="2005-10-09T00:00:00"/>
    <x v="21"/>
    <x v="19"/>
    <n v="705"/>
    <n v="10"/>
    <n v="0"/>
    <n v="6"/>
    <n v="609"/>
    <n v="130"/>
    <n v="4"/>
    <n v="17"/>
    <n v="0"/>
    <n v="0"/>
  </r>
  <r>
    <d v="2005-10-10T00:00:00"/>
    <x v="22"/>
    <x v="19"/>
    <n v="350"/>
    <n v="11"/>
    <n v="0"/>
    <n v="5"/>
    <n v="692"/>
    <n v="133"/>
    <n v="0"/>
    <n v="14"/>
    <n v="0"/>
    <n v="0"/>
  </r>
  <r>
    <d v="2005-10-11T00:00:00"/>
    <x v="23"/>
    <x v="19"/>
    <n v="1108"/>
    <n v="23"/>
    <n v="0"/>
    <n v="20"/>
    <n v="1686"/>
    <n v="286"/>
    <n v="5"/>
    <n v="12"/>
    <n v="0"/>
    <n v="0"/>
  </r>
  <r>
    <d v="2005-10-12T00:00:00"/>
    <x v="24"/>
    <x v="19"/>
    <n v="622"/>
    <n v="46"/>
    <n v="0"/>
    <n v="11"/>
    <n v="1646"/>
    <n v="304"/>
    <n v="4"/>
    <n v="19"/>
    <n v="0"/>
    <n v="0"/>
  </r>
  <r>
    <d v="2005-10-13T00:00:00"/>
    <x v="25"/>
    <x v="19"/>
    <n v="109"/>
    <n v="4"/>
    <n v="0"/>
    <n v="0"/>
    <n v="76"/>
    <n v="4"/>
    <n v="0"/>
    <n v="16"/>
    <n v="0"/>
    <n v="0"/>
  </r>
  <r>
    <d v="2005-10-14T00:00:00"/>
    <x v="26"/>
    <x v="19"/>
    <n v="284"/>
    <n v="24"/>
    <n v="0"/>
    <n v="0"/>
    <n v="591"/>
    <n v="148"/>
    <n v="6"/>
    <n v="25"/>
    <n v="3"/>
    <n v="0"/>
  </r>
  <r>
    <d v="2005-10-15T00:00:00"/>
    <x v="27"/>
    <x v="19"/>
    <n v="0"/>
    <n v="0"/>
    <n v="0"/>
    <n v="0"/>
    <n v="0"/>
    <n v="0"/>
    <n v="0"/>
    <n v="0"/>
    <n v="0"/>
    <n v="0"/>
  </r>
  <r>
    <d v="2005-10-16T00:00:00"/>
    <x v="28"/>
    <x v="19"/>
    <m/>
    <m/>
    <m/>
    <m/>
    <m/>
    <m/>
    <m/>
    <m/>
    <m/>
    <m/>
  </r>
  <r>
    <d v="2005-10-17T00:00:00"/>
    <x v="29"/>
    <x v="19"/>
    <m/>
    <m/>
    <m/>
    <m/>
    <m/>
    <m/>
    <m/>
    <m/>
    <m/>
    <m/>
  </r>
  <r>
    <d v="2005-10-18T00:00:00"/>
    <x v="30"/>
    <x v="19"/>
    <n v="244"/>
    <n v="5"/>
    <n v="0"/>
    <n v="1"/>
    <n v="278"/>
    <n v="37"/>
    <n v="0"/>
    <n v="0"/>
    <n v="0"/>
    <n v="0"/>
  </r>
  <r>
    <d v="2005-10-19T00:00:00"/>
    <x v="31"/>
    <x v="19"/>
    <n v="727"/>
    <n v="10"/>
    <n v="0"/>
    <n v="1"/>
    <n v="405"/>
    <n v="64"/>
    <n v="2"/>
    <n v="2"/>
    <n v="0"/>
    <n v="0"/>
  </r>
  <r>
    <d v="2005-10-20T00:00:00"/>
    <x v="32"/>
    <x v="19"/>
    <n v="674"/>
    <n v="15"/>
    <n v="0"/>
    <n v="1"/>
    <n v="583"/>
    <n v="96"/>
    <n v="2"/>
    <n v="6"/>
    <n v="0"/>
    <n v="0"/>
  </r>
  <r>
    <d v="2005-10-21T00:00:00"/>
    <x v="33"/>
    <x v="19"/>
    <n v="301"/>
    <n v="9"/>
    <n v="0"/>
    <n v="3"/>
    <n v="635"/>
    <n v="48"/>
    <n v="1"/>
    <n v="1"/>
    <n v="0"/>
    <n v="0"/>
  </r>
  <r>
    <d v="2005-10-22T00:00:00"/>
    <x v="34"/>
    <x v="19"/>
    <n v="225"/>
    <n v="4"/>
    <n v="0"/>
    <n v="0"/>
    <n v="590"/>
    <n v="46"/>
    <n v="0"/>
    <n v="4"/>
    <n v="0"/>
    <n v="0"/>
  </r>
  <r>
    <d v="2005-10-23T00:00:00"/>
    <x v="35"/>
    <x v="19"/>
    <n v="252"/>
    <n v="14"/>
    <n v="0"/>
    <n v="0"/>
    <n v="633"/>
    <n v="53"/>
    <n v="1"/>
    <n v="5"/>
    <n v="0"/>
    <n v="0"/>
  </r>
  <r>
    <d v="2005-10-24T00:00:00"/>
    <x v="36"/>
    <x v="19"/>
    <n v="287"/>
    <n v="9"/>
    <n v="0"/>
    <n v="2"/>
    <n v="584"/>
    <n v="46"/>
    <n v="1"/>
    <n v="5"/>
    <n v="0"/>
    <n v="0"/>
  </r>
  <r>
    <d v="2005-10-25T00:00:00"/>
    <x v="37"/>
    <x v="19"/>
    <n v="215"/>
    <n v="8"/>
    <n v="0"/>
    <n v="3"/>
    <n v="588"/>
    <n v="46"/>
    <n v="0"/>
    <n v="3"/>
    <n v="0"/>
    <n v="0"/>
  </r>
  <r>
    <d v="2005-10-26T00:00:00"/>
    <x v="38"/>
    <x v="19"/>
    <n v="52"/>
    <n v="1"/>
    <n v="0"/>
    <n v="3"/>
    <n v="233"/>
    <n v="17"/>
    <n v="1"/>
    <n v="1"/>
    <n v="0"/>
    <n v="0"/>
  </r>
  <r>
    <d v="2005-10-27T00:00:00"/>
    <x v="39"/>
    <x v="19"/>
    <n v="66"/>
    <n v="4"/>
    <n v="0"/>
    <n v="1"/>
    <n v="131"/>
    <n v="11"/>
    <n v="1"/>
    <n v="2"/>
    <n v="0"/>
    <n v="0"/>
  </r>
  <r>
    <d v="2005-10-28T00:00:00"/>
    <x v="40"/>
    <x v="19"/>
    <n v="48"/>
    <n v="4"/>
    <n v="0"/>
    <n v="2"/>
    <n v="126"/>
    <n v="13"/>
    <n v="0"/>
    <n v="4"/>
    <n v="0"/>
    <n v="0"/>
  </r>
  <r>
    <d v="2005-10-29T00:00:00"/>
    <x v="41"/>
    <x v="19"/>
    <n v="149"/>
    <n v="2"/>
    <n v="0"/>
    <n v="1"/>
    <n v="116"/>
    <n v="14"/>
    <n v="0"/>
    <n v="3"/>
    <n v="0"/>
    <n v="0"/>
  </r>
  <r>
    <d v="2005-10-30T00:00:00"/>
    <x v="42"/>
    <x v="19"/>
    <n v="90"/>
    <n v="2"/>
    <n v="0"/>
    <n v="5"/>
    <n v="44"/>
    <n v="11"/>
    <n v="0"/>
    <n v="0"/>
    <n v="0"/>
    <n v="0"/>
  </r>
  <r>
    <d v="2005-10-31T00:00:00"/>
    <x v="43"/>
    <x v="19"/>
    <n v="21"/>
    <n v="0"/>
    <n v="0"/>
    <n v="0"/>
    <n v="6"/>
    <n v="2"/>
    <n v="0"/>
    <n v="0"/>
    <n v="0"/>
    <n v="0"/>
  </r>
  <r>
    <d v="2005-11-01T00:00:00"/>
    <x v="44"/>
    <x v="19"/>
    <n v="19"/>
    <n v="1"/>
    <n v="0"/>
    <n v="0"/>
    <n v="1"/>
    <n v="0"/>
    <n v="0"/>
    <n v="0"/>
    <n v="0"/>
    <n v="0"/>
  </r>
  <r>
    <d v="2005-11-02T00:00:00"/>
    <x v="45"/>
    <x v="19"/>
    <n v="32"/>
    <n v="2"/>
    <n v="0"/>
    <n v="0"/>
    <n v="1"/>
    <n v="2"/>
    <n v="0"/>
    <n v="0"/>
    <n v="0"/>
    <n v="0"/>
  </r>
  <r>
    <d v="2005-11-03T00:00:00"/>
    <x v="46"/>
    <x v="19"/>
    <n v="16"/>
    <n v="0"/>
    <n v="0"/>
    <n v="0"/>
    <n v="0"/>
    <n v="0"/>
    <n v="0"/>
    <n v="2"/>
    <n v="0"/>
    <n v="0"/>
  </r>
  <r>
    <d v="2005-11-04T00:00:00"/>
    <x v="47"/>
    <x v="19"/>
    <n v="7"/>
    <n v="0"/>
    <n v="0"/>
    <n v="0"/>
    <n v="0"/>
    <n v="0"/>
    <n v="0"/>
    <n v="1"/>
    <n v="0"/>
    <n v="0"/>
  </r>
  <r>
    <d v="2005-11-05T00:00:00"/>
    <x v="48"/>
    <x v="19"/>
    <n v="2"/>
    <n v="1"/>
    <n v="0"/>
    <n v="0"/>
    <n v="0"/>
    <n v="1"/>
    <n v="0"/>
    <n v="0"/>
    <n v="0"/>
    <n v="0"/>
  </r>
  <r>
    <d v="2005-11-06T00:00:00"/>
    <x v="49"/>
    <x v="19"/>
    <n v="0"/>
    <n v="0"/>
    <n v="0"/>
    <n v="0"/>
    <n v="0"/>
    <n v="0"/>
    <n v="0"/>
    <n v="0"/>
    <n v="0"/>
    <n v="0"/>
  </r>
  <r>
    <d v="2005-11-07T00:00:00"/>
    <x v="50"/>
    <x v="19"/>
    <n v="0"/>
    <n v="0"/>
    <n v="0"/>
    <n v="0"/>
    <n v="0"/>
    <n v="0"/>
    <n v="0"/>
    <n v="0"/>
    <n v="0"/>
    <n v="0"/>
  </r>
  <r>
    <d v="2005-11-08T00:00:00"/>
    <x v="51"/>
    <x v="19"/>
    <m/>
    <m/>
    <m/>
    <m/>
    <m/>
    <m/>
    <m/>
    <m/>
    <m/>
    <m/>
  </r>
  <r>
    <d v="2005-11-09T00:00:00"/>
    <x v="52"/>
    <x v="19"/>
    <m/>
    <m/>
    <m/>
    <m/>
    <m/>
    <m/>
    <m/>
    <m/>
    <m/>
    <m/>
  </r>
  <r>
    <d v="2005-11-10T00:00:00"/>
    <x v="53"/>
    <x v="19"/>
    <m/>
    <m/>
    <m/>
    <m/>
    <m/>
    <m/>
    <m/>
    <m/>
    <m/>
    <m/>
  </r>
  <r>
    <d v="2005-11-11T00:00:00"/>
    <x v="54"/>
    <x v="19"/>
    <m/>
    <m/>
    <m/>
    <m/>
    <m/>
    <m/>
    <m/>
    <m/>
    <m/>
    <m/>
  </r>
  <r>
    <d v="2005-11-12T00:00:00"/>
    <x v="55"/>
    <x v="19"/>
    <m/>
    <m/>
    <m/>
    <m/>
    <m/>
    <m/>
    <m/>
    <m/>
    <m/>
    <m/>
  </r>
  <r>
    <d v="2005-11-13T00:00:00"/>
    <x v="56"/>
    <x v="19"/>
    <m/>
    <m/>
    <m/>
    <m/>
    <m/>
    <m/>
    <m/>
    <m/>
    <m/>
    <m/>
  </r>
  <r>
    <d v="2005-11-14T00:00:00"/>
    <x v="57"/>
    <x v="19"/>
    <m/>
    <m/>
    <m/>
    <m/>
    <m/>
    <m/>
    <m/>
    <m/>
    <m/>
    <m/>
  </r>
  <r>
    <d v="2005-11-15T00:00:00"/>
    <x v="58"/>
    <x v="19"/>
    <m/>
    <m/>
    <m/>
    <m/>
    <m/>
    <m/>
    <m/>
    <m/>
    <m/>
    <m/>
  </r>
  <r>
    <d v="2005-11-16T00:00:00"/>
    <x v="59"/>
    <x v="19"/>
    <m/>
    <m/>
    <m/>
    <m/>
    <m/>
    <m/>
    <m/>
    <m/>
    <m/>
    <m/>
  </r>
  <r>
    <d v="2005-11-17T00:00:00"/>
    <x v="60"/>
    <x v="19"/>
    <m/>
    <m/>
    <m/>
    <m/>
    <m/>
    <m/>
    <m/>
    <m/>
    <m/>
    <m/>
  </r>
  <r>
    <d v="2005-11-18T00:00:00"/>
    <x v="61"/>
    <x v="19"/>
    <m/>
    <m/>
    <m/>
    <m/>
    <m/>
    <m/>
    <m/>
    <m/>
    <m/>
    <m/>
  </r>
  <r>
    <d v="2005-11-19T00:00:00"/>
    <x v="62"/>
    <x v="19"/>
    <m/>
    <m/>
    <m/>
    <m/>
    <m/>
    <m/>
    <m/>
    <m/>
    <m/>
    <m/>
  </r>
  <r>
    <d v="2005-11-20T00:00:00"/>
    <x v="66"/>
    <x v="19"/>
    <m/>
    <m/>
    <m/>
    <m/>
    <m/>
    <m/>
    <m/>
    <m/>
    <m/>
    <m/>
  </r>
  <r>
    <d v="2006-09-01T00:00:00"/>
    <x v="80"/>
    <x v="20"/>
    <m/>
    <m/>
    <m/>
    <m/>
    <m/>
    <m/>
    <m/>
    <m/>
    <m/>
    <m/>
  </r>
  <r>
    <d v="2006-09-02T00:00:00"/>
    <x v="75"/>
    <x v="20"/>
    <m/>
    <m/>
    <m/>
    <m/>
    <m/>
    <m/>
    <m/>
    <m/>
    <m/>
    <m/>
  </r>
  <r>
    <d v="2006-09-03T00:00:00"/>
    <x v="76"/>
    <x v="20"/>
    <m/>
    <m/>
    <m/>
    <m/>
    <m/>
    <m/>
    <m/>
    <m/>
    <m/>
    <m/>
  </r>
  <r>
    <d v="2006-09-04T00:00:00"/>
    <x v="77"/>
    <x v="20"/>
    <m/>
    <m/>
    <m/>
    <m/>
    <m/>
    <m/>
    <m/>
    <m/>
    <m/>
    <m/>
  </r>
  <r>
    <d v="2006-09-05T00:00:00"/>
    <x v="78"/>
    <x v="20"/>
    <m/>
    <m/>
    <m/>
    <m/>
    <m/>
    <m/>
    <m/>
    <m/>
    <m/>
    <m/>
  </r>
  <r>
    <d v="2006-09-06T00:00:00"/>
    <x v="79"/>
    <x v="20"/>
    <n v="0"/>
    <n v="0"/>
    <n v="0"/>
    <n v="0"/>
    <n v="0"/>
    <n v="0"/>
    <n v="56"/>
    <n v="124741"/>
    <n v="2017"/>
    <n v="19"/>
  </r>
  <r>
    <d v="2006-09-07T00:00:00"/>
    <x v="71"/>
    <x v="20"/>
    <n v="391"/>
    <n v="50"/>
    <n v="0"/>
    <n v="0"/>
    <n v="950"/>
    <n v="82"/>
    <n v="331"/>
    <n v="4204"/>
    <n v="0"/>
    <n v="0"/>
  </r>
  <r>
    <d v="2006-09-07T00:00:00"/>
    <x v="71"/>
    <x v="20"/>
    <n v="13"/>
    <n v="24"/>
    <n v="0"/>
    <n v="0"/>
    <n v="69"/>
    <n v="8"/>
    <n v="6"/>
    <n v="23"/>
    <n v="0"/>
    <n v="0"/>
  </r>
  <r>
    <d v="2006-09-08T00:00:00"/>
    <x v="72"/>
    <x v="20"/>
    <n v="91"/>
    <n v="75"/>
    <n v="0"/>
    <n v="0"/>
    <n v="126"/>
    <n v="10"/>
    <n v="8"/>
    <n v="332"/>
    <n v="1"/>
    <n v="0"/>
  </r>
  <r>
    <d v="2006-09-09T00:00:00"/>
    <x v="73"/>
    <x v="20"/>
    <n v="317"/>
    <n v="116"/>
    <n v="0"/>
    <n v="0"/>
    <n v="530"/>
    <n v="34"/>
    <n v="5"/>
    <n v="314"/>
    <n v="0"/>
    <n v="0"/>
  </r>
  <r>
    <d v="2006-09-10T00:00:00"/>
    <x v="74"/>
    <x v="20"/>
    <n v="215"/>
    <n v="54"/>
    <n v="0"/>
    <n v="0"/>
    <n v="782"/>
    <n v="22"/>
    <n v="6"/>
    <n v="223"/>
    <n v="0"/>
    <n v="0"/>
  </r>
  <r>
    <d v="2006-09-11T00:00:00"/>
    <x v="68"/>
    <x v="20"/>
    <n v="107"/>
    <n v="30"/>
    <n v="0"/>
    <n v="0"/>
    <n v="327"/>
    <n v="8"/>
    <n v="7"/>
    <n v="211"/>
    <n v="5"/>
    <n v="0"/>
  </r>
  <r>
    <d v="2006-09-12T00:00:00"/>
    <x v="69"/>
    <x v="20"/>
    <n v="129"/>
    <n v="58"/>
    <n v="0"/>
    <n v="0"/>
    <n v="335"/>
    <n v="9"/>
    <n v="5"/>
    <n v="959"/>
    <n v="3"/>
    <n v="0"/>
  </r>
  <r>
    <d v="2006-09-13T00:00:00"/>
    <x v="70"/>
    <x v="20"/>
    <n v="163"/>
    <n v="109"/>
    <n v="0"/>
    <n v="0"/>
    <n v="371"/>
    <n v="4"/>
    <n v="7"/>
    <n v="1041"/>
    <n v="6"/>
    <n v="0"/>
  </r>
  <r>
    <d v="2006-09-14T00:00:00"/>
    <x v="67"/>
    <x v="20"/>
    <n v="410"/>
    <n v="240"/>
    <n v="0"/>
    <n v="0"/>
    <n v="566"/>
    <n v="10"/>
    <n v="11"/>
    <n v="711"/>
    <n v="0"/>
    <n v="0"/>
  </r>
  <r>
    <d v="2006-09-15T00:00:00"/>
    <x v="63"/>
    <x v="20"/>
    <n v="839"/>
    <n v="323"/>
    <n v="0"/>
    <n v="0"/>
    <n v="770"/>
    <n v="7"/>
    <n v="7"/>
    <n v="319"/>
    <n v="1"/>
    <n v="0"/>
  </r>
  <r>
    <d v="2006-09-16T00:00:00"/>
    <x v="64"/>
    <x v="20"/>
    <n v="781"/>
    <n v="246"/>
    <n v="0"/>
    <n v="0"/>
    <n v="519"/>
    <n v="3"/>
    <n v="11"/>
    <n v="117"/>
    <n v="0"/>
    <n v="0"/>
  </r>
  <r>
    <d v="2006-09-17T00:00:00"/>
    <x v="65"/>
    <x v="20"/>
    <n v="387"/>
    <n v="277"/>
    <n v="0"/>
    <n v="0"/>
    <n v="787"/>
    <n v="20"/>
    <n v="15"/>
    <n v="113"/>
    <n v="0"/>
    <n v="0"/>
  </r>
  <r>
    <d v="2006-09-18T00:00:00"/>
    <x v="0"/>
    <x v="20"/>
    <n v="837"/>
    <n v="191"/>
    <n v="0"/>
    <n v="0"/>
    <n v="1944"/>
    <n v="35"/>
    <n v="7"/>
    <n v="65"/>
    <n v="0"/>
    <n v="0"/>
  </r>
  <r>
    <d v="2006-09-19T00:00:00"/>
    <x v="1"/>
    <x v="20"/>
    <n v="388"/>
    <n v="194"/>
    <n v="0"/>
    <n v="0"/>
    <n v="843"/>
    <n v="19"/>
    <n v="16"/>
    <n v="28"/>
    <n v="1"/>
    <n v="0"/>
  </r>
  <r>
    <d v="2006-09-20T00:00:00"/>
    <x v="2"/>
    <x v="20"/>
    <n v="492"/>
    <n v="203"/>
    <n v="0"/>
    <n v="0"/>
    <n v="831"/>
    <n v="18"/>
    <n v="26"/>
    <n v="21"/>
    <n v="0"/>
    <n v="0"/>
  </r>
  <r>
    <d v="2006-09-21T00:00:00"/>
    <x v="3"/>
    <x v="20"/>
    <n v="473"/>
    <n v="240"/>
    <n v="0"/>
    <n v="0"/>
    <n v="1131"/>
    <n v="6"/>
    <n v="8"/>
    <n v="25"/>
    <n v="0"/>
    <n v="0"/>
  </r>
  <r>
    <d v="2006-09-22T00:00:00"/>
    <x v="4"/>
    <x v="20"/>
    <n v="440"/>
    <n v="204"/>
    <n v="0"/>
    <n v="0"/>
    <n v="996"/>
    <n v="10"/>
    <n v="5"/>
    <n v="9"/>
    <n v="0"/>
    <n v="0"/>
  </r>
  <r>
    <d v="2006-09-23T00:00:00"/>
    <x v="5"/>
    <x v="20"/>
    <n v="425"/>
    <n v="203"/>
    <n v="0"/>
    <n v="0"/>
    <n v="1138"/>
    <n v="7"/>
    <n v="5"/>
    <n v="14"/>
    <n v="0"/>
    <n v="0"/>
  </r>
  <r>
    <d v="2006-09-24T00:00:00"/>
    <x v="6"/>
    <x v="20"/>
    <n v="341"/>
    <n v="294"/>
    <n v="0"/>
    <n v="0"/>
    <n v="1132"/>
    <n v="18"/>
    <n v="6"/>
    <n v="24"/>
    <n v="0"/>
    <n v="0"/>
  </r>
  <r>
    <d v="2006-09-25T00:00:00"/>
    <x v="7"/>
    <x v="20"/>
    <n v="345"/>
    <n v="318"/>
    <n v="0"/>
    <n v="0"/>
    <n v="1319"/>
    <n v="41"/>
    <n v="10"/>
    <n v="12"/>
    <n v="0"/>
    <n v="0"/>
  </r>
  <r>
    <d v="2006-09-26T00:00:00"/>
    <x v="8"/>
    <x v="20"/>
    <n v="388"/>
    <n v="411"/>
    <n v="0"/>
    <n v="0"/>
    <n v="1541"/>
    <n v="39"/>
    <n v="11"/>
    <n v="31"/>
    <n v="0"/>
    <n v="0"/>
  </r>
  <r>
    <d v="2006-09-27T00:00:00"/>
    <x v="9"/>
    <x v="20"/>
    <n v="426"/>
    <n v="328"/>
    <n v="0"/>
    <n v="1"/>
    <n v="1841"/>
    <n v="38"/>
    <n v="19"/>
    <n v="15"/>
    <n v="0"/>
    <n v="0"/>
  </r>
  <r>
    <d v="2006-09-28T00:00:00"/>
    <x v="10"/>
    <x v="20"/>
    <n v="391"/>
    <n v="219"/>
    <n v="0"/>
    <n v="0"/>
    <n v="1945"/>
    <n v="68"/>
    <n v="10"/>
    <n v="9"/>
    <n v="1"/>
    <n v="0"/>
  </r>
  <r>
    <d v="2006-09-29T00:00:00"/>
    <x v="11"/>
    <x v="20"/>
    <n v="197"/>
    <n v="182"/>
    <n v="0"/>
    <n v="0"/>
    <n v="1055"/>
    <n v="17"/>
    <n v="8"/>
    <n v="8"/>
    <n v="0"/>
    <n v="0"/>
  </r>
  <r>
    <d v="2006-09-30T00:00:00"/>
    <x v="12"/>
    <x v="20"/>
    <n v="147"/>
    <n v="172"/>
    <n v="0"/>
    <n v="0"/>
    <n v="986"/>
    <n v="13"/>
    <n v="10"/>
    <n v="1"/>
    <n v="0"/>
    <n v="0"/>
  </r>
  <r>
    <d v="2006-10-01T00:00:00"/>
    <x v="13"/>
    <x v="20"/>
    <n v="161"/>
    <n v="177"/>
    <n v="0"/>
    <n v="0"/>
    <n v="1169"/>
    <n v="17"/>
    <n v="5"/>
    <n v="4"/>
    <n v="0"/>
    <n v="0"/>
  </r>
  <r>
    <d v="2006-10-02T00:00:00"/>
    <x v="14"/>
    <x v="20"/>
    <n v="151"/>
    <n v="138"/>
    <n v="0"/>
    <n v="0"/>
    <n v="1101"/>
    <n v="18"/>
    <n v="1"/>
    <n v="0"/>
    <n v="0"/>
    <n v="0"/>
  </r>
  <r>
    <d v="2006-10-03T00:00:00"/>
    <x v="15"/>
    <x v="20"/>
    <n v="155"/>
    <n v="112"/>
    <n v="0"/>
    <n v="0"/>
    <n v="938"/>
    <n v="22"/>
    <n v="7"/>
    <n v="2"/>
    <n v="1"/>
    <n v="0"/>
  </r>
  <r>
    <d v="2006-10-04T00:00:00"/>
    <x v="16"/>
    <x v="20"/>
    <n v="146"/>
    <n v="153"/>
    <n v="0"/>
    <n v="0"/>
    <n v="838"/>
    <n v="17"/>
    <n v="7"/>
    <n v="0"/>
    <n v="0"/>
    <n v="0"/>
  </r>
  <r>
    <d v="2006-10-05T00:00:00"/>
    <x v="17"/>
    <x v="20"/>
    <n v="139"/>
    <n v="90"/>
    <n v="0"/>
    <n v="1"/>
    <n v="776"/>
    <n v="13"/>
    <n v="5"/>
    <n v="0"/>
    <n v="0"/>
    <n v="0"/>
  </r>
  <r>
    <d v="2006-10-06T00:00:00"/>
    <x v="18"/>
    <x v="20"/>
    <n v="121"/>
    <n v="86"/>
    <n v="0"/>
    <n v="0"/>
    <n v="657"/>
    <n v="5"/>
    <n v="2"/>
    <n v="5"/>
    <n v="0"/>
    <n v="0"/>
  </r>
  <r>
    <d v="2006-10-07T00:00:00"/>
    <x v="19"/>
    <x v="20"/>
    <n v="121"/>
    <n v="85"/>
    <n v="0"/>
    <n v="0"/>
    <n v="990"/>
    <n v="16"/>
    <n v="2"/>
    <n v="0"/>
    <n v="0"/>
    <n v="0"/>
  </r>
  <r>
    <d v="2006-10-08T00:00:00"/>
    <x v="20"/>
    <x v="20"/>
    <n v="108"/>
    <n v="78"/>
    <n v="0"/>
    <n v="2"/>
    <n v="1021"/>
    <n v="9"/>
    <n v="1"/>
    <n v="1"/>
    <n v="0"/>
    <n v="0"/>
  </r>
  <r>
    <d v="2006-10-09T00:00:00"/>
    <x v="21"/>
    <x v="20"/>
    <n v="133"/>
    <n v="60"/>
    <n v="0"/>
    <n v="0"/>
    <n v="1024"/>
    <n v="12"/>
    <n v="0"/>
    <n v="1"/>
    <n v="0"/>
    <n v="0"/>
  </r>
  <r>
    <d v="2006-10-10T00:00:00"/>
    <x v="22"/>
    <x v="20"/>
    <n v="54"/>
    <n v="53"/>
    <n v="0"/>
    <n v="0"/>
    <n v="898"/>
    <n v="8"/>
    <n v="1"/>
    <n v="1"/>
    <n v="0"/>
    <n v="0"/>
  </r>
  <r>
    <d v="2006-10-11T00:00:00"/>
    <x v="23"/>
    <x v="20"/>
    <n v="46"/>
    <n v="42"/>
    <n v="0"/>
    <n v="2"/>
    <n v="981"/>
    <n v="14"/>
    <n v="8"/>
    <n v="2"/>
    <n v="0"/>
    <n v="0"/>
  </r>
  <r>
    <d v="2006-10-12T00:00:00"/>
    <x v="24"/>
    <x v="20"/>
    <n v="31"/>
    <n v="37"/>
    <n v="0"/>
    <n v="3"/>
    <n v="986"/>
    <n v="16"/>
    <n v="3"/>
    <n v="4"/>
    <n v="1"/>
    <n v="0"/>
  </r>
  <r>
    <d v="2006-10-13T00:00:00"/>
    <x v="25"/>
    <x v="20"/>
    <n v="39"/>
    <n v="24"/>
    <n v="0"/>
    <n v="6"/>
    <n v="833"/>
    <n v="8"/>
    <n v="4"/>
    <n v="6"/>
    <n v="0"/>
    <n v="0"/>
  </r>
  <r>
    <d v="2006-10-14T00:00:00"/>
    <x v="26"/>
    <x v="20"/>
    <n v="34"/>
    <n v="33"/>
    <n v="0"/>
    <n v="4"/>
    <n v="965"/>
    <n v="10"/>
    <n v="4"/>
    <n v="5"/>
    <n v="0"/>
    <n v="0"/>
  </r>
  <r>
    <d v="2006-10-15T00:00:00"/>
    <x v="27"/>
    <x v="20"/>
    <n v="42"/>
    <n v="42"/>
    <n v="0"/>
    <n v="6"/>
    <n v="1206"/>
    <n v="7"/>
    <n v="1"/>
    <n v="7"/>
    <n v="0"/>
    <n v="0"/>
  </r>
  <r>
    <d v="2006-10-16T00:00:00"/>
    <x v="28"/>
    <x v="20"/>
    <n v="41"/>
    <n v="46"/>
    <n v="0"/>
    <n v="11"/>
    <n v="858"/>
    <n v="14"/>
    <n v="8"/>
    <n v="6"/>
    <n v="0"/>
    <n v="0"/>
  </r>
  <r>
    <d v="2006-10-17T00:00:00"/>
    <x v="29"/>
    <x v="20"/>
    <n v="59"/>
    <n v="48"/>
    <n v="0"/>
    <n v="13"/>
    <n v="912"/>
    <n v="14"/>
    <n v="6"/>
    <n v="4"/>
    <n v="0"/>
    <n v="0"/>
  </r>
  <r>
    <d v="2006-10-18T00:00:00"/>
    <x v="30"/>
    <x v="20"/>
    <n v="24"/>
    <n v="21"/>
    <n v="0"/>
    <n v="2"/>
    <n v="1350"/>
    <n v="12"/>
    <n v="6"/>
    <n v="1"/>
    <n v="0"/>
    <n v="0"/>
  </r>
  <r>
    <d v="2006-10-19T00:00:00"/>
    <x v="31"/>
    <x v="20"/>
    <n v="25"/>
    <n v="23"/>
    <n v="0"/>
    <n v="1"/>
    <n v="862"/>
    <n v="10"/>
    <n v="8"/>
    <n v="0"/>
    <n v="0"/>
    <n v="0"/>
  </r>
  <r>
    <d v="2006-10-20T00:00:00"/>
    <x v="32"/>
    <x v="20"/>
    <n v="24"/>
    <n v="18"/>
    <n v="0"/>
    <n v="4"/>
    <n v="683"/>
    <n v="9"/>
    <n v="3"/>
    <n v="2"/>
    <n v="0"/>
    <n v="0"/>
  </r>
  <r>
    <d v="2006-10-21T00:00:00"/>
    <x v="33"/>
    <x v="20"/>
    <n v="30"/>
    <n v="15"/>
    <n v="0"/>
    <n v="10"/>
    <n v="1053"/>
    <n v="12"/>
    <n v="3"/>
    <n v="3"/>
    <n v="0"/>
    <n v="0"/>
  </r>
  <r>
    <d v="2006-10-22T00:00:00"/>
    <x v="34"/>
    <x v="20"/>
    <n v="28"/>
    <n v="7"/>
    <n v="0"/>
    <n v="3"/>
    <n v="810"/>
    <n v="5"/>
    <n v="4"/>
    <n v="2"/>
    <n v="0"/>
    <n v="0"/>
  </r>
  <r>
    <d v="2006-10-23T00:00:00"/>
    <x v="35"/>
    <x v="20"/>
    <n v="16"/>
    <n v="16"/>
    <n v="0"/>
    <n v="6"/>
    <n v="933"/>
    <n v="10"/>
    <n v="3"/>
    <n v="0"/>
    <n v="0"/>
    <n v="0"/>
  </r>
  <r>
    <d v="2006-10-24T00:00:00"/>
    <x v="36"/>
    <x v="20"/>
    <n v="22"/>
    <n v="14"/>
    <n v="0"/>
    <n v="9"/>
    <n v="828"/>
    <n v="7"/>
    <n v="1"/>
    <n v="1"/>
    <n v="0"/>
    <n v="0"/>
  </r>
  <r>
    <d v="2006-10-25T00:00:00"/>
    <x v="37"/>
    <x v="20"/>
    <n v="19"/>
    <n v="12"/>
    <n v="0"/>
    <n v="3"/>
    <n v="843"/>
    <n v="9"/>
    <n v="0"/>
    <n v="2"/>
    <n v="0"/>
    <n v="0"/>
  </r>
  <r>
    <d v="2006-10-26T00:00:00"/>
    <x v="38"/>
    <x v="20"/>
    <n v="16"/>
    <n v="9"/>
    <n v="0"/>
    <n v="6"/>
    <n v="1286"/>
    <n v="7"/>
    <n v="2"/>
    <n v="12"/>
    <n v="0"/>
    <n v="0"/>
  </r>
  <r>
    <d v="2006-10-27T00:00:00"/>
    <x v="39"/>
    <x v="20"/>
    <n v="96"/>
    <n v="26"/>
    <n v="0"/>
    <n v="17"/>
    <n v="1187"/>
    <n v="13"/>
    <n v="2"/>
    <n v="27"/>
    <n v="0"/>
    <n v="0"/>
  </r>
  <r>
    <d v="2006-10-28T00:00:00"/>
    <x v="40"/>
    <x v="20"/>
    <n v="122"/>
    <n v="28"/>
    <n v="0"/>
    <n v="3"/>
    <n v="535"/>
    <n v="8"/>
    <n v="10"/>
    <n v="17"/>
    <n v="0"/>
    <n v="0"/>
  </r>
  <r>
    <d v="2006-10-29T00:00:00"/>
    <x v="41"/>
    <x v="20"/>
    <n v="106"/>
    <n v="21"/>
    <n v="0"/>
    <n v="11"/>
    <n v="1182"/>
    <n v="18"/>
    <n v="18"/>
    <n v="8"/>
    <n v="2"/>
    <n v="0"/>
  </r>
  <r>
    <d v="2006-10-30T00:00:00"/>
    <x v="42"/>
    <x v="20"/>
    <n v="44"/>
    <n v="8"/>
    <n v="0"/>
    <n v="9"/>
    <n v="768"/>
    <n v="7"/>
    <n v="11"/>
    <n v="0"/>
    <n v="0"/>
    <n v="0"/>
  </r>
  <r>
    <d v="2006-10-31T00:00:00"/>
    <x v="43"/>
    <x v="20"/>
    <n v="21"/>
    <n v="17"/>
    <n v="0"/>
    <n v="8"/>
    <n v="414"/>
    <n v="3"/>
    <n v="3"/>
    <n v="0"/>
    <n v="0"/>
    <n v="0"/>
  </r>
  <r>
    <d v="2006-11-01T00:00:00"/>
    <x v="44"/>
    <x v="20"/>
    <n v="11"/>
    <n v="12"/>
    <n v="0"/>
    <n v="5"/>
    <n v="277"/>
    <n v="0"/>
    <n v="3"/>
    <n v="0"/>
    <n v="0"/>
    <n v="0"/>
  </r>
  <r>
    <d v="2006-11-02T00:00:00"/>
    <x v="45"/>
    <x v="20"/>
    <n v="5"/>
    <n v="31"/>
    <n v="0"/>
    <n v="1"/>
    <n v="207"/>
    <n v="1"/>
    <n v="2"/>
    <n v="4"/>
    <n v="0"/>
    <n v="0"/>
  </r>
  <r>
    <d v="2006-11-03T00:00:00"/>
    <x v="46"/>
    <x v="20"/>
    <n v="20"/>
    <n v="14"/>
    <n v="0"/>
    <n v="3"/>
    <n v="260"/>
    <n v="3"/>
    <n v="1"/>
    <n v="7"/>
    <n v="0"/>
    <n v="0"/>
  </r>
  <r>
    <d v="2006-11-04T00:00:00"/>
    <x v="47"/>
    <x v="20"/>
    <n v="126"/>
    <n v="35"/>
    <n v="0"/>
    <n v="2"/>
    <n v="234"/>
    <n v="9"/>
    <n v="7"/>
    <n v="80"/>
    <n v="3"/>
    <n v="0"/>
  </r>
  <r>
    <d v="2006-11-05T00:00:00"/>
    <x v="48"/>
    <x v="20"/>
    <n v="36"/>
    <n v="11"/>
    <n v="0"/>
    <n v="2"/>
    <n v="74"/>
    <n v="2"/>
    <n v="3"/>
    <n v="20"/>
    <n v="0"/>
    <n v="0"/>
  </r>
  <r>
    <d v="2006-11-06T00:00:00"/>
    <x v="49"/>
    <x v="20"/>
    <n v="0"/>
    <n v="0"/>
    <n v="0"/>
    <n v="0"/>
    <n v="0"/>
    <n v="0"/>
    <n v="0"/>
    <n v="0"/>
    <n v="0"/>
    <n v="0"/>
  </r>
  <r>
    <d v="2006-11-07T00:00:00"/>
    <x v="50"/>
    <x v="20"/>
    <n v="0"/>
    <n v="0"/>
    <n v="0"/>
    <n v="0"/>
    <n v="0"/>
    <n v="0"/>
    <n v="0"/>
    <n v="0"/>
    <n v="0"/>
    <n v="0"/>
  </r>
  <r>
    <d v="2006-11-08T00:00:00"/>
    <x v="51"/>
    <x v="20"/>
    <n v="0"/>
    <n v="0"/>
    <n v="0"/>
    <n v="0"/>
    <n v="0"/>
    <n v="0"/>
    <n v="0"/>
    <n v="0"/>
    <n v="0"/>
    <n v="0"/>
  </r>
  <r>
    <d v="2006-11-09T00:00:00"/>
    <x v="52"/>
    <x v="20"/>
    <n v="0"/>
    <n v="0"/>
    <n v="0"/>
    <n v="0"/>
    <n v="0"/>
    <n v="0"/>
    <n v="0"/>
    <n v="0"/>
    <n v="0"/>
    <n v="0"/>
  </r>
  <r>
    <d v="2006-11-10T00:00:00"/>
    <x v="53"/>
    <x v="20"/>
    <n v="0"/>
    <n v="0"/>
    <n v="0"/>
    <n v="0"/>
    <n v="0"/>
    <n v="0"/>
    <n v="0"/>
    <n v="0"/>
    <n v="0"/>
    <n v="0"/>
  </r>
  <r>
    <d v="2006-11-11T00:00:00"/>
    <x v="54"/>
    <x v="20"/>
    <n v="1"/>
    <n v="0"/>
    <n v="0"/>
    <n v="0"/>
    <n v="0"/>
    <n v="0"/>
    <n v="2"/>
    <n v="0"/>
    <n v="0"/>
    <n v="0"/>
  </r>
  <r>
    <d v="2006-11-12T00:00:00"/>
    <x v="55"/>
    <x v="20"/>
    <n v="0"/>
    <n v="0"/>
    <n v="0"/>
    <n v="0"/>
    <n v="0"/>
    <n v="0"/>
    <n v="1"/>
    <n v="0"/>
    <n v="0"/>
    <n v="0"/>
  </r>
  <r>
    <d v="2006-11-13T00:00:00"/>
    <x v="56"/>
    <x v="20"/>
    <n v="0"/>
    <n v="0"/>
    <n v="0"/>
    <n v="0"/>
    <n v="0"/>
    <n v="0"/>
    <n v="1"/>
    <n v="0"/>
    <n v="0"/>
    <n v="0"/>
  </r>
  <r>
    <d v="2006-11-14T00:00:00"/>
    <x v="57"/>
    <x v="20"/>
    <n v="1"/>
    <n v="0"/>
    <n v="0"/>
    <n v="0"/>
    <n v="0"/>
    <n v="0"/>
    <n v="1"/>
    <n v="0"/>
    <n v="0"/>
    <n v="0"/>
  </r>
  <r>
    <d v="2006-11-15T00:00:00"/>
    <x v="58"/>
    <x v="20"/>
    <m/>
    <m/>
    <m/>
    <m/>
    <m/>
    <m/>
    <m/>
    <m/>
    <m/>
    <m/>
  </r>
  <r>
    <d v="2006-11-16T00:00:00"/>
    <x v="59"/>
    <x v="20"/>
    <m/>
    <m/>
    <m/>
    <m/>
    <m/>
    <m/>
    <m/>
    <m/>
    <m/>
    <m/>
  </r>
  <r>
    <d v="2006-11-17T00:00:00"/>
    <x v="60"/>
    <x v="20"/>
    <m/>
    <m/>
    <m/>
    <m/>
    <m/>
    <m/>
    <m/>
    <m/>
    <m/>
    <m/>
  </r>
  <r>
    <d v="2006-11-18T00:00:00"/>
    <x v="61"/>
    <x v="20"/>
    <m/>
    <m/>
    <m/>
    <m/>
    <m/>
    <m/>
    <m/>
    <m/>
    <m/>
    <m/>
  </r>
  <r>
    <d v="2006-11-19T00:00:00"/>
    <x v="62"/>
    <x v="20"/>
    <m/>
    <m/>
    <m/>
    <m/>
    <m/>
    <m/>
    <m/>
    <m/>
    <m/>
    <m/>
  </r>
  <r>
    <d v="2006-11-20T00:00:00"/>
    <x v="66"/>
    <x v="20"/>
    <m/>
    <m/>
    <m/>
    <m/>
    <m/>
    <m/>
    <m/>
    <m/>
    <m/>
    <m/>
  </r>
  <r>
    <d v="2007-09-01T00:00:00"/>
    <x v="80"/>
    <x v="21"/>
    <m/>
    <m/>
    <m/>
    <m/>
    <m/>
    <m/>
    <m/>
    <m/>
    <m/>
    <m/>
  </r>
  <r>
    <d v="2007-09-02T00:00:00"/>
    <x v="75"/>
    <x v="21"/>
    <m/>
    <m/>
    <m/>
    <m/>
    <m/>
    <m/>
    <m/>
    <m/>
    <m/>
    <m/>
  </r>
  <r>
    <d v="2007-09-03T00:00:00"/>
    <x v="76"/>
    <x v="21"/>
    <m/>
    <m/>
    <m/>
    <m/>
    <m/>
    <m/>
    <m/>
    <m/>
    <m/>
    <m/>
  </r>
  <r>
    <d v="2007-09-04T00:00:00"/>
    <x v="77"/>
    <x v="21"/>
    <m/>
    <m/>
    <m/>
    <m/>
    <m/>
    <m/>
    <m/>
    <m/>
    <m/>
    <m/>
  </r>
  <r>
    <d v="2007-09-05T00:00:00"/>
    <x v="78"/>
    <x v="21"/>
    <m/>
    <m/>
    <n v="0"/>
    <n v="0"/>
    <m/>
    <m/>
    <m/>
    <n v="70240"/>
    <n v="7096"/>
    <n v="0"/>
  </r>
  <r>
    <d v="2007-09-06T00:00:00"/>
    <x v="79"/>
    <x v="21"/>
    <n v="1079"/>
    <n v="2"/>
    <n v="0"/>
    <n v="0"/>
    <n v="1828"/>
    <n v="136"/>
    <n v="186"/>
    <n v="249"/>
    <n v="1"/>
    <n v="4"/>
  </r>
  <r>
    <d v="2007-09-06T00:00:00"/>
    <x v="79"/>
    <x v="21"/>
    <n v="502"/>
    <n v="31"/>
    <n v="0"/>
    <n v="0"/>
    <n v="159"/>
    <n v="23"/>
    <n v="3"/>
    <n v="0"/>
    <n v="0"/>
    <n v="0"/>
  </r>
  <r>
    <d v="2007-09-07T00:00:00"/>
    <x v="71"/>
    <x v="21"/>
    <n v="1012"/>
    <n v="61"/>
    <n v="0"/>
    <n v="0"/>
    <n v="346"/>
    <n v="68"/>
    <n v="5"/>
    <n v="2"/>
    <n v="0"/>
    <n v="0"/>
  </r>
  <r>
    <d v="2007-09-08T00:00:00"/>
    <x v="72"/>
    <x v="21"/>
    <n v="768"/>
    <n v="68"/>
    <n v="0"/>
    <n v="0"/>
    <n v="235"/>
    <n v="22"/>
    <n v="0"/>
    <n v="1"/>
    <n v="0"/>
    <n v="0"/>
  </r>
  <r>
    <d v="2007-09-09T00:00:00"/>
    <x v="73"/>
    <x v="21"/>
    <n v="603"/>
    <n v="61"/>
    <n v="0"/>
    <n v="0"/>
    <n v="243"/>
    <n v="26"/>
    <n v="1"/>
    <n v="1"/>
    <n v="0"/>
    <n v="0"/>
  </r>
  <r>
    <d v="2007-09-10T00:00:00"/>
    <x v="74"/>
    <x v="21"/>
    <n v="792"/>
    <n v="68"/>
    <n v="0"/>
    <n v="0"/>
    <n v="246"/>
    <n v="34"/>
    <n v="0"/>
    <n v="2"/>
    <n v="0"/>
    <n v="0"/>
  </r>
  <r>
    <d v="2007-09-11T00:00:00"/>
    <x v="68"/>
    <x v="21"/>
    <n v="1173"/>
    <n v="75"/>
    <n v="0"/>
    <n v="0"/>
    <n v="289"/>
    <n v="101"/>
    <n v="4"/>
    <n v="1"/>
    <n v="1"/>
    <n v="0"/>
  </r>
  <r>
    <d v="2007-09-12T00:00:00"/>
    <x v="69"/>
    <x v="21"/>
    <n v="908"/>
    <n v="57"/>
    <n v="0"/>
    <n v="0"/>
    <n v="268"/>
    <n v="78"/>
    <n v="0"/>
    <n v="1"/>
    <n v="0"/>
    <n v="0"/>
  </r>
  <r>
    <d v="2007-09-13T00:00:00"/>
    <x v="70"/>
    <x v="21"/>
    <n v="873"/>
    <n v="54"/>
    <n v="0"/>
    <n v="0"/>
    <n v="243"/>
    <n v="65"/>
    <n v="5"/>
    <n v="0"/>
    <n v="0"/>
    <n v="0"/>
  </r>
  <r>
    <d v="2007-09-14T00:00:00"/>
    <x v="67"/>
    <x v="21"/>
    <n v="986"/>
    <n v="50"/>
    <n v="0"/>
    <n v="0"/>
    <n v="445"/>
    <n v="91"/>
    <n v="3"/>
    <n v="2"/>
    <n v="0"/>
    <n v="0"/>
  </r>
  <r>
    <d v="2007-09-15T00:00:00"/>
    <x v="63"/>
    <x v="21"/>
    <n v="1344"/>
    <n v="33"/>
    <n v="0"/>
    <n v="0"/>
    <n v="270"/>
    <n v="61"/>
    <n v="2"/>
    <n v="0"/>
    <n v="0"/>
    <n v="0"/>
  </r>
  <r>
    <d v="2007-09-16T00:00:00"/>
    <x v="64"/>
    <x v="21"/>
    <n v="0"/>
    <n v="0"/>
    <n v="0"/>
    <n v="0"/>
    <n v="0"/>
    <n v="0"/>
    <n v="0"/>
    <n v="0"/>
    <n v="0"/>
    <n v="0"/>
  </r>
  <r>
    <d v="2007-09-17T00:00:00"/>
    <x v="65"/>
    <x v="21"/>
    <n v="1263"/>
    <n v="74"/>
    <n v="0"/>
    <n v="0"/>
    <n v="285"/>
    <n v="82"/>
    <n v="0"/>
    <n v="0"/>
    <n v="0"/>
    <n v="0"/>
  </r>
  <r>
    <d v="2007-09-18T00:00:00"/>
    <x v="0"/>
    <x v="21"/>
    <n v="1629"/>
    <n v="75"/>
    <n v="0"/>
    <n v="0"/>
    <n v="273"/>
    <n v="59"/>
    <n v="2"/>
    <n v="0"/>
    <n v="0"/>
    <n v="0"/>
  </r>
  <r>
    <d v="2007-09-19T00:00:00"/>
    <x v="1"/>
    <x v="21"/>
    <n v="1977"/>
    <n v="101"/>
    <n v="0"/>
    <n v="1"/>
    <n v="106"/>
    <n v="36"/>
    <n v="2"/>
    <n v="0"/>
    <n v="0"/>
    <n v="0"/>
  </r>
  <r>
    <d v="2007-09-20T00:00:00"/>
    <x v="2"/>
    <x v="21"/>
    <n v="2391"/>
    <n v="125"/>
    <n v="0"/>
    <n v="0"/>
    <n v="240"/>
    <n v="44"/>
    <n v="0"/>
    <n v="0"/>
    <n v="0"/>
    <n v="0"/>
  </r>
  <r>
    <d v="2007-09-21T00:00:00"/>
    <x v="3"/>
    <x v="21"/>
    <n v="1621"/>
    <n v="88"/>
    <n v="0"/>
    <n v="0"/>
    <n v="167"/>
    <n v="29"/>
    <n v="1"/>
    <n v="0"/>
    <n v="0"/>
    <n v="0"/>
  </r>
  <r>
    <d v="2007-09-22T00:00:00"/>
    <x v="4"/>
    <x v="21"/>
    <n v="2352"/>
    <n v="124"/>
    <n v="0"/>
    <n v="0"/>
    <n v="472"/>
    <n v="100"/>
    <n v="1"/>
    <n v="0"/>
    <n v="0"/>
    <n v="0"/>
  </r>
  <r>
    <d v="2007-09-23T00:00:00"/>
    <x v="5"/>
    <x v="21"/>
    <n v="1902"/>
    <n v="93"/>
    <n v="0"/>
    <n v="0"/>
    <n v="475"/>
    <n v="52"/>
    <n v="0"/>
    <n v="0"/>
    <n v="0"/>
    <n v="0"/>
  </r>
  <r>
    <d v="2007-09-24T00:00:00"/>
    <x v="6"/>
    <x v="21"/>
    <n v="2034"/>
    <n v="180"/>
    <n v="0"/>
    <n v="0"/>
    <n v="436"/>
    <n v="45"/>
    <n v="1"/>
    <n v="0"/>
    <n v="0"/>
    <n v="0"/>
  </r>
  <r>
    <d v="2007-09-25T00:00:00"/>
    <x v="7"/>
    <x v="21"/>
    <n v="2646"/>
    <n v="287"/>
    <n v="0"/>
    <n v="2"/>
    <n v="830"/>
    <n v="78"/>
    <n v="2"/>
    <n v="0"/>
    <n v="1"/>
    <n v="0"/>
  </r>
  <r>
    <d v="2007-09-26T00:00:00"/>
    <x v="8"/>
    <x v="21"/>
    <n v="1927"/>
    <n v="209"/>
    <n v="0"/>
    <n v="0"/>
    <n v="532"/>
    <n v="100"/>
    <n v="5"/>
    <n v="0"/>
    <n v="0"/>
    <n v="0"/>
  </r>
  <r>
    <d v="2007-09-27T00:00:00"/>
    <x v="9"/>
    <x v="21"/>
    <n v="2428"/>
    <n v="308"/>
    <n v="0"/>
    <n v="0"/>
    <n v="654"/>
    <n v="108"/>
    <n v="2"/>
    <n v="1"/>
    <n v="0"/>
    <n v="0"/>
  </r>
  <r>
    <d v="2007-09-28T00:00:00"/>
    <x v="10"/>
    <x v="21"/>
    <n v="1606"/>
    <n v="164"/>
    <n v="0"/>
    <n v="0"/>
    <n v="1025"/>
    <n v="75"/>
    <n v="3"/>
    <n v="0"/>
    <n v="0"/>
    <n v="0"/>
  </r>
  <r>
    <d v="2007-09-29T00:00:00"/>
    <x v="11"/>
    <x v="21"/>
    <n v="875"/>
    <n v="86"/>
    <n v="0"/>
    <n v="0"/>
    <n v="1076"/>
    <n v="35"/>
    <n v="4"/>
    <n v="1"/>
    <n v="0"/>
    <n v="0"/>
  </r>
  <r>
    <d v="2007-09-30T00:00:00"/>
    <x v="12"/>
    <x v="21"/>
    <n v="1091"/>
    <n v="60"/>
    <n v="0"/>
    <n v="0"/>
    <n v="390"/>
    <n v="13"/>
    <n v="1"/>
    <n v="0"/>
    <n v="0"/>
    <n v="0"/>
  </r>
  <r>
    <d v="2007-10-01T00:00:00"/>
    <x v="13"/>
    <x v="21"/>
    <n v="1181"/>
    <n v="115"/>
    <n v="0"/>
    <n v="0"/>
    <n v="1058"/>
    <n v="49"/>
    <n v="3"/>
    <n v="0"/>
    <n v="0"/>
    <n v="0"/>
  </r>
  <r>
    <d v="2007-10-02T00:00:00"/>
    <x v="14"/>
    <x v="21"/>
    <n v="497"/>
    <n v="42"/>
    <n v="0"/>
    <n v="0"/>
    <n v="243"/>
    <n v="21"/>
    <n v="11"/>
    <n v="0"/>
    <n v="0"/>
    <n v="0"/>
  </r>
  <r>
    <d v="2007-10-03T00:00:00"/>
    <x v="15"/>
    <x v="21"/>
    <n v="1131"/>
    <n v="104"/>
    <n v="0"/>
    <n v="1"/>
    <n v="321"/>
    <n v="67"/>
    <n v="11"/>
    <n v="2"/>
    <n v="0"/>
    <n v="0"/>
  </r>
  <r>
    <d v="2007-10-04T00:00:00"/>
    <x v="16"/>
    <x v="21"/>
    <n v="96"/>
    <n v="5"/>
    <n v="0"/>
    <n v="0"/>
    <n v="33"/>
    <n v="1"/>
    <n v="1"/>
    <n v="0"/>
    <n v="0"/>
    <n v="0"/>
  </r>
  <r>
    <d v="2007-10-05T00:00:00"/>
    <x v="17"/>
    <x v="21"/>
    <n v="59"/>
    <n v="12"/>
    <n v="0"/>
    <n v="0"/>
    <n v="12"/>
    <n v="0"/>
    <n v="1"/>
    <n v="0"/>
    <n v="0"/>
    <n v="0"/>
  </r>
  <r>
    <d v="2007-10-06T00:00:00"/>
    <x v="18"/>
    <x v="21"/>
    <n v="329"/>
    <n v="53"/>
    <n v="0"/>
    <n v="0"/>
    <n v="176"/>
    <n v="19"/>
    <n v="0"/>
    <n v="0"/>
    <n v="0"/>
    <n v="0"/>
  </r>
  <r>
    <d v="2007-10-07T00:00:00"/>
    <x v="19"/>
    <x v="21"/>
    <n v="142"/>
    <n v="12"/>
    <n v="0"/>
    <n v="0"/>
    <n v="338"/>
    <n v="33"/>
    <n v="0"/>
    <n v="0"/>
    <n v="0"/>
    <n v="0"/>
  </r>
  <r>
    <d v="2007-10-08T00:00:00"/>
    <x v="20"/>
    <x v="21"/>
    <n v="302"/>
    <n v="32"/>
    <n v="0"/>
    <n v="0"/>
    <n v="304"/>
    <n v="18"/>
    <n v="1"/>
    <n v="0"/>
    <n v="0"/>
    <n v="0"/>
  </r>
  <r>
    <d v="2007-10-09T00:00:00"/>
    <x v="21"/>
    <x v="21"/>
    <n v="197"/>
    <n v="37"/>
    <n v="0"/>
    <n v="1"/>
    <n v="230"/>
    <n v="24"/>
    <n v="0"/>
    <n v="0"/>
    <n v="0"/>
    <n v="0"/>
  </r>
  <r>
    <d v="2007-10-10T00:00:00"/>
    <x v="22"/>
    <x v="21"/>
    <s v="n/a"/>
    <s v="n/a"/>
    <s v="n/a"/>
    <s v="n/a"/>
    <s v="n/a"/>
    <s v="n/a"/>
    <s v="n/a"/>
    <s v="n/a"/>
    <s v="n/a"/>
    <s v="n/a"/>
  </r>
  <r>
    <d v="2007-10-11T00:00:00"/>
    <x v="23"/>
    <x v="21"/>
    <s v="n/a"/>
    <s v="n/a"/>
    <s v="n/a"/>
    <s v="n/a"/>
    <s v="n/a"/>
    <s v="n/a"/>
    <s v="n/a"/>
    <s v="n/a"/>
    <s v="n/a"/>
    <s v="n/a"/>
  </r>
  <r>
    <d v="2007-10-12T00:00:00"/>
    <x v="24"/>
    <x v="21"/>
    <n v="176"/>
    <n v="27"/>
    <n v="0"/>
    <n v="0"/>
    <n v="55"/>
    <n v="7"/>
    <n v="0"/>
    <n v="0"/>
    <n v="0"/>
    <n v="0"/>
  </r>
  <r>
    <d v="2007-10-13T00:00:00"/>
    <x v="25"/>
    <x v="21"/>
    <n v="261"/>
    <n v="33"/>
    <n v="0"/>
    <n v="0"/>
    <n v="145"/>
    <n v="26"/>
    <n v="4"/>
    <n v="0"/>
    <n v="0"/>
    <n v="0"/>
  </r>
  <r>
    <d v="2007-10-14T00:00:00"/>
    <x v="26"/>
    <x v="21"/>
    <n v="540"/>
    <n v="96"/>
    <n v="0"/>
    <n v="1"/>
    <n v="240"/>
    <n v="28"/>
    <n v="2"/>
    <n v="0"/>
    <n v="0"/>
    <n v="0"/>
  </r>
  <r>
    <d v="2007-10-15T00:00:00"/>
    <x v="27"/>
    <x v="21"/>
    <n v="373"/>
    <n v="55"/>
    <n v="0"/>
    <n v="0"/>
    <n v="351"/>
    <n v="28"/>
    <n v="4"/>
    <n v="0"/>
    <n v="0"/>
    <n v="0"/>
  </r>
  <r>
    <d v="2007-10-16T00:00:00"/>
    <x v="28"/>
    <x v="21"/>
    <n v="252"/>
    <n v="55"/>
    <n v="0"/>
    <n v="1"/>
    <n v="333"/>
    <n v="20"/>
    <n v="2"/>
    <n v="0"/>
    <n v="0"/>
    <n v="0"/>
  </r>
  <r>
    <d v="2007-10-17T00:00:00"/>
    <x v="29"/>
    <x v="21"/>
    <n v="340"/>
    <n v="63"/>
    <n v="0"/>
    <n v="0"/>
    <n v="194"/>
    <n v="13"/>
    <n v="1"/>
    <n v="0"/>
    <n v="0"/>
    <n v="0"/>
  </r>
  <r>
    <d v="2007-10-18T00:00:00"/>
    <x v="30"/>
    <x v="21"/>
    <n v="220"/>
    <n v="34"/>
    <n v="0"/>
    <n v="0"/>
    <n v="257"/>
    <n v="21"/>
    <n v="1"/>
    <n v="0"/>
    <n v="1"/>
    <n v="0"/>
  </r>
  <r>
    <d v="2007-10-19T00:00:00"/>
    <x v="31"/>
    <x v="21"/>
    <n v="95"/>
    <n v="20"/>
    <n v="0"/>
    <n v="0"/>
    <n v="32"/>
    <n v="3"/>
    <n v="1"/>
    <n v="0"/>
    <n v="0"/>
    <n v="0"/>
  </r>
  <r>
    <d v="2007-10-20T00:00:00"/>
    <x v="32"/>
    <x v="21"/>
    <n v="158"/>
    <n v="14"/>
    <n v="0"/>
    <n v="3"/>
    <n v="208"/>
    <n v="19"/>
    <n v="1"/>
    <n v="0"/>
    <n v="0"/>
    <n v="0"/>
  </r>
  <r>
    <d v="2007-10-21T00:00:00"/>
    <x v="33"/>
    <x v="21"/>
    <n v="117"/>
    <n v="24"/>
    <n v="0"/>
    <n v="1"/>
    <n v="80"/>
    <n v="3"/>
    <n v="3"/>
    <n v="0"/>
    <n v="0"/>
    <n v="0"/>
  </r>
  <r>
    <d v="2007-10-22T00:00:00"/>
    <x v="34"/>
    <x v="21"/>
    <n v="96"/>
    <n v="21"/>
    <n v="0"/>
    <n v="1"/>
    <n v="122"/>
    <n v="11"/>
    <n v="0"/>
    <n v="0"/>
    <n v="0"/>
    <n v="0"/>
  </r>
  <r>
    <d v="2007-10-23T00:00:00"/>
    <x v="35"/>
    <x v="21"/>
    <n v="189"/>
    <n v="32"/>
    <n v="0"/>
    <n v="3"/>
    <n v="106"/>
    <n v="9"/>
    <n v="0"/>
    <n v="0"/>
    <n v="0"/>
    <n v="0"/>
  </r>
  <r>
    <d v="2007-10-24T00:00:00"/>
    <x v="36"/>
    <x v="21"/>
    <n v="244"/>
    <n v="32"/>
    <n v="0"/>
    <n v="3"/>
    <n v="97"/>
    <n v="10"/>
    <n v="0"/>
    <n v="0"/>
    <n v="0"/>
    <n v="0"/>
  </r>
  <r>
    <d v="2007-10-25T00:00:00"/>
    <x v="37"/>
    <x v="21"/>
    <n v="163"/>
    <n v="32"/>
    <n v="0"/>
    <n v="2"/>
    <n v="82"/>
    <n v="7"/>
    <n v="0"/>
    <n v="0"/>
    <n v="0"/>
    <n v="0"/>
  </r>
  <r>
    <d v="2007-10-26T00:00:00"/>
    <x v="38"/>
    <x v="21"/>
    <n v="116"/>
    <n v="28"/>
    <n v="0"/>
    <n v="1"/>
    <n v="49"/>
    <n v="5"/>
    <n v="4"/>
    <n v="0"/>
    <n v="0"/>
    <n v="0"/>
  </r>
  <r>
    <d v="2007-10-27T00:00:00"/>
    <x v="39"/>
    <x v="21"/>
    <n v="102"/>
    <n v="15"/>
    <n v="0"/>
    <n v="6"/>
    <n v="34"/>
    <n v="6"/>
    <n v="1"/>
    <n v="1"/>
    <n v="0"/>
    <n v="0"/>
  </r>
  <r>
    <d v="2007-10-28T00:00:00"/>
    <x v="40"/>
    <x v="21"/>
    <n v="171"/>
    <n v="17"/>
    <n v="0"/>
    <n v="3"/>
    <n v="64"/>
    <n v="2"/>
    <n v="0"/>
    <n v="3"/>
    <n v="0"/>
    <n v="0"/>
  </r>
  <r>
    <d v="2007-10-29T00:00:00"/>
    <x v="41"/>
    <x v="21"/>
    <n v="120"/>
    <n v="11"/>
    <n v="0"/>
    <n v="4"/>
    <n v="56"/>
    <n v="3"/>
    <n v="2"/>
    <n v="1"/>
    <n v="0"/>
    <n v="0"/>
  </r>
  <r>
    <d v="2007-10-30T00:00:00"/>
    <x v="42"/>
    <x v="21"/>
    <n v="143"/>
    <n v="22"/>
    <n v="0"/>
    <n v="6"/>
    <n v="73"/>
    <n v="14"/>
    <n v="0"/>
    <n v="1"/>
    <n v="0"/>
    <n v="0"/>
  </r>
  <r>
    <d v="2007-10-31T00:00:00"/>
    <x v="43"/>
    <x v="21"/>
    <n v="66"/>
    <n v="19"/>
    <n v="0"/>
    <n v="0"/>
    <n v="35"/>
    <n v="1"/>
    <n v="0"/>
    <n v="0"/>
    <n v="0"/>
    <n v="0"/>
  </r>
  <r>
    <d v="2007-11-01T00:00:00"/>
    <x v="44"/>
    <x v="21"/>
    <n v="73"/>
    <n v="19"/>
    <n v="0"/>
    <n v="9"/>
    <n v="36"/>
    <n v="2"/>
    <n v="1"/>
    <n v="0"/>
    <n v="0"/>
    <n v="0"/>
  </r>
  <r>
    <d v="2007-11-02T00:00:00"/>
    <x v="45"/>
    <x v="21"/>
    <n v="40"/>
    <n v="6"/>
    <n v="0"/>
    <n v="9"/>
    <n v="11"/>
    <n v="1"/>
    <n v="1"/>
    <n v="0"/>
    <n v="0"/>
    <n v="0"/>
  </r>
  <r>
    <d v="2007-11-03T00:00:00"/>
    <x v="46"/>
    <x v="21"/>
    <n v="114"/>
    <n v="18"/>
    <n v="0"/>
    <n v="9"/>
    <n v="22"/>
    <n v="0"/>
    <n v="1"/>
    <n v="0"/>
    <n v="0"/>
    <n v="0"/>
  </r>
  <r>
    <d v="2007-11-04T00:00:00"/>
    <x v="47"/>
    <x v="21"/>
    <n v="89"/>
    <n v="18"/>
    <n v="0"/>
    <n v="7"/>
    <n v="7"/>
    <n v="1"/>
    <n v="1"/>
    <n v="0"/>
    <n v="0"/>
    <n v="0"/>
  </r>
  <r>
    <d v="2007-11-05T00:00:00"/>
    <x v="48"/>
    <x v="21"/>
    <n v="67"/>
    <n v="13"/>
    <n v="0"/>
    <n v="5"/>
    <n v="5"/>
    <n v="0"/>
    <n v="1"/>
    <n v="0"/>
    <n v="0"/>
    <n v="0"/>
  </r>
  <r>
    <d v="2007-11-06T00:00:00"/>
    <x v="49"/>
    <x v="21"/>
    <n v="23"/>
    <n v="6"/>
    <n v="0"/>
    <n v="0"/>
    <n v="2"/>
    <n v="0"/>
    <n v="0"/>
    <n v="0"/>
    <n v="0"/>
    <n v="0"/>
  </r>
  <r>
    <d v="2007-11-07T00:00:00"/>
    <x v="50"/>
    <x v="21"/>
    <n v="30"/>
    <n v="131"/>
    <n v="0"/>
    <n v="3"/>
    <n v="5"/>
    <n v="0"/>
    <n v="0"/>
    <n v="0"/>
    <n v="0"/>
    <n v="0"/>
  </r>
  <r>
    <d v="2007-11-08T00:00:00"/>
    <x v="51"/>
    <x v="21"/>
    <n v="42"/>
    <n v="229"/>
    <n v="0"/>
    <n v="1"/>
    <n v="2"/>
    <n v="0"/>
    <n v="0"/>
    <n v="2"/>
    <n v="0"/>
    <n v="0"/>
  </r>
  <r>
    <d v="2007-11-09T00:00:00"/>
    <x v="52"/>
    <x v="21"/>
    <n v="131"/>
    <n v="96"/>
    <n v="0"/>
    <n v="1"/>
    <n v="1"/>
    <n v="1"/>
    <n v="0"/>
    <n v="0"/>
    <n v="0"/>
    <n v="0"/>
  </r>
  <r>
    <d v="2007-11-10T00:00:00"/>
    <x v="53"/>
    <x v="21"/>
    <n v="188"/>
    <n v="29"/>
    <n v="0"/>
    <n v="0"/>
    <n v="0"/>
    <n v="0"/>
    <n v="0"/>
    <n v="1"/>
    <n v="0"/>
    <n v="0"/>
  </r>
  <r>
    <d v="2007-11-11T00:00:00"/>
    <x v="54"/>
    <x v="21"/>
    <n v="24"/>
    <n v="7"/>
    <n v="0"/>
    <n v="0"/>
    <n v="1"/>
    <n v="0"/>
    <n v="1"/>
    <n v="0"/>
    <n v="0"/>
    <n v="0"/>
  </r>
  <r>
    <d v="2007-11-12T00:00:00"/>
    <x v="55"/>
    <x v="21"/>
    <s v="n/a"/>
    <s v="n/a"/>
    <s v="n/a"/>
    <s v="n/a"/>
    <s v="n/a"/>
    <s v="n/a"/>
    <s v="n/a"/>
    <s v="n/a"/>
    <s v="n/a"/>
    <s v="n/a"/>
  </r>
  <r>
    <d v="2008-09-01T00:00:00"/>
    <x v="80"/>
    <x v="22"/>
    <m/>
    <m/>
    <m/>
    <m/>
    <m/>
    <m/>
    <m/>
    <m/>
    <m/>
    <m/>
  </r>
  <r>
    <d v="2008-09-02T00:00:00"/>
    <x v="75"/>
    <x v="22"/>
    <m/>
    <m/>
    <m/>
    <m/>
    <m/>
    <m/>
    <m/>
    <m/>
    <m/>
    <m/>
  </r>
  <r>
    <d v="2008-09-03T00:00:00"/>
    <x v="76"/>
    <x v="22"/>
    <m/>
    <m/>
    <n v="0"/>
    <n v="0"/>
    <n v="0"/>
    <n v="0"/>
    <n v="0"/>
    <n v="60937"/>
    <n v="12355"/>
    <n v="0"/>
  </r>
  <r>
    <d v="2008-09-04T00:00:00"/>
    <x v="77"/>
    <x v="22"/>
    <n v="5996"/>
    <n v="21"/>
    <n v="0"/>
    <n v="0"/>
    <n v="2507"/>
    <n v="41"/>
    <n v="174"/>
    <n v="50"/>
    <n v="0"/>
    <n v="0"/>
  </r>
  <r>
    <d v="2008-09-04T00:00:00"/>
    <x v="77"/>
    <x v="22"/>
    <n v="239"/>
    <n v="43"/>
    <n v="0"/>
    <n v="0"/>
    <n v="89"/>
    <n v="3"/>
    <n v="1"/>
    <n v="1"/>
    <n v="12"/>
    <n v="0"/>
  </r>
  <r>
    <d v="2008-09-05T00:00:00"/>
    <x v="78"/>
    <x v="22"/>
    <n v="574"/>
    <n v="70"/>
    <n v="0"/>
    <n v="0"/>
    <n v="98"/>
    <n v="6"/>
    <n v="4"/>
    <n v="2"/>
    <n v="13"/>
    <n v="0"/>
  </r>
  <r>
    <d v="2008-09-06T00:00:00"/>
    <x v="79"/>
    <x v="22"/>
    <n v="664"/>
    <n v="72"/>
    <n v="0"/>
    <n v="0"/>
    <n v="124"/>
    <n v="15"/>
    <n v="8"/>
    <n v="1"/>
    <n v="3"/>
    <n v="0"/>
  </r>
  <r>
    <d v="2008-09-07T00:00:00"/>
    <x v="71"/>
    <x v="22"/>
    <n v="503"/>
    <n v="61"/>
    <n v="0"/>
    <n v="0"/>
    <n v="133"/>
    <n v="11"/>
    <n v="11"/>
    <n v="2"/>
    <n v="5"/>
    <n v="0"/>
  </r>
  <r>
    <d v="2008-09-08T00:00:00"/>
    <x v="72"/>
    <x v="22"/>
    <n v="533"/>
    <n v="61"/>
    <n v="0"/>
    <n v="0"/>
    <n v="299"/>
    <n v="26"/>
    <n v="11"/>
    <n v="1"/>
    <n v="7"/>
    <n v="0"/>
  </r>
  <r>
    <d v="2008-09-09T00:00:00"/>
    <x v="73"/>
    <x v="22"/>
    <n v="773"/>
    <n v="103"/>
    <n v="0"/>
    <n v="0"/>
    <n v="172"/>
    <n v="27"/>
    <n v="19"/>
    <n v="0"/>
    <n v="2"/>
    <n v="0"/>
  </r>
  <r>
    <d v="2008-09-10T00:00:00"/>
    <x v="74"/>
    <x v="22"/>
    <n v="597"/>
    <n v="73"/>
    <n v="0"/>
    <n v="0"/>
    <n v="224"/>
    <n v="18"/>
    <n v="2"/>
    <n v="1"/>
    <n v="0"/>
    <n v="0"/>
  </r>
  <r>
    <d v="2008-09-11T00:00:00"/>
    <x v="68"/>
    <x v="22"/>
    <n v="641"/>
    <n v="82"/>
    <n v="0"/>
    <n v="0"/>
    <n v="218"/>
    <n v="27"/>
    <n v="10"/>
    <n v="2"/>
    <n v="2"/>
    <n v="0"/>
  </r>
  <r>
    <d v="2008-09-12T00:00:00"/>
    <x v="69"/>
    <x v="22"/>
    <n v="725"/>
    <n v="106"/>
    <n v="0"/>
    <n v="0"/>
    <n v="283"/>
    <n v="29"/>
    <n v="12"/>
    <n v="1"/>
    <n v="0"/>
    <n v="0"/>
  </r>
  <r>
    <d v="2008-09-13T00:00:00"/>
    <x v="70"/>
    <x v="22"/>
    <n v="671"/>
    <n v="93"/>
    <n v="0"/>
    <n v="0"/>
    <n v="296"/>
    <n v="29"/>
    <n v="4"/>
    <n v="2"/>
    <n v="0"/>
    <n v="0"/>
  </r>
  <r>
    <d v="2008-09-14T00:00:00"/>
    <x v="67"/>
    <x v="22"/>
    <n v="820"/>
    <n v="87"/>
    <n v="0"/>
    <n v="0"/>
    <n v="325"/>
    <n v="42"/>
    <n v="8"/>
    <n v="0"/>
    <n v="1"/>
    <n v="0"/>
  </r>
  <r>
    <d v="2008-09-15T00:00:00"/>
    <x v="63"/>
    <x v="22"/>
    <n v="492"/>
    <n v="59"/>
    <n v="0"/>
    <n v="0"/>
    <n v="227"/>
    <n v="30"/>
    <n v="6"/>
    <n v="0"/>
    <n v="0"/>
    <n v="0"/>
  </r>
  <r>
    <d v="2008-09-16T00:00:00"/>
    <x v="64"/>
    <x v="22"/>
    <n v="612"/>
    <n v="112"/>
    <n v="0"/>
    <n v="0"/>
    <n v="371"/>
    <n v="40"/>
    <n v="15"/>
    <n v="1"/>
    <n v="1"/>
    <n v="0"/>
  </r>
  <r>
    <d v="2008-09-17T00:00:00"/>
    <x v="65"/>
    <x v="22"/>
    <n v="721"/>
    <n v="118"/>
    <n v="0"/>
    <n v="0"/>
    <n v="367"/>
    <n v="45"/>
    <n v="15"/>
    <n v="0"/>
    <n v="0"/>
    <n v="0"/>
  </r>
  <r>
    <d v="2008-09-18T00:00:00"/>
    <x v="0"/>
    <x v="22"/>
    <n v="1044"/>
    <n v="145"/>
    <n v="0"/>
    <n v="0"/>
    <n v="450"/>
    <n v="39"/>
    <n v="4"/>
    <n v="0"/>
    <n v="0"/>
    <n v="0"/>
  </r>
  <r>
    <d v="2008-09-19T00:00:00"/>
    <x v="1"/>
    <x v="22"/>
    <n v="1370"/>
    <n v="127"/>
    <n v="0"/>
    <n v="0"/>
    <n v="171"/>
    <n v="11"/>
    <n v="3"/>
    <n v="0"/>
    <n v="1"/>
    <n v="0"/>
  </r>
  <r>
    <d v="2008-09-20T00:00:00"/>
    <x v="2"/>
    <x v="22"/>
    <n v="1442"/>
    <n v="58"/>
    <n v="0"/>
    <n v="0"/>
    <n v="203"/>
    <n v="24"/>
    <n v="2"/>
    <n v="0"/>
    <n v="1"/>
    <n v="0"/>
  </r>
  <r>
    <d v="2008-09-21T00:00:00"/>
    <x v="3"/>
    <x v="22"/>
    <n v="1579"/>
    <n v="40"/>
    <n v="0"/>
    <n v="0"/>
    <n v="86"/>
    <n v="6"/>
    <n v="1"/>
    <n v="1"/>
    <n v="1"/>
    <n v="0"/>
  </r>
  <r>
    <d v="2008-09-22T00:00:00"/>
    <x v="4"/>
    <x v="22"/>
    <n v="1682"/>
    <n v="35"/>
    <n v="0"/>
    <n v="0"/>
    <n v="148"/>
    <n v="8"/>
    <n v="7"/>
    <n v="0"/>
    <n v="0"/>
    <n v="0"/>
  </r>
  <r>
    <d v="2008-09-23T00:00:00"/>
    <x v="5"/>
    <x v="22"/>
    <n v="1568"/>
    <n v="48"/>
    <n v="0"/>
    <n v="0"/>
    <n v="212"/>
    <n v="9"/>
    <n v="4"/>
    <n v="1"/>
    <n v="0"/>
    <n v="0"/>
  </r>
  <r>
    <d v="2008-09-24T00:00:00"/>
    <x v="6"/>
    <x v="22"/>
    <n v="1535"/>
    <n v="71"/>
    <n v="0"/>
    <n v="0"/>
    <n v="294"/>
    <n v="17"/>
    <n v="4"/>
    <n v="0"/>
    <n v="0"/>
    <n v="0"/>
  </r>
  <r>
    <d v="2008-09-25T00:00:00"/>
    <x v="7"/>
    <x v="22"/>
    <n v="1092"/>
    <n v="81"/>
    <n v="0"/>
    <n v="0"/>
    <n v="130"/>
    <n v="8"/>
    <n v="1"/>
    <n v="1"/>
    <n v="0"/>
    <n v="0"/>
  </r>
  <r>
    <d v="2008-09-26T00:00:00"/>
    <x v="8"/>
    <x v="22"/>
    <n v="1035"/>
    <n v="69"/>
    <n v="0"/>
    <n v="0"/>
    <n v="197"/>
    <n v="6"/>
    <n v="1"/>
    <n v="0"/>
    <n v="0"/>
    <n v="0"/>
  </r>
  <r>
    <d v="2008-09-27T00:00:00"/>
    <x v="9"/>
    <x v="22"/>
    <n v="1272"/>
    <n v="65"/>
    <n v="0"/>
    <n v="0"/>
    <n v="275"/>
    <n v="9"/>
    <n v="4"/>
    <n v="0"/>
    <n v="0"/>
    <n v="0"/>
  </r>
  <r>
    <d v="2008-09-28T00:00:00"/>
    <x v="10"/>
    <x v="22"/>
    <n v="1050"/>
    <n v="57"/>
    <n v="0"/>
    <n v="0"/>
    <n v="319"/>
    <n v="7"/>
    <n v="4"/>
    <n v="0"/>
    <n v="0"/>
    <n v="0"/>
  </r>
  <r>
    <d v="2008-09-29T00:00:00"/>
    <x v="11"/>
    <x v="22"/>
    <n v="899"/>
    <n v="47"/>
    <n v="0"/>
    <n v="0"/>
    <n v="303"/>
    <n v="12"/>
    <n v="4"/>
    <n v="0"/>
    <n v="0"/>
    <n v="0"/>
  </r>
  <r>
    <d v="2008-09-30T00:00:00"/>
    <x v="12"/>
    <x v="22"/>
    <n v="992"/>
    <n v="40"/>
    <n v="0"/>
    <n v="0"/>
    <n v="376"/>
    <n v="20"/>
    <n v="4"/>
    <n v="1"/>
    <n v="0"/>
    <n v="0"/>
  </r>
  <r>
    <d v="2008-10-01T00:00:00"/>
    <x v="13"/>
    <x v="22"/>
    <n v="1090"/>
    <n v="44"/>
    <n v="0"/>
    <n v="0"/>
    <n v="411"/>
    <n v="25"/>
    <n v="5"/>
    <n v="0"/>
    <n v="0"/>
    <n v="0"/>
  </r>
  <r>
    <d v="2008-10-02T00:00:00"/>
    <x v="14"/>
    <x v="22"/>
    <n v="529"/>
    <n v="35"/>
    <n v="0"/>
    <n v="0"/>
    <n v="651"/>
    <n v="21"/>
    <n v="1"/>
    <n v="0"/>
    <n v="0"/>
    <n v="0"/>
  </r>
  <r>
    <d v="2008-10-03T00:00:00"/>
    <x v="15"/>
    <x v="22"/>
    <n v="978"/>
    <n v="30"/>
    <n v="0"/>
    <n v="0"/>
    <n v="445"/>
    <n v="24"/>
    <n v="6"/>
    <n v="0"/>
    <n v="0"/>
    <n v="0"/>
  </r>
  <r>
    <d v="2008-10-04T00:00:00"/>
    <x v="16"/>
    <x v="22"/>
    <n v="729"/>
    <n v="36"/>
    <n v="0"/>
    <n v="1"/>
    <n v="551"/>
    <n v="28"/>
    <n v="12"/>
    <n v="0"/>
    <n v="0"/>
    <n v="0"/>
  </r>
  <r>
    <d v="2008-10-05T00:00:00"/>
    <x v="17"/>
    <x v="22"/>
    <n v="575"/>
    <n v="22"/>
    <n v="0"/>
    <n v="1"/>
    <n v="466"/>
    <n v="18"/>
    <n v="11"/>
    <n v="0"/>
    <n v="0"/>
    <n v="0"/>
  </r>
  <r>
    <d v="2008-10-06T00:00:00"/>
    <x v="18"/>
    <x v="22"/>
    <n v="274"/>
    <n v="16"/>
    <n v="0"/>
    <n v="1"/>
    <n v="528"/>
    <n v="11"/>
    <n v="17"/>
    <n v="1"/>
    <n v="0"/>
    <n v="0"/>
  </r>
  <r>
    <d v="2008-10-07T00:00:00"/>
    <x v="19"/>
    <x v="22"/>
    <n v="992"/>
    <n v="31"/>
    <n v="0"/>
    <n v="0"/>
    <n v="1274"/>
    <n v="39"/>
    <n v="24"/>
    <n v="0"/>
    <n v="0"/>
    <n v="0"/>
  </r>
  <r>
    <d v="2008-10-08T00:00:00"/>
    <x v="20"/>
    <x v="22"/>
    <n v="596"/>
    <n v="28"/>
    <n v="0"/>
    <n v="2"/>
    <n v="274"/>
    <n v="10"/>
    <n v="29"/>
    <n v="0"/>
    <n v="0"/>
    <n v="0"/>
  </r>
  <r>
    <d v="2008-10-09T00:00:00"/>
    <x v="21"/>
    <x v="22"/>
    <n v="219"/>
    <n v="6"/>
    <n v="0"/>
    <n v="0"/>
    <n v="445"/>
    <n v="8"/>
    <n v="17"/>
    <n v="0"/>
    <n v="0"/>
    <n v="0"/>
  </r>
  <r>
    <d v="2008-10-10T00:00:00"/>
    <x v="22"/>
    <x v="22"/>
    <n v="248"/>
    <n v="10"/>
    <n v="0"/>
    <n v="0"/>
    <n v="547"/>
    <n v="9"/>
    <n v="17"/>
    <n v="1"/>
    <n v="0"/>
    <n v="0"/>
  </r>
  <r>
    <d v="2008-10-11T00:00:00"/>
    <x v="23"/>
    <x v="22"/>
    <n v="353"/>
    <n v="13"/>
    <n v="0"/>
    <n v="0"/>
    <n v="510"/>
    <n v="12"/>
    <n v="16"/>
    <n v="0"/>
    <n v="0"/>
    <n v="0"/>
  </r>
  <r>
    <d v="2008-10-12T00:00:00"/>
    <x v="24"/>
    <x v="22"/>
    <n v="406"/>
    <n v="13"/>
    <n v="0"/>
    <n v="1"/>
    <n v="666"/>
    <n v="14"/>
    <n v="13"/>
    <n v="0"/>
    <n v="0"/>
    <n v="0"/>
  </r>
  <r>
    <d v="2008-10-13T00:00:00"/>
    <x v="25"/>
    <x v="22"/>
    <n v="222"/>
    <n v="14"/>
    <n v="0"/>
    <n v="1"/>
    <n v="546"/>
    <n v="14"/>
    <n v="4"/>
    <n v="0"/>
    <n v="0"/>
    <n v="0"/>
  </r>
  <r>
    <d v="2008-10-14T00:00:00"/>
    <x v="26"/>
    <x v="22"/>
    <n v="162"/>
    <n v="12"/>
    <n v="0"/>
    <n v="0"/>
    <n v="418"/>
    <n v="8"/>
    <n v="5"/>
    <n v="0"/>
    <n v="0"/>
    <n v="0"/>
  </r>
  <r>
    <d v="2008-10-15T00:00:00"/>
    <x v="27"/>
    <x v="22"/>
    <n v="183"/>
    <n v="10"/>
    <n v="0"/>
    <n v="2"/>
    <n v="582"/>
    <n v="5"/>
    <n v="7"/>
    <n v="0"/>
    <n v="0"/>
    <n v="0"/>
  </r>
  <r>
    <d v="2008-10-16T00:00:00"/>
    <x v="28"/>
    <x v="22"/>
    <n v="121"/>
    <n v="8"/>
    <n v="0"/>
    <n v="2"/>
    <n v="491"/>
    <n v="18"/>
    <n v="1"/>
    <n v="0"/>
    <n v="0"/>
    <n v="0"/>
  </r>
  <r>
    <d v="2008-10-17T00:00:00"/>
    <x v="29"/>
    <x v="22"/>
    <n v="7"/>
    <n v="2"/>
    <n v="0"/>
    <n v="0"/>
    <n v="27"/>
    <n v="0"/>
    <n v="0"/>
    <n v="0"/>
    <n v="0"/>
    <n v="0"/>
  </r>
  <r>
    <d v="2008-10-18T00:00:00"/>
    <x v="30"/>
    <x v="22"/>
    <n v="144"/>
    <n v="3"/>
    <n v="0"/>
    <n v="0"/>
    <n v="217"/>
    <n v="6"/>
    <n v="1"/>
    <n v="0"/>
    <n v="0"/>
    <n v="0"/>
  </r>
  <r>
    <d v="2008-10-19T00:00:00"/>
    <x v="31"/>
    <x v="22"/>
    <n v="102"/>
    <n v="6"/>
    <n v="0"/>
    <n v="0"/>
    <n v="472"/>
    <n v="18"/>
    <n v="5"/>
    <n v="0"/>
    <n v="0"/>
    <n v="0"/>
  </r>
  <r>
    <d v="2008-10-20T00:00:00"/>
    <x v="32"/>
    <x v="22"/>
    <n v="123"/>
    <n v="17"/>
    <n v="0"/>
    <n v="3"/>
    <n v="691"/>
    <n v="9"/>
    <n v="5"/>
    <n v="1"/>
    <n v="0"/>
    <n v="0"/>
  </r>
  <r>
    <d v="2008-10-21T00:00:00"/>
    <x v="33"/>
    <x v="22"/>
    <n v="136"/>
    <n v="7"/>
    <n v="0"/>
    <n v="1"/>
    <n v="386"/>
    <n v="6"/>
    <n v="5"/>
    <n v="0"/>
    <n v="0"/>
    <n v="0"/>
  </r>
  <r>
    <d v="2008-10-22T00:00:00"/>
    <x v="34"/>
    <x v="22"/>
    <n v="122"/>
    <n v="9"/>
    <n v="0"/>
    <n v="0"/>
    <n v="367"/>
    <n v="12"/>
    <n v="2"/>
    <n v="3"/>
    <n v="0"/>
    <n v="0"/>
  </r>
  <r>
    <d v="2008-10-23T00:00:00"/>
    <x v="35"/>
    <x v="22"/>
    <n v="104"/>
    <n v="9"/>
    <n v="0"/>
    <n v="2"/>
    <n v="367"/>
    <n v="16"/>
    <n v="8"/>
    <n v="1"/>
    <n v="0"/>
    <n v="0"/>
  </r>
  <r>
    <d v="2008-10-24T00:00:00"/>
    <x v="36"/>
    <x v="22"/>
    <n v="71"/>
    <n v="4"/>
    <n v="0"/>
    <n v="2"/>
    <n v="161"/>
    <n v="8"/>
    <n v="4"/>
    <n v="2"/>
    <n v="0"/>
    <n v="0"/>
  </r>
  <r>
    <d v="2008-10-25T00:00:00"/>
    <x v="37"/>
    <x v="22"/>
    <n v="62"/>
    <n v="0"/>
    <n v="0"/>
    <n v="2"/>
    <n v="156"/>
    <n v="5"/>
    <n v="0"/>
    <n v="0"/>
    <n v="0"/>
    <n v="0"/>
  </r>
  <r>
    <d v="2008-10-26T00:00:00"/>
    <x v="38"/>
    <x v="22"/>
    <n v="15"/>
    <n v="0"/>
    <n v="0"/>
    <n v="1"/>
    <n v="68"/>
    <n v="0"/>
    <n v="1"/>
    <n v="0"/>
    <n v="0"/>
    <n v="0"/>
  </r>
  <r>
    <d v="2008-10-27T00:00:00"/>
    <x v="39"/>
    <x v="22"/>
    <n v="48"/>
    <n v="5"/>
    <n v="0"/>
    <n v="1"/>
    <n v="98"/>
    <n v="3"/>
    <n v="2"/>
    <n v="0"/>
    <n v="0"/>
    <n v="0"/>
  </r>
  <r>
    <d v="2008-10-28T00:00:00"/>
    <x v="40"/>
    <x v="22"/>
    <n v="59"/>
    <n v="2"/>
    <n v="0"/>
    <n v="5"/>
    <n v="83"/>
    <n v="2"/>
    <n v="2"/>
    <n v="0"/>
    <n v="0"/>
    <n v="0"/>
  </r>
  <r>
    <d v="2008-10-29T00:00:00"/>
    <x v="41"/>
    <x v="22"/>
    <n v="56"/>
    <n v="89"/>
    <n v="0"/>
    <n v="4"/>
    <n v="93"/>
    <n v="3"/>
    <n v="5"/>
    <n v="0"/>
    <n v="0"/>
    <n v="0"/>
  </r>
  <r>
    <d v="2008-10-30T00:00:00"/>
    <x v="42"/>
    <x v="22"/>
    <n v="157"/>
    <n v="71"/>
    <n v="0"/>
    <n v="3"/>
    <n v="74"/>
    <n v="3"/>
    <n v="2"/>
    <n v="0"/>
    <n v="0"/>
    <n v="0"/>
  </r>
  <r>
    <d v="2008-10-31T00:00:00"/>
    <x v="43"/>
    <x v="22"/>
    <n v="411"/>
    <n v="55"/>
    <n v="0"/>
    <n v="7"/>
    <n v="73"/>
    <n v="2"/>
    <n v="4"/>
    <n v="2"/>
    <n v="0"/>
    <n v="0"/>
  </r>
  <r>
    <d v="2008-11-01T00:00:00"/>
    <x v="44"/>
    <x v="22"/>
    <n v="740"/>
    <n v="25"/>
    <n v="0"/>
    <n v="0"/>
    <n v="21"/>
    <n v="2"/>
    <n v="1"/>
    <n v="2"/>
    <n v="0"/>
    <n v="0"/>
  </r>
  <r>
    <d v="2008-11-02T00:00:00"/>
    <x v="45"/>
    <x v="22"/>
    <n v="0"/>
    <n v="0"/>
    <n v="0"/>
    <n v="0"/>
    <n v="0"/>
    <n v="0"/>
    <n v="0"/>
    <n v="0"/>
    <n v="0"/>
    <n v="0"/>
  </r>
  <r>
    <d v="2008-11-03T00:00:00"/>
    <x v="46"/>
    <x v="22"/>
    <n v="0"/>
    <n v="0"/>
    <n v="0"/>
    <n v="0"/>
    <n v="0"/>
    <n v="0"/>
    <n v="0"/>
    <n v="0"/>
    <n v="0"/>
    <n v="0"/>
  </r>
  <r>
    <d v="2008-11-04T00:00:00"/>
    <x v="47"/>
    <x v="22"/>
    <n v="424"/>
    <n v="8"/>
    <n v="0"/>
    <n v="0"/>
    <n v="4"/>
    <n v="0"/>
    <n v="10"/>
    <n v="0"/>
    <n v="0"/>
    <n v="0"/>
  </r>
  <r>
    <d v="2008-11-05T00:00:00"/>
    <x v="48"/>
    <x v="22"/>
    <n v="39"/>
    <n v="2"/>
    <n v="0"/>
    <n v="0"/>
    <n v="4"/>
    <n v="0"/>
    <n v="0"/>
    <n v="0"/>
    <n v="0"/>
    <n v="0"/>
  </r>
  <r>
    <d v="2008-11-06T00:00:00"/>
    <x v="49"/>
    <x v="22"/>
    <n v="73"/>
    <n v="16"/>
    <n v="0"/>
    <n v="0"/>
    <n v="7"/>
    <n v="1"/>
    <n v="5"/>
    <n v="0"/>
    <n v="0"/>
    <n v="0"/>
  </r>
  <r>
    <d v="2008-11-07T00:00:00"/>
    <x v="50"/>
    <x v="22"/>
    <n v="44"/>
    <n v="10"/>
    <n v="0"/>
    <n v="0"/>
    <n v="5"/>
    <n v="0"/>
    <n v="3"/>
    <n v="0"/>
    <n v="0"/>
    <n v="0"/>
  </r>
  <r>
    <d v="2008-11-08T00:00:00"/>
    <x v="51"/>
    <x v="22"/>
    <n v="0"/>
    <n v="0"/>
    <n v="0"/>
    <n v="0"/>
    <n v="0"/>
    <n v="0"/>
    <n v="0"/>
    <n v="0"/>
    <n v="0"/>
    <n v="0"/>
  </r>
  <r>
    <d v="2008-11-09T00:00:00"/>
    <x v="52"/>
    <x v="22"/>
    <n v="0"/>
    <n v="0"/>
    <n v="0"/>
    <n v="0"/>
    <n v="0"/>
    <n v="0"/>
    <n v="0"/>
    <n v="0"/>
    <n v="0"/>
    <n v="0"/>
  </r>
  <r>
    <d v="2008-11-10T00:00:00"/>
    <x v="53"/>
    <x v="22"/>
    <n v="0"/>
    <n v="0"/>
    <n v="0"/>
    <n v="0"/>
    <n v="0"/>
    <n v="0"/>
    <n v="0"/>
    <n v="0"/>
    <n v="0"/>
    <n v="0"/>
  </r>
  <r>
    <d v="2008-11-11T00:00:00"/>
    <x v="54"/>
    <x v="22"/>
    <n v="109"/>
    <n v="5"/>
    <n v="0"/>
    <n v="0"/>
    <n v="3"/>
    <n v="0"/>
    <n v="6"/>
    <n v="0"/>
    <n v="0"/>
    <n v="0"/>
  </r>
  <r>
    <d v="2008-11-12T00:00:00"/>
    <x v="55"/>
    <x v="22"/>
    <n v="34"/>
    <n v="0"/>
    <n v="0"/>
    <n v="0"/>
    <n v="1"/>
    <n v="0"/>
    <n v="4"/>
    <n v="0"/>
    <n v="0"/>
    <n v="0"/>
  </r>
  <r>
    <d v="2009-09-01T00:00:00"/>
    <x v="80"/>
    <x v="23"/>
    <m/>
    <m/>
    <m/>
    <m/>
    <m/>
    <m/>
    <m/>
    <m/>
    <m/>
    <m/>
  </r>
  <r>
    <d v="2009-09-02T00:00:00"/>
    <x v="75"/>
    <x v="23"/>
    <m/>
    <m/>
    <m/>
    <m/>
    <m/>
    <m/>
    <m/>
    <m/>
    <m/>
    <m/>
  </r>
  <r>
    <d v="2009-09-03T00:00:00"/>
    <x v="76"/>
    <x v="23"/>
    <n v="745"/>
    <n v="200"/>
    <n v="0"/>
    <n v="0"/>
    <n v="0"/>
    <n v="0"/>
    <n v="0"/>
    <n v="164431"/>
    <n v="23861"/>
    <n v="0"/>
  </r>
  <r>
    <d v="2009-09-03T00:00:00"/>
    <x v="76"/>
    <x v="23"/>
    <n v="2185"/>
    <n v="0"/>
    <n v="0"/>
    <n v="0"/>
    <n v="318"/>
    <n v="125"/>
    <n v="266"/>
    <n v="1880"/>
    <n v="0"/>
    <n v="0"/>
  </r>
  <r>
    <d v="2009-09-03T00:00:00"/>
    <x v="76"/>
    <x v="23"/>
    <n v="596"/>
    <n v="31"/>
    <n v="0"/>
    <n v="0"/>
    <n v="133"/>
    <n v="93"/>
    <n v="1"/>
    <n v="453"/>
    <n v="23"/>
    <n v="0"/>
  </r>
  <r>
    <d v="2009-09-04T00:00:00"/>
    <x v="77"/>
    <x v="23"/>
    <n v="839"/>
    <n v="38"/>
    <n v="0"/>
    <n v="0"/>
    <n v="52"/>
    <n v="64"/>
    <n v="1"/>
    <n v="434"/>
    <n v="23"/>
    <n v="0"/>
  </r>
  <r>
    <d v="2009-09-05T00:00:00"/>
    <x v="78"/>
    <x v="23"/>
    <n v="1099"/>
    <n v="17"/>
    <n v="0"/>
    <n v="0"/>
    <n v="217"/>
    <n v="86"/>
    <n v="3"/>
    <n v="409"/>
    <n v="43"/>
    <n v="0"/>
  </r>
  <r>
    <d v="2009-09-06T00:00:00"/>
    <x v="79"/>
    <x v="23"/>
    <n v="1254"/>
    <n v="34"/>
    <n v="0"/>
    <n v="0"/>
    <n v="152"/>
    <n v="33"/>
    <n v="5"/>
    <n v="422"/>
    <n v="13"/>
    <n v="0"/>
  </r>
  <r>
    <d v="2009-09-07T00:00:00"/>
    <x v="71"/>
    <x v="23"/>
    <n v="1068"/>
    <n v="40"/>
    <n v="0"/>
    <n v="0"/>
    <n v="132"/>
    <n v="38"/>
    <n v="3"/>
    <n v="332"/>
    <n v="14"/>
    <n v="0"/>
  </r>
  <r>
    <d v="2009-09-08T00:00:00"/>
    <x v="72"/>
    <x v="23"/>
    <n v="1297"/>
    <n v="53"/>
    <n v="0"/>
    <n v="0"/>
    <n v="126"/>
    <n v="45"/>
    <n v="8"/>
    <n v="662"/>
    <n v="21"/>
    <n v="0"/>
  </r>
  <r>
    <d v="2009-09-09T00:00:00"/>
    <x v="73"/>
    <x v="23"/>
    <n v="734"/>
    <n v="18"/>
    <n v="0"/>
    <n v="0"/>
    <n v="68"/>
    <n v="16"/>
    <n v="5"/>
    <n v="1289"/>
    <n v="85"/>
    <n v="0"/>
  </r>
  <r>
    <d v="2009-09-10T00:00:00"/>
    <x v="74"/>
    <x v="23"/>
    <n v="960"/>
    <n v="13"/>
    <n v="0"/>
    <n v="0"/>
    <n v="45"/>
    <n v="21"/>
    <n v="14"/>
    <n v="958"/>
    <n v="53"/>
    <n v="0"/>
  </r>
  <r>
    <d v="2009-09-11T00:00:00"/>
    <x v="68"/>
    <x v="23"/>
    <n v="777"/>
    <n v="16"/>
    <n v="0"/>
    <n v="0"/>
    <n v="48"/>
    <n v="25"/>
    <n v="17"/>
    <n v="1686"/>
    <n v="40"/>
    <n v="0"/>
  </r>
  <r>
    <d v="2009-09-12T00:00:00"/>
    <x v="69"/>
    <x v="23"/>
    <n v="631"/>
    <n v="26"/>
    <n v="0"/>
    <n v="0"/>
    <n v="55"/>
    <n v="31"/>
    <n v="15"/>
    <n v="2312"/>
    <n v="99"/>
    <n v="0"/>
  </r>
  <r>
    <d v="2009-09-13T00:00:00"/>
    <x v="70"/>
    <x v="23"/>
    <n v="640"/>
    <n v="33"/>
    <n v="0"/>
    <n v="0"/>
    <n v="33"/>
    <n v="23"/>
    <n v="16"/>
    <n v="2371"/>
    <n v="75"/>
    <n v="0"/>
  </r>
  <r>
    <d v="2009-09-14T00:00:00"/>
    <x v="67"/>
    <x v="23"/>
    <n v="1066"/>
    <n v="63"/>
    <n v="0"/>
    <n v="0"/>
    <n v="37"/>
    <n v="35"/>
    <n v="14"/>
    <n v="1746"/>
    <n v="67"/>
    <n v="0"/>
  </r>
  <r>
    <d v="2009-09-15T00:00:00"/>
    <x v="63"/>
    <x v="23"/>
    <n v="254"/>
    <n v="24"/>
    <n v="0"/>
    <n v="0"/>
    <n v="19"/>
    <n v="23"/>
    <n v="7"/>
    <n v="457"/>
    <n v="30"/>
    <n v="0"/>
  </r>
  <r>
    <d v="2009-09-16T00:00:00"/>
    <x v="64"/>
    <x v="23"/>
    <n v="2071"/>
    <n v="88"/>
    <n v="0"/>
    <n v="0"/>
    <n v="94"/>
    <n v="111"/>
    <n v="21"/>
    <n v="1571"/>
    <n v="50"/>
    <n v="0"/>
  </r>
  <r>
    <d v="2009-09-17T00:00:00"/>
    <x v="65"/>
    <x v="23"/>
    <n v="1668"/>
    <n v="17"/>
    <n v="0"/>
    <n v="0"/>
    <n v="73"/>
    <n v="56"/>
    <n v="9"/>
    <n v="1166"/>
    <n v="23"/>
    <n v="0"/>
  </r>
  <r>
    <d v="2009-09-18T00:00:00"/>
    <x v="0"/>
    <x v="23"/>
    <n v="1707"/>
    <n v="32"/>
    <n v="0"/>
    <n v="0"/>
    <n v="65"/>
    <n v="87"/>
    <n v="28"/>
    <n v="723"/>
    <n v="46"/>
    <n v="0"/>
  </r>
  <r>
    <d v="2009-09-19T00:00:00"/>
    <x v="1"/>
    <x v="23"/>
    <n v="1573"/>
    <n v="44"/>
    <n v="0"/>
    <n v="0"/>
    <n v="99"/>
    <n v="112"/>
    <n v="19"/>
    <n v="731"/>
    <n v="31"/>
    <n v="0"/>
  </r>
  <r>
    <d v="2009-09-20T00:00:00"/>
    <x v="2"/>
    <x v="23"/>
    <n v="1471"/>
    <n v="43"/>
    <n v="0"/>
    <n v="0"/>
    <n v="176"/>
    <n v="75"/>
    <n v="26"/>
    <n v="826"/>
    <n v="35"/>
    <n v="0"/>
  </r>
  <r>
    <d v="2009-09-21T00:00:00"/>
    <x v="3"/>
    <x v="23"/>
    <n v="1564"/>
    <n v="54"/>
    <n v="0"/>
    <n v="0"/>
    <n v="77"/>
    <n v="66"/>
    <n v="30"/>
    <n v="214"/>
    <n v="6"/>
    <n v="0"/>
  </r>
  <r>
    <d v="2009-09-22T00:00:00"/>
    <x v="4"/>
    <x v="23"/>
    <n v="1391"/>
    <n v="49"/>
    <n v="0"/>
    <n v="0"/>
    <n v="56"/>
    <n v="46"/>
    <n v="13"/>
    <n v="154"/>
    <n v="8"/>
    <n v="0"/>
  </r>
  <r>
    <d v="2009-09-23T00:00:00"/>
    <x v="5"/>
    <x v="23"/>
    <n v="1487"/>
    <n v="48"/>
    <n v="0"/>
    <n v="0"/>
    <n v="78"/>
    <n v="83"/>
    <n v="20"/>
    <n v="129"/>
    <n v="10"/>
    <n v="0"/>
  </r>
  <r>
    <d v="2009-09-24T00:00:00"/>
    <x v="6"/>
    <x v="23"/>
    <n v="1919"/>
    <n v="64"/>
    <n v="0"/>
    <n v="0"/>
    <n v="90"/>
    <n v="105"/>
    <n v="18"/>
    <n v="52"/>
    <n v="2"/>
    <n v="0"/>
  </r>
  <r>
    <d v="2009-09-25T00:00:00"/>
    <x v="7"/>
    <x v="23"/>
    <n v="1783"/>
    <n v="44"/>
    <n v="0"/>
    <n v="0"/>
    <n v="98"/>
    <n v="94"/>
    <n v="20"/>
    <n v="44"/>
    <n v="0"/>
    <n v="0"/>
  </r>
  <r>
    <d v="2009-09-26T00:00:00"/>
    <x v="8"/>
    <x v="23"/>
    <n v="2136"/>
    <n v="52"/>
    <n v="0"/>
    <n v="0"/>
    <n v="142"/>
    <n v="106"/>
    <n v="11"/>
    <n v="22"/>
    <n v="1"/>
    <n v="0"/>
  </r>
  <r>
    <d v="2009-09-27T00:00:00"/>
    <x v="9"/>
    <x v="23"/>
    <n v="2131"/>
    <n v="64"/>
    <n v="0"/>
    <n v="0"/>
    <n v="131"/>
    <n v="114"/>
    <n v="16"/>
    <n v="16"/>
    <n v="0"/>
    <n v="0"/>
  </r>
  <r>
    <d v="2009-09-28T00:00:00"/>
    <x v="10"/>
    <x v="23"/>
    <n v="2212"/>
    <n v="76"/>
    <n v="0"/>
    <n v="0"/>
    <n v="192"/>
    <n v="119"/>
    <n v="16"/>
    <n v="13"/>
    <n v="0"/>
    <n v="0"/>
  </r>
  <r>
    <d v="2009-09-29T00:00:00"/>
    <x v="11"/>
    <x v="23"/>
    <n v="1956"/>
    <n v="50"/>
    <n v="0"/>
    <n v="0"/>
    <n v="256"/>
    <n v="76"/>
    <n v="13"/>
    <n v="9"/>
    <n v="0"/>
    <n v="0"/>
  </r>
  <r>
    <d v="2009-09-30T00:00:00"/>
    <x v="12"/>
    <x v="23"/>
    <n v="1760"/>
    <n v="71"/>
    <n v="0"/>
    <n v="0"/>
    <n v="228"/>
    <n v="76"/>
    <n v="14"/>
    <n v="24"/>
    <n v="0"/>
    <n v="0"/>
  </r>
  <r>
    <d v="2009-10-01T00:00:00"/>
    <x v="13"/>
    <x v="23"/>
    <n v="1906"/>
    <n v="47"/>
    <n v="0"/>
    <n v="0"/>
    <n v="243"/>
    <n v="112"/>
    <n v="29"/>
    <n v="22"/>
    <n v="1"/>
    <n v="0"/>
  </r>
  <r>
    <d v="2009-10-02T00:00:00"/>
    <x v="14"/>
    <x v="23"/>
    <n v="1540"/>
    <n v="40"/>
    <n v="0"/>
    <n v="0"/>
    <n v="228"/>
    <n v="105"/>
    <n v="11"/>
    <n v="17"/>
    <n v="0"/>
    <n v="0"/>
  </r>
  <r>
    <d v="2009-10-03T00:00:00"/>
    <x v="15"/>
    <x v="23"/>
    <n v="1376"/>
    <n v="21"/>
    <n v="0"/>
    <n v="0"/>
    <n v="208"/>
    <n v="99"/>
    <n v="16"/>
    <n v="4"/>
    <n v="2"/>
    <n v="0"/>
  </r>
  <r>
    <d v="2009-10-04T00:00:00"/>
    <x v="16"/>
    <x v="23"/>
    <n v="1673"/>
    <n v="24"/>
    <n v="0"/>
    <n v="0"/>
    <n v="264"/>
    <n v="109"/>
    <n v="5"/>
    <n v="3"/>
    <n v="2"/>
    <n v="0"/>
  </r>
  <r>
    <d v="2009-10-05T00:00:00"/>
    <x v="17"/>
    <x v="23"/>
    <n v="1323"/>
    <n v="15"/>
    <n v="2"/>
    <n v="0"/>
    <n v="154"/>
    <n v="66"/>
    <n v="9"/>
    <n v="2"/>
    <n v="0"/>
    <n v="0"/>
  </r>
  <r>
    <d v="2009-10-06T00:00:00"/>
    <x v="18"/>
    <x v="23"/>
    <n v="2017"/>
    <n v="25"/>
    <n v="0"/>
    <n v="0"/>
    <n v="334"/>
    <n v="101"/>
    <n v="9"/>
    <n v="4"/>
    <n v="0"/>
    <n v="0"/>
  </r>
  <r>
    <d v="2009-10-07T00:00:00"/>
    <x v="19"/>
    <x v="23"/>
    <n v="1662"/>
    <n v="38"/>
    <n v="0"/>
    <n v="0"/>
    <n v="467"/>
    <n v="110"/>
    <n v="19"/>
    <n v="8"/>
    <n v="1"/>
    <n v="0"/>
  </r>
  <r>
    <d v="2009-10-08T00:00:00"/>
    <x v="20"/>
    <x v="23"/>
    <n v="1262"/>
    <n v="24"/>
    <n v="0"/>
    <n v="1"/>
    <n v="397"/>
    <n v="85"/>
    <n v="18"/>
    <n v="1"/>
    <n v="0"/>
    <n v="0"/>
  </r>
  <r>
    <d v="2009-10-09T00:00:00"/>
    <x v="21"/>
    <x v="23"/>
    <n v="431"/>
    <n v="11"/>
    <n v="0"/>
    <n v="0"/>
    <n v="172"/>
    <n v="31"/>
    <n v="7"/>
    <n v="3"/>
    <n v="0"/>
    <n v="0"/>
  </r>
  <r>
    <d v="2009-10-10T00:00:00"/>
    <x v="22"/>
    <x v="23"/>
    <n v="893"/>
    <n v="14"/>
    <n v="0"/>
    <n v="0"/>
    <n v="434"/>
    <n v="85"/>
    <n v="13"/>
    <n v="16"/>
    <n v="0"/>
    <n v="0"/>
  </r>
  <r>
    <d v="2009-10-11T00:00:00"/>
    <x v="23"/>
    <x v="23"/>
    <n v="727"/>
    <n v="19"/>
    <n v="0"/>
    <n v="3"/>
    <n v="668"/>
    <n v="132"/>
    <n v="12"/>
    <n v="13"/>
    <n v="0"/>
    <n v="0"/>
  </r>
  <r>
    <d v="2009-10-12T00:00:00"/>
    <x v="24"/>
    <x v="23"/>
    <n v="447"/>
    <n v="8"/>
    <n v="0"/>
    <n v="0"/>
    <n v="648"/>
    <n v="111"/>
    <n v="0"/>
    <n v="12"/>
    <n v="0"/>
    <n v="0"/>
  </r>
  <r>
    <d v="2009-10-13T00:00:00"/>
    <x v="25"/>
    <x v="23"/>
    <n v="357"/>
    <n v="12"/>
    <n v="0"/>
    <n v="4"/>
    <n v="677"/>
    <n v="130"/>
    <n v="6"/>
    <n v="27"/>
    <n v="0"/>
    <n v="0"/>
  </r>
  <r>
    <d v="2009-10-14T00:00:00"/>
    <x v="26"/>
    <x v="23"/>
    <n v="1051"/>
    <n v="14"/>
    <n v="0"/>
    <n v="4"/>
    <n v="529"/>
    <n v="111"/>
    <n v="6"/>
    <n v="396"/>
    <n v="20"/>
    <n v="0"/>
  </r>
  <r>
    <d v="2009-10-15T00:00:00"/>
    <x v="27"/>
    <x v="23"/>
    <n v="1047"/>
    <n v="19"/>
    <n v="0"/>
    <n v="11"/>
    <n v="352"/>
    <n v="103"/>
    <n v="36"/>
    <n v="277"/>
    <n v="10"/>
    <n v="0"/>
  </r>
  <r>
    <d v="2009-10-16T00:00:00"/>
    <x v="28"/>
    <x v="23"/>
    <n v="76"/>
    <n v="1"/>
    <n v="0"/>
    <n v="8"/>
    <n v="41"/>
    <n v="15"/>
    <n v="1"/>
    <n v="22"/>
    <n v="0"/>
    <n v="0"/>
  </r>
  <r>
    <d v="2009-10-17T00:00:00"/>
    <x v="29"/>
    <x v="23"/>
    <n v="0"/>
    <n v="0"/>
    <n v="0"/>
    <n v="0"/>
    <n v="0"/>
    <n v="0"/>
    <n v="0"/>
    <n v="0"/>
    <n v="0"/>
    <n v="0"/>
  </r>
  <r>
    <d v="2009-10-18T00:00:00"/>
    <x v="30"/>
    <x v="23"/>
    <n v="0"/>
    <n v="0"/>
    <n v="0"/>
    <n v="0"/>
    <n v="0"/>
    <n v="0"/>
    <n v="0"/>
    <n v="0"/>
    <n v="0"/>
    <n v="0"/>
  </r>
  <r>
    <d v="2009-10-19T00:00:00"/>
    <x v="31"/>
    <x v="23"/>
    <n v="1264"/>
    <n v="3"/>
    <n v="0"/>
    <n v="3"/>
    <n v="406"/>
    <n v="84"/>
    <n v="42"/>
    <n v="169"/>
    <n v="11"/>
    <n v="0"/>
  </r>
  <r>
    <d v="2009-10-20T00:00:00"/>
    <x v="32"/>
    <x v="23"/>
    <n v="935"/>
    <n v="9"/>
    <n v="0"/>
    <n v="3"/>
    <n v="775"/>
    <n v="71"/>
    <n v="12"/>
    <n v="83"/>
    <n v="2"/>
    <n v="0"/>
  </r>
  <r>
    <d v="2009-10-21T00:00:00"/>
    <x v="33"/>
    <x v="23"/>
    <n v="488"/>
    <n v="3"/>
    <n v="0"/>
    <n v="0"/>
    <n v="393"/>
    <n v="46"/>
    <n v="7"/>
    <n v="42"/>
    <n v="0"/>
    <n v="0"/>
  </r>
  <r>
    <d v="2009-10-22T00:00:00"/>
    <x v="34"/>
    <x v="23"/>
    <n v="545"/>
    <n v="2"/>
    <n v="0"/>
    <n v="1"/>
    <n v="172"/>
    <n v="20"/>
    <n v="2"/>
    <n v="26"/>
    <n v="1"/>
    <n v="0"/>
  </r>
  <r>
    <d v="2009-10-23T00:00:00"/>
    <x v="35"/>
    <x v="23"/>
    <n v="457"/>
    <n v="4"/>
    <n v="0"/>
    <n v="2"/>
    <n v="232"/>
    <n v="26"/>
    <n v="8"/>
    <n v="17"/>
    <n v="0"/>
    <n v="0"/>
  </r>
  <r>
    <d v="2009-10-24T00:00:00"/>
    <x v="36"/>
    <x v="23"/>
    <n v="246"/>
    <n v="5"/>
    <n v="0"/>
    <n v="0"/>
    <n v="120"/>
    <n v="21"/>
    <n v="6"/>
    <n v="15"/>
    <n v="0"/>
    <n v="0"/>
  </r>
  <r>
    <d v="2009-10-25T00:00:00"/>
    <x v="37"/>
    <x v="23"/>
    <n v="83"/>
    <n v="0"/>
    <n v="0"/>
    <n v="1"/>
    <n v="116"/>
    <n v="11"/>
    <n v="0"/>
    <n v="2"/>
    <n v="0"/>
    <n v="0"/>
  </r>
  <r>
    <d v="2009-10-26T00:00:00"/>
    <x v="38"/>
    <x v="23"/>
    <n v="126"/>
    <n v="2"/>
    <n v="0"/>
    <n v="0"/>
    <n v="96"/>
    <n v="11"/>
    <n v="1"/>
    <n v="9"/>
    <n v="0"/>
    <n v="0"/>
  </r>
  <r>
    <d v="2009-10-27T00:00:00"/>
    <x v="39"/>
    <x v="23"/>
    <n v="236"/>
    <n v="5"/>
    <n v="0"/>
    <n v="4"/>
    <n v="66"/>
    <n v="10"/>
    <n v="5"/>
    <n v="15"/>
    <n v="1"/>
    <n v="0"/>
  </r>
  <r>
    <d v="2009-10-28T00:00:00"/>
    <x v="40"/>
    <x v="23"/>
    <n v="151"/>
    <n v="3"/>
    <n v="0"/>
    <n v="0"/>
    <n v="58"/>
    <n v="11"/>
    <n v="1"/>
    <n v="7"/>
    <n v="0"/>
    <n v="0"/>
  </r>
  <r>
    <d v="2009-10-29T00:00:00"/>
    <x v="41"/>
    <x v="23"/>
    <n v="71"/>
    <n v="9"/>
    <n v="0"/>
    <n v="1"/>
    <n v="19"/>
    <n v="8"/>
    <n v="0"/>
    <n v="7"/>
    <n v="0"/>
    <n v="0"/>
  </r>
  <r>
    <d v="2009-10-30T00:00:00"/>
    <x v="42"/>
    <x v="23"/>
    <n v="72"/>
    <n v="6"/>
    <n v="0"/>
    <n v="1"/>
    <n v="49"/>
    <n v="13"/>
    <n v="2"/>
    <n v="15"/>
    <n v="0"/>
    <n v="0"/>
  </r>
  <r>
    <d v="2009-10-31T00:00:00"/>
    <x v="43"/>
    <x v="23"/>
    <n v="0"/>
    <n v="0"/>
    <n v="0"/>
    <n v="0"/>
    <n v="0"/>
    <n v="0"/>
    <n v="0"/>
    <n v="0"/>
    <n v="0"/>
    <n v="0"/>
  </r>
  <r>
    <d v="2009-11-01T00:00:00"/>
    <x v="44"/>
    <x v="23"/>
    <n v="0"/>
    <n v="0"/>
    <n v="0"/>
    <n v="0"/>
    <n v="0"/>
    <n v="0"/>
    <n v="0"/>
    <n v="0"/>
    <n v="0"/>
    <n v="0"/>
  </r>
  <r>
    <d v="2009-11-02T00:00:00"/>
    <x v="45"/>
    <x v="23"/>
    <n v="0"/>
    <n v="0"/>
    <n v="0"/>
    <n v="0"/>
    <n v="0"/>
    <n v="0"/>
    <n v="0"/>
    <n v="0"/>
    <n v="0"/>
    <n v="0"/>
  </r>
  <r>
    <d v="2009-11-03T00:00:00"/>
    <x v="46"/>
    <x v="23"/>
    <n v="443"/>
    <n v="10"/>
    <n v="0"/>
    <n v="0"/>
    <n v="13"/>
    <n v="9"/>
    <n v="12"/>
    <n v="39"/>
    <n v="4"/>
    <n v="0"/>
  </r>
  <r>
    <d v="2009-11-04T00:00:00"/>
    <x v="47"/>
    <x v="23"/>
    <n v="200"/>
    <n v="10"/>
    <n v="0"/>
    <n v="2"/>
    <n v="11"/>
    <n v="5"/>
    <n v="4"/>
    <n v="54"/>
    <n v="1"/>
    <n v="0"/>
  </r>
  <r>
    <d v="2009-11-05T00:00:00"/>
    <x v="48"/>
    <x v="23"/>
    <n v="217"/>
    <n v="10"/>
    <n v="0"/>
    <n v="0"/>
    <n v="10"/>
    <n v="4"/>
    <n v="7"/>
    <n v="30"/>
    <n v="0"/>
    <n v="0"/>
  </r>
  <r>
    <d v="2009-11-06T00:00:00"/>
    <x v="49"/>
    <x v="23"/>
    <n v="0"/>
    <n v="0"/>
    <n v="0"/>
    <n v="0"/>
    <n v="0"/>
    <n v="0"/>
    <n v="0"/>
    <n v="0"/>
    <n v="0"/>
    <n v="0"/>
  </r>
  <r>
    <d v="2009-11-07T00:00:00"/>
    <x v="50"/>
    <x v="23"/>
    <n v="0"/>
    <n v="0"/>
    <n v="0"/>
    <n v="0"/>
    <n v="0"/>
    <n v="0"/>
    <n v="0"/>
    <n v="0"/>
    <n v="0"/>
    <n v="0"/>
  </r>
  <r>
    <d v="2009-11-08T00:00:00"/>
    <x v="51"/>
    <x v="23"/>
    <n v="299"/>
    <n v="0"/>
    <n v="0"/>
    <n v="0"/>
    <n v="4"/>
    <n v="0"/>
    <n v="1"/>
    <n v="4"/>
    <n v="0"/>
    <n v="0"/>
  </r>
  <r>
    <d v="2009-11-09T00:00:00"/>
    <x v="52"/>
    <x v="23"/>
    <n v="0"/>
    <n v="0"/>
    <n v="0"/>
    <n v="0"/>
    <n v="0"/>
    <n v="0"/>
    <n v="0"/>
    <n v="0"/>
    <n v="0"/>
    <n v="0"/>
  </r>
  <r>
    <d v="2009-11-10T00:00:00"/>
    <x v="53"/>
    <x v="23"/>
    <n v="0"/>
    <n v="0"/>
    <n v="0"/>
    <n v="0"/>
    <n v="0"/>
    <n v="0"/>
    <n v="0"/>
    <n v="0"/>
    <n v="0"/>
    <n v="0"/>
  </r>
  <r>
    <d v="2009-11-11T00:00:00"/>
    <x v="54"/>
    <x v="23"/>
    <n v="0"/>
    <n v="0"/>
    <n v="0"/>
    <n v="0"/>
    <n v="0"/>
    <n v="0"/>
    <n v="0"/>
    <n v="0"/>
    <n v="0"/>
    <n v="0"/>
  </r>
  <r>
    <d v="2009-11-12T00:00:00"/>
    <x v="55"/>
    <x v="23"/>
    <n v="0"/>
    <n v="0"/>
    <n v="0"/>
    <n v="0"/>
    <n v="0"/>
    <n v="0"/>
    <n v="0"/>
    <n v="0"/>
    <n v="0"/>
    <n v="0"/>
  </r>
  <r>
    <d v="2010-09-01T00:00:00"/>
    <x v="80"/>
    <x v="24"/>
    <n v="604"/>
    <n v="1"/>
    <n v="0"/>
    <n v="0"/>
    <n v="0"/>
    <n v="0"/>
    <n v="0"/>
    <n v="283906"/>
    <n v="23600"/>
    <n v="0"/>
  </r>
  <r>
    <d v="2010-09-02T00:00:00"/>
    <x v="75"/>
    <x v="24"/>
    <n v="1726"/>
    <n v="0"/>
    <n v="0"/>
    <n v="0"/>
    <n v="1128"/>
    <n v="44"/>
    <n v="322"/>
    <n v="5319"/>
    <n v="0"/>
    <n v="0"/>
  </r>
  <r>
    <d v="2010-09-02T00:00:00"/>
    <x v="75"/>
    <x v="24"/>
    <n v="55"/>
    <n v="10"/>
    <n v="0"/>
    <n v="0"/>
    <n v="141"/>
    <n v="7"/>
    <n v="7"/>
    <n v="1264"/>
    <n v="57"/>
    <n v="0"/>
  </r>
  <r>
    <d v="2010-09-03T00:00:00"/>
    <x v="76"/>
    <x v="24"/>
    <n v="258"/>
    <n v="47"/>
    <n v="0"/>
    <n v="0"/>
    <n v="176"/>
    <n v="11"/>
    <n v="4"/>
    <n v="3086"/>
    <n v="106"/>
    <n v="0"/>
  </r>
  <r>
    <d v="2010-09-04T00:00:00"/>
    <x v="77"/>
    <x v="24"/>
    <n v="249"/>
    <n v="39"/>
    <n v="0"/>
    <n v="0"/>
    <n v="215"/>
    <n v="8"/>
    <n v="9"/>
    <n v="3618"/>
    <n v="100"/>
    <n v="0"/>
  </r>
  <r>
    <d v="2010-09-05T00:00:00"/>
    <x v="78"/>
    <x v="24"/>
    <n v="416"/>
    <n v="78"/>
    <n v="0"/>
    <n v="0"/>
    <n v="247"/>
    <n v="26"/>
    <n v="22"/>
    <n v="2769"/>
    <n v="118"/>
    <n v="0"/>
  </r>
  <r>
    <d v="2010-09-06T00:00:00"/>
    <x v="79"/>
    <x v="24"/>
    <n v="355"/>
    <n v="65"/>
    <n v="0"/>
    <n v="0"/>
    <n v="186"/>
    <n v="36"/>
    <n v="8"/>
    <n v="2572"/>
    <n v="139"/>
    <n v="0"/>
  </r>
  <r>
    <d v="2010-09-07T00:00:00"/>
    <x v="71"/>
    <x v="24"/>
    <n v="668"/>
    <n v="104"/>
    <n v="0"/>
    <n v="1"/>
    <n v="371"/>
    <n v="53"/>
    <n v="21"/>
    <n v="2737"/>
    <n v="158"/>
    <n v="0"/>
  </r>
  <r>
    <d v="2010-09-08T00:00:00"/>
    <x v="72"/>
    <x v="24"/>
    <n v="698"/>
    <n v="124"/>
    <n v="0"/>
    <n v="0"/>
    <n v="582"/>
    <n v="72"/>
    <n v="6"/>
    <n v="1908"/>
    <n v="58"/>
    <n v="0"/>
  </r>
  <r>
    <d v="2010-09-09T00:00:00"/>
    <x v="73"/>
    <x v="24"/>
    <n v="664"/>
    <n v="71"/>
    <n v="0"/>
    <n v="0"/>
    <n v="389"/>
    <n v="32"/>
    <n v="3"/>
    <n v="1724"/>
    <n v="40"/>
    <n v="0"/>
  </r>
  <r>
    <d v="2010-09-10T00:00:00"/>
    <x v="74"/>
    <x v="24"/>
    <n v="642"/>
    <n v="67"/>
    <n v="0"/>
    <n v="0"/>
    <n v="335"/>
    <n v="15"/>
    <n v="4"/>
    <n v="1331"/>
    <n v="29"/>
    <n v="0"/>
  </r>
  <r>
    <d v="2010-09-11T00:00:00"/>
    <x v="68"/>
    <x v="24"/>
    <n v="857"/>
    <n v="74"/>
    <n v="0"/>
    <n v="0"/>
    <n v="417"/>
    <n v="26"/>
    <n v="12"/>
    <n v="940"/>
    <n v="23"/>
    <n v="0"/>
  </r>
  <r>
    <d v="2010-09-12T00:00:00"/>
    <x v="69"/>
    <x v="24"/>
    <n v="700"/>
    <n v="89"/>
    <n v="0"/>
    <n v="1"/>
    <n v="312"/>
    <n v="30"/>
    <n v="8"/>
    <n v="1027"/>
    <n v="32"/>
    <n v="0"/>
  </r>
  <r>
    <d v="2010-09-13T00:00:00"/>
    <x v="70"/>
    <x v="24"/>
    <n v="621"/>
    <n v="76"/>
    <n v="0"/>
    <n v="0"/>
    <n v="281"/>
    <n v="38"/>
    <n v="7"/>
    <n v="1523"/>
    <n v="52"/>
    <n v="0"/>
  </r>
  <r>
    <d v="2010-09-14T00:00:00"/>
    <x v="67"/>
    <x v="24"/>
    <n v="512"/>
    <n v="79"/>
    <n v="0"/>
    <n v="0"/>
    <n v="320"/>
    <n v="37"/>
    <n v="7"/>
    <n v="841"/>
    <n v="22"/>
    <n v="0"/>
  </r>
  <r>
    <d v="2010-09-15T00:00:00"/>
    <x v="63"/>
    <x v="24"/>
    <n v="598"/>
    <n v="105"/>
    <n v="0"/>
    <n v="0"/>
    <n v="370"/>
    <n v="36"/>
    <n v="7"/>
    <n v="709"/>
    <n v="15"/>
    <n v="0"/>
  </r>
  <r>
    <d v="2010-09-16T00:00:00"/>
    <x v="64"/>
    <x v="24"/>
    <n v="661"/>
    <n v="164"/>
    <n v="0"/>
    <n v="0"/>
    <n v="545"/>
    <n v="37"/>
    <n v="6"/>
    <n v="382"/>
    <n v="5"/>
    <n v="0"/>
  </r>
  <r>
    <d v="2010-09-17T00:00:00"/>
    <x v="65"/>
    <x v="24"/>
    <n v="925"/>
    <n v="241"/>
    <n v="0"/>
    <n v="0"/>
    <n v="867"/>
    <n v="87"/>
    <n v="2"/>
    <n v="179"/>
    <n v="4"/>
    <n v="0"/>
  </r>
  <r>
    <d v="2010-09-18T00:00:00"/>
    <x v="0"/>
    <x v="24"/>
    <n v="741"/>
    <n v="174"/>
    <n v="0"/>
    <n v="0"/>
    <n v="914"/>
    <n v="71"/>
    <n v="6"/>
    <n v="213"/>
    <n v="4"/>
    <n v="0"/>
  </r>
  <r>
    <d v="2010-09-19T00:00:00"/>
    <x v="1"/>
    <x v="24"/>
    <n v="531"/>
    <n v="203"/>
    <n v="0"/>
    <n v="0"/>
    <n v="752"/>
    <n v="70"/>
    <n v="4"/>
    <n v="111"/>
    <n v="0"/>
    <n v="0"/>
  </r>
  <r>
    <d v="2010-09-20T00:00:00"/>
    <x v="2"/>
    <x v="24"/>
    <n v="416"/>
    <n v="141"/>
    <n v="0"/>
    <n v="0"/>
    <n v="762"/>
    <n v="33"/>
    <n v="7"/>
    <n v="136"/>
    <n v="1"/>
    <n v="0"/>
  </r>
  <r>
    <d v="2010-09-21T00:00:00"/>
    <x v="3"/>
    <x v="24"/>
    <n v="347"/>
    <n v="112"/>
    <n v="0"/>
    <n v="0"/>
    <n v="589"/>
    <n v="21"/>
    <n v="6"/>
    <n v="46"/>
    <n v="0"/>
    <n v="0"/>
  </r>
  <r>
    <d v="2010-09-22T00:00:00"/>
    <x v="4"/>
    <x v="24"/>
    <n v="234"/>
    <n v="108"/>
    <n v="1"/>
    <n v="0"/>
    <n v="537"/>
    <n v="21"/>
    <n v="7"/>
    <n v="33"/>
    <n v="0"/>
    <n v="1"/>
  </r>
  <r>
    <d v="2010-09-23T00:00:00"/>
    <x v="5"/>
    <x v="24"/>
    <n v="249"/>
    <n v="94"/>
    <n v="0"/>
    <n v="0"/>
    <n v="778"/>
    <n v="30"/>
    <n v="8"/>
    <n v="23"/>
    <n v="2"/>
    <n v="0"/>
  </r>
  <r>
    <d v="2010-09-24T00:00:00"/>
    <x v="6"/>
    <x v="24"/>
    <n v="414"/>
    <n v="99"/>
    <n v="0"/>
    <n v="0"/>
    <n v="629"/>
    <n v="16"/>
    <n v="3"/>
    <n v="44"/>
    <n v="0"/>
    <n v="0"/>
  </r>
  <r>
    <d v="2010-09-25T00:00:00"/>
    <x v="7"/>
    <x v="24"/>
    <n v="536"/>
    <n v="96"/>
    <n v="0"/>
    <n v="0"/>
    <n v="725"/>
    <n v="21"/>
    <n v="2"/>
    <n v="52"/>
    <n v="1"/>
    <n v="0"/>
  </r>
  <r>
    <d v="2010-09-26T00:00:00"/>
    <x v="8"/>
    <x v="24"/>
    <n v="689"/>
    <n v="141"/>
    <n v="0"/>
    <n v="0"/>
    <n v="624"/>
    <n v="23"/>
    <n v="10"/>
    <n v="72"/>
    <n v="0"/>
    <n v="0"/>
  </r>
  <r>
    <d v="2010-09-27T00:00:00"/>
    <x v="9"/>
    <x v="24"/>
    <n v="459"/>
    <n v="127"/>
    <n v="0"/>
    <n v="0"/>
    <n v="747"/>
    <n v="31"/>
    <n v="16"/>
    <n v="55"/>
    <n v="1"/>
    <n v="0"/>
  </r>
  <r>
    <d v="2010-09-28T00:00:00"/>
    <x v="10"/>
    <x v="24"/>
    <n v="625"/>
    <n v="171"/>
    <n v="0"/>
    <n v="0"/>
    <n v="625"/>
    <n v="33"/>
    <n v="18"/>
    <n v="32"/>
    <n v="1"/>
    <n v="0"/>
  </r>
  <r>
    <d v="2010-09-29T00:00:00"/>
    <x v="11"/>
    <x v="24"/>
    <n v="365"/>
    <n v="102"/>
    <n v="0"/>
    <n v="0"/>
    <n v="282"/>
    <n v="12"/>
    <n v="17"/>
    <n v="23"/>
    <n v="1"/>
    <n v="0"/>
  </r>
  <r>
    <d v="2010-09-30T00:00:00"/>
    <x v="12"/>
    <x v="24"/>
    <n v="357"/>
    <n v="79"/>
    <n v="0"/>
    <n v="0"/>
    <n v="325"/>
    <n v="12"/>
    <n v="10"/>
    <n v="13"/>
    <n v="1"/>
    <n v="0"/>
  </r>
  <r>
    <d v="2010-10-01T00:00:00"/>
    <x v="13"/>
    <x v="24"/>
    <n v="426"/>
    <n v="106"/>
    <n v="0"/>
    <n v="0"/>
    <n v="399"/>
    <n v="15"/>
    <n v="11"/>
    <n v="4"/>
    <n v="0"/>
    <n v="0"/>
  </r>
  <r>
    <d v="2010-10-02T00:00:00"/>
    <x v="14"/>
    <x v="24"/>
    <n v="490"/>
    <n v="88"/>
    <n v="0"/>
    <n v="0"/>
    <n v="603"/>
    <n v="28"/>
    <n v="11"/>
    <n v="13"/>
    <n v="1"/>
    <n v="0"/>
  </r>
  <r>
    <d v="2010-10-03T00:00:00"/>
    <x v="15"/>
    <x v="24"/>
    <n v="388"/>
    <n v="84"/>
    <n v="0"/>
    <n v="0"/>
    <n v="770"/>
    <n v="28"/>
    <n v="9"/>
    <n v="6"/>
    <n v="0"/>
    <n v="0"/>
  </r>
  <r>
    <d v="2010-10-04T00:00:00"/>
    <x v="16"/>
    <x v="24"/>
    <n v="343"/>
    <n v="96"/>
    <n v="0"/>
    <n v="0"/>
    <n v="800"/>
    <n v="33"/>
    <n v="9"/>
    <n v="6"/>
    <n v="0"/>
    <n v="0"/>
  </r>
  <r>
    <d v="2010-10-05T00:00:00"/>
    <x v="17"/>
    <x v="24"/>
    <n v="260"/>
    <n v="61"/>
    <n v="0"/>
    <n v="0"/>
    <n v="844"/>
    <n v="34"/>
    <n v="0"/>
    <n v="4"/>
    <n v="0"/>
    <n v="0"/>
  </r>
  <r>
    <d v="2010-10-06T00:00:00"/>
    <x v="18"/>
    <x v="24"/>
    <n v="263"/>
    <n v="69"/>
    <n v="0"/>
    <n v="0"/>
    <n v="521"/>
    <n v="29"/>
    <n v="6"/>
    <n v="2"/>
    <n v="0"/>
    <n v="0"/>
  </r>
  <r>
    <d v="2010-10-07T00:00:00"/>
    <x v="19"/>
    <x v="24"/>
    <n v="293"/>
    <n v="57"/>
    <n v="0"/>
    <n v="2"/>
    <n v="576"/>
    <n v="15"/>
    <n v="5"/>
    <n v="3"/>
    <n v="0"/>
    <n v="0"/>
  </r>
  <r>
    <d v="2010-10-08T00:00:00"/>
    <x v="20"/>
    <x v="24"/>
    <n v="237"/>
    <n v="47"/>
    <n v="0"/>
    <n v="1"/>
    <n v="646"/>
    <n v="25"/>
    <n v="6"/>
    <n v="3"/>
    <n v="0"/>
    <n v="0"/>
  </r>
  <r>
    <d v="2010-10-09T00:00:00"/>
    <x v="21"/>
    <x v="24"/>
    <n v="317"/>
    <n v="46"/>
    <n v="0"/>
    <n v="1"/>
    <n v="392"/>
    <n v="10"/>
    <n v="2"/>
    <n v="9"/>
    <n v="0"/>
    <n v="0"/>
  </r>
  <r>
    <d v="2010-10-10T00:00:00"/>
    <x v="22"/>
    <x v="24"/>
    <n v="390"/>
    <n v="31"/>
    <n v="0"/>
    <n v="0"/>
    <n v="524"/>
    <n v="17"/>
    <n v="0"/>
    <n v="19"/>
    <n v="1"/>
    <n v="0"/>
  </r>
  <r>
    <d v="2010-10-11T00:00:00"/>
    <x v="23"/>
    <x v="24"/>
    <n v="244"/>
    <n v="22"/>
    <n v="0"/>
    <n v="0"/>
    <n v="323"/>
    <n v="12"/>
    <n v="6"/>
    <n v="37"/>
    <n v="0"/>
    <n v="0"/>
  </r>
  <r>
    <d v="2010-10-12T00:00:00"/>
    <x v="24"/>
    <x v="24"/>
    <n v="168"/>
    <n v="15"/>
    <n v="0"/>
    <n v="0"/>
    <n v="304"/>
    <n v="11"/>
    <n v="6"/>
    <n v="7"/>
    <n v="1"/>
    <n v="0"/>
  </r>
  <r>
    <d v="2010-10-13T00:00:00"/>
    <x v="25"/>
    <x v="24"/>
    <n v="85"/>
    <n v="11"/>
    <n v="0"/>
    <n v="1"/>
    <n v="283"/>
    <n v="10"/>
    <n v="0"/>
    <n v="5"/>
    <n v="0"/>
    <n v="0"/>
  </r>
  <r>
    <d v="2010-10-14T00:00:00"/>
    <x v="26"/>
    <x v="24"/>
    <n v="59"/>
    <n v="10"/>
    <n v="0"/>
    <n v="1"/>
    <n v="277"/>
    <n v="13"/>
    <n v="1"/>
    <n v="6"/>
    <n v="0"/>
    <n v="0"/>
  </r>
  <r>
    <d v="2010-10-15T00:00:00"/>
    <x v="27"/>
    <x v="24"/>
    <n v="37"/>
    <n v="4"/>
    <n v="0"/>
    <n v="1"/>
    <n v="180"/>
    <n v="9"/>
    <n v="0"/>
    <n v="3"/>
    <n v="0"/>
    <n v="0"/>
  </r>
  <r>
    <d v="2010-10-16T00:00:00"/>
    <x v="28"/>
    <x v="24"/>
    <n v="28"/>
    <n v="8"/>
    <n v="0"/>
    <n v="1"/>
    <n v="177"/>
    <n v="6"/>
    <n v="0"/>
    <n v="0"/>
    <n v="0"/>
    <n v="1"/>
  </r>
  <r>
    <d v="2010-10-17T00:00:00"/>
    <x v="29"/>
    <x v="24"/>
    <n v="23"/>
    <n v="1"/>
    <n v="0"/>
    <n v="3"/>
    <n v="256"/>
    <n v="9"/>
    <n v="2"/>
    <n v="1"/>
    <n v="0"/>
    <n v="0"/>
  </r>
  <r>
    <d v="2010-10-18T00:00:00"/>
    <x v="30"/>
    <x v="24"/>
    <n v="24"/>
    <n v="3"/>
    <n v="0"/>
    <n v="0"/>
    <n v="307"/>
    <n v="6"/>
    <n v="0"/>
    <n v="2"/>
    <n v="0"/>
    <n v="0"/>
  </r>
  <r>
    <d v="2010-10-19T00:00:00"/>
    <x v="31"/>
    <x v="24"/>
    <n v="22"/>
    <n v="8"/>
    <n v="0"/>
    <n v="0"/>
    <n v="242"/>
    <n v="7"/>
    <n v="1"/>
    <n v="1"/>
    <n v="0"/>
    <n v="0"/>
  </r>
  <r>
    <d v="2010-10-20T00:00:00"/>
    <x v="32"/>
    <x v="24"/>
    <n v="40"/>
    <n v="4"/>
    <n v="0"/>
    <n v="1"/>
    <n v="373"/>
    <n v="16"/>
    <n v="1"/>
    <n v="2"/>
    <n v="0"/>
    <n v="0"/>
  </r>
  <r>
    <d v="2010-10-21T00:00:00"/>
    <x v="33"/>
    <x v="24"/>
    <n v="30"/>
    <n v="3"/>
    <n v="0"/>
    <n v="0"/>
    <n v="304"/>
    <n v="16"/>
    <n v="0"/>
    <n v="1"/>
    <n v="0"/>
    <n v="0"/>
  </r>
  <r>
    <d v="2010-10-22T00:00:00"/>
    <x v="34"/>
    <x v="24"/>
    <n v="19"/>
    <n v="9"/>
    <n v="0"/>
    <n v="2"/>
    <n v="348"/>
    <n v="10"/>
    <n v="0"/>
    <n v="0"/>
    <n v="0"/>
    <n v="0"/>
  </r>
  <r>
    <d v="2010-10-23T00:00:00"/>
    <x v="35"/>
    <x v="24"/>
    <n v="15"/>
    <n v="6"/>
    <n v="0"/>
    <n v="2"/>
    <n v="56"/>
    <n v="4"/>
    <n v="2"/>
    <n v="2"/>
    <n v="0"/>
    <n v="0"/>
  </r>
  <r>
    <d v="2010-10-24T00:00:00"/>
    <x v="36"/>
    <x v="24"/>
    <m/>
    <m/>
    <m/>
    <m/>
    <m/>
    <m/>
    <m/>
    <m/>
    <m/>
    <m/>
  </r>
  <r>
    <d v="2010-10-25T00:00:00"/>
    <x v="37"/>
    <x v="24"/>
    <m/>
    <m/>
    <m/>
    <m/>
    <m/>
    <m/>
    <m/>
    <m/>
    <m/>
    <m/>
  </r>
  <r>
    <d v="2010-10-26T00:00:00"/>
    <x v="38"/>
    <x v="24"/>
    <m/>
    <m/>
    <m/>
    <m/>
    <m/>
    <m/>
    <m/>
    <m/>
    <m/>
    <m/>
  </r>
  <r>
    <d v="2010-10-27T00:00:00"/>
    <x v="39"/>
    <x v="24"/>
    <n v="40"/>
    <n v="2"/>
    <n v="0"/>
    <n v="0"/>
    <n v="74"/>
    <n v="4"/>
    <n v="1"/>
    <n v="2"/>
    <n v="0"/>
    <n v="0"/>
  </r>
  <r>
    <d v="2010-10-28T00:00:00"/>
    <x v="40"/>
    <x v="24"/>
    <n v="42"/>
    <n v="10"/>
    <n v="0"/>
    <n v="1"/>
    <n v="82"/>
    <n v="6"/>
    <n v="0"/>
    <n v="32"/>
    <n v="0"/>
    <n v="0"/>
  </r>
  <r>
    <d v="2010-10-29T00:00:00"/>
    <x v="41"/>
    <x v="24"/>
    <n v="20"/>
    <n v="4"/>
    <n v="0"/>
    <n v="0"/>
    <n v="45"/>
    <n v="2"/>
    <n v="0"/>
    <n v="7"/>
    <n v="0"/>
    <n v="0"/>
  </r>
  <r>
    <d v="2010-10-30T00:00:00"/>
    <x v="42"/>
    <x v="24"/>
    <n v="24"/>
    <n v="2"/>
    <n v="0"/>
    <n v="0"/>
    <n v="32"/>
    <n v="3"/>
    <n v="0"/>
    <n v="12"/>
    <n v="0"/>
    <n v="0"/>
  </r>
  <r>
    <d v="2010-10-31T00:00:00"/>
    <x v="43"/>
    <x v="24"/>
    <m/>
    <m/>
    <m/>
    <m/>
    <m/>
    <m/>
    <m/>
    <m/>
    <m/>
    <m/>
  </r>
  <r>
    <d v="2010-11-01T00:00:00"/>
    <x v="44"/>
    <x v="24"/>
    <m/>
    <m/>
    <m/>
    <m/>
    <m/>
    <m/>
    <m/>
    <m/>
    <m/>
    <m/>
  </r>
  <r>
    <d v="2010-11-02T00:00:00"/>
    <x v="45"/>
    <x v="24"/>
    <m/>
    <m/>
    <m/>
    <m/>
    <m/>
    <m/>
    <m/>
    <m/>
    <m/>
    <m/>
  </r>
  <r>
    <d v="2010-11-03T00:00:00"/>
    <x v="46"/>
    <x v="24"/>
    <m/>
    <m/>
    <m/>
    <m/>
    <m/>
    <m/>
    <m/>
    <m/>
    <m/>
    <m/>
  </r>
  <r>
    <d v="2010-11-04T00:00:00"/>
    <x v="47"/>
    <x v="24"/>
    <n v="19"/>
    <n v="1"/>
    <n v="0"/>
    <n v="0"/>
    <n v="9"/>
    <n v="1"/>
    <n v="1"/>
    <n v="0"/>
    <n v="0"/>
    <n v="0"/>
  </r>
  <r>
    <d v="2010-11-05T00:00:00"/>
    <x v="48"/>
    <x v="24"/>
    <n v="68"/>
    <n v="3"/>
    <n v="0"/>
    <n v="0"/>
    <n v="18"/>
    <n v="1"/>
    <n v="1"/>
    <n v="1"/>
    <n v="0"/>
    <n v="0"/>
  </r>
  <r>
    <d v="2010-11-06T00:00:00"/>
    <x v="49"/>
    <x v="24"/>
    <n v="24"/>
    <n v="1"/>
    <n v="0"/>
    <n v="0"/>
    <n v="6"/>
    <n v="0"/>
    <n v="1"/>
    <n v="5"/>
    <n v="0"/>
    <n v="0"/>
  </r>
  <r>
    <d v="2011-08-31T00:00:00"/>
    <x v="86"/>
    <x v="25"/>
    <n v="0"/>
    <n v="0"/>
    <n v="0"/>
    <n v="0"/>
    <n v="0"/>
    <n v="0"/>
    <n v="0"/>
    <n v="0"/>
    <n v="0"/>
    <n v="0"/>
  </r>
  <r>
    <d v="2011-09-01T00:00:00"/>
    <x v="80"/>
    <x v="25"/>
    <n v="1310"/>
    <n v="0"/>
    <n v="0"/>
    <n v="0"/>
    <n v="1010"/>
    <n v="3"/>
    <n v="138"/>
    <n v="314"/>
    <n v="0"/>
    <n v="0"/>
  </r>
  <r>
    <d v="2011-09-01T00:00:00"/>
    <x v="80"/>
    <x v="25"/>
    <n v="22"/>
    <n v="0"/>
    <m/>
    <m/>
    <n v="345"/>
    <n v="0"/>
    <m/>
    <n v="435532"/>
    <n v="9777"/>
    <m/>
  </r>
  <r>
    <d v="2011-09-01T00:00:00"/>
    <x v="80"/>
    <x v="25"/>
    <n v="458"/>
    <n v="36"/>
    <n v="0"/>
    <n v="0"/>
    <n v="598"/>
    <n v="12"/>
    <n v="27"/>
    <n v="19"/>
    <n v="0"/>
    <n v="0"/>
  </r>
  <r>
    <d v="2011-09-02T00:00:00"/>
    <x v="75"/>
    <x v="25"/>
    <n v="644"/>
    <n v="41"/>
    <n v="0"/>
    <n v="0"/>
    <n v="314"/>
    <n v="15"/>
    <n v="30"/>
    <n v="16"/>
    <n v="2"/>
    <n v="0"/>
  </r>
  <r>
    <d v="2011-09-03T00:00:00"/>
    <x v="76"/>
    <x v="25"/>
    <n v="262"/>
    <n v="18"/>
    <n v="0"/>
    <n v="0"/>
    <n v="548"/>
    <n v="3"/>
    <n v="6"/>
    <n v="12"/>
    <n v="2"/>
    <n v="0"/>
  </r>
  <r>
    <d v="2011-09-04T00:00:00"/>
    <x v="77"/>
    <x v="25"/>
    <n v="283"/>
    <n v="21"/>
    <n v="0"/>
    <n v="0"/>
    <n v="576"/>
    <n v="8"/>
    <n v="18"/>
    <n v="10"/>
    <n v="0"/>
    <n v="0"/>
  </r>
  <r>
    <d v="2011-09-05T00:00:00"/>
    <x v="78"/>
    <x v="25"/>
    <n v="552"/>
    <n v="61"/>
    <n v="0"/>
    <n v="0"/>
    <n v="519"/>
    <n v="10"/>
    <n v="35"/>
    <n v="13"/>
    <n v="0"/>
    <n v="0"/>
  </r>
  <r>
    <d v="2011-09-06T00:00:00"/>
    <x v="79"/>
    <x v="25"/>
    <n v="487"/>
    <n v="67"/>
    <n v="0"/>
    <n v="0"/>
    <n v="386"/>
    <n v="16"/>
    <n v="28"/>
    <n v="7"/>
    <n v="0"/>
    <n v="0"/>
  </r>
  <r>
    <d v="2011-09-07T00:00:00"/>
    <x v="71"/>
    <x v="25"/>
    <n v="699"/>
    <n v="71"/>
    <n v="0"/>
    <n v="0"/>
    <n v="434"/>
    <n v="17"/>
    <n v="27"/>
    <n v="11"/>
    <n v="0"/>
    <n v="0"/>
  </r>
  <r>
    <d v="2011-09-08T00:00:00"/>
    <x v="72"/>
    <x v="25"/>
    <n v="503"/>
    <n v="61"/>
    <n v="0"/>
    <n v="0"/>
    <n v="452"/>
    <n v="24"/>
    <n v="19"/>
    <n v="4"/>
    <n v="0"/>
    <n v="0"/>
  </r>
  <r>
    <d v="2011-09-09T00:00:00"/>
    <x v="73"/>
    <x v="25"/>
    <n v="539"/>
    <n v="59"/>
    <n v="0"/>
    <n v="0"/>
    <n v="499"/>
    <n v="21"/>
    <n v="16"/>
    <n v="7"/>
    <n v="0"/>
    <n v="0"/>
  </r>
  <r>
    <d v="2011-09-10T00:00:00"/>
    <x v="74"/>
    <x v="25"/>
    <n v="516"/>
    <n v="96"/>
    <n v="0"/>
    <n v="0"/>
    <n v="579"/>
    <n v="37"/>
    <n v="14"/>
    <n v="6"/>
    <n v="0"/>
    <n v="0"/>
  </r>
  <r>
    <d v="2011-09-11T00:00:00"/>
    <x v="68"/>
    <x v="25"/>
    <n v="494"/>
    <n v="78"/>
    <n v="0"/>
    <n v="0"/>
    <n v="557"/>
    <n v="18"/>
    <n v="6"/>
    <n v="10"/>
    <n v="0"/>
    <n v="0"/>
  </r>
  <r>
    <d v="2011-09-12T00:00:00"/>
    <x v="69"/>
    <x v="25"/>
    <n v="457"/>
    <n v="80"/>
    <n v="0"/>
    <n v="0"/>
    <n v="799"/>
    <n v="29"/>
    <n v="30"/>
    <n v="1"/>
    <n v="0"/>
    <n v="0"/>
  </r>
  <r>
    <d v="2011-09-13T00:00:00"/>
    <x v="70"/>
    <x v="25"/>
    <n v="1281"/>
    <n v="81"/>
    <n v="0"/>
    <n v="0"/>
    <n v="447"/>
    <n v="28"/>
    <n v="13"/>
    <n v="1"/>
    <n v="0"/>
    <n v="0"/>
  </r>
  <r>
    <d v="2011-09-14T00:00:00"/>
    <x v="67"/>
    <x v="25"/>
    <n v="922"/>
    <n v="62"/>
    <n v="0"/>
    <n v="0"/>
    <n v="552"/>
    <n v="22"/>
    <n v="13"/>
    <n v="2"/>
    <n v="0"/>
    <n v="0"/>
  </r>
  <r>
    <d v="2011-09-15T00:00:00"/>
    <x v="63"/>
    <x v="25"/>
    <n v="2003"/>
    <n v="84"/>
    <n v="0"/>
    <n v="1"/>
    <n v="823"/>
    <n v="22"/>
    <n v="8"/>
    <n v="1"/>
    <n v="0"/>
    <n v="0"/>
  </r>
  <r>
    <d v="2011-09-16T00:00:00"/>
    <x v="64"/>
    <x v="25"/>
    <n v="2240"/>
    <n v="62"/>
    <n v="0"/>
    <n v="0"/>
    <n v="1056"/>
    <n v="4"/>
    <n v="1"/>
    <n v="2"/>
    <n v="0"/>
    <n v="0"/>
  </r>
  <r>
    <d v="2011-09-17T00:00:00"/>
    <x v="65"/>
    <x v="25"/>
    <n v="2883"/>
    <n v="95"/>
    <n v="0"/>
    <n v="1"/>
    <n v="881"/>
    <n v="16"/>
    <n v="0"/>
    <n v="0"/>
    <n v="0"/>
    <n v="0"/>
  </r>
  <r>
    <d v="2011-09-18T00:00:00"/>
    <x v="0"/>
    <x v="25"/>
    <n v="2364"/>
    <n v="72"/>
    <n v="0"/>
    <n v="0"/>
    <n v="622"/>
    <n v="9"/>
    <n v="4"/>
    <n v="1"/>
    <n v="0"/>
    <n v="0"/>
  </r>
  <r>
    <d v="2011-09-19T00:00:00"/>
    <x v="1"/>
    <x v="25"/>
    <n v="1282"/>
    <n v="46"/>
    <n v="0"/>
    <n v="0"/>
    <n v="255"/>
    <n v="4"/>
    <n v="3"/>
    <n v="5"/>
    <n v="0"/>
    <n v="0"/>
  </r>
  <r>
    <d v="2011-09-20T00:00:00"/>
    <x v="2"/>
    <x v="25"/>
    <n v="2241"/>
    <n v="120"/>
    <n v="0"/>
    <n v="1"/>
    <n v="605"/>
    <n v="16"/>
    <n v="8"/>
    <n v="2"/>
    <n v="0"/>
    <n v="0"/>
  </r>
  <r>
    <d v="2011-09-21T00:00:00"/>
    <x v="3"/>
    <x v="25"/>
    <n v="1823"/>
    <n v="102"/>
    <n v="1"/>
    <n v="0"/>
    <n v="979"/>
    <n v="26"/>
    <n v="8"/>
    <n v="1"/>
    <n v="0"/>
    <n v="0"/>
  </r>
  <r>
    <d v="2011-09-22T00:00:00"/>
    <x v="4"/>
    <x v="25"/>
    <n v="3623"/>
    <n v="201"/>
    <n v="2"/>
    <n v="0"/>
    <n v="877"/>
    <n v="26"/>
    <n v="13"/>
    <n v="1"/>
    <n v="0"/>
    <n v="0"/>
  </r>
  <r>
    <d v="2011-09-23T00:00:00"/>
    <x v="5"/>
    <x v="25"/>
    <n v="1561"/>
    <n v="80"/>
    <n v="0"/>
    <n v="0"/>
    <n v="644"/>
    <n v="26"/>
    <n v="11"/>
    <n v="3"/>
    <n v="0"/>
    <n v="0"/>
  </r>
  <r>
    <d v="2011-09-24T00:00:00"/>
    <x v="6"/>
    <x v="25"/>
    <n v="1280"/>
    <n v="44"/>
    <n v="0"/>
    <n v="0"/>
    <n v="248"/>
    <n v="2"/>
    <n v="13"/>
    <n v="3"/>
    <n v="0"/>
    <n v="0"/>
  </r>
  <r>
    <d v="2011-09-25T00:00:00"/>
    <x v="7"/>
    <x v="25"/>
    <n v="1211"/>
    <n v="5"/>
    <n v="0"/>
    <n v="0"/>
    <n v="540"/>
    <n v="12"/>
    <n v="2"/>
    <n v="0"/>
    <n v="0"/>
    <n v="0"/>
  </r>
  <r>
    <d v="2011-09-26T00:00:00"/>
    <x v="8"/>
    <x v="25"/>
    <n v="1026"/>
    <n v="38"/>
    <n v="0"/>
    <n v="0"/>
    <n v="630"/>
    <n v="16"/>
    <n v="2"/>
    <n v="0"/>
    <n v="0"/>
    <n v="0"/>
  </r>
  <r>
    <d v="2011-09-27T00:00:00"/>
    <x v="9"/>
    <x v="25"/>
    <n v="159"/>
    <n v="2"/>
    <n v="0"/>
    <n v="0"/>
    <n v="389"/>
    <n v="5"/>
    <n v="0"/>
    <n v="0"/>
    <n v="0"/>
    <n v="0"/>
  </r>
  <r>
    <d v="2011-09-28T00:00:00"/>
    <x v="10"/>
    <x v="25"/>
    <n v="767"/>
    <n v="17"/>
    <n v="0"/>
    <n v="0"/>
    <n v="430"/>
    <n v="11"/>
    <n v="4"/>
    <n v="0"/>
    <n v="0"/>
    <n v="0"/>
  </r>
  <r>
    <d v="2011-09-29T00:00:00"/>
    <x v="11"/>
    <x v="25"/>
    <n v="995"/>
    <n v="15"/>
    <n v="0"/>
    <n v="0"/>
    <n v="459"/>
    <n v="13"/>
    <n v="9"/>
    <n v="0"/>
    <n v="0"/>
    <n v="0"/>
  </r>
  <r>
    <d v="2011-09-30T00:00:00"/>
    <x v="12"/>
    <x v="25"/>
    <n v="1026"/>
    <n v="37"/>
    <n v="0"/>
    <n v="0"/>
    <n v="131"/>
    <n v="3"/>
    <n v="8"/>
    <n v="0"/>
    <n v="0"/>
    <n v="0"/>
  </r>
  <r>
    <d v="2011-10-01T00:00:00"/>
    <x v="13"/>
    <x v="25"/>
    <n v="1146"/>
    <n v="68"/>
    <n v="0"/>
    <n v="0"/>
    <n v="307"/>
    <n v="9"/>
    <n v="14"/>
    <n v="2"/>
    <n v="0"/>
    <n v="1"/>
  </r>
  <r>
    <d v="2011-10-02T00:00:00"/>
    <x v="14"/>
    <x v="25"/>
    <n v="1298"/>
    <n v="52"/>
    <n v="0"/>
    <n v="0"/>
    <n v="333"/>
    <n v="6"/>
    <n v="9"/>
    <n v="0"/>
    <n v="0"/>
    <n v="0"/>
  </r>
  <r>
    <d v="2011-10-03T00:00:00"/>
    <x v="15"/>
    <x v="25"/>
    <n v="867"/>
    <n v="34"/>
    <n v="0"/>
    <n v="0"/>
    <n v="314"/>
    <n v="8"/>
    <n v="4"/>
    <n v="1"/>
    <n v="0"/>
    <n v="0"/>
  </r>
  <r>
    <d v="2011-10-04T00:00:00"/>
    <x v="16"/>
    <x v="25"/>
    <n v="565"/>
    <n v="23"/>
    <n v="2"/>
    <n v="0"/>
    <n v="363"/>
    <n v="11"/>
    <n v="4"/>
    <n v="0"/>
    <n v="0"/>
    <n v="0"/>
  </r>
  <r>
    <d v="2011-10-05T00:00:00"/>
    <x v="17"/>
    <x v="25"/>
    <n v="541"/>
    <n v="20"/>
    <n v="0"/>
    <n v="0"/>
    <n v="410"/>
    <n v="14"/>
    <n v="5"/>
    <n v="0"/>
    <n v="0"/>
    <n v="0"/>
  </r>
  <r>
    <d v="2011-10-06T00:00:00"/>
    <x v="18"/>
    <x v="25"/>
    <n v="333"/>
    <n v="6"/>
    <n v="0"/>
    <n v="0"/>
    <n v="302"/>
    <n v="12"/>
    <n v="2"/>
    <n v="0"/>
    <n v="0"/>
    <n v="0"/>
  </r>
  <r>
    <d v="2011-10-07T00:00:00"/>
    <x v="19"/>
    <x v="25"/>
    <n v="472"/>
    <n v="13"/>
    <n v="0"/>
    <n v="0"/>
    <n v="480"/>
    <n v="9"/>
    <n v="7"/>
    <n v="1"/>
    <n v="0"/>
    <n v="0"/>
  </r>
  <r>
    <d v="2011-10-08T00:00:00"/>
    <x v="20"/>
    <x v="25"/>
    <n v="568"/>
    <n v="24"/>
    <n v="0"/>
    <n v="1"/>
    <n v="382"/>
    <n v="11"/>
    <n v="6"/>
    <n v="0"/>
    <n v="0"/>
    <n v="0"/>
  </r>
  <r>
    <d v="2011-10-09T00:00:00"/>
    <x v="21"/>
    <x v="25"/>
    <n v="705"/>
    <n v="54"/>
    <n v="0"/>
    <n v="0"/>
    <n v="304"/>
    <n v="8"/>
    <n v="9"/>
    <n v="1"/>
    <n v="0"/>
    <n v="0"/>
  </r>
  <r>
    <d v="2011-10-10T00:00:00"/>
    <x v="22"/>
    <x v="25"/>
    <n v="343"/>
    <n v="22"/>
    <n v="0"/>
    <n v="1"/>
    <n v="456"/>
    <n v="13"/>
    <n v="3"/>
    <n v="1"/>
    <n v="0"/>
    <n v="0"/>
  </r>
  <r>
    <d v="2011-10-11T00:00:00"/>
    <x v="23"/>
    <x v="25"/>
    <n v="329"/>
    <n v="21"/>
    <n v="0"/>
    <n v="0"/>
    <n v="472"/>
    <n v="10"/>
    <n v="4"/>
    <n v="0"/>
    <n v="0"/>
    <n v="0"/>
  </r>
  <r>
    <d v="2011-10-12T00:00:00"/>
    <x v="24"/>
    <x v="25"/>
    <n v="228"/>
    <n v="15"/>
    <n v="0"/>
    <n v="0"/>
    <n v="490"/>
    <n v="18"/>
    <n v="5"/>
    <n v="0"/>
    <n v="0"/>
    <n v="0"/>
  </r>
  <r>
    <d v="2011-10-13T00:00:00"/>
    <x v="25"/>
    <x v="25"/>
    <n v="256"/>
    <n v="15"/>
    <n v="0"/>
    <n v="1"/>
    <n v="376"/>
    <n v="9"/>
    <n v="11"/>
    <n v="0"/>
    <n v="0"/>
    <n v="0"/>
  </r>
  <r>
    <d v="2011-10-14T00:00:00"/>
    <x v="26"/>
    <x v="25"/>
    <n v="319"/>
    <n v="15"/>
    <n v="0"/>
    <n v="0"/>
    <n v="307"/>
    <n v="3"/>
    <n v="6"/>
    <n v="2"/>
    <n v="0"/>
    <n v="0"/>
  </r>
  <r>
    <d v="2011-10-15T00:00:00"/>
    <x v="27"/>
    <x v="25"/>
    <n v="186"/>
    <n v="13"/>
    <n v="0"/>
    <n v="0"/>
    <n v="182"/>
    <n v="3"/>
    <n v="3"/>
    <n v="0"/>
    <n v="0"/>
    <n v="0"/>
  </r>
  <r>
    <d v="2011-10-16T00:00:00"/>
    <x v="28"/>
    <x v="25"/>
    <n v="323"/>
    <n v="26"/>
    <n v="1"/>
    <n v="4"/>
    <n v="308"/>
    <n v="6"/>
    <n v="6"/>
    <n v="1"/>
    <n v="0"/>
    <n v="0"/>
  </r>
  <r>
    <d v="2011-10-17T00:00:00"/>
    <x v="29"/>
    <x v="25"/>
    <n v="231"/>
    <n v="18"/>
    <n v="0"/>
    <n v="1"/>
    <n v="276"/>
    <n v="10"/>
    <n v="12"/>
    <n v="2"/>
    <n v="0"/>
    <n v="0"/>
  </r>
  <r>
    <d v="2011-10-18T00:00:00"/>
    <x v="30"/>
    <x v="25"/>
    <n v="386"/>
    <n v="22"/>
    <n v="0"/>
    <n v="2"/>
    <n v="339"/>
    <n v="7"/>
    <n v="5"/>
    <n v="1"/>
    <n v="0"/>
    <n v="0"/>
  </r>
  <r>
    <d v="2011-10-19T00:00:00"/>
    <x v="31"/>
    <x v="25"/>
    <n v="474"/>
    <n v="14"/>
    <n v="1"/>
    <n v="16"/>
    <n v="549"/>
    <n v="23"/>
    <n v="5"/>
    <n v="2"/>
    <n v="0"/>
    <n v="0"/>
  </r>
  <r>
    <d v="2011-10-20T00:00:00"/>
    <x v="32"/>
    <x v="25"/>
    <n v="357"/>
    <n v="12"/>
    <n v="0"/>
    <n v="6"/>
    <n v="320"/>
    <n v="7"/>
    <n v="3"/>
    <n v="2"/>
    <n v="0"/>
    <n v="0"/>
  </r>
  <r>
    <d v="2011-10-21T00:00:00"/>
    <x v="33"/>
    <x v="25"/>
    <n v="177"/>
    <n v="9"/>
    <n v="0"/>
    <n v="7"/>
    <n v="220"/>
    <n v="6"/>
    <n v="5"/>
    <n v="4"/>
    <n v="0"/>
    <n v="0"/>
  </r>
  <r>
    <d v="2011-10-22T00:00:00"/>
    <x v="34"/>
    <x v="25"/>
    <n v="313"/>
    <n v="14"/>
    <n v="0"/>
    <n v="5"/>
    <n v="155"/>
    <n v="7"/>
    <n v="8"/>
    <n v="3"/>
    <n v="0"/>
    <n v="0"/>
  </r>
  <r>
    <d v="2011-10-23T00:00:00"/>
    <x v="35"/>
    <x v="25"/>
    <n v="256"/>
    <n v="12"/>
    <n v="0"/>
    <n v="9"/>
    <n v="124"/>
    <n v="7"/>
    <n v="5"/>
    <n v="2"/>
    <n v="0"/>
    <n v="0"/>
  </r>
  <r>
    <d v="2011-10-24T00:00:00"/>
    <x v="36"/>
    <x v="25"/>
    <n v="130"/>
    <n v="10"/>
    <n v="0"/>
    <n v="21"/>
    <n v="113"/>
    <n v="8"/>
    <n v="10"/>
    <n v="0"/>
    <n v="0"/>
    <n v="0"/>
  </r>
  <r>
    <d v="2011-10-25T00:00:00"/>
    <x v="37"/>
    <x v="25"/>
    <n v="68"/>
    <n v="7"/>
    <n v="0"/>
    <n v="21"/>
    <n v="58"/>
    <n v="1"/>
    <n v="9"/>
    <n v="1"/>
    <n v="0"/>
    <n v="0"/>
  </r>
  <r>
    <d v="2011-10-26T00:00:00"/>
    <x v="38"/>
    <x v="25"/>
    <n v="58"/>
    <n v="4"/>
    <n v="0"/>
    <n v="21"/>
    <n v="28"/>
    <n v="0"/>
    <n v="3"/>
    <n v="0"/>
    <n v="0"/>
    <n v="0"/>
  </r>
  <r>
    <d v="2011-10-27T00:00:00"/>
    <x v="39"/>
    <x v="25"/>
    <n v="78"/>
    <n v="7"/>
    <n v="0"/>
    <n v="35"/>
    <n v="33"/>
    <n v="0"/>
    <n v="2"/>
    <n v="4"/>
    <n v="0"/>
    <n v="0"/>
  </r>
  <r>
    <d v="2011-10-28T00:00:00"/>
    <x v="40"/>
    <x v="25"/>
    <n v="69"/>
    <n v="8"/>
    <n v="0"/>
    <n v="41"/>
    <n v="17"/>
    <n v="0"/>
    <n v="1"/>
    <n v="2"/>
    <n v="0"/>
    <n v="0"/>
  </r>
  <r>
    <d v="2011-10-29T00:00:00"/>
    <x v="41"/>
    <x v="25"/>
    <n v="234"/>
    <n v="5"/>
    <n v="0"/>
    <n v="55"/>
    <n v="21"/>
    <n v="1"/>
    <n v="2"/>
    <n v="11"/>
    <n v="0"/>
    <n v="0"/>
  </r>
  <r>
    <d v="2011-10-30T00:00:00"/>
    <x v="42"/>
    <x v="25"/>
    <n v="142"/>
    <n v="8"/>
    <n v="0"/>
    <n v="35"/>
    <n v="20"/>
    <n v="2"/>
    <n v="5"/>
    <n v="4"/>
    <n v="0"/>
    <n v="0"/>
  </r>
  <r>
    <d v="2011-10-31T00:00:00"/>
    <x v="43"/>
    <x v="25"/>
    <n v="38"/>
    <n v="6"/>
    <n v="0"/>
    <n v="11"/>
    <n v="6"/>
    <n v="1"/>
    <n v="2"/>
    <n v="2"/>
    <n v="0"/>
    <n v="0"/>
  </r>
  <r>
    <d v="2011-11-01T00:00:00"/>
    <x v="44"/>
    <x v="25"/>
    <n v="66"/>
    <n v="10"/>
    <n v="0"/>
    <n v="33"/>
    <n v="9"/>
    <n v="2"/>
    <n v="1"/>
    <n v="6"/>
    <n v="0"/>
    <n v="0"/>
  </r>
  <r>
    <d v="2011-11-02T00:00:00"/>
    <x v="45"/>
    <x v="25"/>
    <n v="15"/>
    <n v="3"/>
    <n v="0"/>
    <n v="7"/>
    <n v="7"/>
    <n v="0"/>
    <n v="0"/>
    <n v="0"/>
    <n v="0"/>
    <n v="2"/>
  </r>
  <r>
    <d v="2011-11-03T00:00:00"/>
    <x v="46"/>
    <x v="25"/>
    <n v="56"/>
    <n v="7"/>
    <n v="0"/>
    <n v="18"/>
    <n v="4"/>
    <n v="2"/>
    <n v="0"/>
    <n v="5"/>
    <n v="0"/>
    <n v="25"/>
  </r>
  <r>
    <d v="2011-11-04T00:00:00"/>
    <x v="47"/>
    <x v="25"/>
    <m/>
    <m/>
    <m/>
    <m/>
    <m/>
    <m/>
    <m/>
    <m/>
    <m/>
    <m/>
  </r>
  <r>
    <d v="2011-11-05T00:00:00"/>
    <x v="48"/>
    <x v="25"/>
    <m/>
    <m/>
    <m/>
    <m/>
    <m/>
    <m/>
    <m/>
    <m/>
    <m/>
    <m/>
  </r>
  <r>
    <d v="2012-09-01T00:00:00"/>
    <x v="80"/>
    <x v="26"/>
    <m/>
    <m/>
    <m/>
    <m/>
    <m/>
    <m/>
    <m/>
    <m/>
    <m/>
    <m/>
  </r>
  <r>
    <d v="2012-09-02T00:00:00"/>
    <x v="75"/>
    <x v="26"/>
    <m/>
    <m/>
    <m/>
    <m/>
    <m/>
    <m/>
    <m/>
    <m/>
    <m/>
    <m/>
  </r>
  <r>
    <d v="2012-09-03T00:00:00"/>
    <x v="76"/>
    <x v="26"/>
    <m/>
    <m/>
    <m/>
    <m/>
    <m/>
    <m/>
    <m/>
    <m/>
    <m/>
    <m/>
  </r>
  <r>
    <d v="2012-09-04T00:00:00"/>
    <x v="77"/>
    <x v="26"/>
    <m/>
    <m/>
    <m/>
    <m/>
    <m/>
    <m/>
    <m/>
    <m/>
    <m/>
    <m/>
  </r>
  <r>
    <d v="2012-09-05T00:00:00"/>
    <x v="78"/>
    <x v="26"/>
    <m/>
    <m/>
    <m/>
    <m/>
    <m/>
    <m/>
    <m/>
    <m/>
    <m/>
    <m/>
  </r>
  <r>
    <d v="2012-09-06T00:00:00"/>
    <x v="79"/>
    <x v="26"/>
    <n v="1437"/>
    <n v="1"/>
    <n v="0"/>
    <n v="0"/>
    <n v="1669"/>
    <n v="179"/>
    <n v="233"/>
    <n v="82"/>
    <n v="13"/>
    <n v="0"/>
  </r>
  <r>
    <d v="2012-09-06T00:00:00"/>
    <x v="79"/>
    <x v="26"/>
    <n v="1654"/>
    <n v="65"/>
    <n v="0"/>
    <n v="0"/>
    <n v="0"/>
    <n v="0"/>
    <n v="0"/>
    <n v="146308"/>
    <n v="2826"/>
    <n v="0"/>
  </r>
  <r>
    <d v="2012-09-06T00:00:00"/>
    <x v="79"/>
    <x v="26"/>
    <n v="102"/>
    <n v="36"/>
    <n v="0"/>
    <n v="0"/>
    <n v="132"/>
    <n v="51"/>
    <n v="3"/>
    <n v="0"/>
    <n v="0"/>
    <n v="0"/>
  </r>
  <r>
    <d v="2012-09-07T00:00:00"/>
    <x v="71"/>
    <x v="26"/>
    <n v="312"/>
    <n v="84"/>
    <n v="0"/>
    <n v="0"/>
    <n v="426"/>
    <n v="63"/>
    <n v="15"/>
    <n v="0"/>
    <n v="0"/>
    <n v="3"/>
  </r>
  <r>
    <d v="2012-09-08T00:00:00"/>
    <x v="72"/>
    <x v="26"/>
    <n v="891"/>
    <n v="123"/>
    <n v="0"/>
    <n v="0"/>
    <n v="501"/>
    <n v="84"/>
    <n v="3"/>
    <n v="0"/>
    <n v="0"/>
    <n v="0"/>
  </r>
  <r>
    <d v="2012-09-09T00:00:00"/>
    <x v="73"/>
    <x v="26"/>
    <n v="1368"/>
    <n v="96"/>
    <n v="0"/>
    <n v="0"/>
    <n v="477"/>
    <n v="63"/>
    <n v="6"/>
    <n v="0"/>
    <n v="0"/>
    <n v="0"/>
  </r>
  <r>
    <d v="2012-09-10T00:00:00"/>
    <x v="74"/>
    <x v="26"/>
    <n v="1410"/>
    <n v="117"/>
    <n v="0"/>
    <n v="0"/>
    <n v="435"/>
    <n v="24"/>
    <n v="0"/>
    <n v="9"/>
    <n v="0"/>
    <n v="0"/>
  </r>
  <r>
    <d v="2012-09-11T00:00:00"/>
    <x v="68"/>
    <x v="26"/>
    <n v="910"/>
    <n v="74"/>
    <n v="0"/>
    <n v="0"/>
    <n v="243"/>
    <n v="52"/>
    <n v="2"/>
    <n v="6"/>
    <n v="0"/>
    <n v="0"/>
  </r>
  <r>
    <d v="2012-09-12T00:00:00"/>
    <x v="69"/>
    <x v="26"/>
    <n v="1434"/>
    <n v="117"/>
    <n v="0"/>
    <n v="0"/>
    <n v="342"/>
    <n v="108"/>
    <n v="12"/>
    <n v="0"/>
    <n v="0"/>
    <n v="0"/>
  </r>
  <r>
    <d v="2012-09-13T00:00:00"/>
    <x v="70"/>
    <x v="26"/>
    <n v="1068"/>
    <n v="198"/>
    <n v="0"/>
    <n v="0"/>
    <n v="360"/>
    <n v="90"/>
    <n v="2"/>
    <n v="2"/>
    <n v="1"/>
    <n v="2"/>
  </r>
  <r>
    <d v="2012-09-14T00:00:00"/>
    <x v="67"/>
    <x v="26"/>
    <n v="573"/>
    <n v="93"/>
    <n v="0"/>
    <n v="0"/>
    <n v="168"/>
    <n v="30"/>
    <n v="0"/>
    <n v="3"/>
    <n v="0"/>
    <n v="0"/>
  </r>
  <r>
    <d v="2012-09-15T00:00:00"/>
    <x v="63"/>
    <x v="26"/>
    <n v="594"/>
    <n v="93"/>
    <n v="0"/>
    <n v="0"/>
    <n v="129"/>
    <n v="15"/>
    <n v="9"/>
    <n v="3"/>
    <n v="0"/>
    <n v="0"/>
  </r>
  <r>
    <d v="2012-09-16T00:00:00"/>
    <x v="64"/>
    <x v="26"/>
    <n v="672"/>
    <n v="81"/>
    <n v="0"/>
    <n v="0"/>
    <n v="102"/>
    <n v="27"/>
    <n v="9"/>
    <n v="0"/>
    <n v="0"/>
    <n v="0"/>
  </r>
  <r>
    <d v="2012-09-17T00:00:00"/>
    <x v="65"/>
    <x v="26"/>
    <n v="795"/>
    <n v="57"/>
    <n v="0"/>
    <n v="0"/>
    <n v="159"/>
    <n v="75"/>
    <n v="6"/>
    <n v="0"/>
    <n v="0"/>
    <n v="3"/>
  </r>
  <r>
    <d v="2012-09-18T00:00:00"/>
    <x v="0"/>
    <x v="26"/>
    <n v="486"/>
    <n v="93"/>
    <n v="0"/>
    <n v="0"/>
    <n v="48"/>
    <n v="9"/>
    <n v="0"/>
    <n v="0"/>
    <n v="0"/>
    <n v="0"/>
  </r>
  <r>
    <d v="2012-09-19T00:00:00"/>
    <x v="1"/>
    <x v="26"/>
    <n v="975"/>
    <n v="117"/>
    <n v="0"/>
    <n v="0"/>
    <n v="336"/>
    <n v="147"/>
    <n v="6"/>
    <n v="3"/>
    <n v="0"/>
    <n v="0"/>
  </r>
  <r>
    <d v="2012-09-20T00:00:00"/>
    <x v="2"/>
    <x v="26"/>
    <n v="1098"/>
    <n v="42"/>
    <n v="0"/>
    <n v="0"/>
    <n v="453"/>
    <n v="129"/>
    <n v="3"/>
    <n v="0"/>
    <n v="0"/>
    <n v="0"/>
  </r>
  <r>
    <d v="2012-09-21T00:00:00"/>
    <x v="3"/>
    <x v="26"/>
    <n v="1146"/>
    <n v="54"/>
    <n v="0"/>
    <n v="0"/>
    <n v="477"/>
    <n v="123"/>
    <n v="12"/>
    <n v="0"/>
    <n v="0"/>
    <n v="0"/>
  </r>
  <r>
    <d v="2012-09-22T00:00:00"/>
    <x v="4"/>
    <x v="26"/>
    <n v="612"/>
    <n v="36"/>
    <n v="0"/>
    <n v="0"/>
    <n v="462"/>
    <n v="60"/>
    <n v="6"/>
    <n v="0"/>
    <n v="0"/>
    <n v="0"/>
  </r>
  <r>
    <d v="2012-09-23T00:00:00"/>
    <x v="5"/>
    <x v="26"/>
    <n v="474"/>
    <n v="18"/>
    <n v="0"/>
    <n v="0"/>
    <n v="633"/>
    <n v="48"/>
    <n v="0"/>
    <n v="0"/>
    <n v="0"/>
    <n v="0"/>
  </r>
  <r>
    <d v="2012-09-24T00:00:00"/>
    <x v="6"/>
    <x v="26"/>
    <n v="548"/>
    <n v="114"/>
    <n v="0"/>
    <n v="0"/>
    <n v="430"/>
    <n v="82"/>
    <n v="2"/>
    <n v="0"/>
    <n v="0"/>
    <n v="1"/>
  </r>
  <r>
    <d v="2012-09-25T00:00:00"/>
    <x v="7"/>
    <x v="26"/>
    <n v="491"/>
    <n v="93"/>
    <n v="0"/>
    <n v="0"/>
    <n v="238"/>
    <n v="56"/>
    <n v="2"/>
    <n v="1"/>
    <n v="0"/>
    <n v="0"/>
  </r>
  <r>
    <d v="2012-09-26T00:00:00"/>
    <x v="8"/>
    <x v="26"/>
    <n v="645"/>
    <n v="73"/>
    <n v="0"/>
    <n v="0"/>
    <n v="289"/>
    <n v="48"/>
    <n v="0"/>
    <n v="0"/>
    <n v="0"/>
    <n v="0"/>
  </r>
  <r>
    <d v="2012-09-27T00:00:00"/>
    <x v="9"/>
    <x v="26"/>
    <n v="520"/>
    <n v="115"/>
    <n v="0"/>
    <n v="0"/>
    <n v="239"/>
    <n v="58"/>
    <n v="2"/>
    <n v="0"/>
    <n v="0"/>
    <n v="0"/>
  </r>
  <r>
    <d v="2012-09-28T00:00:00"/>
    <x v="10"/>
    <x v="26"/>
    <n v="474"/>
    <n v="69"/>
    <n v="0"/>
    <n v="1"/>
    <n v="283"/>
    <n v="64"/>
    <n v="2"/>
    <n v="0"/>
    <n v="1"/>
    <n v="0"/>
  </r>
  <r>
    <d v="2012-09-29T00:00:00"/>
    <x v="11"/>
    <x v="26"/>
    <n v="253"/>
    <n v="44"/>
    <n v="0"/>
    <n v="0"/>
    <n v="209"/>
    <n v="25"/>
    <n v="1"/>
    <n v="0"/>
    <n v="0"/>
    <n v="0"/>
  </r>
  <r>
    <d v="2012-09-30T00:00:00"/>
    <x v="12"/>
    <x v="26"/>
    <n v="150"/>
    <n v="20"/>
    <n v="0"/>
    <n v="0"/>
    <n v="75"/>
    <n v="10"/>
    <n v="0"/>
    <n v="0"/>
    <n v="0"/>
    <n v="0"/>
  </r>
  <r>
    <d v="2012-10-01T00:00:00"/>
    <x v="13"/>
    <x v="26"/>
    <n v="103"/>
    <n v="13"/>
    <n v="0"/>
    <n v="0"/>
    <n v="49"/>
    <n v="5"/>
    <n v="1"/>
    <n v="0"/>
    <n v="0"/>
    <n v="0"/>
  </r>
  <r>
    <d v="2012-10-02T00:00:00"/>
    <x v="14"/>
    <x v="26"/>
    <n v="1188"/>
    <n v="44"/>
    <m/>
    <m/>
    <n v="244"/>
    <n v="36"/>
    <n v="1"/>
    <n v="0"/>
    <n v="0"/>
    <m/>
  </r>
  <r>
    <d v="2012-10-03T00:00:00"/>
    <x v="15"/>
    <x v="26"/>
    <n v="438"/>
    <n v="33"/>
    <n v="0"/>
    <n v="1"/>
    <n v="413"/>
    <n v="36"/>
    <n v="3"/>
    <n v="0"/>
    <n v="0"/>
    <n v="0"/>
  </r>
  <r>
    <d v="2012-10-04T00:00:00"/>
    <x v="16"/>
    <x v="26"/>
    <n v="273"/>
    <n v="41"/>
    <n v="0"/>
    <n v="2"/>
    <n v="204"/>
    <n v="15"/>
    <n v="1"/>
    <n v="0"/>
    <n v="0"/>
    <n v="0"/>
  </r>
  <r>
    <d v="2012-10-05T00:00:00"/>
    <x v="17"/>
    <x v="26"/>
    <n v="164"/>
    <n v="7"/>
    <n v="0"/>
    <n v="0"/>
    <n v="123"/>
    <n v="7"/>
    <n v="2"/>
    <n v="0"/>
    <n v="0"/>
    <n v="0"/>
  </r>
  <r>
    <d v="2012-10-06T00:00:00"/>
    <x v="18"/>
    <x v="26"/>
    <n v="216"/>
    <n v="15"/>
    <n v="0"/>
    <n v="0"/>
    <n v="351"/>
    <n v="14"/>
    <n v="0"/>
    <n v="1"/>
    <n v="0"/>
    <n v="0"/>
  </r>
  <r>
    <d v="2012-10-07T00:00:00"/>
    <x v="19"/>
    <x v="26"/>
    <n v="207"/>
    <n v="32"/>
    <n v="0"/>
    <n v="0"/>
    <n v="436"/>
    <n v="18"/>
    <n v="1"/>
    <n v="0"/>
    <n v="0"/>
    <n v="0"/>
  </r>
  <r>
    <d v="2012-10-08T00:00:00"/>
    <x v="20"/>
    <x v="26"/>
    <n v="183"/>
    <n v="26"/>
    <n v="0"/>
    <n v="0"/>
    <n v="471"/>
    <n v="18"/>
    <n v="2"/>
    <n v="1"/>
    <n v="0"/>
    <n v="0"/>
  </r>
  <r>
    <d v="2012-10-09T00:00:00"/>
    <x v="21"/>
    <x v="26"/>
    <n v="128"/>
    <n v="16"/>
    <n v="0"/>
    <n v="0"/>
    <n v="522"/>
    <n v="35"/>
    <n v="3"/>
    <n v="0"/>
    <n v="0"/>
    <n v="0"/>
  </r>
  <r>
    <d v="2012-10-10T00:00:00"/>
    <x v="22"/>
    <x v="26"/>
    <n v="95"/>
    <n v="17"/>
    <n v="0"/>
    <n v="0"/>
    <n v="353"/>
    <n v="22"/>
    <n v="0"/>
    <n v="0"/>
    <n v="0"/>
    <n v="0"/>
  </r>
  <r>
    <d v="2012-10-11T00:00:00"/>
    <x v="23"/>
    <x v="26"/>
    <n v="79"/>
    <n v="22"/>
    <n v="0"/>
    <n v="0"/>
    <n v="321"/>
    <n v="18"/>
    <n v="1"/>
    <n v="0"/>
    <n v="0"/>
    <n v="0"/>
  </r>
  <r>
    <d v="2012-10-12T00:00:00"/>
    <x v="24"/>
    <x v="26"/>
    <n v="91"/>
    <n v="6"/>
    <n v="0"/>
    <n v="0"/>
    <n v="385"/>
    <n v="39"/>
    <n v="1"/>
    <n v="0"/>
    <n v="0"/>
    <n v="0"/>
  </r>
  <r>
    <d v="2012-10-13T00:00:00"/>
    <x v="25"/>
    <x v="26"/>
    <n v="431"/>
    <n v="25"/>
    <n v="1"/>
    <n v="8"/>
    <n v="552"/>
    <n v="33"/>
    <n v="5"/>
    <n v="0"/>
    <n v="0"/>
    <n v="0"/>
  </r>
  <r>
    <d v="2012-10-14T00:00:00"/>
    <x v="26"/>
    <x v="26"/>
    <n v="472"/>
    <n v="37"/>
    <n v="0"/>
    <n v="10"/>
    <n v="634"/>
    <n v="71"/>
    <n v="1"/>
    <n v="1"/>
    <n v="0"/>
    <n v="0"/>
  </r>
  <r>
    <d v="2012-10-15T00:00:00"/>
    <x v="27"/>
    <x v="26"/>
    <n v="130"/>
    <n v="24"/>
    <n v="0"/>
    <n v="15"/>
    <n v="183"/>
    <n v="12"/>
    <n v="2"/>
    <n v="0"/>
    <n v="0"/>
    <n v="0"/>
  </r>
  <r>
    <d v="2012-10-16T00:00:00"/>
    <x v="28"/>
    <x v="26"/>
    <n v="639"/>
    <n v="22"/>
    <n v="0"/>
    <n v="4"/>
    <n v="89"/>
    <n v="7"/>
    <n v="12"/>
    <n v="0"/>
    <n v="0"/>
    <n v="0"/>
  </r>
  <r>
    <d v="2012-10-17T00:00:00"/>
    <x v="29"/>
    <x v="26"/>
    <n v="35"/>
    <n v="2"/>
    <n v="0"/>
    <n v="2"/>
    <n v="48"/>
    <n v="3"/>
    <n v="2"/>
    <n v="0"/>
    <n v="0"/>
    <n v="0"/>
  </r>
  <r>
    <d v="2012-10-18T00:00:00"/>
    <x v="30"/>
    <x v="26"/>
    <n v="16"/>
    <n v="0"/>
    <n v="0"/>
    <n v="2"/>
    <n v="60"/>
    <n v="8"/>
    <n v="8"/>
    <n v="0"/>
    <n v="0"/>
    <n v="0"/>
  </r>
  <r>
    <d v="2012-10-19T00:00:00"/>
    <x v="31"/>
    <x v="26"/>
    <n v="60"/>
    <n v="5"/>
    <n v="0"/>
    <n v="0"/>
    <n v="38"/>
    <n v="3"/>
    <n v="3"/>
    <n v="0"/>
    <n v="0"/>
    <n v="0"/>
  </r>
  <r>
    <d v="2012-10-20T00:00:00"/>
    <x v="32"/>
    <x v="26"/>
    <n v="21"/>
    <n v="6"/>
    <n v="0"/>
    <n v="1"/>
    <n v="20"/>
    <n v="0"/>
    <n v="4"/>
    <n v="1"/>
    <n v="0"/>
    <n v="0"/>
  </r>
  <r>
    <d v="2012-10-21T00:00:00"/>
    <x v="33"/>
    <x v="26"/>
    <n v="26"/>
    <n v="4"/>
    <n v="0"/>
    <n v="0"/>
    <n v="20"/>
    <n v="0"/>
    <n v="3"/>
    <n v="1"/>
    <n v="0"/>
    <n v="0"/>
  </r>
  <r>
    <d v="2012-10-22T00:00:00"/>
    <x v="34"/>
    <x v="26"/>
    <n v="0"/>
    <n v="0"/>
    <n v="0"/>
    <n v="0"/>
    <n v="0"/>
    <n v="0"/>
    <n v="0"/>
    <n v="0"/>
    <n v="0"/>
    <n v="0"/>
  </r>
  <r>
    <d v="2012-10-23T00:00:00"/>
    <x v="35"/>
    <x v="26"/>
    <n v="42"/>
    <n v="3"/>
    <n v="0"/>
    <n v="0"/>
    <n v="22"/>
    <n v="1"/>
    <n v="15"/>
    <n v="0"/>
    <n v="0"/>
    <n v="0"/>
  </r>
  <r>
    <d v="2012-10-24T00:00:00"/>
    <x v="36"/>
    <x v="26"/>
    <n v="11"/>
    <n v="0"/>
    <n v="0"/>
    <n v="0"/>
    <n v="10"/>
    <n v="1"/>
    <n v="4"/>
    <n v="0"/>
    <n v="0"/>
    <n v="0"/>
  </r>
  <r>
    <d v="2012-10-25T00:00:00"/>
    <x v="37"/>
    <x v="26"/>
    <n v="13"/>
    <n v="3"/>
    <n v="0"/>
    <n v="2"/>
    <n v="12"/>
    <n v="2"/>
    <n v="1"/>
    <n v="0"/>
    <n v="0"/>
    <n v="1"/>
  </r>
  <r>
    <d v="2012-10-26T00:00:00"/>
    <x v="38"/>
    <x v="26"/>
    <n v="10"/>
    <n v="16"/>
    <n v="0"/>
    <n v="0"/>
    <n v="24"/>
    <n v="1"/>
    <n v="3"/>
    <n v="0"/>
    <n v="0"/>
    <n v="0"/>
  </r>
  <r>
    <d v="2012-10-27T00:00:00"/>
    <x v="39"/>
    <x v="26"/>
    <n v="17"/>
    <n v="18"/>
    <n v="0"/>
    <n v="0"/>
    <n v="10"/>
    <n v="1"/>
    <n v="1"/>
    <n v="0"/>
    <n v="0"/>
    <n v="0"/>
  </r>
  <r>
    <d v="2012-10-28T00:00:00"/>
    <x v="40"/>
    <x v="26"/>
    <n v="12"/>
    <n v="13"/>
    <n v="0"/>
    <n v="0"/>
    <n v="4"/>
    <n v="1"/>
    <n v="1"/>
    <n v="0"/>
    <n v="0"/>
    <n v="0"/>
  </r>
  <r>
    <d v="2012-10-29T00:00:00"/>
    <x v="41"/>
    <x v="26"/>
    <n v="50"/>
    <n v="57"/>
    <n v="0"/>
    <n v="1"/>
    <n v="9"/>
    <n v="2"/>
    <n v="5"/>
    <n v="1"/>
    <n v="0"/>
    <n v="0"/>
  </r>
  <r>
    <d v="2012-10-30T00:00:00"/>
    <x v="42"/>
    <x v="26"/>
    <n v="66"/>
    <n v="65"/>
    <n v="0"/>
    <n v="1"/>
    <n v="8"/>
    <n v="0"/>
    <n v="1"/>
    <n v="0"/>
    <n v="0"/>
    <n v="0"/>
  </r>
  <r>
    <d v="2012-10-31T00:00:00"/>
    <x v="43"/>
    <x v="26"/>
    <n v="51"/>
    <n v="53"/>
    <n v="0"/>
    <n v="0"/>
    <n v="7"/>
    <n v="1"/>
    <n v="0"/>
    <n v="2"/>
    <n v="0"/>
    <n v="0"/>
  </r>
  <r>
    <d v="2012-11-01T00:00:00"/>
    <x v="44"/>
    <x v="26"/>
    <n v="185"/>
    <n v="17"/>
    <n v="0"/>
    <n v="2"/>
    <n v="3"/>
    <n v="1"/>
    <n v="3"/>
    <n v="1"/>
    <n v="0"/>
    <n v="0"/>
  </r>
  <r>
    <d v="2012-11-02T00:00:00"/>
    <x v="45"/>
    <x v="26"/>
    <n v="64"/>
    <n v="8"/>
    <n v="0"/>
    <n v="3"/>
    <n v="3"/>
    <n v="1"/>
    <n v="4"/>
    <n v="0"/>
    <n v="0"/>
    <n v="1"/>
  </r>
  <r>
    <d v="2012-11-03T00:00:00"/>
    <x v="46"/>
    <x v="26"/>
    <n v="22"/>
    <n v="8"/>
    <n v="0"/>
    <n v="1"/>
    <n v="0"/>
    <n v="0"/>
    <n v="2"/>
    <n v="1"/>
    <n v="0"/>
    <n v="1"/>
  </r>
  <r>
    <d v="2012-11-04T00:00:00"/>
    <x v="47"/>
    <x v="26"/>
    <n v="17"/>
    <n v="8"/>
    <n v="0"/>
    <n v="0"/>
    <n v="1"/>
    <n v="0"/>
    <n v="6"/>
    <n v="0"/>
    <n v="0"/>
    <n v="0"/>
  </r>
  <r>
    <d v="2012-11-05T00:00:00"/>
    <x v="48"/>
    <x v="26"/>
    <n v="18"/>
    <n v="24"/>
    <n v="0"/>
    <n v="1"/>
    <n v="0"/>
    <n v="1"/>
    <n v="1"/>
    <n v="1"/>
    <n v="0"/>
    <n v="0"/>
  </r>
  <r>
    <d v="2012-11-06T00:00:00"/>
    <x v="49"/>
    <x v="26"/>
    <n v="11"/>
    <n v="25"/>
    <n v="0"/>
    <n v="0"/>
    <n v="0"/>
    <n v="0"/>
    <n v="4"/>
    <n v="0"/>
    <n v="0"/>
    <n v="0"/>
  </r>
  <r>
    <d v="2012-11-07T00:00:00"/>
    <x v="50"/>
    <x v="26"/>
    <m/>
    <m/>
    <m/>
    <m/>
    <m/>
    <m/>
    <m/>
    <m/>
    <m/>
    <m/>
  </r>
  <r>
    <d v="2012-11-08T00:00:00"/>
    <x v="51"/>
    <x v="26"/>
    <m/>
    <m/>
    <m/>
    <m/>
    <m/>
    <m/>
    <m/>
    <m/>
    <m/>
    <m/>
  </r>
  <r>
    <d v="2012-11-09T00:00:00"/>
    <x v="52"/>
    <x v="26"/>
    <m/>
    <m/>
    <m/>
    <m/>
    <m/>
    <m/>
    <m/>
    <m/>
    <m/>
    <m/>
  </r>
  <r>
    <d v="2012-11-10T00:00:00"/>
    <x v="53"/>
    <x v="26"/>
    <m/>
    <m/>
    <m/>
    <m/>
    <m/>
    <m/>
    <m/>
    <m/>
    <m/>
    <m/>
  </r>
  <r>
    <d v="2012-11-11T00:00:00"/>
    <x v="54"/>
    <x v="26"/>
    <m/>
    <m/>
    <m/>
    <m/>
    <m/>
    <m/>
    <m/>
    <m/>
    <m/>
    <m/>
  </r>
  <r>
    <d v="2012-11-12T00:00:00"/>
    <x v="55"/>
    <x v="26"/>
    <m/>
    <m/>
    <m/>
    <m/>
    <m/>
    <m/>
    <m/>
    <m/>
    <m/>
    <m/>
  </r>
  <r>
    <d v="2012-11-13T00:00:00"/>
    <x v="56"/>
    <x v="26"/>
    <m/>
    <m/>
    <m/>
    <m/>
    <m/>
    <m/>
    <m/>
    <m/>
    <m/>
    <m/>
  </r>
  <r>
    <d v="2012-11-14T00:00:00"/>
    <x v="57"/>
    <x v="26"/>
    <m/>
    <m/>
    <m/>
    <m/>
    <m/>
    <m/>
    <m/>
    <m/>
    <m/>
    <m/>
  </r>
  <r>
    <d v="2012-11-15T00:00:00"/>
    <x v="58"/>
    <x v="26"/>
    <m/>
    <m/>
    <m/>
    <m/>
    <m/>
    <m/>
    <m/>
    <m/>
    <m/>
    <m/>
  </r>
  <r>
    <d v="2012-11-16T00:00:00"/>
    <x v="59"/>
    <x v="26"/>
    <m/>
    <m/>
    <m/>
    <m/>
    <m/>
    <m/>
    <m/>
    <m/>
    <m/>
    <m/>
  </r>
  <r>
    <d v="2012-11-17T00:00:00"/>
    <x v="60"/>
    <x v="26"/>
    <m/>
    <m/>
    <m/>
    <m/>
    <m/>
    <m/>
    <m/>
    <m/>
    <m/>
    <m/>
  </r>
  <r>
    <d v="2012-11-18T00:00:00"/>
    <x v="61"/>
    <x v="26"/>
    <m/>
    <m/>
    <m/>
    <m/>
    <m/>
    <m/>
    <m/>
    <m/>
    <m/>
    <m/>
  </r>
  <r>
    <d v="2012-11-19T00:00:00"/>
    <x v="62"/>
    <x v="26"/>
    <m/>
    <m/>
    <m/>
    <m/>
    <m/>
    <m/>
    <m/>
    <m/>
    <m/>
    <m/>
  </r>
  <r>
    <d v="2012-11-20T00:00:00"/>
    <x v="66"/>
    <x v="26"/>
    <m/>
    <m/>
    <m/>
    <m/>
    <m/>
    <m/>
    <m/>
    <m/>
    <m/>
    <m/>
  </r>
  <r>
    <d v="2012-11-21T00:00:00"/>
    <x v="81"/>
    <x v="26"/>
    <m/>
    <m/>
    <m/>
    <m/>
    <m/>
    <m/>
    <m/>
    <m/>
    <m/>
    <m/>
  </r>
  <r>
    <d v="2012-11-22T00:00:00"/>
    <x v="82"/>
    <x v="26"/>
    <m/>
    <m/>
    <m/>
    <m/>
    <m/>
    <m/>
    <m/>
    <m/>
    <m/>
    <m/>
  </r>
  <r>
    <d v="2012-11-23T00:00:00"/>
    <x v="83"/>
    <x v="26"/>
    <m/>
    <m/>
    <m/>
    <m/>
    <m/>
    <m/>
    <m/>
    <m/>
    <m/>
    <m/>
  </r>
  <r>
    <d v="2012-11-24T00:00:00"/>
    <x v="84"/>
    <x v="26"/>
    <m/>
    <m/>
    <m/>
    <m/>
    <m/>
    <m/>
    <m/>
    <m/>
    <m/>
    <m/>
  </r>
  <r>
    <d v="2012-11-25T00:00:00"/>
    <x v="85"/>
    <x v="26"/>
    <m/>
    <m/>
    <m/>
    <m/>
    <m/>
    <m/>
    <m/>
    <m/>
    <m/>
    <m/>
  </r>
  <r>
    <d v="2012-11-26T00:00:00"/>
    <x v="87"/>
    <x v="26"/>
    <m/>
    <m/>
    <m/>
    <m/>
    <m/>
    <m/>
    <m/>
    <m/>
    <m/>
    <m/>
  </r>
  <r>
    <d v="2012-11-27T00:00:00"/>
    <x v="88"/>
    <x v="26"/>
    <m/>
    <m/>
    <m/>
    <m/>
    <m/>
    <m/>
    <m/>
    <m/>
    <m/>
    <m/>
  </r>
  <r>
    <d v="2012-11-28T00:00:00"/>
    <x v="89"/>
    <x v="26"/>
    <m/>
    <m/>
    <m/>
    <m/>
    <m/>
    <m/>
    <m/>
    <m/>
    <m/>
    <m/>
  </r>
  <r>
    <d v="2012-11-29T00:00:00"/>
    <x v="90"/>
    <x v="26"/>
    <m/>
    <m/>
    <m/>
    <m/>
    <m/>
    <m/>
    <m/>
    <m/>
    <m/>
    <m/>
  </r>
  <r>
    <d v="2012-11-30T00:00:00"/>
    <x v="91"/>
    <x v="26"/>
    <m/>
    <m/>
    <m/>
    <m/>
    <m/>
    <m/>
    <m/>
    <m/>
    <m/>
    <m/>
  </r>
  <r>
    <d v="2013-08-14T00:00:00"/>
    <x v="92"/>
    <x v="27"/>
    <n v="477"/>
    <n v="3"/>
    <n v="0"/>
    <n v="0"/>
    <n v="51"/>
    <n v="0"/>
    <n v="1158"/>
    <n v="75912"/>
    <n v="104592"/>
    <n v="0"/>
  </r>
  <r>
    <d v="2013-08-15T00:00:00"/>
    <x v="93"/>
    <x v="27"/>
    <n v="147"/>
    <n v="0"/>
    <n v="0"/>
    <n v="0"/>
    <n v="30"/>
    <n v="0"/>
    <n v="18"/>
    <n v="30"/>
    <n v="363"/>
    <n v="0"/>
  </r>
  <r>
    <d v="2013-08-16T00:00:00"/>
    <x v="94"/>
    <x v="27"/>
    <n v="78"/>
    <n v="0"/>
    <n v="0"/>
    <n v="0"/>
    <n v="48"/>
    <n v="0"/>
    <n v="9"/>
    <n v="126"/>
    <n v="486"/>
    <n v="0"/>
  </r>
  <r>
    <d v="2013-08-17T00:00:00"/>
    <x v="95"/>
    <x v="27"/>
    <n v="249"/>
    <n v="0"/>
    <n v="0"/>
    <n v="0"/>
    <n v="9"/>
    <n v="0"/>
    <n v="9"/>
    <n v="183"/>
    <n v="492"/>
    <n v="0"/>
  </r>
  <r>
    <d v="2013-08-18T00:00:00"/>
    <x v="96"/>
    <x v="27"/>
    <n v="291"/>
    <n v="0"/>
    <n v="0"/>
    <n v="0"/>
    <n v="24"/>
    <n v="0"/>
    <n v="24"/>
    <n v="45"/>
    <n v="165"/>
    <n v="0"/>
  </r>
  <r>
    <d v="2013-08-19T00:00:00"/>
    <x v="97"/>
    <x v="27"/>
    <n v="567"/>
    <n v="3"/>
    <n v="0"/>
    <n v="0"/>
    <n v="9"/>
    <n v="0"/>
    <n v="27"/>
    <n v="45"/>
    <n v="267"/>
    <n v="0"/>
  </r>
  <r>
    <d v="2013-08-20T00:00:00"/>
    <x v="98"/>
    <x v="27"/>
    <n v="372"/>
    <n v="0"/>
    <n v="0"/>
    <n v="0"/>
    <n v="9"/>
    <n v="0"/>
    <n v="12"/>
    <n v="129"/>
    <n v="75"/>
    <n v="0"/>
  </r>
  <r>
    <d v="2013-08-21T00:00:00"/>
    <x v="99"/>
    <x v="27"/>
    <n v="441"/>
    <n v="9"/>
    <n v="0"/>
    <n v="0"/>
    <n v="48"/>
    <n v="3"/>
    <n v="9"/>
    <n v="15"/>
    <n v="63"/>
    <n v="0"/>
  </r>
  <r>
    <d v="2013-08-22T00:00:00"/>
    <x v="100"/>
    <x v="27"/>
    <n v="300"/>
    <n v="12"/>
    <n v="0"/>
    <n v="0"/>
    <n v="132"/>
    <n v="0"/>
    <n v="15"/>
    <n v="30"/>
    <n v="114"/>
    <n v="0"/>
  </r>
  <r>
    <d v="2013-08-23T00:00:00"/>
    <x v="101"/>
    <x v="27"/>
    <n v="126"/>
    <n v="0"/>
    <n v="0"/>
    <n v="0"/>
    <n v="171"/>
    <n v="0"/>
    <n v="18"/>
    <n v="60"/>
    <n v="87"/>
    <n v="0"/>
  </r>
  <r>
    <d v="2013-08-24T00:00:00"/>
    <x v="102"/>
    <x v="27"/>
    <n v="258"/>
    <n v="48"/>
    <n v="0"/>
    <n v="0"/>
    <n v="81"/>
    <n v="0"/>
    <n v="21"/>
    <n v="9"/>
    <n v="108"/>
    <n v="0"/>
  </r>
  <r>
    <d v="2013-08-25T00:00:00"/>
    <x v="103"/>
    <x v="27"/>
    <n v="312"/>
    <n v="0"/>
    <n v="0"/>
    <n v="0"/>
    <n v="87"/>
    <n v="0"/>
    <n v="12"/>
    <n v="90"/>
    <n v="42"/>
    <n v="0"/>
  </r>
  <r>
    <d v="2013-08-26T00:00:00"/>
    <x v="104"/>
    <x v="27"/>
    <n v="600"/>
    <n v="12"/>
    <n v="0"/>
    <n v="0"/>
    <n v="168"/>
    <n v="0"/>
    <n v="27"/>
    <n v="3"/>
    <n v="60"/>
    <n v="0"/>
  </r>
  <r>
    <d v="2013-08-27T00:00:00"/>
    <x v="105"/>
    <x v="27"/>
    <n v="957"/>
    <n v="12"/>
    <n v="0"/>
    <n v="3"/>
    <n v="216"/>
    <n v="6"/>
    <n v="33"/>
    <n v="12"/>
    <n v="84"/>
    <n v="0"/>
  </r>
  <r>
    <d v="2013-08-28T00:00:00"/>
    <x v="106"/>
    <x v="27"/>
    <n v="522"/>
    <n v="15"/>
    <n v="0"/>
    <n v="0"/>
    <n v="60"/>
    <n v="3"/>
    <n v="12"/>
    <n v="3"/>
    <n v="69"/>
    <n v="0"/>
  </r>
  <r>
    <d v="2013-08-29T00:00:00"/>
    <x v="107"/>
    <x v="27"/>
    <n v="885"/>
    <n v="9"/>
    <n v="0"/>
    <n v="0"/>
    <n v="171"/>
    <n v="12"/>
    <n v="21"/>
    <n v="0"/>
    <n v="213"/>
    <n v="0"/>
  </r>
  <r>
    <d v="2013-08-30T00:00:00"/>
    <x v="108"/>
    <x v="27"/>
    <n v="1557"/>
    <n v="31.5"/>
    <n v="4.5"/>
    <n v="0"/>
    <n v="363"/>
    <n v="15"/>
    <n v="10.5"/>
    <n v="16.5"/>
    <n v="141"/>
    <n v="0"/>
  </r>
  <r>
    <d v="2013-08-31T00:00:00"/>
    <x v="86"/>
    <x v="27"/>
    <n v="1389"/>
    <n v="60"/>
    <n v="3"/>
    <n v="0"/>
    <n v="321"/>
    <n v="6"/>
    <n v="3"/>
    <n v="36"/>
    <n v="21"/>
    <n v="0"/>
  </r>
  <r>
    <d v="2013-09-01T00:00:00"/>
    <x v="80"/>
    <x v="27"/>
    <n v="1329"/>
    <n v="33"/>
    <n v="0"/>
    <n v="0"/>
    <n v="432"/>
    <n v="3"/>
    <n v="15"/>
    <n v="21"/>
    <n v="27"/>
    <n v="0"/>
  </r>
  <r>
    <d v="2013-09-02T00:00:00"/>
    <x v="75"/>
    <x v="27"/>
    <n v="1434"/>
    <n v="81"/>
    <n v="0"/>
    <n v="0"/>
    <n v="255"/>
    <n v="15"/>
    <n v="27"/>
    <n v="3"/>
    <n v="36"/>
    <n v="0"/>
  </r>
  <r>
    <d v="2013-09-03T00:00:00"/>
    <x v="76"/>
    <x v="27"/>
    <n v="1422"/>
    <n v="123"/>
    <n v="3"/>
    <n v="0"/>
    <n v="291"/>
    <n v="6"/>
    <n v="18"/>
    <n v="3"/>
    <n v="21"/>
    <n v="0"/>
  </r>
  <r>
    <d v="2013-09-04T00:00:00"/>
    <x v="77"/>
    <x v="27"/>
    <n v="1524"/>
    <n v="81"/>
    <n v="0"/>
    <n v="0"/>
    <n v="387"/>
    <n v="27"/>
    <n v="27"/>
    <n v="0"/>
    <n v="9"/>
    <n v="0"/>
  </r>
  <r>
    <d v="2013-09-05T00:00:00"/>
    <x v="78"/>
    <x v="27"/>
    <n v="1023"/>
    <n v="69"/>
    <n v="0"/>
    <n v="0"/>
    <n v="309"/>
    <n v="21"/>
    <n v="24"/>
    <n v="3"/>
    <n v="3"/>
    <n v="0"/>
  </r>
  <r>
    <d v="2013-09-06T00:00:00"/>
    <x v="79"/>
    <x v="27"/>
    <n v="1644"/>
    <n v="99"/>
    <n v="0"/>
    <n v="0"/>
    <n v="510"/>
    <n v="15"/>
    <n v="30"/>
    <n v="0"/>
    <n v="0"/>
    <n v="0"/>
  </r>
  <r>
    <d v="2013-09-07T00:00:00"/>
    <x v="71"/>
    <x v="27"/>
    <n v="1989"/>
    <n v="180"/>
    <n v="3"/>
    <n v="0"/>
    <n v="378"/>
    <n v="30"/>
    <n v="33"/>
    <n v="0"/>
    <n v="9"/>
    <n v="0"/>
  </r>
  <r>
    <d v="2013-09-08T00:00:00"/>
    <x v="72"/>
    <x v="27"/>
    <n v="2058"/>
    <n v="210"/>
    <n v="0"/>
    <n v="0"/>
    <n v="429"/>
    <n v="18"/>
    <n v="0"/>
    <n v="3"/>
    <n v="9"/>
    <n v="0"/>
  </r>
  <r>
    <d v="2013-09-09T00:00:00"/>
    <x v="73"/>
    <x v="27"/>
    <n v="1368"/>
    <n v="114"/>
    <n v="0"/>
    <n v="0"/>
    <n v="687"/>
    <n v="21"/>
    <n v="24"/>
    <n v="18"/>
    <n v="3"/>
    <n v="0"/>
  </r>
  <r>
    <d v="2013-09-10T00:00:00"/>
    <x v="74"/>
    <x v="27"/>
    <n v="1027"/>
    <n v="96"/>
    <n v="6"/>
    <n v="0"/>
    <n v="465"/>
    <n v="23"/>
    <n v="10"/>
    <n v="4"/>
    <n v="10"/>
    <n v="0"/>
  </r>
  <r>
    <d v="2013-09-11T00:00:00"/>
    <x v="68"/>
    <x v="27"/>
    <n v="1084"/>
    <n v="148"/>
    <n v="3"/>
    <n v="0"/>
    <n v="648"/>
    <n v="18"/>
    <n v="13"/>
    <n v="6"/>
    <n v="1"/>
    <n v="0"/>
  </r>
  <r>
    <d v="2013-09-12T00:00:00"/>
    <x v="69"/>
    <x v="27"/>
    <n v="912"/>
    <n v="113"/>
    <n v="6"/>
    <n v="0"/>
    <n v="711"/>
    <n v="13"/>
    <n v="15"/>
    <n v="1"/>
    <n v="0"/>
    <n v="0"/>
  </r>
  <r>
    <d v="2013-09-13T00:00:00"/>
    <x v="70"/>
    <x v="27"/>
    <n v="792"/>
    <n v="130"/>
    <n v="6"/>
    <n v="0"/>
    <n v="821"/>
    <n v="28"/>
    <n v="23"/>
    <n v="0"/>
    <n v="8"/>
    <n v="0"/>
  </r>
  <r>
    <d v="2013-09-14T00:00:00"/>
    <x v="67"/>
    <x v="27"/>
    <n v="1125"/>
    <n v="126"/>
    <n v="1"/>
    <n v="7"/>
    <n v="517"/>
    <n v="17"/>
    <n v="13"/>
    <n v="0"/>
    <n v="0"/>
    <n v="0"/>
  </r>
  <r>
    <d v="2013-09-15T00:00:00"/>
    <x v="63"/>
    <x v="27"/>
    <n v="1069"/>
    <n v="132"/>
    <n v="0"/>
    <n v="0"/>
    <n v="502"/>
    <n v="21"/>
    <n v="6"/>
    <n v="0"/>
    <n v="0"/>
    <n v="0"/>
  </r>
  <r>
    <d v="2013-09-16T00:00:00"/>
    <x v="64"/>
    <x v="27"/>
    <n v="2055"/>
    <n v="114"/>
    <n v="0"/>
    <n v="0"/>
    <n v="504"/>
    <n v="12"/>
    <n v="12"/>
    <n v="0"/>
    <n v="0"/>
    <n v="0"/>
  </r>
  <r>
    <d v="2013-09-17T00:00:00"/>
    <x v="65"/>
    <x v="27"/>
    <n v="2177"/>
    <n v="66"/>
    <n v="1"/>
    <n v="0"/>
    <n v="638"/>
    <n v="13"/>
    <n v="13"/>
    <n v="4"/>
    <n v="1"/>
    <m/>
  </r>
  <r>
    <d v="2013-09-18T00:00:00"/>
    <x v="0"/>
    <x v="27"/>
    <n v="1477"/>
    <n v="113"/>
    <n v="0"/>
    <n v="0"/>
    <n v="361"/>
    <n v="7"/>
    <n v="2"/>
    <n v="1"/>
    <n v="3"/>
    <m/>
  </r>
  <r>
    <d v="2013-09-19T00:00:00"/>
    <x v="1"/>
    <x v="27"/>
    <n v="2110"/>
    <n v="148"/>
    <n v="2"/>
    <n v="0"/>
    <n v="637"/>
    <n v="13"/>
    <n v="7"/>
    <n v="2"/>
    <n v="5"/>
    <m/>
  </r>
  <r>
    <d v="2013-09-20T00:00:00"/>
    <x v="2"/>
    <x v="27"/>
    <n v="1418"/>
    <n v="137"/>
    <n v="0"/>
    <n v="0"/>
    <n v="680"/>
    <n v="13"/>
    <n v="4"/>
    <n v="0"/>
    <n v="0"/>
    <m/>
  </r>
  <r>
    <d v="2013-09-21T00:00:00"/>
    <x v="3"/>
    <x v="27"/>
    <n v="2257"/>
    <n v="200"/>
    <n v="3"/>
    <n v="0"/>
    <n v="706"/>
    <n v="22"/>
    <n v="12"/>
    <n v="0"/>
    <n v="4"/>
    <m/>
  </r>
  <r>
    <d v="2013-09-22T00:00:00"/>
    <x v="4"/>
    <x v="27"/>
    <n v="1161"/>
    <n v="113"/>
    <n v="1"/>
    <n v="1"/>
    <n v="988"/>
    <n v="28"/>
    <n v="8"/>
    <n v="0"/>
    <n v="0"/>
    <m/>
  </r>
  <r>
    <d v="2013-09-23T00:00:00"/>
    <x v="5"/>
    <x v="27"/>
    <n v="1290"/>
    <n v="97"/>
    <n v="1"/>
    <n v="0"/>
    <n v="720"/>
    <n v="10"/>
    <n v="10"/>
    <n v="0"/>
    <n v="2"/>
    <m/>
  </r>
  <r>
    <d v="2013-09-24T00:00:00"/>
    <x v="6"/>
    <x v="27"/>
    <n v="607"/>
    <n v="92"/>
    <n v="0"/>
    <n v="0"/>
    <n v="973"/>
    <n v="29"/>
    <n v="10"/>
    <n v="0"/>
    <n v="0"/>
    <m/>
  </r>
  <r>
    <d v="2013-09-25T00:00:00"/>
    <x v="7"/>
    <x v="27"/>
    <n v="661"/>
    <n v="84"/>
    <n v="0"/>
    <n v="0"/>
    <n v="1090"/>
    <n v="17"/>
    <n v="10"/>
    <n v="1"/>
    <n v="4"/>
    <m/>
  </r>
  <r>
    <d v="2013-09-26T00:00:00"/>
    <x v="8"/>
    <x v="27"/>
    <n v="576"/>
    <n v="62"/>
    <n v="0"/>
    <n v="1"/>
    <n v="1023"/>
    <n v="26"/>
    <n v="6"/>
    <n v="1"/>
    <n v="0"/>
    <m/>
  </r>
  <r>
    <d v="2013-09-27T00:00:00"/>
    <x v="9"/>
    <x v="27"/>
    <n v="577"/>
    <n v="55"/>
    <n v="0"/>
    <n v="2"/>
    <n v="852"/>
    <n v="21"/>
    <n v="9"/>
    <n v="0"/>
    <n v="0"/>
    <m/>
  </r>
  <r>
    <d v="2013-09-28T00:00:00"/>
    <x v="10"/>
    <x v="27"/>
    <n v="710"/>
    <n v="57"/>
    <n v="0"/>
    <n v="0"/>
    <n v="934"/>
    <n v="12"/>
    <n v="0"/>
    <n v="1"/>
    <n v="0"/>
    <m/>
  </r>
  <r>
    <d v="2013-09-29T00:00:00"/>
    <x v="11"/>
    <x v="27"/>
    <n v="97"/>
    <n v="4"/>
    <n v="0"/>
    <n v="0"/>
    <n v="116"/>
    <n v="4"/>
    <n v="0"/>
    <n v="0"/>
    <n v="1"/>
    <m/>
  </r>
  <r>
    <d v="2013-09-30T00:00:00"/>
    <x v="12"/>
    <x v="27"/>
    <n v="220.70595658758202"/>
    <n v="17.680981595092025"/>
    <n v="0"/>
    <n v="0"/>
    <n v="338.21378091872793"/>
    <n v="3.5"/>
    <n v="7"/>
    <n v="9"/>
    <n v="9.5"/>
    <m/>
  </r>
  <r>
    <d v="2013-10-01T00:00:00"/>
    <x v="13"/>
    <x v="27"/>
    <n v="220.70595658758202"/>
    <n v="17.680981595092025"/>
    <n v="0"/>
    <n v="0"/>
    <n v="338.21378091872793"/>
    <n v="3.5"/>
    <n v="7"/>
    <n v="9"/>
    <n v="9.5"/>
    <m/>
  </r>
  <r>
    <d v="2013-10-02T00:00:00"/>
    <x v="14"/>
    <x v="27"/>
    <n v="220.70595658758202"/>
    <n v="17.680981595092025"/>
    <n v="0"/>
    <n v="0"/>
    <n v="338.21378091872793"/>
    <n v="3.5"/>
    <n v="7"/>
    <n v="9"/>
    <n v="9.5"/>
    <m/>
  </r>
  <r>
    <d v="2013-10-03T00:00:00"/>
    <x v="15"/>
    <x v="27"/>
    <n v="220.70595658758202"/>
    <n v="17.680981595092025"/>
    <n v="0"/>
    <n v="0"/>
    <n v="338.21378091872793"/>
    <n v="3.5"/>
    <n v="7"/>
    <n v="9"/>
    <n v="9.5"/>
    <m/>
  </r>
  <r>
    <d v="2013-10-04T00:00:00"/>
    <x v="16"/>
    <x v="27"/>
    <n v="98"/>
    <n v="8"/>
    <n v="0"/>
    <n v="0"/>
    <n v="125"/>
    <n v="1"/>
    <n v="4"/>
    <n v="20"/>
    <n v="2"/>
    <m/>
  </r>
  <r>
    <d v="2013-10-05T00:00:00"/>
    <x v="17"/>
    <x v="27"/>
    <n v="326"/>
    <n v="19"/>
    <n v="0"/>
    <n v="0"/>
    <n v="399"/>
    <n v="3"/>
    <n v="14"/>
    <n v="18"/>
    <n v="18"/>
    <m/>
  </r>
  <r>
    <d v="2013-10-06T00:00:00"/>
    <x v="18"/>
    <x v="27"/>
    <n v="301"/>
    <n v="31"/>
    <n v="0"/>
    <n v="1"/>
    <n v="675"/>
    <n v="7"/>
    <n v="13"/>
    <n v="12"/>
    <n v="6"/>
    <m/>
  </r>
  <r>
    <d v="2013-10-07T00:00:00"/>
    <x v="19"/>
    <x v="27"/>
    <n v="277"/>
    <n v="33"/>
    <n v="0"/>
    <n v="0"/>
    <n v="884"/>
    <n v="4"/>
    <n v="9"/>
    <n v="0"/>
    <n v="13"/>
    <m/>
  </r>
  <r>
    <d v="2013-10-08T00:00:00"/>
    <x v="20"/>
    <x v="27"/>
    <n v="294"/>
    <n v="47"/>
    <n v="0"/>
    <n v="0"/>
    <n v="566"/>
    <n v="9"/>
    <n v="4"/>
    <n v="7"/>
    <n v="10"/>
    <m/>
  </r>
  <r>
    <d v="2013-10-09T00:00:00"/>
    <x v="21"/>
    <x v="27"/>
    <n v="93"/>
    <n v="8.5"/>
    <n v="0"/>
    <n v="0"/>
    <n v="275.5"/>
    <n v="0"/>
    <n v="7"/>
    <n v="2"/>
    <n v="2"/>
    <m/>
  </r>
  <r>
    <d v="2013-10-10T00:00:00"/>
    <x v="22"/>
    <x v="27"/>
    <n v="216.5"/>
    <n v="20"/>
    <n v="0"/>
    <n v="0"/>
    <n v="663"/>
    <n v="5.5"/>
    <n v="9"/>
    <n v="4"/>
    <n v="6"/>
    <m/>
  </r>
  <r>
    <d v="2013-10-11T00:00:00"/>
    <x v="23"/>
    <x v="27"/>
    <n v="228"/>
    <n v="14"/>
    <n v="0"/>
    <n v="0"/>
    <n v="961"/>
    <n v="8"/>
    <n v="6"/>
    <n v="6"/>
    <n v="3"/>
    <m/>
  </r>
  <r>
    <d v="2013-10-12T00:00:00"/>
    <x v="24"/>
    <x v="27"/>
    <n v="243"/>
    <n v="17"/>
    <n v="1"/>
    <n v="1"/>
    <n v="758"/>
    <n v="17"/>
    <n v="6"/>
    <n v="12"/>
    <n v="2"/>
    <m/>
  </r>
  <r>
    <d v="2013-10-13T00:00:00"/>
    <x v="25"/>
    <x v="27"/>
    <n v="168"/>
    <n v="8"/>
    <n v="0"/>
    <n v="2"/>
    <n v="628"/>
    <n v="10"/>
    <n v="5"/>
    <n v="1"/>
    <n v="4"/>
    <m/>
  </r>
  <r>
    <d v="2013-10-14T00:00:00"/>
    <x v="26"/>
    <x v="27"/>
    <n v="131"/>
    <n v="7"/>
    <n v="0"/>
    <n v="2"/>
    <n v="384"/>
    <n v="8"/>
    <n v="2"/>
    <n v="5"/>
    <n v="4"/>
    <m/>
  </r>
  <r>
    <d v="2013-10-15T00:00:00"/>
    <x v="27"/>
    <x v="27"/>
    <n v="119"/>
    <n v="7"/>
    <n v="0"/>
    <n v="0"/>
    <n v="348"/>
    <n v="4"/>
    <n v="0"/>
    <n v="0"/>
    <n v="3"/>
    <m/>
  </r>
  <r>
    <d v="2013-10-16T00:00:00"/>
    <x v="28"/>
    <x v="27"/>
    <n v="98"/>
    <n v="7.5"/>
    <n v="0"/>
    <n v="2.5"/>
    <n v="235"/>
    <n v="4"/>
    <n v="0.5"/>
    <n v="0"/>
    <n v="4.5"/>
    <m/>
  </r>
  <r>
    <d v="2013-10-17T00:00:00"/>
    <x v="29"/>
    <x v="27"/>
    <n v="70"/>
    <n v="10"/>
    <n v="0"/>
    <n v="5"/>
    <n v="144"/>
    <n v="6"/>
    <n v="1"/>
    <n v="0"/>
    <n v="2"/>
    <m/>
  </r>
  <r>
    <d v="2013-10-18T00:00:00"/>
    <x v="30"/>
    <x v="27"/>
    <n v="54"/>
    <n v="22"/>
    <n v="0"/>
    <n v="2"/>
    <n v="131"/>
    <n v="0"/>
    <n v="2"/>
    <n v="1"/>
    <n v="1"/>
    <m/>
  </r>
  <r>
    <d v="2013-10-19T00:00:00"/>
    <x v="31"/>
    <x v="27"/>
    <n v="53"/>
    <n v="38"/>
    <n v="0"/>
    <n v="1"/>
    <n v="110"/>
    <n v="3"/>
    <n v="2"/>
    <n v="0"/>
    <n v="3"/>
    <m/>
  </r>
  <r>
    <d v="2013-10-20T00:00:00"/>
    <x v="32"/>
    <x v="27"/>
    <n v="40"/>
    <n v="8"/>
    <n v="0"/>
    <n v="0"/>
    <n v="72"/>
    <n v="2"/>
    <n v="1"/>
    <n v="0"/>
    <n v="1"/>
    <m/>
  </r>
  <r>
    <d v="2013-10-21T00:00:00"/>
    <x v="33"/>
    <x v="27"/>
    <n v="20"/>
    <n v="13"/>
    <n v="1"/>
    <n v="0"/>
    <n v="99"/>
    <n v="4"/>
    <n v="2"/>
    <n v="0"/>
    <n v="1"/>
    <m/>
  </r>
  <r>
    <d v="2013-10-22T00:00:00"/>
    <x v="34"/>
    <x v="27"/>
    <n v="17"/>
    <n v="3"/>
    <n v="0"/>
    <n v="0"/>
    <n v="38"/>
    <n v="0"/>
    <n v="2"/>
    <n v="0"/>
    <n v="4"/>
    <m/>
  </r>
  <r>
    <d v="2013-10-23T00:00:00"/>
    <x v="35"/>
    <x v="27"/>
    <n v="22"/>
    <n v="5"/>
    <n v="0"/>
    <n v="0"/>
    <n v="24"/>
    <n v="2"/>
    <n v="1"/>
    <n v="0"/>
    <n v="2"/>
    <m/>
  </r>
  <r>
    <d v="2013-10-24T00:00:00"/>
    <x v="36"/>
    <x v="27"/>
    <n v="9"/>
    <n v="21"/>
    <n v="0"/>
    <n v="0"/>
    <n v="36"/>
    <n v="0"/>
    <n v="0"/>
    <n v="1"/>
    <n v="2"/>
    <m/>
  </r>
  <r>
    <d v="2013-10-25T00:00:00"/>
    <x v="37"/>
    <x v="27"/>
    <n v="20"/>
    <n v="7"/>
    <n v="0"/>
    <n v="0"/>
    <n v="28"/>
    <n v="1"/>
    <n v="3"/>
    <n v="3"/>
    <n v="0"/>
    <m/>
  </r>
  <r>
    <d v="2013-10-26T00:00:00"/>
    <x v="38"/>
    <x v="27"/>
    <n v="20"/>
    <n v="10"/>
    <n v="0"/>
    <n v="0"/>
    <n v="13"/>
    <n v="0"/>
    <n v="0"/>
    <n v="0"/>
    <n v="3"/>
    <m/>
  </r>
  <r>
    <d v="2013-10-27T00:00:00"/>
    <x v="39"/>
    <x v="27"/>
    <n v="5"/>
    <n v="0"/>
    <n v="0"/>
    <n v="0"/>
    <n v="13"/>
    <n v="0"/>
    <n v="0"/>
    <n v="2"/>
    <n v="0"/>
    <m/>
  </r>
  <r>
    <d v="2013-10-28T00:00:00"/>
    <x v="40"/>
    <x v="27"/>
    <n v="11"/>
    <n v="4"/>
    <n v="0"/>
    <n v="0"/>
    <n v="13"/>
    <n v="0"/>
    <n v="1"/>
    <n v="0"/>
    <n v="0"/>
    <m/>
  </r>
  <r>
    <d v="2013-10-29T00:00:00"/>
    <x v="41"/>
    <x v="27"/>
    <n v="10"/>
    <n v="0"/>
    <n v="0"/>
    <n v="0"/>
    <n v="10"/>
    <n v="0"/>
    <n v="5"/>
    <n v="0"/>
    <n v="0"/>
    <m/>
  </r>
  <r>
    <d v="2013-10-30T00:00:00"/>
    <x v="42"/>
    <x v="27"/>
    <n v="15"/>
    <n v="5"/>
    <n v="0"/>
    <n v="0"/>
    <n v="7"/>
    <n v="0"/>
    <n v="0"/>
    <n v="0"/>
    <n v="0"/>
    <m/>
  </r>
  <r>
    <d v="2013-10-31T00:00:00"/>
    <x v="43"/>
    <x v="27"/>
    <n v="51.333333333333329"/>
    <n v="3"/>
    <n v="0"/>
    <n v="0"/>
    <n v="4.5"/>
    <n v="0"/>
    <n v="2"/>
    <n v="1"/>
    <n v="4"/>
    <m/>
  </r>
  <r>
    <d v="2013-11-01T00:00:00"/>
    <x v="44"/>
    <x v="27"/>
    <n v="67"/>
    <n v="2"/>
    <n v="0"/>
    <n v="1"/>
    <n v="4"/>
    <n v="0"/>
    <n v="1"/>
    <n v="3"/>
    <n v="8"/>
    <m/>
  </r>
  <r>
    <d v="2013-11-02T00:00:00"/>
    <x v="45"/>
    <x v="27"/>
    <n v="433.5"/>
    <n v="12.5"/>
    <n v="0"/>
    <n v="2"/>
    <n v="7"/>
    <n v="1"/>
    <n v="0"/>
    <n v="5.5"/>
    <n v="6"/>
    <m/>
  </r>
  <r>
    <d v="2013-11-03T00:00:00"/>
    <x v="46"/>
    <x v="27"/>
    <n v="672"/>
    <n v="14"/>
    <n v="0"/>
    <n v="2"/>
    <n v="1"/>
    <n v="0"/>
    <n v="3"/>
    <n v="5"/>
    <n v="0"/>
    <m/>
  </r>
  <r>
    <d v="2013-11-04T00:00:00"/>
    <x v="47"/>
    <x v="27"/>
    <n v="147"/>
    <n v="5"/>
    <n v="0"/>
    <n v="0"/>
    <n v="0"/>
    <n v="0"/>
    <n v="2"/>
    <n v="0"/>
    <n v="4"/>
    <m/>
  </r>
  <r>
    <d v="2013-11-05T00:00:00"/>
    <x v="48"/>
    <x v="27"/>
    <n v="96"/>
    <n v="8"/>
    <n v="0"/>
    <n v="0"/>
    <n v="0"/>
    <n v="0"/>
    <n v="4"/>
    <n v="0"/>
    <n v="5"/>
    <m/>
  </r>
  <r>
    <d v="2013-11-06T00:00:00"/>
    <x v="49"/>
    <x v="27"/>
    <n v="57"/>
    <n v="3"/>
    <n v="0"/>
    <n v="1"/>
    <n v="0"/>
    <n v="0"/>
    <n v="1"/>
    <n v="3"/>
    <n v="0"/>
    <m/>
  </r>
  <r>
    <d v="2013-11-07T00:00:00"/>
    <x v="50"/>
    <x v="27"/>
    <n v="24"/>
    <n v="2"/>
    <n v="0"/>
    <n v="0"/>
    <n v="1"/>
    <n v="0"/>
    <n v="3"/>
    <n v="0"/>
    <n v="9"/>
    <m/>
  </r>
  <r>
    <d v="2013-11-08T00:00:00"/>
    <x v="51"/>
    <x v="27"/>
    <m/>
    <m/>
    <m/>
    <m/>
    <m/>
    <m/>
    <m/>
    <m/>
    <m/>
    <m/>
  </r>
  <r>
    <d v="2013-11-09T00:00:00"/>
    <x v="52"/>
    <x v="27"/>
    <m/>
    <m/>
    <m/>
    <m/>
    <m/>
    <m/>
    <m/>
    <m/>
    <m/>
    <m/>
  </r>
  <r>
    <d v="2013-11-10T00:00:00"/>
    <x v="53"/>
    <x v="27"/>
    <m/>
    <m/>
    <m/>
    <m/>
    <m/>
    <m/>
    <m/>
    <m/>
    <m/>
    <m/>
  </r>
  <r>
    <d v="2013-11-11T00:00:00"/>
    <x v="54"/>
    <x v="27"/>
    <m/>
    <m/>
    <m/>
    <m/>
    <m/>
    <m/>
    <m/>
    <m/>
    <m/>
    <m/>
  </r>
  <r>
    <d v="2013-11-12T00:00:00"/>
    <x v="55"/>
    <x v="27"/>
    <m/>
    <m/>
    <m/>
    <m/>
    <m/>
    <m/>
    <m/>
    <m/>
    <m/>
    <m/>
  </r>
  <r>
    <d v="2013-11-13T00:00:00"/>
    <x v="56"/>
    <x v="27"/>
    <m/>
    <m/>
    <m/>
    <m/>
    <m/>
    <m/>
    <m/>
    <m/>
    <m/>
    <m/>
  </r>
  <r>
    <d v="2013-11-14T00:00:00"/>
    <x v="57"/>
    <x v="27"/>
    <m/>
    <m/>
    <m/>
    <m/>
    <m/>
    <m/>
    <m/>
    <m/>
    <m/>
    <m/>
  </r>
  <r>
    <d v="2013-11-15T00:00:00"/>
    <x v="58"/>
    <x v="27"/>
    <m/>
    <m/>
    <m/>
    <m/>
    <m/>
    <m/>
    <m/>
    <m/>
    <m/>
    <m/>
  </r>
  <r>
    <d v="2013-11-16T00:00:00"/>
    <x v="59"/>
    <x v="27"/>
    <m/>
    <m/>
    <m/>
    <m/>
    <m/>
    <m/>
    <m/>
    <m/>
    <m/>
    <m/>
  </r>
  <r>
    <d v="2013-11-17T00:00:00"/>
    <x v="60"/>
    <x v="27"/>
    <m/>
    <m/>
    <m/>
    <m/>
    <m/>
    <m/>
    <m/>
    <m/>
    <m/>
    <m/>
  </r>
  <r>
    <d v="2013-11-18T00:00:00"/>
    <x v="61"/>
    <x v="27"/>
    <m/>
    <m/>
    <m/>
    <m/>
    <m/>
    <m/>
    <m/>
    <m/>
    <m/>
    <m/>
  </r>
  <r>
    <d v="2013-11-19T00:00:00"/>
    <x v="62"/>
    <x v="27"/>
    <m/>
    <m/>
    <m/>
    <m/>
    <m/>
    <m/>
    <m/>
    <m/>
    <m/>
    <m/>
  </r>
  <r>
    <d v="2013-11-20T00:00:00"/>
    <x v="66"/>
    <x v="27"/>
    <m/>
    <m/>
    <m/>
    <m/>
    <m/>
    <m/>
    <m/>
    <m/>
    <m/>
    <m/>
  </r>
  <r>
    <d v="2013-11-21T00:00:00"/>
    <x v="81"/>
    <x v="27"/>
    <m/>
    <m/>
    <m/>
    <m/>
    <m/>
    <m/>
    <m/>
    <m/>
    <m/>
    <m/>
  </r>
  <r>
    <d v="2013-11-22T00:00:00"/>
    <x v="82"/>
    <x v="27"/>
    <m/>
    <m/>
    <m/>
    <m/>
    <m/>
    <m/>
    <m/>
    <m/>
    <m/>
    <m/>
  </r>
  <r>
    <d v="2013-11-23T00:00:00"/>
    <x v="83"/>
    <x v="27"/>
    <m/>
    <m/>
    <m/>
    <m/>
    <m/>
    <m/>
    <m/>
    <m/>
    <m/>
    <m/>
  </r>
  <r>
    <d v="2013-11-24T00:00:00"/>
    <x v="84"/>
    <x v="27"/>
    <m/>
    <m/>
    <m/>
    <m/>
    <m/>
    <m/>
    <m/>
    <m/>
    <m/>
    <m/>
  </r>
  <r>
    <d v="2013-11-25T00:00:00"/>
    <x v="85"/>
    <x v="27"/>
    <m/>
    <m/>
    <m/>
    <m/>
    <m/>
    <m/>
    <m/>
    <m/>
    <m/>
    <m/>
  </r>
  <r>
    <d v="2013-11-26T00:00:00"/>
    <x v="87"/>
    <x v="27"/>
    <m/>
    <m/>
    <m/>
    <m/>
    <m/>
    <m/>
    <m/>
    <m/>
    <m/>
    <m/>
  </r>
  <r>
    <d v="2013-11-27T00:00:00"/>
    <x v="88"/>
    <x v="27"/>
    <m/>
    <m/>
    <m/>
    <m/>
    <m/>
    <m/>
    <m/>
    <m/>
    <m/>
    <m/>
  </r>
  <r>
    <d v="2013-11-28T00:00:00"/>
    <x v="89"/>
    <x v="27"/>
    <m/>
    <m/>
    <m/>
    <m/>
    <m/>
    <m/>
    <m/>
    <m/>
    <m/>
    <m/>
  </r>
  <r>
    <d v="2013-11-29T00:00:00"/>
    <x v="90"/>
    <x v="27"/>
    <m/>
    <m/>
    <m/>
    <m/>
    <m/>
    <m/>
    <m/>
    <m/>
    <m/>
    <m/>
  </r>
  <r>
    <d v="2013-11-30T00:00:00"/>
    <x v="91"/>
    <x v="27"/>
    <m/>
    <m/>
    <m/>
    <m/>
    <m/>
    <m/>
    <m/>
    <m/>
    <m/>
    <m/>
  </r>
  <r>
    <d v="2014-07-31T00:00:00"/>
    <x v="109"/>
    <x v="28"/>
    <n v="19"/>
    <n v="0"/>
    <n v="18"/>
    <n v="9"/>
    <n v="1"/>
    <n v="6"/>
    <n v="296"/>
    <n v="90149"/>
    <n v="44796"/>
    <n v="15"/>
  </r>
  <r>
    <d v="2014-08-01T00:00:00"/>
    <x v="110"/>
    <x v="28"/>
    <n v="0"/>
    <n v="0"/>
    <n v="0"/>
    <n v="0"/>
    <n v="0"/>
    <n v="0"/>
    <n v="4"/>
    <n v="977"/>
    <n v="751"/>
    <n v="0"/>
  </r>
  <r>
    <d v="2014-08-02T00:00:00"/>
    <x v="111"/>
    <x v="28"/>
    <n v="2"/>
    <n v="0"/>
    <n v="0"/>
    <n v="0"/>
    <n v="0"/>
    <n v="0"/>
    <n v="12"/>
    <n v="694"/>
    <n v="134"/>
    <n v="0"/>
  </r>
  <r>
    <d v="2014-08-03T00:00:00"/>
    <x v="112"/>
    <x v="28"/>
    <n v="4"/>
    <n v="0"/>
    <n v="0"/>
    <n v="0"/>
    <n v="0"/>
    <n v="0"/>
    <n v="8"/>
    <n v="229"/>
    <n v="141"/>
    <n v="0"/>
  </r>
  <r>
    <d v="2014-08-04T00:00:00"/>
    <x v="113"/>
    <x v="28"/>
    <n v="0"/>
    <n v="0"/>
    <n v="0"/>
    <n v="0"/>
    <n v="0"/>
    <n v="0"/>
    <n v="32"/>
    <n v="203"/>
    <n v="294"/>
    <n v="0"/>
  </r>
  <r>
    <d v="2014-08-05T00:00:00"/>
    <x v="114"/>
    <x v="28"/>
    <n v="0"/>
    <n v="0"/>
    <n v="0"/>
    <n v="0"/>
    <n v="0"/>
    <n v="0"/>
    <n v="13"/>
    <n v="192"/>
    <n v="136"/>
    <n v="0"/>
  </r>
  <r>
    <d v="2014-08-06T00:00:00"/>
    <x v="115"/>
    <x v="28"/>
    <n v="1"/>
    <n v="0"/>
    <n v="0"/>
    <n v="0"/>
    <n v="3"/>
    <n v="0"/>
    <n v="60"/>
    <n v="807"/>
    <n v="353"/>
    <n v="0"/>
  </r>
  <r>
    <d v="2014-08-07T00:00:00"/>
    <x v="116"/>
    <x v="28"/>
    <n v="0"/>
    <n v="0"/>
    <n v="0"/>
    <n v="0"/>
    <n v="0"/>
    <n v="0"/>
    <n v="24"/>
    <n v="1065"/>
    <n v="696"/>
    <n v="0"/>
  </r>
  <r>
    <d v="2014-08-08T00:00:00"/>
    <x v="117"/>
    <x v="28"/>
    <n v="4"/>
    <n v="0"/>
    <n v="0"/>
    <n v="0"/>
    <n v="3"/>
    <n v="0"/>
    <n v="27"/>
    <n v="819"/>
    <n v="567"/>
    <n v="0"/>
  </r>
  <r>
    <d v="2014-08-09T00:00:00"/>
    <x v="118"/>
    <x v="28"/>
    <n v="4"/>
    <n v="0"/>
    <n v="0"/>
    <n v="0"/>
    <n v="6"/>
    <n v="0"/>
    <n v="51"/>
    <n v="1057"/>
    <n v="482"/>
    <n v="1"/>
  </r>
  <r>
    <d v="2014-08-10T00:00:00"/>
    <x v="119"/>
    <x v="28"/>
    <n v="9"/>
    <n v="0"/>
    <n v="0"/>
    <n v="0"/>
    <n v="15"/>
    <n v="1"/>
    <n v="46"/>
    <n v="1041"/>
    <n v="1479"/>
    <n v="1"/>
  </r>
  <r>
    <d v="2014-08-11T00:00:00"/>
    <x v="120"/>
    <x v="28"/>
    <n v="13"/>
    <n v="0"/>
    <n v="0"/>
    <n v="0"/>
    <n v="8"/>
    <n v="1"/>
    <n v="61"/>
    <n v="1837"/>
    <n v="1017"/>
    <n v="0"/>
  </r>
  <r>
    <d v="2014-08-12T00:00:00"/>
    <x v="121"/>
    <x v="28"/>
    <n v="7"/>
    <n v="0"/>
    <n v="1"/>
    <n v="1"/>
    <n v="15"/>
    <n v="1"/>
    <n v="58"/>
    <n v="1507"/>
    <n v="1491"/>
    <n v="0"/>
  </r>
  <r>
    <d v="2014-08-13T00:00:00"/>
    <x v="122"/>
    <x v="28"/>
    <n v="6"/>
    <n v="0"/>
    <n v="0"/>
    <n v="0"/>
    <n v="3"/>
    <n v="3"/>
    <n v="39"/>
    <n v="333"/>
    <n v="1236"/>
    <n v="0"/>
  </r>
  <r>
    <d v="2014-08-14T00:00:00"/>
    <x v="92"/>
    <x v="28"/>
    <n v="18"/>
    <n v="0"/>
    <n v="0"/>
    <n v="0"/>
    <n v="12"/>
    <n v="0"/>
    <n v="36"/>
    <n v="672"/>
    <n v="714"/>
    <n v="0"/>
  </r>
  <r>
    <d v="2014-08-15T00:00:00"/>
    <x v="93"/>
    <x v="28"/>
    <n v="42"/>
    <n v="3"/>
    <n v="0"/>
    <n v="0"/>
    <n v="15"/>
    <n v="0"/>
    <n v="39"/>
    <n v="1836"/>
    <n v="729"/>
    <n v="0"/>
  </r>
  <r>
    <d v="2014-08-16T00:00:00"/>
    <x v="94"/>
    <x v="28"/>
    <n v="45"/>
    <n v="2"/>
    <n v="0"/>
    <n v="0"/>
    <n v="15"/>
    <n v="3"/>
    <n v="23"/>
    <n v="555"/>
    <n v="757"/>
    <n v="0"/>
  </r>
  <r>
    <d v="2014-08-17T00:00:00"/>
    <x v="95"/>
    <x v="28"/>
    <n v="43"/>
    <n v="7"/>
    <n v="1"/>
    <n v="1"/>
    <n v="11"/>
    <n v="3"/>
    <n v="23"/>
    <n v="712"/>
    <n v="464"/>
    <n v="1"/>
  </r>
  <r>
    <d v="2014-08-18T00:00:00"/>
    <x v="96"/>
    <x v="28"/>
    <n v="43"/>
    <n v="2"/>
    <n v="0"/>
    <n v="1"/>
    <n v="27"/>
    <n v="2"/>
    <n v="28"/>
    <n v="525"/>
    <n v="909"/>
    <n v="0"/>
  </r>
  <r>
    <d v="2014-08-19T00:00:00"/>
    <x v="97"/>
    <x v="28"/>
    <n v="34"/>
    <n v="0"/>
    <n v="0"/>
    <n v="0"/>
    <n v="16"/>
    <n v="16"/>
    <n v="16"/>
    <n v="1204"/>
    <n v="492"/>
    <n v="0"/>
  </r>
  <r>
    <d v="2014-08-20T00:00:00"/>
    <x v="98"/>
    <x v="28"/>
    <n v="13"/>
    <n v="1"/>
    <n v="0"/>
    <n v="0"/>
    <n v="9"/>
    <n v="7"/>
    <n v="26"/>
    <n v="569"/>
    <n v="378"/>
    <n v="0"/>
  </r>
  <r>
    <d v="2014-08-21T00:00:00"/>
    <x v="99"/>
    <x v="28"/>
    <n v="31.5"/>
    <n v="5"/>
    <n v="0"/>
    <n v="1"/>
    <n v="15"/>
    <n v="3.5"/>
    <n v="24"/>
    <n v="367"/>
    <n v="443"/>
    <n v="0"/>
  </r>
  <r>
    <d v="2014-08-22T00:00:00"/>
    <x v="100"/>
    <x v="28"/>
    <n v="30"/>
    <n v="1"/>
    <n v="0"/>
    <n v="0"/>
    <n v="6"/>
    <n v="4"/>
    <n v="18"/>
    <n v="197"/>
    <n v="178"/>
    <n v="0"/>
  </r>
  <r>
    <d v="2014-08-23T00:00:00"/>
    <x v="101"/>
    <x v="28"/>
    <n v="65"/>
    <n v="3"/>
    <n v="0"/>
    <n v="0"/>
    <n v="7"/>
    <n v="7"/>
    <n v="13"/>
    <n v="235"/>
    <n v="171"/>
    <n v="0"/>
  </r>
  <r>
    <d v="2014-08-24T00:00:00"/>
    <x v="102"/>
    <x v="28"/>
    <n v="62"/>
    <n v="5"/>
    <n v="0"/>
    <n v="0"/>
    <n v="20"/>
    <n v="8"/>
    <n v="22"/>
    <n v="200"/>
    <n v="196"/>
    <n v="0"/>
  </r>
  <r>
    <d v="2014-08-25T00:00:00"/>
    <x v="103"/>
    <x v="28"/>
    <n v="56"/>
    <n v="1"/>
    <n v="0"/>
    <n v="0"/>
    <n v="16"/>
    <n v="2"/>
    <n v="23"/>
    <n v="178"/>
    <n v="290"/>
    <n v="0"/>
  </r>
  <r>
    <d v="2014-08-26T00:00:00"/>
    <x v="104"/>
    <x v="28"/>
    <n v="47"/>
    <n v="1"/>
    <n v="0"/>
    <n v="0"/>
    <n v="14"/>
    <n v="3"/>
    <n v="11"/>
    <n v="124"/>
    <n v="244"/>
    <n v="0"/>
  </r>
  <r>
    <d v="2014-08-27T00:00:00"/>
    <x v="105"/>
    <x v="28"/>
    <n v="89.909090909090878"/>
    <n v="6.545454545454545"/>
    <n v="0"/>
    <n v="0"/>
    <n v="26.27272727272727"/>
    <n v="13.636363636363635"/>
    <n v="7.545454545454545"/>
    <n v="143.36363636363637"/>
    <n v="183.81818181818178"/>
    <n v="0"/>
  </r>
  <r>
    <d v="2014-08-28T00:00:00"/>
    <x v="106"/>
    <x v="28"/>
    <n v="175.31818181818176"/>
    <n v="11.990909090909089"/>
    <n v="0"/>
    <n v="0"/>
    <n v="38.445454545454545"/>
    <n v="24.872727272727271"/>
    <n v="8.790909090909091"/>
    <n v="133.5272727272727"/>
    <n v="166.23636363636362"/>
    <n v="0"/>
  </r>
  <r>
    <d v="2014-08-29T00:00:00"/>
    <x v="107"/>
    <x v="28"/>
    <n v="260.72727272727269"/>
    <n v="17.436363636363641"/>
    <n v="0"/>
    <n v="0"/>
    <n v="50.618181818181817"/>
    <n v="36.109090909090909"/>
    <n v="10.036363636363635"/>
    <n v="123.69090909090913"/>
    <n v="148.65454545454546"/>
    <n v="0"/>
  </r>
  <r>
    <d v="2014-08-30T00:00:00"/>
    <x v="108"/>
    <x v="28"/>
    <n v="346.13636363636351"/>
    <n v="22.881818181818179"/>
    <n v="0"/>
    <n v="0"/>
    <n v="62.790909090909075"/>
    <n v="47.345454545454551"/>
    <n v="11.281818181818181"/>
    <n v="113.85454545454547"/>
    <n v="131.07272727272726"/>
    <n v="0"/>
  </r>
  <r>
    <d v="2014-08-31T00:00:00"/>
    <x v="86"/>
    <x v="28"/>
    <n v="431.54545454545462"/>
    <n v="28.327272727272732"/>
    <n v="0"/>
    <n v="0"/>
    <n v="74.963636363636368"/>
    <n v="58.581818181818186"/>
    <n v="12.527272727272727"/>
    <n v="104.01818181818183"/>
    <n v="113.49090909090911"/>
    <n v="0"/>
  </r>
  <r>
    <d v="2014-09-01T00:00:00"/>
    <x v="80"/>
    <x v="28"/>
    <n v="516.95454545454538"/>
    <n v="33.772727272727273"/>
    <n v="0"/>
    <n v="0"/>
    <n v="87.136363636363626"/>
    <n v="69.818181818181813"/>
    <n v="13.772727272727273"/>
    <n v="94.181818181818187"/>
    <n v="95.909090909090892"/>
    <n v="0"/>
  </r>
  <r>
    <d v="2014-09-02T00:00:00"/>
    <x v="75"/>
    <x v="28"/>
    <n v="602.36363636363626"/>
    <n v="39.218181818181812"/>
    <n v="0"/>
    <n v="0"/>
    <n v="99.309090909090898"/>
    <n v="81.054545454545462"/>
    <n v="15.018181818181819"/>
    <n v="84.345454545454544"/>
    <n v="78.327272727272728"/>
    <n v="0"/>
  </r>
  <r>
    <d v="2014-09-03T00:00:00"/>
    <x v="76"/>
    <x v="28"/>
    <n v="687.77272727272702"/>
    <n v="44.663636363636357"/>
    <n v="0"/>
    <n v="0"/>
    <n v="111.48181818181818"/>
    <n v="92.290909090909096"/>
    <n v="16.263636363636362"/>
    <n v="74.509090909090887"/>
    <n v="60.745454545454557"/>
    <n v="0"/>
  </r>
  <r>
    <d v="2014-09-04T00:00:00"/>
    <x v="77"/>
    <x v="28"/>
    <n v="773.18181818181802"/>
    <n v="50.109090909090902"/>
    <n v="0"/>
    <n v="0"/>
    <n v="123.65454545454544"/>
    <n v="103.5272727272727"/>
    <n v="17.509090909090911"/>
    <n v="64.672727272727258"/>
    <n v="43.163636363636364"/>
    <n v="0"/>
  </r>
  <r>
    <d v="2014-09-05T00:00:00"/>
    <x v="78"/>
    <x v="28"/>
    <n v="736.81818181818187"/>
    <n v="39.827272727272728"/>
    <n v="0"/>
    <n v="0"/>
    <n v="94.645454545454555"/>
    <n v="61.445454545454545"/>
    <n v="16.118181818181817"/>
    <n v="31.109090909090913"/>
    <n v="21.081818181818178"/>
    <n v="0"/>
  </r>
  <r>
    <d v="2014-09-06T00:00:00"/>
    <x v="79"/>
    <x v="28"/>
    <n v="944"/>
    <n v="61"/>
    <n v="0"/>
    <n v="0"/>
    <n v="148"/>
    <n v="126"/>
    <n v="20"/>
    <n v="45"/>
    <n v="8"/>
    <n v="0"/>
  </r>
  <r>
    <d v="2014-09-07T00:00:00"/>
    <x v="71"/>
    <x v="28"/>
    <n v="618"/>
    <n v="69"/>
    <n v="0"/>
    <n v="0"/>
    <n v="169"/>
    <n v="142"/>
    <n v="26"/>
    <n v="56"/>
    <n v="4"/>
    <n v="0"/>
  </r>
  <r>
    <d v="2014-09-08T00:00:00"/>
    <x v="72"/>
    <x v="28"/>
    <n v="537"/>
    <n v="100"/>
    <n v="0"/>
    <n v="0"/>
    <n v="249"/>
    <n v="250"/>
    <n v="19"/>
    <n v="70"/>
    <n v="16"/>
    <n v="0"/>
  </r>
  <r>
    <d v="2014-09-09T00:00:00"/>
    <x v="73"/>
    <x v="28"/>
    <n v="540"/>
    <n v="112"/>
    <n v="0"/>
    <n v="0"/>
    <n v="149"/>
    <n v="197"/>
    <n v="12"/>
    <n v="19"/>
    <n v="18"/>
    <n v="0"/>
  </r>
  <r>
    <d v="2014-09-10T00:00:00"/>
    <x v="74"/>
    <x v="28"/>
    <n v="519"/>
    <n v="101"/>
    <n v="0"/>
    <n v="0"/>
    <n v="277"/>
    <n v="250"/>
    <n v="12"/>
    <n v="27"/>
    <n v="7"/>
    <n v="0"/>
  </r>
  <r>
    <d v="2014-09-11T00:00:00"/>
    <x v="68"/>
    <x v="28"/>
    <n v="437"/>
    <n v="78"/>
    <n v="0"/>
    <n v="0"/>
    <n v="190"/>
    <n v="207"/>
    <n v="14"/>
    <n v="15"/>
    <n v="3"/>
    <n v="0"/>
  </r>
  <r>
    <d v="2014-09-12T00:00:00"/>
    <x v="69"/>
    <x v="28"/>
    <n v="1731"/>
    <n v="73"/>
    <n v="0"/>
    <n v="0"/>
    <n v="222"/>
    <n v="108"/>
    <n v="13"/>
    <n v="10"/>
    <n v="2"/>
    <n v="0"/>
  </r>
  <r>
    <d v="2014-09-13T00:00:00"/>
    <x v="70"/>
    <x v="28"/>
    <n v="1517"/>
    <n v="58"/>
    <n v="0"/>
    <n v="0"/>
    <n v="324"/>
    <n v="68"/>
    <n v="5"/>
    <n v="9"/>
    <n v="3"/>
    <n v="0"/>
  </r>
  <r>
    <d v="2014-09-14T00:00:00"/>
    <x v="67"/>
    <x v="28"/>
    <n v="1276"/>
    <n v="79"/>
    <n v="0"/>
    <n v="0"/>
    <n v="255"/>
    <n v="70"/>
    <n v="5"/>
    <n v="8"/>
    <n v="5"/>
    <n v="0"/>
  </r>
  <r>
    <d v="2014-09-15T00:00:00"/>
    <x v="63"/>
    <x v="28"/>
    <n v="1751"/>
    <n v="107"/>
    <n v="0"/>
    <n v="0"/>
    <n v="206"/>
    <n v="143"/>
    <n v="20"/>
    <n v="14"/>
    <n v="5"/>
    <n v="0"/>
  </r>
  <r>
    <d v="2014-09-16T00:00:00"/>
    <x v="64"/>
    <x v="28"/>
    <n v="1287"/>
    <n v="114"/>
    <n v="0"/>
    <n v="0"/>
    <n v="302"/>
    <n v="181"/>
    <n v="9"/>
    <n v="16"/>
    <n v="1"/>
    <n v="0"/>
  </r>
  <r>
    <d v="2014-09-17T00:00:00"/>
    <x v="65"/>
    <x v="28"/>
    <n v="1293"/>
    <n v="106"/>
    <n v="0"/>
    <n v="0"/>
    <n v="274"/>
    <n v="162"/>
    <n v="8"/>
    <n v="13"/>
    <n v="9"/>
    <n v="0"/>
  </r>
  <r>
    <d v="2014-09-18T00:00:00"/>
    <x v="0"/>
    <x v="28"/>
    <n v="1032"/>
    <n v="63"/>
    <n v="0"/>
    <n v="0"/>
    <n v="293"/>
    <n v="158"/>
    <n v="7"/>
    <n v="6"/>
    <n v="2"/>
    <n v="0"/>
  </r>
  <r>
    <d v="2014-09-19T00:00:00"/>
    <x v="1"/>
    <x v="28"/>
    <n v="713"/>
    <n v="57"/>
    <n v="0"/>
    <n v="0"/>
    <n v="185"/>
    <n v="141"/>
    <n v="3"/>
    <n v="5"/>
    <n v="0"/>
    <n v="0"/>
  </r>
  <r>
    <d v="2014-09-20T00:00:00"/>
    <x v="2"/>
    <x v="28"/>
    <n v="525"/>
    <n v="43"/>
    <n v="0"/>
    <n v="0"/>
    <n v="187"/>
    <n v="132"/>
    <n v="3"/>
    <n v="5"/>
    <n v="1"/>
    <n v="0"/>
  </r>
  <r>
    <d v="2014-09-21T00:00:00"/>
    <x v="3"/>
    <x v="28"/>
    <n v="348"/>
    <n v="41"/>
    <n v="0"/>
    <n v="0"/>
    <n v="242"/>
    <n v="126"/>
    <n v="5"/>
    <n v="0"/>
    <n v="5"/>
    <n v="0"/>
  </r>
  <r>
    <d v="2014-09-22T00:00:00"/>
    <x v="4"/>
    <x v="28"/>
    <n v="824"/>
    <n v="103"/>
    <n v="0"/>
    <n v="0"/>
    <n v="341"/>
    <n v="196"/>
    <n v="10"/>
    <n v="8"/>
    <n v="3"/>
    <n v="0"/>
  </r>
  <r>
    <d v="2014-09-23T00:00:00"/>
    <x v="5"/>
    <x v="28"/>
    <n v="601"/>
    <n v="80"/>
    <n v="0"/>
    <n v="0"/>
    <n v="258"/>
    <n v="96"/>
    <n v="8"/>
    <n v="2"/>
    <n v="3"/>
    <n v="0"/>
  </r>
  <r>
    <d v="2014-09-24T00:00:00"/>
    <x v="6"/>
    <x v="28"/>
    <n v="1065"/>
    <n v="89"/>
    <n v="0"/>
    <n v="0"/>
    <n v="385"/>
    <n v="162"/>
    <n v="18"/>
    <n v="14"/>
    <n v="8"/>
    <n v="0"/>
  </r>
  <r>
    <d v="2014-09-25T00:00:00"/>
    <x v="7"/>
    <x v="28"/>
    <n v="893"/>
    <n v="67"/>
    <n v="0"/>
    <n v="0"/>
    <n v="303"/>
    <n v="115"/>
    <n v="23.5"/>
    <n v="16"/>
    <n v="14"/>
    <n v="0"/>
  </r>
  <r>
    <d v="2014-09-26T00:00:00"/>
    <x v="8"/>
    <x v="28"/>
    <n v="1043"/>
    <n v="85"/>
    <n v="0"/>
    <n v="0"/>
    <n v="313"/>
    <n v="147"/>
    <n v="27"/>
    <n v="1"/>
    <n v="2"/>
    <n v="0"/>
  </r>
  <r>
    <d v="2014-09-27T00:00:00"/>
    <x v="9"/>
    <x v="28"/>
    <n v="665"/>
    <n v="24"/>
    <n v="0"/>
    <n v="0"/>
    <n v="330"/>
    <n v="112"/>
    <n v="18"/>
    <n v="3"/>
    <n v="0"/>
    <n v="0"/>
  </r>
  <r>
    <d v="2014-09-28T00:00:00"/>
    <x v="10"/>
    <x v="28"/>
    <n v="400"/>
    <n v="48"/>
    <n v="0"/>
    <n v="0"/>
    <n v="256"/>
    <n v="82"/>
    <n v="15"/>
    <n v="2"/>
    <n v="1"/>
    <n v="0"/>
  </r>
  <r>
    <d v="2014-09-29T00:00:00"/>
    <x v="11"/>
    <x v="28"/>
    <n v="704"/>
    <n v="108"/>
    <n v="0"/>
    <n v="0"/>
    <n v="456"/>
    <n v="132"/>
    <n v="8"/>
    <n v="5"/>
    <n v="2"/>
    <n v="0"/>
  </r>
  <r>
    <d v="2014-09-30T00:00:00"/>
    <x v="12"/>
    <x v="28"/>
    <n v="733"/>
    <n v="62"/>
    <n v="0"/>
    <n v="0"/>
    <n v="404"/>
    <n v="83"/>
    <n v="4"/>
    <n v="2"/>
    <n v="3"/>
    <n v="0"/>
  </r>
  <r>
    <d v="2014-10-01T00:00:00"/>
    <x v="13"/>
    <x v="28"/>
    <n v="675"/>
    <n v="33"/>
    <n v="0"/>
    <n v="0"/>
    <n v="289"/>
    <n v="94"/>
    <n v="3"/>
    <n v="4"/>
    <n v="3"/>
    <n v="0"/>
  </r>
  <r>
    <d v="2014-10-02T00:00:00"/>
    <x v="14"/>
    <x v="28"/>
    <n v="165"/>
    <n v="25"/>
    <n v="0"/>
    <n v="0"/>
    <n v="58"/>
    <n v="13"/>
    <n v="2"/>
    <n v="4"/>
    <n v="0"/>
    <n v="0"/>
  </r>
  <r>
    <d v="2014-10-03T00:00:00"/>
    <x v="15"/>
    <x v="28"/>
    <n v="425"/>
    <n v="35"/>
    <n v="0"/>
    <n v="0"/>
    <n v="212"/>
    <n v="51"/>
    <n v="8"/>
    <n v="2"/>
    <n v="0"/>
    <n v="0"/>
  </r>
  <r>
    <d v="2014-10-04T00:00:00"/>
    <x v="16"/>
    <x v="28"/>
    <n v="627"/>
    <n v="31"/>
    <n v="0"/>
    <n v="0"/>
    <n v="460"/>
    <n v="130"/>
    <n v="8"/>
    <n v="9"/>
    <n v="2"/>
    <n v="0"/>
  </r>
  <r>
    <d v="2014-10-05T00:00:00"/>
    <x v="17"/>
    <x v="28"/>
    <n v="484"/>
    <n v="44"/>
    <n v="0"/>
    <n v="1"/>
    <n v="642"/>
    <n v="197"/>
    <n v="13"/>
    <n v="25"/>
    <n v="5"/>
    <n v="0"/>
  </r>
  <r>
    <d v="2014-10-06T00:00:00"/>
    <x v="18"/>
    <x v="28"/>
    <n v="402.5"/>
    <n v="45"/>
    <n v="1"/>
    <n v="0"/>
    <n v="920"/>
    <n v="180.5"/>
    <n v="12"/>
    <n v="20"/>
    <n v="14.5"/>
    <n v="0"/>
  </r>
  <r>
    <d v="2014-10-07T00:00:00"/>
    <x v="19"/>
    <x v="28"/>
    <n v="401"/>
    <n v="40"/>
    <n v="0"/>
    <n v="0"/>
    <n v="715"/>
    <n v="172"/>
    <n v="12"/>
    <n v="20"/>
    <n v="10"/>
    <n v="0"/>
  </r>
  <r>
    <d v="2014-10-08T00:00:00"/>
    <x v="20"/>
    <x v="28"/>
    <n v="385"/>
    <n v="25"/>
    <n v="1"/>
    <n v="3"/>
    <n v="936"/>
    <n v="227"/>
    <n v="23"/>
    <n v="17"/>
    <n v="11"/>
    <n v="0"/>
  </r>
  <r>
    <d v="2014-10-09T00:00:00"/>
    <x v="21"/>
    <x v="28"/>
    <n v="382"/>
    <n v="22"/>
    <n v="0"/>
    <n v="1"/>
    <n v="940"/>
    <n v="122"/>
    <n v="24"/>
    <n v="23"/>
    <n v="3"/>
    <n v="0"/>
  </r>
  <r>
    <d v="2014-10-10T00:00:00"/>
    <x v="22"/>
    <x v="28"/>
    <n v="337"/>
    <n v="21"/>
    <n v="0"/>
    <n v="1"/>
    <n v="686"/>
    <n v="175"/>
    <n v="27"/>
    <n v="18"/>
    <n v="3"/>
    <n v="0"/>
  </r>
  <r>
    <d v="2014-10-11T00:00:00"/>
    <x v="23"/>
    <x v="28"/>
    <n v="1488"/>
    <n v="42"/>
    <n v="0"/>
    <n v="4"/>
    <n v="672"/>
    <n v="166"/>
    <n v="28"/>
    <n v="27"/>
    <n v="11"/>
    <n v="0"/>
  </r>
  <r>
    <d v="2014-10-12T00:00:00"/>
    <x v="24"/>
    <x v="28"/>
    <n v="1217"/>
    <n v="24"/>
    <n v="0"/>
    <n v="1"/>
    <n v="356"/>
    <n v="82"/>
    <n v="10"/>
    <n v="10"/>
    <n v="8"/>
    <n v="0"/>
  </r>
  <r>
    <d v="2014-10-13T00:00:00"/>
    <x v="25"/>
    <x v="28"/>
    <n v="92"/>
    <n v="5"/>
    <n v="0"/>
    <n v="2"/>
    <n v="274"/>
    <n v="64"/>
    <n v="3"/>
    <n v="5"/>
    <n v="5"/>
    <n v="0"/>
  </r>
  <r>
    <d v="2014-10-14T00:00:00"/>
    <x v="26"/>
    <x v="28"/>
    <n v="284"/>
    <n v="34"/>
    <n v="0"/>
    <n v="3"/>
    <n v="226"/>
    <n v="49"/>
    <n v="12"/>
    <n v="39"/>
    <n v="19"/>
    <n v="0"/>
  </r>
  <r>
    <d v="2014-10-15T00:00:00"/>
    <x v="27"/>
    <x v="28"/>
    <n v="247"/>
    <n v="11"/>
    <n v="0"/>
    <n v="0"/>
    <n v="205"/>
    <n v="34"/>
    <n v="23"/>
    <n v="81"/>
    <n v="67"/>
    <n v="0"/>
  </r>
  <r>
    <d v="2014-10-16T00:00:00"/>
    <x v="28"/>
    <x v="28"/>
    <n v="109"/>
    <n v="7"/>
    <n v="0"/>
    <n v="0"/>
    <n v="195"/>
    <n v="32"/>
    <n v="7"/>
    <n v="78"/>
    <n v="10"/>
    <n v="0"/>
  </r>
  <r>
    <d v="2014-10-17T00:00:00"/>
    <x v="29"/>
    <x v="28"/>
    <n v="29"/>
    <n v="3"/>
    <n v="0"/>
    <n v="0"/>
    <n v="108"/>
    <n v="29"/>
    <n v="16"/>
    <n v="38"/>
    <n v="4"/>
    <n v="0"/>
  </r>
  <r>
    <d v="2014-10-18T00:00:00"/>
    <x v="30"/>
    <x v="28"/>
    <n v="24"/>
    <n v="4"/>
    <n v="0"/>
    <n v="0"/>
    <n v="37"/>
    <n v="8"/>
    <n v="1"/>
    <n v="4"/>
    <n v="0"/>
    <n v="0"/>
  </r>
  <r>
    <d v="2014-10-19T00:00:00"/>
    <x v="31"/>
    <x v="28"/>
    <n v="21"/>
    <n v="2"/>
    <n v="0"/>
    <n v="0"/>
    <n v="90"/>
    <n v="6"/>
    <n v="3"/>
    <n v="4"/>
    <n v="0"/>
    <n v="0"/>
  </r>
  <r>
    <d v="2014-10-20T00:00:00"/>
    <x v="32"/>
    <x v="28"/>
    <m/>
    <m/>
    <m/>
    <m/>
    <m/>
    <m/>
    <m/>
    <m/>
    <m/>
    <m/>
  </r>
  <r>
    <d v="2014-10-21T00:00:00"/>
    <x v="33"/>
    <x v="28"/>
    <m/>
    <m/>
    <m/>
    <m/>
    <m/>
    <m/>
    <m/>
    <m/>
    <m/>
    <m/>
  </r>
  <r>
    <d v="2014-10-22T00:00:00"/>
    <x v="34"/>
    <x v="28"/>
    <m/>
    <m/>
    <m/>
    <m/>
    <m/>
    <m/>
    <m/>
    <m/>
    <m/>
    <m/>
  </r>
  <r>
    <d v="2014-10-23T00:00:00"/>
    <x v="35"/>
    <x v="28"/>
    <m/>
    <m/>
    <m/>
    <m/>
    <m/>
    <m/>
    <m/>
    <m/>
    <m/>
    <m/>
  </r>
  <r>
    <d v="2014-10-24T00:00:00"/>
    <x v="36"/>
    <x v="28"/>
    <m/>
    <m/>
    <m/>
    <m/>
    <m/>
    <m/>
    <m/>
    <m/>
    <m/>
    <m/>
  </r>
  <r>
    <d v="2014-10-25T00:00:00"/>
    <x v="37"/>
    <x v="28"/>
    <m/>
    <m/>
    <m/>
    <m/>
    <m/>
    <m/>
    <m/>
    <m/>
    <m/>
    <m/>
  </r>
  <r>
    <d v="2014-10-26T00:00:00"/>
    <x v="38"/>
    <x v="28"/>
    <m/>
    <m/>
    <m/>
    <m/>
    <m/>
    <m/>
    <m/>
    <m/>
    <m/>
    <m/>
  </r>
  <r>
    <d v="2014-10-27T00:00:00"/>
    <x v="39"/>
    <x v="28"/>
    <m/>
    <m/>
    <m/>
    <m/>
    <m/>
    <m/>
    <m/>
    <m/>
    <m/>
    <m/>
  </r>
  <r>
    <d v="2014-10-28T00:00:00"/>
    <x v="40"/>
    <x v="28"/>
    <m/>
    <m/>
    <m/>
    <m/>
    <m/>
    <m/>
    <m/>
    <m/>
    <m/>
    <m/>
  </r>
  <r>
    <d v="2014-10-29T00:00:00"/>
    <x v="41"/>
    <x v="28"/>
    <m/>
    <m/>
    <m/>
    <m/>
    <m/>
    <m/>
    <m/>
    <m/>
    <m/>
    <m/>
  </r>
  <r>
    <d v="2014-10-30T00:00:00"/>
    <x v="42"/>
    <x v="28"/>
    <m/>
    <m/>
    <m/>
    <m/>
    <m/>
    <m/>
    <m/>
    <m/>
    <m/>
    <m/>
  </r>
  <r>
    <d v="2014-10-31T00:00:00"/>
    <x v="43"/>
    <x v="28"/>
    <m/>
    <m/>
    <m/>
    <m/>
    <m/>
    <m/>
    <m/>
    <m/>
    <m/>
    <m/>
  </r>
  <r>
    <d v="2014-11-01T00:00:00"/>
    <x v="44"/>
    <x v="28"/>
    <m/>
    <m/>
    <m/>
    <m/>
    <m/>
    <m/>
    <m/>
    <m/>
    <m/>
    <m/>
  </r>
  <r>
    <d v="2014-11-02T00:00:00"/>
    <x v="45"/>
    <x v="28"/>
    <m/>
    <m/>
    <m/>
    <m/>
    <m/>
    <m/>
    <m/>
    <m/>
    <m/>
    <m/>
  </r>
  <r>
    <d v="2014-11-03T00:00:00"/>
    <x v="46"/>
    <x v="28"/>
    <m/>
    <m/>
    <m/>
    <m/>
    <m/>
    <m/>
    <m/>
    <m/>
    <m/>
    <m/>
  </r>
  <r>
    <d v="2014-11-04T00:00:00"/>
    <x v="47"/>
    <x v="28"/>
    <m/>
    <m/>
    <m/>
    <m/>
    <m/>
    <m/>
    <m/>
    <m/>
    <m/>
    <m/>
  </r>
  <r>
    <d v="2014-11-05T00:00:00"/>
    <x v="48"/>
    <x v="28"/>
    <m/>
    <m/>
    <m/>
    <m/>
    <m/>
    <m/>
    <m/>
    <m/>
    <m/>
    <m/>
  </r>
  <r>
    <d v="2014-11-06T00:00:00"/>
    <x v="49"/>
    <x v="28"/>
    <m/>
    <m/>
    <m/>
    <m/>
    <m/>
    <m/>
    <m/>
    <m/>
    <m/>
    <m/>
  </r>
  <r>
    <d v="2014-11-07T00:00:00"/>
    <x v="50"/>
    <x v="28"/>
    <m/>
    <m/>
    <m/>
    <m/>
    <m/>
    <m/>
    <m/>
    <m/>
    <m/>
    <m/>
  </r>
  <r>
    <d v="2014-11-08T00:00:00"/>
    <x v="51"/>
    <x v="28"/>
    <m/>
    <m/>
    <m/>
    <m/>
    <m/>
    <m/>
    <m/>
    <m/>
    <m/>
    <m/>
  </r>
  <r>
    <d v="2014-11-09T00:00:00"/>
    <x v="52"/>
    <x v="28"/>
    <m/>
    <m/>
    <m/>
    <m/>
    <m/>
    <m/>
    <m/>
    <m/>
    <m/>
    <m/>
  </r>
  <r>
    <d v="2014-11-10T00:00:00"/>
    <x v="53"/>
    <x v="28"/>
    <m/>
    <m/>
    <m/>
    <m/>
    <m/>
    <m/>
    <m/>
    <m/>
    <m/>
    <m/>
  </r>
  <r>
    <d v="2014-11-11T00:00:00"/>
    <x v="54"/>
    <x v="28"/>
    <m/>
    <m/>
    <m/>
    <m/>
    <m/>
    <m/>
    <m/>
    <m/>
    <m/>
    <m/>
  </r>
  <r>
    <d v="2014-11-12T00:00:00"/>
    <x v="55"/>
    <x v="28"/>
    <m/>
    <m/>
    <m/>
    <m/>
    <m/>
    <m/>
    <m/>
    <m/>
    <m/>
    <m/>
  </r>
  <r>
    <d v="2014-11-13T00:00:00"/>
    <x v="56"/>
    <x v="28"/>
    <m/>
    <m/>
    <m/>
    <m/>
    <m/>
    <m/>
    <m/>
    <m/>
    <m/>
    <m/>
  </r>
  <r>
    <d v="2014-11-14T00:00:00"/>
    <x v="57"/>
    <x v="28"/>
    <m/>
    <m/>
    <m/>
    <m/>
    <m/>
    <m/>
    <m/>
    <m/>
    <m/>
    <m/>
  </r>
  <r>
    <d v="2014-11-15T00:00:00"/>
    <x v="58"/>
    <x v="28"/>
    <m/>
    <m/>
    <m/>
    <m/>
    <m/>
    <m/>
    <m/>
    <m/>
    <m/>
    <m/>
  </r>
  <r>
    <d v="2014-11-16T00:00:00"/>
    <x v="59"/>
    <x v="28"/>
    <m/>
    <m/>
    <m/>
    <m/>
    <m/>
    <m/>
    <m/>
    <m/>
    <m/>
    <m/>
  </r>
  <r>
    <d v="2014-11-17T00:00:00"/>
    <x v="60"/>
    <x v="28"/>
    <m/>
    <m/>
    <m/>
    <m/>
    <m/>
    <m/>
    <m/>
    <m/>
    <m/>
    <m/>
  </r>
  <r>
    <d v="2014-11-18T00:00:00"/>
    <x v="61"/>
    <x v="28"/>
    <m/>
    <m/>
    <m/>
    <m/>
    <m/>
    <m/>
    <m/>
    <m/>
    <m/>
    <m/>
  </r>
  <r>
    <d v="2014-11-19T00:00:00"/>
    <x v="62"/>
    <x v="28"/>
    <m/>
    <m/>
    <m/>
    <m/>
    <m/>
    <m/>
    <m/>
    <m/>
    <m/>
    <m/>
  </r>
  <r>
    <d v="2014-11-20T00:00:00"/>
    <x v="66"/>
    <x v="28"/>
    <m/>
    <m/>
    <m/>
    <m/>
    <m/>
    <m/>
    <m/>
    <m/>
    <m/>
    <m/>
  </r>
  <r>
    <d v="2014-11-21T00:00:00"/>
    <x v="81"/>
    <x v="28"/>
    <m/>
    <m/>
    <m/>
    <m/>
    <m/>
    <m/>
    <m/>
    <m/>
    <m/>
    <m/>
  </r>
  <r>
    <d v="2014-11-22T00:00:00"/>
    <x v="82"/>
    <x v="28"/>
    <m/>
    <m/>
    <m/>
    <m/>
    <m/>
    <m/>
    <m/>
    <m/>
    <m/>
    <m/>
  </r>
  <r>
    <d v="2014-11-23T00:00:00"/>
    <x v="83"/>
    <x v="28"/>
    <m/>
    <m/>
    <m/>
    <m/>
    <m/>
    <m/>
    <m/>
    <m/>
    <m/>
    <m/>
  </r>
  <r>
    <d v="2014-11-24T00:00:00"/>
    <x v="84"/>
    <x v="28"/>
    <m/>
    <m/>
    <m/>
    <m/>
    <m/>
    <m/>
    <m/>
    <m/>
    <m/>
    <m/>
  </r>
  <r>
    <d v="2014-11-25T00:00:00"/>
    <x v="85"/>
    <x v="28"/>
    <m/>
    <m/>
    <m/>
    <m/>
    <m/>
    <m/>
    <m/>
    <m/>
    <m/>
    <m/>
  </r>
  <r>
    <d v="2014-11-26T00:00:00"/>
    <x v="87"/>
    <x v="28"/>
    <m/>
    <m/>
    <m/>
    <m/>
    <m/>
    <m/>
    <m/>
    <m/>
    <m/>
    <m/>
  </r>
  <r>
    <d v="2014-11-27T00:00:00"/>
    <x v="88"/>
    <x v="28"/>
    <m/>
    <m/>
    <m/>
    <m/>
    <m/>
    <m/>
    <m/>
    <m/>
    <m/>
    <m/>
  </r>
  <r>
    <d v="2014-11-28T00:00:00"/>
    <x v="89"/>
    <x v="28"/>
    <m/>
    <m/>
    <m/>
    <m/>
    <m/>
    <m/>
    <m/>
    <m/>
    <m/>
    <m/>
  </r>
  <r>
    <d v="2014-11-29T00:00:00"/>
    <x v="90"/>
    <x v="28"/>
    <m/>
    <m/>
    <m/>
    <m/>
    <m/>
    <m/>
    <m/>
    <m/>
    <m/>
    <m/>
  </r>
  <r>
    <d v="2014-11-30T00:00:00"/>
    <x v="91"/>
    <x v="28"/>
    <m/>
    <m/>
    <m/>
    <m/>
    <m/>
    <m/>
    <m/>
    <m/>
    <m/>
    <m/>
  </r>
  <r>
    <d v="2015-07-31T00:00:00"/>
    <x v="109"/>
    <x v="29"/>
    <n v="0"/>
    <n v="-3"/>
    <n v="0"/>
    <n v="8"/>
    <n v="0"/>
    <n v="0"/>
    <n v="107.6"/>
    <n v="180272"/>
    <n v="4242"/>
    <n v="8.5"/>
  </r>
  <r>
    <d v="2015-08-01T00:00:00"/>
    <x v="110"/>
    <x v="29"/>
    <n v="0"/>
    <n v="0"/>
    <n v="0"/>
    <n v="0"/>
    <n v="0"/>
    <n v="0"/>
    <n v="15"/>
    <n v="2126"/>
    <n v="52"/>
    <n v="0"/>
  </r>
  <r>
    <d v="2015-08-02T00:00:00"/>
    <x v="111"/>
    <x v="29"/>
    <n v="0"/>
    <n v="0"/>
    <n v="0"/>
    <n v="0"/>
    <n v="0"/>
    <n v="0"/>
    <n v="9"/>
    <n v="1063"/>
    <n v="32"/>
    <n v="0"/>
  </r>
  <r>
    <d v="2015-08-03T00:00:00"/>
    <x v="112"/>
    <x v="29"/>
    <n v="0"/>
    <n v="0"/>
    <n v="0"/>
    <n v="0"/>
    <n v="0"/>
    <n v="0"/>
    <n v="10"/>
    <n v="892"/>
    <n v="32"/>
    <n v="0"/>
  </r>
  <r>
    <d v="2015-08-04T00:00:00"/>
    <x v="113"/>
    <x v="29"/>
    <n v="0"/>
    <n v="0"/>
    <n v="0"/>
    <n v="0"/>
    <n v="0"/>
    <n v="0"/>
    <n v="2"/>
    <n v="1707"/>
    <n v="70"/>
    <n v="0"/>
  </r>
  <r>
    <d v="2015-08-05T00:00:00"/>
    <x v="114"/>
    <x v="29"/>
    <n v="0"/>
    <n v="0"/>
    <n v="0"/>
    <n v="0"/>
    <n v="3"/>
    <n v="0"/>
    <n v="12"/>
    <n v="3196"/>
    <n v="149"/>
    <n v="0"/>
  </r>
  <r>
    <d v="2015-08-06T00:00:00"/>
    <x v="115"/>
    <x v="29"/>
    <n v="0"/>
    <n v="0"/>
    <n v="0"/>
    <n v="0"/>
    <n v="0"/>
    <n v="0"/>
    <n v="0"/>
    <n v="2942"/>
    <n v="154"/>
    <n v="0"/>
  </r>
  <r>
    <d v="2015-08-07T00:00:00"/>
    <x v="116"/>
    <x v="29"/>
    <n v="0"/>
    <n v="0"/>
    <n v="0"/>
    <n v="0"/>
    <n v="0"/>
    <n v="0"/>
    <n v="7"/>
    <n v="3754"/>
    <n v="218"/>
    <n v="0"/>
  </r>
  <r>
    <d v="2015-08-08T00:00:00"/>
    <x v="117"/>
    <x v="29"/>
    <n v="0"/>
    <n v="0"/>
    <n v="0"/>
    <n v="0"/>
    <n v="6"/>
    <n v="1"/>
    <n v="7"/>
    <n v="4222"/>
    <n v="269"/>
    <n v="0"/>
  </r>
  <r>
    <d v="2015-08-09T00:00:00"/>
    <x v="118"/>
    <x v="29"/>
    <n v="6"/>
    <n v="0"/>
    <n v="0"/>
    <n v="0"/>
    <n v="3"/>
    <n v="0"/>
    <n v="9"/>
    <n v="4091"/>
    <n v="285"/>
    <n v="0"/>
  </r>
  <r>
    <d v="2015-08-10T00:00:00"/>
    <x v="119"/>
    <x v="29"/>
    <n v="3"/>
    <n v="0"/>
    <n v="0"/>
    <n v="0"/>
    <n v="3"/>
    <n v="0"/>
    <n v="3"/>
    <n v="3078"/>
    <n v="240"/>
    <n v="0"/>
  </r>
  <r>
    <d v="2015-08-11T00:00:00"/>
    <x v="120"/>
    <x v="29"/>
    <n v="1"/>
    <n v="0"/>
    <n v="0"/>
    <n v="0"/>
    <n v="12"/>
    <n v="0"/>
    <n v="2"/>
    <n v="1558"/>
    <n v="134"/>
    <n v="0"/>
  </r>
  <r>
    <d v="2015-08-12T00:00:00"/>
    <x v="121"/>
    <x v="29"/>
    <n v="1"/>
    <n v="-3"/>
    <n v="0"/>
    <n v="0"/>
    <n v="15"/>
    <n v="0"/>
    <n v="1"/>
    <n v="972"/>
    <n v="92"/>
    <n v="0"/>
  </r>
  <r>
    <d v="2015-08-13T00:00:00"/>
    <x v="122"/>
    <x v="29"/>
    <n v="0"/>
    <n v="0"/>
    <n v="0"/>
    <n v="0"/>
    <n v="8"/>
    <n v="1"/>
    <n v="7"/>
    <n v="722"/>
    <n v="74"/>
    <n v="0"/>
  </r>
  <r>
    <d v="2015-08-14T00:00:00"/>
    <x v="92"/>
    <x v="29"/>
    <n v="0"/>
    <n v="0"/>
    <n v="1"/>
    <n v="0"/>
    <n v="9"/>
    <n v="0"/>
    <n v="19"/>
    <n v="568"/>
    <n v="63"/>
    <n v="1"/>
  </r>
  <r>
    <d v="2015-08-15T00:00:00"/>
    <x v="93"/>
    <x v="29"/>
    <n v="7"/>
    <n v="0"/>
    <n v="0"/>
    <n v="0"/>
    <n v="16"/>
    <n v="1"/>
    <n v="34"/>
    <n v="844"/>
    <n v="82"/>
    <n v="0"/>
  </r>
  <r>
    <d v="2015-08-16T00:00:00"/>
    <x v="94"/>
    <x v="29"/>
    <n v="5"/>
    <n v="0"/>
    <n v="0"/>
    <n v="0"/>
    <n v="1"/>
    <n v="0"/>
    <n v="15"/>
    <n v="1300"/>
    <n v="110"/>
    <n v="0"/>
  </r>
  <r>
    <d v="2015-08-17T00:00:00"/>
    <x v="95"/>
    <x v="29"/>
    <n v="4"/>
    <n v="0"/>
    <n v="0"/>
    <n v="0"/>
    <n v="20"/>
    <n v="2"/>
    <n v="14"/>
    <n v="1747"/>
    <n v="125"/>
    <n v="0"/>
  </r>
  <r>
    <d v="2015-08-18T00:00:00"/>
    <x v="96"/>
    <x v="29"/>
    <n v="1"/>
    <n v="0"/>
    <n v="0"/>
    <n v="0"/>
    <n v="83"/>
    <n v="0"/>
    <n v="13"/>
    <n v="1945"/>
    <n v="114"/>
    <n v="0"/>
  </r>
  <r>
    <d v="2015-08-19T00:00:00"/>
    <x v="97"/>
    <x v="29"/>
    <n v="0"/>
    <n v="0"/>
    <n v="0"/>
    <n v="0"/>
    <n v="63"/>
    <n v="0"/>
    <n v="23"/>
    <n v="1216"/>
    <n v="57"/>
    <n v="0"/>
  </r>
  <r>
    <d v="2015-08-20T00:00:00"/>
    <x v="98"/>
    <x v="29"/>
    <n v="5"/>
    <n v="1"/>
    <n v="0"/>
    <n v="0"/>
    <n v="32"/>
    <n v="2"/>
    <n v="10"/>
    <n v="1147"/>
    <n v="40"/>
    <n v="0"/>
  </r>
  <r>
    <d v="2015-08-21T00:00:00"/>
    <x v="99"/>
    <x v="29"/>
    <n v="3"/>
    <n v="0"/>
    <n v="0"/>
    <n v="0"/>
    <n v="13"/>
    <n v="1"/>
    <n v="10"/>
    <n v="1181"/>
    <n v="27"/>
    <n v="0"/>
  </r>
  <r>
    <d v="2015-08-22T00:00:00"/>
    <x v="100"/>
    <x v="29"/>
    <n v="7"/>
    <n v="0"/>
    <n v="0"/>
    <n v="0"/>
    <n v="24"/>
    <n v="0"/>
    <n v="21"/>
    <n v="2325"/>
    <n v="26"/>
    <n v="0"/>
  </r>
  <r>
    <d v="2015-08-23T00:00:00"/>
    <x v="101"/>
    <x v="29"/>
    <n v="9"/>
    <n v="2"/>
    <n v="1"/>
    <n v="2"/>
    <n v="50"/>
    <n v="2"/>
    <n v="23"/>
    <n v="3136"/>
    <n v="0"/>
    <n v="0"/>
  </r>
  <r>
    <d v="2015-08-24T00:00:00"/>
    <x v="102"/>
    <x v="29"/>
    <n v="3"/>
    <n v="1"/>
    <n v="0"/>
    <n v="0"/>
    <n v="60"/>
    <n v="12"/>
    <n v="5"/>
    <n v="2988"/>
    <n v="7"/>
    <n v="0"/>
  </r>
  <r>
    <d v="2015-08-25T00:00:00"/>
    <x v="103"/>
    <x v="29"/>
    <n v="43"/>
    <n v="6"/>
    <n v="0"/>
    <n v="0"/>
    <n v="142"/>
    <n v="1"/>
    <n v="11"/>
    <n v="2649"/>
    <n v="12"/>
    <n v="0"/>
  </r>
  <r>
    <d v="2015-08-26T00:00:00"/>
    <x v="104"/>
    <x v="29"/>
    <n v="102"/>
    <n v="12"/>
    <n v="0"/>
    <n v="0"/>
    <n v="201"/>
    <n v="3"/>
    <n v="15"/>
    <n v="2435"/>
    <n v="16"/>
    <n v="0"/>
  </r>
  <r>
    <d v="2015-08-27T00:00:00"/>
    <x v="105"/>
    <x v="29"/>
    <n v="40"/>
    <n v="10"/>
    <n v="0"/>
    <n v="1"/>
    <n v="77"/>
    <n v="8"/>
    <n v="10"/>
    <n v="2180"/>
    <n v="20"/>
    <n v="0"/>
  </r>
  <r>
    <d v="2015-08-28T00:00:00"/>
    <x v="106"/>
    <x v="29"/>
    <n v="48"/>
    <n v="0"/>
    <n v="0"/>
    <n v="0"/>
    <n v="168"/>
    <n v="6"/>
    <n v="6"/>
    <n v="2195"/>
    <n v="25"/>
    <n v="0"/>
  </r>
  <r>
    <d v="2015-08-29T00:00:00"/>
    <x v="107"/>
    <x v="29"/>
    <n v="121"/>
    <n v="34"/>
    <n v="1"/>
    <n v="0"/>
    <n v="252"/>
    <n v="24"/>
    <n v="9"/>
    <n v="1988"/>
    <n v="27"/>
    <n v="0"/>
  </r>
  <r>
    <d v="2015-08-30T00:00:00"/>
    <x v="108"/>
    <x v="29"/>
    <n v="226"/>
    <n v="8"/>
    <n v="0"/>
    <n v="0"/>
    <n v="448"/>
    <n v="8"/>
    <n v="12"/>
    <n v="1938"/>
    <n v="31"/>
    <n v="0"/>
  </r>
  <r>
    <d v="2015-08-31T00:00:00"/>
    <x v="86"/>
    <x v="29"/>
    <n v="105"/>
    <n v="15"/>
    <n v="0"/>
    <n v="0"/>
    <n v="543"/>
    <n v="3"/>
    <n v="3"/>
    <n v="4278"/>
    <n v="78"/>
    <n v="0"/>
  </r>
  <r>
    <d v="2015-09-01T00:00:00"/>
    <x v="80"/>
    <x v="29"/>
    <n v="216"/>
    <n v="0"/>
    <n v="0"/>
    <n v="0"/>
    <n v="275.99"/>
    <n v="0"/>
    <n v="3.99"/>
    <n v="6754"/>
    <n v="138"/>
    <n v="0"/>
  </r>
  <r>
    <d v="2015-09-02T00:00:00"/>
    <x v="75"/>
    <x v="29"/>
    <n v="108"/>
    <n v="0"/>
    <n v="0"/>
    <n v="0"/>
    <n v="66"/>
    <n v="6"/>
    <n v="0"/>
    <n v="7984"/>
    <n v="181"/>
    <n v="12"/>
  </r>
  <r>
    <d v="2015-09-03T00:00:00"/>
    <x v="76"/>
    <x v="29"/>
    <n v="36"/>
    <n v="0"/>
    <n v="0"/>
    <n v="0"/>
    <n v="18"/>
    <n v="0"/>
    <n v="6"/>
    <n v="9299"/>
    <n v="175"/>
    <n v="0"/>
  </r>
  <r>
    <d v="2015-09-04T00:00:00"/>
    <x v="77"/>
    <x v="29"/>
    <n v="18"/>
    <n v="0"/>
    <n v="0"/>
    <n v="0"/>
    <n v="30"/>
    <n v="0"/>
    <n v="0"/>
    <n v="9174"/>
    <n v="138"/>
    <n v="0"/>
  </r>
  <r>
    <d v="2015-09-05T00:00:00"/>
    <x v="78"/>
    <x v="29"/>
    <n v="6"/>
    <n v="0"/>
    <n v="6"/>
    <n v="0"/>
    <n v="12"/>
    <n v="0"/>
    <n v="0"/>
    <n v="9025"/>
    <n v="101"/>
    <n v="0"/>
  </r>
  <r>
    <d v="2015-09-06T00:00:00"/>
    <x v="79"/>
    <x v="29"/>
    <n v="24"/>
    <n v="0"/>
    <n v="0"/>
    <n v="0"/>
    <n v="12"/>
    <n v="0"/>
    <n v="6"/>
    <n v="9088"/>
    <n v="68"/>
    <n v="0"/>
  </r>
  <r>
    <d v="2015-09-07T00:00:00"/>
    <x v="71"/>
    <x v="29"/>
    <n v="18"/>
    <n v="6"/>
    <n v="0"/>
    <n v="0"/>
    <n v="24"/>
    <n v="0"/>
    <n v="6"/>
    <n v="10013"/>
    <n v="37"/>
    <n v="0"/>
  </r>
  <r>
    <d v="2015-09-08T00:00:00"/>
    <x v="72"/>
    <x v="29"/>
    <n v="126"/>
    <n v="6"/>
    <n v="0"/>
    <n v="0"/>
    <n v="42"/>
    <n v="0"/>
    <n v="0"/>
    <n v="8922"/>
    <n v="0"/>
    <n v="0"/>
  </r>
  <r>
    <d v="2015-09-09T00:00:00"/>
    <x v="73"/>
    <x v="29"/>
    <n v="132"/>
    <n v="0"/>
    <n v="0"/>
    <n v="0"/>
    <n v="18"/>
    <n v="6"/>
    <n v="0"/>
    <n v="8699"/>
    <n v="115"/>
    <n v="0"/>
  </r>
  <r>
    <d v="2015-09-10T00:00:00"/>
    <x v="74"/>
    <x v="29"/>
    <n v="322.98"/>
    <n v="55.74"/>
    <n v="0"/>
    <n v="0"/>
    <n v="105"/>
    <n v="6"/>
    <n v="6"/>
    <n v="7010"/>
    <n v="188"/>
    <n v="0"/>
  </r>
  <r>
    <d v="2015-09-11T00:00:00"/>
    <x v="68"/>
    <x v="29"/>
    <n v="624"/>
    <n v="108"/>
    <n v="0"/>
    <n v="0"/>
    <n v="102"/>
    <n v="12"/>
    <n v="18"/>
    <n v="6335"/>
    <n v="258"/>
    <n v="0"/>
  </r>
  <r>
    <d v="2015-09-12T00:00:00"/>
    <x v="69"/>
    <x v="29"/>
    <n v="762"/>
    <n v="168"/>
    <n v="0"/>
    <n v="0"/>
    <n v="240"/>
    <n v="12"/>
    <n v="6"/>
    <n v="5570"/>
    <n v="202"/>
    <n v="0"/>
  </r>
  <r>
    <d v="2015-09-13T00:00:00"/>
    <x v="70"/>
    <x v="29"/>
    <n v="528"/>
    <n v="174"/>
    <n v="0"/>
    <n v="6"/>
    <n v="384"/>
    <n v="18"/>
    <n v="24"/>
    <n v="4245"/>
    <n v="135"/>
    <n v="0"/>
  </r>
  <r>
    <d v="2015-09-14T00:00:00"/>
    <x v="67"/>
    <x v="29"/>
    <n v="911"/>
    <n v="197"/>
    <n v="0"/>
    <n v="0"/>
    <n v="638"/>
    <n v="84"/>
    <n v="14"/>
    <n v="2028"/>
    <n v="55"/>
    <n v="6"/>
  </r>
  <r>
    <d v="2015-09-15T00:00:00"/>
    <x v="63"/>
    <x v="29"/>
    <n v="699"/>
    <n v="203"/>
    <n v="1"/>
    <n v="0"/>
    <n v="534"/>
    <n v="50"/>
    <n v="8"/>
    <n v="1966"/>
    <n v="45"/>
    <n v="0"/>
  </r>
  <r>
    <d v="2015-09-16T00:00:00"/>
    <x v="64"/>
    <x v="29"/>
    <n v="565"/>
    <n v="157"/>
    <n v="0"/>
    <n v="0"/>
    <n v="686"/>
    <n v="51"/>
    <n v="9"/>
    <n v="2688"/>
    <n v="50"/>
    <n v="3"/>
  </r>
  <r>
    <d v="2015-09-17T00:00:00"/>
    <x v="65"/>
    <x v="29"/>
    <n v="599"/>
    <n v="205"/>
    <n v="0"/>
    <n v="0"/>
    <n v="993"/>
    <n v="40"/>
    <n v="9"/>
    <n v="3143"/>
    <n v="56"/>
    <n v="0"/>
  </r>
  <r>
    <d v="2015-09-18T00:00:00"/>
    <x v="0"/>
    <x v="29"/>
    <n v="397.5"/>
    <n v="120"/>
    <n v="2"/>
    <n v="0"/>
    <n v="494"/>
    <n v="14.5"/>
    <n v="1.5"/>
    <n v="2197"/>
    <n v="38"/>
    <n v="2"/>
  </r>
  <r>
    <d v="2015-09-19T00:00:00"/>
    <x v="1"/>
    <x v="29"/>
    <n v="326"/>
    <n v="88"/>
    <n v="0"/>
    <n v="2"/>
    <n v="764"/>
    <n v="46"/>
    <n v="0"/>
    <n v="2819"/>
    <n v="48"/>
    <n v="0"/>
  </r>
  <r>
    <d v="2015-09-20T00:00:00"/>
    <x v="2"/>
    <x v="29"/>
    <n v="740"/>
    <n v="97"/>
    <n v="2"/>
    <n v="0"/>
    <n v="4657"/>
    <n v="141"/>
    <n v="12"/>
    <n v="2341"/>
    <n v="38"/>
    <n v="0"/>
  </r>
  <r>
    <d v="2015-09-21T00:00:00"/>
    <x v="3"/>
    <x v="29"/>
    <n v="948"/>
    <n v="183"/>
    <n v="6"/>
    <n v="0"/>
    <n v="11322"/>
    <n v="189"/>
    <n v="15"/>
    <n v="6111"/>
    <n v="96"/>
    <n v="0"/>
  </r>
  <r>
    <d v="2015-09-22T00:00:00"/>
    <x v="4"/>
    <x v="29"/>
    <n v="579"/>
    <n v="156"/>
    <n v="6"/>
    <n v="0"/>
    <n v="6351"/>
    <n v="255"/>
    <n v="27"/>
    <n v="7065"/>
    <n v="107"/>
    <n v="0"/>
  </r>
  <r>
    <d v="2015-09-23T00:00:00"/>
    <x v="5"/>
    <x v="29"/>
    <n v="297"/>
    <n v="117"/>
    <n v="3"/>
    <n v="0"/>
    <n v="3627"/>
    <n v="96"/>
    <n v="27"/>
    <n v="6091"/>
    <n v="90"/>
    <n v="0"/>
  </r>
  <r>
    <d v="2015-09-24T00:00:00"/>
    <x v="6"/>
    <x v="29"/>
    <n v="228"/>
    <n v="42"/>
    <n v="0"/>
    <n v="0"/>
    <n v="1308"/>
    <n v="18"/>
    <n v="6"/>
    <n v="3301"/>
    <n v="47"/>
    <n v="0"/>
  </r>
  <r>
    <d v="2015-09-25T00:00:00"/>
    <x v="7"/>
    <x v="29"/>
    <n v="378"/>
    <n v="42"/>
    <n v="0"/>
    <n v="0"/>
    <n v="1632"/>
    <n v="60"/>
    <n v="6"/>
    <n v="3610"/>
    <n v="55"/>
    <n v="0"/>
  </r>
  <r>
    <d v="2015-09-26T00:00:00"/>
    <x v="8"/>
    <x v="29"/>
    <n v="348"/>
    <n v="48"/>
    <n v="0"/>
    <n v="0"/>
    <n v="2328"/>
    <n v="54"/>
    <n v="0"/>
    <n v="3240"/>
    <n v="54"/>
    <n v="0"/>
  </r>
  <r>
    <d v="2015-09-27T00:00:00"/>
    <x v="9"/>
    <x v="29"/>
    <n v="279"/>
    <n v="87"/>
    <n v="0"/>
    <n v="0"/>
    <n v="1766"/>
    <n v="69"/>
    <n v="0"/>
    <n v="3783"/>
    <n v="68"/>
    <n v="0"/>
  </r>
  <r>
    <d v="2015-09-28T00:00:00"/>
    <x v="10"/>
    <x v="29"/>
    <n v="114"/>
    <n v="36"/>
    <n v="0"/>
    <n v="0"/>
    <n v="747"/>
    <n v="9"/>
    <n v="6"/>
    <n v="4556"/>
    <n v="88"/>
    <n v="0"/>
  </r>
  <r>
    <d v="2015-09-29T00:00:00"/>
    <x v="11"/>
    <x v="29"/>
    <n v="82"/>
    <n v="14"/>
    <n v="0"/>
    <n v="3"/>
    <n v="1082"/>
    <n v="17"/>
    <n v="8"/>
    <n v="2467"/>
    <n v="51"/>
    <n v="0"/>
  </r>
  <r>
    <d v="2015-09-30T00:00:00"/>
    <x v="12"/>
    <x v="29"/>
    <n v="51"/>
    <n v="12"/>
    <n v="0"/>
    <n v="0"/>
    <n v="779"/>
    <n v="3"/>
    <n v="0"/>
    <n v="1977"/>
    <n v="43"/>
    <n v="0"/>
  </r>
  <r>
    <d v="2015-10-01T00:00:00"/>
    <x v="13"/>
    <x v="29"/>
    <n v="57"/>
    <n v="33"/>
    <n v="0"/>
    <n v="0"/>
    <n v="80"/>
    <n v="2"/>
    <n v="2"/>
    <n v="1561"/>
    <n v="36"/>
    <n v="0"/>
  </r>
  <r>
    <d v="2015-10-02T00:00:00"/>
    <x v="14"/>
    <x v="29"/>
    <n v="164"/>
    <n v="46"/>
    <n v="0"/>
    <n v="0"/>
    <n v="682"/>
    <n v="17"/>
    <n v="3"/>
    <n v="1565"/>
    <n v="33"/>
    <n v="0"/>
  </r>
  <r>
    <d v="2015-10-03T00:00:00"/>
    <x v="15"/>
    <x v="29"/>
    <n v="166"/>
    <n v="12"/>
    <n v="0"/>
    <n v="1"/>
    <n v="743"/>
    <n v="22"/>
    <n v="0"/>
    <n v="426"/>
    <n v="8"/>
    <n v="0"/>
  </r>
  <r>
    <d v="2015-10-04T00:00:00"/>
    <x v="16"/>
    <x v="29"/>
    <n v="78"/>
    <n v="10"/>
    <n v="0"/>
    <n v="0"/>
    <n v="739"/>
    <n v="24"/>
    <n v="0"/>
    <n v="234"/>
    <n v="4"/>
    <n v="0"/>
  </r>
  <r>
    <d v="2015-10-05T00:00:00"/>
    <x v="17"/>
    <x v="29"/>
    <n v="99"/>
    <n v="32"/>
    <n v="1"/>
    <n v="0"/>
    <n v="858"/>
    <n v="29"/>
    <n v="2"/>
    <n v="457"/>
    <n v="6"/>
    <n v="0"/>
  </r>
  <r>
    <d v="2015-10-06T00:00:00"/>
    <x v="18"/>
    <x v="29"/>
    <n v="175"/>
    <n v="28"/>
    <n v="0"/>
    <n v="2"/>
    <n v="1534"/>
    <n v="59"/>
    <n v="0"/>
    <n v="399"/>
    <n v="5"/>
    <n v="0"/>
  </r>
  <r>
    <d v="2015-10-07T00:00:00"/>
    <x v="19"/>
    <x v="29"/>
    <n v="88"/>
    <n v="11"/>
    <n v="0"/>
    <n v="3"/>
    <n v="945"/>
    <n v="31"/>
    <n v="0"/>
    <n v="284"/>
    <n v="3"/>
    <n v="0"/>
  </r>
  <r>
    <d v="2015-10-08T00:00:00"/>
    <x v="20"/>
    <x v="29"/>
    <n v="82"/>
    <n v="23"/>
    <n v="0"/>
    <n v="0"/>
    <n v="661"/>
    <n v="19"/>
    <n v="4"/>
    <n v="264"/>
    <n v="2"/>
    <n v="0"/>
  </r>
  <r>
    <d v="2015-10-09T00:00:00"/>
    <x v="21"/>
    <x v="29"/>
    <n v="175"/>
    <n v="47"/>
    <n v="0"/>
    <n v="0"/>
    <n v="1193"/>
    <n v="84"/>
    <n v="3"/>
    <n v="313"/>
    <n v="1"/>
    <n v="0"/>
  </r>
  <r>
    <d v="2015-10-10T00:00:00"/>
    <x v="22"/>
    <x v="29"/>
    <n v="60"/>
    <n v="0"/>
    <n v="0"/>
    <n v="0"/>
    <n v="318"/>
    <n v="9"/>
    <n v="0"/>
    <n v="506"/>
    <n v="1"/>
    <n v="0"/>
  </r>
  <r>
    <d v="2015-10-11T00:00:00"/>
    <x v="23"/>
    <x v="29"/>
    <n v="133"/>
    <n v="8"/>
    <n v="0"/>
    <n v="0"/>
    <n v="283"/>
    <n v="8"/>
    <n v="2"/>
    <n v="157"/>
    <n v="0"/>
    <n v="0"/>
  </r>
  <r>
    <d v="2015-10-12T00:00:00"/>
    <x v="24"/>
    <x v="29"/>
    <n v="213"/>
    <n v="14"/>
    <n v="0"/>
    <n v="0"/>
    <n v="860"/>
    <n v="28"/>
    <n v="8"/>
    <n v="386"/>
    <n v="0"/>
    <n v="0"/>
  </r>
  <r>
    <d v="2015-10-13T00:00:00"/>
    <x v="25"/>
    <x v="29"/>
    <n v="79"/>
    <n v="3"/>
    <n v="0"/>
    <n v="0"/>
    <n v="186"/>
    <n v="4"/>
    <n v="5"/>
    <n v="150"/>
    <n v="0"/>
    <n v="0"/>
  </r>
  <r>
    <d v="2015-10-14T00:00:00"/>
    <x v="26"/>
    <x v="29"/>
    <n v="26"/>
    <n v="2"/>
    <n v="0"/>
    <n v="0"/>
    <n v="224"/>
    <n v="5"/>
    <n v="1"/>
    <n v="109"/>
    <n v="0"/>
    <n v="0"/>
  </r>
  <r>
    <d v="2015-10-15T00:00:00"/>
    <x v="27"/>
    <x v="29"/>
    <n v="3"/>
    <n v="0"/>
    <n v="0"/>
    <n v="0"/>
    <n v="12"/>
    <n v="1"/>
    <n v="0"/>
    <n v="23"/>
    <n v="0"/>
    <n v="0"/>
  </r>
  <r>
    <d v="2015-10-16T00:00:00"/>
    <x v="28"/>
    <x v="29"/>
    <n v="31"/>
    <n v="6"/>
    <n v="0"/>
    <n v="0"/>
    <n v="281"/>
    <n v="6"/>
    <n v="2"/>
    <n v="39"/>
    <n v="0"/>
    <n v="0"/>
  </r>
  <r>
    <d v="2015-10-17T00:00:00"/>
    <x v="29"/>
    <x v="29"/>
    <n v="31"/>
    <n v="5"/>
    <n v="0"/>
    <n v="0"/>
    <n v="163"/>
    <n v="13"/>
    <n v="2"/>
    <n v="53"/>
    <n v="0"/>
    <n v="0"/>
  </r>
  <r>
    <d v="2015-10-18T00:00:00"/>
    <x v="30"/>
    <x v="29"/>
    <n v="11"/>
    <n v="4"/>
    <n v="0"/>
    <n v="0"/>
    <n v="40"/>
    <n v="4"/>
    <n v="0"/>
    <n v="23"/>
    <n v="0"/>
    <n v="0"/>
  </r>
  <r>
    <d v="2015-10-19T00:00:00"/>
    <x v="31"/>
    <x v="29"/>
    <n v="26"/>
    <n v="1"/>
    <n v="0"/>
    <n v="0"/>
    <n v="78"/>
    <n v="0"/>
    <n v="0"/>
    <n v="21"/>
    <n v="0"/>
    <n v="0"/>
  </r>
  <r>
    <d v="2015-10-20T00:00:00"/>
    <x v="32"/>
    <x v="29"/>
    <n v="54"/>
    <n v="3"/>
    <n v="0"/>
    <n v="0"/>
    <n v="358"/>
    <n v="20"/>
    <n v="2"/>
    <n v="75"/>
    <n v="0"/>
    <n v="0"/>
  </r>
  <r>
    <d v="2015-10-21T00:00:00"/>
    <x v="33"/>
    <x v="29"/>
    <n v="50"/>
    <n v="1"/>
    <n v="0"/>
    <n v="1"/>
    <n v="333"/>
    <n v="24"/>
    <n v="0"/>
    <n v="47"/>
    <n v="0"/>
    <n v="0"/>
  </r>
  <r>
    <d v="2015-10-22T00:00:00"/>
    <x v="34"/>
    <x v="29"/>
    <n v="36"/>
    <n v="1"/>
    <n v="0"/>
    <n v="0"/>
    <n v="178"/>
    <n v="4"/>
    <n v="1"/>
    <n v="42"/>
    <n v="0"/>
    <n v="1"/>
  </r>
  <r>
    <d v="2015-10-23T00:00:00"/>
    <x v="35"/>
    <x v="29"/>
    <n v="39"/>
    <n v="8"/>
    <n v="0"/>
    <n v="4"/>
    <n v="183"/>
    <n v="11"/>
    <n v="0"/>
    <n v="84"/>
    <n v="0"/>
    <n v="0"/>
  </r>
  <r>
    <d v="2015-10-24T00:00:00"/>
    <x v="36"/>
    <x v="29"/>
    <n v="28"/>
    <n v="3"/>
    <n v="0"/>
    <n v="3"/>
    <n v="95"/>
    <n v="7"/>
    <n v="2"/>
    <n v="72"/>
    <n v="0"/>
    <n v="0"/>
  </r>
  <r>
    <d v="2015-10-25T00:00:00"/>
    <x v="37"/>
    <x v="29"/>
    <n v="31"/>
    <n v="6"/>
    <n v="0"/>
    <n v="0"/>
    <n v="102"/>
    <n v="8"/>
    <n v="1"/>
    <n v="95"/>
    <n v="0"/>
    <n v="0"/>
  </r>
  <r>
    <d v="2015-10-26T00:00:00"/>
    <x v="38"/>
    <x v="29"/>
    <n v="28"/>
    <n v="4"/>
    <n v="0"/>
    <n v="0"/>
    <n v="105"/>
    <n v="7"/>
    <n v="0"/>
    <n v="101"/>
    <n v="0"/>
    <n v="0"/>
  </r>
  <r>
    <d v="2015-10-27T00:00:00"/>
    <x v="39"/>
    <x v="29"/>
    <n v="23"/>
    <n v="0"/>
    <n v="0"/>
    <n v="0"/>
    <n v="59"/>
    <n v="0"/>
    <n v="0"/>
    <n v="34"/>
    <n v="0"/>
    <n v="0"/>
  </r>
  <r>
    <d v="2015-10-28T00:00:00"/>
    <x v="40"/>
    <x v="29"/>
    <n v="36"/>
    <n v="1"/>
    <n v="0"/>
    <n v="4"/>
    <n v="35"/>
    <n v="5"/>
    <n v="2"/>
    <n v="87"/>
    <n v="0"/>
    <n v="0"/>
  </r>
  <r>
    <d v="2015-10-29T00:00:00"/>
    <x v="41"/>
    <x v="29"/>
    <n v="31"/>
    <n v="2"/>
    <n v="0"/>
    <n v="1"/>
    <n v="48"/>
    <n v="7"/>
    <n v="1"/>
    <n v="239"/>
    <n v="0"/>
    <n v="0"/>
  </r>
  <r>
    <d v="2015-10-30T00:00:00"/>
    <x v="42"/>
    <x v="29"/>
    <n v="48"/>
    <n v="7"/>
    <n v="0"/>
    <n v="3"/>
    <n v="46"/>
    <n v="4"/>
    <n v="1"/>
    <n v="279"/>
    <n v="0"/>
    <n v="0"/>
  </r>
  <r>
    <d v="2015-10-31T00:00:00"/>
    <x v="43"/>
    <x v="29"/>
    <n v="44"/>
    <n v="9"/>
    <n v="0"/>
    <n v="3"/>
    <n v="43"/>
    <n v="2"/>
    <n v="2"/>
    <n v="264"/>
    <n v="0"/>
    <n v="0"/>
  </r>
  <r>
    <d v="2015-11-01T00:00:00"/>
    <x v="44"/>
    <x v="29"/>
    <n v="44"/>
    <n v="5"/>
    <n v="0"/>
    <n v="0"/>
    <n v="17"/>
    <n v="5"/>
    <n v="1"/>
    <n v="684"/>
    <n v="0"/>
    <n v="0"/>
  </r>
  <r>
    <d v="2015-11-02T00:00:00"/>
    <x v="45"/>
    <x v="29"/>
    <n v="9"/>
    <n v="3"/>
    <n v="0"/>
    <n v="0"/>
    <n v="7"/>
    <n v="2"/>
    <n v="0"/>
    <n v="153"/>
    <n v="0"/>
    <n v="0"/>
  </r>
  <r>
    <d v="2015-11-03T00:00:00"/>
    <x v="46"/>
    <x v="29"/>
    <n v="10"/>
    <n v="1"/>
    <n v="0"/>
    <n v="0"/>
    <n v="4"/>
    <n v="1"/>
    <n v="4"/>
    <n v="185"/>
    <n v="0"/>
    <n v="0"/>
  </r>
  <r>
    <d v="2015-11-04T00:00:00"/>
    <x v="47"/>
    <x v="29"/>
    <n v="15"/>
    <n v="2"/>
    <n v="0"/>
    <n v="0"/>
    <n v="3"/>
    <n v="1"/>
    <n v="4"/>
    <n v="97"/>
    <n v="0"/>
    <n v="0"/>
  </r>
  <r>
    <d v="2015-11-05T00:00:00"/>
    <x v="48"/>
    <x v="29"/>
    <n v="9"/>
    <n v="2"/>
    <n v="0"/>
    <n v="0"/>
    <n v="5"/>
    <n v="1"/>
    <n v="3"/>
    <n v="80"/>
    <n v="0"/>
    <n v="0"/>
  </r>
  <r>
    <d v="2015-11-06T00:00:00"/>
    <x v="49"/>
    <x v="29"/>
    <n v="4"/>
    <n v="0"/>
    <n v="0"/>
    <n v="0"/>
    <n v="0"/>
    <n v="0"/>
    <n v="2"/>
    <n v="26"/>
    <n v="0"/>
    <n v="0"/>
  </r>
  <r>
    <d v="2015-11-07T00:00:00"/>
    <x v="50"/>
    <x v="29"/>
    <m/>
    <m/>
    <m/>
    <m/>
    <m/>
    <m/>
    <m/>
    <m/>
    <m/>
    <m/>
  </r>
  <r>
    <d v="2015-11-08T00:00:00"/>
    <x v="51"/>
    <x v="29"/>
    <m/>
    <m/>
    <m/>
    <m/>
    <m/>
    <m/>
    <m/>
    <m/>
    <m/>
    <m/>
  </r>
  <r>
    <d v="2015-11-09T00:00:00"/>
    <x v="52"/>
    <x v="29"/>
    <m/>
    <m/>
    <m/>
    <m/>
    <m/>
    <m/>
    <m/>
    <m/>
    <m/>
    <m/>
  </r>
  <r>
    <d v="2015-11-10T00:00:00"/>
    <x v="53"/>
    <x v="29"/>
    <m/>
    <m/>
    <m/>
    <m/>
    <m/>
    <m/>
    <m/>
    <m/>
    <m/>
    <m/>
  </r>
  <r>
    <d v="2015-11-11T00:00:00"/>
    <x v="54"/>
    <x v="29"/>
    <m/>
    <m/>
    <m/>
    <m/>
    <m/>
    <m/>
    <m/>
    <m/>
    <m/>
    <m/>
  </r>
  <r>
    <d v="2015-11-12T00:00:00"/>
    <x v="55"/>
    <x v="29"/>
    <m/>
    <m/>
    <m/>
    <m/>
    <m/>
    <m/>
    <m/>
    <m/>
    <m/>
    <m/>
  </r>
  <r>
    <d v="2015-11-13T00:00:00"/>
    <x v="56"/>
    <x v="29"/>
    <m/>
    <m/>
    <m/>
    <m/>
    <m/>
    <m/>
    <m/>
    <m/>
    <m/>
    <m/>
  </r>
  <r>
    <d v="2015-11-14T00:00:00"/>
    <x v="57"/>
    <x v="29"/>
    <m/>
    <m/>
    <m/>
    <m/>
    <m/>
    <m/>
    <m/>
    <m/>
    <m/>
    <m/>
  </r>
  <r>
    <d v="2015-11-15T00:00:00"/>
    <x v="58"/>
    <x v="29"/>
    <m/>
    <m/>
    <m/>
    <m/>
    <m/>
    <m/>
    <m/>
    <m/>
    <m/>
    <m/>
  </r>
  <r>
    <d v="2015-11-16T00:00:00"/>
    <x v="59"/>
    <x v="29"/>
    <m/>
    <m/>
    <m/>
    <m/>
    <m/>
    <m/>
    <m/>
    <m/>
    <m/>
    <m/>
  </r>
  <r>
    <d v="2015-11-17T00:00:00"/>
    <x v="60"/>
    <x v="29"/>
    <m/>
    <m/>
    <m/>
    <m/>
    <m/>
    <m/>
    <m/>
    <m/>
    <m/>
    <m/>
  </r>
  <r>
    <d v="2015-11-18T00:00:00"/>
    <x v="61"/>
    <x v="29"/>
    <m/>
    <m/>
    <m/>
    <m/>
    <m/>
    <m/>
    <m/>
    <m/>
    <m/>
    <m/>
  </r>
  <r>
    <d v="2015-11-19T00:00:00"/>
    <x v="62"/>
    <x v="29"/>
    <m/>
    <m/>
    <m/>
    <m/>
    <m/>
    <m/>
    <m/>
    <m/>
    <m/>
    <m/>
  </r>
  <r>
    <d v="2015-11-20T00:00:00"/>
    <x v="66"/>
    <x v="29"/>
    <m/>
    <m/>
    <m/>
    <m/>
    <m/>
    <m/>
    <m/>
    <m/>
    <m/>
    <m/>
  </r>
  <r>
    <d v="2015-11-21T00:00:00"/>
    <x v="81"/>
    <x v="29"/>
    <m/>
    <m/>
    <m/>
    <m/>
    <m/>
    <m/>
    <m/>
    <m/>
    <m/>
    <m/>
  </r>
  <r>
    <d v="2015-11-22T00:00:00"/>
    <x v="82"/>
    <x v="29"/>
    <m/>
    <m/>
    <m/>
    <m/>
    <m/>
    <m/>
    <m/>
    <m/>
    <m/>
    <m/>
  </r>
  <r>
    <d v="2015-11-23T00:00:00"/>
    <x v="83"/>
    <x v="29"/>
    <m/>
    <m/>
    <m/>
    <m/>
    <m/>
    <m/>
    <m/>
    <m/>
    <m/>
    <m/>
  </r>
  <r>
    <d v="2015-11-24T00:00:00"/>
    <x v="84"/>
    <x v="29"/>
    <m/>
    <m/>
    <m/>
    <m/>
    <m/>
    <m/>
    <m/>
    <m/>
    <m/>
    <m/>
  </r>
  <r>
    <d v="2015-11-25T00:00:00"/>
    <x v="85"/>
    <x v="29"/>
    <m/>
    <m/>
    <m/>
    <m/>
    <m/>
    <m/>
    <m/>
    <m/>
    <m/>
    <m/>
  </r>
  <r>
    <d v="2015-11-26T00:00:00"/>
    <x v="87"/>
    <x v="29"/>
    <m/>
    <m/>
    <m/>
    <m/>
    <m/>
    <m/>
    <m/>
    <m/>
    <m/>
    <m/>
  </r>
  <r>
    <d v="2015-11-27T00:00:00"/>
    <x v="88"/>
    <x v="29"/>
    <m/>
    <m/>
    <m/>
    <m/>
    <m/>
    <m/>
    <m/>
    <m/>
    <m/>
    <m/>
  </r>
  <r>
    <d v="2015-11-28T00:00:00"/>
    <x v="89"/>
    <x v="29"/>
    <m/>
    <m/>
    <m/>
    <m/>
    <m/>
    <m/>
    <m/>
    <m/>
    <m/>
    <m/>
  </r>
  <r>
    <d v="2015-11-29T00:00:00"/>
    <x v="90"/>
    <x v="29"/>
    <m/>
    <m/>
    <m/>
    <m/>
    <m/>
    <m/>
    <m/>
    <m/>
    <m/>
    <m/>
  </r>
  <r>
    <d v="2015-11-30T00:00:00"/>
    <x v="91"/>
    <x v="29"/>
    <m/>
    <m/>
    <m/>
    <m/>
    <m/>
    <m/>
    <m/>
    <m/>
    <m/>
    <m/>
  </r>
  <r>
    <d v="2016-07-31T00:00:00"/>
    <x v="109"/>
    <x v="30"/>
    <n v="22"/>
    <n v="0"/>
    <n v="0"/>
    <n v="0.5"/>
    <n v="6.5"/>
    <n v="0"/>
    <n v="154.6"/>
    <n v="215549"/>
    <n v="2638"/>
    <m/>
  </r>
  <r>
    <d v="2016-08-01T00:00:00"/>
    <x v="110"/>
    <x v="30"/>
    <n v="1"/>
    <n v="0"/>
    <n v="0"/>
    <n v="2"/>
    <n v="0"/>
    <n v="0"/>
    <n v="12"/>
    <n v="88"/>
    <n v="13"/>
    <m/>
  </r>
  <r>
    <d v="2016-08-02T00:00:00"/>
    <x v="111"/>
    <x v="30"/>
    <n v="9"/>
    <n v="1"/>
    <n v="0"/>
    <n v="0"/>
    <n v="7"/>
    <n v="0"/>
    <n v="17"/>
    <n v="379"/>
    <n v="54"/>
    <m/>
  </r>
  <r>
    <d v="2016-08-03T00:00:00"/>
    <x v="112"/>
    <x v="30"/>
    <n v="13"/>
    <n v="0"/>
    <n v="0"/>
    <n v="0"/>
    <n v="3"/>
    <n v="0"/>
    <n v="25"/>
    <n v="214"/>
    <n v="30"/>
    <m/>
  </r>
  <r>
    <d v="2016-08-04T00:00:00"/>
    <x v="113"/>
    <x v="30"/>
    <n v="10"/>
    <n v="0"/>
    <n v="0"/>
    <n v="0"/>
    <n v="12"/>
    <n v="0"/>
    <n v="9"/>
    <n v="326"/>
    <n v="46"/>
    <m/>
  </r>
  <r>
    <d v="2016-08-05T00:00:00"/>
    <x v="114"/>
    <x v="30"/>
    <n v="36"/>
    <n v="0"/>
    <n v="0"/>
    <n v="0"/>
    <n v="4"/>
    <n v="0"/>
    <n v="15"/>
    <n v="245"/>
    <n v="35"/>
    <m/>
  </r>
  <r>
    <d v="2016-08-06T00:00:00"/>
    <x v="115"/>
    <x v="30"/>
    <n v="64"/>
    <n v="0"/>
    <n v="0"/>
    <n v="0"/>
    <n v="12"/>
    <n v="0"/>
    <n v="17.5"/>
    <n v="155"/>
    <n v="22"/>
    <m/>
  </r>
  <r>
    <d v="2016-08-07T00:00:00"/>
    <x v="116"/>
    <x v="30"/>
    <n v="44.5"/>
    <n v="1"/>
    <n v="0"/>
    <n v="0"/>
    <n v="13"/>
    <n v="0"/>
    <n v="13"/>
    <n v="140"/>
    <n v="20"/>
    <m/>
  </r>
  <r>
    <d v="2016-08-08T00:00:00"/>
    <x v="117"/>
    <x v="30"/>
    <n v="59"/>
    <n v="2"/>
    <n v="1"/>
    <n v="0"/>
    <n v="11"/>
    <n v="0"/>
    <n v="4"/>
    <n v="152"/>
    <n v="22"/>
    <m/>
  </r>
  <r>
    <d v="2016-08-09T00:00:00"/>
    <x v="118"/>
    <x v="30"/>
    <n v="48.5"/>
    <n v="0"/>
    <n v="0"/>
    <n v="0"/>
    <n v="8"/>
    <n v="1"/>
    <n v="8.5"/>
    <n v="186"/>
    <n v="26"/>
    <m/>
  </r>
  <r>
    <d v="2016-08-10T00:00:00"/>
    <x v="119"/>
    <x v="30"/>
    <n v="83"/>
    <n v="0"/>
    <n v="0"/>
    <n v="0"/>
    <n v="8.5"/>
    <n v="1"/>
    <n v="11"/>
    <n v="130"/>
    <n v="19"/>
    <m/>
  </r>
  <r>
    <d v="2016-08-11T00:00:00"/>
    <x v="120"/>
    <x v="30"/>
    <n v="92"/>
    <n v="0"/>
    <n v="0"/>
    <n v="0"/>
    <n v="16"/>
    <n v="0"/>
    <n v="14"/>
    <n v="123"/>
    <n v="18"/>
    <m/>
  </r>
  <r>
    <d v="2016-08-12T00:00:00"/>
    <x v="121"/>
    <x v="30"/>
    <n v="98"/>
    <n v="1"/>
    <n v="0"/>
    <n v="0"/>
    <n v="36"/>
    <n v="0"/>
    <n v="8"/>
    <n v="200"/>
    <n v="29"/>
    <m/>
  </r>
  <r>
    <d v="2016-08-13T00:00:00"/>
    <x v="122"/>
    <x v="30"/>
    <n v="55"/>
    <n v="0"/>
    <n v="0"/>
    <n v="0"/>
    <n v="34.5"/>
    <n v="2"/>
    <n v="8"/>
    <n v="123"/>
    <n v="18"/>
    <m/>
  </r>
  <r>
    <d v="2016-08-14T00:00:00"/>
    <x v="92"/>
    <x v="30"/>
    <n v="6"/>
    <n v="1"/>
    <n v="0"/>
    <n v="0"/>
    <n v="6"/>
    <n v="0"/>
    <n v="2"/>
    <n v="26"/>
    <n v="4"/>
    <m/>
  </r>
  <r>
    <d v="2016-08-15T00:00:00"/>
    <x v="93"/>
    <x v="30"/>
    <n v="3"/>
    <n v="3"/>
    <n v="0"/>
    <n v="0"/>
    <n v="9"/>
    <n v="1"/>
    <n v="1"/>
    <n v="27"/>
    <n v="4"/>
    <m/>
  </r>
  <r>
    <d v="2016-08-16T00:00:00"/>
    <x v="94"/>
    <x v="30"/>
    <n v="13"/>
    <n v="5"/>
    <n v="0"/>
    <n v="0"/>
    <n v="18"/>
    <n v="0"/>
    <n v="13"/>
    <n v="76"/>
    <n v="11"/>
    <m/>
  </r>
  <r>
    <d v="2016-08-17T00:00:00"/>
    <x v="95"/>
    <x v="30"/>
    <n v="25"/>
    <n v="2"/>
    <n v="0"/>
    <n v="0"/>
    <n v="9"/>
    <n v="0"/>
    <n v="13"/>
    <n v="72"/>
    <n v="10"/>
    <m/>
  </r>
  <r>
    <d v="2016-08-18T00:00:00"/>
    <x v="96"/>
    <x v="30"/>
    <n v="15"/>
    <n v="2"/>
    <n v="0"/>
    <n v="0"/>
    <n v="21"/>
    <n v="2"/>
    <n v="14"/>
    <n v="103"/>
    <n v="15"/>
    <m/>
  </r>
  <r>
    <d v="2016-08-19T00:00:00"/>
    <x v="97"/>
    <x v="30"/>
    <n v="12"/>
    <n v="0"/>
    <n v="1"/>
    <n v="0"/>
    <n v="13"/>
    <n v="1"/>
    <n v="9"/>
    <n v="74"/>
    <n v="10"/>
    <m/>
  </r>
  <r>
    <d v="2016-08-20T00:00:00"/>
    <x v="98"/>
    <x v="30"/>
    <n v="8"/>
    <n v="2"/>
    <n v="0"/>
    <n v="0"/>
    <n v="19"/>
    <n v="1"/>
    <n v="6"/>
    <n v="36"/>
    <n v="5"/>
    <m/>
  </r>
  <r>
    <d v="2016-08-21T00:00:00"/>
    <x v="99"/>
    <x v="30"/>
    <n v="9"/>
    <n v="4"/>
    <n v="0"/>
    <n v="0"/>
    <n v="11"/>
    <n v="2"/>
    <n v="7"/>
    <n v="47"/>
    <n v="7"/>
    <m/>
  </r>
  <r>
    <d v="2016-08-22T00:00:00"/>
    <x v="100"/>
    <x v="30"/>
    <n v="18"/>
    <n v="7"/>
    <n v="0"/>
    <n v="0"/>
    <n v="36"/>
    <n v="7"/>
    <n v="10"/>
    <n v="28"/>
    <n v="4"/>
    <m/>
  </r>
  <r>
    <d v="2016-08-23T00:00:00"/>
    <x v="101"/>
    <x v="30"/>
    <n v="67"/>
    <n v="7"/>
    <n v="0"/>
    <n v="0"/>
    <n v="111"/>
    <n v="1"/>
    <n v="12"/>
    <n v="63"/>
    <n v="9"/>
    <m/>
  </r>
  <r>
    <d v="2016-08-24T00:00:00"/>
    <x v="102"/>
    <x v="30"/>
    <n v="52"/>
    <n v="1"/>
    <n v="1"/>
    <n v="0"/>
    <n v="217"/>
    <n v="5"/>
    <n v="7"/>
    <n v="146"/>
    <n v="21"/>
    <m/>
  </r>
  <r>
    <d v="2016-08-25T00:00:00"/>
    <x v="103"/>
    <x v="30"/>
    <n v="54"/>
    <n v="13"/>
    <n v="0"/>
    <n v="0"/>
    <n v="200"/>
    <n v="13"/>
    <n v="7"/>
    <n v="92"/>
    <n v="13"/>
    <m/>
  </r>
  <r>
    <d v="2016-08-26T00:00:00"/>
    <x v="104"/>
    <x v="30"/>
    <n v="44"/>
    <n v="11"/>
    <n v="0"/>
    <n v="0"/>
    <n v="118"/>
    <n v="13"/>
    <n v="4"/>
    <n v="60"/>
    <n v="9"/>
    <m/>
  </r>
  <r>
    <d v="2016-08-27T00:00:00"/>
    <x v="105"/>
    <x v="30"/>
    <n v="60"/>
    <n v="16"/>
    <n v="0"/>
    <n v="0"/>
    <n v="126"/>
    <n v="14"/>
    <n v="9"/>
    <n v="79"/>
    <n v="11"/>
    <m/>
  </r>
  <r>
    <d v="2016-08-28T00:00:00"/>
    <x v="106"/>
    <x v="30"/>
    <n v="185"/>
    <n v="56"/>
    <n v="0"/>
    <n v="1"/>
    <n v="232"/>
    <n v="29"/>
    <n v="15"/>
    <n v="81"/>
    <n v="12"/>
    <m/>
  </r>
  <r>
    <d v="2016-08-29T00:00:00"/>
    <x v="107"/>
    <x v="30"/>
    <n v="756"/>
    <n v="74"/>
    <n v="0"/>
    <n v="0"/>
    <n v="178"/>
    <n v="17"/>
    <n v="8"/>
    <n v="60"/>
    <n v="8"/>
    <m/>
  </r>
  <r>
    <d v="2016-08-30T00:00:00"/>
    <x v="108"/>
    <x v="30"/>
    <n v="765"/>
    <n v="70"/>
    <n v="0"/>
    <n v="0"/>
    <n v="344"/>
    <n v="27"/>
    <n v="4"/>
    <n v="76"/>
    <n v="11"/>
    <m/>
  </r>
  <r>
    <d v="2016-08-31T00:00:00"/>
    <x v="86"/>
    <x v="30"/>
    <n v="846"/>
    <n v="54"/>
    <n v="0"/>
    <n v="0"/>
    <n v="279"/>
    <n v="39"/>
    <n v="0"/>
    <n v="94"/>
    <n v="14"/>
    <m/>
  </r>
  <r>
    <d v="2016-09-01T00:00:00"/>
    <x v="80"/>
    <x v="30"/>
    <n v="695"/>
    <n v="49"/>
    <n v="0"/>
    <n v="0"/>
    <n v="440"/>
    <n v="16"/>
    <n v="6"/>
    <n v="98"/>
    <n v="14"/>
    <m/>
  </r>
  <r>
    <d v="2016-09-02T00:00:00"/>
    <x v="75"/>
    <x v="30"/>
    <n v="762"/>
    <n v="105"/>
    <n v="0"/>
    <n v="0"/>
    <n v="465"/>
    <n v="21"/>
    <n v="6"/>
    <n v="50"/>
    <n v="7"/>
    <m/>
  </r>
  <r>
    <d v="2016-09-03T00:00:00"/>
    <x v="76"/>
    <x v="30"/>
    <n v="934"/>
    <n v="100"/>
    <n v="0"/>
    <n v="0"/>
    <n v="302"/>
    <n v="56"/>
    <n v="2"/>
    <n v="116"/>
    <n v="16"/>
    <m/>
  </r>
  <r>
    <d v="2016-09-04T00:00:00"/>
    <x v="77"/>
    <x v="30"/>
    <n v="1113"/>
    <n v="168"/>
    <n v="0"/>
    <n v="0"/>
    <n v="231"/>
    <n v="26"/>
    <n v="18"/>
    <n v="92"/>
    <n v="13"/>
    <m/>
  </r>
  <r>
    <d v="2016-09-05T00:00:00"/>
    <x v="78"/>
    <x v="30"/>
    <n v="642"/>
    <n v="100"/>
    <n v="0"/>
    <n v="0"/>
    <n v="298"/>
    <n v="56"/>
    <n v="6"/>
    <n v="167"/>
    <n v="24"/>
    <m/>
  </r>
  <r>
    <d v="2016-09-06T00:00:00"/>
    <x v="79"/>
    <x v="30"/>
    <n v="868"/>
    <n v="157"/>
    <n v="0"/>
    <n v="0"/>
    <n v="335"/>
    <n v="49"/>
    <n v="6"/>
    <n v="159"/>
    <n v="23"/>
    <m/>
  </r>
  <r>
    <d v="2016-09-07T00:00:00"/>
    <x v="71"/>
    <x v="30"/>
    <n v="928"/>
    <n v="119"/>
    <n v="0"/>
    <n v="0"/>
    <n v="233"/>
    <n v="53"/>
    <n v="6"/>
    <n v="142"/>
    <n v="20"/>
    <m/>
  </r>
  <r>
    <d v="2016-09-08T00:00:00"/>
    <x v="72"/>
    <x v="30"/>
    <n v="1165"/>
    <n v="168"/>
    <n v="0"/>
    <n v="0"/>
    <n v="208"/>
    <n v="36"/>
    <n v="2"/>
    <n v="160"/>
    <n v="23"/>
    <m/>
  </r>
  <r>
    <d v="2016-09-09T00:00:00"/>
    <x v="73"/>
    <x v="30"/>
    <n v="1185"/>
    <n v="156"/>
    <n v="0"/>
    <n v="0"/>
    <n v="168"/>
    <n v="30"/>
    <n v="3"/>
    <n v="66"/>
    <n v="9"/>
    <m/>
  </r>
  <r>
    <d v="2016-09-10T00:00:00"/>
    <x v="74"/>
    <x v="30"/>
    <n v="783"/>
    <n v="125"/>
    <n v="0"/>
    <n v="0"/>
    <n v="216"/>
    <n v="65"/>
    <n v="8"/>
    <n v="75"/>
    <n v="11"/>
    <m/>
  </r>
  <r>
    <d v="2016-09-11T00:00:00"/>
    <x v="68"/>
    <x v="30"/>
    <n v="816"/>
    <n v="177"/>
    <n v="0"/>
    <n v="0"/>
    <n v="267"/>
    <n v="84"/>
    <n v="6"/>
    <n v="76"/>
    <n v="11"/>
    <m/>
  </r>
  <r>
    <d v="2016-09-12T00:00:00"/>
    <x v="69"/>
    <x v="30"/>
    <n v="628"/>
    <n v="79"/>
    <n v="0"/>
    <n v="0"/>
    <n v="230"/>
    <n v="59"/>
    <n v="8"/>
    <n v="25"/>
    <n v="4"/>
    <m/>
  </r>
  <r>
    <d v="2016-09-13T00:00:00"/>
    <x v="70"/>
    <x v="30"/>
    <n v="605"/>
    <n v="183"/>
    <n v="0"/>
    <n v="0"/>
    <n v="368"/>
    <n v="88"/>
    <n v="13"/>
    <n v="39"/>
    <n v="6"/>
    <m/>
  </r>
  <r>
    <d v="2016-09-14T00:00:00"/>
    <x v="67"/>
    <x v="30"/>
    <n v="524"/>
    <n v="118"/>
    <n v="0"/>
    <n v="0"/>
    <n v="229"/>
    <n v="75"/>
    <n v="2"/>
    <n v="33"/>
    <n v="5"/>
    <m/>
  </r>
  <r>
    <d v="2016-09-15T00:00:00"/>
    <x v="63"/>
    <x v="30"/>
    <n v="333"/>
    <n v="67"/>
    <n v="0"/>
    <n v="0"/>
    <n v="559"/>
    <n v="159"/>
    <n v="12"/>
    <n v="27"/>
    <n v="4"/>
    <m/>
  </r>
  <r>
    <d v="2016-09-16T00:00:00"/>
    <x v="64"/>
    <x v="30"/>
    <n v="288"/>
    <n v="86"/>
    <n v="0"/>
    <n v="0"/>
    <n v="704"/>
    <n v="126"/>
    <n v="6"/>
    <n v="32"/>
    <n v="4"/>
    <m/>
  </r>
  <r>
    <d v="2016-09-17T00:00:00"/>
    <x v="65"/>
    <x v="30"/>
    <n v="190"/>
    <n v="70"/>
    <n v="0"/>
    <n v="0"/>
    <n v="748"/>
    <n v="152"/>
    <n v="4"/>
    <n v="38"/>
    <n v="6"/>
    <m/>
  </r>
  <r>
    <d v="2016-09-18T00:00:00"/>
    <x v="0"/>
    <x v="30"/>
    <n v="306.99"/>
    <n v="70.33"/>
    <n v="0"/>
    <n v="0"/>
    <n v="846.67"/>
    <n v="169.66"/>
    <n v="1"/>
    <n v="56"/>
    <n v="8"/>
    <m/>
  </r>
  <r>
    <d v="2016-09-19T00:00:00"/>
    <x v="1"/>
    <x v="30"/>
    <n v="395.02"/>
    <n v="88.02"/>
    <n v="0"/>
    <n v="0"/>
    <n v="791.69"/>
    <n v="156.35"/>
    <n v="2.67"/>
    <n v="54"/>
    <n v="8"/>
    <m/>
  </r>
  <r>
    <d v="2016-09-20T00:00:00"/>
    <x v="2"/>
    <x v="30"/>
    <n v="482.99"/>
    <n v="105.65"/>
    <n v="0"/>
    <n v="0"/>
    <n v="736.64"/>
    <n v="142.99"/>
    <n v="4.33"/>
    <n v="52"/>
    <n v="7"/>
    <m/>
  </r>
  <r>
    <d v="2016-09-21T00:00:00"/>
    <x v="3"/>
    <x v="30"/>
    <n v="513"/>
    <n v="102"/>
    <n v="0"/>
    <n v="0"/>
    <n v="672"/>
    <n v="123"/>
    <n v="6"/>
    <n v="47"/>
    <n v="7"/>
    <m/>
  </r>
  <r>
    <d v="2016-09-22T00:00:00"/>
    <x v="4"/>
    <x v="30"/>
    <n v="507"/>
    <n v="110"/>
    <n v="0"/>
    <n v="0"/>
    <n v="762"/>
    <n v="145"/>
    <n v="0"/>
    <n v="31"/>
    <n v="4"/>
    <m/>
  </r>
  <r>
    <d v="2016-09-23T00:00:00"/>
    <x v="5"/>
    <x v="30"/>
    <n v="465"/>
    <n v="84"/>
    <n v="0"/>
    <n v="0"/>
    <n v="840"/>
    <n v="192"/>
    <n v="3"/>
    <n v="13"/>
    <n v="2"/>
    <m/>
  </r>
  <r>
    <d v="2016-09-24T00:00:00"/>
    <x v="6"/>
    <x v="30"/>
    <n v="543"/>
    <n v="123"/>
    <n v="0"/>
    <n v="0"/>
    <n v="942"/>
    <n v="147"/>
    <n v="3"/>
    <n v="18"/>
    <n v="3"/>
    <m/>
  </r>
  <r>
    <d v="2016-09-25T00:00:00"/>
    <x v="7"/>
    <x v="30"/>
    <n v="381"/>
    <n v="81"/>
    <n v="0"/>
    <n v="0"/>
    <n v="919"/>
    <n v="126"/>
    <n v="1"/>
    <n v="4"/>
    <n v="1"/>
    <m/>
  </r>
  <r>
    <d v="2016-09-26T00:00:00"/>
    <x v="8"/>
    <x v="30"/>
    <n v="532"/>
    <n v="100"/>
    <n v="0"/>
    <n v="0"/>
    <n v="911"/>
    <n v="150"/>
    <n v="4"/>
    <n v="4"/>
    <n v="0"/>
    <m/>
  </r>
  <r>
    <d v="2016-09-27T00:00:00"/>
    <x v="9"/>
    <x v="30"/>
    <n v="530"/>
    <n v="87"/>
    <n v="0"/>
    <n v="0"/>
    <n v="935"/>
    <n v="182"/>
    <n v="8"/>
    <n v="2"/>
    <n v="0"/>
    <m/>
  </r>
  <r>
    <d v="2016-09-28T00:00:00"/>
    <x v="10"/>
    <x v="30"/>
    <n v="361"/>
    <n v="61"/>
    <n v="2"/>
    <n v="0"/>
    <n v="841"/>
    <n v="99"/>
    <n v="4"/>
    <n v="0"/>
    <n v="0"/>
    <m/>
  </r>
  <r>
    <d v="2016-09-29T00:00:00"/>
    <x v="11"/>
    <x v="30"/>
    <n v="273.67"/>
    <n v="54.84"/>
    <n v="1.34"/>
    <n v="0"/>
    <n v="735.01"/>
    <n v="90.84"/>
    <n v="2"/>
    <n v="1"/>
    <n v="0"/>
    <m/>
  </r>
  <r>
    <d v="2016-09-30T00:00:00"/>
    <x v="12"/>
    <x v="30"/>
    <n v="201.83"/>
    <n v="54.66"/>
    <n v="0.66"/>
    <n v="0"/>
    <n v="676.49"/>
    <n v="86.66"/>
    <n v="1.5"/>
    <n v="0"/>
    <n v="0"/>
    <m/>
  </r>
  <r>
    <d v="2016-10-01T00:00:00"/>
    <x v="13"/>
    <x v="30"/>
    <n v="110"/>
    <n v="29"/>
    <n v="0"/>
    <n v="0"/>
    <n v="890"/>
    <n v="113"/>
    <n v="3"/>
    <n v="2"/>
    <n v="0"/>
    <m/>
  </r>
  <r>
    <d v="2016-10-02T00:00:00"/>
    <x v="14"/>
    <x v="30"/>
    <n v="197"/>
    <n v="44"/>
    <n v="0"/>
    <n v="0"/>
    <n v="828"/>
    <n v="131"/>
    <n v="2"/>
    <n v="1"/>
    <n v="0"/>
    <m/>
  </r>
  <r>
    <d v="2016-10-03T00:00:00"/>
    <x v="15"/>
    <x v="30"/>
    <n v="179"/>
    <n v="27"/>
    <n v="0"/>
    <n v="0"/>
    <n v="711"/>
    <n v="190"/>
    <n v="0"/>
    <n v="0"/>
    <n v="0"/>
    <m/>
  </r>
  <r>
    <d v="2016-10-04T00:00:00"/>
    <x v="16"/>
    <x v="30"/>
    <n v="108"/>
    <n v="16"/>
    <n v="0"/>
    <n v="0"/>
    <n v="1076"/>
    <n v="126"/>
    <n v="1"/>
    <n v="2"/>
    <n v="0"/>
    <m/>
  </r>
  <r>
    <d v="2016-10-05T00:00:00"/>
    <x v="17"/>
    <x v="30"/>
    <n v="133"/>
    <n v="9"/>
    <n v="0"/>
    <n v="0"/>
    <n v="1011"/>
    <n v="155"/>
    <n v="0"/>
    <n v="3"/>
    <n v="0"/>
    <m/>
  </r>
  <r>
    <d v="2016-10-06T00:00:00"/>
    <x v="18"/>
    <x v="30"/>
    <n v="126"/>
    <n v="18"/>
    <n v="0"/>
    <n v="4"/>
    <n v="904"/>
    <n v="46"/>
    <n v="2"/>
    <n v="4"/>
    <n v="0"/>
    <m/>
  </r>
  <r>
    <d v="2016-10-07T00:00:00"/>
    <x v="19"/>
    <x v="30"/>
    <n v="459"/>
    <n v="36"/>
    <n v="0"/>
    <n v="0"/>
    <n v="5299"/>
    <n v="319"/>
    <n v="4"/>
    <n v="12"/>
    <n v="2"/>
    <m/>
  </r>
  <r>
    <d v="2016-10-08T00:00:00"/>
    <x v="20"/>
    <x v="30"/>
    <n v="102"/>
    <n v="6"/>
    <n v="0"/>
    <n v="0"/>
    <n v="2157"/>
    <n v="153"/>
    <n v="0"/>
    <n v="0"/>
    <n v="0"/>
    <m/>
  </r>
  <r>
    <d v="2016-10-09T00:00:00"/>
    <x v="21"/>
    <x v="30"/>
    <n v="139"/>
    <n v="16"/>
    <n v="0"/>
    <n v="0"/>
    <n v="1995"/>
    <n v="173"/>
    <n v="0"/>
    <n v="0"/>
    <n v="0"/>
    <m/>
  </r>
  <r>
    <d v="2016-10-10T00:00:00"/>
    <x v="22"/>
    <x v="30"/>
    <n v="48"/>
    <n v="6"/>
    <n v="0"/>
    <n v="0"/>
    <n v="1444"/>
    <n v="140"/>
    <n v="0"/>
    <n v="0"/>
    <n v="0"/>
    <m/>
  </r>
  <r>
    <d v="2016-10-11T00:00:00"/>
    <x v="23"/>
    <x v="30"/>
    <n v="34"/>
    <n v="4"/>
    <n v="0"/>
    <n v="3"/>
    <n v="1422"/>
    <n v="128"/>
    <n v="2"/>
    <n v="0"/>
    <n v="0"/>
    <m/>
  </r>
  <r>
    <d v="2016-10-12T00:00:00"/>
    <x v="24"/>
    <x v="30"/>
    <n v="64"/>
    <n v="3"/>
    <n v="0"/>
    <n v="1"/>
    <n v="1385"/>
    <n v="60"/>
    <n v="1"/>
    <n v="0"/>
    <n v="0"/>
    <m/>
  </r>
  <r>
    <d v="2016-10-13T00:00:00"/>
    <x v="25"/>
    <x v="30"/>
    <n v="71.78"/>
    <n v="2.89"/>
    <n v="0"/>
    <n v="0"/>
    <n v="1321.57"/>
    <n v="50.99"/>
    <n v="2"/>
    <n v="0"/>
    <n v="0"/>
    <m/>
  </r>
  <r>
    <d v="2016-10-14T00:00:00"/>
    <x v="26"/>
    <x v="30"/>
    <n v="63.9"/>
    <n v="2.5499999999999998"/>
    <n v="0"/>
    <n v="0"/>
    <n v="1219.76"/>
    <n v="45.77"/>
    <n v="1.76"/>
    <n v="0"/>
    <n v="0"/>
    <m/>
  </r>
  <r>
    <d v="2016-10-15T00:00:00"/>
    <x v="27"/>
    <x v="30"/>
    <n v="56"/>
    <n v="2.2000000000000002"/>
    <n v="0"/>
    <n v="0"/>
    <n v="1117.94"/>
    <n v="40.5"/>
    <n v="1.5"/>
    <n v="0"/>
    <n v="0"/>
    <m/>
  </r>
  <r>
    <d v="2016-10-16T00:00:00"/>
    <x v="28"/>
    <x v="30"/>
    <n v="48.14"/>
    <n v="1.85"/>
    <n v="0"/>
    <n v="0"/>
    <n v="1016.11"/>
    <n v="35.24"/>
    <n v="1.24"/>
    <n v="0"/>
    <n v="0"/>
    <m/>
  </r>
  <r>
    <d v="2016-10-17T00:00:00"/>
    <x v="29"/>
    <x v="30"/>
    <n v="40.22"/>
    <n v="1.5"/>
    <n v="0"/>
    <n v="0"/>
    <n v="914.28"/>
    <n v="30"/>
    <n v="1"/>
    <n v="0"/>
    <n v="0"/>
    <m/>
  </r>
  <r>
    <d v="2016-10-18T00:00:00"/>
    <x v="30"/>
    <x v="30"/>
    <n v="32.31"/>
    <n v="1.1499999999999999"/>
    <n v="0"/>
    <n v="0"/>
    <n v="812.43"/>
    <n v="24.76"/>
    <n v="0.76"/>
    <n v="0"/>
    <n v="0"/>
    <m/>
  </r>
  <r>
    <d v="2016-10-19T00:00:00"/>
    <x v="31"/>
    <x v="30"/>
    <n v="24.43"/>
    <n v="0.8"/>
    <n v="0"/>
    <n v="0"/>
    <n v="710.63"/>
    <n v="19.489999999999998"/>
    <n v="0.5"/>
    <n v="0"/>
    <n v="0"/>
    <m/>
  </r>
  <r>
    <d v="2016-10-20T00:00:00"/>
    <x v="32"/>
    <x v="30"/>
    <n v="16.57"/>
    <n v="0.45"/>
    <n v="0"/>
    <n v="0"/>
    <n v="608.79"/>
    <n v="14.25"/>
    <n v="0.24"/>
    <n v="0"/>
    <n v="0"/>
    <m/>
  </r>
  <r>
    <d v="2016-10-21T00:00:00"/>
    <x v="33"/>
    <x v="30"/>
    <n v="8.65"/>
    <n v="0.11"/>
    <n v="0"/>
    <n v="0"/>
    <n v="506.99"/>
    <n v="9"/>
    <n v="0"/>
    <n v="0"/>
    <n v="0"/>
    <m/>
  </r>
  <r>
    <d v="2016-10-22T00:00:00"/>
    <x v="34"/>
    <x v="30"/>
    <n v="12"/>
    <n v="0"/>
    <n v="0"/>
    <n v="0"/>
    <n v="515"/>
    <n v="14"/>
    <n v="0"/>
    <n v="0"/>
    <n v="0"/>
    <m/>
  </r>
  <r>
    <d v="2016-10-23T00:00:00"/>
    <x v="35"/>
    <x v="30"/>
    <n v="55"/>
    <n v="5"/>
    <n v="1"/>
    <n v="0"/>
    <n v="288"/>
    <n v="20"/>
    <n v="0"/>
    <n v="0"/>
    <n v="0"/>
    <m/>
  </r>
  <r>
    <d v="2016-10-24T00:00:00"/>
    <x v="36"/>
    <x v="30"/>
    <n v="46"/>
    <n v="4"/>
    <n v="0"/>
    <n v="0"/>
    <n v="312"/>
    <n v="14"/>
    <n v="0"/>
    <n v="0"/>
    <n v="0"/>
    <m/>
  </r>
  <r>
    <d v="2016-10-25T00:00:00"/>
    <x v="37"/>
    <x v="30"/>
    <n v="13"/>
    <n v="0"/>
    <n v="0"/>
    <n v="0"/>
    <n v="24"/>
    <n v="11"/>
    <n v="0"/>
    <n v="0"/>
    <n v="0"/>
    <m/>
  </r>
  <r>
    <d v="2016-10-26T00:00:00"/>
    <x v="38"/>
    <x v="30"/>
    <n v="4"/>
    <n v="0"/>
    <n v="0"/>
    <n v="0"/>
    <n v="7"/>
    <n v="3"/>
    <n v="0"/>
    <n v="0"/>
    <n v="0"/>
    <m/>
  </r>
  <r>
    <d v="2016-10-27T00:00:00"/>
    <x v="39"/>
    <x v="30"/>
    <n v="2"/>
    <n v="0"/>
    <n v="0"/>
    <n v="0"/>
    <n v="8"/>
    <n v="0"/>
    <n v="0"/>
    <n v="0"/>
    <n v="0"/>
    <m/>
  </r>
  <r>
    <d v="2016-10-28T00:00:00"/>
    <x v="40"/>
    <x v="30"/>
    <n v="0"/>
    <n v="0"/>
    <n v="0"/>
    <n v="0"/>
    <n v="0"/>
    <n v="0"/>
    <n v="0"/>
    <n v="0"/>
    <n v="0"/>
    <m/>
  </r>
  <r>
    <d v="2016-10-29T00:00:00"/>
    <x v="41"/>
    <x v="30"/>
    <m/>
    <m/>
    <m/>
    <m/>
    <m/>
    <m/>
    <m/>
    <m/>
    <m/>
    <m/>
  </r>
  <r>
    <d v="2016-10-30T00:00:00"/>
    <x v="42"/>
    <x v="30"/>
    <m/>
    <m/>
    <m/>
    <m/>
    <m/>
    <m/>
    <m/>
    <m/>
    <m/>
    <m/>
  </r>
  <r>
    <d v="2016-10-31T00:00:00"/>
    <x v="43"/>
    <x v="30"/>
    <m/>
    <m/>
    <m/>
    <m/>
    <m/>
    <m/>
    <m/>
    <m/>
    <m/>
    <m/>
  </r>
  <r>
    <d v="2016-11-01T00:00:00"/>
    <x v="44"/>
    <x v="30"/>
    <m/>
    <m/>
    <m/>
    <m/>
    <m/>
    <m/>
    <m/>
    <m/>
    <m/>
    <m/>
  </r>
  <r>
    <d v="2016-11-02T00:00:00"/>
    <x v="45"/>
    <x v="30"/>
    <m/>
    <m/>
    <m/>
    <m/>
    <m/>
    <m/>
    <m/>
    <m/>
    <m/>
    <m/>
  </r>
  <r>
    <d v="2016-11-03T00:00:00"/>
    <x v="46"/>
    <x v="30"/>
    <m/>
    <m/>
    <m/>
    <m/>
    <m/>
    <m/>
    <m/>
    <m/>
    <m/>
    <m/>
  </r>
  <r>
    <d v="2016-11-04T00:00:00"/>
    <x v="47"/>
    <x v="30"/>
    <m/>
    <m/>
    <m/>
    <m/>
    <m/>
    <m/>
    <m/>
    <m/>
    <m/>
    <m/>
  </r>
  <r>
    <d v="2016-11-05T00:00:00"/>
    <x v="48"/>
    <x v="30"/>
    <m/>
    <m/>
    <m/>
    <m/>
    <m/>
    <m/>
    <m/>
    <m/>
    <m/>
    <m/>
  </r>
  <r>
    <d v="2016-11-06T00:00:00"/>
    <x v="49"/>
    <x v="30"/>
    <m/>
    <m/>
    <m/>
    <m/>
    <m/>
    <m/>
    <m/>
    <m/>
    <m/>
    <m/>
  </r>
  <r>
    <d v="2016-11-07T00:00:00"/>
    <x v="50"/>
    <x v="30"/>
    <m/>
    <m/>
    <m/>
    <m/>
    <m/>
    <m/>
    <m/>
    <m/>
    <m/>
    <m/>
  </r>
  <r>
    <d v="2016-11-08T00:00:00"/>
    <x v="51"/>
    <x v="30"/>
    <m/>
    <m/>
    <m/>
    <m/>
    <m/>
    <m/>
    <m/>
    <m/>
    <m/>
    <m/>
  </r>
  <r>
    <d v="2016-11-09T00:00:00"/>
    <x v="52"/>
    <x v="30"/>
    <m/>
    <m/>
    <m/>
    <m/>
    <m/>
    <m/>
    <m/>
    <m/>
    <m/>
    <m/>
  </r>
  <r>
    <d v="2016-11-10T00:00:00"/>
    <x v="53"/>
    <x v="30"/>
    <m/>
    <m/>
    <m/>
    <m/>
    <m/>
    <m/>
    <m/>
    <m/>
    <m/>
    <m/>
  </r>
  <r>
    <d v="2016-11-11T00:00:00"/>
    <x v="54"/>
    <x v="30"/>
    <m/>
    <m/>
    <m/>
    <m/>
    <m/>
    <m/>
    <m/>
    <m/>
    <m/>
    <m/>
  </r>
  <r>
    <d v="2016-11-12T00:00:00"/>
    <x v="55"/>
    <x v="30"/>
    <m/>
    <m/>
    <m/>
    <m/>
    <m/>
    <m/>
    <m/>
    <m/>
    <m/>
    <m/>
  </r>
  <r>
    <d v="2016-11-13T00:00:00"/>
    <x v="56"/>
    <x v="30"/>
    <m/>
    <m/>
    <m/>
    <m/>
    <m/>
    <m/>
    <m/>
    <m/>
    <m/>
    <m/>
  </r>
  <r>
    <d v="2016-11-14T00:00:00"/>
    <x v="57"/>
    <x v="30"/>
    <m/>
    <m/>
    <m/>
    <m/>
    <m/>
    <m/>
    <m/>
    <m/>
    <m/>
    <m/>
  </r>
  <r>
    <d v="2016-11-15T00:00:00"/>
    <x v="58"/>
    <x v="30"/>
    <m/>
    <m/>
    <m/>
    <m/>
    <m/>
    <m/>
    <m/>
    <m/>
    <m/>
    <m/>
  </r>
  <r>
    <d v="2016-11-16T00:00:00"/>
    <x v="59"/>
    <x v="30"/>
    <m/>
    <m/>
    <m/>
    <m/>
    <m/>
    <m/>
    <m/>
    <m/>
    <m/>
    <m/>
  </r>
  <r>
    <d v="2016-11-17T00:00:00"/>
    <x v="60"/>
    <x v="30"/>
    <m/>
    <m/>
    <m/>
    <m/>
    <m/>
    <m/>
    <m/>
    <m/>
    <m/>
    <m/>
  </r>
  <r>
    <d v="2016-11-18T00:00:00"/>
    <x v="61"/>
    <x v="30"/>
    <m/>
    <m/>
    <m/>
    <m/>
    <m/>
    <m/>
    <m/>
    <m/>
    <m/>
    <m/>
  </r>
  <r>
    <d v="2016-11-19T00:00:00"/>
    <x v="62"/>
    <x v="30"/>
    <m/>
    <m/>
    <m/>
    <m/>
    <m/>
    <m/>
    <m/>
    <m/>
    <m/>
    <m/>
  </r>
  <r>
    <d v="2016-11-20T00:00:00"/>
    <x v="66"/>
    <x v="30"/>
    <m/>
    <m/>
    <m/>
    <m/>
    <m/>
    <m/>
    <m/>
    <m/>
    <m/>
    <m/>
  </r>
  <r>
    <d v="2016-11-21T00:00:00"/>
    <x v="81"/>
    <x v="30"/>
    <m/>
    <m/>
    <m/>
    <m/>
    <m/>
    <m/>
    <m/>
    <m/>
    <m/>
    <m/>
  </r>
  <r>
    <d v="2016-11-22T00:00:00"/>
    <x v="82"/>
    <x v="30"/>
    <m/>
    <m/>
    <m/>
    <m/>
    <m/>
    <m/>
    <m/>
    <m/>
    <m/>
    <m/>
  </r>
  <r>
    <d v="2016-11-23T00:00:00"/>
    <x v="83"/>
    <x v="30"/>
    <m/>
    <m/>
    <m/>
    <m/>
    <m/>
    <m/>
    <m/>
    <m/>
    <m/>
    <m/>
  </r>
  <r>
    <d v="2016-11-24T00:00:00"/>
    <x v="84"/>
    <x v="30"/>
    <m/>
    <m/>
    <m/>
    <m/>
    <m/>
    <m/>
    <m/>
    <m/>
    <m/>
    <m/>
  </r>
  <r>
    <d v="2016-11-25T00:00:00"/>
    <x v="85"/>
    <x v="30"/>
    <m/>
    <m/>
    <m/>
    <m/>
    <m/>
    <m/>
    <m/>
    <m/>
    <m/>
    <m/>
  </r>
  <r>
    <d v="2016-11-26T00:00:00"/>
    <x v="87"/>
    <x v="30"/>
    <m/>
    <m/>
    <m/>
    <m/>
    <m/>
    <m/>
    <m/>
    <m/>
    <m/>
    <m/>
  </r>
  <r>
    <d v="2016-11-27T00:00:00"/>
    <x v="88"/>
    <x v="30"/>
    <m/>
    <m/>
    <m/>
    <m/>
    <m/>
    <m/>
    <m/>
    <m/>
    <m/>
    <m/>
  </r>
  <r>
    <d v="2016-11-28T00:00:00"/>
    <x v="89"/>
    <x v="30"/>
    <m/>
    <m/>
    <m/>
    <m/>
    <m/>
    <m/>
    <m/>
    <m/>
    <m/>
    <m/>
  </r>
  <r>
    <d v="2016-11-29T00:00:00"/>
    <x v="90"/>
    <x v="30"/>
    <m/>
    <m/>
    <m/>
    <m/>
    <m/>
    <m/>
    <m/>
    <m/>
    <m/>
    <m/>
  </r>
  <r>
    <d v="2016-11-30T00:00:00"/>
    <x v="91"/>
    <x v="30"/>
    <m/>
    <m/>
    <m/>
    <m/>
    <m/>
    <m/>
    <m/>
    <m/>
    <m/>
    <m/>
  </r>
  <r>
    <d v="2017-07-31T00:00:00"/>
    <x v="109"/>
    <x v="31"/>
    <n v="35"/>
    <n v="0"/>
    <n v="2"/>
    <n v="5"/>
    <n v="29"/>
    <n v="2"/>
    <n v="422.5"/>
    <n v="123515"/>
    <n v="11903"/>
    <m/>
  </r>
  <r>
    <d v="2017-08-01T00:00:00"/>
    <x v="110"/>
    <x v="31"/>
    <n v="2"/>
    <n v="0"/>
    <n v="0"/>
    <n v="0"/>
    <n v="6"/>
    <n v="0"/>
    <n v="18"/>
    <n v="138.51"/>
    <n v="63.46"/>
    <m/>
  </r>
  <r>
    <d v="2017-08-02T00:00:00"/>
    <x v="111"/>
    <x v="31"/>
    <n v="0"/>
    <n v="0"/>
    <n v="0"/>
    <n v="0"/>
    <n v="3"/>
    <n v="0"/>
    <n v="8"/>
    <n v="107.65"/>
    <n v="49.32"/>
    <m/>
  </r>
  <r>
    <d v="2017-08-03T00:00:00"/>
    <x v="112"/>
    <x v="31"/>
    <n v="1"/>
    <n v="0"/>
    <n v="0"/>
    <n v="0"/>
    <n v="1"/>
    <n v="0"/>
    <n v="8"/>
    <n v="56.230000000000004"/>
    <n v="25.759999999999998"/>
    <m/>
  </r>
  <r>
    <d v="2017-08-04T00:00:00"/>
    <x v="113"/>
    <x v="31"/>
    <n v="0"/>
    <n v="0"/>
    <n v="0"/>
    <n v="0"/>
    <n v="2"/>
    <n v="0"/>
    <n v="13"/>
    <n v="58.28"/>
    <n v="26.700000000000003"/>
    <m/>
  </r>
  <r>
    <d v="2017-08-05T00:00:00"/>
    <x v="114"/>
    <x v="31"/>
    <n v="0"/>
    <n v="0"/>
    <n v="0"/>
    <n v="0"/>
    <n v="0"/>
    <n v="0"/>
    <n v="19"/>
    <n v="53.48"/>
    <n v="24.5"/>
    <m/>
  </r>
  <r>
    <d v="2017-08-06T00:00:00"/>
    <x v="115"/>
    <x v="31"/>
    <n v="2"/>
    <n v="0"/>
    <n v="0"/>
    <n v="0"/>
    <n v="6"/>
    <n v="0"/>
    <n v="33"/>
    <n v="51.43"/>
    <n v="23.560000000000002"/>
    <m/>
  </r>
  <r>
    <d v="2017-08-07T00:00:00"/>
    <x v="116"/>
    <x v="31"/>
    <n v="3"/>
    <n v="0"/>
    <n v="0"/>
    <n v="0"/>
    <n v="7"/>
    <n v="1"/>
    <n v="42"/>
    <n v="187.20000000000002"/>
    <n v="85.78"/>
    <m/>
  </r>
  <r>
    <d v="2017-08-08T00:00:00"/>
    <x v="117"/>
    <x v="31"/>
    <n v="4"/>
    <n v="0"/>
    <n v="0"/>
    <n v="1"/>
    <n v="7"/>
    <n v="0"/>
    <n v="23"/>
    <n v="313.36"/>
    <n v="143.57999999999998"/>
    <m/>
  </r>
  <r>
    <d v="2017-08-09T00:00:00"/>
    <x v="118"/>
    <x v="31"/>
    <n v="4"/>
    <n v="0"/>
    <n v="0"/>
    <n v="0"/>
    <n v="3"/>
    <n v="0"/>
    <n v="22"/>
    <n v="214.61999999999998"/>
    <n v="98.34"/>
    <m/>
  </r>
  <r>
    <d v="2017-08-10T00:00:00"/>
    <x v="119"/>
    <x v="31"/>
    <n v="9"/>
    <n v="1"/>
    <n v="0"/>
    <n v="0"/>
    <n v="3"/>
    <n v="0"/>
    <n v="21"/>
    <n v="146.74"/>
    <n v="67.240000000000009"/>
    <m/>
  </r>
  <r>
    <d v="2017-08-11T00:00:00"/>
    <x v="120"/>
    <x v="31"/>
    <n v="24"/>
    <n v="0"/>
    <n v="0"/>
    <n v="0"/>
    <n v="2"/>
    <n v="0"/>
    <n v="24"/>
    <n v="127.53999999999999"/>
    <n v="58.44"/>
    <m/>
  </r>
  <r>
    <d v="2017-08-12T00:00:00"/>
    <x v="121"/>
    <x v="31"/>
    <n v="20"/>
    <n v="2"/>
    <n v="0"/>
    <n v="0"/>
    <n v="9"/>
    <n v="0"/>
    <n v="23"/>
    <n v="100.79999999999998"/>
    <n v="46.18"/>
    <m/>
  </r>
  <r>
    <d v="2017-08-13T00:00:00"/>
    <x v="122"/>
    <x v="31"/>
    <n v="23"/>
    <n v="2"/>
    <n v="0"/>
    <n v="0"/>
    <n v="29"/>
    <n v="0"/>
    <n v="21"/>
    <n v="57.600000000000009"/>
    <n v="26.400000000000002"/>
    <m/>
  </r>
  <r>
    <d v="2017-08-14T00:00:00"/>
    <x v="92"/>
    <x v="31"/>
    <n v="28"/>
    <n v="1"/>
    <n v="0"/>
    <n v="1"/>
    <n v="56"/>
    <n v="0"/>
    <n v="24"/>
    <n v="27.43"/>
    <n v="12.559999999999999"/>
    <m/>
  </r>
  <r>
    <d v="2017-08-15T00:00:00"/>
    <x v="93"/>
    <x v="31"/>
    <n v="14"/>
    <n v="7"/>
    <n v="0"/>
    <n v="0"/>
    <n v="23"/>
    <n v="6"/>
    <n v="16"/>
    <n v="32.230000000000004"/>
    <n v="14.76"/>
    <m/>
  </r>
  <r>
    <d v="2017-08-16T00:00:00"/>
    <x v="94"/>
    <x v="31"/>
    <n v="52"/>
    <n v="2"/>
    <n v="0"/>
    <n v="0"/>
    <n v="35"/>
    <n v="2"/>
    <n v="28"/>
    <n v="71.31"/>
    <n v="32.68"/>
    <m/>
  </r>
  <r>
    <d v="2017-08-17T00:00:00"/>
    <x v="95"/>
    <x v="31"/>
    <n v="25"/>
    <n v="6"/>
    <n v="0"/>
    <n v="0"/>
    <n v="106"/>
    <n v="4"/>
    <n v="22"/>
    <n v="75.430000000000007"/>
    <n v="34.56"/>
    <m/>
  </r>
  <r>
    <d v="2017-08-18T00:00:00"/>
    <x v="96"/>
    <x v="31"/>
    <n v="33"/>
    <n v="16"/>
    <n v="0"/>
    <n v="0"/>
    <n v="77"/>
    <n v="6"/>
    <n v="18"/>
    <n v="56.230000000000004"/>
    <n v="25.759999999999998"/>
    <m/>
  </r>
  <r>
    <d v="2017-08-19T00:00:00"/>
    <x v="97"/>
    <x v="31"/>
    <n v="26"/>
    <n v="18"/>
    <n v="0"/>
    <n v="0"/>
    <n v="51"/>
    <n v="9"/>
    <n v="31"/>
    <n v="33.6"/>
    <n v="15.399999999999999"/>
    <m/>
  </r>
  <r>
    <d v="2017-08-20T00:00:00"/>
    <x v="98"/>
    <x v="31"/>
    <n v="58"/>
    <n v="25"/>
    <n v="0"/>
    <n v="0"/>
    <n v="84"/>
    <n v="10"/>
    <n v="31"/>
    <n v="52.11"/>
    <n v="23.88"/>
    <m/>
  </r>
  <r>
    <d v="2017-08-21T00:00:00"/>
    <x v="99"/>
    <x v="31"/>
    <n v="42"/>
    <n v="23"/>
    <n v="0"/>
    <n v="2"/>
    <n v="75"/>
    <n v="7"/>
    <n v="29"/>
    <n v="32.910000000000004"/>
    <n v="15.08"/>
    <m/>
  </r>
  <r>
    <d v="2017-08-22T00:00:00"/>
    <x v="100"/>
    <x v="31"/>
    <n v="41"/>
    <n v="16"/>
    <n v="0"/>
    <n v="0"/>
    <n v="63"/>
    <n v="12"/>
    <n v="30"/>
    <n v="35.659999999999997"/>
    <n v="16.34"/>
    <m/>
  </r>
  <r>
    <d v="2017-08-23T00:00:00"/>
    <x v="101"/>
    <x v="31"/>
    <n v="33"/>
    <n v="24"/>
    <n v="0"/>
    <n v="0"/>
    <n v="71"/>
    <n v="20"/>
    <n v="30"/>
    <n v="28.11"/>
    <n v="12.879999999999999"/>
    <m/>
  </r>
  <r>
    <d v="2017-08-24T00:00:00"/>
    <x v="102"/>
    <x v="31"/>
    <n v="46"/>
    <n v="47"/>
    <n v="0"/>
    <n v="0"/>
    <n v="72"/>
    <n v="33"/>
    <n v="21"/>
    <n v="34.299999999999997"/>
    <n v="15.719999999999999"/>
    <m/>
  </r>
  <r>
    <d v="2017-08-25T00:00:00"/>
    <x v="103"/>
    <x v="31"/>
    <n v="50"/>
    <n v="40"/>
    <n v="0"/>
    <n v="0"/>
    <n v="46"/>
    <n v="24"/>
    <n v="14"/>
    <n v="13.71"/>
    <n v="6.2799999999999994"/>
    <m/>
  </r>
  <r>
    <d v="2017-08-26T00:00:00"/>
    <x v="104"/>
    <x v="31"/>
    <n v="107"/>
    <n v="54"/>
    <n v="0"/>
    <n v="0"/>
    <n v="80"/>
    <n v="7"/>
    <n v="7"/>
    <n v="13.029999999999998"/>
    <n v="5.96"/>
    <m/>
  </r>
  <r>
    <d v="2017-08-27T00:00:00"/>
    <x v="105"/>
    <x v="31"/>
    <n v="137"/>
    <n v="70"/>
    <n v="0"/>
    <n v="0"/>
    <n v="205"/>
    <n v="55"/>
    <n v="24"/>
    <n v="15.770000000000001"/>
    <n v="7.2200000000000006"/>
    <m/>
  </r>
  <r>
    <d v="2017-08-28T00:00:00"/>
    <x v="106"/>
    <x v="31"/>
    <n v="89"/>
    <n v="47"/>
    <n v="0"/>
    <n v="0"/>
    <n v="174"/>
    <n v="67"/>
    <n v="18"/>
    <n v="18.509999999999998"/>
    <n v="8.48"/>
    <m/>
  </r>
  <r>
    <d v="2017-08-29T00:00:00"/>
    <x v="107"/>
    <x v="31"/>
    <n v="61"/>
    <n v="62"/>
    <n v="0"/>
    <n v="0"/>
    <n v="103"/>
    <n v="56"/>
    <n v="13"/>
    <n v="10.970000000000002"/>
    <n v="5.0200000000000005"/>
    <m/>
  </r>
  <r>
    <d v="2017-08-30T00:00:00"/>
    <x v="108"/>
    <x v="31"/>
    <n v="66"/>
    <n v="72"/>
    <n v="0"/>
    <n v="0"/>
    <n v="113"/>
    <n v="90"/>
    <n v="15"/>
    <n v="14.400000000000002"/>
    <n v="6.6000000000000005"/>
    <m/>
  </r>
  <r>
    <d v="2017-08-31T00:00:00"/>
    <x v="86"/>
    <x v="31"/>
    <n v="259"/>
    <n v="144"/>
    <n v="0"/>
    <n v="0"/>
    <n v="196"/>
    <n v="82"/>
    <n v="8"/>
    <n v="10.29"/>
    <n v="4.72"/>
    <m/>
  </r>
  <r>
    <d v="2017-09-01T00:00:00"/>
    <x v="80"/>
    <x v="31"/>
    <n v="349"/>
    <n v="76"/>
    <n v="0"/>
    <n v="0"/>
    <n v="398"/>
    <n v="115"/>
    <n v="14"/>
    <n v="13.029999999999998"/>
    <n v="5.96"/>
    <m/>
  </r>
  <r>
    <d v="2017-09-02T00:00:00"/>
    <x v="75"/>
    <x v="31"/>
    <n v="185"/>
    <n v="59"/>
    <n v="0"/>
    <n v="0"/>
    <n v="299"/>
    <n v="72"/>
    <n v="12"/>
    <n v="7.5399999999999991"/>
    <n v="3.46"/>
    <m/>
  </r>
  <r>
    <d v="2017-09-03T00:00:00"/>
    <x v="76"/>
    <x v="31"/>
    <n v="173"/>
    <n v="51"/>
    <n v="0"/>
    <n v="0"/>
    <n v="379"/>
    <n v="132"/>
    <n v="14"/>
    <n v="13.029999999999998"/>
    <n v="5.96"/>
    <m/>
  </r>
  <r>
    <d v="2017-09-04T00:00:00"/>
    <x v="77"/>
    <x v="31"/>
    <n v="46"/>
    <n v="32"/>
    <n v="0"/>
    <n v="0"/>
    <n v="285"/>
    <n v="92"/>
    <n v="13"/>
    <n v="8.91"/>
    <n v="4.08"/>
    <m/>
  </r>
  <r>
    <d v="2017-09-05T00:00:00"/>
    <x v="78"/>
    <x v="31"/>
    <n v="59"/>
    <n v="21"/>
    <n v="0"/>
    <n v="0"/>
    <n v="302"/>
    <n v="167"/>
    <n v="12"/>
    <n v="17.829999999999998"/>
    <n v="8.16"/>
    <m/>
  </r>
  <r>
    <d v="2017-09-06T00:00:00"/>
    <x v="79"/>
    <x v="31"/>
    <n v="15"/>
    <n v="24"/>
    <n v="0"/>
    <n v="0"/>
    <n v="137"/>
    <n v="77"/>
    <n v="9"/>
    <n v="13.71"/>
    <n v="6.2799999999999994"/>
    <m/>
  </r>
  <r>
    <d v="2017-09-07T00:00:00"/>
    <x v="71"/>
    <x v="31"/>
    <n v="56"/>
    <n v="47"/>
    <n v="0"/>
    <n v="0"/>
    <n v="114"/>
    <n v="125"/>
    <n v="8"/>
    <n v="10.29"/>
    <n v="4.72"/>
    <m/>
  </r>
  <r>
    <d v="2017-09-08T00:00:00"/>
    <x v="72"/>
    <x v="31"/>
    <n v="109"/>
    <n v="223"/>
    <n v="0"/>
    <n v="0"/>
    <n v="102"/>
    <n v="106"/>
    <n v="13"/>
    <n v="3.43"/>
    <n v="1.58"/>
    <m/>
  </r>
  <r>
    <d v="2017-09-09T00:00:00"/>
    <x v="73"/>
    <x v="31"/>
    <n v="237"/>
    <n v="204"/>
    <n v="0"/>
    <n v="1"/>
    <n v="299"/>
    <n v="169"/>
    <n v="5"/>
    <n v="0.69"/>
    <n v="0.32"/>
    <m/>
  </r>
  <r>
    <d v="2017-09-10T00:00:00"/>
    <x v="74"/>
    <x v="31"/>
    <n v="295"/>
    <n v="137"/>
    <n v="0"/>
    <n v="0"/>
    <n v="821"/>
    <n v="135"/>
    <n v="11"/>
    <n v="2.06"/>
    <n v="0.94000000000000006"/>
    <m/>
  </r>
  <r>
    <d v="2017-09-11T00:00:00"/>
    <x v="68"/>
    <x v="31"/>
    <n v="455"/>
    <n v="224"/>
    <n v="0"/>
    <n v="0"/>
    <n v="954"/>
    <n v="285"/>
    <n v="4"/>
    <n v="4.1099999999999994"/>
    <n v="1.8800000000000001"/>
    <m/>
  </r>
  <r>
    <d v="2017-09-12T00:00:00"/>
    <x v="69"/>
    <x v="31"/>
    <n v="603"/>
    <n v="281"/>
    <n v="0"/>
    <n v="0"/>
    <n v="803"/>
    <n v="260"/>
    <n v="11"/>
    <n v="3.43"/>
    <n v="1.58"/>
    <m/>
  </r>
  <r>
    <d v="2017-09-13T00:00:00"/>
    <x v="70"/>
    <x v="31"/>
    <n v="837"/>
    <n v="444"/>
    <n v="0"/>
    <n v="6"/>
    <n v="447"/>
    <n v="162"/>
    <n v="0"/>
    <n v="4.1099999999999994"/>
    <n v="1.8800000000000001"/>
    <m/>
  </r>
  <r>
    <d v="2017-09-14T00:00:00"/>
    <x v="67"/>
    <x v="31"/>
    <n v="892"/>
    <n v="272"/>
    <n v="0"/>
    <n v="0"/>
    <n v="714"/>
    <n v="250"/>
    <n v="16"/>
    <n v="0"/>
    <n v="0"/>
    <m/>
  </r>
  <r>
    <d v="2017-09-15T00:00:00"/>
    <x v="63"/>
    <x v="31"/>
    <n v="872"/>
    <n v="357"/>
    <n v="0"/>
    <n v="0"/>
    <n v="691"/>
    <n v="205"/>
    <n v="5"/>
    <n v="3.43"/>
    <n v="1.58"/>
    <m/>
  </r>
  <r>
    <d v="2017-09-16T00:00:00"/>
    <x v="64"/>
    <x v="31"/>
    <n v="810"/>
    <n v="286"/>
    <n v="0"/>
    <n v="0"/>
    <n v="497"/>
    <n v="207"/>
    <n v="1"/>
    <n v="0.69"/>
    <n v="0.32"/>
    <m/>
  </r>
  <r>
    <d v="2017-09-17T00:00:00"/>
    <x v="65"/>
    <x v="31"/>
    <n v="641"/>
    <n v="208"/>
    <n v="0"/>
    <n v="1"/>
    <n v="563"/>
    <n v="251"/>
    <n v="3"/>
    <n v="1.3699999999999999"/>
    <n v="0.62"/>
    <m/>
  </r>
  <r>
    <d v="2017-09-18T00:00:00"/>
    <x v="0"/>
    <x v="31"/>
    <n v="931"/>
    <n v="267"/>
    <n v="0"/>
    <n v="2"/>
    <n v="620"/>
    <n v="192"/>
    <n v="2"/>
    <n v="0.69"/>
    <n v="0.32"/>
    <m/>
  </r>
  <r>
    <d v="2017-09-19T00:00:00"/>
    <x v="1"/>
    <x v="31"/>
    <n v="832"/>
    <n v="241"/>
    <n v="0"/>
    <n v="0"/>
    <n v="708"/>
    <n v="235"/>
    <n v="3"/>
    <n v="4.1099999999999994"/>
    <n v="1.8800000000000001"/>
    <m/>
  </r>
  <r>
    <d v="2017-09-20T00:00:00"/>
    <x v="2"/>
    <x v="31"/>
    <n v="906"/>
    <n v="219"/>
    <n v="0"/>
    <n v="1"/>
    <n v="743"/>
    <n v="344"/>
    <n v="5"/>
    <n v="3.43"/>
    <n v="1.58"/>
    <m/>
  </r>
  <r>
    <d v="2017-09-21T00:00:00"/>
    <x v="3"/>
    <x v="31"/>
    <n v="919"/>
    <n v="200"/>
    <n v="0"/>
    <n v="1"/>
    <n v="776"/>
    <n v="338"/>
    <n v="7"/>
    <n v="2.06"/>
    <n v="0.94000000000000006"/>
    <m/>
  </r>
  <r>
    <d v="2017-09-22T00:00:00"/>
    <x v="4"/>
    <x v="31"/>
    <n v="875"/>
    <n v="160"/>
    <n v="1"/>
    <n v="0"/>
    <n v="473"/>
    <n v="212"/>
    <n v="7"/>
    <n v="0"/>
    <n v="0"/>
    <m/>
  </r>
  <r>
    <d v="2017-09-23T00:00:00"/>
    <x v="5"/>
    <x v="31"/>
    <n v="889"/>
    <n v="182"/>
    <n v="1"/>
    <n v="0"/>
    <n v="574"/>
    <n v="211"/>
    <n v="4"/>
    <n v="0.69"/>
    <n v="0.32"/>
    <m/>
  </r>
  <r>
    <d v="2017-09-24T00:00:00"/>
    <x v="6"/>
    <x v="31"/>
    <n v="784"/>
    <n v="174"/>
    <n v="1"/>
    <n v="0"/>
    <n v="574"/>
    <n v="239"/>
    <n v="2"/>
    <n v="2.06"/>
    <n v="0.94000000000000006"/>
    <m/>
  </r>
  <r>
    <d v="2017-09-25T00:00:00"/>
    <x v="7"/>
    <x v="31"/>
    <n v="696"/>
    <n v="129"/>
    <n v="0"/>
    <n v="0"/>
    <n v="543"/>
    <n v="199"/>
    <n v="2"/>
    <n v="0"/>
    <n v="0"/>
    <m/>
  </r>
  <r>
    <d v="2017-09-26T00:00:00"/>
    <x v="8"/>
    <x v="31"/>
    <n v="565"/>
    <n v="93"/>
    <n v="4"/>
    <n v="0"/>
    <n v="521"/>
    <n v="208"/>
    <n v="8"/>
    <n v="0"/>
    <n v="0"/>
    <m/>
  </r>
  <r>
    <d v="2017-09-27T00:00:00"/>
    <x v="9"/>
    <x v="31"/>
    <n v="499"/>
    <n v="73"/>
    <n v="0"/>
    <n v="0"/>
    <n v="634"/>
    <n v="197"/>
    <n v="2"/>
    <n v="0"/>
    <n v="0"/>
    <m/>
  </r>
  <r>
    <d v="2017-09-28T00:00:00"/>
    <x v="10"/>
    <x v="31"/>
    <n v="295"/>
    <n v="65"/>
    <n v="1"/>
    <n v="1"/>
    <n v="428"/>
    <n v="179"/>
    <n v="4"/>
    <n v="1.3699999999999999"/>
    <n v="0.62"/>
    <m/>
  </r>
  <r>
    <d v="2017-09-29T00:00:00"/>
    <x v="11"/>
    <x v="31"/>
    <n v="293"/>
    <n v="62"/>
    <n v="0"/>
    <n v="0"/>
    <n v="462"/>
    <n v="135"/>
    <n v="4"/>
    <n v="0.69"/>
    <n v="0.32"/>
    <m/>
  </r>
  <r>
    <d v="2017-09-30T00:00:00"/>
    <x v="12"/>
    <x v="31"/>
    <n v="404"/>
    <n v="36"/>
    <n v="2"/>
    <n v="0"/>
    <n v="597"/>
    <n v="89"/>
    <n v="2"/>
    <n v="0.69"/>
    <n v="0.32"/>
    <m/>
  </r>
  <r>
    <d v="2017-10-01T00:00:00"/>
    <x v="13"/>
    <x v="31"/>
    <n v="194"/>
    <n v="46"/>
    <n v="0"/>
    <n v="0"/>
    <n v="843"/>
    <n v="133"/>
    <n v="2"/>
    <n v="0"/>
    <n v="0"/>
    <m/>
  </r>
  <r>
    <d v="2017-10-02T00:00:00"/>
    <x v="14"/>
    <x v="31"/>
    <n v="195"/>
    <n v="30"/>
    <n v="0"/>
    <n v="1"/>
    <n v="831"/>
    <n v="147"/>
    <n v="6"/>
    <n v="0"/>
    <n v="0"/>
    <m/>
  </r>
  <r>
    <d v="2017-10-03T00:00:00"/>
    <x v="15"/>
    <x v="31"/>
    <n v="148"/>
    <n v="24"/>
    <n v="0"/>
    <n v="2"/>
    <n v="886"/>
    <n v="158"/>
    <n v="0"/>
    <n v="0"/>
    <n v="0"/>
    <m/>
  </r>
  <r>
    <d v="2017-10-04T00:00:00"/>
    <x v="16"/>
    <x v="31"/>
    <n v="149"/>
    <n v="31"/>
    <n v="1"/>
    <n v="0"/>
    <n v="678"/>
    <n v="131"/>
    <n v="2"/>
    <n v="0.69"/>
    <n v="0.32"/>
    <m/>
  </r>
  <r>
    <d v="2017-10-05T00:00:00"/>
    <x v="17"/>
    <x v="31"/>
    <n v="299"/>
    <n v="35"/>
    <n v="0"/>
    <n v="0"/>
    <n v="601"/>
    <n v="123"/>
    <n v="8"/>
    <n v="0.69"/>
    <n v="0.32"/>
    <m/>
  </r>
  <r>
    <d v="2017-10-06T00:00:00"/>
    <x v="18"/>
    <x v="31"/>
    <n v="181"/>
    <n v="26"/>
    <n v="0"/>
    <n v="0"/>
    <n v="745"/>
    <n v="141"/>
    <n v="0"/>
    <n v="0"/>
    <n v="0"/>
    <m/>
  </r>
  <r>
    <d v="2017-10-07T00:00:00"/>
    <x v="19"/>
    <x v="31"/>
    <n v="185"/>
    <n v="20"/>
    <n v="0"/>
    <n v="0"/>
    <n v="806"/>
    <n v="77"/>
    <n v="1"/>
    <n v="0"/>
    <n v="0"/>
    <m/>
  </r>
  <r>
    <d v="2017-10-08T00:00:00"/>
    <x v="20"/>
    <x v="31"/>
    <n v="130"/>
    <n v="5"/>
    <n v="0"/>
    <n v="2"/>
    <n v="761"/>
    <n v="47"/>
    <n v="2"/>
    <n v="0.69"/>
    <n v="0.32"/>
    <m/>
  </r>
  <r>
    <d v="2017-10-09T00:00:00"/>
    <x v="21"/>
    <x v="31"/>
    <n v="196"/>
    <n v="38"/>
    <n v="0"/>
    <n v="0"/>
    <n v="868"/>
    <n v="121"/>
    <n v="0"/>
    <n v="1.3699999999999999"/>
    <n v="0.62"/>
    <m/>
  </r>
  <r>
    <d v="2017-10-10T00:00:00"/>
    <x v="22"/>
    <x v="31"/>
    <n v="68"/>
    <n v="22"/>
    <n v="0"/>
    <n v="2"/>
    <n v="941"/>
    <n v="162"/>
    <n v="5"/>
    <n v="0.69"/>
    <n v="0.32"/>
    <m/>
  </r>
  <r>
    <d v="2017-10-11T00:00:00"/>
    <x v="23"/>
    <x v="31"/>
    <n v="157"/>
    <n v="41"/>
    <n v="0"/>
    <n v="1"/>
    <n v="947"/>
    <n v="136"/>
    <n v="3"/>
    <n v="0"/>
    <n v="0"/>
    <m/>
  </r>
  <r>
    <d v="2017-10-12T00:00:00"/>
    <x v="24"/>
    <x v="31"/>
    <n v="119"/>
    <n v="22"/>
    <n v="0"/>
    <n v="0"/>
    <n v="1071"/>
    <n v="151"/>
    <n v="2"/>
    <n v="0"/>
    <n v="0"/>
    <m/>
  </r>
  <r>
    <d v="2017-10-13T00:00:00"/>
    <x v="25"/>
    <x v="31"/>
    <n v="112.74"/>
    <n v="22.16"/>
    <n v="0"/>
    <n v="0.33"/>
    <n v="1040.43"/>
    <n v="150.34"/>
    <n v="3.84"/>
    <n v="0"/>
    <n v="0"/>
    <m/>
  </r>
  <r>
    <d v="2017-10-14T00:00:00"/>
    <x v="26"/>
    <x v="31"/>
    <n v="106.51"/>
    <n v="22.34"/>
    <n v="0"/>
    <n v="0.67"/>
    <n v="1009.82"/>
    <n v="149.66"/>
    <n v="5.66"/>
    <n v="0.69"/>
    <n v="0.32"/>
    <m/>
  </r>
  <r>
    <d v="2017-10-15T00:00:00"/>
    <x v="27"/>
    <x v="31"/>
    <n v="100.25"/>
    <n v="22.5"/>
    <n v="0"/>
    <n v="1"/>
    <n v="979.25"/>
    <n v="149"/>
    <n v="7.5"/>
    <n v="0.69"/>
    <n v="0.32"/>
    <m/>
  </r>
  <r>
    <d v="2017-10-16T00:00:00"/>
    <x v="28"/>
    <x v="31"/>
    <n v="36"/>
    <n v="6"/>
    <n v="0"/>
    <n v="0"/>
    <n v="1088"/>
    <n v="136"/>
    <n v="4"/>
    <n v="0"/>
    <n v="0"/>
    <m/>
  </r>
  <r>
    <d v="2017-10-17T00:00:00"/>
    <x v="29"/>
    <x v="31"/>
    <n v="383"/>
    <n v="48"/>
    <n v="0"/>
    <n v="1"/>
    <n v="1473"/>
    <n v="306"/>
    <n v="1"/>
    <n v="4.8"/>
    <n v="2.2000000000000002"/>
    <m/>
  </r>
  <r>
    <d v="2017-10-18T00:00:00"/>
    <x v="30"/>
    <x v="31"/>
    <n v="304"/>
    <n v="27"/>
    <n v="0"/>
    <n v="1"/>
    <n v="765"/>
    <n v="109"/>
    <n v="3"/>
    <n v="0.69"/>
    <n v="0.32"/>
    <m/>
  </r>
  <r>
    <d v="2017-10-19T00:00:00"/>
    <x v="31"/>
    <x v="31"/>
    <n v="184"/>
    <n v="12"/>
    <n v="0"/>
    <n v="0"/>
    <n v="813"/>
    <n v="44"/>
    <n v="8"/>
    <n v="0"/>
    <n v="0"/>
    <m/>
  </r>
  <r>
    <d v="2017-10-20T00:00:00"/>
    <x v="32"/>
    <x v="31"/>
    <n v="195"/>
    <n v="17"/>
    <n v="0"/>
    <n v="1"/>
    <n v="725"/>
    <n v="70"/>
    <n v="16"/>
    <n v="0"/>
    <n v="0"/>
    <m/>
  </r>
  <r>
    <d v="2017-10-21T00:00:00"/>
    <x v="33"/>
    <x v="31"/>
    <n v="99"/>
    <n v="3"/>
    <n v="0"/>
    <n v="3"/>
    <n v="1677"/>
    <n v="161"/>
    <n v="12"/>
    <n v="0"/>
    <n v="0"/>
    <m/>
  </r>
  <r>
    <d v="2017-10-22T00:00:00"/>
    <x v="34"/>
    <x v="31"/>
    <n v="113"/>
    <n v="9"/>
    <n v="0"/>
    <n v="0"/>
    <n v="857"/>
    <n v="82"/>
    <n v="8"/>
    <n v="0.69"/>
    <n v="0.32"/>
    <m/>
  </r>
  <r>
    <d v="2017-10-23T00:00:00"/>
    <x v="35"/>
    <x v="31"/>
    <n v="84"/>
    <n v="6"/>
    <n v="0"/>
    <n v="0"/>
    <n v="468"/>
    <n v="26"/>
    <n v="10"/>
    <n v="0"/>
    <n v="0"/>
    <m/>
  </r>
  <r>
    <d v="2017-10-24T00:00:00"/>
    <x v="36"/>
    <x v="31"/>
    <n v="103"/>
    <n v="11"/>
    <n v="0"/>
    <n v="0"/>
    <n v="629"/>
    <n v="57"/>
    <n v="11"/>
    <n v="1.3699999999999999"/>
    <n v="0.62"/>
    <m/>
  </r>
  <r>
    <d v="2017-10-25T00:00:00"/>
    <x v="37"/>
    <x v="31"/>
    <n v="34"/>
    <n v="2"/>
    <n v="0"/>
    <n v="0"/>
    <n v="369"/>
    <n v="48"/>
    <n v="7"/>
    <n v="0"/>
    <n v="0"/>
    <m/>
  </r>
  <r>
    <d v="2017-10-26T00:00:00"/>
    <x v="38"/>
    <x v="31"/>
    <n v="41"/>
    <n v="10"/>
    <n v="0"/>
    <n v="0"/>
    <n v="339"/>
    <n v="31"/>
    <n v="16"/>
    <n v="1.3699999999999999"/>
    <n v="0.62"/>
    <m/>
  </r>
  <r>
    <d v="2017-10-27T00:00:00"/>
    <x v="39"/>
    <x v="31"/>
    <n v="31"/>
    <n v="4"/>
    <n v="0"/>
    <n v="0"/>
    <n v="286"/>
    <n v="27"/>
    <n v="8"/>
    <n v="0"/>
    <n v="0"/>
    <m/>
  </r>
  <r>
    <d v="2017-10-28T00:00:00"/>
    <x v="40"/>
    <x v="31"/>
    <n v="23"/>
    <n v="6"/>
    <n v="0"/>
    <n v="0"/>
    <n v="282"/>
    <n v="38"/>
    <n v="10"/>
    <n v="0"/>
    <n v="0"/>
    <m/>
  </r>
  <r>
    <d v="2017-10-29T00:00:00"/>
    <x v="41"/>
    <x v="31"/>
    <n v="30"/>
    <n v="1"/>
    <n v="0"/>
    <n v="0"/>
    <n v="268"/>
    <n v="34"/>
    <n v="6"/>
    <n v="0"/>
    <n v="0"/>
    <m/>
  </r>
  <r>
    <d v="2017-10-30T00:00:00"/>
    <x v="42"/>
    <x v="31"/>
    <n v="14"/>
    <n v="0"/>
    <n v="0"/>
    <n v="0"/>
    <n v="95"/>
    <n v="27"/>
    <n v="1"/>
    <n v="0"/>
    <n v="0"/>
    <m/>
  </r>
  <r>
    <d v="2017-10-31T00:00:00"/>
    <x v="43"/>
    <x v="31"/>
    <n v="8"/>
    <n v="0"/>
    <n v="0"/>
    <n v="0"/>
    <n v="35"/>
    <n v="9.5"/>
    <n v="0"/>
    <n v="0"/>
    <n v="0"/>
    <m/>
  </r>
  <r>
    <d v="2017-11-01T00:00:00"/>
    <x v="44"/>
    <x v="31"/>
    <n v="125"/>
    <n v="4"/>
    <n v="0"/>
    <n v="0"/>
    <n v="575"/>
    <n v="98"/>
    <n v="8"/>
    <n v="0"/>
    <n v="0"/>
    <m/>
  </r>
  <r>
    <d v="2017-11-02T00:00:00"/>
    <x v="45"/>
    <x v="31"/>
    <n v="5"/>
    <n v="0"/>
    <n v="0"/>
    <n v="0"/>
    <n v="35"/>
    <n v="13"/>
    <n v="2"/>
    <n v="0"/>
    <n v="0"/>
    <m/>
  </r>
  <r>
    <d v="2017-11-03T00:00:00"/>
    <x v="46"/>
    <x v="31"/>
    <n v="9"/>
    <n v="0"/>
    <n v="0"/>
    <n v="0"/>
    <n v="8"/>
    <n v="0"/>
    <n v="0"/>
    <n v="0"/>
    <n v="0"/>
    <m/>
  </r>
  <r>
    <d v="2017-11-04T00:00:00"/>
    <x v="47"/>
    <x v="31"/>
    <n v="9.5299999999999994"/>
    <n v="1.54"/>
    <n v="0"/>
    <n v="0"/>
    <n v="38.69"/>
    <n v="6.65"/>
    <n v="2.65"/>
    <n v="0"/>
    <n v="0"/>
    <m/>
  </r>
  <r>
    <d v="2017-11-05T00:00:00"/>
    <x v="48"/>
    <x v="31"/>
    <n v="10.08"/>
    <n v="3.09"/>
    <n v="0"/>
    <n v="0"/>
    <n v="69.430000000000007"/>
    <n v="13.35"/>
    <n v="5.35"/>
    <n v="0"/>
    <n v="0"/>
    <m/>
  </r>
  <r>
    <d v="2017-11-06T00:00:00"/>
    <x v="49"/>
    <x v="31"/>
    <n v="10.64"/>
    <n v="4.62"/>
    <n v="0"/>
    <n v="0"/>
    <n v="100.13"/>
    <n v="20"/>
    <n v="8"/>
    <n v="0"/>
    <n v="0"/>
    <m/>
  </r>
  <r>
    <d v="2017-11-07T00:00:00"/>
    <x v="50"/>
    <x v="31"/>
    <n v="12.45"/>
    <n v="7.95"/>
    <n v="0"/>
    <n v="0"/>
    <n v="84.45"/>
    <n v="16"/>
    <n v="9.4"/>
    <n v="0"/>
    <n v="0"/>
    <m/>
  </r>
  <r>
    <d v="2017-11-08T00:00:00"/>
    <x v="51"/>
    <x v="31"/>
    <n v="14.26"/>
    <n v="11.28"/>
    <n v="0"/>
    <n v="0"/>
    <n v="68.77"/>
    <n v="12"/>
    <n v="10.8"/>
    <n v="0.69"/>
    <n v="0.32"/>
    <m/>
  </r>
  <r>
    <d v="2017-11-09T00:00:00"/>
    <x v="52"/>
    <x v="31"/>
    <n v="16.100000000000001"/>
    <n v="14.6"/>
    <n v="0"/>
    <n v="0"/>
    <n v="53.1"/>
    <n v="8"/>
    <n v="12.2"/>
    <n v="0.69"/>
    <n v="0.32"/>
    <m/>
  </r>
  <r>
    <d v="2017-11-10T00:00:00"/>
    <x v="53"/>
    <x v="31"/>
    <n v="17.940000000000001"/>
    <n v="17.920000000000002"/>
    <n v="0"/>
    <n v="0"/>
    <n v="37.43"/>
    <n v="4"/>
    <n v="13.6"/>
    <n v="0.69"/>
    <n v="0.32"/>
    <m/>
  </r>
  <r>
    <d v="2017-11-11T00:00:00"/>
    <x v="54"/>
    <x v="31"/>
    <n v="16"/>
    <n v="10"/>
    <n v="0"/>
    <n v="0"/>
    <n v="20"/>
    <n v="0"/>
    <n v="15"/>
    <n v="1.3699999999999999"/>
    <n v="0.62"/>
    <m/>
  </r>
  <r>
    <d v="2017-11-12T00:00:00"/>
    <x v="55"/>
    <x v="31"/>
    <n v="86.5"/>
    <n v="5"/>
    <n v="0"/>
    <n v="0"/>
    <n v="11"/>
    <n v="6"/>
    <n v="8.5"/>
    <n v="0"/>
    <n v="0"/>
    <m/>
  </r>
  <r>
    <d v="2017-11-13T00:00:00"/>
    <x v="56"/>
    <x v="31"/>
    <n v="4"/>
    <n v="0"/>
    <n v="0"/>
    <n v="0"/>
    <n v="1"/>
    <n v="0"/>
    <n v="0"/>
    <n v="0"/>
    <n v="0"/>
    <m/>
  </r>
  <r>
    <d v="2017-11-14T00:00:00"/>
    <x v="57"/>
    <x v="31"/>
    <m/>
    <m/>
    <m/>
    <m/>
    <m/>
    <m/>
    <m/>
    <m/>
    <m/>
    <m/>
  </r>
  <r>
    <d v="2017-11-15T00:00:00"/>
    <x v="58"/>
    <x v="31"/>
    <m/>
    <m/>
    <m/>
    <m/>
    <m/>
    <m/>
    <m/>
    <m/>
    <m/>
    <m/>
  </r>
  <r>
    <d v="2017-11-16T00:00:00"/>
    <x v="59"/>
    <x v="31"/>
    <m/>
    <m/>
    <m/>
    <m/>
    <m/>
    <m/>
    <m/>
    <m/>
    <m/>
    <m/>
  </r>
  <r>
    <d v="2017-11-17T00:00:00"/>
    <x v="60"/>
    <x v="31"/>
    <m/>
    <m/>
    <m/>
    <m/>
    <m/>
    <m/>
    <m/>
    <m/>
    <m/>
    <m/>
  </r>
  <r>
    <d v="2017-11-18T00:00:00"/>
    <x v="61"/>
    <x v="31"/>
    <m/>
    <m/>
    <m/>
    <m/>
    <m/>
    <m/>
    <m/>
    <m/>
    <m/>
    <m/>
  </r>
  <r>
    <d v="2017-11-19T00:00:00"/>
    <x v="62"/>
    <x v="31"/>
    <m/>
    <m/>
    <m/>
    <m/>
    <m/>
    <m/>
    <m/>
    <m/>
    <m/>
    <m/>
  </r>
  <r>
    <d v="2017-11-20T00:00:00"/>
    <x v="66"/>
    <x v="31"/>
    <m/>
    <m/>
    <m/>
    <m/>
    <m/>
    <m/>
    <m/>
    <m/>
    <m/>
    <m/>
  </r>
  <r>
    <d v="2017-11-21T00:00:00"/>
    <x v="81"/>
    <x v="31"/>
    <m/>
    <m/>
    <m/>
    <m/>
    <m/>
    <m/>
    <m/>
    <m/>
    <m/>
    <m/>
  </r>
  <r>
    <d v="2017-11-22T00:00:00"/>
    <x v="82"/>
    <x v="31"/>
    <m/>
    <m/>
    <m/>
    <m/>
    <m/>
    <m/>
    <m/>
    <m/>
    <m/>
    <m/>
  </r>
  <r>
    <d v="2017-11-23T00:00:00"/>
    <x v="83"/>
    <x v="31"/>
    <m/>
    <m/>
    <m/>
    <m/>
    <m/>
    <m/>
    <m/>
    <m/>
    <m/>
    <m/>
  </r>
  <r>
    <d v="2017-11-24T00:00:00"/>
    <x v="84"/>
    <x v="31"/>
    <m/>
    <m/>
    <m/>
    <m/>
    <m/>
    <m/>
    <m/>
    <m/>
    <m/>
    <m/>
  </r>
  <r>
    <d v="2017-11-25T00:00:00"/>
    <x v="85"/>
    <x v="31"/>
    <m/>
    <m/>
    <m/>
    <m/>
    <m/>
    <m/>
    <m/>
    <m/>
    <m/>
    <m/>
  </r>
  <r>
    <d v="2017-11-26T00:00:00"/>
    <x v="87"/>
    <x v="31"/>
    <m/>
    <m/>
    <m/>
    <m/>
    <m/>
    <m/>
    <m/>
    <m/>
    <m/>
    <m/>
  </r>
  <r>
    <d v="2017-11-27T00:00:00"/>
    <x v="88"/>
    <x v="31"/>
    <m/>
    <m/>
    <m/>
    <m/>
    <m/>
    <m/>
    <m/>
    <m/>
    <m/>
    <m/>
  </r>
  <r>
    <d v="2017-11-28T00:00:00"/>
    <x v="89"/>
    <x v="31"/>
    <m/>
    <m/>
    <m/>
    <m/>
    <m/>
    <m/>
    <m/>
    <m/>
    <m/>
    <m/>
  </r>
  <r>
    <d v="2017-11-29T00:00:00"/>
    <x v="90"/>
    <x v="31"/>
    <m/>
    <m/>
    <m/>
    <m/>
    <m/>
    <m/>
    <m/>
    <m/>
    <m/>
    <m/>
  </r>
  <r>
    <d v="2017-11-30T00:00:00"/>
    <x v="91"/>
    <x v="31"/>
    <m/>
    <m/>
    <m/>
    <m/>
    <m/>
    <m/>
    <m/>
    <m/>
    <m/>
    <m/>
  </r>
  <r>
    <d v="2018-07-31T00:00:00"/>
    <x v="109"/>
    <x v="32"/>
    <n v="22"/>
    <n v="2"/>
    <n v="0"/>
    <n v="0"/>
    <n v="12"/>
    <n v="0"/>
    <n v="1728"/>
    <n v="35024"/>
    <n v="2060"/>
    <m/>
  </r>
  <r>
    <d v="2018-08-01T00:00:00"/>
    <x v="110"/>
    <x v="32"/>
    <n v="1"/>
    <n v="0"/>
    <n v="0"/>
    <n v="0"/>
    <n v="0"/>
    <n v="0"/>
    <n v="28"/>
    <n v="58.970000000000006"/>
    <n v="6.0200000000000005"/>
    <m/>
  </r>
  <r>
    <d v="2018-08-02T00:00:00"/>
    <x v="111"/>
    <x v="32"/>
    <n v="9"/>
    <n v="4"/>
    <n v="0"/>
    <n v="0"/>
    <n v="2"/>
    <n v="0"/>
    <n v="72"/>
    <n v="91.65"/>
    <n v="9.3500000000000014"/>
    <m/>
  </r>
  <r>
    <d v="2018-08-03T00:00:00"/>
    <x v="112"/>
    <x v="32"/>
    <n v="3"/>
    <n v="1"/>
    <n v="0"/>
    <n v="0"/>
    <n v="3"/>
    <n v="0"/>
    <n v="42"/>
    <n v="46.28"/>
    <n v="4.72"/>
    <m/>
  </r>
  <r>
    <d v="2018-08-04T00:00:00"/>
    <x v="113"/>
    <x v="32"/>
    <n v="4"/>
    <n v="1"/>
    <n v="0"/>
    <n v="0"/>
    <n v="8"/>
    <n v="0"/>
    <n v="28"/>
    <n v="35.380000000000003"/>
    <n v="3.6100000000000003"/>
    <m/>
  </r>
  <r>
    <d v="2018-08-05T00:00:00"/>
    <x v="114"/>
    <x v="32"/>
    <n v="15"/>
    <n v="0"/>
    <n v="0"/>
    <n v="0"/>
    <n v="10"/>
    <n v="0"/>
    <n v="33"/>
    <n v="73.5"/>
    <n v="7.5"/>
    <m/>
  </r>
  <r>
    <d v="2018-08-06T00:00:00"/>
    <x v="115"/>
    <x v="32"/>
    <n v="11"/>
    <n v="0"/>
    <n v="0"/>
    <n v="0"/>
    <n v="1"/>
    <n v="0"/>
    <n v="28"/>
    <n v="41.74"/>
    <n v="4.26"/>
    <m/>
  </r>
  <r>
    <d v="2018-08-07T00:00:00"/>
    <x v="116"/>
    <x v="32"/>
    <n v="5"/>
    <n v="0"/>
    <n v="0"/>
    <n v="1"/>
    <n v="1"/>
    <n v="0"/>
    <n v="16"/>
    <n v="21.77"/>
    <n v="2.2200000000000002"/>
    <m/>
  </r>
  <r>
    <d v="2018-08-08T00:00:00"/>
    <x v="117"/>
    <x v="32"/>
    <n v="1"/>
    <n v="0"/>
    <n v="0"/>
    <n v="0"/>
    <n v="0"/>
    <n v="0"/>
    <n v="14"/>
    <n v="12.7"/>
    <n v="1.3"/>
    <m/>
  </r>
  <r>
    <d v="2018-08-09T00:00:00"/>
    <x v="118"/>
    <x v="32"/>
    <n v="4"/>
    <n v="0"/>
    <n v="0"/>
    <n v="0"/>
    <n v="0"/>
    <n v="0"/>
    <n v="14"/>
    <n v="32.67"/>
    <n v="3.34"/>
    <m/>
  </r>
  <r>
    <d v="2018-08-10T00:00:00"/>
    <x v="119"/>
    <x v="32"/>
    <n v="1"/>
    <n v="0"/>
    <n v="0"/>
    <n v="0"/>
    <n v="2"/>
    <n v="0"/>
    <n v="9"/>
    <n v="9.9799999999999986"/>
    <n v="1.02"/>
    <m/>
  </r>
  <r>
    <d v="2018-08-11T00:00:00"/>
    <x v="120"/>
    <x v="32"/>
    <n v="1"/>
    <n v="0"/>
    <n v="0"/>
    <n v="0"/>
    <n v="0"/>
    <n v="0"/>
    <n v="9"/>
    <n v="17.240000000000002"/>
    <n v="1.7599999999999998"/>
    <m/>
  </r>
  <r>
    <d v="2018-08-12T00:00:00"/>
    <x v="121"/>
    <x v="32"/>
    <n v="13"/>
    <n v="1"/>
    <n v="0"/>
    <n v="0"/>
    <n v="5"/>
    <n v="0"/>
    <n v="20"/>
    <n v="17.240000000000002"/>
    <n v="1.7599999999999998"/>
    <m/>
  </r>
  <r>
    <d v="2018-08-13T00:00:00"/>
    <x v="122"/>
    <x v="32"/>
    <n v="18"/>
    <n v="1"/>
    <n v="0"/>
    <n v="0"/>
    <n v="8"/>
    <n v="0"/>
    <n v="24"/>
    <n v="19.959999999999997"/>
    <n v="2.04"/>
    <m/>
  </r>
  <r>
    <d v="2018-08-14T00:00:00"/>
    <x v="92"/>
    <x v="32"/>
    <n v="13"/>
    <n v="1"/>
    <n v="0"/>
    <n v="0"/>
    <n v="20"/>
    <n v="0"/>
    <n v="9"/>
    <n v="12.7"/>
    <n v="1.3"/>
    <m/>
  </r>
  <r>
    <d v="2018-08-15T00:00:00"/>
    <x v="93"/>
    <x v="32"/>
    <n v="27"/>
    <n v="0"/>
    <n v="0"/>
    <n v="0"/>
    <n v="16"/>
    <n v="0"/>
    <n v="18"/>
    <n v="19.060000000000002"/>
    <n v="1.9500000000000002"/>
    <m/>
  </r>
  <r>
    <d v="2018-08-16T00:00:00"/>
    <x v="94"/>
    <x v="32"/>
    <n v="18"/>
    <n v="5"/>
    <n v="0"/>
    <n v="0"/>
    <n v="14"/>
    <n v="1"/>
    <n v="11"/>
    <n v="11.790000000000001"/>
    <n v="1.2"/>
    <m/>
  </r>
  <r>
    <d v="2018-08-17T00:00:00"/>
    <x v="95"/>
    <x v="32"/>
    <n v="47"/>
    <n v="17"/>
    <n v="0"/>
    <n v="0"/>
    <n v="29"/>
    <n v="3"/>
    <n v="17"/>
    <n v="14.520000000000001"/>
    <n v="1.49"/>
    <m/>
  </r>
  <r>
    <d v="2018-08-18T00:00:00"/>
    <x v="96"/>
    <x v="32"/>
    <n v="57"/>
    <n v="5"/>
    <n v="0"/>
    <n v="0"/>
    <n v="33"/>
    <n v="2"/>
    <n v="27"/>
    <n v="34.470000000000006"/>
    <n v="3.5199999999999996"/>
    <m/>
  </r>
  <r>
    <d v="2018-08-19T00:00:00"/>
    <x v="97"/>
    <x v="32"/>
    <n v="51"/>
    <n v="10"/>
    <n v="0"/>
    <n v="0"/>
    <n v="19"/>
    <n v="0"/>
    <n v="27"/>
    <n v="34.470000000000006"/>
    <n v="3.5199999999999996"/>
    <m/>
  </r>
  <r>
    <d v="2018-08-20T00:00:00"/>
    <x v="98"/>
    <x v="32"/>
    <n v="24"/>
    <n v="4"/>
    <n v="0"/>
    <n v="0"/>
    <n v="6"/>
    <n v="0"/>
    <n v="17"/>
    <n v="18.14"/>
    <n v="1.85"/>
    <m/>
  </r>
  <r>
    <d v="2018-08-21T00:00:00"/>
    <x v="99"/>
    <x v="32"/>
    <n v="38"/>
    <n v="24"/>
    <n v="0"/>
    <n v="0"/>
    <n v="10"/>
    <n v="2"/>
    <n v="18"/>
    <n v="14.520000000000001"/>
    <n v="1.49"/>
    <m/>
  </r>
  <r>
    <d v="2018-08-22T00:00:00"/>
    <x v="100"/>
    <x v="32"/>
    <n v="144"/>
    <n v="8"/>
    <n v="0"/>
    <n v="0"/>
    <n v="74"/>
    <n v="5"/>
    <n v="42"/>
    <n v="60.8"/>
    <n v="6.2"/>
    <m/>
  </r>
  <r>
    <d v="2018-08-23T00:00:00"/>
    <x v="101"/>
    <x v="32"/>
    <n v="89"/>
    <n v="27"/>
    <n v="0"/>
    <n v="0"/>
    <n v="119"/>
    <n v="12"/>
    <n v="26"/>
    <n v="36.29"/>
    <n v="3.7"/>
    <m/>
  </r>
  <r>
    <d v="2018-08-24T00:00:00"/>
    <x v="102"/>
    <x v="32"/>
    <n v="189"/>
    <n v="28"/>
    <n v="0"/>
    <n v="0"/>
    <n v="64"/>
    <n v="2"/>
    <n v="50"/>
    <n v="32.67"/>
    <n v="3.34"/>
    <m/>
  </r>
  <r>
    <d v="2018-08-25T00:00:00"/>
    <x v="103"/>
    <x v="32"/>
    <n v="198"/>
    <n v="32"/>
    <n v="0"/>
    <n v="0"/>
    <n v="64"/>
    <n v="3"/>
    <n v="60"/>
    <n v="27.23"/>
    <n v="2.7800000000000002"/>
    <m/>
  </r>
  <r>
    <d v="2018-08-26T00:00:00"/>
    <x v="104"/>
    <x v="32"/>
    <n v="457"/>
    <n v="40"/>
    <n v="0"/>
    <n v="0"/>
    <n v="73"/>
    <n v="9"/>
    <n v="45"/>
    <n v="32.67"/>
    <n v="3.34"/>
    <m/>
  </r>
  <r>
    <d v="2018-08-27T00:00:00"/>
    <x v="105"/>
    <x v="32"/>
    <n v="215"/>
    <n v="43"/>
    <n v="0"/>
    <n v="0"/>
    <n v="52"/>
    <n v="3"/>
    <n v="26"/>
    <n v="28.119999999999997"/>
    <n v="2.8699999999999997"/>
    <m/>
  </r>
  <r>
    <d v="2018-08-28T00:00:00"/>
    <x v="106"/>
    <x v="32"/>
    <n v="360"/>
    <n v="51"/>
    <n v="0"/>
    <n v="0"/>
    <n v="170"/>
    <n v="12"/>
    <n v="28"/>
    <n v="61.7"/>
    <n v="6.3"/>
    <m/>
  </r>
  <r>
    <d v="2018-08-29T00:00:00"/>
    <x v="107"/>
    <x v="32"/>
    <n v="373"/>
    <n v="80"/>
    <n v="0"/>
    <n v="0"/>
    <n v="257"/>
    <n v="11"/>
    <n v="54"/>
    <n v="112.51"/>
    <n v="11.48"/>
    <m/>
  </r>
  <r>
    <d v="2018-08-30T00:00:00"/>
    <x v="108"/>
    <x v="32"/>
    <n v="603"/>
    <n v="96"/>
    <n v="0"/>
    <n v="0"/>
    <n v="362"/>
    <n v="23"/>
    <n v="36"/>
    <n v="46.28"/>
    <n v="4.72"/>
    <m/>
  </r>
  <r>
    <d v="2018-08-31T00:00:00"/>
    <x v="86"/>
    <x v="32"/>
    <n v="259"/>
    <n v="48"/>
    <n v="0"/>
    <n v="0"/>
    <n v="455"/>
    <n v="5"/>
    <n v="13"/>
    <n v="34.470000000000006"/>
    <n v="3.5199999999999996"/>
    <m/>
  </r>
  <r>
    <d v="2018-09-01T00:00:00"/>
    <x v="80"/>
    <x v="32"/>
    <n v="260"/>
    <n v="67"/>
    <n v="0"/>
    <n v="0"/>
    <n v="326"/>
    <n v="6"/>
    <n v="5"/>
    <n v="20.880000000000003"/>
    <n v="2.13"/>
    <m/>
  </r>
  <r>
    <d v="2018-09-02T00:00:00"/>
    <x v="75"/>
    <x v="32"/>
    <n v="385"/>
    <n v="70"/>
    <n v="0"/>
    <n v="0"/>
    <n v="488"/>
    <n v="15"/>
    <n v="24"/>
    <n v="18.14"/>
    <n v="1.85"/>
    <m/>
  </r>
  <r>
    <d v="2018-09-03T00:00:00"/>
    <x v="76"/>
    <x v="32"/>
    <n v="435"/>
    <n v="82"/>
    <n v="0"/>
    <n v="0"/>
    <n v="496"/>
    <n v="8"/>
    <n v="17"/>
    <n v="36.29"/>
    <n v="3.7"/>
    <m/>
  </r>
  <r>
    <d v="2018-09-04T00:00:00"/>
    <x v="77"/>
    <x v="32"/>
    <n v="453"/>
    <n v="74"/>
    <n v="0"/>
    <n v="0"/>
    <n v="523"/>
    <n v="16"/>
    <n v="16"/>
    <n v="30.86"/>
    <n v="3.15"/>
    <m/>
  </r>
  <r>
    <d v="2018-09-05T00:00:00"/>
    <x v="78"/>
    <x v="32"/>
    <n v="329"/>
    <n v="54"/>
    <n v="0"/>
    <n v="1"/>
    <n v="464"/>
    <n v="9"/>
    <n v="6"/>
    <n v="24.5"/>
    <n v="2.5"/>
    <m/>
  </r>
  <r>
    <d v="2018-09-06T00:00:00"/>
    <x v="79"/>
    <x v="32"/>
    <n v="389"/>
    <n v="78"/>
    <n v="0"/>
    <n v="0"/>
    <n v="499"/>
    <n v="19"/>
    <n v="9"/>
    <n v="27.23"/>
    <n v="2.7800000000000002"/>
    <m/>
  </r>
  <r>
    <d v="2018-09-07T00:00:00"/>
    <x v="71"/>
    <x v="32"/>
    <n v="437"/>
    <n v="88"/>
    <n v="0"/>
    <n v="1"/>
    <n v="412"/>
    <n v="13"/>
    <n v="9"/>
    <n v="16.329999999999998"/>
    <n v="1.6600000000000001"/>
    <m/>
  </r>
  <r>
    <d v="2018-09-08T00:00:00"/>
    <x v="72"/>
    <x v="32"/>
    <n v="765"/>
    <n v="92"/>
    <n v="0"/>
    <n v="0"/>
    <n v="538"/>
    <n v="11"/>
    <n v="21"/>
    <n v="10.89"/>
    <n v="1.1100000000000001"/>
    <m/>
  </r>
  <r>
    <d v="2018-09-09T00:00:00"/>
    <x v="73"/>
    <x v="32"/>
    <n v="455"/>
    <n v="75"/>
    <n v="0"/>
    <n v="0"/>
    <n v="471"/>
    <n v="22"/>
    <n v="8"/>
    <n v="4.54"/>
    <n v="0.45999999999999996"/>
    <m/>
  </r>
  <r>
    <d v="2018-09-10T00:00:00"/>
    <x v="74"/>
    <x v="32"/>
    <n v="547"/>
    <n v="75"/>
    <n v="0"/>
    <n v="0"/>
    <n v="669"/>
    <n v="31"/>
    <n v="9"/>
    <n v="4.54"/>
    <n v="0.45999999999999996"/>
    <m/>
  </r>
  <r>
    <d v="2018-09-11T00:00:00"/>
    <x v="68"/>
    <x v="32"/>
    <n v="546"/>
    <n v="104"/>
    <n v="0"/>
    <n v="0"/>
    <n v="651"/>
    <n v="10"/>
    <n v="15"/>
    <n v="5.44"/>
    <n v="0.55000000000000004"/>
    <m/>
  </r>
  <r>
    <d v="2018-09-12T00:00:00"/>
    <x v="69"/>
    <x v="32"/>
    <n v="818"/>
    <n v="109"/>
    <n v="0"/>
    <n v="0"/>
    <n v="708"/>
    <n v="32"/>
    <n v="16"/>
    <n v="0.91000000000000014"/>
    <n v="9.0000000000000011E-2"/>
    <m/>
  </r>
  <r>
    <d v="2018-09-13T00:00:00"/>
    <x v="70"/>
    <x v="32"/>
    <n v="535"/>
    <n v="82"/>
    <n v="0"/>
    <n v="0"/>
    <n v="844"/>
    <n v="36"/>
    <n v="26"/>
    <n v="3.62"/>
    <n v="0.37"/>
    <m/>
  </r>
  <r>
    <d v="2018-09-14T00:00:00"/>
    <x v="67"/>
    <x v="32"/>
    <n v="222"/>
    <n v="26"/>
    <n v="0"/>
    <n v="0"/>
    <n v="633"/>
    <n v="12"/>
    <n v="20"/>
    <n v="6.3599999999999994"/>
    <n v="0.65"/>
    <m/>
  </r>
  <r>
    <d v="2018-09-15T00:00:00"/>
    <x v="63"/>
    <x v="32"/>
    <n v="353"/>
    <n v="47"/>
    <n v="0"/>
    <n v="0"/>
    <n v="870"/>
    <n v="19"/>
    <n v="27"/>
    <n v="4.54"/>
    <n v="0.45999999999999996"/>
    <m/>
  </r>
  <r>
    <d v="2018-09-16T00:00:00"/>
    <x v="64"/>
    <x v="32"/>
    <n v="341"/>
    <n v="70"/>
    <n v="0"/>
    <n v="0"/>
    <n v="869"/>
    <n v="35"/>
    <n v="42"/>
    <n v="0"/>
    <n v="0"/>
    <m/>
  </r>
  <r>
    <d v="2018-09-17T00:00:00"/>
    <x v="65"/>
    <x v="32"/>
    <n v="668"/>
    <n v="92"/>
    <n v="0"/>
    <n v="0"/>
    <n v="1206"/>
    <n v="26"/>
    <n v="27"/>
    <n v="0"/>
    <n v="0"/>
    <m/>
  </r>
  <r>
    <d v="2018-09-18T00:00:00"/>
    <x v="0"/>
    <x v="32"/>
    <n v="426.5"/>
    <n v="60"/>
    <n v="0"/>
    <n v="0"/>
    <n v="2522"/>
    <n v="56.5"/>
    <n v="78"/>
    <n v="0"/>
    <n v="0"/>
    <m/>
  </r>
  <r>
    <d v="2018-09-19T00:00:00"/>
    <x v="1"/>
    <x v="32"/>
    <n v="306"/>
    <n v="63"/>
    <n v="0"/>
    <n v="0"/>
    <n v="1230"/>
    <n v="57"/>
    <n v="36"/>
    <n v="2.73"/>
    <n v="0.28000000000000003"/>
    <m/>
  </r>
  <r>
    <d v="2018-09-20T00:00:00"/>
    <x v="2"/>
    <x v="32"/>
    <n v="327"/>
    <n v="81"/>
    <n v="0"/>
    <n v="0"/>
    <n v="738"/>
    <n v="24"/>
    <n v="33"/>
    <n v="0"/>
    <n v="0"/>
    <m/>
  </r>
  <r>
    <d v="2018-09-21T00:00:00"/>
    <x v="3"/>
    <x v="32"/>
    <n v="294"/>
    <n v="27"/>
    <n v="0"/>
    <n v="0"/>
    <n v="342"/>
    <n v="24"/>
    <n v="33"/>
    <n v="2.73"/>
    <n v="0.28000000000000003"/>
    <m/>
  </r>
  <r>
    <d v="2018-09-22T00:00:00"/>
    <x v="4"/>
    <x v="32"/>
    <n v="423"/>
    <n v="63"/>
    <n v="0"/>
    <n v="0"/>
    <n v="966"/>
    <n v="13"/>
    <n v="18"/>
    <n v="2.73"/>
    <n v="0.28000000000000003"/>
    <m/>
  </r>
  <r>
    <d v="2018-09-23T00:00:00"/>
    <x v="5"/>
    <x v="32"/>
    <n v="154.5"/>
    <n v="39"/>
    <n v="0"/>
    <n v="0"/>
    <n v="1093.5"/>
    <n v="51"/>
    <n v="16.5"/>
    <n v="0"/>
    <n v="0"/>
    <m/>
  </r>
  <r>
    <d v="2018-09-24T00:00:00"/>
    <x v="6"/>
    <x v="32"/>
    <n v="210"/>
    <n v="87"/>
    <n v="0"/>
    <n v="0"/>
    <n v="495"/>
    <n v="24"/>
    <n v="36"/>
    <n v="0"/>
    <n v="0"/>
    <m/>
  </r>
  <r>
    <d v="2018-09-25T00:00:00"/>
    <x v="7"/>
    <x v="32"/>
    <n v="297"/>
    <n v="63"/>
    <n v="0"/>
    <n v="0"/>
    <n v="630"/>
    <n v="27"/>
    <n v="51"/>
    <n v="0"/>
    <n v="0"/>
    <m/>
  </r>
  <r>
    <d v="2018-09-26T00:00:00"/>
    <x v="8"/>
    <x v="32"/>
    <n v="156"/>
    <n v="30"/>
    <n v="0"/>
    <n v="0"/>
    <n v="720"/>
    <n v="39"/>
    <n v="60"/>
    <n v="2.73"/>
    <n v="0.28000000000000003"/>
    <m/>
  </r>
  <r>
    <d v="2018-09-27T00:00:00"/>
    <x v="9"/>
    <x v="32"/>
    <n v="94"/>
    <n v="28"/>
    <n v="0"/>
    <n v="0"/>
    <n v="632"/>
    <n v="38"/>
    <n v="43"/>
    <n v="5.44"/>
    <n v="0.55000000000000004"/>
    <m/>
  </r>
  <r>
    <d v="2018-09-28T00:00:00"/>
    <x v="10"/>
    <x v="32"/>
    <n v="102"/>
    <n v="27"/>
    <n v="0"/>
    <n v="0"/>
    <n v="768"/>
    <n v="30"/>
    <n v="31"/>
    <n v="1.82"/>
    <n v="0.19"/>
    <m/>
  </r>
  <r>
    <d v="2018-09-29T00:00:00"/>
    <x v="11"/>
    <x v="32"/>
    <n v="159"/>
    <n v="46"/>
    <n v="0"/>
    <n v="0"/>
    <n v="760"/>
    <n v="53"/>
    <n v="30"/>
    <n v="3.62"/>
    <n v="0.37"/>
    <m/>
  </r>
  <r>
    <d v="2018-09-30T00:00:00"/>
    <x v="12"/>
    <x v="32"/>
    <n v="177"/>
    <n v="50"/>
    <n v="0"/>
    <n v="0"/>
    <n v="834"/>
    <n v="42"/>
    <n v="43"/>
    <n v="4.54"/>
    <n v="0.45999999999999996"/>
    <m/>
  </r>
  <r>
    <d v="2018-10-01T00:00:00"/>
    <x v="13"/>
    <x v="32"/>
    <n v="302"/>
    <n v="45"/>
    <n v="0"/>
    <n v="0"/>
    <n v="1021"/>
    <n v="51"/>
    <n v="25"/>
    <n v="0.91000000000000014"/>
    <n v="9.0000000000000011E-2"/>
    <m/>
  </r>
  <r>
    <d v="2018-10-02T00:00:00"/>
    <x v="14"/>
    <x v="32"/>
    <n v="207"/>
    <n v="28"/>
    <n v="0"/>
    <n v="0"/>
    <n v="1356"/>
    <n v="62"/>
    <n v="28"/>
    <n v="0"/>
    <n v="0"/>
    <m/>
  </r>
  <r>
    <d v="2018-10-03T00:00:00"/>
    <x v="15"/>
    <x v="32"/>
    <n v="194"/>
    <n v="21"/>
    <n v="0"/>
    <n v="0"/>
    <n v="1604"/>
    <n v="38"/>
    <n v="28"/>
    <n v="3.62"/>
    <n v="0.37"/>
    <m/>
  </r>
  <r>
    <d v="2018-10-04T00:00:00"/>
    <x v="16"/>
    <x v="32"/>
    <n v="130"/>
    <n v="31"/>
    <n v="0"/>
    <n v="0"/>
    <n v="1128"/>
    <n v="58"/>
    <n v="23"/>
    <n v="0"/>
    <n v="0"/>
    <m/>
  </r>
  <r>
    <d v="2018-10-05T00:00:00"/>
    <x v="17"/>
    <x v="32"/>
    <n v="121"/>
    <n v="24"/>
    <n v="0"/>
    <n v="0"/>
    <n v="1322"/>
    <n v="44"/>
    <n v="19"/>
    <n v="0"/>
    <n v="0"/>
    <m/>
  </r>
  <r>
    <d v="2018-10-06T00:00:00"/>
    <x v="18"/>
    <x v="32"/>
    <n v="194"/>
    <n v="38"/>
    <n v="0"/>
    <n v="0"/>
    <n v="1309"/>
    <n v="49"/>
    <n v="10"/>
    <n v="0"/>
    <n v="0"/>
    <m/>
  </r>
  <r>
    <d v="2018-10-07T00:00:00"/>
    <x v="19"/>
    <x v="32"/>
    <n v="137"/>
    <n v="20"/>
    <n v="0"/>
    <n v="1"/>
    <n v="1438"/>
    <n v="44"/>
    <n v="9"/>
    <n v="0.91000000000000014"/>
    <n v="9.0000000000000011E-2"/>
    <m/>
  </r>
  <r>
    <d v="2018-10-08T00:00:00"/>
    <x v="20"/>
    <x v="32"/>
    <n v="130"/>
    <n v="14"/>
    <n v="0"/>
    <n v="1"/>
    <n v="955"/>
    <n v="41"/>
    <n v="9"/>
    <n v="1.82"/>
    <n v="0.19"/>
    <m/>
  </r>
  <r>
    <d v="2018-10-09T00:00:00"/>
    <x v="21"/>
    <x v="32"/>
    <n v="89"/>
    <n v="21"/>
    <n v="0"/>
    <n v="0"/>
    <n v="846"/>
    <n v="31"/>
    <n v="5"/>
    <n v="1.82"/>
    <n v="0.19"/>
    <m/>
  </r>
  <r>
    <d v="2018-10-10T00:00:00"/>
    <x v="22"/>
    <x v="32"/>
    <n v="115"/>
    <n v="18"/>
    <n v="0"/>
    <n v="0"/>
    <n v="868"/>
    <n v="29"/>
    <n v="6"/>
    <n v="0.91000000000000014"/>
    <n v="9.0000000000000011E-2"/>
    <m/>
  </r>
  <r>
    <d v="2018-10-11T00:00:00"/>
    <x v="23"/>
    <x v="32"/>
    <n v="95"/>
    <n v="13"/>
    <n v="0"/>
    <n v="1"/>
    <n v="860"/>
    <n v="16"/>
    <n v="5"/>
    <n v="0"/>
    <n v="0"/>
    <m/>
  </r>
  <r>
    <d v="2018-10-12T00:00:00"/>
    <x v="24"/>
    <x v="32"/>
    <n v="51"/>
    <n v="12"/>
    <n v="0"/>
    <n v="1"/>
    <n v="740"/>
    <n v="22"/>
    <n v="4"/>
    <n v="0"/>
    <n v="0"/>
    <m/>
  </r>
  <r>
    <d v="2018-10-13T00:00:00"/>
    <x v="25"/>
    <x v="32"/>
    <n v="37"/>
    <n v="4"/>
    <n v="0"/>
    <n v="1"/>
    <n v="837"/>
    <n v="17"/>
    <n v="4"/>
    <n v="0"/>
    <n v="0"/>
    <m/>
  </r>
  <r>
    <d v="2018-10-14T00:00:00"/>
    <x v="26"/>
    <x v="32"/>
    <n v="26.5"/>
    <n v="3.5"/>
    <n v="0"/>
    <n v="0.5"/>
    <n v="665"/>
    <n v="13.5"/>
    <n v="2.5"/>
    <n v="0"/>
    <n v="0"/>
    <m/>
  </r>
  <r>
    <d v="2018-10-15T00:00:00"/>
    <x v="27"/>
    <x v="32"/>
    <n v="29"/>
    <n v="3"/>
    <n v="0"/>
    <n v="0"/>
    <n v="666"/>
    <n v="17"/>
    <n v="6"/>
    <n v="1.82"/>
    <n v="0.19"/>
    <m/>
  </r>
  <r>
    <d v="2018-10-16T00:00:00"/>
    <x v="28"/>
    <x v="32"/>
    <n v="20"/>
    <n v="0"/>
    <n v="0"/>
    <n v="0"/>
    <n v="637"/>
    <n v="13"/>
    <n v="2"/>
    <n v="0"/>
    <n v="0"/>
    <m/>
  </r>
  <r>
    <d v="2018-10-17T00:00:00"/>
    <x v="29"/>
    <x v="32"/>
    <n v="29"/>
    <n v="3"/>
    <n v="0"/>
    <n v="1"/>
    <n v="644"/>
    <n v="21"/>
    <n v="4"/>
    <n v="0"/>
    <n v="0"/>
    <m/>
  </r>
  <r>
    <d v="2018-10-18T00:00:00"/>
    <x v="30"/>
    <x v="32"/>
    <n v="36"/>
    <n v="5"/>
    <n v="0"/>
    <n v="2"/>
    <n v="679"/>
    <n v="19"/>
    <n v="6"/>
    <n v="0"/>
    <n v="0"/>
    <m/>
  </r>
  <r>
    <d v="2018-10-19T00:00:00"/>
    <x v="31"/>
    <x v="32"/>
    <n v="42"/>
    <n v="2"/>
    <n v="0"/>
    <n v="0"/>
    <n v="410"/>
    <n v="11"/>
    <n v="2"/>
    <n v="0"/>
    <n v="0"/>
    <m/>
  </r>
  <r>
    <d v="2018-10-20T00:00:00"/>
    <x v="32"/>
    <x v="32"/>
    <n v="28"/>
    <n v="2"/>
    <n v="0"/>
    <n v="0"/>
    <n v="583"/>
    <n v="9"/>
    <n v="3"/>
    <n v="3.62"/>
    <n v="0.37"/>
    <m/>
  </r>
  <r>
    <d v="2018-10-21T00:00:00"/>
    <x v="33"/>
    <x v="32"/>
    <n v="30"/>
    <n v="0"/>
    <n v="0"/>
    <n v="0"/>
    <n v="348"/>
    <n v="10"/>
    <n v="0"/>
    <n v="0"/>
    <n v="0"/>
    <m/>
  </r>
  <r>
    <d v="2018-10-22T00:00:00"/>
    <x v="34"/>
    <x v="32"/>
    <n v="28"/>
    <n v="1"/>
    <n v="0"/>
    <n v="0"/>
    <n v="178"/>
    <n v="7"/>
    <n v="4"/>
    <n v="0"/>
    <n v="0"/>
    <m/>
  </r>
  <r>
    <d v="2018-10-23T00:00:00"/>
    <x v="35"/>
    <x v="32"/>
    <n v="17"/>
    <n v="1"/>
    <n v="0"/>
    <n v="0"/>
    <n v="196"/>
    <n v="5"/>
    <n v="2"/>
    <n v="0"/>
    <n v="0"/>
    <m/>
  </r>
  <r>
    <d v="2018-10-24T00:00:00"/>
    <x v="36"/>
    <x v="32"/>
    <n v="41.5"/>
    <n v="1"/>
    <n v="0"/>
    <n v="0.5"/>
    <n v="208.5"/>
    <n v="7"/>
    <n v="1.5"/>
    <n v="1.82"/>
    <n v="0.19"/>
    <m/>
  </r>
  <r>
    <d v="2018-10-25T00:00:00"/>
    <x v="37"/>
    <x v="32"/>
    <n v="73"/>
    <n v="1.5"/>
    <n v="0"/>
    <n v="1"/>
    <n v="217.5"/>
    <n v="8.5"/>
    <n v="2"/>
    <n v="2.73"/>
    <n v="0.28000000000000003"/>
    <m/>
  </r>
  <r>
    <d v="2018-10-26T00:00:00"/>
    <x v="38"/>
    <x v="32"/>
    <n v="215"/>
    <n v="8"/>
    <n v="0"/>
    <n v="3"/>
    <n v="153"/>
    <n v="11"/>
    <n v="8"/>
    <n v="4.54"/>
    <n v="0.45999999999999996"/>
    <m/>
  </r>
  <r>
    <d v="2018-10-27T00:00:00"/>
    <x v="39"/>
    <x v="32"/>
    <n v="103"/>
    <n v="4"/>
    <n v="0"/>
    <n v="1"/>
    <n v="49"/>
    <n v="6"/>
    <n v="13"/>
    <n v="0"/>
    <n v="0"/>
    <m/>
  </r>
  <r>
    <d v="2018-10-28T00:00:00"/>
    <x v="40"/>
    <x v="32"/>
    <n v="84"/>
    <n v="0"/>
    <n v="0"/>
    <n v="2"/>
    <n v="89"/>
    <n v="1"/>
    <n v="10"/>
    <n v="3.62"/>
    <n v="0.37"/>
    <m/>
  </r>
  <r>
    <d v="2018-10-29T00:00:00"/>
    <x v="41"/>
    <x v="32"/>
    <n v="136"/>
    <n v="5"/>
    <n v="0"/>
    <n v="0"/>
    <n v="36"/>
    <n v="6"/>
    <n v="23"/>
    <n v="1.82"/>
    <n v="0.19"/>
    <m/>
  </r>
  <r>
    <d v="2018-10-30T00:00:00"/>
    <x v="42"/>
    <x v="32"/>
    <n v="52"/>
    <n v="1"/>
    <n v="0"/>
    <n v="0"/>
    <n v="19"/>
    <n v="6"/>
    <n v="48"/>
    <n v="1.82"/>
    <n v="0.19"/>
    <m/>
  </r>
  <r>
    <d v="2018-10-31T00:00:00"/>
    <x v="43"/>
    <x v="32"/>
    <n v="35"/>
    <n v="0"/>
    <n v="0"/>
    <n v="0"/>
    <n v="14"/>
    <n v="0"/>
    <n v="28"/>
    <n v="0.91000000000000014"/>
    <n v="9.0000000000000011E-2"/>
    <m/>
  </r>
  <r>
    <d v="2018-11-01T00:00:00"/>
    <x v="44"/>
    <x v="32"/>
    <n v="13"/>
    <n v="0"/>
    <n v="0"/>
    <n v="0"/>
    <n v="3"/>
    <n v="0"/>
    <n v="21"/>
    <n v="0"/>
    <n v="0"/>
    <m/>
  </r>
  <r>
    <d v="2018-11-02T00:00:00"/>
    <x v="45"/>
    <x v="32"/>
    <n v="111"/>
    <n v="0"/>
    <n v="0"/>
    <n v="0"/>
    <n v="11"/>
    <n v="2"/>
    <n v="4"/>
    <n v="0.91000000000000014"/>
    <n v="9.0000000000000011E-2"/>
    <m/>
  </r>
  <r>
    <d v="2018-11-03T00:00:00"/>
    <x v="46"/>
    <x v="32"/>
    <n v="47"/>
    <n v="0"/>
    <n v="0"/>
    <n v="0"/>
    <n v="6"/>
    <n v="1"/>
    <n v="12"/>
    <n v="4.54"/>
    <n v="0.45999999999999996"/>
    <m/>
  </r>
  <r>
    <d v="2018-11-04T00:00:00"/>
    <x v="47"/>
    <x v="32"/>
    <n v="8"/>
    <n v="0"/>
    <n v="0"/>
    <n v="0"/>
    <n v="1"/>
    <n v="0"/>
    <n v="4"/>
    <n v="0"/>
    <n v="0"/>
    <m/>
  </r>
  <r>
    <d v="2018-11-05T00:00:00"/>
    <x v="48"/>
    <x v="32"/>
    <n v="2"/>
    <n v="0"/>
    <n v="0"/>
    <n v="0"/>
    <n v="0"/>
    <n v="0"/>
    <n v="6"/>
    <n v="0"/>
    <n v="0"/>
    <m/>
  </r>
  <r>
    <d v="2018-11-06T00:00:00"/>
    <x v="49"/>
    <x v="32"/>
    <n v="10"/>
    <n v="0"/>
    <n v="0"/>
    <n v="0"/>
    <n v="0"/>
    <n v="0"/>
    <n v="10"/>
    <n v="0.91000000000000014"/>
    <n v="9.0000000000000011E-2"/>
    <m/>
  </r>
  <r>
    <d v="2018-11-07T00:00:00"/>
    <x v="50"/>
    <x v="32"/>
    <n v="1"/>
    <n v="0"/>
    <n v="0"/>
    <n v="0"/>
    <n v="1"/>
    <n v="0"/>
    <n v="5"/>
    <n v="0.91000000000000014"/>
    <n v="9.0000000000000011E-2"/>
    <m/>
  </r>
  <r>
    <d v="2018-11-08T00:00:00"/>
    <x v="51"/>
    <x v="32"/>
    <n v="2"/>
    <n v="0"/>
    <n v="0"/>
    <n v="0"/>
    <n v="0"/>
    <n v="0"/>
    <n v="1"/>
    <n v="0"/>
    <n v="0"/>
    <m/>
  </r>
  <r>
    <d v="2018-11-09T00:00:00"/>
    <x v="52"/>
    <x v="32"/>
    <n v="0"/>
    <n v="0"/>
    <n v="0"/>
    <n v="0"/>
    <n v="0"/>
    <n v="0"/>
    <n v="2"/>
    <n v="0"/>
    <n v="0"/>
    <m/>
  </r>
  <r>
    <d v="2018-11-10T00:00:00"/>
    <x v="53"/>
    <x v="32"/>
    <n v="0"/>
    <n v="0"/>
    <n v="0"/>
    <n v="0"/>
    <n v="0"/>
    <n v="0"/>
    <n v="0"/>
    <n v="0"/>
    <n v="0"/>
    <m/>
  </r>
  <r>
    <d v="2018-11-11T00:00:00"/>
    <x v="54"/>
    <x v="32"/>
    <n v="0"/>
    <n v="0"/>
    <n v="0"/>
    <n v="0"/>
    <n v="0"/>
    <n v="0"/>
    <n v="0"/>
    <n v="0"/>
    <n v="0"/>
    <m/>
  </r>
  <r>
    <d v="2018-11-12T00:00:00"/>
    <x v="55"/>
    <x v="32"/>
    <n v="0"/>
    <n v="0"/>
    <n v="0"/>
    <n v="0"/>
    <n v="0"/>
    <n v="0"/>
    <n v="0"/>
    <n v="0"/>
    <n v="0"/>
    <m/>
  </r>
  <r>
    <d v="2018-11-13T00:00:00"/>
    <x v="56"/>
    <x v="32"/>
    <n v="0"/>
    <n v="0"/>
    <n v="0"/>
    <n v="0"/>
    <n v="0"/>
    <n v="0"/>
    <n v="0"/>
    <n v="0"/>
    <n v="0"/>
    <m/>
  </r>
  <r>
    <d v="2018-11-14T00:00:00"/>
    <x v="57"/>
    <x v="32"/>
    <n v="0"/>
    <n v="0"/>
    <n v="0"/>
    <n v="0"/>
    <n v="0"/>
    <n v="0"/>
    <n v="1"/>
    <n v="0"/>
    <n v="0"/>
    <m/>
  </r>
  <r>
    <d v="2018-11-15T00:00:00"/>
    <x v="58"/>
    <x v="32"/>
    <n v="0"/>
    <n v="0"/>
    <n v="0"/>
    <n v="0"/>
    <n v="0"/>
    <n v="0"/>
    <n v="0"/>
    <n v="0"/>
    <n v="0"/>
    <m/>
  </r>
  <r>
    <d v="2018-11-16T00:00:00"/>
    <x v="59"/>
    <x v="32"/>
    <n v="0"/>
    <n v="0"/>
    <n v="0"/>
    <n v="1"/>
    <n v="0"/>
    <n v="0"/>
    <n v="10"/>
    <n v="0"/>
    <n v="0"/>
    <m/>
  </r>
  <r>
    <d v="2018-11-17T00:00:00"/>
    <x v="60"/>
    <x v="32"/>
    <n v="5"/>
    <n v="0"/>
    <n v="0"/>
    <n v="0"/>
    <n v="0"/>
    <n v="0"/>
    <n v="10"/>
    <n v="0"/>
    <n v="0"/>
    <m/>
  </r>
  <r>
    <d v="2018-11-18T00:00:00"/>
    <x v="61"/>
    <x v="32"/>
    <n v="14"/>
    <n v="0"/>
    <n v="0"/>
    <n v="0"/>
    <n v="0"/>
    <n v="0"/>
    <n v="7"/>
    <n v="0"/>
    <n v="0"/>
    <m/>
  </r>
  <r>
    <d v="2018-11-19T00:00:00"/>
    <x v="62"/>
    <x v="32"/>
    <n v="0"/>
    <n v="0"/>
    <n v="0"/>
    <n v="0"/>
    <n v="0"/>
    <n v="0"/>
    <n v="9"/>
    <n v="0"/>
    <n v="0"/>
    <m/>
  </r>
  <r>
    <d v="2018-11-20T00:00:00"/>
    <x v="66"/>
    <x v="32"/>
    <n v="0"/>
    <n v="0"/>
    <n v="0"/>
    <n v="0"/>
    <n v="0"/>
    <n v="0"/>
    <n v="8"/>
    <n v="0"/>
    <n v="0"/>
    <m/>
  </r>
  <r>
    <d v="2018-11-21T00:00:00"/>
    <x v="81"/>
    <x v="32"/>
    <n v="0"/>
    <n v="0"/>
    <n v="0"/>
    <n v="0"/>
    <n v="0"/>
    <n v="0"/>
    <n v="1"/>
    <n v="0"/>
    <n v="0"/>
    <m/>
  </r>
  <r>
    <d v="2018-11-22T00:00:00"/>
    <x v="82"/>
    <x v="32"/>
    <m/>
    <m/>
    <m/>
    <m/>
    <m/>
    <m/>
    <m/>
    <m/>
    <m/>
    <m/>
  </r>
  <r>
    <d v="2018-11-23T00:00:00"/>
    <x v="83"/>
    <x v="32"/>
    <m/>
    <m/>
    <m/>
    <m/>
    <m/>
    <m/>
    <m/>
    <m/>
    <m/>
    <m/>
  </r>
  <r>
    <d v="2018-11-24T00:00:00"/>
    <x v="84"/>
    <x v="32"/>
    <m/>
    <m/>
    <m/>
    <m/>
    <m/>
    <m/>
    <m/>
    <m/>
    <m/>
    <m/>
  </r>
  <r>
    <d v="2018-11-25T00:00:00"/>
    <x v="85"/>
    <x v="32"/>
    <m/>
    <m/>
    <m/>
    <m/>
    <m/>
    <m/>
    <m/>
    <m/>
    <m/>
    <m/>
  </r>
  <r>
    <d v="2018-11-26T00:00:00"/>
    <x v="87"/>
    <x v="32"/>
    <m/>
    <m/>
    <m/>
    <m/>
    <m/>
    <m/>
    <m/>
    <m/>
    <m/>
    <m/>
  </r>
  <r>
    <d v="2018-11-27T00:00:00"/>
    <x v="88"/>
    <x v="32"/>
    <m/>
    <m/>
    <m/>
    <m/>
    <m/>
    <m/>
    <m/>
    <m/>
    <m/>
    <m/>
  </r>
  <r>
    <d v="2018-11-28T00:00:00"/>
    <x v="89"/>
    <x v="32"/>
    <m/>
    <m/>
    <m/>
    <m/>
    <m/>
    <m/>
    <m/>
    <m/>
    <m/>
    <m/>
  </r>
  <r>
    <d v="2018-11-29T00:00:00"/>
    <x v="90"/>
    <x v="32"/>
    <m/>
    <m/>
    <m/>
    <m/>
    <m/>
    <m/>
    <m/>
    <m/>
    <m/>
    <m/>
  </r>
  <r>
    <d v="2018-11-30T00:00:00"/>
    <x v="91"/>
    <x v="32"/>
    <m/>
    <m/>
    <m/>
    <m/>
    <m/>
    <m/>
    <m/>
    <m/>
    <m/>
    <m/>
  </r>
  <r>
    <d v="2019-07-31T00:00:00"/>
    <x v="109"/>
    <x v="33"/>
    <n v="38"/>
    <n v="1"/>
    <n v="0"/>
    <n v="0"/>
    <n v="43"/>
    <n v="0"/>
    <n v="325"/>
    <n v="35236"/>
    <n v="12431"/>
    <m/>
  </r>
  <r>
    <d v="2019-08-01T00:00:00"/>
    <x v="110"/>
    <x v="33"/>
    <n v="2"/>
    <n v="3"/>
    <n v="1"/>
    <n v="0"/>
    <n v="19"/>
    <n v="0"/>
    <n v="21"/>
    <n v="113"/>
    <n v="61"/>
    <m/>
  </r>
  <r>
    <d v="2019-08-02T00:00:00"/>
    <x v="111"/>
    <x v="33"/>
    <n v="6"/>
    <n v="1"/>
    <n v="0"/>
    <n v="0"/>
    <n v="21"/>
    <n v="0"/>
    <n v="10"/>
    <n v="109"/>
    <n v="58"/>
    <m/>
  </r>
  <r>
    <d v="2019-08-03T00:00:00"/>
    <x v="112"/>
    <x v="33"/>
    <n v="3"/>
    <n v="1"/>
    <n v="0"/>
    <n v="0"/>
    <n v="10"/>
    <n v="0"/>
    <n v="5"/>
    <n v="87"/>
    <n v="46"/>
    <m/>
  </r>
  <r>
    <d v="2019-08-04T00:00:00"/>
    <x v="113"/>
    <x v="33"/>
    <n v="11"/>
    <n v="1"/>
    <n v="0"/>
    <n v="0"/>
    <n v="20"/>
    <n v="0"/>
    <n v="15"/>
    <n v="39"/>
    <n v="21"/>
    <m/>
  </r>
  <r>
    <d v="2019-08-05T00:00:00"/>
    <x v="114"/>
    <x v="33"/>
    <n v="4"/>
    <n v="0"/>
    <n v="0"/>
    <n v="0"/>
    <n v="16"/>
    <n v="0"/>
    <n v="7"/>
    <n v="42"/>
    <n v="22"/>
    <m/>
  </r>
  <r>
    <d v="2019-08-06T00:00:00"/>
    <x v="115"/>
    <x v="33"/>
    <n v="9"/>
    <n v="0"/>
    <n v="0"/>
    <n v="0"/>
    <n v="26"/>
    <n v="1"/>
    <n v="19"/>
    <n v="25"/>
    <n v="14"/>
    <m/>
  </r>
  <r>
    <d v="2019-08-07T00:00:00"/>
    <x v="116"/>
    <x v="33"/>
    <n v="8"/>
    <n v="0"/>
    <n v="0"/>
    <n v="0"/>
    <n v="27"/>
    <n v="0"/>
    <n v="13"/>
    <n v="42"/>
    <n v="23"/>
    <m/>
  </r>
  <r>
    <d v="2019-08-08T00:00:00"/>
    <x v="117"/>
    <x v="33"/>
    <n v="8"/>
    <n v="0"/>
    <n v="0"/>
    <n v="0"/>
    <n v="17"/>
    <n v="1"/>
    <n v="14"/>
    <n v="12"/>
    <n v="6"/>
    <m/>
  </r>
  <r>
    <d v="2019-08-09T00:00:00"/>
    <x v="118"/>
    <x v="33"/>
    <n v="6"/>
    <n v="1"/>
    <n v="0"/>
    <n v="0"/>
    <n v="18"/>
    <n v="0"/>
    <n v="11"/>
    <n v="35"/>
    <n v="18"/>
    <m/>
  </r>
  <r>
    <d v="2019-08-10T00:00:00"/>
    <x v="119"/>
    <x v="33"/>
    <n v="12"/>
    <n v="0"/>
    <n v="0"/>
    <n v="0"/>
    <n v="52"/>
    <n v="0"/>
    <n v="12"/>
    <n v="12"/>
    <n v="7"/>
    <m/>
  </r>
  <r>
    <d v="2019-08-11T00:00:00"/>
    <x v="120"/>
    <x v="33"/>
    <n v="5"/>
    <n v="0"/>
    <n v="0"/>
    <n v="0"/>
    <n v="60"/>
    <n v="0"/>
    <n v="10"/>
    <n v="12"/>
    <n v="7"/>
    <m/>
  </r>
  <r>
    <d v="2019-08-12T00:00:00"/>
    <x v="121"/>
    <x v="33"/>
    <n v="16"/>
    <n v="0"/>
    <n v="0"/>
    <n v="0"/>
    <n v="98"/>
    <n v="0"/>
    <n v="12"/>
    <n v="13"/>
    <n v="7"/>
    <m/>
  </r>
  <r>
    <d v="2019-08-13T00:00:00"/>
    <x v="122"/>
    <x v="33"/>
    <n v="4"/>
    <n v="1"/>
    <n v="0"/>
    <n v="0"/>
    <n v="116"/>
    <n v="0"/>
    <n v="24"/>
    <n v="14"/>
    <n v="8"/>
    <m/>
  </r>
  <r>
    <d v="2019-08-14T00:00:00"/>
    <x v="92"/>
    <x v="33"/>
    <n v="21"/>
    <n v="0"/>
    <n v="0"/>
    <n v="1"/>
    <n v="104"/>
    <n v="4"/>
    <n v="24"/>
    <n v="16"/>
    <n v="9"/>
    <m/>
  </r>
  <r>
    <d v="2019-08-15T00:00:00"/>
    <x v="93"/>
    <x v="33"/>
    <n v="21"/>
    <n v="0"/>
    <n v="0"/>
    <n v="0"/>
    <n v="116"/>
    <n v="3"/>
    <n v="12"/>
    <n v="8"/>
    <n v="5"/>
    <m/>
  </r>
  <r>
    <d v="2019-08-16T00:00:00"/>
    <x v="94"/>
    <x v="33"/>
    <n v="13"/>
    <n v="0"/>
    <n v="0"/>
    <n v="0"/>
    <n v="120"/>
    <n v="3"/>
    <n v="12"/>
    <n v="8"/>
    <n v="5"/>
    <m/>
  </r>
  <r>
    <d v="2019-08-17T00:00:00"/>
    <x v="95"/>
    <x v="33"/>
    <n v="12"/>
    <n v="0"/>
    <n v="0"/>
    <n v="0"/>
    <n v="102"/>
    <n v="0"/>
    <n v="7"/>
    <n v="5"/>
    <n v="3"/>
    <m/>
  </r>
  <r>
    <d v="2019-08-18T00:00:00"/>
    <x v="96"/>
    <x v="33"/>
    <n v="12"/>
    <n v="0"/>
    <n v="0"/>
    <n v="0"/>
    <n v="76"/>
    <n v="3"/>
    <n v="14"/>
    <n v="7"/>
    <n v="4"/>
    <m/>
  </r>
  <r>
    <d v="2019-08-19T00:00:00"/>
    <x v="97"/>
    <x v="33"/>
    <n v="47"/>
    <n v="3"/>
    <n v="0"/>
    <n v="0"/>
    <n v="62"/>
    <n v="3"/>
    <n v="2"/>
    <n v="3"/>
    <n v="2"/>
    <m/>
  </r>
  <r>
    <d v="2019-08-20T00:00:00"/>
    <x v="98"/>
    <x v="33"/>
    <n v="95"/>
    <n v="4"/>
    <n v="0"/>
    <n v="0"/>
    <n v="113.5"/>
    <n v="0"/>
    <n v="6"/>
    <n v="4"/>
    <n v="2"/>
    <m/>
  </r>
  <r>
    <d v="2019-08-21T00:00:00"/>
    <x v="99"/>
    <x v="33"/>
    <n v="71"/>
    <n v="0"/>
    <n v="0"/>
    <n v="0"/>
    <n v="134"/>
    <n v="1"/>
    <n v="3"/>
    <n v="7"/>
    <n v="4"/>
    <m/>
  </r>
  <r>
    <d v="2019-08-22T00:00:00"/>
    <x v="100"/>
    <x v="33"/>
    <n v="109"/>
    <n v="5"/>
    <n v="1"/>
    <n v="0"/>
    <n v="190"/>
    <n v="4"/>
    <n v="11"/>
    <n v="7"/>
    <n v="3"/>
    <m/>
  </r>
  <r>
    <d v="2019-08-23T00:00:00"/>
    <x v="101"/>
    <x v="33"/>
    <n v="73"/>
    <n v="5"/>
    <n v="0"/>
    <n v="0"/>
    <n v="387"/>
    <n v="8"/>
    <n v="4"/>
    <n v="3"/>
    <n v="1"/>
    <m/>
  </r>
  <r>
    <d v="2019-08-24T00:00:00"/>
    <x v="102"/>
    <x v="33"/>
    <n v="109"/>
    <n v="7"/>
    <n v="1"/>
    <n v="0"/>
    <n v="205"/>
    <n v="10"/>
    <n v="1"/>
    <n v="0"/>
    <n v="0"/>
    <m/>
  </r>
  <r>
    <d v="2019-08-25T00:00:00"/>
    <x v="103"/>
    <x v="33"/>
    <n v="129"/>
    <n v="4"/>
    <n v="0"/>
    <n v="0"/>
    <n v="371"/>
    <n v="10"/>
    <n v="5"/>
    <n v="7"/>
    <n v="4"/>
    <m/>
  </r>
  <r>
    <d v="2019-08-26T00:00:00"/>
    <x v="104"/>
    <x v="33"/>
    <n v="119"/>
    <n v="7"/>
    <n v="0"/>
    <n v="0"/>
    <n v="480"/>
    <n v="16"/>
    <n v="3"/>
    <n v="2"/>
    <n v="1"/>
    <m/>
  </r>
  <r>
    <d v="2019-08-27T00:00:00"/>
    <x v="105"/>
    <x v="33"/>
    <n v="137"/>
    <n v="13"/>
    <n v="0"/>
    <n v="0"/>
    <n v="351"/>
    <n v="13"/>
    <n v="6"/>
    <n v="7"/>
    <n v="4"/>
    <m/>
  </r>
  <r>
    <d v="2019-08-28T00:00:00"/>
    <x v="106"/>
    <x v="33"/>
    <n v="136"/>
    <n v="13"/>
    <n v="0"/>
    <n v="0"/>
    <n v="344"/>
    <n v="28"/>
    <n v="14"/>
    <n v="7"/>
    <n v="3"/>
    <m/>
  </r>
  <r>
    <d v="2019-08-29T00:00:00"/>
    <x v="107"/>
    <x v="33"/>
    <n v="72"/>
    <n v="22"/>
    <n v="0"/>
    <n v="0"/>
    <n v="344"/>
    <n v="28"/>
    <n v="5"/>
    <n v="5"/>
    <n v="2"/>
    <m/>
  </r>
  <r>
    <d v="2019-08-30T00:00:00"/>
    <x v="108"/>
    <x v="33"/>
    <n v="96"/>
    <n v="14"/>
    <n v="0"/>
    <n v="0"/>
    <n v="317"/>
    <n v="24"/>
    <n v="10"/>
    <n v="3"/>
    <n v="2"/>
    <m/>
  </r>
  <r>
    <d v="2019-08-31T00:00:00"/>
    <x v="86"/>
    <x v="33"/>
    <n v="169"/>
    <n v="39"/>
    <n v="0"/>
    <n v="0"/>
    <n v="445"/>
    <n v="33"/>
    <n v="4"/>
    <n v="1"/>
    <n v="1"/>
    <m/>
  </r>
  <r>
    <d v="2019-09-01T00:00:00"/>
    <x v="80"/>
    <x v="33"/>
    <n v="162"/>
    <n v="13"/>
    <n v="1"/>
    <n v="0"/>
    <n v="431"/>
    <n v="36"/>
    <n v="1"/>
    <n v="1"/>
    <n v="1"/>
    <m/>
  </r>
  <r>
    <d v="2019-09-02T00:00:00"/>
    <x v="75"/>
    <x v="33"/>
    <n v="505"/>
    <n v="28"/>
    <n v="0"/>
    <n v="0"/>
    <n v="479"/>
    <n v="23"/>
    <n v="1"/>
    <n v="1"/>
    <n v="1"/>
    <m/>
  </r>
  <r>
    <d v="2019-09-03T00:00:00"/>
    <x v="76"/>
    <x v="33"/>
    <n v="407"/>
    <n v="36"/>
    <n v="0"/>
    <n v="0"/>
    <n v="563"/>
    <n v="56"/>
    <n v="5"/>
    <n v="3"/>
    <n v="1"/>
    <m/>
  </r>
  <r>
    <d v="2019-09-04T00:00:00"/>
    <x v="77"/>
    <x v="33"/>
    <n v="451"/>
    <n v="61"/>
    <n v="0"/>
    <n v="0"/>
    <n v="386"/>
    <n v="32"/>
    <n v="1"/>
    <n v="2"/>
    <n v="1"/>
    <m/>
  </r>
  <r>
    <d v="2019-09-05T00:00:00"/>
    <x v="78"/>
    <x v="33"/>
    <n v="597"/>
    <n v="54"/>
    <n v="0"/>
    <n v="0"/>
    <n v="369"/>
    <n v="54"/>
    <n v="1"/>
    <n v="1"/>
    <n v="1"/>
    <m/>
  </r>
  <r>
    <d v="2019-09-06T00:00:00"/>
    <x v="79"/>
    <x v="33"/>
    <n v="346"/>
    <n v="42"/>
    <n v="0"/>
    <n v="1"/>
    <n v="286"/>
    <n v="18"/>
    <n v="1"/>
    <n v="0"/>
    <n v="0"/>
    <m/>
  </r>
  <r>
    <d v="2019-09-07T00:00:00"/>
    <x v="71"/>
    <x v="33"/>
    <n v="257"/>
    <n v="39"/>
    <n v="0"/>
    <n v="0"/>
    <n v="397"/>
    <n v="52"/>
    <n v="1"/>
    <n v="1"/>
    <n v="0"/>
    <m/>
  </r>
  <r>
    <d v="2019-09-08T00:00:00"/>
    <x v="72"/>
    <x v="33"/>
    <n v="381"/>
    <n v="72"/>
    <n v="0"/>
    <n v="0"/>
    <n v="330"/>
    <n v="36"/>
    <n v="1"/>
    <n v="0"/>
    <n v="0"/>
    <m/>
  </r>
  <r>
    <d v="2019-09-09T00:00:00"/>
    <x v="73"/>
    <x v="33"/>
    <n v="428"/>
    <n v="61"/>
    <n v="0"/>
    <n v="0"/>
    <n v="382"/>
    <n v="42"/>
    <n v="1"/>
    <n v="2"/>
    <n v="1"/>
    <m/>
  </r>
  <r>
    <d v="2019-09-10T00:00:00"/>
    <x v="74"/>
    <x v="33"/>
    <n v="184"/>
    <n v="42"/>
    <n v="0"/>
    <n v="0"/>
    <n v="344"/>
    <n v="26"/>
    <n v="0"/>
    <n v="0"/>
    <n v="0"/>
    <m/>
  </r>
  <r>
    <d v="2019-09-11T00:00:00"/>
    <x v="68"/>
    <x v="33"/>
    <n v="152"/>
    <n v="29"/>
    <n v="0"/>
    <n v="0"/>
    <n v="581"/>
    <n v="46"/>
    <n v="4"/>
    <n v="1"/>
    <n v="0"/>
    <m/>
  </r>
  <r>
    <d v="2019-09-12T00:00:00"/>
    <x v="69"/>
    <x v="33"/>
    <n v="199.67"/>
    <n v="23.83"/>
    <n v="0"/>
    <n v="0"/>
    <n v="529.69000000000005"/>
    <n v="45.16"/>
    <n v="2.17"/>
    <n v="1"/>
    <n v="1"/>
    <m/>
  </r>
  <r>
    <d v="2019-09-13T00:00:00"/>
    <x v="70"/>
    <x v="33"/>
    <n v="191"/>
    <n v="18"/>
    <n v="0"/>
    <n v="0"/>
    <n v="511.5"/>
    <n v="28"/>
    <n v="2.5"/>
    <n v="1"/>
    <n v="0"/>
    <m/>
  </r>
  <r>
    <d v="2019-09-14T00:00:00"/>
    <x v="67"/>
    <x v="33"/>
    <n v="375"/>
    <n v="33"/>
    <n v="0"/>
    <n v="0"/>
    <n v="615"/>
    <n v="65"/>
    <n v="1"/>
    <n v="2"/>
    <n v="1"/>
    <m/>
  </r>
  <r>
    <d v="2019-09-15T00:00:00"/>
    <x v="63"/>
    <x v="33"/>
    <n v="318"/>
    <n v="23"/>
    <n v="0"/>
    <n v="0"/>
    <n v="573"/>
    <n v="40"/>
    <n v="1"/>
    <n v="3"/>
    <n v="1"/>
    <m/>
  </r>
  <r>
    <d v="2019-09-16T00:00:00"/>
    <x v="64"/>
    <x v="33"/>
    <n v="369"/>
    <n v="42"/>
    <n v="0"/>
    <n v="0"/>
    <n v="608"/>
    <n v="69"/>
    <n v="4"/>
    <n v="2"/>
    <n v="1"/>
    <m/>
  </r>
  <r>
    <d v="2019-09-17T00:00:00"/>
    <x v="65"/>
    <x v="33"/>
    <n v="209"/>
    <n v="30"/>
    <n v="0"/>
    <n v="0"/>
    <n v="594"/>
    <n v="83"/>
    <n v="5"/>
    <n v="1"/>
    <n v="0"/>
    <m/>
  </r>
  <r>
    <d v="2019-09-18T00:00:00"/>
    <x v="0"/>
    <x v="33"/>
    <n v="430"/>
    <n v="77"/>
    <n v="0"/>
    <n v="0"/>
    <n v="776"/>
    <n v="97"/>
    <n v="2"/>
    <n v="3"/>
    <n v="2"/>
    <m/>
  </r>
  <r>
    <d v="2019-09-19T00:00:00"/>
    <x v="1"/>
    <x v="33"/>
    <n v="332"/>
    <n v="84"/>
    <n v="0"/>
    <n v="0"/>
    <n v="847"/>
    <n v="103"/>
    <n v="0"/>
    <n v="1"/>
    <n v="0"/>
    <m/>
  </r>
  <r>
    <d v="2019-09-20T00:00:00"/>
    <x v="2"/>
    <x v="33"/>
    <n v="280"/>
    <n v="71"/>
    <n v="0"/>
    <n v="0"/>
    <n v="523"/>
    <n v="80"/>
    <n v="2"/>
    <n v="2"/>
    <n v="1"/>
    <m/>
  </r>
  <r>
    <d v="2019-09-21T00:00:00"/>
    <x v="3"/>
    <x v="33"/>
    <n v="477"/>
    <n v="108"/>
    <n v="0"/>
    <n v="0"/>
    <n v="608"/>
    <n v="86"/>
    <n v="0"/>
    <n v="3"/>
    <n v="1"/>
    <m/>
  </r>
  <r>
    <d v="2019-09-22T00:00:00"/>
    <x v="4"/>
    <x v="33"/>
    <n v="236"/>
    <n v="62"/>
    <n v="0"/>
    <n v="0"/>
    <n v="788"/>
    <n v="123"/>
    <n v="2"/>
    <n v="2"/>
    <n v="1"/>
    <m/>
  </r>
  <r>
    <d v="2019-09-23T00:00:00"/>
    <x v="5"/>
    <x v="33"/>
    <n v="135"/>
    <n v="43"/>
    <n v="1"/>
    <n v="1"/>
    <n v="719"/>
    <n v="71"/>
    <n v="3"/>
    <n v="1"/>
    <n v="0"/>
    <m/>
  </r>
  <r>
    <d v="2019-09-24T00:00:00"/>
    <x v="6"/>
    <x v="33"/>
    <n v="145"/>
    <n v="54"/>
    <n v="0"/>
    <n v="0"/>
    <n v="719"/>
    <n v="86"/>
    <n v="2"/>
    <n v="1"/>
    <n v="1"/>
    <m/>
  </r>
  <r>
    <d v="2019-09-25T00:00:00"/>
    <x v="7"/>
    <x v="33"/>
    <n v="151"/>
    <n v="42"/>
    <n v="0"/>
    <n v="0"/>
    <n v="962"/>
    <n v="82"/>
    <n v="5"/>
    <n v="0"/>
    <n v="0"/>
    <m/>
  </r>
  <r>
    <d v="2019-09-26T00:00:00"/>
    <x v="8"/>
    <x v="33"/>
    <n v="163"/>
    <n v="32"/>
    <n v="0"/>
    <n v="0"/>
    <n v="689"/>
    <n v="65"/>
    <n v="1"/>
    <n v="0"/>
    <n v="0"/>
    <m/>
  </r>
  <r>
    <d v="2019-09-27T00:00:00"/>
    <x v="9"/>
    <x v="33"/>
    <n v="120"/>
    <n v="40"/>
    <n v="0"/>
    <n v="0"/>
    <n v="749"/>
    <n v="68"/>
    <n v="0"/>
    <n v="3"/>
    <n v="2"/>
    <m/>
  </r>
  <r>
    <d v="2019-09-28T00:00:00"/>
    <x v="10"/>
    <x v="33"/>
    <n v="139"/>
    <n v="64"/>
    <n v="0"/>
    <n v="0"/>
    <n v="775"/>
    <n v="73"/>
    <n v="2"/>
    <n v="0"/>
    <n v="0"/>
    <m/>
  </r>
  <r>
    <d v="2019-09-29T00:00:00"/>
    <x v="11"/>
    <x v="33"/>
    <n v="86"/>
    <n v="59"/>
    <n v="0"/>
    <n v="0"/>
    <n v="728"/>
    <n v="61"/>
    <n v="0"/>
    <n v="1"/>
    <n v="0"/>
    <m/>
  </r>
  <r>
    <d v="2019-09-30T00:00:00"/>
    <x v="12"/>
    <x v="33"/>
    <n v="73"/>
    <n v="59"/>
    <n v="1"/>
    <n v="0"/>
    <n v="623"/>
    <n v="46"/>
    <n v="1"/>
    <n v="2"/>
    <n v="1"/>
    <m/>
  </r>
  <r>
    <d v="2019-10-01T00:00:00"/>
    <x v="13"/>
    <x v="33"/>
    <n v="62"/>
    <n v="47"/>
    <n v="0"/>
    <n v="0"/>
    <n v="476"/>
    <n v="40"/>
    <n v="1"/>
    <n v="1"/>
    <n v="0"/>
    <m/>
  </r>
  <r>
    <d v="2019-10-02T00:00:00"/>
    <x v="14"/>
    <x v="33"/>
    <n v="72"/>
    <n v="30"/>
    <n v="0"/>
    <n v="0"/>
    <n v="536"/>
    <n v="57"/>
    <n v="0"/>
    <n v="1"/>
    <n v="0"/>
    <m/>
  </r>
  <r>
    <d v="2019-10-03T00:00:00"/>
    <x v="15"/>
    <x v="33"/>
    <n v="17"/>
    <n v="9"/>
    <n v="0"/>
    <n v="0"/>
    <n v="425"/>
    <n v="18"/>
    <n v="2"/>
    <n v="1"/>
    <n v="0"/>
    <m/>
  </r>
  <r>
    <d v="2019-10-04T00:00:00"/>
    <x v="16"/>
    <x v="33"/>
    <n v="35"/>
    <n v="15"/>
    <n v="0"/>
    <n v="0"/>
    <n v="624"/>
    <n v="36"/>
    <n v="2"/>
    <n v="1"/>
    <n v="0"/>
    <m/>
  </r>
  <r>
    <d v="2019-10-05T00:00:00"/>
    <x v="17"/>
    <x v="33"/>
    <n v="27"/>
    <n v="6"/>
    <n v="0"/>
    <n v="0"/>
    <n v="799"/>
    <n v="72"/>
    <n v="0"/>
    <n v="0"/>
    <n v="0"/>
    <m/>
  </r>
  <r>
    <d v="2019-10-06T00:00:00"/>
    <x v="18"/>
    <x v="33"/>
    <n v="19"/>
    <n v="1"/>
    <n v="0"/>
    <n v="0"/>
    <n v="699"/>
    <n v="49"/>
    <n v="1"/>
    <n v="3"/>
    <n v="1"/>
    <m/>
  </r>
  <r>
    <d v="2019-10-07T00:00:00"/>
    <x v="19"/>
    <x v="33"/>
    <n v="34"/>
    <n v="10"/>
    <n v="0"/>
    <n v="0"/>
    <n v="968"/>
    <n v="59"/>
    <n v="1"/>
    <n v="5"/>
    <n v="2"/>
    <m/>
  </r>
  <r>
    <d v="2019-10-08T00:00:00"/>
    <x v="20"/>
    <x v="33"/>
    <n v="30.5"/>
    <n v="2"/>
    <n v="1"/>
    <n v="0"/>
    <n v="872"/>
    <n v="29"/>
    <n v="0.5"/>
    <n v="1"/>
    <n v="1"/>
    <m/>
  </r>
  <r>
    <d v="2019-10-09T00:00:00"/>
    <x v="21"/>
    <x v="33"/>
    <n v="27"/>
    <n v="7"/>
    <n v="0.5"/>
    <n v="0"/>
    <n v="564.5"/>
    <n v="36.5"/>
    <n v="0"/>
    <n v="2"/>
    <n v="1"/>
    <m/>
  </r>
  <r>
    <d v="2019-10-10T00:00:00"/>
    <x v="22"/>
    <x v="33"/>
    <n v="17"/>
    <n v="20"/>
    <n v="0"/>
    <n v="0"/>
    <n v="428"/>
    <n v="32"/>
    <n v="2"/>
    <n v="0"/>
    <n v="0"/>
    <m/>
  </r>
  <r>
    <d v="2019-10-11T00:00:00"/>
    <x v="23"/>
    <x v="33"/>
    <n v="5"/>
    <n v="3"/>
    <n v="0"/>
    <n v="0"/>
    <n v="488"/>
    <n v="26"/>
    <n v="2"/>
    <n v="2"/>
    <n v="1"/>
    <m/>
  </r>
  <r>
    <d v="2019-10-12T00:00:00"/>
    <x v="24"/>
    <x v="33"/>
    <n v="13"/>
    <n v="7"/>
    <n v="0"/>
    <n v="0"/>
    <n v="725"/>
    <n v="35"/>
    <n v="3"/>
    <n v="1"/>
    <n v="0"/>
    <m/>
  </r>
  <r>
    <d v="2019-10-13T00:00:00"/>
    <x v="25"/>
    <x v="33"/>
    <n v="23"/>
    <n v="9"/>
    <n v="0"/>
    <n v="0"/>
    <n v="682"/>
    <n v="40"/>
    <n v="1"/>
    <n v="2"/>
    <n v="1"/>
    <m/>
  </r>
  <r>
    <d v="2019-10-14T00:00:00"/>
    <x v="26"/>
    <x v="33"/>
    <n v="17"/>
    <n v="10"/>
    <n v="0"/>
    <n v="0"/>
    <n v="666"/>
    <n v="54"/>
    <n v="0"/>
    <n v="0"/>
    <n v="0"/>
    <m/>
  </r>
  <r>
    <d v="2019-10-15T00:00:00"/>
    <x v="27"/>
    <x v="33"/>
    <n v="13"/>
    <n v="2"/>
    <n v="0"/>
    <n v="1"/>
    <n v="787"/>
    <n v="62"/>
    <n v="1"/>
    <n v="0"/>
    <n v="0"/>
    <m/>
  </r>
  <r>
    <d v="2019-10-16T00:00:00"/>
    <x v="28"/>
    <x v="33"/>
    <n v="63"/>
    <n v="19"/>
    <n v="0"/>
    <n v="2"/>
    <n v="1315"/>
    <n v="175"/>
    <n v="1"/>
    <n v="2"/>
    <n v="1"/>
    <m/>
  </r>
  <r>
    <d v="2019-10-17T00:00:00"/>
    <x v="29"/>
    <x v="33"/>
    <n v="103"/>
    <n v="12"/>
    <n v="1"/>
    <n v="0"/>
    <n v="420"/>
    <n v="30"/>
    <n v="1"/>
    <n v="1"/>
    <n v="1"/>
    <m/>
  </r>
  <r>
    <d v="2019-10-18T00:00:00"/>
    <x v="30"/>
    <x v="33"/>
    <n v="48"/>
    <n v="7"/>
    <n v="0"/>
    <n v="0"/>
    <n v="209"/>
    <n v="23"/>
    <n v="1"/>
    <n v="3"/>
    <n v="1"/>
    <m/>
  </r>
  <r>
    <d v="2019-10-19T00:00:00"/>
    <x v="31"/>
    <x v="33"/>
    <n v="15"/>
    <n v="4"/>
    <n v="0"/>
    <n v="0"/>
    <n v="66"/>
    <n v="11"/>
    <n v="2"/>
    <n v="0"/>
    <n v="0"/>
    <m/>
  </r>
  <r>
    <d v="2019-10-20T00:00:00"/>
    <x v="32"/>
    <x v="33"/>
    <n v="13"/>
    <n v="8"/>
    <n v="0"/>
    <n v="0"/>
    <n v="82"/>
    <n v="18"/>
    <n v="3"/>
    <n v="7"/>
    <n v="3"/>
    <m/>
  </r>
  <r>
    <d v="2019-10-21T00:00:00"/>
    <x v="33"/>
    <x v="33"/>
    <n v="4"/>
    <n v="1"/>
    <n v="0"/>
    <n v="0"/>
    <n v="80"/>
    <n v="12"/>
    <n v="3"/>
    <n v="6"/>
    <n v="3"/>
    <m/>
  </r>
  <r>
    <d v="2019-10-22T00:00:00"/>
    <x v="34"/>
    <x v="33"/>
    <n v="6.33"/>
    <n v="0.66"/>
    <n v="0"/>
    <n v="0"/>
    <n v="54.32"/>
    <n v="7"/>
    <n v="1.67"/>
    <n v="3"/>
    <n v="2"/>
    <m/>
  </r>
  <r>
    <d v="2019-10-23T00:00:00"/>
    <x v="35"/>
    <x v="33"/>
    <n v="8.67"/>
    <n v="1.34"/>
    <n v="0"/>
    <n v="0"/>
    <n v="37.68"/>
    <n v="4"/>
    <n v="1.33"/>
    <n v="3"/>
    <n v="1"/>
    <m/>
  </r>
  <r>
    <d v="2019-10-24T00:00:00"/>
    <x v="36"/>
    <x v="33"/>
    <n v="11"/>
    <n v="2"/>
    <n v="0"/>
    <n v="0"/>
    <n v="21"/>
    <n v="1"/>
    <n v="1"/>
    <n v="2"/>
    <n v="1"/>
    <m/>
  </r>
  <r>
    <d v="2019-10-25T00:00:00"/>
    <x v="37"/>
    <x v="33"/>
    <n v="5"/>
    <n v="0"/>
    <n v="0"/>
    <n v="0"/>
    <n v="22"/>
    <n v="9"/>
    <n v="0"/>
    <n v="0"/>
    <n v="0"/>
    <m/>
  </r>
  <r>
    <d v="2019-10-26T00:00:00"/>
    <x v="38"/>
    <x v="33"/>
    <n v="2"/>
    <n v="0"/>
    <n v="0"/>
    <n v="0"/>
    <n v="22"/>
    <n v="4"/>
    <n v="2"/>
    <n v="0"/>
    <n v="0"/>
    <m/>
  </r>
  <r>
    <d v="2019-10-27T00:00:00"/>
    <x v="39"/>
    <x v="33"/>
    <n v="2.5"/>
    <n v="0"/>
    <n v="0"/>
    <n v="0"/>
    <n v="45.5"/>
    <n v="7"/>
    <n v="1"/>
    <n v="0"/>
    <n v="0"/>
    <m/>
  </r>
  <r>
    <d v="2019-10-28T00:00:00"/>
    <x v="40"/>
    <x v="33"/>
    <n v="3"/>
    <n v="0"/>
    <n v="0"/>
    <n v="0"/>
    <n v="69"/>
    <n v="10"/>
    <n v="0"/>
    <n v="1"/>
    <n v="0"/>
    <m/>
  </r>
  <r>
    <d v="2019-10-29T00:00:00"/>
    <x v="41"/>
    <x v="33"/>
    <n v="2"/>
    <n v="3"/>
    <n v="0"/>
    <n v="0"/>
    <n v="52"/>
    <n v="2"/>
    <n v="0"/>
    <n v="0"/>
    <n v="0"/>
    <m/>
  </r>
  <r>
    <d v="2019-10-30T00:00:00"/>
    <x v="42"/>
    <x v="33"/>
    <n v="3"/>
    <n v="0"/>
    <n v="0"/>
    <n v="1"/>
    <n v="34"/>
    <n v="4"/>
    <n v="3"/>
    <n v="0"/>
    <n v="0"/>
    <m/>
  </r>
  <r>
    <d v="2019-10-31T00:00:00"/>
    <x v="43"/>
    <x v="33"/>
    <n v="0"/>
    <n v="0"/>
    <n v="0"/>
    <n v="0"/>
    <n v="6"/>
    <n v="0"/>
    <n v="0"/>
    <n v="1"/>
    <n v="0"/>
    <m/>
  </r>
  <r>
    <d v="2019-11-01T00:00:00"/>
    <x v="44"/>
    <x v="33"/>
    <n v="0"/>
    <n v="0"/>
    <n v="0"/>
    <n v="0"/>
    <n v="6"/>
    <n v="5"/>
    <n v="0"/>
    <n v="0"/>
    <n v="0"/>
    <m/>
  </r>
  <r>
    <d v="2019-11-02T00:00:00"/>
    <x v="45"/>
    <x v="33"/>
    <n v="6"/>
    <n v="3"/>
    <n v="0"/>
    <n v="0"/>
    <n v="8"/>
    <n v="1"/>
    <n v="2"/>
    <n v="2"/>
    <n v="1"/>
    <m/>
  </r>
  <r>
    <d v="2019-11-03T00:00:00"/>
    <x v="46"/>
    <x v="33"/>
    <n v="1"/>
    <n v="0"/>
    <n v="0"/>
    <n v="0"/>
    <n v="7"/>
    <n v="0"/>
    <n v="2"/>
    <n v="0"/>
    <n v="0"/>
    <m/>
  </r>
  <r>
    <d v="2019-11-04T00:00:00"/>
    <x v="47"/>
    <x v="33"/>
    <n v="2"/>
    <n v="3"/>
    <n v="0"/>
    <n v="0"/>
    <n v="8"/>
    <n v="2"/>
    <n v="1"/>
    <n v="2"/>
    <n v="1"/>
    <m/>
  </r>
  <r>
    <d v="2019-11-05T00:00:00"/>
    <x v="48"/>
    <x v="33"/>
    <n v="0"/>
    <n v="0"/>
    <n v="0"/>
    <n v="0"/>
    <n v="3"/>
    <n v="1"/>
    <n v="2"/>
    <n v="1"/>
    <n v="0"/>
    <m/>
  </r>
  <r>
    <d v="2019-11-06T00:00:00"/>
    <x v="49"/>
    <x v="33"/>
    <n v="8"/>
    <n v="1"/>
    <n v="0"/>
    <n v="0"/>
    <n v="4"/>
    <n v="1"/>
    <n v="0"/>
    <n v="1"/>
    <n v="0"/>
    <m/>
  </r>
  <r>
    <d v="2019-11-07T00:00:00"/>
    <x v="50"/>
    <x v="33"/>
    <n v="41"/>
    <n v="0"/>
    <n v="0"/>
    <n v="0"/>
    <n v="0"/>
    <n v="0"/>
    <n v="1"/>
    <n v="1"/>
    <n v="1"/>
    <m/>
  </r>
  <r>
    <d v="2019-11-08T00:00:00"/>
    <x v="51"/>
    <x v="33"/>
    <n v="5"/>
    <n v="0"/>
    <n v="0"/>
    <n v="0"/>
    <n v="0"/>
    <n v="2"/>
    <n v="0"/>
    <n v="0"/>
    <n v="0"/>
    <m/>
  </r>
  <r>
    <d v="2019-11-09T00:00:00"/>
    <x v="52"/>
    <x v="33"/>
    <n v="18"/>
    <n v="0"/>
    <n v="0"/>
    <n v="0"/>
    <n v="3"/>
    <n v="0"/>
    <n v="2"/>
    <n v="2"/>
    <n v="1"/>
    <m/>
  </r>
  <r>
    <d v="2019-11-10T00:00:00"/>
    <x v="53"/>
    <x v="33"/>
    <n v="3"/>
    <n v="0"/>
    <n v="0"/>
    <n v="0"/>
    <n v="1"/>
    <n v="2"/>
    <n v="1"/>
    <n v="0"/>
    <n v="0"/>
    <m/>
  </r>
  <r>
    <d v="2019-11-11T00:00:00"/>
    <x v="54"/>
    <x v="33"/>
    <n v="0"/>
    <n v="0"/>
    <n v="0"/>
    <n v="0"/>
    <n v="0"/>
    <n v="0"/>
    <n v="2"/>
    <n v="1"/>
    <n v="1"/>
    <m/>
  </r>
  <r>
    <d v="2019-11-12T00:00:00"/>
    <x v="55"/>
    <x v="33"/>
    <n v="2"/>
    <n v="0"/>
    <n v="0"/>
    <n v="0"/>
    <n v="1"/>
    <n v="0"/>
    <n v="5"/>
    <n v="0"/>
    <n v="0"/>
    <m/>
  </r>
  <r>
    <d v="2019-11-13T00:00:00"/>
    <x v="56"/>
    <x v="33"/>
    <n v="4"/>
    <n v="1"/>
    <n v="0"/>
    <n v="0"/>
    <n v="0"/>
    <n v="0"/>
    <n v="1"/>
    <n v="0"/>
    <n v="0"/>
    <m/>
  </r>
  <r>
    <d v="2019-11-14T00:00:00"/>
    <x v="57"/>
    <x v="33"/>
    <n v="0"/>
    <n v="0"/>
    <n v="0"/>
    <n v="0"/>
    <n v="0"/>
    <n v="0"/>
    <n v="0"/>
    <n v="0"/>
    <n v="0"/>
    <m/>
  </r>
  <r>
    <d v="2019-11-15T00:00:00"/>
    <x v="58"/>
    <x v="33"/>
    <n v="6.5"/>
    <n v="2.5"/>
    <n v="0"/>
    <n v="0"/>
    <n v="0"/>
    <n v="0"/>
    <n v="4"/>
    <n v="0"/>
    <n v="0"/>
    <m/>
  </r>
  <r>
    <d v="2019-11-16T00:00:00"/>
    <x v="59"/>
    <x v="33"/>
    <n v="13"/>
    <n v="5"/>
    <n v="0"/>
    <n v="0"/>
    <n v="0"/>
    <n v="0"/>
    <n v="8"/>
    <n v="1"/>
    <n v="0"/>
    <m/>
  </r>
  <r>
    <d v="2019-11-17T00:00:00"/>
    <x v="60"/>
    <x v="33"/>
    <n v="3"/>
    <n v="0"/>
    <n v="0"/>
    <n v="0"/>
    <n v="0"/>
    <n v="0"/>
    <n v="0"/>
    <n v="0"/>
    <n v="0"/>
    <m/>
  </r>
  <r>
    <d v="2019-11-18T00:00:00"/>
    <x v="61"/>
    <x v="33"/>
    <n v="0"/>
    <n v="2"/>
    <n v="0"/>
    <n v="0"/>
    <n v="0"/>
    <n v="0"/>
    <n v="1"/>
    <n v="0"/>
    <n v="0"/>
    <m/>
  </r>
  <r>
    <d v="2019-11-19T00:00:00"/>
    <x v="62"/>
    <x v="33"/>
    <n v="0"/>
    <n v="0"/>
    <n v="0"/>
    <n v="0"/>
    <n v="0"/>
    <n v="0"/>
    <n v="1"/>
    <n v="0"/>
    <n v="0"/>
    <m/>
  </r>
  <r>
    <d v="2019-11-20T00:00:00"/>
    <x v="66"/>
    <x v="33"/>
    <m/>
    <m/>
    <m/>
    <m/>
    <m/>
    <m/>
    <m/>
    <m/>
    <m/>
    <m/>
  </r>
  <r>
    <d v="2019-11-21T00:00:00"/>
    <x v="81"/>
    <x v="33"/>
    <m/>
    <m/>
    <m/>
    <m/>
    <m/>
    <m/>
    <m/>
    <m/>
    <m/>
    <m/>
  </r>
  <r>
    <d v="2019-11-22T00:00:00"/>
    <x v="82"/>
    <x v="33"/>
    <m/>
    <m/>
    <m/>
    <m/>
    <m/>
    <m/>
    <m/>
    <m/>
    <m/>
    <m/>
  </r>
  <r>
    <d v="2019-11-23T00:00:00"/>
    <x v="83"/>
    <x v="33"/>
    <m/>
    <m/>
    <m/>
    <m/>
    <m/>
    <m/>
    <m/>
    <m/>
    <m/>
    <m/>
  </r>
  <r>
    <d v="2019-11-24T00:00:00"/>
    <x v="84"/>
    <x v="33"/>
    <m/>
    <m/>
    <m/>
    <m/>
    <m/>
    <m/>
    <m/>
    <m/>
    <m/>
    <m/>
  </r>
  <r>
    <d v="2019-11-25T00:00:00"/>
    <x v="85"/>
    <x v="33"/>
    <m/>
    <m/>
    <m/>
    <m/>
    <m/>
    <m/>
    <m/>
    <m/>
    <m/>
    <m/>
  </r>
  <r>
    <d v="2019-11-26T00:00:00"/>
    <x v="87"/>
    <x v="33"/>
    <m/>
    <m/>
    <m/>
    <m/>
    <m/>
    <m/>
    <m/>
    <m/>
    <m/>
    <m/>
  </r>
  <r>
    <d v="2019-11-27T00:00:00"/>
    <x v="88"/>
    <x v="33"/>
    <m/>
    <m/>
    <m/>
    <m/>
    <m/>
    <m/>
    <m/>
    <m/>
    <m/>
    <m/>
  </r>
  <r>
    <d v="2019-11-28T00:00:00"/>
    <x v="89"/>
    <x v="33"/>
    <m/>
    <m/>
    <m/>
    <m/>
    <m/>
    <m/>
    <m/>
    <m/>
    <m/>
    <m/>
  </r>
  <r>
    <d v="2019-11-29T00:00:00"/>
    <x v="90"/>
    <x v="33"/>
    <m/>
    <m/>
    <m/>
    <m/>
    <m/>
    <m/>
    <m/>
    <m/>
    <m/>
    <m/>
  </r>
  <r>
    <d v="2019-11-30T00:00:00"/>
    <x v="91"/>
    <x v="33"/>
    <m/>
    <m/>
    <m/>
    <m/>
    <m/>
    <m/>
    <m/>
    <m/>
    <m/>
    <m/>
  </r>
  <r>
    <d v="2020-07-31T00:00:00"/>
    <x v="109"/>
    <x v="34"/>
    <n v="4"/>
    <n v="5"/>
    <n v="0"/>
    <n v="3"/>
    <n v="33"/>
    <n v="0"/>
    <n v="411"/>
    <n v="107309"/>
    <n v="30518"/>
    <m/>
  </r>
  <r>
    <d v="2020-08-01T00:00:00"/>
    <x v="110"/>
    <x v="34"/>
    <n v="1"/>
    <n v="0"/>
    <n v="0"/>
    <n v="0"/>
    <n v="1"/>
    <n v="0"/>
    <n v="11"/>
    <n v="136"/>
    <n v="34"/>
    <m/>
  </r>
  <r>
    <d v="2020-08-02T00:00:00"/>
    <x v="111"/>
    <x v="34"/>
    <n v="3"/>
    <n v="0"/>
    <n v="0"/>
    <n v="0"/>
    <n v="4"/>
    <n v="0"/>
    <n v="14"/>
    <n v="317"/>
    <n v="78"/>
    <m/>
  </r>
  <r>
    <d v="2020-08-03T00:00:00"/>
    <x v="112"/>
    <x v="34"/>
    <n v="6"/>
    <n v="0"/>
    <n v="0"/>
    <n v="0"/>
    <n v="6"/>
    <n v="0"/>
    <n v="6"/>
    <n v="159"/>
    <n v="46"/>
    <m/>
  </r>
  <r>
    <d v="2020-08-04T00:00:00"/>
    <x v="113"/>
    <x v="34"/>
    <n v="6"/>
    <n v="0"/>
    <n v="0"/>
    <n v="0"/>
    <n v="3"/>
    <n v="0"/>
    <n v="5"/>
    <n v="136"/>
    <n v="50"/>
    <m/>
  </r>
  <r>
    <d v="2020-08-05T00:00:00"/>
    <x v="114"/>
    <x v="34"/>
    <n v="4"/>
    <n v="0"/>
    <n v="0"/>
    <n v="0"/>
    <n v="11"/>
    <n v="0"/>
    <n v="17"/>
    <n v="129"/>
    <n v="120"/>
    <m/>
  </r>
  <r>
    <d v="2020-08-06T00:00:00"/>
    <x v="115"/>
    <x v="34"/>
    <n v="0"/>
    <n v="1"/>
    <n v="0"/>
    <n v="0"/>
    <n v="12"/>
    <n v="0"/>
    <n v="15"/>
    <n v="199"/>
    <n v="46"/>
    <m/>
  </r>
  <r>
    <d v="2020-08-07T00:00:00"/>
    <x v="116"/>
    <x v="34"/>
    <n v="4"/>
    <n v="1"/>
    <n v="0"/>
    <n v="0"/>
    <n v="5"/>
    <n v="0"/>
    <n v="12"/>
    <n v="105"/>
    <n v="5"/>
    <m/>
  </r>
  <r>
    <d v="2020-08-08T00:00:00"/>
    <x v="117"/>
    <x v="34"/>
    <n v="2"/>
    <n v="3"/>
    <n v="0"/>
    <n v="0"/>
    <n v="14"/>
    <n v="0"/>
    <n v="10"/>
    <n v="47"/>
    <n v="3"/>
    <m/>
  </r>
  <r>
    <d v="2020-08-09T00:00:00"/>
    <x v="118"/>
    <x v="34"/>
    <n v="7"/>
    <n v="0"/>
    <n v="0"/>
    <n v="0"/>
    <n v="11"/>
    <n v="1"/>
    <n v="7"/>
    <n v="52"/>
    <n v="9"/>
    <m/>
  </r>
  <r>
    <d v="2020-08-10T00:00:00"/>
    <x v="119"/>
    <x v="34"/>
    <n v="11"/>
    <n v="0"/>
    <n v="0"/>
    <n v="0"/>
    <n v="44"/>
    <n v="0"/>
    <n v="9"/>
    <n v="44"/>
    <n v="8"/>
    <m/>
  </r>
  <r>
    <d v="2020-08-11T00:00:00"/>
    <x v="120"/>
    <x v="34"/>
    <n v="5"/>
    <n v="2"/>
    <n v="0"/>
    <n v="0"/>
    <n v="43"/>
    <n v="1"/>
    <n v="20"/>
    <n v="59"/>
    <n v="24"/>
    <m/>
  </r>
  <r>
    <d v="2020-08-12T00:00:00"/>
    <x v="121"/>
    <x v="34"/>
    <n v="13"/>
    <n v="5"/>
    <n v="0"/>
    <n v="0"/>
    <n v="33"/>
    <n v="2"/>
    <n v="19"/>
    <n v="49"/>
    <n v="17"/>
    <m/>
  </r>
  <r>
    <d v="2020-08-13T00:00:00"/>
    <x v="122"/>
    <x v="34"/>
    <n v="7"/>
    <n v="6"/>
    <n v="0"/>
    <n v="0"/>
    <n v="49"/>
    <n v="0"/>
    <n v="7"/>
    <n v="28"/>
    <n v="3"/>
    <m/>
  </r>
  <r>
    <d v="2020-08-14T00:00:00"/>
    <x v="92"/>
    <x v="34"/>
    <n v="11"/>
    <n v="0"/>
    <n v="0"/>
    <n v="0"/>
    <n v="53"/>
    <n v="0"/>
    <n v="4"/>
    <n v="10"/>
    <n v="15"/>
    <m/>
  </r>
  <r>
    <d v="2020-08-15T00:00:00"/>
    <x v="93"/>
    <x v="34"/>
    <n v="19"/>
    <n v="10"/>
    <n v="0"/>
    <n v="0"/>
    <n v="91"/>
    <n v="4"/>
    <n v="30"/>
    <n v="18"/>
    <n v="6"/>
    <m/>
  </r>
  <r>
    <d v="2020-08-16T00:00:00"/>
    <x v="94"/>
    <x v="34"/>
    <n v="14.5"/>
    <n v="7"/>
    <n v="0"/>
    <n v="0"/>
    <n v="79"/>
    <n v="2.5"/>
    <n v="17"/>
    <n v="17"/>
    <n v="4"/>
    <m/>
  </r>
  <r>
    <d v="2020-08-17T00:00:00"/>
    <x v="95"/>
    <x v="34"/>
    <n v="10"/>
    <n v="4"/>
    <n v="0"/>
    <n v="0"/>
    <n v="67"/>
    <n v="1"/>
    <n v="4"/>
    <n v="16"/>
    <n v="2"/>
    <m/>
  </r>
  <r>
    <d v="2020-08-18T00:00:00"/>
    <x v="96"/>
    <x v="34"/>
    <n v="6"/>
    <n v="6"/>
    <n v="0"/>
    <n v="0"/>
    <n v="114"/>
    <n v="2"/>
    <n v="11"/>
    <n v="9"/>
    <n v="3"/>
    <m/>
  </r>
  <r>
    <d v="2020-08-19T00:00:00"/>
    <x v="97"/>
    <x v="34"/>
    <n v="15"/>
    <n v="4"/>
    <n v="0"/>
    <n v="0"/>
    <n v="69"/>
    <n v="0"/>
    <n v="6"/>
    <n v="15"/>
    <n v="1"/>
    <m/>
  </r>
  <r>
    <d v="2020-08-20T00:00:00"/>
    <x v="98"/>
    <x v="34"/>
    <n v="8"/>
    <n v="6"/>
    <n v="0"/>
    <n v="0"/>
    <n v="179"/>
    <n v="15"/>
    <n v="8"/>
    <n v="11"/>
    <n v="0"/>
    <m/>
  </r>
  <r>
    <d v="2020-08-21T00:00:00"/>
    <x v="99"/>
    <x v="34"/>
    <n v="17"/>
    <n v="1"/>
    <n v="0"/>
    <n v="0"/>
    <n v="124"/>
    <n v="7"/>
    <n v="7"/>
    <n v="16"/>
    <n v="1"/>
    <m/>
  </r>
  <r>
    <d v="2020-08-22T00:00:00"/>
    <x v="100"/>
    <x v="34"/>
    <n v="57"/>
    <n v="18"/>
    <n v="0"/>
    <n v="0"/>
    <n v="268"/>
    <n v="24"/>
    <n v="5"/>
    <n v="6"/>
    <n v="0"/>
    <m/>
  </r>
  <r>
    <d v="2020-08-23T00:00:00"/>
    <x v="101"/>
    <x v="34"/>
    <n v="88"/>
    <n v="12"/>
    <n v="0"/>
    <n v="0"/>
    <n v="599"/>
    <n v="0"/>
    <n v="9"/>
    <n v="28"/>
    <n v="0"/>
    <m/>
  </r>
  <r>
    <d v="2020-08-24T00:00:00"/>
    <x v="102"/>
    <x v="34"/>
    <n v="61"/>
    <n v="17"/>
    <n v="0"/>
    <n v="0"/>
    <n v="451"/>
    <n v="6"/>
    <n v="13"/>
    <n v="1"/>
    <n v="0"/>
    <m/>
  </r>
  <r>
    <d v="2020-08-25T00:00:00"/>
    <x v="103"/>
    <x v="34"/>
    <n v="58"/>
    <n v="44"/>
    <n v="0"/>
    <n v="0"/>
    <n v="436"/>
    <n v="6"/>
    <n v="0"/>
    <n v="4"/>
    <n v="0"/>
    <m/>
  </r>
  <r>
    <d v="2020-08-26T00:00:00"/>
    <x v="104"/>
    <x v="34"/>
    <n v="43"/>
    <n v="32"/>
    <n v="0"/>
    <n v="0"/>
    <n v="409"/>
    <n v="19"/>
    <n v="12"/>
    <n v="6"/>
    <n v="2"/>
    <m/>
  </r>
  <r>
    <d v="2020-08-27T00:00:00"/>
    <x v="105"/>
    <x v="34"/>
    <n v="67"/>
    <n v="78"/>
    <n v="0"/>
    <n v="0"/>
    <n v="362"/>
    <n v="10"/>
    <n v="5"/>
    <n v="1"/>
    <n v="1"/>
    <m/>
  </r>
  <r>
    <d v="2020-08-28T00:00:00"/>
    <x v="106"/>
    <x v="34"/>
    <n v="70"/>
    <n v="34"/>
    <n v="0"/>
    <n v="0"/>
    <n v="398"/>
    <n v="19"/>
    <n v="5"/>
    <n v="7"/>
    <n v="0"/>
    <m/>
  </r>
  <r>
    <d v="2020-08-29T00:00:00"/>
    <x v="107"/>
    <x v="34"/>
    <n v="90"/>
    <n v="12"/>
    <n v="0"/>
    <n v="0"/>
    <n v="507"/>
    <n v="39"/>
    <n v="0"/>
    <n v="3"/>
    <n v="0"/>
    <m/>
  </r>
  <r>
    <d v="2020-08-30T00:00:00"/>
    <x v="108"/>
    <x v="34"/>
    <n v="66"/>
    <n v="9"/>
    <n v="0"/>
    <n v="0"/>
    <n v="609"/>
    <n v="60"/>
    <n v="6"/>
    <n v="0"/>
    <n v="0"/>
    <m/>
  </r>
  <r>
    <d v="2020-08-31T00:00:00"/>
    <x v="86"/>
    <x v="34"/>
    <n v="174"/>
    <n v="100"/>
    <n v="1"/>
    <n v="0"/>
    <n v="591"/>
    <n v="41"/>
    <n v="9"/>
    <n v="0"/>
    <n v="0"/>
    <m/>
  </r>
  <r>
    <d v="2020-09-01T00:00:00"/>
    <x v="80"/>
    <x v="34"/>
    <n v="206"/>
    <n v="90"/>
    <n v="0"/>
    <n v="0"/>
    <n v="406"/>
    <n v="59"/>
    <n v="6"/>
    <n v="4"/>
    <n v="0"/>
    <m/>
  </r>
  <r>
    <d v="2020-09-02T00:00:00"/>
    <x v="75"/>
    <x v="34"/>
    <n v="341"/>
    <n v="83"/>
    <n v="0"/>
    <n v="0"/>
    <n v="674"/>
    <n v="64"/>
    <n v="12"/>
    <n v="2"/>
    <n v="0"/>
    <m/>
  </r>
  <r>
    <d v="2020-09-03T00:00:00"/>
    <x v="76"/>
    <x v="34"/>
    <n v="194"/>
    <n v="90"/>
    <n v="0"/>
    <n v="0"/>
    <n v="374"/>
    <n v="29"/>
    <n v="2"/>
    <n v="0"/>
    <n v="0"/>
    <m/>
  </r>
  <r>
    <d v="2020-09-04T00:00:00"/>
    <x v="77"/>
    <x v="34"/>
    <n v="216"/>
    <n v="56"/>
    <n v="0"/>
    <n v="2"/>
    <n v="448"/>
    <n v="24"/>
    <n v="2"/>
    <n v="0"/>
    <n v="0"/>
    <m/>
  </r>
  <r>
    <d v="2020-09-05T00:00:00"/>
    <x v="78"/>
    <x v="34"/>
    <n v="154"/>
    <n v="58"/>
    <n v="2"/>
    <n v="0"/>
    <n v="510"/>
    <n v="24"/>
    <n v="0"/>
    <n v="2"/>
    <n v="0"/>
    <m/>
  </r>
  <r>
    <d v="2020-09-06T00:00:00"/>
    <x v="79"/>
    <x v="34"/>
    <n v="289"/>
    <n v="46"/>
    <n v="0"/>
    <n v="0"/>
    <n v="323"/>
    <n v="70"/>
    <n v="6"/>
    <n v="0"/>
    <n v="0"/>
    <m/>
  </r>
  <r>
    <d v="2020-09-07T00:00:00"/>
    <x v="71"/>
    <x v="34"/>
    <n v="153"/>
    <n v="48"/>
    <n v="0"/>
    <n v="0"/>
    <n v="509"/>
    <n v="12"/>
    <n v="1"/>
    <n v="1"/>
    <n v="0"/>
    <m/>
  </r>
  <r>
    <d v="2020-09-08T00:00:00"/>
    <x v="72"/>
    <x v="34"/>
    <n v="255.84"/>
    <n v="55.86"/>
    <n v="0"/>
    <n v="0"/>
    <n v="483.18"/>
    <n v="25.17"/>
    <n v="1.33"/>
    <n v="1.17"/>
    <n v="0"/>
    <m/>
  </r>
  <r>
    <d v="2020-09-09T00:00:00"/>
    <x v="73"/>
    <x v="34"/>
    <n v="358.66"/>
    <n v="63.64"/>
    <n v="0"/>
    <n v="0"/>
    <n v="457.32"/>
    <n v="38.33"/>
    <n v="1.67"/>
    <n v="1.33"/>
    <n v="0"/>
    <m/>
  </r>
  <r>
    <d v="2020-09-10T00:00:00"/>
    <x v="74"/>
    <x v="34"/>
    <n v="338"/>
    <n v="64"/>
    <n v="0"/>
    <n v="0"/>
    <n v="587"/>
    <n v="72"/>
    <n v="2"/>
    <n v="0"/>
    <n v="0"/>
    <m/>
  </r>
  <r>
    <d v="2020-09-11T00:00:00"/>
    <x v="68"/>
    <x v="34"/>
    <n v="213"/>
    <n v="11"/>
    <n v="0"/>
    <n v="0"/>
    <n v="404"/>
    <n v="11"/>
    <n v="2"/>
    <n v="0"/>
    <n v="0"/>
    <m/>
  </r>
  <r>
    <d v="2020-09-12T00:00:00"/>
    <x v="69"/>
    <x v="34"/>
    <n v="218"/>
    <n v="20"/>
    <n v="0"/>
    <n v="0"/>
    <n v="360"/>
    <n v="34"/>
    <n v="0"/>
    <n v="0"/>
    <n v="0"/>
    <m/>
  </r>
  <r>
    <d v="2020-09-13T00:00:00"/>
    <x v="70"/>
    <x v="34"/>
    <n v="390"/>
    <n v="32"/>
    <n v="0"/>
    <n v="0"/>
    <n v="636"/>
    <n v="40"/>
    <n v="2"/>
    <n v="0"/>
    <n v="0"/>
    <m/>
  </r>
  <r>
    <d v="2020-09-14T00:00:00"/>
    <x v="67"/>
    <x v="34"/>
    <n v="347"/>
    <n v="27"/>
    <n v="0"/>
    <n v="0"/>
    <n v="454"/>
    <n v="27"/>
    <n v="1"/>
    <n v="1"/>
    <n v="0"/>
    <m/>
  </r>
  <r>
    <d v="2020-09-15T00:00:00"/>
    <x v="63"/>
    <x v="34"/>
    <n v="363"/>
    <n v="15"/>
    <n v="0"/>
    <n v="0"/>
    <n v="543"/>
    <n v="63"/>
    <n v="0"/>
    <n v="3"/>
    <n v="0"/>
    <m/>
  </r>
  <r>
    <d v="2020-09-16T00:00:00"/>
    <x v="64"/>
    <x v="34"/>
    <n v="615"/>
    <n v="64"/>
    <n v="0"/>
    <n v="0"/>
    <n v="557"/>
    <n v="35"/>
    <n v="3"/>
    <n v="0"/>
    <n v="0"/>
    <m/>
  </r>
  <r>
    <d v="2020-09-17T00:00:00"/>
    <x v="65"/>
    <x v="34"/>
    <n v="672"/>
    <n v="81"/>
    <n v="0"/>
    <n v="0"/>
    <n v="690"/>
    <n v="108"/>
    <n v="3"/>
    <n v="0"/>
    <n v="0"/>
    <m/>
  </r>
  <r>
    <d v="2020-09-18T00:00:00"/>
    <x v="0"/>
    <x v="34"/>
    <n v="526"/>
    <n v="80"/>
    <n v="0"/>
    <n v="0"/>
    <n v="522"/>
    <n v="78"/>
    <n v="2"/>
    <n v="2"/>
    <n v="0"/>
    <m/>
  </r>
  <r>
    <d v="2020-09-19T00:00:00"/>
    <x v="1"/>
    <x v="34"/>
    <n v="398"/>
    <n v="46"/>
    <n v="0"/>
    <n v="0"/>
    <n v="616"/>
    <n v="30"/>
    <n v="0"/>
    <n v="2"/>
    <n v="0"/>
    <m/>
  </r>
  <r>
    <d v="2020-09-20T00:00:00"/>
    <x v="2"/>
    <x v="34"/>
    <n v="452.5"/>
    <n v="74"/>
    <n v="0"/>
    <n v="0"/>
    <n v="684.5"/>
    <n v="46.5"/>
    <n v="0"/>
    <n v="1"/>
    <n v="0"/>
    <m/>
  </r>
  <r>
    <d v="2020-09-21T00:00:00"/>
    <x v="3"/>
    <x v="34"/>
    <n v="507"/>
    <n v="102"/>
    <n v="0"/>
    <n v="0"/>
    <n v="753"/>
    <n v="63"/>
    <n v="0"/>
    <n v="0"/>
    <n v="0"/>
    <m/>
  </r>
  <r>
    <d v="2020-09-22T00:00:00"/>
    <x v="4"/>
    <x v="34"/>
    <n v="69"/>
    <n v="18"/>
    <n v="0"/>
    <n v="0"/>
    <n v="291"/>
    <n v="6"/>
    <n v="15"/>
    <n v="3"/>
    <n v="0"/>
    <m/>
  </r>
  <r>
    <d v="2020-09-23T00:00:00"/>
    <x v="5"/>
    <x v="34"/>
    <n v="207"/>
    <n v="78"/>
    <n v="0"/>
    <n v="0"/>
    <n v="906"/>
    <n v="60"/>
    <n v="0"/>
    <n v="0"/>
    <n v="0"/>
    <m/>
  </r>
  <r>
    <d v="2020-09-24T00:00:00"/>
    <x v="6"/>
    <x v="34"/>
    <n v="264"/>
    <n v="9"/>
    <n v="0"/>
    <n v="0"/>
    <n v="1164"/>
    <n v="51"/>
    <n v="0"/>
    <n v="0"/>
    <n v="0"/>
    <m/>
  </r>
  <r>
    <d v="2020-09-25T00:00:00"/>
    <x v="7"/>
    <x v="34"/>
    <n v="468"/>
    <n v="42"/>
    <n v="0"/>
    <n v="0"/>
    <n v="3192"/>
    <n v="75"/>
    <n v="3"/>
    <n v="0"/>
    <n v="0"/>
    <m/>
  </r>
  <r>
    <d v="2020-09-26T00:00:00"/>
    <x v="8"/>
    <x v="34"/>
    <n v="277"/>
    <n v="20"/>
    <n v="0"/>
    <n v="0"/>
    <n v="2272"/>
    <n v="41"/>
    <n v="15"/>
    <n v="4"/>
    <n v="0"/>
    <m/>
  </r>
  <r>
    <d v="2020-09-27T00:00:00"/>
    <x v="9"/>
    <x v="34"/>
    <n v="48"/>
    <n v="12"/>
    <n v="0"/>
    <n v="0"/>
    <n v="996"/>
    <n v="30"/>
    <n v="12"/>
    <n v="0"/>
    <n v="0"/>
    <m/>
  </r>
  <r>
    <d v="2020-09-28T00:00:00"/>
    <x v="10"/>
    <x v="34"/>
    <n v="162"/>
    <n v="24"/>
    <n v="0"/>
    <n v="0"/>
    <n v="1056"/>
    <n v="54"/>
    <n v="18"/>
    <n v="0"/>
    <n v="0"/>
    <m/>
  </r>
  <r>
    <d v="2020-09-29T00:00:00"/>
    <x v="11"/>
    <x v="34"/>
    <n v="384"/>
    <n v="54"/>
    <n v="0"/>
    <n v="0"/>
    <n v="1170"/>
    <n v="96"/>
    <n v="18"/>
    <n v="6"/>
    <n v="0"/>
    <m/>
  </r>
  <r>
    <d v="2020-09-30T00:00:00"/>
    <x v="12"/>
    <x v="34"/>
    <n v="303"/>
    <n v="45"/>
    <n v="0"/>
    <n v="0"/>
    <n v="1062"/>
    <n v="78"/>
    <n v="3"/>
    <n v="3"/>
    <n v="0"/>
    <m/>
  </r>
  <r>
    <d v="2020-10-01T00:00:00"/>
    <x v="13"/>
    <x v="34"/>
    <n v="222"/>
    <n v="57"/>
    <n v="0"/>
    <n v="0"/>
    <n v="1047"/>
    <n v="48"/>
    <n v="3"/>
    <n v="0"/>
    <n v="0"/>
    <m/>
  </r>
  <r>
    <d v="2020-10-02T00:00:00"/>
    <x v="14"/>
    <x v="34"/>
    <n v="285"/>
    <n v="27"/>
    <n v="0"/>
    <n v="0"/>
    <n v="961"/>
    <n v="50"/>
    <n v="3"/>
    <n v="0"/>
    <n v="0"/>
    <m/>
  </r>
  <r>
    <d v="2020-10-03T00:00:00"/>
    <x v="15"/>
    <x v="34"/>
    <n v="220"/>
    <n v="26"/>
    <n v="0"/>
    <n v="0"/>
    <n v="1264"/>
    <n v="60"/>
    <n v="6"/>
    <n v="0"/>
    <n v="0"/>
    <m/>
  </r>
  <r>
    <d v="2020-10-04T00:00:00"/>
    <x v="16"/>
    <x v="34"/>
    <n v="163"/>
    <n v="5"/>
    <n v="0"/>
    <n v="0"/>
    <n v="1195"/>
    <n v="18"/>
    <n v="0"/>
    <n v="0"/>
    <n v="0"/>
    <m/>
  </r>
  <r>
    <d v="2020-10-05T00:00:00"/>
    <x v="17"/>
    <x v="34"/>
    <n v="169"/>
    <n v="16"/>
    <n v="0"/>
    <n v="0"/>
    <n v="1080"/>
    <n v="25"/>
    <n v="9"/>
    <n v="0"/>
    <n v="0"/>
    <m/>
  </r>
  <r>
    <d v="2020-10-06T00:00:00"/>
    <x v="18"/>
    <x v="34"/>
    <n v="160"/>
    <n v="5"/>
    <n v="0"/>
    <n v="0"/>
    <n v="1013"/>
    <n v="38"/>
    <n v="1"/>
    <n v="0"/>
    <n v="0"/>
    <m/>
  </r>
  <r>
    <d v="2020-10-07T00:00:00"/>
    <x v="19"/>
    <x v="34"/>
    <n v="144"/>
    <n v="13"/>
    <n v="0"/>
    <n v="0"/>
    <n v="977"/>
    <n v="30"/>
    <n v="3"/>
    <n v="0"/>
    <n v="0"/>
    <m/>
  </r>
  <r>
    <d v="2020-10-08T00:00:00"/>
    <x v="20"/>
    <x v="34"/>
    <n v="168"/>
    <n v="5"/>
    <n v="0"/>
    <n v="0"/>
    <n v="1191"/>
    <n v="25"/>
    <n v="4"/>
    <n v="0"/>
    <n v="0"/>
    <m/>
  </r>
  <r>
    <d v="2020-10-09T00:00:00"/>
    <x v="21"/>
    <x v="34"/>
    <n v="47"/>
    <n v="3"/>
    <n v="0"/>
    <n v="0"/>
    <n v="384"/>
    <n v="7"/>
    <n v="0"/>
    <n v="0"/>
    <n v="0"/>
    <m/>
  </r>
  <r>
    <d v="2020-10-10T00:00:00"/>
    <x v="22"/>
    <x v="34"/>
    <n v="66"/>
    <n v="3"/>
    <n v="0"/>
    <n v="0"/>
    <n v="81"/>
    <n v="4"/>
    <n v="0"/>
    <n v="1"/>
    <n v="1"/>
    <m/>
  </r>
  <r>
    <d v="2020-10-11T00:00:00"/>
    <x v="23"/>
    <x v="34"/>
    <n v="3"/>
    <n v="2"/>
    <n v="0"/>
    <n v="0"/>
    <n v="91"/>
    <n v="1"/>
    <n v="0"/>
    <n v="0"/>
    <n v="0"/>
    <m/>
  </r>
  <r>
    <d v="2020-10-12T00:00:00"/>
    <x v="24"/>
    <x v="34"/>
    <n v="8"/>
    <n v="0"/>
    <n v="0"/>
    <n v="0"/>
    <n v="79"/>
    <n v="3"/>
    <n v="0"/>
    <n v="0"/>
    <n v="0"/>
    <m/>
  </r>
  <r>
    <d v="2020-10-13T00:00:00"/>
    <x v="25"/>
    <x v="34"/>
    <n v="9"/>
    <n v="2"/>
    <n v="0"/>
    <n v="0"/>
    <n v="71"/>
    <n v="4"/>
    <n v="2"/>
    <n v="1"/>
    <n v="0"/>
    <m/>
  </r>
  <r>
    <d v="2020-10-14T00:00:00"/>
    <x v="26"/>
    <x v="34"/>
    <n v="2"/>
    <n v="0"/>
    <n v="0"/>
    <n v="0"/>
    <n v="21"/>
    <n v="0"/>
    <n v="0"/>
    <n v="1"/>
    <n v="0"/>
    <m/>
  </r>
  <r>
    <d v="2020-10-15T00:00:00"/>
    <x v="27"/>
    <x v="34"/>
    <n v="0"/>
    <n v="0"/>
    <n v="0"/>
    <n v="0"/>
    <n v="4"/>
    <n v="0"/>
    <n v="0"/>
    <n v="0"/>
    <n v="0"/>
    <m/>
  </r>
  <r>
    <d v="2020-10-16T00:00:00"/>
    <x v="28"/>
    <x v="34"/>
    <n v="0"/>
    <n v="0"/>
    <n v="0"/>
    <n v="0"/>
    <n v="8"/>
    <n v="0"/>
    <n v="0"/>
    <n v="0"/>
    <n v="0"/>
    <m/>
  </r>
  <r>
    <d v="2020-10-17T00:00:00"/>
    <x v="29"/>
    <x v="34"/>
    <n v="1"/>
    <n v="0"/>
    <n v="0"/>
    <n v="0"/>
    <n v="13"/>
    <n v="1"/>
    <n v="0"/>
    <n v="0"/>
    <n v="0"/>
    <m/>
  </r>
  <r>
    <d v="2020-10-18T00:00:00"/>
    <x v="30"/>
    <x v="34"/>
    <n v="2"/>
    <n v="0"/>
    <n v="0"/>
    <n v="0"/>
    <n v="14"/>
    <n v="0"/>
    <n v="1"/>
    <n v="0"/>
    <n v="0"/>
    <m/>
  </r>
  <r>
    <d v="2020-10-19T00:00:00"/>
    <x v="31"/>
    <x v="34"/>
    <n v="2"/>
    <n v="1"/>
    <n v="0"/>
    <n v="0"/>
    <n v="15"/>
    <n v="0"/>
    <n v="1"/>
    <n v="1"/>
    <n v="0"/>
    <m/>
  </r>
  <r>
    <d v="2020-10-20T00:00:00"/>
    <x v="32"/>
    <x v="34"/>
    <n v="3"/>
    <n v="2"/>
    <n v="0"/>
    <n v="0"/>
    <n v="13"/>
    <n v="0"/>
    <n v="1"/>
    <n v="2"/>
    <n v="0"/>
    <m/>
  </r>
  <r>
    <d v="2020-10-21T00:00:00"/>
    <x v="33"/>
    <x v="34"/>
    <n v="2"/>
    <n v="0"/>
    <n v="0"/>
    <n v="0"/>
    <n v="9"/>
    <n v="2"/>
    <n v="0"/>
    <n v="0"/>
    <n v="0"/>
    <m/>
  </r>
  <r>
    <d v="2020-10-22T00:00:00"/>
    <x v="34"/>
    <x v="34"/>
    <n v="1"/>
    <n v="0"/>
    <n v="0"/>
    <n v="0"/>
    <n v="6"/>
    <n v="1"/>
    <n v="0"/>
    <n v="0"/>
    <n v="0"/>
    <m/>
  </r>
  <r>
    <d v="2020-10-23T00:00:00"/>
    <x v="35"/>
    <x v="34"/>
    <n v="3"/>
    <n v="0"/>
    <n v="0"/>
    <n v="0"/>
    <n v="26"/>
    <n v="2"/>
    <n v="0"/>
    <n v="0"/>
    <n v="0"/>
    <m/>
  </r>
  <r>
    <d v="2020-10-24T00:00:00"/>
    <x v="36"/>
    <x v="34"/>
    <n v="0"/>
    <n v="0"/>
    <n v="0"/>
    <n v="0"/>
    <n v="32"/>
    <n v="2"/>
    <n v="0"/>
    <n v="0"/>
    <n v="0"/>
    <m/>
  </r>
  <r>
    <d v="2020-10-25T00:00:00"/>
    <x v="37"/>
    <x v="34"/>
    <n v="4"/>
    <n v="0"/>
    <n v="0"/>
    <n v="0"/>
    <n v="10"/>
    <n v="0"/>
    <n v="0"/>
    <n v="0"/>
    <n v="0"/>
    <m/>
  </r>
  <r>
    <d v="2020-10-26T00:00:00"/>
    <x v="38"/>
    <x v="34"/>
    <n v="1"/>
    <n v="0"/>
    <n v="0"/>
    <n v="0"/>
    <n v="1"/>
    <n v="0"/>
    <n v="0"/>
    <n v="0"/>
    <n v="0"/>
    <m/>
  </r>
  <r>
    <d v="2020-10-27T00:00:00"/>
    <x v="39"/>
    <x v="34"/>
    <n v="7.5"/>
    <n v="0"/>
    <n v="0"/>
    <n v="1.5"/>
    <n v="28"/>
    <n v="1.5"/>
    <n v="0"/>
    <n v="0"/>
    <n v="0"/>
    <m/>
  </r>
  <r>
    <d v="2020-10-28T00:00:00"/>
    <x v="40"/>
    <x v="34"/>
    <n v="15"/>
    <n v="0"/>
    <n v="0"/>
    <n v="3"/>
    <n v="58"/>
    <n v="3"/>
    <n v="0"/>
    <n v="0"/>
    <n v="0"/>
    <m/>
  </r>
  <r>
    <d v="2020-10-29T00:00:00"/>
    <x v="41"/>
    <x v="34"/>
    <n v="17"/>
    <n v="0"/>
    <n v="0"/>
    <n v="2"/>
    <n v="41"/>
    <n v="6"/>
    <n v="0"/>
    <n v="1"/>
    <n v="0"/>
    <m/>
  </r>
  <r>
    <d v="2020-10-30T00:00:00"/>
    <x v="42"/>
    <x v="34"/>
    <n v="24"/>
    <n v="0"/>
    <n v="0"/>
    <n v="1"/>
    <n v="24"/>
    <n v="2"/>
    <n v="0"/>
    <n v="0"/>
    <n v="0"/>
    <m/>
  </r>
  <r>
    <d v="2020-10-31T00:00:00"/>
    <x v="43"/>
    <x v="34"/>
    <n v="18"/>
    <n v="0"/>
    <n v="0"/>
    <n v="2"/>
    <n v="20"/>
    <n v="1"/>
    <n v="0"/>
    <n v="0"/>
    <n v="0"/>
    <m/>
  </r>
  <r>
    <d v="2020-11-01T00:00:00"/>
    <x v="44"/>
    <x v="34"/>
    <n v="12"/>
    <n v="0"/>
    <n v="0"/>
    <n v="3"/>
    <n v="16"/>
    <n v="0"/>
    <n v="0"/>
    <n v="0"/>
    <n v="0"/>
    <m/>
  </r>
  <r>
    <d v="2020-11-02T00:00:00"/>
    <x v="45"/>
    <x v="34"/>
    <n v="15.5"/>
    <n v="0"/>
    <n v="0"/>
    <n v="1.5"/>
    <n v="11.5"/>
    <n v="1"/>
    <n v="0.5"/>
    <n v="0.5"/>
    <n v="0"/>
    <m/>
  </r>
  <r>
    <d v="2020-11-03T00:00:00"/>
    <x v="46"/>
    <x v="34"/>
    <n v="19"/>
    <n v="0"/>
    <n v="0"/>
    <n v="0"/>
    <n v="7"/>
    <n v="2"/>
    <n v="1"/>
    <n v="1"/>
    <n v="0"/>
    <m/>
  </r>
  <r>
    <d v="2020-11-04T00:00:00"/>
    <x v="47"/>
    <x v="34"/>
    <n v="19"/>
    <n v="0"/>
    <n v="0"/>
    <n v="0"/>
    <n v="5"/>
    <n v="0"/>
    <n v="0"/>
    <n v="0"/>
    <n v="0"/>
    <m/>
  </r>
  <r>
    <d v="2020-11-05T00:00:00"/>
    <x v="48"/>
    <x v="34"/>
    <n v="9"/>
    <n v="0"/>
    <n v="0"/>
    <n v="0"/>
    <n v="0"/>
    <n v="0"/>
    <n v="0"/>
    <n v="0"/>
    <n v="0"/>
    <m/>
  </r>
  <r>
    <d v="2020-11-06T00:00:00"/>
    <x v="49"/>
    <x v="34"/>
    <n v="4.5"/>
    <n v="0"/>
    <n v="0"/>
    <n v="0"/>
    <n v="0"/>
    <n v="0"/>
    <n v="0"/>
    <n v="0"/>
    <n v="0"/>
    <m/>
  </r>
  <r>
    <d v="2020-11-07T00:00:00"/>
    <x v="50"/>
    <x v="34"/>
    <n v="0"/>
    <n v="0"/>
    <n v="0"/>
    <n v="0"/>
    <n v="0"/>
    <n v="0"/>
    <n v="0"/>
    <n v="0"/>
    <n v="0"/>
    <m/>
  </r>
  <r>
    <d v="2020-11-08T00:00:00"/>
    <x v="51"/>
    <x v="34"/>
    <n v="1"/>
    <n v="0"/>
    <n v="0"/>
    <n v="0"/>
    <n v="0"/>
    <n v="0"/>
    <n v="1"/>
    <n v="0"/>
    <n v="0"/>
    <m/>
  </r>
  <r>
    <d v="2020-11-09T00:00:00"/>
    <x v="52"/>
    <x v="34"/>
    <n v="1"/>
    <n v="0"/>
    <n v="0"/>
    <n v="0"/>
    <n v="0"/>
    <n v="0"/>
    <n v="1"/>
    <n v="0"/>
    <n v="0"/>
    <m/>
  </r>
  <r>
    <d v="2020-11-10T00:00:00"/>
    <x v="53"/>
    <x v="34"/>
    <n v="0"/>
    <n v="0"/>
    <n v="0"/>
    <n v="0"/>
    <n v="1"/>
    <n v="0"/>
    <n v="2"/>
    <n v="1"/>
    <n v="0"/>
    <m/>
  </r>
  <r>
    <d v="2020-11-11T00:00:00"/>
    <x v="54"/>
    <x v="34"/>
    <n v="0"/>
    <n v="0"/>
    <n v="0"/>
    <n v="0"/>
    <n v="1"/>
    <n v="0"/>
    <n v="0"/>
    <n v="0"/>
    <n v="0"/>
    <m/>
  </r>
  <r>
    <d v="2020-11-12T00:00:00"/>
    <x v="55"/>
    <x v="34"/>
    <n v="0"/>
    <n v="0"/>
    <n v="0"/>
    <n v="0"/>
    <n v="1"/>
    <n v="0"/>
    <n v="0"/>
    <n v="0"/>
    <n v="0"/>
    <m/>
  </r>
  <r>
    <d v="2020-11-13T00:00:00"/>
    <x v="56"/>
    <x v="34"/>
    <n v="0"/>
    <n v="0"/>
    <n v="0"/>
    <n v="0"/>
    <n v="0"/>
    <n v="0"/>
    <n v="0"/>
    <n v="0"/>
    <n v="0"/>
    <m/>
  </r>
  <r>
    <d v="2020-11-14T00:00:00"/>
    <x v="57"/>
    <x v="34"/>
    <n v="0"/>
    <n v="0"/>
    <n v="0"/>
    <n v="0"/>
    <n v="0"/>
    <n v="0"/>
    <n v="0"/>
    <n v="0"/>
    <n v="0"/>
    <m/>
  </r>
  <r>
    <d v="2020-11-15T00:00:00"/>
    <x v="58"/>
    <x v="34"/>
    <n v="0"/>
    <n v="0"/>
    <n v="0"/>
    <n v="0"/>
    <n v="0"/>
    <n v="0"/>
    <n v="0"/>
    <n v="0"/>
    <n v="0"/>
    <m/>
  </r>
  <r>
    <d v="2020-11-16T00:00:00"/>
    <x v="59"/>
    <x v="34"/>
    <n v="0"/>
    <n v="0"/>
    <n v="0"/>
    <n v="0"/>
    <n v="0"/>
    <n v="0"/>
    <n v="0"/>
    <n v="0"/>
    <n v="0"/>
    <m/>
  </r>
  <r>
    <d v="2020-11-17T00:00:00"/>
    <x v="60"/>
    <x v="34"/>
    <n v="0"/>
    <n v="0"/>
    <n v="0"/>
    <n v="0"/>
    <n v="0"/>
    <n v="0"/>
    <n v="0"/>
    <n v="0"/>
    <n v="0"/>
    <m/>
  </r>
  <r>
    <d v="2020-11-18T00:00:00"/>
    <x v="61"/>
    <x v="34"/>
    <n v="0"/>
    <n v="0"/>
    <n v="0"/>
    <n v="0"/>
    <n v="0"/>
    <n v="0"/>
    <n v="0"/>
    <n v="0"/>
    <n v="0"/>
    <m/>
  </r>
  <r>
    <d v="2020-11-19T00:00:00"/>
    <x v="62"/>
    <x v="34"/>
    <m/>
    <m/>
    <m/>
    <m/>
    <m/>
    <m/>
    <m/>
    <m/>
    <m/>
    <m/>
  </r>
  <r>
    <d v="2020-11-20T00:00:00"/>
    <x v="66"/>
    <x v="34"/>
    <m/>
    <m/>
    <m/>
    <m/>
    <m/>
    <m/>
    <m/>
    <m/>
    <m/>
    <m/>
  </r>
  <r>
    <d v="2020-11-21T00:00:00"/>
    <x v="81"/>
    <x v="34"/>
    <m/>
    <m/>
    <m/>
    <m/>
    <m/>
    <m/>
    <m/>
    <m/>
    <m/>
    <m/>
  </r>
  <r>
    <d v="2020-11-22T00:00:00"/>
    <x v="82"/>
    <x v="34"/>
    <m/>
    <m/>
    <m/>
    <m/>
    <m/>
    <m/>
    <m/>
    <m/>
    <m/>
    <m/>
  </r>
  <r>
    <d v="2020-11-23T00:00:00"/>
    <x v="83"/>
    <x v="34"/>
    <m/>
    <m/>
    <m/>
    <m/>
    <m/>
    <m/>
    <m/>
    <m/>
    <m/>
    <m/>
  </r>
  <r>
    <d v="2020-11-24T00:00:00"/>
    <x v="84"/>
    <x v="34"/>
    <m/>
    <m/>
    <m/>
    <m/>
    <m/>
    <m/>
    <m/>
    <m/>
    <m/>
    <m/>
  </r>
  <r>
    <d v="2020-11-25T00:00:00"/>
    <x v="85"/>
    <x v="34"/>
    <m/>
    <m/>
    <m/>
    <m/>
    <m/>
    <m/>
    <m/>
    <m/>
    <m/>
    <m/>
  </r>
  <r>
    <d v="2020-11-26T00:00:00"/>
    <x v="87"/>
    <x v="34"/>
    <m/>
    <m/>
    <m/>
    <m/>
    <m/>
    <m/>
    <m/>
    <m/>
    <m/>
    <m/>
  </r>
  <r>
    <d v="2020-11-27T00:00:00"/>
    <x v="88"/>
    <x v="34"/>
    <m/>
    <m/>
    <m/>
    <m/>
    <m/>
    <m/>
    <m/>
    <m/>
    <m/>
    <m/>
  </r>
  <r>
    <d v="2020-11-28T00:00:00"/>
    <x v="89"/>
    <x v="34"/>
    <m/>
    <m/>
    <m/>
    <m/>
    <m/>
    <m/>
    <m/>
    <m/>
    <m/>
    <m/>
  </r>
  <r>
    <d v="2020-11-29T00:00:00"/>
    <x v="90"/>
    <x v="34"/>
    <m/>
    <m/>
    <m/>
    <m/>
    <m/>
    <m/>
    <m/>
    <m/>
    <m/>
    <m/>
  </r>
  <r>
    <d v="2020-11-30T00:00:00"/>
    <x v="91"/>
    <x v="34"/>
    <m/>
    <m/>
    <m/>
    <m/>
    <m/>
    <m/>
    <m/>
    <m/>
    <m/>
    <m/>
  </r>
  <r>
    <d v="2021-07-31T00:00:00"/>
    <x v="109"/>
    <x v="35"/>
    <n v="15"/>
    <n v="0"/>
    <n v="0"/>
    <n v="0"/>
    <n v="55"/>
    <n v="0"/>
    <n v="214"/>
    <n v="102972"/>
    <n v="2903"/>
    <m/>
  </r>
  <r>
    <d v="2021-08-01T00:00:00"/>
    <x v="110"/>
    <x v="35"/>
    <n v="0"/>
    <n v="0"/>
    <n v="0"/>
    <n v="0"/>
    <n v="2"/>
    <n v="0"/>
    <n v="10"/>
    <n v="295"/>
    <n v="37"/>
    <m/>
  </r>
  <r>
    <d v="2021-08-02T00:00:00"/>
    <x v="111"/>
    <x v="35"/>
    <n v="0"/>
    <n v="0"/>
    <n v="0"/>
    <n v="0"/>
    <n v="2"/>
    <n v="0"/>
    <n v="3"/>
    <n v="123"/>
    <n v="15"/>
    <m/>
  </r>
  <r>
    <d v="2021-08-03T00:00:00"/>
    <x v="112"/>
    <x v="35"/>
    <n v="0"/>
    <n v="0"/>
    <n v="0"/>
    <n v="0"/>
    <n v="4"/>
    <n v="2"/>
    <n v="7"/>
    <n v="183"/>
    <n v="22"/>
    <m/>
  </r>
  <r>
    <d v="2021-08-04T00:00:00"/>
    <x v="113"/>
    <x v="35"/>
    <n v="2"/>
    <n v="0"/>
    <n v="0"/>
    <n v="0"/>
    <n v="0"/>
    <n v="0"/>
    <n v="7"/>
    <n v="344"/>
    <n v="40"/>
    <m/>
  </r>
  <r>
    <d v="2021-08-05T00:00:00"/>
    <x v="114"/>
    <x v="35"/>
    <n v="0"/>
    <n v="0"/>
    <n v="0"/>
    <n v="0"/>
    <n v="1"/>
    <n v="0"/>
    <n v="0"/>
    <n v="108"/>
    <n v="12"/>
    <m/>
  </r>
  <r>
    <d v="2021-08-06T00:00:00"/>
    <x v="115"/>
    <x v="35"/>
    <n v="7"/>
    <n v="0"/>
    <n v="0"/>
    <n v="0"/>
    <n v="2"/>
    <n v="0"/>
    <n v="9"/>
    <n v="239"/>
    <n v="27"/>
    <m/>
  </r>
  <r>
    <d v="2021-08-07T00:00:00"/>
    <x v="116"/>
    <x v="35"/>
    <n v="12"/>
    <n v="2"/>
    <n v="0"/>
    <n v="0"/>
    <n v="27"/>
    <n v="3"/>
    <n v="9"/>
    <n v="412"/>
    <n v="45"/>
    <m/>
  </r>
  <r>
    <d v="2021-08-08T00:00:00"/>
    <x v="117"/>
    <x v="35"/>
    <n v="10"/>
    <n v="2"/>
    <n v="0"/>
    <n v="0"/>
    <n v="26"/>
    <n v="3"/>
    <n v="7"/>
    <n v="652"/>
    <n v="69"/>
    <m/>
  </r>
  <r>
    <d v="2021-08-09T00:00:00"/>
    <x v="118"/>
    <x v="35"/>
    <n v="19"/>
    <n v="0"/>
    <n v="0"/>
    <n v="0"/>
    <n v="51"/>
    <n v="3"/>
    <n v="16"/>
    <n v="1319"/>
    <n v="90"/>
    <m/>
  </r>
  <r>
    <d v="2021-08-10T00:00:00"/>
    <x v="119"/>
    <x v="35"/>
    <n v="23"/>
    <n v="2"/>
    <n v="0"/>
    <n v="0"/>
    <n v="23"/>
    <n v="0"/>
    <n v="9"/>
    <n v="1732"/>
    <n v="57"/>
    <m/>
  </r>
  <r>
    <d v="2021-08-11T00:00:00"/>
    <x v="120"/>
    <x v="35"/>
    <n v="14"/>
    <n v="0"/>
    <n v="0"/>
    <n v="0"/>
    <n v="16"/>
    <n v="0"/>
    <n v="8"/>
    <n v="2404"/>
    <n v="0"/>
    <m/>
  </r>
  <r>
    <d v="2021-08-12T00:00:00"/>
    <x v="121"/>
    <x v="35"/>
    <n v="2"/>
    <n v="0"/>
    <n v="0"/>
    <n v="0"/>
    <n v="9"/>
    <n v="0"/>
    <n v="4"/>
    <n v="1204"/>
    <n v="32"/>
    <m/>
  </r>
  <r>
    <d v="2021-08-13T00:00:00"/>
    <x v="122"/>
    <x v="35"/>
    <n v="0"/>
    <n v="0"/>
    <n v="0"/>
    <n v="0"/>
    <n v="5"/>
    <n v="1"/>
    <n v="2"/>
    <n v="406"/>
    <n v="22"/>
    <m/>
  </r>
  <r>
    <d v="2021-08-14T00:00:00"/>
    <x v="92"/>
    <x v="35"/>
    <n v="3"/>
    <n v="1"/>
    <n v="0"/>
    <n v="0"/>
    <n v="5"/>
    <n v="1"/>
    <n v="6"/>
    <n v="257"/>
    <n v="21"/>
    <m/>
  </r>
  <r>
    <d v="2021-08-15T00:00:00"/>
    <x v="93"/>
    <x v="35"/>
    <n v="14"/>
    <n v="5"/>
    <n v="0"/>
    <n v="0"/>
    <n v="14"/>
    <n v="2"/>
    <n v="8"/>
    <n v="827"/>
    <n v="89"/>
    <m/>
  </r>
  <r>
    <d v="2021-08-16T00:00:00"/>
    <x v="94"/>
    <x v="35"/>
    <n v="21"/>
    <n v="0"/>
    <n v="0"/>
    <n v="0"/>
    <n v="21"/>
    <n v="1"/>
    <n v="11"/>
    <n v="3761"/>
    <n v="513"/>
    <m/>
  </r>
  <r>
    <d v="2021-08-17T00:00:00"/>
    <x v="95"/>
    <x v="35"/>
    <n v="28"/>
    <n v="0"/>
    <n v="0"/>
    <n v="3"/>
    <n v="9"/>
    <n v="6"/>
    <n v="4"/>
    <n v="3984"/>
    <n v="346"/>
    <m/>
  </r>
  <r>
    <d v="2021-08-18T00:00:00"/>
    <x v="96"/>
    <x v="35"/>
    <n v="43"/>
    <n v="4"/>
    <n v="0"/>
    <n v="0"/>
    <n v="63"/>
    <n v="17"/>
    <n v="2"/>
    <n v="2924"/>
    <n v="122"/>
    <m/>
  </r>
  <r>
    <d v="2021-08-19T00:00:00"/>
    <x v="97"/>
    <x v="35"/>
    <n v="30"/>
    <n v="18"/>
    <n v="0"/>
    <n v="0"/>
    <n v="93"/>
    <n v="9"/>
    <n v="18"/>
    <n v="2223"/>
    <n v="0"/>
    <m/>
  </r>
  <r>
    <d v="2021-08-20T00:00:00"/>
    <x v="98"/>
    <x v="35"/>
    <n v="45"/>
    <n v="48"/>
    <n v="0"/>
    <n v="0"/>
    <n v="75"/>
    <n v="27"/>
    <n v="12"/>
    <n v="1440"/>
    <n v="0"/>
    <m/>
  </r>
  <r>
    <d v="2021-08-21T00:00:00"/>
    <x v="99"/>
    <x v="35"/>
    <n v="26"/>
    <n v="5"/>
    <n v="0"/>
    <n v="1"/>
    <n v="53"/>
    <n v="12"/>
    <n v="5"/>
    <n v="621"/>
    <n v="0"/>
    <m/>
  </r>
  <r>
    <d v="2021-08-22T00:00:00"/>
    <x v="100"/>
    <x v="35"/>
    <n v="63"/>
    <n v="36"/>
    <n v="0"/>
    <n v="0"/>
    <n v="65"/>
    <n v="40"/>
    <n v="14"/>
    <n v="897"/>
    <n v="0"/>
    <m/>
  </r>
  <r>
    <d v="2021-08-23T00:00:00"/>
    <x v="101"/>
    <x v="35"/>
    <n v="80"/>
    <n v="5"/>
    <n v="0"/>
    <n v="0"/>
    <n v="86"/>
    <n v="14"/>
    <n v="9"/>
    <n v="1098"/>
    <n v="0"/>
    <m/>
  </r>
  <r>
    <d v="2021-08-24T00:00:00"/>
    <x v="102"/>
    <x v="35"/>
    <n v="255"/>
    <n v="51"/>
    <n v="0"/>
    <n v="0"/>
    <n v="107"/>
    <n v="0"/>
    <n v="9"/>
    <n v="1091"/>
    <n v="0"/>
    <m/>
  </r>
  <r>
    <d v="2021-08-25T00:00:00"/>
    <x v="103"/>
    <x v="35"/>
    <n v="190"/>
    <n v="68"/>
    <n v="0"/>
    <n v="0"/>
    <n v="184"/>
    <n v="16"/>
    <n v="8"/>
    <n v="1580"/>
    <n v="0"/>
    <m/>
  </r>
  <r>
    <d v="2021-08-26T00:00:00"/>
    <x v="104"/>
    <x v="35"/>
    <n v="162"/>
    <n v="76"/>
    <n v="0"/>
    <n v="0"/>
    <n v="216"/>
    <n v="74"/>
    <n v="6"/>
    <n v="1286"/>
    <n v="0"/>
    <m/>
  </r>
  <r>
    <d v="2021-08-27T00:00:00"/>
    <x v="105"/>
    <x v="35"/>
    <n v="176"/>
    <n v="60"/>
    <n v="0"/>
    <n v="0"/>
    <n v="152"/>
    <n v="28"/>
    <n v="8"/>
    <n v="1170"/>
    <n v="0"/>
    <m/>
  </r>
  <r>
    <d v="2021-08-28T00:00:00"/>
    <x v="106"/>
    <x v="35"/>
    <n v="115"/>
    <n v="40"/>
    <n v="0"/>
    <n v="0"/>
    <n v="95"/>
    <n v="14"/>
    <n v="2"/>
    <n v="945"/>
    <n v="0"/>
    <m/>
  </r>
  <r>
    <d v="2021-08-29T00:00:00"/>
    <x v="107"/>
    <x v="35"/>
    <n v="488"/>
    <n v="128"/>
    <n v="0"/>
    <n v="0"/>
    <n v="288"/>
    <n v="108"/>
    <n v="0"/>
    <n v="2664"/>
    <n v="0"/>
    <m/>
  </r>
  <r>
    <d v="2021-08-30T00:00:00"/>
    <x v="108"/>
    <x v="35"/>
    <n v="180"/>
    <n v="24"/>
    <n v="0"/>
    <n v="0"/>
    <n v="619"/>
    <n v="30"/>
    <n v="18"/>
    <n v="3003"/>
    <n v="0"/>
    <m/>
  </r>
  <r>
    <d v="2021-08-31T00:00:00"/>
    <x v="86"/>
    <x v="35"/>
    <n v="363"/>
    <n v="30"/>
    <n v="0"/>
    <n v="0"/>
    <n v="396"/>
    <n v="60"/>
    <n v="6"/>
    <n v="1512"/>
    <n v="0"/>
    <m/>
  </r>
  <r>
    <d v="2021-09-01T00:00:00"/>
    <x v="80"/>
    <x v="35"/>
    <n v="392"/>
    <n v="40"/>
    <n v="0"/>
    <n v="0"/>
    <n v="388"/>
    <n v="64"/>
    <n v="8"/>
    <n v="1578"/>
    <n v="0"/>
    <m/>
  </r>
  <r>
    <d v="2021-09-02T00:00:00"/>
    <x v="75"/>
    <x v="35"/>
    <n v="456"/>
    <n v="72"/>
    <n v="0"/>
    <n v="0"/>
    <n v="268"/>
    <n v="60"/>
    <n v="12"/>
    <n v="1464"/>
    <n v="0"/>
    <m/>
  </r>
  <r>
    <d v="2021-09-03T00:00:00"/>
    <x v="76"/>
    <x v="35"/>
    <n v="472"/>
    <n v="52"/>
    <n v="0"/>
    <n v="0"/>
    <n v="416"/>
    <n v="72"/>
    <n v="0"/>
    <n v="1652"/>
    <n v="0"/>
    <m/>
  </r>
  <r>
    <d v="2021-09-04T00:00:00"/>
    <x v="77"/>
    <x v="35"/>
    <n v="312"/>
    <n v="52"/>
    <n v="0"/>
    <n v="0"/>
    <n v="300"/>
    <n v="20"/>
    <n v="0"/>
    <n v="876"/>
    <n v="0"/>
    <m/>
  </r>
  <r>
    <d v="2021-09-05T00:00:00"/>
    <x v="78"/>
    <x v="35"/>
    <n v="968"/>
    <n v="180"/>
    <n v="0"/>
    <n v="0"/>
    <n v="576"/>
    <n v="60"/>
    <n v="4"/>
    <n v="880"/>
    <n v="0"/>
    <m/>
  </r>
  <r>
    <d v="2021-09-06T00:00:00"/>
    <x v="79"/>
    <x v="35"/>
    <n v="720"/>
    <n v="138"/>
    <n v="0"/>
    <n v="0"/>
    <n v="503"/>
    <n v="69"/>
    <n v="3"/>
    <n v="648"/>
    <n v="0"/>
    <m/>
  </r>
  <r>
    <d v="2021-09-07T00:00:00"/>
    <x v="71"/>
    <x v="35"/>
    <n v="444"/>
    <n v="111"/>
    <n v="0"/>
    <n v="0"/>
    <n v="381"/>
    <n v="75"/>
    <n v="0"/>
    <n v="960"/>
    <n v="0"/>
    <m/>
  </r>
  <r>
    <d v="2021-09-08T00:00:00"/>
    <x v="72"/>
    <x v="35"/>
    <n v="442"/>
    <n v="132"/>
    <n v="0"/>
    <n v="6"/>
    <n v="416"/>
    <n v="120"/>
    <n v="2"/>
    <n v="1960"/>
    <n v="0"/>
    <m/>
  </r>
  <r>
    <d v="2021-09-09T00:00:00"/>
    <x v="73"/>
    <x v="35"/>
    <n v="282"/>
    <n v="48"/>
    <n v="0"/>
    <n v="0"/>
    <n v="306"/>
    <n v="90"/>
    <n v="0"/>
    <n v="2700"/>
    <n v="0"/>
    <m/>
  </r>
  <r>
    <d v="2021-09-10T00:00:00"/>
    <x v="74"/>
    <x v="35"/>
    <n v="261"/>
    <n v="76.5"/>
    <n v="0"/>
    <n v="6"/>
    <n v="378"/>
    <n v="186"/>
    <n v="0"/>
    <n v="3868"/>
    <n v="0"/>
    <m/>
  </r>
  <r>
    <d v="2021-09-11T00:00:00"/>
    <x v="68"/>
    <x v="35"/>
    <n v="282"/>
    <n v="78"/>
    <n v="0"/>
    <n v="0"/>
    <n v="294"/>
    <n v="120"/>
    <n v="0"/>
    <n v="4122"/>
    <n v="0"/>
    <m/>
  </r>
  <r>
    <d v="2021-09-12T00:00:00"/>
    <x v="69"/>
    <x v="35"/>
    <n v="582"/>
    <n v="66"/>
    <n v="0"/>
    <n v="0"/>
    <n v="282"/>
    <n v="180"/>
    <n v="0"/>
    <n v="4626"/>
    <n v="0"/>
    <m/>
  </r>
  <r>
    <d v="2021-09-13T00:00:00"/>
    <x v="70"/>
    <x v="35"/>
    <n v="264"/>
    <n v="144"/>
    <n v="0"/>
    <n v="0"/>
    <n v="180"/>
    <n v="150"/>
    <n v="0"/>
    <n v="5305"/>
    <n v="0"/>
    <m/>
  </r>
  <r>
    <d v="2021-09-14T00:00:00"/>
    <x v="67"/>
    <x v="35"/>
    <n v="204"/>
    <n v="66"/>
    <n v="0"/>
    <n v="0"/>
    <n v="306"/>
    <n v="54"/>
    <n v="0"/>
    <n v="4902"/>
    <n v="0"/>
    <m/>
  </r>
  <r>
    <d v="2021-09-15T00:00:00"/>
    <x v="63"/>
    <x v="35"/>
    <n v="612"/>
    <n v="150"/>
    <n v="0"/>
    <n v="0"/>
    <n v="345"/>
    <n v="156"/>
    <n v="0"/>
    <n v="3762"/>
    <n v="0"/>
    <m/>
  </r>
  <r>
    <d v="2021-09-16T00:00:00"/>
    <x v="64"/>
    <x v="35"/>
    <n v="990"/>
    <n v="258"/>
    <n v="0"/>
    <n v="0"/>
    <n v="426"/>
    <n v="198"/>
    <n v="0"/>
    <n v="2820"/>
    <n v="0"/>
    <m/>
  </r>
  <r>
    <d v="2021-09-17T00:00:00"/>
    <x v="65"/>
    <x v="35"/>
    <n v="894"/>
    <n v="186"/>
    <n v="0"/>
    <n v="0"/>
    <n v="612"/>
    <n v="140"/>
    <n v="4"/>
    <n v="2506"/>
    <n v="0"/>
    <m/>
  </r>
  <r>
    <d v="2021-09-18T00:00:00"/>
    <x v="0"/>
    <x v="35"/>
    <n v="2352"/>
    <n v="414"/>
    <n v="0"/>
    <n v="12"/>
    <n v="6528"/>
    <n v="732"/>
    <n v="6"/>
    <n v="1632"/>
    <n v="0"/>
    <m/>
  </r>
  <r>
    <d v="2021-09-19T00:00:00"/>
    <x v="1"/>
    <x v="35"/>
    <n v="864"/>
    <n v="354"/>
    <n v="0"/>
    <n v="30"/>
    <n v="4575"/>
    <n v="672"/>
    <n v="0"/>
    <n v="1428"/>
    <n v="0"/>
    <m/>
  </r>
  <r>
    <d v="2021-09-20T00:00:00"/>
    <x v="2"/>
    <x v="35"/>
    <n v="774"/>
    <n v="198"/>
    <n v="0"/>
    <n v="0"/>
    <n v="2772"/>
    <n v="408"/>
    <n v="0"/>
    <n v="3078"/>
    <n v="0"/>
    <m/>
  </r>
  <r>
    <d v="2021-09-21T00:00:00"/>
    <x v="3"/>
    <x v="35"/>
    <n v="762"/>
    <n v="174"/>
    <n v="0"/>
    <n v="0"/>
    <n v="1686"/>
    <n v="426"/>
    <n v="0"/>
    <n v="3876"/>
    <n v="0"/>
    <m/>
  </r>
  <r>
    <d v="2021-09-22T00:00:00"/>
    <x v="4"/>
    <x v="35"/>
    <n v="636"/>
    <n v="108"/>
    <n v="0"/>
    <n v="0"/>
    <n v="1392"/>
    <n v="252"/>
    <n v="0"/>
    <n v="3738"/>
    <n v="0"/>
    <m/>
  </r>
  <r>
    <d v="2021-09-23T00:00:00"/>
    <x v="5"/>
    <x v="35"/>
    <n v="972"/>
    <n v="120"/>
    <n v="0"/>
    <n v="0"/>
    <n v="1596"/>
    <n v="336"/>
    <n v="0"/>
    <n v="3732"/>
    <n v="0"/>
    <m/>
  </r>
  <r>
    <d v="2021-09-24T00:00:00"/>
    <x v="6"/>
    <x v="35"/>
    <n v="510"/>
    <n v="60"/>
    <n v="0"/>
    <n v="0"/>
    <n v="636"/>
    <n v="126"/>
    <n v="0"/>
    <n v="4224"/>
    <n v="0"/>
    <m/>
  </r>
  <r>
    <d v="2021-09-25T00:00:00"/>
    <x v="7"/>
    <x v="35"/>
    <n v="312"/>
    <n v="72"/>
    <n v="0"/>
    <n v="0"/>
    <n v="474"/>
    <n v="108"/>
    <n v="0"/>
    <n v="3156"/>
    <n v="0"/>
    <m/>
  </r>
  <r>
    <d v="2021-09-26T00:00:00"/>
    <x v="8"/>
    <x v="35"/>
    <n v="324"/>
    <n v="60"/>
    <n v="0"/>
    <n v="0"/>
    <n v="828"/>
    <n v="180"/>
    <n v="0"/>
    <n v="2322"/>
    <n v="0"/>
    <m/>
  </r>
  <r>
    <d v="2021-09-27T00:00:00"/>
    <x v="9"/>
    <x v="35"/>
    <n v="384"/>
    <n v="66"/>
    <n v="0"/>
    <n v="0"/>
    <n v="2252"/>
    <n v="498"/>
    <n v="6"/>
    <n v="1220"/>
    <n v="0"/>
    <m/>
  </r>
  <r>
    <d v="2021-09-28T00:00:00"/>
    <x v="10"/>
    <x v="35"/>
    <n v="702"/>
    <n v="24"/>
    <n v="0"/>
    <n v="6"/>
    <n v="4884"/>
    <n v="774"/>
    <n v="12"/>
    <n v="1494"/>
    <n v="0"/>
    <m/>
  </r>
  <r>
    <d v="2021-09-29T00:00:00"/>
    <x v="11"/>
    <x v="35"/>
    <n v="168"/>
    <n v="36"/>
    <n v="0"/>
    <n v="0"/>
    <n v="1081"/>
    <n v="288"/>
    <n v="6"/>
    <n v="897"/>
    <n v="0"/>
    <m/>
  </r>
  <r>
    <d v="2021-09-30T00:00:00"/>
    <x v="12"/>
    <x v="35"/>
    <n v="258"/>
    <n v="6"/>
    <n v="0"/>
    <n v="0"/>
    <n v="1296"/>
    <n v="132"/>
    <n v="0"/>
    <n v="156"/>
    <n v="0"/>
    <m/>
  </r>
  <r>
    <d v="2021-10-01T00:00:00"/>
    <x v="13"/>
    <x v="35"/>
    <n v="324"/>
    <n v="36"/>
    <n v="0"/>
    <n v="0"/>
    <n v="522"/>
    <n v="132"/>
    <n v="0"/>
    <n v="330"/>
    <n v="0"/>
    <m/>
  </r>
  <r>
    <d v="2021-10-02T00:00:00"/>
    <x v="14"/>
    <x v="35"/>
    <n v="150"/>
    <n v="6"/>
    <n v="0"/>
    <n v="0"/>
    <n v="498"/>
    <n v="126"/>
    <n v="6"/>
    <n v="156"/>
    <n v="0"/>
    <m/>
  </r>
  <r>
    <d v="2021-10-03T00:00:00"/>
    <x v="15"/>
    <x v="35"/>
    <n v="186"/>
    <n v="30"/>
    <n v="0"/>
    <n v="0"/>
    <n v="768"/>
    <n v="156"/>
    <n v="0"/>
    <n v="162"/>
    <n v="0"/>
    <m/>
  </r>
  <r>
    <d v="2021-10-04T00:00:00"/>
    <x v="16"/>
    <x v="35"/>
    <n v="343"/>
    <n v="45"/>
    <n v="0"/>
    <n v="0"/>
    <n v="1005"/>
    <n v="194"/>
    <n v="3"/>
    <n v="108"/>
    <n v="0"/>
    <m/>
  </r>
  <r>
    <d v="2021-10-05T00:00:00"/>
    <x v="17"/>
    <x v="35"/>
    <n v="276"/>
    <n v="30"/>
    <n v="0"/>
    <n v="6"/>
    <n v="1335"/>
    <n v="171"/>
    <n v="0"/>
    <n v="24"/>
    <n v="0"/>
    <m/>
  </r>
  <r>
    <d v="2021-10-06T00:00:00"/>
    <x v="18"/>
    <x v="35"/>
    <n v="504"/>
    <n v="42"/>
    <n v="0"/>
    <n v="0"/>
    <n v="1776"/>
    <n v="126"/>
    <n v="6"/>
    <n v="18"/>
    <n v="0"/>
    <m/>
  </r>
  <r>
    <d v="2021-10-07T00:00:00"/>
    <x v="19"/>
    <x v="35"/>
    <n v="286"/>
    <n v="29"/>
    <n v="0"/>
    <n v="0"/>
    <n v="848"/>
    <n v="114"/>
    <n v="7"/>
    <n v="31"/>
    <n v="0"/>
    <m/>
  </r>
  <r>
    <d v="2021-10-08T00:00:00"/>
    <x v="20"/>
    <x v="35"/>
    <n v="259"/>
    <n v="24"/>
    <n v="0"/>
    <n v="0"/>
    <n v="785"/>
    <n v="136"/>
    <n v="3"/>
    <n v="39"/>
    <n v="0"/>
    <m/>
  </r>
  <r>
    <d v="2021-10-09T00:00:00"/>
    <x v="21"/>
    <x v="35"/>
    <n v="201"/>
    <n v="18"/>
    <n v="0"/>
    <n v="0"/>
    <n v="1048"/>
    <n v="156"/>
    <n v="0"/>
    <n v="20"/>
    <n v="0"/>
    <m/>
  </r>
  <r>
    <d v="2021-10-10T00:00:00"/>
    <x v="22"/>
    <x v="35"/>
    <n v="189"/>
    <n v="25"/>
    <n v="0"/>
    <n v="0"/>
    <n v="1159"/>
    <n v="172"/>
    <n v="1"/>
    <n v="15"/>
    <n v="0"/>
    <m/>
  </r>
  <r>
    <d v="2021-10-11T00:00:00"/>
    <x v="23"/>
    <x v="35"/>
    <n v="157"/>
    <n v="14"/>
    <n v="0"/>
    <n v="0"/>
    <n v="1032"/>
    <n v="87"/>
    <n v="0"/>
    <n v="14"/>
    <n v="0"/>
    <m/>
  </r>
  <r>
    <d v="2021-10-12T00:00:00"/>
    <x v="24"/>
    <x v="35"/>
    <n v="118"/>
    <n v="7"/>
    <n v="0"/>
    <n v="0"/>
    <n v="1074"/>
    <n v="140"/>
    <n v="0"/>
    <n v="9"/>
    <n v="0"/>
    <m/>
  </r>
  <r>
    <d v="2021-10-13T00:00:00"/>
    <x v="25"/>
    <x v="35"/>
    <n v="176"/>
    <n v="11"/>
    <n v="0"/>
    <n v="0"/>
    <n v="959"/>
    <n v="95"/>
    <n v="1"/>
    <n v="12"/>
    <n v="0"/>
    <m/>
  </r>
  <r>
    <d v="2021-10-14T00:00:00"/>
    <x v="26"/>
    <x v="35"/>
    <n v="114"/>
    <n v="10"/>
    <n v="0"/>
    <n v="0"/>
    <n v="955"/>
    <n v="143"/>
    <n v="0"/>
    <n v="13"/>
    <n v="0"/>
    <m/>
  </r>
  <r>
    <d v="2021-10-15T00:00:00"/>
    <x v="27"/>
    <x v="35"/>
    <n v="93"/>
    <n v="10"/>
    <n v="0"/>
    <n v="0"/>
    <n v="1018"/>
    <n v="167"/>
    <n v="0"/>
    <n v="37"/>
    <n v="0"/>
    <m/>
  </r>
  <r>
    <d v="2021-10-16T00:00:00"/>
    <x v="28"/>
    <x v="35"/>
    <n v="120"/>
    <n v="1"/>
    <n v="0"/>
    <n v="0"/>
    <n v="536"/>
    <n v="133"/>
    <n v="0"/>
    <n v="11"/>
    <n v="0"/>
    <m/>
  </r>
  <r>
    <d v="2021-10-17T00:00:00"/>
    <x v="29"/>
    <x v="35"/>
    <n v="6"/>
    <n v="0"/>
    <n v="0"/>
    <n v="0"/>
    <n v="19"/>
    <n v="0"/>
    <n v="0"/>
    <n v="0"/>
    <n v="0"/>
    <m/>
  </r>
  <r>
    <d v="2021-10-18T00:00:00"/>
    <x v="30"/>
    <x v="35"/>
    <n v="25"/>
    <n v="2"/>
    <n v="0"/>
    <n v="0"/>
    <n v="18"/>
    <n v="1"/>
    <n v="0"/>
    <n v="6"/>
    <n v="0"/>
    <m/>
  </r>
  <r>
    <d v="2021-10-19T00:00:00"/>
    <x v="31"/>
    <x v="35"/>
    <n v="120"/>
    <n v="4"/>
    <n v="0"/>
    <n v="0"/>
    <n v="183"/>
    <n v="27"/>
    <n v="3"/>
    <n v="25"/>
    <n v="0"/>
    <m/>
  </r>
  <r>
    <d v="2021-10-20T00:00:00"/>
    <x v="32"/>
    <x v="35"/>
    <m/>
    <m/>
    <m/>
    <m/>
    <m/>
    <m/>
    <m/>
    <m/>
    <m/>
    <m/>
  </r>
  <r>
    <d v="2021-10-21T00:00:00"/>
    <x v="33"/>
    <x v="35"/>
    <m/>
    <m/>
    <m/>
    <m/>
    <m/>
    <m/>
    <m/>
    <m/>
    <m/>
    <m/>
  </r>
  <r>
    <d v="2021-10-22T00:00:00"/>
    <x v="34"/>
    <x v="35"/>
    <m/>
    <m/>
    <m/>
    <m/>
    <m/>
    <m/>
    <m/>
    <m/>
    <m/>
    <m/>
  </r>
  <r>
    <d v="2021-10-23T00:00:00"/>
    <x v="35"/>
    <x v="35"/>
    <m/>
    <m/>
    <m/>
    <m/>
    <m/>
    <m/>
    <m/>
    <m/>
    <m/>
    <m/>
  </r>
  <r>
    <d v="2021-10-24T00:00:00"/>
    <x v="36"/>
    <x v="35"/>
    <m/>
    <m/>
    <m/>
    <m/>
    <m/>
    <m/>
    <m/>
    <m/>
    <m/>
    <m/>
  </r>
  <r>
    <d v="2021-10-25T00:00:00"/>
    <x v="37"/>
    <x v="35"/>
    <m/>
    <m/>
    <m/>
    <m/>
    <m/>
    <m/>
    <m/>
    <m/>
    <m/>
    <m/>
  </r>
  <r>
    <d v="2021-10-26T00:00:00"/>
    <x v="38"/>
    <x v="35"/>
    <m/>
    <m/>
    <m/>
    <m/>
    <m/>
    <m/>
    <m/>
    <m/>
    <m/>
    <m/>
  </r>
  <r>
    <d v="2021-10-27T00:00:00"/>
    <x v="39"/>
    <x v="35"/>
    <m/>
    <m/>
    <m/>
    <m/>
    <m/>
    <m/>
    <m/>
    <m/>
    <m/>
    <m/>
  </r>
  <r>
    <d v="2021-10-28T00:00:00"/>
    <x v="40"/>
    <x v="35"/>
    <m/>
    <m/>
    <m/>
    <m/>
    <m/>
    <m/>
    <m/>
    <m/>
    <m/>
    <m/>
  </r>
  <r>
    <d v="2021-10-29T00:00:00"/>
    <x v="41"/>
    <x v="35"/>
    <m/>
    <m/>
    <m/>
    <m/>
    <m/>
    <m/>
    <m/>
    <m/>
    <m/>
    <m/>
  </r>
  <r>
    <d v="2021-10-30T00:00:00"/>
    <x v="42"/>
    <x v="35"/>
    <m/>
    <m/>
    <m/>
    <m/>
    <m/>
    <m/>
    <m/>
    <m/>
    <m/>
    <m/>
  </r>
  <r>
    <d v="2021-10-31T00:00:00"/>
    <x v="43"/>
    <x v="35"/>
    <m/>
    <m/>
    <m/>
    <m/>
    <m/>
    <m/>
    <m/>
    <m/>
    <m/>
    <m/>
  </r>
  <r>
    <d v="2021-11-01T00:00:00"/>
    <x v="44"/>
    <x v="35"/>
    <m/>
    <m/>
    <m/>
    <m/>
    <m/>
    <m/>
    <m/>
    <m/>
    <m/>
    <m/>
  </r>
  <r>
    <d v="2021-11-02T00:00:00"/>
    <x v="45"/>
    <x v="35"/>
    <m/>
    <m/>
    <m/>
    <m/>
    <m/>
    <m/>
    <m/>
    <m/>
    <m/>
    <m/>
  </r>
  <r>
    <d v="2021-11-03T00:00:00"/>
    <x v="46"/>
    <x v="35"/>
    <m/>
    <m/>
    <m/>
    <m/>
    <m/>
    <m/>
    <m/>
    <m/>
    <m/>
    <m/>
  </r>
  <r>
    <d v="2021-11-04T00:00:00"/>
    <x v="47"/>
    <x v="35"/>
    <m/>
    <m/>
    <m/>
    <m/>
    <m/>
    <m/>
    <m/>
    <m/>
    <m/>
    <m/>
  </r>
  <r>
    <d v="2021-11-05T00:00:00"/>
    <x v="48"/>
    <x v="35"/>
    <m/>
    <m/>
    <m/>
    <m/>
    <m/>
    <m/>
    <m/>
    <m/>
    <m/>
    <m/>
  </r>
  <r>
    <d v="2021-11-06T00:00:00"/>
    <x v="49"/>
    <x v="35"/>
    <m/>
    <m/>
    <m/>
    <m/>
    <m/>
    <m/>
    <m/>
    <m/>
    <m/>
    <m/>
  </r>
  <r>
    <d v="2021-11-07T00:00:00"/>
    <x v="50"/>
    <x v="35"/>
    <m/>
    <m/>
    <m/>
    <m/>
    <m/>
    <m/>
    <m/>
    <m/>
    <m/>
    <m/>
  </r>
  <r>
    <d v="2021-11-08T00:00:00"/>
    <x v="51"/>
    <x v="35"/>
    <m/>
    <m/>
    <m/>
    <m/>
    <m/>
    <m/>
    <m/>
    <m/>
    <m/>
    <m/>
  </r>
  <r>
    <d v="2021-11-09T00:00:00"/>
    <x v="52"/>
    <x v="35"/>
    <m/>
    <m/>
    <m/>
    <m/>
    <m/>
    <m/>
    <m/>
    <m/>
    <m/>
    <m/>
  </r>
  <r>
    <d v="2021-11-10T00:00:00"/>
    <x v="53"/>
    <x v="35"/>
    <m/>
    <m/>
    <m/>
    <m/>
    <m/>
    <m/>
    <m/>
    <m/>
    <m/>
    <m/>
  </r>
  <r>
    <d v="2021-11-11T00:00:00"/>
    <x v="54"/>
    <x v="35"/>
    <m/>
    <m/>
    <m/>
    <m/>
    <m/>
    <m/>
    <m/>
    <m/>
    <m/>
    <m/>
  </r>
  <r>
    <d v="2021-11-12T00:00:00"/>
    <x v="55"/>
    <x v="35"/>
    <m/>
    <m/>
    <m/>
    <m/>
    <m/>
    <m/>
    <m/>
    <m/>
    <m/>
    <m/>
  </r>
  <r>
    <d v="2021-11-13T00:00:00"/>
    <x v="56"/>
    <x v="35"/>
    <m/>
    <m/>
    <m/>
    <m/>
    <m/>
    <m/>
    <m/>
    <m/>
    <m/>
    <m/>
  </r>
  <r>
    <d v="2021-11-14T00:00:00"/>
    <x v="57"/>
    <x v="35"/>
    <m/>
    <m/>
    <m/>
    <m/>
    <m/>
    <m/>
    <m/>
    <m/>
    <m/>
    <m/>
  </r>
  <r>
    <d v="2021-11-15T00:00:00"/>
    <x v="58"/>
    <x v="35"/>
    <m/>
    <m/>
    <m/>
    <m/>
    <m/>
    <m/>
    <m/>
    <m/>
    <m/>
    <m/>
  </r>
  <r>
    <d v="2021-11-16T00:00:00"/>
    <x v="59"/>
    <x v="35"/>
    <m/>
    <m/>
    <m/>
    <m/>
    <m/>
    <m/>
    <m/>
    <m/>
    <m/>
    <m/>
  </r>
  <r>
    <d v="2021-11-17T00:00:00"/>
    <x v="60"/>
    <x v="35"/>
    <m/>
    <m/>
    <m/>
    <m/>
    <m/>
    <m/>
    <m/>
    <m/>
    <m/>
    <m/>
  </r>
  <r>
    <d v="2021-11-18T00:00:00"/>
    <x v="61"/>
    <x v="35"/>
    <m/>
    <m/>
    <m/>
    <m/>
    <m/>
    <m/>
    <m/>
    <m/>
    <m/>
    <m/>
  </r>
  <r>
    <d v="2021-11-19T00:00:00"/>
    <x v="62"/>
    <x v="35"/>
    <m/>
    <m/>
    <m/>
    <m/>
    <m/>
    <m/>
    <m/>
    <m/>
    <m/>
    <m/>
  </r>
  <r>
    <d v="2021-11-20T00:00:00"/>
    <x v="66"/>
    <x v="35"/>
    <m/>
    <m/>
    <m/>
    <m/>
    <m/>
    <m/>
    <m/>
    <m/>
    <m/>
    <m/>
  </r>
  <r>
    <d v="2021-11-21T00:00:00"/>
    <x v="81"/>
    <x v="35"/>
    <m/>
    <m/>
    <m/>
    <m/>
    <m/>
    <m/>
    <m/>
    <m/>
    <m/>
    <m/>
  </r>
  <r>
    <d v="2021-11-22T00:00:00"/>
    <x v="82"/>
    <x v="35"/>
    <m/>
    <m/>
    <m/>
    <m/>
    <m/>
    <m/>
    <m/>
    <m/>
    <m/>
    <m/>
  </r>
  <r>
    <d v="2021-11-23T00:00:00"/>
    <x v="83"/>
    <x v="35"/>
    <m/>
    <m/>
    <m/>
    <m/>
    <m/>
    <m/>
    <m/>
    <m/>
    <m/>
    <m/>
  </r>
  <r>
    <d v="2021-11-24T00:00:00"/>
    <x v="84"/>
    <x v="35"/>
    <m/>
    <m/>
    <m/>
    <m/>
    <m/>
    <m/>
    <m/>
    <m/>
    <m/>
    <m/>
  </r>
  <r>
    <d v="2021-11-25T00:00:00"/>
    <x v="85"/>
    <x v="35"/>
    <m/>
    <m/>
    <m/>
    <m/>
    <m/>
    <m/>
    <m/>
    <m/>
    <m/>
    <m/>
  </r>
  <r>
    <d v="2021-11-26T00:00:00"/>
    <x v="87"/>
    <x v="35"/>
    <m/>
    <m/>
    <m/>
    <m/>
    <m/>
    <m/>
    <m/>
    <m/>
    <m/>
    <m/>
  </r>
  <r>
    <d v="2021-11-27T00:00:00"/>
    <x v="88"/>
    <x v="35"/>
    <m/>
    <m/>
    <m/>
    <m/>
    <m/>
    <m/>
    <m/>
    <m/>
    <m/>
    <m/>
  </r>
  <r>
    <d v="2021-11-28T00:00:00"/>
    <x v="89"/>
    <x v="35"/>
    <m/>
    <m/>
    <m/>
    <m/>
    <m/>
    <m/>
    <m/>
    <m/>
    <m/>
    <m/>
  </r>
  <r>
    <d v="2021-11-29T00:00:00"/>
    <x v="90"/>
    <x v="35"/>
    <m/>
    <m/>
    <m/>
    <m/>
    <m/>
    <m/>
    <m/>
    <m/>
    <m/>
    <m/>
  </r>
  <r>
    <d v="2021-11-30T00:00:00"/>
    <x v="91"/>
    <x v="35"/>
    <m/>
    <m/>
    <m/>
    <m/>
    <m/>
    <m/>
    <m/>
    <m/>
    <m/>
    <m/>
  </r>
  <r>
    <d v="2022-07-31T00:00:00"/>
    <x v="109"/>
    <x v="36"/>
    <n v="56"/>
    <n v="0"/>
    <n v="1"/>
    <n v="0"/>
    <n v="67"/>
    <n v="0"/>
    <n v="328"/>
    <n v="186098"/>
    <n v="40341"/>
    <m/>
  </r>
  <r>
    <d v="2022-08-01T00:00:00"/>
    <x v="110"/>
    <x v="36"/>
    <n v="15"/>
    <n v="0"/>
    <n v="0"/>
    <n v="0"/>
    <n v="7"/>
    <n v="0"/>
    <n v="19"/>
    <n v="87"/>
    <n v="50"/>
    <m/>
  </r>
  <r>
    <d v="2022-08-02T00:00:00"/>
    <x v="111"/>
    <x v="36"/>
    <n v="3"/>
    <n v="0"/>
    <n v="0"/>
    <n v="0"/>
    <n v="3"/>
    <n v="0"/>
    <n v="10"/>
    <n v="53"/>
    <n v="31"/>
    <m/>
  </r>
  <r>
    <d v="2022-08-03T00:00:00"/>
    <x v="112"/>
    <x v="36"/>
    <n v="0"/>
    <n v="0"/>
    <n v="0"/>
    <n v="0"/>
    <n v="0"/>
    <n v="0"/>
    <n v="0"/>
    <n v="13"/>
    <n v="8"/>
    <m/>
  </r>
  <r>
    <d v="2022-08-04T00:00:00"/>
    <x v="113"/>
    <x v="36"/>
    <n v="1"/>
    <n v="0"/>
    <n v="0"/>
    <n v="0"/>
    <n v="4"/>
    <n v="0"/>
    <n v="24"/>
    <n v="99"/>
    <n v="57"/>
    <m/>
  </r>
  <r>
    <d v="2022-08-05T00:00:00"/>
    <x v="114"/>
    <x v="36"/>
    <n v="0"/>
    <n v="0"/>
    <n v="0"/>
    <n v="0"/>
    <n v="4"/>
    <n v="0"/>
    <n v="1"/>
    <n v="173"/>
    <n v="100"/>
    <m/>
  </r>
  <r>
    <d v="2022-08-06T00:00:00"/>
    <x v="115"/>
    <x v="36"/>
    <n v="17"/>
    <n v="4"/>
    <n v="0"/>
    <n v="0"/>
    <n v="12"/>
    <n v="0"/>
    <n v="59"/>
    <n v="559"/>
    <n v="324"/>
    <m/>
  </r>
  <r>
    <d v="2022-08-07T00:00:00"/>
    <x v="116"/>
    <x v="36"/>
    <n v="7"/>
    <n v="1"/>
    <n v="0"/>
    <n v="0"/>
    <n v="42"/>
    <n v="0"/>
    <n v="36"/>
    <n v="585"/>
    <n v="339"/>
    <m/>
  </r>
  <r>
    <d v="2022-08-08T00:00:00"/>
    <x v="117"/>
    <x v="36"/>
    <n v="5"/>
    <n v="0"/>
    <n v="0"/>
    <n v="0"/>
    <n v="64"/>
    <n v="0"/>
    <n v="35"/>
    <n v="337"/>
    <n v="195"/>
    <m/>
  </r>
  <r>
    <d v="2022-08-09T00:00:00"/>
    <x v="118"/>
    <x v="36"/>
    <n v="14"/>
    <n v="2"/>
    <n v="0"/>
    <n v="0"/>
    <n v="27"/>
    <n v="0"/>
    <n v="21"/>
    <n v="270"/>
    <n v="156"/>
    <m/>
  </r>
  <r>
    <d v="2022-08-10T00:00:00"/>
    <x v="119"/>
    <x v="36"/>
    <n v="20"/>
    <n v="0"/>
    <n v="0"/>
    <n v="0"/>
    <n v="61"/>
    <n v="0"/>
    <n v="13"/>
    <n v="353"/>
    <n v="204"/>
    <m/>
  </r>
  <r>
    <d v="2022-08-11T00:00:00"/>
    <x v="120"/>
    <x v="36"/>
    <n v="55"/>
    <n v="0"/>
    <n v="0"/>
    <n v="0"/>
    <n v="26"/>
    <n v="0"/>
    <n v="16"/>
    <n v="435"/>
    <n v="252"/>
    <m/>
  </r>
  <r>
    <d v="2022-08-12T00:00:00"/>
    <x v="121"/>
    <x v="36"/>
    <n v="18"/>
    <n v="1"/>
    <n v="0"/>
    <n v="0"/>
    <n v="55"/>
    <n v="0"/>
    <n v="10"/>
    <n v="339"/>
    <n v="196"/>
    <m/>
  </r>
  <r>
    <d v="2022-08-13T00:00:00"/>
    <x v="122"/>
    <x v="36"/>
    <n v="27"/>
    <n v="0"/>
    <n v="0"/>
    <n v="0"/>
    <n v="166"/>
    <n v="0"/>
    <n v="4"/>
    <n v="449"/>
    <n v="260"/>
    <m/>
  </r>
  <r>
    <d v="2022-08-14T00:00:00"/>
    <x v="92"/>
    <x v="36"/>
    <n v="24"/>
    <n v="1"/>
    <n v="0"/>
    <n v="0"/>
    <n v="136"/>
    <n v="0"/>
    <n v="22"/>
    <n v="163"/>
    <n v="95"/>
    <m/>
  </r>
  <r>
    <d v="2022-08-15T00:00:00"/>
    <x v="93"/>
    <x v="36"/>
    <n v="59"/>
    <n v="8"/>
    <n v="0"/>
    <n v="0"/>
    <n v="195"/>
    <n v="1"/>
    <n v="19"/>
    <n v="225"/>
    <n v="130"/>
    <m/>
  </r>
  <r>
    <d v="2022-08-16T00:00:00"/>
    <x v="94"/>
    <x v="36"/>
    <n v="55"/>
    <n v="5"/>
    <n v="0"/>
    <n v="0"/>
    <n v="279"/>
    <n v="4"/>
    <n v="21"/>
    <n v="200"/>
    <n v="116"/>
    <m/>
  </r>
  <r>
    <d v="2022-08-17T00:00:00"/>
    <x v="95"/>
    <x v="36"/>
    <n v="44"/>
    <n v="5"/>
    <n v="0"/>
    <n v="0"/>
    <n v="178"/>
    <n v="2"/>
    <n v="24"/>
    <n v="106"/>
    <n v="62"/>
    <m/>
  </r>
  <r>
    <d v="2022-08-18T00:00:00"/>
    <x v="96"/>
    <x v="36"/>
    <n v="24.5"/>
    <n v="2.5"/>
    <n v="0"/>
    <n v="0"/>
    <n v="149"/>
    <n v="3"/>
    <n v="20.5"/>
    <n v="89"/>
    <n v="51"/>
    <m/>
  </r>
  <r>
    <d v="2022-08-19T00:00:00"/>
    <x v="97"/>
    <x v="36"/>
    <n v="5"/>
    <n v="0"/>
    <n v="0"/>
    <n v="0"/>
    <n v="120"/>
    <n v="4"/>
    <n v="17"/>
    <n v="70"/>
    <n v="41"/>
    <m/>
  </r>
  <r>
    <d v="2022-08-20T00:00:00"/>
    <x v="98"/>
    <x v="36"/>
    <n v="6"/>
    <n v="1"/>
    <n v="0"/>
    <n v="0"/>
    <n v="50"/>
    <n v="4"/>
    <n v="8"/>
    <n v="39"/>
    <n v="22"/>
    <m/>
  </r>
  <r>
    <d v="2022-08-21T00:00:00"/>
    <x v="99"/>
    <x v="36"/>
    <n v="13"/>
    <n v="5"/>
    <n v="0"/>
    <n v="0"/>
    <n v="122"/>
    <n v="5"/>
    <n v="12"/>
    <n v="60"/>
    <n v="34"/>
    <m/>
  </r>
  <r>
    <d v="2022-08-22T00:00:00"/>
    <x v="100"/>
    <x v="36"/>
    <n v="13"/>
    <n v="1"/>
    <n v="0"/>
    <n v="0"/>
    <n v="74"/>
    <n v="7"/>
    <n v="4"/>
    <n v="53"/>
    <n v="30"/>
    <m/>
  </r>
  <r>
    <d v="2022-08-23T00:00:00"/>
    <x v="101"/>
    <x v="36"/>
    <n v="35"/>
    <n v="11"/>
    <n v="0"/>
    <n v="0"/>
    <n v="133"/>
    <n v="17"/>
    <n v="16"/>
    <n v="49"/>
    <n v="28"/>
    <m/>
  </r>
  <r>
    <d v="2022-08-24T00:00:00"/>
    <x v="102"/>
    <x v="36"/>
    <n v="4"/>
    <n v="0"/>
    <n v="0"/>
    <n v="0"/>
    <n v="357"/>
    <n v="24"/>
    <n v="4"/>
    <n v="82"/>
    <n v="48"/>
    <m/>
  </r>
  <r>
    <d v="2022-08-25T00:00:00"/>
    <x v="103"/>
    <x v="36"/>
    <n v="49"/>
    <n v="4"/>
    <n v="0"/>
    <n v="0"/>
    <n v="325"/>
    <n v="33"/>
    <n v="2"/>
    <n v="58"/>
    <n v="33"/>
    <m/>
  </r>
  <r>
    <d v="2022-08-26T00:00:00"/>
    <x v="104"/>
    <x v="36"/>
    <n v="21"/>
    <n v="2"/>
    <n v="0"/>
    <n v="0"/>
    <n v="257"/>
    <n v="9"/>
    <n v="1"/>
    <n v="53"/>
    <n v="31"/>
    <m/>
  </r>
  <r>
    <d v="2022-08-27T00:00:00"/>
    <x v="105"/>
    <x v="36"/>
    <n v="60"/>
    <n v="15"/>
    <n v="0"/>
    <n v="0"/>
    <n v="189"/>
    <n v="11"/>
    <n v="17"/>
    <n v="42"/>
    <n v="25"/>
    <m/>
  </r>
  <r>
    <d v="2022-08-28T00:00:00"/>
    <x v="106"/>
    <x v="36"/>
    <n v="170"/>
    <n v="19"/>
    <n v="0"/>
    <n v="0"/>
    <n v="547"/>
    <n v="37"/>
    <n v="11"/>
    <n v="35"/>
    <n v="20"/>
    <m/>
  </r>
  <r>
    <d v="2022-08-29T00:00:00"/>
    <x v="107"/>
    <x v="36"/>
    <n v="210"/>
    <n v="24"/>
    <n v="0"/>
    <n v="0"/>
    <n v="862"/>
    <n v="43"/>
    <n v="14"/>
    <n v="35"/>
    <n v="21"/>
    <m/>
  </r>
  <r>
    <d v="2022-08-30T00:00:00"/>
    <x v="108"/>
    <x v="36"/>
    <n v="239"/>
    <n v="13"/>
    <n v="0"/>
    <n v="0"/>
    <n v="722"/>
    <n v="22"/>
    <n v="6"/>
    <n v="162"/>
    <n v="94"/>
    <m/>
  </r>
  <r>
    <d v="2022-08-31T00:00:00"/>
    <x v="86"/>
    <x v="36"/>
    <n v="204"/>
    <n v="10"/>
    <n v="0"/>
    <n v="0"/>
    <n v="935"/>
    <n v="65"/>
    <n v="12"/>
    <n v="50"/>
    <n v="29"/>
    <m/>
  </r>
  <r>
    <d v="2022-09-01T00:00:00"/>
    <x v="80"/>
    <x v="36"/>
    <n v="81"/>
    <n v="12"/>
    <n v="0"/>
    <n v="0"/>
    <n v="687"/>
    <n v="54"/>
    <n v="0"/>
    <n v="51"/>
    <n v="30"/>
    <m/>
  </r>
  <r>
    <d v="2022-09-02T00:00:00"/>
    <x v="75"/>
    <x v="36"/>
    <n v="144"/>
    <n v="18"/>
    <n v="0"/>
    <n v="0"/>
    <n v="747"/>
    <n v="33"/>
    <n v="9"/>
    <n v="51"/>
    <n v="30"/>
    <m/>
  </r>
  <r>
    <d v="2022-09-03T00:00:00"/>
    <x v="76"/>
    <x v="36"/>
    <n v="180"/>
    <n v="33"/>
    <n v="0"/>
    <n v="0"/>
    <n v="769"/>
    <n v="34"/>
    <n v="15"/>
    <n v="42"/>
    <n v="25"/>
    <m/>
  </r>
  <r>
    <d v="2022-09-04T00:00:00"/>
    <x v="77"/>
    <x v="36"/>
    <n v="254"/>
    <n v="46"/>
    <n v="0"/>
    <n v="0"/>
    <n v="719"/>
    <n v="38"/>
    <n v="5"/>
    <n v="23"/>
    <n v="14"/>
    <m/>
  </r>
  <r>
    <d v="2022-09-05T00:00:00"/>
    <x v="78"/>
    <x v="36"/>
    <n v="226"/>
    <n v="15"/>
    <n v="0"/>
    <n v="0"/>
    <n v="992"/>
    <n v="64"/>
    <n v="6"/>
    <n v="13"/>
    <n v="8"/>
    <m/>
  </r>
  <r>
    <d v="2022-09-06T00:00:00"/>
    <x v="79"/>
    <x v="36"/>
    <n v="411"/>
    <n v="22"/>
    <n v="0"/>
    <n v="0"/>
    <n v="923"/>
    <n v="41"/>
    <n v="0"/>
    <n v="3"/>
    <n v="2"/>
    <m/>
  </r>
  <r>
    <d v="2022-09-07T00:00:00"/>
    <x v="71"/>
    <x v="36"/>
    <n v="642"/>
    <n v="42"/>
    <n v="0"/>
    <n v="0"/>
    <n v="640"/>
    <n v="44"/>
    <n v="2"/>
    <n v="19"/>
    <n v="11"/>
    <m/>
  </r>
  <r>
    <d v="2022-09-08T00:00:00"/>
    <x v="72"/>
    <x v="36"/>
    <n v="806"/>
    <n v="64"/>
    <n v="0"/>
    <n v="0"/>
    <n v="526"/>
    <n v="46"/>
    <n v="3"/>
    <n v="4"/>
    <n v="2"/>
    <m/>
  </r>
  <r>
    <d v="2022-09-09T00:00:00"/>
    <x v="73"/>
    <x v="36"/>
    <n v="1069"/>
    <n v="77"/>
    <n v="0"/>
    <n v="0"/>
    <n v="385"/>
    <n v="20"/>
    <n v="3"/>
    <n v="7"/>
    <n v="4"/>
    <m/>
  </r>
  <r>
    <d v="2022-09-10T00:00:00"/>
    <x v="74"/>
    <x v="36"/>
    <n v="839"/>
    <n v="56"/>
    <n v="0"/>
    <n v="0"/>
    <n v="560"/>
    <n v="90"/>
    <n v="0"/>
    <n v="5"/>
    <n v="3"/>
    <m/>
  </r>
  <r>
    <d v="2022-09-11T00:00:00"/>
    <x v="68"/>
    <x v="36"/>
    <n v="856"/>
    <n v="50"/>
    <n v="0"/>
    <n v="0"/>
    <n v="728"/>
    <n v="90"/>
    <n v="6"/>
    <n v="8"/>
    <n v="4"/>
    <m/>
  </r>
  <r>
    <d v="2022-09-12T00:00:00"/>
    <x v="69"/>
    <x v="36"/>
    <n v="962"/>
    <n v="58"/>
    <n v="0"/>
    <n v="0"/>
    <n v="822"/>
    <n v="89"/>
    <n v="2"/>
    <n v="4"/>
    <n v="3"/>
    <m/>
  </r>
  <r>
    <d v="2022-09-13T00:00:00"/>
    <x v="70"/>
    <x v="36"/>
    <n v="840"/>
    <n v="78"/>
    <n v="0"/>
    <n v="0"/>
    <n v="931"/>
    <n v="104"/>
    <n v="0"/>
    <n v="0"/>
    <n v="0"/>
    <m/>
  </r>
  <r>
    <d v="2022-09-14T00:00:00"/>
    <x v="67"/>
    <x v="36"/>
    <n v="1047"/>
    <n v="85"/>
    <n v="0"/>
    <n v="0"/>
    <n v="1046"/>
    <n v="208"/>
    <n v="8"/>
    <n v="1"/>
    <n v="0"/>
    <m/>
  </r>
  <r>
    <d v="2022-09-15T00:00:00"/>
    <x v="63"/>
    <x v="36"/>
    <n v="1190"/>
    <n v="124"/>
    <n v="0"/>
    <n v="0"/>
    <n v="670"/>
    <n v="75"/>
    <n v="3"/>
    <n v="1"/>
    <n v="0"/>
    <m/>
  </r>
  <r>
    <d v="2022-09-16T00:00:00"/>
    <x v="64"/>
    <x v="36"/>
    <n v="867"/>
    <n v="101"/>
    <n v="0"/>
    <n v="0"/>
    <n v="951"/>
    <n v="105"/>
    <n v="6"/>
    <n v="0"/>
    <n v="0"/>
    <m/>
  </r>
  <r>
    <d v="2022-09-17T00:00:00"/>
    <x v="65"/>
    <x v="36"/>
    <n v="878"/>
    <n v="85"/>
    <n v="0"/>
    <n v="0"/>
    <n v="1076"/>
    <n v="100"/>
    <n v="2"/>
    <n v="0"/>
    <n v="0"/>
    <m/>
  </r>
  <r>
    <d v="2022-09-18T00:00:00"/>
    <x v="0"/>
    <x v="36"/>
    <n v="731"/>
    <n v="88"/>
    <n v="0"/>
    <n v="0"/>
    <n v="824"/>
    <n v="91"/>
    <n v="6"/>
    <n v="1"/>
    <n v="1"/>
    <m/>
  </r>
  <r>
    <d v="2022-09-19T00:00:00"/>
    <x v="1"/>
    <x v="36"/>
    <n v="1172"/>
    <n v="117"/>
    <n v="0"/>
    <n v="0"/>
    <n v="983"/>
    <n v="106"/>
    <n v="3"/>
    <n v="1"/>
    <n v="0"/>
    <m/>
  </r>
  <r>
    <d v="2022-09-20T00:00:00"/>
    <x v="2"/>
    <x v="36"/>
    <n v="1043"/>
    <n v="145"/>
    <n v="0"/>
    <n v="0"/>
    <n v="1201"/>
    <n v="102"/>
    <n v="4"/>
    <n v="0"/>
    <n v="0"/>
    <m/>
  </r>
  <r>
    <d v="2022-09-21T00:00:00"/>
    <x v="3"/>
    <x v="36"/>
    <n v="1032"/>
    <n v="179"/>
    <n v="0"/>
    <n v="0"/>
    <n v="1162"/>
    <n v="105"/>
    <n v="2"/>
    <n v="1"/>
    <n v="1"/>
    <m/>
  </r>
  <r>
    <d v="2022-09-22T00:00:00"/>
    <x v="4"/>
    <x v="36"/>
    <n v="856"/>
    <n v="137"/>
    <n v="0"/>
    <n v="0"/>
    <n v="1118"/>
    <n v="111"/>
    <n v="5"/>
    <n v="0"/>
    <n v="0"/>
    <m/>
  </r>
  <r>
    <d v="2022-09-23T00:00:00"/>
    <x v="5"/>
    <x v="36"/>
    <n v="830"/>
    <n v="122"/>
    <n v="0"/>
    <n v="0"/>
    <n v="1011"/>
    <n v="107"/>
    <n v="2"/>
    <n v="1"/>
    <n v="1"/>
    <m/>
  </r>
  <r>
    <d v="2022-09-24T00:00:00"/>
    <x v="6"/>
    <x v="36"/>
    <n v="770"/>
    <n v="98"/>
    <n v="0"/>
    <n v="0"/>
    <n v="1050"/>
    <n v="102"/>
    <n v="4"/>
    <n v="3"/>
    <n v="1"/>
    <m/>
  </r>
  <r>
    <d v="2022-09-25T00:00:00"/>
    <x v="7"/>
    <x v="36"/>
    <n v="599"/>
    <n v="109"/>
    <n v="0"/>
    <n v="0"/>
    <n v="1031"/>
    <n v="137"/>
    <n v="4"/>
    <n v="2"/>
    <n v="1"/>
    <m/>
  </r>
  <r>
    <d v="2022-09-26T00:00:00"/>
    <x v="8"/>
    <x v="36"/>
    <n v="424"/>
    <n v="115"/>
    <n v="0"/>
    <n v="0"/>
    <n v="1014"/>
    <n v="119"/>
    <n v="2"/>
    <n v="1"/>
    <n v="0"/>
    <m/>
  </r>
  <r>
    <d v="2022-09-27T00:00:00"/>
    <x v="9"/>
    <x v="36"/>
    <n v="424"/>
    <n v="118"/>
    <n v="0"/>
    <n v="0"/>
    <n v="1188"/>
    <n v="100"/>
    <n v="3"/>
    <n v="1"/>
    <n v="0"/>
    <m/>
  </r>
  <r>
    <d v="2022-09-28T00:00:00"/>
    <x v="10"/>
    <x v="36"/>
    <n v="538"/>
    <n v="140"/>
    <n v="2"/>
    <n v="1"/>
    <n v="1377"/>
    <n v="178"/>
    <n v="6"/>
    <n v="0"/>
    <n v="0"/>
    <m/>
  </r>
  <r>
    <d v="2022-09-29T00:00:00"/>
    <x v="11"/>
    <x v="36"/>
    <n v="406"/>
    <n v="85"/>
    <n v="2"/>
    <n v="0"/>
    <n v="1313"/>
    <n v="140"/>
    <n v="5"/>
    <n v="0"/>
    <n v="0"/>
    <m/>
  </r>
  <r>
    <d v="2022-09-30T00:00:00"/>
    <x v="12"/>
    <x v="36"/>
    <n v="399"/>
    <n v="101"/>
    <n v="1"/>
    <n v="1"/>
    <n v="1323"/>
    <n v="107"/>
    <n v="4"/>
    <n v="0"/>
    <n v="0"/>
    <m/>
  </r>
  <r>
    <d v="2022-10-01T00:00:00"/>
    <x v="13"/>
    <x v="36"/>
    <n v="283"/>
    <n v="62"/>
    <n v="0"/>
    <n v="0"/>
    <n v="1423"/>
    <n v="107"/>
    <n v="2"/>
    <n v="1"/>
    <n v="0"/>
    <m/>
  </r>
  <r>
    <d v="2022-10-02T00:00:00"/>
    <x v="14"/>
    <x v="36"/>
    <n v="242"/>
    <n v="56"/>
    <n v="0"/>
    <n v="0"/>
    <n v="1331"/>
    <n v="98"/>
    <n v="4"/>
    <n v="0"/>
    <n v="0"/>
    <m/>
  </r>
  <r>
    <d v="2022-10-03T00:00:00"/>
    <x v="15"/>
    <x v="36"/>
    <n v="194"/>
    <n v="42"/>
    <n v="0"/>
    <n v="0"/>
    <n v="1177"/>
    <n v="95"/>
    <n v="3"/>
    <n v="0"/>
    <n v="0"/>
    <m/>
  </r>
  <r>
    <d v="2022-10-04T00:00:00"/>
    <x v="16"/>
    <x v="36"/>
    <n v="183"/>
    <n v="21"/>
    <n v="1"/>
    <n v="0"/>
    <n v="1334"/>
    <n v="57"/>
    <n v="1"/>
    <n v="0"/>
    <n v="0"/>
    <m/>
  </r>
  <r>
    <d v="2022-10-05T00:00:00"/>
    <x v="17"/>
    <x v="36"/>
    <n v="178"/>
    <n v="48"/>
    <n v="1"/>
    <n v="0"/>
    <n v="1246"/>
    <n v="88"/>
    <n v="2"/>
    <n v="0"/>
    <n v="0"/>
    <m/>
  </r>
  <r>
    <d v="2022-10-06T00:00:00"/>
    <x v="18"/>
    <x v="36"/>
    <n v="205"/>
    <n v="42"/>
    <n v="0"/>
    <n v="0"/>
    <n v="1349"/>
    <n v="93"/>
    <n v="1"/>
    <n v="0"/>
    <n v="0"/>
    <m/>
  </r>
  <r>
    <d v="2022-10-07T00:00:00"/>
    <x v="19"/>
    <x v="36"/>
    <n v="123"/>
    <n v="26"/>
    <n v="0"/>
    <n v="0"/>
    <n v="1345"/>
    <n v="93"/>
    <n v="1"/>
    <n v="0"/>
    <n v="0"/>
    <m/>
  </r>
  <r>
    <d v="2022-10-08T00:00:00"/>
    <x v="20"/>
    <x v="36"/>
    <n v="95"/>
    <n v="31"/>
    <n v="0"/>
    <n v="1"/>
    <n v="1517"/>
    <n v="128"/>
    <n v="6"/>
    <n v="0"/>
    <n v="0"/>
    <m/>
  </r>
  <r>
    <d v="2022-10-09T00:00:00"/>
    <x v="21"/>
    <x v="36"/>
    <n v="62"/>
    <n v="22"/>
    <n v="0"/>
    <n v="0"/>
    <n v="1436"/>
    <n v="36"/>
    <n v="2"/>
    <n v="0"/>
    <n v="0"/>
    <m/>
  </r>
  <r>
    <d v="2022-10-10T00:00:00"/>
    <x v="22"/>
    <x v="36"/>
    <n v="110"/>
    <n v="24"/>
    <n v="0"/>
    <n v="0"/>
    <n v="1722"/>
    <n v="130"/>
    <n v="4"/>
    <n v="1"/>
    <n v="1"/>
    <m/>
  </r>
  <r>
    <d v="2022-10-11T00:00:00"/>
    <x v="23"/>
    <x v="36"/>
    <n v="75"/>
    <n v="16"/>
    <n v="0"/>
    <n v="0"/>
    <n v="1848"/>
    <n v="64"/>
    <n v="0"/>
    <n v="0"/>
    <n v="0"/>
    <m/>
  </r>
  <r>
    <d v="2022-10-12T00:00:00"/>
    <x v="24"/>
    <x v="36"/>
    <n v="101"/>
    <n v="15"/>
    <n v="0"/>
    <n v="0"/>
    <n v="1712"/>
    <n v="113"/>
    <n v="1"/>
    <n v="0"/>
    <n v="0"/>
    <m/>
  </r>
  <r>
    <d v="2022-10-13T00:00:00"/>
    <x v="25"/>
    <x v="36"/>
    <n v="179"/>
    <n v="8"/>
    <n v="0"/>
    <n v="0"/>
    <n v="2205"/>
    <n v="127"/>
    <n v="2"/>
    <n v="0"/>
    <n v="0"/>
    <m/>
  </r>
  <r>
    <d v="2022-10-14T00:00:00"/>
    <x v="26"/>
    <x v="36"/>
    <n v="114"/>
    <n v="16"/>
    <n v="0"/>
    <n v="0"/>
    <n v="1722"/>
    <n v="110"/>
    <n v="1"/>
    <n v="1"/>
    <n v="0"/>
    <m/>
  </r>
  <r>
    <d v="2022-10-15T00:00:00"/>
    <x v="27"/>
    <x v="36"/>
    <n v="125"/>
    <n v="17"/>
    <n v="0"/>
    <n v="0"/>
    <n v="1519"/>
    <n v="77"/>
    <n v="0"/>
    <n v="0"/>
    <n v="0"/>
    <m/>
  </r>
  <r>
    <d v="2022-10-16T00:00:00"/>
    <x v="28"/>
    <x v="36"/>
    <n v="91"/>
    <n v="6"/>
    <n v="0"/>
    <n v="0"/>
    <n v="1495"/>
    <n v="84"/>
    <n v="0"/>
    <n v="1"/>
    <n v="0"/>
    <m/>
  </r>
  <r>
    <d v="2022-10-17T00:00:00"/>
    <x v="29"/>
    <x v="36"/>
    <n v="86"/>
    <n v="6"/>
    <n v="0"/>
    <n v="0"/>
    <n v="1942"/>
    <n v="132"/>
    <n v="5"/>
    <n v="0"/>
    <n v="0"/>
    <m/>
  </r>
  <r>
    <d v="2022-10-18T00:00:00"/>
    <x v="30"/>
    <x v="36"/>
    <n v="88"/>
    <n v="31"/>
    <n v="0"/>
    <n v="1"/>
    <n v="1704"/>
    <n v="117"/>
    <n v="0"/>
    <n v="1"/>
    <n v="0"/>
    <m/>
  </r>
  <r>
    <d v="2022-10-19T00:00:00"/>
    <x v="31"/>
    <x v="36"/>
    <m/>
    <m/>
    <m/>
    <m/>
    <m/>
    <m/>
    <m/>
    <m/>
    <m/>
    <m/>
  </r>
  <r>
    <d v="2022-10-20T00:00:00"/>
    <x v="32"/>
    <x v="36"/>
    <m/>
    <m/>
    <m/>
    <m/>
    <m/>
    <m/>
    <m/>
    <m/>
    <m/>
    <m/>
  </r>
  <r>
    <d v="2022-10-21T00:00:00"/>
    <x v="33"/>
    <x v="36"/>
    <m/>
    <m/>
    <m/>
    <m/>
    <m/>
    <m/>
    <m/>
    <m/>
    <m/>
    <m/>
  </r>
  <r>
    <d v="2022-10-22T00:00:00"/>
    <x v="34"/>
    <x v="36"/>
    <m/>
    <m/>
    <m/>
    <m/>
    <m/>
    <m/>
    <m/>
    <m/>
    <m/>
    <m/>
  </r>
  <r>
    <d v="2022-10-23T00:00:00"/>
    <x v="35"/>
    <x v="36"/>
    <m/>
    <m/>
    <m/>
    <m/>
    <m/>
    <m/>
    <m/>
    <m/>
    <m/>
    <m/>
  </r>
  <r>
    <d v="2022-10-24T00:00:00"/>
    <x v="36"/>
    <x v="36"/>
    <m/>
    <m/>
    <m/>
    <m/>
    <m/>
    <m/>
    <m/>
    <m/>
    <m/>
    <m/>
  </r>
  <r>
    <d v="2022-10-25T00:00:00"/>
    <x v="37"/>
    <x v="36"/>
    <m/>
    <m/>
    <m/>
    <m/>
    <m/>
    <m/>
    <m/>
    <m/>
    <m/>
    <m/>
  </r>
  <r>
    <d v="2022-10-26T00:00:00"/>
    <x v="38"/>
    <x v="36"/>
    <m/>
    <m/>
    <m/>
    <m/>
    <m/>
    <m/>
    <m/>
    <m/>
    <m/>
    <m/>
  </r>
  <r>
    <d v="2022-10-27T00:00:00"/>
    <x v="39"/>
    <x v="36"/>
    <m/>
    <m/>
    <m/>
    <m/>
    <m/>
    <m/>
    <m/>
    <m/>
    <m/>
    <m/>
  </r>
  <r>
    <d v="2022-10-28T00:00:00"/>
    <x v="40"/>
    <x v="36"/>
    <m/>
    <m/>
    <m/>
    <m/>
    <m/>
    <m/>
    <m/>
    <m/>
    <m/>
    <m/>
  </r>
  <r>
    <d v="2022-10-29T00:00:00"/>
    <x v="41"/>
    <x v="36"/>
    <m/>
    <m/>
    <m/>
    <m/>
    <m/>
    <m/>
    <m/>
    <m/>
    <m/>
    <m/>
  </r>
  <r>
    <d v="2022-10-30T00:00:00"/>
    <x v="42"/>
    <x v="36"/>
    <m/>
    <m/>
    <m/>
    <m/>
    <m/>
    <m/>
    <m/>
    <m/>
    <m/>
    <m/>
  </r>
  <r>
    <d v="2022-10-31T00:00:00"/>
    <x v="43"/>
    <x v="36"/>
    <m/>
    <m/>
    <m/>
    <m/>
    <m/>
    <m/>
    <m/>
    <m/>
    <m/>
    <m/>
  </r>
  <r>
    <d v="2022-11-01T00:00:00"/>
    <x v="44"/>
    <x v="36"/>
    <m/>
    <m/>
    <m/>
    <m/>
    <m/>
    <m/>
    <m/>
    <m/>
    <m/>
    <m/>
  </r>
  <r>
    <d v="2022-11-02T00:00:00"/>
    <x v="45"/>
    <x v="36"/>
    <m/>
    <m/>
    <m/>
    <m/>
    <m/>
    <m/>
    <m/>
    <m/>
    <m/>
    <m/>
  </r>
  <r>
    <d v="2022-11-03T00:00:00"/>
    <x v="46"/>
    <x v="36"/>
    <m/>
    <m/>
    <m/>
    <m/>
    <m/>
    <m/>
    <m/>
    <m/>
    <m/>
    <m/>
  </r>
  <r>
    <d v="2022-11-04T00:00:00"/>
    <x v="47"/>
    <x v="36"/>
    <m/>
    <m/>
    <m/>
    <m/>
    <m/>
    <m/>
    <m/>
    <m/>
    <m/>
    <m/>
  </r>
  <r>
    <d v="2022-11-05T00:00:00"/>
    <x v="48"/>
    <x v="36"/>
    <m/>
    <m/>
    <m/>
    <m/>
    <m/>
    <m/>
    <m/>
    <m/>
    <m/>
    <m/>
  </r>
  <r>
    <d v="2022-11-06T00:00:00"/>
    <x v="49"/>
    <x v="36"/>
    <m/>
    <m/>
    <m/>
    <m/>
    <m/>
    <m/>
    <m/>
    <m/>
    <m/>
    <m/>
  </r>
  <r>
    <d v="2022-11-07T00:00:00"/>
    <x v="50"/>
    <x v="36"/>
    <m/>
    <m/>
    <m/>
    <m/>
    <m/>
    <m/>
    <m/>
    <m/>
    <m/>
    <m/>
  </r>
  <r>
    <d v="2022-11-08T00:00:00"/>
    <x v="51"/>
    <x v="36"/>
    <m/>
    <m/>
    <m/>
    <m/>
    <m/>
    <m/>
    <m/>
    <m/>
    <m/>
    <m/>
  </r>
  <r>
    <d v="2022-11-09T00:00:00"/>
    <x v="52"/>
    <x v="36"/>
    <m/>
    <m/>
    <m/>
    <m/>
    <m/>
    <m/>
    <m/>
    <m/>
    <m/>
    <m/>
  </r>
  <r>
    <d v="2022-11-10T00:00:00"/>
    <x v="53"/>
    <x v="36"/>
    <m/>
    <m/>
    <m/>
    <m/>
    <m/>
    <m/>
    <m/>
    <m/>
    <m/>
    <m/>
  </r>
  <r>
    <d v="2022-11-11T00:00:00"/>
    <x v="54"/>
    <x v="36"/>
    <m/>
    <m/>
    <m/>
    <m/>
    <m/>
    <m/>
    <m/>
    <m/>
    <m/>
    <m/>
  </r>
  <r>
    <d v="2022-11-12T00:00:00"/>
    <x v="55"/>
    <x v="36"/>
    <m/>
    <m/>
    <m/>
    <m/>
    <m/>
    <m/>
    <m/>
    <m/>
    <m/>
    <m/>
  </r>
  <r>
    <d v="2022-11-13T00:00:00"/>
    <x v="56"/>
    <x v="36"/>
    <m/>
    <m/>
    <m/>
    <m/>
    <m/>
    <m/>
    <m/>
    <m/>
    <m/>
    <m/>
  </r>
  <r>
    <d v="2022-11-14T00:00:00"/>
    <x v="57"/>
    <x v="36"/>
    <m/>
    <m/>
    <m/>
    <m/>
    <m/>
    <m/>
    <m/>
    <m/>
    <m/>
    <m/>
  </r>
  <r>
    <d v="2022-11-15T00:00:00"/>
    <x v="58"/>
    <x v="36"/>
    <m/>
    <m/>
    <m/>
    <m/>
    <m/>
    <m/>
    <m/>
    <m/>
    <m/>
    <m/>
  </r>
  <r>
    <d v="2022-11-16T00:00:00"/>
    <x v="59"/>
    <x v="36"/>
    <m/>
    <m/>
    <m/>
    <m/>
    <m/>
    <m/>
    <m/>
    <m/>
    <m/>
    <m/>
  </r>
  <r>
    <d v="2022-11-17T00:00:00"/>
    <x v="60"/>
    <x v="36"/>
    <m/>
    <m/>
    <m/>
    <m/>
    <m/>
    <m/>
    <m/>
    <m/>
    <m/>
    <m/>
  </r>
  <r>
    <d v="2022-11-18T00:00:00"/>
    <x v="61"/>
    <x v="36"/>
    <m/>
    <m/>
    <m/>
    <m/>
    <m/>
    <m/>
    <m/>
    <m/>
    <m/>
    <m/>
  </r>
  <r>
    <d v="2022-11-19T00:00:00"/>
    <x v="62"/>
    <x v="36"/>
    <m/>
    <m/>
    <m/>
    <m/>
    <m/>
    <m/>
    <m/>
    <m/>
    <m/>
    <m/>
  </r>
  <r>
    <d v="2022-11-20T00:00:00"/>
    <x v="66"/>
    <x v="36"/>
    <m/>
    <m/>
    <m/>
    <m/>
    <m/>
    <m/>
    <m/>
    <m/>
    <m/>
    <m/>
  </r>
  <r>
    <d v="2022-11-21T00:00:00"/>
    <x v="81"/>
    <x v="36"/>
    <m/>
    <m/>
    <m/>
    <m/>
    <m/>
    <m/>
    <m/>
    <m/>
    <m/>
    <m/>
  </r>
  <r>
    <d v="2022-11-22T00:00:00"/>
    <x v="82"/>
    <x v="36"/>
    <m/>
    <m/>
    <m/>
    <m/>
    <m/>
    <m/>
    <m/>
    <m/>
    <m/>
    <m/>
  </r>
  <r>
    <d v="2022-11-23T00:00:00"/>
    <x v="83"/>
    <x v="36"/>
    <m/>
    <m/>
    <m/>
    <m/>
    <m/>
    <m/>
    <m/>
    <m/>
    <m/>
    <m/>
  </r>
  <r>
    <d v="2022-11-24T00:00:00"/>
    <x v="84"/>
    <x v="36"/>
    <m/>
    <m/>
    <m/>
    <m/>
    <m/>
    <m/>
    <m/>
    <m/>
    <m/>
    <m/>
  </r>
  <r>
    <d v="2022-11-25T00:00:00"/>
    <x v="85"/>
    <x v="36"/>
    <m/>
    <m/>
    <m/>
    <m/>
    <m/>
    <m/>
    <m/>
    <m/>
    <m/>
    <m/>
  </r>
  <r>
    <d v="2022-11-26T00:00:00"/>
    <x v="87"/>
    <x v="36"/>
    <m/>
    <m/>
    <m/>
    <m/>
    <m/>
    <m/>
    <m/>
    <m/>
    <m/>
    <m/>
  </r>
  <r>
    <d v="2022-11-27T00:00:00"/>
    <x v="88"/>
    <x v="36"/>
    <m/>
    <m/>
    <m/>
    <m/>
    <m/>
    <m/>
    <m/>
    <m/>
    <m/>
    <m/>
  </r>
  <r>
    <d v="2022-11-28T00:00:00"/>
    <x v="89"/>
    <x v="36"/>
    <m/>
    <m/>
    <m/>
    <m/>
    <m/>
    <m/>
    <m/>
    <m/>
    <m/>
    <m/>
  </r>
  <r>
    <d v="2022-11-29T00:00:00"/>
    <x v="90"/>
    <x v="36"/>
    <m/>
    <m/>
    <m/>
    <m/>
    <m/>
    <m/>
    <m/>
    <m/>
    <m/>
    <m/>
  </r>
  <r>
    <d v="2022-11-30T00:00:00"/>
    <x v="91"/>
    <x v="36"/>
    <m/>
    <m/>
    <m/>
    <m/>
    <m/>
    <m/>
    <m/>
    <m/>
    <m/>
    <m/>
  </r>
  <r>
    <m/>
    <x v="123"/>
    <x v="37"/>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5">
  <r>
    <d v="2013-07-31T00:00:00"/>
    <n v="731"/>
    <x v="0"/>
    <n v="0"/>
    <n v="0"/>
    <m/>
    <n v="0"/>
    <n v="3"/>
    <m/>
    <n v="124"/>
    <n v="189162"/>
    <n v="227473"/>
    <m/>
  </r>
  <r>
    <d v="2013-08-01T00:00:00"/>
    <n v="801"/>
    <x v="0"/>
    <n v="0"/>
    <n v="0"/>
    <m/>
    <n v="0"/>
    <n v="0"/>
    <m/>
    <n v="0"/>
    <n v="415.94759678477692"/>
    <n v="4153.4037401574806"/>
    <m/>
  </r>
  <r>
    <d v="2013-08-02T00:00:00"/>
    <n v="802"/>
    <x v="0"/>
    <n v="0"/>
    <n v="0"/>
    <m/>
    <n v="0"/>
    <n v="0"/>
    <m/>
    <n v="0"/>
    <n v="713.58734210958005"/>
    <n v="1566.0540324712015"/>
    <m/>
  </r>
  <r>
    <d v="2013-08-03T00:00:00"/>
    <n v="803"/>
    <x v="0"/>
    <n v="3"/>
    <n v="0"/>
    <m/>
    <n v="0"/>
    <n v="0"/>
    <m/>
    <n v="0"/>
    <n v="154.22787073490812"/>
    <n v="341.7205763342082"/>
    <m/>
  </r>
  <r>
    <d v="2013-08-04T00:00:00"/>
    <n v="804"/>
    <x v="0"/>
    <n v="0"/>
    <n v="0"/>
    <m/>
    <n v="0"/>
    <n v="0"/>
    <m/>
    <n v="9"/>
    <n v="1629.7507381889764"/>
    <n v="1035.1935244422573"/>
    <m/>
  </r>
  <r>
    <d v="2013-08-05T00:00:00"/>
    <n v="805"/>
    <x v="0"/>
    <n v="3"/>
    <n v="0"/>
    <m/>
    <n v="0"/>
    <n v="0"/>
    <m/>
    <n v="0"/>
    <n v="218.3727512576553"/>
    <n v="960.8401055336833"/>
    <m/>
  </r>
  <r>
    <d v="2013-08-06T00:00:00"/>
    <n v="806"/>
    <x v="0"/>
    <n v="12"/>
    <n v="3"/>
    <m/>
    <n v="0"/>
    <n v="0"/>
    <m/>
    <n v="3"/>
    <n v="348.69820100612424"/>
    <n v="3342.6930993000874"/>
    <m/>
  </r>
  <r>
    <d v="2013-08-07T00:00:00"/>
    <n v="807"/>
    <x v="0"/>
    <n v="0"/>
    <n v="0"/>
    <m/>
    <n v="0"/>
    <n v="0"/>
    <m/>
    <n v="0"/>
    <n v="183"/>
    <n v="1200"/>
    <m/>
  </r>
  <r>
    <d v="2013-08-08T00:00:00"/>
    <n v="808"/>
    <x v="0"/>
    <n v="0"/>
    <n v="0"/>
    <m/>
    <n v="0"/>
    <n v="0"/>
    <m/>
    <n v="0"/>
    <n v="33"/>
    <n v="69"/>
    <m/>
  </r>
  <r>
    <d v="2013-08-09T00:00:00"/>
    <n v="809"/>
    <x v="0"/>
    <n v="0"/>
    <n v="0"/>
    <m/>
    <n v="0"/>
    <n v="0"/>
    <m/>
    <n v="0"/>
    <n v="18"/>
    <n v="39"/>
    <m/>
  </r>
  <r>
    <d v="2013-08-10T00:00:00"/>
    <n v="810"/>
    <x v="0"/>
    <n v="0"/>
    <n v="0"/>
    <m/>
    <n v="0"/>
    <n v="0"/>
    <m/>
    <n v="0"/>
    <n v="110.60181818181817"/>
    <n v="109.01969696969697"/>
    <m/>
  </r>
  <r>
    <d v="2013-08-11T00:00:00"/>
    <n v="811"/>
    <x v="0"/>
    <n v="0"/>
    <n v="0"/>
    <m/>
    <n v="0"/>
    <n v="0"/>
    <m/>
    <n v="0"/>
    <n v="588.03"/>
    <n v="3568.8151515151517"/>
    <m/>
  </r>
  <r>
    <d v="2013-08-12T00:00:00"/>
    <n v="812"/>
    <x v="0"/>
    <n v="0"/>
    <n v="0"/>
    <m/>
    <n v="0"/>
    <n v="3"/>
    <m/>
    <n v="3"/>
    <n v="70.77"/>
    <n v="973.26272727272726"/>
    <m/>
  </r>
  <r>
    <d v="2013-08-13T00:00:00"/>
    <n v="813"/>
    <x v="0"/>
    <n v="51"/>
    <n v="0"/>
    <m/>
    <n v="0"/>
    <n v="24"/>
    <m/>
    <n v="21"/>
    <n v="358.51090909090908"/>
    <n v="4047.4909090909091"/>
    <m/>
  </r>
  <r>
    <d v="2013-08-14T00:00:00"/>
    <n v="814"/>
    <x v="0"/>
    <n v="33"/>
    <n v="0"/>
    <m/>
    <n v="0"/>
    <n v="9"/>
    <m/>
    <n v="3"/>
    <n v="151.26136363636363"/>
    <n v="1283.1530303030304"/>
    <m/>
  </r>
  <r>
    <d v="2013-08-15T00:00:00"/>
    <n v="815"/>
    <x v="0"/>
    <n v="57"/>
    <n v="0"/>
    <m/>
    <n v="0"/>
    <n v="0"/>
    <m/>
    <n v="3"/>
    <n v="218.04545454545456"/>
    <n v="1871.1111111111111"/>
    <m/>
  </r>
  <r>
    <d v="2013-08-16T00:00:00"/>
    <n v="816"/>
    <x v="0"/>
    <n v="3"/>
    <n v="0"/>
    <m/>
    <n v="0"/>
    <n v="0"/>
    <m/>
    <n v="0"/>
    <n v="723.10909090909092"/>
    <n v="555.10134680134684"/>
    <m/>
  </r>
  <r>
    <d v="2013-08-17T00:00:00"/>
    <n v="817"/>
    <x v="0"/>
    <n v="12"/>
    <n v="0"/>
    <m/>
    <n v="0"/>
    <n v="0"/>
    <m/>
    <n v="3"/>
    <n v="487.77272727272725"/>
    <n v="1295.6121212121213"/>
    <m/>
  </r>
  <r>
    <d v="2013-08-18T00:00:00"/>
    <n v="818"/>
    <x v="0"/>
    <n v="75"/>
    <n v="0"/>
    <m/>
    <n v="0"/>
    <n v="0"/>
    <m/>
    <n v="0"/>
    <n v="1103.5840909090909"/>
    <n v="821.66094276094282"/>
    <m/>
  </r>
  <r>
    <d v="2013-08-19T00:00:00"/>
    <n v="819"/>
    <x v="0"/>
    <n v="30"/>
    <n v="0"/>
    <m/>
    <n v="0"/>
    <n v="0"/>
    <m/>
    <n v="0"/>
    <n v="103.14545454545454"/>
    <n v="520.12659932659938"/>
    <m/>
  </r>
  <r>
    <d v="2013-08-20T00:00:00"/>
    <n v="820"/>
    <x v="0"/>
    <n v="120"/>
    <n v="0"/>
    <m/>
    <n v="0"/>
    <n v="0"/>
    <m/>
    <n v="18"/>
    <n v="175.98409090909092"/>
    <n v="790.19949494949492"/>
    <m/>
  </r>
  <r>
    <d v="2013-08-21T00:00:00"/>
    <n v="821"/>
    <x v="0"/>
    <n v="93"/>
    <n v="3"/>
    <m/>
    <n v="0"/>
    <n v="0"/>
    <m/>
    <n v="15"/>
    <n v="29.822727272727274"/>
    <n v="420.11784511784515"/>
    <m/>
  </r>
  <r>
    <d v="2013-08-22T00:00:00"/>
    <n v="822"/>
    <x v="0"/>
    <n v="66"/>
    <n v="0"/>
    <m/>
    <n v="0"/>
    <n v="0"/>
    <m/>
    <n v="3"/>
    <n v="16.53409090909091"/>
    <n v="329.7166666666667"/>
    <m/>
  </r>
  <r>
    <d v="2013-08-23T00:00:00"/>
    <n v="823"/>
    <x v="0"/>
    <n v="21"/>
    <n v="0"/>
    <m/>
    <n v="0"/>
    <n v="0"/>
    <m/>
    <n v="12"/>
    <n v="214.5"/>
    <n v="432.3"/>
    <m/>
  </r>
  <r>
    <d v="2013-08-24T00:00:00"/>
    <n v="824"/>
    <x v="0"/>
    <n v="36"/>
    <n v="0"/>
    <m/>
    <n v="0"/>
    <n v="0"/>
    <m/>
    <n v="0"/>
    <n v="422.47500000000002"/>
    <n v="280.57499999999999"/>
    <m/>
  </r>
  <r>
    <d v="2013-08-25T00:00:00"/>
    <n v="825"/>
    <x v="0"/>
    <n v="60"/>
    <n v="0"/>
    <m/>
    <n v="0"/>
    <n v="0"/>
    <m/>
    <n v="0"/>
    <n v="107.1"/>
    <n v="207.9"/>
    <m/>
  </r>
  <r>
    <d v="2013-08-26T00:00:00"/>
    <n v="826"/>
    <x v="0"/>
    <n v="90"/>
    <n v="0"/>
    <m/>
    <n v="0"/>
    <n v="0"/>
    <m/>
    <n v="0"/>
    <n v="30.75"/>
    <n v="255.22499999999999"/>
    <m/>
  </r>
  <r>
    <d v="2013-08-27T00:00:00"/>
    <n v="827"/>
    <x v="0"/>
    <n v="72"/>
    <n v="0"/>
    <m/>
    <n v="0"/>
    <n v="0"/>
    <m/>
    <n v="0"/>
    <n v="45"/>
    <n v="312"/>
    <m/>
  </r>
  <r>
    <d v="2013-08-28T00:00:00"/>
    <n v="828"/>
    <x v="0"/>
    <n v="201.97649684873949"/>
    <n v="0"/>
    <m/>
    <n v="0"/>
    <n v="0"/>
    <m/>
    <n v="0"/>
    <n v="27"/>
    <n v="432"/>
    <m/>
  </r>
  <r>
    <d v="2013-08-29T00:00:00"/>
    <n v="829"/>
    <x v="0"/>
    <n v="199.92384453781511"/>
    <n v="0"/>
    <m/>
    <n v="0"/>
    <n v="0"/>
    <m/>
    <n v="0"/>
    <n v="144"/>
    <n v="570"/>
    <m/>
  </r>
  <r>
    <d v="2013-08-30T00:00:00"/>
    <n v="830"/>
    <x v="0"/>
    <n v="767.01838235294122"/>
    <n v="0"/>
    <m/>
    <n v="0"/>
    <n v="0"/>
    <m/>
    <n v="0"/>
    <n v="1776"/>
    <n v="999"/>
    <m/>
  </r>
  <r>
    <d v="2013-08-31T00:00:00"/>
    <n v="831"/>
    <x v="0"/>
    <n v="770.69117647058829"/>
    <n v="0"/>
    <m/>
    <n v="0"/>
    <n v="0"/>
    <m/>
    <n v="0"/>
    <n v="1098"/>
    <n v="267"/>
    <m/>
  </r>
  <r>
    <d v="2013-09-01T00:00:00"/>
    <n v="901"/>
    <x v="0"/>
    <n v="543.89850315126046"/>
    <n v="0"/>
    <m/>
    <n v="0"/>
    <n v="0"/>
    <m/>
    <n v="3"/>
    <n v="654"/>
    <n v="189"/>
    <m/>
  </r>
  <r>
    <d v="2013-09-02T00:00:00"/>
    <n v="902"/>
    <x v="0"/>
    <n v="484.72925420168065"/>
    <n v="9.2623424369747891"/>
    <m/>
    <n v="0"/>
    <n v="0"/>
    <m/>
    <n v="3"/>
    <n v="63"/>
    <n v="327"/>
    <m/>
  </r>
  <r>
    <d v="2013-09-03T00:00:00"/>
    <n v="903"/>
    <x v="0"/>
    <n v="387.75275735294116"/>
    <n v="80.652573529411768"/>
    <m/>
    <n v="0"/>
    <n v="0"/>
    <m/>
    <n v="6"/>
    <n v="66"/>
    <n v="255"/>
    <m/>
  </r>
  <r>
    <d v="2013-09-04T00:00:00"/>
    <n v="904"/>
    <x v="0"/>
    <n v="327.24264705882354"/>
    <n v="49.865546218487395"/>
    <m/>
    <n v="0"/>
    <n v="0"/>
    <m/>
    <n v="0"/>
    <n v="33"/>
    <n v="159"/>
    <m/>
  </r>
  <r>
    <d v="2013-09-05T00:00:00"/>
    <n v="905"/>
    <x v="0"/>
    <n v="291.19892331932772"/>
    <n v="18.787027310924369"/>
    <m/>
    <n v="0"/>
    <n v="0"/>
    <m/>
    <n v="3"/>
    <n v="21"/>
    <n v="138"/>
    <m/>
  </r>
  <r>
    <d v="2013-09-06T00:00:00"/>
    <n v="906"/>
    <x v="0"/>
    <n v="619.71192226890753"/>
    <n v="0"/>
    <m/>
    <n v="0"/>
    <n v="0"/>
    <m/>
    <n v="0"/>
    <n v="102"/>
    <n v="36"/>
    <m/>
  </r>
  <r>
    <d v="2013-09-07T00:00:00"/>
    <n v="907"/>
    <x v="0"/>
    <n v="110.61121323529412"/>
    <n v="3.1603203781512605"/>
    <m/>
    <n v="0"/>
    <n v="0"/>
    <m/>
    <n v="0"/>
    <n v="249"/>
    <n v="105"/>
    <m/>
  </r>
  <r>
    <d v="2013-09-08T00:00:00"/>
    <n v="908"/>
    <x v="0"/>
    <n v="371.46271008403363"/>
    <n v="0"/>
    <m/>
    <n v="0"/>
    <n v="0"/>
    <m/>
    <n v="0"/>
    <n v="75"/>
    <n v="3"/>
    <m/>
  </r>
  <r>
    <d v="2013-09-09T00:00:00"/>
    <n v="909"/>
    <x v="0"/>
    <n v="328.515362394958"/>
    <n v="38.273634453781511"/>
    <m/>
    <n v="0"/>
    <n v="0"/>
    <m/>
    <n v="0"/>
    <n v="18"/>
    <n v="15"/>
    <m/>
  </r>
  <r>
    <d v="2013-09-10T00:00:00"/>
    <n v="910"/>
    <x v="0"/>
    <n v="114.27757352941177"/>
    <n v="23.496323529411764"/>
    <m/>
    <n v="0"/>
    <n v="0"/>
    <m/>
    <n v="0"/>
    <n v="48"/>
    <n v="12"/>
    <m/>
  </r>
  <r>
    <d v="2013-09-11T00:00:00"/>
    <n v="911"/>
    <x v="0"/>
    <n v="157.71231617647058"/>
    <n v="46.133534663865547"/>
    <m/>
    <n v="0"/>
    <n v="0"/>
    <m/>
    <n v="2"/>
    <n v="2"/>
    <n v="23"/>
    <m/>
  </r>
  <r>
    <d v="2013-09-12T00:00:00"/>
    <n v="912"/>
    <x v="0"/>
    <n v="173.51470588235293"/>
    <n v="45.264705882352942"/>
    <m/>
    <n v="0"/>
    <n v="0"/>
    <m/>
    <n v="1"/>
    <n v="4"/>
    <n v="23"/>
    <m/>
  </r>
  <r>
    <d v="2013-09-13T00:00:00"/>
    <n v="913"/>
    <x v="0"/>
    <n v="193.78348214285714"/>
    <n v="45.46875"/>
    <m/>
    <n v="0"/>
    <n v="0"/>
    <m/>
    <n v="0"/>
    <n v="5"/>
    <n v="1"/>
    <m/>
  </r>
  <r>
    <d v="2013-09-14T00:00:00"/>
    <n v="914"/>
    <x v="0"/>
    <n v="175.22042410714286"/>
    <n v="12.743303571428571"/>
    <m/>
    <n v="0"/>
    <n v="0"/>
    <m/>
    <n v="3"/>
    <n v="9"/>
    <n v="0"/>
    <m/>
  </r>
  <r>
    <d v="2013-09-15T00:00:00"/>
    <n v="915"/>
    <x v="0"/>
    <n v="187.43303571428572"/>
    <n v="18.743303571428573"/>
    <m/>
    <n v="0"/>
    <n v="0"/>
    <m/>
    <n v="0"/>
    <n v="6"/>
    <n v="0"/>
    <m/>
  </r>
  <r>
    <d v="2013-09-16T00:00:00"/>
    <n v="916"/>
    <x v="0"/>
    <n v="514.40625"/>
    <n v="27.557477678571427"/>
    <m/>
    <n v="0"/>
    <n v="0"/>
    <m/>
    <n v="0"/>
    <n v="3"/>
    <n v="0"/>
    <m/>
  </r>
  <r>
    <d v="2013-09-17T00:00:00"/>
    <n v="917"/>
    <x v="0"/>
    <n v="193"/>
    <n v="26"/>
    <m/>
    <n v="0"/>
    <n v="0"/>
    <m/>
    <n v="0"/>
    <n v="18"/>
    <n v="44"/>
    <m/>
  </r>
  <r>
    <d v="2013-09-18T00:00:00"/>
    <n v="918"/>
    <x v="0"/>
    <n v="471.27272727272725"/>
    <n v="60"/>
    <m/>
    <n v="0"/>
    <n v="0"/>
    <m/>
    <n v="0"/>
    <n v="6"/>
    <n v="72"/>
    <m/>
  </r>
  <r>
    <d v="2013-09-19T00:00:00"/>
    <n v="919"/>
    <x v="0"/>
    <n v="230.90990259740261"/>
    <n v="40.066558441558442"/>
    <m/>
    <n v="0"/>
    <n v="0"/>
    <m/>
    <n v="0"/>
    <n v="4"/>
    <n v="22"/>
    <m/>
  </r>
  <r>
    <d v="2013-09-20T00:00:00"/>
    <n v="920"/>
    <x v="0"/>
    <n v="505.875"/>
    <n v="59.035714285714285"/>
    <m/>
    <n v="0"/>
    <n v="0"/>
    <m/>
    <n v="1"/>
    <n v="0"/>
    <n v="11"/>
    <m/>
  </r>
  <r>
    <d v="2013-09-21T00:00:00"/>
    <n v="921"/>
    <x v="0"/>
    <n v="729.55032467532465"/>
    <n v="71.100243506493513"/>
    <m/>
    <n v="0"/>
    <n v="0"/>
    <m/>
    <n v="0"/>
    <n v="3"/>
    <n v="16"/>
    <m/>
  </r>
  <r>
    <d v="2013-09-22T00:00:00"/>
    <n v="922"/>
    <x v="0"/>
    <n v="198.1737012987013"/>
    <n v="32.333603896103895"/>
    <m/>
    <n v="0"/>
    <n v="0"/>
    <m/>
    <n v="1"/>
    <n v="16"/>
    <n v="10"/>
    <m/>
  </r>
  <r>
    <d v="2013-09-23T00:00:00"/>
    <n v="923"/>
    <x v="0"/>
    <n v="343.07021103896102"/>
    <n v="31.668019480519479"/>
    <m/>
    <n v="0"/>
    <n v="0"/>
    <m/>
    <n v="3"/>
    <n v="24"/>
    <n v="22"/>
    <m/>
  </r>
  <r>
    <d v="2013-09-24T00:00:00"/>
    <n v="924"/>
    <x v="0"/>
    <n v="239.7582644628099"/>
    <n v="79.045454545454547"/>
    <m/>
    <n v="0"/>
    <n v="0"/>
    <m/>
    <n v="3"/>
    <n v="1"/>
    <n v="69.090909090909093"/>
    <m/>
  </r>
  <r>
    <d v="2013-09-25T00:00:00"/>
    <n v="925"/>
    <x v="0"/>
    <n v="143.74503657262278"/>
    <n v="31.70846394984326"/>
    <m/>
    <n v="0"/>
    <n v="0"/>
    <m/>
    <n v="1"/>
    <n v="18"/>
    <n v="38"/>
    <m/>
  </r>
  <r>
    <d v="2013-09-26T00:00:00"/>
    <n v="926"/>
    <x v="0"/>
    <n v="185.09169278996865"/>
    <n v="53.331504702194358"/>
    <m/>
    <n v="0"/>
    <n v="0"/>
    <m/>
    <n v="0"/>
    <n v="10"/>
    <n v="21"/>
    <m/>
  </r>
  <r>
    <d v="2013-09-27T00:00:00"/>
    <n v="927"/>
    <x v="0"/>
    <n v="331.0344827586207"/>
    <n v="47.586206896551722"/>
    <m/>
    <n v="0"/>
    <n v="0"/>
    <m/>
    <n v="2"/>
    <n v="3"/>
    <n v="41"/>
    <m/>
  </r>
  <r>
    <d v="2013-09-28T00:00:00"/>
    <n v="928"/>
    <x v="0"/>
    <n v="287.58620689655174"/>
    <n v="15.517241379310345"/>
    <m/>
    <n v="0"/>
    <n v="0"/>
    <m/>
    <n v="1"/>
    <n v="8"/>
    <n v="26"/>
    <m/>
  </r>
  <r>
    <d v="2013-09-29T00:00:00"/>
    <n v="929"/>
    <x v="0"/>
    <n v="1106.8965517241379"/>
    <n v="21.724137931034484"/>
    <m/>
    <n v="0"/>
    <n v="6"/>
    <m/>
    <n v="11"/>
    <n v="3"/>
    <n v="140"/>
    <m/>
  </r>
  <r>
    <d v="2013-09-30T00:00:00"/>
    <n v="930"/>
    <x v="0"/>
    <n v="196.55172413793105"/>
    <n v="11.379310344827585"/>
    <m/>
    <n v="0"/>
    <n v="3"/>
    <m/>
    <n v="22"/>
    <n v="196"/>
    <n v="195"/>
    <m/>
  </r>
  <r>
    <d v="2013-10-01T00:00:00"/>
    <n v="1001"/>
    <x v="0"/>
    <n v="107.58620689655173"/>
    <n v="7.2413793103448274"/>
    <m/>
    <n v="0"/>
    <n v="6"/>
    <m/>
    <n v="20"/>
    <n v="11"/>
    <n v="431"/>
    <m/>
  </r>
  <r>
    <d v="2013-10-02T00:00:00"/>
    <n v="1002"/>
    <x v="0"/>
    <n v="123.10344827586206"/>
    <n v="11.379310344827585"/>
    <m/>
    <n v="0"/>
    <n v="7"/>
    <m/>
    <n v="11"/>
    <n v="114"/>
    <n v="269"/>
    <m/>
  </r>
  <r>
    <d v="2013-10-03T00:00:00"/>
    <n v="1003"/>
    <x v="0"/>
    <n v="262.75862068965517"/>
    <n v="15.517241379310345"/>
    <m/>
    <n v="0"/>
    <n v="8"/>
    <m/>
    <n v="15"/>
    <n v="40"/>
    <n v="225"/>
    <m/>
  </r>
  <r>
    <d v="2013-10-04T00:00:00"/>
    <n v="1004"/>
    <x v="0"/>
    <n v="307.24137931034483"/>
    <n v="13.448275862068966"/>
    <m/>
    <n v="0"/>
    <n v="4"/>
    <m/>
    <n v="20"/>
    <n v="36"/>
    <n v="143"/>
    <m/>
  </r>
  <r>
    <d v="2013-10-05T00:00:00"/>
    <n v="1005"/>
    <x v="0"/>
    <n v="173.79310344827587"/>
    <n v="15.517241379310345"/>
    <m/>
    <n v="0"/>
    <n v="4"/>
    <m/>
    <n v="15"/>
    <n v="26"/>
    <n v="134"/>
    <m/>
  </r>
  <r>
    <d v="2013-10-06T00:00:00"/>
    <n v="1006"/>
    <x v="0"/>
    <n v="133.44827586206895"/>
    <n v="15.517241379310345"/>
    <m/>
    <n v="0"/>
    <n v="7"/>
    <m/>
    <n v="5"/>
    <n v="47"/>
    <n v="69"/>
    <m/>
  </r>
  <r>
    <d v="2013-10-07T00:00:00"/>
    <n v="1007"/>
    <x v="0"/>
    <n v="67.241379310344826"/>
    <n v="9.3103448275862064"/>
    <m/>
    <n v="0"/>
    <n v="4"/>
    <m/>
    <n v="6"/>
    <n v="44"/>
    <n v="35"/>
    <m/>
  </r>
  <r>
    <d v="2013-10-08T00:00:00"/>
    <n v="1008"/>
    <x v="0"/>
    <n v="73.448275862068968"/>
    <n v="15.517241379310345"/>
    <m/>
    <n v="0"/>
    <n v="8"/>
    <m/>
    <n v="5"/>
    <n v="1"/>
    <n v="78"/>
    <m/>
  </r>
  <r>
    <d v="2013-10-09T00:00:00"/>
    <n v="1009"/>
    <x v="0"/>
    <n v="55.862068965517238"/>
    <n v="6.2068965517241379"/>
    <m/>
    <n v="0"/>
    <n v="2"/>
    <m/>
    <n v="4"/>
    <n v="30"/>
    <n v="24"/>
    <m/>
  </r>
  <r>
    <d v="2013-10-10T00:00:00"/>
    <n v="1010"/>
    <x v="0"/>
    <n v="52.758620689655174"/>
    <n v="4.1379310344827589"/>
    <m/>
    <n v="0"/>
    <n v="6"/>
    <m/>
    <n v="5"/>
    <n v="26"/>
    <n v="32"/>
    <m/>
  </r>
  <r>
    <d v="2013-10-11T00:00:00"/>
    <n v="1011"/>
    <x v="0"/>
    <n v="27.931034482758619"/>
    <n v="4.1379310344827589"/>
    <m/>
    <n v="0"/>
    <n v="4"/>
    <m/>
    <n v="4"/>
    <n v="7"/>
    <n v="24"/>
    <m/>
  </r>
  <r>
    <d v="2013-10-12T00:00:00"/>
    <n v="1012"/>
    <x v="0"/>
    <n v="34.137931034482762"/>
    <n v="3.103448275862069"/>
    <m/>
    <n v="0"/>
    <n v="4"/>
    <m/>
    <n v="0"/>
    <n v="15"/>
    <n v="22"/>
    <m/>
  </r>
  <r>
    <d v="2013-10-13T00:00:00"/>
    <n v="1013"/>
    <x v="0"/>
    <n v="19.655172413793103"/>
    <n v="3.103448275862069"/>
    <m/>
    <n v="0"/>
    <n v="5"/>
    <m/>
    <n v="0"/>
    <n v="22"/>
    <n v="2"/>
    <m/>
  </r>
  <r>
    <d v="2013-10-14T00:00:00"/>
    <n v="1014"/>
    <x v="0"/>
    <n v="15.517241379310345"/>
    <n v="1.0344827586206897"/>
    <m/>
    <n v="0"/>
    <n v="2"/>
    <m/>
    <n v="3"/>
    <n v="8"/>
    <n v="21"/>
    <m/>
  </r>
  <r>
    <d v="2013-10-15T00:00:00"/>
    <n v="1015"/>
    <x v="0"/>
    <n v="13.448275862068966"/>
    <n v="1.0344827586206897"/>
    <m/>
    <n v="0"/>
    <n v="2"/>
    <m/>
    <n v="0"/>
    <n v="28"/>
    <n v="0"/>
    <m/>
  </r>
  <r>
    <d v="2013-10-16T00:00:00"/>
    <n v="1016"/>
    <x v="0"/>
    <n v="7.2413793103448274"/>
    <n v="1.0344827586206897"/>
    <m/>
    <n v="0"/>
    <n v="6"/>
    <m/>
    <n v="0"/>
    <n v="8"/>
    <n v="10"/>
    <m/>
  </r>
  <r>
    <d v="2013-10-17T00:00:00"/>
    <n v="1017"/>
    <x v="0"/>
    <n v="4.1379310344827589"/>
    <n v="0"/>
    <m/>
    <n v="0"/>
    <n v="4"/>
    <m/>
    <n v="0"/>
    <n v="15"/>
    <n v="0"/>
    <m/>
  </r>
  <r>
    <d v="2013-10-18T00:00:00"/>
    <n v="1018"/>
    <x v="0"/>
    <n v="7.2413793103448274"/>
    <n v="1.0344827586206897"/>
    <m/>
    <n v="0"/>
    <n v="2"/>
    <m/>
    <n v="2"/>
    <n v="2"/>
    <n v="7"/>
    <m/>
  </r>
  <r>
    <d v="2013-10-19T00:00:00"/>
    <n v="1019"/>
    <x v="0"/>
    <n v="8.2758620689655178"/>
    <n v="2.0689655172413794"/>
    <m/>
    <n v="0"/>
    <n v="3"/>
    <m/>
    <n v="4"/>
    <n v="8"/>
    <n v="15"/>
    <m/>
  </r>
  <r>
    <d v="2013-10-20T00:00:00"/>
    <n v="1020"/>
    <x v="0"/>
    <n v="7.2413793103448274"/>
    <n v="0"/>
    <m/>
    <n v="0"/>
    <n v="7"/>
    <m/>
    <n v="0"/>
    <n v="5"/>
    <n v="10"/>
    <m/>
  </r>
  <r>
    <d v="2013-10-21T00:00:00"/>
    <n v="1021"/>
    <x v="0"/>
    <n v="6.2068965517241379"/>
    <n v="1.0344827586206897"/>
    <m/>
    <n v="0"/>
    <n v="2"/>
    <m/>
    <n v="1"/>
    <n v="13"/>
    <n v="0"/>
    <m/>
  </r>
  <r>
    <d v="2013-10-22T00:00:00"/>
    <n v="1022"/>
    <x v="0"/>
    <n v="5.1724137931034484"/>
    <n v="3.103448275862069"/>
    <m/>
    <n v="0"/>
    <n v="5"/>
    <m/>
    <n v="1"/>
    <n v="13"/>
    <n v="2"/>
    <m/>
  </r>
  <r>
    <d v="2013-10-23T00:00:00"/>
    <n v="1023"/>
    <x v="0"/>
    <n v="6.2068965517241379"/>
    <n v="1.0344827586206897"/>
    <m/>
    <n v="0"/>
    <n v="6"/>
    <m/>
    <n v="1"/>
    <n v="12"/>
    <n v="3"/>
    <m/>
  </r>
  <r>
    <d v="2013-10-24T00:00:00"/>
    <n v="1024"/>
    <x v="0"/>
    <n v="5.1724137931034484"/>
    <n v="0"/>
    <m/>
    <n v="0"/>
    <n v="6"/>
    <m/>
    <n v="1"/>
    <n v="12"/>
    <n v="6"/>
    <m/>
  </r>
  <r>
    <d v="2013-10-25T00:00:00"/>
    <n v="1025"/>
    <x v="0"/>
    <n v="0"/>
    <n v="0"/>
    <m/>
    <n v="0"/>
    <n v="2"/>
    <m/>
    <n v="1"/>
    <n v="13"/>
    <n v="4"/>
    <m/>
  </r>
  <r>
    <d v="2013-10-26T00:00:00"/>
    <n v="1026"/>
    <x v="0"/>
    <n v="5.1724137931034484"/>
    <n v="1.0344827586206897"/>
    <m/>
    <n v="0"/>
    <n v="7"/>
    <m/>
    <n v="0"/>
    <n v="9"/>
    <n v="10"/>
    <m/>
  </r>
  <r>
    <d v="2013-10-27T00:00:00"/>
    <n v="1027"/>
    <x v="0"/>
    <n v="2.0689655172413794"/>
    <n v="3.103448275862069"/>
    <m/>
    <n v="0"/>
    <n v="7"/>
    <m/>
    <n v="1"/>
    <n v="13"/>
    <n v="11"/>
    <m/>
  </r>
  <r>
    <d v="2013-10-28T00:00:00"/>
    <n v="1028"/>
    <x v="0"/>
    <n v="8.2758620689655178"/>
    <n v="0"/>
    <m/>
    <n v="1"/>
    <n v="4"/>
    <m/>
    <n v="0"/>
    <n v="6"/>
    <n v="13"/>
    <m/>
  </r>
  <r>
    <d v="2013-10-29T00:00:00"/>
    <n v="1029"/>
    <x v="0"/>
    <n v="1.0344827586206897"/>
    <n v="0"/>
    <m/>
    <n v="0"/>
    <n v="3"/>
    <m/>
    <n v="1"/>
    <n v="11"/>
    <n v="14"/>
    <m/>
  </r>
  <r>
    <d v="2013-10-30T00:00:00"/>
    <n v="1030"/>
    <x v="0"/>
    <n v="1.0344827586206897"/>
    <n v="2.0689655172413794"/>
    <m/>
    <n v="0"/>
    <n v="2"/>
    <m/>
    <n v="0"/>
    <n v="11"/>
    <n v="1"/>
    <m/>
  </r>
  <r>
    <d v="2013-10-31T00:00:00"/>
    <n v="1031"/>
    <x v="0"/>
    <n v="0"/>
    <n v="0"/>
    <m/>
    <n v="0"/>
    <n v="5"/>
    <m/>
    <n v="0"/>
    <n v="11"/>
    <n v="9"/>
    <m/>
  </r>
  <r>
    <d v="2013-11-01T00:00:00"/>
    <n v="1101"/>
    <x v="0"/>
    <n v="3.103448275862069"/>
    <n v="0"/>
    <m/>
    <n v="0"/>
    <n v="0"/>
    <m/>
    <n v="0"/>
    <n v="19"/>
    <n v="9"/>
    <m/>
  </r>
  <r>
    <d v="2013-11-02T00:00:00"/>
    <n v="1102"/>
    <x v="0"/>
    <n v="98.275862068965523"/>
    <n v="2.0689655172413794"/>
    <m/>
    <n v="0"/>
    <n v="3"/>
    <m/>
    <n v="3"/>
    <n v="8"/>
    <n v="54"/>
    <m/>
  </r>
  <r>
    <d v="2013-11-03T00:00:00"/>
    <n v="1103"/>
    <x v="0"/>
    <n v="33.103448275862071"/>
    <n v="1.0344827586206897"/>
    <m/>
    <n v="0"/>
    <n v="3"/>
    <m/>
    <n v="1"/>
    <n v="21"/>
    <n v="65"/>
    <m/>
  </r>
  <r>
    <d v="2013-11-04T00:00:00"/>
    <n v="1104"/>
    <x v="0"/>
    <n v="0"/>
    <n v="0"/>
    <m/>
    <n v="0"/>
    <n v="0"/>
    <m/>
    <n v="1"/>
    <n v="77"/>
    <n v="0"/>
    <m/>
  </r>
  <r>
    <d v="2013-11-05T00:00:00"/>
    <n v="1105"/>
    <x v="0"/>
    <n v="1.0344827586206897"/>
    <n v="0"/>
    <m/>
    <n v="0"/>
    <n v="0"/>
    <m/>
    <n v="0"/>
    <n v="50"/>
    <n v="0"/>
    <m/>
  </r>
  <r>
    <d v="2013-11-06T00:00:00"/>
    <n v="1106"/>
    <x v="0"/>
    <n v="0"/>
    <n v="0"/>
    <m/>
    <n v="0"/>
    <n v="0"/>
    <m/>
    <n v="0"/>
    <n v="0"/>
    <n v="60"/>
    <m/>
  </r>
  <r>
    <d v="2013-11-07T00:00:00"/>
    <n v="1107"/>
    <x v="0"/>
    <n v="11.379310344827587"/>
    <n v="2.0689655172413794"/>
    <m/>
    <n v="0"/>
    <n v="1"/>
    <m/>
    <n v="0"/>
    <n v="39"/>
    <n v="0"/>
    <m/>
  </r>
  <r>
    <d v="2013-11-08T00:00:00"/>
    <n v="1108"/>
    <x v="0"/>
    <m/>
    <m/>
    <m/>
    <m/>
    <m/>
    <m/>
    <m/>
    <m/>
    <m/>
    <m/>
  </r>
  <r>
    <d v="2013-11-09T00:00:00"/>
    <n v="1109"/>
    <x v="0"/>
    <m/>
    <m/>
    <m/>
    <m/>
    <m/>
    <m/>
    <m/>
    <m/>
    <m/>
    <m/>
  </r>
  <r>
    <d v="2013-11-10T00:00:00"/>
    <n v="1110"/>
    <x v="0"/>
    <m/>
    <m/>
    <m/>
    <m/>
    <m/>
    <m/>
    <m/>
    <m/>
    <m/>
    <m/>
  </r>
  <r>
    <d v="2013-11-11T00:00:00"/>
    <n v="1111"/>
    <x v="0"/>
    <m/>
    <m/>
    <m/>
    <m/>
    <m/>
    <m/>
    <m/>
    <m/>
    <m/>
    <m/>
  </r>
  <r>
    <d v="2013-11-12T00:00:00"/>
    <n v="1112"/>
    <x v="0"/>
    <m/>
    <m/>
    <m/>
    <m/>
    <m/>
    <m/>
    <m/>
    <m/>
    <m/>
    <m/>
  </r>
  <r>
    <d v="2013-11-13T00:00:00"/>
    <n v="1113"/>
    <x v="0"/>
    <m/>
    <m/>
    <m/>
    <m/>
    <m/>
    <m/>
    <m/>
    <m/>
    <m/>
    <m/>
  </r>
  <r>
    <d v="2013-11-14T00:00:00"/>
    <n v="1114"/>
    <x v="0"/>
    <m/>
    <m/>
    <m/>
    <m/>
    <m/>
    <m/>
    <m/>
    <m/>
    <m/>
    <m/>
  </r>
  <r>
    <d v="2013-11-15T00:00:00"/>
    <n v="1115"/>
    <x v="0"/>
    <m/>
    <m/>
    <m/>
    <m/>
    <m/>
    <m/>
    <m/>
    <m/>
    <m/>
    <m/>
  </r>
  <r>
    <d v="2013-11-16T00:00:00"/>
    <n v="1116"/>
    <x v="0"/>
    <m/>
    <m/>
    <m/>
    <m/>
    <m/>
    <m/>
    <m/>
    <m/>
    <m/>
    <m/>
  </r>
  <r>
    <d v="2013-11-17T00:00:00"/>
    <n v="1117"/>
    <x v="0"/>
    <m/>
    <m/>
    <m/>
    <m/>
    <m/>
    <m/>
    <m/>
    <m/>
    <m/>
    <m/>
  </r>
  <r>
    <d v="2013-11-18T00:00:00"/>
    <n v="1118"/>
    <x v="0"/>
    <m/>
    <m/>
    <m/>
    <m/>
    <m/>
    <m/>
    <m/>
    <m/>
    <m/>
    <m/>
  </r>
  <r>
    <d v="2013-11-19T00:00:00"/>
    <n v="1119"/>
    <x v="0"/>
    <m/>
    <m/>
    <m/>
    <m/>
    <m/>
    <m/>
    <m/>
    <m/>
    <m/>
    <m/>
  </r>
  <r>
    <d v="2013-11-20T00:00:00"/>
    <n v="1120"/>
    <x v="0"/>
    <m/>
    <m/>
    <m/>
    <m/>
    <m/>
    <m/>
    <m/>
    <m/>
    <m/>
    <m/>
  </r>
  <r>
    <d v="2013-11-21T00:00:00"/>
    <n v="1121"/>
    <x v="0"/>
    <m/>
    <m/>
    <m/>
    <m/>
    <m/>
    <m/>
    <m/>
    <m/>
    <m/>
    <m/>
  </r>
  <r>
    <d v="2013-11-22T00:00:00"/>
    <n v="1122"/>
    <x v="0"/>
    <m/>
    <m/>
    <m/>
    <m/>
    <m/>
    <m/>
    <m/>
    <m/>
    <m/>
    <m/>
  </r>
  <r>
    <d v="2013-11-23T00:00:00"/>
    <n v="1123"/>
    <x v="0"/>
    <m/>
    <m/>
    <m/>
    <m/>
    <m/>
    <m/>
    <m/>
    <m/>
    <m/>
    <m/>
  </r>
  <r>
    <d v="2013-11-24T00:00:00"/>
    <n v="1124"/>
    <x v="0"/>
    <m/>
    <m/>
    <m/>
    <m/>
    <m/>
    <m/>
    <m/>
    <m/>
    <m/>
    <m/>
  </r>
  <r>
    <d v="2013-11-25T00:00:00"/>
    <n v="1125"/>
    <x v="0"/>
    <m/>
    <m/>
    <m/>
    <m/>
    <m/>
    <m/>
    <m/>
    <m/>
    <m/>
    <m/>
  </r>
  <r>
    <d v="2013-11-26T00:00:00"/>
    <n v="1126"/>
    <x v="0"/>
    <m/>
    <m/>
    <m/>
    <m/>
    <m/>
    <m/>
    <m/>
    <m/>
    <m/>
    <m/>
  </r>
  <r>
    <d v="2013-11-27T00:00:00"/>
    <n v="1127"/>
    <x v="0"/>
    <m/>
    <m/>
    <m/>
    <m/>
    <m/>
    <m/>
    <m/>
    <m/>
    <m/>
    <m/>
  </r>
  <r>
    <d v="2013-11-28T00:00:00"/>
    <n v="1128"/>
    <x v="0"/>
    <m/>
    <m/>
    <m/>
    <m/>
    <m/>
    <m/>
    <m/>
    <m/>
    <m/>
    <m/>
  </r>
  <r>
    <d v="2013-11-29T00:00:00"/>
    <n v="1129"/>
    <x v="0"/>
    <m/>
    <m/>
    <m/>
    <m/>
    <m/>
    <m/>
    <m/>
    <m/>
    <m/>
    <m/>
  </r>
  <r>
    <d v="2013-11-30T00:00:00"/>
    <n v="1130"/>
    <x v="0"/>
    <m/>
    <m/>
    <m/>
    <m/>
    <m/>
    <m/>
    <m/>
    <m/>
    <m/>
    <m/>
  </r>
  <r>
    <d v="2014-07-31T00:00:00"/>
    <n v="731"/>
    <x v="1"/>
    <n v="6"/>
    <n v="0"/>
    <n v="0"/>
    <n v="1"/>
    <n v="1"/>
    <n v="0"/>
    <n v="50"/>
    <n v="262389"/>
    <n v="97956"/>
    <m/>
  </r>
  <r>
    <d v="2014-08-01T00:00:00"/>
    <n v="801"/>
    <x v="1"/>
    <n v="1.9625665148091904"/>
    <n v="0"/>
    <n v="0"/>
    <n v="0"/>
    <n v="0"/>
    <n v="0"/>
    <n v="0"/>
    <n v="719.2806276775683"/>
    <n v="324.80475820092101"/>
    <m/>
  </r>
  <r>
    <d v="2014-08-02T00:00:00"/>
    <n v="802"/>
    <x v="1"/>
    <n v="0.95818466527566859"/>
    <n v="0"/>
    <n v="0"/>
    <n v="0"/>
    <n v="0"/>
    <n v="0"/>
    <n v="0.95818466527566859"/>
    <n v="992.67931322559275"/>
    <n v="535.62522788909882"/>
    <m/>
  </r>
  <r>
    <d v="2014-08-03T00:00:00"/>
    <n v="803"/>
    <x v="1"/>
    <n v="0"/>
    <n v="0"/>
    <n v="0"/>
    <n v="0"/>
    <n v="0"/>
    <n v="0"/>
    <n v="3.7403442925869683"/>
    <n v="446.9711429641427"/>
    <n v="330.08538382079996"/>
    <m/>
  </r>
  <r>
    <d v="2014-08-04T00:00:00"/>
    <n v="804"/>
    <x v="1"/>
    <n v="0"/>
    <n v="0"/>
    <n v="0"/>
    <n v="0"/>
    <n v="0"/>
    <n v="0"/>
    <n v="0"/>
    <n v="145.91799696285048"/>
    <n v="218.87699544427571"/>
    <m/>
  </r>
  <r>
    <d v="2014-08-05T00:00:00"/>
    <n v="805"/>
    <x v="1"/>
    <n v="0"/>
    <n v="0"/>
    <n v="0"/>
    <n v="0"/>
    <n v="0"/>
    <n v="0"/>
    <n v="0"/>
    <n v="60.444444444444443"/>
    <n v="46.222222222222221"/>
    <m/>
  </r>
  <r>
    <d v="2014-08-06T00:00:00"/>
    <n v="806"/>
    <x v="1"/>
    <n v="0"/>
    <n v="0"/>
    <n v="0"/>
    <n v="0"/>
    <n v="0"/>
    <n v="0"/>
    <n v="0"/>
    <n v="131.19279486273123"/>
    <n v="90.015494285377642"/>
    <m/>
  </r>
  <r>
    <d v="2014-08-07T00:00:00"/>
    <n v="807"/>
    <x v="1"/>
    <n v="43.106044538706257"/>
    <n v="1.0263343937787204"/>
    <n v="0"/>
    <n v="0"/>
    <n v="1.0263343937787204"/>
    <n v="0"/>
    <n v="0"/>
    <n v="1081.7564510427712"/>
    <n v="966.80699893955466"/>
    <m/>
  </r>
  <r>
    <d v="2014-08-08T00:00:00"/>
    <n v="808"/>
    <x v="1"/>
    <n v="26.281371509367268"/>
    <n v="0"/>
    <n v="0"/>
    <n v="0"/>
    <n v="0"/>
    <n v="0"/>
    <n v="0"/>
    <n v="1787.1332626369742"/>
    <n v="1553.8860904913397"/>
    <m/>
  </r>
  <r>
    <d v="2014-08-09T00:00:00"/>
    <n v="809"/>
    <x v="1"/>
    <n v="19.283271474019088"/>
    <n v="0"/>
    <n v="0"/>
    <n v="0"/>
    <n v="0"/>
    <n v="0"/>
    <n v="0"/>
    <n v="645.98959437963947"/>
    <n v="427.44585100742313"/>
    <m/>
  </r>
  <r>
    <d v="2014-08-10T00:00:00"/>
    <n v="810"/>
    <x v="1"/>
    <n v="13.617871450453634"/>
    <n v="0"/>
    <n v="0"/>
    <n v="1.047528573111818"/>
    <n v="0"/>
    <n v="0"/>
    <n v="0"/>
    <n v="175.98480028278544"/>
    <n v="257.69202898550725"/>
    <m/>
  </r>
  <r>
    <d v="2014-08-11T00:00:00"/>
    <n v="811"/>
    <x v="1"/>
    <n v="13.308935725226817"/>
    <n v="0"/>
    <n v="0"/>
    <n v="0"/>
    <n v="0"/>
    <n v="0"/>
    <n v="0"/>
    <n v="19.451521444562271"/>
    <n v="16.380228584894546"/>
    <m/>
  </r>
  <r>
    <d v="2014-08-12T00:00:00"/>
    <n v="812"/>
    <x v="1"/>
    <n v="2"/>
    <n v="0"/>
    <n v="0"/>
    <n v="0"/>
    <n v="0"/>
    <n v="0"/>
    <n v="0"/>
    <n v="23"/>
    <n v="24"/>
    <m/>
  </r>
  <r>
    <d v="2014-08-13T00:00:00"/>
    <n v="813"/>
    <x v="1"/>
    <n v="34.222222222222221"/>
    <n v="0"/>
    <n v="0"/>
    <n v="0"/>
    <n v="0"/>
    <n v="0"/>
    <n v="0"/>
    <n v="348.0888888888889"/>
    <n v="753.86666666666667"/>
    <m/>
  </r>
  <r>
    <d v="2014-08-14T00:00:00"/>
    <n v="814"/>
    <x v="1"/>
    <n v="17.2"/>
    <n v="0"/>
    <n v="0"/>
    <n v="0"/>
    <n v="0"/>
    <n v="0"/>
    <n v="0"/>
    <n v="239.84444444444443"/>
    <n v="554.22222222222217"/>
    <m/>
  </r>
  <r>
    <d v="2014-08-15T00:00:00"/>
    <n v="815"/>
    <x v="1"/>
    <n v="28"/>
    <n v="0.93333333333333335"/>
    <n v="0"/>
    <n v="0"/>
    <n v="0"/>
    <n v="0"/>
    <n v="0"/>
    <n v="100.8"/>
    <n v="68.13333333333334"/>
    <m/>
  </r>
  <r>
    <d v="2014-08-16T00:00:00"/>
    <n v="816"/>
    <x v="1"/>
    <n v="66.973412698412702"/>
    <n v="0"/>
    <n v="0"/>
    <n v="0"/>
    <n v="0"/>
    <n v="0"/>
    <n v="0.9996031746031746"/>
    <n v="134.94642857142858"/>
    <n v="208.91706349206351"/>
    <m/>
  </r>
  <r>
    <d v="2014-08-17T00:00:00"/>
    <n v="817"/>
    <x v="1"/>
    <n v="25.580952380952382"/>
    <n v="0"/>
    <n v="0"/>
    <n v="0"/>
    <n v="0"/>
    <n v="0"/>
    <n v="0"/>
    <n v="87.401587301587298"/>
    <n v="87.401587301587298"/>
    <m/>
  </r>
  <r>
    <d v="2014-08-18T00:00:00"/>
    <n v="818"/>
    <x v="1"/>
    <n v="38.492857142857147"/>
    <n v="1.1321428571428571"/>
    <n v="0"/>
    <n v="0"/>
    <n v="0"/>
    <n v="0"/>
    <n v="0"/>
    <n v="84.910714285714292"/>
    <n v="238.88214285714287"/>
    <m/>
  </r>
  <r>
    <d v="2014-08-19T00:00:00"/>
    <n v="819"/>
    <x v="1"/>
    <n v="50.333333333333336"/>
    <n v="0"/>
    <n v="0"/>
    <n v="0"/>
    <n v="0"/>
    <n v="0"/>
    <n v="0"/>
    <n v="311.58730158730157"/>
    <n v="131.82539682539684"/>
    <m/>
  </r>
  <r>
    <d v="2014-08-20T00:00:00"/>
    <n v="820"/>
    <x v="1"/>
    <n v="26.639891619730328"/>
    <n v="1.2109041645331968"/>
    <n v="0"/>
    <n v="0"/>
    <n v="0"/>
    <n v="0"/>
    <n v="0"/>
    <n v="323.31141193036353"/>
    <n v="280.92976617170166"/>
    <m/>
  </r>
  <r>
    <d v="2014-08-21T00:00:00"/>
    <n v="821"/>
    <x v="1"/>
    <n v="22.021121351766514"/>
    <n v="0"/>
    <n v="0"/>
    <n v="0"/>
    <n v="0"/>
    <n v="0"/>
    <n v="1.2233956306536953"/>
    <n v="148.03087130909711"/>
    <n v="171.27538829151732"/>
    <m/>
  </r>
  <r>
    <d v="2014-08-22T00:00:00"/>
    <n v="822"/>
    <x v="1"/>
    <n v="53.14314516129032"/>
    <n v="0"/>
    <n v="0"/>
    <n v="0"/>
    <n v="0"/>
    <n v="0"/>
    <n v="0"/>
    <n v="59.322580645161295"/>
    <n v="97.635080645161295"/>
    <m/>
  </r>
  <r>
    <d v="2014-08-23T00:00:00"/>
    <n v="823"/>
    <x v="1"/>
    <n v="60.022681451612904"/>
    <n v="2.3538306451612905"/>
    <n v="0"/>
    <n v="0"/>
    <n v="0"/>
    <n v="0"/>
    <n v="0"/>
    <n v="54.13810483870968"/>
    <n v="58.845766129032256"/>
    <m/>
  </r>
  <r>
    <d v="2014-08-24T00:00:00"/>
    <n v="824"/>
    <x v="1"/>
    <n v="89.435483870967744"/>
    <n v="1.1179435483870968"/>
    <n v="0"/>
    <n v="0"/>
    <n v="0"/>
    <n v="0"/>
    <n v="0"/>
    <n v="109.55846774193549"/>
    <n v="114.03024193548387"/>
    <m/>
  </r>
  <r>
    <d v="2014-08-25T00:00:00"/>
    <n v="825"/>
    <x v="1"/>
    <n v="34.946068548387096"/>
    <n v="1.0589717741935485"/>
    <n v="0"/>
    <n v="0"/>
    <n v="0"/>
    <n v="0"/>
    <n v="0"/>
    <n v="81.540826612903231"/>
    <n v="128.13558467741936"/>
    <m/>
  </r>
  <r>
    <d v="2014-08-26T00:00:00"/>
    <n v="826"/>
    <x v="1"/>
    <n v="38"/>
    <n v="0"/>
    <n v="0"/>
    <n v="0"/>
    <n v="0"/>
    <n v="0"/>
    <n v="0"/>
    <n v="33"/>
    <n v="52"/>
    <m/>
  </r>
  <r>
    <d v="2014-08-27T00:00:00"/>
    <n v="827"/>
    <x v="1"/>
    <n v="38.023809523809526"/>
    <n v="3.083011583011583"/>
    <n v="0"/>
    <n v="0"/>
    <n v="0"/>
    <n v="0"/>
    <n v="0"/>
    <n v="28.774774774774777"/>
    <n v="24.664092664092664"/>
    <m/>
  </r>
  <r>
    <d v="2014-08-28T00:00:00"/>
    <n v="828"/>
    <x v="1"/>
    <n v="20.051480051480052"/>
    <n v="1.0553410553410554"/>
    <n v="0"/>
    <n v="0"/>
    <n v="0"/>
    <n v="0"/>
    <n v="0"/>
    <n v="25.328185328185327"/>
    <n v="23.217503217503218"/>
    <m/>
  </r>
  <r>
    <d v="2014-08-29T00:00:00"/>
    <n v="829"/>
    <x v="1"/>
    <n v="40.071428571428569"/>
    <n v="1.083011583011583"/>
    <n v="0"/>
    <n v="0"/>
    <n v="0"/>
    <n v="0"/>
    <n v="0"/>
    <n v="19.494208494208493"/>
    <n v="10.83011583011583"/>
    <m/>
  </r>
  <r>
    <d v="2014-08-30T00:00:00"/>
    <n v="830"/>
    <x v="1"/>
    <n v="42.205920205920208"/>
    <n v="3.3320463320463318"/>
    <n v="0"/>
    <n v="0"/>
    <n v="0"/>
    <n v="0"/>
    <n v="0"/>
    <n v="23.324324324324323"/>
    <n v="16.660231660231659"/>
    <m/>
  </r>
  <r>
    <d v="2014-08-31T00:00:00"/>
    <n v="831"/>
    <x v="1"/>
    <n v="206.04182754182756"/>
    <n v="2.2767052767052767"/>
    <n v="0"/>
    <n v="0"/>
    <n v="0"/>
    <n v="0"/>
    <n v="0"/>
    <n v="18.213642213642213"/>
    <n v="34.150579150579148"/>
    <m/>
  </r>
  <r>
    <d v="2014-09-01T00:00:00"/>
    <n v="901"/>
    <x v="1"/>
    <n v="125.93050193050193"/>
    <n v="3.4980694980694982"/>
    <n v="0"/>
    <n v="0"/>
    <n v="0"/>
    <n v="0"/>
    <n v="0"/>
    <n v="5.8301158301158305"/>
    <n v="19.822393822393821"/>
    <m/>
  </r>
  <r>
    <d v="2014-09-02T00:00:00"/>
    <n v="902"/>
    <x v="1"/>
    <n v="165.92342342342343"/>
    <n v="10.743243243243244"/>
    <n v="0"/>
    <n v="0"/>
    <n v="0"/>
    <n v="0"/>
    <n v="0"/>
    <n v="15.518018018018019"/>
    <n v="21.486486486486488"/>
    <m/>
  </r>
  <r>
    <d v="2014-09-03T00:00:00"/>
    <n v="903"/>
    <x v="1"/>
    <n v="81.208172458172456"/>
    <n v="6.2467824967824974"/>
    <n v="0"/>
    <n v="0"/>
    <n v="0"/>
    <n v="0"/>
    <n v="0"/>
    <n v="28.735199485199487"/>
    <n v="17.490990990990991"/>
    <m/>
  </r>
  <r>
    <d v="2014-09-04T00:00:00"/>
    <n v="904"/>
    <x v="1"/>
    <n v="121.36679536679537"/>
    <n v="9.1351351351351351"/>
    <n v="0"/>
    <n v="0"/>
    <n v="0"/>
    <n v="0"/>
    <n v="0"/>
    <n v="15.660231660231661"/>
    <n v="13.050193050193052"/>
    <m/>
  </r>
  <r>
    <d v="2014-09-05T00:00:00"/>
    <n v="905"/>
    <x v="1"/>
    <n v="263.97232947232948"/>
    <n v="8.1640926640926637"/>
    <n v="0"/>
    <n v="0"/>
    <n v="0"/>
    <n v="1.3606821106821108"/>
    <n v="0"/>
    <n v="12.246138996138997"/>
    <n v="16.328185328185327"/>
    <m/>
  </r>
  <r>
    <d v="2014-09-06T00:00:00"/>
    <n v="906"/>
    <x v="1"/>
    <n v="124.63835263835264"/>
    <n v="11.330759330759332"/>
    <n v="0"/>
    <n v="0"/>
    <n v="0"/>
    <n v="0"/>
    <n v="0"/>
    <n v="7.0817245817245826"/>
    <n v="2.8326898326898329"/>
    <m/>
  </r>
  <r>
    <d v="2014-09-07T00:00:00"/>
    <n v="907"/>
    <x v="1"/>
    <n v="95.680501930501933"/>
    <n v="16.192084942084943"/>
    <n v="0"/>
    <n v="0"/>
    <n v="0"/>
    <n v="0"/>
    <n v="0"/>
    <n v="5.8880308880308885"/>
    <n v="2.9440154440154442"/>
    <m/>
  </r>
  <r>
    <d v="2014-09-08T00:00:00"/>
    <n v="908"/>
    <x v="1"/>
    <n v="76.383526383526387"/>
    <n v="7.6383526383526394"/>
    <n v="0"/>
    <n v="0"/>
    <n v="0"/>
    <n v="0"/>
    <n v="0"/>
    <n v="4.583011583011583"/>
    <n v="3.0553410553410556"/>
    <m/>
  </r>
  <r>
    <d v="2014-09-09T00:00:00"/>
    <n v="909"/>
    <x v="1"/>
    <n v="118.75"/>
    <n v="11.083333333333334"/>
    <n v="0"/>
    <n v="0"/>
    <n v="0"/>
    <n v="0"/>
    <n v="0"/>
    <n v="1.5833333333333335"/>
    <n v="0"/>
    <m/>
  </r>
  <r>
    <d v="2014-09-10T00:00:00"/>
    <n v="910"/>
    <x v="1"/>
    <n v="198.26216741522865"/>
    <n v="18.733433141596407"/>
    <n v="0"/>
    <n v="0"/>
    <n v="0"/>
    <n v="0"/>
    <n v="0"/>
    <n v="6.2444777138654697"/>
    <n v="0"/>
    <m/>
  </r>
  <r>
    <d v="2014-09-11T00:00:00"/>
    <n v="911"/>
    <x v="1"/>
    <n v="73.867465132771258"/>
    <n v="4.6167165707982036"/>
    <n v="0"/>
    <n v="0"/>
    <n v="0"/>
    <n v="0"/>
    <n v="0"/>
    <n v="3.0778110471988027"/>
    <n v="3.0778110471988027"/>
    <m/>
  </r>
  <r>
    <d v="2014-09-12T00:00:00"/>
    <n v="912"/>
    <x v="1"/>
    <n v="54.600898274367665"/>
    <n v="3.0333832374648706"/>
    <n v="0"/>
    <n v="0"/>
    <n v="0"/>
    <n v="0"/>
    <n v="0"/>
    <n v="1.5166916187324353"/>
    <n v="0"/>
    <m/>
  </r>
  <r>
    <d v="2014-09-13T00:00:00"/>
    <n v="913"/>
    <x v="1"/>
    <n v="59.779108554618766"/>
    <n v="11.955821710923754"/>
    <n v="0"/>
    <n v="0"/>
    <n v="0"/>
    <n v="0"/>
    <n v="0"/>
    <n v="8.9668662831928145"/>
    <n v="1.4944777138654692"/>
    <m/>
  </r>
  <r>
    <d v="2014-09-14T00:00:00"/>
    <n v="914"/>
    <x v="1"/>
    <n v="319.48124655267515"/>
    <n v="16.194901898983534"/>
    <n v="0"/>
    <n v="0"/>
    <n v="0"/>
    <n v="1.4722638089985032"/>
    <n v="0"/>
    <n v="7.3613190449925154"/>
    <n v="0"/>
    <m/>
  </r>
  <r>
    <d v="2014-09-15T00:00:00"/>
    <n v="915"/>
    <x v="1"/>
    <n v="494.46701730885411"/>
    <n v="18.850648753709983"/>
    <n v="0"/>
    <n v="0"/>
    <n v="0"/>
    <n v="0"/>
    <n v="0"/>
    <n v="1.4500499041315371"/>
    <n v="1.4500499041315371"/>
    <m/>
  </r>
  <r>
    <d v="2014-09-16T00:00:00"/>
    <n v="916"/>
    <x v="1"/>
    <n v="441.2013237727524"/>
    <n v="14.278359992645708"/>
    <n v="0"/>
    <n v="0"/>
    <n v="0"/>
    <n v="0"/>
    <n v="0"/>
    <n v="11.422687994116567"/>
    <n v="1.4278359992645708"/>
    <m/>
  </r>
  <r>
    <d v="2014-09-17T00:00:00"/>
    <n v="917"/>
    <x v="1"/>
    <n v="136.36000796715084"/>
    <n v="8.1408959980388556"/>
    <n v="0"/>
    <n v="0"/>
    <n v="0"/>
    <n v="0"/>
    <n v="0"/>
    <n v="0"/>
    <n v="4.0704479990194278"/>
    <m/>
  </r>
  <r>
    <d v="2014-09-18T00:00:00"/>
    <n v="918"/>
    <x v="1"/>
    <n v="66.06529999387142"/>
    <n v="10.570447999019429"/>
    <n v="0"/>
    <n v="0"/>
    <n v="15.855671998529141"/>
    <n v="0"/>
    <n v="0"/>
    <n v="23.783507997793713"/>
    <n v="2.6426119997548572"/>
    <m/>
  </r>
  <r>
    <d v="2014-09-19T00:00:00"/>
    <n v="919"/>
    <x v="1"/>
    <n v="87.75"/>
    <n v="16.25"/>
    <n v="0"/>
    <n v="0"/>
    <n v="0"/>
    <n v="0"/>
    <n v="0"/>
    <n v="22.75"/>
    <n v="48.75"/>
    <m/>
  </r>
  <r>
    <d v="2014-09-20T00:00:00"/>
    <n v="920"/>
    <x v="1"/>
    <n v="16.5625"/>
    <n v="11.041666666666668"/>
    <n v="0"/>
    <n v="0"/>
    <n v="0"/>
    <n v="0"/>
    <n v="0"/>
    <n v="13.802083333333334"/>
    <n v="2.760416666666667"/>
    <m/>
  </r>
  <r>
    <d v="2014-09-21T00:00:00"/>
    <n v="921"/>
    <x v="1"/>
    <n v="29.520833333333336"/>
    <n v="4.541666666666667"/>
    <n v="0"/>
    <n v="0"/>
    <n v="0"/>
    <n v="0"/>
    <n v="0"/>
    <n v="15.895833333333334"/>
    <n v="13.625"/>
    <m/>
  </r>
  <r>
    <d v="2014-09-22T00:00:00"/>
    <n v="922"/>
    <x v="1"/>
    <n v="16.03125"/>
    <n v="5.3437500000000009"/>
    <n v="0"/>
    <n v="0"/>
    <n v="0"/>
    <n v="0"/>
    <n v="0"/>
    <n v="1.7812500000000002"/>
    <n v="1.7812500000000002"/>
    <m/>
  </r>
  <r>
    <d v="2014-09-23T00:00:00"/>
    <n v="923"/>
    <x v="1"/>
    <n v="55.541666666666671"/>
    <n v="7.75"/>
    <n v="0"/>
    <n v="0"/>
    <n v="0"/>
    <n v="0"/>
    <n v="0"/>
    <n v="6.4583333333333339"/>
    <n v="5.166666666666667"/>
    <m/>
  </r>
  <r>
    <d v="2014-09-24T00:00:00"/>
    <n v="924"/>
    <x v="1"/>
    <n v="1033.9199735449736"/>
    <n v="68.037037037037038"/>
    <n v="0"/>
    <n v="0"/>
    <n v="0"/>
    <n v="0"/>
    <n v="1.21494708994709"/>
    <n v="17.00925925925926"/>
    <n v="10.93452380952381"/>
    <m/>
  </r>
  <r>
    <d v="2014-09-25T00:00:00"/>
    <n v="925"/>
    <x v="1"/>
    <n v="812.69444444444446"/>
    <n v="111.54629629629629"/>
    <n v="0"/>
    <n v="0"/>
    <n v="0"/>
    <n v="0"/>
    <n v="7.9675925925925926"/>
    <n v="649.92791005291008"/>
    <n v="145.6931216931217"/>
    <m/>
  </r>
  <r>
    <d v="2014-09-26T00:00:00"/>
    <n v="926"/>
    <x v="1"/>
    <n v="322.69841269841271"/>
    <n v="64.751984126984127"/>
    <n v="0"/>
    <n v="0"/>
    <n v="1.0615079365079365"/>
    <n v="3.1845238095238093"/>
    <n v="3.1845238095238093"/>
    <n v="366.22023809523807"/>
    <n v="159.22619047619048"/>
    <m/>
  </r>
  <r>
    <d v="2014-09-27T00:00:00"/>
    <n v="927"/>
    <x v="1"/>
    <n v="98.518804112554108"/>
    <n v="22.814880952380953"/>
    <n v="0"/>
    <n v="0"/>
    <n v="1.0370400432900433"/>
    <n v="0"/>
    <n v="3.1111201298701299"/>
    <n v="162.81528679653678"/>
    <n v="82.963203463203456"/>
    <m/>
  </r>
  <r>
    <d v="2014-09-28T00:00:00"/>
    <n v="928"/>
    <x v="1"/>
    <n v="133.65952380952382"/>
    <n v="12.150865800865802"/>
    <n v="0"/>
    <n v="1.0125721500721501"/>
    <n v="0"/>
    <n v="0"/>
    <n v="1.0125721500721501"/>
    <n v="66.829761904761909"/>
    <n v="54.678896103896101"/>
    <m/>
  </r>
  <r>
    <d v="2014-09-29T00:00:00"/>
    <n v="929"/>
    <x v="1"/>
    <n v="171.93014069264069"/>
    <n v="17.785876623376623"/>
    <n v="0"/>
    <n v="0"/>
    <n v="0"/>
    <n v="0.98810425685425685"/>
    <n v="0"/>
    <n v="51.381421356421356"/>
    <n v="29.643127705627705"/>
    <m/>
  </r>
  <r>
    <d v="2014-09-30T00:00:00"/>
    <n v="930"/>
    <x v="1"/>
    <n v="232.23636363636365"/>
    <n v="12.527272727272727"/>
    <n v="0"/>
    <n v="0"/>
    <n v="0.96363636363636362"/>
    <n v="1.9272727272727272"/>
    <n v="0"/>
    <n v="39.509090909090908"/>
    <n v="18.309090909090909"/>
    <m/>
  </r>
  <r>
    <d v="2014-10-01T00:00:00"/>
    <n v="1001"/>
    <x v="1"/>
    <n v="82.171969696969697"/>
    <n v="7.2810606060606062"/>
    <n v="0"/>
    <n v="0"/>
    <n v="0"/>
    <n v="1.040151515151515"/>
    <n v="0"/>
    <n v="31.204545454545453"/>
    <n v="8.3212121212121204"/>
    <m/>
  </r>
  <r>
    <d v="2014-10-02T00:00:00"/>
    <n v="1002"/>
    <x v="1"/>
    <n v="117.25"/>
    <n v="1.1166666666666667"/>
    <n v="0"/>
    <n v="0"/>
    <n v="0"/>
    <n v="0"/>
    <n v="0"/>
    <n v="23.45"/>
    <n v="2.2333333333333334"/>
    <m/>
  </r>
  <r>
    <d v="2014-10-03T00:00:00"/>
    <n v="1003"/>
    <x v="1"/>
    <n v="176.59090909090909"/>
    <n v="10.738636363636363"/>
    <n v="0"/>
    <n v="0"/>
    <n v="0"/>
    <n v="0"/>
    <n v="1.1931818181818181"/>
    <n v="19.09090909090909"/>
    <n v="8.3522727272727266"/>
    <m/>
  </r>
  <r>
    <d v="2014-10-04T00:00:00"/>
    <n v="1004"/>
    <x v="1"/>
    <n v="186.27840909090909"/>
    <n v="7.0738636363636367"/>
    <n v="0"/>
    <n v="0"/>
    <n v="0"/>
    <n v="2.3579545454545454"/>
    <n v="1.1789772727272727"/>
    <n v="31.832386363636363"/>
    <n v="16.50568181818182"/>
    <m/>
  </r>
  <r>
    <d v="2014-10-05T00:00:00"/>
    <n v="1005"/>
    <x v="1"/>
    <n v="171.22159090909091"/>
    <n v="12.8125"/>
    <n v="0"/>
    <n v="0"/>
    <n v="1.1647727272727273"/>
    <n v="0"/>
    <n v="0"/>
    <n v="78.039772727272734"/>
    <n v="11.647727272727273"/>
    <m/>
  </r>
  <r>
    <d v="2014-10-06T00:00:00"/>
    <n v="1006"/>
    <x v="1"/>
    <n v="579.88636363636363"/>
    <n v="8.0539772727272734"/>
    <n v="0"/>
    <n v="0"/>
    <n v="0"/>
    <n v="0"/>
    <n v="1.1505681818181819"/>
    <n v="199.04829545454547"/>
    <n v="64.431818181818187"/>
    <m/>
  </r>
  <r>
    <d v="2014-10-07T00:00:00"/>
    <n v="1007"/>
    <x v="1"/>
    <n v="81.818181818181813"/>
    <n v="10.227272727272727"/>
    <n v="0"/>
    <n v="0"/>
    <n v="2.2727272727272729"/>
    <n v="0"/>
    <n v="2.2727272727272729"/>
    <n v="180.68181818181819"/>
    <n v="27.272727272727273"/>
    <m/>
  </r>
  <r>
    <d v="2014-10-08T00:00:00"/>
    <n v="1008"/>
    <x v="1"/>
    <n v="134.83682983682985"/>
    <n v="3.5174825174825175"/>
    <n v="0"/>
    <n v="0"/>
    <n v="1.1724941724941724"/>
    <n v="1.1724941724941724"/>
    <n v="0"/>
    <n v="94.972027972027973"/>
    <n v="50.417249417249415"/>
    <m/>
  </r>
  <r>
    <d v="2014-10-09T00:00:00"/>
    <n v="1009"/>
    <x v="1"/>
    <n v="401.26340326340323"/>
    <n v="6.0431235431235431"/>
    <n v="0"/>
    <n v="0"/>
    <n v="0"/>
    <n v="0"/>
    <n v="1.2086247086247086"/>
    <n v="217.55244755244755"/>
    <n v="74.934731934731929"/>
    <m/>
  </r>
  <r>
    <d v="2014-10-10T00:00:00"/>
    <n v="1010"/>
    <x v="1"/>
    <n v="102.06993006993008"/>
    <n v="0"/>
    <n v="0"/>
    <n v="0"/>
    <n v="1.2447552447552448"/>
    <n v="0"/>
    <n v="0"/>
    <n v="241.48251748251749"/>
    <n v="26.13986013986014"/>
    <m/>
  </r>
  <r>
    <d v="2014-10-11T00:00:00"/>
    <n v="1011"/>
    <x v="1"/>
    <n v="157.64523844211345"/>
    <n v="5.9265127233877237"/>
    <n v="0"/>
    <n v="0"/>
    <n v="2.3706050893550894"/>
    <n v="1.1853025446775447"/>
    <n v="1.1853025446775447"/>
    <n v="81.785875582750577"/>
    <n v="35.559076340326342"/>
    <m/>
  </r>
  <r>
    <d v="2014-10-12T00:00:00"/>
    <n v="1012"/>
    <x v="1"/>
    <n v="192.52032342657344"/>
    <n v="3.3775495337995336"/>
    <n v="0"/>
    <n v="0"/>
    <n v="1.1258498445998446"/>
    <n v="0"/>
    <n v="0"/>
    <n v="65.299290986790993"/>
    <n v="38.278894716394717"/>
    <m/>
  </r>
  <r>
    <d v="2014-10-13T00:00:00"/>
    <n v="1013"/>
    <x v="1"/>
    <n v="1007.7453015734266"/>
    <n v="8.5311771561771561"/>
    <n v="0"/>
    <n v="0"/>
    <n v="3.1991914335664333"/>
    <n v="1.0663971445221445"/>
    <n v="1.0663971445221445"/>
    <n v="78.913388694638698"/>
    <n v="44.788680069930066"/>
    <m/>
  </r>
  <r>
    <d v="2014-10-14T00:00:00"/>
    <n v="1014"/>
    <x v="1"/>
    <n v="549.79166666666663"/>
    <n v="20.138888888888889"/>
    <n v="0"/>
    <n v="0"/>
    <n v="37.256944444444443"/>
    <n v="24.166666666666668"/>
    <n v="12.083333333333334"/>
    <n v="826.70138888888891"/>
    <n v="508.50694444444446"/>
    <m/>
  </r>
  <r>
    <d v="2014-10-15T00:00:00"/>
    <n v="1015"/>
    <x v="1"/>
    <n v="89.618055555555557"/>
    <n v="6.041666666666667"/>
    <n v="0"/>
    <n v="0"/>
    <n v="6.041666666666667"/>
    <n v="13.090277777777779"/>
    <n v="16.111111111111111"/>
    <n v="1165.0347222222222"/>
    <n v="812.60416666666663"/>
    <m/>
  </r>
  <r>
    <d v="2014-10-16T00:00:00"/>
    <n v="1016"/>
    <x v="1"/>
    <n v="47.326388888888886"/>
    <n v="3.0208333333333335"/>
    <n v="0"/>
    <n v="0"/>
    <n v="8.0555555555555554"/>
    <n v="10.069444444444445"/>
    <n v="7.0486111111111107"/>
    <n v="1029.0972222222222"/>
    <n v="111.77083333333333"/>
    <m/>
  </r>
  <r>
    <d v="2014-10-17T00:00:00"/>
    <n v="1017"/>
    <x v="1"/>
    <n v="34.236111111111114"/>
    <n v="1.0069444444444444"/>
    <n v="0"/>
    <n v="0"/>
    <n v="4.0277777777777777"/>
    <n v="8.0555555555555554"/>
    <n v="4.0277777777777777"/>
    <n v="671.63194444444446"/>
    <n v="55.381944444444443"/>
    <m/>
  </r>
  <r>
    <d v="2014-10-18T00:00:00"/>
    <n v="1018"/>
    <x v="1"/>
    <n v="82.569444444444443"/>
    <n v="2.0138888888888888"/>
    <n v="0"/>
    <n v="2.0138888888888888"/>
    <n v="11.076388888888889"/>
    <n v="14.097222222222221"/>
    <n v="9.0625"/>
    <n v="418.88888888888891"/>
    <n v="44.305555555555557"/>
    <m/>
  </r>
  <r>
    <d v="2014-10-19T00:00:00"/>
    <n v="1019"/>
    <x v="1"/>
    <n v="10.069444444444445"/>
    <n v="1.0069444444444444"/>
    <n v="0"/>
    <n v="0"/>
    <n v="2.0138888888888888"/>
    <n v="3.0208333333333335"/>
    <n v="4.0277777777777777"/>
    <n v="266.84027777777777"/>
    <n v="82.569444444444443"/>
    <m/>
  </r>
  <r>
    <d v="2014-10-20T00:00:00"/>
    <n v="1020"/>
    <x v="1"/>
    <n v="17.118055555555557"/>
    <n v="2.0138888888888888"/>
    <n v="0"/>
    <n v="0"/>
    <n v="2.0138888888888888"/>
    <n v="3.0208333333333335"/>
    <n v="6.041666666666667"/>
    <n v="172.1875"/>
    <n v="80.555555555555557"/>
    <m/>
  </r>
  <r>
    <d v="2014-10-21T00:00:00"/>
    <n v="1021"/>
    <x v="1"/>
    <n v="7.0486111111111107"/>
    <n v="0"/>
    <n v="0"/>
    <n v="0"/>
    <n v="0"/>
    <n v="0"/>
    <n v="2.0138888888888888"/>
    <n v="73.506944444444443"/>
    <n v="4.0277777777777777"/>
    <m/>
  </r>
  <r>
    <d v="2014-10-22T00:00:00"/>
    <n v="1022"/>
    <x v="1"/>
    <m/>
    <m/>
    <m/>
    <m/>
    <m/>
    <m/>
    <m/>
    <m/>
    <m/>
    <m/>
  </r>
  <r>
    <d v="2014-10-23T00:00:00"/>
    <n v="1023"/>
    <x v="1"/>
    <m/>
    <m/>
    <m/>
    <m/>
    <m/>
    <m/>
    <m/>
    <m/>
    <m/>
    <m/>
  </r>
  <r>
    <d v="2014-10-24T00:00:00"/>
    <n v="1024"/>
    <x v="1"/>
    <m/>
    <m/>
    <m/>
    <m/>
    <m/>
    <m/>
    <m/>
    <m/>
    <m/>
    <m/>
  </r>
  <r>
    <d v="2014-10-25T00:00:00"/>
    <n v="1025"/>
    <x v="1"/>
    <m/>
    <m/>
    <m/>
    <m/>
    <m/>
    <m/>
    <m/>
    <m/>
    <m/>
    <m/>
  </r>
  <r>
    <d v="2014-10-26T00:00:00"/>
    <n v="1026"/>
    <x v="1"/>
    <m/>
    <m/>
    <m/>
    <m/>
    <m/>
    <m/>
    <m/>
    <m/>
    <m/>
    <m/>
  </r>
  <r>
    <d v="2014-10-27T00:00:00"/>
    <n v="1027"/>
    <x v="1"/>
    <m/>
    <m/>
    <m/>
    <m/>
    <m/>
    <m/>
    <m/>
    <m/>
    <m/>
    <m/>
  </r>
  <r>
    <d v="2014-10-28T00:00:00"/>
    <n v="1028"/>
    <x v="1"/>
    <m/>
    <m/>
    <m/>
    <m/>
    <m/>
    <m/>
    <m/>
    <m/>
    <m/>
    <m/>
  </r>
  <r>
    <d v="2014-10-29T00:00:00"/>
    <n v="1029"/>
    <x v="1"/>
    <m/>
    <m/>
    <m/>
    <m/>
    <m/>
    <m/>
    <m/>
    <m/>
    <m/>
    <m/>
  </r>
  <r>
    <d v="2014-10-30T00:00:00"/>
    <n v="1030"/>
    <x v="1"/>
    <m/>
    <m/>
    <m/>
    <m/>
    <m/>
    <m/>
    <m/>
    <m/>
    <m/>
    <m/>
  </r>
  <r>
    <d v="2014-10-31T00:00:00"/>
    <n v="1031"/>
    <x v="1"/>
    <m/>
    <m/>
    <m/>
    <m/>
    <m/>
    <m/>
    <m/>
    <m/>
    <m/>
    <m/>
  </r>
  <r>
    <d v="2014-11-01T00:00:00"/>
    <n v="1101"/>
    <x v="1"/>
    <m/>
    <m/>
    <m/>
    <m/>
    <m/>
    <m/>
    <m/>
    <m/>
    <m/>
    <m/>
  </r>
  <r>
    <d v="2014-11-02T00:00:00"/>
    <n v="1102"/>
    <x v="1"/>
    <m/>
    <m/>
    <m/>
    <m/>
    <m/>
    <m/>
    <m/>
    <m/>
    <m/>
    <m/>
  </r>
  <r>
    <d v="2014-11-03T00:00:00"/>
    <n v="1103"/>
    <x v="1"/>
    <m/>
    <m/>
    <m/>
    <m/>
    <m/>
    <m/>
    <m/>
    <m/>
    <m/>
    <m/>
  </r>
  <r>
    <d v="2014-11-04T00:00:00"/>
    <n v="1104"/>
    <x v="1"/>
    <m/>
    <m/>
    <m/>
    <m/>
    <m/>
    <m/>
    <m/>
    <m/>
    <m/>
    <m/>
  </r>
  <r>
    <d v="2014-11-05T00:00:00"/>
    <n v="1105"/>
    <x v="1"/>
    <m/>
    <m/>
    <m/>
    <m/>
    <m/>
    <m/>
    <m/>
    <m/>
    <m/>
    <m/>
  </r>
  <r>
    <d v="2014-11-06T00:00:00"/>
    <n v="1106"/>
    <x v="1"/>
    <m/>
    <m/>
    <m/>
    <m/>
    <m/>
    <m/>
    <m/>
    <m/>
    <m/>
    <m/>
  </r>
  <r>
    <d v="2014-11-07T00:00:00"/>
    <n v="1107"/>
    <x v="1"/>
    <m/>
    <m/>
    <m/>
    <m/>
    <m/>
    <m/>
    <m/>
    <m/>
    <m/>
    <m/>
  </r>
  <r>
    <d v="2014-11-08T00:00:00"/>
    <n v="1108"/>
    <x v="1"/>
    <m/>
    <m/>
    <m/>
    <m/>
    <m/>
    <m/>
    <m/>
    <m/>
    <m/>
    <m/>
  </r>
  <r>
    <d v="2014-11-09T00:00:00"/>
    <n v="1109"/>
    <x v="1"/>
    <m/>
    <m/>
    <m/>
    <m/>
    <m/>
    <m/>
    <m/>
    <m/>
    <m/>
    <m/>
  </r>
  <r>
    <d v="2014-11-10T00:00:00"/>
    <n v="1110"/>
    <x v="1"/>
    <m/>
    <m/>
    <m/>
    <m/>
    <m/>
    <m/>
    <m/>
    <m/>
    <m/>
    <m/>
  </r>
  <r>
    <d v="2014-11-11T00:00:00"/>
    <n v="1111"/>
    <x v="1"/>
    <m/>
    <m/>
    <m/>
    <m/>
    <m/>
    <m/>
    <m/>
    <m/>
    <m/>
    <m/>
  </r>
  <r>
    <d v="2014-11-12T00:00:00"/>
    <n v="1112"/>
    <x v="1"/>
    <m/>
    <m/>
    <m/>
    <m/>
    <m/>
    <m/>
    <m/>
    <m/>
    <m/>
    <m/>
  </r>
  <r>
    <d v="2014-11-13T00:00:00"/>
    <n v="1113"/>
    <x v="1"/>
    <m/>
    <m/>
    <m/>
    <m/>
    <m/>
    <m/>
    <m/>
    <m/>
    <m/>
    <m/>
  </r>
  <r>
    <d v="2014-11-14T00:00:00"/>
    <n v="1114"/>
    <x v="1"/>
    <m/>
    <m/>
    <m/>
    <m/>
    <m/>
    <m/>
    <m/>
    <m/>
    <m/>
    <m/>
  </r>
  <r>
    <d v="2014-11-15T00:00:00"/>
    <n v="1115"/>
    <x v="1"/>
    <m/>
    <m/>
    <m/>
    <m/>
    <m/>
    <m/>
    <m/>
    <m/>
    <m/>
    <m/>
  </r>
  <r>
    <d v="2014-11-16T00:00:00"/>
    <n v="1116"/>
    <x v="1"/>
    <m/>
    <m/>
    <m/>
    <m/>
    <m/>
    <m/>
    <m/>
    <m/>
    <m/>
    <m/>
  </r>
  <r>
    <d v="2014-11-17T00:00:00"/>
    <n v="1117"/>
    <x v="1"/>
    <m/>
    <m/>
    <m/>
    <m/>
    <m/>
    <m/>
    <m/>
    <m/>
    <m/>
    <m/>
  </r>
  <r>
    <d v="2014-11-18T00:00:00"/>
    <n v="1118"/>
    <x v="1"/>
    <m/>
    <m/>
    <m/>
    <m/>
    <m/>
    <m/>
    <m/>
    <m/>
    <m/>
    <m/>
  </r>
  <r>
    <d v="2014-11-19T00:00:00"/>
    <n v="1119"/>
    <x v="1"/>
    <m/>
    <m/>
    <m/>
    <m/>
    <m/>
    <m/>
    <m/>
    <m/>
    <m/>
    <m/>
  </r>
  <r>
    <d v="2014-11-20T00:00:00"/>
    <n v="1120"/>
    <x v="1"/>
    <m/>
    <m/>
    <m/>
    <m/>
    <m/>
    <m/>
    <m/>
    <m/>
    <m/>
    <m/>
  </r>
  <r>
    <d v="2014-11-21T00:00:00"/>
    <n v="1121"/>
    <x v="1"/>
    <m/>
    <m/>
    <m/>
    <m/>
    <m/>
    <m/>
    <m/>
    <m/>
    <m/>
    <m/>
  </r>
  <r>
    <d v="2014-11-22T00:00:00"/>
    <n v="1122"/>
    <x v="1"/>
    <m/>
    <m/>
    <m/>
    <m/>
    <m/>
    <m/>
    <m/>
    <m/>
    <m/>
    <m/>
  </r>
  <r>
    <d v="2014-11-23T00:00:00"/>
    <n v="1123"/>
    <x v="1"/>
    <m/>
    <m/>
    <m/>
    <m/>
    <m/>
    <m/>
    <m/>
    <m/>
    <m/>
    <m/>
  </r>
  <r>
    <d v="2014-11-24T00:00:00"/>
    <n v="1124"/>
    <x v="1"/>
    <m/>
    <m/>
    <m/>
    <m/>
    <m/>
    <m/>
    <m/>
    <m/>
    <m/>
    <m/>
  </r>
  <r>
    <d v="2014-11-25T00:00:00"/>
    <n v="1125"/>
    <x v="1"/>
    <m/>
    <m/>
    <m/>
    <m/>
    <m/>
    <m/>
    <m/>
    <m/>
    <m/>
    <m/>
  </r>
  <r>
    <d v="2014-11-26T00:00:00"/>
    <n v="1126"/>
    <x v="1"/>
    <m/>
    <m/>
    <m/>
    <m/>
    <m/>
    <m/>
    <m/>
    <m/>
    <m/>
    <m/>
  </r>
  <r>
    <d v="2014-11-27T00:00:00"/>
    <n v="1127"/>
    <x v="1"/>
    <m/>
    <m/>
    <m/>
    <m/>
    <m/>
    <m/>
    <m/>
    <m/>
    <m/>
    <m/>
  </r>
  <r>
    <d v="2014-11-28T00:00:00"/>
    <n v="1128"/>
    <x v="1"/>
    <m/>
    <m/>
    <m/>
    <m/>
    <m/>
    <m/>
    <m/>
    <m/>
    <m/>
    <m/>
  </r>
  <r>
    <d v="2014-11-29T00:00:00"/>
    <n v="1129"/>
    <x v="1"/>
    <m/>
    <m/>
    <m/>
    <m/>
    <m/>
    <m/>
    <m/>
    <m/>
    <m/>
    <m/>
  </r>
  <r>
    <d v="2014-11-30T00:00:00"/>
    <n v="1130"/>
    <x v="1"/>
    <m/>
    <m/>
    <m/>
    <m/>
    <m/>
    <m/>
    <m/>
    <m/>
    <m/>
    <m/>
  </r>
  <r>
    <d v="2015-07-31T00:00:00"/>
    <n v="731"/>
    <x v="2"/>
    <n v="0"/>
    <n v="0"/>
    <n v="0"/>
    <n v="2"/>
    <n v="0"/>
    <n v="0"/>
    <n v="6.3"/>
    <n v="144630"/>
    <n v="5365"/>
    <m/>
  </r>
  <r>
    <d v="2015-08-01T00:00:00"/>
    <n v="801"/>
    <x v="2"/>
    <n v="0"/>
    <n v="0"/>
    <n v="0"/>
    <n v="0"/>
    <n v="0"/>
    <n v="0"/>
    <n v="0"/>
    <n v="89"/>
    <n v="17"/>
    <m/>
  </r>
  <r>
    <d v="2015-08-02T00:00:00"/>
    <n v="802"/>
    <x v="2"/>
    <n v="0"/>
    <n v="0"/>
    <n v="0"/>
    <n v="0"/>
    <n v="0"/>
    <n v="0"/>
    <n v="0"/>
    <n v="115"/>
    <n v="20"/>
    <m/>
  </r>
  <r>
    <d v="2015-08-03T00:00:00"/>
    <n v="803"/>
    <x v="2"/>
    <n v="1"/>
    <n v="0"/>
    <n v="0"/>
    <n v="0"/>
    <n v="0"/>
    <n v="0"/>
    <n v="0"/>
    <n v="66"/>
    <n v="10"/>
    <m/>
  </r>
  <r>
    <d v="2015-08-04T00:00:00"/>
    <n v="804"/>
    <x v="2"/>
    <n v="0"/>
    <n v="0"/>
    <n v="0"/>
    <n v="0"/>
    <n v="0"/>
    <n v="0"/>
    <n v="0"/>
    <n v="221"/>
    <n v="31"/>
    <m/>
  </r>
  <r>
    <d v="2015-08-05T00:00:00"/>
    <n v="805"/>
    <x v="2"/>
    <n v="0"/>
    <n v="0"/>
    <n v="0"/>
    <n v="0"/>
    <n v="0"/>
    <n v="0"/>
    <n v="0"/>
    <n v="2296"/>
    <n v="287"/>
    <m/>
  </r>
  <r>
    <d v="2015-08-06T00:00:00"/>
    <n v="806"/>
    <x v="2"/>
    <n v="2.06"/>
    <n v="0"/>
    <n v="0"/>
    <n v="0"/>
    <n v="0"/>
    <n v="0"/>
    <n v="0"/>
    <n v="2960"/>
    <n v="322"/>
    <m/>
  </r>
  <r>
    <d v="2015-08-07T00:00:00"/>
    <n v="807"/>
    <x v="2"/>
    <n v="3.14"/>
    <n v="0"/>
    <n v="0"/>
    <n v="0"/>
    <n v="0"/>
    <n v="0"/>
    <n v="0"/>
    <n v="2898"/>
    <n v="358"/>
    <m/>
  </r>
  <r>
    <d v="2015-08-08T00:00:00"/>
    <n v="808"/>
    <x v="2"/>
    <n v="0"/>
    <n v="0"/>
    <n v="0"/>
    <n v="0"/>
    <n v="0"/>
    <n v="0"/>
    <n v="0"/>
    <n v="2026"/>
    <n v="281"/>
    <m/>
  </r>
  <r>
    <d v="2015-08-09T00:00:00"/>
    <n v="809"/>
    <x v="2"/>
    <n v="3.34"/>
    <n v="0"/>
    <n v="0"/>
    <n v="0"/>
    <n v="0"/>
    <n v="0"/>
    <n v="0"/>
    <n v="4195"/>
    <n v="648"/>
    <m/>
  </r>
  <r>
    <d v="2015-08-10T00:00:00"/>
    <n v="810"/>
    <x v="2"/>
    <n v="0"/>
    <n v="0"/>
    <n v="0"/>
    <n v="0"/>
    <n v="0"/>
    <n v="0"/>
    <n v="0"/>
    <n v="3166"/>
    <n v="540"/>
    <m/>
  </r>
  <r>
    <d v="2015-08-11T00:00:00"/>
    <n v="811"/>
    <x v="2"/>
    <n v="0"/>
    <n v="0"/>
    <n v="0"/>
    <n v="0"/>
    <n v="0"/>
    <n v="0"/>
    <n v="0"/>
    <n v="1282"/>
    <n v="222"/>
    <m/>
  </r>
  <r>
    <d v="2015-08-12T00:00:00"/>
    <n v="812"/>
    <x v="2"/>
    <n v="1.21"/>
    <n v="0"/>
    <n v="0"/>
    <n v="0"/>
    <n v="0"/>
    <n v="0"/>
    <n v="0"/>
    <n v="504"/>
    <n v="89"/>
    <m/>
  </r>
  <r>
    <d v="2015-08-13T00:00:00"/>
    <n v="813"/>
    <x v="2"/>
    <n v="0"/>
    <n v="0"/>
    <n v="0"/>
    <n v="0"/>
    <n v="0"/>
    <n v="0"/>
    <n v="0"/>
    <n v="441"/>
    <n v="79"/>
    <m/>
  </r>
  <r>
    <d v="2015-08-14T00:00:00"/>
    <n v="814"/>
    <x v="2"/>
    <n v="0"/>
    <n v="0"/>
    <n v="0"/>
    <n v="0"/>
    <n v="0"/>
    <n v="0"/>
    <n v="0"/>
    <n v="230"/>
    <n v="42"/>
    <m/>
  </r>
  <r>
    <d v="2015-08-15T00:00:00"/>
    <n v="815"/>
    <x v="2"/>
    <n v="3.5"/>
    <n v="0"/>
    <n v="0"/>
    <n v="0"/>
    <n v="2.33"/>
    <n v="0"/>
    <n v="0"/>
    <n v="331"/>
    <n v="41"/>
    <m/>
  </r>
  <r>
    <d v="2015-08-16T00:00:00"/>
    <n v="816"/>
    <x v="2"/>
    <n v="64.44"/>
    <n v="0"/>
    <n v="0"/>
    <n v="0"/>
    <n v="0"/>
    <n v="0"/>
    <n v="0"/>
    <n v="837"/>
    <n v="59"/>
    <m/>
  </r>
  <r>
    <d v="2015-08-17T00:00:00"/>
    <n v="817"/>
    <x v="2"/>
    <n v="61.19"/>
    <n v="2.11"/>
    <n v="0"/>
    <n v="0"/>
    <n v="0"/>
    <n v="0"/>
    <n v="0"/>
    <n v="1537"/>
    <n v="33"/>
    <m/>
  </r>
  <r>
    <d v="2015-08-18T00:00:00"/>
    <n v="818"/>
    <x v="2"/>
    <n v="0"/>
    <n v="0"/>
    <n v="0"/>
    <n v="0"/>
    <n v="0"/>
    <n v="0"/>
    <n v="0"/>
    <n v="1063"/>
    <n v="34"/>
    <m/>
  </r>
  <r>
    <d v="2015-08-19T00:00:00"/>
    <n v="819"/>
    <x v="2"/>
    <n v="3.13"/>
    <n v="0"/>
    <n v="0"/>
    <n v="0"/>
    <n v="0"/>
    <n v="0"/>
    <n v="0"/>
    <n v="625"/>
    <n v="26"/>
    <m/>
  </r>
  <r>
    <d v="2015-08-20T00:00:00"/>
    <n v="820"/>
    <x v="2"/>
    <n v="4.34"/>
    <n v="0"/>
    <n v="0"/>
    <n v="0"/>
    <n v="0"/>
    <n v="0"/>
    <n v="0"/>
    <n v="433"/>
    <n v="22"/>
    <m/>
  </r>
  <r>
    <d v="2015-08-21T00:00:00"/>
    <n v="821"/>
    <x v="2"/>
    <n v="4.5199999999999996"/>
    <n v="0"/>
    <n v="0"/>
    <n v="0"/>
    <n v="0"/>
    <n v="0"/>
    <n v="0"/>
    <n v="375"/>
    <n v="23"/>
    <m/>
  </r>
  <r>
    <d v="2015-08-22T00:00:00"/>
    <n v="822"/>
    <x v="2"/>
    <n v="43.36"/>
    <n v="0"/>
    <n v="0"/>
    <n v="0"/>
    <n v="0"/>
    <n v="0"/>
    <n v="0"/>
    <n v="380"/>
    <n v="28"/>
    <m/>
  </r>
  <r>
    <d v="2015-08-23T00:00:00"/>
    <n v="823"/>
    <x v="2"/>
    <n v="37.659999999999997"/>
    <n v="3.64"/>
    <n v="0"/>
    <n v="0"/>
    <n v="0"/>
    <n v="0"/>
    <n v="0"/>
    <n v="978"/>
    <n v="82"/>
    <m/>
  </r>
  <r>
    <d v="2015-08-24T00:00:00"/>
    <n v="824"/>
    <x v="2"/>
    <n v="44.03"/>
    <n v="8.81"/>
    <n v="0"/>
    <n v="0"/>
    <n v="0"/>
    <n v="0"/>
    <n v="0"/>
    <n v="730"/>
    <n v="70"/>
    <m/>
  </r>
  <r>
    <d v="2015-08-25T00:00:00"/>
    <n v="825"/>
    <x v="2"/>
    <n v="53.26"/>
    <n v="1.3"/>
    <n v="0"/>
    <n v="0"/>
    <n v="0"/>
    <n v="0"/>
    <n v="0"/>
    <n v="789"/>
    <n v="79"/>
    <m/>
  </r>
  <r>
    <d v="2015-08-26T00:00:00"/>
    <n v="826"/>
    <x v="2"/>
    <n v="54.03"/>
    <n v="3.68"/>
    <n v="0"/>
    <n v="0"/>
    <n v="3.68"/>
    <n v="0"/>
    <n v="0"/>
    <n v="1067"/>
    <n v="112"/>
    <m/>
  </r>
  <r>
    <d v="2015-08-27T00:00:00"/>
    <n v="827"/>
    <x v="2"/>
    <n v="38.18"/>
    <n v="4.63"/>
    <n v="0"/>
    <n v="0"/>
    <n v="0"/>
    <n v="0"/>
    <n v="0"/>
    <n v="641"/>
    <n v="71"/>
    <m/>
  </r>
  <r>
    <d v="2015-08-28T00:00:00"/>
    <n v="828"/>
    <x v="2"/>
    <n v="44.53"/>
    <n v="3.26"/>
    <n v="0"/>
    <n v="0"/>
    <n v="0"/>
    <n v="0"/>
    <n v="0"/>
    <n v="533"/>
    <n v="62"/>
    <m/>
  </r>
  <r>
    <d v="2015-08-29T00:00:00"/>
    <n v="829"/>
    <x v="2"/>
    <n v="44.62"/>
    <n v="3.04"/>
    <n v="0"/>
    <n v="0"/>
    <n v="0"/>
    <n v="0"/>
    <n v="0"/>
    <n v="530"/>
    <n v="64"/>
    <m/>
  </r>
  <r>
    <d v="2015-08-30T00:00:00"/>
    <n v="830"/>
    <x v="2"/>
    <n v="167.95"/>
    <n v="25.51"/>
    <n v="0"/>
    <n v="0"/>
    <n v="2.13"/>
    <n v="0"/>
    <n v="0"/>
    <n v="976"/>
    <n v="123"/>
    <m/>
  </r>
  <r>
    <d v="2015-08-31T00:00:00"/>
    <n v="831"/>
    <x v="2"/>
    <n v="186.82"/>
    <n v="17.79"/>
    <n v="0"/>
    <n v="0"/>
    <n v="0"/>
    <n v="0"/>
    <n v="0"/>
    <n v="2119"/>
    <n v="279"/>
    <m/>
  </r>
  <r>
    <d v="2015-09-01T00:00:00"/>
    <n v="901"/>
    <x v="2"/>
    <n v="100.32"/>
    <n v="0"/>
    <n v="0"/>
    <n v="0"/>
    <n v="0"/>
    <n v="0"/>
    <n v="0"/>
    <n v="4131"/>
    <n v="568"/>
    <m/>
  </r>
  <r>
    <d v="2015-09-02T00:00:00"/>
    <n v="902"/>
    <x v="2"/>
    <n v="79.349999999999994"/>
    <n v="10.35"/>
    <n v="0"/>
    <n v="0"/>
    <n v="0"/>
    <n v="0"/>
    <n v="0"/>
    <n v="4873"/>
    <n v="696"/>
    <m/>
  </r>
  <r>
    <d v="2015-09-03T00:00:00"/>
    <n v="903"/>
    <x v="2"/>
    <n v="0"/>
    <n v="0"/>
    <n v="0"/>
    <n v="0"/>
    <n v="0"/>
    <n v="0"/>
    <n v="0"/>
    <n v="6710"/>
    <n v="810"/>
    <m/>
  </r>
  <r>
    <d v="2015-09-04T00:00:00"/>
    <n v="904"/>
    <x v="2"/>
    <n v="19.84"/>
    <n v="0"/>
    <n v="0"/>
    <n v="0"/>
    <n v="0"/>
    <n v="0"/>
    <n v="0"/>
    <n v="8312"/>
    <n v="826"/>
    <m/>
  </r>
  <r>
    <d v="2015-09-05T00:00:00"/>
    <n v="905"/>
    <x v="2"/>
    <n v="38.81"/>
    <n v="0"/>
    <n v="0"/>
    <n v="0"/>
    <n v="0"/>
    <n v="0"/>
    <n v="0"/>
    <n v="13009"/>
    <n v="1026"/>
    <m/>
  </r>
  <r>
    <d v="2015-09-06T00:00:00"/>
    <n v="906"/>
    <x v="2"/>
    <n v="25.3"/>
    <n v="6.32"/>
    <n v="0"/>
    <n v="6.32"/>
    <n v="0"/>
    <n v="0"/>
    <n v="0"/>
    <n v="14957"/>
    <n v="886"/>
    <m/>
  </r>
  <r>
    <d v="2015-09-07T00:00:00"/>
    <n v="907"/>
    <x v="2"/>
    <n v="18.739999999999998"/>
    <n v="24.98"/>
    <n v="0"/>
    <n v="0"/>
    <n v="0"/>
    <n v="0"/>
    <n v="0"/>
    <n v="15211"/>
    <n v="611"/>
    <m/>
  </r>
  <r>
    <d v="2015-09-08T00:00:00"/>
    <n v="908"/>
    <x v="2"/>
    <n v="44.73"/>
    <n v="6.17"/>
    <n v="0"/>
    <n v="0"/>
    <n v="0"/>
    <n v="0"/>
    <n v="0"/>
    <n v="12888"/>
    <n v="280"/>
    <m/>
  </r>
  <r>
    <d v="2015-09-09T00:00:00"/>
    <n v="909"/>
    <x v="2"/>
    <n v="71.14"/>
    <n v="6.19"/>
    <n v="0"/>
    <n v="0"/>
    <n v="0"/>
    <n v="0"/>
    <n v="0"/>
    <n v="11260"/>
    <n v="333"/>
    <m/>
  </r>
  <r>
    <d v="2015-09-10T00:00:00"/>
    <n v="910"/>
    <x v="2"/>
    <n v="55.78"/>
    <n v="6.2"/>
    <n v="0"/>
    <n v="0"/>
    <n v="0"/>
    <n v="0"/>
    <n v="0"/>
    <n v="5173"/>
    <n v="194"/>
    <m/>
  </r>
  <r>
    <d v="2015-09-11T00:00:00"/>
    <n v="911"/>
    <x v="2"/>
    <n v="31.05"/>
    <n v="63.99"/>
    <n v="0"/>
    <n v="0"/>
    <n v="0"/>
    <n v="0"/>
    <n v="0"/>
    <n v="4168"/>
    <n v="190"/>
    <m/>
  </r>
  <r>
    <d v="2015-09-12T00:00:00"/>
    <n v="912"/>
    <x v="2"/>
    <n v="40.479999999999997"/>
    <n v="31.14"/>
    <n v="0"/>
    <n v="0"/>
    <n v="0"/>
    <n v="0"/>
    <n v="0"/>
    <n v="2345"/>
    <n v="118"/>
    <m/>
  </r>
  <r>
    <d v="2015-09-13T00:00:00"/>
    <n v="913"/>
    <x v="2"/>
    <n v="61.5"/>
    <n v="67.650000000000006"/>
    <n v="0"/>
    <n v="0"/>
    <n v="0"/>
    <n v="0"/>
    <n v="0"/>
    <n v="1847"/>
    <n v="103"/>
    <m/>
  </r>
  <r>
    <d v="2015-09-14T00:00:00"/>
    <n v="914"/>
    <x v="2"/>
    <n v="28.34"/>
    <n v="36.43"/>
    <n v="0"/>
    <n v="0"/>
    <n v="0"/>
    <n v="0"/>
    <n v="0"/>
    <n v="658"/>
    <n v="40"/>
    <m/>
  </r>
  <r>
    <d v="2015-09-15T00:00:00"/>
    <n v="915"/>
    <x v="2"/>
    <n v="27"/>
    <n v="30"/>
    <n v="0"/>
    <n v="0"/>
    <n v="0"/>
    <n v="0"/>
    <n v="0"/>
    <n v="642"/>
    <n v="42"/>
    <m/>
  </r>
  <r>
    <d v="2015-09-16T00:00:00"/>
    <n v="916"/>
    <x v="2"/>
    <n v="16.27"/>
    <n v="34.58"/>
    <n v="0"/>
    <n v="0"/>
    <n v="0"/>
    <n v="0"/>
    <n v="0"/>
    <n v="639"/>
    <n v="46"/>
    <m/>
  </r>
  <r>
    <d v="2015-09-17T00:00:00"/>
    <n v="917"/>
    <x v="2"/>
    <n v="72.38"/>
    <n v="40.33"/>
    <n v="0"/>
    <n v="0"/>
    <n v="0"/>
    <n v="0"/>
    <n v="0"/>
    <n v="1214"/>
    <n v="90"/>
    <m/>
  </r>
  <r>
    <d v="2015-09-18T00:00:00"/>
    <n v="918"/>
    <x v="2"/>
    <n v="85.13"/>
    <n v="25.22"/>
    <n v="0"/>
    <n v="0"/>
    <n v="0"/>
    <n v="0"/>
    <n v="0"/>
    <n v="1160"/>
    <n v="88"/>
    <m/>
  </r>
  <r>
    <d v="2015-09-19T00:00:00"/>
    <n v="919"/>
    <x v="2"/>
    <n v="41.65"/>
    <n v="86.51"/>
    <n v="0"/>
    <n v="0"/>
    <n v="0"/>
    <n v="0"/>
    <n v="0"/>
    <n v="1581"/>
    <n v="124"/>
    <m/>
  </r>
  <r>
    <d v="2015-09-20T00:00:00"/>
    <n v="920"/>
    <x v="2"/>
    <n v="88.45"/>
    <n v="82.13"/>
    <n v="0"/>
    <n v="0"/>
    <n v="0"/>
    <n v="0"/>
    <n v="0"/>
    <n v="2057"/>
    <n v="167"/>
    <m/>
  </r>
  <r>
    <d v="2015-09-21T00:00:00"/>
    <n v="921"/>
    <x v="2"/>
    <n v="74.739999999999995"/>
    <n v="40.479999999999997"/>
    <n v="0"/>
    <n v="0"/>
    <n v="0"/>
    <n v="0"/>
    <n v="0"/>
    <n v="2133"/>
    <n v="178"/>
    <m/>
  </r>
  <r>
    <d v="2015-09-22T00:00:00"/>
    <n v="922"/>
    <x v="2"/>
    <n v="24.55"/>
    <n v="36.83"/>
    <n v="0"/>
    <n v="0"/>
    <n v="0"/>
    <n v="0"/>
    <n v="0"/>
    <n v="2227"/>
    <n v="191"/>
    <m/>
  </r>
  <r>
    <d v="2015-09-23T00:00:00"/>
    <n v="923"/>
    <x v="2"/>
    <n v="33.56"/>
    <n v="39.659999999999997"/>
    <n v="0"/>
    <n v="-3.05"/>
    <n v="0"/>
    <n v="0"/>
    <n v="0"/>
    <n v="1684"/>
    <n v="149"/>
    <m/>
  </r>
  <r>
    <d v="2015-09-24T00:00:00"/>
    <n v="924"/>
    <x v="2"/>
    <n v="86.44"/>
    <n v="60.15"/>
    <n v="0"/>
    <n v="0"/>
    <n v="0"/>
    <n v="0"/>
    <n v="0"/>
    <n v="1655"/>
    <n v="150"/>
    <m/>
  </r>
  <r>
    <d v="2015-09-25T00:00:00"/>
    <n v="925"/>
    <x v="2"/>
    <n v="57.28"/>
    <n v="39.200000000000003"/>
    <n v="0"/>
    <n v="0"/>
    <n v="3.02"/>
    <n v="0"/>
    <n v="0"/>
    <n v="1585"/>
    <n v="131"/>
    <m/>
  </r>
  <r>
    <d v="2015-09-26T00:00:00"/>
    <n v="926"/>
    <x v="2"/>
    <n v="33"/>
    <n v="6"/>
    <n v="0"/>
    <n v="0"/>
    <n v="0"/>
    <n v="0"/>
    <n v="0"/>
    <n v="1385"/>
    <n v="102"/>
    <m/>
  </r>
  <r>
    <d v="2015-09-27T00:00:00"/>
    <n v="927"/>
    <x v="2"/>
    <n v="27"/>
    <n v="9"/>
    <n v="0"/>
    <n v="0"/>
    <n v="0"/>
    <n v="0"/>
    <n v="3"/>
    <n v="1123"/>
    <n v="74"/>
    <m/>
  </r>
  <r>
    <d v="2015-09-28T00:00:00"/>
    <n v="928"/>
    <x v="2"/>
    <n v="39"/>
    <n v="21"/>
    <n v="0"/>
    <n v="0"/>
    <n v="0"/>
    <n v="0"/>
    <n v="0"/>
    <n v="1047"/>
    <n v="60"/>
    <m/>
  </r>
  <r>
    <d v="2015-09-29T00:00:00"/>
    <n v="929"/>
    <x v="2"/>
    <n v="48"/>
    <n v="6"/>
    <n v="0"/>
    <n v="0"/>
    <n v="0"/>
    <n v="0"/>
    <n v="0"/>
    <n v="858"/>
    <n v="42"/>
    <m/>
  </r>
  <r>
    <d v="2015-09-30T00:00:00"/>
    <n v="930"/>
    <x v="2"/>
    <n v="27"/>
    <n v="0"/>
    <n v="0"/>
    <n v="0"/>
    <n v="0"/>
    <n v="0"/>
    <n v="0"/>
    <n v="619"/>
    <n v="26"/>
    <m/>
  </r>
  <r>
    <d v="2015-10-01T00:00:00"/>
    <n v="1001"/>
    <x v="2"/>
    <n v="7"/>
    <n v="2"/>
    <n v="0"/>
    <n v="0"/>
    <n v="2"/>
    <n v="0"/>
    <n v="1"/>
    <n v="348"/>
    <n v="12"/>
    <m/>
  </r>
  <r>
    <d v="2015-10-02T00:00:00"/>
    <n v="1002"/>
    <x v="2"/>
    <n v="9"/>
    <n v="7"/>
    <n v="0"/>
    <n v="0"/>
    <n v="2"/>
    <n v="0"/>
    <n v="0"/>
    <n v="324"/>
    <n v="8"/>
    <m/>
  </r>
  <r>
    <d v="2015-10-03T00:00:00"/>
    <n v="1003"/>
    <x v="2"/>
    <n v="24"/>
    <n v="4"/>
    <n v="0"/>
    <n v="0"/>
    <n v="0"/>
    <n v="0"/>
    <n v="0"/>
    <n v="427"/>
    <n v="8"/>
    <m/>
  </r>
  <r>
    <d v="2015-10-04T00:00:00"/>
    <n v="1004"/>
    <x v="2"/>
    <n v="22"/>
    <n v="3"/>
    <n v="0"/>
    <n v="0"/>
    <n v="2"/>
    <n v="0"/>
    <n v="0"/>
    <n v="151"/>
    <n v="3"/>
    <m/>
  </r>
  <r>
    <d v="2015-10-05T00:00:00"/>
    <n v="1005"/>
    <x v="2"/>
    <n v="35"/>
    <n v="8"/>
    <n v="0"/>
    <n v="0"/>
    <n v="3"/>
    <n v="0"/>
    <n v="0"/>
    <n v="155"/>
    <n v="3"/>
    <m/>
  </r>
  <r>
    <d v="2015-10-06T00:00:00"/>
    <n v="1006"/>
    <x v="2"/>
    <n v="46"/>
    <n v="7"/>
    <n v="0"/>
    <n v="0"/>
    <n v="0"/>
    <n v="0"/>
    <n v="0"/>
    <n v="110"/>
    <n v="2"/>
    <m/>
  </r>
  <r>
    <d v="2015-10-07T00:00:00"/>
    <n v="1007"/>
    <x v="2"/>
    <n v="27"/>
    <n v="3"/>
    <n v="0"/>
    <n v="0"/>
    <n v="2"/>
    <n v="0"/>
    <n v="0"/>
    <n v="117"/>
    <n v="2"/>
    <m/>
  </r>
  <r>
    <d v="2015-10-08T00:00:00"/>
    <n v="1008"/>
    <x v="2"/>
    <n v="38"/>
    <n v="4"/>
    <n v="0"/>
    <n v="0"/>
    <n v="3"/>
    <n v="2"/>
    <n v="0"/>
    <n v="131"/>
    <n v="2"/>
    <m/>
  </r>
  <r>
    <d v="2015-10-09T00:00:00"/>
    <n v="1009"/>
    <x v="2"/>
    <n v="29"/>
    <n v="5"/>
    <n v="0"/>
    <n v="0"/>
    <n v="5"/>
    <n v="0"/>
    <n v="0"/>
    <n v="116"/>
    <n v="2"/>
    <m/>
  </r>
  <r>
    <d v="2015-10-10T00:00:00"/>
    <n v="1010"/>
    <x v="2"/>
    <n v="66"/>
    <n v="3"/>
    <n v="0"/>
    <n v="0"/>
    <n v="5"/>
    <n v="0"/>
    <n v="0"/>
    <n v="103"/>
    <n v="2"/>
    <m/>
  </r>
  <r>
    <d v="2015-10-11T00:00:00"/>
    <n v="1011"/>
    <x v="2"/>
    <n v="5"/>
    <n v="10"/>
    <n v="0"/>
    <n v="0"/>
    <n v="6"/>
    <n v="1"/>
    <n v="0"/>
    <n v="626"/>
    <n v="12"/>
    <m/>
  </r>
  <r>
    <d v="2015-10-12T00:00:00"/>
    <n v="1012"/>
    <x v="2"/>
    <n v="36"/>
    <n v="8"/>
    <n v="0"/>
    <n v="0"/>
    <n v="25"/>
    <n v="0"/>
    <n v="4"/>
    <n v="793"/>
    <n v="15"/>
    <m/>
  </r>
  <r>
    <d v="2015-10-13T00:00:00"/>
    <n v="1013"/>
    <x v="2"/>
    <n v="20"/>
    <n v="8"/>
    <n v="0"/>
    <n v="0"/>
    <n v="18"/>
    <n v="6"/>
    <n v="4"/>
    <n v="515"/>
    <n v="10"/>
    <m/>
  </r>
  <r>
    <d v="2015-10-14T00:00:00"/>
    <n v="1014"/>
    <x v="2"/>
    <n v="29"/>
    <n v="9"/>
    <n v="0"/>
    <n v="0"/>
    <n v="6"/>
    <n v="1"/>
    <n v="5"/>
    <n v="317"/>
    <n v="6"/>
    <m/>
  </r>
  <r>
    <d v="2015-10-15T00:00:00"/>
    <n v="1015"/>
    <x v="2"/>
    <n v="52"/>
    <n v="3"/>
    <n v="0"/>
    <n v="0"/>
    <n v="9"/>
    <n v="0"/>
    <n v="1"/>
    <n v="239"/>
    <n v="4"/>
    <m/>
  </r>
  <r>
    <d v="2015-10-16T00:00:00"/>
    <n v="1016"/>
    <x v="2"/>
    <n v="50"/>
    <n v="6"/>
    <n v="0"/>
    <n v="0"/>
    <n v="7"/>
    <n v="0"/>
    <n v="1"/>
    <n v="200"/>
    <n v="4"/>
    <m/>
  </r>
  <r>
    <d v="2015-10-17T00:00:00"/>
    <n v="1017"/>
    <x v="2"/>
    <n v="35"/>
    <n v="8"/>
    <n v="0"/>
    <n v="0"/>
    <n v="11"/>
    <n v="1"/>
    <n v="0"/>
    <n v="179"/>
    <n v="3"/>
    <m/>
  </r>
  <r>
    <d v="2015-10-18T00:00:00"/>
    <n v="1018"/>
    <x v="2"/>
    <n v="8"/>
    <n v="4"/>
    <n v="0"/>
    <n v="0"/>
    <n v="14"/>
    <n v="1"/>
    <n v="1"/>
    <n v="142"/>
    <n v="3"/>
    <m/>
  </r>
  <r>
    <d v="2015-10-19T00:00:00"/>
    <n v="1019"/>
    <x v="2"/>
    <n v="6"/>
    <n v="1"/>
    <n v="0"/>
    <n v="0"/>
    <n v="7"/>
    <n v="1"/>
    <n v="1"/>
    <n v="102"/>
    <n v="2"/>
    <m/>
  </r>
  <r>
    <d v="2015-10-20T00:00:00"/>
    <n v="1020"/>
    <x v="2"/>
    <n v="10"/>
    <n v="1"/>
    <n v="0"/>
    <n v="0"/>
    <n v="7"/>
    <n v="0"/>
    <n v="0"/>
    <n v="72"/>
    <n v="1"/>
    <m/>
  </r>
  <r>
    <d v="2015-10-21T00:00:00"/>
    <n v="1021"/>
    <x v="2"/>
    <n v="5"/>
    <n v="2"/>
    <n v="0"/>
    <n v="1"/>
    <n v="13"/>
    <n v="0"/>
    <n v="0"/>
    <n v="45"/>
    <n v="1"/>
    <m/>
  </r>
  <r>
    <d v="2015-10-22T00:00:00"/>
    <n v="1022"/>
    <x v="2"/>
    <n v="4"/>
    <n v="2"/>
    <n v="0"/>
    <n v="0"/>
    <n v="4"/>
    <n v="1"/>
    <n v="0"/>
    <n v="50"/>
    <n v="1"/>
    <m/>
  </r>
  <r>
    <d v="2015-10-23T00:00:00"/>
    <n v="1023"/>
    <x v="2"/>
    <n v="3"/>
    <n v="5"/>
    <n v="0"/>
    <n v="0"/>
    <n v="7"/>
    <n v="0"/>
    <n v="0"/>
    <n v="33"/>
    <n v="1"/>
    <m/>
  </r>
  <r>
    <d v="2015-10-24T00:00:00"/>
    <n v="1024"/>
    <x v="2"/>
    <n v="2"/>
    <n v="5"/>
    <n v="0"/>
    <n v="0"/>
    <n v="7"/>
    <n v="1"/>
    <n v="1"/>
    <n v="21"/>
    <n v="0"/>
    <m/>
  </r>
  <r>
    <d v="2015-10-25T00:00:00"/>
    <n v="1025"/>
    <x v="2"/>
    <n v="6"/>
    <n v="3"/>
    <n v="0"/>
    <n v="1"/>
    <n v="5"/>
    <n v="0"/>
    <n v="1"/>
    <n v="20"/>
    <n v="0"/>
    <m/>
  </r>
  <r>
    <d v="2015-10-26T00:00:00"/>
    <n v="1026"/>
    <x v="2"/>
    <n v="3"/>
    <n v="4"/>
    <n v="0"/>
    <n v="1"/>
    <n v="8"/>
    <n v="0"/>
    <n v="0"/>
    <n v="29"/>
    <n v="1"/>
    <m/>
  </r>
  <r>
    <d v="2015-10-27T00:00:00"/>
    <n v="1027"/>
    <x v="2"/>
    <n v="1"/>
    <n v="1"/>
    <n v="0"/>
    <n v="0"/>
    <n v="5"/>
    <n v="0"/>
    <n v="0"/>
    <n v="27"/>
    <n v="1"/>
    <m/>
  </r>
  <r>
    <d v="2015-10-28T00:00:00"/>
    <n v="1028"/>
    <x v="2"/>
    <n v="2"/>
    <n v="1"/>
    <n v="0"/>
    <n v="0"/>
    <n v="4"/>
    <n v="2"/>
    <n v="0"/>
    <n v="23"/>
    <n v="0"/>
    <m/>
  </r>
  <r>
    <d v="2015-10-29T00:00:00"/>
    <n v="1029"/>
    <x v="2"/>
    <n v="3"/>
    <n v="1"/>
    <n v="0"/>
    <n v="0"/>
    <n v="1"/>
    <n v="0"/>
    <n v="0"/>
    <n v="27"/>
    <n v="1"/>
    <m/>
  </r>
  <r>
    <d v="2015-10-30T00:00:00"/>
    <n v="1030"/>
    <x v="2"/>
    <n v="5"/>
    <n v="3"/>
    <n v="0"/>
    <n v="0"/>
    <n v="3"/>
    <n v="1"/>
    <n v="0"/>
    <n v="34"/>
    <n v="1"/>
    <m/>
  </r>
  <r>
    <d v="2015-10-31T00:00:00"/>
    <n v="1031"/>
    <x v="2"/>
    <n v="3"/>
    <n v="6"/>
    <n v="0"/>
    <n v="0"/>
    <n v="5"/>
    <n v="0"/>
    <n v="1"/>
    <n v="36"/>
    <n v="1"/>
    <m/>
  </r>
  <r>
    <d v="2015-11-01T00:00:00"/>
    <n v="1101"/>
    <x v="2"/>
    <n v="7"/>
    <n v="2"/>
    <n v="0"/>
    <n v="1"/>
    <n v="11"/>
    <n v="0"/>
    <n v="0"/>
    <n v="77"/>
    <n v="1"/>
    <m/>
  </r>
  <r>
    <d v="2015-11-02T00:00:00"/>
    <n v="1102"/>
    <x v="2"/>
    <n v="7"/>
    <n v="2"/>
    <n v="0"/>
    <n v="0"/>
    <n v="9"/>
    <n v="2"/>
    <n v="0"/>
    <n v="68"/>
    <n v="1"/>
    <m/>
  </r>
  <r>
    <d v="2015-11-03T00:00:00"/>
    <n v="1103"/>
    <x v="2"/>
    <n v="1"/>
    <n v="0"/>
    <n v="0"/>
    <n v="0"/>
    <n v="3"/>
    <n v="0"/>
    <n v="1"/>
    <n v="78"/>
    <n v="1"/>
    <m/>
  </r>
  <r>
    <d v="2015-11-04T00:00:00"/>
    <n v="1104"/>
    <x v="2"/>
    <n v="1"/>
    <n v="3"/>
    <n v="0"/>
    <n v="0"/>
    <n v="2"/>
    <n v="0"/>
    <n v="0"/>
    <n v="81"/>
    <n v="2"/>
    <m/>
  </r>
  <r>
    <d v="2015-11-05T00:00:00"/>
    <n v="1105"/>
    <x v="2"/>
    <n v="0"/>
    <n v="0"/>
    <n v="0"/>
    <n v="0"/>
    <n v="2"/>
    <n v="2"/>
    <n v="0"/>
    <n v="59"/>
    <n v="1"/>
    <m/>
  </r>
  <r>
    <d v="2015-11-06T00:00:00"/>
    <n v="1106"/>
    <x v="2"/>
    <n v="0"/>
    <n v="2"/>
    <n v="0"/>
    <n v="0"/>
    <n v="0"/>
    <n v="0"/>
    <n v="1"/>
    <n v="47"/>
    <n v="1"/>
    <m/>
  </r>
  <r>
    <d v="2015-11-07T00:00:00"/>
    <n v="1107"/>
    <x v="2"/>
    <n v="3"/>
    <n v="1"/>
    <n v="0"/>
    <n v="0"/>
    <n v="0"/>
    <n v="0"/>
    <n v="1"/>
    <n v="20"/>
    <n v="0"/>
    <m/>
  </r>
  <r>
    <d v="2015-11-08T00:00:00"/>
    <n v="1108"/>
    <x v="2"/>
    <n v="1"/>
    <n v="0"/>
    <n v="0"/>
    <n v="0"/>
    <n v="0"/>
    <n v="0"/>
    <n v="0"/>
    <n v="16"/>
    <n v="0"/>
    <m/>
  </r>
  <r>
    <d v="2015-11-09T00:00:00"/>
    <n v="1109"/>
    <x v="2"/>
    <n v="1"/>
    <n v="2"/>
    <n v="0"/>
    <n v="0"/>
    <n v="0"/>
    <n v="0"/>
    <n v="1"/>
    <n v="40"/>
    <n v="1"/>
    <m/>
  </r>
  <r>
    <d v="2015-11-10T00:00:00"/>
    <n v="1110"/>
    <x v="2"/>
    <n v="1"/>
    <n v="2"/>
    <n v="0"/>
    <n v="0"/>
    <n v="1"/>
    <n v="2"/>
    <n v="0"/>
    <n v="50"/>
    <n v="1"/>
    <m/>
  </r>
  <r>
    <d v="2015-11-11T00:00:00"/>
    <n v="1111"/>
    <x v="2"/>
    <n v="0"/>
    <n v="0"/>
    <n v="0"/>
    <n v="0"/>
    <n v="0"/>
    <n v="0"/>
    <n v="0"/>
    <n v="2"/>
    <n v="0"/>
    <m/>
  </r>
  <r>
    <d v="2015-11-12T00:00:00"/>
    <n v="1112"/>
    <x v="2"/>
    <m/>
    <m/>
    <m/>
    <m/>
    <m/>
    <m/>
    <m/>
    <m/>
    <m/>
    <m/>
  </r>
  <r>
    <d v="2015-11-13T00:00:00"/>
    <n v="1113"/>
    <x v="2"/>
    <m/>
    <m/>
    <m/>
    <m/>
    <m/>
    <m/>
    <m/>
    <m/>
    <m/>
    <m/>
  </r>
  <r>
    <d v="2015-11-14T00:00:00"/>
    <n v="1114"/>
    <x v="2"/>
    <m/>
    <m/>
    <m/>
    <m/>
    <m/>
    <m/>
    <m/>
    <m/>
    <m/>
    <m/>
  </r>
  <r>
    <d v="2015-11-15T00:00:00"/>
    <n v="1115"/>
    <x v="2"/>
    <m/>
    <m/>
    <m/>
    <m/>
    <m/>
    <m/>
    <m/>
    <m/>
    <m/>
    <m/>
  </r>
  <r>
    <d v="2015-11-16T00:00:00"/>
    <n v="1116"/>
    <x v="2"/>
    <m/>
    <m/>
    <m/>
    <m/>
    <m/>
    <m/>
    <m/>
    <m/>
    <m/>
    <m/>
  </r>
  <r>
    <d v="2015-11-17T00:00:00"/>
    <n v="1117"/>
    <x v="2"/>
    <m/>
    <m/>
    <m/>
    <m/>
    <m/>
    <m/>
    <m/>
    <m/>
    <m/>
    <m/>
  </r>
  <r>
    <d v="2015-11-18T00:00:00"/>
    <n v="1118"/>
    <x v="2"/>
    <m/>
    <m/>
    <m/>
    <m/>
    <m/>
    <m/>
    <m/>
    <m/>
    <m/>
    <m/>
  </r>
  <r>
    <d v="2015-11-19T00:00:00"/>
    <n v="1119"/>
    <x v="2"/>
    <m/>
    <m/>
    <m/>
    <m/>
    <m/>
    <m/>
    <m/>
    <m/>
    <m/>
    <m/>
  </r>
  <r>
    <d v="2015-11-20T00:00:00"/>
    <n v="1120"/>
    <x v="2"/>
    <m/>
    <m/>
    <m/>
    <m/>
    <m/>
    <m/>
    <m/>
    <m/>
    <m/>
    <m/>
  </r>
  <r>
    <d v="2015-11-21T00:00:00"/>
    <n v="1121"/>
    <x v="2"/>
    <m/>
    <m/>
    <m/>
    <m/>
    <m/>
    <m/>
    <m/>
    <m/>
    <m/>
    <m/>
  </r>
  <r>
    <d v="2015-11-22T00:00:00"/>
    <n v="1122"/>
    <x v="2"/>
    <m/>
    <m/>
    <m/>
    <m/>
    <m/>
    <m/>
    <m/>
    <m/>
    <m/>
    <m/>
  </r>
  <r>
    <d v="2015-11-23T00:00:00"/>
    <n v="1123"/>
    <x v="2"/>
    <m/>
    <m/>
    <m/>
    <m/>
    <m/>
    <m/>
    <m/>
    <m/>
    <m/>
    <m/>
  </r>
  <r>
    <d v="2015-11-24T00:00:00"/>
    <n v="1124"/>
    <x v="2"/>
    <m/>
    <m/>
    <m/>
    <m/>
    <m/>
    <m/>
    <m/>
    <m/>
    <m/>
    <m/>
  </r>
  <r>
    <d v="2015-11-25T00:00:00"/>
    <n v="1125"/>
    <x v="2"/>
    <m/>
    <m/>
    <m/>
    <m/>
    <m/>
    <m/>
    <m/>
    <m/>
    <m/>
    <m/>
  </r>
  <r>
    <d v="2015-11-26T00:00:00"/>
    <n v="1126"/>
    <x v="2"/>
    <m/>
    <m/>
    <m/>
    <m/>
    <m/>
    <m/>
    <m/>
    <m/>
    <m/>
    <m/>
  </r>
  <r>
    <d v="2015-11-27T00:00:00"/>
    <n v="1127"/>
    <x v="2"/>
    <m/>
    <m/>
    <m/>
    <m/>
    <m/>
    <m/>
    <m/>
    <m/>
    <m/>
    <m/>
  </r>
  <r>
    <d v="2015-11-28T00:00:00"/>
    <n v="1128"/>
    <x v="2"/>
    <m/>
    <m/>
    <m/>
    <m/>
    <m/>
    <m/>
    <m/>
    <m/>
    <m/>
    <m/>
  </r>
  <r>
    <d v="2015-11-29T00:00:00"/>
    <n v="1129"/>
    <x v="2"/>
    <m/>
    <m/>
    <m/>
    <m/>
    <m/>
    <m/>
    <m/>
    <m/>
    <m/>
    <m/>
  </r>
  <r>
    <d v="2015-11-30T00:00:00"/>
    <n v="1130"/>
    <x v="2"/>
    <m/>
    <m/>
    <m/>
    <m/>
    <m/>
    <m/>
    <m/>
    <m/>
    <m/>
    <m/>
  </r>
  <r>
    <d v="2016-07-31T00:00:00"/>
    <n v="731"/>
    <x v="3"/>
    <n v="9"/>
    <n v="0"/>
    <n v="0"/>
    <n v="2"/>
    <n v="0"/>
    <n v="0"/>
    <n v="18"/>
    <n v="206027"/>
    <n v="20466"/>
    <m/>
  </r>
  <r>
    <d v="2016-08-01T00:00:00"/>
    <n v="801"/>
    <x v="3"/>
    <n v="7.13"/>
    <n v="0"/>
    <n v="0"/>
    <n v="0"/>
    <n v="0"/>
    <n v="0"/>
    <n v="0"/>
    <n v="330"/>
    <n v="68"/>
    <m/>
  </r>
  <r>
    <d v="2016-08-02T00:00:00"/>
    <n v="802"/>
    <x v="3"/>
    <n v="19.29"/>
    <n v="0"/>
    <n v="0"/>
    <n v="0"/>
    <n v="0"/>
    <n v="0"/>
    <n v="0"/>
    <n v="715"/>
    <n v="161"/>
    <m/>
  </r>
  <r>
    <d v="2016-08-03T00:00:00"/>
    <n v="803"/>
    <x v="3"/>
    <n v="7.76"/>
    <n v="0"/>
    <n v="0"/>
    <n v="0"/>
    <n v="0"/>
    <n v="0"/>
    <n v="0"/>
    <n v="626"/>
    <n v="128"/>
    <m/>
  </r>
  <r>
    <d v="2016-08-04T00:00:00"/>
    <n v="804"/>
    <x v="3"/>
    <n v="15.73"/>
    <n v="0"/>
    <n v="0"/>
    <n v="0"/>
    <n v="0"/>
    <n v="0"/>
    <n v="1.21"/>
    <n v="477"/>
    <n v="87"/>
    <m/>
  </r>
  <r>
    <d v="2016-08-05T00:00:00"/>
    <n v="805"/>
    <x v="3"/>
    <n v="18.02"/>
    <n v="0"/>
    <n v="0"/>
    <n v="0"/>
    <n v="0"/>
    <n v="0"/>
    <n v="0"/>
    <n v="508"/>
    <n v="82"/>
    <m/>
  </r>
  <r>
    <d v="2016-08-06T00:00:00"/>
    <n v="806"/>
    <x v="3"/>
    <n v="10.42"/>
    <n v="1.04"/>
    <n v="0"/>
    <n v="0"/>
    <n v="0"/>
    <n v="0"/>
    <n v="0"/>
    <n v="240"/>
    <n v="34"/>
    <m/>
  </r>
  <r>
    <d v="2016-08-07T00:00:00"/>
    <n v="807"/>
    <x v="3"/>
    <n v="8.89"/>
    <n v="0"/>
    <n v="0"/>
    <n v="0"/>
    <n v="0"/>
    <n v="0"/>
    <n v="0"/>
    <n v="143"/>
    <n v="18"/>
    <m/>
  </r>
  <r>
    <d v="2016-08-08T00:00:00"/>
    <n v="808"/>
    <x v="3"/>
    <n v="33.04"/>
    <n v="0"/>
    <n v="0"/>
    <n v="0"/>
    <n v="0"/>
    <n v="0"/>
    <n v="0"/>
    <n v="237"/>
    <n v="25"/>
    <m/>
  </r>
  <r>
    <d v="2016-08-09T00:00:00"/>
    <n v="809"/>
    <x v="3"/>
    <n v="38.75"/>
    <n v="0"/>
    <n v="0"/>
    <n v="0"/>
    <n v="0"/>
    <n v="0"/>
    <n v="0"/>
    <n v="375"/>
    <n v="33"/>
    <m/>
  </r>
  <r>
    <d v="2016-08-10T00:00:00"/>
    <n v="810"/>
    <x v="3"/>
    <n v="82.8"/>
    <n v="3.6"/>
    <n v="0"/>
    <n v="0"/>
    <n v="0"/>
    <n v="0"/>
    <n v="1.2"/>
    <n v="304"/>
    <n v="21"/>
    <m/>
  </r>
  <r>
    <d v="2016-08-11T00:00:00"/>
    <n v="811"/>
    <x v="3"/>
    <n v="87.4"/>
    <n v="0"/>
    <n v="0"/>
    <n v="0"/>
    <n v="0"/>
    <n v="0"/>
    <n v="0"/>
    <n v="292"/>
    <n v="15"/>
    <m/>
  </r>
  <r>
    <d v="2016-08-12T00:00:00"/>
    <n v="812"/>
    <x v="3"/>
    <n v="91.3"/>
    <n v="13.2"/>
    <n v="0"/>
    <n v="0"/>
    <n v="0"/>
    <n v="0"/>
    <n v="0"/>
    <n v="180"/>
    <n v="10"/>
    <m/>
  </r>
  <r>
    <d v="2016-08-13T00:00:00"/>
    <n v="813"/>
    <x v="3"/>
    <n v="28.35"/>
    <n v="3.15"/>
    <n v="0"/>
    <n v="0"/>
    <n v="0"/>
    <n v="0"/>
    <n v="0"/>
    <n v="141"/>
    <n v="7"/>
    <m/>
  </r>
  <r>
    <d v="2016-08-14T00:00:00"/>
    <n v="814"/>
    <x v="3"/>
    <n v="10"/>
    <n v="1"/>
    <n v="0"/>
    <n v="0"/>
    <n v="0"/>
    <n v="0"/>
    <n v="0"/>
    <n v="41"/>
    <n v="2"/>
    <m/>
  </r>
  <r>
    <d v="2016-08-15T00:00:00"/>
    <n v="815"/>
    <x v="3"/>
    <n v="0"/>
    <n v="1"/>
    <n v="0"/>
    <n v="0"/>
    <n v="0"/>
    <n v="0"/>
    <n v="0"/>
    <n v="34"/>
    <n v="2"/>
    <m/>
  </r>
  <r>
    <d v="2016-08-16T00:00:00"/>
    <n v="816"/>
    <x v="3"/>
    <n v="0"/>
    <n v="1"/>
    <n v="0"/>
    <n v="0"/>
    <n v="0"/>
    <n v="0"/>
    <n v="1"/>
    <n v="29"/>
    <n v="2"/>
    <m/>
  </r>
  <r>
    <d v="2016-08-17T00:00:00"/>
    <n v="817"/>
    <x v="3"/>
    <n v="5"/>
    <n v="1"/>
    <n v="0"/>
    <n v="0"/>
    <n v="0"/>
    <n v="0"/>
    <n v="0"/>
    <n v="54"/>
    <n v="3"/>
    <m/>
  </r>
  <r>
    <d v="2016-08-18T00:00:00"/>
    <n v="818"/>
    <x v="3"/>
    <n v="5"/>
    <n v="0"/>
    <n v="0"/>
    <n v="0"/>
    <n v="0"/>
    <n v="0"/>
    <n v="0"/>
    <n v="51"/>
    <n v="3"/>
    <m/>
  </r>
  <r>
    <d v="2016-08-19T00:00:00"/>
    <n v="819"/>
    <x v="3"/>
    <n v="1"/>
    <n v="2"/>
    <n v="0"/>
    <n v="0"/>
    <n v="0"/>
    <n v="0"/>
    <n v="0"/>
    <n v="42"/>
    <n v="2"/>
    <m/>
  </r>
  <r>
    <d v="2016-08-20T00:00:00"/>
    <n v="820"/>
    <x v="3"/>
    <n v="1"/>
    <n v="1"/>
    <n v="0"/>
    <n v="0"/>
    <n v="0"/>
    <n v="0"/>
    <n v="0"/>
    <n v="43"/>
    <n v="2"/>
    <m/>
  </r>
  <r>
    <d v="2016-08-21T00:00:00"/>
    <n v="821"/>
    <x v="3"/>
    <n v="0"/>
    <n v="0"/>
    <n v="0"/>
    <n v="0"/>
    <n v="0"/>
    <n v="0"/>
    <n v="0"/>
    <n v="28"/>
    <n v="2"/>
    <m/>
  </r>
  <r>
    <d v="2016-08-22T00:00:00"/>
    <n v="822"/>
    <x v="3"/>
    <n v="4"/>
    <n v="5"/>
    <n v="0"/>
    <n v="0"/>
    <n v="0"/>
    <n v="0"/>
    <n v="0"/>
    <n v="29"/>
    <n v="2"/>
    <m/>
  </r>
  <r>
    <d v="2016-08-23T00:00:00"/>
    <n v="823"/>
    <x v="3"/>
    <n v="19"/>
    <n v="5"/>
    <n v="0"/>
    <n v="0"/>
    <n v="0"/>
    <n v="0"/>
    <n v="0"/>
    <n v="6"/>
    <n v="0"/>
    <m/>
  </r>
  <r>
    <d v="2016-08-24T00:00:00"/>
    <n v="824"/>
    <x v="3"/>
    <n v="13"/>
    <n v="9"/>
    <n v="0"/>
    <n v="0"/>
    <n v="0"/>
    <n v="0"/>
    <n v="0"/>
    <n v="9"/>
    <n v="0"/>
    <m/>
  </r>
  <r>
    <d v="2016-08-25T00:00:00"/>
    <n v="825"/>
    <x v="3"/>
    <n v="8"/>
    <n v="3"/>
    <n v="0"/>
    <n v="0"/>
    <n v="0"/>
    <n v="0"/>
    <n v="1"/>
    <n v="37"/>
    <n v="2"/>
    <m/>
  </r>
  <r>
    <d v="2016-08-26T00:00:00"/>
    <n v="826"/>
    <x v="3"/>
    <n v="4"/>
    <n v="0"/>
    <n v="0"/>
    <n v="0"/>
    <n v="0"/>
    <n v="0"/>
    <n v="0"/>
    <n v="24"/>
    <n v="1"/>
    <m/>
  </r>
  <r>
    <d v="2016-08-27T00:00:00"/>
    <n v="827"/>
    <x v="3"/>
    <n v="13"/>
    <n v="8"/>
    <n v="0"/>
    <n v="0"/>
    <n v="0"/>
    <n v="0"/>
    <n v="0"/>
    <n v="11"/>
    <n v="1"/>
    <m/>
  </r>
  <r>
    <d v="2016-08-28T00:00:00"/>
    <n v="828"/>
    <x v="3"/>
    <n v="37"/>
    <n v="17"/>
    <n v="0"/>
    <n v="0"/>
    <n v="0"/>
    <n v="0"/>
    <n v="0"/>
    <n v="47"/>
    <n v="2"/>
    <m/>
  </r>
  <r>
    <d v="2016-08-29T00:00:00"/>
    <n v="829"/>
    <x v="3"/>
    <n v="73"/>
    <n v="0"/>
    <n v="0"/>
    <n v="0"/>
    <n v="1"/>
    <n v="0"/>
    <n v="0"/>
    <n v="31"/>
    <n v="2"/>
    <m/>
  </r>
  <r>
    <d v="2016-08-30T00:00:00"/>
    <n v="830"/>
    <x v="3"/>
    <n v="56"/>
    <n v="14"/>
    <n v="0"/>
    <n v="0"/>
    <n v="0"/>
    <n v="0"/>
    <n v="0"/>
    <n v="8"/>
    <n v="0"/>
    <m/>
  </r>
  <r>
    <d v="2016-08-31T00:00:00"/>
    <n v="831"/>
    <x v="3"/>
    <n v="407"/>
    <n v="25"/>
    <n v="0"/>
    <n v="0"/>
    <n v="0"/>
    <n v="0"/>
    <n v="0"/>
    <n v="13"/>
    <n v="1"/>
    <m/>
  </r>
  <r>
    <d v="2016-09-01T00:00:00"/>
    <n v="901"/>
    <x v="3"/>
    <n v="115"/>
    <n v="31"/>
    <n v="0"/>
    <n v="0"/>
    <n v="0"/>
    <n v="0"/>
    <n v="0"/>
    <n v="39"/>
    <n v="2"/>
    <m/>
  </r>
  <r>
    <d v="2016-09-02T00:00:00"/>
    <n v="902"/>
    <x v="3"/>
    <n v="452"/>
    <n v="90"/>
    <n v="0"/>
    <n v="0"/>
    <n v="0"/>
    <n v="0"/>
    <n v="0"/>
    <n v="85"/>
    <n v="4"/>
    <m/>
  </r>
  <r>
    <d v="2016-09-03T00:00:00"/>
    <n v="903"/>
    <x v="3"/>
    <n v="63"/>
    <n v="38"/>
    <n v="0"/>
    <n v="0"/>
    <n v="0"/>
    <n v="0"/>
    <n v="0"/>
    <n v="28"/>
    <n v="1"/>
    <m/>
  </r>
  <r>
    <d v="2016-09-04T00:00:00"/>
    <n v="904"/>
    <x v="3"/>
    <n v="56"/>
    <n v="24"/>
    <n v="0"/>
    <n v="0"/>
    <n v="0"/>
    <n v="0"/>
    <n v="0"/>
    <n v="18"/>
    <n v="1"/>
    <m/>
  </r>
  <r>
    <d v="2016-09-05T00:00:00"/>
    <n v="905"/>
    <x v="3"/>
    <n v="174"/>
    <n v="50"/>
    <n v="0"/>
    <n v="0"/>
    <n v="0"/>
    <n v="0"/>
    <n v="0"/>
    <n v="37"/>
    <n v="2"/>
    <m/>
  </r>
  <r>
    <d v="2016-09-06T00:00:00"/>
    <n v="906"/>
    <x v="3"/>
    <n v="44"/>
    <n v="53"/>
    <n v="0"/>
    <n v="0"/>
    <n v="0"/>
    <n v="0"/>
    <n v="0"/>
    <n v="30"/>
    <n v="2"/>
    <m/>
  </r>
  <r>
    <d v="2016-09-07T00:00:00"/>
    <n v="907"/>
    <x v="3"/>
    <n v="112"/>
    <n v="85"/>
    <n v="0"/>
    <n v="0"/>
    <n v="0"/>
    <n v="0"/>
    <n v="0"/>
    <n v="32"/>
    <n v="2"/>
    <m/>
  </r>
  <r>
    <d v="2016-09-08T00:00:00"/>
    <n v="908"/>
    <x v="3"/>
    <n v="118"/>
    <n v="62"/>
    <n v="0"/>
    <n v="0"/>
    <n v="0"/>
    <n v="0"/>
    <n v="0"/>
    <n v="49"/>
    <n v="3"/>
    <m/>
  </r>
  <r>
    <d v="2016-09-09T00:00:00"/>
    <n v="909"/>
    <x v="3"/>
    <n v="6"/>
    <n v="43"/>
    <n v="0"/>
    <n v="0"/>
    <n v="0"/>
    <n v="0"/>
    <n v="0"/>
    <n v="28"/>
    <n v="2"/>
    <m/>
  </r>
  <r>
    <d v="2016-09-10T00:00:00"/>
    <n v="910"/>
    <x v="3"/>
    <n v="5"/>
    <n v="52"/>
    <n v="0"/>
    <n v="0"/>
    <n v="0"/>
    <n v="0"/>
    <n v="0"/>
    <n v="24"/>
    <n v="1"/>
    <m/>
  </r>
  <r>
    <d v="2016-09-11T00:00:00"/>
    <n v="911"/>
    <x v="3"/>
    <n v="29"/>
    <n v="34"/>
    <n v="0"/>
    <n v="0"/>
    <n v="0"/>
    <n v="0"/>
    <n v="1"/>
    <n v="33"/>
    <n v="2"/>
    <m/>
  </r>
  <r>
    <d v="2016-09-12T00:00:00"/>
    <n v="912"/>
    <x v="3"/>
    <n v="29"/>
    <n v="29"/>
    <n v="0"/>
    <n v="0"/>
    <n v="0"/>
    <n v="0"/>
    <n v="0"/>
    <n v="22"/>
    <n v="1"/>
    <m/>
  </r>
  <r>
    <d v="2016-09-13T00:00:00"/>
    <n v="913"/>
    <x v="3"/>
    <n v="16"/>
    <n v="31"/>
    <n v="0"/>
    <n v="0"/>
    <n v="0"/>
    <n v="0"/>
    <n v="0"/>
    <n v="5"/>
    <n v="0"/>
    <m/>
  </r>
  <r>
    <d v="2016-09-14T00:00:00"/>
    <n v="914"/>
    <x v="3"/>
    <n v="26"/>
    <n v="25"/>
    <n v="0"/>
    <n v="0"/>
    <n v="0"/>
    <n v="0"/>
    <n v="0"/>
    <n v="10"/>
    <n v="1"/>
    <m/>
  </r>
  <r>
    <d v="2016-09-15T00:00:00"/>
    <n v="915"/>
    <x v="3"/>
    <n v="123"/>
    <n v="73"/>
    <n v="0"/>
    <n v="0"/>
    <n v="0"/>
    <n v="0"/>
    <n v="0"/>
    <n v="10"/>
    <n v="1"/>
    <m/>
  </r>
  <r>
    <d v="2016-09-16T00:00:00"/>
    <n v="916"/>
    <x v="3"/>
    <n v="9"/>
    <n v="43"/>
    <n v="0"/>
    <n v="0"/>
    <n v="0"/>
    <n v="0"/>
    <n v="0"/>
    <n v="15"/>
    <n v="1"/>
    <m/>
  </r>
  <r>
    <d v="2016-09-17T00:00:00"/>
    <n v="917"/>
    <x v="3"/>
    <n v="15"/>
    <n v="42"/>
    <n v="0"/>
    <n v="0"/>
    <n v="0"/>
    <n v="0"/>
    <n v="0"/>
    <n v="7"/>
    <n v="0"/>
    <m/>
  </r>
  <r>
    <d v="2016-09-18T00:00:00"/>
    <n v="918"/>
    <x v="3"/>
    <n v="219"/>
    <n v="40"/>
    <n v="0"/>
    <n v="0"/>
    <n v="0"/>
    <n v="0"/>
    <n v="0"/>
    <n v="7"/>
    <n v="0"/>
    <m/>
  </r>
  <r>
    <d v="2016-09-19T00:00:00"/>
    <n v="919"/>
    <x v="3"/>
    <n v="32"/>
    <n v="38"/>
    <n v="0"/>
    <n v="0"/>
    <n v="0"/>
    <n v="0"/>
    <n v="0"/>
    <n v="10"/>
    <n v="0"/>
    <m/>
  </r>
  <r>
    <d v="2016-09-20T00:00:00"/>
    <n v="920"/>
    <x v="3"/>
    <n v="24"/>
    <n v="47"/>
    <n v="0"/>
    <n v="0"/>
    <n v="0"/>
    <n v="0"/>
    <n v="0"/>
    <n v="26"/>
    <n v="1"/>
    <m/>
  </r>
  <r>
    <d v="2016-09-21T00:00:00"/>
    <n v="921"/>
    <x v="3"/>
    <n v="42"/>
    <n v="75"/>
    <n v="0"/>
    <n v="0"/>
    <n v="0"/>
    <n v="0"/>
    <n v="0"/>
    <n v="39"/>
    <n v="2"/>
    <m/>
  </r>
  <r>
    <d v="2016-09-22T00:00:00"/>
    <n v="922"/>
    <x v="3"/>
    <n v="46"/>
    <n v="40"/>
    <n v="0"/>
    <n v="0"/>
    <n v="0"/>
    <n v="0"/>
    <n v="0"/>
    <n v="13"/>
    <n v="1"/>
    <m/>
  </r>
  <r>
    <d v="2016-09-23T00:00:00"/>
    <n v="923"/>
    <x v="3"/>
    <n v="12"/>
    <n v="41"/>
    <n v="0"/>
    <n v="0"/>
    <n v="0"/>
    <n v="0"/>
    <n v="0"/>
    <n v="15"/>
    <n v="1"/>
    <m/>
  </r>
  <r>
    <d v="2016-09-24T00:00:00"/>
    <n v="924"/>
    <x v="3"/>
    <n v="11"/>
    <n v="37"/>
    <n v="0"/>
    <n v="0"/>
    <n v="0"/>
    <n v="0"/>
    <n v="0"/>
    <n v="10"/>
    <n v="0"/>
    <m/>
  </r>
  <r>
    <d v="2016-09-25T00:00:00"/>
    <n v="925"/>
    <x v="3"/>
    <n v="17"/>
    <n v="28"/>
    <n v="0"/>
    <n v="0"/>
    <n v="0"/>
    <n v="0"/>
    <n v="0"/>
    <n v="5"/>
    <n v="0"/>
    <m/>
  </r>
  <r>
    <d v="2016-09-26T00:00:00"/>
    <n v="926"/>
    <x v="3"/>
    <n v="35"/>
    <n v="39"/>
    <n v="0"/>
    <n v="0"/>
    <n v="0"/>
    <n v="0"/>
    <n v="0"/>
    <n v="5"/>
    <n v="0"/>
    <m/>
  </r>
  <r>
    <d v="2016-09-27T00:00:00"/>
    <n v="927"/>
    <x v="3"/>
    <n v="15"/>
    <n v="32"/>
    <n v="0"/>
    <n v="0"/>
    <n v="0"/>
    <n v="0"/>
    <n v="0"/>
    <n v="2"/>
    <n v="0"/>
    <m/>
  </r>
  <r>
    <d v="2016-09-28T00:00:00"/>
    <n v="928"/>
    <x v="3"/>
    <n v="42"/>
    <n v="23"/>
    <n v="0"/>
    <n v="0"/>
    <n v="0"/>
    <n v="0"/>
    <n v="0"/>
    <n v="8"/>
    <n v="0"/>
    <m/>
  </r>
  <r>
    <d v="2016-09-29T00:00:00"/>
    <n v="929"/>
    <x v="3"/>
    <n v="11"/>
    <n v="22"/>
    <n v="0"/>
    <n v="0"/>
    <n v="0"/>
    <n v="0"/>
    <n v="0"/>
    <n v="5"/>
    <n v="0"/>
    <m/>
  </r>
  <r>
    <d v="2016-09-30T00:00:00"/>
    <n v="930"/>
    <x v="3"/>
    <n v="6"/>
    <n v="23"/>
    <n v="0"/>
    <n v="0"/>
    <n v="0"/>
    <n v="0"/>
    <n v="0"/>
    <n v="0"/>
    <n v="0"/>
    <m/>
  </r>
  <r>
    <d v="2016-10-01T00:00:00"/>
    <n v="1001"/>
    <x v="3"/>
    <n v="8"/>
    <n v="11"/>
    <n v="0"/>
    <n v="0"/>
    <n v="0"/>
    <n v="0"/>
    <n v="0"/>
    <n v="1"/>
    <n v="0"/>
    <m/>
  </r>
  <r>
    <d v="2016-10-02T00:00:00"/>
    <n v="1002"/>
    <x v="3"/>
    <n v="88"/>
    <n v="27"/>
    <n v="0"/>
    <n v="0"/>
    <n v="0"/>
    <n v="0"/>
    <n v="0"/>
    <n v="1"/>
    <n v="0"/>
    <m/>
  </r>
  <r>
    <d v="2016-10-03T00:00:00"/>
    <n v="1003"/>
    <x v="3"/>
    <n v="43"/>
    <n v="46"/>
    <n v="0"/>
    <n v="0"/>
    <n v="0"/>
    <n v="0"/>
    <n v="0"/>
    <n v="3"/>
    <n v="0"/>
    <m/>
  </r>
  <r>
    <d v="2016-10-04T00:00:00"/>
    <n v="1004"/>
    <x v="3"/>
    <n v="33"/>
    <n v="30"/>
    <n v="0"/>
    <n v="0"/>
    <n v="1"/>
    <n v="0"/>
    <n v="1"/>
    <n v="0"/>
    <n v="0"/>
    <m/>
  </r>
  <r>
    <d v="2016-10-05T00:00:00"/>
    <n v="1005"/>
    <x v="3"/>
    <n v="1033"/>
    <n v="153"/>
    <n v="0"/>
    <n v="0"/>
    <n v="1"/>
    <n v="0"/>
    <n v="1"/>
    <n v="5"/>
    <n v="0"/>
    <m/>
  </r>
  <r>
    <d v="2016-10-06T00:00:00"/>
    <n v="1006"/>
    <x v="3"/>
    <n v="386"/>
    <n v="131"/>
    <n v="0"/>
    <n v="0"/>
    <n v="7"/>
    <n v="3"/>
    <n v="3"/>
    <n v="8"/>
    <n v="0"/>
    <m/>
  </r>
  <r>
    <d v="2016-10-07T00:00:00"/>
    <n v="1007"/>
    <x v="3"/>
    <n v="1869"/>
    <n v="161"/>
    <n v="0"/>
    <n v="0"/>
    <n v="6"/>
    <n v="3"/>
    <n v="0"/>
    <n v="27"/>
    <n v="1"/>
    <m/>
  </r>
  <r>
    <d v="2016-10-08T00:00:00"/>
    <n v="1008"/>
    <x v="3"/>
    <n v="234"/>
    <n v="33"/>
    <n v="0"/>
    <n v="0"/>
    <n v="30"/>
    <n v="-3"/>
    <n v="0"/>
    <n v="40"/>
    <n v="2"/>
    <m/>
  </r>
  <r>
    <d v="2016-10-09T00:00:00"/>
    <n v="1009"/>
    <x v="3"/>
    <n v="81"/>
    <n v="91"/>
    <n v="0"/>
    <n v="0"/>
    <n v="19"/>
    <n v="2"/>
    <n v="0"/>
    <n v="27"/>
    <n v="1"/>
    <m/>
  </r>
  <r>
    <d v="2016-10-10T00:00:00"/>
    <n v="1010"/>
    <x v="3"/>
    <n v="20"/>
    <n v="1"/>
    <n v="0"/>
    <n v="0"/>
    <n v="15"/>
    <n v="0"/>
    <n v="1"/>
    <n v="20"/>
    <n v="1"/>
    <m/>
  </r>
  <r>
    <d v="2016-10-11T00:00:00"/>
    <n v="1011"/>
    <x v="3"/>
    <n v="12"/>
    <n v="1"/>
    <n v="0"/>
    <n v="0"/>
    <n v="71"/>
    <n v="1"/>
    <n v="0"/>
    <n v="13"/>
    <n v="1"/>
    <m/>
  </r>
  <r>
    <d v="2016-10-12T00:00:00"/>
    <n v="1012"/>
    <x v="3"/>
    <n v="12"/>
    <n v="2"/>
    <n v="0"/>
    <n v="0"/>
    <n v="25"/>
    <n v="0"/>
    <n v="0"/>
    <n v="15"/>
    <n v="1"/>
    <m/>
  </r>
  <r>
    <d v="2016-10-13T00:00:00"/>
    <n v="1013"/>
    <x v="3"/>
    <n v="21"/>
    <n v="2"/>
    <n v="0"/>
    <n v="0"/>
    <n v="10"/>
    <n v="0"/>
    <n v="0"/>
    <n v="21"/>
    <n v="1"/>
    <m/>
  </r>
  <r>
    <d v="2016-10-14T00:00:00"/>
    <n v="1014"/>
    <x v="3"/>
    <m/>
    <m/>
    <m/>
    <m/>
    <m/>
    <m/>
    <m/>
    <m/>
    <m/>
    <m/>
  </r>
  <r>
    <d v="2016-10-15T00:00:00"/>
    <n v="1015"/>
    <x v="3"/>
    <m/>
    <m/>
    <m/>
    <m/>
    <m/>
    <m/>
    <m/>
    <m/>
    <m/>
    <m/>
  </r>
  <r>
    <d v="2016-10-16T00:00:00"/>
    <n v="1016"/>
    <x v="3"/>
    <m/>
    <m/>
    <m/>
    <m/>
    <m/>
    <m/>
    <m/>
    <m/>
    <m/>
    <m/>
  </r>
  <r>
    <d v="2016-10-17T00:00:00"/>
    <n v="1017"/>
    <x v="3"/>
    <m/>
    <m/>
    <m/>
    <m/>
    <m/>
    <m/>
    <m/>
    <m/>
    <m/>
    <m/>
  </r>
  <r>
    <d v="2016-10-18T00:00:00"/>
    <n v="1018"/>
    <x v="3"/>
    <m/>
    <m/>
    <m/>
    <m/>
    <m/>
    <m/>
    <m/>
    <m/>
    <m/>
    <m/>
  </r>
  <r>
    <d v="2016-10-19T00:00:00"/>
    <n v="1019"/>
    <x v="3"/>
    <m/>
    <m/>
    <m/>
    <m/>
    <m/>
    <m/>
    <m/>
    <m/>
    <m/>
    <m/>
  </r>
  <r>
    <d v="2016-10-20T00:00:00"/>
    <n v="1020"/>
    <x v="3"/>
    <m/>
    <m/>
    <m/>
    <m/>
    <m/>
    <m/>
    <m/>
    <m/>
    <m/>
    <m/>
  </r>
  <r>
    <d v="2016-10-21T00:00:00"/>
    <n v="1021"/>
    <x v="3"/>
    <m/>
    <m/>
    <m/>
    <m/>
    <m/>
    <m/>
    <m/>
    <m/>
    <m/>
    <m/>
  </r>
  <r>
    <d v="2016-10-22T00:00:00"/>
    <n v="1022"/>
    <x v="3"/>
    <m/>
    <m/>
    <m/>
    <m/>
    <m/>
    <m/>
    <m/>
    <m/>
    <m/>
    <m/>
  </r>
  <r>
    <d v="2016-10-23T00:00:00"/>
    <n v="1023"/>
    <x v="3"/>
    <m/>
    <m/>
    <m/>
    <m/>
    <m/>
    <m/>
    <m/>
    <m/>
    <m/>
    <m/>
  </r>
  <r>
    <d v="2016-10-24T00:00:00"/>
    <n v="1024"/>
    <x v="3"/>
    <m/>
    <m/>
    <m/>
    <m/>
    <m/>
    <m/>
    <m/>
    <m/>
    <m/>
    <m/>
  </r>
  <r>
    <d v="2016-10-25T00:00:00"/>
    <n v="1025"/>
    <x v="3"/>
    <m/>
    <m/>
    <m/>
    <m/>
    <m/>
    <m/>
    <m/>
    <m/>
    <m/>
    <m/>
  </r>
  <r>
    <d v="2016-10-26T00:00:00"/>
    <n v="1026"/>
    <x v="3"/>
    <m/>
    <m/>
    <m/>
    <m/>
    <m/>
    <m/>
    <m/>
    <m/>
    <m/>
    <m/>
  </r>
  <r>
    <d v="2016-10-27T00:00:00"/>
    <n v="1027"/>
    <x v="3"/>
    <m/>
    <m/>
    <m/>
    <m/>
    <m/>
    <m/>
    <m/>
    <m/>
    <m/>
    <m/>
  </r>
  <r>
    <d v="2016-10-28T00:00:00"/>
    <n v="1028"/>
    <x v="3"/>
    <m/>
    <m/>
    <m/>
    <m/>
    <m/>
    <m/>
    <m/>
    <m/>
    <m/>
    <m/>
  </r>
  <r>
    <d v="2016-10-29T00:00:00"/>
    <n v="1029"/>
    <x v="3"/>
    <m/>
    <m/>
    <m/>
    <m/>
    <m/>
    <m/>
    <m/>
    <m/>
    <m/>
    <m/>
  </r>
  <r>
    <d v="2016-10-30T00:00:00"/>
    <n v="1030"/>
    <x v="3"/>
    <m/>
    <m/>
    <m/>
    <m/>
    <m/>
    <m/>
    <m/>
    <m/>
    <m/>
    <m/>
  </r>
  <r>
    <d v="2016-10-31T00:00:00"/>
    <n v="1031"/>
    <x v="3"/>
    <m/>
    <m/>
    <m/>
    <m/>
    <m/>
    <m/>
    <m/>
    <m/>
    <m/>
    <m/>
  </r>
  <r>
    <d v="2016-11-01T00:00:00"/>
    <n v="1101"/>
    <x v="3"/>
    <m/>
    <m/>
    <m/>
    <m/>
    <m/>
    <m/>
    <m/>
    <m/>
    <m/>
    <m/>
  </r>
  <r>
    <d v="2016-11-02T00:00:00"/>
    <n v="1102"/>
    <x v="3"/>
    <m/>
    <m/>
    <m/>
    <m/>
    <m/>
    <m/>
    <m/>
    <m/>
    <m/>
    <m/>
  </r>
  <r>
    <d v="2016-11-03T00:00:00"/>
    <n v="1103"/>
    <x v="3"/>
    <m/>
    <m/>
    <m/>
    <m/>
    <m/>
    <m/>
    <m/>
    <m/>
    <m/>
    <m/>
  </r>
  <r>
    <d v="2016-11-04T00:00:00"/>
    <n v="1104"/>
    <x v="3"/>
    <m/>
    <m/>
    <m/>
    <m/>
    <m/>
    <m/>
    <m/>
    <m/>
    <m/>
    <m/>
  </r>
  <r>
    <d v="2016-11-05T00:00:00"/>
    <n v="1105"/>
    <x v="3"/>
    <m/>
    <m/>
    <m/>
    <m/>
    <m/>
    <m/>
    <m/>
    <m/>
    <m/>
    <m/>
  </r>
  <r>
    <d v="2016-11-06T00:00:00"/>
    <n v="1106"/>
    <x v="3"/>
    <m/>
    <m/>
    <m/>
    <m/>
    <m/>
    <m/>
    <m/>
    <m/>
    <m/>
    <m/>
  </r>
  <r>
    <d v="2016-11-07T00:00:00"/>
    <n v="1107"/>
    <x v="3"/>
    <m/>
    <m/>
    <m/>
    <m/>
    <m/>
    <m/>
    <m/>
    <m/>
    <m/>
    <m/>
  </r>
  <r>
    <d v="2016-11-08T00:00:00"/>
    <n v="1108"/>
    <x v="3"/>
    <m/>
    <m/>
    <m/>
    <m/>
    <m/>
    <m/>
    <m/>
    <m/>
    <m/>
    <m/>
  </r>
  <r>
    <d v="2016-11-09T00:00:00"/>
    <n v="1109"/>
    <x v="3"/>
    <m/>
    <m/>
    <m/>
    <m/>
    <m/>
    <m/>
    <m/>
    <m/>
    <m/>
    <m/>
  </r>
  <r>
    <d v="2016-11-10T00:00:00"/>
    <n v="1110"/>
    <x v="3"/>
    <m/>
    <m/>
    <m/>
    <m/>
    <m/>
    <m/>
    <m/>
    <m/>
    <m/>
    <m/>
  </r>
  <r>
    <d v="2016-11-11T00:00:00"/>
    <n v="1111"/>
    <x v="3"/>
    <m/>
    <m/>
    <m/>
    <m/>
    <m/>
    <m/>
    <m/>
    <m/>
    <m/>
    <m/>
  </r>
  <r>
    <d v="2016-11-12T00:00:00"/>
    <n v="1112"/>
    <x v="3"/>
    <m/>
    <m/>
    <m/>
    <m/>
    <m/>
    <m/>
    <m/>
    <m/>
    <m/>
    <m/>
  </r>
  <r>
    <d v="2016-11-13T00:00:00"/>
    <n v="1113"/>
    <x v="3"/>
    <m/>
    <m/>
    <m/>
    <m/>
    <m/>
    <m/>
    <m/>
    <m/>
    <m/>
    <m/>
  </r>
  <r>
    <d v="2016-11-14T00:00:00"/>
    <n v="1114"/>
    <x v="3"/>
    <m/>
    <m/>
    <m/>
    <m/>
    <m/>
    <m/>
    <m/>
    <m/>
    <m/>
    <m/>
  </r>
  <r>
    <d v="2016-11-15T00:00:00"/>
    <n v="1115"/>
    <x v="3"/>
    <m/>
    <m/>
    <m/>
    <m/>
    <m/>
    <m/>
    <m/>
    <m/>
    <m/>
    <m/>
  </r>
  <r>
    <d v="2016-11-16T00:00:00"/>
    <n v="1116"/>
    <x v="3"/>
    <m/>
    <m/>
    <m/>
    <m/>
    <m/>
    <m/>
    <m/>
    <m/>
    <m/>
    <m/>
  </r>
  <r>
    <d v="2016-11-17T00:00:00"/>
    <n v="1117"/>
    <x v="3"/>
    <m/>
    <m/>
    <m/>
    <m/>
    <m/>
    <m/>
    <m/>
    <m/>
    <m/>
    <m/>
  </r>
  <r>
    <d v="2016-11-18T00:00:00"/>
    <n v="1118"/>
    <x v="3"/>
    <m/>
    <m/>
    <m/>
    <m/>
    <m/>
    <m/>
    <m/>
    <m/>
    <m/>
    <m/>
  </r>
  <r>
    <d v="2016-11-19T00:00:00"/>
    <n v="1119"/>
    <x v="3"/>
    <m/>
    <m/>
    <m/>
    <m/>
    <m/>
    <m/>
    <m/>
    <m/>
    <m/>
    <m/>
  </r>
  <r>
    <d v="2016-11-20T00:00:00"/>
    <n v="1120"/>
    <x v="3"/>
    <m/>
    <m/>
    <m/>
    <m/>
    <m/>
    <m/>
    <m/>
    <m/>
    <m/>
    <m/>
  </r>
  <r>
    <d v="2016-11-21T00:00:00"/>
    <n v="1121"/>
    <x v="3"/>
    <m/>
    <m/>
    <m/>
    <m/>
    <m/>
    <m/>
    <m/>
    <m/>
    <m/>
    <m/>
  </r>
  <r>
    <d v="2016-11-22T00:00:00"/>
    <n v="1122"/>
    <x v="3"/>
    <m/>
    <m/>
    <m/>
    <m/>
    <m/>
    <m/>
    <m/>
    <m/>
    <m/>
    <m/>
  </r>
  <r>
    <d v="2016-11-23T00:00:00"/>
    <n v="1123"/>
    <x v="3"/>
    <m/>
    <m/>
    <m/>
    <m/>
    <m/>
    <m/>
    <m/>
    <m/>
    <m/>
    <m/>
  </r>
  <r>
    <d v="2016-11-24T00:00:00"/>
    <n v="1124"/>
    <x v="3"/>
    <m/>
    <m/>
    <m/>
    <m/>
    <m/>
    <m/>
    <m/>
    <m/>
    <m/>
    <m/>
  </r>
  <r>
    <d v="2016-11-25T00:00:00"/>
    <n v="1125"/>
    <x v="3"/>
    <m/>
    <m/>
    <m/>
    <m/>
    <m/>
    <m/>
    <m/>
    <m/>
    <m/>
    <m/>
  </r>
  <r>
    <d v="2016-11-26T00:00:00"/>
    <n v="1126"/>
    <x v="3"/>
    <m/>
    <m/>
    <m/>
    <m/>
    <m/>
    <m/>
    <m/>
    <m/>
    <m/>
    <m/>
  </r>
  <r>
    <d v="2016-11-27T00:00:00"/>
    <n v="1127"/>
    <x v="3"/>
    <m/>
    <m/>
    <m/>
    <m/>
    <m/>
    <m/>
    <m/>
    <m/>
    <m/>
    <m/>
  </r>
  <r>
    <d v="2016-11-28T00:00:00"/>
    <n v="1128"/>
    <x v="3"/>
    <m/>
    <m/>
    <m/>
    <m/>
    <m/>
    <m/>
    <m/>
    <m/>
    <m/>
    <m/>
  </r>
  <r>
    <d v="2016-11-29T00:00:00"/>
    <n v="1129"/>
    <x v="3"/>
    <m/>
    <m/>
    <m/>
    <m/>
    <m/>
    <m/>
    <m/>
    <m/>
    <m/>
    <m/>
  </r>
  <r>
    <d v="2016-11-30T00:00:00"/>
    <n v="1130"/>
    <x v="3"/>
    <m/>
    <m/>
    <m/>
    <m/>
    <m/>
    <m/>
    <m/>
    <m/>
    <m/>
    <m/>
  </r>
  <r>
    <d v="2017-07-31T00:00:00"/>
    <n v="731"/>
    <x v="4"/>
    <n v="13.4"/>
    <n v="0"/>
    <n v="0"/>
    <n v="0"/>
    <n v="0"/>
    <n v="0"/>
    <n v="72.17"/>
    <n v="139623"/>
    <n v="144695"/>
    <m/>
  </r>
  <r>
    <d v="2017-08-01T00:00:00"/>
    <n v="801"/>
    <x v="4"/>
    <n v="1"/>
    <n v="0"/>
    <n v="0"/>
    <n v="0"/>
    <n v="0"/>
    <n v="0"/>
    <n v="0"/>
    <n v="110"/>
    <n v="636"/>
    <m/>
  </r>
  <r>
    <d v="2017-08-02T00:00:00"/>
    <n v="802"/>
    <x v="4"/>
    <n v="0"/>
    <n v="0"/>
    <n v="0"/>
    <n v="0"/>
    <n v="0"/>
    <n v="0"/>
    <n v="0"/>
    <n v="86"/>
    <n v="440"/>
    <m/>
  </r>
  <r>
    <d v="2017-08-03T00:00:00"/>
    <n v="803"/>
    <x v="4"/>
    <n v="0"/>
    <n v="0"/>
    <n v="0"/>
    <n v="0"/>
    <n v="0"/>
    <n v="0"/>
    <n v="1"/>
    <n v="53"/>
    <n v="239"/>
    <m/>
  </r>
  <r>
    <d v="2017-08-04T00:00:00"/>
    <n v="804"/>
    <x v="4"/>
    <n v="1"/>
    <n v="0"/>
    <n v="0"/>
    <n v="0"/>
    <n v="0"/>
    <n v="0"/>
    <n v="3"/>
    <n v="45"/>
    <n v="182"/>
    <m/>
  </r>
  <r>
    <d v="2017-08-05T00:00:00"/>
    <n v="805"/>
    <x v="4"/>
    <n v="0"/>
    <n v="0"/>
    <n v="0"/>
    <n v="0"/>
    <n v="0"/>
    <n v="0"/>
    <n v="0"/>
    <n v="59"/>
    <n v="216"/>
    <m/>
  </r>
  <r>
    <d v="2017-08-06T00:00:00"/>
    <n v="806"/>
    <x v="4"/>
    <n v="3"/>
    <n v="0"/>
    <n v="0"/>
    <n v="0"/>
    <n v="0"/>
    <n v="0"/>
    <n v="1"/>
    <n v="122"/>
    <n v="409"/>
    <m/>
  </r>
  <r>
    <d v="2017-08-07T00:00:00"/>
    <n v="807"/>
    <x v="4"/>
    <n v="4"/>
    <n v="0"/>
    <n v="0"/>
    <n v="0"/>
    <n v="0"/>
    <n v="0"/>
    <n v="0"/>
    <n v="506"/>
    <n v="1548"/>
    <m/>
  </r>
  <r>
    <d v="2017-08-08T00:00:00"/>
    <n v="808"/>
    <x v="4"/>
    <n v="9"/>
    <n v="0"/>
    <n v="0"/>
    <n v="0"/>
    <n v="0"/>
    <n v="0"/>
    <n v="0"/>
    <n v="228"/>
    <n v="641"/>
    <m/>
  </r>
  <r>
    <d v="2017-08-09T00:00:00"/>
    <n v="809"/>
    <x v="4"/>
    <n v="4"/>
    <n v="0"/>
    <n v="0"/>
    <n v="0"/>
    <n v="0"/>
    <n v="0"/>
    <n v="0"/>
    <n v="175"/>
    <n v="451"/>
    <m/>
  </r>
  <r>
    <d v="2017-08-10T00:00:00"/>
    <n v="810"/>
    <x v="4"/>
    <n v="7"/>
    <n v="1"/>
    <n v="0"/>
    <n v="0"/>
    <n v="0"/>
    <n v="0"/>
    <n v="1"/>
    <n v="125"/>
    <n v="321"/>
    <m/>
  </r>
  <r>
    <d v="2017-08-11T00:00:00"/>
    <n v="811"/>
    <x v="4"/>
    <n v="3"/>
    <n v="0"/>
    <n v="0"/>
    <n v="0"/>
    <n v="0"/>
    <n v="0"/>
    <n v="0"/>
    <n v="95"/>
    <n v="246"/>
    <m/>
  </r>
  <r>
    <d v="2017-08-12T00:00:00"/>
    <n v="812"/>
    <x v="4"/>
    <n v="13"/>
    <n v="0"/>
    <n v="0"/>
    <n v="0"/>
    <n v="0"/>
    <n v="0"/>
    <n v="0"/>
    <n v="118"/>
    <n v="304"/>
    <m/>
  </r>
  <r>
    <d v="2017-08-13T00:00:00"/>
    <n v="813"/>
    <x v="4"/>
    <n v="22.6"/>
    <n v="3.39"/>
    <n v="0"/>
    <n v="0"/>
    <n v="0"/>
    <n v="0"/>
    <n v="0"/>
    <n v="114"/>
    <n v="295"/>
    <m/>
  </r>
  <r>
    <d v="2017-08-14T00:00:00"/>
    <n v="814"/>
    <x v="4"/>
    <n v="11.34"/>
    <n v="10.08"/>
    <n v="0"/>
    <n v="0"/>
    <n v="0"/>
    <n v="0"/>
    <n v="1.26"/>
    <n v="92"/>
    <n v="236"/>
    <m/>
  </r>
  <r>
    <d v="2017-08-15T00:00:00"/>
    <n v="815"/>
    <x v="4"/>
    <n v="33.36"/>
    <n v="9.73"/>
    <n v="0"/>
    <n v="0"/>
    <n v="0"/>
    <n v="0"/>
    <n v="0"/>
    <n v="91"/>
    <n v="233"/>
    <m/>
  </r>
  <r>
    <d v="2017-08-16T00:00:00"/>
    <n v="816"/>
    <x v="4"/>
    <n v="72.959999999999994"/>
    <n v="22.8"/>
    <n v="0"/>
    <n v="0"/>
    <n v="0"/>
    <n v="0"/>
    <n v="0"/>
    <n v="256"/>
    <n v="662"/>
    <m/>
  </r>
  <r>
    <d v="2017-08-17T00:00:00"/>
    <n v="817"/>
    <x v="4"/>
    <n v="21.48"/>
    <n v="0"/>
    <n v="0"/>
    <n v="0"/>
    <n v="0"/>
    <n v="0"/>
    <n v="0"/>
    <n v="142"/>
    <n v="366"/>
    <m/>
  </r>
  <r>
    <d v="2017-08-18T00:00:00"/>
    <n v="818"/>
    <x v="4"/>
    <n v="25.54"/>
    <n v="1.34"/>
    <n v="0"/>
    <n v="0"/>
    <n v="0"/>
    <n v="0"/>
    <n v="0"/>
    <n v="88"/>
    <n v="226"/>
    <m/>
  </r>
  <r>
    <d v="2017-08-19T00:00:00"/>
    <n v="819"/>
    <x v="4"/>
    <n v="45.22"/>
    <n v="1.26"/>
    <n v="0"/>
    <n v="0"/>
    <n v="0"/>
    <n v="0"/>
    <n v="0"/>
    <n v="85"/>
    <n v="218"/>
    <m/>
  </r>
  <r>
    <d v="2017-08-20T00:00:00"/>
    <n v="820"/>
    <x v="4"/>
    <n v="50.14"/>
    <n v="9.33"/>
    <n v="0"/>
    <n v="0"/>
    <n v="0"/>
    <n v="0"/>
    <n v="0"/>
    <n v="58"/>
    <n v="148"/>
    <m/>
  </r>
  <r>
    <d v="2017-08-21T00:00:00"/>
    <n v="821"/>
    <x v="4"/>
    <n v="44.31"/>
    <n v="17.489999999999998"/>
    <n v="0"/>
    <n v="0"/>
    <n v="0"/>
    <n v="0"/>
    <n v="0"/>
    <n v="84"/>
    <n v="218"/>
    <m/>
  </r>
  <r>
    <d v="2017-08-22T00:00:00"/>
    <n v="822"/>
    <x v="4"/>
    <n v="57.13"/>
    <n v="8.16"/>
    <n v="0"/>
    <n v="0"/>
    <n v="0"/>
    <n v="0"/>
    <n v="0"/>
    <n v="67"/>
    <n v="172"/>
    <m/>
  </r>
  <r>
    <d v="2017-08-23T00:00:00"/>
    <n v="823"/>
    <x v="4"/>
    <n v="19.84"/>
    <n v="8.17"/>
    <n v="0"/>
    <n v="0"/>
    <n v="0"/>
    <n v="0"/>
    <n v="0"/>
    <n v="41"/>
    <n v="107"/>
    <m/>
  </r>
  <r>
    <d v="2017-08-24T00:00:00"/>
    <n v="824"/>
    <x v="4"/>
    <n v="42.75"/>
    <n v="13.5"/>
    <n v="0"/>
    <n v="0"/>
    <n v="0"/>
    <n v="0"/>
    <n v="0"/>
    <n v="35"/>
    <n v="91"/>
    <m/>
  </r>
  <r>
    <d v="2017-08-25T00:00:00"/>
    <n v="825"/>
    <x v="4"/>
    <n v="16.239999999999998"/>
    <n v="7.58"/>
    <n v="0"/>
    <n v="0"/>
    <n v="0"/>
    <n v="0"/>
    <n v="0"/>
    <n v="32"/>
    <n v="84"/>
    <m/>
  </r>
  <r>
    <d v="2017-08-26T00:00:00"/>
    <n v="826"/>
    <x v="4"/>
    <n v="52.05"/>
    <n v="17.7"/>
    <n v="0"/>
    <n v="0"/>
    <n v="0"/>
    <n v="1.04"/>
    <n v="1.04"/>
    <n v="19"/>
    <n v="49"/>
    <m/>
  </r>
  <r>
    <d v="2017-08-27T00:00:00"/>
    <n v="827"/>
    <x v="4"/>
    <n v="38"/>
    <n v="17"/>
    <n v="0"/>
    <n v="0"/>
    <n v="0"/>
    <n v="0"/>
    <n v="1"/>
    <n v="15"/>
    <n v="39"/>
    <m/>
  </r>
  <r>
    <d v="2017-08-28T00:00:00"/>
    <n v="828"/>
    <x v="4"/>
    <n v="16"/>
    <n v="11"/>
    <n v="0"/>
    <n v="0"/>
    <n v="0"/>
    <n v="0"/>
    <n v="0"/>
    <n v="9"/>
    <n v="22"/>
    <m/>
  </r>
  <r>
    <d v="2017-08-29T00:00:00"/>
    <n v="829"/>
    <x v="4"/>
    <n v="18"/>
    <n v="8"/>
    <n v="0"/>
    <n v="0"/>
    <n v="0"/>
    <n v="0"/>
    <n v="0"/>
    <n v="10"/>
    <n v="27"/>
    <m/>
  </r>
  <r>
    <d v="2017-08-30T00:00:00"/>
    <n v="830"/>
    <x v="4"/>
    <n v="16"/>
    <n v="3"/>
    <n v="0"/>
    <n v="0"/>
    <n v="0"/>
    <n v="0"/>
    <n v="0"/>
    <n v="9"/>
    <n v="22"/>
    <m/>
  </r>
  <r>
    <d v="2017-08-31T00:00:00"/>
    <n v="831"/>
    <x v="4"/>
    <n v="22"/>
    <n v="10"/>
    <n v="0"/>
    <n v="0"/>
    <n v="0"/>
    <n v="0"/>
    <n v="1"/>
    <n v="9"/>
    <n v="24"/>
    <m/>
  </r>
  <r>
    <d v="2017-09-01T00:00:00"/>
    <n v="901"/>
    <x v="4"/>
    <n v="33"/>
    <n v="10"/>
    <n v="0"/>
    <n v="0"/>
    <n v="0"/>
    <n v="0"/>
    <n v="0"/>
    <n v="8"/>
    <n v="21"/>
    <m/>
  </r>
  <r>
    <d v="2017-09-02T00:00:00"/>
    <n v="902"/>
    <x v="4"/>
    <n v="37"/>
    <n v="18"/>
    <n v="0"/>
    <n v="0"/>
    <n v="0"/>
    <n v="0"/>
    <n v="0"/>
    <n v="3"/>
    <n v="6"/>
    <m/>
  </r>
  <r>
    <d v="2017-09-03T00:00:00"/>
    <n v="903"/>
    <x v="4"/>
    <n v="4"/>
    <n v="2"/>
    <n v="0"/>
    <n v="0"/>
    <n v="0"/>
    <n v="0"/>
    <n v="0"/>
    <n v="1"/>
    <n v="1"/>
    <m/>
  </r>
  <r>
    <d v="2017-09-04T00:00:00"/>
    <n v="904"/>
    <x v="4"/>
    <n v="2"/>
    <n v="0"/>
    <n v="0"/>
    <n v="0"/>
    <n v="0"/>
    <n v="0"/>
    <n v="0"/>
    <n v="1"/>
    <n v="2"/>
    <m/>
  </r>
  <r>
    <d v="2017-09-05T00:00:00"/>
    <n v="905"/>
    <x v="4"/>
    <n v="0"/>
    <n v="0"/>
    <n v="0"/>
    <n v="0"/>
    <n v="0"/>
    <n v="0"/>
    <n v="0"/>
    <n v="0"/>
    <n v="0"/>
    <m/>
  </r>
  <r>
    <d v="2017-09-06T00:00:00"/>
    <n v="906"/>
    <x v="4"/>
    <n v="0"/>
    <n v="0"/>
    <n v="0"/>
    <n v="0"/>
    <n v="0.75"/>
    <n v="0"/>
    <n v="0.25"/>
    <n v="0"/>
    <n v="1"/>
    <m/>
  </r>
  <r>
    <d v="2017-09-07T00:00:00"/>
    <n v="907"/>
    <x v="4"/>
    <n v="0"/>
    <n v="0"/>
    <n v="0"/>
    <n v="0"/>
    <n v="1.5"/>
    <n v="0"/>
    <n v="0.5"/>
    <n v="1"/>
    <n v="2"/>
    <m/>
  </r>
  <r>
    <d v="2017-09-08T00:00:00"/>
    <n v="908"/>
    <x v="4"/>
    <n v="0"/>
    <n v="0"/>
    <n v="0"/>
    <n v="0"/>
    <n v="2.25"/>
    <n v="0"/>
    <n v="0.75"/>
    <n v="1"/>
    <n v="4"/>
    <m/>
  </r>
  <r>
    <d v="2017-09-09T00:00:00"/>
    <n v="909"/>
    <x v="4"/>
    <n v="0"/>
    <n v="0"/>
    <n v="0"/>
    <n v="0"/>
    <n v="3"/>
    <n v="0"/>
    <n v="1"/>
    <n v="2"/>
    <n v="5"/>
    <m/>
  </r>
  <r>
    <d v="2017-09-10T00:00:00"/>
    <n v="910"/>
    <x v="4"/>
    <n v="5.32"/>
    <n v="1.66"/>
    <n v="0"/>
    <n v="1"/>
    <n v="2"/>
    <n v="0"/>
    <n v="0.67"/>
    <n v="1"/>
    <n v="1"/>
    <m/>
  </r>
  <r>
    <d v="2017-09-11T00:00:00"/>
    <n v="911"/>
    <x v="4"/>
    <n v="17.68"/>
    <n v="13.34"/>
    <n v="0"/>
    <n v="0.5"/>
    <n v="1"/>
    <n v="0"/>
    <n v="0.33"/>
    <n v="1"/>
    <n v="1"/>
    <m/>
  </r>
  <r>
    <d v="2017-09-12T00:00:00"/>
    <n v="912"/>
    <x v="4"/>
    <n v="30"/>
    <n v="25"/>
    <n v="0"/>
    <n v="0"/>
    <n v="0"/>
    <n v="0"/>
    <n v="0"/>
    <n v="1"/>
    <n v="1"/>
    <m/>
  </r>
  <r>
    <d v="2017-09-13T00:00:00"/>
    <n v="913"/>
    <x v="4"/>
    <n v="17"/>
    <n v="17"/>
    <n v="0"/>
    <n v="0"/>
    <n v="0"/>
    <n v="0"/>
    <n v="0"/>
    <n v="1"/>
    <n v="1"/>
    <m/>
  </r>
  <r>
    <d v="2017-09-14T00:00:00"/>
    <n v="914"/>
    <x v="4"/>
    <n v="18"/>
    <n v="44"/>
    <n v="0"/>
    <n v="0"/>
    <n v="0"/>
    <n v="0"/>
    <n v="0"/>
    <n v="0"/>
    <n v="1"/>
    <m/>
  </r>
  <r>
    <d v="2017-09-15T00:00:00"/>
    <n v="915"/>
    <x v="4"/>
    <n v="26"/>
    <n v="12"/>
    <n v="0"/>
    <n v="0"/>
    <n v="0"/>
    <n v="0"/>
    <n v="0"/>
    <n v="1"/>
    <n v="1"/>
    <m/>
  </r>
  <r>
    <d v="2017-09-16T00:00:00"/>
    <n v="916"/>
    <x v="4"/>
    <n v="0"/>
    <n v="9"/>
    <n v="0"/>
    <n v="0"/>
    <n v="0"/>
    <n v="0"/>
    <n v="0"/>
    <n v="1"/>
    <n v="2"/>
    <m/>
  </r>
  <r>
    <d v="2017-09-17T00:00:00"/>
    <n v="917"/>
    <x v="4"/>
    <n v="7"/>
    <n v="4.5"/>
    <n v="0"/>
    <n v="0"/>
    <n v="0"/>
    <n v="0"/>
    <n v="0"/>
    <n v="1"/>
    <n v="1"/>
    <m/>
  </r>
  <r>
    <d v="2017-09-18T00:00:00"/>
    <n v="918"/>
    <x v="4"/>
    <n v="20"/>
    <n v="5"/>
    <n v="0"/>
    <n v="0"/>
    <n v="0"/>
    <n v="0"/>
    <n v="0"/>
    <n v="1"/>
    <n v="1"/>
    <m/>
  </r>
  <r>
    <d v="2017-09-19T00:00:00"/>
    <n v="919"/>
    <x v="4"/>
    <n v="1"/>
    <n v="6"/>
    <n v="0"/>
    <n v="0"/>
    <n v="0"/>
    <n v="0"/>
    <n v="0"/>
    <n v="0"/>
    <n v="0"/>
    <m/>
  </r>
  <r>
    <d v="2017-09-20T00:00:00"/>
    <n v="920"/>
    <x v="4"/>
    <n v="108"/>
    <n v="19"/>
    <n v="0"/>
    <n v="0"/>
    <n v="0"/>
    <n v="0"/>
    <n v="0"/>
    <n v="0"/>
    <n v="1"/>
    <m/>
  </r>
  <r>
    <d v="2017-09-21T00:00:00"/>
    <n v="921"/>
    <x v="4"/>
    <n v="34"/>
    <n v="4"/>
    <n v="0"/>
    <n v="0"/>
    <n v="0"/>
    <n v="0"/>
    <n v="0"/>
    <n v="1"/>
    <n v="1"/>
    <m/>
  </r>
  <r>
    <d v="2017-09-22T00:00:00"/>
    <n v="922"/>
    <x v="4"/>
    <n v="23"/>
    <n v="6"/>
    <n v="0"/>
    <n v="0"/>
    <n v="0"/>
    <n v="0"/>
    <n v="0"/>
    <n v="0"/>
    <n v="1"/>
    <m/>
  </r>
  <r>
    <d v="2017-09-23T00:00:00"/>
    <n v="923"/>
    <x v="4"/>
    <n v="9"/>
    <n v="2"/>
    <n v="0"/>
    <n v="0"/>
    <n v="0"/>
    <n v="0"/>
    <n v="0"/>
    <n v="1"/>
    <n v="1"/>
    <m/>
  </r>
  <r>
    <d v="2017-09-24T00:00:00"/>
    <n v="924"/>
    <x v="4"/>
    <n v="7"/>
    <n v="12"/>
    <n v="0"/>
    <n v="0"/>
    <n v="0"/>
    <n v="0"/>
    <n v="0"/>
    <n v="0"/>
    <n v="0"/>
    <m/>
  </r>
  <r>
    <d v="2017-09-25T00:00:00"/>
    <n v="925"/>
    <x v="4"/>
    <n v="5"/>
    <n v="2"/>
    <n v="0"/>
    <n v="0"/>
    <n v="0"/>
    <n v="0"/>
    <n v="0"/>
    <n v="0"/>
    <n v="0"/>
    <m/>
  </r>
  <r>
    <d v="2017-09-26T00:00:00"/>
    <n v="926"/>
    <x v="4"/>
    <n v="79"/>
    <n v="28"/>
    <n v="0"/>
    <n v="0"/>
    <n v="0"/>
    <n v="0"/>
    <n v="0"/>
    <n v="1"/>
    <n v="1"/>
    <m/>
  </r>
  <r>
    <d v="2017-09-27T00:00:00"/>
    <n v="927"/>
    <x v="4"/>
    <n v="53"/>
    <n v="20"/>
    <n v="0"/>
    <n v="0"/>
    <n v="0"/>
    <n v="0"/>
    <n v="0"/>
    <n v="0"/>
    <n v="0"/>
    <m/>
  </r>
  <r>
    <d v="2017-09-28T00:00:00"/>
    <n v="928"/>
    <x v="4"/>
    <n v="40"/>
    <n v="14"/>
    <n v="0"/>
    <n v="0"/>
    <n v="0"/>
    <n v="0"/>
    <n v="0"/>
    <n v="0"/>
    <n v="0"/>
    <m/>
  </r>
  <r>
    <d v="2017-09-29T00:00:00"/>
    <n v="929"/>
    <x v="4"/>
    <n v="9"/>
    <n v="0"/>
    <n v="0"/>
    <n v="0"/>
    <n v="0"/>
    <n v="0"/>
    <n v="0"/>
    <n v="0"/>
    <n v="0"/>
    <m/>
  </r>
  <r>
    <d v="2017-09-30T00:00:00"/>
    <n v="930"/>
    <x v="4"/>
    <n v="2"/>
    <n v="0"/>
    <n v="0"/>
    <n v="0"/>
    <n v="0"/>
    <n v="0"/>
    <n v="0"/>
    <n v="0"/>
    <n v="0"/>
    <m/>
  </r>
  <r>
    <d v="2017-10-01T00:00:00"/>
    <n v="1001"/>
    <x v="4"/>
    <n v="0"/>
    <n v="3"/>
    <n v="0"/>
    <n v="0"/>
    <n v="0"/>
    <n v="0"/>
    <n v="0"/>
    <n v="0"/>
    <n v="0"/>
    <m/>
  </r>
  <r>
    <d v="2017-10-02T00:00:00"/>
    <n v="1002"/>
    <x v="4"/>
    <n v="1"/>
    <n v="2"/>
    <n v="0"/>
    <n v="0"/>
    <n v="0"/>
    <n v="0"/>
    <n v="0"/>
    <n v="0"/>
    <n v="0"/>
    <m/>
  </r>
  <r>
    <d v="2017-10-03T00:00:00"/>
    <n v="1003"/>
    <x v="4"/>
    <n v="3"/>
    <n v="0"/>
    <n v="0"/>
    <n v="0"/>
    <n v="0"/>
    <n v="0"/>
    <n v="0"/>
    <n v="0"/>
    <n v="0"/>
    <m/>
  </r>
  <r>
    <d v="2017-10-04T00:00:00"/>
    <n v="1004"/>
    <x v="4"/>
    <n v="3"/>
    <n v="0"/>
    <n v="0"/>
    <n v="0"/>
    <n v="0"/>
    <n v="0"/>
    <n v="0"/>
    <n v="0"/>
    <n v="0"/>
    <m/>
  </r>
  <r>
    <d v="2017-10-05T00:00:00"/>
    <n v="1005"/>
    <x v="4"/>
    <n v="5.5"/>
    <n v="0"/>
    <n v="0"/>
    <n v="0"/>
    <n v="0"/>
    <n v="0"/>
    <n v="0"/>
    <n v="0"/>
    <n v="1"/>
    <m/>
  </r>
  <r>
    <d v="2017-10-06T00:00:00"/>
    <n v="1006"/>
    <x v="4"/>
    <n v="8"/>
    <n v="0"/>
    <n v="0"/>
    <n v="0"/>
    <n v="0"/>
    <n v="0"/>
    <n v="0"/>
    <n v="1"/>
    <n v="2"/>
    <m/>
  </r>
  <r>
    <d v="2017-10-07T00:00:00"/>
    <n v="1007"/>
    <x v="4"/>
    <n v="2"/>
    <n v="0"/>
    <n v="0"/>
    <n v="0"/>
    <n v="0"/>
    <n v="0"/>
    <n v="0"/>
    <n v="0"/>
    <n v="0"/>
    <m/>
  </r>
  <r>
    <d v="2017-10-08T00:00:00"/>
    <n v="1008"/>
    <x v="4"/>
    <n v="0"/>
    <n v="3"/>
    <n v="0"/>
    <n v="0"/>
    <n v="0"/>
    <n v="0"/>
    <n v="0"/>
    <n v="1"/>
    <n v="1"/>
    <m/>
  </r>
  <r>
    <d v="2017-10-09T00:00:00"/>
    <n v="1009"/>
    <x v="4"/>
    <n v="1"/>
    <n v="1"/>
    <n v="0"/>
    <n v="0"/>
    <n v="0"/>
    <n v="0"/>
    <n v="0"/>
    <n v="0"/>
    <n v="0"/>
    <m/>
  </r>
  <r>
    <d v="2017-10-10T00:00:00"/>
    <n v="1010"/>
    <x v="4"/>
    <n v="10"/>
    <n v="6"/>
    <n v="0"/>
    <n v="0"/>
    <n v="0"/>
    <n v="0"/>
    <n v="0"/>
    <n v="0"/>
    <n v="0"/>
    <m/>
  </r>
  <r>
    <d v="2017-10-11T00:00:00"/>
    <n v="1011"/>
    <x v="4"/>
    <n v="21"/>
    <n v="10"/>
    <n v="0"/>
    <n v="0"/>
    <n v="0"/>
    <n v="0"/>
    <n v="0"/>
    <n v="0"/>
    <n v="0"/>
    <m/>
  </r>
  <r>
    <d v="2017-10-12T00:00:00"/>
    <n v="1012"/>
    <x v="4"/>
    <n v="9"/>
    <n v="8"/>
    <n v="0"/>
    <n v="0"/>
    <n v="0"/>
    <n v="0"/>
    <n v="0"/>
    <n v="1"/>
    <n v="3"/>
    <m/>
  </r>
  <r>
    <d v="2017-10-13T00:00:00"/>
    <n v="1013"/>
    <x v="4"/>
    <n v="30"/>
    <n v="7"/>
    <n v="0"/>
    <n v="0"/>
    <n v="1"/>
    <n v="0"/>
    <n v="0"/>
    <n v="0"/>
    <n v="0"/>
    <m/>
  </r>
  <r>
    <d v="2017-10-14T00:00:00"/>
    <n v="1014"/>
    <x v="4"/>
    <n v="131.86000000000001"/>
    <n v="31"/>
    <n v="0"/>
    <n v="0.4"/>
    <n v="5.4"/>
    <n v="3.33"/>
    <n v="0.8"/>
    <n v="1"/>
    <n v="3"/>
    <m/>
  </r>
  <r>
    <d v="2017-10-15T00:00:00"/>
    <n v="1015"/>
    <x v="4"/>
    <n v="267.99"/>
    <n v="70.25"/>
    <n v="0"/>
    <n v="0.8"/>
    <n v="12.05"/>
    <n v="6.67"/>
    <n v="1.6"/>
    <n v="2"/>
    <n v="6"/>
    <m/>
  </r>
  <r>
    <d v="2017-10-16T00:00:00"/>
    <n v="1016"/>
    <x v="4"/>
    <n v="404.1"/>
    <n v="109.5"/>
    <n v="0"/>
    <n v="1.2"/>
    <n v="18.7"/>
    <n v="10"/>
    <n v="2.4"/>
    <n v="4"/>
    <n v="9"/>
    <m/>
  </r>
  <r>
    <d v="2017-10-17T00:00:00"/>
    <n v="1017"/>
    <x v="4"/>
    <n v="532.54999999999995"/>
    <n v="155.25"/>
    <n v="0"/>
    <n v="1.6"/>
    <n v="25.85"/>
    <n v="12.5"/>
    <n v="3.7"/>
    <n v="5"/>
    <n v="14"/>
    <m/>
  </r>
  <r>
    <d v="2017-10-18T00:00:00"/>
    <n v="1018"/>
    <x v="4"/>
    <n v="661"/>
    <n v="201"/>
    <n v="0"/>
    <n v="2"/>
    <n v="33"/>
    <n v="15"/>
    <n v="5"/>
    <n v="7"/>
    <n v="17"/>
    <m/>
  </r>
  <r>
    <d v="2017-10-19T00:00:00"/>
    <n v="1019"/>
    <x v="4"/>
    <n v="65"/>
    <n v="76"/>
    <n v="0"/>
    <n v="0"/>
    <n v="18"/>
    <n v="17"/>
    <n v="1"/>
    <n v="4"/>
    <n v="12"/>
    <m/>
  </r>
  <r>
    <d v="2017-10-20T00:00:00"/>
    <n v="1020"/>
    <x v="4"/>
    <n v="6"/>
    <n v="10"/>
    <n v="1"/>
    <n v="0"/>
    <n v="3"/>
    <n v="4"/>
    <n v="0"/>
    <n v="4"/>
    <n v="9"/>
    <m/>
  </r>
  <r>
    <d v="2017-10-21T00:00:00"/>
    <n v="1021"/>
    <x v="4"/>
    <n v="5"/>
    <n v="9"/>
    <n v="1"/>
    <n v="0"/>
    <n v="12"/>
    <n v="6"/>
    <n v="3"/>
    <n v="4"/>
    <n v="11"/>
    <m/>
  </r>
  <r>
    <d v="2017-10-22T00:00:00"/>
    <n v="1022"/>
    <x v="4"/>
    <n v="6"/>
    <n v="4"/>
    <n v="2"/>
    <n v="0"/>
    <n v="4"/>
    <n v="4"/>
    <n v="0"/>
    <n v="2"/>
    <n v="6"/>
    <m/>
  </r>
  <r>
    <d v="2017-10-23T00:00:00"/>
    <n v="1023"/>
    <x v="4"/>
    <n v="3"/>
    <n v="1"/>
    <n v="0"/>
    <n v="0"/>
    <n v="10"/>
    <n v="-1"/>
    <n v="0"/>
    <n v="1"/>
    <n v="4"/>
    <m/>
  </r>
  <r>
    <d v="2017-10-24T00:00:00"/>
    <n v="1024"/>
    <x v="4"/>
    <n v="5"/>
    <n v="0"/>
    <n v="0"/>
    <n v="0"/>
    <n v="8"/>
    <n v="0"/>
    <n v="0"/>
    <n v="2"/>
    <n v="5"/>
    <m/>
  </r>
  <r>
    <d v="2017-10-25T00:00:00"/>
    <n v="1025"/>
    <x v="4"/>
    <n v="2"/>
    <n v="0"/>
    <n v="0"/>
    <n v="0"/>
    <n v="3"/>
    <n v="1"/>
    <n v="0"/>
    <n v="1"/>
    <n v="3"/>
    <m/>
  </r>
  <r>
    <d v="2017-10-26T00:00:00"/>
    <n v="1026"/>
    <x v="4"/>
    <n v="1"/>
    <n v="2"/>
    <n v="0"/>
    <n v="0"/>
    <n v="2"/>
    <n v="0"/>
    <n v="1"/>
    <n v="0"/>
    <n v="1"/>
    <m/>
  </r>
  <r>
    <d v="2017-10-27T00:00:00"/>
    <n v="1027"/>
    <x v="4"/>
    <n v="0"/>
    <n v="0"/>
    <n v="0"/>
    <n v="0"/>
    <n v="3"/>
    <n v="2"/>
    <n v="1"/>
    <n v="1"/>
    <n v="3"/>
    <m/>
  </r>
  <r>
    <d v="2017-10-28T00:00:00"/>
    <n v="1028"/>
    <x v="4"/>
    <n v="2"/>
    <n v="0"/>
    <n v="0"/>
    <n v="0"/>
    <n v="7"/>
    <n v="7"/>
    <n v="0"/>
    <n v="1"/>
    <n v="1"/>
    <m/>
  </r>
  <r>
    <d v="2017-10-29T00:00:00"/>
    <n v="1029"/>
    <x v="4"/>
    <n v="1"/>
    <n v="0"/>
    <n v="0"/>
    <n v="0"/>
    <n v="1"/>
    <n v="2"/>
    <n v="0"/>
    <n v="1"/>
    <n v="1"/>
    <m/>
  </r>
  <r>
    <d v="2017-10-30T00:00:00"/>
    <n v="1030"/>
    <x v="4"/>
    <n v="0"/>
    <n v="0"/>
    <n v="2"/>
    <n v="0"/>
    <n v="1"/>
    <n v="0"/>
    <n v="0"/>
    <n v="1"/>
    <n v="2"/>
    <m/>
  </r>
  <r>
    <d v="2017-10-31T00:00:00"/>
    <n v="1031"/>
    <x v="4"/>
    <n v="0"/>
    <n v="0"/>
    <n v="0"/>
    <n v="0"/>
    <n v="0"/>
    <n v="0"/>
    <n v="0"/>
    <n v="1"/>
    <n v="1"/>
    <m/>
  </r>
  <r>
    <d v="2017-11-01T00:00:00"/>
    <n v="1101"/>
    <x v="4"/>
    <n v="3"/>
    <n v="0"/>
    <n v="0"/>
    <n v="0"/>
    <n v="10"/>
    <n v="3"/>
    <n v="0"/>
    <n v="1"/>
    <n v="3"/>
    <m/>
  </r>
  <r>
    <d v="2017-11-02T00:00:00"/>
    <n v="1102"/>
    <x v="4"/>
    <n v="2"/>
    <n v="0"/>
    <n v="0"/>
    <n v="0"/>
    <n v="7"/>
    <n v="6"/>
    <n v="0"/>
    <n v="2"/>
    <n v="4"/>
    <m/>
  </r>
  <r>
    <d v="2017-11-03T00:00:00"/>
    <n v="1103"/>
    <x v="4"/>
    <n v="3"/>
    <n v="0"/>
    <n v="0"/>
    <n v="0"/>
    <n v="7"/>
    <n v="2"/>
    <n v="0"/>
    <n v="1"/>
    <n v="4"/>
    <m/>
  </r>
  <r>
    <d v="2017-11-04T00:00:00"/>
    <n v="1104"/>
    <x v="4"/>
    <n v="2"/>
    <n v="0"/>
    <n v="0"/>
    <n v="0"/>
    <n v="5"/>
    <n v="0"/>
    <n v="1"/>
    <n v="3"/>
    <n v="6"/>
    <m/>
  </r>
  <r>
    <d v="2017-11-05T00:00:00"/>
    <n v="1105"/>
    <x v="4"/>
    <n v="2"/>
    <n v="0"/>
    <n v="0"/>
    <n v="0"/>
    <n v="3"/>
    <n v="0"/>
    <n v="0"/>
    <n v="3"/>
    <n v="7"/>
    <m/>
  </r>
  <r>
    <d v="2017-11-06T00:00:00"/>
    <n v="1106"/>
    <x v="4"/>
    <n v="2"/>
    <n v="0"/>
    <n v="0"/>
    <n v="0"/>
    <n v="3"/>
    <n v="0"/>
    <n v="0"/>
    <n v="3"/>
    <n v="8"/>
    <m/>
  </r>
  <r>
    <d v="2017-11-07T00:00:00"/>
    <n v="1107"/>
    <x v="4"/>
    <n v="0"/>
    <n v="0"/>
    <n v="0"/>
    <n v="0"/>
    <n v="3"/>
    <n v="-1"/>
    <n v="1"/>
    <n v="3"/>
    <n v="9"/>
    <m/>
  </r>
  <r>
    <d v="2017-11-08T00:00:00"/>
    <n v="1108"/>
    <x v="4"/>
    <n v="0"/>
    <n v="0"/>
    <n v="0"/>
    <n v="0"/>
    <n v="5"/>
    <n v="0"/>
    <n v="1"/>
    <n v="1"/>
    <n v="3"/>
    <m/>
  </r>
  <r>
    <d v="2017-11-09T00:00:00"/>
    <n v="1109"/>
    <x v="4"/>
    <m/>
    <m/>
    <m/>
    <m/>
    <m/>
    <m/>
    <m/>
    <m/>
    <m/>
    <m/>
  </r>
  <r>
    <d v="2017-11-10T00:00:00"/>
    <n v="1110"/>
    <x v="4"/>
    <m/>
    <m/>
    <m/>
    <m/>
    <m/>
    <m/>
    <m/>
    <m/>
    <m/>
    <m/>
  </r>
  <r>
    <d v="2017-11-11T00:00:00"/>
    <n v="1111"/>
    <x v="4"/>
    <m/>
    <m/>
    <m/>
    <m/>
    <m/>
    <m/>
    <m/>
    <m/>
    <m/>
    <m/>
  </r>
  <r>
    <d v="2017-11-12T00:00:00"/>
    <n v="1112"/>
    <x v="4"/>
    <m/>
    <m/>
    <m/>
    <m/>
    <m/>
    <m/>
    <m/>
    <m/>
    <m/>
    <m/>
  </r>
  <r>
    <d v="2017-11-13T00:00:00"/>
    <n v="1113"/>
    <x v="4"/>
    <m/>
    <m/>
    <m/>
    <m/>
    <m/>
    <m/>
    <m/>
    <m/>
    <m/>
    <m/>
  </r>
  <r>
    <d v="2017-11-14T00:00:00"/>
    <n v="1114"/>
    <x v="4"/>
    <m/>
    <m/>
    <m/>
    <m/>
    <m/>
    <m/>
    <m/>
    <m/>
    <m/>
    <m/>
  </r>
  <r>
    <d v="2017-11-15T00:00:00"/>
    <n v="1115"/>
    <x v="4"/>
    <m/>
    <m/>
    <m/>
    <m/>
    <m/>
    <m/>
    <m/>
    <m/>
    <m/>
    <m/>
  </r>
  <r>
    <d v="2017-11-16T00:00:00"/>
    <n v="1116"/>
    <x v="4"/>
    <m/>
    <m/>
    <m/>
    <m/>
    <m/>
    <m/>
    <m/>
    <m/>
    <m/>
    <m/>
  </r>
  <r>
    <d v="2017-11-17T00:00:00"/>
    <n v="1117"/>
    <x v="4"/>
    <m/>
    <m/>
    <m/>
    <m/>
    <m/>
    <m/>
    <m/>
    <m/>
    <m/>
    <m/>
  </r>
  <r>
    <d v="2017-11-18T00:00:00"/>
    <n v="1118"/>
    <x v="4"/>
    <m/>
    <m/>
    <m/>
    <m/>
    <m/>
    <m/>
    <m/>
    <m/>
    <m/>
    <m/>
  </r>
  <r>
    <d v="2017-11-19T00:00:00"/>
    <n v="1119"/>
    <x v="4"/>
    <m/>
    <m/>
    <m/>
    <m/>
    <m/>
    <m/>
    <m/>
    <m/>
    <m/>
    <m/>
  </r>
  <r>
    <d v="2017-11-20T00:00:00"/>
    <n v="1120"/>
    <x v="4"/>
    <m/>
    <m/>
    <m/>
    <m/>
    <m/>
    <m/>
    <m/>
    <m/>
    <m/>
    <m/>
  </r>
  <r>
    <d v="2017-11-21T00:00:00"/>
    <n v="1121"/>
    <x v="4"/>
    <m/>
    <m/>
    <m/>
    <m/>
    <m/>
    <m/>
    <m/>
    <m/>
    <m/>
    <m/>
  </r>
  <r>
    <d v="2017-11-22T00:00:00"/>
    <n v="1122"/>
    <x v="4"/>
    <m/>
    <m/>
    <m/>
    <m/>
    <m/>
    <m/>
    <m/>
    <m/>
    <m/>
    <m/>
  </r>
  <r>
    <d v="2017-11-23T00:00:00"/>
    <n v="1123"/>
    <x v="4"/>
    <m/>
    <m/>
    <m/>
    <m/>
    <m/>
    <m/>
    <m/>
    <m/>
    <m/>
    <m/>
  </r>
  <r>
    <d v="2017-11-24T00:00:00"/>
    <n v="1124"/>
    <x v="4"/>
    <m/>
    <m/>
    <m/>
    <m/>
    <m/>
    <m/>
    <m/>
    <m/>
    <m/>
    <m/>
  </r>
  <r>
    <d v="2017-11-25T00:00:00"/>
    <n v="1125"/>
    <x v="4"/>
    <m/>
    <m/>
    <m/>
    <m/>
    <m/>
    <m/>
    <m/>
    <m/>
    <m/>
    <m/>
  </r>
  <r>
    <d v="2017-11-26T00:00:00"/>
    <n v="1126"/>
    <x v="4"/>
    <m/>
    <m/>
    <m/>
    <m/>
    <m/>
    <m/>
    <m/>
    <m/>
    <m/>
    <m/>
  </r>
  <r>
    <d v="2017-11-27T00:00:00"/>
    <n v="1127"/>
    <x v="4"/>
    <m/>
    <m/>
    <m/>
    <m/>
    <m/>
    <m/>
    <m/>
    <m/>
    <m/>
    <m/>
  </r>
  <r>
    <d v="2017-11-28T00:00:00"/>
    <n v="1128"/>
    <x v="4"/>
    <m/>
    <m/>
    <m/>
    <m/>
    <m/>
    <m/>
    <m/>
    <m/>
    <m/>
    <m/>
  </r>
  <r>
    <d v="2017-11-29T00:00:00"/>
    <n v="1129"/>
    <x v="4"/>
    <m/>
    <m/>
    <m/>
    <m/>
    <m/>
    <m/>
    <m/>
    <m/>
    <m/>
    <m/>
  </r>
  <r>
    <d v="2017-11-30T00:00:00"/>
    <n v="1130"/>
    <x v="4"/>
    <m/>
    <m/>
    <m/>
    <m/>
    <m/>
    <m/>
    <m/>
    <m/>
    <m/>
    <m/>
  </r>
  <r>
    <d v="2018-07-31T00:00:00"/>
    <n v="731"/>
    <x v="5"/>
    <n v="8"/>
    <n v="0"/>
    <n v="0"/>
    <n v="0"/>
    <n v="0"/>
    <n v="0"/>
    <n v="26"/>
    <n v="143835"/>
    <n v="11240"/>
    <m/>
  </r>
  <r>
    <d v="2018-08-01T00:00:00"/>
    <n v="801"/>
    <x v="5"/>
    <n v="0"/>
    <n v="0"/>
    <n v="0"/>
    <n v="0"/>
    <n v="0"/>
    <n v="0"/>
    <n v="1"/>
    <n v="17.88"/>
    <n v="2.12"/>
    <m/>
  </r>
  <r>
    <d v="2018-08-02T00:00:00"/>
    <n v="802"/>
    <x v="5"/>
    <n v="2"/>
    <n v="0"/>
    <n v="0"/>
    <n v="0"/>
    <n v="0"/>
    <n v="0"/>
    <n v="0"/>
    <n v="147.47"/>
    <n v="15.52"/>
    <m/>
  </r>
  <r>
    <d v="2018-08-03T00:00:00"/>
    <n v="803"/>
    <x v="5"/>
    <n v="0"/>
    <n v="0"/>
    <n v="0"/>
    <n v="0"/>
    <n v="0"/>
    <n v="0"/>
    <n v="0"/>
    <n v="60.620000000000005"/>
    <n v="6.38"/>
    <m/>
  </r>
  <r>
    <d v="2018-08-04T00:00:00"/>
    <n v="804"/>
    <x v="5"/>
    <n v="3"/>
    <n v="0"/>
    <n v="0"/>
    <n v="0"/>
    <n v="0"/>
    <n v="0"/>
    <n v="0"/>
    <n v="112.17"/>
    <n v="11.8"/>
    <m/>
  </r>
  <r>
    <d v="2018-08-05T00:00:00"/>
    <n v="805"/>
    <x v="5"/>
    <n v="15"/>
    <n v="0"/>
    <n v="0"/>
    <n v="0"/>
    <n v="0"/>
    <n v="0"/>
    <n v="0"/>
    <n v="115.81"/>
    <n v="12.19"/>
    <m/>
  </r>
  <r>
    <d v="2018-08-06T00:00:00"/>
    <n v="806"/>
    <x v="5"/>
    <n v="17"/>
    <n v="0"/>
    <n v="0"/>
    <n v="0"/>
    <n v="0"/>
    <n v="0"/>
    <n v="0"/>
    <n v="69.67"/>
    <n v="7.33"/>
    <m/>
  </r>
  <r>
    <d v="2018-08-07T00:00:00"/>
    <n v="807"/>
    <x v="5"/>
    <n v="3"/>
    <n v="0"/>
    <n v="0"/>
    <n v="0"/>
    <n v="0"/>
    <n v="0"/>
    <n v="1"/>
    <n v="45.24"/>
    <n v="4.76"/>
    <m/>
  </r>
  <r>
    <d v="2018-08-08T00:00:00"/>
    <n v="808"/>
    <x v="5"/>
    <n v="0"/>
    <n v="0"/>
    <n v="0"/>
    <n v="0"/>
    <n v="0"/>
    <n v="0"/>
    <n v="0"/>
    <n v="3.6199999999999997"/>
    <n v="0.38"/>
    <m/>
  </r>
  <r>
    <d v="2018-08-09T00:00:00"/>
    <n v="809"/>
    <x v="5"/>
    <n v="0"/>
    <n v="0"/>
    <n v="0"/>
    <n v="0"/>
    <n v="0"/>
    <n v="0"/>
    <n v="0"/>
    <n v="1.81"/>
    <n v="0.19"/>
    <m/>
  </r>
  <r>
    <d v="2018-08-10T00:00:00"/>
    <n v="810"/>
    <x v="5"/>
    <n v="0"/>
    <n v="0"/>
    <n v="0"/>
    <n v="0"/>
    <n v="0"/>
    <n v="0"/>
    <n v="0"/>
    <n v="2.72"/>
    <n v="0.28999999999999998"/>
    <m/>
  </r>
  <r>
    <d v="2018-08-11T00:00:00"/>
    <n v="811"/>
    <x v="5"/>
    <n v="0"/>
    <n v="0"/>
    <n v="0"/>
    <n v="0"/>
    <n v="0"/>
    <n v="0"/>
    <n v="0"/>
    <n v="5.4300000000000006"/>
    <n v="0.56999999999999995"/>
    <m/>
  </r>
  <r>
    <d v="2018-08-12T00:00:00"/>
    <n v="812"/>
    <x v="5"/>
    <n v="9"/>
    <n v="0"/>
    <n v="0"/>
    <n v="0"/>
    <n v="0"/>
    <n v="0"/>
    <n v="0"/>
    <n v="16.28"/>
    <n v="1.71"/>
    <m/>
  </r>
  <r>
    <d v="2018-08-13T00:00:00"/>
    <n v="813"/>
    <x v="5"/>
    <n v="28"/>
    <n v="1"/>
    <n v="0"/>
    <n v="0"/>
    <n v="0"/>
    <n v="0"/>
    <n v="0"/>
    <n v="81.419999999999987"/>
    <n v="8.57"/>
    <m/>
  </r>
  <r>
    <d v="2018-08-14T00:00:00"/>
    <n v="814"/>
    <x v="5"/>
    <n v="13"/>
    <n v="2"/>
    <n v="0"/>
    <n v="0"/>
    <n v="0"/>
    <n v="0"/>
    <n v="0"/>
    <n v="52.469999999999992"/>
    <n v="5.52"/>
    <m/>
  </r>
  <r>
    <d v="2018-08-15T00:00:00"/>
    <n v="815"/>
    <x v="5"/>
    <n v="14"/>
    <n v="0"/>
    <n v="0"/>
    <n v="0"/>
    <n v="0"/>
    <n v="0"/>
    <n v="0"/>
    <n v="14.469999999999999"/>
    <n v="1.52"/>
    <m/>
  </r>
  <r>
    <d v="2018-08-16T00:00:00"/>
    <n v="816"/>
    <x v="5"/>
    <n v="8"/>
    <n v="1"/>
    <n v="0"/>
    <n v="0"/>
    <n v="0"/>
    <n v="0"/>
    <n v="0"/>
    <n v="12.66"/>
    <n v="1.33"/>
    <m/>
  </r>
  <r>
    <d v="2018-08-17T00:00:00"/>
    <n v="817"/>
    <x v="5"/>
    <n v="34"/>
    <n v="1"/>
    <n v="0"/>
    <n v="0"/>
    <n v="0"/>
    <n v="0"/>
    <n v="0"/>
    <n v="38.900000000000006"/>
    <n v="4.09"/>
    <m/>
  </r>
  <r>
    <d v="2018-08-18T00:00:00"/>
    <n v="818"/>
    <x v="5"/>
    <n v="53"/>
    <n v="1"/>
    <n v="0"/>
    <n v="0"/>
    <n v="0"/>
    <n v="0"/>
    <n v="0"/>
    <n v="62.42"/>
    <n v="6.57"/>
    <m/>
  </r>
  <r>
    <d v="2018-08-19T00:00:00"/>
    <n v="819"/>
    <x v="5"/>
    <n v="40"/>
    <n v="3"/>
    <n v="0"/>
    <n v="0"/>
    <n v="0"/>
    <n v="0"/>
    <n v="0"/>
    <n v="90.47"/>
    <n v="9.52"/>
    <m/>
  </r>
  <r>
    <d v="2018-08-20T00:00:00"/>
    <n v="820"/>
    <x v="5"/>
    <n v="33"/>
    <n v="4"/>
    <n v="0"/>
    <n v="0"/>
    <n v="0"/>
    <n v="0"/>
    <n v="0"/>
    <n v="42.51"/>
    <n v="4.47"/>
    <m/>
  </r>
  <r>
    <d v="2018-08-21T00:00:00"/>
    <n v="821"/>
    <x v="5"/>
    <n v="56"/>
    <n v="0"/>
    <n v="0"/>
    <n v="0"/>
    <n v="0"/>
    <n v="0"/>
    <n v="0"/>
    <n v="35.28"/>
    <n v="3.71"/>
    <m/>
  </r>
  <r>
    <d v="2018-08-22T00:00:00"/>
    <n v="822"/>
    <x v="5"/>
    <n v="77"/>
    <n v="1"/>
    <n v="0"/>
    <n v="0"/>
    <n v="0"/>
    <n v="0"/>
    <n v="0"/>
    <n v="77.81"/>
    <n v="8.19"/>
    <m/>
  </r>
  <r>
    <d v="2018-08-23T00:00:00"/>
    <n v="823"/>
    <x v="5"/>
    <n v="179"/>
    <n v="4"/>
    <n v="0"/>
    <n v="0"/>
    <n v="1"/>
    <n v="0"/>
    <n v="0"/>
    <n v="111.27000000000001"/>
    <n v="11.71"/>
    <m/>
  </r>
  <r>
    <d v="2018-08-24T00:00:00"/>
    <n v="824"/>
    <x v="5"/>
    <n v="120"/>
    <n v="8"/>
    <n v="0"/>
    <n v="0"/>
    <n v="0"/>
    <n v="0"/>
    <n v="0"/>
    <n v="48.85"/>
    <n v="5.14"/>
    <m/>
  </r>
  <r>
    <d v="2018-08-25T00:00:00"/>
    <n v="825"/>
    <x v="5"/>
    <n v="41"/>
    <n v="4"/>
    <n v="0"/>
    <n v="0"/>
    <n v="0"/>
    <n v="0"/>
    <n v="0"/>
    <n v="36.19"/>
    <n v="3.81"/>
    <m/>
  </r>
  <r>
    <d v="2018-08-26T00:00:00"/>
    <n v="826"/>
    <x v="5"/>
    <n v="49"/>
    <n v="2"/>
    <n v="0"/>
    <n v="0"/>
    <n v="0"/>
    <n v="0"/>
    <n v="0"/>
    <n v="77.81"/>
    <n v="8.19"/>
    <m/>
  </r>
  <r>
    <d v="2018-08-27T00:00:00"/>
    <n v="827"/>
    <x v="5"/>
    <n v="208"/>
    <n v="6"/>
    <n v="0"/>
    <n v="0"/>
    <n v="0"/>
    <n v="0"/>
    <n v="0"/>
    <n v="95.9"/>
    <n v="10.09"/>
    <m/>
  </r>
  <r>
    <d v="2018-08-28T00:00:00"/>
    <n v="828"/>
    <x v="5"/>
    <n v="136"/>
    <n v="5"/>
    <n v="0"/>
    <n v="0"/>
    <n v="0"/>
    <n v="0"/>
    <n v="0"/>
    <n v="32.57"/>
    <n v="3.43"/>
    <m/>
  </r>
  <r>
    <d v="2018-08-29T00:00:00"/>
    <n v="829"/>
    <x v="5"/>
    <n v="103"/>
    <n v="1"/>
    <n v="0"/>
    <n v="0"/>
    <n v="0"/>
    <n v="0"/>
    <n v="0"/>
    <n v="156.51"/>
    <n v="16.47"/>
    <m/>
  </r>
  <r>
    <d v="2018-08-30T00:00:00"/>
    <n v="830"/>
    <x v="5"/>
    <n v="117"/>
    <n v="4"/>
    <n v="0"/>
    <n v="0"/>
    <n v="0"/>
    <n v="0"/>
    <n v="0"/>
    <n v="85.04"/>
    <n v="8.9499999999999993"/>
    <m/>
  </r>
  <r>
    <d v="2018-08-31T00:00:00"/>
    <n v="831"/>
    <x v="5"/>
    <n v="34"/>
    <n v="6"/>
    <n v="0"/>
    <n v="0"/>
    <n v="0"/>
    <n v="0"/>
    <n v="0"/>
    <n v="12.66"/>
    <n v="1.33"/>
    <m/>
  </r>
  <r>
    <d v="2018-09-01T00:00:00"/>
    <n v="901"/>
    <x v="5"/>
    <n v="10"/>
    <n v="7"/>
    <n v="0"/>
    <n v="0"/>
    <n v="0"/>
    <n v="0"/>
    <n v="0"/>
    <n v="4.53"/>
    <n v="0.48"/>
    <m/>
  </r>
  <r>
    <d v="2018-09-02T00:00:00"/>
    <n v="902"/>
    <x v="5"/>
    <n v="5"/>
    <n v="4"/>
    <n v="0"/>
    <n v="0"/>
    <n v="0"/>
    <n v="0"/>
    <n v="0"/>
    <n v="8.15"/>
    <n v="0.86"/>
    <m/>
  </r>
  <r>
    <d v="2018-09-03T00:00:00"/>
    <n v="903"/>
    <x v="5"/>
    <n v="59"/>
    <n v="5"/>
    <n v="0"/>
    <n v="0"/>
    <n v="0"/>
    <n v="0"/>
    <n v="0"/>
    <n v="17.189999999999998"/>
    <n v="1.81"/>
    <m/>
  </r>
  <r>
    <d v="2018-09-04T00:00:00"/>
    <n v="904"/>
    <x v="5"/>
    <n v="103"/>
    <n v="6"/>
    <n v="0"/>
    <n v="0"/>
    <n v="0"/>
    <n v="0"/>
    <n v="0"/>
    <n v="6.34"/>
    <n v="0.67"/>
    <m/>
  </r>
  <r>
    <d v="2018-09-05T00:00:00"/>
    <n v="905"/>
    <x v="5"/>
    <n v="50"/>
    <n v="6"/>
    <n v="0"/>
    <n v="0"/>
    <n v="0"/>
    <n v="0"/>
    <n v="0"/>
    <n v="9.9500000000000011"/>
    <n v="1.05"/>
    <m/>
  </r>
  <r>
    <d v="2018-09-06T00:00:00"/>
    <n v="906"/>
    <x v="5"/>
    <n v="3"/>
    <n v="0"/>
    <n v="0"/>
    <n v="0"/>
    <n v="0"/>
    <n v="0"/>
    <n v="0"/>
    <n v="1.81"/>
    <n v="0.19"/>
    <m/>
  </r>
  <r>
    <d v="2018-09-07T00:00:00"/>
    <n v="907"/>
    <x v="5"/>
    <n v="16"/>
    <n v="6"/>
    <n v="0"/>
    <n v="0"/>
    <n v="0"/>
    <n v="0"/>
    <n v="0"/>
    <n v="2.72"/>
    <n v="0.28999999999999998"/>
    <m/>
  </r>
  <r>
    <d v="2018-09-08T00:00:00"/>
    <n v="908"/>
    <x v="5"/>
    <n v="31"/>
    <n v="13"/>
    <n v="0"/>
    <n v="0"/>
    <n v="0"/>
    <n v="0"/>
    <n v="0"/>
    <n v="2.72"/>
    <n v="0.28999999999999998"/>
    <m/>
  </r>
  <r>
    <d v="2018-09-09T00:00:00"/>
    <n v="909"/>
    <x v="5"/>
    <n v="53"/>
    <n v="12"/>
    <n v="0"/>
    <n v="0"/>
    <n v="0"/>
    <n v="0"/>
    <n v="0"/>
    <n v="3.6199999999999997"/>
    <n v="0.38"/>
    <m/>
  </r>
  <r>
    <d v="2018-09-10T00:00:00"/>
    <n v="910"/>
    <x v="5"/>
    <n v="69"/>
    <n v="29"/>
    <n v="0"/>
    <n v="0"/>
    <n v="0"/>
    <n v="0"/>
    <n v="0"/>
    <n v="6.34"/>
    <n v="0.67"/>
    <m/>
  </r>
  <r>
    <d v="2018-09-11T00:00:00"/>
    <n v="911"/>
    <x v="5"/>
    <n v="135"/>
    <n v="42"/>
    <n v="0"/>
    <n v="0"/>
    <n v="0"/>
    <n v="0"/>
    <n v="2"/>
    <n v="8.15"/>
    <n v="0.86"/>
    <m/>
  </r>
  <r>
    <d v="2018-09-12T00:00:00"/>
    <n v="912"/>
    <x v="5"/>
    <n v="89"/>
    <n v="31"/>
    <n v="0"/>
    <n v="0"/>
    <n v="0"/>
    <n v="0"/>
    <n v="0"/>
    <n v="7.2299999999999995"/>
    <n v="0.76"/>
    <m/>
  </r>
  <r>
    <d v="2018-09-13T00:00:00"/>
    <n v="913"/>
    <x v="5"/>
    <n v="42"/>
    <n v="16"/>
    <n v="0"/>
    <n v="0"/>
    <n v="0"/>
    <n v="0"/>
    <n v="0"/>
    <n v="19.899999999999999"/>
    <n v="2.09"/>
    <m/>
  </r>
  <r>
    <d v="2018-09-14T00:00:00"/>
    <n v="914"/>
    <x v="5"/>
    <n v="116"/>
    <n v="54"/>
    <n v="0"/>
    <n v="0"/>
    <n v="0"/>
    <n v="0"/>
    <n v="0"/>
    <n v="49.77"/>
    <n v="5.24"/>
    <m/>
  </r>
  <r>
    <d v="2018-09-15T00:00:00"/>
    <n v="915"/>
    <x v="5"/>
    <n v="69"/>
    <n v="51"/>
    <n v="0"/>
    <n v="0"/>
    <n v="0"/>
    <n v="2"/>
    <n v="2"/>
    <n v="38"/>
    <n v="4"/>
    <m/>
  </r>
  <r>
    <d v="2018-09-16T00:00:00"/>
    <n v="916"/>
    <x v="5"/>
    <n v="190"/>
    <n v="36"/>
    <n v="0"/>
    <n v="0"/>
    <n v="1"/>
    <n v="2"/>
    <n v="2"/>
    <n v="17.189999999999998"/>
    <n v="1.81"/>
    <m/>
  </r>
  <r>
    <d v="2018-09-17T00:00:00"/>
    <n v="917"/>
    <x v="5"/>
    <n v="569"/>
    <n v="73"/>
    <n v="0"/>
    <n v="0"/>
    <n v="5"/>
    <n v="8"/>
    <n v="6"/>
    <n v="76"/>
    <n v="8"/>
    <m/>
  </r>
  <r>
    <d v="2018-09-18T00:00:00"/>
    <n v="918"/>
    <x v="5"/>
    <n v="132"/>
    <n v="52"/>
    <n v="0"/>
    <n v="0"/>
    <n v="1"/>
    <n v="1"/>
    <n v="4"/>
    <n v="63.319999999999993"/>
    <n v="6.66"/>
    <m/>
  </r>
  <r>
    <d v="2018-09-19T00:00:00"/>
    <n v="919"/>
    <x v="5"/>
    <n v="108"/>
    <n v="4"/>
    <n v="0"/>
    <n v="0"/>
    <n v="0"/>
    <n v="2"/>
    <n v="1"/>
    <n v="19"/>
    <n v="2"/>
    <m/>
  </r>
  <r>
    <d v="2018-09-20T00:00:00"/>
    <n v="920"/>
    <x v="5"/>
    <n v="55"/>
    <n v="25"/>
    <n v="0"/>
    <n v="0"/>
    <n v="0"/>
    <n v="0"/>
    <n v="0"/>
    <n v="17.189999999999998"/>
    <n v="1.81"/>
    <m/>
  </r>
  <r>
    <d v="2018-09-21T00:00:00"/>
    <n v="921"/>
    <x v="5"/>
    <n v="535"/>
    <n v="51"/>
    <n v="0"/>
    <n v="0"/>
    <n v="0"/>
    <n v="3"/>
    <n v="4"/>
    <n v="35.28"/>
    <n v="3.71"/>
    <m/>
  </r>
  <r>
    <d v="2018-09-22T00:00:00"/>
    <n v="922"/>
    <x v="5"/>
    <n v="183"/>
    <n v="13"/>
    <n v="0"/>
    <n v="0"/>
    <n v="5"/>
    <n v="7"/>
    <n v="16"/>
    <n v="78.7"/>
    <n v="8.2799999999999994"/>
    <m/>
  </r>
  <r>
    <d v="2018-09-23T00:00:00"/>
    <n v="923"/>
    <x v="5"/>
    <n v="58"/>
    <n v="14"/>
    <n v="0"/>
    <n v="0"/>
    <n v="2"/>
    <n v="6"/>
    <n v="15"/>
    <n v="35.28"/>
    <n v="3.71"/>
    <m/>
  </r>
  <r>
    <d v="2018-09-24T00:00:00"/>
    <n v="924"/>
    <x v="5"/>
    <n v="50"/>
    <n v="12"/>
    <n v="0"/>
    <n v="0"/>
    <n v="1"/>
    <n v="4"/>
    <n v="7"/>
    <n v="19"/>
    <n v="2"/>
    <m/>
  </r>
  <r>
    <d v="2018-09-25T00:00:00"/>
    <n v="925"/>
    <x v="5"/>
    <n v="66"/>
    <n v="22"/>
    <n v="0"/>
    <n v="0"/>
    <n v="3"/>
    <n v="6"/>
    <n v="9"/>
    <n v="15.38"/>
    <n v="1.62"/>
    <m/>
  </r>
  <r>
    <d v="2018-09-26T00:00:00"/>
    <n v="926"/>
    <x v="5"/>
    <n v="47"/>
    <n v="23"/>
    <n v="0"/>
    <n v="0"/>
    <n v="3"/>
    <n v="5"/>
    <n v="7"/>
    <n v="8.15"/>
    <n v="0.86"/>
    <m/>
  </r>
  <r>
    <d v="2018-09-27T00:00:00"/>
    <n v="927"/>
    <x v="5"/>
    <n v="44"/>
    <n v="15"/>
    <n v="0"/>
    <n v="0"/>
    <n v="1"/>
    <n v="3"/>
    <n v="5"/>
    <n v="7.2299999999999995"/>
    <n v="0.76"/>
    <m/>
  </r>
  <r>
    <d v="2018-09-28T00:00:00"/>
    <n v="928"/>
    <x v="5"/>
    <n v="44"/>
    <n v="10"/>
    <n v="0"/>
    <n v="0"/>
    <n v="1"/>
    <n v="4"/>
    <n v="5"/>
    <n v="5.4300000000000006"/>
    <n v="0.56999999999999995"/>
    <m/>
  </r>
  <r>
    <d v="2018-09-29T00:00:00"/>
    <n v="929"/>
    <x v="5"/>
    <n v="50"/>
    <n v="10"/>
    <n v="0"/>
    <n v="0"/>
    <n v="3"/>
    <n v="1"/>
    <n v="2"/>
    <n v="3.6199999999999997"/>
    <n v="0.38"/>
    <m/>
  </r>
  <r>
    <d v="2018-09-30T00:00:00"/>
    <n v="930"/>
    <x v="5"/>
    <n v="36"/>
    <n v="9"/>
    <n v="0"/>
    <n v="0"/>
    <n v="2"/>
    <n v="2"/>
    <n v="2"/>
    <n v="5.4300000000000006"/>
    <n v="0.56999999999999995"/>
    <m/>
  </r>
  <r>
    <d v="2018-10-01T00:00:00"/>
    <n v="1001"/>
    <x v="5"/>
    <n v="96"/>
    <n v="5"/>
    <n v="0"/>
    <n v="0"/>
    <n v="1"/>
    <n v="4"/>
    <n v="3"/>
    <n v="2.72"/>
    <n v="0.28999999999999998"/>
    <m/>
  </r>
  <r>
    <d v="2018-10-02T00:00:00"/>
    <n v="1002"/>
    <x v="5"/>
    <n v="31"/>
    <n v="6"/>
    <n v="0"/>
    <n v="0"/>
    <n v="3"/>
    <n v="5"/>
    <n v="8"/>
    <n v="0"/>
    <n v="0"/>
    <m/>
  </r>
  <r>
    <d v="2018-10-03T00:00:00"/>
    <n v="1003"/>
    <x v="5"/>
    <n v="46"/>
    <n v="20"/>
    <n v="0"/>
    <n v="0"/>
    <n v="0"/>
    <n v="0"/>
    <n v="0"/>
    <n v="14.469999999999999"/>
    <n v="1.52"/>
    <m/>
  </r>
  <r>
    <d v="2018-10-04T00:00:00"/>
    <n v="1004"/>
    <x v="5"/>
    <n v="15"/>
    <n v="1"/>
    <n v="0"/>
    <n v="0"/>
    <n v="3"/>
    <n v="3"/>
    <n v="3"/>
    <n v="3.6199999999999997"/>
    <n v="0.38"/>
    <m/>
  </r>
  <r>
    <d v="2018-10-05T00:00:00"/>
    <n v="1005"/>
    <x v="5"/>
    <n v="12"/>
    <n v="6"/>
    <n v="0"/>
    <n v="0"/>
    <n v="3"/>
    <n v="5"/>
    <n v="2"/>
    <n v="0.92"/>
    <n v="0.1"/>
    <m/>
  </r>
  <r>
    <d v="2018-10-06T00:00:00"/>
    <n v="1006"/>
    <x v="5"/>
    <n v="20"/>
    <n v="2"/>
    <n v="0"/>
    <n v="0"/>
    <n v="4"/>
    <n v="1"/>
    <n v="1"/>
    <n v="3.6199999999999997"/>
    <n v="0.38"/>
    <m/>
  </r>
  <r>
    <d v="2018-10-07T00:00:00"/>
    <n v="1007"/>
    <x v="5"/>
    <n v="17"/>
    <n v="5"/>
    <n v="0"/>
    <n v="0"/>
    <n v="4"/>
    <n v="2"/>
    <n v="1"/>
    <n v="1.81"/>
    <n v="0.19"/>
    <m/>
  </r>
  <r>
    <d v="2018-10-08T00:00:00"/>
    <n v="1008"/>
    <x v="5"/>
    <n v="21"/>
    <n v="7"/>
    <n v="0"/>
    <n v="0"/>
    <n v="11"/>
    <n v="2"/>
    <n v="1"/>
    <n v="2.72"/>
    <n v="0.28999999999999998"/>
    <m/>
  </r>
  <r>
    <d v="2018-10-09T00:00:00"/>
    <n v="1009"/>
    <x v="5"/>
    <n v="12"/>
    <n v="2"/>
    <n v="0"/>
    <n v="0"/>
    <n v="7"/>
    <n v="5"/>
    <n v="0"/>
    <n v="0"/>
    <n v="0"/>
    <m/>
  </r>
  <r>
    <d v="2018-10-10T00:00:00"/>
    <n v="1010"/>
    <x v="5"/>
    <n v="4"/>
    <n v="1"/>
    <n v="0"/>
    <n v="1"/>
    <n v="9"/>
    <n v="4"/>
    <n v="0"/>
    <n v="1.81"/>
    <n v="0.19"/>
    <m/>
  </r>
  <r>
    <d v="2018-10-11T00:00:00"/>
    <n v="1011"/>
    <x v="5"/>
    <n v="10"/>
    <n v="0"/>
    <n v="0"/>
    <n v="0"/>
    <n v="10"/>
    <n v="0"/>
    <n v="0"/>
    <n v="0"/>
    <n v="0"/>
    <m/>
  </r>
  <r>
    <d v="2018-10-12T00:00:00"/>
    <n v="1012"/>
    <x v="5"/>
    <n v="7"/>
    <n v="2"/>
    <n v="0"/>
    <n v="0"/>
    <n v="12"/>
    <n v="0"/>
    <n v="1"/>
    <n v="0"/>
    <n v="0"/>
    <m/>
  </r>
  <r>
    <d v="2018-10-13T00:00:00"/>
    <n v="1013"/>
    <x v="5"/>
    <n v="7"/>
    <n v="0"/>
    <n v="0"/>
    <n v="0"/>
    <n v="10"/>
    <n v="4"/>
    <n v="0"/>
    <n v="0.92"/>
    <n v="0.1"/>
    <m/>
  </r>
  <r>
    <d v="2018-10-14T00:00:00"/>
    <n v="1014"/>
    <x v="5"/>
    <n v="5"/>
    <n v="1"/>
    <n v="0"/>
    <n v="0"/>
    <n v="3"/>
    <n v="0"/>
    <n v="0"/>
    <n v="0"/>
    <n v="0"/>
    <m/>
  </r>
  <r>
    <d v="2018-10-15T00:00:00"/>
    <n v="1015"/>
    <x v="5"/>
    <n v="4"/>
    <n v="0"/>
    <n v="0"/>
    <n v="0"/>
    <n v="6"/>
    <n v="2"/>
    <n v="0"/>
    <n v="0"/>
    <n v="0"/>
    <m/>
  </r>
  <r>
    <d v="2018-10-16T00:00:00"/>
    <n v="1016"/>
    <x v="5"/>
    <n v="3"/>
    <n v="0"/>
    <n v="0"/>
    <n v="0"/>
    <n v="5"/>
    <n v="1"/>
    <n v="0"/>
    <n v="0"/>
    <n v="0"/>
    <m/>
  </r>
  <r>
    <d v="2018-10-17T00:00:00"/>
    <n v="1017"/>
    <x v="5"/>
    <n v="1"/>
    <n v="0"/>
    <n v="0"/>
    <n v="0"/>
    <n v="12"/>
    <n v="1"/>
    <n v="0"/>
    <n v="1.81"/>
    <n v="0.19"/>
    <m/>
  </r>
  <r>
    <d v="2018-10-18T00:00:00"/>
    <n v="1018"/>
    <x v="5"/>
    <n v="3"/>
    <n v="0"/>
    <n v="0"/>
    <n v="0"/>
    <n v="10"/>
    <n v="2"/>
    <n v="0"/>
    <n v="1.81"/>
    <n v="0.19"/>
    <m/>
  </r>
  <r>
    <d v="2018-10-19T00:00:00"/>
    <n v="1019"/>
    <x v="5"/>
    <n v="3"/>
    <n v="0"/>
    <n v="0"/>
    <n v="0"/>
    <n v="10"/>
    <n v="1"/>
    <n v="0"/>
    <n v="3.6199999999999997"/>
    <n v="0.38"/>
    <m/>
  </r>
  <r>
    <d v="2018-10-20T00:00:00"/>
    <n v="1020"/>
    <x v="5"/>
    <n v="1"/>
    <n v="0"/>
    <n v="0"/>
    <n v="0"/>
    <n v="9"/>
    <n v="1"/>
    <n v="0"/>
    <n v="1.81"/>
    <n v="0.19"/>
    <m/>
  </r>
  <r>
    <d v="2018-10-21T00:00:00"/>
    <n v="1021"/>
    <x v="5"/>
    <n v="1"/>
    <n v="0"/>
    <n v="0"/>
    <n v="0"/>
    <n v="4"/>
    <n v="2"/>
    <n v="0"/>
    <n v="0"/>
    <n v="0"/>
    <m/>
  </r>
  <r>
    <d v="2018-10-22T00:00:00"/>
    <n v="1022"/>
    <x v="5"/>
    <n v="2"/>
    <n v="0"/>
    <n v="0"/>
    <n v="0"/>
    <n v="13"/>
    <n v="3"/>
    <n v="0"/>
    <n v="0.92"/>
    <n v="0.1"/>
    <m/>
  </r>
  <r>
    <d v="2018-10-23T00:00:00"/>
    <n v="1023"/>
    <x v="5"/>
    <n v="2"/>
    <n v="0"/>
    <n v="0"/>
    <n v="0"/>
    <n v="6"/>
    <n v="0"/>
    <n v="0"/>
    <n v="0.92"/>
    <n v="0.1"/>
    <m/>
  </r>
  <r>
    <d v="2018-10-24T00:00:00"/>
    <n v="1024"/>
    <x v="5"/>
    <n v="0"/>
    <n v="0"/>
    <n v="0"/>
    <n v="0"/>
    <n v="4"/>
    <n v="4"/>
    <n v="0"/>
    <n v="3.6199999999999997"/>
    <n v="0.38"/>
    <m/>
  </r>
  <r>
    <d v="2018-10-25T00:00:00"/>
    <n v="1025"/>
    <x v="5"/>
    <n v="7"/>
    <n v="0"/>
    <n v="0"/>
    <n v="0"/>
    <n v="14"/>
    <n v="5"/>
    <n v="0"/>
    <n v="3.6199999999999997"/>
    <n v="0.38"/>
    <m/>
  </r>
  <r>
    <d v="2018-10-26T00:00:00"/>
    <n v="1026"/>
    <x v="5"/>
    <n v="30"/>
    <n v="0"/>
    <n v="0"/>
    <n v="1"/>
    <n v="9"/>
    <n v="3"/>
    <n v="0"/>
    <n v="3.6199999999999997"/>
    <n v="0.38"/>
    <m/>
  </r>
  <r>
    <d v="2018-10-27T00:00:00"/>
    <n v="1027"/>
    <x v="5"/>
    <n v="9"/>
    <n v="0"/>
    <n v="3"/>
    <n v="0"/>
    <n v="13"/>
    <n v="3"/>
    <n v="0"/>
    <n v="6.34"/>
    <n v="0.67"/>
    <m/>
  </r>
  <r>
    <d v="2018-10-28T00:00:00"/>
    <n v="1028"/>
    <x v="5"/>
    <n v="33"/>
    <n v="0"/>
    <n v="1"/>
    <n v="0"/>
    <n v="14"/>
    <n v="0"/>
    <n v="2"/>
    <n v="3.6199999999999997"/>
    <n v="0.38"/>
    <m/>
  </r>
  <r>
    <d v="2018-10-29T00:00:00"/>
    <n v="1029"/>
    <x v="5"/>
    <n v="40"/>
    <n v="1"/>
    <n v="0"/>
    <n v="0"/>
    <n v="13"/>
    <n v="5"/>
    <n v="3"/>
    <n v="12.66"/>
    <n v="1.33"/>
    <m/>
  </r>
  <r>
    <d v="2018-10-30T00:00:00"/>
    <n v="1030"/>
    <x v="5"/>
    <n v="5"/>
    <n v="0"/>
    <n v="0"/>
    <n v="0"/>
    <n v="12"/>
    <n v="10"/>
    <n v="3"/>
    <n v="10.850000000000001"/>
    <n v="1.1399999999999999"/>
    <m/>
  </r>
  <r>
    <d v="2018-10-31T00:00:00"/>
    <n v="1031"/>
    <x v="5"/>
    <n v="3"/>
    <n v="0"/>
    <n v="0"/>
    <n v="0"/>
    <n v="13"/>
    <n v="13"/>
    <n v="2"/>
    <n v="6.34"/>
    <n v="0.67"/>
    <m/>
  </r>
  <r>
    <d v="2018-11-01T00:00:00"/>
    <n v="1101"/>
    <x v="5"/>
    <n v="3"/>
    <n v="0"/>
    <n v="0"/>
    <n v="0"/>
    <n v="9"/>
    <n v="14"/>
    <n v="0"/>
    <n v="2.72"/>
    <n v="0.28999999999999998"/>
    <m/>
  </r>
  <r>
    <d v="2018-11-02T00:00:00"/>
    <n v="1102"/>
    <x v="5"/>
    <n v="64"/>
    <n v="0"/>
    <n v="0"/>
    <n v="0"/>
    <n v="2"/>
    <n v="16"/>
    <n v="9"/>
    <n v="7.2299999999999995"/>
    <n v="0.76"/>
    <m/>
  </r>
  <r>
    <d v="2018-11-03T00:00:00"/>
    <n v="1103"/>
    <x v="5"/>
    <n v="10"/>
    <n v="0"/>
    <n v="0"/>
    <n v="0"/>
    <n v="7"/>
    <n v="12"/>
    <n v="19"/>
    <n v="1.81"/>
    <n v="0.19"/>
    <m/>
  </r>
  <r>
    <d v="2018-11-04T00:00:00"/>
    <n v="1104"/>
    <x v="5"/>
    <n v="14"/>
    <n v="0"/>
    <n v="0"/>
    <n v="0"/>
    <n v="5"/>
    <n v="6"/>
    <n v="19"/>
    <n v="0.92"/>
    <n v="0.1"/>
    <m/>
  </r>
  <r>
    <d v="2018-11-05T00:00:00"/>
    <n v="1105"/>
    <x v="5"/>
    <n v="4"/>
    <n v="0"/>
    <n v="0"/>
    <n v="0"/>
    <n v="4"/>
    <n v="5"/>
    <n v="10"/>
    <n v="2.72"/>
    <n v="0.28999999999999998"/>
    <m/>
  </r>
  <r>
    <d v="2018-11-06T00:00:00"/>
    <n v="1106"/>
    <x v="5"/>
    <n v="1"/>
    <n v="1"/>
    <n v="0"/>
    <n v="0"/>
    <n v="1"/>
    <n v="1"/>
    <n v="11"/>
    <n v="2.72"/>
    <n v="0.28999999999999998"/>
    <m/>
  </r>
  <r>
    <d v="2018-11-07T00:00:00"/>
    <n v="1107"/>
    <x v="5"/>
    <n v="1"/>
    <n v="0"/>
    <n v="0"/>
    <n v="1"/>
    <n v="1"/>
    <n v="0"/>
    <n v="4"/>
    <n v="0"/>
    <n v="0"/>
    <m/>
  </r>
  <r>
    <d v="2018-11-08T00:00:00"/>
    <n v="1108"/>
    <x v="5"/>
    <n v="0"/>
    <n v="0"/>
    <n v="0"/>
    <n v="0"/>
    <n v="2"/>
    <n v="0"/>
    <n v="2"/>
    <n v="2.72"/>
    <n v="0.28999999999999998"/>
    <m/>
  </r>
  <r>
    <d v="2018-11-09T00:00:00"/>
    <n v="1109"/>
    <x v="5"/>
    <n v="1"/>
    <n v="0"/>
    <n v="0"/>
    <n v="0"/>
    <n v="3"/>
    <n v="1"/>
    <n v="4"/>
    <n v="0.92"/>
    <n v="0.1"/>
    <m/>
  </r>
  <r>
    <d v="2018-11-10T00:00:00"/>
    <n v="1110"/>
    <x v="5"/>
    <n v="0"/>
    <n v="0"/>
    <n v="0"/>
    <n v="0"/>
    <n v="2"/>
    <n v="0"/>
    <n v="3"/>
    <n v="1.81"/>
    <n v="0.19"/>
    <m/>
  </r>
  <r>
    <d v="2018-11-11T00:00:00"/>
    <n v="1111"/>
    <x v="5"/>
    <n v="0"/>
    <n v="0"/>
    <n v="0"/>
    <n v="0"/>
    <n v="0"/>
    <n v="0"/>
    <n v="1"/>
    <n v="0.92"/>
    <n v="0.1"/>
    <m/>
  </r>
  <r>
    <d v="2018-11-12T00:00:00"/>
    <n v="1112"/>
    <x v="5"/>
    <n v="0"/>
    <n v="0"/>
    <n v="0"/>
    <n v="0"/>
    <n v="2"/>
    <n v="1"/>
    <n v="0"/>
    <n v="0.92"/>
    <n v="0.1"/>
    <m/>
  </r>
  <r>
    <d v="2018-11-13T00:00:00"/>
    <n v="1113"/>
    <x v="5"/>
    <n v="0"/>
    <n v="0"/>
    <n v="0"/>
    <n v="0"/>
    <n v="1"/>
    <n v="0"/>
    <n v="0"/>
    <n v="0.92"/>
    <n v="0.1"/>
    <m/>
  </r>
  <r>
    <d v="2018-11-14T00:00:00"/>
    <n v="1114"/>
    <x v="5"/>
    <n v="0"/>
    <n v="0"/>
    <n v="0"/>
    <n v="0"/>
    <n v="0"/>
    <n v="0"/>
    <n v="0"/>
    <n v="0"/>
    <n v="0"/>
    <m/>
  </r>
  <r>
    <d v="2018-11-15T00:00:00"/>
    <n v="1115"/>
    <x v="5"/>
    <n v="2"/>
    <n v="0"/>
    <n v="0"/>
    <n v="0"/>
    <n v="0"/>
    <n v="0"/>
    <n v="1"/>
    <n v="0"/>
    <n v="0"/>
    <m/>
  </r>
  <r>
    <d v="2018-11-16T00:00:00"/>
    <n v="1116"/>
    <x v="5"/>
    <n v="1"/>
    <n v="0"/>
    <n v="0"/>
    <n v="0"/>
    <n v="0"/>
    <n v="1"/>
    <n v="1"/>
    <n v="0"/>
    <n v="0"/>
    <m/>
  </r>
  <r>
    <d v="2018-11-17T00:00:00"/>
    <n v="1117"/>
    <x v="5"/>
    <n v="0"/>
    <n v="0"/>
    <n v="0"/>
    <n v="0"/>
    <n v="0"/>
    <n v="0"/>
    <n v="0"/>
    <n v="0"/>
    <n v="0"/>
    <m/>
  </r>
  <r>
    <d v="2018-11-18T00:00:00"/>
    <n v="1118"/>
    <x v="5"/>
    <n v="0"/>
    <n v="0"/>
    <n v="0"/>
    <n v="0"/>
    <n v="0"/>
    <n v="0"/>
    <n v="0"/>
    <n v="0"/>
    <n v="0"/>
    <m/>
  </r>
  <r>
    <d v="2018-11-19T00:00:00"/>
    <n v="1119"/>
    <x v="5"/>
    <n v="0"/>
    <n v="0"/>
    <n v="0"/>
    <n v="0"/>
    <n v="1"/>
    <n v="1"/>
    <n v="0"/>
    <n v="0"/>
    <n v="0"/>
    <m/>
  </r>
  <r>
    <d v="2018-11-20T00:00:00"/>
    <n v="1120"/>
    <x v="5"/>
    <n v="0"/>
    <n v="0"/>
    <n v="0"/>
    <n v="0"/>
    <n v="0"/>
    <n v="0"/>
    <n v="0"/>
    <n v="0"/>
    <n v="0"/>
    <m/>
  </r>
  <r>
    <d v="2018-11-21T00:00:00"/>
    <n v="1121"/>
    <x v="5"/>
    <m/>
    <m/>
    <m/>
    <m/>
    <m/>
    <m/>
    <m/>
    <m/>
    <m/>
    <m/>
  </r>
  <r>
    <d v="2018-11-22T00:00:00"/>
    <n v="1122"/>
    <x v="5"/>
    <m/>
    <m/>
    <m/>
    <m/>
    <m/>
    <m/>
    <m/>
    <m/>
    <m/>
    <m/>
  </r>
  <r>
    <d v="2018-11-23T00:00:00"/>
    <n v="1123"/>
    <x v="5"/>
    <m/>
    <m/>
    <m/>
    <m/>
    <m/>
    <m/>
    <m/>
    <m/>
    <m/>
    <m/>
  </r>
  <r>
    <d v="2018-11-24T00:00:00"/>
    <n v="1124"/>
    <x v="5"/>
    <m/>
    <m/>
    <m/>
    <m/>
    <m/>
    <m/>
    <m/>
    <m/>
    <m/>
    <m/>
  </r>
  <r>
    <d v="2018-11-25T00:00:00"/>
    <n v="1125"/>
    <x v="5"/>
    <m/>
    <m/>
    <m/>
    <m/>
    <m/>
    <m/>
    <m/>
    <m/>
    <m/>
    <m/>
  </r>
  <r>
    <d v="2018-11-26T00:00:00"/>
    <n v="1126"/>
    <x v="5"/>
    <m/>
    <m/>
    <m/>
    <m/>
    <m/>
    <m/>
    <m/>
    <m/>
    <m/>
    <m/>
  </r>
  <r>
    <d v="2018-11-27T00:00:00"/>
    <n v="1127"/>
    <x v="5"/>
    <m/>
    <m/>
    <m/>
    <m/>
    <m/>
    <m/>
    <m/>
    <m/>
    <m/>
    <m/>
  </r>
  <r>
    <d v="2018-11-28T00:00:00"/>
    <n v="1128"/>
    <x v="5"/>
    <m/>
    <m/>
    <m/>
    <m/>
    <m/>
    <m/>
    <m/>
    <m/>
    <m/>
    <m/>
  </r>
  <r>
    <d v="2018-11-29T00:00:00"/>
    <n v="1129"/>
    <x v="5"/>
    <m/>
    <m/>
    <m/>
    <m/>
    <m/>
    <m/>
    <m/>
    <m/>
    <m/>
    <m/>
  </r>
  <r>
    <d v="2018-11-30T00:00:00"/>
    <n v="1130"/>
    <x v="5"/>
    <m/>
    <m/>
    <m/>
    <m/>
    <m/>
    <m/>
    <m/>
    <m/>
    <m/>
    <m/>
  </r>
  <r>
    <d v="2019-07-31T00:00:00"/>
    <n v="731"/>
    <x v="6"/>
    <n v="67.36"/>
    <n v="1"/>
    <n v="0"/>
    <n v="0"/>
    <n v="0"/>
    <n v="0"/>
    <n v="28"/>
    <n v="88961"/>
    <n v="35800"/>
    <m/>
  </r>
  <r>
    <d v="2019-08-01T00:00:00"/>
    <n v="801"/>
    <x v="6"/>
    <n v="13.17"/>
    <n v="0"/>
    <n v="0"/>
    <n v="0"/>
    <n v="0"/>
    <n v="0"/>
    <n v="0"/>
    <n v="132"/>
    <n v="252"/>
    <m/>
  </r>
  <r>
    <d v="2019-08-02T00:00:00"/>
    <n v="802"/>
    <x v="6"/>
    <n v="6.04"/>
    <n v="0"/>
    <n v="0"/>
    <n v="0"/>
    <n v="0"/>
    <n v="0"/>
    <n v="2.0099999999999998"/>
    <n v="278"/>
    <n v="538"/>
    <m/>
  </r>
  <r>
    <d v="2019-08-03T00:00:00"/>
    <n v="803"/>
    <x v="6"/>
    <n v="13"/>
    <n v="0"/>
    <n v="0"/>
    <n v="0"/>
    <n v="0"/>
    <n v="0"/>
    <n v="2"/>
    <n v="158"/>
    <n v="218"/>
    <m/>
  </r>
  <r>
    <d v="2019-08-04T00:00:00"/>
    <n v="804"/>
    <x v="6"/>
    <n v="41"/>
    <n v="4"/>
    <n v="0"/>
    <n v="0"/>
    <n v="0"/>
    <n v="0"/>
    <n v="0"/>
    <n v="216"/>
    <n v="215"/>
    <m/>
  </r>
  <r>
    <d v="2019-08-05T00:00:00"/>
    <n v="805"/>
    <x v="6"/>
    <n v="11"/>
    <n v="0"/>
    <n v="0"/>
    <n v="0"/>
    <n v="0"/>
    <n v="0"/>
    <n v="0"/>
    <n v="118"/>
    <n v="86"/>
    <m/>
  </r>
  <r>
    <d v="2019-08-06T00:00:00"/>
    <n v="806"/>
    <x v="6"/>
    <n v="34"/>
    <n v="4"/>
    <n v="0"/>
    <n v="0"/>
    <n v="0"/>
    <n v="0"/>
    <n v="0"/>
    <n v="164"/>
    <n v="119"/>
    <m/>
  </r>
  <r>
    <d v="2019-08-07T00:00:00"/>
    <n v="807"/>
    <x v="6"/>
    <n v="16"/>
    <n v="0"/>
    <n v="1"/>
    <n v="0"/>
    <n v="0"/>
    <n v="0"/>
    <n v="2"/>
    <n v="114"/>
    <n v="83"/>
    <m/>
  </r>
  <r>
    <d v="2019-08-08T00:00:00"/>
    <n v="808"/>
    <x v="6"/>
    <n v="18"/>
    <n v="0"/>
    <n v="0"/>
    <n v="0"/>
    <n v="0"/>
    <n v="0"/>
    <n v="0"/>
    <n v="129"/>
    <n v="94"/>
    <m/>
  </r>
  <r>
    <d v="2019-08-09T00:00:00"/>
    <n v="809"/>
    <x v="6"/>
    <n v="21"/>
    <n v="0"/>
    <n v="0"/>
    <n v="0"/>
    <n v="0"/>
    <n v="0"/>
    <n v="0"/>
    <n v="95"/>
    <n v="68"/>
    <m/>
  </r>
  <r>
    <d v="2019-08-10T00:00:00"/>
    <n v="810"/>
    <x v="6"/>
    <n v="13"/>
    <n v="1"/>
    <n v="0"/>
    <n v="0"/>
    <n v="0"/>
    <n v="0"/>
    <n v="1"/>
    <n v="88"/>
    <n v="64"/>
    <m/>
  </r>
  <r>
    <d v="2019-08-11T00:00:00"/>
    <n v="811"/>
    <x v="6"/>
    <n v="13"/>
    <n v="0"/>
    <n v="0"/>
    <n v="0"/>
    <n v="0"/>
    <n v="0"/>
    <n v="0"/>
    <n v="46"/>
    <n v="33"/>
    <m/>
  </r>
  <r>
    <d v="2019-08-12T00:00:00"/>
    <n v="812"/>
    <x v="6"/>
    <n v="39"/>
    <n v="0"/>
    <n v="0"/>
    <n v="0"/>
    <n v="0"/>
    <n v="0"/>
    <n v="1"/>
    <n v="54"/>
    <n v="39"/>
    <m/>
  </r>
  <r>
    <d v="2019-08-13T00:00:00"/>
    <n v="813"/>
    <x v="6"/>
    <n v="24"/>
    <n v="1"/>
    <n v="0"/>
    <n v="0"/>
    <n v="0"/>
    <n v="0"/>
    <n v="0"/>
    <n v="86"/>
    <n v="62"/>
    <m/>
  </r>
  <r>
    <d v="2019-08-14T00:00:00"/>
    <n v="814"/>
    <x v="6"/>
    <n v="20"/>
    <n v="0"/>
    <n v="0"/>
    <n v="0"/>
    <n v="0"/>
    <n v="0"/>
    <n v="2"/>
    <n v="39"/>
    <n v="29"/>
    <m/>
  </r>
  <r>
    <d v="2019-08-15T00:00:00"/>
    <n v="815"/>
    <x v="6"/>
    <n v="30"/>
    <n v="0"/>
    <n v="0"/>
    <n v="0"/>
    <n v="0"/>
    <n v="0"/>
    <n v="0"/>
    <n v="25"/>
    <n v="18"/>
    <m/>
  </r>
  <r>
    <d v="2019-08-16T00:00:00"/>
    <n v="816"/>
    <x v="6"/>
    <n v="19"/>
    <n v="2"/>
    <n v="0"/>
    <n v="0"/>
    <n v="0"/>
    <n v="0"/>
    <n v="0"/>
    <n v="26"/>
    <n v="18"/>
    <m/>
  </r>
  <r>
    <d v="2019-08-17T00:00:00"/>
    <n v="817"/>
    <x v="6"/>
    <n v="30"/>
    <n v="1"/>
    <n v="0"/>
    <n v="0"/>
    <n v="0"/>
    <n v="0"/>
    <n v="0"/>
    <n v="8"/>
    <n v="6"/>
    <m/>
  </r>
  <r>
    <d v="2019-08-18T00:00:00"/>
    <n v="818"/>
    <x v="6"/>
    <n v="45"/>
    <n v="0"/>
    <n v="0"/>
    <n v="0"/>
    <n v="0"/>
    <n v="0"/>
    <n v="0"/>
    <n v="8"/>
    <n v="5"/>
    <m/>
  </r>
  <r>
    <d v="2019-08-19T00:00:00"/>
    <n v="819"/>
    <x v="6"/>
    <n v="55"/>
    <n v="3"/>
    <n v="0"/>
    <n v="0"/>
    <n v="0"/>
    <n v="0"/>
    <n v="0"/>
    <n v="12"/>
    <n v="9"/>
    <m/>
  </r>
  <r>
    <d v="2019-08-20T00:00:00"/>
    <n v="820"/>
    <x v="6"/>
    <n v="71"/>
    <n v="3"/>
    <n v="0"/>
    <n v="0"/>
    <n v="0"/>
    <n v="0"/>
    <n v="0"/>
    <n v="6"/>
    <n v="5"/>
    <m/>
  </r>
  <r>
    <d v="2019-08-21T00:00:00"/>
    <n v="821"/>
    <x v="6"/>
    <n v="57"/>
    <n v="1"/>
    <n v="0"/>
    <n v="0"/>
    <n v="0"/>
    <n v="0"/>
    <n v="0"/>
    <n v="12"/>
    <n v="9"/>
    <m/>
  </r>
  <r>
    <d v="2019-08-22T00:00:00"/>
    <n v="822"/>
    <x v="6"/>
    <n v="67"/>
    <n v="3"/>
    <n v="0"/>
    <n v="0"/>
    <n v="0"/>
    <n v="0"/>
    <n v="0"/>
    <n v="10"/>
    <n v="8"/>
    <m/>
  </r>
  <r>
    <d v="2019-08-23T00:00:00"/>
    <n v="823"/>
    <x v="6"/>
    <n v="49"/>
    <n v="7"/>
    <n v="0"/>
    <n v="0"/>
    <n v="0"/>
    <n v="0"/>
    <n v="0"/>
    <n v="12"/>
    <n v="8"/>
    <m/>
  </r>
  <r>
    <d v="2019-08-24T00:00:00"/>
    <n v="824"/>
    <x v="6"/>
    <n v="71"/>
    <n v="1"/>
    <n v="0"/>
    <n v="0"/>
    <n v="0"/>
    <n v="0"/>
    <n v="0"/>
    <n v="6"/>
    <n v="5"/>
    <m/>
  </r>
  <r>
    <d v="2019-08-25T00:00:00"/>
    <n v="825"/>
    <x v="6"/>
    <n v="43"/>
    <n v="0"/>
    <n v="0"/>
    <n v="0"/>
    <n v="1"/>
    <n v="0"/>
    <n v="1"/>
    <n v="7"/>
    <n v="5"/>
    <m/>
  </r>
  <r>
    <d v="2019-08-26T00:00:00"/>
    <n v="826"/>
    <x v="6"/>
    <n v="113"/>
    <n v="13"/>
    <n v="0"/>
    <n v="0"/>
    <n v="0"/>
    <n v="0"/>
    <n v="0"/>
    <n v="8"/>
    <n v="5"/>
    <m/>
  </r>
  <r>
    <d v="2019-08-27T00:00:00"/>
    <n v="827"/>
    <x v="6"/>
    <n v="60"/>
    <n v="15"/>
    <n v="0"/>
    <n v="0"/>
    <n v="0"/>
    <n v="1"/>
    <n v="0"/>
    <n v="10"/>
    <n v="7"/>
    <m/>
  </r>
  <r>
    <d v="2019-08-28T00:00:00"/>
    <n v="828"/>
    <x v="6"/>
    <n v="50"/>
    <n v="9"/>
    <n v="0"/>
    <n v="0"/>
    <n v="3"/>
    <n v="0"/>
    <n v="0"/>
    <n v="5"/>
    <n v="4"/>
    <m/>
  </r>
  <r>
    <d v="2019-08-29T00:00:00"/>
    <n v="829"/>
    <x v="6"/>
    <n v="17"/>
    <n v="7"/>
    <n v="0"/>
    <n v="0"/>
    <n v="0"/>
    <n v="0"/>
    <n v="0"/>
    <n v="3"/>
    <n v="2"/>
    <m/>
  </r>
  <r>
    <d v="2019-08-30T00:00:00"/>
    <n v="830"/>
    <x v="6"/>
    <n v="32"/>
    <n v="5"/>
    <n v="0"/>
    <n v="0"/>
    <n v="0"/>
    <n v="0"/>
    <n v="0"/>
    <n v="3"/>
    <n v="3"/>
    <m/>
  </r>
  <r>
    <d v="2019-08-31T00:00:00"/>
    <n v="831"/>
    <x v="6"/>
    <n v="26"/>
    <n v="5"/>
    <n v="0"/>
    <n v="0"/>
    <n v="0"/>
    <n v="0"/>
    <n v="0"/>
    <n v="2"/>
    <n v="2"/>
    <m/>
  </r>
  <r>
    <d v="2019-09-01T00:00:00"/>
    <n v="901"/>
    <x v="6"/>
    <n v="54"/>
    <n v="4"/>
    <n v="0"/>
    <n v="0"/>
    <n v="0"/>
    <n v="0"/>
    <n v="0"/>
    <n v="0"/>
    <n v="0"/>
    <m/>
  </r>
  <r>
    <d v="2019-09-02T00:00:00"/>
    <n v="902"/>
    <x v="6"/>
    <n v="64"/>
    <n v="7"/>
    <n v="0"/>
    <n v="0"/>
    <n v="0"/>
    <n v="0"/>
    <n v="0"/>
    <n v="1"/>
    <n v="0"/>
    <m/>
  </r>
  <r>
    <d v="2019-09-03T00:00:00"/>
    <n v="903"/>
    <x v="6"/>
    <n v="106"/>
    <n v="9"/>
    <n v="0"/>
    <n v="0"/>
    <n v="0"/>
    <n v="0"/>
    <n v="0"/>
    <n v="2"/>
    <n v="1"/>
    <m/>
  </r>
  <r>
    <d v="2019-09-04T00:00:00"/>
    <n v="904"/>
    <x v="6"/>
    <n v="75"/>
    <n v="14"/>
    <n v="0"/>
    <n v="0"/>
    <n v="0"/>
    <n v="0"/>
    <n v="0"/>
    <n v="2"/>
    <n v="1"/>
    <m/>
  </r>
  <r>
    <d v="2019-09-05T00:00:00"/>
    <n v="905"/>
    <x v="6"/>
    <n v="46"/>
    <n v="16"/>
    <n v="0"/>
    <n v="0"/>
    <n v="0"/>
    <n v="0"/>
    <n v="0"/>
    <n v="0"/>
    <n v="0"/>
    <m/>
  </r>
  <r>
    <d v="2019-09-06T00:00:00"/>
    <n v="906"/>
    <x v="6"/>
    <n v="25"/>
    <n v="10"/>
    <n v="0"/>
    <n v="0"/>
    <n v="0"/>
    <n v="0"/>
    <n v="0"/>
    <n v="1"/>
    <n v="1"/>
    <m/>
  </r>
  <r>
    <d v="2019-09-07T00:00:00"/>
    <n v="907"/>
    <x v="6"/>
    <n v="29"/>
    <n v="7"/>
    <n v="0"/>
    <n v="0"/>
    <n v="0"/>
    <n v="0"/>
    <n v="0"/>
    <n v="1"/>
    <n v="0"/>
    <m/>
  </r>
  <r>
    <d v="2019-09-08T00:00:00"/>
    <n v="908"/>
    <x v="6"/>
    <n v="37"/>
    <n v="12"/>
    <n v="0"/>
    <n v="0"/>
    <n v="0"/>
    <n v="0"/>
    <n v="0"/>
    <n v="0"/>
    <n v="0"/>
    <m/>
  </r>
  <r>
    <d v="2019-09-09T00:00:00"/>
    <n v="909"/>
    <x v="6"/>
    <n v="39"/>
    <n v="15"/>
    <n v="0"/>
    <n v="0"/>
    <n v="1"/>
    <n v="0"/>
    <n v="0"/>
    <n v="1"/>
    <n v="0"/>
    <m/>
  </r>
  <r>
    <d v="2019-09-10T00:00:00"/>
    <n v="910"/>
    <x v="6"/>
    <n v="87"/>
    <n v="26"/>
    <n v="0"/>
    <n v="0"/>
    <n v="0"/>
    <n v="0"/>
    <n v="0"/>
    <n v="1"/>
    <n v="0"/>
    <m/>
  </r>
  <r>
    <d v="2019-09-11T00:00:00"/>
    <n v="911"/>
    <x v="6"/>
    <n v="78"/>
    <n v="11"/>
    <n v="0"/>
    <n v="0"/>
    <n v="0"/>
    <n v="0"/>
    <n v="0"/>
    <n v="1"/>
    <n v="0"/>
    <m/>
  </r>
  <r>
    <d v="2019-09-12T00:00:00"/>
    <n v="912"/>
    <x v="6"/>
    <n v="155"/>
    <n v="8"/>
    <n v="0"/>
    <n v="0"/>
    <n v="7"/>
    <n v="0"/>
    <n v="0"/>
    <n v="1"/>
    <n v="1"/>
    <m/>
  </r>
  <r>
    <d v="2019-09-13T00:00:00"/>
    <n v="913"/>
    <x v="6"/>
    <n v="212"/>
    <n v="31"/>
    <n v="0"/>
    <n v="0"/>
    <n v="0"/>
    <n v="2"/>
    <n v="5"/>
    <n v="12"/>
    <n v="9"/>
    <m/>
  </r>
  <r>
    <d v="2019-09-14T00:00:00"/>
    <n v="914"/>
    <x v="6"/>
    <n v="80"/>
    <n v="25"/>
    <n v="0"/>
    <n v="0"/>
    <n v="1"/>
    <n v="0"/>
    <n v="3"/>
    <n v="21"/>
    <n v="16"/>
    <m/>
  </r>
  <r>
    <d v="2019-09-15T00:00:00"/>
    <n v="915"/>
    <x v="6"/>
    <n v="129"/>
    <n v="13"/>
    <n v="0"/>
    <n v="0"/>
    <n v="2"/>
    <n v="1"/>
    <n v="0"/>
    <n v="8"/>
    <n v="5"/>
    <m/>
  </r>
  <r>
    <d v="2019-09-16T00:00:00"/>
    <n v="916"/>
    <x v="6"/>
    <n v="80"/>
    <n v="18"/>
    <n v="0"/>
    <n v="0"/>
    <n v="0"/>
    <n v="0"/>
    <n v="0"/>
    <n v="7"/>
    <n v="5"/>
    <m/>
  </r>
  <r>
    <d v="2019-09-17T00:00:00"/>
    <n v="917"/>
    <x v="6"/>
    <n v="94"/>
    <n v="23"/>
    <n v="0"/>
    <n v="0"/>
    <n v="0"/>
    <n v="0"/>
    <n v="0"/>
    <n v="6"/>
    <n v="5"/>
    <m/>
  </r>
  <r>
    <d v="2019-09-18T00:00:00"/>
    <n v="918"/>
    <x v="6"/>
    <n v="99"/>
    <n v="31"/>
    <n v="0"/>
    <n v="0"/>
    <n v="0"/>
    <n v="0"/>
    <n v="0"/>
    <n v="6"/>
    <n v="4"/>
    <m/>
  </r>
  <r>
    <d v="2019-09-19T00:00:00"/>
    <n v="919"/>
    <x v="6"/>
    <n v="33"/>
    <n v="21"/>
    <n v="0"/>
    <n v="0"/>
    <n v="0"/>
    <n v="0"/>
    <n v="0"/>
    <n v="11"/>
    <n v="8"/>
    <m/>
  </r>
  <r>
    <d v="2019-09-20T00:00:00"/>
    <n v="920"/>
    <x v="6"/>
    <n v="51"/>
    <n v="27"/>
    <n v="0"/>
    <n v="0"/>
    <n v="0"/>
    <n v="0"/>
    <n v="0"/>
    <n v="3"/>
    <n v="3"/>
    <m/>
  </r>
  <r>
    <d v="2019-09-21T00:00:00"/>
    <n v="921"/>
    <x v="6"/>
    <n v="59"/>
    <n v="22"/>
    <n v="0"/>
    <n v="0"/>
    <n v="1"/>
    <n v="0"/>
    <n v="1"/>
    <n v="6"/>
    <n v="5"/>
    <m/>
  </r>
  <r>
    <d v="2019-09-22T00:00:00"/>
    <n v="922"/>
    <x v="6"/>
    <n v="31"/>
    <n v="8"/>
    <n v="0"/>
    <n v="0"/>
    <n v="0"/>
    <n v="0"/>
    <n v="0"/>
    <n v="4"/>
    <n v="3"/>
    <m/>
  </r>
  <r>
    <d v="2019-09-23T00:00:00"/>
    <n v="923"/>
    <x v="6"/>
    <n v="39"/>
    <n v="10"/>
    <n v="0"/>
    <n v="0"/>
    <n v="0"/>
    <n v="0"/>
    <n v="0"/>
    <n v="7"/>
    <n v="5"/>
    <m/>
  </r>
  <r>
    <d v="2019-09-24T00:00:00"/>
    <n v="924"/>
    <x v="6"/>
    <n v="53"/>
    <n v="13"/>
    <n v="0"/>
    <n v="0"/>
    <n v="1"/>
    <n v="0"/>
    <n v="0"/>
    <n v="6"/>
    <n v="5"/>
    <m/>
  </r>
  <r>
    <d v="2019-09-25T00:00:00"/>
    <n v="925"/>
    <x v="6"/>
    <n v="33"/>
    <n v="6"/>
    <n v="0"/>
    <n v="0"/>
    <n v="0"/>
    <n v="0"/>
    <n v="0"/>
    <n v="1"/>
    <n v="1"/>
    <m/>
  </r>
  <r>
    <d v="2019-09-26T00:00:00"/>
    <n v="926"/>
    <x v="6"/>
    <n v="25"/>
    <n v="5"/>
    <n v="0"/>
    <n v="0"/>
    <n v="0"/>
    <n v="0"/>
    <n v="0"/>
    <n v="3"/>
    <n v="2"/>
    <m/>
  </r>
  <r>
    <d v="2019-09-27T00:00:00"/>
    <n v="927"/>
    <x v="6"/>
    <n v="64"/>
    <n v="6"/>
    <n v="0"/>
    <n v="0"/>
    <n v="0"/>
    <n v="0"/>
    <n v="0"/>
    <n v="2"/>
    <n v="2"/>
    <m/>
  </r>
  <r>
    <d v="2019-09-28T00:00:00"/>
    <n v="928"/>
    <x v="6"/>
    <n v="35"/>
    <n v="21"/>
    <n v="0"/>
    <n v="0"/>
    <n v="0"/>
    <n v="0"/>
    <n v="0"/>
    <n v="3"/>
    <n v="2"/>
    <m/>
  </r>
  <r>
    <d v="2019-09-29T00:00:00"/>
    <n v="929"/>
    <x v="6"/>
    <n v="23"/>
    <n v="10"/>
    <n v="0"/>
    <n v="0"/>
    <n v="0"/>
    <n v="0"/>
    <n v="0"/>
    <n v="1"/>
    <n v="1"/>
    <m/>
  </r>
  <r>
    <d v="2019-09-30T00:00:00"/>
    <n v="930"/>
    <x v="6"/>
    <n v="22"/>
    <n v="9"/>
    <n v="0"/>
    <n v="0"/>
    <n v="0"/>
    <n v="0"/>
    <n v="0"/>
    <n v="3"/>
    <n v="3"/>
    <m/>
  </r>
  <r>
    <d v="2019-10-01T00:00:00"/>
    <n v="1001"/>
    <x v="6"/>
    <n v="12"/>
    <n v="4"/>
    <n v="0"/>
    <n v="0"/>
    <n v="1"/>
    <n v="0"/>
    <n v="0"/>
    <n v="2"/>
    <n v="2"/>
    <m/>
  </r>
  <r>
    <d v="2019-10-02T00:00:00"/>
    <n v="1002"/>
    <x v="6"/>
    <n v="16"/>
    <n v="1"/>
    <n v="0"/>
    <n v="0"/>
    <n v="6"/>
    <n v="0"/>
    <n v="0"/>
    <n v="3"/>
    <n v="3"/>
    <m/>
  </r>
  <r>
    <d v="2019-10-03T00:00:00"/>
    <n v="1003"/>
    <x v="6"/>
    <n v="10"/>
    <n v="0"/>
    <n v="0"/>
    <n v="0"/>
    <n v="3"/>
    <n v="1"/>
    <n v="0"/>
    <n v="2"/>
    <n v="1"/>
    <m/>
  </r>
  <r>
    <d v="2019-10-04T00:00:00"/>
    <n v="1004"/>
    <x v="6"/>
    <n v="33"/>
    <n v="4"/>
    <n v="0"/>
    <n v="0"/>
    <n v="2"/>
    <n v="0"/>
    <n v="1"/>
    <n v="1"/>
    <n v="0"/>
    <m/>
  </r>
  <r>
    <d v="2019-10-05T00:00:00"/>
    <n v="1005"/>
    <x v="6"/>
    <n v="28"/>
    <n v="4"/>
    <n v="0"/>
    <n v="0"/>
    <n v="4"/>
    <n v="0"/>
    <n v="0"/>
    <n v="5"/>
    <n v="3"/>
    <m/>
  </r>
  <r>
    <d v="2019-10-06T00:00:00"/>
    <n v="1006"/>
    <x v="6"/>
    <n v="16"/>
    <n v="1"/>
    <n v="0"/>
    <n v="0"/>
    <n v="5"/>
    <n v="0"/>
    <n v="1"/>
    <n v="5"/>
    <n v="4"/>
    <m/>
  </r>
  <r>
    <d v="2019-10-07T00:00:00"/>
    <n v="1007"/>
    <x v="6"/>
    <n v="9"/>
    <n v="4"/>
    <n v="0"/>
    <n v="0"/>
    <n v="2"/>
    <n v="0"/>
    <n v="0"/>
    <n v="5"/>
    <n v="3"/>
    <m/>
  </r>
  <r>
    <d v="2019-10-08T00:00:00"/>
    <n v="1008"/>
    <x v="6"/>
    <n v="22"/>
    <n v="0"/>
    <n v="0"/>
    <n v="0"/>
    <n v="4"/>
    <n v="1"/>
    <n v="0"/>
    <n v="5"/>
    <n v="3"/>
    <m/>
  </r>
  <r>
    <d v="2019-10-09T00:00:00"/>
    <n v="1009"/>
    <x v="6"/>
    <n v="7"/>
    <n v="0"/>
    <n v="0"/>
    <n v="0"/>
    <n v="4"/>
    <n v="0"/>
    <n v="1"/>
    <n v="5"/>
    <n v="3"/>
    <m/>
  </r>
  <r>
    <d v="2019-10-10T00:00:00"/>
    <n v="1010"/>
    <x v="6"/>
    <n v="4"/>
    <n v="2"/>
    <n v="0"/>
    <n v="0"/>
    <n v="9"/>
    <n v="0"/>
    <n v="0"/>
    <n v="6"/>
    <n v="5"/>
    <m/>
  </r>
  <r>
    <d v="2019-10-11T00:00:00"/>
    <n v="1011"/>
    <x v="6"/>
    <n v="9"/>
    <n v="1"/>
    <n v="0"/>
    <n v="0"/>
    <n v="5"/>
    <n v="2"/>
    <n v="0"/>
    <n v="2"/>
    <n v="1"/>
    <m/>
  </r>
  <r>
    <d v="2019-10-12T00:00:00"/>
    <n v="1012"/>
    <x v="6"/>
    <n v="3"/>
    <n v="1"/>
    <n v="0"/>
    <n v="0"/>
    <n v="4"/>
    <n v="0"/>
    <n v="0"/>
    <n v="2"/>
    <n v="2"/>
    <m/>
  </r>
  <r>
    <d v="2019-10-13T00:00:00"/>
    <n v="1013"/>
    <x v="6"/>
    <n v="7"/>
    <n v="1"/>
    <n v="0"/>
    <n v="0"/>
    <n v="11"/>
    <n v="0"/>
    <n v="0"/>
    <n v="1"/>
    <n v="1"/>
    <m/>
  </r>
  <r>
    <d v="2019-10-14T00:00:00"/>
    <n v="1014"/>
    <x v="6"/>
    <n v="6"/>
    <n v="4"/>
    <n v="0"/>
    <n v="0"/>
    <n v="15"/>
    <n v="2"/>
    <n v="0"/>
    <n v="1"/>
    <n v="0"/>
    <m/>
  </r>
  <r>
    <d v="2019-10-15T00:00:00"/>
    <n v="1015"/>
    <x v="6"/>
    <n v="16"/>
    <n v="1"/>
    <n v="0"/>
    <n v="0"/>
    <n v="7"/>
    <n v="1"/>
    <n v="1"/>
    <n v="1"/>
    <n v="0"/>
    <m/>
  </r>
  <r>
    <d v="2019-10-16T00:00:00"/>
    <n v="1016"/>
    <x v="6"/>
    <n v="90"/>
    <n v="4"/>
    <n v="0"/>
    <n v="0"/>
    <n v="27"/>
    <n v="2"/>
    <n v="1"/>
    <n v="4"/>
    <n v="3"/>
    <m/>
  </r>
  <r>
    <d v="2019-10-17T00:00:00"/>
    <n v="1017"/>
    <x v="6"/>
    <n v="72"/>
    <n v="12"/>
    <n v="0"/>
    <n v="0"/>
    <n v="40"/>
    <n v="3"/>
    <n v="0"/>
    <n v="5"/>
    <n v="4"/>
    <m/>
  </r>
  <r>
    <d v="2019-10-18T00:00:00"/>
    <n v="1018"/>
    <x v="6"/>
    <n v="9"/>
    <n v="3"/>
    <n v="0"/>
    <n v="0"/>
    <n v="2"/>
    <n v="0"/>
    <n v="0"/>
    <n v="5"/>
    <n v="3"/>
    <m/>
  </r>
  <r>
    <d v="2019-10-19T00:00:00"/>
    <n v="1019"/>
    <x v="6"/>
    <n v="4"/>
    <n v="1"/>
    <n v="0"/>
    <n v="0"/>
    <n v="22"/>
    <n v="5"/>
    <n v="0"/>
    <n v="59"/>
    <n v="42"/>
    <m/>
  </r>
  <r>
    <d v="2019-10-20T00:00:00"/>
    <n v="1020"/>
    <x v="6"/>
    <n v="2"/>
    <n v="0"/>
    <n v="0"/>
    <n v="0"/>
    <n v="5"/>
    <n v="5"/>
    <n v="1"/>
    <n v="34"/>
    <n v="24"/>
    <m/>
  </r>
  <r>
    <d v="2019-10-21T00:00:00"/>
    <n v="1021"/>
    <x v="6"/>
    <n v="2"/>
    <n v="0"/>
    <n v="0"/>
    <n v="0"/>
    <n v="7"/>
    <n v="2"/>
    <n v="1"/>
    <n v="26"/>
    <n v="19"/>
    <m/>
  </r>
  <r>
    <d v="2019-10-22T00:00:00"/>
    <n v="1022"/>
    <x v="6"/>
    <n v="5"/>
    <n v="1"/>
    <n v="0"/>
    <n v="0"/>
    <n v="8"/>
    <n v="2"/>
    <n v="1"/>
    <n v="24"/>
    <n v="17"/>
    <m/>
  </r>
  <r>
    <d v="2019-10-23T00:00:00"/>
    <n v="1023"/>
    <x v="6"/>
    <n v="3"/>
    <n v="0"/>
    <n v="0"/>
    <n v="0"/>
    <n v="10"/>
    <n v="2"/>
    <n v="3"/>
    <n v="19"/>
    <n v="13"/>
    <m/>
  </r>
  <r>
    <d v="2019-10-24T00:00:00"/>
    <n v="1024"/>
    <x v="6"/>
    <n v="0"/>
    <n v="0"/>
    <n v="0"/>
    <n v="0"/>
    <n v="12"/>
    <n v="4"/>
    <n v="1"/>
    <n v="10"/>
    <n v="7"/>
    <m/>
  </r>
  <r>
    <d v="2019-10-25T00:00:00"/>
    <n v="1025"/>
    <x v="6"/>
    <n v="4"/>
    <n v="0"/>
    <n v="0"/>
    <n v="0"/>
    <n v="4"/>
    <n v="2"/>
    <n v="2"/>
    <n v="2"/>
    <n v="2"/>
    <m/>
  </r>
  <r>
    <d v="2019-10-26T00:00:00"/>
    <n v="1026"/>
    <x v="6"/>
    <n v="26"/>
    <n v="6"/>
    <n v="0"/>
    <n v="0"/>
    <n v="0"/>
    <n v="0"/>
    <n v="0"/>
    <n v="3"/>
    <n v="3"/>
    <m/>
  </r>
  <r>
    <d v="2019-10-27T00:00:00"/>
    <n v="1027"/>
    <x v="6"/>
    <n v="4"/>
    <n v="1"/>
    <n v="0"/>
    <n v="0"/>
    <n v="1"/>
    <n v="2"/>
    <n v="0"/>
    <n v="9"/>
    <n v="7"/>
    <m/>
  </r>
  <r>
    <d v="2019-10-28T00:00:00"/>
    <n v="1028"/>
    <x v="6"/>
    <n v="0"/>
    <n v="1"/>
    <n v="0"/>
    <n v="0"/>
    <n v="2"/>
    <n v="1"/>
    <n v="0"/>
    <n v="9"/>
    <n v="7"/>
    <m/>
  </r>
  <r>
    <d v="2019-10-29T00:00:00"/>
    <n v="1029"/>
    <x v="6"/>
    <n v="1"/>
    <n v="4"/>
    <n v="0"/>
    <n v="0"/>
    <n v="2"/>
    <n v="4"/>
    <n v="1"/>
    <n v="0"/>
    <n v="0"/>
    <m/>
  </r>
  <r>
    <d v="2019-10-30T00:00:00"/>
    <n v="1030"/>
    <x v="6"/>
    <n v="0"/>
    <n v="1"/>
    <n v="0"/>
    <n v="0"/>
    <n v="1"/>
    <n v="3"/>
    <n v="0"/>
    <n v="1"/>
    <n v="1"/>
    <m/>
  </r>
  <r>
    <d v="2019-10-31T00:00:00"/>
    <n v="1031"/>
    <x v="6"/>
    <n v="0"/>
    <n v="1"/>
    <n v="0"/>
    <n v="0"/>
    <n v="2"/>
    <n v="2"/>
    <n v="1"/>
    <n v="3"/>
    <n v="2"/>
    <m/>
  </r>
  <r>
    <d v="2019-11-01T00:00:00"/>
    <n v="1101"/>
    <x v="6"/>
    <n v="0"/>
    <n v="0"/>
    <n v="0"/>
    <n v="0"/>
    <n v="1"/>
    <n v="3"/>
    <n v="1"/>
    <n v="3"/>
    <n v="3"/>
    <m/>
  </r>
  <r>
    <d v="2019-11-02T00:00:00"/>
    <n v="1102"/>
    <x v="6"/>
    <n v="0"/>
    <n v="5"/>
    <n v="0"/>
    <n v="0"/>
    <n v="5"/>
    <n v="6"/>
    <n v="0"/>
    <n v="2"/>
    <n v="1"/>
    <m/>
  </r>
  <r>
    <d v="2019-11-03T00:00:00"/>
    <n v="1103"/>
    <x v="6"/>
    <n v="0"/>
    <n v="4"/>
    <n v="0"/>
    <n v="0"/>
    <n v="2"/>
    <n v="0"/>
    <n v="0"/>
    <n v="4"/>
    <n v="3"/>
    <m/>
  </r>
  <r>
    <d v="2019-11-04T00:00:00"/>
    <n v="1104"/>
    <x v="6"/>
    <n v="0"/>
    <n v="0"/>
    <n v="0"/>
    <n v="0"/>
    <n v="2"/>
    <n v="0"/>
    <n v="0"/>
    <n v="1"/>
    <n v="1"/>
    <m/>
  </r>
  <r>
    <d v="2019-11-05T00:00:00"/>
    <n v="1105"/>
    <x v="6"/>
    <n v="0"/>
    <n v="3"/>
    <n v="0"/>
    <n v="0"/>
    <n v="1.5"/>
    <n v="0.5"/>
    <n v="1"/>
    <n v="1"/>
    <n v="1"/>
    <m/>
  </r>
  <r>
    <d v="2019-11-06T00:00:00"/>
    <n v="1106"/>
    <x v="6"/>
    <n v="0"/>
    <n v="6"/>
    <n v="0"/>
    <n v="0"/>
    <n v="1"/>
    <n v="1"/>
    <n v="2"/>
    <n v="1"/>
    <n v="1"/>
    <m/>
  </r>
  <r>
    <d v="2019-11-07T00:00:00"/>
    <n v="1107"/>
    <x v="6"/>
    <n v="0"/>
    <n v="0"/>
    <n v="0"/>
    <n v="0"/>
    <n v="2"/>
    <n v="0"/>
    <n v="0"/>
    <n v="1"/>
    <n v="0"/>
    <m/>
  </r>
  <r>
    <d v="2019-11-08T00:00:00"/>
    <n v="1108"/>
    <x v="6"/>
    <n v="0"/>
    <n v="5"/>
    <n v="0"/>
    <n v="0"/>
    <n v="0"/>
    <n v="6"/>
    <n v="0"/>
    <n v="4"/>
    <n v="3"/>
    <m/>
  </r>
  <r>
    <d v="2019-11-09T00:00:00"/>
    <n v="1109"/>
    <x v="6"/>
    <n v="2"/>
    <n v="0"/>
    <n v="0"/>
    <n v="0"/>
    <n v="1"/>
    <n v="0"/>
    <n v="3"/>
    <n v="1"/>
    <n v="0"/>
    <m/>
  </r>
  <r>
    <d v="2019-11-10T00:00:00"/>
    <n v="1110"/>
    <x v="6"/>
    <n v="0"/>
    <n v="2"/>
    <n v="0"/>
    <n v="0"/>
    <n v="0"/>
    <n v="0"/>
    <n v="0"/>
    <n v="1"/>
    <n v="1"/>
    <m/>
  </r>
  <r>
    <d v="2019-11-11T00:00:00"/>
    <n v="1111"/>
    <x v="6"/>
    <n v="1"/>
    <n v="0"/>
    <n v="0"/>
    <n v="0"/>
    <n v="0"/>
    <n v="0"/>
    <n v="0"/>
    <n v="1"/>
    <n v="0"/>
    <m/>
  </r>
  <r>
    <d v="2019-11-12T00:00:00"/>
    <n v="1112"/>
    <x v="6"/>
    <n v="0"/>
    <n v="4"/>
    <n v="0"/>
    <n v="0"/>
    <n v="0"/>
    <n v="0"/>
    <n v="0"/>
    <n v="2"/>
    <n v="1"/>
    <m/>
  </r>
  <r>
    <d v="2019-11-13T00:00:00"/>
    <n v="1113"/>
    <x v="6"/>
    <n v="0"/>
    <n v="2.5"/>
    <n v="0"/>
    <n v="0"/>
    <n v="0"/>
    <n v="0"/>
    <n v="2"/>
    <n v="1"/>
    <n v="1"/>
    <m/>
  </r>
  <r>
    <d v="2019-11-14T00:00:00"/>
    <n v="1114"/>
    <x v="6"/>
    <n v="0.2"/>
    <n v="2"/>
    <n v="0"/>
    <n v="0"/>
    <n v="0"/>
    <n v="0"/>
    <n v="2.2000000000000002"/>
    <n v="1"/>
    <n v="0"/>
    <m/>
  </r>
  <r>
    <d v="2019-11-15T00:00:00"/>
    <n v="1115"/>
    <x v="6"/>
    <n v="0.4"/>
    <n v="1.5"/>
    <n v="0"/>
    <n v="0"/>
    <n v="0"/>
    <n v="0"/>
    <n v="2.4"/>
    <n v="1"/>
    <n v="0"/>
    <m/>
  </r>
  <r>
    <d v="2019-11-16T00:00:00"/>
    <n v="1116"/>
    <x v="6"/>
    <n v="0.6"/>
    <n v="1"/>
    <n v="0"/>
    <n v="0"/>
    <n v="0"/>
    <n v="0"/>
    <n v="2.6"/>
    <n v="1"/>
    <n v="0"/>
    <m/>
  </r>
  <r>
    <d v="2019-11-17T00:00:00"/>
    <n v="1117"/>
    <x v="6"/>
    <n v="0.8"/>
    <n v="0.5"/>
    <n v="0"/>
    <n v="0"/>
    <n v="0"/>
    <n v="0"/>
    <n v="2.8"/>
    <n v="0"/>
    <n v="0"/>
    <m/>
  </r>
  <r>
    <d v="2019-11-18T00:00:00"/>
    <n v="1118"/>
    <x v="6"/>
    <n v="1"/>
    <n v="0"/>
    <n v="0"/>
    <n v="0"/>
    <n v="0"/>
    <n v="0"/>
    <n v="3"/>
    <n v="0"/>
    <n v="0"/>
    <m/>
  </r>
  <r>
    <d v="2019-11-19T00:00:00"/>
    <n v="1119"/>
    <x v="6"/>
    <n v="1"/>
    <n v="0"/>
    <n v="0"/>
    <n v="0"/>
    <n v="1"/>
    <n v="0"/>
    <n v="1"/>
    <n v="1"/>
    <n v="0"/>
    <m/>
  </r>
  <r>
    <d v="2019-11-20T00:00:00"/>
    <n v="1120"/>
    <x v="6"/>
    <m/>
    <m/>
    <m/>
    <m/>
    <m/>
    <m/>
    <m/>
    <m/>
    <m/>
    <m/>
  </r>
  <r>
    <d v="2019-11-21T00:00:00"/>
    <n v="1121"/>
    <x v="6"/>
    <m/>
    <m/>
    <m/>
    <m/>
    <m/>
    <m/>
    <m/>
    <m/>
    <m/>
    <m/>
  </r>
  <r>
    <d v="2019-11-22T00:00:00"/>
    <n v="1122"/>
    <x v="6"/>
    <m/>
    <m/>
    <m/>
    <m/>
    <m/>
    <m/>
    <m/>
    <m/>
    <m/>
    <m/>
  </r>
  <r>
    <d v="2019-11-23T00:00:00"/>
    <n v="1123"/>
    <x v="6"/>
    <m/>
    <m/>
    <m/>
    <m/>
    <m/>
    <m/>
    <m/>
    <m/>
    <m/>
    <m/>
  </r>
  <r>
    <d v="2019-11-24T00:00:00"/>
    <n v="1124"/>
    <x v="6"/>
    <m/>
    <m/>
    <m/>
    <m/>
    <m/>
    <m/>
    <m/>
    <m/>
    <m/>
    <m/>
  </r>
  <r>
    <d v="2019-11-25T00:00:00"/>
    <n v="1125"/>
    <x v="6"/>
    <m/>
    <m/>
    <m/>
    <m/>
    <m/>
    <m/>
    <m/>
    <m/>
    <m/>
    <m/>
  </r>
  <r>
    <d v="2019-11-26T00:00:00"/>
    <n v="1126"/>
    <x v="6"/>
    <m/>
    <m/>
    <m/>
    <m/>
    <m/>
    <m/>
    <m/>
    <m/>
    <m/>
    <m/>
  </r>
  <r>
    <d v="2019-11-27T00:00:00"/>
    <n v="1127"/>
    <x v="6"/>
    <m/>
    <m/>
    <m/>
    <m/>
    <m/>
    <m/>
    <m/>
    <m/>
    <m/>
    <m/>
  </r>
  <r>
    <d v="2019-11-28T00:00:00"/>
    <n v="1128"/>
    <x v="6"/>
    <m/>
    <m/>
    <m/>
    <m/>
    <m/>
    <m/>
    <m/>
    <m/>
    <m/>
    <m/>
  </r>
  <r>
    <d v="2019-11-29T00:00:00"/>
    <n v="1129"/>
    <x v="6"/>
    <m/>
    <m/>
    <m/>
    <m/>
    <m/>
    <m/>
    <m/>
    <m/>
    <m/>
    <m/>
  </r>
  <r>
    <d v="2019-11-30T00:00:00"/>
    <n v="1130"/>
    <x v="6"/>
    <m/>
    <m/>
    <m/>
    <m/>
    <m/>
    <m/>
    <m/>
    <m/>
    <m/>
    <m/>
  </r>
  <r>
    <d v="2020-07-31T00:00:00"/>
    <n v="731"/>
    <x v="7"/>
    <n v="20"/>
    <n v="0"/>
    <n v="2.04"/>
    <n v="0"/>
    <n v="0"/>
    <n v="0"/>
    <n v="5"/>
    <n v="128127"/>
    <n v="38707"/>
    <m/>
  </r>
  <r>
    <d v="2020-08-01T00:00:00"/>
    <n v="801"/>
    <x v="7"/>
    <n v="0"/>
    <n v="0"/>
    <n v="0"/>
    <n v="0"/>
    <n v="0"/>
    <n v="0"/>
    <n v="0"/>
    <n v="78"/>
    <n v="78"/>
    <m/>
  </r>
  <r>
    <d v="2020-08-02T00:00:00"/>
    <n v="802"/>
    <x v="7"/>
    <n v="3"/>
    <n v="0"/>
    <n v="0"/>
    <n v="0"/>
    <n v="0"/>
    <n v="0"/>
    <n v="0"/>
    <n v="182"/>
    <n v="182"/>
    <m/>
  </r>
  <r>
    <d v="2020-08-03T00:00:00"/>
    <n v="803"/>
    <x v="7"/>
    <n v="4"/>
    <n v="0"/>
    <n v="0"/>
    <n v="0"/>
    <n v="0"/>
    <n v="0"/>
    <n v="0"/>
    <n v="156"/>
    <n v="156"/>
    <m/>
  </r>
  <r>
    <d v="2020-08-04T00:00:00"/>
    <n v="804"/>
    <x v="7"/>
    <n v="1"/>
    <n v="0"/>
    <n v="0"/>
    <n v="0"/>
    <n v="0"/>
    <n v="0"/>
    <n v="0"/>
    <n v="70"/>
    <n v="70"/>
    <m/>
  </r>
  <r>
    <d v="2020-08-05T00:00:00"/>
    <n v="805"/>
    <x v="7"/>
    <n v="2.0299999999999998"/>
    <n v="2.0299999999999998"/>
    <n v="0"/>
    <n v="0"/>
    <n v="0"/>
    <n v="0"/>
    <n v="1.02"/>
    <n v="52"/>
    <n v="52"/>
    <m/>
  </r>
  <r>
    <d v="2020-08-06T00:00:00"/>
    <n v="806"/>
    <x v="7"/>
    <n v="5.16"/>
    <n v="2.06"/>
    <n v="0"/>
    <n v="0"/>
    <n v="0"/>
    <n v="0"/>
    <n v="0"/>
    <n v="46"/>
    <n v="46"/>
    <m/>
  </r>
  <r>
    <d v="2020-08-07T00:00:00"/>
    <n v="807"/>
    <x v="7"/>
    <n v="7.34"/>
    <n v="3.14"/>
    <n v="0"/>
    <n v="0"/>
    <n v="0"/>
    <n v="0"/>
    <n v="0"/>
    <n v="150"/>
    <n v="150"/>
    <m/>
  </r>
  <r>
    <d v="2020-08-08T00:00:00"/>
    <n v="808"/>
    <x v="7"/>
    <n v="5.32"/>
    <n v="5.32"/>
    <n v="0"/>
    <n v="0"/>
    <n v="0"/>
    <n v="0"/>
    <n v="0"/>
    <n v="32"/>
    <n v="32"/>
    <m/>
  </r>
  <r>
    <d v="2020-08-09T00:00:00"/>
    <n v="809"/>
    <x v="7"/>
    <n v="34.56"/>
    <n v="0"/>
    <n v="0"/>
    <n v="0"/>
    <n v="0"/>
    <n v="0"/>
    <n v="0"/>
    <n v="68"/>
    <n v="68"/>
    <m/>
  </r>
  <r>
    <d v="2020-08-10T00:00:00"/>
    <n v="810"/>
    <x v="7"/>
    <n v="43.84"/>
    <n v="3.29"/>
    <n v="0"/>
    <n v="0"/>
    <n v="0"/>
    <n v="0"/>
    <n v="0"/>
    <n v="70"/>
    <n v="70"/>
    <m/>
  </r>
  <r>
    <d v="2020-08-11T00:00:00"/>
    <n v="811"/>
    <x v="7"/>
    <n v="62.22"/>
    <n v="5.56"/>
    <n v="0"/>
    <n v="0"/>
    <n v="0"/>
    <n v="0"/>
    <n v="0"/>
    <n v="92"/>
    <n v="92"/>
    <m/>
  </r>
  <r>
    <d v="2020-08-12T00:00:00"/>
    <n v="812"/>
    <x v="7"/>
    <n v="46.57"/>
    <n v="9.75"/>
    <n v="0"/>
    <n v="1.08"/>
    <n v="0"/>
    <n v="0"/>
    <n v="0"/>
    <n v="56"/>
    <n v="56"/>
    <m/>
  </r>
  <r>
    <d v="2020-08-13T00:00:00"/>
    <n v="813"/>
    <x v="7"/>
    <n v="22.16"/>
    <n v="1.06"/>
    <n v="0"/>
    <n v="0"/>
    <n v="0"/>
    <n v="0"/>
    <n v="0"/>
    <n v="20"/>
    <n v="20"/>
    <m/>
  </r>
  <r>
    <d v="2020-08-14T00:00:00"/>
    <n v="814"/>
    <x v="7"/>
    <n v="22.59"/>
    <n v="7.19"/>
    <n v="0"/>
    <n v="0"/>
    <n v="0"/>
    <n v="0"/>
    <n v="1.03"/>
    <n v="20"/>
    <n v="20"/>
    <m/>
  </r>
  <r>
    <d v="2020-08-15T00:00:00"/>
    <n v="815"/>
    <x v="7"/>
    <n v="50"/>
    <n v="3"/>
    <n v="0"/>
    <n v="0"/>
    <n v="0"/>
    <n v="0"/>
    <n v="1"/>
    <n v="12"/>
    <n v="12"/>
    <m/>
  </r>
  <r>
    <d v="2020-08-16T00:00:00"/>
    <n v="816"/>
    <x v="7"/>
    <n v="48"/>
    <n v="4"/>
    <n v="0"/>
    <n v="0"/>
    <n v="0"/>
    <n v="0"/>
    <n v="0"/>
    <n v="18"/>
    <n v="18"/>
    <m/>
  </r>
  <r>
    <d v="2020-08-17T00:00:00"/>
    <n v="817"/>
    <x v="7"/>
    <n v="16"/>
    <n v="3"/>
    <n v="0"/>
    <n v="0"/>
    <n v="0"/>
    <n v="0"/>
    <n v="0"/>
    <n v="12"/>
    <n v="12"/>
    <m/>
  </r>
  <r>
    <d v="2020-08-18T00:00:00"/>
    <n v="818"/>
    <x v="7"/>
    <n v="4"/>
    <n v="8"/>
    <n v="0"/>
    <n v="0"/>
    <n v="0"/>
    <n v="0"/>
    <n v="3"/>
    <n v="5"/>
    <n v="5"/>
    <m/>
  </r>
  <r>
    <d v="2020-08-19T00:00:00"/>
    <n v="819"/>
    <x v="7"/>
    <n v="43"/>
    <n v="1"/>
    <n v="0"/>
    <n v="0"/>
    <n v="0"/>
    <n v="1"/>
    <n v="5"/>
    <n v="4"/>
    <n v="4"/>
    <m/>
  </r>
  <r>
    <d v="2020-08-20T00:00:00"/>
    <n v="820"/>
    <x v="7"/>
    <n v="16"/>
    <n v="3"/>
    <n v="0"/>
    <n v="0"/>
    <n v="0"/>
    <n v="0"/>
    <n v="0"/>
    <n v="5"/>
    <n v="5"/>
    <m/>
  </r>
  <r>
    <d v="2020-08-21T00:00:00"/>
    <n v="821"/>
    <x v="7"/>
    <n v="72"/>
    <n v="12"/>
    <n v="0"/>
    <n v="0"/>
    <n v="0"/>
    <n v="0"/>
    <n v="0"/>
    <n v="6"/>
    <n v="6"/>
    <m/>
  </r>
  <r>
    <d v="2020-08-22T00:00:00"/>
    <n v="822"/>
    <x v="7"/>
    <n v="112"/>
    <n v="18"/>
    <n v="0"/>
    <n v="0"/>
    <n v="0"/>
    <n v="0"/>
    <n v="3"/>
    <n v="10"/>
    <n v="10"/>
    <m/>
  </r>
  <r>
    <d v="2020-08-23T00:00:00"/>
    <n v="823"/>
    <x v="7"/>
    <n v="104"/>
    <n v="11"/>
    <n v="0"/>
    <n v="0"/>
    <n v="0"/>
    <n v="0"/>
    <n v="0"/>
    <n v="6"/>
    <n v="6"/>
    <m/>
  </r>
  <r>
    <d v="2020-08-24T00:00:00"/>
    <n v="824"/>
    <x v="7"/>
    <n v="72"/>
    <n v="15"/>
    <n v="0"/>
    <n v="0"/>
    <n v="0"/>
    <n v="0"/>
    <n v="0"/>
    <n v="2"/>
    <n v="2"/>
    <m/>
  </r>
  <r>
    <d v="2020-08-25T00:00:00"/>
    <n v="825"/>
    <x v="7"/>
    <n v="39"/>
    <n v="36"/>
    <n v="0"/>
    <n v="0"/>
    <n v="0"/>
    <n v="0"/>
    <n v="0"/>
    <n v="3"/>
    <n v="3"/>
    <m/>
  </r>
  <r>
    <d v="2020-08-26T00:00:00"/>
    <n v="826"/>
    <x v="7"/>
    <n v="57.5"/>
    <n v="21.5"/>
    <n v="0"/>
    <n v="0"/>
    <n v="0"/>
    <n v="0"/>
    <n v="0"/>
    <n v="5"/>
    <n v="5"/>
    <m/>
  </r>
  <r>
    <d v="2020-08-27T00:00:00"/>
    <n v="827"/>
    <x v="7"/>
    <n v="74"/>
    <n v="33"/>
    <n v="0"/>
    <n v="0"/>
    <n v="0"/>
    <n v="0"/>
    <n v="0"/>
    <n v="4"/>
    <n v="4"/>
    <m/>
  </r>
  <r>
    <d v="2020-08-28T00:00:00"/>
    <n v="828"/>
    <x v="7"/>
    <n v="77"/>
    <n v="40"/>
    <n v="0"/>
    <n v="0"/>
    <n v="0"/>
    <n v="0"/>
    <n v="1"/>
    <n v="2"/>
    <n v="2"/>
    <m/>
  </r>
  <r>
    <d v="2020-08-29T00:00:00"/>
    <n v="829"/>
    <x v="7"/>
    <n v="48"/>
    <n v="38"/>
    <n v="0"/>
    <n v="0"/>
    <n v="4"/>
    <n v="0"/>
    <n v="0"/>
    <n v="2"/>
    <n v="2"/>
    <m/>
  </r>
  <r>
    <d v="2020-08-30T00:00:00"/>
    <n v="830"/>
    <x v="7"/>
    <n v="58"/>
    <n v="30"/>
    <n v="0"/>
    <n v="0"/>
    <n v="0"/>
    <n v="0"/>
    <n v="0"/>
    <n v="2"/>
    <n v="2"/>
    <m/>
  </r>
  <r>
    <d v="2020-08-31T00:00:00"/>
    <n v="831"/>
    <x v="7"/>
    <n v="43"/>
    <n v="35.5"/>
    <n v="0"/>
    <n v="0"/>
    <n v="0"/>
    <n v="0"/>
    <n v="0"/>
    <n v="2"/>
    <n v="2"/>
    <m/>
  </r>
  <r>
    <d v="2020-09-01T00:00:00"/>
    <n v="901"/>
    <x v="7"/>
    <n v="28"/>
    <n v="41"/>
    <n v="0"/>
    <n v="0"/>
    <n v="0"/>
    <n v="0"/>
    <n v="0"/>
    <n v="2"/>
    <n v="2"/>
    <m/>
  </r>
  <r>
    <d v="2020-09-02T00:00:00"/>
    <n v="902"/>
    <x v="7"/>
    <n v="72"/>
    <n v="39"/>
    <n v="0"/>
    <n v="0"/>
    <n v="0"/>
    <n v="0"/>
    <n v="2"/>
    <n v="0"/>
    <n v="0"/>
    <m/>
  </r>
  <r>
    <d v="2020-09-03T00:00:00"/>
    <n v="903"/>
    <x v="7"/>
    <n v="46"/>
    <n v="18"/>
    <n v="0"/>
    <n v="0"/>
    <n v="0"/>
    <n v="0"/>
    <n v="0"/>
    <n v="0"/>
    <n v="0"/>
    <m/>
  </r>
  <r>
    <d v="2020-09-04T00:00:00"/>
    <n v="904"/>
    <x v="7"/>
    <n v="14"/>
    <n v="11"/>
    <n v="0"/>
    <n v="0"/>
    <n v="0"/>
    <n v="0"/>
    <n v="0"/>
    <n v="0"/>
    <n v="0"/>
    <m/>
  </r>
  <r>
    <d v="2020-09-05T00:00:00"/>
    <n v="905"/>
    <x v="7"/>
    <n v="18"/>
    <n v="36"/>
    <n v="0"/>
    <n v="0"/>
    <n v="7"/>
    <n v="1"/>
    <n v="0"/>
    <n v="0"/>
    <n v="0"/>
    <m/>
  </r>
  <r>
    <d v="2020-09-06T00:00:00"/>
    <n v="906"/>
    <x v="7"/>
    <n v="31"/>
    <n v="48"/>
    <n v="0"/>
    <n v="0"/>
    <n v="0"/>
    <n v="0"/>
    <n v="0"/>
    <n v="0"/>
    <n v="0"/>
    <m/>
  </r>
  <r>
    <d v="2020-09-07T00:00:00"/>
    <n v="907"/>
    <x v="7"/>
    <n v="10"/>
    <n v="24"/>
    <n v="0"/>
    <n v="0"/>
    <n v="0"/>
    <n v="0"/>
    <n v="0"/>
    <n v="0"/>
    <n v="0"/>
    <m/>
  </r>
  <r>
    <d v="2020-09-08T00:00:00"/>
    <n v="908"/>
    <x v="7"/>
    <n v="22"/>
    <n v="22"/>
    <n v="0"/>
    <n v="0"/>
    <n v="0"/>
    <n v="0"/>
    <n v="0"/>
    <n v="0"/>
    <n v="0"/>
    <m/>
  </r>
  <r>
    <d v="2020-09-09T00:00:00"/>
    <n v="909"/>
    <x v="7"/>
    <n v="35.5"/>
    <n v="31"/>
    <n v="0"/>
    <n v="0"/>
    <n v="0"/>
    <n v="0"/>
    <n v="0"/>
    <n v="0"/>
    <n v="0"/>
    <m/>
  </r>
  <r>
    <d v="2020-09-10T00:00:00"/>
    <n v="910"/>
    <x v="7"/>
    <n v="49"/>
    <n v="40"/>
    <n v="0"/>
    <n v="0"/>
    <n v="0"/>
    <n v="0"/>
    <n v="0"/>
    <n v="0"/>
    <n v="0"/>
    <m/>
  </r>
  <r>
    <d v="2020-09-11T00:00:00"/>
    <n v="911"/>
    <x v="7"/>
    <n v="19"/>
    <n v="30"/>
    <n v="0"/>
    <n v="0"/>
    <n v="0"/>
    <n v="0"/>
    <n v="1"/>
    <n v="1"/>
    <n v="1"/>
    <m/>
  </r>
  <r>
    <d v="2020-09-12T00:00:00"/>
    <n v="912"/>
    <x v="7"/>
    <n v="38"/>
    <n v="28"/>
    <n v="0"/>
    <n v="0"/>
    <n v="0"/>
    <n v="0"/>
    <n v="1"/>
    <n v="0"/>
    <n v="0"/>
    <m/>
  </r>
  <r>
    <d v="2020-09-13T00:00:00"/>
    <n v="913"/>
    <x v="7"/>
    <n v="38.68"/>
    <n v="20.68"/>
    <n v="0"/>
    <n v="0"/>
    <n v="0"/>
    <n v="0"/>
    <n v="0.67"/>
    <n v="0"/>
    <n v="0"/>
    <m/>
  </r>
  <r>
    <d v="2020-09-14T00:00:00"/>
    <n v="914"/>
    <x v="7"/>
    <n v="39.32"/>
    <n v="13.32"/>
    <n v="0"/>
    <n v="0"/>
    <n v="0"/>
    <n v="0"/>
    <n v="0.33"/>
    <n v="0"/>
    <n v="0"/>
    <m/>
  </r>
  <r>
    <d v="2020-09-15T00:00:00"/>
    <n v="915"/>
    <x v="7"/>
    <n v="40"/>
    <n v="6"/>
    <n v="0"/>
    <n v="0"/>
    <n v="0"/>
    <n v="0"/>
    <n v="0"/>
    <n v="0"/>
    <n v="0"/>
    <m/>
  </r>
  <r>
    <d v="2020-09-16T00:00:00"/>
    <n v="916"/>
    <x v="7"/>
    <n v="26"/>
    <n v="6"/>
    <n v="0"/>
    <n v="0"/>
    <n v="0"/>
    <n v="0"/>
    <n v="0"/>
    <n v="0"/>
    <n v="0"/>
    <m/>
  </r>
  <r>
    <d v="2020-09-17T00:00:00"/>
    <n v="917"/>
    <x v="7"/>
    <m/>
    <m/>
    <m/>
    <m/>
    <m/>
    <m/>
    <m/>
    <m/>
    <m/>
    <m/>
  </r>
  <r>
    <d v="2020-09-18T00:00:00"/>
    <n v="918"/>
    <x v="7"/>
    <m/>
    <m/>
    <m/>
    <m/>
    <m/>
    <m/>
    <m/>
    <m/>
    <m/>
    <m/>
  </r>
  <r>
    <d v="2020-09-19T00:00:00"/>
    <n v="919"/>
    <x v="7"/>
    <m/>
    <m/>
    <m/>
    <m/>
    <m/>
    <m/>
    <m/>
    <m/>
    <m/>
    <m/>
  </r>
  <r>
    <d v="2020-09-20T00:00:00"/>
    <n v="920"/>
    <x v="7"/>
    <m/>
    <m/>
    <m/>
    <m/>
    <m/>
    <m/>
    <m/>
    <m/>
    <m/>
    <m/>
  </r>
  <r>
    <d v="2020-09-21T00:00:00"/>
    <n v="921"/>
    <x v="7"/>
    <m/>
    <m/>
    <m/>
    <m/>
    <m/>
    <m/>
    <m/>
    <m/>
    <m/>
    <m/>
  </r>
  <r>
    <d v="2020-09-22T00:00:00"/>
    <n v="922"/>
    <x v="7"/>
    <m/>
    <m/>
    <m/>
    <m/>
    <m/>
    <m/>
    <m/>
    <m/>
    <m/>
    <m/>
  </r>
  <r>
    <d v="2020-09-23T00:00:00"/>
    <n v="923"/>
    <x v="7"/>
    <m/>
    <m/>
    <m/>
    <m/>
    <m/>
    <m/>
    <m/>
    <m/>
    <m/>
    <m/>
  </r>
  <r>
    <d v="2020-09-24T00:00:00"/>
    <n v="924"/>
    <x v="7"/>
    <m/>
    <m/>
    <m/>
    <m/>
    <m/>
    <m/>
    <m/>
    <m/>
    <m/>
    <m/>
  </r>
  <r>
    <d v="2020-09-25T00:00:00"/>
    <n v="925"/>
    <x v="7"/>
    <m/>
    <m/>
    <m/>
    <m/>
    <m/>
    <m/>
    <m/>
    <m/>
    <m/>
    <m/>
  </r>
  <r>
    <d v="2020-09-26T00:00:00"/>
    <n v="926"/>
    <x v="7"/>
    <m/>
    <m/>
    <m/>
    <m/>
    <m/>
    <m/>
    <m/>
    <m/>
    <m/>
    <m/>
  </r>
  <r>
    <d v="2020-09-27T00:00:00"/>
    <n v="927"/>
    <x v="7"/>
    <m/>
    <m/>
    <m/>
    <m/>
    <m/>
    <m/>
    <m/>
    <m/>
    <m/>
    <m/>
  </r>
  <r>
    <d v="2020-09-28T00:00:00"/>
    <n v="928"/>
    <x v="7"/>
    <m/>
    <m/>
    <m/>
    <m/>
    <m/>
    <m/>
    <m/>
    <m/>
    <m/>
    <m/>
  </r>
  <r>
    <d v="2020-09-29T00:00:00"/>
    <n v="929"/>
    <x v="7"/>
    <m/>
    <m/>
    <m/>
    <m/>
    <m/>
    <m/>
    <m/>
    <m/>
    <m/>
    <m/>
  </r>
  <r>
    <d v="2020-09-30T00:00:00"/>
    <n v="930"/>
    <x v="7"/>
    <m/>
    <m/>
    <m/>
    <m/>
    <m/>
    <m/>
    <m/>
    <m/>
    <m/>
    <m/>
  </r>
  <r>
    <d v="2020-10-01T00:00:00"/>
    <n v="1001"/>
    <x v="7"/>
    <m/>
    <m/>
    <m/>
    <m/>
    <m/>
    <m/>
    <m/>
    <m/>
    <m/>
    <m/>
  </r>
  <r>
    <d v="2020-10-02T00:00:00"/>
    <n v="1002"/>
    <x v="7"/>
    <m/>
    <m/>
    <m/>
    <m/>
    <m/>
    <m/>
    <m/>
    <m/>
    <m/>
    <m/>
  </r>
  <r>
    <d v="2020-10-03T00:00:00"/>
    <n v="1003"/>
    <x v="7"/>
    <m/>
    <m/>
    <m/>
    <m/>
    <m/>
    <m/>
    <m/>
    <m/>
    <m/>
    <m/>
  </r>
  <r>
    <d v="2020-10-04T00:00:00"/>
    <n v="1004"/>
    <x v="7"/>
    <m/>
    <m/>
    <m/>
    <m/>
    <m/>
    <m/>
    <m/>
    <m/>
    <m/>
    <m/>
  </r>
  <r>
    <d v="2020-10-05T00:00:00"/>
    <n v="1005"/>
    <x v="7"/>
    <m/>
    <m/>
    <m/>
    <m/>
    <m/>
    <m/>
    <m/>
    <m/>
    <m/>
    <m/>
  </r>
  <r>
    <d v="2020-10-06T00:00:00"/>
    <n v="1006"/>
    <x v="7"/>
    <m/>
    <m/>
    <m/>
    <m/>
    <m/>
    <m/>
    <m/>
    <m/>
    <m/>
    <m/>
  </r>
  <r>
    <d v="2020-10-07T00:00:00"/>
    <n v="1007"/>
    <x v="7"/>
    <m/>
    <m/>
    <m/>
    <m/>
    <m/>
    <m/>
    <m/>
    <m/>
    <m/>
    <m/>
  </r>
  <r>
    <d v="2020-10-08T00:00:00"/>
    <n v="1008"/>
    <x v="7"/>
    <m/>
    <m/>
    <m/>
    <m/>
    <m/>
    <m/>
    <m/>
    <m/>
    <m/>
    <m/>
  </r>
  <r>
    <d v="2020-10-09T00:00:00"/>
    <n v="1009"/>
    <x v="7"/>
    <m/>
    <m/>
    <m/>
    <m/>
    <m/>
    <m/>
    <m/>
    <m/>
    <m/>
    <m/>
  </r>
  <r>
    <d v="2020-10-10T00:00:00"/>
    <n v="1010"/>
    <x v="7"/>
    <m/>
    <m/>
    <m/>
    <m/>
    <m/>
    <m/>
    <m/>
    <m/>
    <m/>
    <m/>
  </r>
  <r>
    <d v="2020-10-11T00:00:00"/>
    <n v="1011"/>
    <x v="7"/>
    <m/>
    <m/>
    <m/>
    <m/>
    <m/>
    <m/>
    <m/>
    <m/>
    <m/>
    <m/>
  </r>
  <r>
    <d v="2020-10-12T00:00:00"/>
    <n v="1012"/>
    <x v="7"/>
    <m/>
    <m/>
    <m/>
    <m/>
    <m/>
    <m/>
    <m/>
    <m/>
    <m/>
    <m/>
  </r>
  <r>
    <d v="2020-10-13T00:00:00"/>
    <n v="1013"/>
    <x v="7"/>
    <m/>
    <m/>
    <m/>
    <m/>
    <m/>
    <m/>
    <m/>
    <m/>
    <m/>
    <m/>
  </r>
  <r>
    <d v="2020-10-14T00:00:00"/>
    <n v="1014"/>
    <x v="7"/>
    <m/>
    <m/>
    <m/>
    <m/>
    <m/>
    <m/>
    <m/>
    <m/>
    <m/>
    <m/>
  </r>
  <r>
    <d v="2020-10-15T00:00:00"/>
    <n v="1015"/>
    <x v="7"/>
    <m/>
    <m/>
    <m/>
    <m/>
    <m/>
    <m/>
    <m/>
    <m/>
    <m/>
    <m/>
  </r>
  <r>
    <d v="2020-10-16T00:00:00"/>
    <n v="1016"/>
    <x v="7"/>
    <m/>
    <m/>
    <m/>
    <m/>
    <m/>
    <m/>
    <m/>
    <m/>
    <m/>
    <m/>
  </r>
  <r>
    <d v="2020-10-17T00:00:00"/>
    <n v="1017"/>
    <x v="7"/>
    <m/>
    <m/>
    <m/>
    <m/>
    <m/>
    <m/>
    <m/>
    <m/>
    <m/>
    <m/>
  </r>
  <r>
    <d v="2020-10-18T00:00:00"/>
    <n v="1018"/>
    <x v="7"/>
    <m/>
    <m/>
    <m/>
    <m/>
    <m/>
    <m/>
    <m/>
    <m/>
    <m/>
    <m/>
  </r>
  <r>
    <d v="2020-10-19T00:00:00"/>
    <n v="1019"/>
    <x v="7"/>
    <m/>
    <m/>
    <m/>
    <m/>
    <m/>
    <m/>
    <m/>
    <m/>
    <m/>
    <m/>
  </r>
  <r>
    <d v="2020-10-20T00:00:00"/>
    <n v="1020"/>
    <x v="7"/>
    <m/>
    <m/>
    <m/>
    <m/>
    <m/>
    <m/>
    <m/>
    <m/>
    <m/>
    <m/>
  </r>
  <r>
    <d v="2020-10-21T00:00:00"/>
    <n v="1021"/>
    <x v="7"/>
    <m/>
    <m/>
    <m/>
    <m/>
    <m/>
    <m/>
    <m/>
    <m/>
    <m/>
    <m/>
  </r>
  <r>
    <d v="2020-10-22T00:00:00"/>
    <n v="1022"/>
    <x v="7"/>
    <m/>
    <m/>
    <m/>
    <m/>
    <m/>
    <m/>
    <m/>
    <m/>
    <m/>
    <m/>
  </r>
  <r>
    <d v="2020-10-23T00:00:00"/>
    <n v="1023"/>
    <x v="7"/>
    <m/>
    <m/>
    <m/>
    <m/>
    <m/>
    <m/>
    <m/>
    <m/>
    <m/>
    <m/>
  </r>
  <r>
    <d v="2020-10-24T00:00:00"/>
    <n v="1024"/>
    <x v="7"/>
    <m/>
    <m/>
    <m/>
    <m/>
    <m/>
    <m/>
    <m/>
    <m/>
    <m/>
    <m/>
  </r>
  <r>
    <d v="2020-10-25T00:00:00"/>
    <n v="1025"/>
    <x v="7"/>
    <m/>
    <m/>
    <m/>
    <m/>
    <m/>
    <m/>
    <m/>
    <m/>
    <m/>
    <m/>
  </r>
  <r>
    <d v="2020-10-26T00:00:00"/>
    <n v="1026"/>
    <x v="7"/>
    <m/>
    <m/>
    <m/>
    <m/>
    <m/>
    <m/>
    <m/>
    <m/>
    <m/>
    <m/>
  </r>
  <r>
    <d v="2020-10-27T00:00:00"/>
    <n v="1027"/>
    <x v="7"/>
    <m/>
    <m/>
    <m/>
    <m/>
    <m/>
    <m/>
    <m/>
    <m/>
    <m/>
    <m/>
  </r>
  <r>
    <d v="2020-10-28T00:00:00"/>
    <n v="1028"/>
    <x v="7"/>
    <m/>
    <m/>
    <m/>
    <m/>
    <m/>
    <m/>
    <m/>
    <m/>
    <m/>
    <m/>
  </r>
  <r>
    <d v="2020-10-29T00:00:00"/>
    <n v="1029"/>
    <x v="7"/>
    <m/>
    <m/>
    <m/>
    <m/>
    <m/>
    <m/>
    <m/>
    <m/>
    <m/>
    <m/>
  </r>
  <r>
    <d v="2020-10-30T00:00:00"/>
    <n v="1030"/>
    <x v="7"/>
    <m/>
    <m/>
    <m/>
    <m/>
    <m/>
    <m/>
    <m/>
    <m/>
    <m/>
    <m/>
  </r>
  <r>
    <d v="2020-10-31T00:00:00"/>
    <n v="1031"/>
    <x v="7"/>
    <m/>
    <m/>
    <m/>
    <m/>
    <m/>
    <m/>
    <m/>
    <m/>
    <m/>
    <m/>
  </r>
  <r>
    <d v="2020-11-01T00:00:00"/>
    <n v="1101"/>
    <x v="7"/>
    <m/>
    <m/>
    <m/>
    <m/>
    <m/>
    <m/>
    <m/>
    <m/>
    <m/>
    <m/>
  </r>
  <r>
    <d v="2020-11-02T00:00:00"/>
    <n v="1102"/>
    <x v="7"/>
    <m/>
    <m/>
    <m/>
    <m/>
    <m/>
    <m/>
    <m/>
    <m/>
    <m/>
    <m/>
  </r>
  <r>
    <d v="2020-11-03T00:00:00"/>
    <n v="1103"/>
    <x v="7"/>
    <m/>
    <m/>
    <m/>
    <m/>
    <m/>
    <m/>
    <m/>
    <m/>
    <m/>
    <m/>
  </r>
  <r>
    <d v="2020-11-04T00:00:00"/>
    <n v="1104"/>
    <x v="7"/>
    <m/>
    <m/>
    <m/>
    <m/>
    <m/>
    <m/>
    <m/>
    <m/>
    <m/>
    <m/>
  </r>
  <r>
    <d v="2020-11-05T00:00:00"/>
    <n v="1105"/>
    <x v="7"/>
    <m/>
    <m/>
    <m/>
    <m/>
    <m/>
    <m/>
    <m/>
    <m/>
    <m/>
    <m/>
  </r>
  <r>
    <d v="2020-11-06T00:00:00"/>
    <n v="1106"/>
    <x v="7"/>
    <m/>
    <m/>
    <m/>
    <m/>
    <m/>
    <m/>
    <m/>
    <m/>
    <m/>
    <m/>
  </r>
  <r>
    <d v="2020-11-07T00:00:00"/>
    <n v="1107"/>
    <x v="7"/>
    <m/>
    <m/>
    <m/>
    <m/>
    <m/>
    <m/>
    <m/>
    <m/>
    <m/>
    <m/>
  </r>
  <r>
    <d v="2020-11-08T00:00:00"/>
    <n v="1108"/>
    <x v="7"/>
    <m/>
    <m/>
    <m/>
    <m/>
    <m/>
    <m/>
    <m/>
    <m/>
    <m/>
    <m/>
  </r>
  <r>
    <d v="2020-11-09T00:00:00"/>
    <n v="1109"/>
    <x v="7"/>
    <m/>
    <m/>
    <m/>
    <m/>
    <m/>
    <m/>
    <m/>
    <m/>
    <m/>
    <m/>
  </r>
  <r>
    <d v="2020-11-10T00:00:00"/>
    <n v="1110"/>
    <x v="7"/>
    <m/>
    <m/>
    <m/>
    <m/>
    <m/>
    <m/>
    <m/>
    <m/>
    <m/>
    <m/>
  </r>
  <r>
    <d v="2020-11-11T00:00:00"/>
    <n v="1111"/>
    <x v="7"/>
    <m/>
    <m/>
    <m/>
    <m/>
    <m/>
    <m/>
    <m/>
    <m/>
    <m/>
    <m/>
  </r>
  <r>
    <d v="2020-11-12T00:00:00"/>
    <n v="1112"/>
    <x v="7"/>
    <m/>
    <m/>
    <m/>
    <m/>
    <m/>
    <m/>
    <m/>
    <m/>
    <m/>
    <m/>
  </r>
  <r>
    <d v="2020-11-13T00:00:00"/>
    <n v="1113"/>
    <x v="7"/>
    <m/>
    <m/>
    <m/>
    <m/>
    <m/>
    <m/>
    <m/>
    <m/>
    <m/>
    <m/>
  </r>
  <r>
    <d v="2020-11-14T00:00:00"/>
    <n v="1114"/>
    <x v="7"/>
    <m/>
    <m/>
    <m/>
    <m/>
    <m/>
    <m/>
    <m/>
    <m/>
    <m/>
    <m/>
  </r>
  <r>
    <d v="2020-11-15T00:00:00"/>
    <n v="1115"/>
    <x v="7"/>
    <m/>
    <m/>
    <m/>
    <m/>
    <m/>
    <m/>
    <m/>
    <m/>
    <m/>
    <m/>
  </r>
  <r>
    <d v="2020-11-16T00:00:00"/>
    <n v="1116"/>
    <x v="7"/>
    <m/>
    <m/>
    <m/>
    <m/>
    <m/>
    <m/>
    <m/>
    <m/>
    <m/>
    <m/>
  </r>
  <r>
    <d v="2020-11-17T00:00:00"/>
    <n v="1117"/>
    <x v="7"/>
    <m/>
    <m/>
    <m/>
    <m/>
    <m/>
    <m/>
    <m/>
    <m/>
    <m/>
    <m/>
  </r>
  <r>
    <d v="2020-11-18T00:00:00"/>
    <n v="1118"/>
    <x v="7"/>
    <m/>
    <m/>
    <m/>
    <m/>
    <m/>
    <m/>
    <m/>
    <m/>
    <m/>
    <m/>
  </r>
  <r>
    <d v="2020-11-19T00:00:00"/>
    <n v="1119"/>
    <x v="7"/>
    <m/>
    <m/>
    <m/>
    <m/>
    <m/>
    <m/>
    <m/>
    <m/>
    <m/>
    <m/>
  </r>
  <r>
    <d v="2020-11-20T00:00:00"/>
    <n v="1120"/>
    <x v="7"/>
    <m/>
    <m/>
    <m/>
    <m/>
    <m/>
    <m/>
    <m/>
    <m/>
    <m/>
    <m/>
  </r>
  <r>
    <d v="2020-11-21T00:00:00"/>
    <n v="1121"/>
    <x v="7"/>
    <m/>
    <m/>
    <m/>
    <m/>
    <m/>
    <m/>
    <m/>
    <m/>
    <m/>
    <m/>
  </r>
  <r>
    <d v="2020-11-22T00:00:00"/>
    <n v="1122"/>
    <x v="7"/>
    <m/>
    <m/>
    <m/>
    <m/>
    <m/>
    <m/>
    <m/>
    <m/>
    <m/>
    <m/>
  </r>
  <r>
    <d v="2020-11-23T00:00:00"/>
    <n v="1123"/>
    <x v="7"/>
    <m/>
    <m/>
    <m/>
    <m/>
    <m/>
    <m/>
    <m/>
    <m/>
    <m/>
    <m/>
  </r>
  <r>
    <d v="2020-11-24T00:00:00"/>
    <n v="1124"/>
    <x v="7"/>
    <m/>
    <m/>
    <m/>
    <m/>
    <m/>
    <m/>
    <m/>
    <m/>
    <m/>
    <m/>
  </r>
  <r>
    <d v="2020-11-25T00:00:00"/>
    <n v="1125"/>
    <x v="7"/>
    <m/>
    <m/>
    <m/>
    <m/>
    <m/>
    <m/>
    <m/>
    <m/>
    <m/>
    <m/>
  </r>
  <r>
    <d v="2020-11-26T00:00:00"/>
    <n v="1126"/>
    <x v="7"/>
    <m/>
    <m/>
    <m/>
    <m/>
    <m/>
    <m/>
    <m/>
    <m/>
    <m/>
    <m/>
  </r>
  <r>
    <d v="2020-11-27T00:00:00"/>
    <n v="1127"/>
    <x v="7"/>
    <m/>
    <m/>
    <m/>
    <m/>
    <m/>
    <m/>
    <m/>
    <m/>
    <m/>
    <m/>
  </r>
  <r>
    <d v="2020-11-28T00:00:00"/>
    <n v="1128"/>
    <x v="7"/>
    <m/>
    <m/>
    <m/>
    <m/>
    <m/>
    <m/>
    <m/>
    <m/>
    <m/>
    <m/>
  </r>
  <r>
    <d v="2020-11-29T00:00:00"/>
    <n v="1129"/>
    <x v="7"/>
    <m/>
    <m/>
    <m/>
    <m/>
    <m/>
    <m/>
    <m/>
    <m/>
    <m/>
    <m/>
  </r>
  <r>
    <d v="2020-11-30T00:00:00"/>
    <n v="1130"/>
    <x v="7"/>
    <m/>
    <m/>
    <m/>
    <m/>
    <m/>
    <m/>
    <m/>
    <m/>
    <m/>
    <m/>
  </r>
  <r>
    <m/>
    <m/>
    <x v="8"/>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7">
  <r>
    <d v="1986-09-18T00:00:00"/>
    <x v="0"/>
    <x v="0"/>
    <n v="35"/>
    <m/>
    <m/>
    <m/>
    <n v="94"/>
    <m/>
    <n v="5"/>
    <n v="149"/>
    <m/>
  </r>
  <r>
    <d v="1986-09-19T00:00:00"/>
    <x v="1"/>
    <x v="0"/>
    <n v="448"/>
    <m/>
    <m/>
    <m/>
    <n v="197"/>
    <m/>
    <n v="13"/>
    <n v="342"/>
    <m/>
  </r>
  <r>
    <d v="1986-09-20T00:00:00"/>
    <x v="2"/>
    <x v="0"/>
    <n v="7"/>
    <m/>
    <m/>
    <m/>
    <n v="438"/>
    <m/>
    <n v="34"/>
    <n v="457"/>
    <m/>
  </r>
  <r>
    <d v="1986-09-21T00:00:00"/>
    <x v="3"/>
    <x v="0"/>
    <n v="836"/>
    <m/>
    <m/>
    <m/>
    <n v="634"/>
    <m/>
    <n v="26"/>
    <n v="1469"/>
    <m/>
  </r>
  <r>
    <d v="1986-09-22T00:00:00"/>
    <x v="4"/>
    <x v="0"/>
    <n v="2103"/>
    <m/>
    <m/>
    <m/>
    <n v="1336"/>
    <m/>
    <n v="22"/>
    <n v="4947"/>
    <m/>
  </r>
  <r>
    <d v="1986-09-23T00:00:00"/>
    <x v="5"/>
    <x v="0"/>
    <n v="504"/>
    <m/>
    <m/>
    <m/>
    <n v="1307"/>
    <m/>
    <n v="12"/>
    <n v="3979"/>
    <m/>
  </r>
  <r>
    <d v="1986-09-24T00:00:00"/>
    <x v="6"/>
    <x v="0"/>
    <n v="188"/>
    <m/>
    <m/>
    <m/>
    <n v="298"/>
    <m/>
    <n v="0"/>
    <n v="1282"/>
    <m/>
  </r>
  <r>
    <d v="1986-09-25T00:00:00"/>
    <x v="7"/>
    <x v="0"/>
    <n v="1273"/>
    <m/>
    <m/>
    <m/>
    <n v="568"/>
    <m/>
    <n v="20"/>
    <n v="3000"/>
    <m/>
  </r>
  <r>
    <d v="1986-09-26T00:00:00"/>
    <x v="8"/>
    <x v="0"/>
    <n v="1033"/>
    <m/>
    <m/>
    <m/>
    <n v="493"/>
    <m/>
    <n v="6"/>
    <n v="2137"/>
    <m/>
  </r>
  <r>
    <d v="1986-09-27T00:00:00"/>
    <x v="9"/>
    <x v="0"/>
    <n v="12"/>
    <m/>
    <m/>
    <m/>
    <n v="86"/>
    <m/>
    <n v="0"/>
    <n v="285"/>
    <m/>
  </r>
  <r>
    <d v="1986-09-28T00:00:00"/>
    <x v="10"/>
    <x v="0"/>
    <n v="302"/>
    <m/>
    <m/>
    <m/>
    <n v="272"/>
    <m/>
    <n v="3"/>
    <n v="1501"/>
    <m/>
  </r>
  <r>
    <d v="1986-09-29T00:00:00"/>
    <x v="11"/>
    <x v="0"/>
    <n v="1442"/>
    <m/>
    <m/>
    <m/>
    <n v="677"/>
    <m/>
    <n v="3"/>
    <n v="1014"/>
    <m/>
  </r>
  <r>
    <d v="1986-09-30T00:00:00"/>
    <x v="12"/>
    <x v="0"/>
    <n v="830"/>
    <m/>
    <m/>
    <m/>
    <n v="643"/>
    <m/>
    <n v="4"/>
    <n v="791"/>
    <m/>
  </r>
  <r>
    <d v="1986-10-01T00:00:00"/>
    <x v="13"/>
    <x v="0"/>
    <n v="1816"/>
    <m/>
    <m/>
    <m/>
    <n v="561"/>
    <m/>
    <n v="1"/>
    <n v="934"/>
    <m/>
  </r>
  <r>
    <d v="1986-10-02T00:00:00"/>
    <x v="14"/>
    <x v="0"/>
    <n v="1514"/>
    <m/>
    <m/>
    <m/>
    <n v="682"/>
    <m/>
    <n v="2"/>
    <n v="1443"/>
    <m/>
  </r>
  <r>
    <d v="1986-10-03T00:00:00"/>
    <x v="15"/>
    <x v="0"/>
    <n v="1754"/>
    <m/>
    <m/>
    <m/>
    <n v="596"/>
    <m/>
    <n v="8"/>
    <n v="894"/>
    <m/>
  </r>
  <r>
    <d v="1986-10-04T00:00:00"/>
    <x v="16"/>
    <x v="0"/>
    <n v="2363"/>
    <m/>
    <m/>
    <m/>
    <n v="1203"/>
    <m/>
    <n v="0"/>
    <n v="1214"/>
    <m/>
  </r>
  <r>
    <d v="1986-10-05T00:00:00"/>
    <x v="17"/>
    <x v="0"/>
    <n v="1831"/>
    <m/>
    <m/>
    <m/>
    <n v="1722"/>
    <m/>
    <n v="14"/>
    <n v="854"/>
    <m/>
  </r>
  <r>
    <d v="1986-10-06T00:00:00"/>
    <x v="18"/>
    <x v="0"/>
    <n v="955"/>
    <m/>
    <m/>
    <m/>
    <n v="1014"/>
    <m/>
    <n v="1"/>
    <n v="972"/>
    <m/>
  </r>
  <r>
    <d v="1986-10-07T00:00:00"/>
    <x v="19"/>
    <x v="0"/>
    <n v="804"/>
    <m/>
    <m/>
    <m/>
    <n v="1796"/>
    <m/>
    <n v="14"/>
    <n v="577"/>
    <m/>
  </r>
  <r>
    <d v="1986-10-08T00:00:00"/>
    <x v="20"/>
    <x v="0"/>
    <n v="607"/>
    <m/>
    <m/>
    <m/>
    <n v="2448"/>
    <m/>
    <n v="6"/>
    <n v="471"/>
    <m/>
  </r>
  <r>
    <d v="1986-10-09T00:00:00"/>
    <x v="21"/>
    <x v="0"/>
    <n v="489"/>
    <m/>
    <m/>
    <m/>
    <n v="2268"/>
    <m/>
    <n v="3"/>
    <n v="912"/>
    <m/>
  </r>
  <r>
    <d v="1986-10-10T00:00:00"/>
    <x v="22"/>
    <x v="0"/>
    <n v="368"/>
    <m/>
    <m/>
    <m/>
    <n v="1394"/>
    <m/>
    <n v="12"/>
    <n v="232"/>
    <m/>
  </r>
  <r>
    <d v="1986-10-11T00:00:00"/>
    <x v="23"/>
    <x v="0"/>
    <n v="265"/>
    <m/>
    <m/>
    <m/>
    <n v="928"/>
    <m/>
    <n v="2"/>
    <n v="404"/>
    <m/>
  </r>
  <r>
    <d v="1986-10-12T00:00:00"/>
    <x v="24"/>
    <x v="0"/>
    <n v="248"/>
    <m/>
    <m/>
    <m/>
    <n v="892"/>
    <m/>
    <n v="1"/>
    <n v="243"/>
    <m/>
  </r>
  <r>
    <d v="1986-10-13T00:00:00"/>
    <x v="25"/>
    <x v="0"/>
    <n v="202"/>
    <m/>
    <m/>
    <m/>
    <n v="841"/>
    <m/>
    <n v="2"/>
    <n v="116"/>
    <m/>
  </r>
  <r>
    <d v="1986-10-14T00:00:00"/>
    <x v="26"/>
    <x v="0"/>
    <n v="290"/>
    <m/>
    <m/>
    <m/>
    <n v="928"/>
    <m/>
    <n v="3"/>
    <n v="274"/>
    <m/>
  </r>
  <r>
    <d v="1986-10-15T00:00:00"/>
    <x v="27"/>
    <x v="0"/>
    <n v="750"/>
    <m/>
    <m/>
    <m/>
    <n v="1371"/>
    <m/>
    <n v="2"/>
    <n v="278"/>
    <m/>
  </r>
  <r>
    <d v="1986-10-16T00:00:00"/>
    <x v="28"/>
    <x v="0"/>
    <n v="236"/>
    <m/>
    <m/>
    <m/>
    <n v="1798"/>
    <m/>
    <n v="4"/>
    <n v="153"/>
    <m/>
  </r>
  <r>
    <d v="1986-10-17T00:00:00"/>
    <x v="29"/>
    <x v="0"/>
    <n v="145"/>
    <m/>
    <m/>
    <m/>
    <n v="650"/>
    <m/>
    <n v="0"/>
    <n v="78"/>
    <m/>
  </r>
  <r>
    <d v="1986-10-18T00:00:00"/>
    <x v="30"/>
    <x v="0"/>
    <n v="232"/>
    <m/>
    <m/>
    <m/>
    <n v="1375"/>
    <m/>
    <n v="7"/>
    <n v="136"/>
    <m/>
  </r>
  <r>
    <d v="1986-10-19T00:00:00"/>
    <x v="31"/>
    <x v="0"/>
    <n v="91"/>
    <m/>
    <m/>
    <m/>
    <n v="422"/>
    <m/>
    <n v="0"/>
    <n v="31"/>
    <m/>
  </r>
  <r>
    <d v="1986-10-20T00:00:00"/>
    <x v="32"/>
    <x v="0"/>
    <n v="199"/>
    <m/>
    <m/>
    <m/>
    <n v="1048"/>
    <m/>
    <n v="6"/>
    <n v="90"/>
    <m/>
  </r>
  <r>
    <d v="1986-10-21T00:00:00"/>
    <x v="33"/>
    <x v="0"/>
    <n v="187"/>
    <m/>
    <m/>
    <m/>
    <n v="630"/>
    <m/>
    <n v="5"/>
    <n v="173"/>
    <m/>
  </r>
  <r>
    <d v="1986-10-22T00:00:00"/>
    <x v="34"/>
    <x v="0"/>
    <n v="321"/>
    <m/>
    <m/>
    <m/>
    <n v="701"/>
    <m/>
    <n v="3"/>
    <n v="180"/>
    <m/>
  </r>
  <r>
    <d v="1986-10-23T00:00:00"/>
    <x v="35"/>
    <x v="0"/>
    <n v="452"/>
    <m/>
    <m/>
    <m/>
    <n v="1136"/>
    <m/>
    <n v="17"/>
    <n v="154"/>
    <m/>
  </r>
  <r>
    <d v="1986-10-24T00:00:00"/>
    <x v="36"/>
    <x v="0"/>
    <n v="223"/>
    <m/>
    <m/>
    <m/>
    <n v="481"/>
    <m/>
    <n v="15"/>
    <n v="150"/>
    <m/>
  </r>
  <r>
    <d v="1986-10-25T00:00:00"/>
    <x v="37"/>
    <x v="0"/>
    <n v="146"/>
    <m/>
    <m/>
    <m/>
    <n v="261"/>
    <m/>
    <n v="0"/>
    <n v="123"/>
    <m/>
  </r>
  <r>
    <d v="1986-10-26T00:00:00"/>
    <x v="38"/>
    <x v="0"/>
    <n v="47"/>
    <m/>
    <m/>
    <m/>
    <n v="104"/>
    <m/>
    <n v="1"/>
    <n v="36"/>
    <m/>
  </r>
  <r>
    <d v="1986-10-27T00:00:00"/>
    <x v="39"/>
    <x v="0"/>
    <n v="494"/>
    <m/>
    <m/>
    <m/>
    <n v="289"/>
    <m/>
    <n v="42"/>
    <n v="146"/>
    <m/>
  </r>
  <r>
    <d v="1986-10-28T00:00:00"/>
    <x v="40"/>
    <x v="0"/>
    <n v="0"/>
    <m/>
    <m/>
    <m/>
    <n v="0"/>
    <m/>
    <n v="0"/>
    <n v="0"/>
    <m/>
  </r>
  <r>
    <d v="1986-10-29T00:00:00"/>
    <x v="41"/>
    <x v="0"/>
    <n v="116"/>
    <m/>
    <m/>
    <m/>
    <n v="75"/>
    <m/>
    <n v="48"/>
    <n v="84"/>
    <m/>
  </r>
  <r>
    <d v="1986-10-30T00:00:00"/>
    <x v="42"/>
    <x v="0"/>
    <n v="136"/>
    <m/>
    <m/>
    <m/>
    <n v="10"/>
    <m/>
    <n v="27"/>
    <n v="246"/>
    <m/>
  </r>
  <r>
    <d v="1986-10-31T00:00:00"/>
    <x v="43"/>
    <x v="0"/>
    <n v="326"/>
    <m/>
    <m/>
    <m/>
    <n v="5"/>
    <m/>
    <n v="2"/>
    <n v="318"/>
    <m/>
  </r>
  <r>
    <d v="1986-11-01T00:00:00"/>
    <x v="44"/>
    <x v="0"/>
    <n v="130"/>
    <m/>
    <m/>
    <m/>
    <n v="1"/>
    <m/>
    <n v="51"/>
    <n v="66"/>
    <m/>
  </r>
  <r>
    <d v="1986-11-02T00:00:00"/>
    <x v="45"/>
    <x v="0"/>
    <n v="74"/>
    <m/>
    <m/>
    <m/>
    <n v="5"/>
    <m/>
    <n v="30"/>
    <n v="16"/>
    <m/>
  </r>
  <r>
    <d v="1986-11-03T00:00:00"/>
    <x v="46"/>
    <x v="0"/>
    <n v="65"/>
    <m/>
    <m/>
    <m/>
    <n v="31"/>
    <m/>
    <n v="40"/>
    <n v="23"/>
    <m/>
  </r>
  <r>
    <d v="1986-11-04T00:00:00"/>
    <x v="47"/>
    <x v="0"/>
    <n v="75"/>
    <m/>
    <m/>
    <m/>
    <n v="44"/>
    <m/>
    <n v="31"/>
    <n v="20"/>
    <m/>
  </r>
  <r>
    <d v="1986-11-05T00:00:00"/>
    <x v="48"/>
    <x v="0"/>
    <n v="63"/>
    <m/>
    <m/>
    <m/>
    <n v="33"/>
    <m/>
    <n v="10"/>
    <n v="13"/>
    <m/>
  </r>
  <r>
    <d v="1986-11-06T00:00:00"/>
    <x v="49"/>
    <x v="0"/>
    <n v="77"/>
    <m/>
    <m/>
    <m/>
    <n v="14"/>
    <m/>
    <n v="1"/>
    <n v="24"/>
    <m/>
  </r>
  <r>
    <d v="1986-11-07T00:00:00"/>
    <x v="50"/>
    <x v="0"/>
    <n v="22"/>
    <m/>
    <m/>
    <m/>
    <n v="1"/>
    <m/>
    <n v="2"/>
    <n v="6"/>
    <m/>
  </r>
  <r>
    <d v="1986-11-08T00:00:00"/>
    <x v="51"/>
    <x v="0"/>
    <n v="0"/>
    <m/>
    <m/>
    <m/>
    <n v="0"/>
    <m/>
    <n v="0"/>
    <n v="0"/>
    <m/>
  </r>
  <r>
    <d v="1986-11-09T00:00:00"/>
    <x v="52"/>
    <x v="0"/>
    <n v="69"/>
    <m/>
    <m/>
    <m/>
    <n v="320"/>
    <m/>
    <n v="0"/>
    <n v="38"/>
    <m/>
  </r>
  <r>
    <d v="1987-09-28T00:00:00"/>
    <x v="10"/>
    <x v="1"/>
    <n v="1152"/>
    <m/>
    <m/>
    <m/>
    <n v="293"/>
    <m/>
    <n v="0"/>
    <n v="1556"/>
    <m/>
  </r>
  <r>
    <d v="1987-09-29T00:00:00"/>
    <x v="11"/>
    <x v="1"/>
    <n v="1701"/>
    <m/>
    <m/>
    <m/>
    <n v="371"/>
    <m/>
    <n v="0"/>
    <n v="1846"/>
    <m/>
  </r>
  <r>
    <d v="1987-09-30T00:00:00"/>
    <x v="12"/>
    <x v="1"/>
    <n v="1042"/>
    <m/>
    <m/>
    <m/>
    <n v="453"/>
    <m/>
    <n v="0"/>
    <n v="1284"/>
    <m/>
  </r>
  <r>
    <d v="1987-10-01T00:00:00"/>
    <x v="13"/>
    <x v="1"/>
    <n v="1484"/>
    <m/>
    <m/>
    <m/>
    <n v="569"/>
    <m/>
    <n v="0"/>
    <n v="1073"/>
    <m/>
  </r>
  <r>
    <d v="1987-10-02T00:00:00"/>
    <x v="14"/>
    <x v="1"/>
    <n v="1985"/>
    <m/>
    <m/>
    <m/>
    <n v="785"/>
    <m/>
    <n v="0"/>
    <n v="1185"/>
    <m/>
  </r>
  <r>
    <d v="1987-10-03T00:00:00"/>
    <x v="15"/>
    <x v="1"/>
    <n v="1507"/>
    <m/>
    <m/>
    <m/>
    <n v="861"/>
    <m/>
    <n v="9"/>
    <n v="1544"/>
    <m/>
  </r>
  <r>
    <d v="1987-10-04T00:00:00"/>
    <x v="16"/>
    <x v="1"/>
    <n v="1423"/>
    <m/>
    <m/>
    <m/>
    <n v="1052"/>
    <m/>
    <n v="0"/>
    <n v="3256"/>
    <m/>
  </r>
  <r>
    <d v="1987-10-05T00:00:00"/>
    <x v="17"/>
    <x v="1"/>
    <n v="1233"/>
    <m/>
    <m/>
    <m/>
    <n v="869"/>
    <m/>
    <n v="0"/>
    <n v="3772"/>
    <m/>
  </r>
  <r>
    <d v="1987-10-06T00:00:00"/>
    <x v="18"/>
    <x v="1"/>
    <n v="820"/>
    <m/>
    <m/>
    <m/>
    <n v="702"/>
    <m/>
    <n v="0"/>
    <n v="2644"/>
    <m/>
  </r>
  <r>
    <d v="1987-10-07T00:00:00"/>
    <x v="19"/>
    <x v="1"/>
    <n v="445"/>
    <m/>
    <m/>
    <m/>
    <n v="1004"/>
    <m/>
    <n v="0"/>
    <n v="1438"/>
    <m/>
  </r>
  <r>
    <d v="1987-10-08T00:00:00"/>
    <x v="20"/>
    <x v="1"/>
    <n v="484"/>
    <m/>
    <m/>
    <m/>
    <n v="2030"/>
    <m/>
    <n v="2"/>
    <n v="1411"/>
    <m/>
  </r>
  <r>
    <d v="1987-10-09T00:00:00"/>
    <x v="21"/>
    <x v="1"/>
    <n v="463"/>
    <m/>
    <m/>
    <m/>
    <n v="5407"/>
    <m/>
    <n v="6"/>
    <n v="921"/>
    <m/>
  </r>
  <r>
    <d v="1987-10-10T00:00:00"/>
    <x v="22"/>
    <x v="1"/>
    <n v="423"/>
    <m/>
    <m/>
    <m/>
    <n v="7780"/>
    <m/>
    <n v="2"/>
    <n v="929"/>
    <m/>
  </r>
  <r>
    <d v="1987-10-11T00:00:00"/>
    <x v="23"/>
    <x v="1"/>
    <n v="319"/>
    <m/>
    <m/>
    <m/>
    <n v="4238"/>
    <m/>
    <n v="1"/>
    <n v="855"/>
    <m/>
  </r>
  <r>
    <d v="1987-10-12T00:00:00"/>
    <x v="24"/>
    <x v="1"/>
    <n v="285"/>
    <m/>
    <m/>
    <m/>
    <n v="4293"/>
    <m/>
    <n v="0"/>
    <n v="831"/>
    <m/>
  </r>
  <r>
    <d v="1987-10-13T00:00:00"/>
    <x v="25"/>
    <x v="1"/>
    <n v="89"/>
    <m/>
    <m/>
    <m/>
    <n v="2032"/>
    <m/>
    <n v="0"/>
    <n v="397"/>
    <m/>
  </r>
  <r>
    <d v="1987-10-14T00:00:00"/>
    <x v="26"/>
    <x v="1"/>
    <n v="119"/>
    <m/>
    <m/>
    <m/>
    <n v="2958"/>
    <m/>
    <n v="5"/>
    <n v="447"/>
    <m/>
  </r>
  <r>
    <d v="1987-10-15T00:00:00"/>
    <x v="27"/>
    <x v="1"/>
    <n v="144"/>
    <m/>
    <m/>
    <m/>
    <n v="2222"/>
    <m/>
    <n v="0"/>
    <n v="367"/>
    <m/>
  </r>
  <r>
    <d v="1987-10-16T00:00:00"/>
    <x v="28"/>
    <x v="1"/>
    <n v="109"/>
    <m/>
    <m/>
    <m/>
    <n v="1963"/>
    <m/>
    <n v="2"/>
    <n v="531"/>
    <m/>
  </r>
  <r>
    <d v="1987-10-17T00:00:00"/>
    <x v="29"/>
    <x v="1"/>
    <n v="268"/>
    <m/>
    <m/>
    <m/>
    <n v="2989"/>
    <m/>
    <n v="5"/>
    <n v="1384"/>
    <m/>
  </r>
  <r>
    <d v="1987-10-18T00:00:00"/>
    <x v="30"/>
    <x v="1"/>
    <n v="159"/>
    <m/>
    <m/>
    <m/>
    <n v="1720"/>
    <m/>
    <n v="11"/>
    <n v="654"/>
    <m/>
  </r>
  <r>
    <d v="1987-10-19T00:00:00"/>
    <x v="31"/>
    <x v="1"/>
    <n v="27"/>
    <m/>
    <m/>
    <m/>
    <n v="1066"/>
    <m/>
    <n v="2"/>
    <n v="451"/>
    <m/>
  </r>
  <r>
    <d v="1987-10-20T00:00:00"/>
    <x v="32"/>
    <x v="1"/>
    <n v="61"/>
    <m/>
    <m/>
    <m/>
    <n v="521"/>
    <m/>
    <n v="22"/>
    <n v="562"/>
    <m/>
  </r>
  <r>
    <d v="1987-10-21T00:00:00"/>
    <x v="33"/>
    <x v="1"/>
    <n v="26"/>
    <m/>
    <m/>
    <m/>
    <n v="1118"/>
    <m/>
    <n v="6"/>
    <n v="486"/>
    <m/>
  </r>
  <r>
    <d v="1987-10-22T00:00:00"/>
    <x v="34"/>
    <x v="1"/>
    <n v="89"/>
    <m/>
    <m/>
    <m/>
    <n v="1153"/>
    <m/>
    <n v="12"/>
    <n v="713"/>
    <m/>
  </r>
  <r>
    <d v="1987-10-23T00:00:00"/>
    <x v="35"/>
    <x v="1"/>
    <n v="21"/>
    <m/>
    <m/>
    <m/>
    <n v="883"/>
    <m/>
    <n v="4"/>
    <n v="543"/>
    <m/>
  </r>
  <r>
    <d v="1987-10-24T00:00:00"/>
    <x v="36"/>
    <x v="1"/>
    <n v="92"/>
    <m/>
    <m/>
    <m/>
    <n v="735"/>
    <m/>
    <n v="9"/>
    <n v="841"/>
    <m/>
  </r>
  <r>
    <d v="1987-10-25T00:00:00"/>
    <x v="37"/>
    <x v="1"/>
    <n v="99"/>
    <m/>
    <m/>
    <m/>
    <n v="670"/>
    <m/>
    <n v="24"/>
    <n v="1063"/>
    <m/>
  </r>
  <r>
    <d v="1987-10-26T00:00:00"/>
    <x v="38"/>
    <x v="1"/>
    <n v="55"/>
    <m/>
    <m/>
    <m/>
    <n v="413"/>
    <m/>
    <n v="0"/>
    <n v="1404"/>
    <m/>
  </r>
  <r>
    <d v="1987-10-27T00:00:00"/>
    <x v="39"/>
    <x v="1"/>
    <n v="94"/>
    <m/>
    <m/>
    <m/>
    <n v="573"/>
    <m/>
    <n v="11"/>
    <n v="3369"/>
    <m/>
  </r>
  <r>
    <d v="1987-10-28T00:00:00"/>
    <x v="40"/>
    <x v="1"/>
    <n v="45"/>
    <m/>
    <m/>
    <m/>
    <n v="288"/>
    <m/>
    <n v="1"/>
    <n v="2921"/>
    <m/>
  </r>
  <r>
    <d v="1987-10-29T00:00:00"/>
    <x v="41"/>
    <x v="1"/>
    <n v="75"/>
    <m/>
    <m/>
    <m/>
    <n v="299"/>
    <m/>
    <n v="6"/>
    <n v="3194"/>
    <m/>
  </r>
  <r>
    <d v="1987-10-30T00:00:00"/>
    <x v="42"/>
    <x v="1"/>
    <n v="36"/>
    <m/>
    <m/>
    <m/>
    <n v="152"/>
    <m/>
    <n v="4"/>
    <n v="1830"/>
    <m/>
  </r>
  <r>
    <d v="1987-10-31T00:00:00"/>
    <x v="43"/>
    <x v="1"/>
    <n v="154"/>
    <m/>
    <m/>
    <m/>
    <n v="271"/>
    <m/>
    <n v="11"/>
    <n v="1661"/>
    <m/>
  </r>
  <r>
    <d v="1987-11-01T00:00:00"/>
    <x v="44"/>
    <x v="1"/>
    <n v="258"/>
    <m/>
    <m/>
    <m/>
    <n v="178"/>
    <m/>
    <n v="61"/>
    <n v="1425"/>
    <m/>
  </r>
  <r>
    <d v="1987-11-02T00:00:00"/>
    <x v="45"/>
    <x v="1"/>
    <n v="29"/>
    <m/>
    <m/>
    <m/>
    <n v="40"/>
    <m/>
    <n v="17"/>
    <n v="551"/>
    <m/>
  </r>
  <r>
    <d v="1987-11-03T00:00:00"/>
    <x v="46"/>
    <x v="1"/>
    <n v="44"/>
    <m/>
    <m/>
    <m/>
    <n v="61"/>
    <m/>
    <n v="20"/>
    <n v="901"/>
    <m/>
  </r>
  <r>
    <d v="1987-11-04T00:00:00"/>
    <x v="47"/>
    <x v="1"/>
    <n v="15"/>
    <m/>
    <m/>
    <m/>
    <n v="33"/>
    <m/>
    <n v="10"/>
    <n v="411"/>
    <m/>
  </r>
  <r>
    <d v="1987-11-05T00:00:00"/>
    <x v="48"/>
    <x v="1"/>
    <n v="28"/>
    <m/>
    <m/>
    <m/>
    <n v="48"/>
    <m/>
    <n v="17"/>
    <n v="637"/>
    <m/>
  </r>
  <r>
    <d v="1987-11-06T00:00:00"/>
    <x v="49"/>
    <x v="1"/>
    <n v="8"/>
    <m/>
    <m/>
    <m/>
    <n v="25"/>
    <m/>
    <n v="5"/>
    <n v="284"/>
    <m/>
  </r>
  <r>
    <d v="1987-11-07T00:00:00"/>
    <x v="50"/>
    <x v="1"/>
    <n v="25"/>
    <m/>
    <m/>
    <m/>
    <n v="48"/>
    <m/>
    <n v="15"/>
    <n v="687"/>
    <m/>
  </r>
  <r>
    <d v="1987-11-08T00:00:00"/>
    <x v="51"/>
    <x v="1"/>
    <n v="0"/>
    <m/>
    <m/>
    <m/>
    <n v="13"/>
    <m/>
    <n v="0"/>
    <n v="85"/>
    <m/>
  </r>
  <r>
    <d v="1987-11-09T00:00:00"/>
    <x v="52"/>
    <x v="1"/>
    <n v="1"/>
    <m/>
    <m/>
    <m/>
    <n v="15"/>
    <m/>
    <n v="0"/>
    <n v="96"/>
    <m/>
  </r>
  <r>
    <d v="1987-11-10T00:00:00"/>
    <x v="53"/>
    <x v="1"/>
    <n v="3"/>
    <m/>
    <m/>
    <m/>
    <n v="4"/>
    <m/>
    <n v="10"/>
    <n v="34"/>
    <m/>
  </r>
  <r>
    <d v="1987-11-11T00:00:00"/>
    <x v="54"/>
    <x v="1"/>
    <n v="18"/>
    <m/>
    <m/>
    <m/>
    <n v="0"/>
    <m/>
    <n v="34"/>
    <n v="115"/>
    <m/>
  </r>
  <r>
    <d v="1987-11-12T00:00:00"/>
    <x v="55"/>
    <x v="1"/>
    <n v="52"/>
    <m/>
    <m/>
    <m/>
    <n v="3"/>
    <m/>
    <n v="74"/>
    <n v="465"/>
    <m/>
  </r>
  <r>
    <d v="1987-11-13T00:00:00"/>
    <x v="56"/>
    <x v="1"/>
    <n v="16"/>
    <m/>
    <m/>
    <m/>
    <n v="2"/>
    <m/>
    <n v="49"/>
    <n v="269"/>
    <m/>
  </r>
  <r>
    <d v="1987-11-14T00:00:00"/>
    <x v="57"/>
    <x v="1"/>
    <n v="9"/>
    <m/>
    <m/>
    <m/>
    <n v="4"/>
    <m/>
    <n v="62"/>
    <n v="484"/>
    <m/>
  </r>
  <r>
    <d v="1987-11-15T00:00:00"/>
    <x v="58"/>
    <x v="1"/>
    <n v="10"/>
    <m/>
    <m/>
    <m/>
    <n v="2"/>
    <m/>
    <n v="87"/>
    <n v="455"/>
    <m/>
  </r>
  <r>
    <d v="1987-11-16T00:00:00"/>
    <x v="59"/>
    <x v="1"/>
    <n v="0"/>
    <m/>
    <m/>
    <m/>
    <n v="0"/>
    <m/>
    <n v="92"/>
    <n v="356"/>
    <m/>
  </r>
  <r>
    <d v="1987-11-17T00:00:00"/>
    <x v="60"/>
    <x v="1"/>
    <n v="5"/>
    <m/>
    <m/>
    <m/>
    <n v="6"/>
    <m/>
    <n v="80"/>
    <n v="359"/>
    <m/>
  </r>
  <r>
    <d v="1987-11-18T00:00:00"/>
    <x v="61"/>
    <x v="1"/>
    <n v="1"/>
    <m/>
    <m/>
    <m/>
    <n v="1"/>
    <m/>
    <n v="35"/>
    <n v="180"/>
    <m/>
  </r>
  <r>
    <d v="1987-11-19T00:00:00"/>
    <x v="62"/>
    <x v="1"/>
    <n v="0"/>
    <m/>
    <m/>
    <m/>
    <n v="0"/>
    <m/>
    <n v="2"/>
    <n v="3"/>
    <m/>
  </r>
  <r>
    <d v="1988-09-15T00:00:00"/>
    <x v="63"/>
    <x v="2"/>
    <n v="25"/>
    <n v="0"/>
    <m/>
    <m/>
    <n v="684"/>
    <n v="20"/>
    <n v="1"/>
    <n v="44"/>
    <m/>
  </r>
  <r>
    <d v="1988-09-16T00:00:00"/>
    <x v="64"/>
    <x v="2"/>
    <n v="53"/>
    <n v="23"/>
    <m/>
    <m/>
    <n v="1574"/>
    <n v="241"/>
    <n v="4"/>
    <n v="189"/>
    <m/>
  </r>
  <r>
    <d v="1988-09-17T00:00:00"/>
    <x v="65"/>
    <x v="2"/>
    <n v="431"/>
    <n v="77"/>
    <m/>
    <m/>
    <n v="1789"/>
    <n v="414"/>
    <n v="9"/>
    <n v="242"/>
    <m/>
  </r>
  <r>
    <d v="1988-09-18T00:00:00"/>
    <x v="0"/>
    <x v="2"/>
    <n v="582"/>
    <n v="160"/>
    <m/>
    <m/>
    <n v="1165"/>
    <n v="157"/>
    <n v="1"/>
    <n v="171"/>
    <m/>
  </r>
  <r>
    <d v="1988-09-19T00:00:00"/>
    <x v="1"/>
    <x v="2"/>
    <n v="682"/>
    <n v="216"/>
    <m/>
    <m/>
    <n v="1864"/>
    <n v="533"/>
    <n v="2"/>
    <n v="485"/>
    <m/>
  </r>
  <r>
    <d v="1988-09-20T00:00:00"/>
    <x v="2"/>
    <x v="2"/>
    <n v="952"/>
    <n v="58"/>
    <m/>
    <m/>
    <n v="1554"/>
    <n v="617"/>
    <n v="5"/>
    <n v="653"/>
    <m/>
  </r>
  <r>
    <d v="1988-09-21T00:00:00"/>
    <x v="3"/>
    <x v="2"/>
    <n v="987"/>
    <n v="152"/>
    <m/>
    <m/>
    <n v="1059"/>
    <n v="457"/>
    <n v="3"/>
    <n v="600"/>
    <m/>
  </r>
  <r>
    <d v="1988-09-22T00:00:00"/>
    <x v="4"/>
    <x v="2"/>
    <n v="761"/>
    <n v="34"/>
    <m/>
    <m/>
    <n v="3968"/>
    <n v="967"/>
    <n v="11"/>
    <n v="1208"/>
    <m/>
  </r>
  <r>
    <d v="1988-09-23T00:00:00"/>
    <x v="5"/>
    <x v="2"/>
    <n v="577"/>
    <n v="67"/>
    <m/>
    <m/>
    <n v="1392"/>
    <n v="653"/>
    <n v="13"/>
    <n v="1071"/>
    <m/>
  </r>
  <r>
    <d v="1988-09-24T00:00:00"/>
    <x v="6"/>
    <x v="2"/>
    <n v="362"/>
    <n v="38"/>
    <m/>
    <m/>
    <n v="775"/>
    <n v="277"/>
    <n v="5"/>
    <n v="491"/>
    <m/>
  </r>
  <r>
    <d v="1988-09-25T00:00:00"/>
    <x v="7"/>
    <x v="2"/>
    <n v="556"/>
    <n v="57"/>
    <m/>
    <m/>
    <n v="1499"/>
    <n v="413"/>
    <n v="0"/>
    <n v="1158"/>
    <m/>
  </r>
  <r>
    <d v="1988-09-26T00:00:00"/>
    <x v="8"/>
    <x v="2"/>
    <n v="282"/>
    <n v="8"/>
    <m/>
    <m/>
    <n v="1176"/>
    <n v="257"/>
    <n v="0"/>
    <n v="1335"/>
    <m/>
  </r>
  <r>
    <d v="1988-09-27T00:00:00"/>
    <x v="9"/>
    <x v="2"/>
    <n v="164"/>
    <n v="0"/>
    <m/>
    <m/>
    <n v="1496"/>
    <n v="268"/>
    <n v="0"/>
    <n v="1949"/>
    <m/>
  </r>
  <r>
    <d v="1988-09-28T00:00:00"/>
    <x v="10"/>
    <x v="2"/>
    <n v="67"/>
    <n v="4"/>
    <m/>
    <m/>
    <n v="844"/>
    <n v="189"/>
    <n v="6"/>
    <n v="1056"/>
    <m/>
  </r>
  <r>
    <d v="1988-09-29T00:00:00"/>
    <x v="11"/>
    <x v="2"/>
    <n v="76"/>
    <n v="3"/>
    <m/>
    <m/>
    <n v="1105"/>
    <n v="263"/>
    <n v="67"/>
    <n v="2228"/>
    <m/>
  </r>
  <r>
    <d v="1988-09-30T00:00:00"/>
    <x v="12"/>
    <x v="2"/>
    <n v="36"/>
    <n v="6"/>
    <m/>
    <m/>
    <n v="1360"/>
    <n v="275"/>
    <n v="8"/>
    <n v="2146"/>
    <m/>
  </r>
  <r>
    <d v="1988-10-01T00:00:00"/>
    <x v="13"/>
    <x v="2"/>
    <n v="22"/>
    <n v="1"/>
    <m/>
    <m/>
    <n v="705"/>
    <n v="332"/>
    <n v="9"/>
    <n v="1802"/>
    <m/>
  </r>
  <r>
    <d v="1988-10-02T00:00:00"/>
    <x v="14"/>
    <x v="2"/>
    <n v="41"/>
    <n v="2"/>
    <m/>
    <m/>
    <n v="858"/>
    <n v="461"/>
    <n v="17"/>
    <n v="1511"/>
    <m/>
  </r>
  <r>
    <d v="1988-10-03T00:00:00"/>
    <x v="15"/>
    <x v="2"/>
    <n v="11"/>
    <n v="3"/>
    <m/>
    <m/>
    <n v="329"/>
    <n v="232"/>
    <n v="22"/>
    <n v="950"/>
    <m/>
  </r>
  <r>
    <d v="1988-10-04T00:00:00"/>
    <x v="16"/>
    <x v="2"/>
    <n v="170"/>
    <n v="11"/>
    <m/>
    <m/>
    <n v="1371"/>
    <n v="334"/>
    <n v="22"/>
    <n v="640"/>
    <m/>
  </r>
  <r>
    <d v="1988-10-05T00:00:00"/>
    <x v="17"/>
    <x v="2"/>
    <n v="482"/>
    <n v="11"/>
    <m/>
    <m/>
    <n v="1863"/>
    <n v="273"/>
    <n v="67"/>
    <n v="882"/>
    <m/>
  </r>
  <r>
    <d v="1988-10-06T00:00:00"/>
    <x v="18"/>
    <x v="2"/>
    <n v="132"/>
    <n v="14"/>
    <m/>
    <m/>
    <n v="1487"/>
    <n v="94"/>
    <n v="45"/>
    <n v="465"/>
    <m/>
  </r>
  <r>
    <d v="1988-10-07T00:00:00"/>
    <x v="19"/>
    <x v="2"/>
    <n v="269"/>
    <n v="7"/>
    <m/>
    <m/>
    <n v="1721"/>
    <n v="215"/>
    <n v="109"/>
    <n v="517"/>
    <m/>
  </r>
  <r>
    <d v="1988-10-08T00:00:00"/>
    <x v="20"/>
    <x v="2"/>
    <n v="192"/>
    <n v="42"/>
    <m/>
    <m/>
    <n v="2070"/>
    <n v="153"/>
    <n v="103"/>
    <n v="108"/>
    <m/>
  </r>
  <r>
    <d v="1988-10-09T00:00:00"/>
    <x v="21"/>
    <x v="2"/>
    <n v="144"/>
    <n v="56"/>
    <m/>
    <m/>
    <n v="1277"/>
    <n v="178"/>
    <n v="68"/>
    <n v="90"/>
    <m/>
  </r>
  <r>
    <d v="1988-10-10T00:00:00"/>
    <x v="22"/>
    <x v="2"/>
    <n v="61"/>
    <n v="37"/>
    <m/>
    <m/>
    <n v="1044"/>
    <n v="127"/>
    <n v="34"/>
    <n v="64"/>
    <m/>
  </r>
  <r>
    <d v="1988-10-11T00:00:00"/>
    <x v="23"/>
    <x v="2"/>
    <n v="27"/>
    <n v="35"/>
    <m/>
    <m/>
    <n v="1513"/>
    <n v="73"/>
    <n v="49"/>
    <n v="63"/>
    <m/>
  </r>
  <r>
    <d v="1988-10-12T00:00:00"/>
    <x v="24"/>
    <x v="2"/>
    <n v="38"/>
    <n v="17"/>
    <m/>
    <m/>
    <n v="1001"/>
    <n v="45"/>
    <n v="47"/>
    <n v="64"/>
    <m/>
  </r>
  <r>
    <d v="1988-10-13T00:00:00"/>
    <x v="25"/>
    <x v="2"/>
    <n v="115"/>
    <n v="39"/>
    <m/>
    <m/>
    <n v="1225"/>
    <n v="26"/>
    <n v="3"/>
    <n v="97"/>
    <m/>
  </r>
  <r>
    <d v="1988-10-14T00:00:00"/>
    <x v="26"/>
    <x v="2"/>
    <n v="279"/>
    <n v="35"/>
    <m/>
    <m/>
    <n v="2206"/>
    <n v="39"/>
    <n v="3"/>
    <n v="56"/>
    <m/>
  </r>
  <r>
    <d v="1988-10-15T00:00:00"/>
    <x v="27"/>
    <x v="2"/>
    <n v="214"/>
    <n v="46"/>
    <m/>
    <m/>
    <n v="2284"/>
    <n v="111"/>
    <n v="5"/>
    <n v="68"/>
    <m/>
  </r>
  <r>
    <d v="1988-10-16T00:00:00"/>
    <x v="28"/>
    <x v="2"/>
    <n v="186"/>
    <n v="79"/>
    <m/>
    <m/>
    <n v="2321"/>
    <n v="101"/>
    <n v="5"/>
    <n v="172"/>
    <m/>
  </r>
  <r>
    <d v="1988-10-17T00:00:00"/>
    <x v="29"/>
    <x v="2"/>
    <n v="171"/>
    <n v="36"/>
    <m/>
    <m/>
    <n v="2362"/>
    <n v="104"/>
    <n v="5"/>
    <n v="51"/>
    <m/>
  </r>
  <r>
    <d v="1988-10-18T00:00:00"/>
    <x v="30"/>
    <x v="2"/>
    <n v="47"/>
    <n v="10"/>
    <m/>
    <m/>
    <n v="1352"/>
    <n v="45"/>
    <n v="5"/>
    <n v="64"/>
    <m/>
  </r>
  <r>
    <d v="1988-10-19T00:00:00"/>
    <x v="31"/>
    <x v="2"/>
    <n v="162"/>
    <n v="34"/>
    <m/>
    <m/>
    <n v="1690"/>
    <n v="91"/>
    <n v="8"/>
    <n v="181"/>
    <m/>
  </r>
  <r>
    <d v="1988-10-20T00:00:00"/>
    <x v="32"/>
    <x v="2"/>
    <n v="118"/>
    <n v="20"/>
    <m/>
    <m/>
    <n v="1776"/>
    <n v="137"/>
    <n v="10"/>
    <n v="186"/>
    <m/>
  </r>
  <r>
    <d v="1988-10-21T00:00:00"/>
    <x v="33"/>
    <x v="2"/>
    <n v="214"/>
    <n v="70"/>
    <m/>
    <m/>
    <n v="1979"/>
    <n v="271"/>
    <n v="9"/>
    <n v="219"/>
    <m/>
  </r>
  <r>
    <d v="1988-10-22T00:00:00"/>
    <x v="34"/>
    <x v="2"/>
    <n v="159"/>
    <n v="55"/>
    <m/>
    <m/>
    <n v="2029"/>
    <n v="129"/>
    <n v="4"/>
    <n v="20"/>
    <m/>
  </r>
  <r>
    <d v="1988-10-23T00:00:00"/>
    <x v="35"/>
    <x v="2"/>
    <n v="123"/>
    <n v="17"/>
    <m/>
    <m/>
    <n v="1583"/>
    <n v="111"/>
    <n v="4"/>
    <n v="57"/>
    <m/>
  </r>
  <r>
    <d v="1988-10-24T00:00:00"/>
    <x v="36"/>
    <x v="2"/>
    <n v="92"/>
    <n v="32"/>
    <m/>
    <m/>
    <n v="1226"/>
    <n v="77"/>
    <n v="3"/>
    <n v="58"/>
    <m/>
  </r>
  <r>
    <d v="1988-10-25T00:00:00"/>
    <x v="37"/>
    <x v="2"/>
    <n v="70"/>
    <n v="20"/>
    <m/>
    <m/>
    <n v="1167"/>
    <n v="56"/>
    <n v="3"/>
    <n v="38"/>
    <m/>
  </r>
  <r>
    <d v="1988-10-26T00:00:00"/>
    <x v="38"/>
    <x v="2"/>
    <n v="54"/>
    <n v="17"/>
    <m/>
    <m/>
    <n v="1224"/>
    <n v="53"/>
    <n v="2"/>
    <n v="29"/>
    <m/>
  </r>
  <r>
    <d v="1988-10-27T00:00:00"/>
    <x v="39"/>
    <x v="2"/>
    <n v="29"/>
    <n v="15"/>
    <m/>
    <m/>
    <n v="682"/>
    <n v="27"/>
    <n v="0"/>
    <n v="8"/>
    <m/>
  </r>
  <r>
    <d v="1988-10-28T00:00:00"/>
    <x v="40"/>
    <x v="2"/>
    <n v="27"/>
    <n v="10"/>
    <m/>
    <m/>
    <n v="666"/>
    <n v="54"/>
    <n v="1"/>
    <n v="10"/>
    <m/>
  </r>
  <r>
    <d v="1988-10-29T00:00:00"/>
    <x v="41"/>
    <x v="2"/>
    <n v="42"/>
    <n v="20"/>
    <m/>
    <m/>
    <n v="605"/>
    <n v="35"/>
    <n v="0"/>
    <n v="11"/>
    <m/>
  </r>
  <r>
    <d v="1988-10-30T00:00:00"/>
    <x v="42"/>
    <x v="2"/>
    <n v="34"/>
    <n v="25"/>
    <m/>
    <m/>
    <n v="553"/>
    <n v="41"/>
    <n v="2"/>
    <n v="62"/>
    <m/>
  </r>
  <r>
    <d v="1988-10-31T00:00:00"/>
    <x v="43"/>
    <x v="2"/>
    <n v="58"/>
    <n v="9"/>
    <m/>
    <m/>
    <n v="315"/>
    <n v="27"/>
    <n v="1"/>
    <n v="268"/>
    <m/>
  </r>
  <r>
    <d v="1988-11-01T00:00:00"/>
    <x v="44"/>
    <x v="2"/>
    <n v="1"/>
    <n v="0"/>
    <m/>
    <m/>
    <n v="41"/>
    <n v="6"/>
    <n v="0"/>
    <n v="6"/>
    <m/>
  </r>
  <r>
    <d v="1988-11-02T00:00:00"/>
    <x v="45"/>
    <x v="2"/>
    <n v="55"/>
    <n v="4"/>
    <m/>
    <m/>
    <n v="126"/>
    <n v="35"/>
    <n v="3"/>
    <n v="54"/>
    <m/>
  </r>
  <r>
    <d v="1988-11-03T00:00:00"/>
    <x v="46"/>
    <x v="2"/>
    <n v="8"/>
    <n v="1"/>
    <m/>
    <m/>
    <n v="97"/>
    <n v="13"/>
    <n v="1"/>
    <n v="11"/>
    <m/>
  </r>
  <r>
    <d v="1988-11-04T00:00:00"/>
    <x v="47"/>
    <x v="2"/>
    <n v="0"/>
    <n v="0"/>
    <m/>
    <m/>
    <n v="7"/>
    <n v="4"/>
    <n v="0"/>
    <n v="3"/>
    <m/>
  </r>
  <r>
    <d v="1988-11-05T00:00:00"/>
    <x v="48"/>
    <x v="2"/>
    <n v="0"/>
    <n v="0"/>
    <m/>
    <m/>
    <n v="0"/>
    <n v="0"/>
    <n v="0"/>
    <n v="0"/>
    <m/>
  </r>
  <r>
    <d v="1988-11-06T00:00:00"/>
    <x v="49"/>
    <x v="2"/>
    <n v="0"/>
    <n v="0"/>
    <m/>
    <m/>
    <n v="0"/>
    <n v="0"/>
    <n v="0"/>
    <n v="0"/>
    <m/>
  </r>
  <r>
    <d v="1988-11-07T00:00:00"/>
    <x v="50"/>
    <x v="2"/>
    <n v="0"/>
    <n v="0"/>
    <m/>
    <m/>
    <n v="0"/>
    <n v="0"/>
    <n v="0"/>
    <n v="0"/>
    <m/>
  </r>
  <r>
    <d v="1988-11-08T00:00:00"/>
    <x v="51"/>
    <x v="2"/>
    <n v="0"/>
    <n v="0"/>
    <m/>
    <m/>
    <n v="0"/>
    <n v="0"/>
    <n v="0"/>
    <n v="0"/>
    <m/>
  </r>
  <r>
    <d v="1988-11-09T00:00:00"/>
    <x v="52"/>
    <x v="2"/>
    <n v="0"/>
    <n v="0"/>
    <m/>
    <m/>
    <n v="0"/>
    <n v="0"/>
    <n v="0"/>
    <n v="0"/>
    <m/>
  </r>
  <r>
    <d v="1988-11-10T00:00:00"/>
    <x v="53"/>
    <x v="2"/>
    <n v="45"/>
    <n v="0"/>
    <m/>
    <m/>
    <n v="15"/>
    <n v="5"/>
    <n v="8"/>
    <n v="3"/>
    <m/>
  </r>
  <r>
    <d v="1988-11-11T00:00:00"/>
    <x v="54"/>
    <x v="2"/>
    <n v="21"/>
    <n v="0"/>
    <m/>
    <m/>
    <n v="17"/>
    <n v="6"/>
    <n v="3"/>
    <n v="3"/>
    <m/>
  </r>
  <r>
    <d v="1988-11-12T00:00:00"/>
    <x v="55"/>
    <x v="2"/>
    <n v="19"/>
    <n v="0"/>
    <m/>
    <m/>
    <n v="19"/>
    <n v="2"/>
    <n v="2"/>
    <n v="2"/>
    <m/>
  </r>
  <r>
    <d v="1988-11-13T00:00:00"/>
    <x v="56"/>
    <x v="2"/>
    <n v="21"/>
    <n v="1"/>
    <m/>
    <m/>
    <n v="11"/>
    <n v="2"/>
    <n v="2"/>
    <n v="1"/>
    <m/>
  </r>
  <r>
    <d v="1988-11-14T00:00:00"/>
    <x v="57"/>
    <x v="2"/>
    <n v="10"/>
    <n v="1"/>
    <m/>
    <m/>
    <n v="12"/>
    <n v="12"/>
    <n v="30"/>
    <n v="9"/>
    <m/>
  </r>
  <r>
    <d v="1988-11-15T00:00:00"/>
    <x v="58"/>
    <x v="2"/>
    <n v="16"/>
    <n v="0"/>
    <m/>
    <m/>
    <n v="12"/>
    <n v="4"/>
    <n v="23"/>
    <n v="11"/>
    <m/>
  </r>
  <r>
    <d v="1988-11-16T00:00:00"/>
    <x v="59"/>
    <x v="2"/>
    <n v="5"/>
    <n v="0"/>
    <m/>
    <m/>
    <n v="10"/>
    <n v="3"/>
    <n v="34"/>
    <n v="24"/>
    <m/>
  </r>
  <r>
    <d v="1988-11-17T00:00:00"/>
    <x v="60"/>
    <x v="2"/>
    <n v="5"/>
    <n v="0"/>
    <m/>
    <m/>
    <n v="7"/>
    <n v="1"/>
    <n v="17"/>
    <n v="18"/>
    <m/>
  </r>
  <r>
    <d v="1988-11-18T00:00:00"/>
    <x v="61"/>
    <x v="2"/>
    <n v="7"/>
    <n v="0"/>
    <m/>
    <m/>
    <n v="6"/>
    <n v="1"/>
    <n v="18"/>
    <n v="16"/>
    <m/>
  </r>
  <r>
    <d v="1988-11-19T00:00:00"/>
    <x v="62"/>
    <x v="2"/>
    <n v="0"/>
    <n v="0"/>
    <m/>
    <m/>
    <n v="0"/>
    <n v="0"/>
    <n v="0"/>
    <n v="2"/>
    <m/>
  </r>
  <r>
    <d v="1988-11-20T00:00:00"/>
    <x v="66"/>
    <x v="2"/>
    <n v="5"/>
    <n v="0"/>
    <m/>
    <m/>
    <n v="3"/>
    <n v="2"/>
    <n v="6"/>
    <n v="15"/>
    <m/>
  </r>
  <r>
    <d v="1989-09-14T00:00:00"/>
    <x v="67"/>
    <x v="3"/>
    <n v="1"/>
    <n v="8"/>
    <m/>
    <m/>
    <n v="85"/>
    <n v="10"/>
    <n v="0"/>
    <n v="119"/>
    <m/>
  </r>
  <r>
    <d v="1989-09-15T00:00:00"/>
    <x v="63"/>
    <x v="3"/>
    <n v="10"/>
    <n v="7"/>
    <m/>
    <m/>
    <n v="969"/>
    <n v="40"/>
    <n v="0"/>
    <n v="569"/>
    <m/>
  </r>
  <r>
    <d v="1989-09-16T00:00:00"/>
    <x v="64"/>
    <x v="3"/>
    <n v="162"/>
    <n v="47"/>
    <m/>
    <m/>
    <n v="1433"/>
    <n v="121"/>
    <n v="1"/>
    <n v="1234"/>
    <m/>
  </r>
  <r>
    <d v="1989-09-17T00:00:00"/>
    <x v="65"/>
    <x v="3"/>
    <n v="533"/>
    <n v="85"/>
    <m/>
    <m/>
    <n v="2143"/>
    <n v="265"/>
    <n v="2"/>
    <n v="999"/>
    <m/>
  </r>
  <r>
    <d v="1989-09-18T00:00:00"/>
    <x v="0"/>
    <x v="3"/>
    <n v="755"/>
    <n v="95"/>
    <m/>
    <m/>
    <n v="1344"/>
    <n v="255"/>
    <n v="3"/>
    <n v="1540"/>
    <m/>
  </r>
  <r>
    <d v="1989-09-19T00:00:00"/>
    <x v="1"/>
    <x v="3"/>
    <n v="895"/>
    <n v="155"/>
    <m/>
    <m/>
    <n v="1260"/>
    <n v="431"/>
    <n v="10"/>
    <n v="2687"/>
    <m/>
  </r>
  <r>
    <d v="1989-09-20T00:00:00"/>
    <x v="2"/>
    <x v="3"/>
    <n v="1383"/>
    <n v="213"/>
    <m/>
    <m/>
    <n v="875"/>
    <n v="535"/>
    <n v="5"/>
    <n v="2320"/>
    <m/>
  </r>
  <r>
    <d v="1989-09-21T00:00:00"/>
    <x v="3"/>
    <x v="3"/>
    <n v="1257"/>
    <n v="253"/>
    <m/>
    <m/>
    <n v="549"/>
    <n v="543"/>
    <n v="6"/>
    <n v="1912"/>
    <m/>
  </r>
  <r>
    <d v="1989-09-22T00:00:00"/>
    <x v="4"/>
    <x v="3"/>
    <n v="729"/>
    <n v="128"/>
    <m/>
    <m/>
    <n v="884"/>
    <n v="225"/>
    <n v="3"/>
    <n v="1656"/>
    <m/>
  </r>
  <r>
    <d v="1989-09-23T00:00:00"/>
    <x v="5"/>
    <x v="3"/>
    <n v="573"/>
    <n v="88"/>
    <m/>
    <m/>
    <n v="525"/>
    <n v="151"/>
    <n v="1"/>
    <n v="948"/>
    <m/>
  </r>
  <r>
    <d v="1989-09-24T00:00:00"/>
    <x v="6"/>
    <x v="3"/>
    <n v="454"/>
    <n v="87"/>
    <m/>
    <m/>
    <n v="450"/>
    <n v="184"/>
    <n v="5"/>
    <n v="501"/>
    <m/>
  </r>
  <r>
    <d v="1989-09-25T00:00:00"/>
    <x v="7"/>
    <x v="3"/>
    <n v="606"/>
    <n v="317"/>
    <m/>
    <m/>
    <n v="771"/>
    <n v="657"/>
    <n v="4"/>
    <n v="428"/>
    <m/>
  </r>
  <r>
    <d v="1989-09-26T00:00:00"/>
    <x v="8"/>
    <x v="3"/>
    <n v="717"/>
    <n v="356"/>
    <m/>
    <m/>
    <n v="770"/>
    <n v="666"/>
    <n v="6"/>
    <n v="352"/>
    <m/>
  </r>
  <r>
    <d v="1989-09-27T00:00:00"/>
    <x v="9"/>
    <x v="3"/>
    <n v="1098"/>
    <n v="374"/>
    <m/>
    <m/>
    <n v="811"/>
    <n v="628"/>
    <n v="4"/>
    <n v="397"/>
    <m/>
  </r>
  <r>
    <d v="1989-09-28T00:00:00"/>
    <x v="10"/>
    <x v="3"/>
    <n v="1361"/>
    <n v="273"/>
    <m/>
    <m/>
    <n v="823"/>
    <n v="692"/>
    <n v="12"/>
    <n v="545"/>
    <m/>
  </r>
  <r>
    <d v="1989-09-29T00:00:00"/>
    <x v="11"/>
    <x v="3"/>
    <n v="1222"/>
    <n v="209"/>
    <m/>
    <m/>
    <n v="771"/>
    <n v="549"/>
    <n v="3"/>
    <n v="339"/>
    <m/>
  </r>
  <r>
    <d v="1989-09-30T00:00:00"/>
    <x v="12"/>
    <x v="3"/>
    <n v="1242"/>
    <n v="266"/>
    <m/>
    <m/>
    <n v="676"/>
    <n v="562"/>
    <n v="3"/>
    <n v="302"/>
    <m/>
  </r>
  <r>
    <d v="1989-10-01T00:00:00"/>
    <x v="13"/>
    <x v="3"/>
    <n v="1039"/>
    <n v="175"/>
    <m/>
    <m/>
    <n v="603"/>
    <n v="477"/>
    <n v="8"/>
    <n v="288"/>
    <m/>
  </r>
  <r>
    <d v="1989-10-02T00:00:00"/>
    <x v="14"/>
    <x v="3"/>
    <n v="1122"/>
    <n v="155"/>
    <m/>
    <m/>
    <n v="802"/>
    <n v="477"/>
    <n v="16"/>
    <n v="565"/>
    <m/>
  </r>
  <r>
    <d v="1989-10-03T00:00:00"/>
    <x v="15"/>
    <x v="3"/>
    <n v="1445"/>
    <n v="183"/>
    <m/>
    <m/>
    <n v="1362"/>
    <n v="627"/>
    <n v="32"/>
    <n v="855"/>
    <m/>
  </r>
  <r>
    <d v="1989-10-04T00:00:00"/>
    <x v="16"/>
    <x v="3"/>
    <n v="950"/>
    <n v="105"/>
    <m/>
    <m/>
    <n v="2197"/>
    <n v="386"/>
    <n v="38"/>
    <n v="919"/>
    <m/>
  </r>
  <r>
    <d v="1989-10-05T00:00:00"/>
    <x v="17"/>
    <x v="3"/>
    <n v="1249"/>
    <n v="127"/>
    <m/>
    <m/>
    <n v="2161"/>
    <n v="544"/>
    <n v="22"/>
    <n v="968"/>
    <m/>
  </r>
  <r>
    <d v="1989-10-06T00:00:00"/>
    <x v="18"/>
    <x v="3"/>
    <n v="1465"/>
    <n v="104"/>
    <m/>
    <m/>
    <n v="2178"/>
    <n v="577"/>
    <n v="10"/>
    <n v="1155"/>
    <m/>
  </r>
  <r>
    <d v="1989-10-07T00:00:00"/>
    <x v="19"/>
    <x v="3"/>
    <n v="475"/>
    <n v="116"/>
    <m/>
    <m/>
    <n v="2044"/>
    <n v="615"/>
    <n v="8"/>
    <n v="869"/>
    <m/>
  </r>
  <r>
    <d v="1989-10-08T00:00:00"/>
    <x v="20"/>
    <x v="3"/>
    <n v="1343"/>
    <n v="101"/>
    <m/>
    <m/>
    <n v="2044"/>
    <n v="484"/>
    <n v="6"/>
    <n v="776"/>
    <m/>
  </r>
  <r>
    <d v="1989-10-09T00:00:00"/>
    <x v="21"/>
    <x v="3"/>
    <n v="1067"/>
    <n v="106"/>
    <m/>
    <m/>
    <n v="2198"/>
    <n v="519"/>
    <n v="17"/>
    <n v="507"/>
    <m/>
  </r>
  <r>
    <d v="1989-10-10T00:00:00"/>
    <x v="22"/>
    <x v="3"/>
    <n v="845"/>
    <n v="91"/>
    <m/>
    <m/>
    <n v="1948"/>
    <n v="543"/>
    <n v="18"/>
    <n v="356"/>
    <m/>
  </r>
  <r>
    <d v="1989-10-11T00:00:00"/>
    <x v="23"/>
    <x v="3"/>
    <n v="254"/>
    <n v="24"/>
    <m/>
    <m/>
    <n v="1002"/>
    <n v="96"/>
    <n v="4"/>
    <n v="211"/>
    <m/>
  </r>
  <r>
    <d v="1989-10-12T00:00:00"/>
    <x v="24"/>
    <x v="3"/>
    <n v="749"/>
    <n v="45"/>
    <m/>
    <m/>
    <n v="2533"/>
    <n v="249"/>
    <n v="3"/>
    <n v="499"/>
    <m/>
  </r>
  <r>
    <d v="1989-10-13T00:00:00"/>
    <x v="25"/>
    <x v="3"/>
    <n v="1095"/>
    <n v="56"/>
    <m/>
    <m/>
    <n v="2424"/>
    <n v="434"/>
    <n v="3"/>
    <n v="1169"/>
    <m/>
  </r>
  <r>
    <d v="1989-10-14T00:00:00"/>
    <x v="26"/>
    <x v="3"/>
    <n v="1063"/>
    <n v="52"/>
    <m/>
    <m/>
    <n v="2003"/>
    <n v="404"/>
    <n v="4"/>
    <n v="2159"/>
    <m/>
  </r>
  <r>
    <d v="1989-10-15T00:00:00"/>
    <x v="27"/>
    <x v="3"/>
    <n v="739"/>
    <n v="31"/>
    <m/>
    <m/>
    <n v="1560"/>
    <n v="268"/>
    <n v="7"/>
    <n v="1837"/>
    <m/>
  </r>
  <r>
    <d v="1989-10-16T00:00:00"/>
    <x v="28"/>
    <x v="3"/>
    <n v="643"/>
    <n v="31"/>
    <m/>
    <m/>
    <n v="1625"/>
    <n v="202"/>
    <n v="12"/>
    <n v="1556"/>
    <m/>
  </r>
  <r>
    <d v="1989-10-17T00:00:00"/>
    <x v="29"/>
    <x v="3"/>
    <n v="468"/>
    <n v="28"/>
    <m/>
    <m/>
    <n v="1908"/>
    <n v="158"/>
    <n v="2"/>
    <n v="1247"/>
    <m/>
  </r>
  <r>
    <d v="1989-10-18T00:00:00"/>
    <x v="30"/>
    <x v="3"/>
    <n v="784"/>
    <n v="29"/>
    <m/>
    <m/>
    <n v="4677"/>
    <n v="412"/>
    <n v="9"/>
    <n v="1758"/>
    <m/>
  </r>
  <r>
    <d v="1989-10-19T00:00:00"/>
    <x v="31"/>
    <x v="3"/>
    <n v="364"/>
    <n v="4"/>
    <m/>
    <m/>
    <n v="2650"/>
    <n v="123"/>
    <n v="8"/>
    <n v="488"/>
    <m/>
  </r>
  <r>
    <d v="1989-10-20T00:00:00"/>
    <x v="32"/>
    <x v="3"/>
    <n v="218"/>
    <n v="3"/>
    <m/>
    <m/>
    <n v="1831"/>
    <n v="200"/>
    <n v="4"/>
    <n v="826"/>
    <m/>
  </r>
  <r>
    <d v="1989-10-21T00:00:00"/>
    <x v="33"/>
    <x v="3"/>
    <n v="710"/>
    <n v="39"/>
    <m/>
    <m/>
    <n v="480"/>
    <n v="302"/>
    <n v="9"/>
    <n v="635"/>
    <m/>
  </r>
  <r>
    <d v="1989-10-22T00:00:00"/>
    <x v="34"/>
    <x v="3"/>
    <n v="374"/>
    <n v="8"/>
    <m/>
    <m/>
    <n v="559"/>
    <n v="120"/>
    <n v="7"/>
    <n v="239"/>
    <m/>
  </r>
  <r>
    <d v="1989-10-23T00:00:00"/>
    <x v="35"/>
    <x v="3"/>
    <n v="208"/>
    <n v="9"/>
    <m/>
    <m/>
    <n v="640"/>
    <n v="62"/>
    <n v="1"/>
    <n v="226"/>
    <m/>
  </r>
  <r>
    <d v="1989-10-24T00:00:00"/>
    <x v="36"/>
    <x v="3"/>
    <n v="0"/>
    <n v="0"/>
    <m/>
    <m/>
    <n v="0"/>
    <n v="0"/>
    <n v="0"/>
    <n v="0"/>
    <m/>
  </r>
  <r>
    <d v="1989-10-25T00:00:00"/>
    <x v="37"/>
    <x v="3"/>
    <n v="0"/>
    <n v="0"/>
    <m/>
    <m/>
    <n v="0"/>
    <n v="0"/>
    <n v="0"/>
    <n v="0"/>
    <m/>
  </r>
  <r>
    <d v="1989-10-26T00:00:00"/>
    <x v="38"/>
    <x v="3"/>
    <n v="0"/>
    <n v="0"/>
    <m/>
    <m/>
    <n v="0"/>
    <n v="0"/>
    <n v="0"/>
    <n v="0"/>
    <m/>
  </r>
  <r>
    <d v="1989-10-27T00:00:00"/>
    <x v="39"/>
    <x v="3"/>
    <n v="0"/>
    <n v="0"/>
    <m/>
    <m/>
    <n v="0"/>
    <n v="0"/>
    <n v="0"/>
    <n v="0"/>
    <m/>
  </r>
  <r>
    <d v="1989-10-28T00:00:00"/>
    <x v="40"/>
    <x v="3"/>
    <n v="300"/>
    <n v="3"/>
    <m/>
    <m/>
    <n v="468"/>
    <n v="160"/>
    <n v="8"/>
    <n v="38"/>
    <m/>
  </r>
  <r>
    <d v="1989-10-29T00:00:00"/>
    <x v="41"/>
    <x v="3"/>
    <n v="453"/>
    <n v="4"/>
    <m/>
    <m/>
    <n v="707"/>
    <n v="232"/>
    <n v="14"/>
    <n v="121"/>
    <m/>
  </r>
  <r>
    <d v="1989-10-30T00:00:00"/>
    <x v="42"/>
    <x v="3"/>
    <n v="312"/>
    <n v="8"/>
    <m/>
    <m/>
    <n v="472"/>
    <n v="130"/>
    <n v="11"/>
    <n v="173"/>
    <m/>
  </r>
  <r>
    <d v="1989-10-31T00:00:00"/>
    <x v="43"/>
    <x v="3"/>
    <n v="203"/>
    <n v="4"/>
    <m/>
    <m/>
    <n v="553"/>
    <n v="105"/>
    <n v="3"/>
    <n v="155"/>
    <m/>
  </r>
  <r>
    <d v="1989-11-01T00:00:00"/>
    <x v="44"/>
    <x v="3"/>
    <n v="45"/>
    <n v="6"/>
    <m/>
    <m/>
    <n v="214"/>
    <n v="56"/>
    <n v="12"/>
    <n v="94"/>
    <m/>
  </r>
  <r>
    <d v="1989-11-02T00:00:00"/>
    <x v="45"/>
    <x v="3"/>
    <n v="35"/>
    <n v="0"/>
    <m/>
    <m/>
    <n v="183"/>
    <n v="40"/>
    <n v="4"/>
    <n v="30"/>
    <m/>
  </r>
  <r>
    <d v="1989-11-03T00:00:00"/>
    <x v="46"/>
    <x v="3"/>
    <n v="45"/>
    <n v="0"/>
    <m/>
    <m/>
    <n v="228"/>
    <n v="39"/>
    <n v="11"/>
    <n v="51"/>
    <m/>
  </r>
  <r>
    <d v="1989-11-04T00:00:00"/>
    <x v="47"/>
    <x v="3"/>
    <n v="42"/>
    <n v="3"/>
    <m/>
    <m/>
    <n v="218"/>
    <n v="27"/>
    <n v="21"/>
    <n v="105"/>
    <m/>
  </r>
  <r>
    <d v="1989-11-05T00:00:00"/>
    <x v="48"/>
    <x v="3"/>
    <n v="72"/>
    <n v="1"/>
    <m/>
    <m/>
    <n v="172"/>
    <n v="26"/>
    <n v="7"/>
    <n v="99"/>
    <m/>
  </r>
  <r>
    <d v="1989-11-06T00:00:00"/>
    <x v="49"/>
    <x v="3"/>
    <n v="50"/>
    <n v="7"/>
    <m/>
    <m/>
    <n v="101"/>
    <n v="42"/>
    <n v="16"/>
    <n v="46"/>
    <m/>
  </r>
  <r>
    <d v="1989-11-07T00:00:00"/>
    <x v="50"/>
    <x v="3"/>
    <n v="21"/>
    <n v="1"/>
    <m/>
    <m/>
    <n v="45"/>
    <n v="27"/>
    <n v="12"/>
    <n v="22"/>
    <m/>
  </r>
  <r>
    <d v="1989-11-08T00:00:00"/>
    <x v="51"/>
    <x v="3"/>
    <n v="56"/>
    <n v="4"/>
    <m/>
    <m/>
    <n v="112"/>
    <n v="60"/>
    <n v="9"/>
    <n v="156"/>
    <m/>
  </r>
  <r>
    <d v="1989-11-09T00:00:00"/>
    <x v="52"/>
    <x v="3"/>
    <n v="72"/>
    <n v="0"/>
    <m/>
    <m/>
    <n v="99"/>
    <n v="88"/>
    <n v="13"/>
    <n v="106"/>
    <m/>
  </r>
  <r>
    <d v="1989-11-10T00:00:00"/>
    <x v="53"/>
    <x v="3"/>
    <n v="34"/>
    <n v="0"/>
    <m/>
    <m/>
    <n v="25"/>
    <n v="50"/>
    <n v="3"/>
    <n v="12"/>
    <m/>
  </r>
  <r>
    <d v="1989-11-11T00:00:00"/>
    <x v="54"/>
    <x v="3"/>
    <n v="182"/>
    <n v="1"/>
    <m/>
    <m/>
    <n v="32"/>
    <n v="30"/>
    <n v="6"/>
    <n v="18"/>
    <m/>
  </r>
  <r>
    <d v="1989-11-12T00:00:00"/>
    <x v="55"/>
    <x v="3"/>
    <n v="186"/>
    <n v="2"/>
    <m/>
    <m/>
    <n v="44"/>
    <n v="27"/>
    <n v="25"/>
    <n v="46"/>
    <m/>
  </r>
  <r>
    <d v="1989-11-13T00:00:00"/>
    <x v="56"/>
    <x v="3"/>
    <n v="25"/>
    <n v="3"/>
    <m/>
    <m/>
    <n v="15"/>
    <n v="31"/>
    <n v="16"/>
    <n v="18"/>
    <m/>
  </r>
  <r>
    <d v="1989-11-14T00:00:00"/>
    <x v="57"/>
    <x v="3"/>
    <n v="17"/>
    <n v="2"/>
    <m/>
    <m/>
    <n v="13"/>
    <n v="24"/>
    <n v="11"/>
    <n v="21"/>
    <m/>
  </r>
  <r>
    <d v="1989-11-15T00:00:00"/>
    <x v="58"/>
    <x v="3"/>
    <n v="8"/>
    <n v="1"/>
    <m/>
    <m/>
    <n v="12"/>
    <n v="18"/>
    <n v="5"/>
    <n v="23"/>
    <m/>
  </r>
  <r>
    <d v="1989-11-16T00:00:00"/>
    <x v="59"/>
    <x v="3"/>
    <n v="0"/>
    <n v="0"/>
    <m/>
    <m/>
    <n v="10"/>
    <n v="11"/>
    <n v="0"/>
    <n v="26"/>
    <m/>
  </r>
  <r>
    <d v="1989-11-17T00:00:00"/>
    <x v="60"/>
    <x v="3"/>
    <n v="11"/>
    <n v="0"/>
    <m/>
    <m/>
    <n v="11"/>
    <n v="1"/>
    <n v="5"/>
    <n v="8"/>
    <m/>
  </r>
  <r>
    <d v="1989-11-18T00:00:00"/>
    <x v="61"/>
    <x v="3"/>
    <n v="28"/>
    <n v="0"/>
    <m/>
    <m/>
    <n v="10"/>
    <n v="6"/>
    <n v="29"/>
    <n v="33"/>
    <m/>
  </r>
  <r>
    <d v="1989-11-19T00:00:00"/>
    <x v="62"/>
    <x v="3"/>
    <n v="22"/>
    <n v="0"/>
    <m/>
    <m/>
    <n v="4"/>
    <n v="0"/>
    <n v="41"/>
    <n v="37"/>
    <m/>
  </r>
  <r>
    <d v="1990-09-11T00:00:00"/>
    <x v="68"/>
    <x v="4"/>
    <n v="120"/>
    <n v="86"/>
    <m/>
    <n v="0"/>
    <n v="635"/>
    <n v="250"/>
    <n v="0"/>
    <n v="2448"/>
    <m/>
  </r>
  <r>
    <d v="1990-09-12T00:00:00"/>
    <x v="69"/>
    <x v="4"/>
    <n v="167"/>
    <n v="45"/>
    <m/>
    <n v="0"/>
    <n v="787"/>
    <n v="280"/>
    <n v="1"/>
    <n v="2669"/>
    <m/>
  </r>
  <r>
    <d v="1990-09-13T00:00:00"/>
    <x v="70"/>
    <x v="4"/>
    <n v="220"/>
    <n v="133"/>
    <m/>
    <n v="0"/>
    <n v="173"/>
    <n v="98"/>
    <n v="0"/>
    <n v="1460"/>
    <m/>
  </r>
  <r>
    <d v="1990-09-14T00:00:00"/>
    <x v="67"/>
    <x v="4"/>
    <n v="278"/>
    <n v="83"/>
    <m/>
    <n v="0"/>
    <n v="1018"/>
    <n v="374"/>
    <n v="1"/>
    <n v="1623"/>
    <m/>
  </r>
  <r>
    <d v="1990-09-15T00:00:00"/>
    <x v="63"/>
    <x v="4"/>
    <n v="455"/>
    <n v="259"/>
    <m/>
    <n v="0"/>
    <n v="1046"/>
    <n v="460"/>
    <n v="20"/>
    <n v="1527"/>
    <m/>
  </r>
  <r>
    <d v="1990-09-16T00:00:00"/>
    <x v="64"/>
    <x v="4"/>
    <n v="809"/>
    <n v="293"/>
    <m/>
    <n v="0"/>
    <n v="1574"/>
    <n v="561"/>
    <n v="6"/>
    <n v="1762"/>
    <m/>
  </r>
  <r>
    <d v="1990-09-17T00:00:00"/>
    <x v="65"/>
    <x v="4"/>
    <n v="691"/>
    <n v="256"/>
    <m/>
    <n v="0"/>
    <n v="1213"/>
    <n v="721"/>
    <n v="16"/>
    <n v="1759"/>
    <m/>
  </r>
  <r>
    <d v="1990-09-18T00:00:00"/>
    <x v="0"/>
    <x v="4"/>
    <n v="788"/>
    <n v="280"/>
    <m/>
    <n v="0"/>
    <n v="479"/>
    <n v="397"/>
    <n v="2"/>
    <n v="1512"/>
    <m/>
  </r>
  <r>
    <d v="1990-09-19T00:00:00"/>
    <x v="1"/>
    <x v="4"/>
    <n v="1297"/>
    <n v="276"/>
    <m/>
    <n v="0"/>
    <n v="548"/>
    <n v="416"/>
    <n v="8"/>
    <n v="1020"/>
    <m/>
  </r>
  <r>
    <d v="1990-09-20T00:00:00"/>
    <x v="2"/>
    <x v="4"/>
    <n v="809"/>
    <n v="195"/>
    <m/>
    <n v="0"/>
    <n v="501"/>
    <n v="453"/>
    <n v="7"/>
    <n v="1014"/>
    <m/>
  </r>
  <r>
    <d v="1990-09-21T00:00:00"/>
    <x v="3"/>
    <x v="4"/>
    <n v="802"/>
    <n v="204"/>
    <m/>
    <n v="0"/>
    <n v="704"/>
    <n v="471"/>
    <n v="11"/>
    <n v="876"/>
    <m/>
  </r>
  <r>
    <d v="1990-09-22T00:00:00"/>
    <x v="4"/>
    <x v="4"/>
    <n v="1082"/>
    <n v="216"/>
    <m/>
    <n v="0"/>
    <n v="585"/>
    <n v="322"/>
    <n v="19"/>
    <n v="651"/>
    <m/>
  </r>
  <r>
    <d v="1990-09-23T00:00:00"/>
    <x v="5"/>
    <x v="4"/>
    <n v="1165"/>
    <n v="280"/>
    <m/>
    <n v="0"/>
    <n v="1005"/>
    <n v="588"/>
    <n v="19"/>
    <n v="614"/>
    <m/>
  </r>
  <r>
    <d v="1990-09-24T00:00:00"/>
    <x v="6"/>
    <x v="4"/>
    <n v="883"/>
    <n v="160"/>
    <m/>
    <n v="0"/>
    <n v="3093"/>
    <n v="643"/>
    <n v="16"/>
    <n v="552"/>
    <m/>
  </r>
  <r>
    <d v="1990-09-25T00:00:00"/>
    <x v="7"/>
    <x v="4"/>
    <n v="1722"/>
    <n v="191"/>
    <m/>
    <n v="0"/>
    <n v="2410"/>
    <n v="593"/>
    <n v="15"/>
    <n v="1481"/>
    <m/>
  </r>
  <r>
    <d v="1990-09-26T00:00:00"/>
    <x v="8"/>
    <x v="4"/>
    <n v="1423"/>
    <n v="114"/>
    <m/>
    <n v="0"/>
    <n v="1899"/>
    <n v="555"/>
    <n v="3"/>
    <n v="1564"/>
    <m/>
  </r>
  <r>
    <d v="1990-09-27T00:00:00"/>
    <x v="9"/>
    <x v="4"/>
    <n v="1096"/>
    <n v="121"/>
    <m/>
    <n v="0"/>
    <n v="1806"/>
    <n v="598"/>
    <n v="2"/>
    <n v="1640"/>
    <m/>
  </r>
  <r>
    <d v="1990-09-28T00:00:00"/>
    <x v="10"/>
    <x v="4"/>
    <n v="944"/>
    <n v="125"/>
    <m/>
    <n v="0"/>
    <n v="2537"/>
    <n v="706"/>
    <n v="7"/>
    <n v="1308"/>
    <m/>
  </r>
  <r>
    <d v="1990-09-29T00:00:00"/>
    <x v="11"/>
    <x v="4"/>
    <n v="1024"/>
    <n v="171"/>
    <m/>
    <n v="0"/>
    <n v="2535"/>
    <n v="636"/>
    <n v="13"/>
    <n v="826"/>
    <m/>
  </r>
  <r>
    <d v="1990-09-30T00:00:00"/>
    <x v="12"/>
    <x v="4"/>
    <n v="1456"/>
    <n v="169"/>
    <m/>
    <n v="0"/>
    <n v="3871"/>
    <n v="536"/>
    <n v="9"/>
    <n v="720"/>
    <m/>
  </r>
  <r>
    <d v="1990-10-01T00:00:00"/>
    <x v="13"/>
    <x v="4"/>
    <n v="2015"/>
    <n v="216"/>
    <m/>
    <n v="0"/>
    <n v="2872"/>
    <n v="292"/>
    <n v="7"/>
    <n v="986"/>
    <m/>
  </r>
  <r>
    <d v="1990-10-02T00:00:00"/>
    <x v="14"/>
    <x v="4"/>
    <n v="1689"/>
    <n v="109"/>
    <m/>
    <n v="0"/>
    <n v="5382"/>
    <n v="171"/>
    <n v="9"/>
    <n v="548"/>
    <m/>
  </r>
  <r>
    <d v="1990-10-03T00:00:00"/>
    <x v="15"/>
    <x v="4"/>
    <n v="1353"/>
    <n v="44"/>
    <m/>
    <n v="0"/>
    <n v="4721"/>
    <n v="150"/>
    <n v="4"/>
    <n v="937"/>
    <m/>
  </r>
  <r>
    <d v="1990-10-04T00:00:00"/>
    <x v="16"/>
    <x v="4"/>
    <n v="1822"/>
    <n v="47"/>
    <m/>
    <n v="0"/>
    <n v="4996"/>
    <n v="202"/>
    <n v="3"/>
    <n v="2340"/>
    <m/>
  </r>
  <r>
    <d v="1990-10-05T00:00:00"/>
    <x v="17"/>
    <x v="4"/>
    <n v="1920"/>
    <n v="57"/>
    <m/>
    <n v="0"/>
    <n v="4025"/>
    <n v="159"/>
    <n v="3"/>
    <n v="2904"/>
    <m/>
  </r>
  <r>
    <d v="1990-10-06T00:00:00"/>
    <x v="18"/>
    <x v="4"/>
    <n v="1763"/>
    <n v="46"/>
    <m/>
    <n v="0"/>
    <n v="3768"/>
    <n v="166"/>
    <n v="0"/>
    <n v="5385"/>
    <m/>
  </r>
  <r>
    <d v="1990-10-07T00:00:00"/>
    <x v="19"/>
    <x v="4"/>
    <n v="2009"/>
    <n v="84"/>
    <m/>
    <n v="0"/>
    <n v="2809"/>
    <n v="159"/>
    <n v="3"/>
    <n v="6633"/>
    <m/>
  </r>
  <r>
    <d v="1990-10-08T00:00:00"/>
    <x v="20"/>
    <x v="4"/>
    <n v="1690"/>
    <n v="86"/>
    <m/>
    <n v="0"/>
    <n v="2639"/>
    <n v="228"/>
    <n v="4"/>
    <n v="5717"/>
    <m/>
  </r>
  <r>
    <d v="1990-10-09T00:00:00"/>
    <x v="21"/>
    <x v="4"/>
    <n v="845"/>
    <n v="68"/>
    <m/>
    <n v="0"/>
    <n v="2434"/>
    <n v="170"/>
    <n v="4"/>
    <n v="5428"/>
    <m/>
  </r>
  <r>
    <d v="1990-10-10T00:00:00"/>
    <x v="22"/>
    <x v="4"/>
    <n v="1827"/>
    <n v="86"/>
    <m/>
    <n v="0"/>
    <n v="2734"/>
    <n v="248"/>
    <n v="8"/>
    <n v="3277"/>
    <m/>
  </r>
  <r>
    <d v="1990-10-11T00:00:00"/>
    <x v="23"/>
    <x v="4"/>
    <n v="972"/>
    <n v="74"/>
    <m/>
    <n v="1"/>
    <n v="2117"/>
    <n v="206"/>
    <n v="7"/>
    <n v="1632"/>
    <m/>
  </r>
  <r>
    <d v="1990-10-12T00:00:00"/>
    <x v="24"/>
    <x v="4"/>
    <n v="1389"/>
    <n v="95"/>
    <m/>
    <n v="0"/>
    <n v="3462"/>
    <n v="214"/>
    <n v="16"/>
    <n v="1734"/>
    <m/>
  </r>
  <r>
    <d v="1990-10-13T00:00:00"/>
    <x v="25"/>
    <x v="4"/>
    <n v="1059"/>
    <n v="71"/>
    <m/>
    <n v="0"/>
    <n v="3525"/>
    <n v="258"/>
    <n v="17"/>
    <n v="952"/>
    <m/>
  </r>
  <r>
    <d v="1990-10-14T00:00:00"/>
    <x v="26"/>
    <x v="4"/>
    <n v="377"/>
    <n v="46"/>
    <m/>
    <n v="0"/>
    <n v="2725"/>
    <n v="247"/>
    <n v="5"/>
    <n v="708"/>
    <m/>
  </r>
  <r>
    <d v="1990-10-15T00:00:00"/>
    <x v="27"/>
    <x v="4"/>
    <n v="554"/>
    <n v="57"/>
    <m/>
    <n v="0"/>
    <n v="2861"/>
    <n v="254"/>
    <n v="12"/>
    <n v="666"/>
    <m/>
  </r>
  <r>
    <d v="1990-10-16T00:00:00"/>
    <x v="28"/>
    <x v="4"/>
    <n v="342"/>
    <n v="39"/>
    <m/>
    <n v="0"/>
    <n v="2619"/>
    <n v="254"/>
    <n v="10"/>
    <n v="491"/>
    <m/>
  </r>
  <r>
    <d v="1990-10-17T00:00:00"/>
    <x v="29"/>
    <x v="4"/>
    <n v="186"/>
    <n v="26"/>
    <m/>
    <n v="0"/>
    <n v="2169"/>
    <n v="237"/>
    <n v="16"/>
    <n v="387"/>
    <m/>
  </r>
  <r>
    <d v="1990-10-18T00:00:00"/>
    <x v="30"/>
    <x v="4"/>
    <n v="658"/>
    <n v="39"/>
    <m/>
    <n v="0"/>
    <n v="3624"/>
    <n v="224"/>
    <n v="8"/>
    <n v="520"/>
    <m/>
  </r>
  <r>
    <d v="1990-10-19T00:00:00"/>
    <x v="31"/>
    <x v="4"/>
    <n v="446"/>
    <n v="25"/>
    <m/>
    <n v="3"/>
    <n v="3264"/>
    <n v="229"/>
    <n v="7"/>
    <n v="319"/>
    <m/>
  </r>
  <r>
    <d v="1990-10-20T00:00:00"/>
    <x v="32"/>
    <x v="4"/>
    <n v="227"/>
    <n v="28"/>
    <m/>
    <n v="2"/>
    <n v="2487"/>
    <n v="207"/>
    <n v="10"/>
    <n v="270"/>
    <m/>
  </r>
  <r>
    <d v="1990-10-21T00:00:00"/>
    <x v="33"/>
    <x v="4"/>
    <n v="172"/>
    <n v="6"/>
    <m/>
    <n v="4"/>
    <n v="1360"/>
    <n v="101"/>
    <n v="9"/>
    <n v="164"/>
    <m/>
  </r>
  <r>
    <d v="1990-10-22T00:00:00"/>
    <x v="34"/>
    <x v="4"/>
    <n v="368"/>
    <n v="13"/>
    <m/>
    <n v="6"/>
    <n v="2293"/>
    <n v="103"/>
    <n v="14"/>
    <n v="169"/>
    <m/>
  </r>
  <r>
    <d v="1990-10-23T00:00:00"/>
    <x v="35"/>
    <x v="4"/>
    <n v="242"/>
    <n v="18"/>
    <m/>
    <n v="8"/>
    <n v="1719"/>
    <n v="130"/>
    <n v="4"/>
    <n v="185"/>
    <m/>
  </r>
  <r>
    <d v="1990-10-24T00:00:00"/>
    <x v="36"/>
    <x v="4"/>
    <n v="53"/>
    <n v="22"/>
    <m/>
    <m/>
    <n v="2688"/>
    <n v="463"/>
    <m/>
    <n v="171"/>
    <m/>
  </r>
  <r>
    <d v="1990-10-25T00:00:00"/>
    <x v="37"/>
    <x v="4"/>
    <n v="1202"/>
    <n v="78"/>
    <m/>
    <m/>
    <n v="3567"/>
    <n v="806"/>
    <m/>
    <n v="157"/>
    <m/>
  </r>
  <r>
    <d v="1990-10-26T00:00:00"/>
    <x v="38"/>
    <x v="4"/>
    <n v="617"/>
    <n v="15"/>
    <m/>
    <m/>
    <n v="2029"/>
    <n v="398"/>
    <m/>
    <n v="142"/>
    <m/>
  </r>
  <r>
    <d v="1990-10-27T00:00:00"/>
    <x v="39"/>
    <x v="4"/>
    <n v="557"/>
    <n v="101"/>
    <m/>
    <m/>
    <n v="2701"/>
    <n v="433"/>
    <m/>
    <n v="128"/>
    <m/>
  </r>
  <r>
    <d v="1990-10-28T00:00:00"/>
    <x v="40"/>
    <x v="4"/>
    <n v="464"/>
    <n v="17"/>
    <m/>
    <m/>
    <n v="2295"/>
    <n v="514"/>
    <m/>
    <n v="114"/>
    <m/>
  </r>
  <r>
    <d v="1990-10-29T00:00:00"/>
    <x v="41"/>
    <x v="4"/>
    <n v="293"/>
    <n v="7"/>
    <m/>
    <m/>
    <n v="1423"/>
    <n v="393"/>
    <m/>
    <n v="100"/>
    <m/>
  </r>
  <r>
    <d v="1990-10-30T00:00:00"/>
    <x v="42"/>
    <x v="4"/>
    <n v="15"/>
    <n v="4"/>
    <m/>
    <m/>
    <n v="349"/>
    <n v="110"/>
    <m/>
    <n v="86"/>
    <m/>
  </r>
  <r>
    <d v="1990-10-31T00:00:00"/>
    <x v="43"/>
    <x v="4"/>
    <n v="94"/>
    <n v="1"/>
    <m/>
    <m/>
    <n v="955"/>
    <n v="287"/>
    <n v="0"/>
    <n v="71"/>
    <m/>
  </r>
  <r>
    <d v="1990-11-01T00:00:00"/>
    <x v="44"/>
    <x v="4"/>
    <n v="128"/>
    <n v="17"/>
    <m/>
    <m/>
    <n v="233"/>
    <n v="67"/>
    <n v="1"/>
    <n v="57"/>
    <m/>
  </r>
  <r>
    <d v="1990-11-02T00:00:00"/>
    <x v="45"/>
    <x v="4"/>
    <n v="351"/>
    <n v="12"/>
    <m/>
    <n v="0"/>
    <n v="365"/>
    <n v="66"/>
    <n v="10"/>
    <n v="43"/>
    <m/>
  </r>
  <r>
    <d v="1990-11-03T00:00:00"/>
    <x v="46"/>
    <x v="4"/>
    <n v="153"/>
    <n v="3"/>
    <m/>
    <n v="0"/>
    <n v="395"/>
    <n v="76"/>
    <n v="7"/>
    <n v="33"/>
    <m/>
  </r>
  <r>
    <d v="1990-11-04T00:00:00"/>
    <x v="47"/>
    <x v="4"/>
    <n v="169"/>
    <n v="8"/>
    <m/>
    <n v="0"/>
    <n v="389"/>
    <n v="115"/>
    <n v="11"/>
    <n v="129"/>
    <m/>
  </r>
  <r>
    <d v="1990-11-05T00:00:00"/>
    <x v="48"/>
    <x v="4"/>
    <n v="115"/>
    <n v="3"/>
    <m/>
    <n v="0"/>
    <n v="259"/>
    <n v="63"/>
    <n v="5"/>
    <n v="107"/>
    <m/>
  </r>
  <r>
    <d v="1990-11-06T00:00:00"/>
    <x v="49"/>
    <x v="4"/>
    <n v="46"/>
    <n v="2"/>
    <m/>
    <n v="0"/>
    <n v="194"/>
    <n v="33"/>
    <n v="4"/>
    <n v="87"/>
    <m/>
  </r>
  <r>
    <d v="1990-11-07T00:00:00"/>
    <x v="50"/>
    <x v="4"/>
    <n v="24"/>
    <n v="4"/>
    <m/>
    <n v="0"/>
    <n v="174"/>
    <n v="43"/>
    <n v="9"/>
    <n v="81"/>
    <m/>
  </r>
  <r>
    <d v="1990-11-08T00:00:00"/>
    <x v="51"/>
    <x v="4"/>
    <n v="4"/>
    <n v="0"/>
    <m/>
    <n v="1"/>
    <n v="66"/>
    <n v="15"/>
    <n v="6"/>
    <n v="57"/>
    <m/>
  </r>
  <r>
    <d v="1991-09-07T00:00:00"/>
    <x v="71"/>
    <x v="5"/>
    <n v="46"/>
    <n v="3"/>
    <m/>
    <m/>
    <n v="88"/>
    <n v="24"/>
    <n v="2"/>
    <n v="224"/>
    <m/>
  </r>
  <r>
    <d v="1991-09-08T00:00:00"/>
    <x v="72"/>
    <x v="5"/>
    <n v="371"/>
    <n v="86"/>
    <m/>
    <m/>
    <n v="1086"/>
    <n v="204"/>
    <n v="2"/>
    <n v="983"/>
    <m/>
  </r>
  <r>
    <d v="1991-09-09T00:00:00"/>
    <x v="73"/>
    <x v="5"/>
    <n v="332"/>
    <n v="73"/>
    <m/>
    <m/>
    <n v="1964"/>
    <n v="398"/>
    <m/>
    <n v="1432"/>
    <m/>
  </r>
  <r>
    <d v="1991-09-10T00:00:00"/>
    <x v="74"/>
    <x v="5"/>
    <n v="398"/>
    <n v="96"/>
    <m/>
    <m/>
    <n v="1513"/>
    <n v="474"/>
    <n v="1"/>
    <n v="1101"/>
    <m/>
  </r>
  <r>
    <d v="1991-09-11T00:00:00"/>
    <x v="68"/>
    <x v="5"/>
    <n v="341"/>
    <n v="146"/>
    <m/>
    <m/>
    <n v="2318"/>
    <n v="548"/>
    <n v="6"/>
    <n v="686"/>
    <m/>
  </r>
  <r>
    <d v="1991-09-12T00:00:00"/>
    <x v="69"/>
    <x v="5"/>
    <n v="434"/>
    <n v="152"/>
    <m/>
    <m/>
    <n v="2164"/>
    <n v="402"/>
    <n v="4"/>
    <n v="553"/>
    <m/>
  </r>
  <r>
    <d v="1991-09-13T00:00:00"/>
    <x v="70"/>
    <x v="5"/>
    <n v="625"/>
    <n v="126"/>
    <m/>
    <m/>
    <n v="1692"/>
    <n v="167"/>
    <n v="4"/>
    <n v="287"/>
    <m/>
  </r>
  <r>
    <d v="1991-09-14T00:00:00"/>
    <x v="67"/>
    <x v="5"/>
    <n v="687"/>
    <n v="124"/>
    <m/>
    <n v="3"/>
    <n v="1072"/>
    <n v="176"/>
    <n v="3"/>
    <n v="311"/>
    <m/>
  </r>
  <r>
    <d v="1991-09-15T00:00:00"/>
    <x v="63"/>
    <x v="5"/>
    <n v="743"/>
    <n v="126"/>
    <m/>
    <m/>
    <n v="2036"/>
    <n v="471"/>
    <n v="7"/>
    <n v="577"/>
    <m/>
  </r>
  <r>
    <d v="1991-09-16T00:00:00"/>
    <x v="64"/>
    <x v="5"/>
    <n v="792"/>
    <n v="274"/>
    <m/>
    <m/>
    <n v="1926"/>
    <n v="578"/>
    <n v="15"/>
    <n v="522"/>
    <m/>
  </r>
  <r>
    <d v="1991-09-17T00:00:00"/>
    <x v="65"/>
    <x v="5"/>
    <n v="891"/>
    <n v="339"/>
    <m/>
    <m/>
    <n v="1681"/>
    <n v="517"/>
    <n v="9"/>
    <n v="423"/>
    <m/>
  </r>
  <r>
    <d v="1991-09-18T00:00:00"/>
    <x v="0"/>
    <x v="5"/>
    <n v="781"/>
    <n v="330"/>
    <m/>
    <m/>
    <n v="1529"/>
    <n v="432"/>
    <n v="7"/>
    <n v="250"/>
    <m/>
  </r>
  <r>
    <d v="1991-09-19T00:00:00"/>
    <x v="1"/>
    <x v="5"/>
    <n v="430"/>
    <n v="252"/>
    <m/>
    <m/>
    <n v="1542"/>
    <n v="445"/>
    <n v="8"/>
    <n v="196"/>
    <m/>
  </r>
  <r>
    <d v="1991-09-20T00:00:00"/>
    <x v="2"/>
    <x v="5"/>
    <n v="489"/>
    <n v="220"/>
    <m/>
    <m/>
    <n v="1697"/>
    <n v="447"/>
    <n v="15"/>
    <n v="104"/>
    <m/>
  </r>
  <r>
    <d v="1991-09-21T00:00:00"/>
    <x v="3"/>
    <x v="5"/>
    <n v="990"/>
    <n v="215"/>
    <m/>
    <m/>
    <n v="1514"/>
    <n v="384"/>
    <n v="9"/>
    <n v="53"/>
    <m/>
  </r>
  <r>
    <d v="1991-09-22T00:00:00"/>
    <x v="4"/>
    <x v="5"/>
    <n v="2389"/>
    <n v="346"/>
    <m/>
    <m/>
    <n v="1403"/>
    <n v="444"/>
    <n v="22"/>
    <n v="112"/>
    <m/>
  </r>
  <r>
    <d v="1991-09-23T00:00:00"/>
    <x v="5"/>
    <x v="5"/>
    <n v="1722"/>
    <n v="278"/>
    <m/>
    <m/>
    <n v="1061"/>
    <n v="329"/>
    <n v="7"/>
    <n v="155"/>
    <m/>
  </r>
  <r>
    <d v="1991-09-24T00:00:00"/>
    <x v="6"/>
    <x v="5"/>
    <n v="2101"/>
    <n v="240"/>
    <m/>
    <m/>
    <n v="1428"/>
    <n v="395"/>
    <n v="4"/>
    <n v="226"/>
    <m/>
  </r>
  <r>
    <d v="1991-09-25T00:00:00"/>
    <x v="7"/>
    <x v="5"/>
    <n v="2077"/>
    <n v="406"/>
    <m/>
    <m/>
    <n v="1768"/>
    <n v="458"/>
    <n v="9"/>
    <n v="301"/>
    <m/>
  </r>
  <r>
    <d v="1991-09-26T00:00:00"/>
    <x v="8"/>
    <x v="5"/>
    <n v="2289"/>
    <n v="479"/>
    <m/>
    <m/>
    <n v="1545"/>
    <n v="529"/>
    <n v="11"/>
    <n v="415"/>
    <m/>
  </r>
  <r>
    <d v="1991-09-27T00:00:00"/>
    <x v="9"/>
    <x v="5"/>
    <n v="1733"/>
    <n v="328"/>
    <m/>
    <m/>
    <n v="1184"/>
    <n v="418"/>
    <n v="3"/>
    <n v="392"/>
    <m/>
  </r>
  <r>
    <d v="1991-09-28T00:00:00"/>
    <x v="10"/>
    <x v="5"/>
    <n v="2163"/>
    <n v="248"/>
    <m/>
    <m/>
    <n v="1262"/>
    <n v="324"/>
    <n v="2"/>
    <n v="355"/>
    <m/>
  </r>
  <r>
    <d v="1991-09-29T00:00:00"/>
    <x v="11"/>
    <x v="5"/>
    <n v="1473"/>
    <n v="174"/>
    <m/>
    <m/>
    <n v="1194"/>
    <n v="360"/>
    <n v="8"/>
    <n v="297"/>
    <m/>
  </r>
  <r>
    <d v="1991-09-30T00:00:00"/>
    <x v="12"/>
    <x v="5"/>
    <n v="745"/>
    <n v="187"/>
    <m/>
    <m/>
    <n v="1400"/>
    <n v="352"/>
    <n v="8"/>
    <n v="328"/>
    <m/>
  </r>
  <r>
    <d v="1991-10-01T00:00:00"/>
    <x v="13"/>
    <x v="5"/>
    <n v="1068"/>
    <n v="193"/>
    <m/>
    <m/>
    <n v="2504"/>
    <n v="763"/>
    <n v="10"/>
    <n v="549"/>
    <m/>
  </r>
  <r>
    <d v="1991-10-02T00:00:00"/>
    <x v="14"/>
    <x v="5"/>
    <n v="839"/>
    <n v="119"/>
    <m/>
    <m/>
    <n v="3461"/>
    <n v="880"/>
    <n v="7"/>
    <n v="247"/>
    <m/>
  </r>
  <r>
    <d v="1991-10-03T00:00:00"/>
    <x v="15"/>
    <x v="5"/>
    <n v="714"/>
    <n v="137"/>
    <m/>
    <m/>
    <n v="2664"/>
    <n v="670"/>
    <n v="12"/>
    <n v="98"/>
    <m/>
  </r>
  <r>
    <d v="1991-10-04T00:00:00"/>
    <x v="16"/>
    <x v="5"/>
    <n v="850"/>
    <n v="112"/>
    <m/>
    <m/>
    <n v="3280"/>
    <n v="422"/>
    <n v="6"/>
    <n v="70"/>
    <m/>
  </r>
  <r>
    <d v="1991-10-05T00:00:00"/>
    <x v="17"/>
    <x v="5"/>
    <n v="839"/>
    <n v="138"/>
    <m/>
    <m/>
    <n v="2785"/>
    <n v="467"/>
    <n v="3"/>
    <n v="81"/>
    <m/>
  </r>
  <r>
    <d v="1991-10-06T00:00:00"/>
    <x v="18"/>
    <x v="5"/>
    <n v="924"/>
    <n v="165"/>
    <m/>
    <m/>
    <n v="4883"/>
    <n v="406"/>
    <n v="2"/>
    <n v="59"/>
    <m/>
  </r>
  <r>
    <d v="1991-10-07T00:00:00"/>
    <x v="19"/>
    <x v="5"/>
    <n v="812"/>
    <n v="101"/>
    <m/>
    <m/>
    <n v="7187"/>
    <n v="439"/>
    <n v="1"/>
    <n v="36"/>
    <m/>
  </r>
  <r>
    <d v="1991-10-08T00:00:00"/>
    <x v="20"/>
    <x v="5"/>
    <n v="942"/>
    <n v="97"/>
    <m/>
    <m/>
    <n v="5775"/>
    <n v="393"/>
    <n v="9"/>
    <n v="27"/>
    <m/>
  </r>
  <r>
    <d v="1991-10-09T00:00:00"/>
    <x v="21"/>
    <x v="5"/>
    <n v="849"/>
    <n v="135"/>
    <m/>
    <m/>
    <n v="4274"/>
    <n v="339"/>
    <n v="9"/>
    <n v="36"/>
    <m/>
  </r>
  <r>
    <d v="1991-10-10T00:00:00"/>
    <x v="22"/>
    <x v="5"/>
    <n v="673"/>
    <n v="137"/>
    <m/>
    <m/>
    <n v="3359"/>
    <n v="283"/>
    <n v="7"/>
    <n v="28"/>
    <m/>
  </r>
  <r>
    <d v="1991-10-11T00:00:00"/>
    <x v="23"/>
    <x v="5"/>
    <n v="593"/>
    <n v="157"/>
    <m/>
    <m/>
    <n v="3230"/>
    <n v="340"/>
    <n v="4"/>
    <n v="28"/>
    <m/>
  </r>
  <r>
    <d v="1991-10-12T00:00:00"/>
    <x v="24"/>
    <x v="5"/>
    <n v="482"/>
    <n v="120"/>
    <m/>
    <m/>
    <n v="2726"/>
    <n v="325"/>
    <n v="8"/>
    <n v="44"/>
    <m/>
  </r>
  <r>
    <d v="1991-10-13T00:00:00"/>
    <x v="25"/>
    <x v="5"/>
    <n v="311"/>
    <n v="73"/>
    <m/>
    <m/>
    <n v="2934"/>
    <n v="236"/>
    <n v="1"/>
    <n v="14"/>
    <m/>
  </r>
  <r>
    <d v="1991-10-14T00:00:00"/>
    <x v="26"/>
    <x v="5"/>
    <n v="224"/>
    <n v="66"/>
    <m/>
    <m/>
    <n v="3023"/>
    <n v="241"/>
    <n v="5"/>
    <n v="16"/>
    <m/>
  </r>
  <r>
    <d v="1991-10-15T00:00:00"/>
    <x v="27"/>
    <x v="5"/>
    <n v="151"/>
    <n v="76"/>
    <m/>
    <n v="1"/>
    <n v="2377"/>
    <n v="229"/>
    <n v="2"/>
    <n v="14"/>
    <m/>
  </r>
  <r>
    <d v="1991-10-16T00:00:00"/>
    <x v="28"/>
    <x v="5"/>
    <n v="190"/>
    <n v="63"/>
    <m/>
    <m/>
    <n v="2477"/>
    <n v="218"/>
    <n v="9"/>
    <n v="47"/>
    <m/>
  </r>
  <r>
    <d v="1991-10-17T00:00:00"/>
    <x v="29"/>
    <x v="5"/>
    <n v="400"/>
    <n v="64"/>
    <m/>
    <m/>
    <n v="2995"/>
    <n v="187"/>
    <n v="10"/>
    <n v="8"/>
    <m/>
  </r>
  <r>
    <d v="1991-10-18T00:00:00"/>
    <x v="30"/>
    <x v="5"/>
    <n v="247"/>
    <n v="42"/>
    <m/>
    <n v="2"/>
    <n v="3564"/>
    <n v="197"/>
    <n v="9"/>
    <n v="25"/>
    <m/>
  </r>
  <r>
    <d v="1991-10-19T00:00:00"/>
    <x v="31"/>
    <x v="5"/>
    <n v="156"/>
    <n v="41"/>
    <m/>
    <m/>
    <n v="2940"/>
    <n v="255"/>
    <n v="13"/>
    <n v="62"/>
    <m/>
  </r>
  <r>
    <d v="1991-10-20T00:00:00"/>
    <x v="32"/>
    <x v="5"/>
    <n v="176"/>
    <n v="37"/>
    <m/>
    <n v="1"/>
    <n v="2094"/>
    <n v="203"/>
    <n v="13"/>
    <n v="59"/>
    <m/>
  </r>
  <r>
    <d v="1991-10-21T00:00:00"/>
    <x v="33"/>
    <x v="5"/>
    <n v="157"/>
    <n v="32"/>
    <m/>
    <n v="2"/>
    <n v="1726"/>
    <n v="219"/>
    <n v="10"/>
    <n v="46"/>
    <m/>
  </r>
  <r>
    <d v="1991-10-22T00:00:00"/>
    <x v="34"/>
    <x v="5"/>
    <n v="99"/>
    <n v="16"/>
    <m/>
    <n v="7"/>
    <n v="1405"/>
    <n v="123"/>
    <n v="6"/>
    <n v="29"/>
    <m/>
  </r>
  <r>
    <d v="1991-10-23T00:00:00"/>
    <x v="35"/>
    <x v="5"/>
    <n v="126"/>
    <n v="20"/>
    <m/>
    <n v="3"/>
    <n v="1445"/>
    <n v="124"/>
    <n v="8"/>
    <n v="25"/>
    <m/>
  </r>
  <r>
    <d v="1991-10-24T00:00:00"/>
    <x v="36"/>
    <x v="5"/>
    <n v="75"/>
    <n v="22"/>
    <m/>
    <n v="1"/>
    <n v="1038"/>
    <n v="97"/>
    <n v="4"/>
    <n v="22"/>
    <m/>
  </r>
  <r>
    <d v="1991-10-25T00:00:00"/>
    <x v="37"/>
    <x v="5"/>
    <n v="93"/>
    <n v="14"/>
    <m/>
    <n v="1"/>
    <n v="771"/>
    <n v="63"/>
    <n v="5"/>
    <n v="6"/>
    <m/>
  </r>
  <r>
    <d v="1991-10-26T00:00:00"/>
    <x v="38"/>
    <x v="5"/>
    <n v="60"/>
    <n v="10"/>
    <m/>
    <n v="2"/>
    <n v="538"/>
    <n v="47"/>
    <n v="4"/>
    <n v="0"/>
    <m/>
  </r>
  <r>
    <d v="1991-10-27T00:00:00"/>
    <x v="39"/>
    <x v="5"/>
    <n v="46"/>
    <n v="10"/>
    <m/>
    <m/>
    <n v="373"/>
    <n v="44"/>
    <m/>
    <n v="0"/>
    <m/>
  </r>
  <r>
    <d v="1991-10-28T00:00:00"/>
    <x v="40"/>
    <x v="5"/>
    <n v="32"/>
    <n v="5"/>
    <m/>
    <n v="1"/>
    <n v="325"/>
    <n v="11"/>
    <n v="4"/>
    <n v="0"/>
    <m/>
  </r>
  <r>
    <d v="1991-10-29T00:00:00"/>
    <x v="41"/>
    <x v="5"/>
    <n v="18"/>
    <n v="6"/>
    <m/>
    <n v="2"/>
    <n v="242"/>
    <n v="12"/>
    <n v="2"/>
    <n v="0"/>
    <m/>
  </r>
  <r>
    <d v="1991-10-30T00:00:00"/>
    <x v="42"/>
    <x v="5"/>
    <n v="22"/>
    <n v="4"/>
    <m/>
    <m/>
    <n v="205"/>
    <n v="28"/>
    <n v="1"/>
    <n v="2"/>
    <m/>
  </r>
  <r>
    <d v="1991-10-31T00:00:00"/>
    <x v="43"/>
    <x v="5"/>
    <n v="29"/>
    <n v="3"/>
    <m/>
    <m/>
    <n v="189"/>
    <n v="30"/>
    <n v="2"/>
    <n v="0"/>
    <m/>
  </r>
  <r>
    <d v="1991-11-01T00:00:00"/>
    <x v="44"/>
    <x v="5"/>
    <n v="35"/>
    <n v="8"/>
    <m/>
    <n v="2"/>
    <n v="304"/>
    <n v="38"/>
    <n v="6"/>
    <n v="9"/>
    <m/>
  </r>
  <r>
    <d v="1991-11-02T00:00:00"/>
    <x v="45"/>
    <x v="5"/>
    <n v="27"/>
    <n v="6"/>
    <m/>
    <m/>
    <n v="199"/>
    <n v="31"/>
    <n v="3"/>
    <n v="2"/>
    <m/>
  </r>
  <r>
    <d v="1991-11-03T00:00:00"/>
    <x v="46"/>
    <x v="5"/>
    <n v="6"/>
    <n v="2"/>
    <m/>
    <n v="1"/>
    <n v="71"/>
    <n v="14"/>
    <m/>
    <n v="3"/>
    <m/>
  </r>
  <r>
    <d v="1991-11-04T00:00:00"/>
    <x v="47"/>
    <x v="5"/>
    <n v="31"/>
    <n v="6"/>
    <m/>
    <n v="3"/>
    <n v="257"/>
    <n v="36"/>
    <n v="1"/>
    <n v="22"/>
    <m/>
  </r>
  <r>
    <d v="1991-11-05T00:00:00"/>
    <x v="48"/>
    <x v="5"/>
    <n v="74"/>
    <n v="9"/>
    <m/>
    <n v="9"/>
    <n v="206"/>
    <n v="30"/>
    <n v="8"/>
    <n v="85"/>
    <m/>
  </r>
  <r>
    <d v="1991-11-06T00:00:00"/>
    <x v="49"/>
    <x v="5"/>
    <n v="74"/>
    <n v="8"/>
    <m/>
    <n v="4"/>
    <n v="89"/>
    <n v="19"/>
    <n v="6"/>
    <n v="17"/>
    <m/>
  </r>
  <r>
    <d v="1991-11-07T00:00:00"/>
    <x v="50"/>
    <x v="5"/>
    <n v="20"/>
    <n v="8"/>
    <m/>
    <m/>
    <n v="61"/>
    <n v="5"/>
    <n v="3"/>
    <n v="18"/>
    <m/>
  </r>
  <r>
    <d v="1991-11-08T00:00:00"/>
    <x v="51"/>
    <x v="5"/>
    <n v="191"/>
    <n v="26"/>
    <m/>
    <n v="11"/>
    <n v="243"/>
    <n v="64"/>
    <n v="9"/>
    <n v="124"/>
    <m/>
  </r>
  <r>
    <d v="1991-11-09T00:00:00"/>
    <x v="52"/>
    <x v="5"/>
    <n v="183"/>
    <n v="27"/>
    <m/>
    <n v="4"/>
    <n v="100"/>
    <n v="29"/>
    <n v="4"/>
    <n v="85"/>
    <m/>
  </r>
  <r>
    <d v="1991-11-10T00:00:00"/>
    <x v="53"/>
    <x v="5"/>
    <n v="69"/>
    <n v="9"/>
    <m/>
    <n v="2"/>
    <n v="28"/>
    <n v="10"/>
    <n v="4"/>
    <n v="19"/>
    <m/>
  </r>
  <r>
    <d v="1992-09-02T00:00:00"/>
    <x v="75"/>
    <x v="6"/>
    <n v="23"/>
    <n v="9"/>
    <m/>
    <n v="0"/>
    <n v="0"/>
    <n v="0"/>
    <n v="0"/>
    <n v="151"/>
    <m/>
  </r>
  <r>
    <d v="1992-09-03T00:00:00"/>
    <x v="76"/>
    <x v="6"/>
    <n v="1197"/>
    <n v="136"/>
    <m/>
    <n v="0"/>
    <n v="1594"/>
    <n v="45"/>
    <n v="72"/>
    <n v="440"/>
    <m/>
  </r>
  <r>
    <d v="1992-09-04T00:00:00"/>
    <x v="77"/>
    <x v="6"/>
    <n v="380"/>
    <n v="68"/>
    <m/>
    <n v="0"/>
    <n v="72"/>
    <n v="18"/>
    <n v="28"/>
    <n v="2428"/>
    <m/>
  </r>
  <r>
    <d v="1992-09-05T00:00:00"/>
    <x v="78"/>
    <x v="6"/>
    <n v="299"/>
    <n v="53"/>
    <m/>
    <n v="0"/>
    <n v="260"/>
    <n v="20"/>
    <n v="12"/>
    <n v="993"/>
    <m/>
  </r>
  <r>
    <d v="1992-09-06T00:00:00"/>
    <x v="79"/>
    <x v="6"/>
    <n v="376"/>
    <n v="49"/>
    <m/>
    <n v="0"/>
    <n v="163"/>
    <n v="17"/>
    <n v="34"/>
    <n v="1137"/>
    <m/>
  </r>
  <r>
    <d v="1992-09-07T00:00:00"/>
    <x v="71"/>
    <x v="6"/>
    <n v="720"/>
    <n v="80"/>
    <m/>
    <n v="0"/>
    <n v="468"/>
    <n v="41"/>
    <n v="46"/>
    <n v="1125"/>
    <m/>
  </r>
  <r>
    <d v="1992-09-08T00:00:00"/>
    <x v="72"/>
    <x v="6"/>
    <n v="642"/>
    <n v="124"/>
    <m/>
    <n v="0"/>
    <n v="397"/>
    <n v="31"/>
    <n v="25"/>
    <n v="657"/>
    <m/>
  </r>
  <r>
    <d v="1992-09-09T00:00:00"/>
    <x v="73"/>
    <x v="6"/>
    <n v="909"/>
    <n v="131"/>
    <m/>
    <n v="0"/>
    <n v="1858"/>
    <n v="233"/>
    <n v="48"/>
    <n v="984"/>
    <m/>
  </r>
  <r>
    <d v="1992-09-10T00:00:00"/>
    <x v="74"/>
    <x v="6"/>
    <n v="1185"/>
    <n v="227"/>
    <m/>
    <n v="0"/>
    <n v="433"/>
    <n v="176"/>
    <n v="26"/>
    <n v="840"/>
    <m/>
  </r>
  <r>
    <d v="1992-09-11T00:00:00"/>
    <x v="68"/>
    <x v="6"/>
    <n v="1299"/>
    <n v="259"/>
    <m/>
    <n v="0"/>
    <n v="621"/>
    <n v="90"/>
    <n v="59"/>
    <n v="1326"/>
    <m/>
  </r>
  <r>
    <d v="1992-09-12T00:00:00"/>
    <x v="69"/>
    <x v="6"/>
    <n v="905"/>
    <n v="200"/>
    <m/>
    <n v="0"/>
    <n v="289"/>
    <n v="32"/>
    <n v="49"/>
    <n v="414"/>
    <m/>
  </r>
  <r>
    <d v="1992-09-13T00:00:00"/>
    <x v="70"/>
    <x v="6"/>
    <n v="1134"/>
    <n v="195"/>
    <m/>
    <n v="0"/>
    <n v="1368"/>
    <n v="55"/>
    <n v="72"/>
    <n v="427"/>
    <m/>
  </r>
  <r>
    <d v="1992-09-14T00:00:00"/>
    <x v="67"/>
    <x v="6"/>
    <n v="1123"/>
    <n v="172"/>
    <m/>
    <n v="0"/>
    <n v="2279"/>
    <n v="45"/>
    <n v="26"/>
    <n v="407"/>
    <m/>
  </r>
  <r>
    <d v="1992-09-15T00:00:00"/>
    <x v="63"/>
    <x v="6"/>
    <n v="1740"/>
    <n v="254"/>
    <m/>
    <n v="0"/>
    <n v="2500"/>
    <n v="22"/>
    <n v="35"/>
    <n v="775"/>
    <m/>
  </r>
  <r>
    <d v="1992-09-16T00:00:00"/>
    <x v="64"/>
    <x v="6"/>
    <n v="1553"/>
    <n v="200"/>
    <m/>
    <n v="0"/>
    <n v="3762"/>
    <n v="29"/>
    <n v="51"/>
    <n v="1102"/>
    <m/>
  </r>
  <r>
    <d v="1992-09-17T00:00:00"/>
    <x v="65"/>
    <x v="6"/>
    <n v="2799"/>
    <n v="137"/>
    <m/>
    <n v="0"/>
    <n v="2061"/>
    <n v="188"/>
    <n v="74"/>
    <n v="1404"/>
    <m/>
  </r>
  <r>
    <d v="1992-09-18T00:00:00"/>
    <x v="0"/>
    <x v="6"/>
    <n v="2332"/>
    <n v="133"/>
    <m/>
    <n v="0"/>
    <n v="3621"/>
    <n v="181"/>
    <n v="39"/>
    <n v="2072"/>
    <m/>
  </r>
  <r>
    <d v="1992-09-19T00:00:00"/>
    <x v="1"/>
    <x v="6"/>
    <n v="2598"/>
    <n v="175"/>
    <m/>
    <n v="0"/>
    <n v="2219"/>
    <n v="157"/>
    <n v="44"/>
    <n v="2192"/>
    <m/>
  </r>
  <r>
    <d v="1992-09-20T00:00:00"/>
    <x v="2"/>
    <x v="6"/>
    <n v="1921"/>
    <n v="144"/>
    <m/>
    <n v="0"/>
    <n v="1456"/>
    <n v="69"/>
    <n v="39"/>
    <n v="2058"/>
    <m/>
  </r>
  <r>
    <d v="1992-09-21T00:00:00"/>
    <x v="3"/>
    <x v="6"/>
    <n v="1570"/>
    <n v="109"/>
    <m/>
    <n v="0"/>
    <n v="1706"/>
    <n v="148"/>
    <n v="37"/>
    <n v="1730"/>
    <m/>
  </r>
  <r>
    <d v="1992-09-22T00:00:00"/>
    <x v="4"/>
    <x v="6"/>
    <n v="1223"/>
    <n v="81"/>
    <m/>
    <n v="0"/>
    <n v="1955"/>
    <n v="78"/>
    <n v="31"/>
    <n v="1511"/>
    <m/>
  </r>
  <r>
    <d v="1992-09-23T00:00:00"/>
    <x v="5"/>
    <x v="6"/>
    <n v="1047"/>
    <n v="57"/>
    <m/>
    <n v="0"/>
    <n v="1987"/>
    <n v="164"/>
    <n v="14"/>
    <n v="2213"/>
    <m/>
  </r>
  <r>
    <d v="1992-09-24T00:00:00"/>
    <x v="6"/>
    <x v="6"/>
    <n v="1620"/>
    <n v="179"/>
    <m/>
    <n v="0"/>
    <n v="3423"/>
    <n v="141"/>
    <n v="55"/>
    <n v="2737"/>
    <m/>
  </r>
  <r>
    <d v="1992-09-25T00:00:00"/>
    <x v="7"/>
    <x v="6"/>
    <n v="1547"/>
    <n v="159"/>
    <m/>
    <n v="0"/>
    <n v="1998"/>
    <n v="84"/>
    <n v="24"/>
    <n v="2530"/>
    <m/>
  </r>
  <r>
    <d v="1992-09-26T00:00:00"/>
    <x v="8"/>
    <x v="6"/>
    <n v="1570"/>
    <n v="270"/>
    <m/>
    <n v="0"/>
    <n v="3918"/>
    <n v="99"/>
    <n v="47"/>
    <n v="4025"/>
    <m/>
  </r>
  <r>
    <d v="1992-09-27T00:00:00"/>
    <x v="9"/>
    <x v="6"/>
    <n v="1241"/>
    <n v="269"/>
    <m/>
    <n v="0"/>
    <n v="4041"/>
    <n v="84"/>
    <n v="26"/>
    <n v="6149"/>
    <m/>
  </r>
  <r>
    <d v="1992-09-28T00:00:00"/>
    <x v="10"/>
    <x v="6"/>
    <n v="1208"/>
    <n v="274"/>
    <m/>
    <n v="0"/>
    <n v="3507"/>
    <n v="58"/>
    <n v="21"/>
    <n v="8214"/>
    <m/>
  </r>
  <r>
    <d v="1992-09-29T00:00:00"/>
    <x v="11"/>
    <x v="6"/>
    <n v="1824"/>
    <n v="314"/>
    <m/>
    <n v="0"/>
    <n v="2430"/>
    <n v="62"/>
    <n v="28"/>
    <n v="7653"/>
    <m/>
  </r>
  <r>
    <d v="1992-09-30T00:00:00"/>
    <x v="12"/>
    <x v="6"/>
    <n v="1751"/>
    <n v="357"/>
    <m/>
    <n v="0"/>
    <n v="2399"/>
    <n v="87"/>
    <n v="22"/>
    <n v="8345"/>
    <m/>
  </r>
  <r>
    <d v="1992-10-01T00:00:00"/>
    <x v="13"/>
    <x v="6"/>
    <n v="1390"/>
    <n v="246"/>
    <m/>
    <n v="0"/>
    <n v="2664"/>
    <n v="172"/>
    <n v="33"/>
    <n v="5242"/>
    <m/>
  </r>
  <r>
    <d v="1992-10-02T00:00:00"/>
    <x v="14"/>
    <x v="6"/>
    <n v="1341"/>
    <n v="160"/>
    <m/>
    <n v="0"/>
    <n v="2878"/>
    <n v="88"/>
    <n v="22"/>
    <n v="3636"/>
    <m/>
  </r>
  <r>
    <d v="1992-10-03T00:00:00"/>
    <x v="15"/>
    <x v="6"/>
    <n v="1082"/>
    <n v="163"/>
    <m/>
    <n v="0"/>
    <n v="2279"/>
    <n v="26"/>
    <n v="16"/>
    <n v="2295"/>
    <m/>
  </r>
  <r>
    <d v="1992-10-04T00:00:00"/>
    <x v="16"/>
    <x v="6"/>
    <n v="710"/>
    <n v="130"/>
    <m/>
    <n v="0"/>
    <n v="3385"/>
    <n v="33"/>
    <n v="12"/>
    <n v="1340"/>
    <m/>
  </r>
  <r>
    <d v="1992-10-05T00:00:00"/>
    <x v="17"/>
    <x v="6"/>
    <n v="586"/>
    <n v="109"/>
    <m/>
    <n v="0"/>
    <n v="4848"/>
    <n v="71"/>
    <n v="39"/>
    <n v="816"/>
    <m/>
  </r>
  <r>
    <d v="1992-10-06T00:00:00"/>
    <x v="18"/>
    <x v="6"/>
    <n v="661"/>
    <n v="134"/>
    <m/>
    <n v="0"/>
    <n v="3147"/>
    <n v="101"/>
    <n v="23"/>
    <n v="746"/>
    <m/>
  </r>
  <r>
    <d v="1992-10-07T00:00:00"/>
    <x v="19"/>
    <x v="6"/>
    <n v="1008"/>
    <n v="178"/>
    <m/>
    <n v="0"/>
    <n v="2998"/>
    <n v="123"/>
    <n v="29"/>
    <n v="1309"/>
    <m/>
  </r>
  <r>
    <d v="1992-10-08T00:00:00"/>
    <x v="20"/>
    <x v="6"/>
    <n v="1158"/>
    <n v="229"/>
    <m/>
    <n v="0"/>
    <n v="3625"/>
    <n v="70"/>
    <n v="32"/>
    <n v="1032"/>
    <m/>
  </r>
  <r>
    <d v="1992-10-09T00:00:00"/>
    <x v="21"/>
    <x v="6"/>
    <n v="520"/>
    <n v="120"/>
    <m/>
    <n v="0"/>
    <n v="6893"/>
    <n v="52"/>
    <n v="26"/>
    <n v="526"/>
    <m/>
  </r>
  <r>
    <d v="1992-10-10T00:00:00"/>
    <x v="22"/>
    <x v="6"/>
    <n v="451"/>
    <n v="91"/>
    <m/>
    <n v="0"/>
    <n v="5266"/>
    <n v="70"/>
    <n v="19"/>
    <n v="611"/>
    <m/>
  </r>
  <r>
    <d v="1992-10-11T00:00:00"/>
    <x v="23"/>
    <x v="6"/>
    <n v="592"/>
    <n v="124"/>
    <m/>
    <n v="0"/>
    <n v="4107"/>
    <n v="29"/>
    <n v="18"/>
    <n v="867"/>
    <m/>
  </r>
  <r>
    <d v="1992-10-12T00:00:00"/>
    <x v="24"/>
    <x v="6"/>
    <n v="243"/>
    <n v="88"/>
    <m/>
    <n v="0"/>
    <n v="3486"/>
    <n v="34"/>
    <n v="12"/>
    <n v="544"/>
    <m/>
  </r>
  <r>
    <d v="1992-10-13T00:00:00"/>
    <x v="25"/>
    <x v="6"/>
    <n v="211"/>
    <n v="59"/>
    <m/>
    <n v="0"/>
    <n v="2305"/>
    <n v="26"/>
    <n v="7"/>
    <n v="367"/>
    <m/>
  </r>
  <r>
    <d v="1992-10-14T00:00:00"/>
    <x v="26"/>
    <x v="6"/>
    <n v="198"/>
    <n v="55"/>
    <m/>
    <n v="0"/>
    <n v="2264"/>
    <n v="37"/>
    <n v="9"/>
    <n v="278"/>
    <m/>
  </r>
  <r>
    <d v="1992-10-15T00:00:00"/>
    <x v="27"/>
    <x v="6"/>
    <n v="145"/>
    <n v="46"/>
    <m/>
    <n v="0"/>
    <n v="1750"/>
    <n v="51"/>
    <n v="6"/>
    <n v="296"/>
    <m/>
  </r>
  <r>
    <d v="1992-10-16T00:00:00"/>
    <x v="28"/>
    <x v="6"/>
    <n v="280"/>
    <n v="92"/>
    <m/>
    <n v="1"/>
    <n v="1962"/>
    <n v="56"/>
    <n v="14"/>
    <n v="529"/>
    <m/>
  </r>
  <r>
    <d v="1992-10-17T00:00:00"/>
    <x v="29"/>
    <x v="6"/>
    <n v="170"/>
    <n v="42"/>
    <m/>
    <n v="0"/>
    <n v="2819"/>
    <n v="52"/>
    <n v="10"/>
    <n v="459"/>
    <m/>
  </r>
  <r>
    <d v="1992-10-18T00:00:00"/>
    <x v="30"/>
    <x v="6"/>
    <n v="311"/>
    <n v="70"/>
    <m/>
    <n v="7"/>
    <n v="3953"/>
    <n v="27"/>
    <n v="13"/>
    <n v="1324"/>
    <m/>
  </r>
  <r>
    <d v="1992-10-19T00:00:00"/>
    <x v="31"/>
    <x v="6"/>
    <n v="116"/>
    <n v="126"/>
    <m/>
    <n v="2"/>
    <n v="1078"/>
    <n v="35"/>
    <n v="2"/>
    <n v="210"/>
    <m/>
  </r>
  <r>
    <d v="1992-10-20T00:00:00"/>
    <x v="32"/>
    <x v="6"/>
    <n v="125"/>
    <n v="164"/>
    <m/>
    <n v="2"/>
    <n v="5566"/>
    <n v="106"/>
    <n v="2"/>
    <n v="212"/>
    <m/>
  </r>
  <r>
    <d v="1992-10-21T00:00:00"/>
    <x v="33"/>
    <x v="6"/>
    <n v="252"/>
    <n v="65"/>
    <m/>
    <n v="2"/>
    <n v="4852"/>
    <n v="116"/>
    <n v="2"/>
    <n v="215"/>
    <m/>
  </r>
  <r>
    <d v="1992-10-22T00:00:00"/>
    <x v="34"/>
    <x v="6"/>
    <n v="95"/>
    <n v="25"/>
    <m/>
    <n v="1"/>
    <n v="3661"/>
    <n v="80"/>
    <n v="2"/>
    <n v="217"/>
    <m/>
  </r>
  <r>
    <d v="1992-10-23T00:00:00"/>
    <x v="35"/>
    <x v="6"/>
    <n v="32"/>
    <n v="8"/>
    <m/>
    <n v="1"/>
    <n v="2299"/>
    <n v="32"/>
    <n v="2"/>
    <n v="220"/>
    <m/>
  </r>
  <r>
    <d v="1992-10-24T00:00:00"/>
    <x v="36"/>
    <x v="6"/>
    <n v="0"/>
    <n v="0"/>
    <m/>
    <n v="1"/>
    <n v="50"/>
    <n v="0"/>
    <n v="1"/>
    <n v="222"/>
    <m/>
  </r>
  <r>
    <d v="1992-10-25T00:00:00"/>
    <x v="37"/>
    <x v="6"/>
    <n v="0"/>
    <n v="0"/>
    <m/>
    <n v="1"/>
    <n v="96"/>
    <n v="0"/>
    <n v="1"/>
    <n v="225"/>
    <m/>
  </r>
  <r>
    <d v="1992-10-26T00:00:00"/>
    <x v="38"/>
    <x v="6"/>
    <n v="39"/>
    <n v="19"/>
    <m/>
    <n v="0"/>
    <n v="2640"/>
    <n v="34"/>
    <n v="1"/>
    <n v="227"/>
    <m/>
  </r>
  <r>
    <d v="1992-10-27T00:00:00"/>
    <x v="39"/>
    <x v="6"/>
    <n v="28"/>
    <n v="10"/>
    <m/>
    <n v="0"/>
    <n v="2305"/>
    <n v="24"/>
    <n v="1"/>
    <n v="230"/>
    <m/>
  </r>
  <r>
    <d v="1992-10-28T00:00:00"/>
    <x v="40"/>
    <x v="6"/>
    <n v="167"/>
    <n v="29"/>
    <m/>
    <n v="0"/>
    <n v="1589"/>
    <n v="17"/>
    <n v="1"/>
    <n v="232"/>
    <m/>
  </r>
  <r>
    <d v="1992-10-29T00:00:00"/>
    <x v="41"/>
    <x v="6"/>
    <n v="163"/>
    <n v="17"/>
    <m/>
    <n v="0"/>
    <n v="28"/>
    <n v="0"/>
    <n v="4"/>
    <n v="235"/>
    <m/>
  </r>
  <r>
    <d v="1992-10-30T00:00:00"/>
    <x v="42"/>
    <x v="6"/>
    <n v="117"/>
    <n v="73"/>
    <m/>
    <n v="0"/>
    <n v="2754"/>
    <n v="36"/>
    <n v="15"/>
    <n v="262"/>
    <m/>
  </r>
  <r>
    <d v="1992-10-31T00:00:00"/>
    <x v="43"/>
    <x v="6"/>
    <n v="29"/>
    <n v="2"/>
    <m/>
    <n v="0"/>
    <n v="200"/>
    <n v="0"/>
    <n v="0"/>
    <n v="35"/>
    <m/>
  </r>
  <r>
    <d v="1992-11-01T00:00:00"/>
    <x v="44"/>
    <x v="6"/>
    <n v="0"/>
    <n v="0"/>
    <m/>
    <n v="0"/>
    <n v="31"/>
    <n v="2"/>
    <n v="0"/>
    <n v="4"/>
    <m/>
  </r>
  <r>
    <d v="1992-11-02T00:00:00"/>
    <x v="45"/>
    <x v="6"/>
    <n v="15"/>
    <n v="3"/>
    <m/>
    <n v="0"/>
    <n v="12"/>
    <n v="0"/>
    <n v="4"/>
    <n v="4"/>
    <m/>
  </r>
  <r>
    <d v="1992-11-03T00:00:00"/>
    <x v="46"/>
    <x v="6"/>
    <n v="41"/>
    <n v="14"/>
    <m/>
    <n v="0"/>
    <n v="35"/>
    <n v="1"/>
    <n v="12"/>
    <n v="24"/>
    <m/>
  </r>
  <r>
    <d v="1992-11-04T00:00:00"/>
    <x v="47"/>
    <x v="6"/>
    <n v="22"/>
    <n v="12"/>
    <m/>
    <n v="0"/>
    <n v="32"/>
    <n v="1"/>
    <n v="7"/>
    <n v="20"/>
    <m/>
  </r>
  <r>
    <d v="1992-11-05T00:00:00"/>
    <x v="48"/>
    <x v="6"/>
    <n v="36"/>
    <n v="12"/>
    <m/>
    <n v="0"/>
    <n v="46"/>
    <n v="0"/>
    <n v="17"/>
    <n v="37"/>
    <m/>
  </r>
  <r>
    <d v="1992-11-06T00:00:00"/>
    <x v="49"/>
    <x v="6"/>
    <n v="21"/>
    <n v="14"/>
    <m/>
    <n v="0"/>
    <n v="30"/>
    <n v="0"/>
    <n v="2"/>
    <n v="51"/>
    <m/>
  </r>
  <r>
    <d v="1992-11-07T00:00:00"/>
    <x v="50"/>
    <x v="6"/>
    <n v="14"/>
    <n v="2"/>
    <m/>
    <n v="0"/>
    <n v="46"/>
    <n v="0"/>
    <n v="10"/>
    <n v="47"/>
    <m/>
  </r>
  <r>
    <d v="1992-11-08T00:00:00"/>
    <x v="51"/>
    <x v="6"/>
    <n v="13"/>
    <n v="6"/>
    <m/>
    <n v="0"/>
    <n v="23"/>
    <n v="0"/>
    <n v="12"/>
    <n v="47"/>
    <m/>
  </r>
  <r>
    <d v="1992-11-09T00:00:00"/>
    <x v="52"/>
    <x v="6"/>
    <n v="16"/>
    <n v="8"/>
    <m/>
    <n v="0"/>
    <n v="11"/>
    <n v="0"/>
    <n v="3"/>
    <n v="33"/>
    <m/>
  </r>
  <r>
    <d v="1992-11-10T00:00:00"/>
    <x v="53"/>
    <x v="6"/>
    <n v="14"/>
    <n v="8"/>
    <m/>
    <n v="0"/>
    <n v="7"/>
    <n v="0"/>
    <n v="20"/>
    <n v="13"/>
    <m/>
  </r>
  <r>
    <d v="1993-09-02T00:00:00"/>
    <x v="75"/>
    <x v="7"/>
    <n v="50"/>
    <n v="3"/>
    <m/>
    <n v="0"/>
    <n v="138"/>
    <n v="28"/>
    <n v="51"/>
    <n v="118"/>
    <m/>
  </r>
  <r>
    <d v="1993-09-03T00:00:00"/>
    <x v="76"/>
    <x v="7"/>
    <n v="41"/>
    <n v="6"/>
    <m/>
    <n v="0"/>
    <n v="475"/>
    <n v="74"/>
    <n v="74"/>
    <n v="287"/>
    <m/>
  </r>
  <r>
    <d v="1993-09-04T00:00:00"/>
    <x v="77"/>
    <x v="7"/>
    <n v="13"/>
    <n v="8"/>
    <m/>
    <n v="0"/>
    <n v="263"/>
    <n v="49"/>
    <n v="63"/>
    <n v="499"/>
    <m/>
  </r>
  <r>
    <d v="1993-09-05T00:00:00"/>
    <x v="78"/>
    <x v="7"/>
    <n v="8"/>
    <n v="5"/>
    <m/>
    <n v="0"/>
    <n v="115"/>
    <n v="20"/>
    <n v="55"/>
    <n v="611"/>
    <m/>
  </r>
  <r>
    <d v="1993-09-06T00:00:00"/>
    <x v="79"/>
    <x v="7"/>
    <n v="9"/>
    <n v="8"/>
    <m/>
    <n v="0"/>
    <n v="96"/>
    <n v="63"/>
    <n v="34"/>
    <n v="1344"/>
    <m/>
  </r>
  <r>
    <d v="1993-09-07T00:00:00"/>
    <x v="71"/>
    <x v="7"/>
    <n v="5"/>
    <n v="3"/>
    <m/>
    <n v="0"/>
    <n v="345"/>
    <n v="89"/>
    <n v="26"/>
    <n v="1752"/>
    <m/>
  </r>
  <r>
    <d v="1993-09-08T00:00:00"/>
    <x v="72"/>
    <x v="7"/>
    <n v="7"/>
    <n v="8"/>
    <m/>
    <n v="0"/>
    <n v="125"/>
    <n v="22"/>
    <n v="14"/>
    <n v="1143"/>
    <m/>
  </r>
  <r>
    <d v="1993-09-09T00:00:00"/>
    <x v="73"/>
    <x v="7"/>
    <n v="24"/>
    <n v="7"/>
    <m/>
    <n v="0"/>
    <n v="108"/>
    <n v="8"/>
    <n v="26"/>
    <n v="462"/>
    <m/>
  </r>
  <r>
    <d v="1993-09-10T00:00:00"/>
    <x v="74"/>
    <x v="7"/>
    <n v="18"/>
    <n v="15"/>
    <m/>
    <n v="0"/>
    <n v="102"/>
    <n v="14"/>
    <n v="31"/>
    <n v="305"/>
    <m/>
  </r>
  <r>
    <d v="1993-09-11T00:00:00"/>
    <x v="68"/>
    <x v="7"/>
    <n v="36"/>
    <n v="19"/>
    <m/>
    <n v="0"/>
    <n v="281"/>
    <n v="16"/>
    <n v="33"/>
    <n v="205"/>
    <m/>
  </r>
  <r>
    <d v="1993-09-12T00:00:00"/>
    <x v="69"/>
    <x v="7"/>
    <n v="45"/>
    <n v="4"/>
    <m/>
    <n v="0"/>
    <n v="124"/>
    <n v="6"/>
    <n v="23"/>
    <n v="200"/>
    <m/>
  </r>
  <r>
    <d v="1993-09-13T00:00:00"/>
    <x v="70"/>
    <x v="7"/>
    <n v="198"/>
    <n v="32"/>
    <m/>
    <n v="0"/>
    <n v="317"/>
    <n v="53"/>
    <n v="31"/>
    <n v="345"/>
    <m/>
  </r>
  <r>
    <d v="1993-09-14T00:00:00"/>
    <x v="67"/>
    <x v="7"/>
    <n v="261"/>
    <n v="41"/>
    <m/>
    <n v="0"/>
    <n v="2384"/>
    <n v="68"/>
    <n v="35"/>
    <n v="326"/>
    <m/>
  </r>
  <r>
    <d v="1993-09-15T00:00:00"/>
    <x v="63"/>
    <x v="7"/>
    <n v="239"/>
    <n v="44"/>
    <m/>
    <n v="0"/>
    <n v="3104"/>
    <n v="42"/>
    <n v="36"/>
    <n v="310"/>
    <m/>
  </r>
  <r>
    <d v="1993-09-16T00:00:00"/>
    <x v="64"/>
    <x v="7"/>
    <n v="306"/>
    <n v="34"/>
    <m/>
    <n v="0"/>
    <n v="2266"/>
    <n v="149"/>
    <n v="53"/>
    <n v="391"/>
    <m/>
  </r>
  <r>
    <d v="1993-09-17T00:00:00"/>
    <x v="65"/>
    <x v="7"/>
    <n v="455"/>
    <n v="24"/>
    <m/>
    <n v="0"/>
    <n v="1637"/>
    <n v="70"/>
    <n v="37"/>
    <n v="580"/>
    <m/>
  </r>
  <r>
    <d v="1993-09-18T00:00:00"/>
    <x v="0"/>
    <x v="7"/>
    <n v="426"/>
    <n v="22"/>
    <m/>
    <n v="0"/>
    <n v="1775"/>
    <n v="43"/>
    <n v="16"/>
    <n v="1237"/>
    <m/>
  </r>
  <r>
    <d v="1993-09-19T00:00:00"/>
    <x v="1"/>
    <x v="7"/>
    <n v="660"/>
    <n v="23"/>
    <m/>
    <n v="0"/>
    <n v="1828"/>
    <n v="33"/>
    <n v="30"/>
    <n v="1716"/>
    <m/>
  </r>
  <r>
    <d v="1993-09-20T00:00:00"/>
    <x v="2"/>
    <x v="7"/>
    <n v="437"/>
    <n v="16"/>
    <m/>
    <n v="0"/>
    <n v="4262"/>
    <n v="70"/>
    <n v="10"/>
    <n v="1699"/>
    <m/>
  </r>
  <r>
    <d v="1993-09-21T00:00:00"/>
    <x v="3"/>
    <x v="7"/>
    <n v="451"/>
    <n v="17"/>
    <m/>
    <n v="0"/>
    <n v="2554"/>
    <n v="33"/>
    <n v="8"/>
    <n v="1640"/>
    <m/>
  </r>
  <r>
    <d v="1993-09-22T00:00:00"/>
    <x v="4"/>
    <x v="7"/>
    <n v="546"/>
    <n v="21"/>
    <m/>
    <n v="0"/>
    <n v="2237"/>
    <n v="58"/>
    <n v="10"/>
    <n v="2117"/>
    <m/>
  </r>
  <r>
    <d v="1993-09-23T00:00:00"/>
    <x v="5"/>
    <x v="7"/>
    <n v="511"/>
    <n v="11"/>
    <m/>
    <n v="0"/>
    <n v="1118"/>
    <n v="22"/>
    <n v="9"/>
    <n v="1942"/>
    <m/>
  </r>
  <r>
    <d v="1993-09-24T00:00:00"/>
    <x v="6"/>
    <x v="7"/>
    <n v="655"/>
    <n v="8"/>
    <m/>
    <n v="0"/>
    <n v="1778"/>
    <n v="31"/>
    <n v="15"/>
    <n v="1937"/>
    <m/>
  </r>
  <r>
    <d v="1993-09-25T00:00:00"/>
    <x v="7"/>
    <x v="7"/>
    <n v="453"/>
    <n v="8"/>
    <m/>
    <n v="0"/>
    <n v="1037"/>
    <n v="8"/>
    <n v="4"/>
    <n v="1102"/>
    <m/>
  </r>
  <r>
    <d v="1993-09-26T00:00:00"/>
    <x v="8"/>
    <x v="7"/>
    <n v="380"/>
    <n v="5"/>
    <m/>
    <n v="0"/>
    <n v="1476"/>
    <n v="11"/>
    <n v="7"/>
    <n v="736"/>
    <m/>
  </r>
  <r>
    <d v="1993-09-27T00:00:00"/>
    <x v="9"/>
    <x v="7"/>
    <n v="263"/>
    <n v="8"/>
    <m/>
    <n v="0"/>
    <n v="1079"/>
    <n v="35"/>
    <n v="15"/>
    <n v="731"/>
    <m/>
  </r>
  <r>
    <d v="1993-09-28T00:00:00"/>
    <x v="10"/>
    <x v="7"/>
    <n v="372"/>
    <n v="5"/>
    <m/>
    <n v="0"/>
    <n v="1172"/>
    <n v="24"/>
    <n v="16"/>
    <n v="613"/>
    <m/>
  </r>
  <r>
    <d v="1993-09-29T00:00:00"/>
    <x v="11"/>
    <x v="7"/>
    <n v="431"/>
    <n v="8"/>
    <m/>
    <n v="0"/>
    <n v="1193"/>
    <n v="24"/>
    <n v="18"/>
    <n v="563"/>
    <m/>
  </r>
  <r>
    <d v="1993-09-30T00:00:00"/>
    <x v="12"/>
    <x v="7"/>
    <n v="262"/>
    <n v="35"/>
    <m/>
    <n v="0"/>
    <n v="1018"/>
    <n v="32"/>
    <n v="12"/>
    <n v="344"/>
    <m/>
  </r>
  <r>
    <d v="1993-10-01T00:00:00"/>
    <x v="13"/>
    <x v="7"/>
    <n v="319"/>
    <n v="25"/>
    <m/>
    <n v="0"/>
    <n v="1603"/>
    <n v="39"/>
    <n v="7"/>
    <n v="359"/>
    <m/>
  </r>
  <r>
    <d v="1993-10-02T00:00:00"/>
    <x v="14"/>
    <x v="7"/>
    <n v="337"/>
    <n v="13"/>
    <m/>
    <n v="0"/>
    <n v="2522"/>
    <n v="40"/>
    <n v="3"/>
    <n v="475"/>
    <m/>
  </r>
  <r>
    <d v="1993-10-03T00:00:00"/>
    <x v="15"/>
    <x v="7"/>
    <n v="288"/>
    <n v="15"/>
    <m/>
    <n v="0"/>
    <n v="4208"/>
    <n v="52"/>
    <n v="20"/>
    <n v="539"/>
    <m/>
  </r>
  <r>
    <d v="1993-10-04T00:00:00"/>
    <x v="16"/>
    <x v="7"/>
    <n v="663"/>
    <n v="40"/>
    <m/>
    <n v="0"/>
    <n v="5250"/>
    <n v="46"/>
    <n v="22"/>
    <n v="743"/>
    <m/>
  </r>
  <r>
    <d v="1993-10-05T00:00:00"/>
    <x v="17"/>
    <x v="7"/>
    <n v="434"/>
    <n v="15"/>
    <m/>
    <n v="0"/>
    <n v="5894"/>
    <n v="15"/>
    <n v="4"/>
    <n v="646"/>
    <m/>
  </r>
  <r>
    <d v="1993-10-06T00:00:00"/>
    <x v="18"/>
    <x v="7"/>
    <n v="608"/>
    <n v="68"/>
    <m/>
    <n v="0"/>
    <n v="4339"/>
    <n v="6"/>
    <n v="34"/>
    <n v="1668"/>
    <m/>
  </r>
  <r>
    <d v="1993-10-07T00:00:00"/>
    <x v="19"/>
    <x v="7"/>
    <n v="322"/>
    <n v="23"/>
    <m/>
    <n v="0"/>
    <n v="3064"/>
    <n v="12"/>
    <n v="23"/>
    <n v="1683"/>
    <m/>
  </r>
  <r>
    <d v="1993-10-08T00:00:00"/>
    <x v="20"/>
    <x v="7"/>
    <n v="290"/>
    <n v="10"/>
    <m/>
    <n v="0"/>
    <n v="2768"/>
    <n v="4"/>
    <n v="9"/>
    <n v="1575"/>
    <m/>
  </r>
  <r>
    <d v="1993-10-09T00:00:00"/>
    <x v="21"/>
    <x v="7"/>
    <n v="493"/>
    <n v="13"/>
    <m/>
    <n v="0"/>
    <n v="2989"/>
    <n v="24"/>
    <n v="6"/>
    <n v="1652"/>
    <m/>
  </r>
  <r>
    <d v="1993-10-10T00:00:00"/>
    <x v="22"/>
    <x v="7"/>
    <n v="549"/>
    <n v="9"/>
    <m/>
    <n v="0"/>
    <n v="6386"/>
    <n v="27"/>
    <n v="2"/>
    <n v="1093"/>
    <m/>
  </r>
  <r>
    <d v="1993-10-11T00:00:00"/>
    <x v="23"/>
    <x v="7"/>
    <n v="399"/>
    <n v="2"/>
    <m/>
    <n v="0"/>
    <n v="5966"/>
    <n v="28"/>
    <n v="8"/>
    <n v="1048"/>
    <m/>
  </r>
  <r>
    <d v="1993-10-12T00:00:00"/>
    <x v="24"/>
    <x v="7"/>
    <n v="395"/>
    <n v="17"/>
    <m/>
    <n v="0"/>
    <n v="3106"/>
    <n v="10"/>
    <n v="15"/>
    <n v="1716"/>
    <m/>
  </r>
  <r>
    <d v="1993-10-13T00:00:00"/>
    <x v="25"/>
    <x v="7"/>
    <n v="413"/>
    <n v="21"/>
    <m/>
    <n v="0"/>
    <n v="2002"/>
    <n v="7"/>
    <n v="18"/>
    <n v="2434"/>
    <m/>
  </r>
  <r>
    <d v="1993-10-14T00:00:00"/>
    <x v="26"/>
    <x v="7"/>
    <n v="352"/>
    <n v="22"/>
    <m/>
    <n v="0"/>
    <n v="2050"/>
    <n v="12"/>
    <n v="15"/>
    <n v="2468"/>
    <m/>
  </r>
  <r>
    <d v="1993-10-15T00:00:00"/>
    <x v="27"/>
    <x v="7"/>
    <n v="255"/>
    <n v="13"/>
    <m/>
    <n v="0"/>
    <n v="1502"/>
    <n v="10"/>
    <n v="11"/>
    <n v="2207"/>
    <m/>
  </r>
  <r>
    <d v="1993-10-16T00:00:00"/>
    <x v="28"/>
    <x v="7"/>
    <n v="251"/>
    <n v="5"/>
    <m/>
    <n v="0"/>
    <n v="1270"/>
    <n v="24"/>
    <n v="7"/>
    <n v="2357"/>
    <m/>
  </r>
  <r>
    <d v="1993-10-17T00:00:00"/>
    <x v="29"/>
    <x v="7"/>
    <n v="142"/>
    <n v="5"/>
    <m/>
    <n v="0"/>
    <n v="1047"/>
    <n v="44"/>
    <n v="5"/>
    <n v="1972"/>
    <m/>
  </r>
  <r>
    <d v="1993-10-18T00:00:00"/>
    <x v="30"/>
    <x v="7"/>
    <n v="134"/>
    <n v="4"/>
    <m/>
    <n v="0"/>
    <n v="839"/>
    <n v="66"/>
    <n v="15"/>
    <n v="2059"/>
    <m/>
  </r>
  <r>
    <d v="1993-10-19T00:00:00"/>
    <x v="31"/>
    <x v="7"/>
    <n v="171"/>
    <n v="1"/>
    <m/>
    <n v="1"/>
    <n v="716"/>
    <n v="50"/>
    <n v="13"/>
    <n v="1604"/>
    <m/>
  </r>
  <r>
    <d v="1993-10-20T00:00:00"/>
    <x v="32"/>
    <x v="7"/>
    <n v="180"/>
    <n v="5"/>
    <m/>
    <n v="0"/>
    <n v="904"/>
    <n v="48"/>
    <n v="7"/>
    <n v="1102"/>
    <m/>
  </r>
  <r>
    <d v="1993-10-21T00:00:00"/>
    <x v="33"/>
    <x v="7"/>
    <n v="83"/>
    <n v="5"/>
    <m/>
    <n v="0"/>
    <n v="576"/>
    <n v="9"/>
    <n v="11"/>
    <n v="949"/>
    <m/>
  </r>
  <r>
    <d v="1993-10-22T00:00:00"/>
    <x v="34"/>
    <x v="7"/>
    <n v="113"/>
    <n v="5"/>
    <m/>
    <n v="4"/>
    <n v="610"/>
    <n v="8"/>
    <n v="12"/>
    <n v="1421"/>
    <m/>
  </r>
  <r>
    <d v="1993-10-23T00:00:00"/>
    <x v="35"/>
    <x v="7"/>
    <n v="271"/>
    <n v="9"/>
    <m/>
    <n v="3"/>
    <n v="1010"/>
    <n v="3"/>
    <n v="5"/>
    <n v="1001"/>
    <m/>
  </r>
  <r>
    <d v="1993-10-24T00:00:00"/>
    <x v="36"/>
    <x v="7"/>
    <n v="97"/>
    <n v="8"/>
    <m/>
    <n v="6"/>
    <n v="363"/>
    <n v="0"/>
    <n v="5"/>
    <n v="484"/>
    <m/>
  </r>
  <r>
    <d v="1993-10-25T00:00:00"/>
    <x v="37"/>
    <x v="7"/>
    <n v="68"/>
    <n v="3"/>
    <m/>
    <n v="2"/>
    <n v="246"/>
    <n v="1"/>
    <n v="13"/>
    <n v="524"/>
    <m/>
  </r>
  <r>
    <d v="1993-10-26T00:00:00"/>
    <x v="38"/>
    <x v="7"/>
    <n v="37"/>
    <n v="3"/>
    <m/>
    <n v="2"/>
    <n v="154"/>
    <n v="4"/>
    <n v="9"/>
    <n v="561"/>
    <m/>
  </r>
  <r>
    <d v="1993-10-27T00:00:00"/>
    <x v="39"/>
    <x v="7"/>
    <n v="27"/>
    <n v="3"/>
    <m/>
    <n v="0"/>
    <n v="114"/>
    <n v="3"/>
    <n v="15"/>
    <n v="396"/>
    <m/>
  </r>
  <r>
    <d v="1993-10-28T00:00:00"/>
    <x v="40"/>
    <x v="7"/>
    <n v="21"/>
    <n v="4"/>
    <m/>
    <n v="2"/>
    <n v="66"/>
    <n v="4"/>
    <n v="14"/>
    <n v="254"/>
    <m/>
  </r>
  <r>
    <d v="1993-10-29T00:00:00"/>
    <x v="41"/>
    <x v="7"/>
    <n v="34"/>
    <n v="2"/>
    <m/>
    <n v="0"/>
    <n v="54"/>
    <n v="3"/>
    <n v="29"/>
    <n v="220"/>
    <m/>
  </r>
  <r>
    <d v="1993-10-30T00:00:00"/>
    <x v="42"/>
    <x v="7"/>
    <n v="25"/>
    <n v="0"/>
    <m/>
    <n v="0"/>
    <n v="44"/>
    <n v="3"/>
    <n v="23"/>
    <n v="115"/>
    <m/>
  </r>
  <r>
    <d v="1993-10-31T00:00:00"/>
    <x v="43"/>
    <x v="7"/>
    <n v="9"/>
    <n v="4"/>
    <m/>
    <n v="4"/>
    <n v="30"/>
    <n v="1"/>
    <n v="28"/>
    <n v="100"/>
    <m/>
  </r>
  <r>
    <d v="1993-11-01T00:00:00"/>
    <x v="44"/>
    <x v="7"/>
    <n v="23"/>
    <n v="0"/>
    <m/>
    <n v="1"/>
    <n v="27"/>
    <n v="0"/>
    <n v="23"/>
    <n v="65"/>
    <m/>
  </r>
  <r>
    <d v="1993-11-02T00:00:00"/>
    <x v="45"/>
    <x v="7"/>
    <n v="16"/>
    <n v="4"/>
    <m/>
    <n v="1"/>
    <n v="25"/>
    <n v="0"/>
    <n v="20"/>
    <n v="64"/>
    <m/>
  </r>
  <r>
    <d v="1993-11-03T00:00:00"/>
    <x v="46"/>
    <x v="7"/>
    <n v="40"/>
    <n v="8"/>
    <m/>
    <n v="8"/>
    <n v="33"/>
    <n v="1"/>
    <n v="20"/>
    <n v="176"/>
    <m/>
  </r>
  <r>
    <d v="1993-11-04T00:00:00"/>
    <x v="47"/>
    <x v="7"/>
    <n v="15"/>
    <n v="5"/>
    <m/>
    <n v="6"/>
    <n v="26"/>
    <n v="2"/>
    <n v="19"/>
    <n v="99"/>
    <m/>
  </r>
  <r>
    <d v="1993-11-05T00:00:00"/>
    <x v="48"/>
    <x v="7"/>
    <n v="13"/>
    <n v="4"/>
    <m/>
    <n v="0"/>
    <n v="12"/>
    <n v="3"/>
    <n v="6"/>
    <n v="168"/>
    <m/>
  </r>
  <r>
    <d v="1993-11-06T00:00:00"/>
    <x v="49"/>
    <x v="7"/>
    <n v="13"/>
    <n v="5"/>
    <m/>
    <n v="0"/>
    <n v="14"/>
    <n v="2"/>
    <n v="11"/>
    <n v="116"/>
    <m/>
  </r>
  <r>
    <d v="1993-11-07T00:00:00"/>
    <x v="50"/>
    <x v="7"/>
    <n v="6"/>
    <n v="2"/>
    <m/>
    <n v="0"/>
    <n v="5"/>
    <n v="1"/>
    <n v="18"/>
    <n v="61"/>
    <m/>
  </r>
  <r>
    <d v="1993-11-08T00:00:00"/>
    <x v="51"/>
    <x v="7"/>
    <n v="5"/>
    <n v="8"/>
    <m/>
    <n v="0"/>
    <n v="6"/>
    <n v="0"/>
    <n v="11"/>
    <n v="58"/>
    <m/>
  </r>
  <r>
    <d v="1993-11-09T00:00:00"/>
    <x v="52"/>
    <x v="7"/>
    <n v="4"/>
    <n v="4"/>
    <m/>
    <n v="0"/>
    <n v="6"/>
    <n v="1"/>
    <n v="7"/>
    <n v="26"/>
    <m/>
  </r>
  <r>
    <d v="1993-11-10T00:00:00"/>
    <x v="53"/>
    <x v="7"/>
    <n v="3"/>
    <n v="1"/>
    <m/>
    <n v="0"/>
    <n v="4"/>
    <n v="0"/>
    <n v="3"/>
    <n v="20"/>
    <m/>
  </r>
  <r>
    <d v="1994-09-01T00:00:00"/>
    <x v="80"/>
    <x v="8"/>
    <n v="0"/>
    <n v="0"/>
    <m/>
    <n v="0"/>
    <n v="74"/>
    <n v="5"/>
    <n v="11"/>
    <n v="474"/>
    <m/>
  </r>
  <r>
    <d v="1994-09-02T00:00:00"/>
    <x v="75"/>
    <x v="8"/>
    <n v="0"/>
    <n v="0"/>
    <m/>
    <n v="0"/>
    <n v="37"/>
    <n v="3"/>
    <n v="19"/>
    <n v="461"/>
    <m/>
  </r>
  <r>
    <d v="1994-09-03T00:00:00"/>
    <x v="76"/>
    <x v="8"/>
    <n v="0"/>
    <n v="0"/>
    <m/>
    <n v="0"/>
    <n v="25"/>
    <n v="7"/>
    <n v="11"/>
    <n v="1343"/>
    <m/>
  </r>
  <r>
    <d v="1994-09-04T00:00:00"/>
    <x v="77"/>
    <x v="8"/>
    <n v="0"/>
    <n v="0"/>
    <m/>
    <n v="0"/>
    <n v="175"/>
    <n v="11"/>
    <n v="8"/>
    <n v="1117"/>
    <m/>
  </r>
  <r>
    <d v="1994-09-05T00:00:00"/>
    <x v="78"/>
    <x v="8"/>
    <n v="3"/>
    <n v="0"/>
    <m/>
    <n v="0"/>
    <n v="272"/>
    <n v="17"/>
    <n v="11"/>
    <n v="1615"/>
    <m/>
  </r>
  <r>
    <d v="1994-09-06T00:00:00"/>
    <x v="79"/>
    <x v="8"/>
    <n v="14"/>
    <n v="60"/>
    <m/>
    <n v="0"/>
    <n v="142"/>
    <n v="28"/>
    <n v="14"/>
    <n v="1017"/>
    <m/>
  </r>
  <r>
    <d v="1994-09-07T00:00:00"/>
    <x v="71"/>
    <x v="8"/>
    <n v="58"/>
    <n v="100"/>
    <m/>
    <n v="0"/>
    <n v="143"/>
    <n v="15"/>
    <n v="23"/>
    <n v="1782"/>
    <m/>
  </r>
  <r>
    <d v="1994-09-08T00:00:00"/>
    <x v="72"/>
    <x v="8"/>
    <n v="48"/>
    <n v="100"/>
    <m/>
    <n v="0"/>
    <n v="2045"/>
    <n v="22"/>
    <n v="13"/>
    <n v="2371"/>
    <m/>
  </r>
  <r>
    <d v="1994-09-09T00:00:00"/>
    <x v="73"/>
    <x v="8"/>
    <n v="38"/>
    <n v="44"/>
    <m/>
    <n v="0"/>
    <n v="4141"/>
    <n v="38"/>
    <n v="5"/>
    <n v="3142"/>
    <m/>
  </r>
  <r>
    <d v="1994-09-10T00:00:00"/>
    <x v="74"/>
    <x v="8"/>
    <n v="50"/>
    <n v="65"/>
    <m/>
    <n v="0"/>
    <n v="2967"/>
    <n v="41"/>
    <n v="8"/>
    <n v="2235"/>
    <m/>
  </r>
  <r>
    <d v="1994-09-11T00:00:00"/>
    <x v="68"/>
    <x v="8"/>
    <n v="46"/>
    <n v="75"/>
    <m/>
    <n v="0"/>
    <n v="2416"/>
    <n v="46"/>
    <n v="11"/>
    <n v="2997"/>
    <m/>
  </r>
  <r>
    <d v="1994-09-12T00:00:00"/>
    <x v="69"/>
    <x v="8"/>
    <n v="16"/>
    <n v="53"/>
    <m/>
    <n v="0"/>
    <n v="1819"/>
    <n v="45"/>
    <n v="10"/>
    <n v="2820"/>
    <m/>
  </r>
  <r>
    <d v="1994-09-13T00:00:00"/>
    <x v="70"/>
    <x v="8"/>
    <n v="12"/>
    <n v="66"/>
    <m/>
    <n v="0"/>
    <n v="775"/>
    <n v="61"/>
    <n v="9"/>
    <n v="1602"/>
    <m/>
  </r>
  <r>
    <d v="1994-09-14T00:00:00"/>
    <x v="67"/>
    <x v="8"/>
    <n v="23"/>
    <n v="116"/>
    <m/>
    <n v="0"/>
    <n v="363"/>
    <n v="59"/>
    <n v="12"/>
    <n v="1709"/>
    <m/>
  </r>
  <r>
    <d v="1994-09-15T00:00:00"/>
    <x v="63"/>
    <x v="8"/>
    <n v="15"/>
    <n v="62"/>
    <m/>
    <n v="0"/>
    <n v="452"/>
    <n v="35"/>
    <n v="4"/>
    <n v="1219"/>
    <m/>
  </r>
  <r>
    <d v="1994-09-16T00:00:00"/>
    <x v="64"/>
    <x v="8"/>
    <n v="5"/>
    <n v="31"/>
    <m/>
    <n v="0"/>
    <n v="341"/>
    <n v="22"/>
    <n v="11"/>
    <n v="667"/>
    <m/>
  </r>
  <r>
    <d v="1994-09-17T00:00:00"/>
    <x v="65"/>
    <x v="8"/>
    <n v="44"/>
    <n v="106"/>
    <m/>
    <n v="0"/>
    <n v="601"/>
    <n v="26"/>
    <n v="12"/>
    <n v="637"/>
    <m/>
  </r>
  <r>
    <d v="1994-09-18T00:00:00"/>
    <x v="0"/>
    <x v="8"/>
    <n v="28"/>
    <n v="109"/>
    <m/>
    <n v="0"/>
    <n v="515"/>
    <n v="16"/>
    <n v="22"/>
    <n v="716"/>
    <m/>
  </r>
  <r>
    <d v="1994-09-19T00:00:00"/>
    <x v="1"/>
    <x v="8"/>
    <n v="15"/>
    <n v="79"/>
    <m/>
    <n v="0"/>
    <n v="670"/>
    <n v="41"/>
    <n v="9"/>
    <n v="463"/>
    <m/>
  </r>
  <r>
    <d v="1994-09-20T00:00:00"/>
    <x v="2"/>
    <x v="8"/>
    <n v="15"/>
    <n v="61"/>
    <m/>
    <n v="0"/>
    <n v="456"/>
    <n v="29"/>
    <n v="12"/>
    <n v="370"/>
    <m/>
  </r>
  <r>
    <d v="1994-09-21T00:00:00"/>
    <x v="3"/>
    <x v="8"/>
    <n v="13"/>
    <n v="54"/>
    <m/>
    <n v="0"/>
    <n v="398"/>
    <n v="23"/>
    <n v="12"/>
    <n v="348"/>
    <m/>
  </r>
  <r>
    <d v="1994-09-22T00:00:00"/>
    <x v="4"/>
    <x v="8"/>
    <n v="27"/>
    <n v="97"/>
    <m/>
    <n v="0"/>
    <n v="717"/>
    <n v="11"/>
    <n v="12"/>
    <n v="255"/>
    <m/>
  </r>
  <r>
    <d v="1994-09-23T00:00:00"/>
    <x v="5"/>
    <x v="8"/>
    <n v="32"/>
    <n v="118"/>
    <m/>
    <n v="0"/>
    <n v="1377"/>
    <n v="15"/>
    <n v="17"/>
    <n v="156"/>
    <m/>
  </r>
  <r>
    <d v="1994-09-24T00:00:00"/>
    <x v="6"/>
    <x v="8"/>
    <n v="39"/>
    <n v="137"/>
    <m/>
    <n v="0"/>
    <n v="1315"/>
    <n v="16"/>
    <n v="2"/>
    <n v="136"/>
    <m/>
  </r>
  <r>
    <d v="1994-09-25T00:00:00"/>
    <x v="7"/>
    <x v="8"/>
    <n v="17"/>
    <n v="105"/>
    <m/>
    <n v="0"/>
    <n v="1050"/>
    <n v="9"/>
    <n v="1"/>
    <n v="105"/>
    <m/>
  </r>
  <r>
    <d v="1994-09-26T00:00:00"/>
    <x v="8"/>
    <x v="8"/>
    <n v="5"/>
    <n v="71"/>
    <m/>
    <n v="0"/>
    <n v="850"/>
    <n v="10"/>
    <n v="2"/>
    <n v="123"/>
    <m/>
  </r>
  <r>
    <d v="1994-09-27T00:00:00"/>
    <x v="9"/>
    <x v="8"/>
    <n v="15"/>
    <n v="61"/>
    <m/>
    <n v="0"/>
    <n v="533"/>
    <n v="7"/>
    <n v="6"/>
    <n v="93"/>
    <m/>
  </r>
  <r>
    <d v="1994-09-28T00:00:00"/>
    <x v="10"/>
    <x v="8"/>
    <n v="22"/>
    <n v="66"/>
    <m/>
    <n v="0"/>
    <n v="892"/>
    <n v="6"/>
    <n v="8"/>
    <n v="151"/>
    <m/>
  </r>
  <r>
    <d v="1994-09-29T00:00:00"/>
    <x v="11"/>
    <x v="8"/>
    <n v="30"/>
    <n v="76"/>
    <m/>
    <n v="0"/>
    <n v="2371"/>
    <n v="11"/>
    <n v="8"/>
    <n v="152"/>
    <m/>
  </r>
  <r>
    <d v="1994-09-30T00:00:00"/>
    <x v="12"/>
    <x v="8"/>
    <n v="18"/>
    <n v="80"/>
    <m/>
    <n v="0"/>
    <n v="1990"/>
    <n v="8"/>
    <n v="7"/>
    <n v="104"/>
    <m/>
  </r>
  <r>
    <d v="1994-10-01T00:00:00"/>
    <x v="13"/>
    <x v="8"/>
    <n v="31"/>
    <n v="75"/>
    <m/>
    <n v="0"/>
    <n v="1787"/>
    <n v="8"/>
    <n v="3"/>
    <n v="177"/>
    <m/>
  </r>
  <r>
    <d v="1994-10-02T00:00:00"/>
    <x v="14"/>
    <x v="8"/>
    <n v="43"/>
    <n v="47"/>
    <m/>
    <n v="0"/>
    <n v="3257"/>
    <n v="2"/>
    <n v="4"/>
    <n v="104"/>
    <m/>
  </r>
  <r>
    <d v="1994-10-03T00:00:00"/>
    <x v="15"/>
    <x v="8"/>
    <n v="23"/>
    <n v="74"/>
    <m/>
    <n v="0"/>
    <n v="4061"/>
    <n v="10"/>
    <n v="2"/>
    <n v="203"/>
    <m/>
  </r>
  <r>
    <d v="1994-10-04T00:00:00"/>
    <x v="16"/>
    <x v="8"/>
    <n v="34"/>
    <n v="88"/>
    <m/>
    <n v="0"/>
    <n v="2869"/>
    <n v="26"/>
    <n v="4"/>
    <n v="401"/>
    <m/>
  </r>
  <r>
    <d v="1994-10-05T00:00:00"/>
    <x v="17"/>
    <x v="8"/>
    <n v="17"/>
    <n v="87"/>
    <m/>
    <n v="0"/>
    <n v="1572"/>
    <n v="26"/>
    <n v="1"/>
    <n v="370"/>
    <m/>
  </r>
  <r>
    <d v="1994-10-06T00:00:00"/>
    <x v="18"/>
    <x v="8"/>
    <n v="26"/>
    <n v="83"/>
    <m/>
    <n v="0"/>
    <n v="1725"/>
    <n v="31"/>
    <n v="4"/>
    <n v="652"/>
    <m/>
  </r>
  <r>
    <d v="1994-10-07T00:00:00"/>
    <x v="19"/>
    <x v="8"/>
    <n v="20"/>
    <n v="85"/>
    <m/>
    <n v="0"/>
    <n v="1353"/>
    <n v="23"/>
    <n v="1"/>
    <n v="1056"/>
    <m/>
  </r>
  <r>
    <d v="1994-10-08T00:00:00"/>
    <x v="20"/>
    <x v="8"/>
    <n v="9"/>
    <n v="47"/>
    <m/>
    <n v="0"/>
    <n v="918"/>
    <n v="10"/>
    <n v="1"/>
    <n v="969"/>
    <m/>
  </r>
  <r>
    <d v="1994-10-09T00:00:00"/>
    <x v="21"/>
    <x v="8"/>
    <n v="9"/>
    <n v="39"/>
    <m/>
    <n v="0"/>
    <n v="935"/>
    <n v="9"/>
    <n v="2"/>
    <n v="734"/>
    <m/>
  </r>
  <r>
    <d v="1994-10-10T00:00:00"/>
    <x v="22"/>
    <x v="8"/>
    <n v="9"/>
    <n v="46"/>
    <m/>
    <n v="0"/>
    <n v="1222"/>
    <n v="18"/>
    <n v="0"/>
    <n v="542"/>
    <m/>
  </r>
  <r>
    <d v="1994-10-11T00:00:00"/>
    <x v="23"/>
    <x v="8"/>
    <n v="12"/>
    <n v="38"/>
    <m/>
    <n v="0"/>
    <n v="1345"/>
    <n v="10"/>
    <n v="3"/>
    <n v="392"/>
    <m/>
  </r>
  <r>
    <d v="1994-10-12T00:00:00"/>
    <x v="24"/>
    <x v="8"/>
    <n v="10"/>
    <n v="28"/>
    <m/>
    <n v="0"/>
    <n v="933"/>
    <n v="6"/>
    <n v="6"/>
    <n v="260"/>
    <m/>
  </r>
  <r>
    <d v="1994-10-13T00:00:00"/>
    <x v="25"/>
    <x v="8"/>
    <n v="4"/>
    <n v="18"/>
    <m/>
    <n v="0"/>
    <n v="696"/>
    <n v="10"/>
    <n v="0"/>
    <n v="185"/>
    <m/>
  </r>
  <r>
    <d v="1994-10-14T00:00:00"/>
    <x v="26"/>
    <x v="8"/>
    <n v="10"/>
    <n v="23"/>
    <m/>
    <n v="0"/>
    <n v="750"/>
    <n v="7"/>
    <n v="3"/>
    <n v="212"/>
    <m/>
  </r>
  <r>
    <d v="1994-10-15T00:00:00"/>
    <x v="27"/>
    <x v="8"/>
    <n v="4"/>
    <n v="18"/>
    <m/>
    <n v="0"/>
    <n v="487"/>
    <n v="5"/>
    <n v="2"/>
    <n v="109"/>
    <m/>
  </r>
  <r>
    <d v="1994-10-16T00:00:00"/>
    <x v="28"/>
    <x v="8"/>
    <n v="7"/>
    <n v="15"/>
    <m/>
    <n v="0"/>
    <n v="395"/>
    <n v="5"/>
    <n v="1"/>
    <n v="97"/>
    <m/>
  </r>
  <r>
    <d v="1994-10-17T00:00:00"/>
    <x v="29"/>
    <x v="8"/>
    <n v="8"/>
    <n v="25"/>
    <m/>
    <n v="0"/>
    <n v="472"/>
    <n v="1"/>
    <n v="2"/>
    <n v="148"/>
    <m/>
  </r>
  <r>
    <d v="1994-10-18T00:00:00"/>
    <x v="30"/>
    <x v="8"/>
    <n v="5"/>
    <n v="19"/>
    <m/>
    <n v="0"/>
    <n v="377"/>
    <n v="0"/>
    <n v="2"/>
    <n v="67"/>
    <m/>
  </r>
  <r>
    <d v="1994-10-19T00:00:00"/>
    <x v="31"/>
    <x v="8"/>
    <n v="9"/>
    <n v="18"/>
    <m/>
    <n v="2"/>
    <n v="373"/>
    <n v="7"/>
    <n v="2"/>
    <n v="94"/>
    <m/>
  </r>
  <r>
    <d v="1994-10-20T00:00:00"/>
    <x v="32"/>
    <x v="8"/>
    <n v="7"/>
    <n v="15"/>
    <m/>
    <n v="3"/>
    <n v="355"/>
    <n v="5"/>
    <n v="1"/>
    <n v="118"/>
    <m/>
  </r>
  <r>
    <d v="1994-10-21T00:00:00"/>
    <x v="33"/>
    <x v="8"/>
    <n v="14"/>
    <n v="17"/>
    <m/>
    <n v="3"/>
    <n v="395"/>
    <n v="3"/>
    <n v="3"/>
    <n v="316"/>
    <m/>
  </r>
  <r>
    <d v="1994-10-22T00:00:00"/>
    <x v="34"/>
    <x v="8"/>
    <n v="6"/>
    <n v="13"/>
    <m/>
    <n v="0"/>
    <n v="430"/>
    <n v="5"/>
    <n v="10"/>
    <n v="185"/>
    <m/>
  </r>
  <r>
    <d v="1994-10-23T00:00:00"/>
    <x v="35"/>
    <x v="8"/>
    <n v="8"/>
    <n v="11"/>
    <m/>
    <n v="0"/>
    <n v="279"/>
    <n v="3"/>
    <n v="4"/>
    <n v="76"/>
    <m/>
  </r>
  <r>
    <d v="1994-10-24T00:00:00"/>
    <x v="36"/>
    <x v="8"/>
    <n v="0"/>
    <n v="20"/>
    <m/>
    <n v="0"/>
    <n v="160"/>
    <n v="2"/>
    <n v="5"/>
    <n v="36"/>
    <m/>
  </r>
  <r>
    <d v="1994-10-25T00:00:00"/>
    <x v="37"/>
    <x v="8"/>
    <n v="0"/>
    <n v="5"/>
    <m/>
    <n v="0"/>
    <n v="108"/>
    <n v="8"/>
    <n v="6"/>
    <n v="42"/>
    <m/>
  </r>
  <r>
    <d v="1994-10-26T00:00:00"/>
    <x v="38"/>
    <x v="8"/>
    <n v="0"/>
    <n v="5"/>
    <m/>
    <n v="0"/>
    <n v="97"/>
    <n v="7"/>
    <n v="6"/>
    <n v="38"/>
    <m/>
  </r>
  <r>
    <d v="1994-10-27T00:00:00"/>
    <x v="39"/>
    <x v="8"/>
    <n v="0"/>
    <n v="4"/>
    <m/>
    <n v="0"/>
    <n v="86"/>
    <n v="6"/>
    <n v="5"/>
    <n v="33"/>
    <m/>
  </r>
  <r>
    <d v="1994-10-28T00:00:00"/>
    <x v="40"/>
    <x v="8"/>
    <n v="0"/>
    <n v="4"/>
    <m/>
    <n v="0"/>
    <n v="75"/>
    <n v="6"/>
    <n v="5"/>
    <n v="29"/>
    <m/>
  </r>
  <r>
    <d v="1994-10-29T00:00:00"/>
    <x v="41"/>
    <x v="8"/>
    <n v="0"/>
    <n v="4"/>
    <m/>
    <n v="0"/>
    <n v="64"/>
    <n v="5"/>
    <n v="4"/>
    <n v="25"/>
    <m/>
  </r>
  <r>
    <d v="1994-10-30T00:00:00"/>
    <x v="42"/>
    <x v="8"/>
    <n v="0"/>
    <n v="3"/>
    <m/>
    <n v="0"/>
    <n v="53"/>
    <n v="4"/>
    <n v="4"/>
    <n v="21"/>
    <m/>
  </r>
  <r>
    <d v="1994-10-31T00:00:00"/>
    <x v="43"/>
    <x v="8"/>
    <n v="0"/>
    <n v="3"/>
    <m/>
    <n v="0"/>
    <n v="42"/>
    <n v="3"/>
    <n v="3"/>
    <n v="17"/>
    <m/>
  </r>
  <r>
    <d v="1994-11-01T00:00:00"/>
    <x v="44"/>
    <x v="8"/>
    <n v="0"/>
    <n v="3"/>
    <m/>
    <n v="0"/>
    <n v="32"/>
    <n v="2"/>
    <n v="3"/>
    <n v="12"/>
    <m/>
  </r>
  <r>
    <d v="1994-11-02T00:00:00"/>
    <x v="45"/>
    <x v="8"/>
    <n v="0"/>
    <n v="2"/>
    <m/>
    <n v="0"/>
    <n v="21"/>
    <n v="1"/>
    <n v="2"/>
    <n v="8"/>
    <m/>
  </r>
  <r>
    <d v="1994-11-03T00:00:00"/>
    <x v="46"/>
    <x v="8"/>
    <n v="0"/>
    <n v="2"/>
    <m/>
    <n v="0"/>
    <n v="10"/>
    <n v="0"/>
    <n v="2"/>
    <n v="4"/>
    <m/>
  </r>
  <r>
    <d v="1994-11-04T00:00:00"/>
    <x v="47"/>
    <x v="8"/>
    <n v="0"/>
    <n v="0"/>
    <m/>
    <n v="0"/>
    <n v="0"/>
    <n v="0"/>
    <n v="0"/>
    <n v="0"/>
    <m/>
  </r>
  <r>
    <d v="1994-11-05T00:00:00"/>
    <x v="48"/>
    <x v="8"/>
    <n v="1"/>
    <n v="9"/>
    <m/>
    <n v="0"/>
    <n v="14"/>
    <n v="0"/>
    <n v="0"/>
    <n v="21"/>
    <m/>
  </r>
  <r>
    <d v="1994-11-06T00:00:00"/>
    <x v="49"/>
    <x v="8"/>
    <n v="2"/>
    <n v="1"/>
    <m/>
    <n v="0"/>
    <n v="4"/>
    <n v="0"/>
    <n v="1"/>
    <n v="1"/>
    <m/>
  </r>
  <r>
    <d v="1994-11-07T00:00:00"/>
    <x v="50"/>
    <x v="8"/>
    <n v="1"/>
    <n v="0"/>
    <m/>
    <n v="0"/>
    <n v="2"/>
    <n v="0"/>
    <n v="1"/>
    <n v="3"/>
    <m/>
  </r>
  <r>
    <d v="1994-11-08T00:00:00"/>
    <x v="51"/>
    <x v="8"/>
    <n v="0"/>
    <n v="0"/>
    <m/>
    <n v="0"/>
    <n v="2"/>
    <n v="0"/>
    <n v="0"/>
    <n v="5"/>
    <m/>
  </r>
  <r>
    <d v="1995-09-02T00:00:00"/>
    <x v="75"/>
    <x v="9"/>
    <n v="141"/>
    <n v="19"/>
    <m/>
    <n v="0"/>
    <n v="263"/>
    <n v="22"/>
    <n v="32"/>
    <n v="65"/>
    <m/>
  </r>
  <r>
    <d v="1995-09-03T00:00:00"/>
    <x v="76"/>
    <x v="9"/>
    <n v="216"/>
    <n v="39"/>
    <m/>
    <n v="0"/>
    <n v="195"/>
    <n v="28"/>
    <n v="7"/>
    <n v="3"/>
    <m/>
  </r>
  <r>
    <d v="1995-09-04T00:00:00"/>
    <x v="77"/>
    <x v="9"/>
    <n v="126"/>
    <n v="17"/>
    <m/>
    <n v="0"/>
    <n v="115"/>
    <n v="14"/>
    <n v="9"/>
    <n v="1"/>
    <m/>
  </r>
  <r>
    <d v="1995-09-05T00:00:00"/>
    <x v="78"/>
    <x v="9"/>
    <n v="849"/>
    <n v="43"/>
    <m/>
    <n v="0"/>
    <n v="380"/>
    <n v="15"/>
    <n v="3"/>
    <n v="0"/>
    <m/>
  </r>
  <r>
    <d v="1995-09-06T00:00:00"/>
    <x v="79"/>
    <x v="9"/>
    <n v="458"/>
    <n v="39"/>
    <m/>
    <n v="0"/>
    <n v="309"/>
    <n v="17"/>
    <n v="1"/>
    <n v="0"/>
    <m/>
  </r>
  <r>
    <d v="1995-09-07T00:00:00"/>
    <x v="71"/>
    <x v="9"/>
    <n v="282"/>
    <n v="31"/>
    <m/>
    <n v="0"/>
    <n v="70"/>
    <n v="18"/>
    <n v="2"/>
    <n v="0"/>
    <m/>
  </r>
  <r>
    <d v="1995-09-08T00:00:00"/>
    <x v="72"/>
    <x v="9"/>
    <n v="419"/>
    <n v="66"/>
    <m/>
    <n v="0"/>
    <n v="94"/>
    <n v="12"/>
    <n v="10"/>
    <n v="1"/>
    <m/>
  </r>
  <r>
    <d v="1995-09-09T00:00:00"/>
    <x v="73"/>
    <x v="9"/>
    <n v="402"/>
    <n v="75"/>
    <m/>
    <n v="0"/>
    <n v="34"/>
    <n v="5"/>
    <n v="6"/>
    <n v="0"/>
    <m/>
  </r>
  <r>
    <d v="1995-09-10T00:00:00"/>
    <x v="74"/>
    <x v="9"/>
    <n v="487"/>
    <n v="51"/>
    <m/>
    <n v="0"/>
    <n v="179"/>
    <n v="17"/>
    <n v="28"/>
    <n v="0"/>
    <m/>
  </r>
  <r>
    <d v="1995-09-11T00:00:00"/>
    <x v="68"/>
    <x v="9"/>
    <n v="761"/>
    <n v="50"/>
    <m/>
    <n v="0"/>
    <n v="326"/>
    <n v="46"/>
    <n v="27"/>
    <n v="0"/>
    <m/>
  </r>
  <r>
    <d v="1995-09-12T00:00:00"/>
    <x v="69"/>
    <x v="9"/>
    <n v="715"/>
    <n v="76"/>
    <m/>
    <n v="0"/>
    <n v="265"/>
    <n v="63"/>
    <n v="17"/>
    <n v="0"/>
    <m/>
  </r>
  <r>
    <d v="1995-09-13T00:00:00"/>
    <x v="70"/>
    <x v="9"/>
    <n v="484"/>
    <n v="42"/>
    <m/>
    <n v="0"/>
    <n v="274"/>
    <n v="48"/>
    <n v="6"/>
    <n v="0"/>
    <m/>
  </r>
  <r>
    <d v="1995-09-14T00:00:00"/>
    <x v="67"/>
    <x v="9"/>
    <n v="349"/>
    <n v="47"/>
    <m/>
    <n v="0"/>
    <n v="235"/>
    <n v="31"/>
    <n v="2"/>
    <n v="0"/>
    <m/>
  </r>
  <r>
    <d v="1995-09-15T00:00:00"/>
    <x v="63"/>
    <x v="9"/>
    <n v="261"/>
    <n v="86"/>
    <m/>
    <n v="0"/>
    <n v="260"/>
    <n v="58"/>
    <n v="10"/>
    <n v="1"/>
    <m/>
  </r>
  <r>
    <d v="1995-09-16T00:00:00"/>
    <x v="64"/>
    <x v="9"/>
    <n v="163"/>
    <n v="62"/>
    <m/>
    <n v="0"/>
    <n v="273"/>
    <n v="42"/>
    <n v="7"/>
    <n v="0"/>
    <m/>
  </r>
  <r>
    <d v="1995-09-17T00:00:00"/>
    <x v="65"/>
    <x v="9"/>
    <n v="540"/>
    <n v="82"/>
    <m/>
    <n v="0"/>
    <n v="343"/>
    <n v="85"/>
    <n v="9"/>
    <n v="1"/>
    <m/>
  </r>
  <r>
    <d v="1995-09-18T00:00:00"/>
    <x v="0"/>
    <x v="9"/>
    <n v="1066"/>
    <n v="74"/>
    <m/>
    <n v="0"/>
    <n v="596"/>
    <n v="111"/>
    <n v="9"/>
    <n v="0"/>
    <m/>
  </r>
  <r>
    <d v="1995-09-19T00:00:00"/>
    <x v="1"/>
    <x v="9"/>
    <n v="168"/>
    <n v="17"/>
    <m/>
    <n v="0"/>
    <n v="245"/>
    <n v="18"/>
    <n v="12"/>
    <n v="0"/>
    <m/>
  </r>
  <r>
    <d v="1995-09-20T00:00:00"/>
    <x v="2"/>
    <x v="9"/>
    <m/>
    <m/>
    <m/>
    <m/>
    <m/>
    <m/>
    <m/>
    <m/>
    <m/>
  </r>
  <r>
    <d v="1995-09-21T00:00:00"/>
    <x v="3"/>
    <x v="9"/>
    <n v="721"/>
    <n v="103"/>
    <m/>
    <n v="0"/>
    <n v="500"/>
    <n v="92"/>
    <n v="14"/>
    <n v="0"/>
    <m/>
  </r>
  <r>
    <d v="1995-09-22T00:00:00"/>
    <x v="4"/>
    <x v="9"/>
    <n v="1392"/>
    <n v="105"/>
    <m/>
    <n v="0"/>
    <n v="2104"/>
    <n v="196"/>
    <n v="7"/>
    <n v="0"/>
    <m/>
  </r>
  <r>
    <d v="1995-09-23T00:00:00"/>
    <x v="5"/>
    <x v="9"/>
    <n v="1000"/>
    <n v="124"/>
    <m/>
    <n v="0"/>
    <n v="1669"/>
    <n v="93"/>
    <n v="3"/>
    <n v="0"/>
    <m/>
  </r>
  <r>
    <d v="1995-09-24T00:00:00"/>
    <x v="6"/>
    <x v="9"/>
    <n v="1281"/>
    <n v="240"/>
    <m/>
    <n v="0"/>
    <n v="1401"/>
    <n v="168"/>
    <n v="11"/>
    <n v="0"/>
    <m/>
  </r>
  <r>
    <d v="1995-09-25T00:00:00"/>
    <x v="7"/>
    <x v="9"/>
    <n v="815"/>
    <n v="238"/>
    <m/>
    <n v="0"/>
    <n v="895"/>
    <n v="168"/>
    <n v="17"/>
    <n v="0"/>
    <m/>
  </r>
  <r>
    <d v="1995-09-26T00:00:00"/>
    <x v="8"/>
    <x v="9"/>
    <n v="617"/>
    <n v="161"/>
    <m/>
    <n v="0"/>
    <n v="1331"/>
    <n v="45"/>
    <n v="6"/>
    <n v="0"/>
    <m/>
  </r>
  <r>
    <d v="1995-09-27T00:00:00"/>
    <x v="9"/>
    <x v="9"/>
    <n v="452"/>
    <n v="102"/>
    <m/>
    <m/>
    <n v="647"/>
    <n v="41"/>
    <n v="1"/>
    <n v="0"/>
    <m/>
  </r>
  <r>
    <d v="1995-09-28T00:00:00"/>
    <x v="10"/>
    <x v="9"/>
    <n v="402"/>
    <n v="94"/>
    <m/>
    <m/>
    <n v="1242"/>
    <n v="50"/>
    <n v="2"/>
    <n v="0"/>
    <m/>
  </r>
  <r>
    <d v="1995-09-29T00:00:00"/>
    <x v="11"/>
    <x v="9"/>
    <n v="147"/>
    <n v="26"/>
    <m/>
    <m/>
    <n v="1731"/>
    <n v="48"/>
    <n v="0"/>
    <n v="0"/>
    <m/>
  </r>
  <r>
    <d v="1995-09-30T00:00:00"/>
    <x v="12"/>
    <x v="9"/>
    <n v="410"/>
    <n v="152"/>
    <m/>
    <m/>
    <n v="1720"/>
    <n v="56"/>
    <n v="4"/>
    <n v="0"/>
    <m/>
  </r>
  <r>
    <d v="1995-10-01T00:00:00"/>
    <x v="13"/>
    <x v="9"/>
    <n v="315"/>
    <n v="70"/>
    <m/>
    <m/>
    <n v="887"/>
    <n v="39"/>
    <n v="1"/>
    <n v="0"/>
    <m/>
  </r>
  <r>
    <d v="1995-10-02T00:00:00"/>
    <x v="14"/>
    <x v="9"/>
    <n v="360"/>
    <n v="115"/>
    <m/>
    <m/>
    <n v="895"/>
    <n v="57"/>
    <n v="2"/>
    <n v="0"/>
    <m/>
  </r>
  <r>
    <d v="1995-10-03T00:00:00"/>
    <x v="15"/>
    <x v="9"/>
    <n v="349"/>
    <n v="123"/>
    <m/>
    <m/>
    <n v="657"/>
    <n v="32"/>
    <n v="0"/>
    <n v="0"/>
    <m/>
  </r>
  <r>
    <d v="1995-10-04T00:00:00"/>
    <x v="16"/>
    <x v="9"/>
    <n v="231"/>
    <n v="79"/>
    <m/>
    <m/>
    <n v="598"/>
    <n v="28"/>
    <n v="0"/>
    <n v="0"/>
    <m/>
  </r>
  <r>
    <d v="1995-10-05T00:00:00"/>
    <x v="17"/>
    <x v="9"/>
    <n v="279"/>
    <n v="93"/>
    <m/>
    <m/>
    <n v="420"/>
    <n v="41"/>
    <n v="1"/>
    <n v="0"/>
    <m/>
  </r>
  <r>
    <d v="1995-10-06T00:00:00"/>
    <x v="18"/>
    <x v="9"/>
    <n v="113"/>
    <n v="58"/>
    <m/>
    <m/>
    <n v="312"/>
    <n v="73"/>
    <n v="9"/>
    <n v="0"/>
    <m/>
  </r>
  <r>
    <d v="1995-10-07T00:00:00"/>
    <x v="19"/>
    <x v="9"/>
    <n v="241"/>
    <n v="75"/>
    <m/>
    <m/>
    <n v="310"/>
    <n v="101"/>
    <n v="4"/>
    <n v="0"/>
    <m/>
  </r>
  <r>
    <d v="1995-10-08T00:00:00"/>
    <x v="20"/>
    <x v="9"/>
    <n v="435"/>
    <n v="83"/>
    <m/>
    <m/>
    <n v="1055"/>
    <n v="211"/>
    <n v="3"/>
    <n v="0"/>
    <m/>
  </r>
  <r>
    <d v="1995-10-09T00:00:00"/>
    <x v="21"/>
    <x v="9"/>
    <n v="182"/>
    <n v="62"/>
    <m/>
    <m/>
    <n v="1180"/>
    <n v="93"/>
    <n v="0"/>
    <n v="0"/>
    <m/>
  </r>
  <r>
    <d v="1995-10-10T00:00:00"/>
    <x v="22"/>
    <x v="9"/>
    <n v="261"/>
    <n v="50"/>
    <m/>
    <m/>
    <n v="1319"/>
    <n v="66"/>
    <n v="0"/>
    <n v="0"/>
    <m/>
  </r>
  <r>
    <d v="1995-10-11T00:00:00"/>
    <x v="23"/>
    <x v="9"/>
    <n v="290"/>
    <n v="73"/>
    <m/>
    <m/>
    <n v="637"/>
    <n v="52"/>
    <n v="4"/>
    <n v="0"/>
    <m/>
  </r>
  <r>
    <d v="1995-10-12T00:00:00"/>
    <x v="24"/>
    <x v="9"/>
    <n v="116"/>
    <n v="42"/>
    <m/>
    <m/>
    <n v="451"/>
    <n v="60"/>
    <n v="5"/>
    <n v="0"/>
    <m/>
  </r>
  <r>
    <d v="1995-10-13T00:00:00"/>
    <x v="25"/>
    <x v="9"/>
    <n v="28"/>
    <n v="9"/>
    <m/>
    <m/>
    <n v="176"/>
    <n v="23"/>
    <n v="0"/>
    <n v="0"/>
    <m/>
  </r>
  <r>
    <d v="1995-10-14T00:00:00"/>
    <x v="26"/>
    <x v="9"/>
    <n v="13"/>
    <n v="1"/>
    <m/>
    <m/>
    <n v="8"/>
    <n v="1"/>
    <n v="0"/>
    <n v="0"/>
    <m/>
  </r>
  <r>
    <d v="1995-10-15T00:00:00"/>
    <x v="27"/>
    <x v="9"/>
    <n v="0"/>
    <n v="0"/>
    <m/>
    <m/>
    <n v="0"/>
    <n v="0"/>
    <n v="0"/>
    <n v="0"/>
    <m/>
  </r>
  <r>
    <d v="1995-10-16T00:00:00"/>
    <x v="28"/>
    <x v="9"/>
    <n v="0"/>
    <n v="0"/>
    <m/>
    <m/>
    <n v="0"/>
    <n v="0"/>
    <n v="0"/>
    <n v="0"/>
    <m/>
  </r>
  <r>
    <d v="1995-10-17T00:00:00"/>
    <x v="29"/>
    <x v="9"/>
    <n v="0"/>
    <n v="0"/>
    <m/>
    <m/>
    <n v="0"/>
    <n v="0"/>
    <n v="0"/>
    <n v="0"/>
    <m/>
  </r>
  <r>
    <d v="1995-10-18T00:00:00"/>
    <x v="30"/>
    <x v="9"/>
    <n v="0"/>
    <n v="0"/>
    <m/>
    <m/>
    <n v="0"/>
    <n v="0"/>
    <n v="0"/>
    <n v="0"/>
    <m/>
  </r>
  <r>
    <d v="1995-10-19T00:00:00"/>
    <x v="31"/>
    <x v="9"/>
    <n v="0"/>
    <n v="0"/>
    <m/>
    <m/>
    <n v="0"/>
    <n v="0"/>
    <n v="0"/>
    <n v="0"/>
    <m/>
  </r>
  <r>
    <d v="1995-10-20T00:00:00"/>
    <x v="32"/>
    <x v="9"/>
    <n v="0"/>
    <n v="0"/>
    <m/>
    <m/>
    <n v="0"/>
    <n v="0"/>
    <n v="0"/>
    <n v="0"/>
    <m/>
  </r>
  <r>
    <d v="1995-10-21T00:00:00"/>
    <x v="33"/>
    <x v="9"/>
    <n v="0"/>
    <n v="0"/>
    <m/>
    <m/>
    <n v="0"/>
    <n v="0"/>
    <n v="0"/>
    <n v="0"/>
    <m/>
  </r>
  <r>
    <d v="1995-10-22T00:00:00"/>
    <x v="34"/>
    <x v="9"/>
    <n v="0"/>
    <n v="0"/>
    <m/>
    <m/>
    <n v="360"/>
    <n v="0"/>
    <n v="0"/>
    <n v="0"/>
    <m/>
  </r>
  <r>
    <d v="1995-10-23T00:00:00"/>
    <x v="35"/>
    <x v="9"/>
    <n v="5"/>
    <n v="5"/>
    <m/>
    <m/>
    <n v="42"/>
    <n v="8"/>
    <n v="1"/>
    <n v="0"/>
    <m/>
  </r>
  <r>
    <d v="1995-10-24T00:00:00"/>
    <x v="36"/>
    <x v="9"/>
    <n v="20"/>
    <n v="7"/>
    <m/>
    <m/>
    <n v="56"/>
    <n v="4"/>
    <n v="3"/>
    <n v="1"/>
    <m/>
  </r>
  <r>
    <d v="1995-10-25T00:00:00"/>
    <x v="37"/>
    <x v="9"/>
    <n v="11"/>
    <n v="1"/>
    <m/>
    <m/>
    <n v="46"/>
    <n v="3"/>
    <n v="2"/>
    <n v="0"/>
    <m/>
  </r>
  <r>
    <d v="1995-10-26T00:00:00"/>
    <x v="38"/>
    <x v="9"/>
    <n v="0"/>
    <n v="2"/>
    <m/>
    <m/>
    <n v="0"/>
    <n v="0"/>
    <n v="0"/>
    <n v="0"/>
    <m/>
  </r>
  <r>
    <d v="1995-10-27T00:00:00"/>
    <x v="39"/>
    <x v="9"/>
    <n v="0"/>
    <n v="0"/>
    <m/>
    <m/>
    <n v="0"/>
    <n v="0"/>
    <n v="0"/>
    <n v="0"/>
    <m/>
  </r>
  <r>
    <d v="1995-10-28T00:00:00"/>
    <x v="40"/>
    <x v="9"/>
    <n v="0"/>
    <n v="0"/>
    <m/>
    <m/>
    <n v="0"/>
    <n v="0"/>
    <n v="0"/>
    <n v="0"/>
    <m/>
  </r>
  <r>
    <d v="1995-10-29T00:00:00"/>
    <x v="41"/>
    <x v="9"/>
    <n v="0"/>
    <n v="1"/>
    <m/>
    <m/>
    <n v="2"/>
    <n v="0"/>
    <n v="0"/>
    <n v="0"/>
    <m/>
  </r>
  <r>
    <d v="1995-10-30T00:00:00"/>
    <x v="42"/>
    <x v="9"/>
    <n v="0"/>
    <n v="0"/>
    <m/>
    <m/>
    <n v="0"/>
    <n v="1"/>
    <n v="0"/>
    <n v="0"/>
    <m/>
  </r>
  <r>
    <d v="1995-10-31T00:00:00"/>
    <x v="43"/>
    <x v="9"/>
    <m/>
    <m/>
    <m/>
    <m/>
    <n v="5"/>
    <m/>
    <m/>
    <m/>
    <m/>
  </r>
  <r>
    <d v="1995-11-01T00:00:00"/>
    <x v="44"/>
    <x v="9"/>
    <m/>
    <m/>
    <m/>
    <m/>
    <n v="10"/>
    <m/>
    <m/>
    <m/>
    <m/>
  </r>
  <r>
    <d v="1995-11-02T00:00:00"/>
    <x v="45"/>
    <x v="9"/>
    <m/>
    <m/>
    <m/>
    <m/>
    <n v="10"/>
    <m/>
    <m/>
    <m/>
    <m/>
  </r>
  <r>
    <d v="1995-11-03T00:00:00"/>
    <x v="46"/>
    <x v="9"/>
    <m/>
    <m/>
    <m/>
    <m/>
    <n v="10"/>
    <m/>
    <m/>
    <m/>
    <m/>
  </r>
  <r>
    <d v="1995-11-04T00:00:00"/>
    <x v="47"/>
    <x v="9"/>
    <m/>
    <m/>
    <m/>
    <m/>
    <n v="10"/>
    <m/>
    <m/>
    <m/>
    <m/>
  </r>
  <r>
    <d v="1995-11-05T00:00:00"/>
    <x v="48"/>
    <x v="9"/>
    <m/>
    <m/>
    <m/>
    <m/>
    <n v="10"/>
    <m/>
    <m/>
    <m/>
    <m/>
  </r>
  <r>
    <d v="1996-09-05T00:00:00"/>
    <x v="78"/>
    <x v="10"/>
    <n v="245"/>
    <n v="33"/>
    <m/>
    <m/>
    <n v="78"/>
    <n v="8"/>
    <n v="7"/>
    <n v="523"/>
    <m/>
  </r>
  <r>
    <d v="1996-09-06T00:00:00"/>
    <x v="79"/>
    <x v="10"/>
    <n v="834"/>
    <n v="26"/>
    <m/>
    <m/>
    <n v="208"/>
    <n v="25"/>
    <n v="12"/>
    <n v="789"/>
    <m/>
  </r>
  <r>
    <d v="1996-09-07T00:00:00"/>
    <x v="71"/>
    <x v="10"/>
    <n v="874"/>
    <n v="59"/>
    <m/>
    <m/>
    <n v="2126"/>
    <n v="26"/>
    <n v="6"/>
    <n v="402"/>
    <m/>
  </r>
  <r>
    <d v="1996-09-08T00:00:00"/>
    <x v="72"/>
    <x v="10"/>
    <n v="694"/>
    <n v="39"/>
    <m/>
    <m/>
    <n v="195"/>
    <n v="9"/>
    <n v="3"/>
    <n v="321"/>
    <m/>
  </r>
  <r>
    <d v="1996-09-09T00:00:00"/>
    <x v="73"/>
    <x v="10"/>
    <n v="819"/>
    <n v="51"/>
    <m/>
    <m/>
    <n v="143"/>
    <n v="17"/>
    <n v="14"/>
    <n v="236"/>
    <m/>
  </r>
  <r>
    <d v="1996-09-10T00:00:00"/>
    <x v="74"/>
    <x v="10"/>
    <n v="860"/>
    <n v="61"/>
    <m/>
    <m/>
    <n v="134"/>
    <n v="10"/>
    <n v="1"/>
    <n v="287"/>
    <m/>
  </r>
  <r>
    <d v="1996-09-11T00:00:00"/>
    <x v="68"/>
    <x v="10"/>
    <n v="583"/>
    <n v="57"/>
    <m/>
    <m/>
    <n v="137"/>
    <n v="23"/>
    <n v="6"/>
    <n v="153"/>
    <m/>
  </r>
  <r>
    <d v="1996-09-12T00:00:00"/>
    <x v="69"/>
    <x v="10"/>
    <n v="439"/>
    <n v="56"/>
    <m/>
    <m/>
    <n v="196"/>
    <n v="24"/>
    <n v="6"/>
    <n v="147"/>
    <m/>
  </r>
  <r>
    <d v="1996-09-13T00:00:00"/>
    <x v="70"/>
    <x v="10"/>
    <n v="384"/>
    <n v="23"/>
    <m/>
    <m/>
    <n v="70"/>
    <n v="14"/>
    <n v="10"/>
    <n v="120"/>
    <m/>
  </r>
  <r>
    <d v="1996-09-14T00:00:00"/>
    <x v="67"/>
    <x v="10"/>
    <n v="699"/>
    <n v="73"/>
    <m/>
    <m/>
    <n v="1203"/>
    <n v="160"/>
    <n v="25"/>
    <n v="471"/>
    <m/>
  </r>
  <r>
    <d v="1996-09-15T00:00:00"/>
    <x v="63"/>
    <x v="10"/>
    <n v="491"/>
    <n v="49"/>
    <m/>
    <m/>
    <n v="2472"/>
    <n v="75"/>
    <n v="4"/>
    <n v="806"/>
    <m/>
  </r>
  <r>
    <d v="1996-09-16T00:00:00"/>
    <x v="64"/>
    <x v="10"/>
    <n v="359"/>
    <n v="35"/>
    <m/>
    <m/>
    <n v="1500"/>
    <n v="45"/>
    <n v="5"/>
    <n v="1136"/>
    <m/>
  </r>
  <r>
    <d v="1996-09-17T00:00:00"/>
    <x v="65"/>
    <x v="10"/>
    <n v="110"/>
    <n v="0"/>
    <m/>
    <m/>
    <n v="47"/>
    <n v="0"/>
    <n v="5"/>
    <n v="87"/>
    <m/>
  </r>
  <r>
    <d v="1996-09-18T00:00:00"/>
    <x v="0"/>
    <x v="10"/>
    <n v="246"/>
    <n v="40"/>
    <m/>
    <m/>
    <n v="237"/>
    <n v="16"/>
    <n v="19"/>
    <n v="1133"/>
    <m/>
  </r>
  <r>
    <d v="1996-09-19T00:00:00"/>
    <x v="1"/>
    <x v="10"/>
    <n v="685"/>
    <n v="73"/>
    <m/>
    <m/>
    <n v="712"/>
    <n v="72"/>
    <n v="28"/>
    <n v="1545"/>
    <m/>
  </r>
  <r>
    <d v="1996-09-20T00:00:00"/>
    <x v="2"/>
    <x v="10"/>
    <n v="690"/>
    <n v="69"/>
    <m/>
    <m/>
    <n v="765"/>
    <n v="82"/>
    <n v="29"/>
    <n v="1562"/>
    <m/>
  </r>
  <r>
    <d v="1996-09-21T00:00:00"/>
    <x v="3"/>
    <x v="10"/>
    <n v="769"/>
    <n v="49"/>
    <m/>
    <m/>
    <n v="760"/>
    <n v="111"/>
    <n v="31"/>
    <n v="1341"/>
    <m/>
  </r>
  <r>
    <d v="1996-09-22T00:00:00"/>
    <x v="4"/>
    <x v="10"/>
    <n v="706"/>
    <n v="174"/>
    <m/>
    <m/>
    <n v="460"/>
    <n v="107"/>
    <n v="25"/>
    <n v="799"/>
    <m/>
  </r>
  <r>
    <d v="1996-09-23T00:00:00"/>
    <x v="5"/>
    <x v="10"/>
    <n v="470"/>
    <n v="152"/>
    <m/>
    <m/>
    <n v="388"/>
    <n v="28"/>
    <n v="7"/>
    <n v="758"/>
    <m/>
  </r>
  <r>
    <d v="1996-09-24T00:00:00"/>
    <x v="6"/>
    <x v="10"/>
    <n v="472"/>
    <n v="117"/>
    <m/>
    <m/>
    <n v="184"/>
    <n v="22"/>
    <n v="10"/>
    <n v="422"/>
    <m/>
  </r>
  <r>
    <d v="1996-09-25T00:00:00"/>
    <x v="7"/>
    <x v="10"/>
    <n v="550"/>
    <n v="157"/>
    <m/>
    <m/>
    <n v="250"/>
    <n v="21"/>
    <n v="10"/>
    <n v="371"/>
    <m/>
  </r>
  <r>
    <d v="1996-09-26T00:00:00"/>
    <x v="8"/>
    <x v="10"/>
    <n v="391"/>
    <n v="286"/>
    <m/>
    <m/>
    <n v="315"/>
    <n v="45"/>
    <n v="15"/>
    <n v="179"/>
    <m/>
  </r>
  <r>
    <d v="1996-09-27T00:00:00"/>
    <x v="9"/>
    <x v="10"/>
    <n v="319"/>
    <n v="419"/>
    <m/>
    <m/>
    <n v="482"/>
    <n v="109"/>
    <n v="9"/>
    <n v="82"/>
    <m/>
  </r>
  <r>
    <d v="1996-09-28T00:00:00"/>
    <x v="10"/>
    <x v="10"/>
    <n v="220"/>
    <n v="295"/>
    <m/>
    <m/>
    <n v="751"/>
    <n v="85"/>
    <n v="4"/>
    <n v="69"/>
    <m/>
  </r>
  <r>
    <d v="1996-09-29T00:00:00"/>
    <x v="11"/>
    <x v="10"/>
    <n v="173"/>
    <n v="237"/>
    <m/>
    <m/>
    <n v="568"/>
    <n v="68"/>
    <n v="9"/>
    <n v="35"/>
    <m/>
  </r>
  <r>
    <d v="1996-09-30T00:00:00"/>
    <x v="12"/>
    <x v="10"/>
    <n v="131"/>
    <n v="139"/>
    <m/>
    <m/>
    <n v="459"/>
    <n v="54"/>
    <m/>
    <n v="20"/>
    <m/>
  </r>
  <r>
    <d v="1996-10-01T00:00:00"/>
    <x v="13"/>
    <x v="10"/>
    <n v="88"/>
    <n v="87"/>
    <m/>
    <m/>
    <n v="448"/>
    <n v="16"/>
    <n v="4"/>
    <n v="14"/>
    <m/>
  </r>
  <r>
    <d v="1996-10-02T00:00:00"/>
    <x v="14"/>
    <x v="10"/>
    <n v="71"/>
    <n v="75"/>
    <m/>
    <m/>
    <n v="345"/>
    <n v="17"/>
    <n v="0"/>
    <n v="6"/>
    <m/>
  </r>
  <r>
    <d v="1996-10-03T00:00:00"/>
    <x v="15"/>
    <x v="10"/>
    <n v="62"/>
    <n v="56"/>
    <m/>
    <m/>
    <n v="88"/>
    <n v="4"/>
    <n v="6"/>
    <n v="6"/>
    <m/>
  </r>
  <r>
    <d v="1996-10-04T00:00:00"/>
    <x v="16"/>
    <x v="10"/>
    <n v="113"/>
    <n v="29"/>
    <m/>
    <m/>
    <n v="871"/>
    <n v="17"/>
    <n v="4"/>
    <n v="41"/>
    <m/>
  </r>
  <r>
    <d v="1996-10-05T00:00:00"/>
    <x v="17"/>
    <x v="10"/>
    <n v="136"/>
    <n v="113"/>
    <m/>
    <m/>
    <n v="2015"/>
    <n v="61"/>
    <n v="6"/>
    <n v="69"/>
    <m/>
  </r>
  <r>
    <d v="1996-10-06T00:00:00"/>
    <x v="18"/>
    <x v="10"/>
    <n v="59"/>
    <n v="65"/>
    <m/>
    <m/>
    <n v="1803"/>
    <n v="67"/>
    <n v="9"/>
    <n v="12"/>
    <m/>
  </r>
  <r>
    <d v="1996-10-07T00:00:00"/>
    <x v="19"/>
    <x v="10"/>
    <n v="56"/>
    <n v="68"/>
    <m/>
    <m/>
    <n v="1278"/>
    <n v="63"/>
    <n v="11"/>
    <n v="29"/>
    <m/>
  </r>
  <r>
    <d v="1996-10-08T00:00:00"/>
    <x v="20"/>
    <x v="10"/>
    <n v="65"/>
    <n v="51"/>
    <m/>
    <m/>
    <n v="740"/>
    <n v="35"/>
    <n v="7"/>
    <n v="15"/>
    <m/>
  </r>
  <r>
    <d v="1996-10-09T00:00:00"/>
    <x v="21"/>
    <x v="10"/>
    <n v="65"/>
    <n v="104"/>
    <m/>
    <m/>
    <n v="431"/>
    <n v="33"/>
    <n v="8"/>
    <n v="21"/>
    <m/>
  </r>
  <r>
    <d v="1996-10-10T00:00:00"/>
    <x v="22"/>
    <x v="10"/>
    <n v="86"/>
    <n v="107"/>
    <m/>
    <m/>
    <n v="649"/>
    <n v="45"/>
    <n v="20"/>
    <n v="7"/>
    <m/>
  </r>
  <r>
    <d v="1996-10-11T00:00:00"/>
    <x v="23"/>
    <x v="10"/>
    <n v="80"/>
    <n v="101"/>
    <m/>
    <m/>
    <n v="408"/>
    <n v="16"/>
    <n v="16"/>
    <n v="5"/>
    <m/>
  </r>
  <r>
    <d v="1996-10-12T00:00:00"/>
    <x v="24"/>
    <x v="10"/>
    <n v="30"/>
    <n v="47"/>
    <m/>
    <m/>
    <n v="324"/>
    <n v="13"/>
    <n v="8"/>
    <n v="4"/>
    <m/>
  </r>
  <r>
    <d v="1996-10-13T00:00:00"/>
    <x v="25"/>
    <x v="10"/>
    <n v="82"/>
    <n v="30"/>
    <m/>
    <m/>
    <n v="729"/>
    <n v="34"/>
    <n v="11"/>
    <n v="32"/>
    <m/>
  </r>
  <r>
    <d v="1996-10-14T00:00:00"/>
    <x v="26"/>
    <x v="10"/>
    <n v="109"/>
    <n v="59"/>
    <m/>
    <m/>
    <n v="698"/>
    <n v="39"/>
    <n v="16"/>
    <n v="40"/>
    <m/>
  </r>
  <r>
    <d v="1996-10-15T00:00:00"/>
    <x v="27"/>
    <x v="10"/>
    <n v="37"/>
    <n v="16"/>
    <m/>
    <m/>
    <n v="227"/>
    <n v="6"/>
    <n v="14"/>
    <n v="2"/>
    <m/>
  </r>
  <r>
    <d v="1996-10-16T00:00:00"/>
    <x v="28"/>
    <x v="10"/>
    <n v="33"/>
    <n v="19"/>
    <m/>
    <m/>
    <n v="146"/>
    <n v="9"/>
    <n v="17"/>
    <n v="4"/>
    <m/>
  </r>
  <r>
    <d v="1996-10-17T00:00:00"/>
    <x v="29"/>
    <x v="10"/>
    <n v="6"/>
    <n v="7"/>
    <m/>
    <m/>
    <n v="201"/>
    <n v="12"/>
    <n v="9"/>
    <n v="3"/>
    <m/>
  </r>
  <r>
    <d v="1996-10-18T00:00:00"/>
    <x v="30"/>
    <x v="10"/>
    <n v="45"/>
    <n v="81"/>
    <m/>
    <m/>
    <n v="136"/>
    <n v="8"/>
    <n v="7"/>
    <n v="24"/>
    <m/>
  </r>
  <r>
    <d v="1996-10-19T00:00:00"/>
    <x v="31"/>
    <x v="10"/>
    <n v="41"/>
    <n v="58"/>
    <m/>
    <m/>
    <n v="54"/>
    <n v="9"/>
    <n v="11"/>
    <n v="12"/>
    <m/>
  </r>
  <r>
    <d v="1996-10-20T00:00:00"/>
    <x v="32"/>
    <x v="10"/>
    <n v="10"/>
    <n v="23"/>
    <m/>
    <m/>
    <n v="63"/>
    <n v="1"/>
    <n v="7"/>
    <n v="3"/>
    <m/>
  </r>
  <r>
    <d v="1996-10-21T00:00:00"/>
    <x v="33"/>
    <x v="10"/>
    <n v="7"/>
    <n v="3"/>
    <m/>
    <m/>
    <n v="133"/>
    <n v="2"/>
    <n v="7"/>
    <n v="1"/>
    <m/>
  </r>
  <r>
    <d v="1996-10-22T00:00:00"/>
    <x v="34"/>
    <x v="10"/>
    <n v="42"/>
    <n v="28"/>
    <m/>
    <m/>
    <n v="246"/>
    <n v="8"/>
    <n v="6"/>
    <n v="8"/>
    <m/>
  </r>
  <r>
    <d v="1996-10-23T00:00:00"/>
    <x v="35"/>
    <x v="10"/>
    <n v="19"/>
    <n v="6"/>
    <m/>
    <m/>
    <n v="114"/>
    <n v="4"/>
    <n v="6"/>
    <n v="20"/>
    <m/>
  </r>
  <r>
    <d v="1996-10-24T00:00:00"/>
    <x v="36"/>
    <x v="10"/>
    <n v="4"/>
    <n v="9"/>
    <m/>
    <m/>
    <n v="41"/>
    <n v="1"/>
    <n v="1"/>
    <n v="10"/>
    <m/>
  </r>
  <r>
    <d v="1996-10-25T00:00:00"/>
    <x v="37"/>
    <x v="10"/>
    <n v="9"/>
    <n v="14"/>
    <m/>
    <m/>
    <n v="55"/>
    <n v="2"/>
    <n v="2"/>
    <n v="4"/>
    <m/>
  </r>
  <r>
    <d v="1996-10-26T00:00:00"/>
    <x v="38"/>
    <x v="10"/>
    <n v="9"/>
    <n v="12"/>
    <m/>
    <m/>
    <n v="26"/>
    <n v="2"/>
    <n v="3"/>
    <n v="3"/>
    <m/>
  </r>
  <r>
    <d v="1996-10-27T00:00:00"/>
    <x v="39"/>
    <x v="10"/>
    <n v="7"/>
    <n v="13"/>
    <m/>
    <m/>
    <n v="43"/>
    <n v="2"/>
    <n v="11"/>
    <n v="8"/>
    <m/>
  </r>
  <r>
    <d v="1996-10-28T00:00:00"/>
    <x v="40"/>
    <x v="10"/>
    <n v="13"/>
    <n v="18"/>
    <m/>
    <m/>
    <n v="55"/>
    <n v="1"/>
    <n v="3"/>
    <n v="2"/>
    <m/>
  </r>
  <r>
    <d v="1996-10-29T00:00:00"/>
    <x v="41"/>
    <x v="10"/>
    <n v="12"/>
    <n v="14"/>
    <m/>
    <m/>
    <n v="42"/>
    <n v="7"/>
    <n v="3"/>
    <n v="11"/>
    <m/>
  </r>
  <r>
    <d v="1996-10-30T00:00:00"/>
    <x v="42"/>
    <x v="10"/>
    <n v="5"/>
    <n v="8"/>
    <m/>
    <m/>
    <n v="20"/>
    <n v="1"/>
    <n v="0"/>
    <n v="2"/>
    <m/>
  </r>
  <r>
    <d v="1996-10-31T00:00:00"/>
    <x v="43"/>
    <x v="10"/>
    <n v="4"/>
    <n v="2"/>
    <m/>
    <m/>
    <n v="8"/>
    <n v="1"/>
    <n v="5"/>
    <n v="1"/>
    <m/>
  </r>
  <r>
    <d v="1996-11-01T00:00:00"/>
    <x v="44"/>
    <x v="10"/>
    <n v="1"/>
    <n v="4"/>
    <m/>
    <m/>
    <n v="8"/>
    <n v="1"/>
    <n v="9"/>
    <n v="0"/>
    <m/>
  </r>
  <r>
    <d v="1996-11-02T00:00:00"/>
    <x v="45"/>
    <x v="10"/>
    <n v="2"/>
    <n v="3"/>
    <m/>
    <m/>
    <n v="10"/>
    <n v="2"/>
    <n v="10"/>
    <n v="1"/>
    <m/>
  </r>
  <r>
    <d v="1996-11-03T00:00:00"/>
    <x v="46"/>
    <x v="10"/>
    <n v="1"/>
    <n v="2"/>
    <m/>
    <m/>
    <n v="16"/>
    <n v="1"/>
    <n v="0"/>
    <n v="0"/>
    <m/>
  </r>
  <r>
    <d v="1996-11-04T00:00:00"/>
    <x v="47"/>
    <x v="10"/>
    <n v="0"/>
    <n v="3"/>
    <m/>
    <m/>
    <n v="13"/>
    <n v="0"/>
    <n v="4"/>
    <n v="0"/>
    <m/>
  </r>
  <r>
    <d v="1996-11-05T00:00:00"/>
    <x v="48"/>
    <x v="10"/>
    <n v="1"/>
    <n v="1"/>
    <m/>
    <m/>
    <n v="14"/>
    <n v="0"/>
    <n v="3"/>
    <n v="1"/>
    <m/>
  </r>
  <r>
    <d v="1997-09-02T00:00:00"/>
    <x v="75"/>
    <x v="11"/>
    <n v="74"/>
    <n v="0"/>
    <n v="0"/>
    <n v="1"/>
    <n v="1290"/>
    <n v="20"/>
    <n v="77"/>
    <n v="1413"/>
    <n v="0"/>
  </r>
  <r>
    <d v="1997-09-03T00:00:00"/>
    <x v="76"/>
    <x v="11"/>
    <n v="143"/>
    <n v="53"/>
    <n v="12"/>
    <n v="0"/>
    <n v="392"/>
    <n v="6"/>
    <n v="24"/>
    <n v="1093"/>
    <n v="10"/>
  </r>
  <r>
    <d v="1997-09-04T00:00:00"/>
    <x v="77"/>
    <x v="11"/>
    <n v="138"/>
    <n v="39"/>
    <n v="0"/>
    <n v="0"/>
    <n v="368"/>
    <n v="4"/>
    <n v="9"/>
    <n v="1147"/>
    <n v="3"/>
  </r>
  <r>
    <d v="1997-09-05T00:00:00"/>
    <x v="78"/>
    <x v="11"/>
    <n v="117"/>
    <n v="64"/>
    <n v="0"/>
    <n v="0"/>
    <n v="388"/>
    <n v="8"/>
    <n v="13"/>
    <n v="618"/>
    <n v="2"/>
  </r>
  <r>
    <d v="1997-09-06T00:00:00"/>
    <x v="79"/>
    <x v="11"/>
    <n v="120"/>
    <n v="90"/>
    <n v="0"/>
    <n v="2"/>
    <n v="528"/>
    <n v="25"/>
    <n v="19"/>
    <n v="824"/>
    <n v="9"/>
  </r>
  <r>
    <d v="1997-09-07T00:00:00"/>
    <x v="71"/>
    <x v="11"/>
    <n v="136"/>
    <n v="79"/>
    <n v="0"/>
    <n v="0"/>
    <n v="480"/>
    <n v="18"/>
    <n v="4"/>
    <n v="393"/>
    <n v="6"/>
  </r>
  <r>
    <d v="1997-09-08T00:00:00"/>
    <x v="72"/>
    <x v="11"/>
    <n v="220"/>
    <n v="81"/>
    <n v="1"/>
    <n v="0"/>
    <n v="494"/>
    <n v="10"/>
    <n v="22"/>
    <n v="447"/>
    <n v="7"/>
  </r>
  <r>
    <d v="1997-09-09T00:00:00"/>
    <x v="73"/>
    <x v="11"/>
    <n v="267"/>
    <n v="96"/>
    <n v="0"/>
    <n v="0"/>
    <n v="391"/>
    <n v="11"/>
    <n v="18"/>
    <n v="299"/>
    <n v="0"/>
  </r>
  <r>
    <d v="1997-09-10T00:00:00"/>
    <x v="74"/>
    <x v="11"/>
    <n v="305"/>
    <n v="147"/>
    <n v="0"/>
    <n v="0"/>
    <n v="572"/>
    <n v="14"/>
    <n v="16"/>
    <n v="298"/>
    <n v="4"/>
  </r>
  <r>
    <d v="1997-09-11T00:00:00"/>
    <x v="68"/>
    <x v="11"/>
    <n v="277"/>
    <n v="159"/>
    <n v="0"/>
    <n v="0"/>
    <n v="543"/>
    <n v="13"/>
    <n v="35"/>
    <n v="205"/>
    <n v="0"/>
  </r>
  <r>
    <d v="1997-09-12T00:00:00"/>
    <x v="69"/>
    <x v="11"/>
    <n v="337"/>
    <n v="179"/>
    <n v="0"/>
    <n v="0"/>
    <n v="499"/>
    <n v="5"/>
    <n v="20"/>
    <n v="88"/>
    <n v="0"/>
  </r>
  <r>
    <d v="1997-09-13T00:00:00"/>
    <x v="70"/>
    <x v="11"/>
    <n v="380"/>
    <n v="172"/>
    <n v="0"/>
    <n v="0"/>
    <n v="487"/>
    <n v="6"/>
    <n v="18"/>
    <n v="157"/>
    <n v="0"/>
  </r>
  <r>
    <d v="1997-09-14T00:00:00"/>
    <x v="67"/>
    <x v="11"/>
    <n v="466"/>
    <n v="127"/>
    <n v="0"/>
    <n v="0"/>
    <n v="491"/>
    <n v="8"/>
    <n v="15"/>
    <n v="362"/>
    <n v="3"/>
  </r>
  <r>
    <d v="1997-09-15T00:00:00"/>
    <x v="63"/>
    <x v="11"/>
    <n v="488"/>
    <n v="172"/>
    <n v="0"/>
    <n v="0"/>
    <n v="607"/>
    <n v="18"/>
    <n v="16"/>
    <n v="270"/>
    <n v="0"/>
  </r>
  <r>
    <d v="1997-09-16T00:00:00"/>
    <x v="64"/>
    <x v="11"/>
    <n v="308"/>
    <n v="82"/>
    <n v="0"/>
    <n v="0"/>
    <n v="530"/>
    <n v="6"/>
    <n v="13"/>
    <n v="171"/>
    <n v="0"/>
  </r>
  <r>
    <d v="1997-09-17T00:00:00"/>
    <x v="65"/>
    <x v="11"/>
    <n v="283"/>
    <n v="88"/>
    <n v="0"/>
    <n v="0"/>
    <n v="671"/>
    <n v="12"/>
    <n v="4"/>
    <n v="260"/>
    <n v="1"/>
  </r>
  <r>
    <d v="1997-09-18T00:00:00"/>
    <x v="0"/>
    <x v="11"/>
    <n v="394"/>
    <n v="154"/>
    <n v="0"/>
    <n v="0"/>
    <n v="743"/>
    <n v="19"/>
    <n v="14"/>
    <n v="333"/>
    <n v="3"/>
  </r>
  <r>
    <d v="1997-09-19T00:00:00"/>
    <x v="1"/>
    <x v="11"/>
    <n v="256"/>
    <n v="136"/>
    <n v="0"/>
    <n v="0"/>
    <n v="549"/>
    <n v="14"/>
    <n v="29"/>
    <n v="588"/>
    <n v="2"/>
  </r>
  <r>
    <d v="1997-09-20T00:00:00"/>
    <x v="2"/>
    <x v="11"/>
    <n v="239"/>
    <n v="168"/>
    <n v="0"/>
    <n v="0"/>
    <n v="632"/>
    <n v="6"/>
    <n v="13"/>
    <n v="561"/>
    <n v="0"/>
  </r>
  <r>
    <d v="1997-09-21T00:00:00"/>
    <x v="3"/>
    <x v="11"/>
    <n v="301"/>
    <n v="120"/>
    <n v="0"/>
    <n v="0"/>
    <n v="799"/>
    <n v="24"/>
    <n v="18"/>
    <n v="766"/>
    <n v="3"/>
  </r>
  <r>
    <d v="1997-09-22T00:00:00"/>
    <x v="4"/>
    <x v="11"/>
    <n v="209"/>
    <n v="97"/>
    <n v="0"/>
    <n v="0"/>
    <n v="542"/>
    <n v="37"/>
    <n v="8"/>
    <n v="677"/>
    <n v="5"/>
  </r>
  <r>
    <d v="1997-09-23T00:00:00"/>
    <x v="5"/>
    <x v="11"/>
    <n v="224"/>
    <n v="140"/>
    <n v="0"/>
    <n v="0"/>
    <n v="608"/>
    <n v="24"/>
    <n v="15"/>
    <n v="949"/>
    <n v="2"/>
  </r>
  <r>
    <d v="1997-09-24T00:00:00"/>
    <x v="6"/>
    <x v="11"/>
    <n v="225"/>
    <n v="272"/>
    <n v="1"/>
    <n v="1"/>
    <n v="721"/>
    <n v="37"/>
    <n v="9"/>
    <n v="613"/>
    <n v="2"/>
  </r>
  <r>
    <d v="1997-09-25T00:00:00"/>
    <x v="7"/>
    <x v="11"/>
    <n v="132"/>
    <n v="95"/>
    <n v="0"/>
    <n v="0"/>
    <n v="589"/>
    <n v="7"/>
    <n v="4"/>
    <n v="245"/>
    <n v="1"/>
  </r>
  <r>
    <d v="1997-09-26T00:00:00"/>
    <x v="8"/>
    <x v="11"/>
    <n v="123"/>
    <n v="24"/>
    <n v="0"/>
    <n v="0"/>
    <n v="678"/>
    <n v="13"/>
    <n v="3"/>
    <n v="58"/>
    <n v="0"/>
  </r>
  <r>
    <d v="1997-09-27T00:00:00"/>
    <x v="9"/>
    <x v="11"/>
    <n v="129"/>
    <n v="51"/>
    <n v="0"/>
    <n v="0"/>
    <n v="477"/>
    <n v="7"/>
    <n v="0"/>
    <n v="86"/>
    <n v="0"/>
  </r>
  <r>
    <d v="1997-09-28T00:00:00"/>
    <x v="10"/>
    <x v="11"/>
    <n v="29"/>
    <n v="24"/>
    <n v="0"/>
    <n v="0"/>
    <n v="406"/>
    <n v="2"/>
    <n v="0"/>
    <n v="28"/>
    <n v="0"/>
  </r>
  <r>
    <d v="1997-09-29T00:00:00"/>
    <x v="11"/>
    <x v="11"/>
    <n v="55"/>
    <n v="19"/>
    <n v="0"/>
    <n v="0"/>
    <n v="673"/>
    <n v="12"/>
    <n v="6"/>
    <n v="9"/>
    <n v="0"/>
  </r>
  <r>
    <d v="1997-09-30T00:00:00"/>
    <x v="12"/>
    <x v="11"/>
    <n v="0"/>
    <n v="0"/>
    <n v="0"/>
    <n v="0"/>
    <n v="0"/>
    <n v="0"/>
    <n v="0"/>
    <n v="0"/>
    <n v="0"/>
  </r>
  <r>
    <d v="1997-10-01T00:00:00"/>
    <x v="13"/>
    <x v="11"/>
    <n v="0"/>
    <n v="0"/>
    <n v="0"/>
    <n v="0"/>
    <n v="0"/>
    <n v="0"/>
    <n v="0"/>
    <n v="0"/>
    <n v="0"/>
  </r>
  <r>
    <d v="1997-10-02T00:00:00"/>
    <x v="14"/>
    <x v="11"/>
    <n v="0"/>
    <n v="0"/>
    <n v="0"/>
    <n v="0"/>
    <n v="0"/>
    <n v="0"/>
    <n v="0"/>
    <n v="0"/>
    <n v="0"/>
  </r>
  <r>
    <d v="1997-10-03T00:00:00"/>
    <x v="15"/>
    <x v="11"/>
    <n v="0"/>
    <n v="0"/>
    <n v="0"/>
    <n v="0"/>
    <n v="0"/>
    <n v="0"/>
    <n v="0"/>
    <n v="0"/>
    <n v="0"/>
  </r>
  <r>
    <d v="1997-10-04T00:00:00"/>
    <x v="16"/>
    <x v="11"/>
    <n v="0"/>
    <n v="0"/>
    <n v="0"/>
    <n v="1"/>
    <n v="0"/>
    <n v="0"/>
    <n v="0"/>
    <n v="0"/>
    <n v="0"/>
  </r>
  <r>
    <d v="1997-10-05T00:00:00"/>
    <x v="17"/>
    <x v="11"/>
    <n v="0"/>
    <n v="0"/>
    <n v="0"/>
    <n v="2"/>
    <n v="0"/>
    <n v="0"/>
    <n v="0"/>
    <n v="0"/>
    <n v="0"/>
  </r>
  <r>
    <d v="1997-10-06T00:00:00"/>
    <x v="18"/>
    <x v="11"/>
    <n v="0"/>
    <n v="0"/>
    <n v="0"/>
    <n v="3"/>
    <n v="0"/>
    <n v="0"/>
    <n v="0"/>
    <n v="0"/>
    <n v="0"/>
  </r>
  <r>
    <d v="1997-10-07T00:00:00"/>
    <x v="19"/>
    <x v="11"/>
    <n v="1"/>
    <n v="0"/>
    <n v="0"/>
    <n v="0"/>
    <n v="3"/>
    <n v="0"/>
    <n v="2"/>
    <n v="0"/>
    <n v="0"/>
  </r>
  <r>
    <d v="1997-10-08T00:00:00"/>
    <x v="20"/>
    <x v="11"/>
    <n v="20"/>
    <n v="0"/>
    <n v="0"/>
    <n v="0"/>
    <n v="235"/>
    <n v="2"/>
    <n v="1"/>
    <n v="8"/>
    <n v="0"/>
  </r>
  <r>
    <d v="1997-10-09T00:00:00"/>
    <x v="21"/>
    <x v="11"/>
    <n v="20"/>
    <n v="7"/>
    <n v="0"/>
    <n v="0"/>
    <n v="720"/>
    <n v="25"/>
    <n v="1"/>
    <n v="10"/>
    <n v="0"/>
  </r>
  <r>
    <d v="1997-10-10T00:00:00"/>
    <x v="22"/>
    <x v="11"/>
    <n v="28"/>
    <n v="7"/>
    <n v="0"/>
    <n v="0"/>
    <n v="707"/>
    <n v="11"/>
    <n v="4"/>
    <n v="4"/>
    <n v="0"/>
  </r>
  <r>
    <d v="1997-10-11T00:00:00"/>
    <x v="23"/>
    <x v="11"/>
    <n v="38"/>
    <n v="15"/>
    <n v="0"/>
    <n v="0"/>
    <n v="888"/>
    <n v="17"/>
    <n v="3"/>
    <n v="11"/>
    <n v="0"/>
  </r>
  <r>
    <d v="1997-10-12T00:00:00"/>
    <x v="24"/>
    <x v="11"/>
    <n v="53"/>
    <n v="29"/>
    <n v="0"/>
    <n v="0"/>
    <n v="879"/>
    <n v="19"/>
    <n v="6"/>
    <n v="5"/>
    <n v="0"/>
  </r>
  <r>
    <d v="1997-10-13T00:00:00"/>
    <x v="25"/>
    <x v="11"/>
    <n v="120"/>
    <n v="81"/>
    <n v="0"/>
    <n v="0"/>
    <n v="1045"/>
    <n v="22"/>
    <n v="14"/>
    <n v="4"/>
    <n v="0"/>
  </r>
  <r>
    <d v="1997-10-14T00:00:00"/>
    <x v="26"/>
    <x v="11"/>
    <n v="33"/>
    <n v="30"/>
    <n v="0"/>
    <n v="0"/>
    <n v="580"/>
    <n v="17"/>
    <n v="6"/>
    <n v="5"/>
    <n v="0"/>
  </r>
  <r>
    <d v="1997-10-15T00:00:00"/>
    <x v="27"/>
    <x v="11"/>
    <n v="18"/>
    <n v="57"/>
    <n v="0"/>
    <n v="2"/>
    <n v="942"/>
    <n v="27"/>
    <n v="6"/>
    <n v="8"/>
    <n v="0"/>
  </r>
  <r>
    <d v="1997-10-16T00:00:00"/>
    <x v="28"/>
    <x v="11"/>
    <n v="6"/>
    <n v="23"/>
    <n v="0"/>
    <n v="1"/>
    <n v="299"/>
    <n v="7"/>
    <n v="1"/>
    <n v="15"/>
    <n v="0"/>
  </r>
  <r>
    <d v="1997-10-17T00:00:00"/>
    <x v="29"/>
    <x v="11"/>
    <n v="10"/>
    <n v="21"/>
    <n v="0"/>
    <n v="1"/>
    <n v="436"/>
    <n v="3"/>
    <n v="0"/>
    <n v="6"/>
    <n v="0"/>
  </r>
  <r>
    <d v="1997-10-18T00:00:00"/>
    <x v="30"/>
    <x v="11"/>
    <n v="6"/>
    <n v="11"/>
    <n v="0"/>
    <n v="2"/>
    <n v="287"/>
    <n v="1"/>
    <n v="0"/>
    <n v="2"/>
    <n v="0"/>
  </r>
  <r>
    <d v="1997-10-19T00:00:00"/>
    <x v="31"/>
    <x v="11"/>
    <n v="1"/>
    <n v="13"/>
    <n v="0"/>
    <n v="4"/>
    <n v="102"/>
    <n v="2"/>
    <n v="1"/>
    <n v="0"/>
    <n v="0"/>
  </r>
  <r>
    <d v="1997-10-20T00:00:00"/>
    <x v="32"/>
    <x v="11"/>
    <n v="5"/>
    <n v="25"/>
    <n v="0"/>
    <n v="2"/>
    <n v="338"/>
    <n v="7"/>
    <n v="2"/>
    <n v="0"/>
    <n v="0"/>
  </r>
  <r>
    <d v="1997-10-21T00:00:00"/>
    <x v="33"/>
    <x v="11"/>
    <n v="18"/>
    <n v="36"/>
    <n v="0"/>
    <n v="3"/>
    <n v="661"/>
    <n v="32"/>
    <n v="3"/>
    <n v="2"/>
    <n v="0"/>
  </r>
  <r>
    <d v="1997-10-22T00:00:00"/>
    <x v="34"/>
    <x v="11"/>
    <n v="14"/>
    <n v="45"/>
    <n v="0"/>
    <n v="36"/>
    <n v="949"/>
    <n v="35"/>
    <n v="6"/>
    <n v="8"/>
    <n v="0"/>
  </r>
  <r>
    <d v="1997-10-23T00:00:00"/>
    <x v="35"/>
    <x v="11"/>
    <n v="9"/>
    <n v="32"/>
    <n v="0"/>
    <n v="24"/>
    <n v="469"/>
    <n v="13"/>
    <n v="2"/>
    <n v="2"/>
    <n v="0"/>
  </r>
  <r>
    <d v="1997-10-24T00:00:00"/>
    <x v="36"/>
    <x v="11"/>
    <n v="1"/>
    <n v="10"/>
    <n v="0"/>
    <n v="5"/>
    <n v="74"/>
    <n v="1"/>
    <n v="0"/>
    <n v="3"/>
    <n v="0"/>
  </r>
  <r>
    <d v="1997-10-25T00:00:00"/>
    <x v="37"/>
    <x v="11"/>
    <n v="3"/>
    <n v="18"/>
    <n v="0"/>
    <n v="6"/>
    <n v="106"/>
    <n v="0"/>
    <n v="0"/>
    <n v="7"/>
    <n v="0"/>
  </r>
  <r>
    <d v="1997-10-26T00:00:00"/>
    <x v="38"/>
    <x v="11"/>
    <n v="3"/>
    <n v="14"/>
    <n v="0"/>
    <n v="0"/>
    <n v="96"/>
    <n v="2"/>
    <n v="2"/>
    <n v="5"/>
    <n v="0"/>
  </r>
  <r>
    <d v="1997-10-27T00:00:00"/>
    <x v="39"/>
    <x v="11"/>
    <n v="5"/>
    <n v="25"/>
    <n v="0"/>
    <n v="3"/>
    <n v="90"/>
    <n v="2"/>
    <n v="4"/>
    <n v="5"/>
    <n v="0"/>
  </r>
  <r>
    <d v="1997-10-28T00:00:00"/>
    <x v="40"/>
    <x v="11"/>
    <n v="1"/>
    <n v="9"/>
    <n v="0"/>
    <n v="6"/>
    <n v="44"/>
    <n v="0"/>
    <n v="5"/>
    <n v="0"/>
    <n v="0"/>
  </r>
  <r>
    <d v="1997-10-29T00:00:00"/>
    <x v="41"/>
    <x v="11"/>
    <n v="0"/>
    <n v="21"/>
    <n v="0"/>
    <n v="2"/>
    <n v="17"/>
    <n v="12"/>
    <n v="2"/>
    <n v="8"/>
    <n v="0"/>
  </r>
  <r>
    <d v="1997-10-30T00:00:00"/>
    <x v="42"/>
    <x v="11"/>
    <n v="0"/>
    <n v="0"/>
    <n v="0"/>
    <m/>
    <n v="0"/>
    <n v="0"/>
    <n v="0"/>
    <n v="0"/>
    <n v="0"/>
  </r>
  <r>
    <d v="1997-10-31T00:00:00"/>
    <x v="43"/>
    <x v="11"/>
    <n v="0"/>
    <n v="0"/>
    <n v="0"/>
    <m/>
    <n v="0"/>
    <n v="0"/>
    <n v="0"/>
    <n v="0"/>
    <n v="0"/>
  </r>
  <r>
    <d v="1997-11-01T00:00:00"/>
    <x v="44"/>
    <x v="11"/>
    <n v="0"/>
    <n v="0"/>
    <n v="0"/>
    <m/>
    <n v="0"/>
    <n v="0"/>
    <n v="0"/>
    <n v="0"/>
    <n v="0"/>
  </r>
  <r>
    <d v="1997-11-02T00:00:00"/>
    <x v="45"/>
    <x v="11"/>
    <n v="0"/>
    <n v="0"/>
    <n v="0"/>
    <m/>
    <n v="0"/>
    <n v="0"/>
    <n v="0"/>
    <n v="0"/>
    <n v="0"/>
  </r>
  <r>
    <d v="1997-11-03T00:00:00"/>
    <x v="46"/>
    <x v="11"/>
    <n v="0"/>
    <n v="0"/>
    <n v="0"/>
    <m/>
    <n v="0"/>
    <n v="0"/>
    <n v="0"/>
    <n v="0"/>
    <n v="0"/>
  </r>
  <r>
    <d v="1997-11-04T00:00:00"/>
    <x v="47"/>
    <x v="11"/>
    <n v="0"/>
    <n v="0"/>
    <n v="0"/>
    <m/>
    <n v="0"/>
    <n v="0"/>
    <n v="0"/>
    <n v="0"/>
    <n v="0"/>
  </r>
  <r>
    <d v="1997-11-05T00:00:00"/>
    <x v="48"/>
    <x v="11"/>
    <n v="0"/>
    <n v="0"/>
    <n v="0"/>
    <m/>
    <n v="0"/>
    <n v="0"/>
    <n v="0"/>
    <n v="0"/>
    <n v="0"/>
  </r>
  <r>
    <d v="1997-11-06T00:00:00"/>
    <x v="49"/>
    <x v="11"/>
    <n v="0"/>
    <n v="0"/>
    <n v="0"/>
    <m/>
    <n v="0"/>
    <n v="0"/>
    <n v="0"/>
    <n v="0"/>
    <n v="0"/>
  </r>
  <r>
    <d v="1997-11-07T00:00:00"/>
    <x v="50"/>
    <x v="11"/>
    <n v="0"/>
    <n v="0"/>
    <n v="0"/>
    <m/>
    <n v="0"/>
    <n v="0"/>
    <n v="0"/>
    <n v="0"/>
    <n v="0"/>
  </r>
  <r>
    <d v="1997-11-08T00:00:00"/>
    <x v="51"/>
    <x v="11"/>
    <n v="0"/>
    <n v="0"/>
    <n v="0"/>
    <m/>
    <n v="0"/>
    <n v="0"/>
    <n v="0"/>
    <n v="0"/>
    <n v="0"/>
  </r>
  <r>
    <d v="1997-11-09T00:00:00"/>
    <x v="52"/>
    <x v="11"/>
    <n v="0"/>
    <n v="0"/>
    <n v="0"/>
    <m/>
    <n v="0"/>
    <n v="0"/>
    <n v="0"/>
    <n v="0"/>
    <n v="0"/>
  </r>
  <r>
    <d v="1997-11-10T00:00:00"/>
    <x v="53"/>
    <x v="11"/>
    <n v="0"/>
    <n v="0"/>
    <n v="0"/>
    <m/>
    <n v="0"/>
    <n v="0"/>
    <n v="1"/>
    <n v="0"/>
    <n v="0"/>
  </r>
  <r>
    <d v="1998-09-01T00:00:00"/>
    <x v="80"/>
    <x v="12"/>
    <m/>
    <m/>
    <m/>
    <m/>
    <m/>
    <m/>
    <m/>
    <m/>
    <m/>
  </r>
  <r>
    <d v="1998-09-02T00:00:00"/>
    <x v="75"/>
    <x v="12"/>
    <n v="509"/>
    <n v="2"/>
    <n v="0"/>
    <m/>
    <n v="6"/>
    <n v="0"/>
    <n v="163"/>
    <n v="50"/>
    <n v="0"/>
  </r>
  <r>
    <d v="1998-09-02T00:00:00"/>
    <x v="75"/>
    <x v="12"/>
    <n v="84"/>
    <n v="5"/>
    <n v="0"/>
    <n v="2"/>
    <n v="149"/>
    <n v="14"/>
    <n v="61"/>
    <n v="3327"/>
    <n v="31"/>
  </r>
  <r>
    <d v="1998-09-02T00:00:00"/>
    <x v="75"/>
    <x v="12"/>
    <n v="4"/>
    <n v="8"/>
    <n v="0"/>
    <m/>
    <n v="8"/>
    <n v="0"/>
    <n v="0"/>
    <n v="232"/>
    <n v="26"/>
  </r>
  <r>
    <d v="1998-09-03T00:00:00"/>
    <x v="76"/>
    <x v="12"/>
    <n v="38"/>
    <n v="16"/>
    <n v="0"/>
    <m/>
    <n v="208"/>
    <n v="9"/>
    <n v="3"/>
    <n v="1079"/>
    <n v="140"/>
  </r>
  <r>
    <d v="1998-09-04T00:00:00"/>
    <x v="77"/>
    <x v="12"/>
    <n v="62"/>
    <n v="20"/>
    <n v="0"/>
    <m/>
    <n v="195"/>
    <n v="7"/>
    <n v="5"/>
    <n v="1216"/>
    <n v="176"/>
  </r>
  <r>
    <d v="1998-09-05T00:00:00"/>
    <x v="78"/>
    <x v="12"/>
    <n v="105"/>
    <n v="27"/>
    <n v="0"/>
    <m/>
    <n v="120"/>
    <n v="5"/>
    <n v="6"/>
    <n v="949"/>
    <n v="199"/>
  </r>
  <r>
    <d v="1998-09-06T00:00:00"/>
    <x v="79"/>
    <x v="12"/>
    <n v="91"/>
    <n v="29"/>
    <n v="0"/>
    <m/>
    <n v="55"/>
    <n v="1"/>
    <n v="6"/>
    <n v="925"/>
    <n v="153"/>
  </r>
  <r>
    <d v="1998-09-07T00:00:00"/>
    <x v="71"/>
    <x v="12"/>
    <n v="144"/>
    <n v="72"/>
    <n v="0"/>
    <m/>
    <n v="263"/>
    <n v="12"/>
    <n v="11"/>
    <n v="2033"/>
    <n v="361"/>
  </r>
  <r>
    <d v="1998-09-08T00:00:00"/>
    <x v="72"/>
    <x v="12"/>
    <n v="249"/>
    <n v="56"/>
    <n v="0"/>
    <m/>
    <n v="334"/>
    <n v="3"/>
    <n v="11"/>
    <n v="1342"/>
    <n v="166"/>
  </r>
  <r>
    <d v="1998-09-09T00:00:00"/>
    <x v="73"/>
    <x v="12"/>
    <n v="170"/>
    <n v="59"/>
    <n v="0"/>
    <m/>
    <n v="586"/>
    <n v="21"/>
    <n v="8"/>
    <n v="1240"/>
    <n v="219"/>
  </r>
  <r>
    <d v="1998-09-10T00:00:00"/>
    <x v="74"/>
    <x v="12"/>
    <n v="49"/>
    <n v="18"/>
    <n v="0"/>
    <m/>
    <n v="244"/>
    <n v="3"/>
    <n v="7"/>
    <n v="1962"/>
    <n v="247"/>
  </r>
  <r>
    <d v="1998-09-11T00:00:00"/>
    <x v="68"/>
    <x v="12"/>
    <n v="39"/>
    <n v="12"/>
    <n v="0"/>
    <m/>
    <n v="283"/>
    <n v="1"/>
    <n v="4"/>
    <n v="811"/>
    <n v="116"/>
  </r>
  <r>
    <d v="1998-09-12T00:00:00"/>
    <x v="69"/>
    <x v="12"/>
    <n v="86"/>
    <n v="45"/>
    <n v="0"/>
    <m/>
    <n v="219"/>
    <n v="6"/>
    <n v="2"/>
    <n v="3007"/>
    <n v="365"/>
  </r>
  <r>
    <d v="1998-09-13T00:00:00"/>
    <x v="70"/>
    <x v="12"/>
    <n v="106"/>
    <n v="36"/>
    <n v="4"/>
    <m/>
    <n v="148"/>
    <n v="3"/>
    <n v="6"/>
    <n v="3942"/>
    <n v="501"/>
  </r>
  <r>
    <d v="1998-09-14T00:00:00"/>
    <x v="67"/>
    <x v="12"/>
    <n v="127"/>
    <n v="54"/>
    <n v="2"/>
    <m/>
    <n v="110"/>
    <n v="2"/>
    <n v="10"/>
    <n v="2816"/>
    <n v="527"/>
  </r>
  <r>
    <d v="1998-09-15T00:00:00"/>
    <x v="63"/>
    <x v="12"/>
    <n v="226"/>
    <n v="183"/>
    <n v="0"/>
    <m/>
    <n v="82"/>
    <n v="4"/>
    <n v="6"/>
    <n v="3341"/>
    <n v="643"/>
  </r>
  <r>
    <d v="1998-09-16T00:00:00"/>
    <x v="64"/>
    <x v="12"/>
    <n v="321"/>
    <n v="189"/>
    <n v="0"/>
    <m/>
    <n v="131"/>
    <n v="5"/>
    <n v="13"/>
    <n v="2384"/>
    <n v="388"/>
  </r>
  <r>
    <d v="1998-09-17T00:00:00"/>
    <x v="65"/>
    <x v="12"/>
    <n v="594"/>
    <n v="199"/>
    <n v="0"/>
    <m/>
    <n v="151"/>
    <n v="4"/>
    <n v="7"/>
    <n v="2485"/>
    <n v="454"/>
  </r>
  <r>
    <d v="1998-09-18T00:00:00"/>
    <x v="0"/>
    <x v="12"/>
    <n v="319"/>
    <n v="47"/>
    <n v="0"/>
    <m/>
    <n v="186"/>
    <n v="9"/>
    <n v="9"/>
    <n v="2458"/>
    <n v="400"/>
  </r>
  <r>
    <d v="1998-09-19T00:00:00"/>
    <x v="1"/>
    <x v="12"/>
    <n v="656"/>
    <n v="96"/>
    <n v="1"/>
    <m/>
    <n v="227"/>
    <n v="4"/>
    <n v="11"/>
    <n v="2163"/>
    <n v="383"/>
  </r>
  <r>
    <d v="1998-09-20T00:00:00"/>
    <x v="2"/>
    <x v="12"/>
    <n v="1295"/>
    <n v="201"/>
    <n v="0"/>
    <m/>
    <n v="219"/>
    <n v="3"/>
    <n v="13"/>
    <n v="1302"/>
    <n v="310"/>
  </r>
  <r>
    <d v="1998-09-21T00:00:00"/>
    <x v="3"/>
    <x v="12"/>
    <n v="1041"/>
    <n v="176"/>
    <n v="1"/>
    <m/>
    <n v="189"/>
    <n v="2"/>
    <n v="8"/>
    <n v="1368"/>
    <n v="342"/>
  </r>
  <r>
    <d v="1998-09-22T00:00:00"/>
    <x v="4"/>
    <x v="12"/>
    <n v="1244"/>
    <n v="219"/>
    <n v="0"/>
    <m/>
    <n v="172"/>
    <n v="3"/>
    <n v="6"/>
    <n v="1102"/>
    <n v="238"/>
  </r>
  <r>
    <d v="1998-09-23T00:00:00"/>
    <x v="5"/>
    <x v="12"/>
    <n v="1611"/>
    <n v="221"/>
    <n v="0"/>
    <m/>
    <n v="130"/>
    <n v="1"/>
    <n v="3"/>
    <n v="1035"/>
    <n v="200"/>
  </r>
  <r>
    <d v="1998-09-24T00:00:00"/>
    <x v="6"/>
    <x v="12"/>
    <n v="2337"/>
    <n v="267"/>
    <n v="0"/>
    <m/>
    <n v="205"/>
    <n v="5"/>
    <n v="12"/>
    <n v="1472"/>
    <n v="293"/>
  </r>
  <r>
    <d v="1998-09-25T00:00:00"/>
    <x v="7"/>
    <x v="12"/>
    <n v="2323"/>
    <n v="265"/>
    <n v="1"/>
    <m/>
    <n v="202"/>
    <n v="10"/>
    <n v="9"/>
    <n v="1546"/>
    <n v="333"/>
  </r>
  <r>
    <d v="1998-09-26T00:00:00"/>
    <x v="8"/>
    <x v="12"/>
    <n v="1987"/>
    <n v="113"/>
    <n v="0"/>
    <m/>
    <n v="182"/>
    <n v="2"/>
    <n v="1"/>
    <n v="1560"/>
    <n v="196"/>
  </r>
  <r>
    <d v="1998-09-27T00:00:00"/>
    <x v="9"/>
    <x v="12"/>
    <n v="1815"/>
    <n v="105"/>
    <n v="0"/>
    <m/>
    <n v="124"/>
    <n v="3"/>
    <n v="2"/>
    <n v="2095"/>
    <n v="198"/>
  </r>
  <r>
    <d v="1998-09-28T00:00:00"/>
    <x v="10"/>
    <x v="12"/>
    <n v="1695"/>
    <n v="89"/>
    <n v="0"/>
    <m/>
    <n v="130"/>
    <n v="0"/>
    <n v="0"/>
    <n v="2196"/>
    <n v="239"/>
  </r>
  <r>
    <d v="1998-09-29T00:00:00"/>
    <x v="11"/>
    <x v="12"/>
    <n v="2142"/>
    <n v="181"/>
    <n v="0"/>
    <m/>
    <n v="165"/>
    <n v="0"/>
    <n v="4"/>
    <n v="2283"/>
    <n v="309"/>
  </r>
  <r>
    <d v="1998-09-30T00:00:00"/>
    <x v="12"/>
    <x v="12"/>
    <n v="2135"/>
    <n v="238"/>
    <n v="0"/>
    <m/>
    <n v="207"/>
    <n v="4"/>
    <n v="15"/>
    <n v="2703"/>
    <n v="308"/>
  </r>
  <r>
    <d v="1998-10-01T00:00:00"/>
    <x v="13"/>
    <x v="12"/>
    <n v="1833"/>
    <n v="182"/>
    <n v="0"/>
    <m/>
    <n v="101"/>
    <n v="13"/>
    <n v="5"/>
    <n v="2696"/>
    <n v="312"/>
  </r>
  <r>
    <d v="1998-10-02T00:00:00"/>
    <x v="14"/>
    <x v="12"/>
    <n v="1824"/>
    <n v="229"/>
    <n v="0"/>
    <m/>
    <n v="247"/>
    <n v="1"/>
    <n v="0"/>
    <n v="1933"/>
    <n v="279"/>
  </r>
  <r>
    <d v="1998-10-03T00:00:00"/>
    <x v="15"/>
    <x v="12"/>
    <n v="2462"/>
    <n v="211"/>
    <n v="0"/>
    <m/>
    <n v="375"/>
    <n v="6"/>
    <n v="8"/>
    <n v="1802"/>
    <n v="239"/>
  </r>
  <r>
    <d v="1998-10-04T00:00:00"/>
    <x v="16"/>
    <x v="12"/>
    <n v="2846"/>
    <n v="166"/>
    <n v="0"/>
    <m/>
    <n v="330"/>
    <n v="4"/>
    <n v="4"/>
    <n v="1667"/>
    <n v="315"/>
  </r>
  <r>
    <d v="1998-10-05T00:00:00"/>
    <x v="17"/>
    <x v="12"/>
    <n v="2885"/>
    <n v="236"/>
    <n v="0"/>
    <m/>
    <n v="461"/>
    <n v="2"/>
    <n v="3"/>
    <n v="1782"/>
    <n v="319"/>
  </r>
  <r>
    <d v="1998-10-06T00:00:00"/>
    <x v="18"/>
    <x v="12"/>
    <n v="2439"/>
    <n v="77"/>
    <n v="0"/>
    <m/>
    <n v="487"/>
    <n v="6"/>
    <n v="2"/>
    <n v="1782"/>
    <n v="227"/>
  </r>
  <r>
    <d v="1998-10-07T00:00:00"/>
    <x v="19"/>
    <x v="12"/>
    <n v="2582"/>
    <n v="175"/>
    <n v="0"/>
    <m/>
    <n v="507"/>
    <n v="9"/>
    <n v="6"/>
    <n v="1476"/>
    <n v="236"/>
  </r>
  <r>
    <d v="1998-10-08T00:00:00"/>
    <x v="20"/>
    <x v="12"/>
    <n v="1541"/>
    <n v="129"/>
    <n v="0"/>
    <m/>
    <n v="669"/>
    <n v="16"/>
    <n v="2"/>
    <n v="1336"/>
    <n v="160"/>
  </r>
  <r>
    <d v="1998-10-09T00:00:00"/>
    <x v="21"/>
    <x v="12"/>
    <n v="1118"/>
    <n v="105"/>
    <n v="0"/>
    <m/>
    <n v="615"/>
    <n v="13"/>
    <n v="1"/>
    <n v="1369"/>
    <n v="261"/>
  </r>
  <r>
    <d v="1998-10-10T00:00:00"/>
    <x v="22"/>
    <x v="12"/>
    <n v="1203"/>
    <n v="117"/>
    <n v="0"/>
    <m/>
    <n v="1137"/>
    <n v="15"/>
    <n v="9"/>
    <n v="1114"/>
    <n v="109"/>
  </r>
  <r>
    <d v="1998-10-11T00:00:00"/>
    <x v="23"/>
    <x v="12"/>
    <n v="1901"/>
    <n v="154"/>
    <n v="1"/>
    <m/>
    <n v="1345"/>
    <n v="23"/>
    <n v="10"/>
    <n v="872"/>
    <n v="136"/>
  </r>
  <r>
    <d v="1998-10-12T00:00:00"/>
    <x v="24"/>
    <x v="12"/>
    <n v="1328"/>
    <n v="68"/>
    <n v="0"/>
    <m/>
    <n v="2409"/>
    <n v="11"/>
    <n v="1"/>
    <n v="1089"/>
    <n v="155"/>
  </r>
  <r>
    <d v="1998-10-13T00:00:00"/>
    <x v="25"/>
    <x v="12"/>
    <n v="3705"/>
    <n v="199"/>
    <n v="1"/>
    <m/>
    <n v="3035"/>
    <n v="33"/>
    <n v="4"/>
    <n v="1873"/>
    <n v="304"/>
  </r>
  <r>
    <d v="1998-10-14T00:00:00"/>
    <x v="26"/>
    <x v="12"/>
    <n v="1998"/>
    <n v="112"/>
    <n v="0"/>
    <m/>
    <n v="2132"/>
    <n v="19"/>
    <n v="7"/>
    <n v="1104"/>
    <n v="211"/>
  </r>
  <r>
    <d v="1998-10-15T00:00:00"/>
    <x v="27"/>
    <x v="12"/>
    <n v="798"/>
    <n v="66"/>
    <n v="0"/>
    <m/>
    <n v="946"/>
    <n v="16"/>
    <n v="13"/>
    <n v="727"/>
    <n v="102"/>
  </r>
  <r>
    <d v="1998-10-16T00:00:00"/>
    <x v="28"/>
    <x v="12"/>
    <n v="729"/>
    <n v="46"/>
    <n v="0"/>
    <m/>
    <n v="1124"/>
    <n v="8"/>
    <n v="16"/>
    <n v="856"/>
    <n v="83"/>
  </r>
  <r>
    <d v="1998-10-17T00:00:00"/>
    <x v="29"/>
    <x v="12"/>
    <n v="1033"/>
    <n v="118"/>
    <n v="0"/>
    <m/>
    <n v="1642"/>
    <n v="23"/>
    <n v="11"/>
    <n v="1132"/>
    <n v="108"/>
  </r>
  <r>
    <d v="1998-10-18T00:00:00"/>
    <x v="30"/>
    <x v="12"/>
    <n v="2602"/>
    <n v="160"/>
    <n v="1"/>
    <m/>
    <n v="1609"/>
    <n v="22"/>
    <n v="4"/>
    <n v="854"/>
    <n v="82"/>
  </r>
  <r>
    <d v="1998-10-19T00:00:00"/>
    <x v="31"/>
    <x v="12"/>
    <n v="1135"/>
    <n v="69"/>
    <n v="0"/>
    <n v="1"/>
    <n v="1229"/>
    <n v="25"/>
    <n v="6"/>
    <n v="490"/>
    <n v="38"/>
  </r>
  <r>
    <d v="1998-10-20T00:00:00"/>
    <x v="32"/>
    <x v="12"/>
    <n v="817"/>
    <n v="21"/>
    <n v="0"/>
    <n v="9"/>
    <n v="1316"/>
    <n v="18"/>
    <n v="18"/>
    <n v="426"/>
    <n v="60"/>
  </r>
  <r>
    <d v="1998-10-21T00:00:00"/>
    <x v="33"/>
    <x v="12"/>
    <n v="672"/>
    <n v="40"/>
    <n v="0"/>
    <n v="0"/>
    <n v="1280"/>
    <n v="7"/>
    <n v="7"/>
    <n v="441"/>
    <n v="31"/>
  </r>
  <r>
    <d v="1998-10-22T00:00:00"/>
    <x v="34"/>
    <x v="12"/>
    <n v="714"/>
    <n v="32"/>
    <n v="0"/>
    <n v="1"/>
    <n v="1301"/>
    <n v="11"/>
    <n v="7"/>
    <n v="294"/>
    <n v="7"/>
  </r>
  <r>
    <d v="1998-10-23T00:00:00"/>
    <x v="35"/>
    <x v="12"/>
    <n v="609"/>
    <n v="32"/>
    <n v="0"/>
    <m/>
    <n v="1154"/>
    <n v="5"/>
    <n v="6"/>
    <n v="231"/>
    <n v="40"/>
  </r>
  <r>
    <d v="1998-10-24T00:00:00"/>
    <x v="36"/>
    <x v="12"/>
    <n v="646"/>
    <n v="34"/>
    <n v="0"/>
    <m/>
    <n v="1144"/>
    <n v="12"/>
    <n v="11"/>
    <n v="237"/>
    <n v="20"/>
  </r>
  <r>
    <d v="1998-10-25T00:00:00"/>
    <x v="37"/>
    <x v="12"/>
    <n v="694"/>
    <n v="41"/>
    <n v="0"/>
    <m/>
    <n v="1030"/>
    <n v="15"/>
    <n v="8"/>
    <n v="179"/>
    <n v="17"/>
  </r>
  <r>
    <d v="1998-10-26T00:00:00"/>
    <x v="38"/>
    <x v="12"/>
    <n v="538"/>
    <n v="43"/>
    <n v="0"/>
    <m/>
    <n v="1010"/>
    <n v="5"/>
    <n v="5"/>
    <n v="137"/>
    <n v="5"/>
  </r>
  <r>
    <d v="1998-10-27T00:00:00"/>
    <x v="39"/>
    <x v="12"/>
    <n v="623"/>
    <n v="25"/>
    <n v="0"/>
    <m/>
    <n v="882"/>
    <n v="6"/>
    <n v="3"/>
    <n v="240"/>
    <n v="22"/>
  </r>
  <r>
    <d v="1998-10-28T00:00:00"/>
    <x v="40"/>
    <x v="12"/>
    <n v="940"/>
    <n v="14"/>
    <n v="0"/>
    <n v="1"/>
    <n v="878"/>
    <n v="2"/>
    <n v="2"/>
    <n v="156"/>
    <n v="15"/>
  </r>
  <r>
    <d v="1998-10-29T00:00:00"/>
    <x v="41"/>
    <x v="12"/>
    <n v="627"/>
    <n v="11"/>
    <n v="0"/>
    <n v="4"/>
    <n v="674"/>
    <n v="4"/>
    <n v="0"/>
    <n v="120"/>
    <n v="26"/>
  </r>
  <r>
    <d v="1998-10-30T00:00:00"/>
    <x v="42"/>
    <x v="12"/>
    <n v="257"/>
    <n v="11"/>
    <n v="0"/>
    <n v="5"/>
    <n v="487"/>
    <n v="2"/>
    <n v="0"/>
    <n v="92"/>
    <n v="16"/>
  </r>
  <r>
    <d v="1998-10-31T00:00:00"/>
    <x v="43"/>
    <x v="12"/>
    <n v="126"/>
    <n v="8"/>
    <n v="0"/>
    <m/>
    <n v="333"/>
    <n v="1"/>
    <n v="2"/>
    <n v="49"/>
    <n v="12"/>
  </r>
  <r>
    <d v="1998-11-01T00:00:00"/>
    <x v="44"/>
    <x v="12"/>
    <n v="273"/>
    <n v="10"/>
    <n v="0"/>
    <n v="0"/>
    <n v="223"/>
    <n v="4"/>
    <n v="2"/>
    <n v="50"/>
    <n v="2"/>
  </r>
  <r>
    <d v="1998-11-02T00:00:00"/>
    <x v="45"/>
    <x v="12"/>
    <n v="317"/>
    <n v="11"/>
    <n v="0"/>
    <m/>
    <n v="192"/>
    <n v="8"/>
    <n v="2"/>
    <n v="77"/>
    <n v="5"/>
  </r>
  <r>
    <d v="1998-11-03T00:00:00"/>
    <x v="46"/>
    <x v="12"/>
    <n v="126"/>
    <n v="10"/>
    <n v="0"/>
    <m/>
    <n v="61"/>
    <n v="1"/>
    <n v="0"/>
    <n v="43"/>
    <n v="0"/>
  </r>
  <r>
    <d v="1998-11-04T00:00:00"/>
    <x v="47"/>
    <x v="12"/>
    <n v="45"/>
    <n v="3"/>
    <n v="0"/>
    <m/>
    <n v="20"/>
    <n v="1"/>
    <n v="0"/>
    <n v="38"/>
    <n v="1"/>
  </r>
  <r>
    <d v="1998-11-05T00:00:00"/>
    <x v="48"/>
    <x v="12"/>
    <n v="74"/>
    <n v="1"/>
    <n v="0"/>
    <n v="2"/>
    <n v="37"/>
    <n v="0"/>
    <n v="0"/>
    <n v="17"/>
    <n v="2"/>
  </r>
  <r>
    <d v="1998-11-06T00:00:00"/>
    <x v="49"/>
    <x v="12"/>
    <n v="104"/>
    <n v="3"/>
    <n v="0"/>
    <m/>
    <n v="22"/>
    <n v="0"/>
    <n v="0"/>
    <n v="22"/>
    <n v="5"/>
  </r>
  <r>
    <d v="1998-11-07T00:00:00"/>
    <x v="50"/>
    <x v="12"/>
    <n v="44"/>
    <n v="2"/>
    <n v="0"/>
    <m/>
    <n v="10"/>
    <n v="0"/>
    <n v="0"/>
    <n v="13"/>
    <n v="1"/>
  </r>
  <r>
    <d v="1998-11-08T00:00:00"/>
    <x v="51"/>
    <x v="12"/>
    <n v="34"/>
    <n v="3"/>
    <n v="0"/>
    <m/>
    <n v="7"/>
    <n v="0"/>
    <n v="1"/>
    <n v="17"/>
    <n v="0"/>
  </r>
  <r>
    <d v="1998-11-09T00:00:00"/>
    <x v="52"/>
    <x v="12"/>
    <n v="39"/>
    <n v="4"/>
    <n v="0"/>
    <m/>
    <n v="7"/>
    <n v="0"/>
    <n v="0"/>
    <n v="13"/>
    <n v="1"/>
  </r>
  <r>
    <d v="1998-11-10T00:00:00"/>
    <x v="53"/>
    <x v="12"/>
    <n v="12"/>
    <n v="1"/>
    <n v="0"/>
    <m/>
    <n v="5"/>
    <n v="0"/>
    <n v="0"/>
    <n v="4"/>
    <n v="4"/>
  </r>
  <r>
    <d v="1999-09-01T00:00:00"/>
    <x v="80"/>
    <x v="13"/>
    <n v="35"/>
    <n v="9"/>
    <n v="0"/>
    <m/>
    <n v="5"/>
    <n v="0"/>
    <n v="1"/>
    <n v="1"/>
    <n v="0"/>
  </r>
  <r>
    <d v="1999-09-02T00:00:00"/>
    <x v="75"/>
    <x v="13"/>
    <n v="330"/>
    <n v="48"/>
    <n v="0"/>
    <m/>
    <n v="56"/>
    <n v="1"/>
    <n v="0"/>
    <n v="12"/>
    <n v="2"/>
  </r>
  <r>
    <d v="1999-09-03T00:00:00"/>
    <x v="76"/>
    <x v="13"/>
    <n v="887"/>
    <n v="51"/>
    <n v="0"/>
    <m/>
    <n v="83"/>
    <n v="6"/>
    <n v="80"/>
    <n v="44"/>
    <n v="0"/>
  </r>
  <r>
    <d v="1999-09-03T00:00:00"/>
    <x v="76"/>
    <x v="13"/>
    <n v="464"/>
    <n v="61"/>
    <n v="0"/>
    <m/>
    <n v="63"/>
    <n v="0"/>
    <n v="2"/>
    <n v="15"/>
    <n v="3"/>
  </r>
  <r>
    <d v="1999-09-04T00:00:00"/>
    <x v="77"/>
    <x v="13"/>
    <n v="800"/>
    <n v="77"/>
    <n v="0"/>
    <m/>
    <n v="229"/>
    <n v="9"/>
    <n v="0"/>
    <n v="21"/>
    <n v="1"/>
  </r>
  <r>
    <d v="1999-09-05T00:00:00"/>
    <x v="78"/>
    <x v="13"/>
    <n v="857"/>
    <n v="94"/>
    <n v="0"/>
    <m/>
    <n v="140"/>
    <n v="4"/>
    <n v="7"/>
    <n v="23"/>
    <n v="0"/>
  </r>
  <r>
    <d v="1999-09-06T00:00:00"/>
    <x v="79"/>
    <x v="13"/>
    <n v="1033"/>
    <n v="93"/>
    <n v="0"/>
    <m/>
    <n v="105"/>
    <n v="3"/>
    <n v="1"/>
    <n v="15"/>
    <n v="0"/>
  </r>
  <r>
    <d v="1999-09-07T00:00:00"/>
    <x v="71"/>
    <x v="13"/>
    <n v="1355"/>
    <n v="99"/>
    <n v="0"/>
    <n v="1"/>
    <n v="85"/>
    <n v="9"/>
    <n v="3"/>
    <n v="7"/>
    <n v="2"/>
  </r>
  <r>
    <d v="1999-09-08T00:00:00"/>
    <x v="72"/>
    <x v="13"/>
    <n v="464"/>
    <n v="64"/>
    <n v="0"/>
    <m/>
    <n v="81"/>
    <n v="3"/>
    <n v="3"/>
    <n v="9"/>
    <n v="0"/>
  </r>
  <r>
    <d v="1999-09-09T00:00:00"/>
    <x v="73"/>
    <x v="13"/>
    <n v="1053"/>
    <n v="86"/>
    <n v="0"/>
    <m/>
    <n v="84"/>
    <n v="12"/>
    <n v="1"/>
    <n v="7"/>
    <n v="1"/>
  </r>
  <r>
    <d v="1999-09-10T00:00:00"/>
    <x v="74"/>
    <x v="13"/>
    <n v="2000"/>
    <n v="141"/>
    <n v="0"/>
    <m/>
    <n v="128"/>
    <n v="34"/>
    <n v="2"/>
    <n v="3"/>
    <n v="4"/>
  </r>
  <r>
    <d v="1999-09-11T00:00:00"/>
    <x v="68"/>
    <x v="13"/>
    <n v="1921"/>
    <n v="204"/>
    <n v="0"/>
    <m/>
    <n v="136"/>
    <n v="26"/>
    <n v="1"/>
    <n v="2"/>
    <n v="2"/>
  </r>
  <r>
    <d v="1999-09-12T00:00:00"/>
    <x v="69"/>
    <x v="13"/>
    <n v="1741"/>
    <n v="166"/>
    <n v="0"/>
    <m/>
    <n v="43"/>
    <n v="15"/>
    <n v="2"/>
    <n v="6"/>
    <n v="1"/>
  </r>
  <r>
    <d v="1999-09-13T00:00:00"/>
    <x v="70"/>
    <x v="13"/>
    <n v="1618"/>
    <n v="234"/>
    <n v="0"/>
    <n v="2"/>
    <n v="33"/>
    <n v="1"/>
    <n v="10"/>
    <n v="20"/>
    <n v="1"/>
  </r>
  <r>
    <d v="1999-09-14T00:00:00"/>
    <x v="67"/>
    <x v="13"/>
    <n v="2227"/>
    <n v="403"/>
    <n v="0"/>
    <m/>
    <n v="143"/>
    <n v="41"/>
    <n v="9"/>
    <n v="10"/>
    <n v="0"/>
  </r>
  <r>
    <d v="1999-09-15T00:00:00"/>
    <x v="63"/>
    <x v="13"/>
    <n v="1456"/>
    <n v="386"/>
    <n v="0"/>
    <n v="2"/>
    <n v="126"/>
    <n v="12"/>
    <n v="7"/>
    <n v="0"/>
    <n v="0"/>
  </r>
  <r>
    <d v="1999-09-16T00:00:00"/>
    <x v="64"/>
    <x v="13"/>
    <n v="1808"/>
    <n v="378"/>
    <n v="0"/>
    <m/>
    <n v="238"/>
    <n v="28"/>
    <n v="6"/>
    <n v="11"/>
    <n v="1"/>
  </r>
  <r>
    <d v="1999-09-17T00:00:00"/>
    <x v="65"/>
    <x v="13"/>
    <n v="965"/>
    <n v="189"/>
    <n v="0"/>
    <n v="2"/>
    <n v="339"/>
    <n v="35"/>
    <n v="19"/>
    <n v="3"/>
    <n v="0"/>
  </r>
  <r>
    <d v="1999-09-18T00:00:00"/>
    <x v="0"/>
    <x v="13"/>
    <n v="414"/>
    <n v="99"/>
    <n v="0"/>
    <m/>
    <n v="106"/>
    <n v="19"/>
    <n v="0"/>
    <n v="1"/>
    <n v="0"/>
  </r>
  <r>
    <d v="1999-09-19T00:00:00"/>
    <x v="1"/>
    <x v="13"/>
    <n v="425"/>
    <n v="258"/>
    <n v="0"/>
    <m/>
    <n v="62"/>
    <n v="27"/>
    <n v="2"/>
    <n v="4"/>
    <n v="0"/>
  </r>
  <r>
    <d v="1999-09-20T00:00:00"/>
    <x v="2"/>
    <x v="13"/>
    <n v="689"/>
    <n v="298"/>
    <n v="0"/>
    <m/>
    <n v="196"/>
    <n v="42"/>
    <n v="1"/>
    <n v="3"/>
    <n v="2"/>
  </r>
  <r>
    <d v="1999-09-21T00:00:00"/>
    <x v="3"/>
    <x v="13"/>
    <n v="566"/>
    <n v="324"/>
    <n v="0"/>
    <m/>
    <n v="89"/>
    <n v="55"/>
    <n v="8"/>
    <n v="3"/>
    <n v="0"/>
  </r>
  <r>
    <d v="1999-09-22T00:00:00"/>
    <x v="4"/>
    <x v="13"/>
    <n v="438"/>
    <n v="286"/>
    <n v="0"/>
    <n v="1"/>
    <n v="125"/>
    <n v="64"/>
    <n v="10"/>
    <n v="2"/>
    <n v="2"/>
  </r>
  <r>
    <d v="1999-09-23T00:00:00"/>
    <x v="5"/>
    <x v="13"/>
    <n v="1114"/>
    <n v="259"/>
    <n v="0"/>
    <n v="1"/>
    <n v="501"/>
    <n v="34"/>
    <n v="8"/>
    <n v="4"/>
    <n v="1"/>
  </r>
  <r>
    <d v="1999-09-24T00:00:00"/>
    <x v="6"/>
    <x v="13"/>
    <n v="3899"/>
    <n v="263"/>
    <n v="0"/>
    <n v="2"/>
    <n v="1257"/>
    <n v="26"/>
    <n v="17"/>
    <n v="13"/>
    <n v="0"/>
  </r>
  <r>
    <d v="1999-09-25T00:00:00"/>
    <x v="7"/>
    <x v="13"/>
    <n v="2368"/>
    <n v="205"/>
    <n v="0"/>
    <n v="3"/>
    <n v="264"/>
    <n v="4"/>
    <n v="2"/>
    <n v="0"/>
    <n v="0"/>
  </r>
  <r>
    <d v="1999-09-26T00:00:00"/>
    <x v="8"/>
    <x v="13"/>
    <n v="1773"/>
    <n v="233"/>
    <n v="0"/>
    <m/>
    <n v="224"/>
    <n v="5"/>
    <n v="16"/>
    <n v="12"/>
    <n v="1"/>
  </r>
  <r>
    <d v="1999-09-27T00:00:00"/>
    <x v="9"/>
    <x v="13"/>
    <n v="1221"/>
    <n v="304"/>
    <n v="0"/>
    <n v="1"/>
    <n v="336"/>
    <n v="10"/>
    <n v="11"/>
    <n v="8"/>
    <n v="1"/>
  </r>
  <r>
    <d v="1999-09-28T00:00:00"/>
    <x v="10"/>
    <x v="13"/>
    <n v="1331"/>
    <n v="331"/>
    <n v="0"/>
    <n v="1"/>
    <n v="300"/>
    <n v="6"/>
    <n v="4"/>
    <n v="1"/>
    <n v="0"/>
  </r>
  <r>
    <d v="1999-09-29T00:00:00"/>
    <x v="11"/>
    <x v="13"/>
    <n v="1211"/>
    <n v="340"/>
    <n v="0"/>
    <m/>
    <n v="189"/>
    <n v="6"/>
    <n v="4"/>
    <n v="6"/>
    <n v="0"/>
  </r>
  <r>
    <d v="1999-09-30T00:00:00"/>
    <x v="12"/>
    <x v="13"/>
    <n v="1110"/>
    <n v="488"/>
    <n v="0"/>
    <m/>
    <n v="272"/>
    <n v="13"/>
    <n v="3"/>
    <n v="2"/>
    <n v="1"/>
  </r>
  <r>
    <d v="1999-10-01T00:00:00"/>
    <x v="13"/>
    <x v="13"/>
    <n v="693"/>
    <n v="382"/>
    <n v="0"/>
    <n v="1"/>
    <n v="336"/>
    <n v="12"/>
    <n v="8"/>
    <n v="2"/>
    <n v="1"/>
  </r>
  <r>
    <d v="1999-10-02T00:00:00"/>
    <x v="14"/>
    <x v="13"/>
    <n v="643"/>
    <n v="272"/>
    <n v="2"/>
    <n v="0"/>
    <n v="278"/>
    <n v="12"/>
    <n v="9"/>
    <n v="0"/>
    <n v="1"/>
  </r>
  <r>
    <d v="1999-10-03T00:00:00"/>
    <x v="15"/>
    <x v="13"/>
    <n v="639"/>
    <n v="179"/>
    <n v="0"/>
    <n v="2"/>
    <n v="342"/>
    <n v="10"/>
    <n v="3"/>
    <n v="0"/>
    <n v="0"/>
  </r>
  <r>
    <d v="1999-10-04T00:00:00"/>
    <x v="16"/>
    <x v="13"/>
    <n v="438"/>
    <n v="159"/>
    <n v="0"/>
    <n v="0"/>
    <n v="350"/>
    <n v="11"/>
    <n v="4"/>
    <n v="0"/>
    <n v="0"/>
  </r>
  <r>
    <d v="1999-10-05T00:00:00"/>
    <x v="17"/>
    <x v="13"/>
    <n v="450"/>
    <n v="144"/>
    <n v="0"/>
    <n v="0"/>
    <n v="353"/>
    <n v="14"/>
    <n v="1"/>
    <n v="3"/>
    <n v="0"/>
  </r>
  <r>
    <d v="1999-10-06T00:00:00"/>
    <x v="18"/>
    <x v="13"/>
    <n v="359"/>
    <n v="118"/>
    <n v="0"/>
    <n v="1"/>
    <n v="288"/>
    <n v="13"/>
    <n v="1"/>
    <n v="0"/>
    <n v="0"/>
  </r>
  <r>
    <d v="1999-10-07T00:00:00"/>
    <x v="19"/>
    <x v="13"/>
    <n v="277"/>
    <n v="104"/>
    <n v="1"/>
    <n v="2"/>
    <n v="400"/>
    <n v="9"/>
    <n v="7"/>
    <n v="3"/>
    <n v="5"/>
  </r>
  <r>
    <d v="1999-10-08T00:00:00"/>
    <x v="20"/>
    <x v="13"/>
    <n v="388"/>
    <n v="97"/>
    <n v="0"/>
    <n v="3"/>
    <n v="450"/>
    <n v="18"/>
    <n v="7"/>
    <n v="10"/>
    <n v="3"/>
  </r>
  <r>
    <d v="1999-10-09T00:00:00"/>
    <x v="21"/>
    <x v="13"/>
    <n v="157"/>
    <n v="85"/>
    <n v="0"/>
    <n v="2"/>
    <n v="456"/>
    <n v="17"/>
    <n v="9"/>
    <n v="1"/>
    <n v="2"/>
  </r>
  <r>
    <d v="1999-10-10T00:00:00"/>
    <x v="22"/>
    <x v="13"/>
    <n v="82"/>
    <n v="50"/>
    <n v="0"/>
    <n v="0"/>
    <n v="472"/>
    <n v="18"/>
    <n v="2"/>
    <n v="4"/>
    <n v="0"/>
  </r>
  <r>
    <d v="1999-10-11T00:00:00"/>
    <x v="23"/>
    <x v="13"/>
    <n v="83"/>
    <n v="42"/>
    <n v="0"/>
    <n v="3"/>
    <n v="385"/>
    <n v="9"/>
    <n v="2"/>
    <n v="0"/>
    <n v="0"/>
  </r>
  <r>
    <d v="1999-10-12T00:00:00"/>
    <x v="24"/>
    <x v="13"/>
    <n v="61"/>
    <n v="49"/>
    <n v="0"/>
    <n v="0"/>
    <n v="225"/>
    <n v="9"/>
    <n v="1"/>
    <n v="0"/>
    <n v="0"/>
  </r>
  <r>
    <d v="1999-10-13T00:00:00"/>
    <x v="25"/>
    <x v="13"/>
    <n v="390"/>
    <n v="127"/>
    <n v="0"/>
    <n v="3"/>
    <n v="399"/>
    <n v="27"/>
    <n v="1"/>
    <n v="18"/>
    <n v="0"/>
  </r>
  <r>
    <d v="1999-10-14T00:00:00"/>
    <x v="26"/>
    <x v="13"/>
    <n v="370"/>
    <n v="118"/>
    <n v="0"/>
    <n v="2"/>
    <n v="433"/>
    <n v="27"/>
    <n v="18"/>
    <n v="10"/>
    <n v="0"/>
  </r>
  <r>
    <d v="1999-10-15T00:00:00"/>
    <x v="27"/>
    <x v="13"/>
    <n v="87"/>
    <n v="71"/>
    <n v="0"/>
    <n v="4"/>
    <n v="431"/>
    <n v="12"/>
    <n v="31"/>
    <n v="1"/>
    <n v="3"/>
  </r>
  <r>
    <d v="1999-10-16T00:00:00"/>
    <x v="28"/>
    <x v="13"/>
    <n v="51"/>
    <n v="36"/>
    <n v="0"/>
    <n v="1"/>
    <n v="347"/>
    <n v="3"/>
    <n v="18"/>
    <n v="3"/>
    <n v="0"/>
  </r>
  <r>
    <d v="1999-10-17T00:00:00"/>
    <x v="29"/>
    <x v="13"/>
    <n v="36"/>
    <n v="30"/>
    <n v="0"/>
    <n v="4"/>
    <n v="242"/>
    <n v="3"/>
    <n v="5"/>
    <n v="2"/>
    <n v="0"/>
  </r>
  <r>
    <d v="1999-10-18T00:00:00"/>
    <x v="30"/>
    <x v="13"/>
    <n v="47"/>
    <n v="31"/>
    <n v="0"/>
    <n v="0"/>
    <n v="278"/>
    <n v="7"/>
    <n v="2"/>
    <n v="2"/>
    <n v="0"/>
  </r>
  <r>
    <d v="1999-10-19T00:00:00"/>
    <x v="31"/>
    <x v="13"/>
    <n v="44"/>
    <n v="29"/>
    <n v="0"/>
    <n v="0"/>
    <n v="144"/>
    <n v="6"/>
    <n v="0"/>
    <n v="0"/>
    <n v="0"/>
  </r>
  <r>
    <d v="1999-10-20T00:00:00"/>
    <x v="32"/>
    <x v="13"/>
    <n v="72"/>
    <n v="41"/>
    <n v="0"/>
    <n v="0"/>
    <n v="144"/>
    <n v="5"/>
    <n v="1"/>
    <n v="3"/>
    <n v="0"/>
  </r>
  <r>
    <d v="1999-10-21T00:00:00"/>
    <x v="33"/>
    <x v="13"/>
    <n v="70"/>
    <n v="45"/>
    <n v="0"/>
    <n v="1"/>
    <n v="159"/>
    <n v="8"/>
    <n v="1"/>
    <n v="1"/>
    <n v="0"/>
  </r>
  <r>
    <d v="1999-10-22T00:00:00"/>
    <x v="34"/>
    <x v="13"/>
    <n v="36"/>
    <n v="20"/>
    <n v="0"/>
    <n v="5"/>
    <n v="111"/>
    <n v="1"/>
    <n v="2"/>
    <n v="1"/>
    <n v="0"/>
  </r>
  <r>
    <d v="1999-10-23T00:00:00"/>
    <x v="35"/>
    <x v="13"/>
    <n v="19"/>
    <n v="16"/>
    <n v="0"/>
    <n v="2"/>
    <n v="130"/>
    <n v="5"/>
    <n v="2"/>
    <n v="0"/>
    <n v="0"/>
  </r>
  <r>
    <d v="1999-10-24T00:00:00"/>
    <x v="36"/>
    <x v="13"/>
    <n v="28"/>
    <n v="23"/>
    <n v="0"/>
    <n v="12"/>
    <n v="263"/>
    <n v="1"/>
    <n v="0"/>
    <n v="0"/>
    <n v="0"/>
  </r>
  <r>
    <d v="1999-10-25T00:00:00"/>
    <x v="37"/>
    <x v="13"/>
    <n v="15"/>
    <n v="6"/>
    <n v="0"/>
    <n v="5"/>
    <n v="72"/>
    <n v="1"/>
    <n v="3"/>
    <n v="1"/>
    <n v="0"/>
  </r>
  <r>
    <d v="1999-10-26T00:00:00"/>
    <x v="38"/>
    <x v="13"/>
    <n v="19"/>
    <n v="13"/>
    <n v="0"/>
    <n v="2"/>
    <n v="44"/>
    <n v="2"/>
    <n v="1"/>
    <n v="2"/>
    <n v="0"/>
  </r>
  <r>
    <d v="1999-10-27T00:00:00"/>
    <x v="39"/>
    <x v="13"/>
    <n v="16"/>
    <n v="6"/>
    <n v="0"/>
    <n v="0"/>
    <n v="42"/>
    <n v="0"/>
    <n v="2"/>
    <n v="0"/>
    <n v="0"/>
  </r>
  <r>
    <d v="1999-10-28T00:00:00"/>
    <x v="40"/>
    <x v="13"/>
    <n v="53"/>
    <n v="30"/>
    <n v="0"/>
    <n v="2"/>
    <n v="78"/>
    <n v="2"/>
    <n v="0"/>
    <n v="3"/>
    <n v="0"/>
  </r>
  <r>
    <d v="1999-10-29T00:00:00"/>
    <x v="41"/>
    <x v="13"/>
    <n v="106"/>
    <n v="22"/>
    <n v="0"/>
    <n v="1"/>
    <n v="37"/>
    <n v="0"/>
    <n v="6"/>
    <n v="6"/>
    <n v="0"/>
  </r>
  <r>
    <d v="1999-10-30T00:00:00"/>
    <x v="42"/>
    <x v="13"/>
    <n v="67"/>
    <n v="19"/>
    <n v="0"/>
    <n v="0"/>
    <n v="11"/>
    <n v="0"/>
    <n v="13"/>
    <n v="1"/>
    <n v="0"/>
  </r>
  <r>
    <d v="1999-10-31T00:00:00"/>
    <x v="43"/>
    <x v="13"/>
    <n v="41"/>
    <n v="19"/>
    <n v="0"/>
    <n v="0"/>
    <n v="12"/>
    <n v="0"/>
    <n v="34"/>
    <n v="2"/>
    <n v="0"/>
  </r>
  <r>
    <d v="1999-11-01T00:00:00"/>
    <x v="44"/>
    <x v="13"/>
    <n v="18"/>
    <n v="9"/>
    <n v="0"/>
    <n v="0"/>
    <n v="15"/>
    <n v="0"/>
    <n v="15"/>
    <n v="5"/>
    <n v="0"/>
  </r>
  <r>
    <d v="1999-11-02T00:00:00"/>
    <x v="45"/>
    <x v="13"/>
    <n v="18"/>
    <n v="9"/>
    <n v="0"/>
    <n v="2"/>
    <n v="5"/>
    <n v="1"/>
    <n v="15"/>
    <n v="4"/>
    <n v="0"/>
  </r>
  <r>
    <d v="1999-11-03T00:00:00"/>
    <x v="46"/>
    <x v="13"/>
    <n v="14"/>
    <n v="3"/>
    <n v="1"/>
    <n v="1"/>
    <n v="7"/>
    <n v="1"/>
    <n v="8"/>
    <n v="2"/>
    <n v="0"/>
  </r>
  <r>
    <d v="1999-11-04T00:00:00"/>
    <x v="47"/>
    <x v="13"/>
    <n v="10"/>
    <n v="5"/>
    <n v="0"/>
    <n v="0"/>
    <n v="9"/>
    <n v="0"/>
    <n v="2"/>
    <n v="3"/>
    <n v="0"/>
  </r>
  <r>
    <d v="1999-11-05T00:00:00"/>
    <x v="48"/>
    <x v="13"/>
    <m/>
    <m/>
    <m/>
    <m/>
    <m/>
    <m/>
    <m/>
    <m/>
    <m/>
  </r>
  <r>
    <d v="1999-11-06T00:00:00"/>
    <x v="49"/>
    <x v="13"/>
    <m/>
    <m/>
    <m/>
    <m/>
    <m/>
    <m/>
    <m/>
    <m/>
    <m/>
  </r>
  <r>
    <d v="1999-11-07T00:00:00"/>
    <x v="50"/>
    <x v="13"/>
    <m/>
    <m/>
    <m/>
    <m/>
    <m/>
    <m/>
    <m/>
    <m/>
    <m/>
  </r>
  <r>
    <d v="1999-11-08T00:00:00"/>
    <x v="51"/>
    <x v="13"/>
    <m/>
    <m/>
    <m/>
    <m/>
    <m/>
    <m/>
    <m/>
    <m/>
    <m/>
  </r>
  <r>
    <d v="1999-11-09T00:00:00"/>
    <x v="52"/>
    <x v="13"/>
    <m/>
    <m/>
    <m/>
    <m/>
    <m/>
    <m/>
    <m/>
    <m/>
    <m/>
  </r>
  <r>
    <d v="1999-11-10T00:00:00"/>
    <x v="53"/>
    <x v="13"/>
    <m/>
    <m/>
    <m/>
    <m/>
    <m/>
    <m/>
    <m/>
    <m/>
    <m/>
  </r>
  <r>
    <d v="1999-11-11T00:00:00"/>
    <x v="54"/>
    <x v="13"/>
    <m/>
    <m/>
    <m/>
    <m/>
    <m/>
    <m/>
    <m/>
    <m/>
    <m/>
  </r>
  <r>
    <d v="1999-11-12T00:00:00"/>
    <x v="55"/>
    <x v="13"/>
    <m/>
    <m/>
    <m/>
    <m/>
    <m/>
    <m/>
    <m/>
    <m/>
    <m/>
  </r>
  <r>
    <d v="1999-11-13T00:00:00"/>
    <x v="56"/>
    <x v="13"/>
    <m/>
    <m/>
    <m/>
    <m/>
    <m/>
    <m/>
    <m/>
    <m/>
    <m/>
  </r>
  <r>
    <d v="1999-11-14T00:00:00"/>
    <x v="57"/>
    <x v="13"/>
    <m/>
    <m/>
    <m/>
    <m/>
    <m/>
    <m/>
    <m/>
    <m/>
    <m/>
  </r>
  <r>
    <d v="1999-11-15T00:00:00"/>
    <x v="58"/>
    <x v="13"/>
    <m/>
    <m/>
    <m/>
    <m/>
    <m/>
    <m/>
    <m/>
    <m/>
    <m/>
  </r>
  <r>
    <d v="1999-11-16T00:00:00"/>
    <x v="59"/>
    <x v="13"/>
    <m/>
    <m/>
    <m/>
    <m/>
    <m/>
    <m/>
    <m/>
    <m/>
    <m/>
  </r>
  <r>
    <d v="1999-11-17T00:00:00"/>
    <x v="60"/>
    <x v="13"/>
    <m/>
    <m/>
    <m/>
    <m/>
    <m/>
    <m/>
    <m/>
    <m/>
    <m/>
  </r>
  <r>
    <d v="1999-11-18T00:00:00"/>
    <x v="61"/>
    <x v="13"/>
    <m/>
    <m/>
    <m/>
    <m/>
    <m/>
    <m/>
    <m/>
    <m/>
    <m/>
  </r>
  <r>
    <d v="2000-09-06T00:00:00"/>
    <x v="79"/>
    <x v="14"/>
    <n v="3006"/>
    <m/>
    <m/>
    <m/>
    <m/>
    <m/>
    <n v="287"/>
    <m/>
    <m/>
  </r>
  <r>
    <d v="2000-09-06T00:00:00"/>
    <x v="79"/>
    <x v="14"/>
    <n v="3000"/>
    <n v="20"/>
    <n v="0"/>
    <m/>
    <n v="1"/>
    <n v="6"/>
    <n v="391"/>
    <n v="0"/>
    <n v="0"/>
  </r>
  <r>
    <d v="2000-09-06T00:00:00"/>
    <x v="79"/>
    <x v="14"/>
    <n v="2000"/>
    <n v="1"/>
    <m/>
    <m/>
    <n v="58"/>
    <n v="6"/>
    <n v="80"/>
    <n v="1"/>
    <n v="0"/>
  </r>
  <r>
    <d v="2000-09-06T00:00:00"/>
    <x v="79"/>
    <x v="14"/>
    <n v="3562"/>
    <n v="130"/>
    <n v="0"/>
    <n v="0"/>
    <n v="15"/>
    <n v="29"/>
    <n v="4"/>
    <n v="2"/>
    <n v="1"/>
  </r>
  <r>
    <d v="2000-09-07T00:00:00"/>
    <x v="71"/>
    <x v="14"/>
    <n v="2572"/>
    <n v="105"/>
    <n v="0"/>
    <n v="0"/>
    <n v="41"/>
    <n v="56"/>
    <n v="5"/>
    <n v="11"/>
    <n v="3"/>
  </r>
  <r>
    <d v="2000-09-08T00:00:00"/>
    <x v="72"/>
    <x v="14"/>
    <n v="3333"/>
    <n v="94"/>
    <n v="0"/>
    <n v="0"/>
    <n v="34"/>
    <n v="45"/>
    <n v="9"/>
    <n v="1"/>
    <n v="1"/>
  </r>
  <r>
    <d v="2000-09-09T00:00:00"/>
    <x v="73"/>
    <x v="14"/>
    <n v="4478"/>
    <n v="85"/>
    <m/>
    <m/>
    <n v="44"/>
    <n v="42"/>
    <n v="20"/>
    <n v="4"/>
    <m/>
  </r>
  <r>
    <d v="2000-09-10T00:00:00"/>
    <x v="74"/>
    <x v="14"/>
    <n v="4153"/>
    <n v="165"/>
    <m/>
    <n v="1"/>
    <n v="32"/>
    <n v="41"/>
    <n v="5"/>
    <n v="4"/>
    <m/>
  </r>
  <r>
    <d v="2000-09-11T00:00:00"/>
    <x v="68"/>
    <x v="14"/>
    <n v="4568"/>
    <n v="205"/>
    <m/>
    <m/>
    <n v="73"/>
    <n v="62"/>
    <n v="13"/>
    <n v="8"/>
    <m/>
  </r>
  <r>
    <d v="2000-09-12T00:00:00"/>
    <x v="69"/>
    <x v="14"/>
    <n v="4736"/>
    <n v="255"/>
    <n v="1"/>
    <m/>
    <n v="72"/>
    <n v="81"/>
    <n v="19"/>
    <n v="15"/>
    <n v="1"/>
  </r>
  <r>
    <d v="2000-09-13T00:00:00"/>
    <x v="70"/>
    <x v="14"/>
    <n v="3194"/>
    <n v="246"/>
    <m/>
    <m/>
    <n v="55"/>
    <n v="57"/>
    <n v="4"/>
    <n v="6"/>
    <m/>
  </r>
  <r>
    <d v="2000-09-14T00:00:00"/>
    <x v="67"/>
    <x v="14"/>
    <n v="2809"/>
    <n v="326"/>
    <m/>
    <m/>
    <n v="34"/>
    <n v="68"/>
    <n v="3"/>
    <n v="4"/>
    <n v="3"/>
  </r>
  <r>
    <d v="2000-09-15T00:00:00"/>
    <x v="63"/>
    <x v="14"/>
    <n v="3031"/>
    <n v="318"/>
    <m/>
    <m/>
    <n v="33"/>
    <n v="63"/>
    <n v="8"/>
    <n v="3"/>
    <n v="2"/>
  </r>
  <r>
    <d v="2000-09-16T00:00:00"/>
    <x v="64"/>
    <x v="14"/>
    <n v="1607"/>
    <n v="284"/>
    <m/>
    <m/>
    <n v="91"/>
    <n v="87"/>
    <n v="9"/>
    <n v="8"/>
    <n v="4"/>
  </r>
  <r>
    <d v="2000-09-17T00:00:00"/>
    <x v="65"/>
    <x v="14"/>
    <n v="1501"/>
    <n v="194"/>
    <m/>
    <n v="1"/>
    <n v="137"/>
    <n v="120"/>
    <n v="16"/>
    <n v="9"/>
    <m/>
  </r>
  <r>
    <d v="2000-09-18T00:00:00"/>
    <x v="0"/>
    <x v="14"/>
    <n v="2252"/>
    <n v="268"/>
    <m/>
    <n v="1"/>
    <n v="114"/>
    <n v="145"/>
    <n v="18"/>
    <n v="1"/>
    <n v="2"/>
  </r>
  <r>
    <d v="2000-09-19T00:00:00"/>
    <x v="1"/>
    <x v="14"/>
    <n v="3382"/>
    <n v="230"/>
    <m/>
    <n v="4"/>
    <n v="128"/>
    <n v="122"/>
    <n v="11"/>
    <n v="17"/>
    <n v="1"/>
  </r>
  <r>
    <d v="2000-09-20T00:00:00"/>
    <x v="2"/>
    <x v="14"/>
    <n v="4684"/>
    <n v="243"/>
    <m/>
    <n v="1"/>
    <n v="524"/>
    <n v="138"/>
    <n v="47"/>
    <n v="18"/>
    <n v="1"/>
  </r>
  <r>
    <d v="2000-09-21T00:00:00"/>
    <x v="3"/>
    <x v="14"/>
    <n v="3468"/>
    <n v="197"/>
    <m/>
    <m/>
    <n v="269"/>
    <n v="83"/>
    <n v="24"/>
    <n v="2"/>
    <m/>
  </r>
  <r>
    <d v="2000-09-22T00:00:00"/>
    <x v="4"/>
    <x v="14"/>
    <n v="1925"/>
    <n v="151"/>
    <m/>
    <m/>
    <n v="30"/>
    <n v="10"/>
    <n v="4"/>
    <m/>
    <m/>
  </r>
  <r>
    <d v="2000-09-23T00:00:00"/>
    <x v="5"/>
    <x v="14"/>
    <n v="2219"/>
    <n v="146"/>
    <m/>
    <n v="2"/>
    <n v="34"/>
    <n v="13"/>
    <n v="10"/>
    <n v="2"/>
    <n v="1"/>
  </r>
  <r>
    <d v="2000-09-24T00:00:00"/>
    <x v="6"/>
    <x v="14"/>
    <n v="2271"/>
    <n v="207"/>
    <n v="0"/>
    <n v="0"/>
    <n v="66"/>
    <n v="23"/>
    <n v="3"/>
    <n v="1"/>
    <n v="0"/>
  </r>
  <r>
    <d v="2000-09-25T00:00:00"/>
    <x v="7"/>
    <x v="14"/>
    <n v="2002"/>
    <n v="183"/>
    <m/>
    <n v="2"/>
    <n v="52"/>
    <n v="19"/>
    <n v="9"/>
    <m/>
    <m/>
  </r>
  <r>
    <d v="2000-09-26T00:00:00"/>
    <x v="8"/>
    <x v="14"/>
    <n v="2111"/>
    <n v="200"/>
    <m/>
    <m/>
    <n v="62"/>
    <n v="41"/>
    <n v="11"/>
    <n v="1"/>
    <m/>
  </r>
  <r>
    <d v="2000-09-27T00:00:00"/>
    <x v="9"/>
    <x v="14"/>
    <n v="2754"/>
    <n v="245"/>
    <m/>
    <m/>
    <n v="111"/>
    <n v="57"/>
    <n v="7"/>
    <m/>
    <m/>
  </r>
  <r>
    <d v="2000-09-28T00:00:00"/>
    <x v="10"/>
    <x v="14"/>
    <n v="3059"/>
    <n v="288"/>
    <m/>
    <m/>
    <n v="152"/>
    <n v="79"/>
    <n v="8"/>
    <n v="1"/>
    <m/>
  </r>
  <r>
    <d v="2000-09-29T00:00:00"/>
    <x v="11"/>
    <x v="14"/>
    <n v="2053"/>
    <n v="289"/>
    <m/>
    <m/>
    <n v="219"/>
    <n v="56"/>
    <m/>
    <n v="1"/>
    <m/>
  </r>
  <r>
    <d v="2000-09-30T00:00:00"/>
    <x v="12"/>
    <x v="14"/>
    <n v="1470"/>
    <n v="235"/>
    <m/>
    <m/>
    <n v="181"/>
    <n v="47"/>
    <n v="2"/>
    <m/>
    <m/>
  </r>
  <r>
    <d v="2000-10-01T00:00:00"/>
    <x v="13"/>
    <x v="14"/>
    <n v="727"/>
    <n v="99"/>
    <m/>
    <m/>
    <n v="128"/>
    <n v="38"/>
    <n v="3"/>
    <n v="1"/>
    <m/>
  </r>
  <r>
    <d v="2000-10-02T00:00:00"/>
    <x v="14"/>
    <x v="14"/>
    <n v="577"/>
    <n v="95"/>
    <m/>
    <m/>
    <n v="146"/>
    <n v="35"/>
    <n v="2"/>
    <m/>
    <n v="1"/>
  </r>
  <r>
    <d v="2000-10-03T00:00:00"/>
    <x v="15"/>
    <x v="14"/>
    <n v="219"/>
    <n v="51"/>
    <m/>
    <n v="1"/>
    <n v="130"/>
    <n v="36"/>
    <n v="1"/>
    <m/>
    <m/>
  </r>
  <r>
    <d v="2000-10-04T00:00:00"/>
    <x v="16"/>
    <x v="14"/>
    <n v="128"/>
    <n v="47"/>
    <m/>
    <n v="2"/>
    <n v="82"/>
    <n v="17"/>
    <n v="1"/>
    <m/>
    <m/>
  </r>
  <r>
    <d v="2000-10-05T00:00:00"/>
    <x v="17"/>
    <x v="14"/>
    <n v="310"/>
    <n v="105"/>
    <m/>
    <m/>
    <n v="61"/>
    <n v="21"/>
    <n v="5"/>
    <n v="1"/>
    <n v="1"/>
  </r>
  <r>
    <d v="2000-10-06T00:00:00"/>
    <x v="18"/>
    <x v="14"/>
    <n v="316"/>
    <n v="113"/>
    <m/>
    <m/>
    <n v="56"/>
    <n v="26"/>
    <m/>
    <m/>
    <m/>
  </r>
  <r>
    <d v="2000-10-07T00:00:00"/>
    <x v="19"/>
    <x v="14"/>
    <n v="265"/>
    <n v="143"/>
    <m/>
    <m/>
    <n v="69"/>
    <n v="33"/>
    <m/>
    <m/>
    <m/>
  </r>
  <r>
    <d v="2000-10-08T00:00:00"/>
    <x v="20"/>
    <x v="14"/>
    <n v="347"/>
    <n v="194"/>
    <m/>
    <m/>
    <n v="68"/>
    <n v="37"/>
    <n v="3"/>
    <n v="1"/>
    <m/>
  </r>
  <r>
    <d v="2000-10-09T00:00:00"/>
    <x v="21"/>
    <x v="14"/>
    <n v="256"/>
    <n v="106"/>
    <m/>
    <m/>
    <n v="53"/>
    <n v="27"/>
    <m/>
    <m/>
    <m/>
  </r>
  <r>
    <d v="2000-10-10T00:00:00"/>
    <x v="22"/>
    <x v="14"/>
    <n v="125"/>
    <n v="81"/>
    <m/>
    <m/>
    <n v="24"/>
    <n v="28"/>
    <n v="1"/>
    <m/>
    <m/>
  </r>
  <r>
    <d v="2000-10-11T00:00:00"/>
    <x v="23"/>
    <x v="14"/>
    <n v="130"/>
    <n v="66"/>
    <m/>
    <n v="3"/>
    <n v="61"/>
    <n v="29"/>
    <n v="2"/>
    <m/>
    <m/>
  </r>
  <r>
    <d v="2000-10-12T00:00:00"/>
    <x v="24"/>
    <x v="14"/>
    <n v="98"/>
    <n v="44"/>
    <m/>
    <m/>
    <n v="40"/>
    <n v="21"/>
    <n v="3"/>
    <n v="2"/>
    <m/>
  </r>
  <r>
    <d v="2000-10-13T00:00:00"/>
    <x v="25"/>
    <x v="14"/>
    <n v="91"/>
    <n v="58"/>
    <m/>
    <m/>
    <n v="56"/>
    <n v="26"/>
    <n v="1"/>
    <n v="2"/>
    <n v="1"/>
  </r>
  <r>
    <d v="2000-10-14T00:00:00"/>
    <x v="26"/>
    <x v="14"/>
    <n v="166"/>
    <n v="75"/>
    <m/>
    <m/>
    <n v="113"/>
    <n v="63"/>
    <n v="1"/>
    <m/>
    <m/>
  </r>
  <r>
    <d v="2000-10-15T00:00:00"/>
    <x v="27"/>
    <x v="14"/>
    <n v="189"/>
    <n v="49"/>
    <m/>
    <m/>
    <n v="137"/>
    <n v="40"/>
    <n v="1"/>
    <m/>
    <m/>
  </r>
  <r>
    <d v="2000-10-16T00:00:00"/>
    <x v="28"/>
    <x v="14"/>
    <n v="590"/>
    <n v="96"/>
    <n v="1"/>
    <n v="1"/>
    <n v="116"/>
    <n v="34"/>
    <n v="1"/>
    <m/>
    <n v="2"/>
  </r>
  <r>
    <d v="2000-10-17T00:00:00"/>
    <x v="29"/>
    <x v="14"/>
    <n v="535"/>
    <n v="57"/>
    <m/>
    <m/>
    <n v="298"/>
    <n v="20"/>
    <m/>
    <m/>
    <m/>
  </r>
  <r>
    <d v="2000-10-18T00:00:00"/>
    <x v="30"/>
    <x v="14"/>
    <n v="473"/>
    <n v="112"/>
    <m/>
    <n v="2"/>
    <n v="327"/>
    <n v="50"/>
    <n v="1"/>
    <n v="2"/>
    <m/>
  </r>
  <r>
    <d v="2000-10-19T00:00:00"/>
    <x v="31"/>
    <x v="14"/>
    <n v="437"/>
    <n v="76"/>
    <n v="2"/>
    <n v="4"/>
    <n v="32"/>
    <n v="8"/>
    <n v="67"/>
    <n v="10"/>
    <n v="1"/>
  </r>
  <r>
    <d v="2000-10-20T00:00:00"/>
    <x v="32"/>
    <x v="14"/>
    <n v="357"/>
    <n v="57.666666666666671"/>
    <m/>
    <m/>
    <n v="32"/>
    <n v="11.333333333333332"/>
    <m/>
    <m/>
    <m/>
  </r>
  <r>
    <d v="2000-10-21T00:00:00"/>
    <x v="33"/>
    <x v="14"/>
    <n v="277"/>
    <n v="39.333333333333343"/>
    <m/>
    <m/>
    <n v="32"/>
    <n v="14.666666666666664"/>
    <m/>
    <m/>
    <m/>
  </r>
  <r>
    <d v="2000-10-22T00:00:00"/>
    <x v="34"/>
    <x v="14"/>
    <n v="197"/>
    <n v="21"/>
    <n v="1"/>
    <n v="1"/>
    <n v="32"/>
    <n v="18"/>
    <n v="12"/>
    <m/>
    <m/>
  </r>
  <r>
    <d v="2000-10-23T00:00:00"/>
    <x v="35"/>
    <x v="14"/>
    <n v="131"/>
    <n v="25"/>
    <m/>
    <m/>
    <n v="77"/>
    <n v="13"/>
    <n v="21"/>
    <n v="1"/>
    <m/>
  </r>
  <r>
    <d v="2000-10-24T00:00:00"/>
    <x v="36"/>
    <x v="14"/>
    <n v="123"/>
    <n v="35"/>
    <m/>
    <m/>
    <n v="58"/>
    <n v="7"/>
    <n v="46"/>
    <n v="1"/>
    <m/>
  </r>
  <r>
    <d v="2000-10-25T00:00:00"/>
    <x v="37"/>
    <x v="14"/>
    <n v="65"/>
    <n v="22"/>
    <m/>
    <m/>
    <n v="39"/>
    <n v="12"/>
    <n v="18"/>
    <n v="1"/>
    <n v="1"/>
  </r>
  <r>
    <d v="2000-10-26T00:00:00"/>
    <x v="38"/>
    <x v="14"/>
    <n v="84"/>
    <n v="35"/>
    <m/>
    <n v="2"/>
    <n v="37"/>
    <n v="6"/>
    <n v="19"/>
    <n v="2"/>
    <m/>
  </r>
  <r>
    <d v="2000-10-27T00:00:00"/>
    <x v="39"/>
    <x v="14"/>
    <n v="60"/>
    <n v="34"/>
    <m/>
    <m/>
    <n v="16"/>
    <n v="11"/>
    <n v="34"/>
    <m/>
    <n v="1"/>
  </r>
  <r>
    <d v="2000-10-28T00:00:00"/>
    <x v="40"/>
    <x v="14"/>
    <n v="23"/>
    <n v="7"/>
    <m/>
    <n v="3"/>
    <n v="21"/>
    <n v="4"/>
    <n v="15"/>
    <m/>
    <m/>
  </r>
  <r>
    <d v="2000-10-29T00:00:00"/>
    <x v="41"/>
    <x v="14"/>
    <n v="5"/>
    <n v="4"/>
    <m/>
    <m/>
    <n v="3"/>
    <n v="2"/>
    <n v="3"/>
    <m/>
    <m/>
  </r>
  <r>
    <d v="2000-10-30T00:00:00"/>
    <x v="42"/>
    <x v="14"/>
    <n v="13"/>
    <n v="11"/>
    <m/>
    <n v="1"/>
    <n v="8"/>
    <n v="0"/>
    <n v="10"/>
    <n v="0"/>
    <n v="0"/>
  </r>
  <r>
    <d v="2000-10-31T00:00:00"/>
    <x v="43"/>
    <x v="14"/>
    <n v="33"/>
    <n v="5"/>
    <n v="0"/>
    <n v="0"/>
    <n v="3"/>
    <n v="3"/>
    <n v="21"/>
    <n v="0"/>
    <n v="0"/>
  </r>
  <r>
    <d v="2000-11-01T00:00:00"/>
    <x v="44"/>
    <x v="14"/>
    <n v="22"/>
    <n v="5"/>
    <n v="0"/>
    <n v="0"/>
    <n v="3"/>
    <n v="1"/>
    <n v="9"/>
    <n v="1"/>
    <n v="0"/>
  </r>
  <r>
    <d v="2000-11-02T00:00:00"/>
    <x v="45"/>
    <x v="14"/>
    <n v="17"/>
    <n v="4"/>
    <m/>
    <m/>
    <n v="10"/>
    <n v="14"/>
    <n v="4"/>
    <n v="0"/>
    <n v="0"/>
  </r>
  <r>
    <d v="2000-11-03T00:00:00"/>
    <x v="46"/>
    <x v="14"/>
    <n v="17"/>
    <n v="8"/>
    <m/>
    <m/>
    <n v="1"/>
    <n v="2"/>
    <n v="3"/>
    <n v="0"/>
    <n v="0"/>
  </r>
  <r>
    <d v="2000-11-04T00:00:00"/>
    <x v="47"/>
    <x v="14"/>
    <m/>
    <m/>
    <m/>
    <m/>
    <m/>
    <m/>
    <m/>
    <m/>
    <m/>
  </r>
  <r>
    <d v="2000-11-05T00:00:00"/>
    <x v="48"/>
    <x v="14"/>
    <m/>
    <m/>
    <m/>
    <m/>
    <m/>
    <m/>
    <m/>
    <m/>
    <m/>
  </r>
  <r>
    <d v="2000-11-06T00:00:00"/>
    <x v="49"/>
    <x v="14"/>
    <m/>
    <m/>
    <m/>
    <m/>
    <m/>
    <m/>
    <m/>
    <m/>
    <m/>
  </r>
  <r>
    <d v="2000-11-07T00:00:00"/>
    <x v="50"/>
    <x v="14"/>
    <m/>
    <m/>
    <m/>
    <m/>
    <m/>
    <m/>
    <m/>
    <m/>
    <m/>
  </r>
  <r>
    <d v="2000-11-08T00:00:00"/>
    <x v="51"/>
    <x v="14"/>
    <n v="14"/>
    <n v="6"/>
    <m/>
    <m/>
    <n v="1"/>
    <n v="0"/>
    <n v="3"/>
    <n v="0"/>
    <n v="0"/>
  </r>
  <r>
    <d v="2000-11-09T00:00:00"/>
    <x v="52"/>
    <x v="14"/>
    <m/>
    <m/>
    <m/>
    <m/>
    <m/>
    <m/>
    <m/>
    <m/>
    <m/>
  </r>
  <r>
    <d v="2000-11-10T00:00:00"/>
    <x v="53"/>
    <x v="14"/>
    <m/>
    <m/>
    <m/>
    <m/>
    <m/>
    <m/>
    <m/>
    <m/>
    <m/>
  </r>
  <r>
    <d v="2000-11-11T00:00:00"/>
    <x v="54"/>
    <x v="14"/>
    <m/>
    <m/>
    <m/>
    <m/>
    <m/>
    <m/>
    <m/>
    <m/>
    <m/>
  </r>
  <r>
    <d v="2000-11-12T00:00:00"/>
    <x v="55"/>
    <x v="14"/>
    <m/>
    <m/>
    <m/>
    <m/>
    <m/>
    <m/>
    <m/>
    <m/>
    <m/>
  </r>
  <r>
    <d v="2000-11-13T00:00:00"/>
    <x v="56"/>
    <x v="14"/>
    <m/>
    <m/>
    <m/>
    <m/>
    <m/>
    <m/>
    <m/>
    <m/>
    <m/>
  </r>
  <r>
    <d v="2000-11-14T00:00:00"/>
    <x v="57"/>
    <x v="14"/>
    <m/>
    <m/>
    <m/>
    <m/>
    <m/>
    <m/>
    <m/>
    <m/>
    <m/>
  </r>
  <r>
    <d v="2000-11-15T00:00:00"/>
    <x v="58"/>
    <x v="14"/>
    <m/>
    <m/>
    <m/>
    <m/>
    <m/>
    <m/>
    <m/>
    <m/>
    <m/>
  </r>
  <r>
    <d v="2000-11-16T00:00:00"/>
    <x v="59"/>
    <x v="14"/>
    <m/>
    <m/>
    <m/>
    <m/>
    <m/>
    <m/>
    <m/>
    <m/>
    <m/>
  </r>
  <r>
    <d v="2000-11-17T00:00:00"/>
    <x v="60"/>
    <x v="14"/>
    <m/>
    <m/>
    <m/>
    <m/>
    <m/>
    <m/>
    <m/>
    <m/>
    <m/>
  </r>
  <r>
    <d v="2000-11-18T00:00:00"/>
    <x v="61"/>
    <x v="14"/>
    <m/>
    <m/>
    <m/>
    <m/>
    <m/>
    <m/>
    <m/>
    <m/>
    <m/>
  </r>
  <r>
    <d v="2000-11-19T00:00:00"/>
    <x v="62"/>
    <x v="14"/>
    <m/>
    <m/>
    <m/>
    <m/>
    <m/>
    <m/>
    <m/>
    <m/>
    <m/>
  </r>
  <r>
    <d v="2000-11-20T00:00:00"/>
    <x v="66"/>
    <x v="14"/>
    <m/>
    <m/>
    <m/>
    <m/>
    <m/>
    <m/>
    <m/>
    <m/>
    <m/>
  </r>
  <r>
    <d v="2000-11-21T00:00:00"/>
    <x v="81"/>
    <x v="14"/>
    <m/>
    <m/>
    <m/>
    <m/>
    <m/>
    <m/>
    <m/>
    <m/>
    <m/>
  </r>
  <r>
    <d v="2000-11-22T00:00:00"/>
    <x v="82"/>
    <x v="14"/>
    <m/>
    <m/>
    <m/>
    <m/>
    <m/>
    <m/>
    <m/>
    <m/>
    <m/>
  </r>
  <r>
    <d v="2000-11-23T00:00:00"/>
    <x v="83"/>
    <x v="14"/>
    <m/>
    <m/>
    <m/>
    <m/>
    <m/>
    <m/>
    <m/>
    <m/>
    <m/>
  </r>
  <r>
    <d v="2000-11-24T00:00:00"/>
    <x v="84"/>
    <x v="14"/>
    <m/>
    <m/>
    <m/>
    <m/>
    <m/>
    <m/>
    <m/>
    <m/>
    <m/>
  </r>
  <r>
    <d v="2000-11-25T00:00:00"/>
    <x v="85"/>
    <x v="14"/>
    <m/>
    <m/>
    <m/>
    <m/>
    <m/>
    <m/>
    <m/>
    <m/>
    <m/>
  </r>
  <r>
    <d v="2001-09-01T00:00:00"/>
    <x v="80"/>
    <x v="15"/>
    <m/>
    <m/>
    <m/>
    <m/>
    <m/>
    <m/>
    <m/>
    <m/>
    <m/>
  </r>
  <r>
    <d v="2001-09-02T00:00:00"/>
    <x v="75"/>
    <x v="15"/>
    <m/>
    <m/>
    <m/>
    <m/>
    <m/>
    <m/>
    <m/>
    <m/>
    <m/>
  </r>
  <r>
    <d v="2001-09-03T00:00:00"/>
    <x v="76"/>
    <x v="15"/>
    <m/>
    <m/>
    <m/>
    <m/>
    <m/>
    <m/>
    <m/>
    <m/>
    <m/>
  </r>
  <r>
    <d v="2001-09-04T00:00:00"/>
    <x v="77"/>
    <x v="15"/>
    <m/>
    <m/>
    <m/>
    <m/>
    <m/>
    <m/>
    <m/>
    <m/>
    <m/>
  </r>
  <r>
    <d v="2001-09-05T00:00:00"/>
    <x v="78"/>
    <x v="15"/>
    <m/>
    <m/>
    <m/>
    <m/>
    <m/>
    <m/>
    <m/>
    <m/>
    <m/>
  </r>
  <r>
    <d v="2001-09-06T00:00:00"/>
    <x v="79"/>
    <x v="15"/>
    <n v="6757"/>
    <n v="413"/>
    <n v="0"/>
    <n v="0"/>
    <n v="1271"/>
    <n v="113"/>
    <n v="1090"/>
    <n v="2257"/>
    <n v="0"/>
  </r>
  <r>
    <d v="2001-09-06T00:00:00"/>
    <x v="79"/>
    <x v="15"/>
    <n v="4786"/>
    <n v="5"/>
    <n v="0"/>
    <n v="0"/>
    <n v="0"/>
    <n v="0"/>
    <n v="224"/>
    <n v="0"/>
    <n v="0"/>
  </r>
  <r>
    <d v="2001-09-06T00:00:00"/>
    <x v="79"/>
    <x v="15"/>
    <n v="593"/>
    <n v="34"/>
    <n v="0"/>
    <n v="0"/>
    <n v="83"/>
    <n v="39"/>
    <n v="12"/>
    <n v="225"/>
    <n v="14"/>
  </r>
  <r>
    <d v="2001-09-07T00:00:00"/>
    <x v="71"/>
    <x v="15"/>
    <n v="1252"/>
    <n v="84"/>
    <n v="0"/>
    <n v="0"/>
    <n v="226"/>
    <n v="75"/>
    <n v="43"/>
    <n v="590"/>
    <n v="39"/>
  </r>
  <r>
    <d v="2001-09-08T00:00:00"/>
    <x v="72"/>
    <x v="15"/>
    <n v="1134"/>
    <n v="90"/>
    <n v="0"/>
    <n v="2"/>
    <n v="225"/>
    <n v="79"/>
    <n v="20"/>
    <n v="593"/>
    <n v="18"/>
  </r>
  <r>
    <d v="2001-09-09T00:00:00"/>
    <x v="73"/>
    <x v="15"/>
    <n v="969"/>
    <n v="82"/>
    <n v="0"/>
    <n v="1"/>
    <n v="224"/>
    <n v="56"/>
    <n v="28"/>
    <n v="687"/>
    <n v="34"/>
  </r>
  <r>
    <d v="2001-09-10T00:00:00"/>
    <x v="74"/>
    <x v="15"/>
    <n v="850"/>
    <n v="114"/>
    <n v="0"/>
    <n v="0"/>
    <n v="249"/>
    <n v="102"/>
    <n v="22"/>
    <n v="866"/>
    <n v="36"/>
  </r>
  <r>
    <d v="2001-09-11T00:00:00"/>
    <x v="68"/>
    <x v="15"/>
    <n v="993"/>
    <n v="122"/>
    <n v="1"/>
    <n v="1"/>
    <n v="268"/>
    <n v="135"/>
    <n v="28"/>
    <n v="735"/>
    <n v="30"/>
  </r>
  <r>
    <d v="2001-09-12T00:00:00"/>
    <x v="69"/>
    <x v="15"/>
    <n v="1676"/>
    <n v="89"/>
    <n v="0"/>
    <n v="0"/>
    <n v="327"/>
    <n v="134"/>
    <n v="16"/>
    <n v="856"/>
    <n v="50"/>
  </r>
  <r>
    <d v="2001-09-13T00:00:00"/>
    <x v="70"/>
    <x v="15"/>
    <n v="1320"/>
    <n v="71"/>
    <n v="0"/>
    <n v="0"/>
    <n v="282"/>
    <n v="181"/>
    <n v="27"/>
    <n v="680"/>
    <n v="49"/>
  </r>
  <r>
    <d v="2001-09-14T00:00:00"/>
    <x v="67"/>
    <x v="15"/>
    <n v="1367"/>
    <n v="99"/>
    <n v="0"/>
    <n v="0"/>
    <n v="522"/>
    <n v="208"/>
    <n v="13"/>
    <n v="600"/>
    <n v="40"/>
  </r>
  <r>
    <d v="2001-09-15T00:00:00"/>
    <x v="63"/>
    <x v="15"/>
    <n v="783"/>
    <n v="97"/>
    <n v="0"/>
    <n v="0"/>
    <n v="312"/>
    <n v="120"/>
    <n v="15"/>
    <n v="673"/>
    <n v="32"/>
  </r>
  <r>
    <d v="2001-09-16T00:00:00"/>
    <x v="64"/>
    <x v="15"/>
    <n v="1449"/>
    <n v="122"/>
    <n v="0"/>
    <n v="1"/>
    <n v="325"/>
    <n v="181"/>
    <n v="21"/>
    <n v="4195"/>
    <n v="45"/>
  </r>
  <r>
    <d v="2001-09-17T00:00:00"/>
    <x v="65"/>
    <x v="15"/>
    <n v="2027"/>
    <n v="90"/>
    <n v="0"/>
    <n v="0"/>
    <n v="140"/>
    <n v="75"/>
    <n v="11"/>
    <n v="2669"/>
    <n v="91"/>
  </r>
  <r>
    <d v="2001-09-18T00:00:00"/>
    <x v="0"/>
    <x v="15"/>
    <n v="2024"/>
    <n v="106"/>
    <n v="1"/>
    <n v="0"/>
    <n v="117"/>
    <n v="42"/>
    <n v="12"/>
    <n v="3445"/>
    <n v="128"/>
  </r>
  <r>
    <d v="2001-09-19T00:00:00"/>
    <x v="1"/>
    <x v="15"/>
    <n v="2649"/>
    <n v="88"/>
    <n v="1"/>
    <n v="0"/>
    <n v="203"/>
    <n v="55"/>
    <n v="10"/>
    <n v="3278"/>
    <n v="178"/>
  </r>
  <r>
    <d v="2001-09-20T00:00:00"/>
    <x v="2"/>
    <x v="15"/>
    <n v="1827"/>
    <n v="36"/>
    <n v="0"/>
    <n v="0"/>
    <n v="209"/>
    <n v="12"/>
    <n v="1"/>
    <n v="1982"/>
    <n v="121"/>
  </r>
  <r>
    <d v="2001-09-21T00:00:00"/>
    <x v="3"/>
    <x v="15"/>
    <n v="2862"/>
    <n v="90"/>
    <n v="0"/>
    <n v="0"/>
    <n v="259"/>
    <n v="25"/>
    <n v="1"/>
    <n v="2865"/>
    <n v="171"/>
  </r>
  <r>
    <d v="2001-09-22T00:00:00"/>
    <x v="4"/>
    <x v="15"/>
    <n v="2527"/>
    <n v="111"/>
    <n v="0"/>
    <n v="0"/>
    <n v="202"/>
    <n v="23"/>
    <n v="1"/>
    <n v="3194"/>
    <n v="212"/>
  </r>
  <r>
    <d v="2001-09-23T00:00:00"/>
    <x v="5"/>
    <x v="15"/>
    <n v="2178"/>
    <n v="107"/>
    <n v="0"/>
    <n v="0"/>
    <n v="174"/>
    <n v="20"/>
    <n v="0"/>
    <n v="3826"/>
    <n v="274"/>
  </r>
  <r>
    <d v="2001-09-24T00:00:00"/>
    <x v="6"/>
    <x v="15"/>
    <n v="2421"/>
    <n v="145"/>
    <n v="2"/>
    <n v="0"/>
    <n v="247"/>
    <n v="27"/>
    <n v="0"/>
    <n v="3614"/>
    <n v="185"/>
  </r>
  <r>
    <d v="2001-09-25T00:00:00"/>
    <x v="7"/>
    <x v="15"/>
    <n v="2684"/>
    <n v="190"/>
    <n v="1"/>
    <n v="0"/>
    <n v="276"/>
    <n v="44"/>
    <n v="3"/>
    <n v="3462"/>
    <n v="187"/>
  </r>
  <r>
    <d v="2001-09-26T00:00:00"/>
    <x v="8"/>
    <x v="15"/>
    <n v="2564"/>
    <n v="222"/>
    <n v="0"/>
    <n v="0"/>
    <n v="409"/>
    <n v="48"/>
    <n v="10"/>
    <n v="3606"/>
    <n v="154"/>
  </r>
  <r>
    <d v="2001-09-27T00:00:00"/>
    <x v="9"/>
    <x v="15"/>
    <n v="1806"/>
    <n v="120"/>
    <n v="0"/>
    <n v="0"/>
    <n v="123"/>
    <n v="24"/>
    <n v="6"/>
    <n v="1472"/>
    <n v="93"/>
  </r>
  <r>
    <d v="2001-09-28T00:00:00"/>
    <x v="10"/>
    <x v="15"/>
    <n v="1482"/>
    <n v="70"/>
    <n v="0"/>
    <n v="0"/>
    <n v="210"/>
    <n v="15"/>
    <n v="4"/>
    <n v="1796"/>
    <n v="113"/>
  </r>
  <r>
    <d v="2001-09-29T00:00:00"/>
    <x v="11"/>
    <x v="15"/>
    <n v="2466"/>
    <n v="102"/>
    <n v="0"/>
    <n v="0"/>
    <n v="169"/>
    <n v="11"/>
    <n v="5"/>
    <n v="1142"/>
    <n v="108"/>
  </r>
  <r>
    <d v="2001-09-30T00:00:00"/>
    <x v="12"/>
    <x v="15"/>
    <n v="2010"/>
    <n v="104"/>
    <n v="0"/>
    <n v="0"/>
    <n v="154"/>
    <n v="8"/>
    <n v="5"/>
    <n v="889"/>
    <n v="69"/>
  </r>
  <r>
    <d v="2001-10-01T00:00:00"/>
    <x v="13"/>
    <x v="15"/>
    <n v="1712"/>
    <n v="109"/>
    <n v="0"/>
    <n v="0"/>
    <n v="117"/>
    <n v="10"/>
    <n v="7"/>
    <n v="927"/>
    <n v="71"/>
  </r>
  <r>
    <d v="2001-10-02T00:00:00"/>
    <x v="14"/>
    <x v="15"/>
    <n v="2012"/>
    <n v="138"/>
    <n v="0"/>
    <n v="0"/>
    <n v="168"/>
    <n v="15"/>
    <n v="2"/>
    <n v="997"/>
    <n v="61"/>
  </r>
  <r>
    <d v="2001-10-03T00:00:00"/>
    <x v="15"/>
    <x v="15"/>
    <n v="2263"/>
    <n v="132"/>
    <n v="0"/>
    <n v="0"/>
    <n v="162"/>
    <n v="18"/>
    <n v="4"/>
    <n v="777"/>
    <n v="56"/>
  </r>
  <r>
    <d v="2001-10-04T00:00:00"/>
    <x v="16"/>
    <x v="15"/>
    <n v="2505"/>
    <n v="157"/>
    <n v="0"/>
    <n v="0"/>
    <n v="170"/>
    <n v="28"/>
    <n v="3"/>
    <n v="709"/>
    <n v="53"/>
  </r>
  <r>
    <d v="2001-10-05T00:00:00"/>
    <x v="17"/>
    <x v="15"/>
    <n v="3116"/>
    <n v="188"/>
    <n v="0"/>
    <n v="0"/>
    <n v="284"/>
    <n v="48"/>
    <n v="8"/>
    <n v="601"/>
    <n v="55"/>
  </r>
  <r>
    <d v="2001-10-06T00:00:00"/>
    <x v="18"/>
    <x v="15"/>
    <n v="3305"/>
    <n v="120"/>
    <n v="0"/>
    <n v="0"/>
    <n v="590"/>
    <n v="65"/>
    <n v="5"/>
    <n v="751"/>
    <n v="58"/>
  </r>
  <r>
    <d v="2001-10-07T00:00:00"/>
    <x v="19"/>
    <x v="15"/>
    <n v="1995"/>
    <n v="113"/>
    <n v="0"/>
    <n v="0"/>
    <n v="245"/>
    <n v="33"/>
    <n v="4"/>
    <n v="467"/>
    <n v="35"/>
  </r>
  <r>
    <d v="2001-10-08T00:00:00"/>
    <x v="20"/>
    <x v="15"/>
    <n v="2203"/>
    <n v="91"/>
    <n v="0"/>
    <n v="1"/>
    <n v="431"/>
    <n v="34"/>
    <n v="8"/>
    <n v="247"/>
    <n v="21"/>
  </r>
  <r>
    <d v="2001-10-09T00:00:00"/>
    <x v="21"/>
    <x v="15"/>
    <n v="2095"/>
    <n v="84"/>
    <n v="0"/>
    <n v="0"/>
    <n v="596"/>
    <n v="45"/>
    <n v="10"/>
    <n v="178"/>
    <n v="10"/>
  </r>
  <r>
    <d v="2001-10-10T00:00:00"/>
    <x v="22"/>
    <x v="15"/>
    <n v="1022"/>
    <n v="52"/>
    <n v="0"/>
    <n v="1"/>
    <n v="1126"/>
    <n v="75"/>
    <n v="3"/>
    <n v="341"/>
    <n v="17"/>
  </r>
  <r>
    <d v="2001-10-11T00:00:00"/>
    <x v="23"/>
    <x v="15"/>
    <n v="1709"/>
    <n v="78"/>
    <n v="0"/>
    <n v="2"/>
    <n v="1041"/>
    <n v="45"/>
    <n v="4"/>
    <n v="129"/>
    <n v="9"/>
  </r>
  <r>
    <d v="2001-10-12T00:00:00"/>
    <x v="24"/>
    <x v="15"/>
    <n v="1580"/>
    <n v="83"/>
    <n v="0"/>
    <n v="2"/>
    <n v="2729"/>
    <n v="163"/>
    <n v="13"/>
    <n v="277"/>
    <n v="17"/>
  </r>
  <r>
    <d v="2001-10-13T00:00:00"/>
    <x v="25"/>
    <x v="15"/>
    <n v="2318"/>
    <n v="75"/>
    <n v="0"/>
    <n v="0"/>
    <n v="1371"/>
    <n v="84"/>
    <n v="10"/>
    <n v="255"/>
    <n v="17"/>
  </r>
  <r>
    <d v="2001-10-14T00:00:00"/>
    <x v="26"/>
    <x v="15"/>
    <n v="1536"/>
    <n v="48"/>
    <n v="0"/>
    <n v="4"/>
    <n v="1221"/>
    <n v="73"/>
    <n v="7"/>
    <n v="190"/>
    <n v="8"/>
  </r>
  <r>
    <d v="2001-10-15T00:00:00"/>
    <x v="27"/>
    <x v="15"/>
    <n v="1954"/>
    <n v="38"/>
    <n v="0"/>
    <n v="2"/>
    <n v="1679"/>
    <n v="119"/>
    <n v="11"/>
    <n v="208"/>
    <n v="25"/>
  </r>
  <r>
    <d v="2001-10-16T00:00:00"/>
    <x v="28"/>
    <x v="15"/>
    <n v="887"/>
    <n v="29"/>
    <n v="0"/>
    <n v="2"/>
    <n v="1340"/>
    <n v="65"/>
    <n v="8"/>
    <n v="347"/>
    <n v="43"/>
  </r>
  <r>
    <d v="2001-10-17T00:00:00"/>
    <x v="29"/>
    <x v="15"/>
    <n v="1222"/>
    <n v="25"/>
    <n v="0"/>
    <n v="1"/>
    <n v="1031"/>
    <n v="68"/>
    <n v="6"/>
    <n v="189"/>
    <n v="17"/>
  </r>
  <r>
    <d v="2001-10-18T00:00:00"/>
    <x v="30"/>
    <x v="15"/>
    <n v="1394"/>
    <n v="29"/>
    <n v="0"/>
    <n v="5"/>
    <n v="977"/>
    <n v="76"/>
    <n v="9"/>
    <n v="189"/>
    <n v="13"/>
  </r>
  <r>
    <d v="2001-10-19T00:00:00"/>
    <x v="31"/>
    <x v="15"/>
    <n v="1332"/>
    <n v="25"/>
    <n v="0"/>
    <n v="5"/>
    <n v="824"/>
    <n v="82"/>
    <n v="3"/>
    <n v="197"/>
    <n v="21"/>
  </r>
  <r>
    <d v="2001-10-20T00:00:00"/>
    <x v="32"/>
    <x v="15"/>
    <n v="1254"/>
    <n v="28"/>
    <n v="0"/>
    <n v="6"/>
    <n v="616"/>
    <n v="41"/>
    <n v="8"/>
    <n v="125"/>
    <n v="1"/>
  </r>
  <r>
    <d v="2001-10-21T00:00:00"/>
    <x v="33"/>
    <x v="15"/>
    <n v="559"/>
    <n v="25"/>
    <n v="0"/>
    <n v="2"/>
    <n v="958"/>
    <n v="64"/>
    <n v="6"/>
    <n v="63"/>
    <n v="5"/>
  </r>
  <r>
    <d v="2001-10-22T00:00:00"/>
    <x v="34"/>
    <x v="15"/>
    <n v="747"/>
    <n v="20"/>
    <n v="0"/>
    <n v="5"/>
    <n v="1001"/>
    <n v="89"/>
    <n v="6"/>
    <n v="91"/>
    <n v="8"/>
  </r>
  <r>
    <d v="2001-10-23T00:00:00"/>
    <x v="35"/>
    <x v="15"/>
    <n v="2046"/>
    <n v="34"/>
    <n v="0"/>
    <n v="15"/>
    <n v="492"/>
    <n v="57"/>
    <n v="9"/>
    <n v="374"/>
    <n v="28"/>
  </r>
  <r>
    <d v="2001-10-24T00:00:00"/>
    <x v="36"/>
    <x v="15"/>
    <n v="1770"/>
    <n v="21"/>
    <n v="0"/>
    <n v="5"/>
    <n v="251"/>
    <n v="36"/>
    <n v="13"/>
    <n v="562"/>
    <n v="32"/>
  </r>
  <r>
    <d v="2001-10-25T00:00:00"/>
    <x v="37"/>
    <x v="15"/>
    <n v="909"/>
    <n v="12"/>
    <n v="0"/>
    <n v="6"/>
    <n v="311"/>
    <n v="40"/>
    <n v="19"/>
    <n v="379"/>
    <n v="22"/>
  </r>
  <r>
    <d v="2001-10-26T00:00:00"/>
    <x v="38"/>
    <x v="15"/>
    <n v="247"/>
    <n v="7"/>
    <n v="0"/>
    <n v="0"/>
    <n v="180"/>
    <n v="21"/>
    <n v="0"/>
    <n v="164"/>
    <n v="8"/>
  </r>
  <r>
    <d v="2001-10-27T00:00:00"/>
    <x v="39"/>
    <x v="15"/>
    <n v="1891"/>
    <n v="27"/>
    <n v="0"/>
    <n v="0"/>
    <n v="137"/>
    <n v="30"/>
    <n v="13"/>
    <n v="1016"/>
    <n v="30"/>
  </r>
  <r>
    <d v="2001-10-28T00:00:00"/>
    <x v="40"/>
    <x v="15"/>
    <n v="425"/>
    <n v="14"/>
    <n v="0"/>
    <n v="0"/>
    <n v="80"/>
    <n v="11"/>
    <n v="11"/>
    <n v="384"/>
    <n v="9"/>
  </r>
  <r>
    <d v="2001-10-29T00:00:00"/>
    <x v="41"/>
    <x v="15"/>
    <n v="151"/>
    <n v="5"/>
    <n v="0"/>
    <n v="0"/>
    <n v="53"/>
    <n v="7"/>
    <n v="2"/>
    <n v="80"/>
    <n v="0"/>
  </r>
  <r>
    <d v="2001-10-30T00:00:00"/>
    <x v="42"/>
    <x v="15"/>
    <n v="173"/>
    <n v="10"/>
    <n v="0"/>
    <n v="0"/>
    <n v="64"/>
    <n v="11"/>
    <n v="19"/>
    <n v="64"/>
    <n v="0"/>
  </r>
  <r>
    <d v="2001-10-31T00:00:00"/>
    <x v="43"/>
    <x v="15"/>
    <n v="276"/>
    <n v="11"/>
    <n v="0"/>
    <n v="3"/>
    <n v="63"/>
    <n v="16"/>
    <n v="12"/>
    <n v="207"/>
    <n v="21"/>
  </r>
  <r>
    <d v="2001-11-01T00:00:00"/>
    <x v="44"/>
    <x v="15"/>
    <n v="340"/>
    <n v="9"/>
    <n v="0"/>
    <n v="1"/>
    <n v="50"/>
    <n v="3"/>
    <n v="11"/>
    <n v="135"/>
    <n v="12"/>
  </r>
  <r>
    <d v="2001-11-02T00:00:00"/>
    <x v="45"/>
    <x v="15"/>
    <n v="261"/>
    <n v="15"/>
    <n v="0"/>
    <n v="0"/>
    <n v="41"/>
    <n v="4"/>
    <n v="13"/>
    <n v="90"/>
    <n v="3"/>
  </r>
  <r>
    <d v="2001-11-03T00:00:00"/>
    <x v="46"/>
    <x v="15"/>
    <n v="81"/>
    <n v="7"/>
    <n v="0"/>
    <n v="1"/>
    <n v="14"/>
    <n v="5"/>
    <n v="14"/>
    <n v="47"/>
    <n v="1"/>
  </r>
  <r>
    <d v="2001-11-04T00:00:00"/>
    <x v="47"/>
    <x v="15"/>
    <n v="86"/>
    <n v="4"/>
    <n v="0"/>
    <n v="0"/>
    <n v="21"/>
    <n v="4"/>
    <n v="8"/>
    <n v="87"/>
    <n v="5"/>
  </r>
  <r>
    <d v="2001-11-05T00:00:00"/>
    <x v="48"/>
    <x v="15"/>
    <n v="106"/>
    <n v="3"/>
    <n v="0"/>
    <n v="1"/>
    <n v="15"/>
    <n v="4"/>
    <n v="22"/>
    <n v="30"/>
    <n v="2"/>
  </r>
  <r>
    <d v="2001-11-06T00:00:00"/>
    <x v="49"/>
    <x v="15"/>
    <n v="74"/>
    <n v="3"/>
    <n v="0"/>
    <n v="0"/>
    <n v="12"/>
    <n v="3"/>
    <n v="42"/>
    <n v="26"/>
    <n v="2"/>
  </r>
  <r>
    <d v="2001-11-07T00:00:00"/>
    <x v="50"/>
    <x v="15"/>
    <n v="85"/>
    <n v="9"/>
    <n v="0"/>
    <n v="0"/>
    <n v="16"/>
    <n v="1"/>
    <n v="13"/>
    <n v="20"/>
    <n v="2"/>
  </r>
  <r>
    <d v="2001-11-08T00:00:00"/>
    <x v="51"/>
    <x v="15"/>
    <n v="90"/>
    <n v="4"/>
    <n v="0"/>
    <n v="0"/>
    <n v="16"/>
    <n v="0"/>
    <n v="8"/>
    <n v="22"/>
    <n v="1"/>
  </r>
  <r>
    <d v="2001-11-09T00:00:00"/>
    <x v="52"/>
    <x v="15"/>
    <n v="43"/>
    <n v="2"/>
    <n v="0"/>
    <n v="0"/>
    <n v="7"/>
    <n v="2"/>
    <n v="5"/>
    <n v="14"/>
    <n v="1"/>
  </r>
  <r>
    <d v="2002-09-01T00:00:00"/>
    <x v="80"/>
    <x v="16"/>
    <m/>
    <m/>
    <m/>
    <m/>
    <m/>
    <m/>
    <m/>
    <m/>
    <m/>
  </r>
  <r>
    <d v="2002-09-02T00:00:00"/>
    <x v="75"/>
    <x v="16"/>
    <m/>
    <m/>
    <m/>
    <m/>
    <m/>
    <m/>
    <m/>
    <m/>
    <m/>
  </r>
  <r>
    <d v="2002-09-03T00:00:00"/>
    <x v="76"/>
    <x v="16"/>
    <m/>
    <m/>
    <m/>
    <m/>
    <m/>
    <m/>
    <m/>
    <m/>
    <m/>
  </r>
  <r>
    <d v="2002-09-04T00:00:00"/>
    <x v="77"/>
    <x v="16"/>
    <m/>
    <m/>
    <m/>
    <m/>
    <m/>
    <m/>
    <m/>
    <m/>
    <m/>
  </r>
  <r>
    <d v="2002-09-05T00:00:00"/>
    <x v="78"/>
    <x v="16"/>
    <n v="1500"/>
    <n v="0"/>
    <n v="0"/>
    <n v="0"/>
    <n v="100"/>
    <n v="0"/>
    <n v="100"/>
    <n v="100"/>
    <n v="0"/>
  </r>
  <r>
    <d v="2002-09-05T00:00:00"/>
    <x v="78"/>
    <x v="16"/>
    <n v="1082"/>
    <n v="21"/>
    <n v="0"/>
    <n v="0"/>
    <n v="403"/>
    <n v="13"/>
    <n v="766"/>
    <n v="3703"/>
    <n v="12"/>
  </r>
  <r>
    <d v="2002-09-05T00:00:00"/>
    <x v="78"/>
    <x v="16"/>
    <n v="765"/>
    <n v="48"/>
    <n v="0"/>
    <n v="0"/>
    <n v="112"/>
    <n v="12"/>
    <n v="5"/>
    <n v="165"/>
    <n v="6"/>
  </r>
  <r>
    <d v="2002-09-06T00:00:00"/>
    <x v="79"/>
    <x v="16"/>
    <n v="1917"/>
    <n v="167"/>
    <n v="0"/>
    <n v="0"/>
    <n v="377"/>
    <n v="34"/>
    <n v="22"/>
    <n v="572"/>
    <n v="44"/>
  </r>
  <r>
    <d v="2002-09-07T00:00:00"/>
    <x v="71"/>
    <x v="16"/>
    <n v="1910"/>
    <n v="262"/>
    <n v="0"/>
    <n v="0"/>
    <n v="451"/>
    <n v="73"/>
    <n v="49"/>
    <n v="433"/>
    <n v="28"/>
  </r>
  <r>
    <d v="2002-09-08T00:00:00"/>
    <x v="72"/>
    <x v="16"/>
    <n v="1193"/>
    <n v="131"/>
    <n v="0"/>
    <n v="0"/>
    <n v="235"/>
    <n v="34"/>
    <n v="52"/>
    <n v="522"/>
    <n v="49"/>
  </r>
  <r>
    <d v="2002-09-09T00:00:00"/>
    <x v="73"/>
    <x v="16"/>
    <n v="2394"/>
    <n v="173"/>
    <n v="0"/>
    <n v="3"/>
    <n v="219"/>
    <n v="61"/>
    <n v="14"/>
    <n v="766"/>
    <n v="12"/>
  </r>
  <r>
    <d v="2002-09-10T00:00:00"/>
    <x v="74"/>
    <x v="16"/>
    <n v="2735"/>
    <n v="154"/>
    <n v="0"/>
    <n v="0"/>
    <n v="259"/>
    <n v="51"/>
    <n v="21"/>
    <n v="891"/>
    <n v="15"/>
  </r>
  <r>
    <d v="2002-09-11T00:00:00"/>
    <x v="68"/>
    <x v="16"/>
    <n v="2354"/>
    <n v="218"/>
    <n v="0"/>
    <n v="0"/>
    <n v="341"/>
    <n v="79"/>
    <n v="11"/>
    <n v="1320"/>
    <n v="20"/>
  </r>
  <r>
    <d v="2002-09-12T00:00:00"/>
    <x v="69"/>
    <x v="16"/>
    <n v="1754"/>
    <n v="179"/>
    <n v="0"/>
    <n v="0"/>
    <n v="359"/>
    <n v="66"/>
    <n v="5"/>
    <n v="1427"/>
    <n v="15"/>
  </r>
  <r>
    <d v="2002-09-13T00:00:00"/>
    <x v="70"/>
    <x v="16"/>
    <n v="1259"/>
    <n v="259"/>
    <n v="0"/>
    <n v="0"/>
    <n v="444"/>
    <n v="56"/>
    <n v="6"/>
    <n v="2011"/>
    <n v="32"/>
  </r>
  <r>
    <d v="2002-09-14T00:00:00"/>
    <x v="67"/>
    <x v="16"/>
    <n v="655"/>
    <n v="274"/>
    <n v="0"/>
    <n v="0"/>
    <n v="855"/>
    <n v="56"/>
    <n v="6"/>
    <n v="1607"/>
    <n v="40"/>
  </r>
  <r>
    <d v="2002-09-15T00:00:00"/>
    <x v="63"/>
    <x v="16"/>
    <n v="1131"/>
    <n v="489"/>
    <n v="0"/>
    <n v="0"/>
    <n v="841"/>
    <n v="143"/>
    <n v="11"/>
    <n v="1277"/>
    <n v="105"/>
  </r>
  <r>
    <d v="2002-09-16T00:00:00"/>
    <x v="64"/>
    <x v="16"/>
    <n v="1604"/>
    <n v="520"/>
    <n v="0"/>
    <n v="0"/>
    <n v="464"/>
    <n v="101"/>
    <n v="16"/>
    <n v="735"/>
    <n v="58"/>
  </r>
  <r>
    <d v="2002-09-17T00:00:00"/>
    <x v="65"/>
    <x v="16"/>
    <n v="2206"/>
    <n v="288"/>
    <n v="0"/>
    <n v="0"/>
    <n v="525"/>
    <n v="105"/>
    <n v="9"/>
    <n v="541"/>
    <n v="80"/>
  </r>
  <r>
    <d v="2002-09-18T00:00:00"/>
    <x v="0"/>
    <x v="16"/>
    <n v="2752"/>
    <n v="425"/>
    <n v="0"/>
    <n v="0"/>
    <n v="281"/>
    <n v="70"/>
    <n v="16"/>
    <n v="482"/>
    <n v="62"/>
  </r>
  <r>
    <d v="2002-09-19T00:00:00"/>
    <x v="1"/>
    <x v="16"/>
    <n v="3128"/>
    <n v="348"/>
    <n v="0"/>
    <n v="0"/>
    <n v="722"/>
    <n v="30"/>
    <n v="13"/>
    <n v="531"/>
    <n v="9"/>
  </r>
  <r>
    <d v="2002-09-20T00:00:00"/>
    <x v="2"/>
    <x v="16"/>
    <n v="3709"/>
    <n v="328"/>
    <n v="0"/>
    <n v="0"/>
    <n v="1043"/>
    <n v="55"/>
    <n v="13"/>
    <n v="388"/>
    <n v="15"/>
  </r>
  <r>
    <d v="2002-09-21T00:00:00"/>
    <x v="3"/>
    <x v="16"/>
    <n v="3291"/>
    <n v="314"/>
    <n v="0"/>
    <n v="0"/>
    <n v="637"/>
    <n v="33"/>
    <n v="2"/>
    <n v="396"/>
    <n v="25"/>
  </r>
  <r>
    <d v="2002-09-22T00:00:00"/>
    <x v="4"/>
    <x v="16"/>
    <n v="2611"/>
    <n v="310"/>
    <n v="0"/>
    <n v="0"/>
    <n v="392"/>
    <n v="33"/>
    <n v="10"/>
    <n v="406"/>
    <n v="19"/>
  </r>
  <r>
    <d v="2002-09-23T00:00:00"/>
    <x v="5"/>
    <x v="16"/>
    <n v="2912"/>
    <n v="421"/>
    <n v="0"/>
    <n v="1"/>
    <n v="411"/>
    <n v="62"/>
    <n v="23"/>
    <n v="356"/>
    <n v="20"/>
  </r>
  <r>
    <d v="2002-09-24T00:00:00"/>
    <x v="6"/>
    <x v="16"/>
    <n v="2789"/>
    <n v="401"/>
    <n v="0"/>
    <n v="0"/>
    <n v="405"/>
    <n v="48"/>
    <n v="24"/>
    <n v="340"/>
    <n v="29"/>
  </r>
  <r>
    <d v="2002-09-25T00:00:00"/>
    <x v="7"/>
    <x v="16"/>
    <n v="2207"/>
    <n v="419"/>
    <n v="3"/>
    <n v="0"/>
    <n v="423"/>
    <n v="72"/>
    <n v="18"/>
    <n v="234"/>
    <n v="35"/>
  </r>
  <r>
    <d v="2002-09-26T00:00:00"/>
    <x v="8"/>
    <x v="16"/>
    <n v="888"/>
    <n v="302"/>
    <n v="0"/>
    <n v="1"/>
    <n v="1138"/>
    <n v="80"/>
    <n v="18"/>
    <n v="304"/>
    <n v="50"/>
  </r>
  <r>
    <d v="2002-09-27T00:00:00"/>
    <x v="9"/>
    <x v="16"/>
    <n v="947"/>
    <n v="281"/>
    <n v="0"/>
    <n v="0"/>
    <n v="620"/>
    <n v="31"/>
    <n v="5"/>
    <n v="282"/>
    <n v="12"/>
  </r>
  <r>
    <d v="2002-09-28T00:00:00"/>
    <x v="10"/>
    <x v="16"/>
    <n v="888"/>
    <n v="306"/>
    <n v="0"/>
    <n v="0"/>
    <n v="608"/>
    <n v="34"/>
    <n v="15"/>
    <n v="432"/>
    <n v="12"/>
  </r>
  <r>
    <d v="2002-09-29T00:00:00"/>
    <x v="11"/>
    <x v="16"/>
    <n v="1142"/>
    <n v="300"/>
    <n v="0"/>
    <n v="2"/>
    <n v="745"/>
    <n v="31"/>
    <n v="7"/>
    <n v="341"/>
    <n v="6"/>
  </r>
  <r>
    <d v="2002-09-30T00:00:00"/>
    <x v="12"/>
    <x v="16"/>
    <n v="676"/>
    <n v="163"/>
    <n v="0"/>
    <n v="0"/>
    <n v="561"/>
    <n v="18"/>
    <n v="7"/>
    <n v="388"/>
    <n v="8"/>
  </r>
  <r>
    <d v="2002-10-01T00:00:00"/>
    <x v="13"/>
    <x v="16"/>
    <n v="484"/>
    <n v="151"/>
    <n v="0"/>
    <n v="0"/>
    <n v="468"/>
    <n v="41"/>
    <n v="11"/>
    <n v="682"/>
    <n v="63"/>
  </r>
  <r>
    <d v="2002-10-02T00:00:00"/>
    <x v="14"/>
    <x v="16"/>
    <n v="806"/>
    <n v="203"/>
    <n v="0"/>
    <n v="0"/>
    <n v="763"/>
    <n v="56"/>
    <n v="16"/>
    <n v="706"/>
    <n v="63"/>
  </r>
  <r>
    <d v="2002-10-03T00:00:00"/>
    <x v="15"/>
    <x v="16"/>
    <n v="1194"/>
    <n v="199"/>
    <n v="0"/>
    <n v="0"/>
    <n v="538"/>
    <n v="38"/>
    <n v="9"/>
    <n v="669"/>
    <n v="33"/>
  </r>
  <r>
    <d v="2002-10-04T00:00:00"/>
    <x v="16"/>
    <x v="16"/>
    <n v="629"/>
    <n v="103"/>
    <n v="0"/>
    <n v="0"/>
    <n v="584"/>
    <n v="29"/>
    <n v="2"/>
    <n v="524"/>
    <n v="40"/>
  </r>
  <r>
    <d v="2002-10-05T00:00:00"/>
    <x v="17"/>
    <x v="16"/>
    <n v="628"/>
    <n v="95"/>
    <n v="0"/>
    <n v="0"/>
    <n v="891"/>
    <n v="12"/>
    <n v="2"/>
    <n v="543"/>
    <n v="8"/>
  </r>
  <r>
    <d v="2002-10-06T00:00:00"/>
    <x v="18"/>
    <x v="16"/>
    <n v="914"/>
    <n v="101"/>
    <n v="0"/>
    <n v="0"/>
    <n v="873"/>
    <n v="12"/>
    <n v="2"/>
    <n v="622"/>
    <n v="13"/>
  </r>
  <r>
    <d v="2002-10-07T00:00:00"/>
    <x v="19"/>
    <x v="16"/>
    <n v="633"/>
    <n v="83"/>
    <n v="0"/>
    <n v="0"/>
    <n v="791"/>
    <n v="21"/>
    <n v="0"/>
    <n v="580"/>
    <n v="23"/>
  </r>
  <r>
    <d v="2002-10-08T00:00:00"/>
    <x v="20"/>
    <x v="16"/>
    <n v="418"/>
    <n v="70"/>
    <n v="0"/>
    <n v="0"/>
    <n v="453"/>
    <n v="14"/>
    <n v="2"/>
    <n v="869"/>
    <n v="32"/>
  </r>
  <r>
    <d v="2002-10-09T00:00:00"/>
    <x v="21"/>
    <x v="16"/>
    <n v="512"/>
    <n v="57"/>
    <n v="0"/>
    <n v="0"/>
    <n v="737"/>
    <n v="39"/>
    <n v="0"/>
    <n v="953"/>
    <n v="67"/>
  </r>
  <r>
    <d v="2002-10-10T00:00:00"/>
    <x v="22"/>
    <x v="16"/>
    <n v="746"/>
    <n v="30"/>
    <n v="0"/>
    <n v="0"/>
    <n v="937"/>
    <n v="55"/>
    <n v="1"/>
    <n v="726"/>
    <n v="68"/>
  </r>
  <r>
    <d v="2002-10-11T00:00:00"/>
    <x v="23"/>
    <x v="16"/>
    <n v="815"/>
    <n v="20"/>
    <n v="0"/>
    <n v="0"/>
    <n v="755"/>
    <n v="47"/>
    <n v="4"/>
    <n v="454"/>
    <n v="33"/>
  </r>
  <r>
    <d v="2002-10-12T00:00:00"/>
    <x v="24"/>
    <x v="16"/>
    <n v="540"/>
    <n v="13"/>
    <n v="0"/>
    <n v="0"/>
    <n v="839"/>
    <n v="65"/>
    <n v="3"/>
    <n v="469"/>
    <n v="38"/>
  </r>
  <r>
    <d v="2002-10-13T00:00:00"/>
    <x v="25"/>
    <x v="16"/>
    <n v="512"/>
    <n v="11"/>
    <n v="0"/>
    <n v="0"/>
    <n v="1069"/>
    <n v="9"/>
    <n v="2"/>
    <n v="551"/>
    <n v="3"/>
  </r>
  <r>
    <d v="2002-10-14T00:00:00"/>
    <x v="26"/>
    <x v="16"/>
    <n v="439"/>
    <n v="11"/>
    <n v="0"/>
    <n v="0"/>
    <n v="979"/>
    <n v="28"/>
    <n v="2"/>
    <n v="457"/>
    <n v="7"/>
  </r>
  <r>
    <d v="2002-10-15T00:00:00"/>
    <x v="27"/>
    <x v="16"/>
    <n v="331"/>
    <n v="14"/>
    <n v="0"/>
    <n v="0"/>
    <n v="804"/>
    <n v="32"/>
    <n v="0"/>
    <n v="377"/>
    <n v="11"/>
  </r>
  <r>
    <d v="2002-10-16T00:00:00"/>
    <x v="28"/>
    <x v="16"/>
    <n v="421"/>
    <n v="13"/>
    <n v="0"/>
    <n v="0"/>
    <n v="627"/>
    <n v="18"/>
    <n v="2"/>
    <n v="312"/>
    <n v="7"/>
  </r>
  <r>
    <d v="2002-10-17T00:00:00"/>
    <x v="29"/>
    <x v="16"/>
    <n v="452"/>
    <n v="35"/>
    <n v="0"/>
    <n v="0"/>
    <n v="691"/>
    <n v="52"/>
    <n v="2"/>
    <n v="166"/>
    <n v="33"/>
  </r>
  <r>
    <d v="2002-10-18T00:00:00"/>
    <x v="30"/>
    <x v="16"/>
    <n v="653"/>
    <n v="28"/>
    <n v="0"/>
    <n v="0"/>
    <n v="863"/>
    <n v="52"/>
    <n v="0"/>
    <n v="95"/>
    <n v="0"/>
  </r>
  <r>
    <d v="2002-10-19T00:00:00"/>
    <x v="31"/>
    <x v="16"/>
    <n v="551"/>
    <n v="24"/>
    <n v="0"/>
    <n v="0"/>
    <n v="660"/>
    <n v="62"/>
    <n v="4"/>
    <n v="86"/>
    <n v="9"/>
  </r>
  <r>
    <d v="2002-10-20T00:00:00"/>
    <x v="32"/>
    <x v="16"/>
    <n v="579"/>
    <n v="44"/>
    <n v="0"/>
    <n v="0"/>
    <n v="893"/>
    <n v="75"/>
    <n v="2"/>
    <n v="82"/>
    <n v="12"/>
  </r>
  <r>
    <d v="2002-10-21T00:00:00"/>
    <x v="33"/>
    <x v="16"/>
    <n v="453"/>
    <n v="51"/>
    <n v="0"/>
    <n v="0"/>
    <n v="653"/>
    <n v="41"/>
    <n v="4"/>
    <n v="78"/>
    <n v="1"/>
  </r>
  <r>
    <d v="2002-10-22T00:00:00"/>
    <x v="34"/>
    <x v="16"/>
    <n v="213"/>
    <n v="33"/>
    <n v="0"/>
    <n v="0"/>
    <n v="438"/>
    <n v="30"/>
    <n v="4"/>
    <n v="35"/>
    <n v="0"/>
  </r>
  <r>
    <d v="2002-10-23T00:00:00"/>
    <x v="35"/>
    <x v="16"/>
    <n v="161"/>
    <n v="19"/>
    <n v="0"/>
    <n v="0"/>
    <n v="347"/>
    <n v="19"/>
    <n v="2"/>
    <n v="26"/>
    <n v="0"/>
  </r>
  <r>
    <d v="2002-10-24T00:00:00"/>
    <x v="36"/>
    <x v="16"/>
    <n v="74"/>
    <n v="13"/>
    <n v="0"/>
    <n v="0"/>
    <n v="224"/>
    <n v="11"/>
    <n v="2"/>
    <n v="6"/>
    <n v="1"/>
  </r>
  <r>
    <d v="2002-10-25T00:00:00"/>
    <x v="37"/>
    <x v="16"/>
    <n v="85"/>
    <n v="16"/>
    <n v="0"/>
    <n v="0"/>
    <n v="258"/>
    <n v="15"/>
    <n v="1"/>
    <n v="10"/>
    <n v="2"/>
  </r>
  <r>
    <d v="2002-10-26T00:00:00"/>
    <x v="38"/>
    <x v="16"/>
    <n v="62"/>
    <n v="31"/>
    <n v="0"/>
    <n v="0"/>
    <n v="222"/>
    <n v="14"/>
    <n v="7"/>
    <n v="7"/>
    <n v="0"/>
  </r>
  <r>
    <d v="2002-10-27T00:00:00"/>
    <x v="39"/>
    <x v="16"/>
    <n v="54"/>
    <n v="21"/>
    <n v="0"/>
    <n v="0"/>
    <n v="179"/>
    <n v="12"/>
    <n v="5"/>
    <n v="7"/>
    <n v="3"/>
  </r>
  <r>
    <d v="2002-10-28T00:00:00"/>
    <x v="40"/>
    <x v="16"/>
    <n v="111"/>
    <n v="37"/>
    <n v="0"/>
    <n v="1"/>
    <n v="285"/>
    <n v="11"/>
    <n v="1"/>
    <n v="7"/>
    <n v="1"/>
  </r>
  <r>
    <d v="2002-10-29T00:00:00"/>
    <x v="41"/>
    <x v="16"/>
    <n v="65"/>
    <n v="9"/>
    <n v="0"/>
    <n v="0"/>
    <n v="160"/>
    <n v="6"/>
    <n v="0"/>
    <n v="3"/>
    <n v="0"/>
  </r>
  <r>
    <d v="2002-10-30T00:00:00"/>
    <x v="42"/>
    <x v="16"/>
    <n v="40"/>
    <n v="3"/>
    <n v="0"/>
    <n v="0"/>
    <n v="103"/>
    <n v="2"/>
    <n v="0"/>
    <n v="0"/>
    <n v="0"/>
  </r>
  <r>
    <d v="2002-10-31T00:00:00"/>
    <x v="43"/>
    <x v="16"/>
    <n v="10"/>
    <n v="2"/>
    <n v="0"/>
    <n v="0"/>
    <n v="63"/>
    <n v="0"/>
    <n v="0"/>
    <n v="1"/>
    <n v="0"/>
  </r>
  <r>
    <d v="2002-11-01T00:00:00"/>
    <x v="44"/>
    <x v="16"/>
    <n v="11"/>
    <n v="1"/>
    <n v="0"/>
    <n v="0"/>
    <n v="52"/>
    <n v="1"/>
    <n v="0"/>
    <n v="0"/>
    <n v="0"/>
  </r>
  <r>
    <d v="2002-11-02T00:00:00"/>
    <x v="45"/>
    <x v="16"/>
    <n v="5"/>
    <n v="3"/>
    <n v="0"/>
    <n v="0"/>
    <n v="26"/>
    <n v="1"/>
    <n v="1"/>
    <n v="0"/>
    <n v="0"/>
  </r>
  <r>
    <d v="2002-11-03T00:00:00"/>
    <x v="46"/>
    <x v="16"/>
    <n v="24"/>
    <n v="3"/>
    <n v="0"/>
    <n v="0"/>
    <n v="16"/>
    <n v="0"/>
    <n v="0"/>
    <n v="1"/>
    <n v="0"/>
  </r>
  <r>
    <d v="2002-11-04T00:00:00"/>
    <x v="47"/>
    <x v="16"/>
    <n v="30"/>
    <n v="0"/>
    <n v="0"/>
    <n v="0"/>
    <n v="15"/>
    <n v="1"/>
    <n v="1"/>
    <n v="1"/>
    <n v="0"/>
  </r>
  <r>
    <d v="2002-11-05T00:00:00"/>
    <x v="48"/>
    <x v="16"/>
    <n v="59"/>
    <n v="5"/>
    <n v="0"/>
    <n v="0"/>
    <n v="26"/>
    <n v="0"/>
    <n v="0"/>
    <n v="3"/>
    <n v="0"/>
  </r>
  <r>
    <d v="2002-11-06T00:00:00"/>
    <x v="49"/>
    <x v="16"/>
    <n v="362"/>
    <n v="4"/>
    <n v="0"/>
    <n v="3"/>
    <n v="79"/>
    <n v="1"/>
    <n v="0"/>
    <n v="11"/>
    <n v="5"/>
  </r>
  <r>
    <d v="2002-11-07T00:00:00"/>
    <x v="50"/>
    <x v="16"/>
    <n v="1177"/>
    <n v="21"/>
    <n v="0"/>
    <n v="4"/>
    <n v="88"/>
    <n v="9"/>
    <n v="0"/>
    <n v="37"/>
    <n v="0"/>
  </r>
  <r>
    <d v="2002-11-08T00:00:00"/>
    <x v="51"/>
    <x v="16"/>
    <n v="554"/>
    <n v="50"/>
    <n v="0"/>
    <n v="18"/>
    <n v="85"/>
    <n v="8"/>
    <n v="1"/>
    <n v="162"/>
    <n v="6"/>
  </r>
  <r>
    <d v="2002-11-09T00:00:00"/>
    <x v="52"/>
    <x v="16"/>
    <n v="601"/>
    <n v="105"/>
    <n v="0"/>
    <n v="32"/>
    <n v="155"/>
    <n v="9"/>
    <n v="6"/>
    <n v="456"/>
    <n v="26"/>
  </r>
  <r>
    <d v="2002-11-10T00:00:00"/>
    <x v="53"/>
    <x v="16"/>
    <n v="231"/>
    <n v="43"/>
    <n v="0"/>
    <n v="7"/>
    <n v="15"/>
    <n v="5"/>
    <n v="26"/>
    <n v="130"/>
    <n v="35"/>
  </r>
  <r>
    <d v="2002-11-11T00:00:00"/>
    <x v="54"/>
    <x v="16"/>
    <n v="73"/>
    <n v="24"/>
    <n v="0"/>
    <n v="19"/>
    <n v="15"/>
    <n v="4"/>
    <n v="10"/>
    <n v="30"/>
    <n v="7"/>
  </r>
  <r>
    <d v="2003-09-01T00:00:00"/>
    <x v="80"/>
    <x v="17"/>
    <m/>
    <m/>
    <m/>
    <m/>
    <m/>
    <m/>
    <m/>
    <m/>
    <m/>
  </r>
  <r>
    <d v="2003-09-02T00:00:00"/>
    <x v="75"/>
    <x v="17"/>
    <m/>
    <m/>
    <m/>
    <m/>
    <m/>
    <m/>
    <m/>
    <m/>
    <m/>
  </r>
  <r>
    <d v="2003-09-03T00:00:00"/>
    <x v="76"/>
    <x v="17"/>
    <m/>
    <m/>
    <m/>
    <m/>
    <m/>
    <m/>
    <m/>
    <m/>
    <m/>
  </r>
  <r>
    <d v="2003-09-04T00:00:00"/>
    <x v="77"/>
    <x v="17"/>
    <n v="0"/>
    <n v="0"/>
    <n v="0"/>
    <n v="0"/>
    <n v="9"/>
    <n v="2"/>
    <n v="0"/>
    <n v="0"/>
    <n v="0"/>
  </r>
  <r>
    <d v="2003-09-04T00:00:00"/>
    <x v="77"/>
    <x v="17"/>
    <n v="473"/>
    <n v="1"/>
    <n v="2"/>
    <n v="0"/>
    <n v="46"/>
    <n v="12"/>
    <n v="367"/>
    <n v="10642"/>
    <n v="2"/>
  </r>
  <r>
    <d v="2003-09-04T00:00:00"/>
    <x v="77"/>
    <x v="17"/>
    <n v="30"/>
    <n v="12"/>
    <n v="0"/>
    <n v="1"/>
    <n v="12"/>
    <n v="21"/>
    <n v="3"/>
    <n v="485"/>
    <n v="51"/>
  </r>
  <r>
    <d v="2003-09-05T00:00:00"/>
    <x v="78"/>
    <x v="17"/>
    <n v="110"/>
    <n v="45"/>
    <n v="0"/>
    <n v="0"/>
    <n v="40"/>
    <n v="85"/>
    <n v="11"/>
    <n v="2050"/>
    <n v="123"/>
  </r>
  <r>
    <d v="2003-09-06T00:00:00"/>
    <x v="79"/>
    <x v="17"/>
    <n v="106"/>
    <n v="50"/>
    <n v="0"/>
    <n v="0"/>
    <n v="14"/>
    <n v="42"/>
    <n v="6"/>
    <n v="873"/>
    <n v="54"/>
  </r>
  <r>
    <d v="2003-09-07T00:00:00"/>
    <x v="71"/>
    <x v="17"/>
    <n v="1299"/>
    <n v="81"/>
    <n v="0"/>
    <n v="1"/>
    <n v="76"/>
    <n v="89"/>
    <n v="6"/>
    <n v="1697"/>
    <n v="80"/>
  </r>
  <r>
    <d v="2003-09-08T00:00:00"/>
    <x v="72"/>
    <x v="17"/>
    <n v="1578"/>
    <n v="82"/>
    <n v="0"/>
    <n v="0"/>
    <n v="115"/>
    <n v="99"/>
    <n v="9"/>
    <n v="936"/>
    <n v="49"/>
  </r>
  <r>
    <d v="2003-09-09T00:00:00"/>
    <x v="73"/>
    <x v="17"/>
    <n v="1471"/>
    <n v="95"/>
    <n v="0"/>
    <n v="0"/>
    <n v="252"/>
    <n v="188"/>
    <n v="4"/>
    <n v="855"/>
    <n v="51"/>
  </r>
  <r>
    <d v="2003-09-10T00:00:00"/>
    <x v="74"/>
    <x v="17"/>
    <n v="800"/>
    <n v="45"/>
    <n v="0"/>
    <n v="0"/>
    <n v="1101"/>
    <n v="52"/>
    <n v="5"/>
    <n v="644"/>
    <n v="22"/>
  </r>
  <r>
    <d v="2003-09-11T00:00:00"/>
    <x v="68"/>
    <x v="17"/>
    <n v="1792"/>
    <n v="87"/>
    <n v="0"/>
    <n v="0"/>
    <n v="531"/>
    <n v="119"/>
    <n v="5"/>
    <n v="594"/>
    <n v="22"/>
  </r>
  <r>
    <d v="2003-09-12T00:00:00"/>
    <x v="69"/>
    <x v="17"/>
    <n v="1459"/>
    <n v="45"/>
    <n v="0"/>
    <n v="0"/>
    <n v="782"/>
    <n v="42"/>
    <n v="2"/>
    <n v="544"/>
    <n v="13"/>
  </r>
  <r>
    <d v="2003-09-13T00:00:00"/>
    <x v="70"/>
    <x v="17"/>
    <n v="1706"/>
    <n v="68"/>
    <n v="0"/>
    <n v="0"/>
    <n v="644"/>
    <n v="58"/>
    <n v="4"/>
    <n v="574"/>
    <n v="19"/>
  </r>
  <r>
    <d v="2003-09-14T00:00:00"/>
    <x v="67"/>
    <x v="17"/>
    <n v="1728"/>
    <n v="65"/>
    <n v="0"/>
    <n v="0"/>
    <n v="336"/>
    <n v="54"/>
    <n v="6"/>
    <n v="899"/>
    <n v="61"/>
  </r>
  <r>
    <d v="2003-09-15T00:00:00"/>
    <x v="63"/>
    <x v="17"/>
    <n v="2008"/>
    <n v="92"/>
    <n v="0"/>
    <n v="0"/>
    <n v="381"/>
    <n v="71"/>
    <n v="3"/>
    <n v="936"/>
    <n v="40"/>
  </r>
  <r>
    <d v="2003-09-16T00:00:00"/>
    <x v="64"/>
    <x v="17"/>
    <n v="2320"/>
    <n v="92"/>
    <n v="1"/>
    <n v="0"/>
    <n v="287"/>
    <n v="57"/>
    <n v="5"/>
    <n v="831"/>
    <n v="42"/>
  </r>
  <r>
    <d v="2003-09-17T00:00:00"/>
    <x v="65"/>
    <x v="17"/>
    <n v="2853"/>
    <n v="100"/>
    <n v="0"/>
    <n v="0"/>
    <n v="213"/>
    <n v="56"/>
    <n v="3"/>
    <n v="743"/>
    <n v="33"/>
  </r>
  <r>
    <d v="2003-09-18T00:00:00"/>
    <x v="0"/>
    <x v="17"/>
    <n v="2106"/>
    <n v="90"/>
    <n v="0"/>
    <n v="0"/>
    <n v="240"/>
    <n v="75"/>
    <n v="2"/>
    <n v="485"/>
    <n v="14"/>
  </r>
  <r>
    <d v="2003-09-19T00:00:00"/>
    <x v="1"/>
    <x v="17"/>
    <n v="3616"/>
    <n v="141"/>
    <n v="0"/>
    <n v="0"/>
    <n v="275"/>
    <n v="112"/>
    <n v="6"/>
    <n v="655"/>
    <n v="22"/>
  </r>
  <r>
    <d v="2003-09-20T00:00:00"/>
    <x v="2"/>
    <x v="17"/>
    <n v="2685"/>
    <n v="112"/>
    <n v="0"/>
    <n v="1"/>
    <n v="367"/>
    <n v="75"/>
    <n v="3"/>
    <n v="679"/>
    <n v="33"/>
  </r>
  <r>
    <d v="2003-09-21T00:00:00"/>
    <x v="3"/>
    <x v="17"/>
    <n v="3003"/>
    <n v="104"/>
    <n v="0"/>
    <n v="0"/>
    <n v="339"/>
    <n v="95"/>
    <n v="3"/>
    <n v="446"/>
    <n v="21"/>
  </r>
  <r>
    <d v="2003-09-22T00:00:00"/>
    <x v="4"/>
    <x v="17"/>
    <n v="2656"/>
    <n v="81"/>
    <n v="0"/>
    <n v="0"/>
    <n v="246"/>
    <n v="60"/>
    <n v="3"/>
    <n v="682"/>
    <n v="31"/>
  </r>
  <r>
    <d v="2003-09-23T00:00:00"/>
    <x v="5"/>
    <x v="17"/>
    <n v="2860"/>
    <n v="100"/>
    <n v="1"/>
    <n v="1"/>
    <n v="248"/>
    <n v="67"/>
    <n v="3"/>
    <n v="478"/>
    <n v="17"/>
  </r>
  <r>
    <d v="2003-09-24T00:00:00"/>
    <x v="6"/>
    <x v="17"/>
    <n v="3553"/>
    <n v="186"/>
    <n v="0"/>
    <n v="0"/>
    <n v="501"/>
    <n v="121"/>
    <n v="1"/>
    <n v="501"/>
    <n v="33"/>
  </r>
  <r>
    <d v="2003-09-25T00:00:00"/>
    <x v="7"/>
    <x v="17"/>
    <n v="1926"/>
    <n v="188"/>
    <n v="0"/>
    <n v="0"/>
    <n v="1524"/>
    <n v="156"/>
    <n v="2"/>
    <n v="420"/>
    <n v="41"/>
  </r>
  <r>
    <d v="2003-09-26T00:00:00"/>
    <x v="8"/>
    <x v="17"/>
    <n v="2367"/>
    <n v="174"/>
    <n v="0"/>
    <n v="1"/>
    <n v="1240"/>
    <n v="176"/>
    <n v="0"/>
    <n v="395"/>
    <n v="11"/>
  </r>
  <r>
    <d v="2003-09-27T00:00:00"/>
    <x v="9"/>
    <x v="17"/>
    <n v="1756"/>
    <n v="174"/>
    <n v="0"/>
    <n v="0"/>
    <n v="761"/>
    <n v="141"/>
    <n v="4"/>
    <n v="386"/>
    <n v="19"/>
  </r>
  <r>
    <d v="2003-09-28T00:00:00"/>
    <x v="10"/>
    <x v="17"/>
    <n v="2128"/>
    <n v="224"/>
    <n v="0"/>
    <n v="0"/>
    <n v="1007"/>
    <n v="228"/>
    <n v="10"/>
    <n v="580"/>
    <n v="24"/>
  </r>
  <r>
    <d v="2003-09-29T00:00:00"/>
    <x v="11"/>
    <x v="17"/>
    <n v="2430"/>
    <n v="208"/>
    <n v="0"/>
    <n v="0"/>
    <n v="2690"/>
    <n v="282"/>
    <n v="3"/>
    <n v="668"/>
    <n v="23"/>
  </r>
  <r>
    <d v="2003-09-30T00:00:00"/>
    <x v="12"/>
    <x v="17"/>
    <n v="1494"/>
    <n v="187"/>
    <n v="1"/>
    <n v="0"/>
    <n v="2827"/>
    <n v="291"/>
    <n v="3"/>
    <n v="353"/>
    <n v="37"/>
  </r>
  <r>
    <d v="2003-10-01T00:00:00"/>
    <x v="13"/>
    <x v="17"/>
    <n v="2149"/>
    <n v="217"/>
    <n v="0"/>
    <n v="0"/>
    <n v="1833"/>
    <n v="198"/>
    <n v="3"/>
    <n v="410"/>
    <n v="78"/>
  </r>
  <r>
    <d v="2003-10-02T00:00:00"/>
    <x v="14"/>
    <x v="17"/>
    <n v="1988"/>
    <n v="151"/>
    <n v="0"/>
    <n v="0"/>
    <n v="1761"/>
    <n v="200"/>
    <n v="7"/>
    <n v="659"/>
    <n v="44"/>
  </r>
  <r>
    <d v="2003-10-03T00:00:00"/>
    <x v="15"/>
    <x v="17"/>
    <n v="2474"/>
    <n v="223"/>
    <n v="1"/>
    <n v="1"/>
    <n v="2483"/>
    <n v="339"/>
    <n v="7"/>
    <n v="649"/>
    <n v="38"/>
  </r>
  <r>
    <d v="2003-10-04T00:00:00"/>
    <x v="16"/>
    <x v="17"/>
    <n v="2747"/>
    <n v="163"/>
    <n v="0"/>
    <n v="3"/>
    <n v="2517"/>
    <n v="286"/>
    <n v="3"/>
    <n v="465"/>
    <n v="11"/>
  </r>
  <r>
    <d v="2003-10-05T00:00:00"/>
    <x v="17"/>
    <x v="17"/>
    <n v="2302"/>
    <n v="119"/>
    <n v="0"/>
    <n v="1"/>
    <n v="2290"/>
    <n v="284"/>
    <n v="5"/>
    <n v="401"/>
    <n v="12"/>
  </r>
  <r>
    <d v="2003-10-06T00:00:00"/>
    <x v="18"/>
    <x v="17"/>
    <n v="2610"/>
    <n v="69"/>
    <n v="0"/>
    <n v="3"/>
    <n v="707"/>
    <n v="91"/>
    <n v="3"/>
    <n v="430"/>
    <n v="11"/>
  </r>
  <r>
    <d v="2003-10-07T00:00:00"/>
    <x v="19"/>
    <x v="17"/>
    <n v="1084"/>
    <n v="34"/>
    <n v="0"/>
    <n v="0"/>
    <n v="449"/>
    <n v="20"/>
    <n v="0"/>
    <n v="126"/>
    <n v="4"/>
  </r>
  <r>
    <d v="2003-10-08T00:00:00"/>
    <x v="20"/>
    <x v="17"/>
    <n v="1382"/>
    <n v="68"/>
    <n v="1"/>
    <n v="11"/>
    <n v="2270"/>
    <n v="189"/>
    <n v="2"/>
    <n v="123"/>
    <n v="5"/>
  </r>
  <r>
    <d v="2003-10-09T00:00:00"/>
    <x v="21"/>
    <x v="17"/>
    <n v="2862"/>
    <n v="133"/>
    <n v="0"/>
    <n v="9"/>
    <n v="1922"/>
    <n v="201"/>
    <n v="3"/>
    <n v="309"/>
    <n v="23"/>
  </r>
  <r>
    <d v="2003-10-10T00:00:00"/>
    <x v="22"/>
    <x v="17"/>
    <n v="2110"/>
    <n v="125"/>
    <n v="0"/>
    <n v="1"/>
    <n v="1189"/>
    <n v="156"/>
    <n v="11"/>
    <n v="445"/>
    <n v="30"/>
  </r>
  <r>
    <d v="2003-10-11T00:00:00"/>
    <x v="23"/>
    <x v="17"/>
    <n v="662"/>
    <n v="52"/>
    <n v="0"/>
    <n v="1"/>
    <n v="497"/>
    <n v="70"/>
    <n v="12"/>
    <n v="664"/>
    <n v="38"/>
  </r>
  <r>
    <d v="2003-10-12T00:00:00"/>
    <x v="24"/>
    <x v="17"/>
    <n v="1019"/>
    <n v="12"/>
    <n v="0"/>
    <n v="1"/>
    <n v="589"/>
    <n v="112"/>
    <n v="0"/>
    <n v="157"/>
    <n v="0"/>
  </r>
  <r>
    <d v="2003-10-13T00:00:00"/>
    <x v="25"/>
    <x v="17"/>
    <n v="887"/>
    <n v="29"/>
    <n v="0"/>
    <n v="1"/>
    <n v="131"/>
    <n v="22"/>
    <n v="3"/>
    <n v="567"/>
    <n v="2"/>
  </r>
  <r>
    <d v="2003-10-14T00:00:00"/>
    <x v="26"/>
    <x v="17"/>
    <n v="374"/>
    <n v="7"/>
    <n v="0"/>
    <n v="0"/>
    <n v="92"/>
    <n v="12"/>
    <n v="4"/>
    <n v="338"/>
    <n v="5"/>
  </r>
  <r>
    <d v="2003-10-15T00:00:00"/>
    <x v="27"/>
    <x v="17"/>
    <n v="402"/>
    <n v="26"/>
    <n v="0"/>
    <n v="0"/>
    <n v="143"/>
    <n v="38"/>
    <n v="4"/>
    <n v="781"/>
    <n v="9"/>
  </r>
  <r>
    <d v="2003-10-16T00:00:00"/>
    <x v="28"/>
    <x v="17"/>
    <n v="103.5"/>
    <n v="13.5"/>
    <n v="0"/>
    <n v="0"/>
    <n v="151.5"/>
    <n v="18"/>
    <n v="1.5"/>
    <n v="106.5"/>
    <n v="1.5"/>
  </r>
  <r>
    <d v="2003-10-17T00:00:00"/>
    <x v="29"/>
    <x v="17"/>
    <n v="51.75"/>
    <n v="6.75"/>
    <n v="0"/>
    <n v="0"/>
    <n v="75.75"/>
    <n v="9"/>
    <n v="0.75"/>
    <n v="53.25"/>
    <n v="0.75"/>
  </r>
  <r>
    <d v="2003-10-18T00:00:00"/>
    <x v="30"/>
    <x v="17"/>
    <n v="0"/>
    <n v="0"/>
    <n v="0"/>
    <n v="0"/>
    <n v="0"/>
    <n v="0"/>
    <n v="0"/>
    <n v="0"/>
    <n v="0"/>
  </r>
  <r>
    <d v="2003-10-19T00:00:00"/>
    <x v="31"/>
    <x v="17"/>
    <n v="0"/>
    <n v="0"/>
    <n v="0"/>
    <n v="0"/>
    <n v="0"/>
    <n v="0"/>
    <n v="0"/>
    <n v="0"/>
    <n v="0"/>
  </r>
  <r>
    <d v="2003-10-20T00:00:00"/>
    <x v="32"/>
    <x v="17"/>
    <n v="0"/>
    <n v="0"/>
    <n v="0"/>
    <n v="0"/>
    <n v="0"/>
    <n v="0"/>
    <n v="0"/>
    <n v="0"/>
    <n v="0"/>
  </r>
  <r>
    <d v="2003-10-21T00:00:00"/>
    <x v="33"/>
    <x v="17"/>
    <n v="0"/>
    <n v="0"/>
    <n v="0"/>
    <n v="0"/>
    <n v="0"/>
    <n v="0"/>
    <n v="0"/>
    <n v="0"/>
    <n v="0"/>
  </r>
  <r>
    <d v="2003-10-22T00:00:00"/>
    <x v="34"/>
    <x v="17"/>
    <n v="0"/>
    <n v="0"/>
    <n v="0"/>
    <n v="0"/>
    <n v="0"/>
    <n v="0"/>
    <n v="0"/>
    <n v="0"/>
    <n v="0"/>
  </r>
  <r>
    <d v="2003-10-23T00:00:00"/>
    <x v="35"/>
    <x v="17"/>
    <n v="0"/>
    <n v="0"/>
    <n v="0"/>
    <n v="0"/>
    <n v="0"/>
    <n v="0"/>
    <n v="0"/>
    <n v="0"/>
    <n v="0"/>
  </r>
  <r>
    <d v="2003-10-24T00:00:00"/>
    <x v="36"/>
    <x v="17"/>
    <n v="0"/>
    <n v="0"/>
    <n v="0"/>
    <n v="0"/>
    <n v="0"/>
    <n v="0"/>
    <n v="0"/>
    <n v="0"/>
    <n v="0"/>
  </r>
  <r>
    <d v="2003-10-25T00:00:00"/>
    <x v="37"/>
    <x v="17"/>
    <n v="114"/>
    <n v="4.25"/>
    <n v="0"/>
    <n v="1"/>
    <n v="118.25"/>
    <n v="7.5"/>
    <n v="1.75"/>
    <n v="7"/>
    <n v="0"/>
  </r>
  <r>
    <d v="2003-10-26T00:00:00"/>
    <x v="38"/>
    <x v="17"/>
    <n v="228"/>
    <n v="8.5"/>
    <n v="0"/>
    <n v="2"/>
    <n v="236.5"/>
    <n v="15"/>
    <n v="3.5"/>
    <n v="14"/>
    <n v="0"/>
  </r>
  <r>
    <d v="2003-10-27T00:00:00"/>
    <x v="39"/>
    <x v="17"/>
    <n v="342"/>
    <n v="12.75"/>
    <n v="0"/>
    <n v="3"/>
    <n v="354.75"/>
    <n v="22.5"/>
    <n v="5.25"/>
    <n v="21"/>
    <n v="0"/>
  </r>
  <r>
    <d v="2003-10-28T00:00:00"/>
    <x v="40"/>
    <x v="17"/>
    <n v="456"/>
    <n v="17"/>
    <n v="0"/>
    <n v="4"/>
    <n v="473"/>
    <n v="30"/>
    <n v="7"/>
    <n v="28"/>
    <n v="0"/>
  </r>
  <r>
    <d v="2003-10-29T00:00:00"/>
    <x v="41"/>
    <x v="17"/>
    <n v="462"/>
    <n v="29"/>
    <n v="0"/>
    <n v="5"/>
    <n v="614"/>
    <n v="34"/>
    <n v="2"/>
    <n v="25"/>
    <n v="0"/>
  </r>
  <r>
    <d v="2003-10-30T00:00:00"/>
    <x v="42"/>
    <x v="17"/>
    <n v="318"/>
    <n v="27"/>
    <n v="0"/>
    <n v="7"/>
    <n v="452"/>
    <n v="44"/>
    <n v="4"/>
    <n v="32"/>
    <n v="0"/>
  </r>
  <r>
    <d v="2003-10-31T00:00:00"/>
    <x v="43"/>
    <x v="17"/>
    <n v="235"/>
    <n v="29"/>
    <n v="0"/>
    <n v="18"/>
    <n v="597"/>
    <n v="58"/>
    <n v="3"/>
    <n v="38"/>
    <n v="0"/>
  </r>
  <r>
    <d v="2003-11-01T00:00:00"/>
    <x v="44"/>
    <x v="17"/>
    <n v="54"/>
    <n v="4"/>
    <n v="0"/>
    <n v="17"/>
    <n v="501"/>
    <n v="52"/>
    <n v="3"/>
    <n v="17"/>
    <n v="1"/>
  </r>
  <r>
    <d v="2003-11-02T00:00:00"/>
    <x v="45"/>
    <x v="17"/>
    <n v="42"/>
    <n v="7"/>
    <n v="0"/>
    <n v="21"/>
    <n v="275"/>
    <n v="2"/>
    <n v="2"/>
    <n v="15"/>
    <n v="0"/>
  </r>
  <r>
    <d v="2003-11-03T00:00:00"/>
    <x v="46"/>
    <x v="17"/>
    <n v="33"/>
    <n v="14"/>
    <n v="0"/>
    <n v="65"/>
    <n v="216"/>
    <n v="35"/>
    <n v="1"/>
    <n v="21"/>
    <n v="0"/>
  </r>
  <r>
    <d v="2003-11-04T00:00:00"/>
    <x v="47"/>
    <x v="17"/>
    <n v="9"/>
    <n v="6"/>
    <n v="0"/>
    <n v="16"/>
    <n v="89"/>
    <n v="24"/>
    <n v="0"/>
    <n v="12"/>
    <n v="0"/>
  </r>
  <r>
    <d v="2003-11-05T00:00:00"/>
    <x v="48"/>
    <x v="17"/>
    <n v="12"/>
    <n v="16"/>
    <n v="0"/>
    <n v="24"/>
    <n v="71"/>
    <n v="1"/>
    <n v="0"/>
    <n v="14"/>
    <n v="0"/>
  </r>
  <r>
    <d v="2003-11-06T00:00:00"/>
    <x v="49"/>
    <x v="17"/>
    <n v="4"/>
    <n v="5"/>
    <n v="0"/>
    <n v="4"/>
    <n v="26"/>
    <n v="0"/>
    <n v="0"/>
    <n v="8"/>
    <n v="0"/>
  </r>
  <r>
    <d v="2003-11-07T00:00:00"/>
    <x v="50"/>
    <x v="17"/>
    <m/>
    <m/>
    <m/>
    <m/>
    <m/>
    <m/>
    <m/>
    <m/>
    <m/>
  </r>
  <r>
    <d v="2003-11-08T00:00:00"/>
    <x v="51"/>
    <x v="17"/>
    <m/>
    <m/>
    <m/>
    <m/>
    <m/>
    <m/>
    <m/>
    <m/>
    <m/>
  </r>
  <r>
    <d v="2003-11-09T00:00:00"/>
    <x v="52"/>
    <x v="17"/>
    <m/>
    <m/>
    <m/>
    <m/>
    <m/>
    <m/>
    <m/>
    <m/>
    <m/>
  </r>
  <r>
    <d v="2003-11-10T00:00:00"/>
    <x v="53"/>
    <x v="17"/>
    <m/>
    <m/>
    <m/>
    <m/>
    <m/>
    <m/>
    <m/>
    <m/>
    <m/>
  </r>
  <r>
    <d v="2003-11-11T00:00:00"/>
    <x v="54"/>
    <x v="17"/>
    <m/>
    <m/>
    <m/>
    <m/>
    <m/>
    <m/>
    <m/>
    <m/>
    <m/>
  </r>
  <r>
    <d v="2003-11-12T00:00:00"/>
    <x v="55"/>
    <x v="17"/>
    <m/>
    <m/>
    <m/>
    <m/>
    <m/>
    <m/>
    <m/>
    <m/>
    <m/>
  </r>
  <r>
    <d v="2003-11-13T00:00:00"/>
    <x v="56"/>
    <x v="17"/>
    <m/>
    <m/>
    <m/>
    <m/>
    <m/>
    <m/>
    <m/>
    <m/>
    <m/>
  </r>
  <r>
    <d v="2003-11-14T00:00:00"/>
    <x v="57"/>
    <x v="17"/>
    <m/>
    <m/>
    <m/>
    <m/>
    <m/>
    <m/>
    <m/>
    <m/>
    <m/>
  </r>
  <r>
    <d v="2003-11-15T00:00:00"/>
    <x v="58"/>
    <x v="17"/>
    <m/>
    <m/>
    <m/>
    <m/>
    <m/>
    <m/>
    <m/>
    <m/>
    <m/>
  </r>
  <r>
    <d v="2004-09-01T00:00:00"/>
    <x v="80"/>
    <x v="18"/>
    <m/>
    <m/>
    <m/>
    <m/>
    <m/>
    <m/>
    <m/>
    <m/>
    <m/>
  </r>
  <r>
    <d v="2004-09-02T00:00:00"/>
    <x v="75"/>
    <x v="18"/>
    <m/>
    <m/>
    <m/>
    <m/>
    <m/>
    <m/>
    <m/>
    <m/>
    <m/>
  </r>
  <r>
    <d v="2004-09-03T00:00:00"/>
    <x v="76"/>
    <x v="18"/>
    <m/>
    <m/>
    <m/>
    <m/>
    <m/>
    <m/>
    <m/>
    <m/>
    <m/>
  </r>
  <r>
    <d v="2004-09-04T00:00:00"/>
    <x v="77"/>
    <x v="18"/>
    <m/>
    <m/>
    <m/>
    <m/>
    <m/>
    <m/>
    <m/>
    <m/>
    <m/>
  </r>
  <r>
    <d v="2004-09-05T00:00:00"/>
    <x v="78"/>
    <x v="18"/>
    <m/>
    <m/>
    <m/>
    <m/>
    <m/>
    <m/>
    <m/>
    <m/>
    <m/>
  </r>
  <r>
    <d v="2004-09-06T00:00:00"/>
    <x v="79"/>
    <x v="18"/>
    <m/>
    <m/>
    <m/>
    <m/>
    <m/>
    <m/>
    <m/>
    <m/>
    <m/>
  </r>
  <r>
    <d v="2004-09-07T00:00:00"/>
    <x v="71"/>
    <x v="18"/>
    <m/>
    <m/>
    <m/>
    <m/>
    <m/>
    <m/>
    <m/>
    <m/>
    <m/>
  </r>
  <r>
    <d v="2004-09-08T00:00:00"/>
    <x v="72"/>
    <x v="18"/>
    <m/>
    <m/>
    <m/>
    <m/>
    <m/>
    <m/>
    <m/>
    <n v="70391"/>
    <n v="5475"/>
  </r>
  <r>
    <d v="2004-09-09T00:00:00"/>
    <x v="73"/>
    <x v="18"/>
    <n v="3512"/>
    <n v="6"/>
    <n v="0"/>
    <n v="0"/>
    <n v="2947"/>
    <n v="112"/>
    <n v="159"/>
    <n v="6099"/>
    <n v="1"/>
  </r>
  <r>
    <d v="2004-09-09T00:00:00"/>
    <x v="73"/>
    <x v="18"/>
    <n v="573"/>
    <n v="72"/>
    <n v="0"/>
    <n v="0"/>
    <n v="241"/>
    <n v="40"/>
    <n v="1"/>
    <n v="379"/>
    <n v="16"/>
  </r>
  <r>
    <d v="2004-09-10T00:00:00"/>
    <x v="74"/>
    <x v="18"/>
    <n v="574"/>
    <n v="80"/>
    <n v="0"/>
    <n v="0"/>
    <n v="378"/>
    <n v="25"/>
    <n v="6"/>
    <n v="1030"/>
    <n v="31"/>
  </r>
  <r>
    <d v="2004-09-11T00:00:00"/>
    <x v="68"/>
    <x v="18"/>
    <n v="4713"/>
    <n v="313"/>
    <n v="0"/>
    <n v="0"/>
    <n v="5361"/>
    <n v="160"/>
    <n v="2"/>
    <n v="1424"/>
    <n v="28"/>
  </r>
  <r>
    <d v="2004-09-12T00:00:00"/>
    <x v="69"/>
    <x v="18"/>
    <n v="3748"/>
    <n v="300"/>
    <n v="0"/>
    <n v="1"/>
    <n v="3466"/>
    <n v="206"/>
    <n v="12"/>
    <n v="2202"/>
    <n v="79"/>
  </r>
  <r>
    <d v="2004-09-13T00:00:00"/>
    <x v="70"/>
    <x v="18"/>
    <n v="753"/>
    <n v="46"/>
    <n v="0"/>
    <n v="0"/>
    <n v="360"/>
    <n v="17"/>
    <n v="3"/>
    <n v="1832"/>
    <n v="50"/>
  </r>
  <r>
    <d v="2004-09-14T00:00:00"/>
    <x v="67"/>
    <x v="18"/>
    <n v="244"/>
    <n v="51"/>
    <n v="0"/>
    <n v="0"/>
    <n v="161"/>
    <n v="12"/>
    <n v="5"/>
    <n v="3083"/>
    <n v="51"/>
  </r>
  <r>
    <d v="2004-09-15T00:00:00"/>
    <x v="63"/>
    <x v="18"/>
    <n v="468"/>
    <n v="47"/>
    <n v="0"/>
    <n v="0"/>
    <n v="243"/>
    <n v="11"/>
    <n v="9"/>
    <n v="3830"/>
    <n v="125"/>
  </r>
  <r>
    <d v="2004-09-16T00:00:00"/>
    <x v="64"/>
    <x v="18"/>
    <n v="149"/>
    <n v="26"/>
    <n v="0"/>
    <n v="1"/>
    <n v="93"/>
    <n v="4"/>
    <n v="0"/>
    <n v="3665"/>
    <n v="108"/>
  </r>
  <r>
    <d v="2004-09-17T00:00:00"/>
    <x v="65"/>
    <x v="18"/>
    <n v="230"/>
    <n v="50"/>
    <n v="0"/>
    <n v="0"/>
    <n v="109"/>
    <n v="0"/>
    <n v="3"/>
    <n v="4690"/>
    <n v="121"/>
  </r>
  <r>
    <d v="2004-09-18T00:00:00"/>
    <x v="0"/>
    <x v="18"/>
    <n v="212"/>
    <n v="70"/>
    <n v="0"/>
    <n v="0"/>
    <n v="192"/>
    <n v="7"/>
    <n v="1"/>
    <n v="6023"/>
    <n v="105"/>
  </r>
  <r>
    <d v="2004-09-19T00:00:00"/>
    <x v="1"/>
    <x v="18"/>
    <n v="230"/>
    <n v="39"/>
    <n v="0"/>
    <n v="0"/>
    <n v="123"/>
    <n v="5"/>
    <n v="3"/>
    <n v="6953"/>
    <n v="178"/>
  </r>
  <r>
    <d v="2004-09-20T00:00:00"/>
    <x v="2"/>
    <x v="18"/>
    <n v="381"/>
    <n v="86"/>
    <n v="0"/>
    <n v="0"/>
    <n v="153"/>
    <n v="11"/>
    <n v="4"/>
    <n v="7411"/>
    <n v="251"/>
  </r>
  <r>
    <d v="2004-09-21T00:00:00"/>
    <x v="3"/>
    <x v="18"/>
    <n v="551"/>
    <n v="126"/>
    <n v="0"/>
    <n v="1"/>
    <n v="221"/>
    <n v="17"/>
    <n v="0"/>
    <n v="7145"/>
    <n v="205"/>
  </r>
  <r>
    <d v="2004-09-22T00:00:00"/>
    <x v="4"/>
    <x v="18"/>
    <n v="478"/>
    <n v="127"/>
    <n v="0"/>
    <n v="0"/>
    <n v="173"/>
    <n v="9"/>
    <n v="3"/>
    <n v="5187"/>
    <n v="222"/>
  </r>
  <r>
    <d v="2004-09-23T00:00:00"/>
    <x v="5"/>
    <x v="18"/>
    <n v="459"/>
    <n v="139"/>
    <n v="0"/>
    <n v="0"/>
    <n v="186"/>
    <n v="14"/>
    <n v="2"/>
    <n v="5181"/>
    <n v="171"/>
  </r>
  <r>
    <d v="2004-09-24T00:00:00"/>
    <x v="6"/>
    <x v="18"/>
    <n v="390"/>
    <n v="127"/>
    <n v="0"/>
    <n v="0"/>
    <n v="143"/>
    <n v="1"/>
    <n v="0"/>
    <n v="3379"/>
    <n v="114"/>
  </r>
  <r>
    <d v="2004-09-25T00:00:00"/>
    <x v="7"/>
    <x v="18"/>
    <n v="616"/>
    <n v="251"/>
    <n v="0"/>
    <n v="0"/>
    <n v="220"/>
    <n v="17"/>
    <n v="6"/>
    <n v="3734"/>
    <n v="122"/>
  </r>
  <r>
    <d v="2004-09-26T00:00:00"/>
    <x v="8"/>
    <x v="18"/>
    <n v="629"/>
    <n v="289"/>
    <n v="0"/>
    <n v="0"/>
    <n v="178"/>
    <n v="14"/>
    <n v="6"/>
    <n v="3096"/>
    <n v="90"/>
  </r>
  <r>
    <d v="2004-09-27T00:00:00"/>
    <x v="9"/>
    <x v="18"/>
    <n v="879"/>
    <n v="291"/>
    <n v="0"/>
    <n v="0"/>
    <n v="292"/>
    <n v="26"/>
    <n v="7"/>
    <n v="2854"/>
    <n v="124"/>
  </r>
  <r>
    <d v="2004-09-28T00:00:00"/>
    <x v="10"/>
    <x v="18"/>
    <n v="1000"/>
    <n v="363"/>
    <n v="0"/>
    <n v="0"/>
    <n v="371"/>
    <n v="23"/>
    <n v="4"/>
    <n v="2077"/>
    <n v="100"/>
  </r>
  <r>
    <d v="2004-09-29T00:00:00"/>
    <x v="11"/>
    <x v="18"/>
    <n v="1113"/>
    <n v="420"/>
    <n v="1"/>
    <n v="0"/>
    <n v="656"/>
    <n v="44"/>
    <n v="4"/>
    <n v="1686"/>
    <n v="87"/>
  </r>
  <r>
    <d v="2004-09-30T00:00:00"/>
    <x v="12"/>
    <x v="18"/>
    <n v="949"/>
    <n v="359"/>
    <n v="0"/>
    <n v="0"/>
    <n v="1083"/>
    <n v="79"/>
    <n v="4"/>
    <n v="1312"/>
    <n v="78"/>
  </r>
  <r>
    <d v="2004-10-01T00:00:00"/>
    <x v="13"/>
    <x v="18"/>
    <n v="808"/>
    <n v="238"/>
    <n v="0"/>
    <n v="0"/>
    <n v="916"/>
    <n v="42"/>
    <n v="1"/>
    <n v="1191"/>
    <n v="38"/>
  </r>
  <r>
    <d v="2004-10-02T00:00:00"/>
    <x v="14"/>
    <x v="18"/>
    <n v="600"/>
    <n v="219"/>
    <n v="0"/>
    <n v="0"/>
    <n v="483"/>
    <n v="11"/>
    <n v="4"/>
    <n v="1032"/>
    <n v="57"/>
  </r>
  <r>
    <d v="2004-10-03T00:00:00"/>
    <x v="15"/>
    <x v="18"/>
    <n v="650"/>
    <n v="246"/>
    <n v="0"/>
    <n v="0"/>
    <n v="548"/>
    <n v="14"/>
    <n v="8"/>
    <n v="953"/>
    <n v="42"/>
  </r>
  <r>
    <d v="2004-10-04T00:00:00"/>
    <x v="16"/>
    <x v="18"/>
    <n v="798"/>
    <n v="266"/>
    <n v="0"/>
    <n v="0"/>
    <n v="668"/>
    <n v="31"/>
    <n v="3"/>
    <n v="923"/>
    <n v="57"/>
  </r>
  <r>
    <d v="2004-10-05T00:00:00"/>
    <x v="17"/>
    <x v="18"/>
    <n v="432"/>
    <n v="137"/>
    <n v="0"/>
    <n v="1"/>
    <n v="1094"/>
    <n v="43"/>
    <n v="3"/>
    <n v="656"/>
    <n v="33"/>
  </r>
  <r>
    <d v="2004-10-06T00:00:00"/>
    <x v="18"/>
    <x v="18"/>
    <n v="1109"/>
    <n v="373"/>
    <n v="0"/>
    <n v="0"/>
    <n v="2267"/>
    <n v="107"/>
    <n v="4"/>
    <n v="902"/>
    <n v="52"/>
  </r>
  <r>
    <d v="2004-10-07T00:00:00"/>
    <x v="19"/>
    <x v="18"/>
    <n v="886"/>
    <n v="197"/>
    <n v="0"/>
    <n v="5"/>
    <n v="2874"/>
    <n v="123"/>
    <n v="4"/>
    <n v="739"/>
    <n v="38"/>
  </r>
  <r>
    <d v="2004-10-08T00:00:00"/>
    <x v="20"/>
    <x v="18"/>
    <n v="789"/>
    <n v="103"/>
    <n v="0"/>
    <n v="5"/>
    <n v="4478"/>
    <n v="169"/>
    <n v="7"/>
    <n v="1023"/>
    <n v="112"/>
  </r>
  <r>
    <d v="2004-10-09T00:00:00"/>
    <x v="21"/>
    <x v="18"/>
    <n v="780"/>
    <n v="106"/>
    <n v="0"/>
    <n v="3"/>
    <n v="1253"/>
    <n v="40"/>
    <n v="1"/>
    <n v="1363"/>
    <n v="72"/>
  </r>
  <r>
    <d v="2004-10-10T00:00:00"/>
    <x v="22"/>
    <x v="18"/>
    <n v="437"/>
    <n v="84"/>
    <n v="0"/>
    <n v="2"/>
    <n v="1027"/>
    <n v="29"/>
    <n v="3"/>
    <n v="933"/>
    <n v="44"/>
  </r>
  <r>
    <d v="2004-10-11T00:00:00"/>
    <x v="23"/>
    <x v="18"/>
    <n v="340"/>
    <n v="56"/>
    <n v="0"/>
    <n v="5"/>
    <n v="1038"/>
    <n v="42"/>
    <n v="5"/>
    <n v="632"/>
    <n v="29"/>
  </r>
  <r>
    <d v="2004-10-12T00:00:00"/>
    <x v="24"/>
    <x v="18"/>
    <n v="478"/>
    <n v="94"/>
    <n v="0"/>
    <n v="5"/>
    <n v="1786"/>
    <n v="68"/>
    <n v="14"/>
    <n v="753"/>
    <n v="31"/>
  </r>
  <r>
    <d v="2004-10-13T00:00:00"/>
    <x v="25"/>
    <x v="18"/>
    <n v="660"/>
    <n v="79"/>
    <n v="0"/>
    <n v="1"/>
    <n v="2080"/>
    <n v="87"/>
    <n v="12"/>
    <n v="1071"/>
    <n v="29"/>
  </r>
  <r>
    <d v="2004-10-14T00:00:00"/>
    <x v="26"/>
    <x v="18"/>
    <n v="893"/>
    <n v="68"/>
    <n v="0"/>
    <n v="2"/>
    <n v="3309"/>
    <n v="126"/>
    <n v="7"/>
    <n v="1342"/>
    <n v="55"/>
  </r>
  <r>
    <d v="2004-10-15T00:00:00"/>
    <x v="27"/>
    <x v="18"/>
    <n v="390"/>
    <n v="37"/>
    <n v="0"/>
    <n v="1"/>
    <n v="2393"/>
    <n v="81"/>
    <n v="2"/>
    <n v="690"/>
    <n v="23"/>
  </r>
  <r>
    <d v="2004-10-16T00:00:00"/>
    <x v="28"/>
    <x v="18"/>
    <n v="666"/>
    <n v="72"/>
    <n v="0"/>
    <n v="2"/>
    <n v="3546"/>
    <n v="181"/>
    <n v="0"/>
    <n v="1249"/>
    <n v="28"/>
  </r>
  <r>
    <d v="2004-10-17T00:00:00"/>
    <x v="29"/>
    <x v="18"/>
    <n v="209"/>
    <n v="29"/>
    <n v="0"/>
    <n v="0"/>
    <n v="977"/>
    <n v="26"/>
    <n v="1"/>
    <n v="493"/>
    <n v="8"/>
  </r>
  <r>
    <d v="2004-10-18T00:00:00"/>
    <x v="30"/>
    <x v="18"/>
    <n v="141"/>
    <n v="24"/>
    <n v="0"/>
    <n v="1"/>
    <n v="1019"/>
    <n v="12"/>
    <n v="1"/>
    <n v="256"/>
    <n v="11"/>
  </r>
  <r>
    <d v="2004-10-19T00:00:00"/>
    <x v="31"/>
    <x v="18"/>
    <n v="160"/>
    <n v="24"/>
    <n v="0"/>
    <n v="3"/>
    <n v="1713"/>
    <n v="28"/>
    <n v="3"/>
    <n v="395"/>
    <n v="10"/>
  </r>
  <r>
    <d v="2004-10-20T00:00:00"/>
    <x v="32"/>
    <x v="18"/>
    <n v="424"/>
    <n v="30"/>
    <n v="0"/>
    <n v="0"/>
    <n v="968"/>
    <n v="20"/>
    <n v="3"/>
    <n v="467"/>
    <n v="21"/>
  </r>
  <r>
    <d v="2004-10-21T00:00:00"/>
    <x v="33"/>
    <x v="18"/>
    <n v="159"/>
    <n v="16"/>
    <n v="0"/>
    <n v="1"/>
    <n v="1299"/>
    <n v="41"/>
    <n v="4"/>
    <n v="207"/>
    <n v="9"/>
  </r>
  <r>
    <d v="2004-10-22T00:00:00"/>
    <x v="34"/>
    <x v="18"/>
    <n v="31"/>
    <n v="3"/>
    <n v="0"/>
    <n v="1"/>
    <n v="1180"/>
    <n v="13"/>
    <n v="2"/>
    <n v="31"/>
    <n v="1"/>
  </r>
  <r>
    <d v="2004-10-23T00:00:00"/>
    <x v="35"/>
    <x v="18"/>
    <n v="46"/>
    <n v="6"/>
    <n v="0"/>
    <n v="2"/>
    <n v="1085"/>
    <n v="25"/>
    <n v="0"/>
    <n v="60"/>
    <n v="2"/>
  </r>
  <r>
    <d v="2004-10-24T00:00:00"/>
    <x v="36"/>
    <x v="18"/>
    <n v="56"/>
    <n v="9"/>
    <n v="0"/>
    <n v="1"/>
    <n v="1321"/>
    <n v="47"/>
    <n v="1"/>
    <n v="59"/>
    <n v="0"/>
  </r>
  <r>
    <d v="2004-10-25T00:00:00"/>
    <x v="37"/>
    <x v="18"/>
    <n v="9"/>
    <n v="0"/>
    <n v="0"/>
    <n v="0"/>
    <n v="173"/>
    <n v="1"/>
    <n v="0"/>
    <n v="32"/>
    <n v="0"/>
  </r>
  <r>
    <d v="2004-10-26T00:00:00"/>
    <x v="38"/>
    <x v="18"/>
    <n v="315"/>
    <n v="14"/>
    <n v="0"/>
    <n v="1"/>
    <n v="827"/>
    <n v="24"/>
    <n v="0"/>
    <n v="249"/>
    <n v="6"/>
  </r>
  <r>
    <d v="2004-10-27T00:00:00"/>
    <x v="39"/>
    <x v="18"/>
    <n v="260"/>
    <n v="12"/>
    <n v="0"/>
    <n v="1"/>
    <n v="658"/>
    <n v="17"/>
    <n v="1"/>
    <n v="311"/>
    <n v="5"/>
  </r>
  <r>
    <d v="2004-10-28T00:00:00"/>
    <x v="40"/>
    <x v="18"/>
    <n v="150"/>
    <n v="15"/>
    <n v="0"/>
    <n v="2"/>
    <n v="1305"/>
    <n v="11"/>
    <n v="1"/>
    <n v="123"/>
    <n v="3"/>
  </r>
  <r>
    <d v="2004-10-29T00:00:00"/>
    <x v="41"/>
    <x v="18"/>
    <n v="65"/>
    <n v="6"/>
    <n v="0"/>
    <n v="1"/>
    <n v="1171"/>
    <n v="33"/>
    <n v="4"/>
    <n v="108"/>
    <n v="9"/>
  </r>
  <r>
    <d v="2004-10-30T00:00:00"/>
    <x v="42"/>
    <x v="18"/>
    <n v="45"/>
    <n v="5"/>
    <n v="0"/>
    <n v="0"/>
    <n v="516"/>
    <n v="15"/>
    <n v="0"/>
    <n v="63"/>
    <n v="2"/>
  </r>
  <r>
    <d v="2004-10-31T00:00:00"/>
    <x v="43"/>
    <x v="18"/>
    <n v="62"/>
    <n v="8"/>
    <n v="0"/>
    <n v="5"/>
    <n v="675"/>
    <n v="20"/>
    <n v="2"/>
    <n v="72"/>
    <n v="0"/>
  </r>
  <r>
    <d v="2004-11-01T00:00:00"/>
    <x v="44"/>
    <x v="18"/>
    <n v="20"/>
    <n v="4"/>
    <n v="0"/>
    <n v="2"/>
    <n v="627"/>
    <n v="35"/>
    <n v="0"/>
    <n v="47"/>
    <n v="0"/>
  </r>
  <r>
    <d v="2004-11-02T00:00:00"/>
    <x v="45"/>
    <x v="18"/>
    <n v="3"/>
    <n v="2"/>
    <n v="0"/>
    <n v="1"/>
    <n v="384"/>
    <n v="9"/>
    <n v="0"/>
    <n v="34"/>
    <n v="2"/>
  </r>
  <r>
    <d v="2004-11-03T00:00:00"/>
    <x v="46"/>
    <x v="18"/>
    <n v="36"/>
    <n v="3"/>
    <n v="0"/>
    <n v="0"/>
    <n v="308"/>
    <n v="3"/>
    <n v="0"/>
    <n v="38"/>
    <n v="1"/>
  </r>
  <r>
    <d v="2004-11-04T00:00:00"/>
    <x v="47"/>
    <x v="18"/>
    <n v="58"/>
    <n v="18"/>
    <n v="0"/>
    <n v="1"/>
    <n v="367"/>
    <n v="8"/>
    <n v="0"/>
    <n v="82"/>
    <n v="0"/>
  </r>
  <r>
    <d v="2004-11-05T00:00:00"/>
    <x v="48"/>
    <x v="18"/>
    <n v="94"/>
    <n v="17"/>
    <n v="0"/>
    <n v="1"/>
    <n v="466"/>
    <n v="10"/>
    <n v="6"/>
    <n v="132"/>
    <n v="4"/>
  </r>
  <r>
    <d v="2004-11-06T00:00:00"/>
    <x v="49"/>
    <x v="18"/>
    <n v="39"/>
    <n v="9"/>
    <n v="0"/>
    <n v="3"/>
    <n v="341"/>
    <n v="28"/>
    <n v="3"/>
    <n v="182"/>
    <n v="26"/>
  </r>
  <r>
    <d v="2004-11-07T00:00:00"/>
    <x v="50"/>
    <x v="18"/>
    <n v="140"/>
    <n v="9"/>
    <n v="0"/>
    <n v="1"/>
    <n v="98"/>
    <n v="5"/>
    <n v="1"/>
    <n v="27"/>
    <n v="0"/>
  </r>
  <r>
    <d v="2004-11-08T00:00:00"/>
    <x v="51"/>
    <x v="18"/>
    <n v="420"/>
    <n v="19"/>
    <n v="0"/>
    <n v="0"/>
    <n v="40"/>
    <n v="1"/>
    <n v="4"/>
    <n v="26"/>
    <n v="0"/>
  </r>
  <r>
    <d v="2004-11-09T00:00:00"/>
    <x v="52"/>
    <x v="18"/>
    <n v="243"/>
    <n v="18"/>
    <n v="0"/>
    <n v="1"/>
    <n v="33"/>
    <n v="0"/>
    <n v="5"/>
    <n v="27"/>
    <n v="0"/>
  </r>
  <r>
    <d v="2004-11-10T00:00:00"/>
    <x v="53"/>
    <x v="18"/>
    <n v="145"/>
    <n v="9"/>
    <n v="0"/>
    <n v="0"/>
    <n v="51"/>
    <n v="2"/>
    <n v="1"/>
    <n v="64"/>
    <n v="3"/>
  </r>
  <r>
    <d v="2004-11-11T00:00:00"/>
    <x v="54"/>
    <x v="18"/>
    <n v="108"/>
    <n v="23"/>
    <n v="0"/>
    <n v="0"/>
    <n v="29"/>
    <n v="2"/>
    <n v="4"/>
    <n v="57"/>
    <n v="2"/>
  </r>
  <r>
    <d v="2004-11-12T00:00:00"/>
    <x v="55"/>
    <x v="18"/>
    <n v="50"/>
    <n v="16"/>
    <n v="0"/>
    <n v="0"/>
    <n v="28"/>
    <n v="1"/>
    <n v="1"/>
    <n v="75"/>
    <n v="3"/>
  </r>
  <r>
    <d v="2004-11-13T00:00:00"/>
    <x v="56"/>
    <x v="18"/>
    <n v="29"/>
    <n v="11"/>
    <n v="0"/>
    <n v="2"/>
    <n v="23"/>
    <n v="0"/>
    <n v="1"/>
    <n v="59"/>
    <n v="3"/>
  </r>
  <r>
    <d v="2004-11-14T00:00:00"/>
    <x v="57"/>
    <x v="18"/>
    <n v="6"/>
    <n v="5"/>
    <n v="0"/>
    <n v="0"/>
    <n v="16"/>
    <n v="2"/>
    <n v="3"/>
    <n v="177"/>
    <n v="2"/>
  </r>
  <r>
    <d v="2004-11-15T00:00:00"/>
    <x v="58"/>
    <x v="18"/>
    <m/>
    <m/>
    <m/>
    <m/>
    <m/>
    <m/>
    <m/>
    <m/>
    <m/>
  </r>
  <r>
    <d v="2004-11-16T00:00:00"/>
    <x v="59"/>
    <x v="18"/>
    <m/>
    <m/>
    <m/>
    <m/>
    <m/>
    <m/>
    <m/>
    <m/>
    <m/>
  </r>
  <r>
    <d v="2004-11-17T00:00:00"/>
    <x v="60"/>
    <x v="18"/>
    <m/>
    <m/>
    <m/>
    <m/>
    <m/>
    <m/>
    <m/>
    <m/>
    <m/>
  </r>
  <r>
    <d v="2004-11-18T00:00:00"/>
    <x v="61"/>
    <x v="18"/>
    <m/>
    <m/>
    <m/>
    <m/>
    <m/>
    <m/>
    <m/>
    <m/>
    <m/>
  </r>
  <r>
    <d v="2004-11-19T00:00:00"/>
    <x v="62"/>
    <x v="18"/>
    <m/>
    <m/>
    <m/>
    <m/>
    <m/>
    <m/>
    <m/>
    <m/>
    <m/>
  </r>
  <r>
    <d v="2004-11-20T00:00:00"/>
    <x v="66"/>
    <x v="18"/>
    <m/>
    <m/>
    <m/>
    <m/>
    <m/>
    <m/>
    <m/>
    <m/>
    <m/>
  </r>
  <r>
    <d v="2005-09-01T00:00:00"/>
    <x v="80"/>
    <x v="19"/>
    <m/>
    <m/>
    <m/>
    <m/>
    <m/>
    <m/>
    <m/>
    <m/>
    <m/>
  </r>
  <r>
    <d v="2005-09-02T00:00:00"/>
    <x v="75"/>
    <x v="19"/>
    <m/>
    <m/>
    <m/>
    <m/>
    <m/>
    <m/>
    <m/>
    <m/>
    <m/>
  </r>
  <r>
    <d v="2005-09-03T00:00:00"/>
    <x v="76"/>
    <x v="19"/>
    <m/>
    <m/>
    <m/>
    <m/>
    <m/>
    <m/>
    <m/>
    <m/>
    <m/>
  </r>
  <r>
    <d v="2005-09-04T00:00:00"/>
    <x v="77"/>
    <x v="19"/>
    <m/>
    <m/>
    <m/>
    <m/>
    <m/>
    <m/>
    <m/>
    <m/>
    <m/>
  </r>
  <r>
    <d v="2005-09-05T00:00:00"/>
    <x v="78"/>
    <x v="19"/>
    <m/>
    <m/>
    <m/>
    <m/>
    <m/>
    <m/>
    <m/>
    <m/>
    <m/>
  </r>
  <r>
    <d v="2005-09-06T00:00:00"/>
    <x v="79"/>
    <x v="19"/>
    <m/>
    <m/>
    <m/>
    <m/>
    <m/>
    <m/>
    <m/>
    <m/>
    <m/>
  </r>
  <r>
    <d v="2005-09-07T00:00:00"/>
    <x v="71"/>
    <x v="19"/>
    <n v="191"/>
    <n v="0"/>
    <n v="0"/>
    <n v="0"/>
    <n v="0"/>
    <n v="0"/>
    <n v="116"/>
    <n v="166948"/>
    <n v="12542"/>
  </r>
  <r>
    <d v="2005-09-08T00:00:00"/>
    <x v="72"/>
    <x v="19"/>
    <n v="727"/>
    <s v="                                                                                                                                                                                                                                                                                                                                                                                                                                                                                                                                                                                                                                                                                                                                                                                                                                                                                                                                                                                                                                                                                                                                                                                                                                                                                                                                                                                                                                                                                                                                                                                                                                                                                                                                                                                                                                                                                                                                                                                                                                                                                                                                                                                                                                                                                                                                                                                                                                                                                                                                                                                                                                                                                                                                                                                                                                                                                                                                                                                                                                                                                                                                                                                                                                                                                                                                                                                                                                                                                                                                                                                                                                                                                                                                                                                                                                                                                                                                                                                                                                                                                                                                                                                                                                                                                                                                                                                                                                                                                                                                                                                                                                                                                                                                                                                                                                                                                                                                                                                                                                                                                                                                                                                                                                                                                                                                                                                                                                                                                                                                                                                                                                                                                                                                                                                                                                                                                                                                                                                                                                                                                                                                                                                                                                                                                                                                                                                                                                                                                                                                                                                                                                                                                                                                                                                                                                                                                                                                                                                                                                                                                                                                                                                                                                                                                                                                                                                                                                                                                                                                                                                                                                                                                                                                                                                                                                                                                                                                                                                                                                                                                                                                                                                                                                                                                                                                                                                                                                                                                                                                                                                                                                                                                                                                                                                                                                                                                                                                                                                                                                                                                                                                                                                                                                                                                                                                                                                                                                                                                                                                                                                                                                                                                                                                                                                                                                                                                                                                                                                                                                                                                                                                                                                                                                                                                                                                                                                                                                                                                                                                                                                                                                                                                                                                                                                                                                                                                                                                                                                                                                                                                                                                                                                                                                                                                                                                                                                                                                                                                                                                                                                                                                                                                                                                                                                                                                                                                                                                                                                                                                                                                                                                                                                                                                                                                                                                                                                                                                                                                                                                                                                                                                                                                                                                                                                                                                                                                                                                                                                                                                                                                                                                                                                                                                                                                                                                                                                                                                                                                                                                                                                                                                                                                                                                                                                                                                                                                                                                                                                                                                                                                                                                                                                                                                                                                                                                                                                                                                                                                                                                                                                                                                                                                                                                                                                                                                                                                                                                                                                                                                                                                                                                                                                                                                                                                                                                                                                                                                                                                                                                                                                                                                                                                                                                                                                                                                                                                                                                                                                                                                                                                                                                                                                                                                                                                                                                                                                                                                                                                                                                                                                                                                                                                                                                                                                                                                                                                                                                                                                                                                                                                                                                                                                                                                                                                                                                                                                                                                                                                                                                                                                                                                                                                                                                                                                                                                                                                                                                                                                                                                                                                                                                                                                                                                                                                                                                                                                                                                                                                                                                                                                                                                                                                                                                                                                                                                                                                                                                                                                                                                                                                                                                                                                                                                                                                                                                                                                                                                                                                                                                                                                                                                                                                                                                                                                                                                                                                                                                                                                                                                                                                                                                                                                                                                                                                                                                                                                                                                                                                                                                                                                                                                                                                                                                                                                                                                                                                                                                                                                                                                                                                                                                                                                                                                                                                                                                                                                                                                                                                                                                                                                                                                                                                                                                                                                                                                                                                                                                                                                                                                                                                                                                                                                                                                                                                                                                                                                                                                                                                                                                                                                                                                                                                                                                                                                                                                                                                                                                                                                                                                                                                                                                                                                                                                                                                                                                                                                                                                                                                                                                                                                                                                                                                                                                                                                                                                                                                                                                                                                                                                                                                                                                                                                                                                                                                                                                                                                                                                                                                                                                                                                                                                                                                                                                                                                                                                                                                                                                                                                                                                                                                                                                                                                                                                                                                                                                                                                                                                                                                                                                                                                                                                                                                                                                                                                                                                                                                                                                                                                                                                                                                                                                                                                                                                                                                                                                                                                                                                                                                                                                                                                                                                                                                                                                                                                                                                                                                                                                                                                                                                                                                                                                                                                                                                                                                                                                                                                                                                                                                                                                                                                                                                                                                                                                                                                                                                                                                                                                                                                                                                                                                                                                                                                                                                                                                                                                                                                                                                                                                                                                                                                                                                                                                                                                                                                                                                                                                                                                                                                                                                                                                                                                                                                                                                                                                                                                                                                                                                                                                                                                                                                                                                                                                                                                                                                                                                                                                                                                                                                                                                                                                                                                                                                                                                                                                                                                                                                                                                                                                                                                                                                                                                                                                                                                                                                                                                                                                                                                                                                                                                                                                                                                                                                                                                                                                                                                                                                                                                                                                                                                                                                                                                                                                                                                                                                                                                                                                                                                                                                                                                                                                                                                                                                                                                                                                                                                                                                                                                                                                                                                                                                                                                                                                                                                                                                                                                                                                                                                                                                                                                                                                                                                                                                                                                                                                                                                                                                                                                                                                                                                                                                                                                                                                                                                                                                                                                                                                                                                                                                                                                                                                                                               "/>
    <n v="0"/>
    <n v="0"/>
    <n v="1747"/>
    <n v="74"/>
    <n v="172"/>
    <n v="4816"/>
    <n v="0"/>
  </r>
  <r>
    <d v="2005-09-08T00:00:00"/>
    <x v="72"/>
    <x v="19"/>
    <n v="190"/>
    <n v="10"/>
    <n v="0"/>
    <n v="0"/>
    <n v="185"/>
    <n v="54"/>
    <n v="3"/>
    <n v="461"/>
    <n v="10"/>
  </r>
  <r>
    <d v="2005-09-09T00:00:00"/>
    <x v="73"/>
    <x v="19"/>
    <n v="451"/>
    <n v="21"/>
    <n v="0"/>
    <n v="0"/>
    <n v="437"/>
    <n v="175"/>
    <n v="4"/>
    <n v="2899"/>
    <n v="28"/>
  </r>
  <r>
    <d v="2005-09-10T00:00:00"/>
    <x v="74"/>
    <x v="19"/>
    <n v="646"/>
    <n v="26"/>
    <n v="0"/>
    <n v="0"/>
    <n v="289"/>
    <n v="116"/>
    <n v="2"/>
    <n v="2786"/>
    <n v="31"/>
  </r>
  <r>
    <d v="2005-09-11T00:00:00"/>
    <x v="68"/>
    <x v="19"/>
    <n v="471"/>
    <n v="75"/>
    <n v="0"/>
    <n v="0"/>
    <n v="362"/>
    <n v="103"/>
    <n v="5"/>
    <n v="961"/>
    <n v="18"/>
  </r>
  <r>
    <d v="2005-09-12T00:00:00"/>
    <x v="69"/>
    <x v="19"/>
    <n v="725"/>
    <n v="84"/>
    <n v="0"/>
    <n v="0"/>
    <n v="291"/>
    <n v="120"/>
    <n v="1"/>
    <n v="988"/>
    <n v="11"/>
  </r>
  <r>
    <d v="2005-09-13T00:00:00"/>
    <x v="70"/>
    <x v="19"/>
    <n v="2150"/>
    <n v="93"/>
    <n v="0"/>
    <n v="0"/>
    <n v="415"/>
    <n v="135"/>
    <n v="1"/>
    <n v="304"/>
    <n v="15"/>
  </r>
  <r>
    <d v="2005-09-14T00:00:00"/>
    <x v="67"/>
    <x v="19"/>
    <n v="1744"/>
    <n v="38"/>
    <n v="0"/>
    <n v="0"/>
    <n v="400"/>
    <n v="193"/>
    <n v="6"/>
    <n v="261"/>
    <n v="2"/>
  </r>
  <r>
    <d v="2005-09-15T00:00:00"/>
    <x v="63"/>
    <x v="19"/>
    <n v="2161"/>
    <n v="48"/>
    <n v="0"/>
    <n v="0"/>
    <n v="300"/>
    <n v="121"/>
    <n v="5"/>
    <n v="121"/>
    <n v="0"/>
  </r>
  <r>
    <d v="2005-09-16T00:00:00"/>
    <x v="64"/>
    <x v="19"/>
    <n v="1510"/>
    <n v="33"/>
    <n v="0"/>
    <n v="0"/>
    <n v="287"/>
    <n v="111"/>
    <n v="3"/>
    <n v="75"/>
    <n v="1"/>
  </r>
  <r>
    <d v="2005-09-17T00:00:00"/>
    <x v="65"/>
    <x v="19"/>
    <n v="1768"/>
    <n v="47"/>
    <n v="0"/>
    <n v="0"/>
    <n v="407"/>
    <n v="167"/>
    <n v="1"/>
    <n v="39"/>
    <n v="2"/>
  </r>
  <r>
    <d v="2005-09-18T00:00:00"/>
    <x v="0"/>
    <x v="19"/>
    <n v="1856"/>
    <n v="65"/>
    <n v="0"/>
    <n v="0"/>
    <n v="404"/>
    <n v="222"/>
    <n v="0"/>
    <n v="26"/>
    <n v="0"/>
  </r>
  <r>
    <d v="2005-09-19T00:00:00"/>
    <x v="1"/>
    <x v="19"/>
    <n v="2017"/>
    <n v="93"/>
    <n v="0"/>
    <n v="0"/>
    <n v="468"/>
    <n v="202"/>
    <n v="6"/>
    <n v="17"/>
    <n v="2"/>
  </r>
  <r>
    <d v="2005-09-20T00:00:00"/>
    <x v="2"/>
    <x v="19"/>
    <n v="2012"/>
    <n v="105"/>
    <n v="0"/>
    <n v="0"/>
    <n v="723"/>
    <n v="217"/>
    <n v="3"/>
    <n v="8"/>
    <n v="3"/>
  </r>
  <r>
    <d v="2005-09-21T00:00:00"/>
    <x v="3"/>
    <x v="19"/>
    <n v="1748"/>
    <n v="100"/>
    <n v="0"/>
    <n v="0"/>
    <n v="1461"/>
    <n v="238"/>
    <n v="3"/>
    <n v="30"/>
    <n v="3"/>
  </r>
  <r>
    <d v="2005-09-22T00:00:00"/>
    <x v="4"/>
    <x v="19"/>
    <n v="2109"/>
    <n v="59"/>
    <n v="0"/>
    <n v="1"/>
    <n v="599"/>
    <n v="82"/>
    <n v="7"/>
    <n v="63"/>
    <n v="0"/>
  </r>
  <r>
    <d v="2005-09-23T00:00:00"/>
    <x v="5"/>
    <x v="19"/>
    <n v="1934"/>
    <n v="67"/>
    <n v="0"/>
    <n v="0"/>
    <n v="392"/>
    <n v="76"/>
    <n v="7"/>
    <n v="4"/>
    <n v="1"/>
  </r>
  <r>
    <d v="2005-09-24T00:00:00"/>
    <x v="6"/>
    <x v="19"/>
    <n v="2248"/>
    <n v="88"/>
    <n v="0"/>
    <n v="0"/>
    <n v="400"/>
    <n v="103"/>
    <n v="3"/>
    <n v="9"/>
    <n v="0"/>
  </r>
  <r>
    <d v="2005-09-25T00:00:00"/>
    <x v="7"/>
    <x v="19"/>
    <n v="2262"/>
    <n v="97"/>
    <n v="0"/>
    <n v="0"/>
    <n v="438"/>
    <n v="126"/>
    <n v="5"/>
    <n v="10"/>
    <n v="0"/>
  </r>
  <r>
    <d v="2005-09-26T00:00:00"/>
    <x v="8"/>
    <x v="19"/>
    <n v="2322"/>
    <n v="94"/>
    <n v="0"/>
    <n v="0"/>
    <n v="282"/>
    <n v="75"/>
    <n v="2"/>
    <n v="9"/>
    <n v="0"/>
  </r>
  <r>
    <d v="2005-09-27T00:00:00"/>
    <x v="9"/>
    <x v="19"/>
    <n v="2322"/>
    <n v="99"/>
    <n v="0"/>
    <n v="1"/>
    <n v="329"/>
    <n v="122"/>
    <n v="3"/>
    <n v="11"/>
    <n v="0"/>
  </r>
  <r>
    <d v="2005-09-28T00:00:00"/>
    <x v="10"/>
    <x v="19"/>
    <n v="2047"/>
    <n v="72"/>
    <n v="0"/>
    <n v="0"/>
    <n v="441"/>
    <n v="116"/>
    <n v="2"/>
    <n v="14"/>
    <n v="0"/>
  </r>
  <r>
    <d v="2005-09-29T00:00:00"/>
    <x v="11"/>
    <x v="19"/>
    <n v="2075"/>
    <n v="115"/>
    <n v="0"/>
    <n v="1"/>
    <n v="518"/>
    <n v="201"/>
    <n v="5"/>
    <n v="10"/>
    <n v="2"/>
  </r>
  <r>
    <d v="2005-09-30T00:00:00"/>
    <x v="12"/>
    <x v="19"/>
    <n v="3540"/>
    <n v="70"/>
    <n v="0"/>
    <n v="2"/>
    <n v="1049"/>
    <n v="153"/>
    <n v="6"/>
    <n v="13"/>
    <n v="2"/>
  </r>
  <r>
    <d v="2005-10-01T00:00:00"/>
    <x v="13"/>
    <x v="19"/>
    <n v="2400"/>
    <n v="47"/>
    <n v="0"/>
    <n v="1"/>
    <n v="918"/>
    <n v="118"/>
    <n v="10"/>
    <n v="6"/>
    <n v="0"/>
  </r>
  <r>
    <d v="2005-10-02T00:00:00"/>
    <x v="14"/>
    <x v="19"/>
    <n v="1368"/>
    <n v="26"/>
    <n v="0"/>
    <n v="1"/>
    <n v="673"/>
    <n v="132"/>
    <n v="5"/>
    <n v="3"/>
    <n v="0"/>
  </r>
  <r>
    <d v="2005-10-03T00:00:00"/>
    <x v="15"/>
    <x v="19"/>
    <n v="1989"/>
    <n v="19"/>
    <n v="0"/>
    <n v="0"/>
    <n v="344"/>
    <n v="61"/>
    <n v="5"/>
    <n v="5"/>
    <n v="0"/>
  </r>
  <r>
    <d v="2005-10-04T00:00:00"/>
    <x v="16"/>
    <x v="19"/>
    <n v="1622"/>
    <n v="46"/>
    <n v="0"/>
    <n v="0"/>
    <n v="555"/>
    <n v="78"/>
    <n v="4"/>
    <n v="4"/>
    <n v="0"/>
  </r>
  <r>
    <d v="2005-10-05T00:00:00"/>
    <x v="17"/>
    <x v="19"/>
    <n v="1183"/>
    <n v="38"/>
    <n v="0"/>
    <n v="2"/>
    <n v="744"/>
    <n v="117"/>
    <n v="1"/>
    <n v="5"/>
    <n v="0"/>
  </r>
  <r>
    <d v="2005-10-06T00:00:00"/>
    <x v="18"/>
    <x v="19"/>
    <n v="1448"/>
    <n v="60"/>
    <n v="0"/>
    <n v="2"/>
    <n v="1103"/>
    <n v="183"/>
    <n v="5"/>
    <n v="5"/>
    <n v="0"/>
  </r>
  <r>
    <d v="2005-10-07T00:00:00"/>
    <x v="19"/>
    <x v="19"/>
    <n v="1005"/>
    <n v="50"/>
    <n v="0"/>
    <n v="3"/>
    <n v="1105"/>
    <n v="207"/>
    <n v="6"/>
    <n v="28"/>
    <n v="2"/>
  </r>
  <r>
    <d v="2005-10-08T00:00:00"/>
    <x v="20"/>
    <x v="19"/>
    <n v="794"/>
    <n v="22"/>
    <n v="0"/>
    <n v="2"/>
    <n v="615"/>
    <n v="103"/>
    <n v="6"/>
    <n v="16"/>
    <n v="0"/>
  </r>
  <r>
    <d v="2005-10-09T00:00:00"/>
    <x v="21"/>
    <x v="19"/>
    <n v="705"/>
    <n v="10"/>
    <n v="0"/>
    <n v="6"/>
    <n v="609"/>
    <n v="130"/>
    <n v="4"/>
    <n v="17"/>
    <n v="0"/>
  </r>
  <r>
    <d v="2005-10-10T00:00:00"/>
    <x v="22"/>
    <x v="19"/>
    <n v="350"/>
    <n v="11"/>
    <n v="0"/>
    <n v="5"/>
    <n v="692"/>
    <n v="133"/>
    <n v="0"/>
    <n v="14"/>
    <n v="0"/>
  </r>
  <r>
    <d v="2005-10-11T00:00:00"/>
    <x v="23"/>
    <x v="19"/>
    <n v="1108"/>
    <n v="23"/>
    <n v="0"/>
    <n v="20"/>
    <n v="1686"/>
    <n v="286"/>
    <n v="5"/>
    <n v="12"/>
    <n v="0"/>
  </r>
  <r>
    <d v="2005-10-12T00:00:00"/>
    <x v="24"/>
    <x v="19"/>
    <n v="622"/>
    <n v="46"/>
    <n v="0"/>
    <n v="11"/>
    <n v="1646"/>
    <n v="304"/>
    <n v="4"/>
    <n v="19"/>
    <n v="0"/>
  </r>
  <r>
    <d v="2005-10-13T00:00:00"/>
    <x v="25"/>
    <x v="19"/>
    <n v="109"/>
    <n v="4"/>
    <n v="0"/>
    <n v="0"/>
    <n v="76"/>
    <n v="4"/>
    <n v="0"/>
    <n v="16"/>
    <n v="0"/>
  </r>
  <r>
    <d v="2005-10-14T00:00:00"/>
    <x v="26"/>
    <x v="19"/>
    <n v="284"/>
    <n v="24"/>
    <n v="0"/>
    <n v="0"/>
    <n v="591"/>
    <n v="148"/>
    <n v="6"/>
    <n v="25"/>
    <n v="3"/>
  </r>
  <r>
    <d v="2005-10-15T00:00:00"/>
    <x v="27"/>
    <x v="19"/>
    <n v="0"/>
    <n v="0"/>
    <n v="0"/>
    <n v="0"/>
    <n v="0"/>
    <n v="0"/>
    <n v="0"/>
    <n v="0"/>
    <n v="0"/>
  </r>
  <r>
    <d v="2005-10-16T00:00:00"/>
    <x v="28"/>
    <x v="19"/>
    <m/>
    <m/>
    <m/>
    <m/>
    <m/>
    <m/>
    <m/>
    <m/>
    <m/>
  </r>
  <r>
    <d v="2005-10-17T00:00:00"/>
    <x v="29"/>
    <x v="19"/>
    <m/>
    <m/>
    <m/>
    <m/>
    <m/>
    <m/>
    <m/>
    <m/>
    <m/>
  </r>
  <r>
    <d v="2005-10-18T00:00:00"/>
    <x v="30"/>
    <x v="19"/>
    <n v="244"/>
    <n v="5"/>
    <n v="0"/>
    <n v="1"/>
    <n v="278"/>
    <n v="37"/>
    <n v="0"/>
    <n v="0"/>
    <n v="0"/>
  </r>
  <r>
    <d v="2005-10-19T00:00:00"/>
    <x v="31"/>
    <x v="19"/>
    <n v="727"/>
    <n v="10"/>
    <n v="0"/>
    <n v="1"/>
    <n v="405"/>
    <n v="64"/>
    <n v="2"/>
    <n v="2"/>
    <n v="0"/>
  </r>
  <r>
    <d v="2005-10-20T00:00:00"/>
    <x v="32"/>
    <x v="19"/>
    <n v="674"/>
    <n v="15"/>
    <n v="0"/>
    <n v="1"/>
    <n v="583"/>
    <n v="96"/>
    <n v="2"/>
    <n v="6"/>
    <n v="0"/>
  </r>
  <r>
    <d v="2005-10-21T00:00:00"/>
    <x v="33"/>
    <x v="19"/>
    <n v="301"/>
    <n v="9"/>
    <n v="0"/>
    <n v="3"/>
    <n v="635"/>
    <n v="48"/>
    <n v="1"/>
    <n v="1"/>
    <n v="0"/>
  </r>
  <r>
    <d v="2005-10-22T00:00:00"/>
    <x v="34"/>
    <x v="19"/>
    <n v="225"/>
    <n v="4"/>
    <n v="0"/>
    <n v="0"/>
    <n v="590"/>
    <n v="46"/>
    <n v="0"/>
    <n v="4"/>
    <n v="0"/>
  </r>
  <r>
    <d v="2005-10-23T00:00:00"/>
    <x v="35"/>
    <x v="19"/>
    <n v="252"/>
    <n v="14"/>
    <n v="0"/>
    <n v="0"/>
    <n v="633"/>
    <n v="53"/>
    <n v="1"/>
    <n v="5"/>
    <n v="0"/>
  </r>
  <r>
    <d v="2005-10-24T00:00:00"/>
    <x v="36"/>
    <x v="19"/>
    <n v="287"/>
    <n v="9"/>
    <n v="0"/>
    <n v="2"/>
    <n v="584"/>
    <n v="46"/>
    <n v="1"/>
    <n v="5"/>
    <n v="0"/>
  </r>
  <r>
    <d v="2005-10-25T00:00:00"/>
    <x v="37"/>
    <x v="19"/>
    <n v="215"/>
    <n v="8"/>
    <n v="0"/>
    <n v="3"/>
    <n v="588"/>
    <n v="46"/>
    <n v="0"/>
    <n v="3"/>
    <n v="0"/>
  </r>
  <r>
    <d v="2005-10-26T00:00:00"/>
    <x v="38"/>
    <x v="19"/>
    <n v="52"/>
    <n v="1"/>
    <n v="0"/>
    <n v="3"/>
    <n v="233"/>
    <n v="17"/>
    <n v="1"/>
    <n v="1"/>
    <n v="0"/>
  </r>
  <r>
    <d v="2005-10-27T00:00:00"/>
    <x v="39"/>
    <x v="19"/>
    <n v="66"/>
    <n v="4"/>
    <n v="0"/>
    <n v="1"/>
    <n v="131"/>
    <n v="11"/>
    <n v="1"/>
    <n v="2"/>
    <n v="0"/>
  </r>
  <r>
    <d v="2005-10-28T00:00:00"/>
    <x v="40"/>
    <x v="19"/>
    <n v="48"/>
    <n v="4"/>
    <n v="0"/>
    <n v="2"/>
    <n v="126"/>
    <n v="13"/>
    <n v="0"/>
    <n v="4"/>
    <n v="0"/>
  </r>
  <r>
    <d v="2005-10-29T00:00:00"/>
    <x v="41"/>
    <x v="19"/>
    <n v="149"/>
    <n v="2"/>
    <n v="0"/>
    <n v="1"/>
    <n v="116"/>
    <n v="14"/>
    <n v="0"/>
    <n v="3"/>
    <n v="0"/>
  </r>
  <r>
    <d v="2005-10-30T00:00:00"/>
    <x v="42"/>
    <x v="19"/>
    <n v="90"/>
    <n v="2"/>
    <n v="0"/>
    <n v="5"/>
    <n v="44"/>
    <n v="11"/>
    <n v="0"/>
    <n v="0"/>
    <n v="0"/>
  </r>
  <r>
    <d v="2005-10-31T00:00:00"/>
    <x v="43"/>
    <x v="19"/>
    <n v="21"/>
    <n v="0"/>
    <n v="0"/>
    <n v="0"/>
    <n v="6"/>
    <n v="2"/>
    <n v="0"/>
    <n v="0"/>
    <n v="0"/>
  </r>
  <r>
    <d v="2005-11-01T00:00:00"/>
    <x v="44"/>
    <x v="19"/>
    <n v="19"/>
    <n v="1"/>
    <n v="0"/>
    <n v="0"/>
    <n v="1"/>
    <n v="0"/>
    <n v="0"/>
    <n v="0"/>
    <n v="0"/>
  </r>
  <r>
    <d v="2005-11-02T00:00:00"/>
    <x v="45"/>
    <x v="19"/>
    <n v="32"/>
    <n v="2"/>
    <n v="0"/>
    <n v="0"/>
    <n v="1"/>
    <n v="2"/>
    <n v="0"/>
    <n v="0"/>
    <n v="0"/>
  </r>
  <r>
    <d v="2005-11-03T00:00:00"/>
    <x v="46"/>
    <x v="19"/>
    <n v="16"/>
    <n v="0"/>
    <n v="0"/>
    <n v="0"/>
    <n v="0"/>
    <n v="0"/>
    <n v="0"/>
    <n v="2"/>
    <n v="0"/>
  </r>
  <r>
    <d v="2005-11-04T00:00:00"/>
    <x v="47"/>
    <x v="19"/>
    <n v="7"/>
    <n v="0"/>
    <n v="0"/>
    <n v="0"/>
    <n v="0"/>
    <n v="0"/>
    <n v="0"/>
    <n v="1"/>
    <n v="0"/>
  </r>
  <r>
    <d v="2005-11-05T00:00:00"/>
    <x v="48"/>
    <x v="19"/>
    <n v="2"/>
    <n v="1"/>
    <n v="0"/>
    <n v="0"/>
    <n v="0"/>
    <n v="1"/>
    <n v="0"/>
    <n v="0"/>
    <n v="0"/>
  </r>
  <r>
    <d v="2005-11-06T00:00:00"/>
    <x v="49"/>
    <x v="19"/>
    <n v="0"/>
    <n v="0"/>
    <n v="0"/>
    <n v="0"/>
    <n v="0"/>
    <n v="0"/>
    <n v="0"/>
    <n v="0"/>
    <n v="0"/>
  </r>
  <r>
    <d v="2005-11-07T00:00:00"/>
    <x v="50"/>
    <x v="19"/>
    <n v="0"/>
    <n v="0"/>
    <n v="0"/>
    <n v="0"/>
    <n v="0"/>
    <n v="0"/>
    <n v="0"/>
    <n v="0"/>
    <n v="0"/>
  </r>
  <r>
    <d v="2005-11-08T00:00:00"/>
    <x v="51"/>
    <x v="19"/>
    <m/>
    <m/>
    <m/>
    <m/>
    <m/>
    <m/>
    <m/>
    <m/>
    <m/>
  </r>
  <r>
    <d v="2005-11-09T00:00:00"/>
    <x v="52"/>
    <x v="19"/>
    <m/>
    <m/>
    <m/>
    <m/>
    <m/>
    <m/>
    <m/>
    <m/>
    <m/>
  </r>
  <r>
    <d v="2005-11-10T00:00:00"/>
    <x v="53"/>
    <x v="19"/>
    <m/>
    <m/>
    <m/>
    <m/>
    <m/>
    <m/>
    <m/>
    <m/>
    <m/>
  </r>
  <r>
    <d v="2005-11-11T00:00:00"/>
    <x v="54"/>
    <x v="19"/>
    <m/>
    <m/>
    <m/>
    <m/>
    <m/>
    <m/>
    <m/>
    <m/>
    <m/>
  </r>
  <r>
    <d v="2005-11-12T00:00:00"/>
    <x v="55"/>
    <x v="19"/>
    <m/>
    <m/>
    <m/>
    <m/>
    <m/>
    <m/>
    <m/>
    <m/>
    <m/>
  </r>
  <r>
    <d v="2005-11-13T00:00:00"/>
    <x v="56"/>
    <x v="19"/>
    <m/>
    <m/>
    <m/>
    <m/>
    <m/>
    <m/>
    <m/>
    <m/>
    <m/>
  </r>
  <r>
    <d v="2005-11-14T00:00:00"/>
    <x v="57"/>
    <x v="19"/>
    <m/>
    <m/>
    <m/>
    <m/>
    <m/>
    <m/>
    <m/>
    <m/>
    <m/>
  </r>
  <r>
    <d v="2005-11-15T00:00:00"/>
    <x v="58"/>
    <x v="19"/>
    <m/>
    <m/>
    <m/>
    <m/>
    <m/>
    <m/>
    <m/>
    <m/>
    <m/>
  </r>
  <r>
    <d v="2005-11-16T00:00:00"/>
    <x v="59"/>
    <x v="19"/>
    <m/>
    <m/>
    <m/>
    <m/>
    <m/>
    <m/>
    <m/>
    <m/>
    <m/>
  </r>
  <r>
    <d v="2005-11-17T00:00:00"/>
    <x v="60"/>
    <x v="19"/>
    <m/>
    <m/>
    <m/>
    <m/>
    <m/>
    <m/>
    <m/>
    <m/>
    <m/>
  </r>
  <r>
    <d v="2005-11-18T00:00:00"/>
    <x v="61"/>
    <x v="19"/>
    <m/>
    <m/>
    <m/>
    <m/>
    <m/>
    <m/>
    <m/>
    <m/>
    <m/>
  </r>
  <r>
    <d v="2005-11-19T00:00:00"/>
    <x v="62"/>
    <x v="19"/>
    <m/>
    <m/>
    <m/>
    <m/>
    <m/>
    <m/>
    <m/>
    <m/>
    <m/>
  </r>
  <r>
    <d v="2005-11-20T00:00:00"/>
    <x v="66"/>
    <x v="19"/>
    <m/>
    <m/>
    <m/>
    <m/>
    <m/>
    <m/>
    <m/>
    <m/>
    <m/>
  </r>
  <r>
    <d v="2006-09-01T00:00:00"/>
    <x v="80"/>
    <x v="20"/>
    <m/>
    <m/>
    <m/>
    <m/>
    <m/>
    <m/>
    <m/>
    <m/>
    <m/>
  </r>
  <r>
    <d v="2006-09-02T00:00:00"/>
    <x v="75"/>
    <x v="20"/>
    <m/>
    <m/>
    <m/>
    <m/>
    <m/>
    <m/>
    <m/>
    <m/>
    <m/>
  </r>
  <r>
    <d v="2006-09-03T00:00:00"/>
    <x v="76"/>
    <x v="20"/>
    <m/>
    <m/>
    <m/>
    <m/>
    <m/>
    <m/>
    <m/>
    <m/>
    <m/>
  </r>
  <r>
    <d v="2006-09-04T00:00:00"/>
    <x v="77"/>
    <x v="20"/>
    <m/>
    <m/>
    <m/>
    <m/>
    <m/>
    <m/>
    <m/>
    <m/>
    <m/>
  </r>
  <r>
    <d v="2006-09-05T00:00:00"/>
    <x v="78"/>
    <x v="20"/>
    <m/>
    <m/>
    <m/>
    <m/>
    <m/>
    <m/>
    <m/>
    <m/>
    <m/>
  </r>
  <r>
    <d v="2006-09-06T00:00:00"/>
    <x v="79"/>
    <x v="20"/>
    <n v="0"/>
    <n v="0"/>
    <n v="0"/>
    <n v="0"/>
    <n v="0"/>
    <n v="0"/>
    <n v="56"/>
    <n v="124741"/>
    <n v="2017"/>
  </r>
  <r>
    <d v="2006-09-07T00:00:00"/>
    <x v="71"/>
    <x v="20"/>
    <n v="391"/>
    <n v="50"/>
    <n v="0"/>
    <n v="0"/>
    <n v="950"/>
    <n v="82"/>
    <n v="331"/>
    <n v="4204"/>
    <n v="0"/>
  </r>
  <r>
    <d v="2006-09-07T00:00:00"/>
    <x v="71"/>
    <x v="20"/>
    <n v="13"/>
    <n v="24"/>
    <n v="0"/>
    <n v="0"/>
    <n v="69"/>
    <n v="8"/>
    <n v="6"/>
    <n v="23"/>
    <n v="0"/>
  </r>
  <r>
    <d v="2006-09-08T00:00:00"/>
    <x v="72"/>
    <x v="20"/>
    <n v="91"/>
    <n v="75"/>
    <n v="0"/>
    <n v="0"/>
    <n v="126"/>
    <n v="10"/>
    <n v="8"/>
    <n v="332"/>
    <n v="1"/>
  </r>
  <r>
    <d v="2006-09-09T00:00:00"/>
    <x v="73"/>
    <x v="20"/>
    <n v="317"/>
    <n v="116"/>
    <n v="0"/>
    <n v="0"/>
    <n v="530"/>
    <n v="34"/>
    <n v="5"/>
    <n v="314"/>
    <n v="0"/>
  </r>
  <r>
    <d v="2006-09-10T00:00:00"/>
    <x v="74"/>
    <x v="20"/>
    <n v="215"/>
    <n v="54"/>
    <n v="0"/>
    <n v="0"/>
    <n v="782"/>
    <n v="22"/>
    <n v="6"/>
    <n v="223"/>
    <n v="0"/>
  </r>
  <r>
    <d v="2006-09-11T00:00:00"/>
    <x v="68"/>
    <x v="20"/>
    <n v="107"/>
    <n v="30"/>
    <n v="0"/>
    <n v="0"/>
    <n v="327"/>
    <n v="8"/>
    <n v="7"/>
    <n v="211"/>
    <n v="5"/>
  </r>
  <r>
    <d v="2006-09-12T00:00:00"/>
    <x v="69"/>
    <x v="20"/>
    <n v="129"/>
    <n v="58"/>
    <n v="0"/>
    <n v="0"/>
    <n v="335"/>
    <n v="9"/>
    <n v="5"/>
    <n v="959"/>
    <n v="3"/>
  </r>
  <r>
    <d v="2006-09-13T00:00:00"/>
    <x v="70"/>
    <x v="20"/>
    <n v="163"/>
    <n v="109"/>
    <n v="0"/>
    <n v="0"/>
    <n v="371"/>
    <n v="4"/>
    <n v="7"/>
    <n v="1041"/>
    <n v="6"/>
  </r>
  <r>
    <d v="2006-09-14T00:00:00"/>
    <x v="67"/>
    <x v="20"/>
    <n v="410"/>
    <n v="240"/>
    <n v="0"/>
    <n v="0"/>
    <n v="566"/>
    <n v="10"/>
    <n v="11"/>
    <n v="711"/>
    <n v="0"/>
  </r>
  <r>
    <d v="2006-09-15T00:00:00"/>
    <x v="63"/>
    <x v="20"/>
    <n v="839"/>
    <n v="323"/>
    <n v="0"/>
    <n v="0"/>
    <n v="770"/>
    <n v="7"/>
    <n v="7"/>
    <n v="319"/>
    <n v="1"/>
  </r>
  <r>
    <d v="2006-09-16T00:00:00"/>
    <x v="64"/>
    <x v="20"/>
    <n v="781"/>
    <n v="246"/>
    <n v="0"/>
    <n v="0"/>
    <n v="519"/>
    <n v="3"/>
    <n v="11"/>
    <n v="117"/>
    <n v="0"/>
  </r>
  <r>
    <d v="2006-09-17T00:00:00"/>
    <x v="65"/>
    <x v="20"/>
    <n v="387"/>
    <n v="277"/>
    <n v="0"/>
    <n v="0"/>
    <n v="787"/>
    <n v="20"/>
    <n v="15"/>
    <n v="113"/>
    <n v="0"/>
  </r>
  <r>
    <d v="2006-09-18T00:00:00"/>
    <x v="0"/>
    <x v="20"/>
    <n v="837"/>
    <n v="191"/>
    <n v="0"/>
    <n v="0"/>
    <n v="1944"/>
    <n v="35"/>
    <n v="7"/>
    <n v="65"/>
    <n v="0"/>
  </r>
  <r>
    <d v="2006-09-19T00:00:00"/>
    <x v="1"/>
    <x v="20"/>
    <n v="388"/>
    <n v="194"/>
    <n v="0"/>
    <n v="0"/>
    <n v="843"/>
    <n v="19"/>
    <n v="16"/>
    <n v="28"/>
    <n v="1"/>
  </r>
  <r>
    <d v="2006-09-20T00:00:00"/>
    <x v="2"/>
    <x v="20"/>
    <n v="492"/>
    <n v="203"/>
    <n v="0"/>
    <n v="0"/>
    <n v="831"/>
    <n v="18"/>
    <n v="26"/>
    <n v="21"/>
    <n v="0"/>
  </r>
  <r>
    <d v="2006-09-21T00:00:00"/>
    <x v="3"/>
    <x v="20"/>
    <n v="473"/>
    <n v="240"/>
    <n v="0"/>
    <n v="0"/>
    <n v="1131"/>
    <n v="6"/>
    <n v="8"/>
    <n v="25"/>
    <n v="0"/>
  </r>
  <r>
    <d v="2006-09-22T00:00:00"/>
    <x v="4"/>
    <x v="20"/>
    <n v="440"/>
    <n v="204"/>
    <n v="0"/>
    <n v="0"/>
    <n v="996"/>
    <n v="10"/>
    <n v="5"/>
    <n v="9"/>
    <n v="0"/>
  </r>
  <r>
    <d v="2006-09-23T00:00:00"/>
    <x v="5"/>
    <x v="20"/>
    <n v="425"/>
    <n v="203"/>
    <n v="0"/>
    <n v="0"/>
    <n v="1138"/>
    <n v="7"/>
    <n v="5"/>
    <n v="14"/>
    <n v="0"/>
  </r>
  <r>
    <d v="2006-09-24T00:00:00"/>
    <x v="6"/>
    <x v="20"/>
    <n v="341"/>
    <n v="294"/>
    <n v="0"/>
    <n v="0"/>
    <n v="1132"/>
    <n v="18"/>
    <n v="6"/>
    <n v="24"/>
    <n v="0"/>
  </r>
  <r>
    <d v="2006-09-25T00:00:00"/>
    <x v="7"/>
    <x v="20"/>
    <n v="345"/>
    <n v="318"/>
    <n v="0"/>
    <n v="0"/>
    <n v="1319"/>
    <n v="41"/>
    <n v="10"/>
    <n v="12"/>
    <n v="0"/>
  </r>
  <r>
    <d v="2006-09-26T00:00:00"/>
    <x v="8"/>
    <x v="20"/>
    <n v="388"/>
    <n v="411"/>
    <n v="0"/>
    <n v="0"/>
    <n v="1541"/>
    <n v="39"/>
    <n v="11"/>
    <n v="31"/>
    <n v="0"/>
  </r>
  <r>
    <d v="2006-09-27T00:00:00"/>
    <x v="9"/>
    <x v="20"/>
    <n v="426"/>
    <n v="328"/>
    <n v="0"/>
    <n v="1"/>
    <n v="1841"/>
    <n v="38"/>
    <n v="19"/>
    <n v="15"/>
    <n v="0"/>
  </r>
  <r>
    <d v="2006-09-28T00:00:00"/>
    <x v="10"/>
    <x v="20"/>
    <n v="391"/>
    <n v="219"/>
    <n v="0"/>
    <n v="0"/>
    <n v="1945"/>
    <n v="68"/>
    <n v="10"/>
    <n v="9"/>
    <n v="1"/>
  </r>
  <r>
    <d v="2006-09-29T00:00:00"/>
    <x v="11"/>
    <x v="20"/>
    <n v="197"/>
    <n v="182"/>
    <n v="0"/>
    <n v="0"/>
    <n v="1055"/>
    <n v="17"/>
    <n v="8"/>
    <n v="8"/>
    <n v="0"/>
  </r>
  <r>
    <d v="2006-09-30T00:00:00"/>
    <x v="12"/>
    <x v="20"/>
    <n v="147"/>
    <n v="172"/>
    <n v="0"/>
    <n v="0"/>
    <n v="986"/>
    <n v="13"/>
    <n v="10"/>
    <n v="1"/>
    <n v="0"/>
  </r>
  <r>
    <d v="2006-10-01T00:00:00"/>
    <x v="13"/>
    <x v="20"/>
    <n v="161"/>
    <n v="177"/>
    <n v="0"/>
    <n v="0"/>
    <n v="1169"/>
    <n v="17"/>
    <n v="5"/>
    <n v="4"/>
    <n v="0"/>
  </r>
  <r>
    <d v="2006-10-02T00:00:00"/>
    <x v="14"/>
    <x v="20"/>
    <n v="151"/>
    <n v="138"/>
    <n v="0"/>
    <n v="0"/>
    <n v="1101"/>
    <n v="18"/>
    <n v="1"/>
    <n v="0"/>
    <n v="0"/>
  </r>
  <r>
    <d v="2006-10-03T00:00:00"/>
    <x v="15"/>
    <x v="20"/>
    <n v="155"/>
    <n v="112"/>
    <n v="0"/>
    <n v="0"/>
    <n v="938"/>
    <n v="22"/>
    <n v="7"/>
    <n v="2"/>
    <n v="1"/>
  </r>
  <r>
    <d v="2006-10-04T00:00:00"/>
    <x v="16"/>
    <x v="20"/>
    <n v="146"/>
    <n v="153"/>
    <n v="0"/>
    <n v="0"/>
    <n v="838"/>
    <n v="17"/>
    <n v="7"/>
    <n v="0"/>
    <n v="0"/>
  </r>
  <r>
    <d v="2006-10-05T00:00:00"/>
    <x v="17"/>
    <x v="20"/>
    <n v="139"/>
    <n v="90"/>
    <n v="0"/>
    <n v="1"/>
    <n v="776"/>
    <n v="13"/>
    <n v="5"/>
    <n v="0"/>
    <n v="0"/>
  </r>
  <r>
    <d v="2006-10-06T00:00:00"/>
    <x v="18"/>
    <x v="20"/>
    <n v="121"/>
    <n v="86"/>
    <n v="0"/>
    <n v="0"/>
    <n v="657"/>
    <n v="5"/>
    <n v="2"/>
    <n v="5"/>
    <n v="0"/>
  </r>
  <r>
    <d v="2006-10-07T00:00:00"/>
    <x v="19"/>
    <x v="20"/>
    <n v="121"/>
    <n v="85"/>
    <n v="0"/>
    <n v="0"/>
    <n v="990"/>
    <n v="16"/>
    <n v="2"/>
    <n v="0"/>
    <n v="0"/>
  </r>
  <r>
    <d v="2006-10-08T00:00:00"/>
    <x v="20"/>
    <x v="20"/>
    <n v="108"/>
    <n v="78"/>
    <n v="0"/>
    <n v="2"/>
    <n v="1021"/>
    <n v="9"/>
    <n v="1"/>
    <n v="1"/>
    <n v="0"/>
  </r>
  <r>
    <d v="2006-10-09T00:00:00"/>
    <x v="21"/>
    <x v="20"/>
    <n v="133"/>
    <n v="60"/>
    <n v="0"/>
    <n v="0"/>
    <n v="1024"/>
    <n v="12"/>
    <n v="0"/>
    <n v="1"/>
    <n v="0"/>
  </r>
  <r>
    <d v="2006-10-10T00:00:00"/>
    <x v="22"/>
    <x v="20"/>
    <n v="54"/>
    <n v="53"/>
    <n v="0"/>
    <n v="0"/>
    <n v="898"/>
    <n v="8"/>
    <n v="1"/>
    <n v="1"/>
    <n v="0"/>
  </r>
  <r>
    <d v="2006-10-11T00:00:00"/>
    <x v="23"/>
    <x v="20"/>
    <n v="46"/>
    <n v="42"/>
    <n v="0"/>
    <n v="2"/>
    <n v="981"/>
    <n v="14"/>
    <n v="8"/>
    <n v="2"/>
    <n v="0"/>
  </r>
  <r>
    <d v="2006-10-12T00:00:00"/>
    <x v="24"/>
    <x v="20"/>
    <n v="31"/>
    <n v="37"/>
    <n v="0"/>
    <n v="3"/>
    <n v="986"/>
    <n v="16"/>
    <n v="3"/>
    <n v="4"/>
    <n v="1"/>
  </r>
  <r>
    <d v="2006-10-13T00:00:00"/>
    <x v="25"/>
    <x v="20"/>
    <n v="39"/>
    <n v="24"/>
    <n v="0"/>
    <n v="6"/>
    <n v="833"/>
    <n v="8"/>
    <n v="4"/>
    <n v="6"/>
    <n v="0"/>
  </r>
  <r>
    <d v="2006-10-14T00:00:00"/>
    <x v="26"/>
    <x v="20"/>
    <n v="34"/>
    <n v="33"/>
    <n v="0"/>
    <n v="4"/>
    <n v="965"/>
    <n v="10"/>
    <n v="4"/>
    <n v="5"/>
    <n v="0"/>
  </r>
  <r>
    <d v="2006-10-15T00:00:00"/>
    <x v="27"/>
    <x v="20"/>
    <n v="42"/>
    <n v="42"/>
    <n v="0"/>
    <n v="6"/>
    <n v="1206"/>
    <n v="7"/>
    <n v="1"/>
    <n v="7"/>
    <n v="0"/>
  </r>
  <r>
    <d v="2006-10-16T00:00:00"/>
    <x v="28"/>
    <x v="20"/>
    <n v="41"/>
    <n v="46"/>
    <n v="0"/>
    <n v="11"/>
    <n v="858"/>
    <n v="14"/>
    <n v="8"/>
    <n v="6"/>
    <n v="0"/>
  </r>
  <r>
    <d v="2006-10-17T00:00:00"/>
    <x v="29"/>
    <x v="20"/>
    <n v="59"/>
    <n v="48"/>
    <n v="0"/>
    <n v="13"/>
    <n v="912"/>
    <n v="14"/>
    <n v="6"/>
    <n v="4"/>
    <n v="0"/>
  </r>
  <r>
    <d v="2006-10-18T00:00:00"/>
    <x v="30"/>
    <x v="20"/>
    <n v="24"/>
    <n v="21"/>
    <n v="0"/>
    <n v="2"/>
    <n v="1350"/>
    <n v="12"/>
    <n v="6"/>
    <n v="1"/>
    <n v="0"/>
  </r>
  <r>
    <d v="2006-10-19T00:00:00"/>
    <x v="31"/>
    <x v="20"/>
    <n v="25"/>
    <n v="23"/>
    <n v="0"/>
    <n v="1"/>
    <n v="862"/>
    <n v="10"/>
    <n v="8"/>
    <n v="0"/>
    <n v="0"/>
  </r>
  <r>
    <d v="2006-10-20T00:00:00"/>
    <x v="32"/>
    <x v="20"/>
    <n v="24"/>
    <n v="18"/>
    <n v="0"/>
    <n v="4"/>
    <n v="683"/>
    <n v="9"/>
    <n v="3"/>
    <n v="2"/>
    <n v="0"/>
  </r>
  <r>
    <d v="2006-10-21T00:00:00"/>
    <x v="33"/>
    <x v="20"/>
    <n v="30"/>
    <n v="15"/>
    <n v="0"/>
    <n v="10"/>
    <n v="1053"/>
    <n v="12"/>
    <n v="3"/>
    <n v="3"/>
    <n v="0"/>
  </r>
  <r>
    <d v="2006-10-22T00:00:00"/>
    <x v="34"/>
    <x v="20"/>
    <n v="28"/>
    <n v="7"/>
    <n v="0"/>
    <n v="3"/>
    <n v="810"/>
    <n v="5"/>
    <n v="4"/>
    <n v="2"/>
    <n v="0"/>
  </r>
  <r>
    <d v="2006-10-23T00:00:00"/>
    <x v="35"/>
    <x v="20"/>
    <n v="16"/>
    <n v="16"/>
    <n v="0"/>
    <n v="6"/>
    <n v="933"/>
    <n v="10"/>
    <n v="3"/>
    <n v="0"/>
    <n v="0"/>
  </r>
  <r>
    <d v="2006-10-24T00:00:00"/>
    <x v="36"/>
    <x v="20"/>
    <n v="22"/>
    <n v="14"/>
    <n v="0"/>
    <n v="9"/>
    <n v="828"/>
    <n v="7"/>
    <n v="1"/>
    <n v="1"/>
    <n v="0"/>
  </r>
  <r>
    <d v="2006-10-25T00:00:00"/>
    <x v="37"/>
    <x v="20"/>
    <n v="19"/>
    <n v="12"/>
    <n v="0"/>
    <n v="3"/>
    <n v="843"/>
    <n v="9"/>
    <n v="0"/>
    <n v="2"/>
    <n v="0"/>
  </r>
  <r>
    <d v="2006-10-26T00:00:00"/>
    <x v="38"/>
    <x v="20"/>
    <n v="16"/>
    <n v="9"/>
    <n v="0"/>
    <n v="6"/>
    <n v="1286"/>
    <n v="7"/>
    <n v="2"/>
    <n v="12"/>
    <n v="0"/>
  </r>
  <r>
    <d v="2006-10-27T00:00:00"/>
    <x v="39"/>
    <x v="20"/>
    <n v="96"/>
    <n v="26"/>
    <n v="0"/>
    <n v="17"/>
    <n v="1187"/>
    <n v="13"/>
    <n v="2"/>
    <n v="27"/>
    <n v="0"/>
  </r>
  <r>
    <d v="2006-10-28T00:00:00"/>
    <x v="40"/>
    <x v="20"/>
    <n v="122"/>
    <n v="28"/>
    <n v="0"/>
    <n v="3"/>
    <n v="535"/>
    <n v="8"/>
    <n v="10"/>
    <n v="17"/>
    <n v="0"/>
  </r>
  <r>
    <d v="2006-10-29T00:00:00"/>
    <x v="41"/>
    <x v="20"/>
    <n v="106"/>
    <n v="21"/>
    <n v="0"/>
    <n v="11"/>
    <n v="1182"/>
    <n v="18"/>
    <n v="18"/>
    <n v="8"/>
    <n v="2"/>
  </r>
  <r>
    <d v="2006-10-30T00:00:00"/>
    <x v="42"/>
    <x v="20"/>
    <n v="44"/>
    <n v="8"/>
    <n v="0"/>
    <n v="9"/>
    <n v="768"/>
    <n v="7"/>
    <n v="11"/>
    <n v="0"/>
    <n v="0"/>
  </r>
  <r>
    <d v="2006-10-31T00:00:00"/>
    <x v="43"/>
    <x v="20"/>
    <n v="21"/>
    <n v="17"/>
    <n v="0"/>
    <n v="8"/>
    <n v="414"/>
    <n v="3"/>
    <n v="3"/>
    <n v="0"/>
    <n v="0"/>
  </r>
  <r>
    <d v="2006-11-01T00:00:00"/>
    <x v="44"/>
    <x v="20"/>
    <n v="11"/>
    <n v="12"/>
    <n v="0"/>
    <n v="5"/>
    <n v="277"/>
    <n v="0"/>
    <n v="3"/>
    <n v="0"/>
    <n v="0"/>
  </r>
  <r>
    <d v="2006-11-02T00:00:00"/>
    <x v="45"/>
    <x v="20"/>
    <n v="5"/>
    <n v="31"/>
    <n v="0"/>
    <n v="1"/>
    <n v="207"/>
    <n v="1"/>
    <n v="2"/>
    <n v="4"/>
    <n v="0"/>
  </r>
  <r>
    <d v="2006-11-03T00:00:00"/>
    <x v="46"/>
    <x v="20"/>
    <n v="20"/>
    <n v="14"/>
    <n v="0"/>
    <n v="3"/>
    <n v="260"/>
    <n v="3"/>
    <n v="1"/>
    <n v="7"/>
    <n v="0"/>
  </r>
  <r>
    <d v="2006-11-04T00:00:00"/>
    <x v="47"/>
    <x v="20"/>
    <n v="126"/>
    <n v="35"/>
    <n v="0"/>
    <n v="2"/>
    <n v="234"/>
    <n v="9"/>
    <n v="7"/>
    <n v="80"/>
    <n v="3"/>
  </r>
  <r>
    <d v="2006-11-05T00:00:00"/>
    <x v="48"/>
    <x v="20"/>
    <n v="36"/>
    <n v="11"/>
    <n v="0"/>
    <n v="2"/>
    <n v="74"/>
    <n v="2"/>
    <n v="3"/>
    <n v="20"/>
    <n v="0"/>
  </r>
  <r>
    <d v="2006-11-06T00:00:00"/>
    <x v="49"/>
    <x v="20"/>
    <n v="0"/>
    <n v="0"/>
    <n v="0"/>
    <n v="0"/>
    <n v="0"/>
    <n v="0"/>
    <n v="0"/>
    <n v="0"/>
    <n v="0"/>
  </r>
  <r>
    <d v="2006-11-07T00:00:00"/>
    <x v="50"/>
    <x v="20"/>
    <n v="0"/>
    <n v="0"/>
    <n v="0"/>
    <n v="0"/>
    <n v="0"/>
    <n v="0"/>
    <n v="0"/>
    <n v="0"/>
    <n v="0"/>
  </r>
  <r>
    <d v="2006-11-08T00:00:00"/>
    <x v="51"/>
    <x v="20"/>
    <n v="0"/>
    <n v="0"/>
    <n v="0"/>
    <n v="0"/>
    <n v="0"/>
    <n v="0"/>
    <n v="0"/>
    <n v="0"/>
    <n v="0"/>
  </r>
  <r>
    <d v="2006-11-09T00:00:00"/>
    <x v="52"/>
    <x v="20"/>
    <n v="0"/>
    <n v="0"/>
    <n v="0"/>
    <n v="0"/>
    <n v="0"/>
    <n v="0"/>
    <n v="0"/>
    <n v="0"/>
    <n v="0"/>
  </r>
  <r>
    <d v="2006-11-10T00:00:00"/>
    <x v="53"/>
    <x v="20"/>
    <n v="0"/>
    <n v="0"/>
    <n v="0"/>
    <n v="0"/>
    <n v="0"/>
    <n v="0"/>
    <n v="0"/>
    <n v="0"/>
    <n v="0"/>
  </r>
  <r>
    <d v="2006-11-11T00:00:00"/>
    <x v="54"/>
    <x v="20"/>
    <n v="1"/>
    <n v="0"/>
    <n v="0"/>
    <n v="0"/>
    <n v="0"/>
    <n v="0"/>
    <n v="2"/>
    <n v="0"/>
    <n v="0"/>
  </r>
  <r>
    <d v="2006-11-12T00:00:00"/>
    <x v="55"/>
    <x v="20"/>
    <n v="0"/>
    <n v="0"/>
    <n v="0"/>
    <n v="0"/>
    <n v="0"/>
    <n v="0"/>
    <n v="1"/>
    <n v="0"/>
    <n v="0"/>
  </r>
  <r>
    <d v="2006-11-13T00:00:00"/>
    <x v="56"/>
    <x v="20"/>
    <n v="0"/>
    <n v="0"/>
    <n v="0"/>
    <n v="0"/>
    <n v="0"/>
    <n v="0"/>
    <n v="1"/>
    <n v="0"/>
    <n v="0"/>
  </r>
  <r>
    <d v="2006-11-14T00:00:00"/>
    <x v="57"/>
    <x v="20"/>
    <n v="1"/>
    <n v="0"/>
    <n v="0"/>
    <n v="0"/>
    <n v="0"/>
    <n v="0"/>
    <n v="1"/>
    <n v="0"/>
    <n v="0"/>
  </r>
  <r>
    <d v="2006-11-15T00:00:00"/>
    <x v="58"/>
    <x v="20"/>
    <m/>
    <m/>
    <m/>
    <m/>
    <m/>
    <m/>
    <m/>
    <m/>
    <m/>
  </r>
  <r>
    <d v="2006-11-16T00:00:00"/>
    <x v="59"/>
    <x v="20"/>
    <m/>
    <m/>
    <m/>
    <m/>
    <m/>
    <m/>
    <m/>
    <m/>
    <m/>
  </r>
  <r>
    <d v="2006-11-17T00:00:00"/>
    <x v="60"/>
    <x v="20"/>
    <m/>
    <m/>
    <m/>
    <m/>
    <m/>
    <m/>
    <m/>
    <m/>
    <m/>
  </r>
  <r>
    <d v="2006-11-18T00:00:00"/>
    <x v="61"/>
    <x v="20"/>
    <m/>
    <m/>
    <m/>
    <m/>
    <m/>
    <m/>
    <m/>
    <m/>
    <m/>
  </r>
  <r>
    <d v="2006-11-19T00:00:00"/>
    <x v="62"/>
    <x v="20"/>
    <m/>
    <m/>
    <m/>
    <m/>
    <m/>
    <m/>
    <m/>
    <m/>
    <m/>
  </r>
  <r>
    <d v="2006-11-20T00:00:00"/>
    <x v="66"/>
    <x v="20"/>
    <m/>
    <m/>
    <m/>
    <m/>
    <m/>
    <m/>
    <m/>
    <m/>
    <m/>
  </r>
  <r>
    <d v="2007-09-01T00:00:00"/>
    <x v="80"/>
    <x v="21"/>
    <m/>
    <m/>
    <m/>
    <m/>
    <m/>
    <m/>
    <m/>
    <m/>
    <m/>
  </r>
  <r>
    <d v="2007-09-02T00:00:00"/>
    <x v="75"/>
    <x v="21"/>
    <m/>
    <m/>
    <m/>
    <m/>
    <m/>
    <m/>
    <m/>
    <m/>
    <m/>
  </r>
  <r>
    <d v="2007-09-03T00:00:00"/>
    <x v="76"/>
    <x v="21"/>
    <m/>
    <m/>
    <m/>
    <m/>
    <m/>
    <m/>
    <m/>
    <m/>
    <m/>
  </r>
  <r>
    <d v="2007-09-04T00:00:00"/>
    <x v="77"/>
    <x v="21"/>
    <m/>
    <m/>
    <m/>
    <m/>
    <m/>
    <m/>
    <m/>
    <m/>
    <m/>
  </r>
  <r>
    <d v="2007-09-05T00:00:00"/>
    <x v="78"/>
    <x v="21"/>
    <m/>
    <m/>
    <n v="0"/>
    <n v="0"/>
    <m/>
    <m/>
    <m/>
    <n v="70240"/>
    <n v="7096"/>
  </r>
  <r>
    <d v="2007-09-06T00:00:00"/>
    <x v="79"/>
    <x v="21"/>
    <n v="1079"/>
    <n v="2"/>
    <n v="0"/>
    <n v="0"/>
    <n v="1828"/>
    <n v="136"/>
    <n v="186"/>
    <n v="249"/>
    <n v="1"/>
  </r>
  <r>
    <d v="2007-09-06T00:00:00"/>
    <x v="79"/>
    <x v="21"/>
    <n v="502"/>
    <n v="31"/>
    <n v="0"/>
    <n v="0"/>
    <n v="159"/>
    <n v="23"/>
    <n v="3"/>
    <n v="0"/>
    <n v="0"/>
  </r>
  <r>
    <d v="2007-09-07T00:00:00"/>
    <x v="71"/>
    <x v="21"/>
    <n v="1012"/>
    <n v="61"/>
    <n v="0"/>
    <n v="0"/>
    <n v="346"/>
    <n v="68"/>
    <n v="5"/>
    <n v="2"/>
    <n v="0"/>
  </r>
  <r>
    <d v="2007-09-08T00:00:00"/>
    <x v="72"/>
    <x v="21"/>
    <n v="768"/>
    <n v="68"/>
    <n v="0"/>
    <n v="0"/>
    <n v="235"/>
    <n v="22"/>
    <n v="0"/>
    <n v="1"/>
    <n v="0"/>
  </r>
  <r>
    <d v="2007-09-09T00:00:00"/>
    <x v="73"/>
    <x v="21"/>
    <n v="603"/>
    <n v="61"/>
    <n v="0"/>
    <n v="0"/>
    <n v="243"/>
    <n v="26"/>
    <n v="1"/>
    <n v="1"/>
    <n v="0"/>
  </r>
  <r>
    <d v="2007-09-10T00:00:00"/>
    <x v="74"/>
    <x v="21"/>
    <n v="792"/>
    <n v="68"/>
    <n v="0"/>
    <n v="0"/>
    <n v="246"/>
    <n v="34"/>
    <n v="0"/>
    <n v="2"/>
    <n v="0"/>
  </r>
  <r>
    <d v="2007-09-11T00:00:00"/>
    <x v="68"/>
    <x v="21"/>
    <n v="1173"/>
    <n v="75"/>
    <n v="0"/>
    <n v="0"/>
    <n v="289"/>
    <n v="101"/>
    <n v="4"/>
    <n v="1"/>
    <n v="1"/>
  </r>
  <r>
    <d v="2007-09-12T00:00:00"/>
    <x v="69"/>
    <x v="21"/>
    <n v="908"/>
    <n v="57"/>
    <n v="0"/>
    <n v="0"/>
    <n v="268"/>
    <n v="78"/>
    <n v="0"/>
    <n v="1"/>
    <n v="0"/>
  </r>
  <r>
    <d v="2007-09-13T00:00:00"/>
    <x v="70"/>
    <x v="21"/>
    <n v="873"/>
    <n v="54"/>
    <n v="0"/>
    <n v="0"/>
    <n v="243"/>
    <n v="65"/>
    <n v="5"/>
    <n v="0"/>
    <n v="0"/>
  </r>
  <r>
    <d v="2007-09-14T00:00:00"/>
    <x v="67"/>
    <x v="21"/>
    <n v="986"/>
    <n v="50"/>
    <n v="0"/>
    <n v="0"/>
    <n v="445"/>
    <n v="91"/>
    <n v="3"/>
    <n v="2"/>
    <n v="0"/>
  </r>
  <r>
    <d v="2007-09-15T00:00:00"/>
    <x v="63"/>
    <x v="21"/>
    <n v="1344"/>
    <n v="33"/>
    <n v="0"/>
    <n v="0"/>
    <n v="270"/>
    <n v="61"/>
    <n v="2"/>
    <n v="0"/>
    <n v="0"/>
  </r>
  <r>
    <d v="2007-09-16T00:00:00"/>
    <x v="64"/>
    <x v="21"/>
    <n v="0"/>
    <n v="0"/>
    <n v="0"/>
    <n v="0"/>
    <n v="0"/>
    <n v="0"/>
    <n v="0"/>
    <n v="0"/>
    <n v="0"/>
  </r>
  <r>
    <d v="2007-09-17T00:00:00"/>
    <x v="65"/>
    <x v="21"/>
    <n v="1263"/>
    <n v="74"/>
    <n v="0"/>
    <n v="0"/>
    <n v="285"/>
    <n v="82"/>
    <n v="0"/>
    <n v="0"/>
    <n v="0"/>
  </r>
  <r>
    <d v="2007-09-18T00:00:00"/>
    <x v="0"/>
    <x v="21"/>
    <n v="1629"/>
    <n v="75"/>
    <n v="0"/>
    <n v="0"/>
    <n v="273"/>
    <n v="59"/>
    <n v="2"/>
    <n v="0"/>
    <n v="0"/>
  </r>
  <r>
    <d v="2007-09-19T00:00:00"/>
    <x v="1"/>
    <x v="21"/>
    <n v="1977"/>
    <n v="101"/>
    <n v="0"/>
    <n v="1"/>
    <n v="106"/>
    <n v="36"/>
    <n v="2"/>
    <n v="0"/>
    <n v="0"/>
  </r>
  <r>
    <d v="2007-09-20T00:00:00"/>
    <x v="2"/>
    <x v="21"/>
    <n v="2391"/>
    <n v="125"/>
    <n v="0"/>
    <n v="0"/>
    <n v="240"/>
    <n v="44"/>
    <n v="0"/>
    <n v="0"/>
    <n v="0"/>
  </r>
  <r>
    <d v="2007-09-21T00:00:00"/>
    <x v="3"/>
    <x v="21"/>
    <n v="1621"/>
    <n v="88"/>
    <n v="0"/>
    <n v="0"/>
    <n v="167"/>
    <n v="29"/>
    <n v="1"/>
    <n v="0"/>
    <n v="0"/>
  </r>
  <r>
    <d v="2007-09-22T00:00:00"/>
    <x v="4"/>
    <x v="21"/>
    <n v="2352"/>
    <n v="124"/>
    <n v="0"/>
    <n v="0"/>
    <n v="472"/>
    <n v="100"/>
    <n v="1"/>
    <n v="0"/>
    <n v="0"/>
  </r>
  <r>
    <d v="2007-09-23T00:00:00"/>
    <x v="5"/>
    <x v="21"/>
    <n v="1902"/>
    <n v="93"/>
    <n v="0"/>
    <n v="0"/>
    <n v="475"/>
    <n v="52"/>
    <n v="0"/>
    <n v="0"/>
    <n v="0"/>
  </r>
  <r>
    <d v="2007-09-24T00:00:00"/>
    <x v="6"/>
    <x v="21"/>
    <n v="2034"/>
    <n v="180"/>
    <n v="0"/>
    <n v="0"/>
    <n v="436"/>
    <n v="45"/>
    <n v="1"/>
    <n v="0"/>
    <n v="0"/>
  </r>
  <r>
    <d v="2007-09-25T00:00:00"/>
    <x v="7"/>
    <x v="21"/>
    <n v="2646"/>
    <n v="287"/>
    <n v="0"/>
    <n v="2"/>
    <n v="830"/>
    <n v="78"/>
    <n v="2"/>
    <n v="0"/>
    <n v="1"/>
  </r>
  <r>
    <d v="2007-09-26T00:00:00"/>
    <x v="8"/>
    <x v="21"/>
    <n v="1927"/>
    <n v="209"/>
    <n v="0"/>
    <n v="0"/>
    <n v="532"/>
    <n v="100"/>
    <n v="5"/>
    <n v="0"/>
    <n v="0"/>
  </r>
  <r>
    <d v="2007-09-27T00:00:00"/>
    <x v="9"/>
    <x v="21"/>
    <n v="2428"/>
    <n v="308"/>
    <n v="0"/>
    <n v="0"/>
    <n v="654"/>
    <n v="108"/>
    <n v="2"/>
    <n v="1"/>
    <n v="0"/>
  </r>
  <r>
    <d v="2007-09-28T00:00:00"/>
    <x v="10"/>
    <x v="21"/>
    <n v="1606"/>
    <n v="164"/>
    <n v="0"/>
    <n v="0"/>
    <n v="1025"/>
    <n v="75"/>
    <n v="3"/>
    <n v="0"/>
    <n v="0"/>
  </r>
  <r>
    <d v="2007-09-29T00:00:00"/>
    <x v="11"/>
    <x v="21"/>
    <n v="875"/>
    <n v="86"/>
    <n v="0"/>
    <n v="0"/>
    <n v="1076"/>
    <n v="35"/>
    <n v="4"/>
    <n v="1"/>
    <n v="0"/>
  </r>
  <r>
    <d v="2007-09-30T00:00:00"/>
    <x v="12"/>
    <x v="21"/>
    <n v="1091"/>
    <n v="60"/>
    <n v="0"/>
    <n v="0"/>
    <n v="390"/>
    <n v="13"/>
    <n v="1"/>
    <n v="0"/>
    <n v="0"/>
  </r>
  <r>
    <d v="2007-10-01T00:00:00"/>
    <x v="13"/>
    <x v="21"/>
    <n v="1181"/>
    <n v="115"/>
    <n v="0"/>
    <n v="0"/>
    <n v="1058"/>
    <n v="49"/>
    <n v="3"/>
    <n v="0"/>
    <n v="0"/>
  </r>
  <r>
    <d v="2007-10-02T00:00:00"/>
    <x v="14"/>
    <x v="21"/>
    <n v="497"/>
    <n v="42"/>
    <n v="0"/>
    <n v="0"/>
    <n v="243"/>
    <n v="21"/>
    <n v="11"/>
    <n v="0"/>
    <n v="0"/>
  </r>
  <r>
    <d v="2007-10-03T00:00:00"/>
    <x v="15"/>
    <x v="21"/>
    <n v="1131"/>
    <n v="104"/>
    <n v="0"/>
    <n v="1"/>
    <n v="321"/>
    <n v="67"/>
    <n v="11"/>
    <n v="2"/>
    <n v="0"/>
  </r>
  <r>
    <d v="2007-10-04T00:00:00"/>
    <x v="16"/>
    <x v="21"/>
    <n v="96"/>
    <n v="5"/>
    <n v="0"/>
    <n v="0"/>
    <n v="33"/>
    <n v="1"/>
    <n v="1"/>
    <n v="0"/>
    <n v="0"/>
  </r>
  <r>
    <d v="2007-10-05T00:00:00"/>
    <x v="17"/>
    <x v="21"/>
    <n v="59"/>
    <n v="12"/>
    <n v="0"/>
    <n v="0"/>
    <n v="12"/>
    <n v="0"/>
    <n v="1"/>
    <n v="0"/>
    <n v="0"/>
  </r>
  <r>
    <d v="2007-10-06T00:00:00"/>
    <x v="18"/>
    <x v="21"/>
    <n v="329"/>
    <n v="53"/>
    <n v="0"/>
    <n v="0"/>
    <n v="176"/>
    <n v="19"/>
    <n v="0"/>
    <n v="0"/>
    <n v="0"/>
  </r>
  <r>
    <d v="2007-10-07T00:00:00"/>
    <x v="19"/>
    <x v="21"/>
    <n v="142"/>
    <n v="12"/>
    <n v="0"/>
    <n v="0"/>
    <n v="338"/>
    <n v="33"/>
    <n v="0"/>
    <n v="0"/>
    <n v="0"/>
  </r>
  <r>
    <d v="2007-10-08T00:00:00"/>
    <x v="20"/>
    <x v="21"/>
    <n v="302"/>
    <n v="32"/>
    <n v="0"/>
    <n v="0"/>
    <n v="304"/>
    <n v="18"/>
    <n v="1"/>
    <n v="0"/>
    <n v="0"/>
  </r>
  <r>
    <d v="2007-10-09T00:00:00"/>
    <x v="21"/>
    <x v="21"/>
    <n v="197"/>
    <n v="37"/>
    <n v="0"/>
    <n v="1"/>
    <n v="230"/>
    <n v="24"/>
    <n v="0"/>
    <n v="0"/>
    <n v="0"/>
  </r>
  <r>
    <d v="2007-10-10T00:00:00"/>
    <x v="22"/>
    <x v="21"/>
    <s v="n/a"/>
    <s v="n/a"/>
    <s v="n/a"/>
    <s v="n/a"/>
    <s v="n/a"/>
    <s v="n/a"/>
    <s v="n/a"/>
    <s v="n/a"/>
    <s v="n/a"/>
  </r>
  <r>
    <d v="2007-10-11T00:00:00"/>
    <x v="23"/>
    <x v="21"/>
    <s v="n/a"/>
    <s v="n/a"/>
    <s v="n/a"/>
    <s v="n/a"/>
    <s v="n/a"/>
    <s v="n/a"/>
    <s v="n/a"/>
    <s v="n/a"/>
    <s v="n/a"/>
  </r>
  <r>
    <d v="2007-10-12T00:00:00"/>
    <x v="24"/>
    <x v="21"/>
    <n v="176"/>
    <n v="27"/>
    <n v="0"/>
    <n v="0"/>
    <n v="55"/>
    <n v="7"/>
    <n v="0"/>
    <n v="0"/>
    <n v="0"/>
  </r>
  <r>
    <d v="2007-10-13T00:00:00"/>
    <x v="25"/>
    <x v="21"/>
    <n v="261"/>
    <n v="33"/>
    <n v="0"/>
    <n v="0"/>
    <n v="145"/>
    <n v="26"/>
    <n v="4"/>
    <n v="0"/>
    <n v="0"/>
  </r>
  <r>
    <d v="2007-10-14T00:00:00"/>
    <x v="26"/>
    <x v="21"/>
    <n v="540"/>
    <n v="96"/>
    <n v="0"/>
    <n v="1"/>
    <n v="240"/>
    <n v="28"/>
    <n v="2"/>
    <n v="0"/>
    <n v="0"/>
  </r>
  <r>
    <d v="2007-10-15T00:00:00"/>
    <x v="27"/>
    <x v="21"/>
    <n v="373"/>
    <n v="55"/>
    <n v="0"/>
    <n v="0"/>
    <n v="351"/>
    <n v="28"/>
    <n v="4"/>
    <n v="0"/>
    <n v="0"/>
  </r>
  <r>
    <d v="2007-10-16T00:00:00"/>
    <x v="28"/>
    <x v="21"/>
    <n v="252"/>
    <n v="55"/>
    <n v="0"/>
    <n v="1"/>
    <n v="333"/>
    <n v="20"/>
    <n v="2"/>
    <n v="0"/>
    <n v="0"/>
  </r>
  <r>
    <d v="2007-10-17T00:00:00"/>
    <x v="29"/>
    <x v="21"/>
    <n v="340"/>
    <n v="63"/>
    <n v="0"/>
    <n v="0"/>
    <n v="194"/>
    <n v="13"/>
    <n v="1"/>
    <n v="0"/>
    <n v="0"/>
  </r>
  <r>
    <d v="2007-10-18T00:00:00"/>
    <x v="30"/>
    <x v="21"/>
    <n v="220"/>
    <n v="34"/>
    <n v="0"/>
    <n v="0"/>
    <n v="257"/>
    <n v="21"/>
    <n v="1"/>
    <n v="0"/>
    <n v="1"/>
  </r>
  <r>
    <d v="2007-10-19T00:00:00"/>
    <x v="31"/>
    <x v="21"/>
    <n v="95"/>
    <n v="20"/>
    <n v="0"/>
    <n v="0"/>
    <n v="32"/>
    <n v="3"/>
    <n v="1"/>
    <n v="0"/>
    <n v="0"/>
  </r>
  <r>
    <d v="2007-10-20T00:00:00"/>
    <x v="32"/>
    <x v="21"/>
    <n v="158"/>
    <n v="14"/>
    <n v="0"/>
    <n v="3"/>
    <n v="208"/>
    <n v="19"/>
    <n v="1"/>
    <n v="0"/>
    <n v="0"/>
  </r>
  <r>
    <d v="2007-10-21T00:00:00"/>
    <x v="33"/>
    <x v="21"/>
    <n v="117"/>
    <n v="24"/>
    <n v="0"/>
    <n v="1"/>
    <n v="80"/>
    <n v="3"/>
    <n v="3"/>
    <n v="0"/>
    <n v="0"/>
  </r>
  <r>
    <d v="2007-10-22T00:00:00"/>
    <x v="34"/>
    <x v="21"/>
    <n v="96"/>
    <n v="21"/>
    <n v="0"/>
    <n v="1"/>
    <n v="122"/>
    <n v="11"/>
    <n v="0"/>
    <n v="0"/>
    <n v="0"/>
  </r>
  <r>
    <d v="2007-10-23T00:00:00"/>
    <x v="35"/>
    <x v="21"/>
    <n v="189"/>
    <n v="32"/>
    <n v="0"/>
    <n v="3"/>
    <n v="106"/>
    <n v="9"/>
    <n v="0"/>
    <n v="0"/>
    <n v="0"/>
  </r>
  <r>
    <d v="2007-10-24T00:00:00"/>
    <x v="36"/>
    <x v="21"/>
    <n v="244"/>
    <n v="32"/>
    <n v="0"/>
    <n v="3"/>
    <n v="97"/>
    <n v="10"/>
    <n v="0"/>
    <n v="0"/>
    <n v="0"/>
  </r>
  <r>
    <d v="2007-10-25T00:00:00"/>
    <x v="37"/>
    <x v="21"/>
    <n v="163"/>
    <n v="32"/>
    <n v="0"/>
    <n v="2"/>
    <n v="82"/>
    <n v="7"/>
    <n v="0"/>
    <n v="0"/>
    <n v="0"/>
  </r>
  <r>
    <d v="2007-10-26T00:00:00"/>
    <x v="38"/>
    <x v="21"/>
    <n v="116"/>
    <n v="28"/>
    <n v="0"/>
    <n v="1"/>
    <n v="49"/>
    <n v="5"/>
    <n v="4"/>
    <n v="0"/>
    <n v="0"/>
  </r>
  <r>
    <d v="2007-10-27T00:00:00"/>
    <x v="39"/>
    <x v="21"/>
    <n v="102"/>
    <n v="15"/>
    <n v="0"/>
    <n v="6"/>
    <n v="34"/>
    <n v="6"/>
    <n v="1"/>
    <n v="1"/>
    <n v="0"/>
  </r>
  <r>
    <d v="2007-10-28T00:00:00"/>
    <x v="40"/>
    <x v="21"/>
    <n v="171"/>
    <n v="17"/>
    <n v="0"/>
    <n v="3"/>
    <n v="64"/>
    <n v="2"/>
    <n v="0"/>
    <n v="3"/>
    <n v="0"/>
  </r>
  <r>
    <d v="2007-10-29T00:00:00"/>
    <x v="41"/>
    <x v="21"/>
    <n v="120"/>
    <n v="11"/>
    <n v="0"/>
    <n v="4"/>
    <n v="56"/>
    <n v="3"/>
    <n v="2"/>
    <n v="1"/>
    <n v="0"/>
  </r>
  <r>
    <d v="2007-10-30T00:00:00"/>
    <x v="42"/>
    <x v="21"/>
    <n v="143"/>
    <n v="22"/>
    <n v="0"/>
    <n v="6"/>
    <n v="73"/>
    <n v="14"/>
    <n v="0"/>
    <n v="1"/>
    <n v="0"/>
  </r>
  <r>
    <d v="2007-10-31T00:00:00"/>
    <x v="43"/>
    <x v="21"/>
    <n v="66"/>
    <n v="19"/>
    <n v="0"/>
    <n v="0"/>
    <n v="35"/>
    <n v="1"/>
    <n v="0"/>
    <n v="0"/>
    <n v="0"/>
  </r>
  <r>
    <d v="2007-11-01T00:00:00"/>
    <x v="44"/>
    <x v="21"/>
    <n v="73"/>
    <n v="19"/>
    <n v="0"/>
    <n v="9"/>
    <n v="36"/>
    <n v="2"/>
    <n v="1"/>
    <n v="0"/>
    <n v="0"/>
  </r>
  <r>
    <d v="2007-11-02T00:00:00"/>
    <x v="45"/>
    <x v="21"/>
    <n v="40"/>
    <n v="6"/>
    <n v="0"/>
    <n v="9"/>
    <n v="11"/>
    <n v="1"/>
    <n v="1"/>
    <n v="0"/>
    <n v="0"/>
  </r>
  <r>
    <d v="2007-11-03T00:00:00"/>
    <x v="46"/>
    <x v="21"/>
    <n v="114"/>
    <n v="18"/>
    <n v="0"/>
    <n v="9"/>
    <n v="22"/>
    <n v="0"/>
    <n v="1"/>
    <n v="0"/>
    <n v="0"/>
  </r>
  <r>
    <d v="2007-11-04T00:00:00"/>
    <x v="47"/>
    <x v="21"/>
    <n v="89"/>
    <n v="18"/>
    <n v="0"/>
    <n v="7"/>
    <n v="7"/>
    <n v="1"/>
    <n v="1"/>
    <n v="0"/>
    <n v="0"/>
  </r>
  <r>
    <d v="2007-11-05T00:00:00"/>
    <x v="48"/>
    <x v="21"/>
    <n v="67"/>
    <n v="13"/>
    <n v="0"/>
    <n v="5"/>
    <n v="5"/>
    <n v="0"/>
    <n v="1"/>
    <n v="0"/>
    <n v="0"/>
  </r>
  <r>
    <d v="2007-11-06T00:00:00"/>
    <x v="49"/>
    <x v="21"/>
    <n v="23"/>
    <n v="6"/>
    <n v="0"/>
    <n v="0"/>
    <n v="2"/>
    <n v="0"/>
    <n v="0"/>
    <n v="0"/>
    <n v="0"/>
  </r>
  <r>
    <d v="2007-11-07T00:00:00"/>
    <x v="50"/>
    <x v="21"/>
    <n v="30"/>
    <n v="131"/>
    <n v="0"/>
    <n v="3"/>
    <n v="5"/>
    <n v="0"/>
    <n v="0"/>
    <n v="0"/>
    <n v="0"/>
  </r>
  <r>
    <d v="2007-11-08T00:00:00"/>
    <x v="51"/>
    <x v="21"/>
    <n v="42"/>
    <n v="229"/>
    <n v="0"/>
    <n v="1"/>
    <n v="2"/>
    <n v="0"/>
    <n v="0"/>
    <n v="2"/>
    <n v="0"/>
  </r>
  <r>
    <d v="2007-11-09T00:00:00"/>
    <x v="52"/>
    <x v="21"/>
    <n v="131"/>
    <n v="96"/>
    <n v="0"/>
    <n v="1"/>
    <n v="1"/>
    <n v="1"/>
    <n v="0"/>
    <n v="0"/>
    <n v="0"/>
  </r>
  <r>
    <d v="2007-11-10T00:00:00"/>
    <x v="53"/>
    <x v="21"/>
    <n v="188"/>
    <n v="29"/>
    <n v="0"/>
    <n v="0"/>
    <n v="0"/>
    <n v="0"/>
    <n v="0"/>
    <n v="1"/>
    <n v="0"/>
  </r>
  <r>
    <d v="2007-11-11T00:00:00"/>
    <x v="54"/>
    <x v="21"/>
    <n v="24"/>
    <n v="7"/>
    <n v="0"/>
    <n v="0"/>
    <n v="1"/>
    <n v="0"/>
    <n v="1"/>
    <n v="0"/>
    <n v="0"/>
  </r>
  <r>
    <d v="2007-11-12T00:00:00"/>
    <x v="55"/>
    <x v="21"/>
    <s v="n/a"/>
    <s v="n/a"/>
    <s v="n/a"/>
    <s v="n/a"/>
    <s v="n/a"/>
    <s v="n/a"/>
    <s v="n/a"/>
    <s v="n/a"/>
    <s v="n/a"/>
  </r>
  <r>
    <d v="2008-09-01T00:00:00"/>
    <x v="80"/>
    <x v="22"/>
    <m/>
    <m/>
    <m/>
    <m/>
    <m/>
    <m/>
    <m/>
    <m/>
    <m/>
  </r>
  <r>
    <d v="2008-09-02T00:00:00"/>
    <x v="75"/>
    <x v="22"/>
    <m/>
    <m/>
    <m/>
    <m/>
    <m/>
    <m/>
    <m/>
    <m/>
    <m/>
  </r>
  <r>
    <d v="2008-09-03T00:00:00"/>
    <x v="76"/>
    <x v="22"/>
    <m/>
    <m/>
    <n v="0"/>
    <n v="0"/>
    <n v="0"/>
    <n v="0"/>
    <n v="0"/>
    <n v="60937"/>
    <n v="12355"/>
  </r>
  <r>
    <d v="2008-09-04T00:00:00"/>
    <x v="77"/>
    <x v="22"/>
    <n v="5996"/>
    <n v="21"/>
    <n v="0"/>
    <n v="0"/>
    <n v="2507"/>
    <n v="41"/>
    <n v="174"/>
    <n v="50"/>
    <n v="0"/>
  </r>
  <r>
    <d v="2008-09-04T00:00:00"/>
    <x v="77"/>
    <x v="22"/>
    <n v="239"/>
    <n v="43"/>
    <n v="0"/>
    <n v="0"/>
    <n v="89"/>
    <n v="3"/>
    <n v="1"/>
    <n v="1"/>
    <n v="12"/>
  </r>
  <r>
    <d v="2008-09-05T00:00:00"/>
    <x v="78"/>
    <x v="22"/>
    <n v="574"/>
    <n v="70"/>
    <n v="0"/>
    <n v="0"/>
    <n v="98"/>
    <n v="6"/>
    <n v="4"/>
    <n v="2"/>
    <n v="13"/>
  </r>
  <r>
    <d v="2008-09-06T00:00:00"/>
    <x v="79"/>
    <x v="22"/>
    <n v="664"/>
    <n v="72"/>
    <n v="0"/>
    <n v="0"/>
    <n v="124"/>
    <n v="15"/>
    <n v="8"/>
    <n v="1"/>
    <n v="3"/>
  </r>
  <r>
    <d v="2008-09-07T00:00:00"/>
    <x v="71"/>
    <x v="22"/>
    <n v="503"/>
    <n v="61"/>
    <n v="0"/>
    <n v="0"/>
    <n v="133"/>
    <n v="11"/>
    <n v="11"/>
    <n v="2"/>
    <n v="5"/>
  </r>
  <r>
    <d v="2008-09-08T00:00:00"/>
    <x v="72"/>
    <x v="22"/>
    <n v="533"/>
    <n v="61"/>
    <n v="0"/>
    <n v="0"/>
    <n v="299"/>
    <n v="26"/>
    <n v="11"/>
    <n v="1"/>
    <n v="7"/>
  </r>
  <r>
    <d v="2008-09-09T00:00:00"/>
    <x v="73"/>
    <x v="22"/>
    <n v="773"/>
    <n v="103"/>
    <n v="0"/>
    <n v="0"/>
    <n v="172"/>
    <n v="27"/>
    <n v="19"/>
    <n v="0"/>
    <n v="2"/>
  </r>
  <r>
    <d v="2008-09-10T00:00:00"/>
    <x v="74"/>
    <x v="22"/>
    <n v="597"/>
    <n v="73"/>
    <n v="0"/>
    <n v="0"/>
    <n v="224"/>
    <n v="18"/>
    <n v="2"/>
    <n v="1"/>
    <n v="0"/>
  </r>
  <r>
    <d v="2008-09-11T00:00:00"/>
    <x v="68"/>
    <x v="22"/>
    <n v="641"/>
    <n v="82"/>
    <n v="0"/>
    <n v="0"/>
    <n v="218"/>
    <n v="27"/>
    <n v="10"/>
    <n v="2"/>
    <n v="2"/>
  </r>
  <r>
    <d v="2008-09-12T00:00:00"/>
    <x v="69"/>
    <x v="22"/>
    <n v="725"/>
    <n v="106"/>
    <n v="0"/>
    <n v="0"/>
    <n v="283"/>
    <n v="29"/>
    <n v="12"/>
    <n v="1"/>
    <n v="0"/>
  </r>
  <r>
    <d v="2008-09-13T00:00:00"/>
    <x v="70"/>
    <x v="22"/>
    <n v="671"/>
    <n v="93"/>
    <n v="0"/>
    <n v="0"/>
    <n v="296"/>
    <n v="29"/>
    <n v="4"/>
    <n v="2"/>
    <n v="0"/>
  </r>
  <r>
    <d v="2008-09-14T00:00:00"/>
    <x v="67"/>
    <x v="22"/>
    <n v="820"/>
    <n v="87"/>
    <n v="0"/>
    <n v="0"/>
    <n v="325"/>
    <n v="42"/>
    <n v="8"/>
    <n v="0"/>
    <n v="1"/>
  </r>
  <r>
    <d v="2008-09-15T00:00:00"/>
    <x v="63"/>
    <x v="22"/>
    <n v="492"/>
    <n v="59"/>
    <n v="0"/>
    <n v="0"/>
    <n v="227"/>
    <n v="30"/>
    <n v="6"/>
    <n v="0"/>
    <n v="0"/>
  </r>
  <r>
    <d v="2008-09-16T00:00:00"/>
    <x v="64"/>
    <x v="22"/>
    <n v="612"/>
    <n v="112"/>
    <n v="0"/>
    <n v="0"/>
    <n v="371"/>
    <n v="40"/>
    <n v="15"/>
    <n v="1"/>
    <n v="1"/>
  </r>
  <r>
    <d v="2008-09-17T00:00:00"/>
    <x v="65"/>
    <x v="22"/>
    <n v="721"/>
    <n v="118"/>
    <n v="0"/>
    <n v="0"/>
    <n v="367"/>
    <n v="45"/>
    <n v="15"/>
    <n v="0"/>
    <n v="0"/>
  </r>
  <r>
    <d v="2008-09-18T00:00:00"/>
    <x v="0"/>
    <x v="22"/>
    <n v="1044"/>
    <n v="145"/>
    <n v="0"/>
    <n v="0"/>
    <n v="450"/>
    <n v="39"/>
    <n v="4"/>
    <n v="0"/>
    <n v="0"/>
  </r>
  <r>
    <d v="2008-09-19T00:00:00"/>
    <x v="1"/>
    <x v="22"/>
    <n v="1370"/>
    <n v="127"/>
    <n v="0"/>
    <n v="0"/>
    <n v="171"/>
    <n v="11"/>
    <n v="3"/>
    <n v="0"/>
    <n v="1"/>
  </r>
  <r>
    <d v="2008-09-20T00:00:00"/>
    <x v="2"/>
    <x v="22"/>
    <n v="1442"/>
    <n v="58"/>
    <n v="0"/>
    <n v="0"/>
    <n v="203"/>
    <n v="24"/>
    <n v="2"/>
    <n v="0"/>
    <n v="1"/>
  </r>
  <r>
    <d v="2008-09-21T00:00:00"/>
    <x v="3"/>
    <x v="22"/>
    <n v="1579"/>
    <n v="40"/>
    <n v="0"/>
    <n v="0"/>
    <n v="86"/>
    <n v="6"/>
    <n v="1"/>
    <n v="1"/>
    <n v="1"/>
  </r>
  <r>
    <d v="2008-09-22T00:00:00"/>
    <x v="4"/>
    <x v="22"/>
    <n v="1682"/>
    <n v="35"/>
    <n v="0"/>
    <n v="0"/>
    <n v="148"/>
    <n v="8"/>
    <n v="7"/>
    <n v="0"/>
    <n v="0"/>
  </r>
  <r>
    <d v="2008-09-23T00:00:00"/>
    <x v="5"/>
    <x v="22"/>
    <n v="1568"/>
    <n v="48"/>
    <n v="0"/>
    <n v="0"/>
    <n v="212"/>
    <n v="9"/>
    <n v="4"/>
    <n v="1"/>
    <n v="0"/>
  </r>
  <r>
    <d v="2008-09-24T00:00:00"/>
    <x v="6"/>
    <x v="22"/>
    <n v="1535"/>
    <n v="71"/>
    <n v="0"/>
    <n v="0"/>
    <n v="294"/>
    <n v="17"/>
    <n v="4"/>
    <n v="0"/>
    <n v="0"/>
  </r>
  <r>
    <d v="2008-09-25T00:00:00"/>
    <x v="7"/>
    <x v="22"/>
    <n v="1092"/>
    <n v="81"/>
    <n v="0"/>
    <n v="0"/>
    <n v="130"/>
    <n v="8"/>
    <n v="1"/>
    <n v="1"/>
    <n v="0"/>
  </r>
  <r>
    <d v="2008-09-26T00:00:00"/>
    <x v="8"/>
    <x v="22"/>
    <n v="1035"/>
    <n v="69"/>
    <n v="0"/>
    <n v="0"/>
    <n v="197"/>
    <n v="6"/>
    <n v="1"/>
    <n v="0"/>
    <n v="0"/>
  </r>
  <r>
    <d v="2008-09-27T00:00:00"/>
    <x v="9"/>
    <x v="22"/>
    <n v="1272"/>
    <n v="65"/>
    <n v="0"/>
    <n v="0"/>
    <n v="275"/>
    <n v="9"/>
    <n v="4"/>
    <n v="0"/>
    <n v="0"/>
  </r>
  <r>
    <d v="2008-09-28T00:00:00"/>
    <x v="10"/>
    <x v="22"/>
    <n v="1050"/>
    <n v="57"/>
    <n v="0"/>
    <n v="0"/>
    <n v="319"/>
    <n v="7"/>
    <n v="4"/>
    <n v="0"/>
    <n v="0"/>
  </r>
  <r>
    <d v="2008-09-29T00:00:00"/>
    <x v="11"/>
    <x v="22"/>
    <n v="899"/>
    <n v="47"/>
    <n v="0"/>
    <n v="0"/>
    <n v="303"/>
    <n v="12"/>
    <n v="4"/>
    <n v="0"/>
    <n v="0"/>
  </r>
  <r>
    <d v="2008-09-30T00:00:00"/>
    <x v="12"/>
    <x v="22"/>
    <n v="992"/>
    <n v="40"/>
    <n v="0"/>
    <n v="0"/>
    <n v="376"/>
    <n v="20"/>
    <n v="4"/>
    <n v="1"/>
    <n v="0"/>
  </r>
  <r>
    <d v="2008-10-01T00:00:00"/>
    <x v="13"/>
    <x v="22"/>
    <n v="1090"/>
    <n v="44"/>
    <n v="0"/>
    <n v="0"/>
    <n v="411"/>
    <n v="25"/>
    <n v="5"/>
    <n v="0"/>
    <n v="0"/>
  </r>
  <r>
    <d v="2008-10-02T00:00:00"/>
    <x v="14"/>
    <x v="22"/>
    <n v="529"/>
    <n v="35"/>
    <n v="0"/>
    <n v="0"/>
    <n v="651"/>
    <n v="21"/>
    <n v="1"/>
    <n v="0"/>
    <n v="0"/>
  </r>
  <r>
    <d v="2008-10-03T00:00:00"/>
    <x v="15"/>
    <x v="22"/>
    <n v="978"/>
    <n v="30"/>
    <n v="0"/>
    <n v="0"/>
    <n v="445"/>
    <n v="24"/>
    <n v="6"/>
    <n v="0"/>
    <n v="0"/>
  </r>
  <r>
    <d v="2008-10-04T00:00:00"/>
    <x v="16"/>
    <x v="22"/>
    <n v="729"/>
    <n v="36"/>
    <n v="0"/>
    <n v="1"/>
    <n v="551"/>
    <n v="28"/>
    <n v="12"/>
    <n v="0"/>
    <n v="0"/>
  </r>
  <r>
    <d v="2008-10-05T00:00:00"/>
    <x v="17"/>
    <x v="22"/>
    <n v="575"/>
    <n v="22"/>
    <n v="0"/>
    <n v="1"/>
    <n v="466"/>
    <n v="18"/>
    <n v="11"/>
    <n v="0"/>
    <n v="0"/>
  </r>
  <r>
    <d v="2008-10-06T00:00:00"/>
    <x v="18"/>
    <x v="22"/>
    <n v="274"/>
    <n v="16"/>
    <n v="0"/>
    <n v="1"/>
    <n v="528"/>
    <n v="11"/>
    <n v="17"/>
    <n v="1"/>
    <n v="0"/>
  </r>
  <r>
    <d v="2008-10-07T00:00:00"/>
    <x v="19"/>
    <x v="22"/>
    <n v="992"/>
    <n v="31"/>
    <n v="0"/>
    <n v="0"/>
    <n v="1274"/>
    <n v="39"/>
    <n v="24"/>
    <n v="0"/>
    <n v="0"/>
  </r>
  <r>
    <d v="2008-10-08T00:00:00"/>
    <x v="20"/>
    <x v="22"/>
    <n v="596"/>
    <n v="28"/>
    <n v="0"/>
    <n v="2"/>
    <n v="274"/>
    <n v="10"/>
    <n v="29"/>
    <n v="0"/>
    <n v="0"/>
  </r>
  <r>
    <d v="2008-10-09T00:00:00"/>
    <x v="21"/>
    <x v="22"/>
    <n v="219"/>
    <n v="6"/>
    <n v="0"/>
    <n v="0"/>
    <n v="445"/>
    <n v="8"/>
    <n v="17"/>
    <n v="0"/>
    <n v="0"/>
  </r>
  <r>
    <d v="2008-10-10T00:00:00"/>
    <x v="22"/>
    <x v="22"/>
    <n v="248"/>
    <n v="10"/>
    <n v="0"/>
    <n v="0"/>
    <n v="547"/>
    <n v="9"/>
    <n v="17"/>
    <n v="1"/>
    <n v="0"/>
  </r>
  <r>
    <d v="2008-10-11T00:00:00"/>
    <x v="23"/>
    <x v="22"/>
    <n v="353"/>
    <n v="13"/>
    <n v="0"/>
    <n v="0"/>
    <n v="510"/>
    <n v="12"/>
    <n v="16"/>
    <n v="0"/>
    <n v="0"/>
  </r>
  <r>
    <d v="2008-10-12T00:00:00"/>
    <x v="24"/>
    <x v="22"/>
    <n v="406"/>
    <n v="13"/>
    <n v="0"/>
    <n v="1"/>
    <n v="666"/>
    <n v="14"/>
    <n v="13"/>
    <n v="0"/>
    <n v="0"/>
  </r>
  <r>
    <d v="2008-10-13T00:00:00"/>
    <x v="25"/>
    <x v="22"/>
    <n v="222"/>
    <n v="14"/>
    <n v="0"/>
    <n v="1"/>
    <n v="546"/>
    <n v="14"/>
    <n v="4"/>
    <n v="0"/>
    <n v="0"/>
  </r>
  <r>
    <d v="2008-10-14T00:00:00"/>
    <x v="26"/>
    <x v="22"/>
    <n v="162"/>
    <n v="12"/>
    <n v="0"/>
    <n v="0"/>
    <n v="418"/>
    <n v="8"/>
    <n v="5"/>
    <n v="0"/>
    <n v="0"/>
  </r>
  <r>
    <d v="2008-10-15T00:00:00"/>
    <x v="27"/>
    <x v="22"/>
    <n v="183"/>
    <n v="10"/>
    <n v="0"/>
    <n v="2"/>
    <n v="582"/>
    <n v="5"/>
    <n v="7"/>
    <n v="0"/>
    <n v="0"/>
  </r>
  <r>
    <d v="2008-10-16T00:00:00"/>
    <x v="28"/>
    <x v="22"/>
    <n v="121"/>
    <n v="8"/>
    <n v="0"/>
    <n v="2"/>
    <n v="491"/>
    <n v="18"/>
    <n v="1"/>
    <n v="0"/>
    <n v="0"/>
  </r>
  <r>
    <d v="2008-10-17T00:00:00"/>
    <x v="29"/>
    <x v="22"/>
    <n v="7"/>
    <n v="2"/>
    <n v="0"/>
    <n v="0"/>
    <n v="27"/>
    <n v="0"/>
    <n v="0"/>
    <n v="0"/>
    <n v="0"/>
  </r>
  <r>
    <d v="2008-10-18T00:00:00"/>
    <x v="30"/>
    <x v="22"/>
    <n v="144"/>
    <n v="3"/>
    <n v="0"/>
    <n v="0"/>
    <n v="217"/>
    <n v="6"/>
    <n v="1"/>
    <n v="0"/>
    <n v="0"/>
  </r>
  <r>
    <d v="2008-10-19T00:00:00"/>
    <x v="31"/>
    <x v="22"/>
    <n v="102"/>
    <n v="6"/>
    <n v="0"/>
    <n v="0"/>
    <n v="472"/>
    <n v="18"/>
    <n v="5"/>
    <n v="0"/>
    <n v="0"/>
  </r>
  <r>
    <d v="2008-10-20T00:00:00"/>
    <x v="32"/>
    <x v="22"/>
    <n v="123"/>
    <n v="17"/>
    <n v="0"/>
    <n v="3"/>
    <n v="691"/>
    <n v="9"/>
    <n v="5"/>
    <n v="1"/>
    <n v="0"/>
  </r>
  <r>
    <d v="2008-10-21T00:00:00"/>
    <x v="33"/>
    <x v="22"/>
    <n v="136"/>
    <n v="7"/>
    <n v="0"/>
    <n v="1"/>
    <n v="386"/>
    <n v="6"/>
    <n v="5"/>
    <n v="0"/>
    <n v="0"/>
  </r>
  <r>
    <d v="2008-10-22T00:00:00"/>
    <x v="34"/>
    <x v="22"/>
    <n v="122"/>
    <n v="9"/>
    <n v="0"/>
    <n v="0"/>
    <n v="367"/>
    <n v="12"/>
    <n v="2"/>
    <n v="3"/>
    <n v="0"/>
  </r>
  <r>
    <d v="2008-10-23T00:00:00"/>
    <x v="35"/>
    <x v="22"/>
    <n v="104"/>
    <n v="9"/>
    <n v="0"/>
    <n v="2"/>
    <n v="367"/>
    <n v="16"/>
    <n v="8"/>
    <n v="1"/>
    <n v="0"/>
  </r>
  <r>
    <d v="2008-10-24T00:00:00"/>
    <x v="36"/>
    <x v="22"/>
    <n v="71"/>
    <n v="4"/>
    <n v="0"/>
    <n v="2"/>
    <n v="161"/>
    <n v="8"/>
    <n v="4"/>
    <n v="2"/>
    <n v="0"/>
  </r>
  <r>
    <d v="2008-10-25T00:00:00"/>
    <x v="37"/>
    <x v="22"/>
    <n v="62"/>
    <n v="0"/>
    <n v="0"/>
    <n v="2"/>
    <n v="156"/>
    <n v="5"/>
    <n v="0"/>
    <n v="0"/>
    <n v="0"/>
  </r>
  <r>
    <d v="2008-10-26T00:00:00"/>
    <x v="38"/>
    <x v="22"/>
    <n v="15"/>
    <n v="0"/>
    <n v="0"/>
    <n v="1"/>
    <n v="68"/>
    <n v="0"/>
    <n v="1"/>
    <n v="0"/>
    <n v="0"/>
  </r>
  <r>
    <d v="2008-10-27T00:00:00"/>
    <x v="39"/>
    <x v="22"/>
    <n v="48"/>
    <n v="5"/>
    <n v="0"/>
    <n v="1"/>
    <n v="98"/>
    <n v="3"/>
    <n v="2"/>
    <n v="0"/>
    <n v="0"/>
  </r>
  <r>
    <d v="2008-10-28T00:00:00"/>
    <x v="40"/>
    <x v="22"/>
    <n v="59"/>
    <n v="2"/>
    <n v="0"/>
    <n v="5"/>
    <n v="83"/>
    <n v="2"/>
    <n v="2"/>
    <n v="0"/>
    <n v="0"/>
  </r>
  <r>
    <d v="2008-10-29T00:00:00"/>
    <x v="41"/>
    <x v="22"/>
    <n v="56"/>
    <n v="89"/>
    <n v="0"/>
    <n v="4"/>
    <n v="93"/>
    <n v="3"/>
    <n v="5"/>
    <n v="0"/>
    <n v="0"/>
  </r>
  <r>
    <d v="2008-10-30T00:00:00"/>
    <x v="42"/>
    <x v="22"/>
    <n v="157"/>
    <n v="71"/>
    <n v="0"/>
    <n v="3"/>
    <n v="74"/>
    <n v="3"/>
    <n v="2"/>
    <n v="0"/>
    <n v="0"/>
  </r>
  <r>
    <d v="2008-10-31T00:00:00"/>
    <x v="43"/>
    <x v="22"/>
    <n v="411"/>
    <n v="55"/>
    <n v="0"/>
    <n v="7"/>
    <n v="73"/>
    <n v="2"/>
    <n v="4"/>
    <n v="2"/>
    <n v="0"/>
  </r>
  <r>
    <d v="2008-11-01T00:00:00"/>
    <x v="44"/>
    <x v="22"/>
    <n v="740"/>
    <n v="25"/>
    <n v="0"/>
    <n v="0"/>
    <n v="21"/>
    <n v="2"/>
    <n v="1"/>
    <n v="2"/>
    <n v="0"/>
  </r>
  <r>
    <d v="2008-11-02T00:00:00"/>
    <x v="45"/>
    <x v="22"/>
    <n v="0"/>
    <n v="0"/>
    <n v="0"/>
    <n v="0"/>
    <n v="0"/>
    <n v="0"/>
    <n v="0"/>
    <n v="0"/>
    <n v="0"/>
  </r>
  <r>
    <d v="2008-11-03T00:00:00"/>
    <x v="46"/>
    <x v="22"/>
    <n v="0"/>
    <n v="0"/>
    <n v="0"/>
    <n v="0"/>
    <n v="0"/>
    <n v="0"/>
    <n v="0"/>
    <n v="0"/>
    <n v="0"/>
  </r>
  <r>
    <d v="2008-11-04T00:00:00"/>
    <x v="47"/>
    <x v="22"/>
    <n v="424"/>
    <n v="8"/>
    <n v="0"/>
    <n v="0"/>
    <n v="4"/>
    <n v="0"/>
    <n v="10"/>
    <n v="0"/>
    <n v="0"/>
  </r>
  <r>
    <d v="2008-11-05T00:00:00"/>
    <x v="48"/>
    <x v="22"/>
    <n v="39"/>
    <n v="2"/>
    <n v="0"/>
    <n v="0"/>
    <n v="4"/>
    <n v="0"/>
    <n v="0"/>
    <n v="0"/>
    <n v="0"/>
  </r>
  <r>
    <d v="2008-11-06T00:00:00"/>
    <x v="49"/>
    <x v="22"/>
    <n v="73"/>
    <n v="16"/>
    <n v="0"/>
    <n v="0"/>
    <n v="7"/>
    <n v="1"/>
    <n v="5"/>
    <n v="0"/>
    <n v="0"/>
  </r>
  <r>
    <d v="2008-11-07T00:00:00"/>
    <x v="50"/>
    <x v="22"/>
    <n v="44"/>
    <n v="10"/>
    <n v="0"/>
    <n v="0"/>
    <n v="5"/>
    <n v="0"/>
    <n v="3"/>
    <n v="0"/>
    <n v="0"/>
  </r>
  <r>
    <d v="2008-11-08T00:00:00"/>
    <x v="51"/>
    <x v="22"/>
    <n v="0"/>
    <n v="0"/>
    <n v="0"/>
    <n v="0"/>
    <n v="0"/>
    <n v="0"/>
    <n v="0"/>
    <n v="0"/>
    <n v="0"/>
  </r>
  <r>
    <d v="2008-11-09T00:00:00"/>
    <x v="52"/>
    <x v="22"/>
    <n v="0"/>
    <n v="0"/>
    <n v="0"/>
    <n v="0"/>
    <n v="0"/>
    <n v="0"/>
    <n v="0"/>
    <n v="0"/>
    <n v="0"/>
  </r>
  <r>
    <d v="2008-11-10T00:00:00"/>
    <x v="53"/>
    <x v="22"/>
    <n v="0"/>
    <n v="0"/>
    <n v="0"/>
    <n v="0"/>
    <n v="0"/>
    <n v="0"/>
    <n v="0"/>
    <n v="0"/>
    <n v="0"/>
  </r>
  <r>
    <d v="2008-11-11T00:00:00"/>
    <x v="54"/>
    <x v="22"/>
    <n v="109"/>
    <n v="5"/>
    <n v="0"/>
    <n v="0"/>
    <n v="3"/>
    <n v="0"/>
    <n v="6"/>
    <n v="0"/>
    <n v="0"/>
  </r>
  <r>
    <d v="2008-11-12T00:00:00"/>
    <x v="55"/>
    <x v="22"/>
    <n v="34"/>
    <n v="0"/>
    <n v="0"/>
    <n v="0"/>
    <n v="1"/>
    <n v="0"/>
    <n v="4"/>
    <n v="0"/>
    <n v="0"/>
  </r>
  <r>
    <d v="2009-09-01T00:00:00"/>
    <x v="80"/>
    <x v="23"/>
    <m/>
    <m/>
    <m/>
    <m/>
    <m/>
    <m/>
    <m/>
    <m/>
    <m/>
  </r>
  <r>
    <d v="2009-09-02T00:00:00"/>
    <x v="75"/>
    <x v="23"/>
    <m/>
    <m/>
    <m/>
    <m/>
    <m/>
    <m/>
    <m/>
    <m/>
    <m/>
  </r>
  <r>
    <d v="2009-09-03T00:00:00"/>
    <x v="76"/>
    <x v="23"/>
    <n v="745"/>
    <n v="200"/>
    <n v="0"/>
    <n v="0"/>
    <n v="0"/>
    <n v="0"/>
    <n v="0"/>
    <n v="164431"/>
    <n v="23861"/>
  </r>
  <r>
    <d v="2009-09-03T00:00:00"/>
    <x v="76"/>
    <x v="23"/>
    <n v="2185"/>
    <n v="0"/>
    <n v="0"/>
    <n v="0"/>
    <n v="318"/>
    <n v="125"/>
    <n v="266"/>
    <n v="1880"/>
    <n v="0"/>
  </r>
  <r>
    <d v="2009-09-03T00:00:00"/>
    <x v="76"/>
    <x v="23"/>
    <n v="596"/>
    <n v="31"/>
    <n v="0"/>
    <n v="0"/>
    <n v="133"/>
    <n v="93"/>
    <n v="1"/>
    <n v="453"/>
    <n v="23"/>
  </r>
  <r>
    <d v="2009-09-04T00:00:00"/>
    <x v="77"/>
    <x v="23"/>
    <n v="839"/>
    <n v="38"/>
    <n v="0"/>
    <n v="0"/>
    <n v="52"/>
    <n v="64"/>
    <n v="1"/>
    <n v="434"/>
    <n v="23"/>
  </r>
  <r>
    <d v="2009-09-05T00:00:00"/>
    <x v="78"/>
    <x v="23"/>
    <n v="1099"/>
    <n v="17"/>
    <n v="0"/>
    <n v="0"/>
    <n v="217"/>
    <n v="86"/>
    <n v="3"/>
    <n v="409"/>
    <n v="43"/>
  </r>
  <r>
    <d v="2009-09-06T00:00:00"/>
    <x v="79"/>
    <x v="23"/>
    <n v="1254"/>
    <n v="34"/>
    <n v="0"/>
    <n v="0"/>
    <n v="152"/>
    <n v="33"/>
    <n v="5"/>
    <n v="422"/>
    <n v="13"/>
  </r>
  <r>
    <d v="2009-09-07T00:00:00"/>
    <x v="71"/>
    <x v="23"/>
    <n v="1068"/>
    <n v="40"/>
    <n v="0"/>
    <n v="0"/>
    <n v="132"/>
    <n v="38"/>
    <n v="3"/>
    <n v="332"/>
    <n v="14"/>
  </r>
  <r>
    <d v="2009-09-08T00:00:00"/>
    <x v="72"/>
    <x v="23"/>
    <n v="1297"/>
    <n v="53"/>
    <n v="0"/>
    <n v="0"/>
    <n v="126"/>
    <n v="45"/>
    <n v="8"/>
    <n v="662"/>
    <n v="21"/>
  </r>
  <r>
    <d v="2009-09-09T00:00:00"/>
    <x v="73"/>
    <x v="23"/>
    <n v="734"/>
    <n v="18"/>
    <n v="0"/>
    <n v="0"/>
    <n v="68"/>
    <n v="16"/>
    <n v="5"/>
    <n v="1289"/>
    <n v="85"/>
  </r>
  <r>
    <d v="2009-09-10T00:00:00"/>
    <x v="74"/>
    <x v="23"/>
    <n v="960"/>
    <n v="13"/>
    <n v="0"/>
    <n v="0"/>
    <n v="45"/>
    <n v="21"/>
    <n v="14"/>
    <n v="958"/>
    <n v="53"/>
  </r>
  <r>
    <d v="2009-09-11T00:00:00"/>
    <x v="68"/>
    <x v="23"/>
    <n v="777"/>
    <n v="16"/>
    <n v="0"/>
    <n v="0"/>
    <n v="48"/>
    <n v="25"/>
    <n v="17"/>
    <n v="1686"/>
    <n v="40"/>
  </r>
  <r>
    <d v="2009-09-12T00:00:00"/>
    <x v="69"/>
    <x v="23"/>
    <n v="631"/>
    <n v="26"/>
    <n v="0"/>
    <n v="0"/>
    <n v="55"/>
    <n v="31"/>
    <n v="15"/>
    <n v="2312"/>
    <n v="99"/>
  </r>
  <r>
    <d v="2009-09-13T00:00:00"/>
    <x v="70"/>
    <x v="23"/>
    <n v="640"/>
    <n v="33"/>
    <n v="0"/>
    <n v="0"/>
    <n v="33"/>
    <n v="23"/>
    <n v="16"/>
    <n v="2371"/>
    <n v="75"/>
  </r>
  <r>
    <d v="2009-09-14T00:00:00"/>
    <x v="67"/>
    <x v="23"/>
    <n v="1066"/>
    <n v="63"/>
    <n v="0"/>
    <n v="0"/>
    <n v="37"/>
    <n v="35"/>
    <n v="14"/>
    <n v="1746"/>
    <n v="67"/>
  </r>
  <r>
    <d v="2009-09-15T00:00:00"/>
    <x v="63"/>
    <x v="23"/>
    <n v="254"/>
    <n v="24"/>
    <n v="0"/>
    <n v="0"/>
    <n v="19"/>
    <n v="23"/>
    <n v="7"/>
    <n v="457"/>
    <n v="30"/>
  </r>
  <r>
    <d v="2009-09-16T00:00:00"/>
    <x v="64"/>
    <x v="23"/>
    <n v="2071"/>
    <n v="88"/>
    <n v="0"/>
    <n v="0"/>
    <n v="94"/>
    <n v="111"/>
    <n v="21"/>
    <n v="1571"/>
    <n v="50"/>
  </r>
  <r>
    <d v="2009-09-17T00:00:00"/>
    <x v="65"/>
    <x v="23"/>
    <n v="1668"/>
    <n v="17"/>
    <n v="0"/>
    <n v="0"/>
    <n v="73"/>
    <n v="56"/>
    <n v="9"/>
    <n v="1166"/>
    <n v="23"/>
  </r>
  <r>
    <d v="2009-09-18T00:00:00"/>
    <x v="0"/>
    <x v="23"/>
    <n v="1707"/>
    <n v="32"/>
    <n v="0"/>
    <n v="0"/>
    <n v="65"/>
    <n v="87"/>
    <n v="28"/>
    <n v="723"/>
    <n v="46"/>
  </r>
  <r>
    <d v="2009-09-19T00:00:00"/>
    <x v="1"/>
    <x v="23"/>
    <n v="1573"/>
    <n v="44"/>
    <n v="0"/>
    <n v="0"/>
    <n v="99"/>
    <n v="112"/>
    <n v="19"/>
    <n v="731"/>
    <n v="31"/>
  </r>
  <r>
    <d v="2009-09-20T00:00:00"/>
    <x v="2"/>
    <x v="23"/>
    <n v="1471"/>
    <n v="43"/>
    <n v="0"/>
    <n v="0"/>
    <n v="176"/>
    <n v="75"/>
    <n v="26"/>
    <n v="826"/>
    <n v="35"/>
  </r>
  <r>
    <d v="2009-09-21T00:00:00"/>
    <x v="3"/>
    <x v="23"/>
    <n v="1564"/>
    <n v="54"/>
    <n v="0"/>
    <n v="0"/>
    <n v="77"/>
    <n v="66"/>
    <n v="30"/>
    <n v="214"/>
    <n v="6"/>
  </r>
  <r>
    <d v="2009-09-22T00:00:00"/>
    <x v="4"/>
    <x v="23"/>
    <n v="1391"/>
    <n v="49"/>
    <n v="0"/>
    <n v="0"/>
    <n v="56"/>
    <n v="46"/>
    <n v="13"/>
    <n v="154"/>
    <n v="8"/>
  </r>
  <r>
    <d v="2009-09-23T00:00:00"/>
    <x v="5"/>
    <x v="23"/>
    <n v="1487"/>
    <n v="48"/>
    <n v="0"/>
    <n v="0"/>
    <n v="78"/>
    <n v="83"/>
    <n v="20"/>
    <n v="129"/>
    <n v="10"/>
  </r>
  <r>
    <d v="2009-09-24T00:00:00"/>
    <x v="6"/>
    <x v="23"/>
    <n v="1919"/>
    <n v="64"/>
    <n v="0"/>
    <n v="0"/>
    <n v="90"/>
    <n v="105"/>
    <n v="18"/>
    <n v="52"/>
    <n v="2"/>
  </r>
  <r>
    <d v="2009-09-25T00:00:00"/>
    <x v="7"/>
    <x v="23"/>
    <n v="1783"/>
    <n v="44"/>
    <n v="0"/>
    <n v="0"/>
    <n v="98"/>
    <n v="94"/>
    <n v="20"/>
    <n v="44"/>
    <n v="0"/>
  </r>
  <r>
    <d v="2009-09-26T00:00:00"/>
    <x v="8"/>
    <x v="23"/>
    <n v="2136"/>
    <n v="52"/>
    <n v="0"/>
    <n v="0"/>
    <n v="142"/>
    <n v="106"/>
    <n v="11"/>
    <n v="22"/>
    <n v="1"/>
  </r>
  <r>
    <d v="2009-09-27T00:00:00"/>
    <x v="9"/>
    <x v="23"/>
    <n v="2131"/>
    <n v="64"/>
    <n v="0"/>
    <n v="0"/>
    <n v="131"/>
    <n v="114"/>
    <n v="16"/>
    <n v="16"/>
    <n v="0"/>
  </r>
  <r>
    <d v="2009-09-28T00:00:00"/>
    <x v="10"/>
    <x v="23"/>
    <n v="2212"/>
    <n v="76"/>
    <n v="0"/>
    <n v="0"/>
    <n v="192"/>
    <n v="119"/>
    <n v="16"/>
    <n v="13"/>
    <n v="0"/>
  </r>
  <r>
    <d v="2009-09-29T00:00:00"/>
    <x v="11"/>
    <x v="23"/>
    <n v="1956"/>
    <n v="50"/>
    <n v="0"/>
    <n v="0"/>
    <n v="256"/>
    <n v="76"/>
    <n v="13"/>
    <n v="9"/>
    <n v="0"/>
  </r>
  <r>
    <d v="2009-09-30T00:00:00"/>
    <x v="12"/>
    <x v="23"/>
    <n v="1760"/>
    <n v="71"/>
    <n v="0"/>
    <n v="0"/>
    <n v="228"/>
    <n v="76"/>
    <n v="14"/>
    <n v="24"/>
    <n v="0"/>
  </r>
  <r>
    <d v="2009-10-01T00:00:00"/>
    <x v="13"/>
    <x v="23"/>
    <n v="1906"/>
    <n v="47"/>
    <n v="0"/>
    <n v="0"/>
    <n v="243"/>
    <n v="112"/>
    <n v="29"/>
    <n v="22"/>
    <n v="1"/>
  </r>
  <r>
    <d v="2009-10-02T00:00:00"/>
    <x v="14"/>
    <x v="23"/>
    <n v="1540"/>
    <n v="40"/>
    <n v="0"/>
    <n v="0"/>
    <n v="228"/>
    <n v="105"/>
    <n v="11"/>
    <n v="17"/>
    <n v="0"/>
  </r>
  <r>
    <d v="2009-10-03T00:00:00"/>
    <x v="15"/>
    <x v="23"/>
    <n v="1376"/>
    <n v="21"/>
    <n v="0"/>
    <n v="0"/>
    <n v="208"/>
    <n v="99"/>
    <n v="16"/>
    <n v="4"/>
    <n v="2"/>
  </r>
  <r>
    <d v="2009-10-04T00:00:00"/>
    <x v="16"/>
    <x v="23"/>
    <n v="1673"/>
    <n v="24"/>
    <n v="0"/>
    <n v="0"/>
    <n v="264"/>
    <n v="109"/>
    <n v="5"/>
    <n v="3"/>
    <n v="2"/>
  </r>
  <r>
    <d v="2009-10-05T00:00:00"/>
    <x v="17"/>
    <x v="23"/>
    <n v="1323"/>
    <n v="15"/>
    <n v="2"/>
    <n v="0"/>
    <n v="154"/>
    <n v="66"/>
    <n v="9"/>
    <n v="2"/>
    <n v="0"/>
  </r>
  <r>
    <d v="2009-10-06T00:00:00"/>
    <x v="18"/>
    <x v="23"/>
    <n v="2017"/>
    <n v="25"/>
    <n v="0"/>
    <n v="0"/>
    <n v="334"/>
    <n v="101"/>
    <n v="9"/>
    <n v="4"/>
    <n v="0"/>
  </r>
  <r>
    <d v="2009-10-07T00:00:00"/>
    <x v="19"/>
    <x v="23"/>
    <n v="1662"/>
    <n v="38"/>
    <n v="0"/>
    <n v="0"/>
    <n v="467"/>
    <n v="110"/>
    <n v="19"/>
    <n v="8"/>
    <n v="1"/>
  </r>
  <r>
    <d v="2009-10-08T00:00:00"/>
    <x v="20"/>
    <x v="23"/>
    <n v="1262"/>
    <n v="24"/>
    <n v="0"/>
    <n v="1"/>
    <n v="397"/>
    <n v="85"/>
    <n v="18"/>
    <n v="1"/>
    <n v="0"/>
  </r>
  <r>
    <d v="2009-10-09T00:00:00"/>
    <x v="21"/>
    <x v="23"/>
    <n v="431"/>
    <n v="11"/>
    <n v="0"/>
    <n v="0"/>
    <n v="172"/>
    <n v="31"/>
    <n v="7"/>
    <n v="3"/>
    <n v="0"/>
  </r>
  <r>
    <d v="2009-10-10T00:00:00"/>
    <x v="22"/>
    <x v="23"/>
    <n v="893"/>
    <n v="14"/>
    <n v="0"/>
    <n v="0"/>
    <n v="434"/>
    <n v="85"/>
    <n v="13"/>
    <n v="16"/>
    <n v="0"/>
  </r>
  <r>
    <d v="2009-10-11T00:00:00"/>
    <x v="23"/>
    <x v="23"/>
    <n v="727"/>
    <n v="19"/>
    <n v="0"/>
    <n v="3"/>
    <n v="668"/>
    <n v="132"/>
    <n v="12"/>
    <n v="13"/>
    <n v="0"/>
  </r>
  <r>
    <d v="2009-10-12T00:00:00"/>
    <x v="24"/>
    <x v="23"/>
    <n v="447"/>
    <n v="8"/>
    <n v="0"/>
    <n v="0"/>
    <n v="648"/>
    <n v="111"/>
    <n v="0"/>
    <n v="12"/>
    <n v="0"/>
  </r>
  <r>
    <d v="2009-10-13T00:00:00"/>
    <x v="25"/>
    <x v="23"/>
    <n v="357"/>
    <n v="12"/>
    <n v="0"/>
    <n v="4"/>
    <n v="677"/>
    <n v="130"/>
    <n v="6"/>
    <n v="27"/>
    <n v="0"/>
  </r>
  <r>
    <d v="2009-10-14T00:00:00"/>
    <x v="26"/>
    <x v="23"/>
    <n v="1051"/>
    <n v="14"/>
    <n v="0"/>
    <n v="4"/>
    <n v="529"/>
    <n v="111"/>
    <n v="6"/>
    <n v="396"/>
    <n v="20"/>
  </r>
  <r>
    <d v="2009-10-15T00:00:00"/>
    <x v="27"/>
    <x v="23"/>
    <n v="1047"/>
    <n v="19"/>
    <n v="0"/>
    <n v="11"/>
    <n v="352"/>
    <n v="103"/>
    <n v="36"/>
    <n v="277"/>
    <n v="10"/>
  </r>
  <r>
    <d v="2009-10-16T00:00:00"/>
    <x v="28"/>
    <x v="23"/>
    <n v="76"/>
    <n v="1"/>
    <n v="0"/>
    <n v="8"/>
    <n v="41"/>
    <n v="15"/>
    <n v="1"/>
    <n v="22"/>
    <n v="0"/>
  </r>
  <r>
    <d v="2009-10-17T00:00:00"/>
    <x v="29"/>
    <x v="23"/>
    <n v="0"/>
    <n v="0"/>
    <n v="0"/>
    <n v="0"/>
    <n v="0"/>
    <n v="0"/>
    <n v="0"/>
    <n v="0"/>
    <n v="0"/>
  </r>
  <r>
    <d v="2009-10-18T00:00:00"/>
    <x v="30"/>
    <x v="23"/>
    <n v="0"/>
    <n v="0"/>
    <n v="0"/>
    <n v="0"/>
    <n v="0"/>
    <n v="0"/>
    <n v="0"/>
    <n v="0"/>
    <n v="0"/>
  </r>
  <r>
    <d v="2009-10-19T00:00:00"/>
    <x v="31"/>
    <x v="23"/>
    <n v="1264"/>
    <n v="3"/>
    <n v="0"/>
    <n v="3"/>
    <n v="406"/>
    <n v="84"/>
    <n v="42"/>
    <n v="169"/>
    <n v="11"/>
  </r>
  <r>
    <d v="2009-10-20T00:00:00"/>
    <x v="32"/>
    <x v="23"/>
    <n v="935"/>
    <n v="9"/>
    <n v="0"/>
    <n v="3"/>
    <n v="775"/>
    <n v="71"/>
    <n v="12"/>
    <n v="83"/>
    <n v="2"/>
  </r>
  <r>
    <d v="2009-10-21T00:00:00"/>
    <x v="33"/>
    <x v="23"/>
    <n v="488"/>
    <n v="3"/>
    <n v="0"/>
    <n v="0"/>
    <n v="393"/>
    <n v="46"/>
    <n v="7"/>
    <n v="42"/>
    <n v="0"/>
  </r>
  <r>
    <d v="2009-10-22T00:00:00"/>
    <x v="34"/>
    <x v="23"/>
    <n v="545"/>
    <n v="2"/>
    <n v="0"/>
    <n v="1"/>
    <n v="172"/>
    <n v="20"/>
    <n v="2"/>
    <n v="26"/>
    <n v="1"/>
  </r>
  <r>
    <d v="2009-10-23T00:00:00"/>
    <x v="35"/>
    <x v="23"/>
    <n v="457"/>
    <n v="4"/>
    <n v="0"/>
    <n v="2"/>
    <n v="232"/>
    <n v="26"/>
    <n v="8"/>
    <n v="17"/>
    <n v="0"/>
  </r>
  <r>
    <d v="2009-10-24T00:00:00"/>
    <x v="36"/>
    <x v="23"/>
    <n v="246"/>
    <n v="5"/>
    <n v="0"/>
    <n v="0"/>
    <n v="120"/>
    <n v="21"/>
    <n v="6"/>
    <n v="15"/>
    <n v="0"/>
  </r>
  <r>
    <d v="2009-10-25T00:00:00"/>
    <x v="37"/>
    <x v="23"/>
    <n v="83"/>
    <n v="0"/>
    <n v="0"/>
    <n v="1"/>
    <n v="116"/>
    <n v="11"/>
    <n v="0"/>
    <n v="2"/>
    <n v="0"/>
  </r>
  <r>
    <d v="2009-10-26T00:00:00"/>
    <x v="38"/>
    <x v="23"/>
    <n v="126"/>
    <n v="2"/>
    <n v="0"/>
    <n v="0"/>
    <n v="96"/>
    <n v="11"/>
    <n v="1"/>
    <n v="9"/>
    <n v="0"/>
  </r>
  <r>
    <d v="2009-10-27T00:00:00"/>
    <x v="39"/>
    <x v="23"/>
    <n v="236"/>
    <n v="5"/>
    <n v="0"/>
    <n v="4"/>
    <n v="66"/>
    <n v="10"/>
    <n v="5"/>
    <n v="15"/>
    <n v="1"/>
  </r>
  <r>
    <d v="2009-10-28T00:00:00"/>
    <x v="40"/>
    <x v="23"/>
    <n v="151"/>
    <n v="3"/>
    <n v="0"/>
    <n v="0"/>
    <n v="58"/>
    <n v="11"/>
    <n v="1"/>
    <n v="7"/>
    <n v="0"/>
  </r>
  <r>
    <d v="2009-10-29T00:00:00"/>
    <x v="41"/>
    <x v="23"/>
    <n v="71"/>
    <n v="9"/>
    <n v="0"/>
    <n v="1"/>
    <n v="19"/>
    <n v="8"/>
    <n v="0"/>
    <n v="7"/>
    <n v="0"/>
  </r>
  <r>
    <d v="2009-10-30T00:00:00"/>
    <x v="42"/>
    <x v="23"/>
    <n v="72"/>
    <n v="6"/>
    <n v="0"/>
    <n v="1"/>
    <n v="49"/>
    <n v="13"/>
    <n v="2"/>
    <n v="15"/>
    <n v="0"/>
  </r>
  <r>
    <d v="2009-10-31T00:00:00"/>
    <x v="43"/>
    <x v="23"/>
    <n v="0"/>
    <n v="0"/>
    <n v="0"/>
    <n v="0"/>
    <n v="0"/>
    <n v="0"/>
    <n v="0"/>
    <n v="0"/>
    <n v="0"/>
  </r>
  <r>
    <d v="2009-11-01T00:00:00"/>
    <x v="44"/>
    <x v="23"/>
    <n v="0"/>
    <n v="0"/>
    <n v="0"/>
    <n v="0"/>
    <n v="0"/>
    <n v="0"/>
    <n v="0"/>
    <n v="0"/>
    <n v="0"/>
  </r>
  <r>
    <d v="2009-11-02T00:00:00"/>
    <x v="45"/>
    <x v="23"/>
    <n v="0"/>
    <n v="0"/>
    <n v="0"/>
    <n v="0"/>
    <n v="0"/>
    <n v="0"/>
    <n v="0"/>
    <n v="0"/>
    <n v="0"/>
  </r>
  <r>
    <d v="2009-11-03T00:00:00"/>
    <x v="46"/>
    <x v="23"/>
    <n v="443"/>
    <n v="10"/>
    <n v="0"/>
    <n v="0"/>
    <n v="13"/>
    <n v="9"/>
    <n v="12"/>
    <n v="39"/>
    <n v="4"/>
  </r>
  <r>
    <d v="2009-11-04T00:00:00"/>
    <x v="47"/>
    <x v="23"/>
    <n v="200"/>
    <n v="10"/>
    <n v="0"/>
    <n v="2"/>
    <n v="11"/>
    <n v="5"/>
    <n v="4"/>
    <n v="54"/>
    <n v="1"/>
  </r>
  <r>
    <d v="2009-11-05T00:00:00"/>
    <x v="48"/>
    <x v="23"/>
    <n v="217"/>
    <n v="10"/>
    <n v="0"/>
    <n v="0"/>
    <n v="10"/>
    <n v="4"/>
    <n v="7"/>
    <n v="30"/>
    <n v="0"/>
  </r>
  <r>
    <d v="2009-11-06T00:00:00"/>
    <x v="49"/>
    <x v="23"/>
    <n v="0"/>
    <n v="0"/>
    <n v="0"/>
    <n v="0"/>
    <n v="0"/>
    <n v="0"/>
    <n v="0"/>
    <n v="0"/>
    <n v="0"/>
  </r>
  <r>
    <d v="2009-11-07T00:00:00"/>
    <x v="50"/>
    <x v="23"/>
    <n v="0"/>
    <n v="0"/>
    <n v="0"/>
    <n v="0"/>
    <n v="0"/>
    <n v="0"/>
    <n v="0"/>
    <n v="0"/>
    <n v="0"/>
  </r>
  <r>
    <d v="2009-11-08T00:00:00"/>
    <x v="51"/>
    <x v="23"/>
    <n v="299"/>
    <n v="0"/>
    <n v="0"/>
    <n v="0"/>
    <n v="4"/>
    <n v="0"/>
    <n v="1"/>
    <n v="4"/>
    <n v="0"/>
  </r>
  <r>
    <d v="2009-11-09T00:00:00"/>
    <x v="52"/>
    <x v="23"/>
    <n v="0"/>
    <n v="0"/>
    <n v="0"/>
    <n v="0"/>
    <n v="0"/>
    <n v="0"/>
    <n v="0"/>
    <n v="0"/>
    <n v="0"/>
  </r>
  <r>
    <d v="2009-11-10T00:00:00"/>
    <x v="53"/>
    <x v="23"/>
    <n v="0"/>
    <n v="0"/>
    <n v="0"/>
    <n v="0"/>
    <n v="0"/>
    <n v="0"/>
    <n v="0"/>
    <n v="0"/>
    <n v="0"/>
  </r>
  <r>
    <d v="2009-11-11T00:00:00"/>
    <x v="54"/>
    <x v="23"/>
    <n v="0"/>
    <n v="0"/>
    <n v="0"/>
    <n v="0"/>
    <n v="0"/>
    <n v="0"/>
    <n v="0"/>
    <n v="0"/>
    <n v="0"/>
  </r>
  <r>
    <d v="2009-11-12T00:00:00"/>
    <x v="55"/>
    <x v="23"/>
    <n v="0"/>
    <n v="0"/>
    <n v="0"/>
    <n v="0"/>
    <n v="0"/>
    <n v="0"/>
    <n v="0"/>
    <n v="0"/>
    <n v="0"/>
  </r>
  <r>
    <d v="2010-09-01T00:00:00"/>
    <x v="80"/>
    <x v="24"/>
    <n v="604"/>
    <n v="1"/>
    <n v="0"/>
    <n v="0"/>
    <n v="0"/>
    <n v="0"/>
    <n v="0"/>
    <n v="283906"/>
    <n v="23600"/>
  </r>
  <r>
    <d v="2010-09-02T00:00:00"/>
    <x v="75"/>
    <x v="24"/>
    <n v="1726"/>
    <n v="0"/>
    <n v="0"/>
    <n v="0"/>
    <n v="1128"/>
    <n v="44"/>
    <n v="322"/>
    <n v="5319"/>
    <n v="0"/>
  </r>
  <r>
    <d v="2010-09-02T00:00:00"/>
    <x v="75"/>
    <x v="24"/>
    <n v="55"/>
    <n v="10"/>
    <n v="0"/>
    <n v="0"/>
    <n v="141"/>
    <n v="7"/>
    <n v="7"/>
    <n v="1264"/>
    <n v="57"/>
  </r>
  <r>
    <d v="2010-09-03T00:00:00"/>
    <x v="76"/>
    <x v="24"/>
    <n v="258"/>
    <n v="47"/>
    <n v="0"/>
    <n v="0"/>
    <n v="176"/>
    <n v="11"/>
    <n v="4"/>
    <n v="3086"/>
    <n v="106"/>
  </r>
  <r>
    <d v="2010-09-04T00:00:00"/>
    <x v="77"/>
    <x v="24"/>
    <n v="249"/>
    <n v="39"/>
    <n v="0"/>
    <n v="0"/>
    <n v="215"/>
    <n v="8"/>
    <n v="9"/>
    <n v="3618"/>
    <n v="100"/>
  </r>
  <r>
    <d v="2010-09-05T00:00:00"/>
    <x v="78"/>
    <x v="24"/>
    <n v="416"/>
    <n v="78"/>
    <n v="0"/>
    <n v="0"/>
    <n v="247"/>
    <n v="26"/>
    <n v="22"/>
    <n v="2769"/>
    <n v="118"/>
  </r>
  <r>
    <d v="2010-09-06T00:00:00"/>
    <x v="79"/>
    <x v="24"/>
    <n v="355"/>
    <n v="65"/>
    <n v="0"/>
    <n v="0"/>
    <n v="186"/>
    <n v="36"/>
    <n v="8"/>
    <n v="2572"/>
    <n v="139"/>
  </r>
  <r>
    <d v="2010-09-07T00:00:00"/>
    <x v="71"/>
    <x v="24"/>
    <n v="668"/>
    <n v="104"/>
    <n v="0"/>
    <n v="1"/>
    <n v="371"/>
    <n v="53"/>
    <n v="21"/>
    <n v="2737"/>
    <n v="158"/>
  </r>
  <r>
    <d v="2010-09-08T00:00:00"/>
    <x v="72"/>
    <x v="24"/>
    <n v="698"/>
    <n v="124"/>
    <n v="0"/>
    <n v="0"/>
    <n v="582"/>
    <n v="72"/>
    <n v="6"/>
    <n v="1908"/>
    <n v="58"/>
  </r>
  <r>
    <d v="2010-09-09T00:00:00"/>
    <x v="73"/>
    <x v="24"/>
    <n v="664"/>
    <n v="71"/>
    <n v="0"/>
    <n v="0"/>
    <n v="389"/>
    <n v="32"/>
    <n v="3"/>
    <n v="1724"/>
    <n v="40"/>
  </r>
  <r>
    <d v="2010-09-10T00:00:00"/>
    <x v="74"/>
    <x v="24"/>
    <n v="642"/>
    <n v="67"/>
    <n v="0"/>
    <n v="0"/>
    <n v="335"/>
    <n v="15"/>
    <n v="4"/>
    <n v="1331"/>
    <n v="29"/>
  </r>
  <r>
    <d v="2010-09-11T00:00:00"/>
    <x v="68"/>
    <x v="24"/>
    <n v="857"/>
    <n v="74"/>
    <n v="0"/>
    <n v="0"/>
    <n v="417"/>
    <n v="26"/>
    <n v="12"/>
    <n v="940"/>
    <n v="23"/>
  </r>
  <r>
    <d v="2010-09-12T00:00:00"/>
    <x v="69"/>
    <x v="24"/>
    <n v="700"/>
    <n v="89"/>
    <n v="0"/>
    <n v="1"/>
    <n v="312"/>
    <n v="30"/>
    <n v="8"/>
    <n v="1027"/>
    <n v="32"/>
  </r>
  <r>
    <d v="2010-09-13T00:00:00"/>
    <x v="70"/>
    <x v="24"/>
    <n v="621"/>
    <n v="76"/>
    <n v="0"/>
    <n v="0"/>
    <n v="281"/>
    <n v="38"/>
    <n v="7"/>
    <n v="1523"/>
    <n v="52"/>
  </r>
  <r>
    <d v="2010-09-14T00:00:00"/>
    <x v="67"/>
    <x v="24"/>
    <n v="512"/>
    <n v="79"/>
    <n v="0"/>
    <n v="0"/>
    <n v="320"/>
    <n v="37"/>
    <n v="7"/>
    <n v="841"/>
    <n v="22"/>
  </r>
  <r>
    <d v="2010-09-15T00:00:00"/>
    <x v="63"/>
    <x v="24"/>
    <n v="598"/>
    <n v="105"/>
    <n v="0"/>
    <n v="0"/>
    <n v="370"/>
    <n v="36"/>
    <n v="7"/>
    <n v="709"/>
    <n v="15"/>
  </r>
  <r>
    <d v="2010-09-16T00:00:00"/>
    <x v="64"/>
    <x v="24"/>
    <n v="661"/>
    <n v="164"/>
    <n v="0"/>
    <n v="0"/>
    <n v="545"/>
    <n v="37"/>
    <n v="6"/>
    <n v="382"/>
    <n v="5"/>
  </r>
  <r>
    <d v="2010-09-17T00:00:00"/>
    <x v="65"/>
    <x v="24"/>
    <n v="925"/>
    <n v="241"/>
    <n v="0"/>
    <n v="0"/>
    <n v="867"/>
    <n v="87"/>
    <n v="2"/>
    <n v="179"/>
    <n v="4"/>
  </r>
  <r>
    <d v="2010-09-18T00:00:00"/>
    <x v="0"/>
    <x v="24"/>
    <n v="741"/>
    <n v="174"/>
    <n v="0"/>
    <n v="0"/>
    <n v="914"/>
    <n v="71"/>
    <n v="6"/>
    <n v="213"/>
    <n v="4"/>
  </r>
  <r>
    <d v="2010-09-19T00:00:00"/>
    <x v="1"/>
    <x v="24"/>
    <n v="531"/>
    <n v="203"/>
    <n v="0"/>
    <n v="0"/>
    <n v="752"/>
    <n v="70"/>
    <n v="4"/>
    <n v="111"/>
    <n v="0"/>
  </r>
  <r>
    <d v="2010-09-20T00:00:00"/>
    <x v="2"/>
    <x v="24"/>
    <n v="416"/>
    <n v="141"/>
    <n v="0"/>
    <n v="0"/>
    <n v="762"/>
    <n v="33"/>
    <n v="7"/>
    <n v="136"/>
    <n v="1"/>
  </r>
  <r>
    <d v="2010-09-21T00:00:00"/>
    <x v="3"/>
    <x v="24"/>
    <n v="347"/>
    <n v="112"/>
    <n v="0"/>
    <n v="0"/>
    <n v="589"/>
    <n v="21"/>
    <n v="6"/>
    <n v="46"/>
    <n v="0"/>
  </r>
  <r>
    <d v="2010-09-22T00:00:00"/>
    <x v="4"/>
    <x v="24"/>
    <n v="234"/>
    <n v="108"/>
    <n v="1"/>
    <n v="0"/>
    <n v="537"/>
    <n v="21"/>
    <n v="7"/>
    <n v="33"/>
    <n v="0"/>
  </r>
  <r>
    <d v="2010-09-23T00:00:00"/>
    <x v="5"/>
    <x v="24"/>
    <n v="249"/>
    <n v="94"/>
    <n v="0"/>
    <n v="0"/>
    <n v="778"/>
    <n v="30"/>
    <n v="8"/>
    <n v="23"/>
    <n v="2"/>
  </r>
  <r>
    <d v="2010-09-24T00:00:00"/>
    <x v="6"/>
    <x v="24"/>
    <n v="414"/>
    <n v="99"/>
    <n v="0"/>
    <n v="0"/>
    <n v="629"/>
    <n v="16"/>
    <n v="3"/>
    <n v="44"/>
    <n v="0"/>
  </r>
  <r>
    <d v="2010-09-25T00:00:00"/>
    <x v="7"/>
    <x v="24"/>
    <n v="536"/>
    <n v="96"/>
    <n v="0"/>
    <n v="0"/>
    <n v="725"/>
    <n v="21"/>
    <n v="2"/>
    <n v="52"/>
    <n v="1"/>
  </r>
  <r>
    <d v="2010-09-26T00:00:00"/>
    <x v="8"/>
    <x v="24"/>
    <n v="689"/>
    <n v="141"/>
    <n v="0"/>
    <n v="0"/>
    <n v="624"/>
    <n v="23"/>
    <n v="10"/>
    <n v="72"/>
    <n v="0"/>
  </r>
  <r>
    <d v="2010-09-27T00:00:00"/>
    <x v="9"/>
    <x v="24"/>
    <n v="459"/>
    <n v="127"/>
    <n v="0"/>
    <n v="0"/>
    <n v="747"/>
    <n v="31"/>
    <n v="16"/>
    <n v="55"/>
    <n v="1"/>
  </r>
  <r>
    <d v="2010-09-28T00:00:00"/>
    <x v="10"/>
    <x v="24"/>
    <n v="625"/>
    <n v="171"/>
    <n v="0"/>
    <n v="0"/>
    <n v="625"/>
    <n v="33"/>
    <n v="18"/>
    <n v="32"/>
    <n v="1"/>
  </r>
  <r>
    <d v="2010-09-29T00:00:00"/>
    <x v="11"/>
    <x v="24"/>
    <n v="365"/>
    <n v="102"/>
    <n v="0"/>
    <n v="0"/>
    <n v="282"/>
    <n v="12"/>
    <n v="17"/>
    <n v="23"/>
    <n v="1"/>
  </r>
  <r>
    <d v="2010-09-30T00:00:00"/>
    <x v="12"/>
    <x v="24"/>
    <n v="357"/>
    <n v="79"/>
    <n v="0"/>
    <n v="0"/>
    <n v="325"/>
    <n v="12"/>
    <n v="10"/>
    <n v="13"/>
    <n v="1"/>
  </r>
  <r>
    <d v="2010-10-01T00:00:00"/>
    <x v="13"/>
    <x v="24"/>
    <n v="426"/>
    <n v="106"/>
    <n v="0"/>
    <n v="0"/>
    <n v="399"/>
    <n v="15"/>
    <n v="11"/>
    <n v="4"/>
    <n v="0"/>
  </r>
  <r>
    <d v="2010-10-02T00:00:00"/>
    <x v="14"/>
    <x v="24"/>
    <n v="490"/>
    <n v="88"/>
    <n v="0"/>
    <n v="0"/>
    <n v="603"/>
    <n v="28"/>
    <n v="11"/>
    <n v="13"/>
    <n v="1"/>
  </r>
  <r>
    <d v="2010-10-03T00:00:00"/>
    <x v="15"/>
    <x v="24"/>
    <n v="388"/>
    <n v="84"/>
    <n v="0"/>
    <n v="0"/>
    <n v="770"/>
    <n v="28"/>
    <n v="9"/>
    <n v="6"/>
    <n v="0"/>
  </r>
  <r>
    <d v="2010-10-04T00:00:00"/>
    <x v="16"/>
    <x v="24"/>
    <n v="343"/>
    <n v="96"/>
    <n v="0"/>
    <n v="0"/>
    <n v="800"/>
    <n v="33"/>
    <n v="9"/>
    <n v="6"/>
    <n v="0"/>
  </r>
  <r>
    <d v="2010-10-05T00:00:00"/>
    <x v="17"/>
    <x v="24"/>
    <n v="260"/>
    <n v="61"/>
    <n v="0"/>
    <n v="0"/>
    <n v="844"/>
    <n v="34"/>
    <n v="0"/>
    <n v="4"/>
    <n v="0"/>
  </r>
  <r>
    <d v="2010-10-06T00:00:00"/>
    <x v="18"/>
    <x v="24"/>
    <n v="263"/>
    <n v="69"/>
    <n v="0"/>
    <n v="0"/>
    <n v="521"/>
    <n v="29"/>
    <n v="6"/>
    <n v="2"/>
    <n v="0"/>
  </r>
  <r>
    <d v="2010-10-07T00:00:00"/>
    <x v="19"/>
    <x v="24"/>
    <n v="293"/>
    <n v="57"/>
    <n v="0"/>
    <n v="2"/>
    <n v="576"/>
    <n v="15"/>
    <n v="5"/>
    <n v="3"/>
    <n v="0"/>
  </r>
  <r>
    <d v="2010-10-08T00:00:00"/>
    <x v="20"/>
    <x v="24"/>
    <n v="237"/>
    <n v="47"/>
    <n v="0"/>
    <n v="1"/>
    <n v="646"/>
    <n v="25"/>
    <n v="6"/>
    <n v="3"/>
    <n v="0"/>
  </r>
  <r>
    <d v="2010-10-09T00:00:00"/>
    <x v="21"/>
    <x v="24"/>
    <n v="317"/>
    <n v="46"/>
    <n v="0"/>
    <n v="1"/>
    <n v="392"/>
    <n v="10"/>
    <n v="2"/>
    <n v="9"/>
    <n v="0"/>
  </r>
  <r>
    <d v="2010-10-10T00:00:00"/>
    <x v="22"/>
    <x v="24"/>
    <n v="390"/>
    <n v="31"/>
    <n v="0"/>
    <n v="0"/>
    <n v="524"/>
    <n v="17"/>
    <n v="0"/>
    <n v="19"/>
    <n v="1"/>
  </r>
  <r>
    <d v="2010-10-11T00:00:00"/>
    <x v="23"/>
    <x v="24"/>
    <n v="244"/>
    <n v="22"/>
    <n v="0"/>
    <n v="0"/>
    <n v="323"/>
    <n v="12"/>
    <n v="6"/>
    <n v="37"/>
    <n v="0"/>
  </r>
  <r>
    <d v="2010-10-12T00:00:00"/>
    <x v="24"/>
    <x v="24"/>
    <n v="168"/>
    <n v="15"/>
    <n v="0"/>
    <n v="0"/>
    <n v="304"/>
    <n v="11"/>
    <n v="6"/>
    <n v="7"/>
    <n v="1"/>
  </r>
  <r>
    <d v="2010-10-13T00:00:00"/>
    <x v="25"/>
    <x v="24"/>
    <n v="85"/>
    <n v="11"/>
    <n v="0"/>
    <n v="1"/>
    <n v="283"/>
    <n v="10"/>
    <n v="0"/>
    <n v="5"/>
    <n v="0"/>
  </r>
  <r>
    <d v="2010-10-14T00:00:00"/>
    <x v="26"/>
    <x v="24"/>
    <n v="59"/>
    <n v="10"/>
    <n v="0"/>
    <n v="1"/>
    <n v="277"/>
    <n v="13"/>
    <n v="1"/>
    <n v="6"/>
    <n v="0"/>
  </r>
  <r>
    <d v="2010-10-15T00:00:00"/>
    <x v="27"/>
    <x v="24"/>
    <n v="37"/>
    <n v="4"/>
    <n v="0"/>
    <n v="1"/>
    <n v="180"/>
    <n v="9"/>
    <n v="0"/>
    <n v="3"/>
    <n v="0"/>
  </r>
  <r>
    <d v="2010-10-16T00:00:00"/>
    <x v="28"/>
    <x v="24"/>
    <n v="28"/>
    <n v="8"/>
    <n v="0"/>
    <n v="1"/>
    <n v="177"/>
    <n v="6"/>
    <n v="0"/>
    <n v="0"/>
    <n v="0"/>
  </r>
  <r>
    <d v="2010-10-17T00:00:00"/>
    <x v="29"/>
    <x v="24"/>
    <n v="23"/>
    <n v="1"/>
    <n v="0"/>
    <n v="3"/>
    <n v="256"/>
    <n v="9"/>
    <n v="2"/>
    <n v="1"/>
    <n v="0"/>
  </r>
  <r>
    <d v="2010-10-18T00:00:00"/>
    <x v="30"/>
    <x v="24"/>
    <n v="24"/>
    <n v="3"/>
    <n v="0"/>
    <n v="0"/>
    <n v="307"/>
    <n v="6"/>
    <n v="0"/>
    <n v="2"/>
    <n v="0"/>
  </r>
  <r>
    <d v="2010-10-19T00:00:00"/>
    <x v="31"/>
    <x v="24"/>
    <n v="22"/>
    <n v="8"/>
    <n v="0"/>
    <n v="0"/>
    <n v="242"/>
    <n v="7"/>
    <n v="1"/>
    <n v="1"/>
    <n v="0"/>
  </r>
  <r>
    <d v="2010-10-20T00:00:00"/>
    <x v="32"/>
    <x v="24"/>
    <n v="40"/>
    <n v="4"/>
    <n v="0"/>
    <n v="1"/>
    <n v="373"/>
    <n v="16"/>
    <n v="1"/>
    <n v="2"/>
    <n v="0"/>
  </r>
  <r>
    <d v="2010-10-21T00:00:00"/>
    <x v="33"/>
    <x v="24"/>
    <n v="30"/>
    <n v="3"/>
    <n v="0"/>
    <n v="0"/>
    <n v="304"/>
    <n v="16"/>
    <n v="0"/>
    <n v="1"/>
    <n v="0"/>
  </r>
  <r>
    <d v="2010-10-22T00:00:00"/>
    <x v="34"/>
    <x v="24"/>
    <n v="19"/>
    <n v="9"/>
    <n v="0"/>
    <n v="2"/>
    <n v="348"/>
    <n v="10"/>
    <n v="0"/>
    <n v="0"/>
    <n v="0"/>
  </r>
  <r>
    <d v="2010-10-23T00:00:00"/>
    <x v="35"/>
    <x v="24"/>
    <n v="15"/>
    <n v="6"/>
    <n v="0"/>
    <n v="2"/>
    <n v="56"/>
    <n v="4"/>
    <n v="2"/>
    <n v="2"/>
    <n v="0"/>
  </r>
  <r>
    <d v="2010-10-24T00:00:00"/>
    <x v="36"/>
    <x v="24"/>
    <m/>
    <m/>
    <m/>
    <m/>
    <m/>
    <m/>
    <m/>
    <m/>
    <m/>
  </r>
  <r>
    <d v="2010-10-25T00:00:00"/>
    <x v="37"/>
    <x v="24"/>
    <m/>
    <m/>
    <m/>
    <m/>
    <m/>
    <m/>
    <m/>
    <m/>
    <m/>
  </r>
  <r>
    <d v="2010-10-26T00:00:00"/>
    <x v="38"/>
    <x v="24"/>
    <m/>
    <m/>
    <m/>
    <m/>
    <m/>
    <m/>
    <m/>
    <m/>
    <m/>
  </r>
  <r>
    <d v="2010-10-27T00:00:00"/>
    <x v="39"/>
    <x v="24"/>
    <n v="40"/>
    <n v="2"/>
    <n v="0"/>
    <n v="0"/>
    <n v="74"/>
    <n v="4"/>
    <n v="1"/>
    <n v="2"/>
    <n v="0"/>
  </r>
  <r>
    <d v="2010-10-28T00:00:00"/>
    <x v="40"/>
    <x v="24"/>
    <n v="42"/>
    <n v="10"/>
    <n v="0"/>
    <n v="1"/>
    <n v="82"/>
    <n v="6"/>
    <n v="0"/>
    <n v="32"/>
    <n v="0"/>
  </r>
  <r>
    <d v="2010-10-29T00:00:00"/>
    <x v="41"/>
    <x v="24"/>
    <n v="20"/>
    <n v="4"/>
    <n v="0"/>
    <n v="0"/>
    <n v="45"/>
    <n v="2"/>
    <n v="0"/>
    <n v="7"/>
    <n v="0"/>
  </r>
  <r>
    <d v="2010-10-30T00:00:00"/>
    <x v="42"/>
    <x v="24"/>
    <n v="24"/>
    <n v="2"/>
    <n v="0"/>
    <n v="0"/>
    <n v="32"/>
    <n v="3"/>
    <n v="0"/>
    <n v="12"/>
    <n v="0"/>
  </r>
  <r>
    <d v="2010-10-31T00:00:00"/>
    <x v="43"/>
    <x v="24"/>
    <m/>
    <m/>
    <m/>
    <m/>
    <m/>
    <m/>
    <m/>
    <m/>
    <m/>
  </r>
  <r>
    <d v="2010-11-01T00:00:00"/>
    <x v="44"/>
    <x v="24"/>
    <m/>
    <m/>
    <m/>
    <m/>
    <m/>
    <m/>
    <m/>
    <m/>
    <m/>
  </r>
  <r>
    <d v="2010-11-02T00:00:00"/>
    <x v="45"/>
    <x v="24"/>
    <m/>
    <m/>
    <m/>
    <m/>
    <m/>
    <m/>
    <m/>
    <m/>
    <m/>
  </r>
  <r>
    <d v="2010-11-03T00:00:00"/>
    <x v="46"/>
    <x v="24"/>
    <m/>
    <m/>
    <m/>
    <m/>
    <m/>
    <m/>
    <m/>
    <m/>
    <m/>
  </r>
  <r>
    <d v="2010-11-04T00:00:00"/>
    <x v="47"/>
    <x v="24"/>
    <n v="19"/>
    <n v="1"/>
    <n v="0"/>
    <n v="0"/>
    <n v="9"/>
    <n v="1"/>
    <n v="1"/>
    <n v="0"/>
    <n v="0"/>
  </r>
  <r>
    <d v="2010-11-05T00:00:00"/>
    <x v="48"/>
    <x v="24"/>
    <n v="68"/>
    <n v="3"/>
    <n v="0"/>
    <n v="0"/>
    <n v="18"/>
    <n v="1"/>
    <n v="1"/>
    <n v="1"/>
    <n v="0"/>
  </r>
  <r>
    <d v="2010-11-06T00:00:00"/>
    <x v="49"/>
    <x v="24"/>
    <n v="24"/>
    <n v="1"/>
    <n v="0"/>
    <n v="0"/>
    <n v="6"/>
    <n v="0"/>
    <n v="1"/>
    <n v="5"/>
    <n v="0"/>
  </r>
  <r>
    <d v="2011-08-31T00:00:00"/>
    <x v="86"/>
    <x v="25"/>
    <n v="0"/>
    <n v="0"/>
    <n v="0"/>
    <n v="0"/>
    <n v="0"/>
    <n v="0"/>
    <n v="0"/>
    <n v="0"/>
    <n v="0"/>
  </r>
  <r>
    <d v="2011-09-01T00:00:00"/>
    <x v="80"/>
    <x v="25"/>
    <n v="1310"/>
    <n v="0"/>
    <n v="0"/>
    <n v="0"/>
    <n v="1010"/>
    <n v="3"/>
    <n v="138"/>
    <n v="314"/>
    <n v="0"/>
  </r>
  <r>
    <d v="2011-09-01T00:00:00"/>
    <x v="80"/>
    <x v="25"/>
    <n v="22"/>
    <n v="0"/>
    <m/>
    <m/>
    <n v="345"/>
    <n v="0"/>
    <m/>
    <n v="435532"/>
    <n v="9777"/>
  </r>
  <r>
    <d v="2011-09-01T00:00:00"/>
    <x v="80"/>
    <x v="25"/>
    <n v="458"/>
    <n v="36"/>
    <n v="0"/>
    <n v="0"/>
    <n v="598"/>
    <n v="12"/>
    <n v="27"/>
    <n v="19"/>
    <n v="0"/>
  </r>
  <r>
    <d v="2011-09-02T00:00:00"/>
    <x v="75"/>
    <x v="25"/>
    <n v="644"/>
    <n v="41"/>
    <n v="0"/>
    <n v="0"/>
    <n v="314"/>
    <n v="15"/>
    <n v="30"/>
    <n v="16"/>
    <n v="2"/>
  </r>
  <r>
    <d v="2011-09-03T00:00:00"/>
    <x v="76"/>
    <x v="25"/>
    <n v="262"/>
    <n v="18"/>
    <n v="0"/>
    <n v="0"/>
    <n v="548"/>
    <n v="3"/>
    <n v="6"/>
    <n v="12"/>
    <n v="2"/>
  </r>
  <r>
    <d v="2011-09-04T00:00:00"/>
    <x v="77"/>
    <x v="25"/>
    <n v="283"/>
    <n v="21"/>
    <n v="0"/>
    <n v="0"/>
    <n v="576"/>
    <n v="8"/>
    <n v="18"/>
    <n v="10"/>
    <n v="0"/>
  </r>
  <r>
    <d v="2011-09-05T00:00:00"/>
    <x v="78"/>
    <x v="25"/>
    <n v="552"/>
    <n v="61"/>
    <n v="0"/>
    <n v="0"/>
    <n v="519"/>
    <n v="10"/>
    <n v="35"/>
    <n v="13"/>
    <n v="0"/>
  </r>
  <r>
    <d v="2011-09-06T00:00:00"/>
    <x v="79"/>
    <x v="25"/>
    <n v="487"/>
    <n v="67"/>
    <n v="0"/>
    <n v="0"/>
    <n v="386"/>
    <n v="16"/>
    <n v="28"/>
    <n v="7"/>
    <n v="0"/>
  </r>
  <r>
    <d v="2011-09-07T00:00:00"/>
    <x v="71"/>
    <x v="25"/>
    <n v="699"/>
    <n v="71"/>
    <n v="0"/>
    <n v="0"/>
    <n v="434"/>
    <n v="17"/>
    <n v="27"/>
    <n v="11"/>
    <n v="0"/>
  </r>
  <r>
    <d v="2011-09-08T00:00:00"/>
    <x v="72"/>
    <x v="25"/>
    <n v="503"/>
    <n v="61"/>
    <n v="0"/>
    <n v="0"/>
    <n v="452"/>
    <n v="24"/>
    <n v="19"/>
    <n v="4"/>
    <n v="0"/>
  </r>
  <r>
    <d v="2011-09-09T00:00:00"/>
    <x v="73"/>
    <x v="25"/>
    <n v="539"/>
    <n v="59"/>
    <n v="0"/>
    <n v="0"/>
    <n v="499"/>
    <n v="21"/>
    <n v="16"/>
    <n v="7"/>
    <n v="0"/>
  </r>
  <r>
    <d v="2011-09-10T00:00:00"/>
    <x v="74"/>
    <x v="25"/>
    <n v="516"/>
    <n v="96"/>
    <n v="0"/>
    <n v="0"/>
    <n v="579"/>
    <n v="37"/>
    <n v="14"/>
    <n v="6"/>
    <n v="0"/>
  </r>
  <r>
    <d v="2011-09-11T00:00:00"/>
    <x v="68"/>
    <x v="25"/>
    <n v="494"/>
    <n v="78"/>
    <n v="0"/>
    <n v="0"/>
    <n v="557"/>
    <n v="18"/>
    <n v="6"/>
    <n v="10"/>
    <n v="0"/>
  </r>
  <r>
    <d v="2011-09-12T00:00:00"/>
    <x v="69"/>
    <x v="25"/>
    <n v="457"/>
    <n v="80"/>
    <n v="0"/>
    <n v="0"/>
    <n v="799"/>
    <n v="29"/>
    <n v="30"/>
    <n v="1"/>
    <n v="0"/>
  </r>
  <r>
    <d v="2011-09-13T00:00:00"/>
    <x v="70"/>
    <x v="25"/>
    <n v="1281"/>
    <n v="81"/>
    <n v="0"/>
    <n v="0"/>
    <n v="447"/>
    <n v="28"/>
    <n v="13"/>
    <n v="1"/>
    <n v="0"/>
  </r>
  <r>
    <d v="2011-09-14T00:00:00"/>
    <x v="67"/>
    <x v="25"/>
    <n v="922"/>
    <n v="62"/>
    <n v="0"/>
    <n v="0"/>
    <n v="552"/>
    <n v="22"/>
    <n v="13"/>
    <n v="2"/>
    <n v="0"/>
  </r>
  <r>
    <d v="2011-09-15T00:00:00"/>
    <x v="63"/>
    <x v="25"/>
    <n v="2003"/>
    <n v="84"/>
    <n v="0"/>
    <n v="1"/>
    <n v="823"/>
    <n v="22"/>
    <n v="8"/>
    <n v="1"/>
    <n v="0"/>
  </r>
  <r>
    <d v="2011-09-16T00:00:00"/>
    <x v="64"/>
    <x v="25"/>
    <n v="2240"/>
    <n v="62"/>
    <n v="0"/>
    <n v="0"/>
    <n v="1056"/>
    <n v="4"/>
    <n v="1"/>
    <n v="2"/>
    <n v="0"/>
  </r>
  <r>
    <d v="2011-09-17T00:00:00"/>
    <x v="65"/>
    <x v="25"/>
    <n v="2883"/>
    <n v="95"/>
    <n v="0"/>
    <n v="1"/>
    <n v="881"/>
    <n v="16"/>
    <n v="0"/>
    <n v="0"/>
    <n v="0"/>
  </r>
  <r>
    <d v="2011-09-18T00:00:00"/>
    <x v="0"/>
    <x v="25"/>
    <n v="2364"/>
    <n v="72"/>
    <n v="0"/>
    <n v="0"/>
    <n v="622"/>
    <n v="9"/>
    <n v="4"/>
    <n v="1"/>
    <n v="0"/>
  </r>
  <r>
    <d v="2011-09-19T00:00:00"/>
    <x v="1"/>
    <x v="25"/>
    <n v="1282"/>
    <n v="46"/>
    <n v="0"/>
    <n v="0"/>
    <n v="255"/>
    <n v="4"/>
    <n v="3"/>
    <n v="5"/>
    <n v="0"/>
  </r>
  <r>
    <d v="2011-09-20T00:00:00"/>
    <x v="2"/>
    <x v="25"/>
    <n v="2241"/>
    <n v="120"/>
    <n v="0"/>
    <n v="1"/>
    <n v="605"/>
    <n v="16"/>
    <n v="8"/>
    <n v="2"/>
    <n v="0"/>
  </r>
  <r>
    <d v="2011-09-21T00:00:00"/>
    <x v="3"/>
    <x v="25"/>
    <n v="1823"/>
    <n v="102"/>
    <n v="1"/>
    <n v="0"/>
    <n v="979"/>
    <n v="26"/>
    <n v="8"/>
    <n v="1"/>
    <n v="0"/>
  </r>
  <r>
    <d v="2011-09-22T00:00:00"/>
    <x v="4"/>
    <x v="25"/>
    <n v="3623"/>
    <n v="201"/>
    <n v="2"/>
    <n v="0"/>
    <n v="877"/>
    <n v="26"/>
    <n v="13"/>
    <n v="1"/>
    <n v="0"/>
  </r>
  <r>
    <d v="2011-09-23T00:00:00"/>
    <x v="5"/>
    <x v="25"/>
    <n v="1561"/>
    <n v="80"/>
    <n v="0"/>
    <n v="0"/>
    <n v="644"/>
    <n v="26"/>
    <n v="11"/>
    <n v="3"/>
    <n v="0"/>
  </r>
  <r>
    <d v="2011-09-24T00:00:00"/>
    <x v="6"/>
    <x v="25"/>
    <n v="1280"/>
    <n v="44"/>
    <n v="0"/>
    <n v="0"/>
    <n v="248"/>
    <n v="2"/>
    <n v="13"/>
    <n v="3"/>
    <n v="0"/>
  </r>
  <r>
    <d v="2011-09-25T00:00:00"/>
    <x v="7"/>
    <x v="25"/>
    <n v="1211"/>
    <n v="5"/>
    <n v="0"/>
    <n v="0"/>
    <n v="540"/>
    <n v="12"/>
    <n v="2"/>
    <n v="0"/>
    <n v="0"/>
  </r>
  <r>
    <d v="2011-09-26T00:00:00"/>
    <x v="8"/>
    <x v="25"/>
    <n v="1026"/>
    <n v="38"/>
    <n v="0"/>
    <n v="0"/>
    <n v="630"/>
    <n v="16"/>
    <n v="2"/>
    <n v="0"/>
    <n v="0"/>
  </r>
  <r>
    <d v="2011-09-27T00:00:00"/>
    <x v="9"/>
    <x v="25"/>
    <n v="159"/>
    <n v="2"/>
    <n v="0"/>
    <n v="0"/>
    <n v="389"/>
    <n v="5"/>
    <n v="0"/>
    <n v="0"/>
    <n v="0"/>
  </r>
  <r>
    <d v="2011-09-28T00:00:00"/>
    <x v="10"/>
    <x v="25"/>
    <n v="767"/>
    <n v="17"/>
    <n v="0"/>
    <n v="0"/>
    <n v="430"/>
    <n v="11"/>
    <n v="4"/>
    <n v="0"/>
    <n v="0"/>
  </r>
  <r>
    <d v="2011-09-29T00:00:00"/>
    <x v="11"/>
    <x v="25"/>
    <n v="995"/>
    <n v="15"/>
    <n v="0"/>
    <n v="0"/>
    <n v="459"/>
    <n v="13"/>
    <n v="9"/>
    <n v="0"/>
    <n v="0"/>
  </r>
  <r>
    <d v="2011-09-30T00:00:00"/>
    <x v="12"/>
    <x v="25"/>
    <n v="1026"/>
    <n v="37"/>
    <n v="0"/>
    <n v="0"/>
    <n v="131"/>
    <n v="3"/>
    <n v="8"/>
    <n v="0"/>
    <n v="0"/>
  </r>
  <r>
    <d v="2011-10-01T00:00:00"/>
    <x v="13"/>
    <x v="25"/>
    <n v="1146"/>
    <n v="68"/>
    <n v="0"/>
    <n v="0"/>
    <n v="307"/>
    <n v="9"/>
    <n v="14"/>
    <n v="2"/>
    <n v="0"/>
  </r>
  <r>
    <d v="2011-10-02T00:00:00"/>
    <x v="14"/>
    <x v="25"/>
    <n v="1298"/>
    <n v="52"/>
    <n v="0"/>
    <n v="0"/>
    <n v="333"/>
    <n v="6"/>
    <n v="9"/>
    <n v="0"/>
    <n v="0"/>
  </r>
  <r>
    <d v="2011-10-03T00:00:00"/>
    <x v="15"/>
    <x v="25"/>
    <n v="867"/>
    <n v="34"/>
    <n v="0"/>
    <n v="0"/>
    <n v="314"/>
    <n v="8"/>
    <n v="4"/>
    <n v="1"/>
    <n v="0"/>
  </r>
  <r>
    <d v="2011-10-04T00:00:00"/>
    <x v="16"/>
    <x v="25"/>
    <n v="565"/>
    <n v="23"/>
    <n v="2"/>
    <n v="0"/>
    <n v="363"/>
    <n v="11"/>
    <n v="4"/>
    <n v="0"/>
    <n v="0"/>
  </r>
  <r>
    <d v="2011-10-05T00:00:00"/>
    <x v="17"/>
    <x v="25"/>
    <n v="541"/>
    <n v="20"/>
    <n v="0"/>
    <n v="0"/>
    <n v="410"/>
    <n v="14"/>
    <n v="5"/>
    <n v="0"/>
    <n v="0"/>
  </r>
  <r>
    <d v="2011-10-06T00:00:00"/>
    <x v="18"/>
    <x v="25"/>
    <n v="333"/>
    <n v="6"/>
    <n v="0"/>
    <n v="0"/>
    <n v="302"/>
    <n v="12"/>
    <n v="2"/>
    <n v="0"/>
    <n v="0"/>
  </r>
  <r>
    <d v="2011-10-07T00:00:00"/>
    <x v="19"/>
    <x v="25"/>
    <n v="472"/>
    <n v="13"/>
    <n v="0"/>
    <n v="0"/>
    <n v="480"/>
    <n v="9"/>
    <n v="7"/>
    <n v="1"/>
    <n v="0"/>
  </r>
  <r>
    <d v="2011-10-08T00:00:00"/>
    <x v="20"/>
    <x v="25"/>
    <n v="568"/>
    <n v="24"/>
    <n v="0"/>
    <n v="1"/>
    <n v="382"/>
    <n v="11"/>
    <n v="6"/>
    <n v="0"/>
    <n v="0"/>
  </r>
  <r>
    <d v="2011-10-09T00:00:00"/>
    <x v="21"/>
    <x v="25"/>
    <n v="705"/>
    <n v="54"/>
    <n v="0"/>
    <n v="0"/>
    <n v="304"/>
    <n v="8"/>
    <n v="9"/>
    <n v="1"/>
    <n v="0"/>
  </r>
  <r>
    <d v="2011-10-10T00:00:00"/>
    <x v="22"/>
    <x v="25"/>
    <n v="343"/>
    <n v="22"/>
    <n v="0"/>
    <n v="1"/>
    <n v="456"/>
    <n v="13"/>
    <n v="3"/>
    <n v="1"/>
    <n v="0"/>
  </r>
  <r>
    <d v="2011-10-11T00:00:00"/>
    <x v="23"/>
    <x v="25"/>
    <n v="329"/>
    <n v="21"/>
    <n v="0"/>
    <n v="0"/>
    <n v="472"/>
    <n v="10"/>
    <n v="4"/>
    <n v="0"/>
    <n v="0"/>
  </r>
  <r>
    <d v="2011-10-12T00:00:00"/>
    <x v="24"/>
    <x v="25"/>
    <n v="228"/>
    <n v="15"/>
    <n v="0"/>
    <n v="0"/>
    <n v="490"/>
    <n v="18"/>
    <n v="5"/>
    <n v="0"/>
    <n v="0"/>
  </r>
  <r>
    <d v="2011-10-13T00:00:00"/>
    <x v="25"/>
    <x v="25"/>
    <n v="256"/>
    <n v="15"/>
    <n v="0"/>
    <n v="1"/>
    <n v="376"/>
    <n v="9"/>
    <n v="11"/>
    <n v="0"/>
    <n v="0"/>
  </r>
  <r>
    <d v="2011-10-14T00:00:00"/>
    <x v="26"/>
    <x v="25"/>
    <n v="319"/>
    <n v="15"/>
    <n v="0"/>
    <n v="0"/>
    <n v="307"/>
    <n v="3"/>
    <n v="6"/>
    <n v="2"/>
    <n v="0"/>
  </r>
  <r>
    <d v="2011-10-15T00:00:00"/>
    <x v="27"/>
    <x v="25"/>
    <n v="186"/>
    <n v="13"/>
    <n v="0"/>
    <n v="0"/>
    <n v="182"/>
    <n v="3"/>
    <n v="3"/>
    <n v="0"/>
    <n v="0"/>
  </r>
  <r>
    <d v="2011-10-16T00:00:00"/>
    <x v="28"/>
    <x v="25"/>
    <n v="323"/>
    <n v="26"/>
    <n v="1"/>
    <n v="4"/>
    <n v="308"/>
    <n v="6"/>
    <n v="6"/>
    <n v="1"/>
    <n v="0"/>
  </r>
  <r>
    <d v="2011-10-17T00:00:00"/>
    <x v="29"/>
    <x v="25"/>
    <n v="231"/>
    <n v="18"/>
    <n v="0"/>
    <n v="1"/>
    <n v="276"/>
    <n v="10"/>
    <n v="12"/>
    <n v="2"/>
    <n v="0"/>
  </r>
  <r>
    <d v="2011-10-18T00:00:00"/>
    <x v="30"/>
    <x v="25"/>
    <n v="386"/>
    <n v="22"/>
    <n v="0"/>
    <n v="2"/>
    <n v="339"/>
    <n v="7"/>
    <n v="5"/>
    <n v="1"/>
    <n v="0"/>
  </r>
  <r>
    <d v="2011-10-19T00:00:00"/>
    <x v="31"/>
    <x v="25"/>
    <n v="474"/>
    <n v="14"/>
    <n v="1"/>
    <n v="16"/>
    <n v="549"/>
    <n v="23"/>
    <n v="5"/>
    <n v="2"/>
    <n v="0"/>
  </r>
  <r>
    <d v="2011-10-20T00:00:00"/>
    <x v="32"/>
    <x v="25"/>
    <n v="357"/>
    <n v="12"/>
    <n v="0"/>
    <n v="6"/>
    <n v="320"/>
    <n v="7"/>
    <n v="3"/>
    <n v="2"/>
    <n v="0"/>
  </r>
  <r>
    <d v="2011-10-21T00:00:00"/>
    <x v="33"/>
    <x v="25"/>
    <n v="177"/>
    <n v="9"/>
    <n v="0"/>
    <n v="7"/>
    <n v="220"/>
    <n v="6"/>
    <n v="5"/>
    <n v="4"/>
    <n v="0"/>
  </r>
  <r>
    <d v="2011-10-22T00:00:00"/>
    <x v="34"/>
    <x v="25"/>
    <n v="313"/>
    <n v="14"/>
    <n v="0"/>
    <n v="5"/>
    <n v="155"/>
    <n v="7"/>
    <n v="8"/>
    <n v="3"/>
    <n v="0"/>
  </r>
  <r>
    <d v="2011-10-23T00:00:00"/>
    <x v="35"/>
    <x v="25"/>
    <n v="256"/>
    <n v="12"/>
    <n v="0"/>
    <n v="9"/>
    <n v="124"/>
    <n v="7"/>
    <n v="5"/>
    <n v="2"/>
    <n v="0"/>
  </r>
  <r>
    <d v="2011-10-24T00:00:00"/>
    <x v="36"/>
    <x v="25"/>
    <n v="130"/>
    <n v="10"/>
    <n v="0"/>
    <n v="21"/>
    <n v="113"/>
    <n v="8"/>
    <n v="10"/>
    <n v="0"/>
    <n v="0"/>
  </r>
  <r>
    <d v="2011-10-25T00:00:00"/>
    <x v="37"/>
    <x v="25"/>
    <n v="68"/>
    <n v="7"/>
    <n v="0"/>
    <n v="21"/>
    <n v="58"/>
    <n v="1"/>
    <n v="9"/>
    <n v="1"/>
    <n v="0"/>
  </r>
  <r>
    <d v="2011-10-26T00:00:00"/>
    <x v="38"/>
    <x v="25"/>
    <n v="58"/>
    <n v="4"/>
    <n v="0"/>
    <n v="21"/>
    <n v="28"/>
    <n v="0"/>
    <n v="3"/>
    <n v="0"/>
    <n v="0"/>
  </r>
  <r>
    <d v="2011-10-27T00:00:00"/>
    <x v="39"/>
    <x v="25"/>
    <n v="78"/>
    <n v="7"/>
    <n v="0"/>
    <n v="35"/>
    <n v="33"/>
    <n v="0"/>
    <n v="2"/>
    <n v="4"/>
    <n v="0"/>
  </r>
  <r>
    <d v="2011-10-28T00:00:00"/>
    <x v="40"/>
    <x v="25"/>
    <n v="69"/>
    <n v="8"/>
    <n v="0"/>
    <n v="41"/>
    <n v="17"/>
    <n v="0"/>
    <n v="1"/>
    <n v="2"/>
    <n v="0"/>
  </r>
  <r>
    <d v="2011-10-29T00:00:00"/>
    <x v="41"/>
    <x v="25"/>
    <n v="234"/>
    <n v="5"/>
    <n v="0"/>
    <n v="55"/>
    <n v="21"/>
    <n v="1"/>
    <n v="2"/>
    <n v="11"/>
    <n v="0"/>
  </r>
  <r>
    <d v="2011-10-30T00:00:00"/>
    <x v="42"/>
    <x v="25"/>
    <n v="142"/>
    <n v="8"/>
    <n v="0"/>
    <n v="35"/>
    <n v="20"/>
    <n v="2"/>
    <n v="5"/>
    <n v="4"/>
    <n v="0"/>
  </r>
  <r>
    <d v="2011-10-31T00:00:00"/>
    <x v="43"/>
    <x v="25"/>
    <n v="38"/>
    <n v="6"/>
    <n v="0"/>
    <n v="11"/>
    <n v="6"/>
    <n v="1"/>
    <n v="2"/>
    <n v="2"/>
    <n v="0"/>
  </r>
  <r>
    <d v="2011-11-01T00:00:00"/>
    <x v="44"/>
    <x v="25"/>
    <n v="66"/>
    <n v="10"/>
    <n v="0"/>
    <n v="33"/>
    <n v="9"/>
    <n v="2"/>
    <n v="1"/>
    <n v="6"/>
    <n v="0"/>
  </r>
  <r>
    <d v="2011-11-02T00:00:00"/>
    <x v="45"/>
    <x v="25"/>
    <n v="15"/>
    <n v="3"/>
    <n v="0"/>
    <n v="7"/>
    <n v="7"/>
    <n v="0"/>
    <n v="0"/>
    <n v="0"/>
    <n v="0"/>
  </r>
  <r>
    <d v="2011-11-03T00:00:00"/>
    <x v="46"/>
    <x v="25"/>
    <n v="56"/>
    <n v="7"/>
    <n v="0"/>
    <n v="18"/>
    <n v="4"/>
    <n v="2"/>
    <n v="0"/>
    <n v="5"/>
    <n v="0"/>
  </r>
  <r>
    <d v="2011-11-04T00:00:00"/>
    <x v="47"/>
    <x v="25"/>
    <m/>
    <m/>
    <m/>
    <m/>
    <m/>
    <m/>
    <m/>
    <m/>
    <m/>
  </r>
  <r>
    <d v="2011-11-05T00:00:00"/>
    <x v="48"/>
    <x v="25"/>
    <m/>
    <m/>
    <m/>
    <m/>
    <m/>
    <m/>
    <m/>
    <m/>
    <m/>
  </r>
  <r>
    <d v="2012-09-01T00:00:00"/>
    <x v="80"/>
    <x v="26"/>
    <m/>
    <m/>
    <m/>
    <m/>
    <m/>
    <m/>
    <m/>
    <m/>
    <m/>
  </r>
  <r>
    <d v="2012-09-02T00:00:00"/>
    <x v="75"/>
    <x v="26"/>
    <m/>
    <m/>
    <m/>
    <m/>
    <m/>
    <m/>
    <m/>
    <m/>
    <m/>
  </r>
  <r>
    <d v="2012-09-03T00:00:00"/>
    <x v="76"/>
    <x v="26"/>
    <m/>
    <m/>
    <m/>
    <m/>
    <m/>
    <m/>
    <m/>
    <m/>
    <m/>
  </r>
  <r>
    <d v="2012-09-04T00:00:00"/>
    <x v="77"/>
    <x v="26"/>
    <m/>
    <m/>
    <m/>
    <m/>
    <m/>
    <m/>
    <m/>
    <m/>
    <m/>
  </r>
  <r>
    <d v="2012-09-05T00:00:00"/>
    <x v="78"/>
    <x v="26"/>
    <m/>
    <m/>
    <m/>
    <m/>
    <m/>
    <m/>
    <m/>
    <m/>
    <m/>
  </r>
  <r>
    <d v="2012-09-06T00:00:00"/>
    <x v="79"/>
    <x v="26"/>
    <n v="1437"/>
    <n v="1"/>
    <n v="0"/>
    <n v="0"/>
    <n v="1669"/>
    <n v="179"/>
    <n v="233"/>
    <n v="82"/>
    <n v="13"/>
  </r>
  <r>
    <d v="2012-09-06T00:00:00"/>
    <x v="79"/>
    <x v="26"/>
    <n v="1654"/>
    <n v="65"/>
    <n v="0"/>
    <n v="0"/>
    <n v="0"/>
    <n v="0"/>
    <n v="0"/>
    <n v="146308"/>
    <n v="2826"/>
  </r>
  <r>
    <d v="2012-09-06T00:00:00"/>
    <x v="79"/>
    <x v="26"/>
    <n v="102"/>
    <n v="36"/>
    <n v="0"/>
    <n v="0"/>
    <n v="132"/>
    <n v="51"/>
    <n v="3"/>
    <n v="0"/>
    <n v="0"/>
  </r>
  <r>
    <d v="2012-09-07T00:00:00"/>
    <x v="71"/>
    <x v="26"/>
    <n v="312"/>
    <n v="84"/>
    <n v="0"/>
    <n v="0"/>
    <n v="426"/>
    <n v="63"/>
    <n v="15"/>
    <n v="0"/>
    <n v="0"/>
  </r>
  <r>
    <d v="2012-09-08T00:00:00"/>
    <x v="72"/>
    <x v="26"/>
    <n v="891"/>
    <n v="123"/>
    <n v="0"/>
    <n v="0"/>
    <n v="501"/>
    <n v="84"/>
    <n v="3"/>
    <n v="0"/>
    <n v="0"/>
  </r>
  <r>
    <d v="2012-09-09T00:00:00"/>
    <x v="73"/>
    <x v="26"/>
    <n v="1368"/>
    <n v="96"/>
    <n v="0"/>
    <n v="0"/>
    <n v="477"/>
    <n v="63"/>
    <n v="6"/>
    <n v="0"/>
    <n v="0"/>
  </r>
  <r>
    <d v="2012-09-10T00:00:00"/>
    <x v="74"/>
    <x v="26"/>
    <n v="1410"/>
    <n v="117"/>
    <n v="0"/>
    <n v="0"/>
    <n v="435"/>
    <n v="24"/>
    <n v="0"/>
    <n v="9"/>
    <n v="0"/>
  </r>
  <r>
    <d v="2012-09-11T00:00:00"/>
    <x v="68"/>
    <x v="26"/>
    <n v="910"/>
    <n v="74"/>
    <n v="0"/>
    <n v="0"/>
    <n v="243"/>
    <n v="52"/>
    <n v="2"/>
    <n v="6"/>
    <n v="0"/>
  </r>
  <r>
    <d v="2012-09-12T00:00:00"/>
    <x v="69"/>
    <x v="26"/>
    <n v="1434"/>
    <n v="117"/>
    <n v="0"/>
    <n v="0"/>
    <n v="342"/>
    <n v="108"/>
    <n v="12"/>
    <n v="0"/>
    <n v="0"/>
  </r>
  <r>
    <d v="2012-09-13T00:00:00"/>
    <x v="70"/>
    <x v="26"/>
    <n v="1068"/>
    <n v="198"/>
    <n v="0"/>
    <n v="0"/>
    <n v="360"/>
    <n v="90"/>
    <n v="2"/>
    <n v="2"/>
    <n v="1"/>
  </r>
  <r>
    <d v="2012-09-14T00:00:00"/>
    <x v="67"/>
    <x v="26"/>
    <n v="573"/>
    <n v="93"/>
    <n v="0"/>
    <n v="0"/>
    <n v="168"/>
    <n v="30"/>
    <n v="0"/>
    <n v="3"/>
    <n v="0"/>
  </r>
  <r>
    <d v="2012-09-15T00:00:00"/>
    <x v="63"/>
    <x v="26"/>
    <n v="594"/>
    <n v="93"/>
    <n v="0"/>
    <n v="0"/>
    <n v="129"/>
    <n v="15"/>
    <n v="9"/>
    <n v="3"/>
    <n v="0"/>
  </r>
  <r>
    <d v="2012-09-16T00:00:00"/>
    <x v="64"/>
    <x v="26"/>
    <n v="672"/>
    <n v="81"/>
    <n v="0"/>
    <n v="0"/>
    <n v="102"/>
    <n v="27"/>
    <n v="9"/>
    <n v="0"/>
    <n v="0"/>
  </r>
  <r>
    <d v="2012-09-17T00:00:00"/>
    <x v="65"/>
    <x v="26"/>
    <n v="795"/>
    <n v="57"/>
    <n v="0"/>
    <n v="0"/>
    <n v="159"/>
    <n v="75"/>
    <n v="6"/>
    <n v="0"/>
    <n v="0"/>
  </r>
  <r>
    <d v="2012-09-18T00:00:00"/>
    <x v="0"/>
    <x v="26"/>
    <n v="486"/>
    <n v="93"/>
    <n v="0"/>
    <n v="0"/>
    <n v="48"/>
    <n v="9"/>
    <n v="0"/>
    <n v="0"/>
    <n v="0"/>
  </r>
  <r>
    <d v="2012-09-19T00:00:00"/>
    <x v="1"/>
    <x v="26"/>
    <n v="975"/>
    <n v="117"/>
    <n v="0"/>
    <n v="0"/>
    <n v="336"/>
    <n v="147"/>
    <n v="6"/>
    <n v="3"/>
    <n v="0"/>
  </r>
  <r>
    <d v="2012-09-20T00:00:00"/>
    <x v="2"/>
    <x v="26"/>
    <n v="1098"/>
    <n v="42"/>
    <n v="0"/>
    <n v="0"/>
    <n v="453"/>
    <n v="129"/>
    <n v="3"/>
    <n v="0"/>
    <n v="0"/>
  </r>
  <r>
    <d v="2012-09-21T00:00:00"/>
    <x v="3"/>
    <x v="26"/>
    <n v="1146"/>
    <n v="54"/>
    <n v="0"/>
    <n v="0"/>
    <n v="477"/>
    <n v="123"/>
    <n v="12"/>
    <n v="0"/>
    <n v="0"/>
  </r>
  <r>
    <d v="2012-09-22T00:00:00"/>
    <x v="4"/>
    <x v="26"/>
    <n v="612"/>
    <n v="36"/>
    <n v="0"/>
    <n v="0"/>
    <n v="462"/>
    <n v="60"/>
    <n v="6"/>
    <n v="0"/>
    <n v="0"/>
  </r>
  <r>
    <d v="2012-09-23T00:00:00"/>
    <x v="5"/>
    <x v="26"/>
    <n v="474"/>
    <n v="18"/>
    <n v="0"/>
    <n v="0"/>
    <n v="633"/>
    <n v="48"/>
    <n v="0"/>
    <n v="0"/>
    <n v="0"/>
  </r>
  <r>
    <d v="2012-09-24T00:00:00"/>
    <x v="6"/>
    <x v="26"/>
    <n v="548"/>
    <n v="114"/>
    <n v="0"/>
    <n v="0"/>
    <n v="430"/>
    <n v="82"/>
    <n v="2"/>
    <n v="0"/>
    <n v="0"/>
  </r>
  <r>
    <d v="2012-09-25T00:00:00"/>
    <x v="7"/>
    <x v="26"/>
    <n v="491"/>
    <n v="93"/>
    <n v="0"/>
    <n v="0"/>
    <n v="238"/>
    <n v="56"/>
    <n v="2"/>
    <n v="1"/>
    <n v="0"/>
  </r>
  <r>
    <d v="2012-09-26T00:00:00"/>
    <x v="8"/>
    <x v="26"/>
    <n v="645"/>
    <n v="73"/>
    <n v="0"/>
    <n v="0"/>
    <n v="289"/>
    <n v="48"/>
    <n v="0"/>
    <n v="0"/>
    <n v="0"/>
  </r>
  <r>
    <d v="2012-09-27T00:00:00"/>
    <x v="9"/>
    <x v="26"/>
    <n v="520"/>
    <n v="115"/>
    <n v="0"/>
    <n v="0"/>
    <n v="239"/>
    <n v="58"/>
    <n v="2"/>
    <n v="0"/>
    <n v="0"/>
  </r>
  <r>
    <d v="2012-09-28T00:00:00"/>
    <x v="10"/>
    <x v="26"/>
    <n v="474"/>
    <n v="69"/>
    <n v="0"/>
    <n v="1"/>
    <n v="283"/>
    <n v="64"/>
    <n v="2"/>
    <n v="0"/>
    <n v="1"/>
  </r>
  <r>
    <d v="2012-09-29T00:00:00"/>
    <x v="11"/>
    <x v="26"/>
    <n v="253"/>
    <n v="44"/>
    <n v="0"/>
    <n v="0"/>
    <n v="209"/>
    <n v="25"/>
    <n v="1"/>
    <n v="0"/>
    <n v="0"/>
  </r>
  <r>
    <d v="2012-09-30T00:00:00"/>
    <x v="12"/>
    <x v="26"/>
    <n v="150"/>
    <n v="20"/>
    <n v="0"/>
    <n v="0"/>
    <n v="75"/>
    <n v="10"/>
    <n v="0"/>
    <n v="0"/>
    <n v="0"/>
  </r>
  <r>
    <d v="2012-10-01T00:00:00"/>
    <x v="13"/>
    <x v="26"/>
    <n v="103"/>
    <n v="13"/>
    <n v="0"/>
    <n v="0"/>
    <n v="49"/>
    <n v="5"/>
    <n v="1"/>
    <n v="0"/>
    <n v="0"/>
  </r>
  <r>
    <d v="2012-10-02T00:00:00"/>
    <x v="14"/>
    <x v="26"/>
    <n v="1188"/>
    <n v="44"/>
    <m/>
    <m/>
    <n v="244"/>
    <n v="36"/>
    <n v="1"/>
    <n v="0"/>
    <n v="0"/>
  </r>
  <r>
    <d v="2012-10-03T00:00:00"/>
    <x v="15"/>
    <x v="26"/>
    <n v="438"/>
    <n v="33"/>
    <n v="0"/>
    <n v="1"/>
    <n v="413"/>
    <n v="36"/>
    <n v="3"/>
    <n v="0"/>
    <n v="0"/>
  </r>
  <r>
    <d v="2012-10-04T00:00:00"/>
    <x v="16"/>
    <x v="26"/>
    <n v="273"/>
    <n v="41"/>
    <n v="0"/>
    <n v="2"/>
    <n v="204"/>
    <n v="15"/>
    <n v="1"/>
    <n v="0"/>
    <n v="0"/>
  </r>
  <r>
    <d v="2012-10-05T00:00:00"/>
    <x v="17"/>
    <x v="26"/>
    <n v="164"/>
    <n v="7"/>
    <n v="0"/>
    <n v="0"/>
    <n v="123"/>
    <n v="7"/>
    <n v="2"/>
    <n v="0"/>
    <n v="0"/>
  </r>
  <r>
    <d v="2012-10-06T00:00:00"/>
    <x v="18"/>
    <x v="26"/>
    <n v="216"/>
    <n v="15"/>
    <n v="0"/>
    <n v="0"/>
    <n v="351"/>
    <n v="14"/>
    <n v="0"/>
    <n v="1"/>
    <n v="0"/>
  </r>
  <r>
    <d v="2012-10-07T00:00:00"/>
    <x v="19"/>
    <x v="26"/>
    <n v="207"/>
    <n v="32"/>
    <n v="0"/>
    <n v="0"/>
    <n v="436"/>
    <n v="18"/>
    <n v="1"/>
    <n v="0"/>
    <n v="0"/>
  </r>
  <r>
    <d v="2012-10-08T00:00:00"/>
    <x v="20"/>
    <x v="26"/>
    <n v="183"/>
    <n v="26"/>
    <n v="0"/>
    <n v="0"/>
    <n v="471"/>
    <n v="18"/>
    <n v="2"/>
    <n v="1"/>
    <n v="0"/>
  </r>
  <r>
    <d v="2012-10-09T00:00:00"/>
    <x v="21"/>
    <x v="26"/>
    <n v="128"/>
    <n v="16"/>
    <n v="0"/>
    <n v="0"/>
    <n v="522"/>
    <n v="35"/>
    <n v="3"/>
    <n v="0"/>
    <n v="0"/>
  </r>
  <r>
    <d v="2012-10-10T00:00:00"/>
    <x v="22"/>
    <x v="26"/>
    <n v="95"/>
    <n v="17"/>
    <n v="0"/>
    <n v="0"/>
    <n v="353"/>
    <n v="22"/>
    <n v="0"/>
    <n v="0"/>
    <n v="0"/>
  </r>
  <r>
    <d v="2012-10-11T00:00:00"/>
    <x v="23"/>
    <x v="26"/>
    <n v="79"/>
    <n v="22"/>
    <n v="0"/>
    <n v="0"/>
    <n v="321"/>
    <n v="18"/>
    <n v="1"/>
    <n v="0"/>
    <n v="0"/>
  </r>
  <r>
    <d v="2012-10-12T00:00:00"/>
    <x v="24"/>
    <x v="26"/>
    <n v="91"/>
    <n v="6"/>
    <n v="0"/>
    <n v="0"/>
    <n v="385"/>
    <n v="39"/>
    <n v="1"/>
    <n v="0"/>
    <n v="0"/>
  </r>
  <r>
    <d v="2012-10-13T00:00:00"/>
    <x v="25"/>
    <x v="26"/>
    <n v="431"/>
    <n v="25"/>
    <n v="1"/>
    <n v="8"/>
    <n v="552"/>
    <n v="33"/>
    <n v="5"/>
    <n v="0"/>
    <n v="0"/>
  </r>
  <r>
    <d v="2012-10-14T00:00:00"/>
    <x v="26"/>
    <x v="26"/>
    <n v="472"/>
    <n v="37"/>
    <n v="0"/>
    <n v="10"/>
    <n v="634"/>
    <n v="71"/>
    <n v="1"/>
    <n v="1"/>
    <n v="0"/>
  </r>
  <r>
    <d v="2012-10-15T00:00:00"/>
    <x v="27"/>
    <x v="26"/>
    <n v="130"/>
    <n v="24"/>
    <n v="0"/>
    <n v="15"/>
    <n v="183"/>
    <n v="12"/>
    <n v="2"/>
    <n v="0"/>
    <n v="0"/>
  </r>
  <r>
    <d v="2012-10-16T00:00:00"/>
    <x v="28"/>
    <x v="26"/>
    <n v="639"/>
    <n v="22"/>
    <n v="0"/>
    <n v="4"/>
    <n v="89"/>
    <n v="7"/>
    <n v="12"/>
    <n v="0"/>
    <n v="0"/>
  </r>
  <r>
    <d v="2012-10-17T00:00:00"/>
    <x v="29"/>
    <x v="26"/>
    <n v="35"/>
    <n v="2"/>
    <n v="0"/>
    <n v="2"/>
    <n v="48"/>
    <n v="3"/>
    <n v="2"/>
    <n v="0"/>
    <n v="0"/>
  </r>
  <r>
    <d v="2012-10-18T00:00:00"/>
    <x v="30"/>
    <x v="26"/>
    <n v="16"/>
    <n v="0"/>
    <n v="0"/>
    <n v="2"/>
    <n v="60"/>
    <n v="8"/>
    <n v="8"/>
    <n v="0"/>
    <n v="0"/>
  </r>
  <r>
    <d v="2012-10-19T00:00:00"/>
    <x v="31"/>
    <x v="26"/>
    <n v="60"/>
    <n v="5"/>
    <n v="0"/>
    <n v="0"/>
    <n v="38"/>
    <n v="3"/>
    <n v="3"/>
    <n v="0"/>
    <n v="0"/>
  </r>
  <r>
    <d v="2012-10-20T00:00:00"/>
    <x v="32"/>
    <x v="26"/>
    <n v="21"/>
    <n v="6"/>
    <n v="0"/>
    <n v="1"/>
    <n v="20"/>
    <n v="0"/>
    <n v="4"/>
    <n v="1"/>
    <n v="0"/>
  </r>
  <r>
    <d v="2012-10-21T00:00:00"/>
    <x v="33"/>
    <x v="26"/>
    <n v="26"/>
    <n v="4"/>
    <n v="0"/>
    <n v="0"/>
    <n v="20"/>
    <n v="0"/>
    <n v="3"/>
    <n v="1"/>
    <n v="0"/>
  </r>
  <r>
    <d v="2012-10-22T00:00:00"/>
    <x v="34"/>
    <x v="26"/>
    <n v="0"/>
    <n v="0"/>
    <n v="0"/>
    <n v="0"/>
    <n v="0"/>
    <n v="0"/>
    <n v="0"/>
    <n v="0"/>
    <n v="0"/>
  </r>
  <r>
    <d v="2012-10-23T00:00:00"/>
    <x v="35"/>
    <x v="26"/>
    <n v="42"/>
    <n v="3"/>
    <n v="0"/>
    <n v="0"/>
    <n v="22"/>
    <n v="1"/>
    <n v="15"/>
    <n v="0"/>
    <n v="0"/>
  </r>
  <r>
    <d v="2012-10-24T00:00:00"/>
    <x v="36"/>
    <x v="26"/>
    <n v="11"/>
    <n v="0"/>
    <n v="0"/>
    <n v="0"/>
    <n v="10"/>
    <n v="1"/>
    <n v="4"/>
    <n v="0"/>
    <n v="0"/>
  </r>
  <r>
    <d v="2012-10-25T00:00:00"/>
    <x v="37"/>
    <x v="26"/>
    <n v="13"/>
    <n v="3"/>
    <n v="0"/>
    <n v="2"/>
    <n v="12"/>
    <n v="2"/>
    <n v="1"/>
    <n v="0"/>
    <n v="0"/>
  </r>
  <r>
    <d v="2012-10-26T00:00:00"/>
    <x v="38"/>
    <x v="26"/>
    <n v="10"/>
    <n v="16"/>
    <n v="0"/>
    <n v="0"/>
    <n v="24"/>
    <n v="1"/>
    <n v="3"/>
    <n v="0"/>
    <n v="0"/>
  </r>
  <r>
    <d v="2012-10-27T00:00:00"/>
    <x v="39"/>
    <x v="26"/>
    <n v="17"/>
    <n v="18"/>
    <n v="0"/>
    <n v="0"/>
    <n v="10"/>
    <n v="1"/>
    <n v="1"/>
    <n v="0"/>
    <n v="0"/>
  </r>
  <r>
    <d v="2012-10-28T00:00:00"/>
    <x v="40"/>
    <x v="26"/>
    <n v="12"/>
    <n v="13"/>
    <n v="0"/>
    <n v="0"/>
    <n v="4"/>
    <n v="1"/>
    <n v="1"/>
    <n v="0"/>
    <n v="0"/>
  </r>
  <r>
    <d v="2012-10-29T00:00:00"/>
    <x v="41"/>
    <x v="26"/>
    <n v="50"/>
    <n v="57"/>
    <n v="0"/>
    <n v="1"/>
    <n v="9"/>
    <n v="2"/>
    <n v="5"/>
    <n v="1"/>
    <n v="0"/>
  </r>
  <r>
    <d v="2012-10-30T00:00:00"/>
    <x v="42"/>
    <x v="26"/>
    <n v="66"/>
    <n v="65"/>
    <n v="0"/>
    <n v="1"/>
    <n v="8"/>
    <n v="0"/>
    <n v="1"/>
    <n v="0"/>
    <n v="0"/>
  </r>
  <r>
    <d v="2012-10-31T00:00:00"/>
    <x v="43"/>
    <x v="26"/>
    <n v="51"/>
    <n v="53"/>
    <n v="0"/>
    <n v="0"/>
    <n v="7"/>
    <n v="1"/>
    <n v="0"/>
    <n v="2"/>
    <n v="0"/>
  </r>
  <r>
    <d v="2012-11-01T00:00:00"/>
    <x v="44"/>
    <x v="26"/>
    <n v="185"/>
    <n v="17"/>
    <n v="0"/>
    <n v="2"/>
    <n v="3"/>
    <n v="1"/>
    <n v="3"/>
    <n v="1"/>
    <n v="0"/>
  </r>
  <r>
    <d v="2012-11-02T00:00:00"/>
    <x v="45"/>
    <x v="26"/>
    <n v="64"/>
    <n v="8"/>
    <n v="0"/>
    <n v="3"/>
    <n v="3"/>
    <n v="1"/>
    <n v="4"/>
    <n v="0"/>
    <n v="0"/>
  </r>
  <r>
    <d v="2012-11-03T00:00:00"/>
    <x v="46"/>
    <x v="26"/>
    <n v="22"/>
    <n v="8"/>
    <n v="0"/>
    <n v="1"/>
    <n v="0"/>
    <n v="0"/>
    <n v="2"/>
    <n v="1"/>
    <n v="0"/>
  </r>
  <r>
    <d v="2012-11-04T00:00:00"/>
    <x v="47"/>
    <x v="26"/>
    <n v="17"/>
    <n v="8"/>
    <n v="0"/>
    <n v="0"/>
    <n v="1"/>
    <n v="0"/>
    <n v="6"/>
    <n v="0"/>
    <n v="0"/>
  </r>
  <r>
    <d v="2012-11-05T00:00:00"/>
    <x v="48"/>
    <x v="26"/>
    <n v="18"/>
    <n v="24"/>
    <n v="0"/>
    <n v="1"/>
    <n v="0"/>
    <n v="1"/>
    <n v="1"/>
    <n v="1"/>
    <n v="0"/>
  </r>
  <r>
    <d v="2012-11-06T00:00:00"/>
    <x v="49"/>
    <x v="26"/>
    <n v="11"/>
    <n v="25"/>
    <n v="0"/>
    <n v="0"/>
    <n v="0"/>
    <n v="0"/>
    <n v="4"/>
    <n v="0"/>
    <n v="0"/>
  </r>
  <r>
    <d v="2012-11-07T00:00:00"/>
    <x v="50"/>
    <x v="26"/>
    <m/>
    <m/>
    <m/>
    <m/>
    <m/>
    <m/>
    <m/>
    <m/>
    <m/>
  </r>
  <r>
    <d v="2012-11-08T00:00:00"/>
    <x v="51"/>
    <x v="26"/>
    <m/>
    <m/>
    <m/>
    <m/>
    <m/>
    <m/>
    <m/>
    <m/>
    <m/>
  </r>
  <r>
    <d v="2012-11-09T00:00:00"/>
    <x v="52"/>
    <x v="26"/>
    <m/>
    <m/>
    <m/>
    <m/>
    <m/>
    <m/>
    <m/>
    <m/>
    <m/>
  </r>
  <r>
    <d v="2012-11-10T00:00:00"/>
    <x v="53"/>
    <x v="26"/>
    <m/>
    <m/>
    <m/>
    <m/>
    <m/>
    <m/>
    <m/>
    <m/>
    <m/>
  </r>
  <r>
    <d v="2012-11-11T00:00:00"/>
    <x v="54"/>
    <x v="26"/>
    <m/>
    <m/>
    <m/>
    <m/>
    <m/>
    <m/>
    <m/>
    <m/>
    <m/>
  </r>
  <r>
    <d v="2012-11-12T00:00:00"/>
    <x v="55"/>
    <x v="26"/>
    <m/>
    <m/>
    <m/>
    <m/>
    <m/>
    <m/>
    <m/>
    <m/>
    <m/>
  </r>
  <r>
    <d v="2012-11-13T00:00:00"/>
    <x v="56"/>
    <x v="26"/>
    <m/>
    <m/>
    <m/>
    <m/>
    <m/>
    <m/>
    <m/>
    <m/>
    <m/>
  </r>
  <r>
    <d v="2012-11-14T00:00:00"/>
    <x v="57"/>
    <x v="26"/>
    <m/>
    <m/>
    <m/>
    <m/>
    <m/>
    <m/>
    <m/>
    <m/>
    <m/>
  </r>
  <r>
    <d v="2012-11-15T00:00:00"/>
    <x v="58"/>
    <x v="26"/>
    <m/>
    <m/>
    <m/>
    <m/>
    <m/>
    <m/>
    <m/>
    <m/>
    <m/>
  </r>
  <r>
    <d v="2012-11-16T00:00:00"/>
    <x v="59"/>
    <x v="26"/>
    <m/>
    <m/>
    <m/>
    <m/>
    <m/>
    <m/>
    <m/>
    <m/>
    <m/>
  </r>
  <r>
    <d v="2012-11-17T00:00:00"/>
    <x v="60"/>
    <x v="26"/>
    <m/>
    <m/>
    <m/>
    <m/>
    <m/>
    <m/>
    <m/>
    <m/>
    <m/>
  </r>
  <r>
    <d v="2012-11-18T00:00:00"/>
    <x v="61"/>
    <x v="26"/>
    <m/>
    <m/>
    <m/>
    <m/>
    <m/>
    <m/>
    <m/>
    <m/>
    <m/>
  </r>
  <r>
    <d v="2012-11-19T00:00:00"/>
    <x v="62"/>
    <x v="26"/>
    <m/>
    <m/>
    <m/>
    <m/>
    <m/>
    <m/>
    <m/>
    <m/>
    <m/>
  </r>
  <r>
    <d v="2012-11-20T00:00:00"/>
    <x v="66"/>
    <x v="26"/>
    <m/>
    <m/>
    <m/>
    <m/>
    <m/>
    <m/>
    <m/>
    <m/>
    <m/>
  </r>
  <r>
    <d v="2012-11-21T00:00:00"/>
    <x v="81"/>
    <x v="26"/>
    <m/>
    <m/>
    <m/>
    <m/>
    <m/>
    <m/>
    <m/>
    <m/>
    <m/>
  </r>
  <r>
    <d v="2012-11-22T00:00:00"/>
    <x v="82"/>
    <x v="26"/>
    <m/>
    <m/>
    <m/>
    <m/>
    <m/>
    <m/>
    <m/>
    <m/>
    <m/>
  </r>
  <r>
    <d v="2012-11-23T00:00:00"/>
    <x v="83"/>
    <x v="26"/>
    <m/>
    <m/>
    <m/>
    <m/>
    <m/>
    <m/>
    <m/>
    <m/>
    <m/>
  </r>
  <r>
    <d v="2012-11-24T00:00:00"/>
    <x v="84"/>
    <x v="26"/>
    <m/>
    <m/>
    <m/>
    <m/>
    <m/>
    <m/>
    <m/>
    <m/>
    <m/>
  </r>
  <r>
    <d v="2012-11-25T00:00:00"/>
    <x v="85"/>
    <x v="26"/>
    <m/>
    <m/>
    <m/>
    <m/>
    <m/>
    <m/>
    <m/>
    <m/>
    <m/>
  </r>
  <r>
    <d v="2012-11-26T00:00:00"/>
    <x v="87"/>
    <x v="26"/>
    <m/>
    <m/>
    <m/>
    <m/>
    <m/>
    <m/>
    <m/>
    <m/>
    <m/>
  </r>
  <r>
    <d v="2012-11-27T00:00:00"/>
    <x v="88"/>
    <x v="26"/>
    <m/>
    <m/>
    <m/>
    <m/>
    <m/>
    <m/>
    <m/>
    <m/>
    <m/>
  </r>
  <r>
    <d v="2012-11-28T00:00:00"/>
    <x v="89"/>
    <x v="26"/>
    <m/>
    <m/>
    <m/>
    <m/>
    <m/>
    <m/>
    <m/>
    <m/>
    <m/>
  </r>
  <r>
    <d v="2012-11-29T00:00:00"/>
    <x v="90"/>
    <x v="26"/>
    <m/>
    <m/>
    <m/>
    <m/>
    <m/>
    <m/>
    <m/>
    <m/>
    <m/>
  </r>
  <r>
    <d v="2012-11-30T00:00:00"/>
    <x v="91"/>
    <x v="26"/>
    <m/>
    <m/>
    <m/>
    <m/>
    <m/>
    <m/>
    <m/>
    <m/>
    <m/>
  </r>
  <r>
    <d v="2013-08-14T00:00:00"/>
    <x v="92"/>
    <x v="27"/>
    <n v="477"/>
    <n v="3"/>
    <n v="0"/>
    <n v="0"/>
    <n v="51"/>
    <n v="0"/>
    <n v="1158"/>
    <n v="75912"/>
    <n v="104592"/>
  </r>
  <r>
    <d v="2013-08-15T00:00:00"/>
    <x v="93"/>
    <x v="27"/>
    <n v="147"/>
    <n v="0"/>
    <n v="0"/>
    <n v="0"/>
    <n v="30"/>
    <n v="0"/>
    <n v="18"/>
    <n v="30"/>
    <n v="363"/>
  </r>
  <r>
    <d v="2013-08-16T00:00:00"/>
    <x v="94"/>
    <x v="27"/>
    <n v="78"/>
    <n v="0"/>
    <n v="0"/>
    <n v="0"/>
    <n v="48"/>
    <n v="0"/>
    <n v="9"/>
    <n v="126"/>
    <n v="486"/>
  </r>
  <r>
    <d v="2013-08-17T00:00:00"/>
    <x v="95"/>
    <x v="27"/>
    <n v="249"/>
    <n v="0"/>
    <n v="0"/>
    <n v="0"/>
    <n v="9"/>
    <n v="0"/>
    <n v="9"/>
    <n v="183"/>
    <n v="492"/>
  </r>
  <r>
    <d v="2013-08-18T00:00:00"/>
    <x v="96"/>
    <x v="27"/>
    <n v="291"/>
    <n v="0"/>
    <n v="0"/>
    <n v="0"/>
    <n v="24"/>
    <n v="0"/>
    <n v="24"/>
    <n v="45"/>
    <n v="165"/>
  </r>
  <r>
    <d v="2013-08-19T00:00:00"/>
    <x v="97"/>
    <x v="27"/>
    <n v="567"/>
    <n v="3"/>
    <n v="0"/>
    <n v="0"/>
    <n v="9"/>
    <n v="0"/>
    <n v="27"/>
    <n v="45"/>
    <n v="267"/>
  </r>
  <r>
    <d v="2013-08-20T00:00:00"/>
    <x v="98"/>
    <x v="27"/>
    <n v="372"/>
    <n v="0"/>
    <n v="0"/>
    <n v="0"/>
    <n v="9"/>
    <n v="0"/>
    <n v="12"/>
    <n v="129"/>
    <n v="75"/>
  </r>
  <r>
    <d v="2013-08-21T00:00:00"/>
    <x v="99"/>
    <x v="27"/>
    <n v="441"/>
    <n v="9"/>
    <n v="0"/>
    <n v="0"/>
    <n v="48"/>
    <n v="3"/>
    <n v="9"/>
    <n v="15"/>
    <n v="63"/>
  </r>
  <r>
    <d v="2013-08-22T00:00:00"/>
    <x v="100"/>
    <x v="27"/>
    <n v="300"/>
    <n v="12"/>
    <n v="0"/>
    <n v="0"/>
    <n v="132"/>
    <n v="0"/>
    <n v="15"/>
    <n v="30"/>
    <n v="114"/>
  </r>
  <r>
    <d v="2013-08-23T00:00:00"/>
    <x v="101"/>
    <x v="27"/>
    <n v="126"/>
    <n v="0"/>
    <n v="0"/>
    <n v="0"/>
    <n v="171"/>
    <n v="0"/>
    <n v="18"/>
    <n v="60"/>
    <n v="87"/>
  </r>
  <r>
    <d v="2013-08-24T00:00:00"/>
    <x v="102"/>
    <x v="27"/>
    <n v="258"/>
    <n v="48"/>
    <n v="0"/>
    <n v="0"/>
    <n v="81"/>
    <n v="0"/>
    <n v="21"/>
    <n v="9"/>
    <n v="108"/>
  </r>
  <r>
    <d v="2013-08-25T00:00:00"/>
    <x v="103"/>
    <x v="27"/>
    <n v="312"/>
    <n v="0"/>
    <n v="0"/>
    <n v="0"/>
    <n v="87"/>
    <n v="0"/>
    <n v="12"/>
    <n v="90"/>
    <n v="42"/>
  </r>
  <r>
    <d v="2013-08-26T00:00:00"/>
    <x v="104"/>
    <x v="27"/>
    <n v="600"/>
    <n v="12"/>
    <n v="0"/>
    <n v="0"/>
    <n v="168"/>
    <n v="0"/>
    <n v="27"/>
    <n v="3"/>
    <n v="60"/>
  </r>
  <r>
    <d v="2013-08-27T00:00:00"/>
    <x v="105"/>
    <x v="27"/>
    <n v="957"/>
    <n v="12"/>
    <n v="0"/>
    <n v="3"/>
    <n v="216"/>
    <n v="6"/>
    <n v="33"/>
    <n v="12"/>
    <n v="84"/>
  </r>
  <r>
    <d v="2013-08-28T00:00:00"/>
    <x v="106"/>
    <x v="27"/>
    <n v="522"/>
    <n v="15"/>
    <n v="0"/>
    <n v="0"/>
    <n v="60"/>
    <n v="3"/>
    <n v="12"/>
    <n v="3"/>
    <n v="69"/>
  </r>
  <r>
    <d v="2013-08-29T00:00:00"/>
    <x v="107"/>
    <x v="27"/>
    <n v="885"/>
    <n v="9"/>
    <n v="0"/>
    <n v="0"/>
    <n v="171"/>
    <n v="12"/>
    <n v="21"/>
    <n v="0"/>
    <n v="213"/>
  </r>
  <r>
    <d v="2013-08-30T00:00:00"/>
    <x v="108"/>
    <x v="27"/>
    <n v="1557"/>
    <n v="31.5"/>
    <n v="4.5"/>
    <n v="0"/>
    <n v="363"/>
    <n v="15"/>
    <n v="10.5"/>
    <n v="16.5"/>
    <n v="141"/>
  </r>
  <r>
    <d v="2013-08-31T00:00:00"/>
    <x v="86"/>
    <x v="27"/>
    <n v="1389"/>
    <n v="60"/>
    <n v="3"/>
    <n v="0"/>
    <n v="321"/>
    <n v="6"/>
    <n v="3"/>
    <n v="36"/>
    <n v="21"/>
  </r>
  <r>
    <d v="2013-09-01T00:00:00"/>
    <x v="80"/>
    <x v="27"/>
    <n v="1329"/>
    <n v="33"/>
    <n v="0"/>
    <n v="0"/>
    <n v="432"/>
    <n v="3"/>
    <n v="15"/>
    <n v="21"/>
    <n v="27"/>
  </r>
  <r>
    <d v="2013-09-02T00:00:00"/>
    <x v="75"/>
    <x v="27"/>
    <n v="1434"/>
    <n v="81"/>
    <n v="0"/>
    <n v="0"/>
    <n v="255"/>
    <n v="15"/>
    <n v="27"/>
    <n v="3"/>
    <n v="36"/>
  </r>
  <r>
    <d v="2013-09-03T00:00:00"/>
    <x v="76"/>
    <x v="27"/>
    <n v="1422"/>
    <n v="123"/>
    <n v="3"/>
    <n v="0"/>
    <n v="291"/>
    <n v="6"/>
    <n v="18"/>
    <n v="3"/>
    <n v="21"/>
  </r>
  <r>
    <d v="2013-09-04T00:00:00"/>
    <x v="77"/>
    <x v="27"/>
    <n v="1524"/>
    <n v="81"/>
    <n v="0"/>
    <n v="0"/>
    <n v="387"/>
    <n v="27"/>
    <n v="27"/>
    <n v="0"/>
    <n v="9"/>
  </r>
  <r>
    <d v="2013-09-05T00:00:00"/>
    <x v="78"/>
    <x v="27"/>
    <n v="1023"/>
    <n v="69"/>
    <n v="0"/>
    <n v="0"/>
    <n v="309"/>
    <n v="21"/>
    <n v="24"/>
    <n v="3"/>
    <n v="3"/>
  </r>
  <r>
    <d v="2013-09-06T00:00:00"/>
    <x v="79"/>
    <x v="27"/>
    <n v="1644"/>
    <n v="99"/>
    <n v="0"/>
    <n v="0"/>
    <n v="510"/>
    <n v="15"/>
    <n v="30"/>
    <n v="0"/>
    <n v="0"/>
  </r>
  <r>
    <d v="2013-09-07T00:00:00"/>
    <x v="71"/>
    <x v="27"/>
    <n v="1989"/>
    <n v="180"/>
    <n v="3"/>
    <n v="0"/>
    <n v="378"/>
    <n v="30"/>
    <n v="33"/>
    <n v="0"/>
    <n v="9"/>
  </r>
  <r>
    <d v="2013-09-08T00:00:00"/>
    <x v="72"/>
    <x v="27"/>
    <n v="2058"/>
    <n v="210"/>
    <n v="0"/>
    <n v="0"/>
    <n v="429"/>
    <n v="18"/>
    <n v="0"/>
    <n v="3"/>
    <n v="9"/>
  </r>
  <r>
    <d v="2013-09-09T00:00:00"/>
    <x v="73"/>
    <x v="27"/>
    <n v="1368"/>
    <n v="114"/>
    <n v="0"/>
    <n v="0"/>
    <n v="687"/>
    <n v="21"/>
    <n v="24"/>
    <n v="18"/>
    <n v="3"/>
  </r>
  <r>
    <d v="2013-09-10T00:00:00"/>
    <x v="74"/>
    <x v="27"/>
    <n v="1027"/>
    <n v="96"/>
    <n v="6"/>
    <n v="0"/>
    <n v="465"/>
    <n v="23"/>
    <n v="10"/>
    <n v="4"/>
    <n v="10"/>
  </r>
  <r>
    <d v="2013-09-11T00:00:00"/>
    <x v="68"/>
    <x v="27"/>
    <n v="1084"/>
    <n v="148"/>
    <n v="3"/>
    <n v="0"/>
    <n v="648"/>
    <n v="18"/>
    <n v="13"/>
    <n v="6"/>
    <n v="1"/>
  </r>
  <r>
    <d v="2013-09-12T00:00:00"/>
    <x v="69"/>
    <x v="27"/>
    <n v="912"/>
    <n v="113"/>
    <n v="6"/>
    <n v="0"/>
    <n v="711"/>
    <n v="13"/>
    <n v="15"/>
    <n v="1"/>
    <n v="0"/>
  </r>
  <r>
    <d v="2013-09-13T00:00:00"/>
    <x v="70"/>
    <x v="27"/>
    <n v="792"/>
    <n v="130"/>
    <n v="6"/>
    <n v="0"/>
    <n v="821"/>
    <n v="28"/>
    <n v="23"/>
    <n v="0"/>
    <n v="8"/>
  </r>
  <r>
    <d v="2013-09-14T00:00:00"/>
    <x v="67"/>
    <x v="27"/>
    <n v="1125"/>
    <n v="126"/>
    <n v="1"/>
    <n v="7"/>
    <n v="517"/>
    <n v="17"/>
    <n v="13"/>
    <n v="0"/>
    <n v="0"/>
  </r>
  <r>
    <d v="2013-09-15T00:00:00"/>
    <x v="63"/>
    <x v="27"/>
    <n v="1069"/>
    <n v="132"/>
    <n v="0"/>
    <n v="0"/>
    <n v="502"/>
    <n v="21"/>
    <n v="6"/>
    <n v="0"/>
    <n v="0"/>
  </r>
  <r>
    <d v="2013-09-16T00:00:00"/>
    <x v="64"/>
    <x v="27"/>
    <n v="2055"/>
    <n v="114"/>
    <n v="0"/>
    <n v="0"/>
    <n v="504"/>
    <n v="12"/>
    <n v="12"/>
    <n v="0"/>
    <n v="0"/>
  </r>
  <r>
    <d v="2013-09-17T00:00:00"/>
    <x v="65"/>
    <x v="27"/>
    <n v="2177"/>
    <n v="66"/>
    <n v="1"/>
    <n v="0"/>
    <n v="638"/>
    <n v="13"/>
    <n v="13"/>
    <n v="4"/>
    <n v="1"/>
  </r>
  <r>
    <d v="2013-09-18T00:00:00"/>
    <x v="0"/>
    <x v="27"/>
    <n v="1477"/>
    <n v="113"/>
    <n v="0"/>
    <n v="0"/>
    <n v="361"/>
    <n v="7"/>
    <n v="2"/>
    <n v="1"/>
    <n v="3"/>
  </r>
  <r>
    <d v="2013-09-19T00:00:00"/>
    <x v="1"/>
    <x v="27"/>
    <n v="2110"/>
    <n v="148"/>
    <n v="2"/>
    <n v="0"/>
    <n v="637"/>
    <n v="13"/>
    <n v="7"/>
    <n v="2"/>
    <n v="5"/>
  </r>
  <r>
    <d v="2013-09-20T00:00:00"/>
    <x v="2"/>
    <x v="27"/>
    <n v="1418"/>
    <n v="137"/>
    <n v="0"/>
    <n v="0"/>
    <n v="680"/>
    <n v="13"/>
    <n v="4"/>
    <n v="0"/>
    <n v="0"/>
  </r>
  <r>
    <d v="2013-09-21T00:00:00"/>
    <x v="3"/>
    <x v="27"/>
    <n v="2257"/>
    <n v="200"/>
    <n v="3"/>
    <n v="0"/>
    <n v="706"/>
    <n v="22"/>
    <n v="12"/>
    <n v="0"/>
    <n v="4"/>
  </r>
  <r>
    <d v="2013-09-22T00:00:00"/>
    <x v="4"/>
    <x v="27"/>
    <n v="1161"/>
    <n v="113"/>
    <n v="1"/>
    <n v="1"/>
    <n v="988"/>
    <n v="28"/>
    <n v="8"/>
    <n v="0"/>
    <n v="0"/>
  </r>
  <r>
    <d v="2013-09-23T00:00:00"/>
    <x v="5"/>
    <x v="27"/>
    <n v="1290"/>
    <n v="97"/>
    <n v="1"/>
    <n v="0"/>
    <n v="720"/>
    <n v="10"/>
    <n v="10"/>
    <n v="0"/>
    <n v="2"/>
  </r>
  <r>
    <d v="2013-09-24T00:00:00"/>
    <x v="6"/>
    <x v="27"/>
    <n v="607"/>
    <n v="92"/>
    <n v="0"/>
    <n v="0"/>
    <n v="973"/>
    <n v="29"/>
    <n v="10"/>
    <n v="0"/>
    <n v="0"/>
  </r>
  <r>
    <d v="2013-09-25T00:00:00"/>
    <x v="7"/>
    <x v="27"/>
    <n v="661"/>
    <n v="84"/>
    <n v="0"/>
    <n v="0"/>
    <n v="1090"/>
    <n v="17"/>
    <n v="10"/>
    <n v="1"/>
    <n v="4"/>
  </r>
  <r>
    <d v="2013-09-26T00:00:00"/>
    <x v="8"/>
    <x v="27"/>
    <n v="576"/>
    <n v="62"/>
    <n v="0"/>
    <n v="1"/>
    <n v="1023"/>
    <n v="26"/>
    <n v="6"/>
    <n v="1"/>
    <n v="0"/>
  </r>
  <r>
    <d v="2013-09-27T00:00:00"/>
    <x v="9"/>
    <x v="27"/>
    <n v="577"/>
    <n v="55"/>
    <n v="0"/>
    <n v="2"/>
    <n v="852"/>
    <n v="21"/>
    <n v="9"/>
    <n v="0"/>
    <n v="0"/>
  </r>
  <r>
    <d v="2013-09-28T00:00:00"/>
    <x v="10"/>
    <x v="27"/>
    <n v="710"/>
    <n v="57"/>
    <n v="0"/>
    <n v="0"/>
    <n v="934"/>
    <n v="12"/>
    <n v="0"/>
    <n v="1"/>
    <n v="0"/>
  </r>
  <r>
    <d v="2013-09-29T00:00:00"/>
    <x v="11"/>
    <x v="27"/>
    <n v="97"/>
    <n v="4"/>
    <n v="0"/>
    <n v="0"/>
    <n v="116"/>
    <n v="4"/>
    <n v="0"/>
    <n v="0"/>
    <n v="1"/>
  </r>
  <r>
    <d v="2013-09-30T00:00:00"/>
    <x v="12"/>
    <x v="27"/>
    <n v="220.70595658758202"/>
    <n v="17.680981595092025"/>
    <n v="0"/>
    <n v="0"/>
    <n v="338.21378091872793"/>
    <n v="3.5"/>
    <n v="7"/>
    <n v="9"/>
    <n v="9.5"/>
  </r>
  <r>
    <d v="2013-10-01T00:00:00"/>
    <x v="13"/>
    <x v="27"/>
    <n v="220.70595658758202"/>
    <n v="17.680981595092025"/>
    <n v="0"/>
    <n v="0"/>
    <n v="338.21378091872793"/>
    <n v="3.5"/>
    <n v="7"/>
    <n v="9"/>
    <n v="9.5"/>
  </r>
  <r>
    <d v="2013-10-02T00:00:00"/>
    <x v="14"/>
    <x v="27"/>
    <n v="220.70595658758202"/>
    <n v="17.680981595092025"/>
    <n v="0"/>
    <n v="0"/>
    <n v="338.21378091872793"/>
    <n v="3.5"/>
    <n v="7"/>
    <n v="9"/>
    <n v="9.5"/>
  </r>
  <r>
    <d v="2013-10-03T00:00:00"/>
    <x v="15"/>
    <x v="27"/>
    <n v="220.70595658758202"/>
    <n v="17.680981595092025"/>
    <n v="0"/>
    <n v="0"/>
    <n v="338.21378091872793"/>
    <n v="3.5"/>
    <n v="7"/>
    <n v="9"/>
    <n v="9.5"/>
  </r>
  <r>
    <d v="2013-10-04T00:00:00"/>
    <x v="16"/>
    <x v="27"/>
    <n v="98"/>
    <n v="8"/>
    <n v="0"/>
    <n v="0"/>
    <n v="125"/>
    <n v="1"/>
    <n v="4"/>
    <n v="20"/>
    <n v="2"/>
  </r>
  <r>
    <d v="2013-10-05T00:00:00"/>
    <x v="17"/>
    <x v="27"/>
    <n v="326"/>
    <n v="19"/>
    <n v="0"/>
    <n v="0"/>
    <n v="399"/>
    <n v="3"/>
    <n v="14"/>
    <n v="18"/>
    <n v="18"/>
  </r>
  <r>
    <d v="2013-10-06T00:00:00"/>
    <x v="18"/>
    <x v="27"/>
    <n v="301"/>
    <n v="31"/>
    <n v="0"/>
    <n v="1"/>
    <n v="675"/>
    <n v="7"/>
    <n v="13"/>
    <n v="12"/>
    <n v="6"/>
  </r>
  <r>
    <d v="2013-10-07T00:00:00"/>
    <x v="19"/>
    <x v="27"/>
    <n v="277"/>
    <n v="33"/>
    <n v="0"/>
    <n v="0"/>
    <n v="884"/>
    <n v="4"/>
    <n v="9"/>
    <n v="0"/>
    <n v="13"/>
  </r>
  <r>
    <d v="2013-10-08T00:00:00"/>
    <x v="20"/>
    <x v="27"/>
    <n v="294"/>
    <n v="47"/>
    <n v="0"/>
    <n v="0"/>
    <n v="566"/>
    <n v="9"/>
    <n v="4"/>
    <n v="7"/>
    <n v="10"/>
  </r>
  <r>
    <d v="2013-10-09T00:00:00"/>
    <x v="21"/>
    <x v="27"/>
    <n v="93"/>
    <n v="8.5"/>
    <n v="0"/>
    <n v="0"/>
    <n v="275.5"/>
    <n v="0"/>
    <n v="7"/>
    <n v="2"/>
    <n v="2"/>
  </r>
  <r>
    <d v="2013-10-10T00:00:00"/>
    <x v="22"/>
    <x v="27"/>
    <n v="216.5"/>
    <n v="20"/>
    <n v="0"/>
    <n v="0"/>
    <n v="663"/>
    <n v="5.5"/>
    <n v="9"/>
    <n v="4"/>
    <n v="6"/>
  </r>
  <r>
    <d v="2013-10-11T00:00:00"/>
    <x v="23"/>
    <x v="27"/>
    <n v="228"/>
    <n v="14"/>
    <n v="0"/>
    <n v="0"/>
    <n v="961"/>
    <n v="8"/>
    <n v="6"/>
    <n v="6"/>
    <n v="3"/>
  </r>
  <r>
    <d v="2013-10-12T00:00:00"/>
    <x v="24"/>
    <x v="27"/>
    <n v="243"/>
    <n v="17"/>
    <n v="1"/>
    <n v="1"/>
    <n v="758"/>
    <n v="17"/>
    <n v="6"/>
    <n v="12"/>
    <n v="2"/>
  </r>
  <r>
    <d v="2013-10-13T00:00:00"/>
    <x v="25"/>
    <x v="27"/>
    <n v="168"/>
    <n v="8"/>
    <n v="0"/>
    <n v="2"/>
    <n v="628"/>
    <n v="10"/>
    <n v="5"/>
    <n v="1"/>
    <n v="4"/>
  </r>
  <r>
    <d v="2013-10-14T00:00:00"/>
    <x v="26"/>
    <x v="27"/>
    <n v="131"/>
    <n v="7"/>
    <n v="0"/>
    <n v="2"/>
    <n v="384"/>
    <n v="8"/>
    <n v="2"/>
    <n v="5"/>
    <n v="4"/>
  </r>
  <r>
    <d v="2013-10-15T00:00:00"/>
    <x v="27"/>
    <x v="27"/>
    <n v="119"/>
    <n v="7"/>
    <n v="0"/>
    <n v="0"/>
    <n v="348"/>
    <n v="4"/>
    <n v="0"/>
    <n v="0"/>
    <n v="3"/>
  </r>
  <r>
    <d v="2013-10-16T00:00:00"/>
    <x v="28"/>
    <x v="27"/>
    <n v="98"/>
    <n v="7.5"/>
    <n v="0"/>
    <n v="2.5"/>
    <n v="235"/>
    <n v="4"/>
    <n v="0.5"/>
    <n v="0"/>
    <n v="4.5"/>
  </r>
  <r>
    <d v="2013-10-17T00:00:00"/>
    <x v="29"/>
    <x v="27"/>
    <n v="70"/>
    <n v="10"/>
    <n v="0"/>
    <n v="5"/>
    <n v="144"/>
    <n v="6"/>
    <n v="1"/>
    <n v="0"/>
    <n v="2"/>
  </r>
  <r>
    <d v="2013-10-18T00:00:00"/>
    <x v="30"/>
    <x v="27"/>
    <n v="54"/>
    <n v="22"/>
    <n v="0"/>
    <n v="2"/>
    <n v="131"/>
    <n v="0"/>
    <n v="2"/>
    <n v="1"/>
    <n v="1"/>
  </r>
  <r>
    <d v="2013-10-19T00:00:00"/>
    <x v="31"/>
    <x v="27"/>
    <n v="53"/>
    <n v="38"/>
    <n v="0"/>
    <n v="1"/>
    <n v="110"/>
    <n v="3"/>
    <n v="2"/>
    <n v="0"/>
    <n v="3"/>
  </r>
  <r>
    <d v="2013-10-20T00:00:00"/>
    <x v="32"/>
    <x v="27"/>
    <n v="40"/>
    <n v="8"/>
    <n v="0"/>
    <n v="0"/>
    <n v="72"/>
    <n v="2"/>
    <n v="1"/>
    <n v="0"/>
    <n v="1"/>
  </r>
  <r>
    <d v="2013-10-21T00:00:00"/>
    <x v="33"/>
    <x v="27"/>
    <n v="20"/>
    <n v="13"/>
    <n v="1"/>
    <n v="0"/>
    <n v="99"/>
    <n v="4"/>
    <n v="2"/>
    <n v="0"/>
    <n v="1"/>
  </r>
  <r>
    <d v="2013-10-22T00:00:00"/>
    <x v="34"/>
    <x v="27"/>
    <n v="17"/>
    <n v="3"/>
    <n v="0"/>
    <n v="0"/>
    <n v="38"/>
    <n v="0"/>
    <n v="2"/>
    <n v="0"/>
    <n v="4"/>
  </r>
  <r>
    <d v="2013-10-23T00:00:00"/>
    <x v="35"/>
    <x v="27"/>
    <n v="22"/>
    <n v="5"/>
    <n v="0"/>
    <n v="0"/>
    <n v="24"/>
    <n v="2"/>
    <n v="1"/>
    <n v="0"/>
    <n v="2"/>
  </r>
  <r>
    <d v="2013-10-24T00:00:00"/>
    <x v="36"/>
    <x v="27"/>
    <n v="9"/>
    <n v="21"/>
    <n v="0"/>
    <n v="0"/>
    <n v="36"/>
    <n v="0"/>
    <n v="0"/>
    <n v="1"/>
    <n v="2"/>
  </r>
  <r>
    <d v="2013-10-25T00:00:00"/>
    <x v="37"/>
    <x v="27"/>
    <n v="20"/>
    <n v="7"/>
    <n v="0"/>
    <n v="0"/>
    <n v="28"/>
    <n v="1"/>
    <n v="3"/>
    <n v="3"/>
    <n v="0"/>
  </r>
  <r>
    <d v="2013-10-26T00:00:00"/>
    <x v="38"/>
    <x v="27"/>
    <n v="20"/>
    <n v="10"/>
    <n v="0"/>
    <n v="0"/>
    <n v="13"/>
    <n v="0"/>
    <n v="0"/>
    <n v="0"/>
    <n v="3"/>
  </r>
  <r>
    <d v="2013-10-27T00:00:00"/>
    <x v="39"/>
    <x v="27"/>
    <n v="5"/>
    <n v="0"/>
    <n v="0"/>
    <n v="0"/>
    <n v="13"/>
    <n v="0"/>
    <n v="0"/>
    <n v="2"/>
    <n v="0"/>
  </r>
  <r>
    <d v="2013-10-28T00:00:00"/>
    <x v="40"/>
    <x v="27"/>
    <n v="11"/>
    <n v="4"/>
    <n v="0"/>
    <n v="0"/>
    <n v="13"/>
    <n v="0"/>
    <n v="1"/>
    <n v="0"/>
    <n v="0"/>
  </r>
  <r>
    <d v="2013-10-29T00:00:00"/>
    <x v="41"/>
    <x v="27"/>
    <n v="10"/>
    <n v="0"/>
    <n v="0"/>
    <n v="0"/>
    <n v="10"/>
    <n v="0"/>
    <n v="5"/>
    <n v="0"/>
    <n v="0"/>
  </r>
  <r>
    <d v="2013-10-30T00:00:00"/>
    <x v="42"/>
    <x v="27"/>
    <n v="15"/>
    <n v="5"/>
    <n v="0"/>
    <n v="0"/>
    <n v="7"/>
    <n v="0"/>
    <n v="0"/>
    <n v="0"/>
    <n v="0"/>
  </r>
  <r>
    <d v="2013-10-31T00:00:00"/>
    <x v="43"/>
    <x v="27"/>
    <n v="51.333333333333329"/>
    <n v="3"/>
    <n v="0"/>
    <n v="0"/>
    <n v="4.5"/>
    <n v="0"/>
    <n v="2"/>
    <n v="1"/>
    <n v="4"/>
  </r>
  <r>
    <d v="2013-11-01T00:00:00"/>
    <x v="44"/>
    <x v="27"/>
    <n v="67"/>
    <n v="2"/>
    <n v="0"/>
    <n v="1"/>
    <n v="4"/>
    <n v="0"/>
    <n v="1"/>
    <n v="3"/>
    <n v="8"/>
  </r>
  <r>
    <d v="2013-11-02T00:00:00"/>
    <x v="45"/>
    <x v="27"/>
    <n v="433.5"/>
    <n v="12.5"/>
    <n v="0"/>
    <n v="2"/>
    <n v="7"/>
    <n v="1"/>
    <n v="0"/>
    <n v="5.5"/>
    <n v="6"/>
  </r>
  <r>
    <d v="2013-11-03T00:00:00"/>
    <x v="46"/>
    <x v="27"/>
    <n v="672"/>
    <n v="14"/>
    <n v="0"/>
    <n v="2"/>
    <n v="1"/>
    <n v="0"/>
    <n v="3"/>
    <n v="5"/>
    <n v="0"/>
  </r>
  <r>
    <d v="2013-11-04T00:00:00"/>
    <x v="47"/>
    <x v="27"/>
    <n v="147"/>
    <n v="5"/>
    <n v="0"/>
    <n v="0"/>
    <n v="0"/>
    <n v="0"/>
    <n v="2"/>
    <n v="0"/>
    <n v="4"/>
  </r>
  <r>
    <d v="2013-11-05T00:00:00"/>
    <x v="48"/>
    <x v="27"/>
    <n v="96"/>
    <n v="8"/>
    <n v="0"/>
    <n v="0"/>
    <n v="0"/>
    <n v="0"/>
    <n v="4"/>
    <n v="0"/>
    <n v="5"/>
  </r>
  <r>
    <d v="2013-11-06T00:00:00"/>
    <x v="49"/>
    <x v="27"/>
    <n v="57"/>
    <n v="3"/>
    <n v="0"/>
    <n v="1"/>
    <n v="0"/>
    <n v="0"/>
    <n v="1"/>
    <n v="3"/>
    <n v="0"/>
  </r>
  <r>
    <d v="2013-11-07T00:00:00"/>
    <x v="50"/>
    <x v="27"/>
    <n v="24"/>
    <n v="2"/>
    <n v="0"/>
    <n v="0"/>
    <n v="1"/>
    <n v="0"/>
    <n v="3"/>
    <n v="0"/>
    <n v="9"/>
  </r>
  <r>
    <d v="2013-11-08T00:00:00"/>
    <x v="51"/>
    <x v="27"/>
    <m/>
    <m/>
    <m/>
    <m/>
    <m/>
    <m/>
    <m/>
    <m/>
    <m/>
  </r>
  <r>
    <d v="2013-11-09T00:00:00"/>
    <x v="52"/>
    <x v="27"/>
    <m/>
    <m/>
    <m/>
    <m/>
    <m/>
    <m/>
    <m/>
    <m/>
    <m/>
  </r>
  <r>
    <d v="2013-11-10T00:00:00"/>
    <x v="53"/>
    <x v="27"/>
    <m/>
    <m/>
    <m/>
    <m/>
    <m/>
    <m/>
    <m/>
    <m/>
    <m/>
  </r>
  <r>
    <d v="2013-11-11T00:00:00"/>
    <x v="54"/>
    <x v="27"/>
    <m/>
    <m/>
    <m/>
    <m/>
    <m/>
    <m/>
    <m/>
    <m/>
    <m/>
  </r>
  <r>
    <d v="2013-11-12T00:00:00"/>
    <x v="55"/>
    <x v="27"/>
    <m/>
    <m/>
    <m/>
    <m/>
    <m/>
    <m/>
    <m/>
    <m/>
    <m/>
  </r>
  <r>
    <d v="2013-11-13T00:00:00"/>
    <x v="56"/>
    <x v="27"/>
    <m/>
    <m/>
    <m/>
    <m/>
    <m/>
    <m/>
    <m/>
    <m/>
    <m/>
  </r>
  <r>
    <d v="2013-11-14T00:00:00"/>
    <x v="57"/>
    <x v="27"/>
    <m/>
    <m/>
    <m/>
    <m/>
    <m/>
    <m/>
    <m/>
    <m/>
    <m/>
  </r>
  <r>
    <d v="2013-11-15T00:00:00"/>
    <x v="58"/>
    <x v="27"/>
    <m/>
    <m/>
    <m/>
    <m/>
    <m/>
    <m/>
    <m/>
    <m/>
    <m/>
  </r>
  <r>
    <d v="2013-11-16T00:00:00"/>
    <x v="59"/>
    <x v="27"/>
    <m/>
    <m/>
    <m/>
    <m/>
    <m/>
    <m/>
    <m/>
    <m/>
    <m/>
  </r>
  <r>
    <d v="2013-11-17T00:00:00"/>
    <x v="60"/>
    <x v="27"/>
    <m/>
    <m/>
    <m/>
    <m/>
    <m/>
    <m/>
    <m/>
    <m/>
    <m/>
  </r>
  <r>
    <d v="2013-11-18T00:00:00"/>
    <x v="61"/>
    <x v="27"/>
    <m/>
    <m/>
    <m/>
    <m/>
    <m/>
    <m/>
    <m/>
    <m/>
    <m/>
  </r>
  <r>
    <d v="2013-11-19T00:00:00"/>
    <x v="62"/>
    <x v="27"/>
    <m/>
    <m/>
    <m/>
    <m/>
    <m/>
    <m/>
    <m/>
    <m/>
    <m/>
  </r>
  <r>
    <d v="2013-11-20T00:00:00"/>
    <x v="66"/>
    <x v="27"/>
    <m/>
    <m/>
    <m/>
    <m/>
    <m/>
    <m/>
    <m/>
    <m/>
    <m/>
  </r>
  <r>
    <d v="2013-11-21T00:00:00"/>
    <x v="81"/>
    <x v="27"/>
    <m/>
    <m/>
    <m/>
    <m/>
    <m/>
    <m/>
    <m/>
    <m/>
    <m/>
  </r>
  <r>
    <d v="2013-11-22T00:00:00"/>
    <x v="82"/>
    <x v="27"/>
    <m/>
    <m/>
    <m/>
    <m/>
    <m/>
    <m/>
    <m/>
    <m/>
    <m/>
  </r>
  <r>
    <d v="2013-11-23T00:00:00"/>
    <x v="83"/>
    <x v="27"/>
    <m/>
    <m/>
    <m/>
    <m/>
    <m/>
    <m/>
    <m/>
    <m/>
    <m/>
  </r>
  <r>
    <d v="2013-11-24T00:00:00"/>
    <x v="84"/>
    <x v="27"/>
    <m/>
    <m/>
    <m/>
    <m/>
    <m/>
    <m/>
    <m/>
    <m/>
    <m/>
  </r>
  <r>
    <d v="2013-11-25T00:00:00"/>
    <x v="85"/>
    <x v="27"/>
    <m/>
    <m/>
    <m/>
    <m/>
    <m/>
    <m/>
    <m/>
    <m/>
    <m/>
  </r>
  <r>
    <d v="2013-11-26T00:00:00"/>
    <x v="87"/>
    <x v="27"/>
    <m/>
    <m/>
    <m/>
    <m/>
    <m/>
    <m/>
    <m/>
    <m/>
    <m/>
  </r>
  <r>
    <d v="2013-11-27T00:00:00"/>
    <x v="88"/>
    <x v="27"/>
    <m/>
    <m/>
    <m/>
    <m/>
    <m/>
    <m/>
    <m/>
    <m/>
    <m/>
  </r>
  <r>
    <d v="2013-11-28T00:00:00"/>
    <x v="89"/>
    <x v="27"/>
    <m/>
    <m/>
    <m/>
    <m/>
    <m/>
    <m/>
    <m/>
    <m/>
    <m/>
  </r>
  <r>
    <d v="2013-11-29T00:00:00"/>
    <x v="90"/>
    <x v="27"/>
    <m/>
    <m/>
    <m/>
    <m/>
    <m/>
    <m/>
    <m/>
    <m/>
    <m/>
  </r>
  <r>
    <d v="2013-11-30T00:00:00"/>
    <x v="91"/>
    <x v="27"/>
    <m/>
    <m/>
    <m/>
    <m/>
    <m/>
    <m/>
    <m/>
    <m/>
    <m/>
  </r>
  <r>
    <d v="2014-07-31T00:00:00"/>
    <x v="109"/>
    <x v="28"/>
    <n v="19"/>
    <n v="0"/>
    <n v="18"/>
    <n v="9"/>
    <n v="1"/>
    <n v="6"/>
    <n v="296"/>
    <n v="90149"/>
    <n v="44796"/>
  </r>
  <r>
    <d v="2014-08-01T00:00:00"/>
    <x v="110"/>
    <x v="28"/>
    <n v="0"/>
    <n v="0"/>
    <n v="0"/>
    <n v="0"/>
    <n v="0"/>
    <n v="0"/>
    <n v="4"/>
    <n v="977"/>
    <n v="751"/>
  </r>
  <r>
    <d v="2014-08-02T00:00:00"/>
    <x v="111"/>
    <x v="28"/>
    <n v="2"/>
    <n v="0"/>
    <n v="0"/>
    <n v="0"/>
    <n v="0"/>
    <n v="0"/>
    <n v="12"/>
    <n v="694"/>
    <n v="134"/>
  </r>
  <r>
    <d v="2014-08-03T00:00:00"/>
    <x v="112"/>
    <x v="28"/>
    <n v="4"/>
    <n v="0"/>
    <n v="0"/>
    <n v="0"/>
    <n v="0"/>
    <n v="0"/>
    <n v="8"/>
    <n v="229"/>
    <n v="141"/>
  </r>
  <r>
    <d v="2014-08-04T00:00:00"/>
    <x v="113"/>
    <x v="28"/>
    <n v="0"/>
    <n v="0"/>
    <n v="0"/>
    <n v="0"/>
    <n v="0"/>
    <n v="0"/>
    <n v="32"/>
    <n v="203"/>
    <n v="294"/>
  </r>
  <r>
    <d v="2014-08-05T00:00:00"/>
    <x v="114"/>
    <x v="28"/>
    <n v="0"/>
    <n v="0"/>
    <n v="0"/>
    <n v="0"/>
    <n v="0"/>
    <n v="0"/>
    <n v="13"/>
    <n v="192"/>
    <n v="136"/>
  </r>
  <r>
    <d v="2014-08-06T00:00:00"/>
    <x v="115"/>
    <x v="28"/>
    <n v="1"/>
    <n v="0"/>
    <n v="0"/>
    <n v="0"/>
    <n v="3"/>
    <n v="0"/>
    <n v="60"/>
    <n v="807"/>
    <n v="353"/>
  </r>
  <r>
    <d v="2014-08-07T00:00:00"/>
    <x v="116"/>
    <x v="28"/>
    <n v="0"/>
    <n v="0"/>
    <n v="0"/>
    <n v="0"/>
    <n v="0"/>
    <n v="0"/>
    <n v="24"/>
    <n v="1065"/>
    <n v="696"/>
  </r>
  <r>
    <d v="2014-08-08T00:00:00"/>
    <x v="117"/>
    <x v="28"/>
    <n v="4"/>
    <n v="0"/>
    <n v="0"/>
    <n v="0"/>
    <n v="3"/>
    <n v="0"/>
    <n v="27"/>
    <n v="819"/>
    <n v="567"/>
  </r>
  <r>
    <d v="2014-08-09T00:00:00"/>
    <x v="118"/>
    <x v="28"/>
    <n v="4"/>
    <n v="0"/>
    <n v="0"/>
    <n v="0"/>
    <n v="6"/>
    <n v="0"/>
    <n v="51"/>
    <n v="1057"/>
    <n v="482"/>
  </r>
  <r>
    <d v="2014-08-10T00:00:00"/>
    <x v="119"/>
    <x v="28"/>
    <n v="9"/>
    <n v="0"/>
    <n v="0"/>
    <n v="0"/>
    <n v="15"/>
    <n v="1"/>
    <n v="46"/>
    <n v="1041"/>
    <n v="1479"/>
  </r>
  <r>
    <d v="2014-08-11T00:00:00"/>
    <x v="120"/>
    <x v="28"/>
    <n v="13"/>
    <n v="0"/>
    <n v="0"/>
    <n v="0"/>
    <n v="8"/>
    <n v="1"/>
    <n v="61"/>
    <n v="1837"/>
    <n v="1017"/>
  </r>
  <r>
    <d v="2014-08-12T00:00:00"/>
    <x v="121"/>
    <x v="28"/>
    <n v="7"/>
    <n v="0"/>
    <n v="1"/>
    <n v="1"/>
    <n v="15"/>
    <n v="1"/>
    <n v="58"/>
    <n v="1507"/>
    <n v="1491"/>
  </r>
  <r>
    <d v="2014-08-13T00:00:00"/>
    <x v="122"/>
    <x v="28"/>
    <n v="6"/>
    <n v="0"/>
    <n v="0"/>
    <n v="0"/>
    <n v="3"/>
    <n v="3"/>
    <n v="39"/>
    <n v="333"/>
    <n v="1236"/>
  </r>
  <r>
    <d v="2014-08-14T00:00:00"/>
    <x v="92"/>
    <x v="28"/>
    <n v="18"/>
    <n v="0"/>
    <n v="0"/>
    <n v="0"/>
    <n v="12"/>
    <n v="0"/>
    <n v="36"/>
    <n v="672"/>
    <n v="714"/>
  </r>
  <r>
    <d v="2014-08-15T00:00:00"/>
    <x v="93"/>
    <x v="28"/>
    <n v="42"/>
    <n v="3"/>
    <n v="0"/>
    <n v="0"/>
    <n v="15"/>
    <n v="0"/>
    <n v="39"/>
    <n v="1836"/>
    <n v="729"/>
  </r>
  <r>
    <d v="2014-08-16T00:00:00"/>
    <x v="94"/>
    <x v="28"/>
    <n v="45"/>
    <n v="2"/>
    <n v="0"/>
    <n v="0"/>
    <n v="15"/>
    <n v="3"/>
    <n v="23"/>
    <n v="555"/>
    <n v="757"/>
  </r>
  <r>
    <d v="2014-08-17T00:00:00"/>
    <x v="95"/>
    <x v="28"/>
    <n v="43"/>
    <n v="7"/>
    <n v="1"/>
    <n v="1"/>
    <n v="11"/>
    <n v="3"/>
    <n v="23"/>
    <n v="712"/>
    <n v="464"/>
  </r>
  <r>
    <d v="2014-08-18T00:00:00"/>
    <x v="96"/>
    <x v="28"/>
    <n v="43"/>
    <n v="2"/>
    <n v="0"/>
    <n v="1"/>
    <n v="27"/>
    <n v="2"/>
    <n v="28"/>
    <n v="525"/>
    <n v="909"/>
  </r>
  <r>
    <d v="2014-08-19T00:00:00"/>
    <x v="97"/>
    <x v="28"/>
    <n v="34"/>
    <n v="0"/>
    <n v="0"/>
    <n v="0"/>
    <n v="16"/>
    <n v="16"/>
    <n v="16"/>
    <n v="1204"/>
    <n v="492"/>
  </r>
  <r>
    <d v="2014-08-20T00:00:00"/>
    <x v="98"/>
    <x v="28"/>
    <n v="13"/>
    <n v="1"/>
    <n v="0"/>
    <n v="0"/>
    <n v="9"/>
    <n v="7"/>
    <n v="26"/>
    <n v="569"/>
    <n v="378"/>
  </r>
  <r>
    <d v="2014-08-21T00:00:00"/>
    <x v="99"/>
    <x v="28"/>
    <n v="31.5"/>
    <n v="5"/>
    <n v="0"/>
    <n v="1"/>
    <n v="15"/>
    <n v="3.5"/>
    <n v="24"/>
    <n v="367"/>
    <n v="443"/>
  </r>
  <r>
    <d v="2014-08-22T00:00:00"/>
    <x v="100"/>
    <x v="28"/>
    <n v="30"/>
    <n v="1"/>
    <n v="0"/>
    <n v="0"/>
    <n v="6"/>
    <n v="4"/>
    <n v="18"/>
    <n v="197"/>
    <n v="178"/>
  </r>
  <r>
    <d v="2014-08-23T00:00:00"/>
    <x v="101"/>
    <x v="28"/>
    <n v="65"/>
    <n v="3"/>
    <n v="0"/>
    <n v="0"/>
    <n v="7"/>
    <n v="7"/>
    <n v="13"/>
    <n v="235"/>
    <n v="171"/>
  </r>
  <r>
    <d v="2014-08-24T00:00:00"/>
    <x v="102"/>
    <x v="28"/>
    <n v="62"/>
    <n v="5"/>
    <n v="0"/>
    <n v="0"/>
    <n v="20"/>
    <n v="8"/>
    <n v="22"/>
    <n v="200"/>
    <n v="196"/>
  </r>
  <r>
    <d v="2014-08-25T00:00:00"/>
    <x v="103"/>
    <x v="28"/>
    <n v="56"/>
    <n v="1"/>
    <n v="0"/>
    <n v="0"/>
    <n v="16"/>
    <n v="2"/>
    <n v="23"/>
    <n v="178"/>
    <n v="290"/>
  </r>
  <r>
    <d v="2014-08-26T00:00:00"/>
    <x v="104"/>
    <x v="28"/>
    <n v="47"/>
    <n v="1"/>
    <n v="0"/>
    <n v="0"/>
    <n v="14"/>
    <n v="3"/>
    <n v="11"/>
    <n v="124"/>
    <n v="244"/>
  </r>
  <r>
    <d v="2014-08-27T00:00:00"/>
    <x v="105"/>
    <x v="28"/>
    <n v="89.909090909090878"/>
    <n v="6.545454545454545"/>
    <n v="0"/>
    <n v="0"/>
    <n v="26.27272727272727"/>
    <n v="13.636363636363635"/>
    <n v="7.545454545454545"/>
    <n v="143.36363636363637"/>
    <n v="183.81818181818178"/>
  </r>
  <r>
    <d v="2014-08-28T00:00:00"/>
    <x v="106"/>
    <x v="28"/>
    <n v="175.31818181818176"/>
    <n v="11.990909090909089"/>
    <n v="0"/>
    <n v="0"/>
    <n v="38.445454545454545"/>
    <n v="24.872727272727271"/>
    <n v="8.790909090909091"/>
    <n v="133.5272727272727"/>
    <n v="166.23636363636362"/>
  </r>
  <r>
    <d v="2014-08-29T00:00:00"/>
    <x v="107"/>
    <x v="28"/>
    <n v="260.72727272727269"/>
    <n v="17.436363636363641"/>
    <n v="0"/>
    <n v="0"/>
    <n v="50.618181818181817"/>
    <n v="36.109090909090909"/>
    <n v="10.036363636363635"/>
    <n v="123.69090909090913"/>
    <n v="148.65454545454546"/>
  </r>
  <r>
    <d v="2014-08-30T00:00:00"/>
    <x v="108"/>
    <x v="28"/>
    <n v="346.13636363636351"/>
    <n v="22.881818181818179"/>
    <n v="0"/>
    <n v="0"/>
    <n v="62.790909090909075"/>
    <n v="47.345454545454551"/>
    <n v="11.281818181818181"/>
    <n v="113.85454545454547"/>
    <n v="131.07272727272726"/>
  </r>
  <r>
    <d v="2014-08-31T00:00:00"/>
    <x v="86"/>
    <x v="28"/>
    <n v="431.54545454545462"/>
    <n v="28.327272727272732"/>
    <n v="0"/>
    <n v="0"/>
    <n v="74.963636363636368"/>
    <n v="58.581818181818186"/>
    <n v="12.527272727272727"/>
    <n v="104.01818181818183"/>
    <n v="113.49090909090911"/>
  </r>
  <r>
    <d v="2014-09-01T00:00:00"/>
    <x v="80"/>
    <x v="28"/>
    <n v="516.95454545454538"/>
    <n v="33.772727272727273"/>
    <n v="0"/>
    <n v="0"/>
    <n v="87.136363636363626"/>
    <n v="69.818181818181813"/>
    <n v="13.772727272727273"/>
    <n v="94.181818181818187"/>
    <n v="95.909090909090892"/>
  </r>
  <r>
    <d v="2014-09-02T00:00:00"/>
    <x v="75"/>
    <x v="28"/>
    <n v="602.36363636363626"/>
    <n v="39.218181818181812"/>
    <n v="0"/>
    <n v="0"/>
    <n v="99.309090909090898"/>
    <n v="81.054545454545462"/>
    <n v="15.018181818181819"/>
    <n v="84.345454545454544"/>
    <n v="78.327272727272728"/>
  </r>
  <r>
    <d v="2014-09-03T00:00:00"/>
    <x v="76"/>
    <x v="28"/>
    <n v="687.77272727272702"/>
    <n v="44.663636363636357"/>
    <n v="0"/>
    <n v="0"/>
    <n v="111.48181818181818"/>
    <n v="92.290909090909096"/>
    <n v="16.263636363636362"/>
    <n v="74.509090909090887"/>
    <n v="60.745454545454557"/>
  </r>
  <r>
    <d v="2014-09-04T00:00:00"/>
    <x v="77"/>
    <x v="28"/>
    <n v="773.18181818181802"/>
    <n v="50.109090909090902"/>
    <n v="0"/>
    <n v="0"/>
    <n v="123.65454545454544"/>
    <n v="103.5272727272727"/>
    <n v="17.509090909090911"/>
    <n v="64.672727272727258"/>
    <n v="43.163636363636364"/>
  </r>
  <r>
    <d v="2014-09-05T00:00:00"/>
    <x v="78"/>
    <x v="28"/>
    <n v="736.81818181818187"/>
    <n v="39.827272727272728"/>
    <n v="0"/>
    <n v="0"/>
    <n v="94.645454545454555"/>
    <n v="61.445454545454545"/>
    <n v="16.118181818181817"/>
    <n v="31.109090909090913"/>
    <n v="21.081818181818178"/>
  </r>
  <r>
    <d v="2014-09-06T00:00:00"/>
    <x v="79"/>
    <x v="28"/>
    <n v="944"/>
    <n v="61"/>
    <n v="0"/>
    <n v="0"/>
    <n v="148"/>
    <n v="126"/>
    <n v="20"/>
    <n v="45"/>
    <n v="8"/>
  </r>
  <r>
    <d v="2014-09-07T00:00:00"/>
    <x v="71"/>
    <x v="28"/>
    <n v="618"/>
    <n v="69"/>
    <n v="0"/>
    <n v="0"/>
    <n v="169"/>
    <n v="142"/>
    <n v="26"/>
    <n v="56"/>
    <n v="4"/>
  </r>
  <r>
    <d v="2014-09-08T00:00:00"/>
    <x v="72"/>
    <x v="28"/>
    <n v="537"/>
    <n v="100"/>
    <n v="0"/>
    <n v="0"/>
    <n v="249"/>
    <n v="250"/>
    <n v="19"/>
    <n v="70"/>
    <n v="16"/>
  </r>
  <r>
    <d v="2014-09-09T00:00:00"/>
    <x v="73"/>
    <x v="28"/>
    <n v="540"/>
    <n v="112"/>
    <n v="0"/>
    <n v="0"/>
    <n v="149"/>
    <n v="197"/>
    <n v="12"/>
    <n v="19"/>
    <n v="18"/>
  </r>
  <r>
    <d v="2014-09-10T00:00:00"/>
    <x v="74"/>
    <x v="28"/>
    <n v="519"/>
    <n v="101"/>
    <n v="0"/>
    <n v="0"/>
    <n v="277"/>
    <n v="250"/>
    <n v="12"/>
    <n v="27"/>
    <n v="7"/>
  </r>
  <r>
    <d v="2014-09-11T00:00:00"/>
    <x v="68"/>
    <x v="28"/>
    <n v="437"/>
    <n v="78"/>
    <n v="0"/>
    <n v="0"/>
    <n v="190"/>
    <n v="207"/>
    <n v="14"/>
    <n v="15"/>
    <n v="3"/>
  </r>
  <r>
    <d v="2014-09-12T00:00:00"/>
    <x v="69"/>
    <x v="28"/>
    <n v="1731"/>
    <n v="73"/>
    <n v="0"/>
    <n v="0"/>
    <n v="222"/>
    <n v="108"/>
    <n v="13"/>
    <n v="10"/>
    <n v="2"/>
  </r>
  <r>
    <d v="2014-09-13T00:00:00"/>
    <x v="70"/>
    <x v="28"/>
    <n v="1517"/>
    <n v="58"/>
    <n v="0"/>
    <n v="0"/>
    <n v="324"/>
    <n v="68"/>
    <n v="5"/>
    <n v="9"/>
    <n v="3"/>
  </r>
  <r>
    <d v="2014-09-14T00:00:00"/>
    <x v="67"/>
    <x v="28"/>
    <n v="1276"/>
    <n v="79"/>
    <n v="0"/>
    <n v="0"/>
    <n v="255"/>
    <n v="70"/>
    <n v="5"/>
    <n v="8"/>
    <n v="5"/>
  </r>
  <r>
    <d v="2014-09-15T00:00:00"/>
    <x v="63"/>
    <x v="28"/>
    <n v="1751"/>
    <n v="107"/>
    <n v="0"/>
    <n v="0"/>
    <n v="206"/>
    <n v="143"/>
    <n v="20"/>
    <n v="14"/>
    <n v="5"/>
  </r>
  <r>
    <d v="2014-09-16T00:00:00"/>
    <x v="64"/>
    <x v="28"/>
    <n v="1287"/>
    <n v="114"/>
    <n v="0"/>
    <n v="0"/>
    <n v="302"/>
    <n v="181"/>
    <n v="9"/>
    <n v="16"/>
    <n v="1"/>
  </r>
  <r>
    <d v="2014-09-17T00:00:00"/>
    <x v="65"/>
    <x v="28"/>
    <n v="1293"/>
    <n v="106"/>
    <n v="0"/>
    <n v="0"/>
    <n v="274"/>
    <n v="162"/>
    <n v="8"/>
    <n v="13"/>
    <n v="9"/>
  </r>
  <r>
    <d v="2014-09-18T00:00:00"/>
    <x v="0"/>
    <x v="28"/>
    <n v="1032"/>
    <n v="63"/>
    <n v="0"/>
    <n v="0"/>
    <n v="293"/>
    <n v="158"/>
    <n v="7"/>
    <n v="6"/>
    <n v="2"/>
  </r>
  <r>
    <d v="2014-09-19T00:00:00"/>
    <x v="1"/>
    <x v="28"/>
    <n v="713"/>
    <n v="57"/>
    <n v="0"/>
    <n v="0"/>
    <n v="185"/>
    <n v="141"/>
    <n v="3"/>
    <n v="5"/>
    <n v="0"/>
  </r>
  <r>
    <d v="2014-09-20T00:00:00"/>
    <x v="2"/>
    <x v="28"/>
    <n v="525"/>
    <n v="43"/>
    <n v="0"/>
    <n v="0"/>
    <n v="187"/>
    <n v="132"/>
    <n v="3"/>
    <n v="5"/>
    <n v="1"/>
  </r>
  <r>
    <d v="2014-09-21T00:00:00"/>
    <x v="3"/>
    <x v="28"/>
    <n v="348"/>
    <n v="41"/>
    <n v="0"/>
    <n v="0"/>
    <n v="242"/>
    <n v="126"/>
    <n v="5"/>
    <n v="0"/>
    <n v="5"/>
  </r>
  <r>
    <d v="2014-09-22T00:00:00"/>
    <x v="4"/>
    <x v="28"/>
    <n v="824"/>
    <n v="103"/>
    <n v="0"/>
    <n v="0"/>
    <n v="341"/>
    <n v="196"/>
    <n v="10"/>
    <n v="8"/>
    <n v="3"/>
  </r>
  <r>
    <d v="2014-09-23T00:00:00"/>
    <x v="5"/>
    <x v="28"/>
    <n v="601"/>
    <n v="80"/>
    <n v="0"/>
    <n v="0"/>
    <n v="258"/>
    <n v="96"/>
    <n v="8"/>
    <n v="2"/>
    <n v="3"/>
  </r>
  <r>
    <d v="2014-09-24T00:00:00"/>
    <x v="6"/>
    <x v="28"/>
    <n v="1065"/>
    <n v="89"/>
    <n v="0"/>
    <n v="0"/>
    <n v="385"/>
    <n v="162"/>
    <n v="18"/>
    <n v="14"/>
    <n v="8"/>
  </r>
  <r>
    <d v="2014-09-25T00:00:00"/>
    <x v="7"/>
    <x v="28"/>
    <n v="893"/>
    <n v="67"/>
    <n v="0"/>
    <n v="0"/>
    <n v="303"/>
    <n v="115"/>
    <n v="23.5"/>
    <n v="16"/>
    <n v="14"/>
  </r>
  <r>
    <d v="2014-09-26T00:00:00"/>
    <x v="8"/>
    <x v="28"/>
    <n v="1043"/>
    <n v="85"/>
    <n v="0"/>
    <n v="0"/>
    <n v="313"/>
    <n v="147"/>
    <n v="27"/>
    <n v="1"/>
    <n v="2"/>
  </r>
  <r>
    <d v="2014-09-27T00:00:00"/>
    <x v="9"/>
    <x v="28"/>
    <n v="665"/>
    <n v="24"/>
    <n v="0"/>
    <n v="0"/>
    <n v="330"/>
    <n v="112"/>
    <n v="18"/>
    <n v="3"/>
    <n v="0"/>
  </r>
  <r>
    <d v="2014-09-28T00:00:00"/>
    <x v="10"/>
    <x v="28"/>
    <n v="400"/>
    <n v="48"/>
    <n v="0"/>
    <n v="0"/>
    <n v="256"/>
    <n v="82"/>
    <n v="15"/>
    <n v="2"/>
    <n v="1"/>
  </r>
  <r>
    <d v="2014-09-29T00:00:00"/>
    <x v="11"/>
    <x v="28"/>
    <n v="704"/>
    <n v="108"/>
    <n v="0"/>
    <n v="0"/>
    <n v="456"/>
    <n v="132"/>
    <n v="8"/>
    <n v="5"/>
    <n v="2"/>
  </r>
  <r>
    <d v="2014-09-30T00:00:00"/>
    <x v="12"/>
    <x v="28"/>
    <n v="733"/>
    <n v="62"/>
    <n v="0"/>
    <n v="0"/>
    <n v="404"/>
    <n v="83"/>
    <n v="4"/>
    <n v="2"/>
    <n v="3"/>
  </r>
  <r>
    <d v="2014-10-01T00:00:00"/>
    <x v="13"/>
    <x v="28"/>
    <n v="675"/>
    <n v="33"/>
    <n v="0"/>
    <n v="0"/>
    <n v="289"/>
    <n v="94"/>
    <n v="3"/>
    <n v="4"/>
    <n v="3"/>
  </r>
  <r>
    <d v="2014-10-02T00:00:00"/>
    <x v="14"/>
    <x v="28"/>
    <n v="165"/>
    <n v="25"/>
    <n v="0"/>
    <n v="0"/>
    <n v="58"/>
    <n v="13"/>
    <n v="2"/>
    <n v="4"/>
    <n v="0"/>
  </r>
  <r>
    <d v="2014-10-03T00:00:00"/>
    <x v="15"/>
    <x v="28"/>
    <n v="425"/>
    <n v="35"/>
    <n v="0"/>
    <n v="0"/>
    <n v="212"/>
    <n v="51"/>
    <n v="8"/>
    <n v="2"/>
    <n v="0"/>
  </r>
  <r>
    <d v="2014-10-04T00:00:00"/>
    <x v="16"/>
    <x v="28"/>
    <n v="627"/>
    <n v="31"/>
    <n v="0"/>
    <n v="0"/>
    <n v="460"/>
    <n v="130"/>
    <n v="8"/>
    <n v="9"/>
    <n v="2"/>
  </r>
  <r>
    <d v="2014-10-05T00:00:00"/>
    <x v="17"/>
    <x v="28"/>
    <n v="484"/>
    <n v="44"/>
    <n v="0"/>
    <n v="1"/>
    <n v="642"/>
    <n v="197"/>
    <n v="13"/>
    <n v="25"/>
    <n v="5"/>
  </r>
  <r>
    <d v="2014-10-06T00:00:00"/>
    <x v="18"/>
    <x v="28"/>
    <n v="402.5"/>
    <n v="45"/>
    <n v="1"/>
    <n v="0"/>
    <n v="920"/>
    <n v="180.5"/>
    <n v="12"/>
    <n v="20"/>
    <n v="14.5"/>
  </r>
  <r>
    <d v="2014-10-07T00:00:00"/>
    <x v="19"/>
    <x v="28"/>
    <n v="401"/>
    <n v="40"/>
    <n v="0"/>
    <n v="0"/>
    <n v="715"/>
    <n v="172"/>
    <n v="12"/>
    <n v="20"/>
    <n v="10"/>
  </r>
  <r>
    <d v="2014-10-08T00:00:00"/>
    <x v="20"/>
    <x v="28"/>
    <n v="385"/>
    <n v="25"/>
    <n v="1"/>
    <n v="3"/>
    <n v="936"/>
    <n v="227"/>
    <n v="23"/>
    <n v="17"/>
    <n v="11"/>
  </r>
  <r>
    <d v="2014-10-09T00:00:00"/>
    <x v="21"/>
    <x v="28"/>
    <n v="382"/>
    <n v="22"/>
    <n v="0"/>
    <n v="1"/>
    <n v="940"/>
    <n v="122"/>
    <n v="24"/>
    <n v="23"/>
    <n v="3"/>
  </r>
  <r>
    <d v="2014-10-10T00:00:00"/>
    <x v="22"/>
    <x v="28"/>
    <n v="337"/>
    <n v="21"/>
    <n v="0"/>
    <n v="1"/>
    <n v="686"/>
    <n v="175"/>
    <n v="27"/>
    <n v="18"/>
    <n v="3"/>
  </r>
  <r>
    <d v="2014-10-11T00:00:00"/>
    <x v="23"/>
    <x v="28"/>
    <n v="1488"/>
    <n v="42"/>
    <n v="0"/>
    <n v="4"/>
    <n v="672"/>
    <n v="166"/>
    <n v="28"/>
    <n v="27"/>
    <n v="11"/>
  </r>
  <r>
    <d v="2014-10-12T00:00:00"/>
    <x v="24"/>
    <x v="28"/>
    <n v="1217"/>
    <n v="24"/>
    <n v="0"/>
    <n v="1"/>
    <n v="356"/>
    <n v="82"/>
    <n v="10"/>
    <n v="10"/>
    <n v="8"/>
  </r>
  <r>
    <d v="2014-10-13T00:00:00"/>
    <x v="25"/>
    <x v="28"/>
    <n v="92"/>
    <n v="5"/>
    <n v="0"/>
    <n v="2"/>
    <n v="274"/>
    <n v="64"/>
    <n v="3"/>
    <n v="5"/>
    <n v="5"/>
  </r>
  <r>
    <d v="2014-10-14T00:00:00"/>
    <x v="26"/>
    <x v="28"/>
    <n v="284"/>
    <n v="34"/>
    <n v="0"/>
    <n v="3"/>
    <n v="226"/>
    <n v="49"/>
    <n v="12"/>
    <n v="39"/>
    <n v="19"/>
  </r>
  <r>
    <d v="2014-10-15T00:00:00"/>
    <x v="27"/>
    <x v="28"/>
    <n v="247"/>
    <n v="11"/>
    <n v="0"/>
    <n v="0"/>
    <n v="205"/>
    <n v="34"/>
    <n v="23"/>
    <n v="81"/>
    <n v="67"/>
  </r>
  <r>
    <d v="2014-10-16T00:00:00"/>
    <x v="28"/>
    <x v="28"/>
    <n v="109"/>
    <n v="7"/>
    <n v="0"/>
    <n v="0"/>
    <n v="195"/>
    <n v="32"/>
    <n v="7"/>
    <n v="78"/>
    <n v="10"/>
  </r>
  <r>
    <d v="2014-10-17T00:00:00"/>
    <x v="29"/>
    <x v="28"/>
    <n v="29"/>
    <n v="3"/>
    <n v="0"/>
    <n v="0"/>
    <n v="108"/>
    <n v="29"/>
    <n v="16"/>
    <n v="38"/>
    <n v="4"/>
  </r>
  <r>
    <d v="2014-10-18T00:00:00"/>
    <x v="30"/>
    <x v="28"/>
    <n v="24"/>
    <n v="4"/>
    <n v="0"/>
    <n v="0"/>
    <n v="37"/>
    <n v="8"/>
    <n v="1"/>
    <n v="4"/>
    <n v="0"/>
  </r>
  <r>
    <d v="2014-10-19T00:00:00"/>
    <x v="31"/>
    <x v="28"/>
    <n v="21"/>
    <n v="2"/>
    <n v="0"/>
    <n v="0"/>
    <n v="90"/>
    <n v="6"/>
    <n v="3"/>
    <n v="4"/>
    <n v="0"/>
  </r>
  <r>
    <d v="2014-10-20T00:00:00"/>
    <x v="32"/>
    <x v="28"/>
    <m/>
    <m/>
    <m/>
    <m/>
    <m/>
    <m/>
    <m/>
    <m/>
    <m/>
  </r>
  <r>
    <d v="2014-10-21T00:00:00"/>
    <x v="33"/>
    <x v="28"/>
    <m/>
    <m/>
    <m/>
    <m/>
    <m/>
    <m/>
    <m/>
    <m/>
    <m/>
  </r>
  <r>
    <d v="2014-10-22T00:00:00"/>
    <x v="34"/>
    <x v="28"/>
    <m/>
    <m/>
    <m/>
    <m/>
    <m/>
    <m/>
    <m/>
    <m/>
    <m/>
  </r>
  <r>
    <d v="2014-10-23T00:00:00"/>
    <x v="35"/>
    <x v="28"/>
    <m/>
    <m/>
    <m/>
    <m/>
    <m/>
    <m/>
    <m/>
    <m/>
    <m/>
  </r>
  <r>
    <d v="2014-10-24T00:00:00"/>
    <x v="36"/>
    <x v="28"/>
    <m/>
    <m/>
    <m/>
    <m/>
    <m/>
    <m/>
    <m/>
    <m/>
    <m/>
  </r>
  <r>
    <d v="2014-10-25T00:00:00"/>
    <x v="37"/>
    <x v="28"/>
    <m/>
    <m/>
    <m/>
    <m/>
    <m/>
    <m/>
    <m/>
    <m/>
    <m/>
  </r>
  <r>
    <d v="2014-10-26T00:00:00"/>
    <x v="38"/>
    <x v="28"/>
    <m/>
    <m/>
    <m/>
    <m/>
    <m/>
    <m/>
    <m/>
    <m/>
    <m/>
  </r>
  <r>
    <d v="2014-10-27T00:00:00"/>
    <x v="39"/>
    <x v="28"/>
    <m/>
    <m/>
    <m/>
    <m/>
    <m/>
    <m/>
    <m/>
    <m/>
    <m/>
  </r>
  <r>
    <d v="2014-10-28T00:00:00"/>
    <x v="40"/>
    <x v="28"/>
    <m/>
    <m/>
    <m/>
    <m/>
    <m/>
    <m/>
    <m/>
    <m/>
    <m/>
  </r>
  <r>
    <d v="2014-10-29T00:00:00"/>
    <x v="41"/>
    <x v="28"/>
    <m/>
    <m/>
    <m/>
    <m/>
    <m/>
    <m/>
    <m/>
    <m/>
    <m/>
  </r>
  <r>
    <d v="2014-10-30T00:00:00"/>
    <x v="42"/>
    <x v="28"/>
    <m/>
    <m/>
    <m/>
    <m/>
    <m/>
    <m/>
    <m/>
    <m/>
    <m/>
  </r>
  <r>
    <d v="2014-10-31T00:00:00"/>
    <x v="43"/>
    <x v="28"/>
    <m/>
    <m/>
    <m/>
    <m/>
    <m/>
    <m/>
    <m/>
    <m/>
    <m/>
  </r>
  <r>
    <d v="2014-11-01T00:00:00"/>
    <x v="44"/>
    <x v="28"/>
    <m/>
    <m/>
    <m/>
    <m/>
    <m/>
    <m/>
    <m/>
    <m/>
    <m/>
  </r>
  <r>
    <d v="2014-11-02T00:00:00"/>
    <x v="45"/>
    <x v="28"/>
    <m/>
    <m/>
    <m/>
    <m/>
    <m/>
    <m/>
    <m/>
    <m/>
    <m/>
  </r>
  <r>
    <d v="2014-11-03T00:00:00"/>
    <x v="46"/>
    <x v="28"/>
    <m/>
    <m/>
    <m/>
    <m/>
    <m/>
    <m/>
    <m/>
    <m/>
    <m/>
  </r>
  <r>
    <d v="2014-11-04T00:00:00"/>
    <x v="47"/>
    <x v="28"/>
    <m/>
    <m/>
    <m/>
    <m/>
    <m/>
    <m/>
    <m/>
    <m/>
    <m/>
  </r>
  <r>
    <d v="2014-11-05T00:00:00"/>
    <x v="48"/>
    <x v="28"/>
    <m/>
    <m/>
    <m/>
    <m/>
    <m/>
    <m/>
    <m/>
    <m/>
    <m/>
  </r>
  <r>
    <d v="2014-11-06T00:00:00"/>
    <x v="49"/>
    <x v="28"/>
    <m/>
    <m/>
    <m/>
    <m/>
    <m/>
    <m/>
    <m/>
    <m/>
    <m/>
  </r>
  <r>
    <d v="2014-11-07T00:00:00"/>
    <x v="50"/>
    <x v="28"/>
    <m/>
    <m/>
    <m/>
    <m/>
    <m/>
    <m/>
    <m/>
    <m/>
    <m/>
  </r>
  <r>
    <d v="2014-11-08T00:00:00"/>
    <x v="51"/>
    <x v="28"/>
    <m/>
    <m/>
    <m/>
    <m/>
    <m/>
    <m/>
    <m/>
    <m/>
    <m/>
  </r>
  <r>
    <d v="2014-11-09T00:00:00"/>
    <x v="52"/>
    <x v="28"/>
    <m/>
    <m/>
    <m/>
    <m/>
    <m/>
    <m/>
    <m/>
    <m/>
    <m/>
  </r>
  <r>
    <d v="2014-11-10T00:00:00"/>
    <x v="53"/>
    <x v="28"/>
    <m/>
    <m/>
    <m/>
    <m/>
    <m/>
    <m/>
    <m/>
    <m/>
    <m/>
  </r>
  <r>
    <d v="2014-11-11T00:00:00"/>
    <x v="54"/>
    <x v="28"/>
    <m/>
    <m/>
    <m/>
    <m/>
    <m/>
    <m/>
    <m/>
    <m/>
    <m/>
  </r>
  <r>
    <d v="2014-11-12T00:00:00"/>
    <x v="55"/>
    <x v="28"/>
    <m/>
    <m/>
    <m/>
    <m/>
    <m/>
    <m/>
    <m/>
    <m/>
    <m/>
  </r>
  <r>
    <d v="2014-11-13T00:00:00"/>
    <x v="56"/>
    <x v="28"/>
    <m/>
    <m/>
    <m/>
    <m/>
    <m/>
    <m/>
    <m/>
    <m/>
    <m/>
  </r>
  <r>
    <d v="2014-11-14T00:00:00"/>
    <x v="57"/>
    <x v="28"/>
    <m/>
    <m/>
    <m/>
    <m/>
    <m/>
    <m/>
    <m/>
    <m/>
    <m/>
  </r>
  <r>
    <d v="2014-11-15T00:00:00"/>
    <x v="58"/>
    <x v="28"/>
    <m/>
    <m/>
    <m/>
    <m/>
    <m/>
    <m/>
    <m/>
    <m/>
    <m/>
  </r>
  <r>
    <d v="2014-11-16T00:00:00"/>
    <x v="59"/>
    <x v="28"/>
    <m/>
    <m/>
    <m/>
    <m/>
    <m/>
    <m/>
    <m/>
    <m/>
    <m/>
  </r>
  <r>
    <d v="2014-11-17T00:00:00"/>
    <x v="60"/>
    <x v="28"/>
    <m/>
    <m/>
    <m/>
    <m/>
    <m/>
    <m/>
    <m/>
    <m/>
    <m/>
  </r>
  <r>
    <d v="2014-11-18T00:00:00"/>
    <x v="61"/>
    <x v="28"/>
    <m/>
    <m/>
    <m/>
    <m/>
    <m/>
    <m/>
    <m/>
    <m/>
    <m/>
  </r>
  <r>
    <d v="2014-11-19T00:00:00"/>
    <x v="62"/>
    <x v="28"/>
    <m/>
    <m/>
    <m/>
    <m/>
    <m/>
    <m/>
    <m/>
    <m/>
    <m/>
  </r>
  <r>
    <d v="2014-11-20T00:00:00"/>
    <x v="66"/>
    <x v="28"/>
    <m/>
    <m/>
    <m/>
    <m/>
    <m/>
    <m/>
    <m/>
    <m/>
    <m/>
  </r>
  <r>
    <d v="2014-11-21T00:00:00"/>
    <x v="81"/>
    <x v="28"/>
    <m/>
    <m/>
    <m/>
    <m/>
    <m/>
    <m/>
    <m/>
    <m/>
    <m/>
  </r>
  <r>
    <d v="2014-11-22T00:00:00"/>
    <x v="82"/>
    <x v="28"/>
    <m/>
    <m/>
    <m/>
    <m/>
    <m/>
    <m/>
    <m/>
    <m/>
    <m/>
  </r>
  <r>
    <d v="2014-11-23T00:00:00"/>
    <x v="83"/>
    <x v="28"/>
    <m/>
    <m/>
    <m/>
    <m/>
    <m/>
    <m/>
    <m/>
    <m/>
    <m/>
  </r>
  <r>
    <d v="2014-11-24T00:00:00"/>
    <x v="84"/>
    <x v="28"/>
    <m/>
    <m/>
    <m/>
    <m/>
    <m/>
    <m/>
    <m/>
    <m/>
    <m/>
  </r>
  <r>
    <d v="2014-11-25T00:00:00"/>
    <x v="85"/>
    <x v="28"/>
    <m/>
    <m/>
    <m/>
    <m/>
    <m/>
    <m/>
    <m/>
    <m/>
    <m/>
  </r>
  <r>
    <d v="2014-11-26T00:00:00"/>
    <x v="87"/>
    <x v="28"/>
    <m/>
    <m/>
    <m/>
    <m/>
    <m/>
    <m/>
    <m/>
    <m/>
    <m/>
  </r>
  <r>
    <d v="2014-11-27T00:00:00"/>
    <x v="88"/>
    <x v="28"/>
    <m/>
    <m/>
    <m/>
    <m/>
    <m/>
    <m/>
    <m/>
    <m/>
    <m/>
  </r>
  <r>
    <d v="2014-11-28T00:00:00"/>
    <x v="89"/>
    <x v="28"/>
    <m/>
    <m/>
    <m/>
    <m/>
    <m/>
    <m/>
    <m/>
    <m/>
    <m/>
  </r>
  <r>
    <d v="2014-11-29T00:00:00"/>
    <x v="90"/>
    <x v="28"/>
    <m/>
    <m/>
    <m/>
    <m/>
    <m/>
    <m/>
    <m/>
    <m/>
    <m/>
  </r>
  <r>
    <d v="2014-11-30T00:00:00"/>
    <x v="91"/>
    <x v="28"/>
    <m/>
    <m/>
    <m/>
    <m/>
    <m/>
    <m/>
    <m/>
    <m/>
    <m/>
  </r>
  <r>
    <d v="2015-07-31T00:00:00"/>
    <x v="109"/>
    <x v="29"/>
    <n v="0"/>
    <n v="-3"/>
    <n v="0"/>
    <n v="8"/>
    <n v="0"/>
    <n v="0"/>
    <n v="107.6"/>
    <n v="180272"/>
    <n v="4242"/>
  </r>
  <r>
    <d v="2015-08-01T00:00:00"/>
    <x v="110"/>
    <x v="29"/>
    <n v="0"/>
    <n v="0"/>
    <n v="0"/>
    <n v="0"/>
    <n v="0"/>
    <n v="0"/>
    <n v="15"/>
    <n v="2126"/>
    <n v="52"/>
  </r>
  <r>
    <d v="2015-08-02T00:00:00"/>
    <x v="111"/>
    <x v="29"/>
    <n v="0"/>
    <n v="0"/>
    <n v="0"/>
    <n v="0"/>
    <n v="0"/>
    <n v="0"/>
    <n v="9"/>
    <n v="1063"/>
    <n v="32"/>
  </r>
  <r>
    <d v="2015-08-03T00:00:00"/>
    <x v="112"/>
    <x v="29"/>
    <n v="0"/>
    <n v="0"/>
    <n v="0"/>
    <n v="0"/>
    <n v="0"/>
    <n v="0"/>
    <n v="10"/>
    <n v="892"/>
    <n v="32"/>
  </r>
  <r>
    <d v="2015-08-04T00:00:00"/>
    <x v="113"/>
    <x v="29"/>
    <n v="0"/>
    <n v="0"/>
    <n v="0"/>
    <n v="0"/>
    <n v="0"/>
    <n v="0"/>
    <n v="2"/>
    <n v="1707"/>
    <n v="70"/>
  </r>
  <r>
    <d v="2015-08-05T00:00:00"/>
    <x v="114"/>
    <x v="29"/>
    <n v="0"/>
    <n v="0"/>
    <n v="0"/>
    <n v="0"/>
    <n v="3"/>
    <n v="0"/>
    <n v="12"/>
    <n v="3196"/>
    <n v="149"/>
  </r>
  <r>
    <d v="2015-08-06T00:00:00"/>
    <x v="115"/>
    <x v="29"/>
    <n v="0"/>
    <n v="0"/>
    <n v="0"/>
    <n v="0"/>
    <n v="0"/>
    <n v="0"/>
    <n v="0"/>
    <n v="2942"/>
    <n v="154"/>
  </r>
  <r>
    <d v="2015-08-07T00:00:00"/>
    <x v="116"/>
    <x v="29"/>
    <n v="0"/>
    <n v="0"/>
    <n v="0"/>
    <n v="0"/>
    <n v="0"/>
    <n v="0"/>
    <n v="7"/>
    <n v="3754"/>
    <n v="218"/>
  </r>
  <r>
    <d v="2015-08-08T00:00:00"/>
    <x v="117"/>
    <x v="29"/>
    <n v="0"/>
    <n v="0"/>
    <n v="0"/>
    <n v="0"/>
    <n v="6"/>
    <n v="1"/>
    <n v="7"/>
    <n v="4222"/>
    <n v="269"/>
  </r>
  <r>
    <d v="2015-08-09T00:00:00"/>
    <x v="118"/>
    <x v="29"/>
    <n v="6"/>
    <n v="0"/>
    <n v="0"/>
    <n v="0"/>
    <n v="3"/>
    <n v="0"/>
    <n v="9"/>
    <n v="4091"/>
    <n v="285"/>
  </r>
  <r>
    <d v="2015-08-10T00:00:00"/>
    <x v="119"/>
    <x v="29"/>
    <n v="3"/>
    <n v="0"/>
    <n v="0"/>
    <n v="0"/>
    <n v="3"/>
    <n v="0"/>
    <n v="3"/>
    <n v="3078"/>
    <n v="240"/>
  </r>
  <r>
    <d v="2015-08-11T00:00:00"/>
    <x v="120"/>
    <x v="29"/>
    <n v="1"/>
    <n v="0"/>
    <n v="0"/>
    <n v="0"/>
    <n v="12"/>
    <n v="0"/>
    <n v="2"/>
    <n v="1558"/>
    <n v="134"/>
  </r>
  <r>
    <d v="2015-08-12T00:00:00"/>
    <x v="121"/>
    <x v="29"/>
    <n v="1"/>
    <n v="-3"/>
    <n v="0"/>
    <n v="0"/>
    <n v="15"/>
    <n v="0"/>
    <n v="1"/>
    <n v="972"/>
    <n v="92"/>
  </r>
  <r>
    <d v="2015-08-13T00:00:00"/>
    <x v="122"/>
    <x v="29"/>
    <n v="0"/>
    <n v="0"/>
    <n v="0"/>
    <n v="0"/>
    <n v="8"/>
    <n v="1"/>
    <n v="7"/>
    <n v="722"/>
    <n v="74"/>
  </r>
  <r>
    <d v="2015-08-14T00:00:00"/>
    <x v="92"/>
    <x v="29"/>
    <n v="0"/>
    <n v="0"/>
    <n v="1"/>
    <n v="0"/>
    <n v="9"/>
    <n v="0"/>
    <n v="19"/>
    <n v="568"/>
    <n v="63"/>
  </r>
  <r>
    <d v="2015-08-15T00:00:00"/>
    <x v="93"/>
    <x v="29"/>
    <n v="7"/>
    <n v="0"/>
    <n v="0"/>
    <n v="0"/>
    <n v="16"/>
    <n v="1"/>
    <n v="34"/>
    <n v="844"/>
    <n v="82"/>
  </r>
  <r>
    <d v="2015-08-16T00:00:00"/>
    <x v="94"/>
    <x v="29"/>
    <n v="5"/>
    <n v="0"/>
    <n v="0"/>
    <n v="0"/>
    <n v="1"/>
    <n v="0"/>
    <n v="15"/>
    <n v="1300"/>
    <n v="110"/>
  </r>
  <r>
    <d v="2015-08-17T00:00:00"/>
    <x v="95"/>
    <x v="29"/>
    <n v="4"/>
    <n v="0"/>
    <n v="0"/>
    <n v="0"/>
    <n v="20"/>
    <n v="2"/>
    <n v="14"/>
    <n v="1747"/>
    <n v="125"/>
  </r>
  <r>
    <d v="2015-08-18T00:00:00"/>
    <x v="96"/>
    <x v="29"/>
    <n v="1"/>
    <n v="0"/>
    <n v="0"/>
    <n v="0"/>
    <n v="83"/>
    <n v="0"/>
    <n v="13"/>
    <n v="1945"/>
    <n v="114"/>
  </r>
  <r>
    <d v="2015-08-19T00:00:00"/>
    <x v="97"/>
    <x v="29"/>
    <n v="0"/>
    <n v="0"/>
    <n v="0"/>
    <n v="0"/>
    <n v="63"/>
    <n v="0"/>
    <n v="23"/>
    <n v="1216"/>
    <n v="57"/>
  </r>
  <r>
    <d v="2015-08-20T00:00:00"/>
    <x v="98"/>
    <x v="29"/>
    <n v="5"/>
    <n v="1"/>
    <n v="0"/>
    <n v="0"/>
    <n v="32"/>
    <n v="2"/>
    <n v="10"/>
    <n v="1147"/>
    <n v="40"/>
  </r>
  <r>
    <d v="2015-08-21T00:00:00"/>
    <x v="99"/>
    <x v="29"/>
    <n v="3"/>
    <n v="0"/>
    <n v="0"/>
    <n v="0"/>
    <n v="13"/>
    <n v="1"/>
    <n v="10"/>
    <n v="1181"/>
    <n v="27"/>
  </r>
  <r>
    <d v="2015-08-22T00:00:00"/>
    <x v="100"/>
    <x v="29"/>
    <n v="7"/>
    <n v="0"/>
    <n v="0"/>
    <n v="0"/>
    <n v="24"/>
    <n v="0"/>
    <n v="21"/>
    <n v="2325"/>
    <n v="26"/>
  </r>
  <r>
    <d v="2015-08-23T00:00:00"/>
    <x v="101"/>
    <x v="29"/>
    <n v="9"/>
    <n v="2"/>
    <n v="1"/>
    <n v="2"/>
    <n v="50"/>
    <n v="2"/>
    <n v="23"/>
    <n v="3136"/>
    <n v="0"/>
  </r>
  <r>
    <d v="2015-08-24T00:00:00"/>
    <x v="102"/>
    <x v="29"/>
    <n v="3"/>
    <n v="1"/>
    <n v="0"/>
    <n v="0"/>
    <n v="60"/>
    <n v="12"/>
    <n v="5"/>
    <n v="2988"/>
    <n v="7"/>
  </r>
  <r>
    <d v="2015-08-25T00:00:00"/>
    <x v="103"/>
    <x v="29"/>
    <n v="43"/>
    <n v="6"/>
    <n v="0"/>
    <n v="0"/>
    <n v="142"/>
    <n v="1"/>
    <n v="11"/>
    <n v="2649"/>
    <n v="12"/>
  </r>
  <r>
    <d v="2015-08-26T00:00:00"/>
    <x v="104"/>
    <x v="29"/>
    <n v="102"/>
    <n v="12"/>
    <n v="0"/>
    <n v="0"/>
    <n v="201"/>
    <n v="3"/>
    <n v="15"/>
    <n v="2435"/>
    <n v="16"/>
  </r>
  <r>
    <d v="2015-08-27T00:00:00"/>
    <x v="105"/>
    <x v="29"/>
    <n v="40"/>
    <n v="10"/>
    <n v="0"/>
    <n v="1"/>
    <n v="77"/>
    <n v="8"/>
    <n v="10"/>
    <n v="2180"/>
    <n v="20"/>
  </r>
  <r>
    <d v="2015-08-28T00:00:00"/>
    <x v="106"/>
    <x v="29"/>
    <n v="48"/>
    <n v="0"/>
    <n v="0"/>
    <n v="0"/>
    <n v="168"/>
    <n v="6"/>
    <n v="6"/>
    <n v="2195"/>
    <n v="25"/>
  </r>
  <r>
    <d v="2015-08-29T00:00:00"/>
    <x v="107"/>
    <x v="29"/>
    <n v="121"/>
    <n v="34"/>
    <n v="1"/>
    <n v="0"/>
    <n v="252"/>
    <n v="24"/>
    <n v="9"/>
    <n v="1988"/>
    <n v="27"/>
  </r>
  <r>
    <d v="2015-08-30T00:00:00"/>
    <x v="108"/>
    <x v="29"/>
    <n v="226"/>
    <n v="8"/>
    <n v="0"/>
    <n v="0"/>
    <n v="448"/>
    <n v="8"/>
    <n v="12"/>
    <n v="1938"/>
    <n v="31"/>
  </r>
  <r>
    <d v="2015-08-31T00:00:00"/>
    <x v="86"/>
    <x v="29"/>
    <n v="105"/>
    <n v="15"/>
    <n v="0"/>
    <n v="0"/>
    <n v="543"/>
    <n v="3"/>
    <n v="3"/>
    <n v="4278"/>
    <n v="78"/>
  </r>
  <r>
    <d v="2015-09-01T00:00:00"/>
    <x v="80"/>
    <x v="29"/>
    <n v="216"/>
    <n v="0"/>
    <n v="0"/>
    <n v="0"/>
    <n v="275.99"/>
    <n v="0"/>
    <n v="3.99"/>
    <n v="6754"/>
    <n v="138"/>
  </r>
  <r>
    <d v="2015-09-02T00:00:00"/>
    <x v="75"/>
    <x v="29"/>
    <n v="108"/>
    <n v="0"/>
    <n v="0"/>
    <n v="0"/>
    <n v="66"/>
    <n v="6"/>
    <n v="0"/>
    <n v="7984"/>
    <n v="181"/>
  </r>
  <r>
    <d v="2015-09-03T00:00:00"/>
    <x v="76"/>
    <x v="29"/>
    <n v="36"/>
    <n v="0"/>
    <n v="0"/>
    <n v="0"/>
    <n v="18"/>
    <n v="0"/>
    <n v="6"/>
    <n v="9299"/>
    <n v="175"/>
  </r>
  <r>
    <d v="2015-09-04T00:00:00"/>
    <x v="77"/>
    <x v="29"/>
    <n v="18"/>
    <n v="0"/>
    <n v="0"/>
    <n v="0"/>
    <n v="30"/>
    <n v="0"/>
    <n v="0"/>
    <n v="9174"/>
    <n v="138"/>
  </r>
  <r>
    <d v="2015-09-05T00:00:00"/>
    <x v="78"/>
    <x v="29"/>
    <n v="6"/>
    <n v="0"/>
    <n v="6"/>
    <n v="0"/>
    <n v="12"/>
    <n v="0"/>
    <n v="0"/>
    <n v="9025"/>
    <n v="101"/>
  </r>
  <r>
    <d v="2015-09-06T00:00:00"/>
    <x v="79"/>
    <x v="29"/>
    <n v="24"/>
    <n v="0"/>
    <n v="0"/>
    <n v="0"/>
    <n v="12"/>
    <n v="0"/>
    <n v="6"/>
    <n v="9088"/>
    <n v="68"/>
  </r>
  <r>
    <d v="2015-09-07T00:00:00"/>
    <x v="71"/>
    <x v="29"/>
    <n v="18"/>
    <n v="6"/>
    <n v="0"/>
    <n v="0"/>
    <n v="24"/>
    <n v="0"/>
    <n v="6"/>
    <n v="10013"/>
    <n v="37"/>
  </r>
  <r>
    <d v="2015-09-08T00:00:00"/>
    <x v="72"/>
    <x v="29"/>
    <n v="126"/>
    <n v="6"/>
    <n v="0"/>
    <n v="0"/>
    <n v="42"/>
    <n v="0"/>
    <n v="0"/>
    <n v="8922"/>
    <n v="0"/>
  </r>
  <r>
    <d v="2015-09-09T00:00:00"/>
    <x v="73"/>
    <x v="29"/>
    <n v="132"/>
    <n v="0"/>
    <n v="0"/>
    <n v="0"/>
    <n v="18"/>
    <n v="6"/>
    <n v="0"/>
    <n v="8699"/>
    <n v="115"/>
  </r>
  <r>
    <d v="2015-09-10T00:00:00"/>
    <x v="74"/>
    <x v="29"/>
    <n v="322.98"/>
    <n v="55.74"/>
    <n v="0"/>
    <n v="0"/>
    <n v="105"/>
    <n v="6"/>
    <n v="6"/>
    <n v="7010"/>
    <n v="188"/>
  </r>
  <r>
    <d v="2015-09-11T00:00:00"/>
    <x v="68"/>
    <x v="29"/>
    <n v="624"/>
    <n v="108"/>
    <n v="0"/>
    <n v="0"/>
    <n v="102"/>
    <n v="12"/>
    <n v="18"/>
    <n v="6335"/>
    <n v="258"/>
  </r>
  <r>
    <d v="2015-09-12T00:00:00"/>
    <x v="69"/>
    <x v="29"/>
    <n v="762"/>
    <n v="168"/>
    <n v="0"/>
    <n v="0"/>
    <n v="240"/>
    <n v="12"/>
    <n v="6"/>
    <n v="5570"/>
    <n v="202"/>
  </r>
  <r>
    <d v="2015-09-13T00:00:00"/>
    <x v="70"/>
    <x v="29"/>
    <n v="528"/>
    <n v="174"/>
    <n v="0"/>
    <n v="6"/>
    <n v="384"/>
    <n v="18"/>
    <n v="24"/>
    <n v="4245"/>
    <n v="135"/>
  </r>
  <r>
    <d v="2015-09-14T00:00:00"/>
    <x v="67"/>
    <x v="29"/>
    <n v="911"/>
    <n v="197"/>
    <n v="0"/>
    <n v="0"/>
    <n v="638"/>
    <n v="84"/>
    <n v="14"/>
    <n v="2028"/>
    <n v="55"/>
  </r>
  <r>
    <d v="2015-09-15T00:00:00"/>
    <x v="63"/>
    <x v="29"/>
    <n v="699"/>
    <n v="203"/>
    <n v="1"/>
    <n v="0"/>
    <n v="534"/>
    <n v="50"/>
    <n v="8"/>
    <n v="1966"/>
    <n v="45"/>
  </r>
  <r>
    <d v="2015-09-16T00:00:00"/>
    <x v="64"/>
    <x v="29"/>
    <n v="565"/>
    <n v="157"/>
    <n v="0"/>
    <n v="0"/>
    <n v="686"/>
    <n v="51"/>
    <n v="9"/>
    <n v="2688"/>
    <n v="50"/>
  </r>
  <r>
    <d v="2015-09-17T00:00:00"/>
    <x v="65"/>
    <x v="29"/>
    <n v="599"/>
    <n v="205"/>
    <n v="0"/>
    <n v="0"/>
    <n v="993"/>
    <n v="40"/>
    <n v="9"/>
    <n v="3143"/>
    <n v="56"/>
  </r>
  <r>
    <d v="2015-09-18T00:00:00"/>
    <x v="0"/>
    <x v="29"/>
    <n v="397.5"/>
    <n v="120"/>
    <n v="2"/>
    <n v="0"/>
    <n v="494"/>
    <n v="14.5"/>
    <n v="1.5"/>
    <n v="2197"/>
    <n v="38"/>
  </r>
  <r>
    <d v="2015-09-19T00:00:00"/>
    <x v="1"/>
    <x v="29"/>
    <n v="326"/>
    <n v="88"/>
    <n v="0"/>
    <n v="2"/>
    <n v="764"/>
    <n v="46"/>
    <n v="0"/>
    <n v="2819"/>
    <n v="48"/>
  </r>
  <r>
    <d v="2015-09-20T00:00:00"/>
    <x v="2"/>
    <x v="29"/>
    <n v="740"/>
    <n v="97"/>
    <n v="2"/>
    <n v="0"/>
    <n v="4657"/>
    <n v="141"/>
    <n v="12"/>
    <n v="2341"/>
    <n v="38"/>
  </r>
  <r>
    <d v="2015-09-21T00:00:00"/>
    <x v="3"/>
    <x v="29"/>
    <n v="948"/>
    <n v="183"/>
    <n v="6"/>
    <n v="0"/>
    <n v="11322"/>
    <n v="189"/>
    <n v="15"/>
    <n v="6111"/>
    <n v="96"/>
  </r>
  <r>
    <d v="2015-09-22T00:00:00"/>
    <x v="4"/>
    <x v="29"/>
    <n v="579"/>
    <n v="156"/>
    <n v="6"/>
    <n v="0"/>
    <n v="6351"/>
    <n v="255"/>
    <n v="27"/>
    <n v="7065"/>
    <n v="107"/>
  </r>
  <r>
    <d v="2015-09-23T00:00:00"/>
    <x v="5"/>
    <x v="29"/>
    <n v="297"/>
    <n v="117"/>
    <n v="3"/>
    <n v="0"/>
    <n v="3627"/>
    <n v="96"/>
    <n v="27"/>
    <n v="6091"/>
    <n v="90"/>
  </r>
  <r>
    <d v="2015-09-24T00:00:00"/>
    <x v="6"/>
    <x v="29"/>
    <n v="228"/>
    <n v="42"/>
    <n v="0"/>
    <n v="0"/>
    <n v="1308"/>
    <n v="18"/>
    <n v="6"/>
    <n v="3301"/>
    <n v="47"/>
  </r>
  <r>
    <d v="2015-09-25T00:00:00"/>
    <x v="7"/>
    <x v="29"/>
    <n v="378"/>
    <n v="42"/>
    <n v="0"/>
    <n v="0"/>
    <n v="1632"/>
    <n v="60"/>
    <n v="6"/>
    <n v="3610"/>
    <n v="55"/>
  </r>
  <r>
    <d v="2015-09-26T00:00:00"/>
    <x v="8"/>
    <x v="29"/>
    <n v="348"/>
    <n v="48"/>
    <n v="0"/>
    <n v="0"/>
    <n v="2328"/>
    <n v="54"/>
    <n v="0"/>
    <n v="3240"/>
    <n v="54"/>
  </r>
  <r>
    <d v="2015-09-27T00:00:00"/>
    <x v="9"/>
    <x v="29"/>
    <n v="279"/>
    <n v="87"/>
    <n v="0"/>
    <n v="0"/>
    <n v="1766"/>
    <n v="69"/>
    <n v="0"/>
    <n v="3783"/>
    <n v="68"/>
  </r>
  <r>
    <d v="2015-09-28T00:00:00"/>
    <x v="10"/>
    <x v="29"/>
    <n v="114"/>
    <n v="36"/>
    <n v="0"/>
    <n v="0"/>
    <n v="747"/>
    <n v="9"/>
    <n v="6"/>
    <n v="4556"/>
    <n v="88"/>
  </r>
  <r>
    <d v="2015-09-29T00:00:00"/>
    <x v="11"/>
    <x v="29"/>
    <n v="82"/>
    <n v="14"/>
    <n v="0"/>
    <n v="3"/>
    <n v="1082"/>
    <n v="17"/>
    <n v="8"/>
    <n v="2467"/>
    <n v="51"/>
  </r>
  <r>
    <d v="2015-09-30T00:00:00"/>
    <x v="12"/>
    <x v="29"/>
    <n v="51"/>
    <n v="12"/>
    <n v="0"/>
    <n v="0"/>
    <n v="779"/>
    <n v="3"/>
    <n v="0"/>
    <n v="1977"/>
    <n v="43"/>
  </r>
  <r>
    <d v="2015-10-01T00:00:00"/>
    <x v="13"/>
    <x v="29"/>
    <n v="57"/>
    <n v="33"/>
    <n v="0"/>
    <n v="0"/>
    <n v="80"/>
    <n v="2"/>
    <n v="2"/>
    <n v="1561"/>
    <n v="36"/>
  </r>
  <r>
    <d v="2015-10-02T00:00:00"/>
    <x v="14"/>
    <x v="29"/>
    <n v="164"/>
    <n v="46"/>
    <n v="0"/>
    <n v="0"/>
    <n v="682"/>
    <n v="17"/>
    <n v="3"/>
    <n v="1565"/>
    <n v="33"/>
  </r>
  <r>
    <d v="2015-10-03T00:00:00"/>
    <x v="15"/>
    <x v="29"/>
    <n v="166"/>
    <n v="12"/>
    <n v="0"/>
    <n v="1"/>
    <n v="743"/>
    <n v="22"/>
    <n v="0"/>
    <n v="426"/>
    <n v="8"/>
  </r>
  <r>
    <d v="2015-10-04T00:00:00"/>
    <x v="16"/>
    <x v="29"/>
    <n v="78"/>
    <n v="10"/>
    <n v="0"/>
    <n v="0"/>
    <n v="739"/>
    <n v="24"/>
    <n v="0"/>
    <n v="234"/>
    <n v="4"/>
  </r>
  <r>
    <d v="2015-10-05T00:00:00"/>
    <x v="17"/>
    <x v="29"/>
    <n v="99"/>
    <n v="32"/>
    <n v="1"/>
    <n v="0"/>
    <n v="858"/>
    <n v="29"/>
    <n v="2"/>
    <n v="457"/>
    <n v="6"/>
  </r>
  <r>
    <d v="2015-10-06T00:00:00"/>
    <x v="18"/>
    <x v="29"/>
    <n v="175"/>
    <n v="28"/>
    <n v="0"/>
    <n v="2"/>
    <n v="1534"/>
    <n v="59"/>
    <n v="0"/>
    <n v="399"/>
    <n v="5"/>
  </r>
  <r>
    <d v="2015-10-07T00:00:00"/>
    <x v="19"/>
    <x v="29"/>
    <n v="88"/>
    <n v="11"/>
    <n v="0"/>
    <n v="3"/>
    <n v="945"/>
    <n v="31"/>
    <n v="0"/>
    <n v="284"/>
    <n v="3"/>
  </r>
  <r>
    <d v="2015-10-08T00:00:00"/>
    <x v="20"/>
    <x v="29"/>
    <n v="82"/>
    <n v="23"/>
    <n v="0"/>
    <n v="0"/>
    <n v="661"/>
    <n v="19"/>
    <n v="4"/>
    <n v="264"/>
    <n v="2"/>
  </r>
  <r>
    <d v="2015-10-09T00:00:00"/>
    <x v="21"/>
    <x v="29"/>
    <n v="175"/>
    <n v="47"/>
    <n v="0"/>
    <n v="0"/>
    <n v="1193"/>
    <n v="84"/>
    <n v="3"/>
    <n v="313"/>
    <n v="1"/>
  </r>
  <r>
    <d v="2015-10-10T00:00:00"/>
    <x v="22"/>
    <x v="29"/>
    <n v="60"/>
    <n v="0"/>
    <n v="0"/>
    <n v="0"/>
    <n v="318"/>
    <n v="9"/>
    <n v="0"/>
    <n v="506"/>
    <n v="1"/>
  </r>
  <r>
    <d v="2015-10-11T00:00:00"/>
    <x v="23"/>
    <x v="29"/>
    <n v="133"/>
    <n v="8"/>
    <n v="0"/>
    <n v="0"/>
    <n v="283"/>
    <n v="8"/>
    <n v="2"/>
    <n v="157"/>
    <n v="0"/>
  </r>
  <r>
    <d v="2015-10-12T00:00:00"/>
    <x v="24"/>
    <x v="29"/>
    <n v="213"/>
    <n v="14"/>
    <n v="0"/>
    <n v="0"/>
    <n v="860"/>
    <n v="28"/>
    <n v="8"/>
    <n v="386"/>
    <n v="0"/>
  </r>
  <r>
    <d v="2015-10-13T00:00:00"/>
    <x v="25"/>
    <x v="29"/>
    <n v="79"/>
    <n v="3"/>
    <n v="0"/>
    <n v="0"/>
    <n v="186"/>
    <n v="4"/>
    <n v="5"/>
    <n v="150"/>
    <n v="0"/>
  </r>
  <r>
    <d v="2015-10-14T00:00:00"/>
    <x v="26"/>
    <x v="29"/>
    <n v="26"/>
    <n v="2"/>
    <n v="0"/>
    <n v="0"/>
    <n v="224"/>
    <n v="5"/>
    <n v="1"/>
    <n v="109"/>
    <n v="0"/>
  </r>
  <r>
    <d v="2015-10-15T00:00:00"/>
    <x v="27"/>
    <x v="29"/>
    <n v="3"/>
    <n v="0"/>
    <n v="0"/>
    <n v="0"/>
    <n v="12"/>
    <n v="1"/>
    <n v="0"/>
    <n v="23"/>
    <n v="0"/>
  </r>
  <r>
    <d v="2015-10-16T00:00:00"/>
    <x v="28"/>
    <x v="29"/>
    <n v="31"/>
    <n v="6"/>
    <n v="0"/>
    <n v="0"/>
    <n v="281"/>
    <n v="6"/>
    <n v="2"/>
    <n v="39"/>
    <n v="0"/>
  </r>
  <r>
    <d v="2015-10-17T00:00:00"/>
    <x v="29"/>
    <x v="29"/>
    <n v="31"/>
    <n v="5"/>
    <n v="0"/>
    <n v="0"/>
    <n v="163"/>
    <n v="13"/>
    <n v="2"/>
    <n v="53"/>
    <n v="0"/>
  </r>
  <r>
    <d v="2015-10-18T00:00:00"/>
    <x v="30"/>
    <x v="29"/>
    <n v="11"/>
    <n v="4"/>
    <n v="0"/>
    <n v="0"/>
    <n v="40"/>
    <n v="4"/>
    <n v="0"/>
    <n v="23"/>
    <n v="0"/>
  </r>
  <r>
    <d v="2015-10-19T00:00:00"/>
    <x v="31"/>
    <x v="29"/>
    <n v="26"/>
    <n v="1"/>
    <n v="0"/>
    <n v="0"/>
    <n v="78"/>
    <n v="0"/>
    <n v="0"/>
    <n v="21"/>
    <n v="0"/>
  </r>
  <r>
    <d v="2015-10-20T00:00:00"/>
    <x v="32"/>
    <x v="29"/>
    <n v="54"/>
    <n v="3"/>
    <n v="0"/>
    <n v="0"/>
    <n v="358"/>
    <n v="20"/>
    <n v="2"/>
    <n v="75"/>
    <n v="0"/>
  </r>
  <r>
    <d v="2015-10-21T00:00:00"/>
    <x v="33"/>
    <x v="29"/>
    <n v="50"/>
    <n v="1"/>
    <n v="0"/>
    <n v="1"/>
    <n v="333"/>
    <n v="24"/>
    <n v="0"/>
    <n v="47"/>
    <n v="0"/>
  </r>
  <r>
    <d v="2015-10-22T00:00:00"/>
    <x v="34"/>
    <x v="29"/>
    <n v="36"/>
    <n v="1"/>
    <n v="0"/>
    <n v="0"/>
    <n v="178"/>
    <n v="4"/>
    <n v="1"/>
    <n v="42"/>
    <n v="0"/>
  </r>
  <r>
    <d v="2015-10-23T00:00:00"/>
    <x v="35"/>
    <x v="29"/>
    <n v="39"/>
    <n v="8"/>
    <n v="0"/>
    <n v="4"/>
    <n v="183"/>
    <n v="11"/>
    <n v="0"/>
    <n v="84"/>
    <n v="0"/>
  </r>
  <r>
    <d v="2015-10-24T00:00:00"/>
    <x v="36"/>
    <x v="29"/>
    <n v="28"/>
    <n v="3"/>
    <n v="0"/>
    <n v="3"/>
    <n v="95"/>
    <n v="7"/>
    <n v="2"/>
    <n v="72"/>
    <n v="0"/>
  </r>
  <r>
    <d v="2015-10-25T00:00:00"/>
    <x v="37"/>
    <x v="29"/>
    <n v="31"/>
    <n v="6"/>
    <n v="0"/>
    <n v="0"/>
    <n v="102"/>
    <n v="8"/>
    <n v="1"/>
    <n v="95"/>
    <n v="0"/>
  </r>
  <r>
    <d v="2015-10-26T00:00:00"/>
    <x v="38"/>
    <x v="29"/>
    <n v="28"/>
    <n v="4"/>
    <n v="0"/>
    <n v="0"/>
    <n v="105"/>
    <n v="7"/>
    <n v="0"/>
    <n v="101"/>
    <n v="0"/>
  </r>
  <r>
    <d v="2015-10-27T00:00:00"/>
    <x v="39"/>
    <x v="29"/>
    <n v="23"/>
    <n v="0"/>
    <n v="0"/>
    <n v="0"/>
    <n v="59"/>
    <n v="0"/>
    <n v="0"/>
    <n v="34"/>
    <n v="0"/>
  </r>
  <r>
    <d v="2015-10-28T00:00:00"/>
    <x v="40"/>
    <x v="29"/>
    <n v="36"/>
    <n v="1"/>
    <n v="0"/>
    <n v="4"/>
    <n v="35"/>
    <n v="5"/>
    <n v="2"/>
    <n v="87"/>
    <n v="0"/>
  </r>
  <r>
    <d v="2015-10-29T00:00:00"/>
    <x v="41"/>
    <x v="29"/>
    <n v="31"/>
    <n v="2"/>
    <n v="0"/>
    <n v="1"/>
    <n v="48"/>
    <n v="7"/>
    <n v="1"/>
    <n v="239"/>
    <n v="0"/>
  </r>
  <r>
    <d v="2015-10-30T00:00:00"/>
    <x v="42"/>
    <x v="29"/>
    <n v="48"/>
    <n v="7"/>
    <n v="0"/>
    <n v="3"/>
    <n v="46"/>
    <n v="4"/>
    <n v="1"/>
    <n v="279"/>
    <n v="0"/>
  </r>
  <r>
    <d v="2015-10-31T00:00:00"/>
    <x v="43"/>
    <x v="29"/>
    <n v="44"/>
    <n v="9"/>
    <n v="0"/>
    <n v="3"/>
    <n v="43"/>
    <n v="2"/>
    <n v="2"/>
    <n v="264"/>
    <n v="0"/>
  </r>
  <r>
    <d v="2015-11-01T00:00:00"/>
    <x v="44"/>
    <x v="29"/>
    <n v="44"/>
    <n v="5"/>
    <n v="0"/>
    <n v="0"/>
    <n v="17"/>
    <n v="5"/>
    <n v="1"/>
    <n v="684"/>
    <n v="0"/>
  </r>
  <r>
    <d v="2015-11-02T00:00:00"/>
    <x v="45"/>
    <x v="29"/>
    <n v="9"/>
    <n v="3"/>
    <n v="0"/>
    <n v="0"/>
    <n v="7"/>
    <n v="2"/>
    <n v="0"/>
    <n v="153"/>
    <n v="0"/>
  </r>
  <r>
    <d v="2015-11-03T00:00:00"/>
    <x v="46"/>
    <x v="29"/>
    <n v="10"/>
    <n v="1"/>
    <n v="0"/>
    <n v="0"/>
    <n v="4"/>
    <n v="1"/>
    <n v="4"/>
    <n v="185"/>
    <n v="0"/>
  </r>
  <r>
    <d v="2015-11-04T00:00:00"/>
    <x v="47"/>
    <x v="29"/>
    <n v="15"/>
    <n v="2"/>
    <n v="0"/>
    <n v="0"/>
    <n v="3"/>
    <n v="1"/>
    <n v="4"/>
    <n v="97"/>
    <n v="0"/>
  </r>
  <r>
    <d v="2015-11-05T00:00:00"/>
    <x v="48"/>
    <x v="29"/>
    <n v="9"/>
    <n v="2"/>
    <n v="0"/>
    <n v="0"/>
    <n v="5"/>
    <n v="1"/>
    <n v="3"/>
    <n v="80"/>
    <n v="0"/>
  </r>
  <r>
    <d v="2015-11-06T00:00:00"/>
    <x v="49"/>
    <x v="29"/>
    <n v="4"/>
    <n v="0"/>
    <n v="0"/>
    <n v="0"/>
    <n v="0"/>
    <n v="0"/>
    <n v="2"/>
    <n v="26"/>
    <n v="0"/>
  </r>
  <r>
    <d v="2015-11-07T00:00:00"/>
    <x v="50"/>
    <x v="29"/>
    <m/>
    <m/>
    <m/>
    <m/>
    <m/>
    <m/>
    <m/>
    <m/>
    <m/>
  </r>
  <r>
    <d v="2015-11-08T00:00:00"/>
    <x v="51"/>
    <x v="29"/>
    <m/>
    <m/>
    <m/>
    <m/>
    <m/>
    <m/>
    <m/>
    <m/>
    <m/>
  </r>
  <r>
    <d v="2015-11-09T00:00:00"/>
    <x v="52"/>
    <x v="29"/>
    <m/>
    <m/>
    <m/>
    <m/>
    <m/>
    <m/>
    <m/>
    <m/>
    <m/>
  </r>
  <r>
    <d v="2015-11-10T00:00:00"/>
    <x v="53"/>
    <x v="29"/>
    <m/>
    <m/>
    <m/>
    <m/>
    <m/>
    <m/>
    <m/>
    <m/>
    <m/>
  </r>
  <r>
    <d v="2015-11-11T00:00:00"/>
    <x v="54"/>
    <x v="29"/>
    <m/>
    <m/>
    <m/>
    <m/>
    <m/>
    <m/>
    <m/>
    <m/>
    <m/>
  </r>
  <r>
    <d v="2015-11-12T00:00:00"/>
    <x v="55"/>
    <x v="29"/>
    <m/>
    <m/>
    <m/>
    <m/>
    <m/>
    <m/>
    <m/>
    <m/>
    <m/>
  </r>
  <r>
    <d v="2015-11-13T00:00:00"/>
    <x v="56"/>
    <x v="29"/>
    <m/>
    <m/>
    <m/>
    <m/>
    <m/>
    <m/>
    <m/>
    <m/>
    <m/>
  </r>
  <r>
    <d v="2015-11-14T00:00:00"/>
    <x v="57"/>
    <x v="29"/>
    <m/>
    <m/>
    <m/>
    <m/>
    <m/>
    <m/>
    <m/>
    <m/>
    <m/>
  </r>
  <r>
    <d v="2015-11-15T00:00:00"/>
    <x v="58"/>
    <x v="29"/>
    <m/>
    <m/>
    <m/>
    <m/>
    <m/>
    <m/>
    <m/>
    <m/>
    <m/>
  </r>
  <r>
    <d v="2015-11-16T00:00:00"/>
    <x v="59"/>
    <x v="29"/>
    <m/>
    <m/>
    <m/>
    <m/>
    <m/>
    <m/>
    <m/>
    <m/>
    <m/>
  </r>
  <r>
    <d v="2015-11-17T00:00:00"/>
    <x v="60"/>
    <x v="29"/>
    <m/>
    <m/>
    <m/>
    <m/>
    <m/>
    <m/>
    <m/>
    <m/>
    <m/>
  </r>
  <r>
    <d v="2015-11-18T00:00:00"/>
    <x v="61"/>
    <x v="29"/>
    <m/>
    <m/>
    <m/>
    <m/>
    <m/>
    <m/>
    <m/>
    <m/>
    <m/>
  </r>
  <r>
    <d v="2015-11-19T00:00:00"/>
    <x v="62"/>
    <x v="29"/>
    <m/>
    <m/>
    <m/>
    <m/>
    <m/>
    <m/>
    <m/>
    <m/>
    <m/>
  </r>
  <r>
    <d v="2015-11-20T00:00:00"/>
    <x v="66"/>
    <x v="29"/>
    <m/>
    <m/>
    <m/>
    <m/>
    <m/>
    <m/>
    <m/>
    <m/>
    <m/>
  </r>
  <r>
    <d v="2015-11-21T00:00:00"/>
    <x v="81"/>
    <x v="29"/>
    <m/>
    <m/>
    <m/>
    <m/>
    <m/>
    <m/>
    <m/>
    <m/>
    <m/>
  </r>
  <r>
    <d v="2015-11-22T00:00:00"/>
    <x v="82"/>
    <x v="29"/>
    <m/>
    <m/>
    <m/>
    <m/>
    <m/>
    <m/>
    <m/>
    <m/>
    <m/>
  </r>
  <r>
    <d v="2015-11-23T00:00:00"/>
    <x v="83"/>
    <x v="29"/>
    <m/>
    <m/>
    <m/>
    <m/>
    <m/>
    <m/>
    <m/>
    <m/>
    <m/>
  </r>
  <r>
    <d v="2015-11-24T00:00:00"/>
    <x v="84"/>
    <x v="29"/>
    <m/>
    <m/>
    <m/>
    <m/>
    <m/>
    <m/>
    <m/>
    <m/>
    <m/>
  </r>
  <r>
    <d v="2015-11-25T00:00:00"/>
    <x v="85"/>
    <x v="29"/>
    <m/>
    <m/>
    <m/>
    <m/>
    <m/>
    <m/>
    <m/>
    <m/>
    <m/>
  </r>
  <r>
    <d v="2015-11-26T00:00:00"/>
    <x v="87"/>
    <x v="29"/>
    <m/>
    <m/>
    <m/>
    <m/>
    <m/>
    <m/>
    <m/>
    <m/>
    <m/>
  </r>
  <r>
    <d v="2015-11-27T00:00:00"/>
    <x v="88"/>
    <x v="29"/>
    <m/>
    <m/>
    <m/>
    <m/>
    <m/>
    <m/>
    <m/>
    <m/>
    <m/>
  </r>
  <r>
    <d v="2015-11-28T00:00:00"/>
    <x v="89"/>
    <x v="29"/>
    <m/>
    <m/>
    <m/>
    <m/>
    <m/>
    <m/>
    <m/>
    <m/>
    <m/>
  </r>
  <r>
    <d v="2015-11-29T00:00:00"/>
    <x v="90"/>
    <x v="29"/>
    <m/>
    <m/>
    <m/>
    <m/>
    <m/>
    <m/>
    <m/>
    <m/>
    <m/>
  </r>
  <r>
    <d v="2015-11-30T00:00:00"/>
    <x v="91"/>
    <x v="29"/>
    <m/>
    <m/>
    <m/>
    <m/>
    <m/>
    <m/>
    <m/>
    <m/>
    <m/>
  </r>
  <r>
    <d v="2016-07-31T00:00:00"/>
    <x v="109"/>
    <x v="30"/>
    <n v="22"/>
    <n v="0"/>
    <n v="0"/>
    <n v="0.5"/>
    <n v="6.5"/>
    <n v="0"/>
    <n v="154.6"/>
    <n v="215549"/>
    <n v="2638"/>
  </r>
  <r>
    <d v="2016-08-01T00:00:00"/>
    <x v="110"/>
    <x v="30"/>
    <n v="1"/>
    <n v="0"/>
    <n v="0"/>
    <n v="2"/>
    <n v="0"/>
    <n v="0"/>
    <n v="12"/>
    <n v="88"/>
    <n v="13"/>
  </r>
  <r>
    <d v="2016-08-02T00:00:00"/>
    <x v="111"/>
    <x v="30"/>
    <n v="9"/>
    <n v="1"/>
    <n v="0"/>
    <n v="0"/>
    <n v="7"/>
    <n v="0"/>
    <n v="17"/>
    <n v="379"/>
    <n v="54"/>
  </r>
  <r>
    <d v="2016-08-03T00:00:00"/>
    <x v="112"/>
    <x v="30"/>
    <n v="13"/>
    <n v="0"/>
    <n v="0"/>
    <n v="0"/>
    <n v="3"/>
    <n v="0"/>
    <n v="25"/>
    <n v="214"/>
    <n v="30"/>
  </r>
  <r>
    <d v="2016-08-04T00:00:00"/>
    <x v="113"/>
    <x v="30"/>
    <n v="10"/>
    <n v="0"/>
    <n v="0"/>
    <n v="0"/>
    <n v="12"/>
    <n v="0"/>
    <n v="9"/>
    <n v="326"/>
    <n v="46"/>
  </r>
  <r>
    <d v="2016-08-05T00:00:00"/>
    <x v="114"/>
    <x v="30"/>
    <n v="36"/>
    <n v="0"/>
    <n v="0"/>
    <n v="0"/>
    <n v="4"/>
    <n v="0"/>
    <n v="15"/>
    <n v="245"/>
    <n v="35"/>
  </r>
  <r>
    <d v="2016-08-06T00:00:00"/>
    <x v="115"/>
    <x v="30"/>
    <n v="64"/>
    <n v="0"/>
    <n v="0"/>
    <n v="0"/>
    <n v="12"/>
    <n v="0"/>
    <n v="17.5"/>
    <n v="155"/>
    <n v="22"/>
  </r>
  <r>
    <d v="2016-08-07T00:00:00"/>
    <x v="116"/>
    <x v="30"/>
    <n v="44.5"/>
    <n v="1"/>
    <n v="0"/>
    <n v="0"/>
    <n v="13"/>
    <n v="0"/>
    <n v="13"/>
    <n v="140"/>
    <n v="20"/>
  </r>
  <r>
    <d v="2016-08-08T00:00:00"/>
    <x v="117"/>
    <x v="30"/>
    <n v="59"/>
    <n v="2"/>
    <n v="1"/>
    <n v="0"/>
    <n v="11"/>
    <n v="0"/>
    <n v="4"/>
    <n v="152"/>
    <n v="22"/>
  </r>
  <r>
    <d v="2016-08-09T00:00:00"/>
    <x v="118"/>
    <x v="30"/>
    <n v="48.5"/>
    <n v="0"/>
    <n v="0"/>
    <n v="0"/>
    <n v="8"/>
    <n v="1"/>
    <n v="8.5"/>
    <n v="186"/>
    <n v="26"/>
  </r>
  <r>
    <d v="2016-08-10T00:00:00"/>
    <x v="119"/>
    <x v="30"/>
    <n v="83"/>
    <n v="0"/>
    <n v="0"/>
    <n v="0"/>
    <n v="8.5"/>
    <n v="1"/>
    <n v="11"/>
    <n v="130"/>
    <n v="19"/>
  </r>
  <r>
    <d v="2016-08-11T00:00:00"/>
    <x v="120"/>
    <x v="30"/>
    <n v="92"/>
    <n v="0"/>
    <n v="0"/>
    <n v="0"/>
    <n v="16"/>
    <n v="0"/>
    <n v="14"/>
    <n v="123"/>
    <n v="18"/>
  </r>
  <r>
    <d v="2016-08-12T00:00:00"/>
    <x v="121"/>
    <x v="30"/>
    <n v="98"/>
    <n v="1"/>
    <n v="0"/>
    <n v="0"/>
    <n v="36"/>
    <n v="0"/>
    <n v="8"/>
    <n v="200"/>
    <n v="29"/>
  </r>
  <r>
    <d v="2016-08-13T00:00:00"/>
    <x v="122"/>
    <x v="30"/>
    <n v="55"/>
    <n v="0"/>
    <n v="0"/>
    <n v="0"/>
    <n v="34.5"/>
    <n v="2"/>
    <n v="8"/>
    <n v="123"/>
    <n v="18"/>
  </r>
  <r>
    <d v="2016-08-14T00:00:00"/>
    <x v="92"/>
    <x v="30"/>
    <n v="6"/>
    <n v="1"/>
    <n v="0"/>
    <n v="0"/>
    <n v="6"/>
    <n v="0"/>
    <n v="2"/>
    <n v="26"/>
    <n v="4"/>
  </r>
  <r>
    <d v="2016-08-15T00:00:00"/>
    <x v="93"/>
    <x v="30"/>
    <n v="3"/>
    <n v="3"/>
    <n v="0"/>
    <n v="0"/>
    <n v="9"/>
    <n v="1"/>
    <n v="1"/>
    <n v="27"/>
    <n v="4"/>
  </r>
  <r>
    <d v="2016-08-16T00:00:00"/>
    <x v="94"/>
    <x v="30"/>
    <n v="13"/>
    <n v="5"/>
    <n v="0"/>
    <n v="0"/>
    <n v="18"/>
    <n v="0"/>
    <n v="13"/>
    <n v="76"/>
    <n v="11"/>
  </r>
  <r>
    <d v="2016-08-17T00:00:00"/>
    <x v="95"/>
    <x v="30"/>
    <n v="25"/>
    <n v="2"/>
    <n v="0"/>
    <n v="0"/>
    <n v="9"/>
    <n v="0"/>
    <n v="13"/>
    <n v="72"/>
    <n v="10"/>
  </r>
  <r>
    <d v="2016-08-18T00:00:00"/>
    <x v="96"/>
    <x v="30"/>
    <n v="15"/>
    <n v="2"/>
    <n v="0"/>
    <n v="0"/>
    <n v="21"/>
    <n v="2"/>
    <n v="14"/>
    <n v="103"/>
    <n v="15"/>
  </r>
  <r>
    <d v="2016-08-19T00:00:00"/>
    <x v="97"/>
    <x v="30"/>
    <n v="12"/>
    <n v="0"/>
    <n v="1"/>
    <n v="0"/>
    <n v="13"/>
    <n v="1"/>
    <n v="9"/>
    <n v="74"/>
    <n v="10"/>
  </r>
  <r>
    <d v="2016-08-20T00:00:00"/>
    <x v="98"/>
    <x v="30"/>
    <n v="8"/>
    <n v="2"/>
    <n v="0"/>
    <n v="0"/>
    <n v="19"/>
    <n v="1"/>
    <n v="6"/>
    <n v="36"/>
    <n v="5"/>
  </r>
  <r>
    <d v="2016-08-21T00:00:00"/>
    <x v="99"/>
    <x v="30"/>
    <n v="9"/>
    <n v="4"/>
    <n v="0"/>
    <n v="0"/>
    <n v="11"/>
    <n v="2"/>
    <n v="7"/>
    <n v="47"/>
    <n v="7"/>
  </r>
  <r>
    <d v="2016-08-22T00:00:00"/>
    <x v="100"/>
    <x v="30"/>
    <n v="18"/>
    <n v="7"/>
    <n v="0"/>
    <n v="0"/>
    <n v="36"/>
    <n v="7"/>
    <n v="10"/>
    <n v="28"/>
    <n v="4"/>
  </r>
  <r>
    <d v="2016-08-23T00:00:00"/>
    <x v="101"/>
    <x v="30"/>
    <n v="67"/>
    <n v="7"/>
    <n v="0"/>
    <n v="0"/>
    <n v="111"/>
    <n v="1"/>
    <n v="12"/>
    <n v="63"/>
    <n v="9"/>
  </r>
  <r>
    <d v="2016-08-24T00:00:00"/>
    <x v="102"/>
    <x v="30"/>
    <n v="52"/>
    <n v="1"/>
    <n v="1"/>
    <n v="0"/>
    <n v="217"/>
    <n v="5"/>
    <n v="7"/>
    <n v="146"/>
    <n v="21"/>
  </r>
  <r>
    <d v="2016-08-25T00:00:00"/>
    <x v="103"/>
    <x v="30"/>
    <n v="54"/>
    <n v="13"/>
    <n v="0"/>
    <n v="0"/>
    <n v="200"/>
    <n v="13"/>
    <n v="7"/>
    <n v="92"/>
    <n v="13"/>
  </r>
  <r>
    <d v="2016-08-26T00:00:00"/>
    <x v="104"/>
    <x v="30"/>
    <n v="44"/>
    <n v="11"/>
    <n v="0"/>
    <n v="0"/>
    <n v="118"/>
    <n v="13"/>
    <n v="4"/>
    <n v="60"/>
    <n v="9"/>
  </r>
  <r>
    <d v="2016-08-27T00:00:00"/>
    <x v="105"/>
    <x v="30"/>
    <n v="60"/>
    <n v="16"/>
    <n v="0"/>
    <n v="0"/>
    <n v="126"/>
    <n v="14"/>
    <n v="9"/>
    <n v="79"/>
    <n v="11"/>
  </r>
  <r>
    <d v="2016-08-28T00:00:00"/>
    <x v="106"/>
    <x v="30"/>
    <n v="185"/>
    <n v="56"/>
    <n v="0"/>
    <n v="1"/>
    <n v="232"/>
    <n v="29"/>
    <n v="15"/>
    <n v="81"/>
    <n v="12"/>
  </r>
  <r>
    <d v="2016-08-29T00:00:00"/>
    <x v="107"/>
    <x v="30"/>
    <n v="756"/>
    <n v="74"/>
    <n v="0"/>
    <n v="0"/>
    <n v="178"/>
    <n v="17"/>
    <n v="8"/>
    <n v="60"/>
    <n v="8"/>
  </r>
  <r>
    <d v="2016-08-30T00:00:00"/>
    <x v="108"/>
    <x v="30"/>
    <n v="765"/>
    <n v="70"/>
    <n v="0"/>
    <n v="0"/>
    <n v="344"/>
    <n v="27"/>
    <n v="4"/>
    <n v="76"/>
    <n v="11"/>
  </r>
  <r>
    <d v="2016-08-31T00:00:00"/>
    <x v="86"/>
    <x v="30"/>
    <n v="846"/>
    <n v="54"/>
    <n v="0"/>
    <n v="0"/>
    <n v="279"/>
    <n v="39"/>
    <n v="0"/>
    <n v="94"/>
    <n v="14"/>
  </r>
  <r>
    <d v="2016-09-01T00:00:00"/>
    <x v="80"/>
    <x v="30"/>
    <n v="695"/>
    <n v="49"/>
    <n v="0"/>
    <n v="0"/>
    <n v="440"/>
    <n v="16"/>
    <n v="6"/>
    <n v="98"/>
    <n v="14"/>
  </r>
  <r>
    <d v="2016-09-02T00:00:00"/>
    <x v="75"/>
    <x v="30"/>
    <n v="762"/>
    <n v="105"/>
    <n v="0"/>
    <n v="0"/>
    <n v="465"/>
    <n v="21"/>
    <n v="6"/>
    <n v="50"/>
    <n v="7"/>
  </r>
  <r>
    <d v="2016-09-03T00:00:00"/>
    <x v="76"/>
    <x v="30"/>
    <n v="934"/>
    <n v="100"/>
    <n v="0"/>
    <n v="0"/>
    <n v="302"/>
    <n v="56"/>
    <n v="2"/>
    <n v="116"/>
    <n v="16"/>
  </r>
  <r>
    <d v="2016-09-04T00:00:00"/>
    <x v="77"/>
    <x v="30"/>
    <n v="1113"/>
    <n v="168"/>
    <n v="0"/>
    <n v="0"/>
    <n v="231"/>
    <n v="26"/>
    <n v="18"/>
    <n v="92"/>
    <n v="13"/>
  </r>
  <r>
    <d v="2016-09-05T00:00:00"/>
    <x v="78"/>
    <x v="30"/>
    <n v="642"/>
    <n v="100"/>
    <n v="0"/>
    <n v="0"/>
    <n v="298"/>
    <n v="56"/>
    <n v="6"/>
    <n v="167"/>
    <n v="24"/>
  </r>
  <r>
    <d v="2016-09-06T00:00:00"/>
    <x v="79"/>
    <x v="30"/>
    <n v="868"/>
    <n v="157"/>
    <n v="0"/>
    <n v="0"/>
    <n v="335"/>
    <n v="49"/>
    <n v="6"/>
    <n v="159"/>
    <n v="23"/>
  </r>
  <r>
    <d v="2016-09-07T00:00:00"/>
    <x v="71"/>
    <x v="30"/>
    <n v="928"/>
    <n v="119"/>
    <n v="0"/>
    <n v="0"/>
    <n v="233"/>
    <n v="53"/>
    <n v="6"/>
    <n v="142"/>
    <n v="20"/>
  </r>
  <r>
    <d v="2016-09-08T00:00:00"/>
    <x v="72"/>
    <x v="30"/>
    <n v="1165"/>
    <n v="168"/>
    <n v="0"/>
    <n v="0"/>
    <n v="208"/>
    <n v="36"/>
    <n v="2"/>
    <n v="160"/>
    <n v="23"/>
  </r>
  <r>
    <d v="2016-09-09T00:00:00"/>
    <x v="73"/>
    <x v="30"/>
    <n v="1185"/>
    <n v="156"/>
    <n v="0"/>
    <n v="0"/>
    <n v="168"/>
    <n v="30"/>
    <n v="3"/>
    <n v="66"/>
    <n v="9"/>
  </r>
  <r>
    <d v="2016-09-10T00:00:00"/>
    <x v="74"/>
    <x v="30"/>
    <n v="783"/>
    <n v="125"/>
    <n v="0"/>
    <n v="0"/>
    <n v="216"/>
    <n v="65"/>
    <n v="8"/>
    <n v="75"/>
    <n v="11"/>
  </r>
  <r>
    <d v="2016-09-11T00:00:00"/>
    <x v="68"/>
    <x v="30"/>
    <n v="816"/>
    <n v="177"/>
    <n v="0"/>
    <n v="0"/>
    <n v="267"/>
    <n v="84"/>
    <n v="6"/>
    <n v="76"/>
    <n v="11"/>
  </r>
  <r>
    <d v="2016-09-12T00:00:00"/>
    <x v="69"/>
    <x v="30"/>
    <n v="628"/>
    <n v="79"/>
    <n v="0"/>
    <n v="0"/>
    <n v="230"/>
    <n v="59"/>
    <n v="8"/>
    <n v="25"/>
    <n v="4"/>
  </r>
  <r>
    <d v="2016-09-13T00:00:00"/>
    <x v="70"/>
    <x v="30"/>
    <n v="605"/>
    <n v="183"/>
    <n v="0"/>
    <n v="0"/>
    <n v="368"/>
    <n v="88"/>
    <n v="13"/>
    <n v="39"/>
    <n v="6"/>
  </r>
  <r>
    <d v="2016-09-14T00:00:00"/>
    <x v="67"/>
    <x v="30"/>
    <n v="524"/>
    <n v="118"/>
    <n v="0"/>
    <n v="0"/>
    <n v="229"/>
    <n v="75"/>
    <n v="2"/>
    <n v="33"/>
    <n v="5"/>
  </r>
  <r>
    <d v="2016-09-15T00:00:00"/>
    <x v="63"/>
    <x v="30"/>
    <n v="333"/>
    <n v="67"/>
    <n v="0"/>
    <n v="0"/>
    <n v="559"/>
    <n v="159"/>
    <n v="12"/>
    <n v="27"/>
    <n v="4"/>
  </r>
  <r>
    <d v="2016-09-16T00:00:00"/>
    <x v="64"/>
    <x v="30"/>
    <n v="288"/>
    <n v="86"/>
    <n v="0"/>
    <n v="0"/>
    <n v="704"/>
    <n v="126"/>
    <n v="6"/>
    <n v="32"/>
    <n v="4"/>
  </r>
  <r>
    <d v="2016-09-17T00:00:00"/>
    <x v="65"/>
    <x v="30"/>
    <n v="190"/>
    <n v="70"/>
    <n v="0"/>
    <n v="0"/>
    <n v="748"/>
    <n v="152"/>
    <n v="4"/>
    <n v="38"/>
    <n v="6"/>
  </r>
  <r>
    <d v="2016-09-18T00:00:00"/>
    <x v="0"/>
    <x v="30"/>
    <n v="306.99"/>
    <n v="70.33"/>
    <n v="0"/>
    <n v="0"/>
    <n v="846.67"/>
    <n v="169.66"/>
    <n v="1"/>
    <n v="56"/>
    <n v="8"/>
  </r>
  <r>
    <d v="2016-09-19T00:00:00"/>
    <x v="1"/>
    <x v="30"/>
    <n v="395.02"/>
    <n v="88.02"/>
    <n v="0"/>
    <n v="0"/>
    <n v="791.69"/>
    <n v="156.35"/>
    <n v="2.67"/>
    <n v="54"/>
    <n v="8"/>
  </r>
  <r>
    <d v="2016-09-20T00:00:00"/>
    <x v="2"/>
    <x v="30"/>
    <n v="482.99"/>
    <n v="105.65"/>
    <n v="0"/>
    <n v="0"/>
    <n v="736.64"/>
    <n v="142.99"/>
    <n v="4.33"/>
    <n v="52"/>
    <n v="7"/>
  </r>
  <r>
    <d v="2016-09-21T00:00:00"/>
    <x v="3"/>
    <x v="30"/>
    <n v="513"/>
    <n v="102"/>
    <n v="0"/>
    <n v="0"/>
    <n v="672"/>
    <n v="123"/>
    <n v="6"/>
    <n v="47"/>
    <n v="7"/>
  </r>
  <r>
    <d v="2016-09-22T00:00:00"/>
    <x v="4"/>
    <x v="30"/>
    <n v="507"/>
    <n v="110"/>
    <n v="0"/>
    <n v="0"/>
    <n v="762"/>
    <n v="145"/>
    <n v="0"/>
    <n v="31"/>
    <n v="4"/>
  </r>
  <r>
    <d v="2016-09-23T00:00:00"/>
    <x v="5"/>
    <x v="30"/>
    <n v="465"/>
    <n v="84"/>
    <n v="0"/>
    <n v="0"/>
    <n v="840"/>
    <n v="192"/>
    <n v="3"/>
    <n v="13"/>
    <n v="2"/>
  </r>
  <r>
    <d v="2016-09-24T00:00:00"/>
    <x v="6"/>
    <x v="30"/>
    <n v="543"/>
    <n v="123"/>
    <n v="0"/>
    <n v="0"/>
    <n v="942"/>
    <n v="147"/>
    <n v="3"/>
    <n v="18"/>
    <n v="3"/>
  </r>
  <r>
    <d v="2016-09-25T00:00:00"/>
    <x v="7"/>
    <x v="30"/>
    <n v="381"/>
    <n v="81"/>
    <n v="0"/>
    <n v="0"/>
    <n v="919"/>
    <n v="126"/>
    <n v="1"/>
    <n v="4"/>
    <n v="1"/>
  </r>
  <r>
    <d v="2016-09-26T00:00:00"/>
    <x v="8"/>
    <x v="30"/>
    <n v="532"/>
    <n v="100"/>
    <n v="0"/>
    <n v="0"/>
    <n v="911"/>
    <n v="150"/>
    <n v="4"/>
    <n v="4"/>
    <n v="0"/>
  </r>
  <r>
    <d v="2016-09-27T00:00:00"/>
    <x v="9"/>
    <x v="30"/>
    <n v="530"/>
    <n v="87"/>
    <n v="0"/>
    <n v="0"/>
    <n v="935"/>
    <n v="182"/>
    <n v="8"/>
    <n v="2"/>
    <n v="0"/>
  </r>
  <r>
    <d v="2016-09-28T00:00:00"/>
    <x v="10"/>
    <x v="30"/>
    <n v="361"/>
    <n v="61"/>
    <n v="2"/>
    <n v="0"/>
    <n v="841"/>
    <n v="99"/>
    <n v="4"/>
    <n v="0"/>
    <n v="0"/>
  </r>
  <r>
    <d v="2016-09-29T00:00:00"/>
    <x v="11"/>
    <x v="30"/>
    <n v="273.67"/>
    <n v="54.84"/>
    <n v="1.34"/>
    <n v="0"/>
    <n v="735.01"/>
    <n v="90.84"/>
    <n v="2"/>
    <n v="1"/>
    <n v="0"/>
  </r>
  <r>
    <d v="2016-09-30T00:00:00"/>
    <x v="12"/>
    <x v="30"/>
    <n v="201.83"/>
    <n v="54.66"/>
    <n v="0.66"/>
    <n v="0"/>
    <n v="676.49"/>
    <n v="86.66"/>
    <n v="1.5"/>
    <n v="0"/>
    <n v="0"/>
  </r>
  <r>
    <d v="2016-10-01T00:00:00"/>
    <x v="13"/>
    <x v="30"/>
    <n v="110"/>
    <n v="29"/>
    <n v="0"/>
    <n v="0"/>
    <n v="890"/>
    <n v="113"/>
    <n v="3"/>
    <n v="2"/>
    <n v="0"/>
  </r>
  <r>
    <d v="2016-10-02T00:00:00"/>
    <x v="14"/>
    <x v="30"/>
    <n v="197"/>
    <n v="44"/>
    <n v="0"/>
    <n v="0"/>
    <n v="828"/>
    <n v="131"/>
    <n v="2"/>
    <n v="1"/>
    <n v="0"/>
  </r>
  <r>
    <d v="2016-10-03T00:00:00"/>
    <x v="15"/>
    <x v="30"/>
    <n v="179"/>
    <n v="27"/>
    <n v="0"/>
    <n v="0"/>
    <n v="711"/>
    <n v="190"/>
    <n v="0"/>
    <n v="0"/>
    <n v="0"/>
  </r>
  <r>
    <d v="2016-10-04T00:00:00"/>
    <x v="16"/>
    <x v="30"/>
    <n v="108"/>
    <n v="16"/>
    <n v="0"/>
    <n v="0"/>
    <n v="1076"/>
    <n v="126"/>
    <n v="1"/>
    <n v="2"/>
    <n v="0"/>
  </r>
  <r>
    <d v="2016-10-05T00:00:00"/>
    <x v="17"/>
    <x v="30"/>
    <n v="133"/>
    <n v="9"/>
    <n v="0"/>
    <n v="0"/>
    <n v="1011"/>
    <n v="155"/>
    <n v="0"/>
    <n v="3"/>
    <n v="0"/>
  </r>
  <r>
    <d v="2016-10-06T00:00:00"/>
    <x v="18"/>
    <x v="30"/>
    <n v="126"/>
    <n v="18"/>
    <n v="0"/>
    <n v="4"/>
    <n v="904"/>
    <n v="46"/>
    <n v="2"/>
    <n v="4"/>
    <n v="0"/>
  </r>
  <r>
    <d v="2016-10-07T00:00:00"/>
    <x v="19"/>
    <x v="30"/>
    <n v="459"/>
    <n v="36"/>
    <n v="0"/>
    <n v="0"/>
    <n v="5299"/>
    <n v="319"/>
    <n v="4"/>
    <n v="12"/>
    <n v="2"/>
  </r>
  <r>
    <d v="2016-10-08T00:00:00"/>
    <x v="20"/>
    <x v="30"/>
    <n v="102"/>
    <n v="6"/>
    <n v="0"/>
    <n v="0"/>
    <n v="2157"/>
    <n v="153"/>
    <n v="0"/>
    <n v="0"/>
    <n v="0"/>
  </r>
  <r>
    <d v="2016-10-09T00:00:00"/>
    <x v="21"/>
    <x v="30"/>
    <n v="139"/>
    <n v="16"/>
    <n v="0"/>
    <n v="0"/>
    <n v="1995"/>
    <n v="173"/>
    <n v="0"/>
    <n v="0"/>
    <n v="0"/>
  </r>
  <r>
    <d v="2016-10-10T00:00:00"/>
    <x v="22"/>
    <x v="30"/>
    <n v="48"/>
    <n v="6"/>
    <n v="0"/>
    <n v="0"/>
    <n v="1444"/>
    <n v="140"/>
    <n v="0"/>
    <n v="0"/>
    <n v="0"/>
  </r>
  <r>
    <d v="2016-10-11T00:00:00"/>
    <x v="23"/>
    <x v="30"/>
    <n v="34"/>
    <n v="4"/>
    <n v="0"/>
    <n v="3"/>
    <n v="1422"/>
    <n v="128"/>
    <n v="2"/>
    <n v="0"/>
    <n v="0"/>
  </r>
  <r>
    <d v="2016-10-12T00:00:00"/>
    <x v="24"/>
    <x v="30"/>
    <n v="64"/>
    <n v="3"/>
    <n v="0"/>
    <n v="1"/>
    <n v="1385"/>
    <n v="60"/>
    <n v="1"/>
    <n v="0"/>
    <n v="0"/>
  </r>
  <r>
    <d v="2016-10-13T00:00:00"/>
    <x v="25"/>
    <x v="30"/>
    <n v="71.78"/>
    <n v="2.89"/>
    <n v="0"/>
    <n v="0"/>
    <n v="1321.57"/>
    <n v="50.99"/>
    <n v="2"/>
    <n v="0"/>
    <n v="0"/>
  </r>
  <r>
    <d v="2016-10-14T00:00:00"/>
    <x v="26"/>
    <x v="30"/>
    <n v="63.9"/>
    <n v="2.5499999999999998"/>
    <n v="0"/>
    <n v="0"/>
    <n v="1219.76"/>
    <n v="45.77"/>
    <n v="1.76"/>
    <n v="0"/>
    <n v="0"/>
  </r>
  <r>
    <d v="2016-10-15T00:00:00"/>
    <x v="27"/>
    <x v="30"/>
    <n v="56"/>
    <n v="2.2000000000000002"/>
    <n v="0"/>
    <n v="0"/>
    <n v="1117.94"/>
    <n v="40.5"/>
    <n v="1.5"/>
    <n v="0"/>
    <n v="0"/>
  </r>
  <r>
    <d v="2016-10-16T00:00:00"/>
    <x v="28"/>
    <x v="30"/>
    <n v="48.14"/>
    <n v="1.85"/>
    <n v="0"/>
    <n v="0"/>
    <n v="1016.11"/>
    <n v="35.24"/>
    <n v="1.24"/>
    <n v="0"/>
    <n v="0"/>
  </r>
  <r>
    <d v="2016-10-17T00:00:00"/>
    <x v="29"/>
    <x v="30"/>
    <n v="40.22"/>
    <n v="1.5"/>
    <n v="0"/>
    <n v="0"/>
    <n v="914.28"/>
    <n v="30"/>
    <n v="1"/>
    <n v="0"/>
    <n v="0"/>
  </r>
  <r>
    <d v="2016-10-18T00:00:00"/>
    <x v="30"/>
    <x v="30"/>
    <n v="32.31"/>
    <n v="1.1499999999999999"/>
    <n v="0"/>
    <n v="0"/>
    <n v="812.43"/>
    <n v="24.76"/>
    <n v="0.76"/>
    <n v="0"/>
    <n v="0"/>
  </r>
  <r>
    <d v="2016-10-19T00:00:00"/>
    <x v="31"/>
    <x v="30"/>
    <n v="24.43"/>
    <n v="0.8"/>
    <n v="0"/>
    <n v="0"/>
    <n v="710.63"/>
    <n v="19.489999999999998"/>
    <n v="0.5"/>
    <n v="0"/>
    <n v="0"/>
  </r>
  <r>
    <d v="2016-10-20T00:00:00"/>
    <x v="32"/>
    <x v="30"/>
    <n v="16.57"/>
    <n v="0.45"/>
    <n v="0"/>
    <n v="0"/>
    <n v="608.79"/>
    <n v="14.25"/>
    <n v="0.24"/>
    <n v="0"/>
    <n v="0"/>
  </r>
  <r>
    <d v="2016-10-21T00:00:00"/>
    <x v="33"/>
    <x v="30"/>
    <n v="8.65"/>
    <n v="0.11"/>
    <n v="0"/>
    <n v="0"/>
    <n v="506.99"/>
    <n v="9"/>
    <n v="0"/>
    <n v="0"/>
    <n v="0"/>
  </r>
  <r>
    <d v="2016-10-22T00:00:00"/>
    <x v="34"/>
    <x v="30"/>
    <n v="12"/>
    <n v="0"/>
    <n v="0"/>
    <n v="0"/>
    <n v="515"/>
    <n v="14"/>
    <n v="0"/>
    <n v="0"/>
    <n v="0"/>
  </r>
  <r>
    <d v="2016-10-23T00:00:00"/>
    <x v="35"/>
    <x v="30"/>
    <n v="55"/>
    <n v="5"/>
    <n v="1"/>
    <n v="0"/>
    <n v="288"/>
    <n v="20"/>
    <n v="0"/>
    <n v="0"/>
    <n v="0"/>
  </r>
  <r>
    <d v="2016-10-24T00:00:00"/>
    <x v="36"/>
    <x v="30"/>
    <n v="46"/>
    <n v="4"/>
    <n v="0"/>
    <n v="0"/>
    <n v="312"/>
    <n v="14"/>
    <n v="0"/>
    <n v="0"/>
    <n v="0"/>
  </r>
  <r>
    <d v="2016-10-25T00:00:00"/>
    <x v="37"/>
    <x v="30"/>
    <n v="13"/>
    <n v="0"/>
    <n v="0"/>
    <n v="0"/>
    <n v="24"/>
    <n v="11"/>
    <n v="0"/>
    <n v="0"/>
    <n v="0"/>
  </r>
  <r>
    <d v="2016-10-26T00:00:00"/>
    <x v="38"/>
    <x v="30"/>
    <n v="4"/>
    <n v="0"/>
    <n v="0"/>
    <n v="0"/>
    <n v="7"/>
    <n v="3"/>
    <n v="0"/>
    <n v="0"/>
    <n v="0"/>
  </r>
  <r>
    <d v="2016-10-27T00:00:00"/>
    <x v="39"/>
    <x v="30"/>
    <n v="2"/>
    <n v="0"/>
    <n v="0"/>
    <n v="0"/>
    <n v="8"/>
    <n v="0"/>
    <n v="0"/>
    <n v="0"/>
    <n v="0"/>
  </r>
  <r>
    <d v="2016-10-28T00:00:00"/>
    <x v="40"/>
    <x v="30"/>
    <n v="0"/>
    <n v="0"/>
    <n v="0"/>
    <n v="0"/>
    <n v="0"/>
    <n v="0"/>
    <n v="0"/>
    <n v="0"/>
    <n v="0"/>
  </r>
  <r>
    <d v="2016-10-29T00:00:00"/>
    <x v="41"/>
    <x v="30"/>
    <m/>
    <m/>
    <m/>
    <m/>
    <m/>
    <m/>
    <m/>
    <m/>
    <m/>
  </r>
  <r>
    <d v="2016-10-30T00:00:00"/>
    <x v="42"/>
    <x v="30"/>
    <m/>
    <m/>
    <m/>
    <m/>
    <m/>
    <m/>
    <m/>
    <m/>
    <m/>
  </r>
  <r>
    <d v="2016-10-31T00:00:00"/>
    <x v="43"/>
    <x v="30"/>
    <m/>
    <m/>
    <m/>
    <m/>
    <m/>
    <m/>
    <m/>
    <m/>
    <m/>
  </r>
  <r>
    <d v="2016-11-01T00:00:00"/>
    <x v="44"/>
    <x v="30"/>
    <m/>
    <m/>
    <m/>
    <m/>
    <m/>
    <m/>
    <m/>
    <m/>
    <m/>
  </r>
  <r>
    <d v="2016-11-02T00:00:00"/>
    <x v="45"/>
    <x v="30"/>
    <m/>
    <m/>
    <m/>
    <m/>
    <m/>
    <m/>
    <m/>
    <m/>
    <m/>
  </r>
  <r>
    <d v="2016-11-03T00:00:00"/>
    <x v="46"/>
    <x v="30"/>
    <m/>
    <m/>
    <m/>
    <m/>
    <m/>
    <m/>
    <m/>
    <m/>
    <m/>
  </r>
  <r>
    <d v="2016-11-04T00:00:00"/>
    <x v="47"/>
    <x v="30"/>
    <m/>
    <m/>
    <m/>
    <m/>
    <m/>
    <m/>
    <m/>
    <m/>
    <m/>
  </r>
  <r>
    <d v="2016-11-05T00:00:00"/>
    <x v="48"/>
    <x v="30"/>
    <m/>
    <m/>
    <m/>
    <m/>
    <m/>
    <m/>
    <m/>
    <m/>
    <m/>
  </r>
  <r>
    <d v="2016-11-06T00:00:00"/>
    <x v="49"/>
    <x v="30"/>
    <m/>
    <m/>
    <m/>
    <m/>
    <m/>
    <m/>
    <m/>
    <m/>
    <m/>
  </r>
  <r>
    <d v="2016-11-07T00:00:00"/>
    <x v="50"/>
    <x v="30"/>
    <m/>
    <m/>
    <m/>
    <m/>
    <m/>
    <m/>
    <m/>
    <m/>
    <m/>
  </r>
  <r>
    <d v="2016-11-08T00:00:00"/>
    <x v="51"/>
    <x v="30"/>
    <m/>
    <m/>
    <m/>
    <m/>
    <m/>
    <m/>
    <m/>
    <m/>
    <m/>
  </r>
  <r>
    <d v="2016-11-09T00:00:00"/>
    <x v="52"/>
    <x v="30"/>
    <m/>
    <m/>
    <m/>
    <m/>
    <m/>
    <m/>
    <m/>
    <m/>
    <m/>
  </r>
  <r>
    <d v="2016-11-10T00:00:00"/>
    <x v="53"/>
    <x v="30"/>
    <m/>
    <m/>
    <m/>
    <m/>
    <m/>
    <m/>
    <m/>
    <m/>
    <m/>
  </r>
  <r>
    <d v="2016-11-11T00:00:00"/>
    <x v="54"/>
    <x v="30"/>
    <m/>
    <m/>
    <m/>
    <m/>
    <m/>
    <m/>
    <m/>
    <m/>
    <m/>
  </r>
  <r>
    <d v="2016-11-12T00:00:00"/>
    <x v="55"/>
    <x v="30"/>
    <m/>
    <m/>
    <m/>
    <m/>
    <m/>
    <m/>
    <m/>
    <m/>
    <m/>
  </r>
  <r>
    <d v="2016-11-13T00:00:00"/>
    <x v="56"/>
    <x v="30"/>
    <m/>
    <m/>
    <m/>
    <m/>
    <m/>
    <m/>
    <m/>
    <m/>
    <m/>
  </r>
  <r>
    <d v="2016-11-14T00:00:00"/>
    <x v="57"/>
    <x v="30"/>
    <m/>
    <m/>
    <m/>
    <m/>
    <m/>
    <m/>
    <m/>
    <m/>
    <m/>
  </r>
  <r>
    <d v="2016-11-15T00:00:00"/>
    <x v="58"/>
    <x v="30"/>
    <m/>
    <m/>
    <m/>
    <m/>
    <m/>
    <m/>
    <m/>
    <m/>
    <m/>
  </r>
  <r>
    <d v="2016-11-16T00:00:00"/>
    <x v="59"/>
    <x v="30"/>
    <m/>
    <m/>
    <m/>
    <m/>
    <m/>
    <m/>
    <m/>
    <m/>
    <m/>
  </r>
  <r>
    <d v="2016-11-17T00:00:00"/>
    <x v="60"/>
    <x v="30"/>
    <m/>
    <m/>
    <m/>
    <m/>
    <m/>
    <m/>
    <m/>
    <m/>
    <m/>
  </r>
  <r>
    <d v="2016-11-18T00:00:00"/>
    <x v="61"/>
    <x v="30"/>
    <m/>
    <m/>
    <m/>
    <m/>
    <m/>
    <m/>
    <m/>
    <m/>
    <m/>
  </r>
  <r>
    <d v="2016-11-19T00:00:00"/>
    <x v="62"/>
    <x v="30"/>
    <m/>
    <m/>
    <m/>
    <m/>
    <m/>
    <m/>
    <m/>
    <m/>
    <m/>
  </r>
  <r>
    <d v="2016-11-20T00:00:00"/>
    <x v="66"/>
    <x v="30"/>
    <m/>
    <m/>
    <m/>
    <m/>
    <m/>
    <m/>
    <m/>
    <m/>
    <m/>
  </r>
  <r>
    <d v="2016-11-21T00:00:00"/>
    <x v="81"/>
    <x v="30"/>
    <m/>
    <m/>
    <m/>
    <m/>
    <m/>
    <m/>
    <m/>
    <m/>
    <m/>
  </r>
  <r>
    <d v="2016-11-22T00:00:00"/>
    <x v="82"/>
    <x v="30"/>
    <m/>
    <m/>
    <m/>
    <m/>
    <m/>
    <m/>
    <m/>
    <m/>
    <m/>
  </r>
  <r>
    <d v="2016-11-23T00:00:00"/>
    <x v="83"/>
    <x v="30"/>
    <m/>
    <m/>
    <m/>
    <m/>
    <m/>
    <m/>
    <m/>
    <m/>
    <m/>
  </r>
  <r>
    <d v="2016-11-24T00:00:00"/>
    <x v="84"/>
    <x v="30"/>
    <m/>
    <m/>
    <m/>
    <m/>
    <m/>
    <m/>
    <m/>
    <m/>
    <m/>
  </r>
  <r>
    <d v="2016-11-25T00:00:00"/>
    <x v="85"/>
    <x v="30"/>
    <m/>
    <m/>
    <m/>
    <m/>
    <m/>
    <m/>
    <m/>
    <m/>
    <m/>
  </r>
  <r>
    <d v="2016-11-26T00:00:00"/>
    <x v="87"/>
    <x v="30"/>
    <m/>
    <m/>
    <m/>
    <m/>
    <m/>
    <m/>
    <m/>
    <m/>
    <m/>
  </r>
  <r>
    <d v="2016-11-27T00:00:00"/>
    <x v="88"/>
    <x v="30"/>
    <m/>
    <m/>
    <m/>
    <m/>
    <m/>
    <m/>
    <m/>
    <m/>
    <m/>
  </r>
  <r>
    <d v="2016-11-28T00:00:00"/>
    <x v="89"/>
    <x v="30"/>
    <m/>
    <m/>
    <m/>
    <m/>
    <m/>
    <m/>
    <m/>
    <m/>
    <m/>
  </r>
  <r>
    <d v="2016-11-29T00:00:00"/>
    <x v="90"/>
    <x v="30"/>
    <m/>
    <m/>
    <m/>
    <m/>
    <m/>
    <m/>
    <m/>
    <m/>
    <m/>
  </r>
  <r>
    <d v="2016-11-30T00:00:00"/>
    <x v="91"/>
    <x v="30"/>
    <m/>
    <m/>
    <m/>
    <m/>
    <m/>
    <m/>
    <m/>
    <m/>
    <m/>
  </r>
  <r>
    <d v="2017-07-31T00:00:00"/>
    <x v="109"/>
    <x v="31"/>
    <n v="35"/>
    <n v="0"/>
    <n v="2"/>
    <n v="5"/>
    <n v="29"/>
    <n v="2"/>
    <n v="422.5"/>
    <n v="123515"/>
    <n v="11903"/>
  </r>
  <r>
    <d v="2017-08-01T00:00:00"/>
    <x v="110"/>
    <x v="31"/>
    <n v="2"/>
    <n v="0"/>
    <n v="0"/>
    <n v="0"/>
    <n v="6"/>
    <n v="0"/>
    <n v="18"/>
    <n v="138.51"/>
    <n v="63.46"/>
  </r>
  <r>
    <d v="2017-08-02T00:00:00"/>
    <x v="111"/>
    <x v="31"/>
    <n v="0"/>
    <n v="0"/>
    <n v="0"/>
    <n v="0"/>
    <n v="3"/>
    <n v="0"/>
    <n v="8"/>
    <n v="107.65"/>
    <n v="49.32"/>
  </r>
  <r>
    <d v="2017-08-03T00:00:00"/>
    <x v="112"/>
    <x v="31"/>
    <n v="1"/>
    <n v="0"/>
    <n v="0"/>
    <n v="0"/>
    <n v="1"/>
    <n v="0"/>
    <n v="8"/>
    <n v="56.230000000000004"/>
    <n v="25.759999999999998"/>
  </r>
  <r>
    <d v="2017-08-04T00:00:00"/>
    <x v="113"/>
    <x v="31"/>
    <n v="0"/>
    <n v="0"/>
    <n v="0"/>
    <n v="0"/>
    <n v="2"/>
    <n v="0"/>
    <n v="13"/>
    <n v="58.28"/>
    <n v="26.700000000000003"/>
  </r>
  <r>
    <d v="2017-08-05T00:00:00"/>
    <x v="114"/>
    <x v="31"/>
    <n v="0"/>
    <n v="0"/>
    <n v="0"/>
    <n v="0"/>
    <n v="0"/>
    <n v="0"/>
    <n v="19"/>
    <n v="53.48"/>
    <n v="24.5"/>
  </r>
  <r>
    <d v="2017-08-06T00:00:00"/>
    <x v="115"/>
    <x v="31"/>
    <n v="2"/>
    <n v="0"/>
    <n v="0"/>
    <n v="0"/>
    <n v="6"/>
    <n v="0"/>
    <n v="33"/>
    <n v="51.43"/>
    <n v="23.560000000000002"/>
  </r>
  <r>
    <d v="2017-08-07T00:00:00"/>
    <x v="116"/>
    <x v="31"/>
    <n v="3"/>
    <n v="0"/>
    <n v="0"/>
    <n v="0"/>
    <n v="7"/>
    <n v="1"/>
    <n v="42"/>
    <n v="187.20000000000002"/>
    <n v="85.78"/>
  </r>
  <r>
    <d v="2017-08-08T00:00:00"/>
    <x v="117"/>
    <x v="31"/>
    <n v="4"/>
    <n v="0"/>
    <n v="0"/>
    <n v="1"/>
    <n v="7"/>
    <n v="0"/>
    <n v="23"/>
    <n v="313.36"/>
    <n v="143.57999999999998"/>
  </r>
  <r>
    <d v="2017-08-09T00:00:00"/>
    <x v="118"/>
    <x v="31"/>
    <n v="4"/>
    <n v="0"/>
    <n v="0"/>
    <n v="0"/>
    <n v="3"/>
    <n v="0"/>
    <n v="22"/>
    <n v="214.61999999999998"/>
    <n v="98.34"/>
  </r>
  <r>
    <d v="2017-08-10T00:00:00"/>
    <x v="119"/>
    <x v="31"/>
    <n v="9"/>
    <n v="1"/>
    <n v="0"/>
    <n v="0"/>
    <n v="3"/>
    <n v="0"/>
    <n v="21"/>
    <n v="146.74"/>
    <n v="67.240000000000009"/>
  </r>
  <r>
    <d v="2017-08-11T00:00:00"/>
    <x v="120"/>
    <x v="31"/>
    <n v="24"/>
    <n v="0"/>
    <n v="0"/>
    <n v="0"/>
    <n v="2"/>
    <n v="0"/>
    <n v="24"/>
    <n v="127.53999999999999"/>
    <n v="58.44"/>
  </r>
  <r>
    <d v="2017-08-12T00:00:00"/>
    <x v="121"/>
    <x v="31"/>
    <n v="20"/>
    <n v="2"/>
    <n v="0"/>
    <n v="0"/>
    <n v="9"/>
    <n v="0"/>
    <n v="23"/>
    <n v="100.79999999999998"/>
    <n v="46.18"/>
  </r>
  <r>
    <d v="2017-08-13T00:00:00"/>
    <x v="122"/>
    <x v="31"/>
    <n v="23"/>
    <n v="2"/>
    <n v="0"/>
    <n v="0"/>
    <n v="29"/>
    <n v="0"/>
    <n v="21"/>
    <n v="57.600000000000009"/>
    <n v="26.400000000000002"/>
  </r>
  <r>
    <d v="2017-08-14T00:00:00"/>
    <x v="92"/>
    <x v="31"/>
    <n v="28"/>
    <n v="1"/>
    <n v="0"/>
    <n v="1"/>
    <n v="56"/>
    <n v="0"/>
    <n v="24"/>
    <n v="27.43"/>
    <n v="12.559999999999999"/>
  </r>
  <r>
    <d v="2017-08-15T00:00:00"/>
    <x v="93"/>
    <x v="31"/>
    <n v="14"/>
    <n v="7"/>
    <n v="0"/>
    <n v="0"/>
    <n v="23"/>
    <n v="6"/>
    <n v="16"/>
    <n v="32.230000000000004"/>
    <n v="14.76"/>
  </r>
  <r>
    <d v="2017-08-16T00:00:00"/>
    <x v="94"/>
    <x v="31"/>
    <n v="52"/>
    <n v="2"/>
    <n v="0"/>
    <n v="0"/>
    <n v="35"/>
    <n v="2"/>
    <n v="28"/>
    <n v="71.31"/>
    <n v="32.68"/>
  </r>
  <r>
    <d v="2017-08-17T00:00:00"/>
    <x v="95"/>
    <x v="31"/>
    <n v="25"/>
    <n v="6"/>
    <n v="0"/>
    <n v="0"/>
    <n v="106"/>
    <n v="4"/>
    <n v="22"/>
    <n v="75.430000000000007"/>
    <n v="34.56"/>
  </r>
  <r>
    <d v="2017-08-18T00:00:00"/>
    <x v="96"/>
    <x v="31"/>
    <n v="33"/>
    <n v="16"/>
    <n v="0"/>
    <n v="0"/>
    <n v="77"/>
    <n v="6"/>
    <n v="18"/>
    <n v="56.230000000000004"/>
    <n v="25.759999999999998"/>
  </r>
  <r>
    <d v="2017-08-19T00:00:00"/>
    <x v="97"/>
    <x v="31"/>
    <n v="26"/>
    <n v="18"/>
    <n v="0"/>
    <n v="0"/>
    <n v="51"/>
    <n v="9"/>
    <n v="31"/>
    <n v="33.6"/>
    <n v="15.399999999999999"/>
  </r>
  <r>
    <d v="2017-08-20T00:00:00"/>
    <x v="98"/>
    <x v="31"/>
    <n v="58"/>
    <n v="25"/>
    <n v="0"/>
    <n v="0"/>
    <n v="84"/>
    <n v="10"/>
    <n v="31"/>
    <n v="52.11"/>
    <n v="23.88"/>
  </r>
  <r>
    <d v="2017-08-21T00:00:00"/>
    <x v="99"/>
    <x v="31"/>
    <n v="42"/>
    <n v="23"/>
    <n v="0"/>
    <n v="2"/>
    <n v="75"/>
    <n v="7"/>
    <n v="29"/>
    <n v="32.910000000000004"/>
    <n v="15.08"/>
  </r>
  <r>
    <d v="2017-08-22T00:00:00"/>
    <x v="100"/>
    <x v="31"/>
    <n v="41"/>
    <n v="16"/>
    <n v="0"/>
    <n v="0"/>
    <n v="63"/>
    <n v="12"/>
    <n v="30"/>
    <n v="35.659999999999997"/>
    <n v="16.34"/>
  </r>
  <r>
    <d v="2017-08-23T00:00:00"/>
    <x v="101"/>
    <x v="31"/>
    <n v="33"/>
    <n v="24"/>
    <n v="0"/>
    <n v="0"/>
    <n v="71"/>
    <n v="20"/>
    <n v="30"/>
    <n v="28.11"/>
    <n v="12.879999999999999"/>
  </r>
  <r>
    <d v="2017-08-24T00:00:00"/>
    <x v="102"/>
    <x v="31"/>
    <n v="46"/>
    <n v="47"/>
    <n v="0"/>
    <n v="0"/>
    <n v="72"/>
    <n v="33"/>
    <n v="21"/>
    <n v="34.299999999999997"/>
    <n v="15.719999999999999"/>
  </r>
  <r>
    <d v="2017-08-25T00:00:00"/>
    <x v="103"/>
    <x v="31"/>
    <n v="50"/>
    <n v="40"/>
    <n v="0"/>
    <n v="0"/>
    <n v="46"/>
    <n v="24"/>
    <n v="14"/>
    <n v="13.71"/>
    <n v="6.2799999999999994"/>
  </r>
  <r>
    <d v="2017-08-26T00:00:00"/>
    <x v="104"/>
    <x v="31"/>
    <n v="107"/>
    <n v="54"/>
    <n v="0"/>
    <n v="0"/>
    <n v="80"/>
    <n v="7"/>
    <n v="7"/>
    <n v="13.029999999999998"/>
    <n v="5.96"/>
  </r>
  <r>
    <d v="2017-08-27T00:00:00"/>
    <x v="105"/>
    <x v="31"/>
    <n v="137"/>
    <n v="70"/>
    <n v="0"/>
    <n v="0"/>
    <n v="205"/>
    <n v="55"/>
    <n v="24"/>
    <n v="15.770000000000001"/>
    <n v="7.2200000000000006"/>
  </r>
  <r>
    <d v="2017-08-28T00:00:00"/>
    <x v="106"/>
    <x v="31"/>
    <n v="89"/>
    <n v="47"/>
    <n v="0"/>
    <n v="0"/>
    <n v="174"/>
    <n v="67"/>
    <n v="18"/>
    <n v="18.509999999999998"/>
    <n v="8.48"/>
  </r>
  <r>
    <d v="2017-08-29T00:00:00"/>
    <x v="107"/>
    <x v="31"/>
    <n v="61"/>
    <n v="62"/>
    <n v="0"/>
    <n v="0"/>
    <n v="103"/>
    <n v="56"/>
    <n v="13"/>
    <n v="10.970000000000002"/>
    <n v="5.0200000000000005"/>
  </r>
  <r>
    <d v="2017-08-30T00:00:00"/>
    <x v="108"/>
    <x v="31"/>
    <n v="66"/>
    <n v="72"/>
    <n v="0"/>
    <n v="0"/>
    <n v="113"/>
    <n v="90"/>
    <n v="15"/>
    <n v="14.400000000000002"/>
    <n v="6.6000000000000005"/>
  </r>
  <r>
    <d v="2017-08-31T00:00:00"/>
    <x v="86"/>
    <x v="31"/>
    <n v="259"/>
    <n v="144"/>
    <n v="0"/>
    <n v="0"/>
    <n v="196"/>
    <n v="82"/>
    <n v="8"/>
    <n v="10.29"/>
    <n v="4.72"/>
  </r>
  <r>
    <d v="2017-09-01T00:00:00"/>
    <x v="80"/>
    <x v="31"/>
    <n v="349"/>
    <n v="76"/>
    <n v="0"/>
    <n v="0"/>
    <n v="398"/>
    <n v="115"/>
    <n v="14"/>
    <n v="13.029999999999998"/>
    <n v="5.96"/>
  </r>
  <r>
    <d v="2017-09-02T00:00:00"/>
    <x v="75"/>
    <x v="31"/>
    <n v="185"/>
    <n v="59"/>
    <n v="0"/>
    <n v="0"/>
    <n v="299"/>
    <n v="72"/>
    <n v="12"/>
    <n v="7.5399999999999991"/>
    <n v="3.46"/>
  </r>
  <r>
    <d v="2017-09-03T00:00:00"/>
    <x v="76"/>
    <x v="31"/>
    <n v="173"/>
    <n v="51"/>
    <n v="0"/>
    <n v="0"/>
    <n v="379"/>
    <n v="132"/>
    <n v="14"/>
    <n v="13.029999999999998"/>
    <n v="5.96"/>
  </r>
  <r>
    <d v="2017-09-04T00:00:00"/>
    <x v="77"/>
    <x v="31"/>
    <n v="46"/>
    <n v="32"/>
    <n v="0"/>
    <n v="0"/>
    <n v="285"/>
    <n v="92"/>
    <n v="13"/>
    <n v="8.91"/>
    <n v="4.08"/>
  </r>
  <r>
    <d v="2017-09-05T00:00:00"/>
    <x v="78"/>
    <x v="31"/>
    <n v="59"/>
    <n v="21"/>
    <n v="0"/>
    <n v="0"/>
    <n v="302"/>
    <n v="167"/>
    <n v="12"/>
    <n v="17.829999999999998"/>
    <n v="8.16"/>
  </r>
  <r>
    <d v="2017-09-06T00:00:00"/>
    <x v="79"/>
    <x v="31"/>
    <n v="15"/>
    <n v="24"/>
    <n v="0"/>
    <n v="0"/>
    <n v="137"/>
    <n v="77"/>
    <n v="9"/>
    <n v="13.71"/>
    <n v="6.2799999999999994"/>
  </r>
  <r>
    <d v="2017-09-07T00:00:00"/>
    <x v="71"/>
    <x v="31"/>
    <n v="56"/>
    <n v="47"/>
    <n v="0"/>
    <n v="0"/>
    <n v="114"/>
    <n v="125"/>
    <n v="8"/>
    <n v="10.29"/>
    <n v="4.72"/>
  </r>
  <r>
    <d v="2017-09-08T00:00:00"/>
    <x v="72"/>
    <x v="31"/>
    <n v="109"/>
    <n v="223"/>
    <n v="0"/>
    <n v="0"/>
    <n v="102"/>
    <n v="106"/>
    <n v="13"/>
    <n v="3.43"/>
    <n v="1.58"/>
  </r>
  <r>
    <d v="2017-09-09T00:00:00"/>
    <x v="73"/>
    <x v="31"/>
    <n v="237"/>
    <n v="204"/>
    <n v="0"/>
    <n v="1"/>
    <n v="299"/>
    <n v="169"/>
    <n v="5"/>
    <n v="0.69"/>
    <n v="0.32"/>
  </r>
  <r>
    <d v="2017-09-10T00:00:00"/>
    <x v="74"/>
    <x v="31"/>
    <n v="295"/>
    <n v="137"/>
    <n v="0"/>
    <n v="0"/>
    <n v="821"/>
    <n v="135"/>
    <n v="11"/>
    <n v="2.06"/>
    <n v="0.94000000000000006"/>
  </r>
  <r>
    <d v="2017-09-11T00:00:00"/>
    <x v="68"/>
    <x v="31"/>
    <n v="455"/>
    <n v="224"/>
    <n v="0"/>
    <n v="0"/>
    <n v="954"/>
    <n v="285"/>
    <n v="4"/>
    <n v="4.1099999999999994"/>
    <n v="1.8800000000000001"/>
  </r>
  <r>
    <d v="2017-09-12T00:00:00"/>
    <x v="69"/>
    <x v="31"/>
    <n v="603"/>
    <n v="281"/>
    <n v="0"/>
    <n v="0"/>
    <n v="803"/>
    <n v="260"/>
    <n v="11"/>
    <n v="3.43"/>
    <n v="1.58"/>
  </r>
  <r>
    <d v="2017-09-13T00:00:00"/>
    <x v="70"/>
    <x v="31"/>
    <n v="837"/>
    <n v="444"/>
    <n v="0"/>
    <n v="6"/>
    <n v="447"/>
    <n v="162"/>
    <n v="0"/>
    <n v="4.1099999999999994"/>
    <n v="1.8800000000000001"/>
  </r>
  <r>
    <d v="2017-09-14T00:00:00"/>
    <x v="67"/>
    <x v="31"/>
    <n v="892"/>
    <n v="272"/>
    <n v="0"/>
    <n v="0"/>
    <n v="714"/>
    <n v="250"/>
    <n v="16"/>
    <n v="0"/>
    <n v="0"/>
  </r>
  <r>
    <d v="2017-09-15T00:00:00"/>
    <x v="63"/>
    <x v="31"/>
    <n v="872"/>
    <n v="357"/>
    <n v="0"/>
    <n v="0"/>
    <n v="691"/>
    <n v="205"/>
    <n v="5"/>
    <n v="3.43"/>
    <n v="1.58"/>
  </r>
  <r>
    <d v="2017-09-16T00:00:00"/>
    <x v="64"/>
    <x v="31"/>
    <n v="810"/>
    <n v="286"/>
    <n v="0"/>
    <n v="0"/>
    <n v="497"/>
    <n v="207"/>
    <n v="1"/>
    <n v="0.69"/>
    <n v="0.32"/>
  </r>
  <r>
    <d v="2017-09-17T00:00:00"/>
    <x v="65"/>
    <x v="31"/>
    <n v="641"/>
    <n v="208"/>
    <n v="0"/>
    <n v="1"/>
    <n v="563"/>
    <n v="251"/>
    <n v="3"/>
    <n v="1.3699999999999999"/>
    <n v="0.62"/>
  </r>
  <r>
    <d v="2017-09-18T00:00:00"/>
    <x v="0"/>
    <x v="31"/>
    <n v="931"/>
    <n v="267"/>
    <n v="0"/>
    <n v="2"/>
    <n v="620"/>
    <n v="192"/>
    <n v="2"/>
    <n v="0.69"/>
    <n v="0.32"/>
  </r>
  <r>
    <d v="2017-09-19T00:00:00"/>
    <x v="1"/>
    <x v="31"/>
    <n v="832"/>
    <n v="241"/>
    <n v="0"/>
    <n v="0"/>
    <n v="708"/>
    <n v="235"/>
    <n v="3"/>
    <n v="4.1099999999999994"/>
    <n v="1.8800000000000001"/>
  </r>
  <r>
    <d v="2017-09-20T00:00:00"/>
    <x v="2"/>
    <x v="31"/>
    <n v="906"/>
    <n v="219"/>
    <n v="0"/>
    <n v="1"/>
    <n v="743"/>
    <n v="344"/>
    <n v="5"/>
    <n v="3.43"/>
    <n v="1.58"/>
  </r>
  <r>
    <d v="2017-09-21T00:00:00"/>
    <x v="3"/>
    <x v="31"/>
    <n v="919"/>
    <n v="200"/>
    <n v="0"/>
    <n v="1"/>
    <n v="776"/>
    <n v="338"/>
    <n v="7"/>
    <n v="2.06"/>
    <n v="0.94000000000000006"/>
  </r>
  <r>
    <d v="2017-09-22T00:00:00"/>
    <x v="4"/>
    <x v="31"/>
    <n v="875"/>
    <n v="160"/>
    <n v="1"/>
    <n v="0"/>
    <n v="473"/>
    <n v="212"/>
    <n v="7"/>
    <n v="0"/>
    <n v="0"/>
  </r>
  <r>
    <d v="2017-09-23T00:00:00"/>
    <x v="5"/>
    <x v="31"/>
    <n v="889"/>
    <n v="182"/>
    <n v="1"/>
    <n v="0"/>
    <n v="574"/>
    <n v="211"/>
    <n v="4"/>
    <n v="0.69"/>
    <n v="0.32"/>
  </r>
  <r>
    <d v="2017-09-24T00:00:00"/>
    <x v="6"/>
    <x v="31"/>
    <n v="784"/>
    <n v="174"/>
    <n v="1"/>
    <n v="0"/>
    <n v="574"/>
    <n v="239"/>
    <n v="2"/>
    <n v="2.06"/>
    <n v="0.94000000000000006"/>
  </r>
  <r>
    <d v="2017-09-25T00:00:00"/>
    <x v="7"/>
    <x v="31"/>
    <n v="696"/>
    <n v="129"/>
    <n v="0"/>
    <n v="0"/>
    <n v="543"/>
    <n v="199"/>
    <n v="2"/>
    <n v="0"/>
    <n v="0"/>
  </r>
  <r>
    <d v="2017-09-26T00:00:00"/>
    <x v="8"/>
    <x v="31"/>
    <n v="565"/>
    <n v="93"/>
    <n v="4"/>
    <n v="0"/>
    <n v="521"/>
    <n v="208"/>
    <n v="8"/>
    <n v="0"/>
    <n v="0"/>
  </r>
  <r>
    <d v="2017-09-27T00:00:00"/>
    <x v="9"/>
    <x v="31"/>
    <n v="499"/>
    <n v="73"/>
    <n v="0"/>
    <n v="0"/>
    <n v="634"/>
    <n v="197"/>
    <n v="2"/>
    <n v="0"/>
    <n v="0"/>
  </r>
  <r>
    <d v="2017-09-28T00:00:00"/>
    <x v="10"/>
    <x v="31"/>
    <n v="295"/>
    <n v="65"/>
    <n v="1"/>
    <n v="1"/>
    <n v="428"/>
    <n v="179"/>
    <n v="4"/>
    <n v="1.3699999999999999"/>
    <n v="0.62"/>
  </r>
  <r>
    <d v="2017-09-29T00:00:00"/>
    <x v="11"/>
    <x v="31"/>
    <n v="293"/>
    <n v="62"/>
    <n v="0"/>
    <n v="0"/>
    <n v="462"/>
    <n v="135"/>
    <n v="4"/>
    <n v="0.69"/>
    <n v="0.32"/>
  </r>
  <r>
    <d v="2017-09-30T00:00:00"/>
    <x v="12"/>
    <x v="31"/>
    <n v="404"/>
    <n v="36"/>
    <n v="2"/>
    <n v="0"/>
    <n v="597"/>
    <n v="89"/>
    <n v="2"/>
    <n v="0.69"/>
    <n v="0.32"/>
  </r>
  <r>
    <d v="2017-10-01T00:00:00"/>
    <x v="13"/>
    <x v="31"/>
    <n v="194"/>
    <n v="46"/>
    <n v="0"/>
    <n v="0"/>
    <n v="843"/>
    <n v="133"/>
    <n v="2"/>
    <n v="0"/>
    <n v="0"/>
  </r>
  <r>
    <d v="2017-10-02T00:00:00"/>
    <x v="14"/>
    <x v="31"/>
    <n v="195"/>
    <n v="30"/>
    <n v="0"/>
    <n v="1"/>
    <n v="831"/>
    <n v="147"/>
    <n v="6"/>
    <n v="0"/>
    <n v="0"/>
  </r>
  <r>
    <d v="2017-10-03T00:00:00"/>
    <x v="15"/>
    <x v="31"/>
    <n v="148"/>
    <n v="24"/>
    <n v="0"/>
    <n v="2"/>
    <n v="886"/>
    <n v="158"/>
    <n v="0"/>
    <n v="0"/>
    <n v="0"/>
  </r>
  <r>
    <d v="2017-10-04T00:00:00"/>
    <x v="16"/>
    <x v="31"/>
    <n v="149"/>
    <n v="31"/>
    <n v="1"/>
    <n v="0"/>
    <n v="678"/>
    <n v="131"/>
    <n v="2"/>
    <n v="0.69"/>
    <n v="0.32"/>
  </r>
  <r>
    <d v="2017-10-05T00:00:00"/>
    <x v="17"/>
    <x v="31"/>
    <n v="299"/>
    <n v="35"/>
    <n v="0"/>
    <n v="0"/>
    <n v="601"/>
    <n v="123"/>
    <n v="8"/>
    <n v="0.69"/>
    <n v="0.32"/>
  </r>
  <r>
    <d v="2017-10-06T00:00:00"/>
    <x v="18"/>
    <x v="31"/>
    <n v="181"/>
    <n v="26"/>
    <n v="0"/>
    <n v="0"/>
    <n v="745"/>
    <n v="141"/>
    <n v="0"/>
    <n v="0"/>
    <n v="0"/>
  </r>
  <r>
    <d v="2017-10-07T00:00:00"/>
    <x v="19"/>
    <x v="31"/>
    <n v="185"/>
    <n v="20"/>
    <n v="0"/>
    <n v="0"/>
    <n v="806"/>
    <n v="77"/>
    <n v="1"/>
    <n v="0"/>
    <n v="0"/>
  </r>
  <r>
    <d v="2017-10-08T00:00:00"/>
    <x v="20"/>
    <x v="31"/>
    <n v="130"/>
    <n v="5"/>
    <n v="0"/>
    <n v="2"/>
    <n v="761"/>
    <n v="47"/>
    <n v="2"/>
    <n v="0.69"/>
    <n v="0.32"/>
  </r>
  <r>
    <d v="2017-10-09T00:00:00"/>
    <x v="21"/>
    <x v="31"/>
    <n v="196"/>
    <n v="38"/>
    <n v="0"/>
    <n v="0"/>
    <n v="868"/>
    <n v="121"/>
    <n v="0"/>
    <n v="1.3699999999999999"/>
    <n v="0.62"/>
  </r>
  <r>
    <d v="2017-10-10T00:00:00"/>
    <x v="22"/>
    <x v="31"/>
    <n v="68"/>
    <n v="22"/>
    <n v="0"/>
    <n v="2"/>
    <n v="941"/>
    <n v="162"/>
    <n v="5"/>
    <n v="0.69"/>
    <n v="0.32"/>
  </r>
  <r>
    <d v="2017-10-11T00:00:00"/>
    <x v="23"/>
    <x v="31"/>
    <n v="157"/>
    <n v="41"/>
    <n v="0"/>
    <n v="1"/>
    <n v="947"/>
    <n v="136"/>
    <n v="3"/>
    <n v="0"/>
    <n v="0"/>
  </r>
  <r>
    <d v="2017-10-12T00:00:00"/>
    <x v="24"/>
    <x v="31"/>
    <n v="119"/>
    <n v="22"/>
    <n v="0"/>
    <n v="0"/>
    <n v="1071"/>
    <n v="151"/>
    <n v="2"/>
    <n v="0"/>
    <n v="0"/>
  </r>
  <r>
    <d v="2017-10-13T00:00:00"/>
    <x v="25"/>
    <x v="31"/>
    <n v="112.74"/>
    <n v="22.16"/>
    <n v="0"/>
    <n v="0.33"/>
    <n v="1040.43"/>
    <n v="150.34"/>
    <n v="3.84"/>
    <n v="0"/>
    <n v="0"/>
  </r>
  <r>
    <d v="2017-10-14T00:00:00"/>
    <x v="26"/>
    <x v="31"/>
    <n v="106.51"/>
    <n v="22.34"/>
    <n v="0"/>
    <n v="0.67"/>
    <n v="1009.82"/>
    <n v="149.66"/>
    <n v="5.66"/>
    <n v="0.69"/>
    <n v="0.32"/>
  </r>
  <r>
    <d v="2017-10-15T00:00:00"/>
    <x v="27"/>
    <x v="31"/>
    <n v="100.25"/>
    <n v="22.5"/>
    <n v="0"/>
    <n v="1"/>
    <n v="979.25"/>
    <n v="149"/>
    <n v="7.5"/>
    <n v="0.69"/>
    <n v="0.32"/>
  </r>
  <r>
    <d v="2017-10-16T00:00:00"/>
    <x v="28"/>
    <x v="31"/>
    <n v="36"/>
    <n v="6"/>
    <n v="0"/>
    <n v="0"/>
    <n v="1088"/>
    <n v="136"/>
    <n v="4"/>
    <n v="0"/>
    <n v="0"/>
  </r>
  <r>
    <d v="2017-10-17T00:00:00"/>
    <x v="29"/>
    <x v="31"/>
    <n v="383"/>
    <n v="48"/>
    <n v="0"/>
    <n v="1"/>
    <n v="1473"/>
    <n v="306"/>
    <n v="1"/>
    <n v="4.8"/>
    <n v="2.2000000000000002"/>
  </r>
  <r>
    <d v="2017-10-18T00:00:00"/>
    <x v="30"/>
    <x v="31"/>
    <n v="304"/>
    <n v="27"/>
    <n v="0"/>
    <n v="1"/>
    <n v="765"/>
    <n v="109"/>
    <n v="3"/>
    <n v="0.69"/>
    <n v="0.32"/>
  </r>
  <r>
    <d v="2017-10-19T00:00:00"/>
    <x v="31"/>
    <x v="31"/>
    <n v="184"/>
    <n v="12"/>
    <n v="0"/>
    <n v="0"/>
    <n v="813"/>
    <n v="44"/>
    <n v="8"/>
    <n v="0"/>
    <n v="0"/>
  </r>
  <r>
    <d v="2017-10-20T00:00:00"/>
    <x v="32"/>
    <x v="31"/>
    <n v="195"/>
    <n v="17"/>
    <n v="0"/>
    <n v="1"/>
    <n v="725"/>
    <n v="70"/>
    <n v="16"/>
    <n v="0"/>
    <n v="0"/>
  </r>
  <r>
    <d v="2017-10-21T00:00:00"/>
    <x v="33"/>
    <x v="31"/>
    <n v="99"/>
    <n v="3"/>
    <n v="0"/>
    <n v="3"/>
    <n v="1677"/>
    <n v="161"/>
    <n v="12"/>
    <n v="0"/>
    <n v="0"/>
  </r>
  <r>
    <d v="2017-10-22T00:00:00"/>
    <x v="34"/>
    <x v="31"/>
    <n v="113"/>
    <n v="9"/>
    <n v="0"/>
    <n v="0"/>
    <n v="857"/>
    <n v="82"/>
    <n v="8"/>
    <n v="0.69"/>
    <n v="0.32"/>
  </r>
  <r>
    <d v="2017-10-23T00:00:00"/>
    <x v="35"/>
    <x v="31"/>
    <n v="84"/>
    <n v="6"/>
    <n v="0"/>
    <n v="0"/>
    <n v="468"/>
    <n v="26"/>
    <n v="10"/>
    <n v="0"/>
    <n v="0"/>
  </r>
  <r>
    <d v="2017-10-24T00:00:00"/>
    <x v="36"/>
    <x v="31"/>
    <n v="103"/>
    <n v="11"/>
    <n v="0"/>
    <n v="0"/>
    <n v="629"/>
    <n v="57"/>
    <n v="11"/>
    <n v="1.3699999999999999"/>
    <n v="0.62"/>
  </r>
  <r>
    <d v="2017-10-25T00:00:00"/>
    <x v="37"/>
    <x v="31"/>
    <n v="34"/>
    <n v="2"/>
    <n v="0"/>
    <n v="0"/>
    <n v="369"/>
    <n v="48"/>
    <n v="7"/>
    <n v="0"/>
    <n v="0"/>
  </r>
  <r>
    <d v="2017-10-26T00:00:00"/>
    <x v="38"/>
    <x v="31"/>
    <n v="41"/>
    <n v="10"/>
    <n v="0"/>
    <n v="0"/>
    <n v="339"/>
    <n v="31"/>
    <n v="16"/>
    <n v="1.3699999999999999"/>
    <n v="0.62"/>
  </r>
  <r>
    <d v="2017-10-27T00:00:00"/>
    <x v="39"/>
    <x v="31"/>
    <n v="31"/>
    <n v="4"/>
    <n v="0"/>
    <n v="0"/>
    <n v="286"/>
    <n v="27"/>
    <n v="8"/>
    <n v="0"/>
    <n v="0"/>
  </r>
  <r>
    <d v="2017-10-28T00:00:00"/>
    <x v="40"/>
    <x v="31"/>
    <n v="23"/>
    <n v="6"/>
    <n v="0"/>
    <n v="0"/>
    <n v="282"/>
    <n v="38"/>
    <n v="10"/>
    <n v="0"/>
    <n v="0"/>
  </r>
  <r>
    <d v="2017-10-29T00:00:00"/>
    <x v="41"/>
    <x v="31"/>
    <n v="30"/>
    <n v="1"/>
    <n v="0"/>
    <n v="0"/>
    <n v="268"/>
    <n v="34"/>
    <n v="6"/>
    <n v="0"/>
    <n v="0"/>
  </r>
  <r>
    <d v="2017-10-30T00:00:00"/>
    <x v="42"/>
    <x v="31"/>
    <n v="14"/>
    <n v="0"/>
    <n v="0"/>
    <n v="0"/>
    <n v="95"/>
    <n v="27"/>
    <n v="1"/>
    <n v="0"/>
    <n v="0"/>
  </r>
  <r>
    <d v="2017-10-31T00:00:00"/>
    <x v="43"/>
    <x v="31"/>
    <n v="8"/>
    <n v="0"/>
    <n v="0"/>
    <n v="0"/>
    <n v="35"/>
    <n v="9.5"/>
    <n v="0"/>
    <n v="0"/>
    <n v="0"/>
  </r>
  <r>
    <d v="2017-11-01T00:00:00"/>
    <x v="44"/>
    <x v="31"/>
    <n v="125"/>
    <n v="4"/>
    <n v="0"/>
    <n v="0"/>
    <n v="575"/>
    <n v="98"/>
    <n v="8"/>
    <n v="0"/>
    <n v="0"/>
  </r>
  <r>
    <d v="2017-11-02T00:00:00"/>
    <x v="45"/>
    <x v="31"/>
    <n v="5"/>
    <n v="0"/>
    <n v="0"/>
    <n v="0"/>
    <n v="35"/>
    <n v="13"/>
    <n v="2"/>
    <n v="0"/>
    <n v="0"/>
  </r>
  <r>
    <d v="2017-11-03T00:00:00"/>
    <x v="46"/>
    <x v="31"/>
    <n v="9"/>
    <n v="0"/>
    <n v="0"/>
    <n v="0"/>
    <n v="8"/>
    <n v="0"/>
    <n v="0"/>
    <n v="0"/>
    <n v="0"/>
  </r>
  <r>
    <d v="2017-11-04T00:00:00"/>
    <x v="47"/>
    <x v="31"/>
    <n v="9.5299999999999994"/>
    <n v="1.54"/>
    <n v="0"/>
    <n v="0"/>
    <n v="38.69"/>
    <n v="6.65"/>
    <n v="2.65"/>
    <n v="0"/>
    <n v="0"/>
  </r>
  <r>
    <d v="2017-11-05T00:00:00"/>
    <x v="48"/>
    <x v="31"/>
    <n v="10.08"/>
    <n v="3.09"/>
    <n v="0"/>
    <n v="0"/>
    <n v="69.430000000000007"/>
    <n v="13.35"/>
    <n v="5.35"/>
    <n v="0"/>
    <n v="0"/>
  </r>
  <r>
    <d v="2017-11-06T00:00:00"/>
    <x v="49"/>
    <x v="31"/>
    <n v="10.64"/>
    <n v="4.62"/>
    <n v="0"/>
    <n v="0"/>
    <n v="100.13"/>
    <n v="20"/>
    <n v="8"/>
    <n v="0"/>
    <n v="0"/>
  </r>
  <r>
    <d v="2017-11-07T00:00:00"/>
    <x v="50"/>
    <x v="31"/>
    <n v="12.45"/>
    <n v="7.95"/>
    <n v="0"/>
    <n v="0"/>
    <n v="84.45"/>
    <n v="16"/>
    <n v="9.4"/>
    <n v="0"/>
    <n v="0"/>
  </r>
  <r>
    <d v="2017-11-08T00:00:00"/>
    <x v="51"/>
    <x v="31"/>
    <n v="14.26"/>
    <n v="11.28"/>
    <n v="0"/>
    <n v="0"/>
    <n v="68.77"/>
    <n v="12"/>
    <n v="10.8"/>
    <n v="0.69"/>
    <n v="0.32"/>
  </r>
  <r>
    <d v="2017-11-09T00:00:00"/>
    <x v="52"/>
    <x v="31"/>
    <n v="16.100000000000001"/>
    <n v="14.6"/>
    <n v="0"/>
    <n v="0"/>
    <n v="53.1"/>
    <n v="8"/>
    <n v="12.2"/>
    <n v="0.69"/>
    <n v="0.32"/>
  </r>
  <r>
    <d v="2017-11-10T00:00:00"/>
    <x v="53"/>
    <x v="31"/>
    <n v="17.940000000000001"/>
    <n v="17.920000000000002"/>
    <n v="0"/>
    <n v="0"/>
    <n v="37.43"/>
    <n v="4"/>
    <n v="13.6"/>
    <n v="0.69"/>
    <n v="0.32"/>
  </r>
  <r>
    <d v="2017-11-11T00:00:00"/>
    <x v="54"/>
    <x v="31"/>
    <n v="16"/>
    <n v="10"/>
    <n v="0"/>
    <n v="0"/>
    <n v="20"/>
    <n v="0"/>
    <n v="15"/>
    <n v="1.3699999999999999"/>
    <n v="0.62"/>
  </r>
  <r>
    <d v="2017-11-12T00:00:00"/>
    <x v="55"/>
    <x v="31"/>
    <n v="86.5"/>
    <n v="5"/>
    <n v="0"/>
    <n v="0"/>
    <n v="11"/>
    <n v="6"/>
    <n v="8.5"/>
    <n v="0"/>
    <n v="0"/>
  </r>
  <r>
    <d v="2017-11-13T00:00:00"/>
    <x v="56"/>
    <x v="31"/>
    <n v="4"/>
    <n v="0"/>
    <n v="0"/>
    <n v="0"/>
    <n v="1"/>
    <n v="0"/>
    <n v="0"/>
    <n v="0"/>
    <n v="0"/>
  </r>
  <r>
    <d v="2017-11-14T00:00:00"/>
    <x v="57"/>
    <x v="31"/>
    <m/>
    <m/>
    <m/>
    <m/>
    <m/>
    <m/>
    <m/>
    <m/>
    <m/>
  </r>
  <r>
    <d v="2017-11-15T00:00:00"/>
    <x v="58"/>
    <x v="31"/>
    <m/>
    <m/>
    <m/>
    <m/>
    <m/>
    <m/>
    <m/>
    <m/>
    <m/>
  </r>
  <r>
    <d v="2017-11-16T00:00:00"/>
    <x v="59"/>
    <x v="31"/>
    <m/>
    <m/>
    <m/>
    <m/>
    <m/>
    <m/>
    <m/>
    <m/>
    <m/>
  </r>
  <r>
    <d v="2017-11-17T00:00:00"/>
    <x v="60"/>
    <x v="31"/>
    <m/>
    <m/>
    <m/>
    <m/>
    <m/>
    <m/>
    <m/>
    <m/>
    <m/>
  </r>
  <r>
    <d v="2017-11-18T00:00:00"/>
    <x v="61"/>
    <x v="31"/>
    <m/>
    <m/>
    <m/>
    <m/>
    <m/>
    <m/>
    <m/>
    <m/>
    <m/>
  </r>
  <r>
    <d v="2017-11-19T00:00:00"/>
    <x v="62"/>
    <x v="31"/>
    <m/>
    <m/>
    <m/>
    <m/>
    <m/>
    <m/>
    <m/>
    <m/>
    <m/>
  </r>
  <r>
    <d v="2017-11-20T00:00:00"/>
    <x v="66"/>
    <x v="31"/>
    <m/>
    <m/>
    <m/>
    <m/>
    <m/>
    <m/>
    <m/>
    <m/>
    <m/>
  </r>
  <r>
    <d v="2017-11-21T00:00:00"/>
    <x v="81"/>
    <x v="31"/>
    <m/>
    <m/>
    <m/>
    <m/>
    <m/>
    <m/>
    <m/>
    <m/>
    <m/>
  </r>
  <r>
    <d v="2017-11-22T00:00:00"/>
    <x v="82"/>
    <x v="31"/>
    <m/>
    <m/>
    <m/>
    <m/>
    <m/>
    <m/>
    <m/>
    <m/>
    <m/>
  </r>
  <r>
    <d v="2017-11-23T00:00:00"/>
    <x v="83"/>
    <x v="31"/>
    <m/>
    <m/>
    <m/>
    <m/>
    <m/>
    <m/>
    <m/>
    <m/>
    <m/>
  </r>
  <r>
    <d v="2017-11-24T00:00:00"/>
    <x v="84"/>
    <x v="31"/>
    <m/>
    <m/>
    <m/>
    <m/>
    <m/>
    <m/>
    <m/>
    <m/>
    <m/>
  </r>
  <r>
    <d v="2017-11-25T00:00:00"/>
    <x v="85"/>
    <x v="31"/>
    <m/>
    <m/>
    <m/>
    <m/>
    <m/>
    <m/>
    <m/>
    <m/>
    <m/>
  </r>
  <r>
    <d v="2017-11-26T00:00:00"/>
    <x v="87"/>
    <x v="31"/>
    <m/>
    <m/>
    <m/>
    <m/>
    <m/>
    <m/>
    <m/>
    <m/>
    <m/>
  </r>
  <r>
    <d v="2017-11-27T00:00:00"/>
    <x v="88"/>
    <x v="31"/>
    <m/>
    <m/>
    <m/>
    <m/>
    <m/>
    <m/>
    <m/>
    <m/>
    <m/>
  </r>
  <r>
    <d v="2017-11-28T00:00:00"/>
    <x v="89"/>
    <x v="31"/>
    <m/>
    <m/>
    <m/>
    <m/>
    <m/>
    <m/>
    <m/>
    <m/>
    <m/>
  </r>
  <r>
    <d v="2017-11-29T00:00:00"/>
    <x v="90"/>
    <x v="31"/>
    <m/>
    <m/>
    <m/>
    <m/>
    <m/>
    <m/>
    <m/>
    <m/>
    <m/>
  </r>
  <r>
    <d v="2017-11-30T00:00:00"/>
    <x v="91"/>
    <x v="31"/>
    <m/>
    <m/>
    <m/>
    <m/>
    <m/>
    <m/>
    <m/>
    <m/>
    <m/>
  </r>
  <r>
    <d v="2018-07-31T00:00:00"/>
    <x v="109"/>
    <x v="32"/>
    <n v="22"/>
    <n v="2"/>
    <n v="0"/>
    <n v="0"/>
    <n v="12"/>
    <n v="0"/>
    <n v="1728"/>
    <n v="35024"/>
    <n v="2060"/>
  </r>
  <r>
    <d v="2018-08-01T00:00:00"/>
    <x v="110"/>
    <x v="32"/>
    <n v="1"/>
    <n v="0"/>
    <n v="0"/>
    <n v="0"/>
    <n v="0"/>
    <n v="0"/>
    <n v="28"/>
    <n v="58.970000000000006"/>
    <n v="6.0200000000000005"/>
  </r>
  <r>
    <d v="2018-08-02T00:00:00"/>
    <x v="111"/>
    <x v="32"/>
    <n v="9"/>
    <n v="4"/>
    <n v="0"/>
    <n v="0"/>
    <n v="2"/>
    <n v="0"/>
    <n v="72"/>
    <n v="91.65"/>
    <n v="9.3500000000000014"/>
  </r>
  <r>
    <d v="2018-08-03T00:00:00"/>
    <x v="112"/>
    <x v="32"/>
    <n v="3"/>
    <n v="1"/>
    <n v="0"/>
    <n v="0"/>
    <n v="3"/>
    <n v="0"/>
    <n v="42"/>
    <n v="46.28"/>
    <n v="4.72"/>
  </r>
  <r>
    <d v="2018-08-04T00:00:00"/>
    <x v="113"/>
    <x v="32"/>
    <n v="4"/>
    <n v="1"/>
    <n v="0"/>
    <n v="0"/>
    <n v="8"/>
    <n v="0"/>
    <n v="28"/>
    <n v="35.380000000000003"/>
    <n v="3.6100000000000003"/>
  </r>
  <r>
    <d v="2018-08-05T00:00:00"/>
    <x v="114"/>
    <x v="32"/>
    <n v="15"/>
    <n v="0"/>
    <n v="0"/>
    <n v="0"/>
    <n v="10"/>
    <n v="0"/>
    <n v="33"/>
    <n v="73.5"/>
    <n v="7.5"/>
  </r>
  <r>
    <d v="2018-08-06T00:00:00"/>
    <x v="115"/>
    <x v="32"/>
    <n v="11"/>
    <n v="0"/>
    <n v="0"/>
    <n v="0"/>
    <n v="1"/>
    <n v="0"/>
    <n v="28"/>
    <n v="41.74"/>
    <n v="4.26"/>
  </r>
  <r>
    <d v="2018-08-07T00:00:00"/>
    <x v="116"/>
    <x v="32"/>
    <n v="5"/>
    <n v="0"/>
    <n v="0"/>
    <n v="1"/>
    <n v="1"/>
    <n v="0"/>
    <n v="16"/>
    <n v="21.77"/>
    <n v="2.2200000000000002"/>
  </r>
  <r>
    <d v="2018-08-08T00:00:00"/>
    <x v="117"/>
    <x v="32"/>
    <n v="1"/>
    <n v="0"/>
    <n v="0"/>
    <n v="0"/>
    <n v="0"/>
    <n v="0"/>
    <n v="14"/>
    <n v="12.7"/>
    <n v="1.3"/>
  </r>
  <r>
    <d v="2018-08-09T00:00:00"/>
    <x v="118"/>
    <x v="32"/>
    <n v="4"/>
    <n v="0"/>
    <n v="0"/>
    <n v="0"/>
    <n v="0"/>
    <n v="0"/>
    <n v="14"/>
    <n v="32.67"/>
    <n v="3.34"/>
  </r>
  <r>
    <d v="2018-08-10T00:00:00"/>
    <x v="119"/>
    <x v="32"/>
    <n v="1"/>
    <n v="0"/>
    <n v="0"/>
    <n v="0"/>
    <n v="2"/>
    <n v="0"/>
    <n v="9"/>
    <n v="9.9799999999999986"/>
    <n v="1.02"/>
  </r>
  <r>
    <d v="2018-08-11T00:00:00"/>
    <x v="120"/>
    <x v="32"/>
    <n v="1"/>
    <n v="0"/>
    <n v="0"/>
    <n v="0"/>
    <n v="0"/>
    <n v="0"/>
    <n v="9"/>
    <n v="17.240000000000002"/>
    <n v="1.7599999999999998"/>
  </r>
  <r>
    <d v="2018-08-12T00:00:00"/>
    <x v="121"/>
    <x v="32"/>
    <n v="13"/>
    <n v="1"/>
    <n v="0"/>
    <n v="0"/>
    <n v="5"/>
    <n v="0"/>
    <n v="20"/>
    <n v="17.240000000000002"/>
    <n v="1.7599999999999998"/>
  </r>
  <r>
    <d v="2018-08-13T00:00:00"/>
    <x v="122"/>
    <x v="32"/>
    <n v="18"/>
    <n v="1"/>
    <n v="0"/>
    <n v="0"/>
    <n v="8"/>
    <n v="0"/>
    <n v="24"/>
    <n v="19.959999999999997"/>
    <n v="2.04"/>
  </r>
  <r>
    <d v="2018-08-14T00:00:00"/>
    <x v="92"/>
    <x v="32"/>
    <n v="13"/>
    <n v="1"/>
    <n v="0"/>
    <n v="0"/>
    <n v="20"/>
    <n v="0"/>
    <n v="9"/>
    <n v="12.7"/>
    <n v="1.3"/>
  </r>
  <r>
    <d v="2018-08-15T00:00:00"/>
    <x v="93"/>
    <x v="32"/>
    <n v="27"/>
    <n v="0"/>
    <n v="0"/>
    <n v="0"/>
    <n v="16"/>
    <n v="0"/>
    <n v="18"/>
    <n v="19.060000000000002"/>
    <n v="1.9500000000000002"/>
  </r>
  <r>
    <d v="2018-08-16T00:00:00"/>
    <x v="94"/>
    <x v="32"/>
    <n v="18"/>
    <n v="5"/>
    <n v="0"/>
    <n v="0"/>
    <n v="14"/>
    <n v="1"/>
    <n v="11"/>
    <n v="11.790000000000001"/>
    <n v="1.2"/>
  </r>
  <r>
    <d v="2018-08-17T00:00:00"/>
    <x v="95"/>
    <x v="32"/>
    <n v="47"/>
    <n v="17"/>
    <n v="0"/>
    <n v="0"/>
    <n v="29"/>
    <n v="3"/>
    <n v="17"/>
    <n v="14.520000000000001"/>
    <n v="1.49"/>
  </r>
  <r>
    <d v="2018-08-18T00:00:00"/>
    <x v="96"/>
    <x v="32"/>
    <n v="57"/>
    <n v="5"/>
    <n v="0"/>
    <n v="0"/>
    <n v="33"/>
    <n v="2"/>
    <n v="27"/>
    <n v="34.470000000000006"/>
    <n v="3.5199999999999996"/>
  </r>
  <r>
    <d v="2018-08-19T00:00:00"/>
    <x v="97"/>
    <x v="32"/>
    <n v="51"/>
    <n v="10"/>
    <n v="0"/>
    <n v="0"/>
    <n v="19"/>
    <n v="0"/>
    <n v="27"/>
    <n v="34.470000000000006"/>
    <n v="3.5199999999999996"/>
  </r>
  <r>
    <d v="2018-08-20T00:00:00"/>
    <x v="98"/>
    <x v="32"/>
    <n v="24"/>
    <n v="4"/>
    <n v="0"/>
    <n v="0"/>
    <n v="6"/>
    <n v="0"/>
    <n v="17"/>
    <n v="18.14"/>
    <n v="1.85"/>
  </r>
  <r>
    <d v="2018-08-21T00:00:00"/>
    <x v="99"/>
    <x v="32"/>
    <n v="38"/>
    <n v="24"/>
    <n v="0"/>
    <n v="0"/>
    <n v="10"/>
    <n v="2"/>
    <n v="18"/>
    <n v="14.520000000000001"/>
    <n v="1.49"/>
  </r>
  <r>
    <d v="2018-08-22T00:00:00"/>
    <x v="100"/>
    <x v="32"/>
    <n v="144"/>
    <n v="8"/>
    <n v="0"/>
    <n v="0"/>
    <n v="74"/>
    <n v="5"/>
    <n v="42"/>
    <n v="60.8"/>
    <n v="6.2"/>
  </r>
  <r>
    <d v="2018-08-23T00:00:00"/>
    <x v="101"/>
    <x v="32"/>
    <n v="89"/>
    <n v="27"/>
    <n v="0"/>
    <n v="0"/>
    <n v="119"/>
    <n v="12"/>
    <n v="26"/>
    <n v="36.29"/>
    <n v="3.7"/>
  </r>
  <r>
    <d v="2018-08-24T00:00:00"/>
    <x v="102"/>
    <x v="32"/>
    <n v="189"/>
    <n v="28"/>
    <n v="0"/>
    <n v="0"/>
    <n v="64"/>
    <n v="2"/>
    <n v="50"/>
    <n v="32.67"/>
    <n v="3.34"/>
  </r>
  <r>
    <d v="2018-08-25T00:00:00"/>
    <x v="103"/>
    <x v="32"/>
    <n v="198"/>
    <n v="32"/>
    <n v="0"/>
    <n v="0"/>
    <n v="64"/>
    <n v="3"/>
    <n v="60"/>
    <n v="27.23"/>
    <n v="2.7800000000000002"/>
  </r>
  <r>
    <d v="2018-08-26T00:00:00"/>
    <x v="104"/>
    <x v="32"/>
    <n v="457"/>
    <n v="40"/>
    <n v="0"/>
    <n v="0"/>
    <n v="73"/>
    <n v="9"/>
    <n v="45"/>
    <n v="32.67"/>
    <n v="3.34"/>
  </r>
  <r>
    <d v="2018-08-27T00:00:00"/>
    <x v="105"/>
    <x v="32"/>
    <n v="215"/>
    <n v="43"/>
    <n v="0"/>
    <n v="0"/>
    <n v="52"/>
    <n v="3"/>
    <n v="26"/>
    <n v="28.119999999999997"/>
    <n v="2.8699999999999997"/>
  </r>
  <r>
    <d v="2018-08-28T00:00:00"/>
    <x v="106"/>
    <x v="32"/>
    <n v="360"/>
    <n v="51"/>
    <n v="0"/>
    <n v="0"/>
    <n v="170"/>
    <n v="12"/>
    <n v="28"/>
    <n v="61.7"/>
    <n v="6.3"/>
  </r>
  <r>
    <d v="2018-08-29T00:00:00"/>
    <x v="107"/>
    <x v="32"/>
    <n v="373"/>
    <n v="80"/>
    <n v="0"/>
    <n v="0"/>
    <n v="257"/>
    <n v="11"/>
    <n v="54"/>
    <n v="112.51"/>
    <n v="11.48"/>
  </r>
  <r>
    <d v="2018-08-30T00:00:00"/>
    <x v="108"/>
    <x v="32"/>
    <n v="603"/>
    <n v="96"/>
    <n v="0"/>
    <n v="0"/>
    <n v="362"/>
    <n v="23"/>
    <n v="36"/>
    <n v="46.28"/>
    <n v="4.72"/>
  </r>
  <r>
    <d v="2018-08-31T00:00:00"/>
    <x v="86"/>
    <x v="32"/>
    <n v="259"/>
    <n v="48"/>
    <n v="0"/>
    <n v="0"/>
    <n v="455"/>
    <n v="5"/>
    <n v="13"/>
    <n v="34.470000000000006"/>
    <n v="3.5199999999999996"/>
  </r>
  <r>
    <d v="2018-09-01T00:00:00"/>
    <x v="80"/>
    <x v="32"/>
    <n v="260"/>
    <n v="67"/>
    <n v="0"/>
    <n v="0"/>
    <n v="326"/>
    <n v="6"/>
    <n v="5"/>
    <n v="20.880000000000003"/>
    <n v="2.13"/>
  </r>
  <r>
    <d v="2018-09-02T00:00:00"/>
    <x v="75"/>
    <x v="32"/>
    <n v="385"/>
    <n v="70"/>
    <n v="0"/>
    <n v="0"/>
    <n v="488"/>
    <n v="15"/>
    <n v="24"/>
    <n v="18.14"/>
    <n v="1.85"/>
  </r>
  <r>
    <d v="2018-09-03T00:00:00"/>
    <x v="76"/>
    <x v="32"/>
    <n v="435"/>
    <n v="82"/>
    <n v="0"/>
    <n v="0"/>
    <n v="496"/>
    <n v="8"/>
    <n v="17"/>
    <n v="36.29"/>
    <n v="3.7"/>
  </r>
  <r>
    <d v="2018-09-04T00:00:00"/>
    <x v="77"/>
    <x v="32"/>
    <n v="453"/>
    <n v="74"/>
    <n v="0"/>
    <n v="0"/>
    <n v="523"/>
    <n v="16"/>
    <n v="16"/>
    <n v="30.86"/>
    <n v="3.15"/>
  </r>
  <r>
    <d v="2018-09-05T00:00:00"/>
    <x v="78"/>
    <x v="32"/>
    <n v="329"/>
    <n v="54"/>
    <n v="0"/>
    <n v="1"/>
    <n v="464"/>
    <n v="9"/>
    <n v="6"/>
    <n v="24.5"/>
    <n v="2.5"/>
  </r>
  <r>
    <d v="2018-09-06T00:00:00"/>
    <x v="79"/>
    <x v="32"/>
    <n v="389"/>
    <n v="78"/>
    <n v="0"/>
    <n v="0"/>
    <n v="499"/>
    <n v="19"/>
    <n v="9"/>
    <n v="27.23"/>
    <n v="2.7800000000000002"/>
  </r>
  <r>
    <d v="2018-09-07T00:00:00"/>
    <x v="71"/>
    <x v="32"/>
    <n v="437"/>
    <n v="88"/>
    <n v="0"/>
    <n v="1"/>
    <n v="412"/>
    <n v="13"/>
    <n v="9"/>
    <n v="16.329999999999998"/>
    <n v="1.6600000000000001"/>
  </r>
  <r>
    <d v="2018-09-08T00:00:00"/>
    <x v="72"/>
    <x v="32"/>
    <n v="765"/>
    <n v="92"/>
    <n v="0"/>
    <n v="0"/>
    <n v="538"/>
    <n v="11"/>
    <n v="21"/>
    <n v="10.89"/>
    <n v="1.1100000000000001"/>
  </r>
  <r>
    <d v="2018-09-09T00:00:00"/>
    <x v="73"/>
    <x v="32"/>
    <n v="455"/>
    <n v="75"/>
    <n v="0"/>
    <n v="0"/>
    <n v="471"/>
    <n v="22"/>
    <n v="8"/>
    <n v="4.54"/>
    <n v="0.45999999999999996"/>
  </r>
  <r>
    <d v="2018-09-10T00:00:00"/>
    <x v="74"/>
    <x v="32"/>
    <n v="547"/>
    <n v="75"/>
    <n v="0"/>
    <n v="0"/>
    <n v="669"/>
    <n v="31"/>
    <n v="9"/>
    <n v="4.54"/>
    <n v="0.45999999999999996"/>
  </r>
  <r>
    <d v="2018-09-11T00:00:00"/>
    <x v="68"/>
    <x v="32"/>
    <n v="546"/>
    <n v="104"/>
    <n v="0"/>
    <n v="0"/>
    <n v="651"/>
    <n v="10"/>
    <n v="15"/>
    <n v="5.44"/>
    <n v="0.55000000000000004"/>
  </r>
  <r>
    <d v="2018-09-12T00:00:00"/>
    <x v="69"/>
    <x v="32"/>
    <n v="818"/>
    <n v="109"/>
    <n v="0"/>
    <n v="0"/>
    <n v="708"/>
    <n v="32"/>
    <n v="16"/>
    <n v="0.91000000000000014"/>
    <n v="9.0000000000000011E-2"/>
  </r>
  <r>
    <d v="2018-09-13T00:00:00"/>
    <x v="70"/>
    <x v="32"/>
    <n v="535"/>
    <n v="82"/>
    <n v="0"/>
    <n v="0"/>
    <n v="844"/>
    <n v="36"/>
    <n v="26"/>
    <n v="3.62"/>
    <n v="0.37"/>
  </r>
  <r>
    <d v="2018-09-14T00:00:00"/>
    <x v="67"/>
    <x v="32"/>
    <n v="222"/>
    <n v="26"/>
    <n v="0"/>
    <n v="0"/>
    <n v="633"/>
    <n v="12"/>
    <n v="20"/>
    <n v="6.3599999999999994"/>
    <n v="0.65"/>
  </r>
  <r>
    <d v="2018-09-15T00:00:00"/>
    <x v="63"/>
    <x v="32"/>
    <n v="353"/>
    <n v="47"/>
    <n v="0"/>
    <n v="0"/>
    <n v="870"/>
    <n v="19"/>
    <n v="27"/>
    <n v="4.54"/>
    <n v="0.45999999999999996"/>
  </r>
  <r>
    <d v="2018-09-16T00:00:00"/>
    <x v="64"/>
    <x v="32"/>
    <n v="341"/>
    <n v="70"/>
    <n v="0"/>
    <n v="0"/>
    <n v="869"/>
    <n v="35"/>
    <n v="42"/>
    <n v="0"/>
    <n v="0"/>
  </r>
  <r>
    <d v="2018-09-17T00:00:00"/>
    <x v="65"/>
    <x v="32"/>
    <n v="668"/>
    <n v="92"/>
    <n v="0"/>
    <n v="0"/>
    <n v="1206"/>
    <n v="26"/>
    <n v="27"/>
    <n v="0"/>
    <n v="0"/>
  </r>
  <r>
    <d v="2018-09-18T00:00:00"/>
    <x v="0"/>
    <x v="32"/>
    <n v="426.5"/>
    <n v="60"/>
    <n v="0"/>
    <n v="0"/>
    <n v="2522"/>
    <n v="56.5"/>
    <n v="78"/>
    <n v="0"/>
    <n v="0"/>
  </r>
  <r>
    <d v="2018-09-19T00:00:00"/>
    <x v="1"/>
    <x v="32"/>
    <n v="306"/>
    <n v="63"/>
    <n v="0"/>
    <n v="0"/>
    <n v="1230"/>
    <n v="57"/>
    <n v="36"/>
    <n v="2.73"/>
    <n v="0.28000000000000003"/>
  </r>
  <r>
    <d v="2018-09-20T00:00:00"/>
    <x v="2"/>
    <x v="32"/>
    <n v="327"/>
    <n v="81"/>
    <n v="0"/>
    <n v="0"/>
    <n v="738"/>
    <n v="24"/>
    <n v="33"/>
    <n v="0"/>
    <n v="0"/>
  </r>
  <r>
    <d v="2018-09-21T00:00:00"/>
    <x v="3"/>
    <x v="32"/>
    <n v="294"/>
    <n v="27"/>
    <n v="0"/>
    <n v="0"/>
    <n v="342"/>
    <n v="24"/>
    <n v="33"/>
    <n v="2.73"/>
    <n v="0.28000000000000003"/>
  </r>
  <r>
    <d v="2018-09-22T00:00:00"/>
    <x v="4"/>
    <x v="32"/>
    <n v="423"/>
    <n v="63"/>
    <n v="0"/>
    <n v="0"/>
    <n v="966"/>
    <n v="13"/>
    <n v="18"/>
    <n v="2.73"/>
    <n v="0.28000000000000003"/>
  </r>
  <r>
    <d v="2018-09-23T00:00:00"/>
    <x v="5"/>
    <x v="32"/>
    <n v="154.5"/>
    <n v="39"/>
    <n v="0"/>
    <n v="0"/>
    <n v="1093.5"/>
    <n v="51"/>
    <n v="16.5"/>
    <n v="0"/>
    <n v="0"/>
  </r>
  <r>
    <d v="2018-09-24T00:00:00"/>
    <x v="6"/>
    <x v="32"/>
    <n v="210"/>
    <n v="87"/>
    <n v="0"/>
    <n v="0"/>
    <n v="495"/>
    <n v="24"/>
    <n v="36"/>
    <n v="0"/>
    <n v="0"/>
  </r>
  <r>
    <d v="2018-09-25T00:00:00"/>
    <x v="7"/>
    <x v="32"/>
    <n v="297"/>
    <n v="63"/>
    <n v="0"/>
    <n v="0"/>
    <n v="630"/>
    <n v="27"/>
    <n v="51"/>
    <n v="0"/>
    <n v="0"/>
  </r>
  <r>
    <d v="2018-09-26T00:00:00"/>
    <x v="8"/>
    <x v="32"/>
    <n v="156"/>
    <n v="30"/>
    <n v="0"/>
    <n v="0"/>
    <n v="720"/>
    <n v="39"/>
    <n v="60"/>
    <n v="2.73"/>
    <n v="0.28000000000000003"/>
  </r>
  <r>
    <d v="2018-09-27T00:00:00"/>
    <x v="9"/>
    <x v="32"/>
    <n v="94"/>
    <n v="28"/>
    <n v="0"/>
    <n v="0"/>
    <n v="632"/>
    <n v="38"/>
    <n v="43"/>
    <n v="5.44"/>
    <n v="0.55000000000000004"/>
  </r>
  <r>
    <d v="2018-09-28T00:00:00"/>
    <x v="10"/>
    <x v="32"/>
    <n v="102"/>
    <n v="27"/>
    <n v="0"/>
    <n v="0"/>
    <n v="768"/>
    <n v="30"/>
    <n v="31"/>
    <n v="1.82"/>
    <n v="0.19"/>
  </r>
  <r>
    <d v="2018-09-29T00:00:00"/>
    <x v="11"/>
    <x v="32"/>
    <n v="159"/>
    <n v="46"/>
    <n v="0"/>
    <n v="0"/>
    <n v="760"/>
    <n v="53"/>
    <n v="30"/>
    <n v="3.62"/>
    <n v="0.37"/>
  </r>
  <r>
    <d v="2018-09-30T00:00:00"/>
    <x v="12"/>
    <x v="32"/>
    <n v="177"/>
    <n v="50"/>
    <n v="0"/>
    <n v="0"/>
    <n v="834"/>
    <n v="42"/>
    <n v="43"/>
    <n v="4.54"/>
    <n v="0.45999999999999996"/>
  </r>
  <r>
    <d v="2018-10-01T00:00:00"/>
    <x v="13"/>
    <x v="32"/>
    <n v="302"/>
    <n v="45"/>
    <n v="0"/>
    <n v="0"/>
    <n v="1021"/>
    <n v="51"/>
    <n v="25"/>
    <n v="0.91000000000000014"/>
    <n v="9.0000000000000011E-2"/>
  </r>
  <r>
    <d v="2018-10-02T00:00:00"/>
    <x v="14"/>
    <x v="32"/>
    <n v="207"/>
    <n v="28"/>
    <n v="0"/>
    <n v="0"/>
    <n v="1356"/>
    <n v="62"/>
    <n v="28"/>
    <n v="0"/>
    <n v="0"/>
  </r>
  <r>
    <d v="2018-10-03T00:00:00"/>
    <x v="15"/>
    <x v="32"/>
    <n v="194"/>
    <n v="21"/>
    <n v="0"/>
    <n v="0"/>
    <n v="1604"/>
    <n v="38"/>
    <n v="28"/>
    <n v="3.62"/>
    <n v="0.37"/>
  </r>
  <r>
    <d v="2018-10-04T00:00:00"/>
    <x v="16"/>
    <x v="32"/>
    <n v="130"/>
    <n v="31"/>
    <n v="0"/>
    <n v="0"/>
    <n v="1128"/>
    <n v="58"/>
    <n v="23"/>
    <n v="0"/>
    <n v="0"/>
  </r>
  <r>
    <d v="2018-10-05T00:00:00"/>
    <x v="17"/>
    <x v="32"/>
    <n v="121"/>
    <n v="24"/>
    <n v="0"/>
    <n v="0"/>
    <n v="1322"/>
    <n v="44"/>
    <n v="19"/>
    <n v="0"/>
    <n v="0"/>
  </r>
  <r>
    <d v="2018-10-06T00:00:00"/>
    <x v="18"/>
    <x v="32"/>
    <n v="194"/>
    <n v="38"/>
    <n v="0"/>
    <n v="0"/>
    <n v="1309"/>
    <n v="49"/>
    <n v="10"/>
    <n v="0"/>
    <n v="0"/>
  </r>
  <r>
    <d v="2018-10-07T00:00:00"/>
    <x v="19"/>
    <x v="32"/>
    <n v="137"/>
    <n v="20"/>
    <n v="0"/>
    <n v="1"/>
    <n v="1438"/>
    <n v="44"/>
    <n v="9"/>
    <n v="0.91000000000000014"/>
    <n v="9.0000000000000011E-2"/>
  </r>
  <r>
    <d v="2018-10-08T00:00:00"/>
    <x v="20"/>
    <x v="32"/>
    <n v="130"/>
    <n v="14"/>
    <n v="0"/>
    <n v="1"/>
    <n v="955"/>
    <n v="41"/>
    <n v="9"/>
    <n v="1.82"/>
    <n v="0.19"/>
  </r>
  <r>
    <d v="2018-10-09T00:00:00"/>
    <x v="21"/>
    <x v="32"/>
    <n v="89"/>
    <n v="21"/>
    <n v="0"/>
    <n v="0"/>
    <n v="846"/>
    <n v="31"/>
    <n v="5"/>
    <n v="1.82"/>
    <n v="0.19"/>
  </r>
  <r>
    <d v="2018-10-10T00:00:00"/>
    <x v="22"/>
    <x v="32"/>
    <n v="115"/>
    <n v="18"/>
    <n v="0"/>
    <n v="0"/>
    <n v="868"/>
    <n v="29"/>
    <n v="6"/>
    <n v="0.91000000000000014"/>
    <n v="9.0000000000000011E-2"/>
  </r>
  <r>
    <d v="2018-10-11T00:00:00"/>
    <x v="23"/>
    <x v="32"/>
    <n v="95"/>
    <n v="13"/>
    <n v="0"/>
    <n v="1"/>
    <n v="860"/>
    <n v="16"/>
    <n v="5"/>
    <n v="0"/>
    <n v="0"/>
  </r>
  <r>
    <d v="2018-10-12T00:00:00"/>
    <x v="24"/>
    <x v="32"/>
    <n v="51"/>
    <n v="12"/>
    <n v="0"/>
    <n v="1"/>
    <n v="740"/>
    <n v="22"/>
    <n v="4"/>
    <n v="0"/>
    <n v="0"/>
  </r>
  <r>
    <d v="2018-10-13T00:00:00"/>
    <x v="25"/>
    <x v="32"/>
    <n v="37"/>
    <n v="4"/>
    <n v="0"/>
    <n v="1"/>
    <n v="837"/>
    <n v="17"/>
    <n v="4"/>
    <n v="0"/>
    <n v="0"/>
  </r>
  <r>
    <d v="2018-10-14T00:00:00"/>
    <x v="26"/>
    <x v="32"/>
    <n v="26.5"/>
    <n v="3.5"/>
    <n v="0"/>
    <n v="0.5"/>
    <n v="665"/>
    <n v="13.5"/>
    <n v="2.5"/>
    <n v="0"/>
    <n v="0"/>
  </r>
  <r>
    <d v="2018-10-15T00:00:00"/>
    <x v="27"/>
    <x v="32"/>
    <n v="29"/>
    <n v="3"/>
    <n v="0"/>
    <n v="0"/>
    <n v="666"/>
    <n v="17"/>
    <n v="6"/>
    <n v="1.82"/>
    <n v="0.19"/>
  </r>
  <r>
    <d v="2018-10-16T00:00:00"/>
    <x v="28"/>
    <x v="32"/>
    <n v="20"/>
    <n v="0"/>
    <n v="0"/>
    <n v="0"/>
    <n v="637"/>
    <n v="13"/>
    <n v="2"/>
    <n v="0"/>
    <n v="0"/>
  </r>
  <r>
    <d v="2018-10-17T00:00:00"/>
    <x v="29"/>
    <x v="32"/>
    <n v="29"/>
    <n v="3"/>
    <n v="0"/>
    <n v="1"/>
    <n v="644"/>
    <n v="21"/>
    <n v="4"/>
    <n v="0"/>
    <n v="0"/>
  </r>
  <r>
    <d v="2018-10-18T00:00:00"/>
    <x v="30"/>
    <x v="32"/>
    <n v="36"/>
    <n v="5"/>
    <n v="0"/>
    <n v="2"/>
    <n v="679"/>
    <n v="19"/>
    <n v="6"/>
    <n v="0"/>
    <n v="0"/>
  </r>
  <r>
    <d v="2018-10-19T00:00:00"/>
    <x v="31"/>
    <x v="32"/>
    <n v="42"/>
    <n v="2"/>
    <n v="0"/>
    <n v="0"/>
    <n v="410"/>
    <n v="11"/>
    <n v="2"/>
    <n v="0"/>
    <n v="0"/>
  </r>
  <r>
    <d v="2018-10-20T00:00:00"/>
    <x v="32"/>
    <x v="32"/>
    <n v="28"/>
    <n v="2"/>
    <n v="0"/>
    <n v="0"/>
    <n v="583"/>
    <n v="9"/>
    <n v="3"/>
    <n v="3.62"/>
    <n v="0.37"/>
  </r>
  <r>
    <d v="2018-10-21T00:00:00"/>
    <x v="33"/>
    <x v="32"/>
    <n v="30"/>
    <n v="0"/>
    <n v="0"/>
    <n v="0"/>
    <n v="348"/>
    <n v="10"/>
    <n v="0"/>
    <n v="0"/>
    <n v="0"/>
  </r>
  <r>
    <d v="2018-10-22T00:00:00"/>
    <x v="34"/>
    <x v="32"/>
    <n v="28"/>
    <n v="1"/>
    <n v="0"/>
    <n v="0"/>
    <n v="178"/>
    <n v="7"/>
    <n v="4"/>
    <n v="0"/>
    <n v="0"/>
  </r>
  <r>
    <d v="2018-10-23T00:00:00"/>
    <x v="35"/>
    <x v="32"/>
    <n v="17"/>
    <n v="1"/>
    <n v="0"/>
    <n v="0"/>
    <n v="196"/>
    <n v="5"/>
    <n v="2"/>
    <n v="0"/>
    <n v="0"/>
  </r>
  <r>
    <d v="2018-10-24T00:00:00"/>
    <x v="36"/>
    <x v="32"/>
    <n v="41.5"/>
    <n v="1"/>
    <n v="0"/>
    <n v="0.5"/>
    <n v="208.5"/>
    <n v="7"/>
    <n v="1.5"/>
    <n v="1.82"/>
    <n v="0.19"/>
  </r>
  <r>
    <d v="2018-10-25T00:00:00"/>
    <x v="37"/>
    <x v="32"/>
    <n v="73"/>
    <n v="1.5"/>
    <n v="0"/>
    <n v="1"/>
    <n v="217.5"/>
    <n v="8.5"/>
    <n v="2"/>
    <n v="2.73"/>
    <n v="0.28000000000000003"/>
  </r>
  <r>
    <d v="2018-10-26T00:00:00"/>
    <x v="38"/>
    <x v="32"/>
    <n v="215"/>
    <n v="8"/>
    <n v="0"/>
    <n v="3"/>
    <n v="153"/>
    <n v="11"/>
    <n v="8"/>
    <n v="4.54"/>
    <n v="0.45999999999999996"/>
  </r>
  <r>
    <d v="2018-10-27T00:00:00"/>
    <x v="39"/>
    <x v="32"/>
    <n v="103"/>
    <n v="4"/>
    <n v="0"/>
    <n v="1"/>
    <n v="49"/>
    <n v="6"/>
    <n v="13"/>
    <n v="0"/>
    <n v="0"/>
  </r>
  <r>
    <d v="2018-10-28T00:00:00"/>
    <x v="40"/>
    <x v="32"/>
    <n v="84"/>
    <n v="0"/>
    <n v="0"/>
    <n v="2"/>
    <n v="89"/>
    <n v="1"/>
    <n v="10"/>
    <n v="3.62"/>
    <n v="0.37"/>
  </r>
  <r>
    <d v="2018-10-29T00:00:00"/>
    <x v="41"/>
    <x v="32"/>
    <n v="136"/>
    <n v="5"/>
    <n v="0"/>
    <n v="0"/>
    <n v="36"/>
    <n v="6"/>
    <n v="23"/>
    <n v="1.82"/>
    <n v="0.19"/>
  </r>
  <r>
    <d v="2018-10-30T00:00:00"/>
    <x v="42"/>
    <x v="32"/>
    <n v="52"/>
    <n v="1"/>
    <n v="0"/>
    <n v="0"/>
    <n v="19"/>
    <n v="6"/>
    <n v="48"/>
    <n v="1.82"/>
    <n v="0.19"/>
  </r>
  <r>
    <d v="2018-10-31T00:00:00"/>
    <x v="43"/>
    <x v="32"/>
    <n v="35"/>
    <n v="0"/>
    <n v="0"/>
    <n v="0"/>
    <n v="14"/>
    <n v="0"/>
    <n v="28"/>
    <n v="0.91000000000000014"/>
    <n v="9.0000000000000011E-2"/>
  </r>
  <r>
    <d v="2018-11-01T00:00:00"/>
    <x v="44"/>
    <x v="32"/>
    <n v="13"/>
    <n v="0"/>
    <n v="0"/>
    <n v="0"/>
    <n v="3"/>
    <n v="0"/>
    <n v="21"/>
    <n v="0"/>
    <n v="0"/>
  </r>
  <r>
    <d v="2018-11-02T00:00:00"/>
    <x v="45"/>
    <x v="32"/>
    <n v="111"/>
    <n v="0"/>
    <n v="0"/>
    <n v="0"/>
    <n v="11"/>
    <n v="2"/>
    <n v="4"/>
    <n v="0.91000000000000014"/>
    <n v="9.0000000000000011E-2"/>
  </r>
  <r>
    <d v="2018-11-03T00:00:00"/>
    <x v="46"/>
    <x v="32"/>
    <n v="47"/>
    <n v="0"/>
    <n v="0"/>
    <n v="0"/>
    <n v="6"/>
    <n v="1"/>
    <n v="12"/>
    <n v="4.54"/>
    <n v="0.45999999999999996"/>
  </r>
  <r>
    <d v="2018-11-04T00:00:00"/>
    <x v="47"/>
    <x v="32"/>
    <n v="8"/>
    <n v="0"/>
    <n v="0"/>
    <n v="0"/>
    <n v="1"/>
    <n v="0"/>
    <n v="4"/>
    <n v="0"/>
    <n v="0"/>
  </r>
  <r>
    <d v="2018-11-05T00:00:00"/>
    <x v="48"/>
    <x v="32"/>
    <n v="2"/>
    <n v="0"/>
    <n v="0"/>
    <n v="0"/>
    <n v="0"/>
    <n v="0"/>
    <n v="6"/>
    <n v="0"/>
    <n v="0"/>
  </r>
  <r>
    <d v="2018-11-06T00:00:00"/>
    <x v="49"/>
    <x v="32"/>
    <n v="10"/>
    <n v="0"/>
    <n v="0"/>
    <n v="0"/>
    <n v="0"/>
    <n v="0"/>
    <n v="10"/>
    <n v="0.91000000000000014"/>
    <n v="9.0000000000000011E-2"/>
  </r>
  <r>
    <d v="2018-11-07T00:00:00"/>
    <x v="50"/>
    <x v="32"/>
    <n v="1"/>
    <n v="0"/>
    <n v="0"/>
    <n v="0"/>
    <n v="1"/>
    <n v="0"/>
    <n v="5"/>
    <n v="0.91000000000000014"/>
    <n v="9.0000000000000011E-2"/>
  </r>
  <r>
    <d v="2018-11-08T00:00:00"/>
    <x v="51"/>
    <x v="32"/>
    <n v="2"/>
    <n v="0"/>
    <n v="0"/>
    <n v="0"/>
    <n v="0"/>
    <n v="0"/>
    <n v="1"/>
    <n v="0"/>
    <n v="0"/>
  </r>
  <r>
    <d v="2018-11-09T00:00:00"/>
    <x v="52"/>
    <x v="32"/>
    <n v="0"/>
    <n v="0"/>
    <n v="0"/>
    <n v="0"/>
    <n v="0"/>
    <n v="0"/>
    <n v="2"/>
    <n v="0"/>
    <n v="0"/>
  </r>
  <r>
    <d v="2018-11-10T00:00:00"/>
    <x v="53"/>
    <x v="32"/>
    <n v="0"/>
    <n v="0"/>
    <n v="0"/>
    <n v="0"/>
    <n v="0"/>
    <n v="0"/>
    <n v="0"/>
    <n v="0"/>
    <n v="0"/>
  </r>
  <r>
    <d v="2018-11-11T00:00:00"/>
    <x v="54"/>
    <x v="32"/>
    <n v="0"/>
    <n v="0"/>
    <n v="0"/>
    <n v="0"/>
    <n v="0"/>
    <n v="0"/>
    <n v="0"/>
    <n v="0"/>
    <n v="0"/>
  </r>
  <r>
    <d v="2018-11-12T00:00:00"/>
    <x v="55"/>
    <x v="32"/>
    <n v="0"/>
    <n v="0"/>
    <n v="0"/>
    <n v="0"/>
    <n v="0"/>
    <n v="0"/>
    <n v="0"/>
    <n v="0"/>
    <n v="0"/>
  </r>
  <r>
    <d v="2018-11-13T00:00:00"/>
    <x v="56"/>
    <x v="32"/>
    <n v="0"/>
    <n v="0"/>
    <n v="0"/>
    <n v="0"/>
    <n v="0"/>
    <n v="0"/>
    <n v="0"/>
    <n v="0"/>
    <n v="0"/>
  </r>
  <r>
    <d v="2018-11-14T00:00:00"/>
    <x v="57"/>
    <x v="32"/>
    <n v="0"/>
    <n v="0"/>
    <n v="0"/>
    <n v="0"/>
    <n v="0"/>
    <n v="0"/>
    <n v="1"/>
    <n v="0"/>
    <n v="0"/>
  </r>
  <r>
    <d v="2018-11-15T00:00:00"/>
    <x v="58"/>
    <x v="32"/>
    <n v="0"/>
    <n v="0"/>
    <n v="0"/>
    <n v="0"/>
    <n v="0"/>
    <n v="0"/>
    <n v="0"/>
    <n v="0"/>
    <n v="0"/>
  </r>
  <r>
    <d v="2018-11-16T00:00:00"/>
    <x v="59"/>
    <x v="32"/>
    <n v="0"/>
    <n v="0"/>
    <n v="0"/>
    <n v="1"/>
    <n v="0"/>
    <n v="0"/>
    <n v="10"/>
    <n v="0"/>
    <n v="0"/>
  </r>
  <r>
    <d v="2018-11-17T00:00:00"/>
    <x v="60"/>
    <x v="32"/>
    <n v="5"/>
    <n v="0"/>
    <n v="0"/>
    <n v="0"/>
    <n v="0"/>
    <n v="0"/>
    <n v="10"/>
    <n v="0"/>
    <n v="0"/>
  </r>
  <r>
    <d v="2018-11-18T00:00:00"/>
    <x v="61"/>
    <x v="32"/>
    <n v="14"/>
    <n v="0"/>
    <n v="0"/>
    <n v="0"/>
    <n v="0"/>
    <n v="0"/>
    <n v="7"/>
    <n v="0"/>
    <n v="0"/>
  </r>
  <r>
    <d v="2018-11-19T00:00:00"/>
    <x v="62"/>
    <x v="32"/>
    <n v="0"/>
    <n v="0"/>
    <n v="0"/>
    <n v="0"/>
    <n v="0"/>
    <n v="0"/>
    <n v="9"/>
    <n v="0"/>
    <n v="0"/>
  </r>
  <r>
    <d v="2018-11-20T00:00:00"/>
    <x v="66"/>
    <x v="32"/>
    <n v="0"/>
    <n v="0"/>
    <n v="0"/>
    <n v="0"/>
    <n v="0"/>
    <n v="0"/>
    <n v="8"/>
    <n v="0"/>
    <n v="0"/>
  </r>
  <r>
    <d v="2018-11-21T00:00:00"/>
    <x v="81"/>
    <x v="32"/>
    <n v="0"/>
    <n v="0"/>
    <n v="0"/>
    <n v="0"/>
    <n v="0"/>
    <n v="0"/>
    <n v="1"/>
    <n v="0"/>
    <n v="0"/>
  </r>
  <r>
    <d v="2018-11-22T00:00:00"/>
    <x v="82"/>
    <x v="32"/>
    <m/>
    <m/>
    <m/>
    <m/>
    <m/>
    <m/>
    <m/>
    <m/>
    <m/>
  </r>
  <r>
    <d v="2018-11-23T00:00:00"/>
    <x v="83"/>
    <x v="32"/>
    <m/>
    <m/>
    <m/>
    <m/>
    <m/>
    <m/>
    <m/>
    <m/>
    <m/>
  </r>
  <r>
    <d v="2018-11-24T00:00:00"/>
    <x v="84"/>
    <x v="32"/>
    <m/>
    <m/>
    <m/>
    <m/>
    <m/>
    <m/>
    <m/>
    <m/>
    <m/>
  </r>
  <r>
    <d v="2018-11-25T00:00:00"/>
    <x v="85"/>
    <x v="32"/>
    <m/>
    <m/>
    <m/>
    <m/>
    <m/>
    <m/>
    <m/>
    <m/>
    <m/>
  </r>
  <r>
    <d v="2018-11-26T00:00:00"/>
    <x v="87"/>
    <x v="32"/>
    <m/>
    <m/>
    <m/>
    <m/>
    <m/>
    <m/>
    <m/>
    <m/>
    <m/>
  </r>
  <r>
    <d v="2018-11-27T00:00:00"/>
    <x v="88"/>
    <x v="32"/>
    <m/>
    <m/>
    <m/>
    <m/>
    <m/>
    <m/>
    <m/>
    <m/>
    <m/>
  </r>
  <r>
    <d v="2018-11-28T00:00:00"/>
    <x v="89"/>
    <x v="32"/>
    <m/>
    <m/>
    <m/>
    <m/>
    <m/>
    <m/>
    <m/>
    <m/>
    <m/>
  </r>
  <r>
    <d v="2018-11-29T00:00:00"/>
    <x v="90"/>
    <x v="32"/>
    <m/>
    <m/>
    <m/>
    <m/>
    <m/>
    <m/>
    <m/>
    <m/>
    <m/>
  </r>
  <r>
    <d v="2018-11-30T00:00:00"/>
    <x v="91"/>
    <x v="32"/>
    <m/>
    <m/>
    <m/>
    <m/>
    <m/>
    <m/>
    <m/>
    <m/>
    <m/>
  </r>
  <r>
    <d v="2019-07-31T00:00:00"/>
    <x v="109"/>
    <x v="33"/>
    <n v="38"/>
    <n v="1"/>
    <n v="0"/>
    <n v="0"/>
    <n v="43"/>
    <n v="0"/>
    <n v="325"/>
    <n v="35236"/>
    <n v="12431"/>
  </r>
  <r>
    <d v="2019-08-01T00:00:00"/>
    <x v="110"/>
    <x v="33"/>
    <n v="2"/>
    <n v="3"/>
    <n v="1"/>
    <n v="0"/>
    <n v="19"/>
    <n v="0"/>
    <n v="21"/>
    <n v="113"/>
    <n v="61"/>
  </r>
  <r>
    <d v="2019-08-02T00:00:00"/>
    <x v="111"/>
    <x v="33"/>
    <n v="6"/>
    <n v="1"/>
    <n v="0"/>
    <n v="0"/>
    <n v="21"/>
    <n v="0"/>
    <n v="10"/>
    <n v="109"/>
    <n v="58"/>
  </r>
  <r>
    <d v="2019-08-03T00:00:00"/>
    <x v="112"/>
    <x v="33"/>
    <n v="3"/>
    <n v="1"/>
    <n v="0"/>
    <n v="0"/>
    <n v="10"/>
    <n v="0"/>
    <n v="5"/>
    <n v="87"/>
    <n v="46"/>
  </r>
  <r>
    <d v="2019-08-04T00:00:00"/>
    <x v="113"/>
    <x v="33"/>
    <n v="11"/>
    <n v="1"/>
    <n v="0"/>
    <n v="0"/>
    <n v="20"/>
    <n v="0"/>
    <n v="15"/>
    <n v="39"/>
    <n v="21"/>
  </r>
  <r>
    <d v="2019-08-05T00:00:00"/>
    <x v="114"/>
    <x v="33"/>
    <n v="4"/>
    <n v="0"/>
    <n v="0"/>
    <n v="0"/>
    <n v="16"/>
    <n v="0"/>
    <n v="7"/>
    <n v="42"/>
    <n v="22"/>
  </r>
  <r>
    <d v="2019-08-06T00:00:00"/>
    <x v="115"/>
    <x v="33"/>
    <n v="9"/>
    <n v="0"/>
    <n v="0"/>
    <n v="0"/>
    <n v="26"/>
    <n v="1"/>
    <n v="19"/>
    <n v="25"/>
    <n v="14"/>
  </r>
  <r>
    <d v="2019-08-07T00:00:00"/>
    <x v="116"/>
    <x v="33"/>
    <n v="8"/>
    <n v="0"/>
    <n v="0"/>
    <n v="0"/>
    <n v="27"/>
    <n v="0"/>
    <n v="13"/>
    <n v="42"/>
    <n v="23"/>
  </r>
  <r>
    <d v="2019-08-08T00:00:00"/>
    <x v="117"/>
    <x v="33"/>
    <n v="8"/>
    <n v="0"/>
    <n v="0"/>
    <n v="0"/>
    <n v="17"/>
    <n v="1"/>
    <n v="14"/>
    <n v="12"/>
    <n v="6"/>
  </r>
  <r>
    <d v="2019-08-09T00:00:00"/>
    <x v="118"/>
    <x v="33"/>
    <n v="6"/>
    <n v="1"/>
    <n v="0"/>
    <n v="0"/>
    <n v="18"/>
    <n v="0"/>
    <n v="11"/>
    <n v="35"/>
    <n v="18"/>
  </r>
  <r>
    <d v="2019-08-10T00:00:00"/>
    <x v="119"/>
    <x v="33"/>
    <n v="12"/>
    <n v="0"/>
    <n v="0"/>
    <n v="0"/>
    <n v="52"/>
    <n v="0"/>
    <n v="12"/>
    <n v="12"/>
    <n v="7"/>
  </r>
  <r>
    <d v="2019-08-11T00:00:00"/>
    <x v="120"/>
    <x v="33"/>
    <n v="5"/>
    <n v="0"/>
    <n v="0"/>
    <n v="0"/>
    <n v="60"/>
    <n v="0"/>
    <n v="10"/>
    <n v="12"/>
    <n v="7"/>
  </r>
  <r>
    <d v="2019-08-12T00:00:00"/>
    <x v="121"/>
    <x v="33"/>
    <n v="16"/>
    <n v="0"/>
    <n v="0"/>
    <n v="0"/>
    <n v="98"/>
    <n v="0"/>
    <n v="12"/>
    <n v="13"/>
    <n v="7"/>
  </r>
  <r>
    <d v="2019-08-13T00:00:00"/>
    <x v="122"/>
    <x v="33"/>
    <n v="4"/>
    <n v="1"/>
    <n v="0"/>
    <n v="0"/>
    <n v="116"/>
    <n v="0"/>
    <n v="24"/>
    <n v="14"/>
    <n v="8"/>
  </r>
  <r>
    <d v="2019-08-14T00:00:00"/>
    <x v="92"/>
    <x v="33"/>
    <n v="21"/>
    <n v="0"/>
    <n v="0"/>
    <n v="1"/>
    <n v="104"/>
    <n v="4"/>
    <n v="24"/>
    <n v="16"/>
    <n v="9"/>
  </r>
  <r>
    <d v="2019-08-15T00:00:00"/>
    <x v="93"/>
    <x v="33"/>
    <n v="21"/>
    <n v="0"/>
    <n v="0"/>
    <n v="0"/>
    <n v="116"/>
    <n v="3"/>
    <n v="12"/>
    <n v="8"/>
    <n v="5"/>
  </r>
  <r>
    <d v="2019-08-16T00:00:00"/>
    <x v="94"/>
    <x v="33"/>
    <n v="13"/>
    <n v="0"/>
    <n v="0"/>
    <n v="0"/>
    <n v="120"/>
    <n v="3"/>
    <n v="12"/>
    <n v="8"/>
    <n v="5"/>
  </r>
  <r>
    <d v="2019-08-17T00:00:00"/>
    <x v="95"/>
    <x v="33"/>
    <n v="12"/>
    <n v="0"/>
    <n v="0"/>
    <n v="0"/>
    <n v="102"/>
    <n v="0"/>
    <n v="7"/>
    <n v="5"/>
    <n v="3"/>
  </r>
  <r>
    <d v="2019-08-18T00:00:00"/>
    <x v="96"/>
    <x v="33"/>
    <n v="12"/>
    <n v="0"/>
    <n v="0"/>
    <n v="0"/>
    <n v="76"/>
    <n v="3"/>
    <n v="14"/>
    <n v="7"/>
    <n v="4"/>
  </r>
  <r>
    <d v="2019-08-19T00:00:00"/>
    <x v="97"/>
    <x v="33"/>
    <n v="47"/>
    <n v="3"/>
    <n v="0"/>
    <n v="0"/>
    <n v="62"/>
    <n v="3"/>
    <n v="2"/>
    <n v="3"/>
    <n v="2"/>
  </r>
  <r>
    <d v="2019-08-20T00:00:00"/>
    <x v="98"/>
    <x v="33"/>
    <n v="95"/>
    <n v="4"/>
    <n v="0"/>
    <n v="0"/>
    <n v="113.5"/>
    <n v="0"/>
    <n v="6"/>
    <n v="4"/>
    <n v="2"/>
  </r>
  <r>
    <d v="2019-08-21T00:00:00"/>
    <x v="99"/>
    <x v="33"/>
    <n v="71"/>
    <n v="0"/>
    <n v="0"/>
    <n v="0"/>
    <n v="134"/>
    <n v="1"/>
    <n v="3"/>
    <n v="7"/>
    <n v="4"/>
  </r>
  <r>
    <d v="2019-08-22T00:00:00"/>
    <x v="100"/>
    <x v="33"/>
    <n v="109"/>
    <n v="5"/>
    <n v="1"/>
    <n v="0"/>
    <n v="190"/>
    <n v="4"/>
    <n v="11"/>
    <n v="7"/>
    <n v="3"/>
  </r>
  <r>
    <d v="2019-08-23T00:00:00"/>
    <x v="101"/>
    <x v="33"/>
    <n v="73"/>
    <n v="5"/>
    <n v="0"/>
    <n v="0"/>
    <n v="387"/>
    <n v="8"/>
    <n v="4"/>
    <n v="3"/>
    <n v="1"/>
  </r>
  <r>
    <d v="2019-08-24T00:00:00"/>
    <x v="102"/>
    <x v="33"/>
    <n v="109"/>
    <n v="7"/>
    <n v="1"/>
    <n v="0"/>
    <n v="205"/>
    <n v="10"/>
    <n v="1"/>
    <n v="0"/>
    <n v="0"/>
  </r>
  <r>
    <d v="2019-08-25T00:00:00"/>
    <x v="103"/>
    <x v="33"/>
    <n v="129"/>
    <n v="4"/>
    <n v="0"/>
    <n v="0"/>
    <n v="371"/>
    <n v="10"/>
    <n v="5"/>
    <n v="7"/>
    <n v="4"/>
  </r>
  <r>
    <d v="2019-08-26T00:00:00"/>
    <x v="104"/>
    <x v="33"/>
    <n v="119"/>
    <n v="7"/>
    <n v="0"/>
    <n v="0"/>
    <n v="480"/>
    <n v="16"/>
    <n v="3"/>
    <n v="2"/>
    <n v="1"/>
  </r>
  <r>
    <d v="2019-08-27T00:00:00"/>
    <x v="105"/>
    <x v="33"/>
    <n v="137"/>
    <n v="13"/>
    <n v="0"/>
    <n v="0"/>
    <n v="351"/>
    <n v="13"/>
    <n v="6"/>
    <n v="7"/>
    <n v="4"/>
  </r>
  <r>
    <d v="2019-08-28T00:00:00"/>
    <x v="106"/>
    <x v="33"/>
    <n v="136"/>
    <n v="13"/>
    <n v="0"/>
    <n v="0"/>
    <n v="344"/>
    <n v="28"/>
    <n v="14"/>
    <n v="7"/>
    <n v="3"/>
  </r>
  <r>
    <d v="2019-08-29T00:00:00"/>
    <x v="107"/>
    <x v="33"/>
    <n v="72"/>
    <n v="22"/>
    <n v="0"/>
    <n v="0"/>
    <n v="344"/>
    <n v="28"/>
    <n v="5"/>
    <n v="5"/>
    <n v="2"/>
  </r>
  <r>
    <d v="2019-08-30T00:00:00"/>
    <x v="108"/>
    <x v="33"/>
    <n v="96"/>
    <n v="14"/>
    <n v="0"/>
    <n v="0"/>
    <n v="317"/>
    <n v="24"/>
    <n v="10"/>
    <n v="3"/>
    <n v="2"/>
  </r>
  <r>
    <d v="2019-08-31T00:00:00"/>
    <x v="86"/>
    <x v="33"/>
    <n v="169"/>
    <n v="39"/>
    <n v="0"/>
    <n v="0"/>
    <n v="445"/>
    <n v="33"/>
    <n v="4"/>
    <n v="1"/>
    <n v="1"/>
  </r>
  <r>
    <d v="2019-09-01T00:00:00"/>
    <x v="80"/>
    <x v="33"/>
    <n v="162"/>
    <n v="13"/>
    <n v="1"/>
    <n v="0"/>
    <n v="431"/>
    <n v="36"/>
    <n v="1"/>
    <n v="1"/>
    <n v="1"/>
  </r>
  <r>
    <d v="2019-09-02T00:00:00"/>
    <x v="75"/>
    <x v="33"/>
    <n v="505"/>
    <n v="28"/>
    <n v="0"/>
    <n v="0"/>
    <n v="479"/>
    <n v="23"/>
    <n v="1"/>
    <n v="1"/>
    <n v="1"/>
  </r>
  <r>
    <d v="2019-09-03T00:00:00"/>
    <x v="76"/>
    <x v="33"/>
    <n v="407"/>
    <n v="36"/>
    <n v="0"/>
    <n v="0"/>
    <n v="563"/>
    <n v="56"/>
    <n v="5"/>
    <n v="3"/>
    <n v="1"/>
  </r>
  <r>
    <d v="2019-09-04T00:00:00"/>
    <x v="77"/>
    <x v="33"/>
    <n v="451"/>
    <n v="61"/>
    <n v="0"/>
    <n v="0"/>
    <n v="386"/>
    <n v="32"/>
    <n v="1"/>
    <n v="2"/>
    <n v="1"/>
  </r>
  <r>
    <d v="2019-09-05T00:00:00"/>
    <x v="78"/>
    <x v="33"/>
    <n v="597"/>
    <n v="54"/>
    <n v="0"/>
    <n v="0"/>
    <n v="369"/>
    <n v="54"/>
    <n v="1"/>
    <n v="1"/>
    <n v="1"/>
  </r>
  <r>
    <d v="2019-09-06T00:00:00"/>
    <x v="79"/>
    <x v="33"/>
    <n v="346"/>
    <n v="42"/>
    <n v="0"/>
    <n v="1"/>
    <n v="286"/>
    <n v="18"/>
    <n v="1"/>
    <n v="0"/>
    <n v="0"/>
  </r>
  <r>
    <d v="2019-09-07T00:00:00"/>
    <x v="71"/>
    <x v="33"/>
    <n v="257"/>
    <n v="39"/>
    <n v="0"/>
    <n v="0"/>
    <n v="397"/>
    <n v="52"/>
    <n v="1"/>
    <n v="1"/>
    <n v="0"/>
  </r>
  <r>
    <d v="2019-09-08T00:00:00"/>
    <x v="72"/>
    <x v="33"/>
    <n v="381"/>
    <n v="72"/>
    <n v="0"/>
    <n v="0"/>
    <n v="330"/>
    <n v="36"/>
    <n v="1"/>
    <n v="0"/>
    <n v="0"/>
  </r>
  <r>
    <d v="2019-09-09T00:00:00"/>
    <x v="73"/>
    <x v="33"/>
    <n v="428"/>
    <n v="61"/>
    <n v="0"/>
    <n v="0"/>
    <n v="382"/>
    <n v="42"/>
    <n v="1"/>
    <n v="2"/>
    <n v="1"/>
  </r>
  <r>
    <d v="2019-09-10T00:00:00"/>
    <x v="74"/>
    <x v="33"/>
    <n v="184"/>
    <n v="42"/>
    <n v="0"/>
    <n v="0"/>
    <n v="344"/>
    <n v="26"/>
    <n v="0"/>
    <n v="0"/>
    <n v="0"/>
  </r>
  <r>
    <d v="2019-09-11T00:00:00"/>
    <x v="68"/>
    <x v="33"/>
    <n v="152"/>
    <n v="29"/>
    <n v="0"/>
    <n v="0"/>
    <n v="581"/>
    <n v="46"/>
    <n v="4"/>
    <n v="1"/>
    <n v="0"/>
  </r>
  <r>
    <d v="2019-09-12T00:00:00"/>
    <x v="69"/>
    <x v="33"/>
    <n v="199.67"/>
    <n v="23.83"/>
    <n v="0"/>
    <n v="0"/>
    <n v="529.69000000000005"/>
    <n v="45.16"/>
    <n v="2.17"/>
    <n v="1"/>
    <n v="1"/>
  </r>
  <r>
    <d v="2019-09-13T00:00:00"/>
    <x v="70"/>
    <x v="33"/>
    <n v="191"/>
    <n v="18"/>
    <n v="0"/>
    <n v="0"/>
    <n v="511.5"/>
    <n v="28"/>
    <n v="2.5"/>
    <n v="1"/>
    <n v="0"/>
  </r>
  <r>
    <d v="2019-09-14T00:00:00"/>
    <x v="67"/>
    <x v="33"/>
    <n v="375"/>
    <n v="33"/>
    <n v="0"/>
    <n v="0"/>
    <n v="615"/>
    <n v="65"/>
    <n v="1"/>
    <n v="2"/>
    <n v="1"/>
  </r>
  <r>
    <d v="2019-09-15T00:00:00"/>
    <x v="63"/>
    <x v="33"/>
    <n v="318"/>
    <n v="23"/>
    <n v="0"/>
    <n v="0"/>
    <n v="573"/>
    <n v="40"/>
    <n v="1"/>
    <n v="3"/>
    <n v="1"/>
  </r>
  <r>
    <d v="2019-09-16T00:00:00"/>
    <x v="64"/>
    <x v="33"/>
    <n v="369"/>
    <n v="42"/>
    <n v="0"/>
    <n v="0"/>
    <n v="608"/>
    <n v="69"/>
    <n v="4"/>
    <n v="2"/>
    <n v="1"/>
  </r>
  <r>
    <d v="2019-09-17T00:00:00"/>
    <x v="65"/>
    <x v="33"/>
    <n v="209"/>
    <n v="30"/>
    <n v="0"/>
    <n v="0"/>
    <n v="594"/>
    <n v="83"/>
    <n v="5"/>
    <n v="1"/>
    <n v="0"/>
  </r>
  <r>
    <d v="2019-09-18T00:00:00"/>
    <x v="0"/>
    <x v="33"/>
    <n v="430"/>
    <n v="77"/>
    <n v="0"/>
    <n v="0"/>
    <n v="776"/>
    <n v="97"/>
    <n v="2"/>
    <n v="3"/>
    <n v="2"/>
  </r>
  <r>
    <d v="2019-09-19T00:00:00"/>
    <x v="1"/>
    <x v="33"/>
    <n v="332"/>
    <n v="84"/>
    <n v="0"/>
    <n v="0"/>
    <n v="847"/>
    <n v="103"/>
    <n v="0"/>
    <n v="1"/>
    <n v="0"/>
  </r>
  <r>
    <d v="2019-09-20T00:00:00"/>
    <x v="2"/>
    <x v="33"/>
    <n v="280"/>
    <n v="71"/>
    <n v="0"/>
    <n v="0"/>
    <n v="523"/>
    <n v="80"/>
    <n v="2"/>
    <n v="2"/>
    <n v="1"/>
  </r>
  <r>
    <d v="2019-09-21T00:00:00"/>
    <x v="3"/>
    <x v="33"/>
    <n v="477"/>
    <n v="108"/>
    <n v="0"/>
    <n v="0"/>
    <n v="608"/>
    <n v="86"/>
    <n v="0"/>
    <n v="3"/>
    <n v="1"/>
  </r>
  <r>
    <d v="2019-09-22T00:00:00"/>
    <x v="4"/>
    <x v="33"/>
    <n v="236"/>
    <n v="62"/>
    <n v="0"/>
    <n v="0"/>
    <n v="788"/>
    <n v="123"/>
    <n v="2"/>
    <n v="2"/>
    <n v="1"/>
  </r>
  <r>
    <d v="2019-09-23T00:00:00"/>
    <x v="5"/>
    <x v="33"/>
    <n v="135"/>
    <n v="43"/>
    <n v="1"/>
    <n v="1"/>
    <n v="719"/>
    <n v="71"/>
    <n v="3"/>
    <n v="1"/>
    <n v="0"/>
  </r>
  <r>
    <d v="2019-09-24T00:00:00"/>
    <x v="6"/>
    <x v="33"/>
    <n v="145"/>
    <n v="54"/>
    <n v="0"/>
    <n v="0"/>
    <n v="719"/>
    <n v="86"/>
    <n v="2"/>
    <n v="1"/>
    <n v="1"/>
  </r>
  <r>
    <d v="2019-09-25T00:00:00"/>
    <x v="7"/>
    <x v="33"/>
    <n v="151"/>
    <n v="42"/>
    <n v="0"/>
    <n v="0"/>
    <n v="962"/>
    <n v="82"/>
    <n v="5"/>
    <n v="0"/>
    <n v="0"/>
  </r>
  <r>
    <d v="2019-09-26T00:00:00"/>
    <x v="8"/>
    <x v="33"/>
    <n v="163"/>
    <n v="32"/>
    <n v="0"/>
    <n v="0"/>
    <n v="689"/>
    <n v="65"/>
    <n v="1"/>
    <n v="0"/>
    <n v="0"/>
  </r>
  <r>
    <d v="2019-09-27T00:00:00"/>
    <x v="9"/>
    <x v="33"/>
    <n v="120"/>
    <n v="40"/>
    <n v="0"/>
    <n v="0"/>
    <n v="749"/>
    <n v="68"/>
    <n v="0"/>
    <n v="3"/>
    <n v="2"/>
  </r>
  <r>
    <d v="2019-09-28T00:00:00"/>
    <x v="10"/>
    <x v="33"/>
    <n v="139"/>
    <n v="64"/>
    <n v="0"/>
    <n v="0"/>
    <n v="775"/>
    <n v="73"/>
    <n v="2"/>
    <n v="0"/>
    <n v="0"/>
  </r>
  <r>
    <d v="2019-09-29T00:00:00"/>
    <x v="11"/>
    <x v="33"/>
    <n v="86"/>
    <n v="59"/>
    <n v="0"/>
    <n v="0"/>
    <n v="728"/>
    <n v="61"/>
    <n v="0"/>
    <n v="1"/>
    <n v="0"/>
  </r>
  <r>
    <d v="2019-09-30T00:00:00"/>
    <x v="12"/>
    <x v="33"/>
    <n v="73"/>
    <n v="59"/>
    <n v="1"/>
    <n v="0"/>
    <n v="623"/>
    <n v="46"/>
    <n v="1"/>
    <n v="2"/>
    <n v="1"/>
  </r>
  <r>
    <d v="2019-10-01T00:00:00"/>
    <x v="13"/>
    <x v="33"/>
    <n v="62"/>
    <n v="47"/>
    <n v="0"/>
    <n v="0"/>
    <n v="476"/>
    <n v="40"/>
    <n v="1"/>
    <n v="1"/>
    <n v="0"/>
  </r>
  <r>
    <d v="2019-10-02T00:00:00"/>
    <x v="14"/>
    <x v="33"/>
    <n v="72"/>
    <n v="30"/>
    <n v="0"/>
    <n v="0"/>
    <n v="536"/>
    <n v="57"/>
    <n v="0"/>
    <n v="1"/>
    <n v="0"/>
  </r>
  <r>
    <d v="2019-10-03T00:00:00"/>
    <x v="15"/>
    <x v="33"/>
    <n v="17"/>
    <n v="9"/>
    <n v="0"/>
    <n v="0"/>
    <n v="425"/>
    <n v="18"/>
    <n v="2"/>
    <n v="1"/>
    <n v="0"/>
  </r>
  <r>
    <d v="2019-10-04T00:00:00"/>
    <x v="16"/>
    <x v="33"/>
    <n v="35"/>
    <n v="15"/>
    <n v="0"/>
    <n v="0"/>
    <n v="624"/>
    <n v="36"/>
    <n v="2"/>
    <n v="1"/>
    <n v="0"/>
  </r>
  <r>
    <d v="2019-10-05T00:00:00"/>
    <x v="17"/>
    <x v="33"/>
    <n v="27"/>
    <n v="6"/>
    <n v="0"/>
    <n v="0"/>
    <n v="799"/>
    <n v="72"/>
    <n v="0"/>
    <n v="0"/>
    <n v="0"/>
  </r>
  <r>
    <d v="2019-10-06T00:00:00"/>
    <x v="18"/>
    <x v="33"/>
    <n v="19"/>
    <n v="1"/>
    <n v="0"/>
    <n v="0"/>
    <n v="699"/>
    <n v="49"/>
    <n v="1"/>
    <n v="3"/>
    <n v="1"/>
  </r>
  <r>
    <d v="2019-10-07T00:00:00"/>
    <x v="19"/>
    <x v="33"/>
    <n v="34"/>
    <n v="10"/>
    <n v="0"/>
    <n v="0"/>
    <n v="968"/>
    <n v="59"/>
    <n v="1"/>
    <n v="5"/>
    <n v="2"/>
  </r>
  <r>
    <d v="2019-10-08T00:00:00"/>
    <x v="20"/>
    <x v="33"/>
    <n v="30.5"/>
    <n v="2"/>
    <n v="1"/>
    <n v="0"/>
    <n v="872"/>
    <n v="29"/>
    <n v="0.5"/>
    <n v="1"/>
    <n v="1"/>
  </r>
  <r>
    <d v="2019-10-09T00:00:00"/>
    <x v="21"/>
    <x v="33"/>
    <n v="27"/>
    <n v="7"/>
    <n v="0.5"/>
    <n v="0"/>
    <n v="564.5"/>
    <n v="36.5"/>
    <n v="0"/>
    <n v="2"/>
    <n v="1"/>
  </r>
  <r>
    <d v="2019-10-10T00:00:00"/>
    <x v="22"/>
    <x v="33"/>
    <n v="17"/>
    <n v="20"/>
    <n v="0"/>
    <n v="0"/>
    <n v="428"/>
    <n v="32"/>
    <n v="2"/>
    <n v="0"/>
    <n v="0"/>
  </r>
  <r>
    <d v="2019-10-11T00:00:00"/>
    <x v="23"/>
    <x v="33"/>
    <n v="5"/>
    <n v="3"/>
    <n v="0"/>
    <n v="0"/>
    <n v="488"/>
    <n v="26"/>
    <n v="2"/>
    <n v="2"/>
    <n v="1"/>
  </r>
  <r>
    <d v="2019-10-12T00:00:00"/>
    <x v="24"/>
    <x v="33"/>
    <n v="13"/>
    <n v="7"/>
    <n v="0"/>
    <n v="0"/>
    <n v="725"/>
    <n v="35"/>
    <n v="3"/>
    <n v="1"/>
    <n v="0"/>
  </r>
  <r>
    <d v="2019-10-13T00:00:00"/>
    <x v="25"/>
    <x v="33"/>
    <n v="23"/>
    <n v="9"/>
    <n v="0"/>
    <n v="0"/>
    <n v="682"/>
    <n v="40"/>
    <n v="1"/>
    <n v="2"/>
    <n v="1"/>
  </r>
  <r>
    <d v="2019-10-14T00:00:00"/>
    <x v="26"/>
    <x v="33"/>
    <n v="17"/>
    <n v="10"/>
    <n v="0"/>
    <n v="0"/>
    <n v="666"/>
    <n v="54"/>
    <n v="0"/>
    <n v="0"/>
    <n v="0"/>
  </r>
  <r>
    <d v="2019-10-15T00:00:00"/>
    <x v="27"/>
    <x v="33"/>
    <n v="13"/>
    <n v="2"/>
    <n v="0"/>
    <n v="1"/>
    <n v="787"/>
    <n v="62"/>
    <n v="1"/>
    <n v="0"/>
    <n v="0"/>
  </r>
  <r>
    <d v="2019-10-16T00:00:00"/>
    <x v="28"/>
    <x v="33"/>
    <n v="63"/>
    <n v="19"/>
    <n v="0"/>
    <n v="2"/>
    <n v="1315"/>
    <n v="175"/>
    <n v="1"/>
    <n v="2"/>
    <n v="1"/>
  </r>
  <r>
    <d v="2019-10-17T00:00:00"/>
    <x v="29"/>
    <x v="33"/>
    <n v="103"/>
    <n v="12"/>
    <n v="1"/>
    <n v="0"/>
    <n v="420"/>
    <n v="30"/>
    <n v="1"/>
    <n v="1"/>
    <n v="1"/>
  </r>
  <r>
    <d v="2019-10-18T00:00:00"/>
    <x v="30"/>
    <x v="33"/>
    <n v="48"/>
    <n v="7"/>
    <n v="0"/>
    <n v="0"/>
    <n v="209"/>
    <n v="23"/>
    <n v="1"/>
    <n v="3"/>
    <n v="1"/>
  </r>
  <r>
    <d v="2019-10-19T00:00:00"/>
    <x v="31"/>
    <x v="33"/>
    <n v="15"/>
    <n v="4"/>
    <n v="0"/>
    <n v="0"/>
    <n v="66"/>
    <n v="11"/>
    <n v="2"/>
    <n v="0"/>
    <n v="0"/>
  </r>
  <r>
    <d v="2019-10-20T00:00:00"/>
    <x v="32"/>
    <x v="33"/>
    <n v="13"/>
    <n v="8"/>
    <n v="0"/>
    <n v="0"/>
    <n v="82"/>
    <n v="18"/>
    <n v="3"/>
    <n v="7"/>
    <n v="3"/>
  </r>
  <r>
    <d v="2019-10-21T00:00:00"/>
    <x v="33"/>
    <x v="33"/>
    <n v="4"/>
    <n v="1"/>
    <n v="0"/>
    <n v="0"/>
    <n v="80"/>
    <n v="12"/>
    <n v="3"/>
    <n v="6"/>
    <n v="3"/>
  </r>
  <r>
    <d v="2019-10-22T00:00:00"/>
    <x v="34"/>
    <x v="33"/>
    <n v="6.33"/>
    <n v="0.66"/>
    <n v="0"/>
    <n v="0"/>
    <n v="54.32"/>
    <n v="7"/>
    <n v="1.67"/>
    <n v="3"/>
    <n v="2"/>
  </r>
  <r>
    <d v="2019-10-23T00:00:00"/>
    <x v="35"/>
    <x v="33"/>
    <n v="8.67"/>
    <n v="1.34"/>
    <n v="0"/>
    <n v="0"/>
    <n v="37.68"/>
    <n v="4"/>
    <n v="1.33"/>
    <n v="3"/>
    <n v="1"/>
  </r>
  <r>
    <d v="2019-10-24T00:00:00"/>
    <x v="36"/>
    <x v="33"/>
    <n v="11"/>
    <n v="2"/>
    <n v="0"/>
    <n v="0"/>
    <n v="21"/>
    <n v="1"/>
    <n v="1"/>
    <n v="2"/>
    <n v="1"/>
  </r>
  <r>
    <d v="2019-10-25T00:00:00"/>
    <x v="37"/>
    <x v="33"/>
    <n v="5"/>
    <n v="0"/>
    <n v="0"/>
    <n v="0"/>
    <n v="22"/>
    <n v="9"/>
    <n v="0"/>
    <n v="0"/>
    <n v="0"/>
  </r>
  <r>
    <d v="2019-10-26T00:00:00"/>
    <x v="38"/>
    <x v="33"/>
    <n v="2"/>
    <n v="0"/>
    <n v="0"/>
    <n v="0"/>
    <n v="22"/>
    <n v="4"/>
    <n v="2"/>
    <n v="0"/>
    <n v="0"/>
  </r>
  <r>
    <d v="2019-10-27T00:00:00"/>
    <x v="39"/>
    <x v="33"/>
    <n v="2.5"/>
    <n v="0"/>
    <n v="0"/>
    <n v="0"/>
    <n v="45.5"/>
    <n v="7"/>
    <n v="1"/>
    <n v="0"/>
    <n v="0"/>
  </r>
  <r>
    <d v="2019-10-28T00:00:00"/>
    <x v="40"/>
    <x v="33"/>
    <n v="3"/>
    <n v="0"/>
    <n v="0"/>
    <n v="0"/>
    <n v="69"/>
    <n v="10"/>
    <n v="0"/>
    <n v="1"/>
    <n v="0"/>
  </r>
  <r>
    <d v="2019-10-29T00:00:00"/>
    <x v="41"/>
    <x v="33"/>
    <n v="2"/>
    <n v="3"/>
    <n v="0"/>
    <n v="0"/>
    <n v="52"/>
    <n v="2"/>
    <n v="0"/>
    <n v="0"/>
    <n v="0"/>
  </r>
  <r>
    <d v="2019-10-30T00:00:00"/>
    <x v="42"/>
    <x v="33"/>
    <n v="3"/>
    <n v="0"/>
    <n v="0"/>
    <n v="1"/>
    <n v="34"/>
    <n v="4"/>
    <n v="3"/>
    <n v="0"/>
    <n v="0"/>
  </r>
  <r>
    <d v="2019-10-31T00:00:00"/>
    <x v="43"/>
    <x v="33"/>
    <n v="0"/>
    <n v="0"/>
    <n v="0"/>
    <n v="0"/>
    <n v="6"/>
    <n v="0"/>
    <n v="0"/>
    <n v="1"/>
    <n v="0"/>
  </r>
  <r>
    <d v="2019-11-01T00:00:00"/>
    <x v="44"/>
    <x v="33"/>
    <n v="0"/>
    <n v="0"/>
    <n v="0"/>
    <n v="0"/>
    <n v="6"/>
    <n v="5"/>
    <n v="0"/>
    <n v="0"/>
    <n v="0"/>
  </r>
  <r>
    <d v="2019-11-02T00:00:00"/>
    <x v="45"/>
    <x v="33"/>
    <n v="6"/>
    <n v="3"/>
    <n v="0"/>
    <n v="0"/>
    <n v="8"/>
    <n v="1"/>
    <n v="2"/>
    <n v="2"/>
    <n v="1"/>
  </r>
  <r>
    <d v="2019-11-03T00:00:00"/>
    <x v="46"/>
    <x v="33"/>
    <n v="1"/>
    <n v="0"/>
    <n v="0"/>
    <n v="0"/>
    <n v="7"/>
    <n v="0"/>
    <n v="2"/>
    <n v="0"/>
    <n v="0"/>
  </r>
  <r>
    <d v="2019-11-04T00:00:00"/>
    <x v="47"/>
    <x v="33"/>
    <n v="2"/>
    <n v="3"/>
    <n v="0"/>
    <n v="0"/>
    <n v="8"/>
    <n v="2"/>
    <n v="1"/>
    <n v="2"/>
    <n v="1"/>
  </r>
  <r>
    <d v="2019-11-05T00:00:00"/>
    <x v="48"/>
    <x v="33"/>
    <n v="0"/>
    <n v="0"/>
    <n v="0"/>
    <n v="0"/>
    <n v="3"/>
    <n v="1"/>
    <n v="2"/>
    <n v="1"/>
    <n v="0"/>
  </r>
  <r>
    <d v="2019-11-06T00:00:00"/>
    <x v="49"/>
    <x v="33"/>
    <n v="8"/>
    <n v="1"/>
    <n v="0"/>
    <n v="0"/>
    <n v="4"/>
    <n v="1"/>
    <n v="0"/>
    <n v="1"/>
    <n v="0"/>
  </r>
  <r>
    <d v="2019-11-07T00:00:00"/>
    <x v="50"/>
    <x v="33"/>
    <n v="41"/>
    <n v="0"/>
    <n v="0"/>
    <n v="0"/>
    <n v="0"/>
    <n v="0"/>
    <n v="1"/>
    <n v="1"/>
    <n v="1"/>
  </r>
  <r>
    <d v="2019-11-08T00:00:00"/>
    <x v="51"/>
    <x v="33"/>
    <n v="5"/>
    <n v="0"/>
    <n v="0"/>
    <n v="0"/>
    <n v="0"/>
    <n v="2"/>
    <n v="0"/>
    <n v="0"/>
    <n v="0"/>
  </r>
  <r>
    <d v="2019-11-09T00:00:00"/>
    <x v="52"/>
    <x v="33"/>
    <n v="18"/>
    <n v="0"/>
    <n v="0"/>
    <n v="0"/>
    <n v="3"/>
    <n v="0"/>
    <n v="2"/>
    <n v="2"/>
    <n v="1"/>
  </r>
  <r>
    <d v="2019-11-10T00:00:00"/>
    <x v="53"/>
    <x v="33"/>
    <n v="3"/>
    <n v="0"/>
    <n v="0"/>
    <n v="0"/>
    <n v="1"/>
    <n v="2"/>
    <n v="1"/>
    <n v="0"/>
    <n v="0"/>
  </r>
  <r>
    <d v="2019-11-11T00:00:00"/>
    <x v="54"/>
    <x v="33"/>
    <n v="0"/>
    <n v="0"/>
    <n v="0"/>
    <n v="0"/>
    <n v="0"/>
    <n v="0"/>
    <n v="2"/>
    <n v="1"/>
    <n v="1"/>
  </r>
  <r>
    <d v="2019-11-12T00:00:00"/>
    <x v="55"/>
    <x v="33"/>
    <n v="2"/>
    <n v="0"/>
    <n v="0"/>
    <n v="0"/>
    <n v="1"/>
    <n v="0"/>
    <n v="5"/>
    <n v="0"/>
    <n v="0"/>
  </r>
  <r>
    <d v="2019-11-13T00:00:00"/>
    <x v="56"/>
    <x v="33"/>
    <n v="4"/>
    <n v="1"/>
    <n v="0"/>
    <n v="0"/>
    <n v="0"/>
    <n v="0"/>
    <n v="1"/>
    <n v="0"/>
    <n v="0"/>
  </r>
  <r>
    <d v="2019-11-14T00:00:00"/>
    <x v="57"/>
    <x v="33"/>
    <n v="0"/>
    <n v="0"/>
    <n v="0"/>
    <n v="0"/>
    <n v="0"/>
    <n v="0"/>
    <n v="0"/>
    <n v="0"/>
    <n v="0"/>
  </r>
  <r>
    <d v="2019-11-15T00:00:00"/>
    <x v="58"/>
    <x v="33"/>
    <n v="6.5"/>
    <n v="2.5"/>
    <n v="0"/>
    <n v="0"/>
    <n v="0"/>
    <n v="0"/>
    <n v="4"/>
    <n v="0"/>
    <n v="0"/>
  </r>
  <r>
    <d v="2019-11-16T00:00:00"/>
    <x v="59"/>
    <x v="33"/>
    <n v="13"/>
    <n v="5"/>
    <n v="0"/>
    <n v="0"/>
    <n v="0"/>
    <n v="0"/>
    <n v="8"/>
    <n v="1"/>
    <n v="0"/>
  </r>
  <r>
    <d v="2019-11-17T00:00:00"/>
    <x v="60"/>
    <x v="33"/>
    <n v="3"/>
    <n v="0"/>
    <n v="0"/>
    <n v="0"/>
    <n v="0"/>
    <n v="0"/>
    <n v="0"/>
    <n v="0"/>
    <n v="0"/>
  </r>
  <r>
    <d v="2019-11-18T00:00:00"/>
    <x v="61"/>
    <x v="33"/>
    <n v="0"/>
    <n v="2"/>
    <n v="0"/>
    <n v="0"/>
    <n v="0"/>
    <n v="0"/>
    <n v="1"/>
    <n v="0"/>
    <n v="0"/>
  </r>
  <r>
    <d v="2019-11-19T00:00:00"/>
    <x v="62"/>
    <x v="33"/>
    <n v="0"/>
    <n v="0"/>
    <n v="0"/>
    <n v="0"/>
    <n v="0"/>
    <n v="0"/>
    <n v="1"/>
    <n v="0"/>
    <n v="0"/>
  </r>
  <r>
    <d v="2019-11-20T00:00:00"/>
    <x v="66"/>
    <x v="33"/>
    <m/>
    <m/>
    <m/>
    <m/>
    <m/>
    <m/>
    <m/>
    <m/>
    <m/>
  </r>
  <r>
    <d v="2019-11-21T00:00:00"/>
    <x v="81"/>
    <x v="33"/>
    <m/>
    <m/>
    <m/>
    <m/>
    <m/>
    <m/>
    <m/>
    <m/>
    <m/>
  </r>
  <r>
    <d v="2019-11-22T00:00:00"/>
    <x v="82"/>
    <x v="33"/>
    <m/>
    <m/>
    <m/>
    <m/>
    <m/>
    <m/>
    <m/>
    <m/>
    <m/>
  </r>
  <r>
    <d v="2019-11-23T00:00:00"/>
    <x v="83"/>
    <x v="33"/>
    <m/>
    <m/>
    <m/>
    <m/>
    <m/>
    <m/>
    <m/>
    <m/>
    <m/>
  </r>
  <r>
    <d v="2019-11-24T00:00:00"/>
    <x v="84"/>
    <x v="33"/>
    <m/>
    <m/>
    <m/>
    <m/>
    <m/>
    <m/>
    <m/>
    <m/>
    <m/>
  </r>
  <r>
    <d v="2019-11-25T00:00:00"/>
    <x v="85"/>
    <x v="33"/>
    <m/>
    <m/>
    <m/>
    <m/>
    <m/>
    <m/>
    <m/>
    <m/>
    <m/>
  </r>
  <r>
    <d v="2019-11-26T00:00:00"/>
    <x v="87"/>
    <x v="33"/>
    <m/>
    <m/>
    <m/>
    <m/>
    <m/>
    <m/>
    <m/>
    <m/>
    <m/>
  </r>
  <r>
    <d v="2019-11-27T00:00:00"/>
    <x v="88"/>
    <x v="33"/>
    <m/>
    <m/>
    <m/>
    <m/>
    <m/>
    <m/>
    <m/>
    <m/>
    <m/>
  </r>
  <r>
    <d v="2019-11-28T00:00:00"/>
    <x v="89"/>
    <x v="33"/>
    <m/>
    <m/>
    <m/>
    <m/>
    <m/>
    <m/>
    <m/>
    <m/>
    <m/>
  </r>
  <r>
    <d v="2019-11-29T00:00:00"/>
    <x v="90"/>
    <x v="33"/>
    <m/>
    <m/>
    <m/>
    <m/>
    <m/>
    <m/>
    <m/>
    <m/>
    <m/>
  </r>
  <r>
    <d v="2019-11-30T00:00:00"/>
    <x v="91"/>
    <x v="33"/>
    <m/>
    <m/>
    <m/>
    <m/>
    <m/>
    <m/>
    <m/>
    <m/>
    <m/>
  </r>
  <r>
    <d v="2020-07-31T00:00:00"/>
    <x v="109"/>
    <x v="34"/>
    <n v="4"/>
    <n v="5"/>
    <n v="0"/>
    <n v="3"/>
    <n v="33"/>
    <n v="0"/>
    <n v="411"/>
    <n v="107309"/>
    <n v="30518"/>
  </r>
  <r>
    <d v="2020-08-01T00:00:00"/>
    <x v="110"/>
    <x v="34"/>
    <n v="1"/>
    <n v="0"/>
    <n v="0"/>
    <n v="0"/>
    <n v="1"/>
    <n v="0"/>
    <n v="11"/>
    <n v="136"/>
    <n v="34"/>
  </r>
  <r>
    <d v="2020-08-02T00:00:00"/>
    <x v="111"/>
    <x v="34"/>
    <n v="3"/>
    <n v="0"/>
    <n v="0"/>
    <n v="0"/>
    <n v="4"/>
    <n v="0"/>
    <n v="14"/>
    <n v="317"/>
    <n v="78"/>
  </r>
  <r>
    <d v="2020-08-03T00:00:00"/>
    <x v="112"/>
    <x v="34"/>
    <n v="6"/>
    <n v="0"/>
    <n v="0"/>
    <n v="0"/>
    <n v="6"/>
    <n v="0"/>
    <n v="6"/>
    <n v="159"/>
    <n v="46"/>
  </r>
  <r>
    <d v="2020-08-04T00:00:00"/>
    <x v="113"/>
    <x v="34"/>
    <n v="6"/>
    <n v="0"/>
    <n v="0"/>
    <n v="0"/>
    <n v="3"/>
    <n v="0"/>
    <n v="5"/>
    <n v="136"/>
    <n v="50"/>
  </r>
  <r>
    <d v="2020-08-05T00:00:00"/>
    <x v="114"/>
    <x v="34"/>
    <n v="4"/>
    <n v="0"/>
    <n v="0"/>
    <n v="0"/>
    <n v="11"/>
    <n v="0"/>
    <n v="17"/>
    <n v="129"/>
    <n v="120"/>
  </r>
  <r>
    <d v="2020-08-06T00:00:00"/>
    <x v="115"/>
    <x v="34"/>
    <n v="0"/>
    <n v="1"/>
    <n v="0"/>
    <n v="0"/>
    <n v="12"/>
    <n v="0"/>
    <n v="15"/>
    <n v="199"/>
    <n v="46"/>
  </r>
  <r>
    <d v="2020-08-07T00:00:00"/>
    <x v="116"/>
    <x v="34"/>
    <n v="4"/>
    <n v="1"/>
    <n v="0"/>
    <n v="0"/>
    <n v="5"/>
    <n v="0"/>
    <n v="12"/>
    <n v="105"/>
    <n v="5"/>
  </r>
  <r>
    <d v="2020-08-08T00:00:00"/>
    <x v="117"/>
    <x v="34"/>
    <n v="2"/>
    <n v="3"/>
    <n v="0"/>
    <n v="0"/>
    <n v="14"/>
    <n v="0"/>
    <n v="10"/>
    <n v="47"/>
    <n v="3"/>
  </r>
  <r>
    <d v="2020-08-09T00:00:00"/>
    <x v="118"/>
    <x v="34"/>
    <n v="7"/>
    <n v="0"/>
    <n v="0"/>
    <n v="0"/>
    <n v="11"/>
    <n v="1"/>
    <n v="7"/>
    <n v="52"/>
    <n v="9"/>
  </r>
  <r>
    <d v="2020-08-10T00:00:00"/>
    <x v="119"/>
    <x v="34"/>
    <n v="11"/>
    <n v="0"/>
    <n v="0"/>
    <n v="0"/>
    <n v="44"/>
    <n v="0"/>
    <n v="9"/>
    <n v="44"/>
    <n v="8"/>
  </r>
  <r>
    <d v="2020-08-11T00:00:00"/>
    <x v="120"/>
    <x v="34"/>
    <n v="5"/>
    <n v="2"/>
    <n v="0"/>
    <n v="0"/>
    <n v="43"/>
    <n v="1"/>
    <n v="20"/>
    <n v="59"/>
    <n v="24"/>
  </r>
  <r>
    <d v="2020-08-12T00:00:00"/>
    <x v="121"/>
    <x v="34"/>
    <n v="13"/>
    <n v="5"/>
    <n v="0"/>
    <n v="0"/>
    <n v="33"/>
    <n v="2"/>
    <n v="19"/>
    <n v="49"/>
    <n v="17"/>
  </r>
  <r>
    <d v="2020-08-13T00:00:00"/>
    <x v="122"/>
    <x v="34"/>
    <n v="7"/>
    <n v="6"/>
    <n v="0"/>
    <n v="0"/>
    <n v="49"/>
    <n v="0"/>
    <n v="7"/>
    <n v="28"/>
    <n v="3"/>
  </r>
  <r>
    <d v="2020-08-14T00:00:00"/>
    <x v="92"/>
    <x v="34"/>
    <n v="11"/>
    <n v="0"/>
    <n v="0"/>
    <n v="0"/>
    <n v="53"/>
    <n v="0"/>
    <n v="4"/>
    <n v="10"/>
    <n v="15"/>
  </r>
  <r>
    <d v="2020-08-15T00:00:00"/>
    <x v="93"/>
    <x v="34"/>
    <n v="19"/>
    <n v="10"/>
    <n v="0"/>
    <n v="0"/>
    <n v="91"/>
    <n v="4"/>
    <n v="30"/>
    <n v="18"/>
    <n v="6"/>
  </r>
  <r>
    <d v="2020-08-16T00:00:00"/>
    <x v="94"/>
    <x v="34"/>
    <n v="14.5"/>
    <n v="7"/>
    <n v="0"/>
    <n v="0"/>
    <n v="79"/>
    <n v="2.5"/>
    <n v="17"/>
    <n v="17"/>
    <n v="4"/>
  </r>
  <r>
    <d v="2020-08-17T00:00:00"/>
    <x v="95"/>
    <x v="34"/>
    <n v="10"/>
    <n v="4"/>
    <n v="0"/>
    <n v="0"/>
    <n v="67"/>
    <n v="1"/>
    <n v="4"/>
    <n v="16"/>
    <n v="2"/>
  </r>
  <r>
    <d v="2020-08-18T00:00:00"/>
    <x v="96"/>
    <x v="34"/>
    <n v="6"/>
    <n v="6"/>
    <n v="0"/>
    <n v="0"/>
    <n v="114"/>
    <n v="2"/>
    <n v="11"/>
    <n v="9"/>
    <n v="3"/>
  </r>
  <r>
    <d v="2020-08-19T00:00:00"/>
    <x v="97"/>
    <x v="34"/>
    <n v="15"/>
    <n v="4"/>
    <n v="0"/>
    <n v="0"/>
    <n v="69"/>
    <n v="0"/>
    <n v="6"/>
    <n v="15"/>
    <n v="1"/>
  </r>
  <r>
    <d v="2020-08-20T00:00:00"/>
    <x v="98"/>
    <x v="34"/>
    <n v="8"/>
    <n v="6"/>
    <n v="0"/>
    <n v="0"/>
    <n v="179"/>
    <n v="15"/>
    <n v="8"/>
    <n v="11"/>
    <n v="0"/>
  </r>
  <r>
    <d v="2020-08-21T00:00:00"/>
    <x v="99"/>
    <x v="34"/>
    <n v="17"/>
    <n v="1"/>
    <n v="0"/>
    <n v="0"/>
    <n v="124"/>
    <n v="7"/>
    <n v="7"/>
    <n v="16"/>
    <n v="1"/>
  </r>
  <r>
    <d v="2020-08-22T00:00:00"/>
    <x v="100"/>
    <x v="34"/>
    <n v="57"/>
    <n v="18"/>
    <n v="0"/>
    <n v="0"/>
    <n v="268"/>
    <n v="24"/>
    <n v="5"/>
    <n v="6"/>
    <n v="0"/>
  </r>
  <r>
    <d v="2020-08-23T00:00:00"/>
    <x v="101"/>
    <x v="34"/>
    <n v="88"/>
    <n v="12"/>
    <n v="0"/>
    <n v="0"/>
    <n v="599"/>
    <n v="0"/>
    <n v="9"/>
    <n v="28"/>
    <n v="0"/>
  </r>
  <r>
    <d v="2020-08-24T00:00:00"/>
    <x v="102"/>
    <x v="34"/>
    <n v="61"/>
    <n v="17"/>
    <n v="0"/>
    <n v="0"/>
    <n v="451"/>
    <n v="6"/>
    <n v="13"/>
    <n v="1"/>
    <n v="0"/>
  </r>
  <r>
    <d v="2020-08-25T00:00:00"/>
    <x v="103"/>
    <x v="34"/>
    <n v="58"/>
    <n v="44"/>
    <n v="0"/>
    <n v="0"/>
    <n v="436"/>
    <n v="6"/>
    <n v="0"/>
    <n v="4"/>
    <n v="0"/>
  </r>
  <r>
    <d v="2020-08-26T00:00:00"/>
    <x v="104"/>
    <x v="34"/>
    <n v="43"/>
    <n v="32"/>
    <n v="0"/>
    <n v="0"/>
    <n v="409"/>
    <n v="19"/>
    <n v="12"/>
    <n v="6"/>
    <n v="2"/>
  </r>
  <r>
    <d v="2020-08-27T00:00:00"/>
    <x v="105"/>
    <x v="34"/>
    <n v="67"/>
    <n v="78"/>
    <n v="0"/>
    <n v="0"/>
    <n v="362"/>
    <n v="10"/>
    <n v="5"/>
    <n v="1"/>
    <n v="1"/>
  </r>
  <r>
    <d v="2020-08-28T00:00:00"/>
    <x v="106"/>
    <x v="34"/>
    <n v="70"/>
    <n v="34"/>
    <n v="0"/>
    <n v="0"/>
    <n v="398"/>
    <n v="19"/>
    <n v="5"/>
    <n v="7"/>
    <n v="0"/>
  </r>
  <r>
    <d v="2020-08-29T00:00:00"/>
    <x v="107"/>
    <x v="34"/>
    <n v="90"/>
    <n v="12"/>
    <n v="0"/>
    <n v="0"/>
    <n v="507"/>
    <n v="39"/>
    <n v="0"/>
    <n v="3"/>
    <n v="0"/>
  </r>
  <r>
    <d v="2020-08-30T00:00:00"/>
    <x v="108"/>
    <x v="34"/>
    <n v="66"/>
    <n v="9"/>
    <n v="0"/>
    <n v="0"/>
    <n v="609"/>
    <n v="60"/>
    <n v="6"/>
    <n v="0"/>
    <n v="0"/>
  </r>
  <r>
    <d v="2020-08-31T00:00:00"/>
    <x v="86"/>
    <x v="34"/>
    <n v="174"/>
    <n v="100"/>
    <n v="1"/>
    <n v="0"/>
    <n v="591"/>
    <n v="41"/>
    <n v="9"/>
    <n v="0"/>
    <n v="0"/>
  </r>
  <r>
    <d v="2020-09-01T00:00:00"/>
    <x v="80"/>
    <x v="34"/>
    <n v="206"/>
    <n v="90"/>
    <n v="0"/>
    <n v="0"/>
    <n v="406"/>
    <n v="59"/>
    <n v="6"/>
    <n v="4"/>
    <n v="0"/>
  </r>
  <r>
    <d v="2020-09-02T00:00:00"/>
    <x v="75"/>
    <x v="34"/>
    <n v="341"/>
    <n v="83"/>
    <n v="0"/>
    <n v="0"/>
    <n v="674"/>
    <n v="64"/>
    <n v="12"/>
    <n v="2"/>
    <n v="0"/>
  </r>
  <r>
    <d v="2020-09-03T00:00:00"/>
    <x v="76"/>
    <x v="34"/>
    <n v="194"/>
    <n v="90"/>
    <n v="0"/>
    <n v="0"/>
    <n v="374"/>
    <n v="29"/>
    <n v="2"/>
    <n v="0"/>
    <n v="0"/>
  </r>
  <r>
    <d v="2020-09-04T00:00:00"/>
    <x v="77"/>
    <x v="34"/>
    <n v="216"/>
    <n v="56"/>
    <n v="0"/>
    <n v="2"/>
    <n v="448"/>
    <n v="24"/>
    <n v="2"/>
    <n v="0"/>
    <n v="0"/>
  </r>
  <r>
    <d v="2020-09-05T00:00:00"/>
    <x v="78"/>
    <x v="34"/>
    <n v="154"/>
    <n v="58"/>
    <n v="2"/>
    <n v="0"/>
    <n v="510"/>
    <n v="24"/>
    <n v="0"/>
    <n v="2"/>
    <n v="0"/>
  </r>
  <r>
    <d v="2020-09-06T00:00:00"/>
    <x v="79"/>
    <x v="34"/>
    <n v="289"/>
    <n v="46"/>
    <n v="0"/>
    <n v="0"/>
    <n v="323"/>
    <n v="70"/>
    <n v="6"/>
    <n v="0"/>
    <n v="0"/>
  </r>
  <r>
    <d v="2020-09-07T00:00:00"/>
    <x v="71"/>
    <x v="34"/>
    <n v="153"/>
    <n v="48"/>
    <n v="0"/>
    <n v="0"/>
    <n v="509"/>
    <n v="12"/>
    <n v="1"/>
    <n v="1"/>
    <n v="0"/>
  </r>
  <r>
    <d v="2020-09-08T00:00:00"/>
    <x v="72"/>
    <x v="34"/>
    <n v="255.84"/>
    <n v="55.86"/>
    <n v="0"/>
    <n v="0"/>
    <n v="483.18"/>
    <n v="25.17"/>
    <n v="1.33"/>
    <n v="1.17"/>
    <n v="0"/>
  </r>
  <r>
    <d v="2020-09-09T00:00:00"/>
    <x v="73"/>
    <x v="34"/>
    <n v="358.66"/>
    <n v="63.64"/>
    <n v="0"/>
    <n v="0"/>
    <n v="457.32"/>
    <n v="38.33"/>
    <n v="1.67"/>
    <n v="1.33"/>
    <n v="0"/>
  </r>
  <r>
    <d v="2020-09-10T00:00:00"/>
    <x v="74"/>
    <x v="34"/>
    <n v="338"/>
    <n v="64"/>
    <n v="0"/>
    <n v="0"/>
    <n v="587"/>
    <n v="72"/>
    <n v="2"/>
    <n v="0"/>
    <n v="0"/>
  </r>
  <r>
    <d v="2020-09-11T00:00:00"/>
    <x v="68"/>
    <x v="34"/>
    <n v="213"/>
    <n v="11"/>
    <n v="0"/>
    <n v="0"/>
    <n v="404"/>
    <n v="11"/>
    <n v="2"/>
    <n v="0"/>
    <n v="0"/>
  </r>
  <r>
    <d v="2020-09-12T00:00:00"/>
    <x v="69"/>
    <x v="34"/>
    <n v="218"/>
    <n v="20"/>
    <n v="0"/>
    <n v="0"/>
    <n v="360"/>
    <n v="34"/>
    <n v="0"/>
    <n v="0"/>
    <n v="0"/>
  </r>
  <r>
    <d v="2020-09-13T00:00:00"/>
    <x v="70"/>
    <x v="34"/>
    <n v="390"/>
    <n v="32"/>
    <n v="0"/>
    <n v="0"/>
    <n v="636"/>
    <n v="40"/>
    <n v="2"/>
    <n v="0"/>
    <n v="0"/>
  </r>
  <r>
    <d v="2020-09-14T00:00:00"/>
    <x v="67"/>
    <x v="34"/>
    <n v="347"/>
    <n v="27"/>
    <n v="0"/>
    <n v="0"/>
    <n v="454"/>
    <n v="27"/>
    <n v="1"/>
    <n v="1"/>
    <n v="0"/>
  </r>
  <r>
    <d v="2020-09-15T00:00:00"/>
    <x v="63"/>
    <x v="34"/>
    <n v="363"/>
    <n v="15"/>
    <n v="0"/>
    <n v="0"/>
    <n v="543"/>
    <n v="63"/>
    <n v="0"/>
    <n v="3"/>
    <n v="0"/>
  </r>
  <r>
    <d v="2020-09-16T00:00:00"/>
    <x v="64"/>
    <x v="34"/>
    <n v="615"/>
    <n v="64"/>
    <n v="0"/>
    <n v="0"/>
    <n v="557"/>
    <n v="35"/>
    <n v="3"/>
    <n v="0"/>
    <n v="0"/>
  </r>
  <r>
    <d v="2020-09-17T00:00:00"/>
    <x v="65"/>
    <x v="34"/>
    <n v="672"/>
    <n v="81"/>
    <n v="0"/>
    <n v="0"/>
    <n v="690"/>
    <n v="108"/>
    <n v="3"/>
    <n v="0"/>
    <n v="0"/>
  </r>
  <r>
    <d v="2020-09-18T00:00:00"/>
    <x v="0"/>
    <x v="34"/>
    <n v="526"/>
    <n v="80"/>
    <n v="0"/>
    <n v="0"/>
    <n v="522"/>
    <n v="78"/>
    <n v="2"/>
    <n v="2"/>
    <n v="0"/>
  </r>
  <r>
    <d v="2020-09-19T00:00:00"/>
    <x v="1"/>
    <x v="34"/>
    <n v="398"/>
    <n v="46"/>
    <n v="0"/>
    <n v="0"/>
    <n v="616"/>
    <n v="30"/>
    <n v="0"/>
    <n v="2"/>
    <n v="0"/>
  </r>
  <r>
    <d v="2020-09-20T00:00:00"/>
    <x v="2"/>
    <x v="34"/>
    <n v="452.5"/>
    <n v="74"/>
    <n v="0"/>
    <n v="0"/>
    <n v="684.5"/>
    <n v="46.5"/>
    <n v="0"/>
    <n v="1"/>
    <n v="0"/>
  </r>
  <r>
    <d v="2020-09-21T00:00:00"/>
    <x v="3"/>
    <x v="34"/>
    <n v="507"/>
    <n v="102"/>
    <n v="0"/>
    <n v="0"/>
    <n v="753"/>
    <n v="63"/>
    <n v="0"/>
    <n v="0"/>
    <n v="0"/>
  </r>
  <r>
    <d v="2020-09-22T00:00:00"/>
    <x v="4"/>
    <x v="34"/>
    <n v="69"/>
    <n v="18"/>
    <n v="0"/>
    <n v="0"/>
    <n v="291"/>
    <n v="6"/>
    <n v="15"/>
    <n v="3"/>
    <n v="0"/>
  </r>
  <r>
    <d v="2020-09-23T00:00:00"/>
    <x v="5"/>
    <x v="34"/>
    <n v="207"/>
    <n v="78"/>
    <n v="0"/>
    <n v="0"/>
    <n v="906"/>
    <n v="60"/>
    <n v="0"/>
    <n v="0"/>
    <n v="0"/>
  </r>
  <r>
    <d v="2020-09-24T00:00:00"/>
    <x v="6"/>
    <x v="34"/>
    <n v="264"/>
    <n v="9"/>
    <n v="0"/>
    <n v="0"/>
    <n v="1164"/>
    <n v="51"/>
    <n v="0"/>
    <n v="0"/>
    <n v="0"/>
  </r>
  <r>
    <d v="2020-09-25T00:00:00"/>
    <x v="7"/>
    <x v="34"/>
    <n v="468"/>
    <n v="42"/>
    <n v="0"/>
    <n v="0"/>
    <n v="3192"/>
    <n v="75"/>
    <n v="3"/>
    <n v="0"/>
    <n v="0"/>
  </r>
  <r>
    <d v="2020-09-26T00:00:00"/>
    <x v="8"/>
    <x v="34"/>
    <n v="277"/>
    <n v="20"/>
    <n v="0"/>
    <n v="0"/>
    <n v="2272"/>
    <n v="41"/>
    <n v="15"/>
    <n v="4"/>
    <n v="0"/>
  </r>
  <r>
    <d v="2020-09-27T00:00:00"/>
    <x v="9"/>
    <x v="34"/>
    <n v="48"/>
    <n v="12"/>
    <n v="0"/>
    <n v="0"/>
    <n v="996"/>
    <n v="30"/>
    <n v="12"/>
    <n v="0"/>
    <n v="0"/>
  </r>
  <r>
    <d v="2020-09-28T00:00:00"/>
    <x v="10"/>
    <x v="34"/>
    <n v="162"/>
    <n v="24"/>
    <n v="0"/>
    <n v="0"/>
    <n v="1056"/>
    <n v="54"/>
    <n v="18"/>
    <n v="0"/>
    <n v="0"/>
  </r>
  <r>
    <d v="2020-09-29T00:00:00"/>
    <x v="11"/>
    <x v="34"/>
    <n v="384"/>
    <n v="54"/>
    <n v="0"/>
    <n v="0"/>
    <n v="1170"/>
    <n v="96"/>
    <n v="18"/>
    <n v="6"/>
    <n v="0"/>
  </r>
  <r>
    <d v="2020-09-30T00:00:00"/>
    <x v="12"/>
    <x v="34"/>
    <n v="303"/>
    <n v="45"/>
    <n v="0"/>
    <n v="0"/>
    <n v="1062"/>
    <n v="78"/>
    <n v="3"/>
    <n v="3"/>
    <n v="0"/>
  </r>
  <r>
    <d v="2020-10-01T00:00:00"/>
    <x v="13"/>
    <x v="34"/>
    <n v="222"/>
    <n v="57"/>
    <n v="0"/>
    <n v="0"/>
    <n v="1047"/>
    <n v="48"/>
    <n v="3"/>
    <n v="0"/>
    <n v="0"/>
  </r>
  <r>
    <d v="2020-10-02T00:00:00"/>
    <x v="14"/>
    <x v="34"/>
    <n v="285"/>
    <n v="27"/>
    <n v="0"/>
    <n v="0"/>
    <n v="961"/>
    <n v="50"/>
    <n v="3"/>
    <n v="0"/>
    <n v="0"/>
  </r>
  <r>
    <d v="2020-10-03T00:00:00"/>
    <x v="15"/>
    <x v="34"/>
    <n v="220"/>
    <n v="26"/>
    <n v="0"/>
    <n v="0"/>
    <n v="1264"/>
    <n v="60"/>
    <n v="6"/>
    <n v="0"/>
    <n v="0"/>
  </r>
  <r>
    <d v="2020-10-04T00:00:00"/>
    <x v="16"/>
    <x v="34"/>
    <n v="163"/>
    <n v="5"/>
    <n v="0"/>
    <n v="0"/>
    <n v="1195"/>
    <n v="18"/>
    <n v="0"/>
    <n v="0"/>
    <n v="0"/>
  </r>
  <r>
    <d v="2020-10-05T00:00:00"/>
    <x v="17"/>
    <x v="34"/>
    <n v="169"/>
    <n v="16"/>
    <n v="0"/>
    <n v="0"/>
    <n v="1080"/>
    <n v="25"/>
    <n v="9"/>
    <n v="0"/>
    <n v="0"/>
  </r>
  <r>
    <d v="2020-10-06T00:00:00"/>
    <x v="18"/>
    <x v="34"/>
    <n v="160"/>
    <n v="5"/>
    <n v="0"/>
    <n v="0"/>
    <n v="1013"/>
    <n v="38"/>
    <n v="1"/>
    <n v="0"/>
    <n v="0"/>
  </r>
  <r>
    <d v="2020-10-07T00:00:00"/>
    <x v="19"/>
    <x v="34"/>
    <n v="144"/>
    <n v="13"/>
    <n v="0"/>
    <n v="0"/>
    <n v="977"/>
    <n v="30"/>
    <n v="3"/>
    <n v="0"/>
    <n v="0"/>
  </r>
  <r>
    <d v="2020-10-08T00:00:00"/>
    <x v="20"/>
    <x v="34"/>
    <n v="168"/>
    <n v="5"/>
    <n v="0"/>
    <n v="0"/>
    <n v="1191"/>
    <n v="25"/>
    <n v="4"/>
    <n v="0"/>
    <n v="0"/>
  </r>
  <r>
    <d v="2020-10-09T00:00:00"/>
    <x v="21"/>
    <x v="34"/>
    <n v="47"/>
    <n v="3"/>
    <n v="0"/>
    <n v="0"/>
    <n v="384"/>
    <n v="7"/>
    <n v="0"/>
    <n v="0"/>
    <n v="0"/>
  </r>
  <r>
    <d v="2020-10-10T00:00:00"/>
    <x v="22"/>
    <x v="34"/>
    <n v="66"/>
    <n v="3"/>
    <n v="0"/>
    <n v="0"/>
    <n v="81"/>
    <n v="4"/>
    <n v="0"/>
    <n v="1"/>
    <n v="1"/>
  </r>
  <r>
    <d v="2020-10-11T00:00:00"/>
    <x v="23"/>
    <x v="34"/>
    <n v="3"/>
    <n v="2"/>
    <n v="0"/>
    <n v="0"/>
    <n v="91"/>
    <n v="1"/>
    <n v="0"/>
    <n v="0"/>
    <n v="0"/>
  </r>
  <r>
    <d v="2020-10-12T00:00:00"/>
    <x v="24"/>
    <x v="34"/>
    <n v="8"/>
    <n v="0"/>
    <n v="0"/>
    <n v="0"/>
    <n v="79"/>
    <n v="3"/>
    <n v="0"/>
    <n v="0"/>
    <n v="0"/>
  </r>
  <r>
    <d v="2020-10-13T00:00:00"/>
    <x v="25"/>
    <x v="34"/>
    <n v="9"/>
    <n v="2"/>
    <n v="0"/>
    <n v="0"/>
    <n v="71"/>
    <n v="4"/>
    <n v="2"/>
    <n v="1"/>
    <n v="0"/>
  </r>
  <r>
    <d v="2020-10-14T00:00:00"/>
    <x v="26"/>
    <x v="34"/>
    <n v="2"/>
    <n v="0"/>
    <n v="0"/>
    <n v="0"/>
    <n v="21"/>
    <n v="0"/>
    <n v="0"/>
    <n v="1"/>
    <n v="0"/>
  </r>
  <r>
    <d v="2020-10-15T00:00:00"/>
    <x v="27"/>
    <x v="34"/>
    <n v="0"/>
    <n v="0"/>
    <n v="0"/>
    <n v="0"/>
    <n v="4"/>
    <n v="0"/>
    <n v="0"/>
    <n v="0"/>
    <n v="0"/>
  </r>
  <r>
    <d v="2020-10-16T00:00:00"/>
    <x v="28"/>
    <x v="34"/>
    <n v="0"/>
    <n v="0"/>
    <n v="0"/>
    <n v="0"/>
    <n v="8"/>
    <n v="0"/>
    <n v="0"/>
    <n v="0"/>
    <n v="0"/>
  </r>
  <r>
    <d v="2020-10-17T00:00:00"/>
    <x v="29"/>
    <x v="34"/>
    <n v="1"/>
    <n v="0"/>
    <n v="0"/>
    <n v="0"/>
    <n v="13"/>
    <n v="1"/>
    <n v="0"/>
    <n v="0"/>
    <n v="0"/>
  </r>
  <r>
    <d v="2020-10-18T00:00:00"/>
    <x v="30"/>
    <x v="34"/>
    <n v="2"/>
    <n v="0"/>
    <n v="0"/>
    <n v="0"/>
    <n v="14"/>
    <n v="0"/>
    <n v="1"/>
    <n v="0"/>
    <n v="0"/>
  </r>
  <r>
    <d v="2020-10-19T00:00:00"/>
    <x v="31"/>
    <x v="34"/>
    <n v="2"/>
    <n v="1"/>
    <n v="0"/>
    <n v="0"/>
    <n v="15"/>
    <n v="0"/>
    <n v="1"/>
    <n v="1"/>
    <n v="0"/>
  </r>
  <r>
    <d v="2020-10-20T00:00:00"/>
    <x v="32"/>
    <x v="34"/>
    <n v="3"/>
    <n v="2"/>
    <n v="0"/>
    <n v="0"/>
    <n v="13"/>
    <n v="0"/>
    <n v="1"/>
    <n v="2"/>
    <n v="0"/>
  </r>
  <r>
    <d v="2020-10-21T00:00:00"/>
    <x v="33"/>
    <x v="34"/>
    <n v="2"/>
    <n v="0"/>
    <n v="0"/>
    <n v="0"/>
    <n v="9"/>
    <n v="2"/>
    <n v="0"/>
    <n v="0"/>
    <n v="0"/>
  </r>
  <r>
    <d v="2020-10-22T00:00:00"/>
    <x v="34"/>
    <x v="34"/>
    <n v="1"/>
    <n v="0"/>
    <n v="0"/>
    <n v="0"/>
    <n v="6"/>
    <n v="1"/>
    <n v="0"/>
    <n v="0"/>
    <n v="0"/>
  </r>
  <r>
    <d v="2020-10-23T00:00:00"/>
    <x v="35"/>
    <x v="34"/>
    <n v="3"/>
    <n v="0"/>
    <n v="0"/>
    <n v="0"/>
    <n v="26"/>
    <n v="2"/>
    <n v="0"/>
    <n v="0"/>
    <n v="0"/>
  </r>
  <r>
    <d v="2020-10-24T00:00:00"/>
    <x v="36"/>
    <x v="34"/>
    <n v="0"/>
    <n v="0"/>
    <n v="0"/>
    <n v="0"/>
    <n v="32"/>
    <n v="2"/>
    <n v="0"/>
    <n v="0"/>
    <n v="0"/>
  </r>
  <r>
    <d v="2020-10-25T00:00:00"/>
    <x v="37"/>
    <x v="34"/>
    <n v="4"/>
    <n v="0"/>
    <n v="0"/>
    <n v="0"/>
    <n v="10"/>
    <n v="0"/>
    <n v="0"/>
    <n v="0"/>
    <n v="0"/>
  </r>
  <r>
    <d v="2020-10-26T00:00:00"/>
    <x v="38"/>
    <x v="34"/>
    <n v="1"/>
    <n v="0"/>
    <n v="0"/>
    <n v="0"/>
    <n v="1"/>
    <n v="0"/>
    <n v="0"/>
    <n v="0"/>
    <n v="0"/>
  </r>
  <r>
    <d v="2020-10-27T00:00:00"/>
    <x v="39"/>
    <x v="34"/>
    <n v="7.5"/>
    <n v="0"/>
    <n v="0"/>
    <n v="1.5"/>
    <n v="28"/>
    <n v="1.5"/>
    <n v="0"/>
    <n v="0"/>
    <n v="0"/>
  </r>
  <r>
    <d v="2020-10-28T00:00:00"/>
    <x v="40"/>
    <x v="34"/>
    <n v="15"/>
    <n v="0"/>
    <n v="0"/>
    <n v="3"/>
    <n v="58"/>
    <n v="3"/>
    <n v="0"/>
    <n v="0"/>
    <n v="0"/>
  </r>
  <r>
    <d v="2020-10-29T00:00:00"/>
    <x v="41"/>
    <x v="34"/>
    <n v="17"/>
    <n v="0"/>
    <n v="0"/>
    <n v="2"/>
    <n v="41"/>
    <n v="6"/>
    <n v="0"/>
    <n v="1"/>
    <n v="0"/>
  </r>
  <r>
    <d v="2020-10-30T00:00:00"/>
    <x v="42"/>
    <x v="34"/>
    <n v="24"/>
    <n v="0"/>
    <n v="0"/>
    <n v="1"/>
    <n v="24"/>
    <n v="2"/>
    <n v="0"/>
    <n v="0"/>
    <n v="0"/>
  </r>
  <r>
    <d v="2020-10-31T00:00:00"/>
    <x v="43"/>
    <x v="34"/>
    <n v="18"/>
    <n v="0"/>
    <n v="0"/>
    <n v="2"/>
    <n v="20"/>
    <n v="1"/>
    <n v="0"/>
    <n v="0"/>
    <n v="0"/>
  </r>
  <r>
    <d v="2020-11-01T00:00:00"/>
    <x v="44"/>
    <x v="34"/>
    <n v="12"/>
    <n v="0"/>
    <n v="0"/>
    <n v="3"/>
    <n v="16"/>
    <n v="0"/>
    <n v="0"/>
    <n v="0"/>
    <n v="0"/>
  </r>
  <r>
    <d v="2020-11-02T00:00:00"/>
    <x v="45"/>
    <x v="34"/>
    <n v="15.5"/>
    <n v="0"/>
    <n v="0"/>
    <n v="1.5"/>
    <n v="11.5"/>
    <n v="1"/>
    <n v="0.5"/>
    <n v="0.5"/>
    <n v="0"/>
  </r>
  <r>
    <d v="2020-11-03T00:00:00"/>
    <x v="46"/>
    <x v="34"/>
    <n v="19"/>
    <n v="0"/>
    <n v="0"/>
    <n v="0"/>
    <n v="7"/>
    <n v="2"/>
    <n v="1"/>
    <n v="1"/>
    <n v="0"/>
  </r>
  <r>
    <d v="2020-11-04T00:00:00"/>
    <x v="47"/>
    <x v="34"/>
    <n v="19"/>
    <n v="0"/>
    <n v="0"/>
    <n v="0"/>
    <n v="5"/>
    <n v="0"/>
    <n v="0"/>
    <n v="0"/>
    <n v="0"/>
  </r>
  <r>
    <d v="2020-11-05T00:00:00"/>
    <x v="48"/>
    <x v="34"/>
    <n v="9"/>
    <n v="0"/>
    <n v="0"/>
    <n v="0"/>
    <n v="0"/>
    <n v="0"/>
    <n v="0"/>
    <n v="0"/>
    <n v="0"/>
  </r>
  <r>
    <d v="2020-11-06T00:00:00"/>
    <x v="49"/>
    <x v="34"/>
    <n v="4.5"/>
    <n v="0"/>
    <n v="0"/>
    <n v="0"/>
    <n v="0"/>
    <n v="0"/>
    <n v="0"/>
    <n v="0"/>
    <n v="0"/>
  </r>
  <r>
    <d v="2020-11-07T00:00:00"/>
    <x v="50"/>
    <x v="34"/>
    <n v="0"/>
    <n v="0"/>
    <n v="0"/>
    <n v="0"/>
    <n v="0"/>
    <n v="0"/>
    <n v="0"/>
    <n v="0"/>
    <n v="0"/>
  </r>
  <r>
    <d v="2020-11-08T00:00:00"/>
    <x v="51"/>
    <x v="34"/>
    <n v="1"/>
    <n v="0"/>
    <n v="0"/>
    <n v="0"/>
    <n v="0"/>
    <n v="0"/>
    <n v="1"/>
    <n v="0"/>
    <n v="0"/>
  </r>
  <r>
    <d v="2020-11-09T00:00:00"/>
    <x v="52"/>
    <x v="34"/>
    <n v="1"/>
    <n v="0"/>
    <n v="0"/>
    <n v="0"/>
    <n v="0"/>
    <n v="0"/>
    <n v="1"/>
    <n v="0"/>
    <n v="0"/>
  </r>
  <r>
    <d v="2020-11-10T00:00:00"/>
    <x v="53"/>
    <x v="34"/>
    <n v="0"/>
    <n v="0"/>
    <n v="0"/>
    <n v="0"/>
    <n v="1"/>
    <n v="0"/>
    <n v="2"/>
    <n v="1"/>
    <n v="0"/>
  </r>
  <r>
    <d v="2020-11-11T00:00:00"/>
    <x v="54"/>
    <x v="34"/>
    <n v="0"/>
    <n v="0"/>
    <n v="0"/>
    <n v="0"/>
    <n v="1"/>
    <n v="0"/>
    <n v="0"/>
    <n v="0"/>
    <n v="0"/>
  </r>
  <r>
    <d v="2020-11-12T00:00:00"/>
    <x v="55"/>
    <x v="34"/>
    <n v="0"/>
    <n v="0"/>
    <n v="0"/>
    <n v="0"/>
    <n v="1"/>
    <n v="0"/>
    <n v="0"/>
    <n v="0"/>
    <n v="0"/>
  </r>
  <r>
    <d v="2020-11-13T00:00:00"/>
    <x v="56"/>
    <x v="34"/>
    <n v="0"/>
    <n v="0"/>
    <n v="0"/>
    <n v="0"/>
    <n v="0"/>
    <n v="0"/>
    <n v="0"/>
    <n v="0"/>
    <n v="0"/>
  </r>
  <r>
    <d v="2020-11-14T00:00:00"/>
    <x v="57"/>
    <x v="34"/>
    <n v="0"/>
    <n v="0"/>
    <n v="0"/>
    <n v="0"/>
    <n v="0"/>
    <n v="0"/>
    <n v="0"/>
    <n v="0"/>
    <n v="0"/>
  </r>
  <r>
    <d v="2020-11-15T00:00:00"/>
    <x v="58"/>
    <x v="34"/>
    <n v="0"/>
    <n v="0"/>
    <n v="0"/>
    <n v="0"/>
    <n v="0"/>
    <n v="0"/>
    <n v="0"/>
    <n v="0"/>
    <n v="0"/>
  </r>
  <r>
    <d v="2020-11-16T00:00:00"/>
    <x v="59"/>
    <x v="34"/>
    <n v="0"/>
    <n v="0"/>
    <n v="0"/>
    <n v="0"/>
    <n v="0"/>
    <n v="0"/>
    <n v="0"/>
    <n v="0"/>
    <n v="0"/>
  </r>
  <r>
    <d v="2020-11-17T00:00:00"/>
    <x v="60"/>
    <x v="34"/>
    <n v="0"/>
    <n v="0"/>
    <n v="0"/>
    <n v="0"/>
    <n v="0"/>
    <n v="0"/>
    <n v="0"/>
    <n v="0"/>
    <n v="0"/>
  </r>
  <r>
    <d v="2020-11-18T00:00:00"/>
    <x v="61"/>
    <x v="34"/>
    <n v="0"/>
    <n v="0"/>
    <n v="0"/>
    <n v="0"/>
    <n v="0"/>
    <n v="0"/>
    <n v="0"/>
    <n v="0"/>
    <n v="0"/>
  </r>
  <r>
    <d v="2020-11-19T00:00:00"/>
    <x v="62"/>
    <x v="34"/>
    <m/>
    <m/>
    <m/>
    <m/>
    <m/>
    <m/>
    <m/>
    <m/>
    <m/>
  </r>
  <r>
    <d v="2020-11-20T00:00:00"/>
    <x v="66"/>
    <x v="34"/>
    <m/>
    <m/>
    <m/>
    <m/>
    <m/>
    <m/>
    <m/>
    <m/>
    <m/>
  </r>
  <r>
    <d v="2020-11-21T00:00:00"/>
    <x v="81"/>
    <x v="34"/>
    <m/>
    <m/>
    <m/>
    <m/>
    <m/>
    <m/>
    <m/>
    <m/>
    <m/>
  </r>
  <r>
    <d v="2020-11-22T00:00:00"/>
    <x v="82"/>
    <x v="34"/>
    <m/>
    <m/>
    <m/>
    <m/>
    <m/>
    <m/>
    <m/>
    <m/>
    <m/>
  </r>
  <r>
    <d v="2020-11-23T00:00:00"/>
    <x v="83"/>
    <x v="34"/>
    <m/>
    <m/>
    <m/>
    <m/>
    <m/>
    <m/>
    <m/>
    <m/>
    <m/>
  </r>
  <r>
    <d v="2020-11-24T00:00:00"/>
    <x v="84"/>
    <x v="34"/>
    <m/>
    <m/>
    <m/>
    <m/>
    <m/>
    <m/>
    <m/>
    <m/>
    <m/>
  </r>
  <r>
    <d v="2020-11-25T00:00:00"/>
    <x v="85"/>
    <x v="34"/>
    <m/>
    <m/>
    <m/>
    <m/>
    <m/>
    <m/>
    <m/>
    <m/>
    <m/>
  </r>
  <r>
    <d v="2020-11-26T00:00:00"/>
    <x v="87"/>
    <x v="34"/>
    <m/>
    <m/>
    <m/>
    <m/>
    <m/>
    <m/>
    <m/>
    <m/>
    <m/>
  </r>
  <r>
    <d v="2020-11-27T00:00:00"/>
    <x v="88"/>
    <x v="34"/>
    <m/>
    <m/>
    <m/>
    <m/>
    <m/>
    <m/>
    <m/>
    <m/>
    <m/>
  </r>
  <r>
    <d v="2020-11-28T00:00:00"/>
    <x v="89"/>
    <x v="34"/>
    <m/>
    <m/>
    <m/>
    <m/>
    <m/>
    <m/>
    <m/>
    <m/>
    <m/>
  </r>
  <r>
    <d v="2020-11-29T00:00:00"/>
    <x v="90"/>
    <x v="34"/>
    <m/>
    <m/>
    <m/>
    <m/>
    <m/>
    <m/>
    <m/>
    <m/>
    <m/>
  </r>
  <r>
    <d v="2020-11-30T00:00:00"/>
    <x v="91"/>
    <x v="34"/>
    <m/>
    <m/>
    <m/>
    <m/>
    <m/>
    <m/>
    <m/>
    <m/>
    <m/>
  </r>
  <r>
    <d v="2021-07-31T00:00:00"/>
    <x v="109"/>
    <x v="35"/>
    <n v="15"/>
    <n v="0"/>
    <n v="0"/>
    <n v="0"/>
    <n v="55"/>
    <n v="0"/>
    <n v="214"/>
    <n v="102972"/>
    <n v="2903"/>
  </r>
  <r>
    <d v="2021-08-01T00:00:00"/>
    <x v="110"/>
    <x v="35"/>
    <n v="0"/>
    <n v="0"/>
    <n v="0"/>
    <n v="0"/>
    <n v="2"/>
    <n v="0"/>
    <n v="10"/>
    <n v="295"/>
    <n v="37"/>
  </r>
  <r>
    <d v="2021-08-02T00:00:00"/>
    <x v="111"/>
    <x v="35"/>
    <n v="0"/>
    <n v="0"/>
    <n v="0"/>
    <n v="0"/>
    <n v="2"/>
    <n v="0"/>
    <n v="3"/>
    <n v="123"/>
    <n v="15"/>
  </r>
  <r>
    <d v="2021-08-03T00:00:00"/>
    <x v="112"/>
    <x v="35"/>
    <n v="0"/>
    <n v="0"/>
    <n v="0"/>
    <n v="0"/>
    <n v="4"/>
    <n v="2"/>
    <n v="7"/>
    <n v="183"/>
    <n v="22"/>
  </r>
  <r>
    <d v="2021-08-04T00:00:00"/>
    <x v="113"/>
    <x v="35"/>
    <n v="2"/>
    <n v="0"/>
    <n v="0"/>
    <n v="0"/>
    <n v="0"/>
    <n v="0"/>
    <n v="7"/>
    <n v="344"/>
    <n v="40"/>
  </r>
  <r>
    <d v="2021-08-05T00:00:00"/>
    <x v="114"/>
    <x v="35"/>
    <n v="0"/>
    <n v="0"/>
    <n v="0"/>
    <n v="0"/>
    <n v="1"/>
    <n v="0"/>
    <n v="0"/>
    <n v="108"/>
    <n v="12"/>
  </r>
  <r>
    <d v="2021-08-06T00:00:00"/>
    <x v="115"/>
    <x v="35"/>
    <n v="7"/>
    <n v="0"/>
    <n v="0"/>
    <n v="0"/>
    <n v="2"/>
    <n v="0"/>
    <n v="9"/>
    <n v="239"/>
    <n v="27"/>
  </r>
  <r>
    <d v="2021-08-07T00:00:00"/>
    <x v="116"/>
    <x v="35"/>
    <n v="12"/>
    <n v="2"/>
    <n v="0"/>
    <n v="0"/>
    <n v="27"/>
    <n v="3"/>
    <n v="9"/>
    <n v="412"/>
    <n v="45"/>
  </r>
  <r>
    <d v="2021-08-08T00:00:00"/>
    <x v="117"/>
    <x v="35"/>
    <n v="10"/>
    <n v="2"/>
    <n v="0"/>
    <n v="0"/>
    <n v="26"/>
    <n v="3"/>
    <n v="7"/>
    <n v="652"/>
    <n v="69"/>
  </r>
  <r>
    <d v="2021-08-09T00:00:00"/>
    <x v="118"/>
    <x v="35"/>
    <n v="19"/>
    <n v="0"/>
    <n v="0"/>
    <n v="0"/>
    <n v="51"/>
    <n v="3"/>
    <n v="16"/>
    <n v="1319"/>
    <n v="90"/>
  </r>
  <r>
    <d v="2021-08-10T00:00:00"/>
    <x v="119"/>
    <x v="35"/>
    <n v="23"/>
    <n v="2"/>
    <n v="0"/>
    <n v="0"/>
    <n v="23"/>
    <n v="0"/>
    <n v="9"/>
    <n v="1732"/>
    <n v="57"/>
  </r>
  <r>
    <d v="2021-08-11T00:00:00"/>
    <x v="120"/>
    <x v="35"/>
    <n v="14"/>
    <n v="0"/>
    <n v="0"/>
    <n v="0"/>
    <n v="16"/>
    <n v="0"/>
    <n v="8"/>
    <n v="2404"/>
    <n v="0"/>
  </r>
  <r>
    <d v="2021-08-12T00:00:00"/>
    <x v="121"/>
    <x v="35"/>
    <n v="2"/>
    <n v="0"/>
    <n v="0"/>
    <n v="0"/>
    <n v="9"/>
    <n v="0"/>
    <n v="4"/>
    <n v="1204"/>
    <n v="32"/>
  </r>
  <r>
    <d v="2021-08-13T00:00:00"/>
    <x v="122"/>
    <x v="35"/>
    <n v="0"/>
    <n v="0"/>
    <n v="0"/>
    <n v="0"/>
    <n v="5"/>
    <n v="1"/>
    <n v="2"/>
    <n v="406"/>
    <n v="22"/>
  </r>
  <r>
    <d v="2021-08-14T00:00:00"/>
    <x v="92"/>
    <x v="35"/>
    <n v="3"/>
    <n v="1"/>
    <n v="0"/>
    <n v="0"/>
    <n v="5"/>
    <n v="1"/>
    <n v="6"/>
    <n v="257"/>
    <n v="21"/>
  </r>
  <r>
    <d v="2021-08-15T00:00:00"/>
    <x v="93"/>
    <x v="35"/>
    <n v="14"/>
    <n v="5"/>
    <n v="0"/>
    <n v="0"/>
    <n v="14"/>
    <n v="2"/>
    <n v="8"/>
    <n v="827"/>
    <n v="89"/>
  </r>
  <r>
    <d v="2021-08-16T00:00:00"/>
    <x v="94"/>
    <x v="35"/>
    <n v="21"/>
    <n v="0"/>
    <n v="0"/>
    <n v="0"/>
    <n v="21"/>
    <n v="1"/>
    <n v="11"/>
    <n v="3761"/>
    <n v="513"/>
  </r>
  <r>
    <d v="2021-08-17T00:00:00"/>
    <x v="95"/>
    <x v="35"/>
    <n v="28"/>
    <n v="0"/>
    <n v="0"/>
    <n v="3"/>
    <n v="9"/>
    <n v="6"/>
    <n v="4"/>
    <n v="3984"/>
    <n v="346"/>
  </r>
  <r>
    <d v="2021-08-18T00:00:00"/>
    <x v="96"/>
    <x v="35"/>
    <n v="43"/>
    <n v="4"/>
    <n v="0"/>
    <n v="0"/>
    <n v="63"/>
    <n v="17"/>
    <n v="2"/>
    <n v="2924"/>
    <n v="122"/>
  </r>
  <r>
    <d v="2021-08-19T00:00:00"/>
    <x v="97"/>
    <x v="35"/>
    <n v="30"/>
    <n v="18"/>
    <n v="0"/>
    <n v="0"/>
    <n v="93"/>
    <n v="9"/>
    <n v="18"/>
    <n v="2223"/>
    <n v="0"/>
  </r>
  <r>
    <d v="2021-08-20T00:00:00"/>
    <x v="98"/>
    <x v="35"/>
    <n v="45"/>
    <n v="48"/>
    <n v="0"/>
    <n v="0"/>
    <n v="75"/>
    <n v="27"/>
    <n v="12"/>
    <n v="1440"/>
    <n v="0"/>
  </r>
  <r>
    <d v="2021-08-21T00:00:00"/>
    <x v="99"/>
    <x v="35"/>
    <n v="26"/>
    <n v="5"/>
    <n v="0"/>
    <n v="1"/>
    <n v="53"/>
    <n v="12"/>
    <n v="5"/>
    <n v="621"/>
    <n v="0"/>
  </r>
  <r>
    <d v="2021-08-22T00:00:00"/>
    <x v="100"/>
    <x v="35"/>
    <n v="63"/>
    <n v="36"/>
    <n v="0"/>
    <n v="0"/>
    <n v="65"/>
    <n v="40"/>
    <n v="14"/>
    <n v="897"/>
    <n v="0"/>
  </r>
  <r>
    <d v="2021-08-23T00:00:00"/>
    <x v="101"/>
    <x v="35"/>
    <n v="80"/>
    <n v="5"/>
    <n v="0"/>
    <n v="0"/>
    <n v="86"/>
    <n v="14"/>
    <n v="9"/>
    <n v="1098"/>
    <n v="0"/>
  </r>
  <r>
    <d v="2021-08-24T00:00:00"/>
    <x v="102"/>
    <x v="35"/>
    <n v="255"/>
    <n v="51"/>
    <n v="0"/>
    <n v="0"/>
    <n v="107"/>
    <n v="0"/>
    <n v="9"/>
    <n v="1091"/>
    <n v="0"/>
  </r>
  <r>
    <d v="2021-08-25T00:00:00"/>
    <x v="103"/>
    <x v="35"/>
    <n v="190"/>
    <n v="68"/>
    <n v="0"/>
    <n v="0"/>
    <n v="184"/>
    <n v="16"/>
    <n v="8"/>
    <n v="1580"/>
    <n v="0"/>
  </r>
  <r>
    <d v="2021-08-26T00:00:00"/>
    <x v="104"/>
    <x v="35"/>
    <n v="162"/>
    <n v="76"/>
    <n v="0"/>
    <n v="0"/>
    <n v="216"/>
    <n v="74"/>
    <n v="6"/>
    <n v="1286"/>
    <n v="0"/>
  </r>
  <r>
    <d v="2021-08-27T00:00:00"/>
    <x v="105"/>
    <x v="35"/>
    <n v="176"/>
    <n v="60"/>
    <n v="0"/>
    <n v="0"/>
    <n v="152"/>
    <n v="28"/>
    <n v="8"/>
    <n v="1170"/>
    <n v="0"/>
  </r>
  <r>
    <d v="2021-08-28T00:00:00"/>
    <x v="106"/>
    <x v="35"/>
    <n v="115"/>
    <n v="40"/>
    <n v="0"/>
    <n v="0"/>
    <n v="95"/>
    <n v="14"/>
    <n v="2"/>
    <n v="945"/>
    <n v="0"/>
  </r>
  <r>
    <d v="2021-08-29T00:00:00"/>
    <x v="107"/>
    <x v="35"/>
    <n v="488"/>
    <n v="128"/>
    <n v="0"/>
    <n v="0"/>
    <n v="288"/>
    <n v="108"/>
    <n v="0"/>
    <n v="2664"/>
    <n v="0"/>
  </r>
  <r>
    <d v="2021-08-30T00:00:00"/>
    <x v="108"/>
    <x v="35"/>
    <n v="180"/>
    <n v="24"/>
    <n v="0"/>
    <n v="0"/>
    <n v="619"/>
    <n v="30"/>
    <n v="18"/>
    <n v="3003"/>
    <n v="0"/>
  </r>
  <r>
    <d v="2021-08-31T00:00:00"/>
    <x v="86"/>
    <x v="35"/>
    <n v="363"/>
    <n v="30"/>
    <n v="0"/>
    <n v="0"/>
    <n v="396"/>
    <n v="60"/>
    <n v="6"/>
    <n v="1512"/>
    <n v="0"/>
  </r>
  <r>
    <d v="2021-09-01T00:00:00"/>
    <x v="80"/>
    <x v="35"/>
    <n v="392"/>
    <n v="40"/>
    <n v="0"/>
    <n v="0"/>
    <n v="388"/>
    <n v="64"/>
    <n v="8"/>
    <n v="1578"/>
    <n v="0"/>
  </r>
  <r>
    <d v="2021-09-02T00:00:00"/>
    <x v="75"/>
    <x v="35"/>
    <n v="456"/>
    <n v="72"/>
    <n v="0"/>
    <n v="0"/>
    <n v="268"/>
    <n v="60"/>
    <n v="12"/>
    <n v="1464"/>
    <n v="0"/>
  </r>
  <r>
    <d v="2021-09-03T00:00:00"/>
    <x v="76"/>
    <x v="35"/>
    <n v="472"/>
    <n v="52"/>
    <n v="0"/>
    <n v="0"/>
    <n v="416"/>
    <n v="72"/>
    <n v="0"/>
    <n v="1652"/>
    <n v="0"/>
  </r>
  <r>
    <d v="2021-09-04T00:00:00"/>
    <x v="77"/>
    <x v="35"/>
    <n v="312"/>
    <n v="52"/>
    <n v="0"/>
    <n v="0"/>
    <n v="300"/>
    <n v="20"/>
    <n v="0"/>
    <n v="876"/>
    <n v="0"/>
  </r>
  <r>
    <d v="2021-09-05T00:00:00"/>
    <x v="78"/>
    <x v="35"/>
    <n v="968"/>
    <n v="180"/>
    <n v="0"/>
    <n v="0"/>
    <n v="576"/>
    <n v="60"/>
    <n v="4"/>
    <n v="880"/>
    <n v="0"/>
  </r>
  <r>
    <d v="2021-09-06T00:00:00"/>
    <x v="79"/>
    <x v="35"/>
    <n v="720"/>
    <n v="138"/>
    <n v="0"/>
    <n v="0"/>
    <n v="503"/>
    <n v="69"/>
    <n v="3"/>
    <n v="648"/>
    <n v="0"/>
  </r>
  <r>
    <d v="2021-09-07T00:00:00"/>
    <x v="71"/>
    <x v="35"/>
    <n v="444"/>
    <n v="111"/>
    <n v="0"/>
    <n v="0"/>
    <n v="381"/>
    <n v="75"/>
    <n v="0"/>
    <n v="960"/>
    <n v="0"/>
  </r>
  <r>
    <d v="2021-09-08T00:00:00"/>
    <x v="72"/>
    <x v="35"/>
    <n v="442"/>
    <n v="132"/>
    <n v="0"/>
    <n v="6"/>
    <n v="416"/>
    <n v="120"/>
    <n v="2"/>
    <n v="1960"/>
    <n v="0"/>
  </r>
  <r>
    <d v="2021-09-09T00:00:00"/>
    <x v="73"/>
    <x v="35"/>
    <n v="282"/>
    <n v="48"/>
    <n v="0"/>
    <n v="0"/>
    <n v="306"/>
    <n v="90"/>
    <n v="0"/>
    <n v="2700"/>
    <n v="0"/>
  </r>
  <r>
    <d v="2021-09-10T00:00:00"/>
    <x v="74"/>
    <x v="35"/>
    <n v="261"/>
    <n v="76.5"/>
    <n v="0"/>
    <n v="6"/>
    <n v="378"/>
    <n v="186"/>
    <n v="0"/>
    <n v="3868"/>
    <n v="0"/>
  </r>
  <r>
    <d v="2021-09-11T00:00:00"/>
    <x v="68"/>
    <x v="35"/>
    <n v="282"/>
    <n v="78"/>
    <n v="0"/>
    <n v="0"/>
    <n v="294"/>
    <n v="120"/>
    <n v="0"/>
    <n v="4122"/>
    <n v="0"/>
  </r>
  <r>
    <d v="2021-09-12T00:00:00"/>
    <x v="69"/>
    <x v="35"/>
    <n v="582"/>
    <n v="66"/>
    <n v="0"/>
    <n v="0"/>
    <n v="282"/>
    <n v="180"/>
    <n v="0"/>
    <n v="4626"/>
    <n v="0"/>
  </r>
  <r>
    <d v="2021-09-13T00:00:00"/>
    <x v="70"/>
    <x v="35"/>
    <n v="264"/>
    <n v="144"/>
    <n v="0"/>
    <n v="0"/>
    <n v="180"/>
    <n v="150"/>
    <n v="0"/>
    <n v="5305"/>
    <n v="0"/>
  </r>
  <r>
    <d v="2021-09-14T00:00:00"/>
    <x v="67"/>
    <x v="35"/>
    <n v="204"/>
    <n v="66"/>
    <n v="0"/>
    <n v="0"/>
    <n v="306"/>
    <n v="54"/>
    <n v="0"/>
    <n v="4902"/>
    <n v="0"/>
  </r>
  <r>
    <d v="2021-09-15T00:00:00"/>
    <x v="63"/>
    <x v="35"/>
    <n v="612"/>
    <n v="150"/>
    <n v="0"/>
    <n v="0"/>
    <n v="345"/>
    <n v="156"/>
    <n v="0"/>
    <n v="3762"/>
    <n v="0"/>
  </r>
  <r>
    <d v="2021-09-16T00:00:00"/>
    <x v="64"/>
    <x v="35"/>
    <n v="990"/>
    <n v="258"/>
    <n v="0"/>
    <n v="0"/>
    <n v="426"/>
    <n v="198"/>
    <n v="0"/>
    <n v="2820"/>
    <n v="0"/>
  </r>
  <r>
    <d v="2021-09-17T00:00:00"/>
    <x v="65"/>
    <x v="35"/>
    <n v="894"/>
    <n v="186"/>
    <n v="0"/>
    <n v="0"/>
    <n v="612"/>
    <n v="140"/>
    <n v="4"/>
    <n v="2506"/>
    <n v="0"/>
  </r>
  <r>
    <d v="2021-09-18T00:00:00"/>
    <x v="0"/>
    <x v="35"/>
    <n v="2352"/>
    <n v="414"/>
    <n v="0"/>
    <n v="12"/>
    <n v="6528"/>
    <n v="732"/>
    <n v="6"/>
    <n v="1632"/>
    <n v="0"/>
  </r>
  <r>
    <d v="2021-09-19T00:00:00"/>
    <x v="1"/>
    <x v="35"/>
    <n v="864"/>
    <n v="354"/>
    <n v="0"/>
    <n v="30"/>
    <n v="4575"/>
    <n v="672"/>
    <n v="0"/>
    <n v="1428"/>
    <n v="0"/>
  </r>
  <r>
    <d v="2021-09-20T00:00:00"/>
    <x v="2"/>
    <x v="35"/>
    <n v="774"/>
    <n v="198"/>
    <n v="0"/>
    <n v="0"/>
    <n v="2772"/>
    <n v="408"/>
    <n v="0"/>
    <n v="3078"/>
    <n v="0"/>
  </r>
  <r>
    <d v="2021-09-21T00:00:00"/>
    <x v="3"/>
    <x v="35"/>
    <n v="762"/>
    <n v="174"/>
    <n v="0"/>
    <n v="0"/>
    <n v="1686"/>
    <n v="426"/>
    <n v="0"/>
    <n v="3876"/>
    <n v="0"/>
  </r>
  <r>
    <d v="2021-09-22T00:00:00"/>
    <x v="4"/>
    <x v="35"/>
    <n v="636"/>
    <n v="108"/>
    <n v="0"/>
    <n v="0"/>
    <n v="1392"/>
    <n v="252"/>
    <n v="0"/>
    <n v="3738"/>
    <n v="0"/>
  </r>
  <r>
    <d v="2021-09-23T00:00:00"/>
    <x v="5"/>
    <x v="35"/>
    <n v="972"/>
    <n v="120"/>
    <n v="0"/>
    <n v="0"/>
    <n v="1596"/>
    <n v="336"/>
    <n v="0"/>
    <n v="3732"/>
    <n v="0"/>
  </r>
  <r>
    <d v="2021-09-24T00:00:00"/>
    <x v="6"/>
    <x v="35"/>
    <n v="510"/>
    <n v="60"/>
    <n v="0"/>
    <n v="0"/>
    <n v="636"/>
    <n v="126"/>
    <n v="0"/>
    <n v="4224"/>
    <n v="0"/>
  </r>
  <r>
    <d v="2021-09-25T00:00:00"/>
    <x v="7"/>
    <x v="35"/>
    <n v="312"/>
    <n v="72"/>
    <n v="0"/>
    <n v="0"/>
    <n v="474"/>
    <n v="108"/>
    <n v="0"/>
    <n v="3156"/>
    <n v="0"/>
  </r>
  <r>
    <d v="2021-09-26T00:00:00"/>
    <x v="8"/>
    <x v="35"/>
    <n v="324"/>
    <n v="60"/>
    <n v="0"/>
    <n v="0"/>
    <n v="828"/>
    <n v="180"/>
    <n v="0"/>
    <n v="2322"/>
    <n v="0"/>
  </r>
  <r>
    <d v="2021-09-27T00:00:00"/>
    <x v="9"/>
    <x v="35"/>
    <n v="384"/>
    <n v="66"/>
    <n v="0"/>
    <n v="0"/>
    <n v="2252"/>
    <n v="498"/>
    <n v="6"/>
    <n v="1220"/>
    <n v="0"/>
  </r>
  <r>
    <d v="2021-09-28T00:00:00"/>
    <x v="10"/>
    <x v="35"/>
    <n v="702"/>
    <n v="24"/>
    <n v="0"/>
    <n v="6"/>
    <n v="4884"/>
    <n v="774"/>
    <n v="12"/>
    <n v="1494"/>
    <n v="0"/>
  </r>
  <r>
    <d v="2021-09-29T00:00:00"/>
    <x v="11"/>
    <x v="35"/>
    <n v="168"/>
    <n v="36"/>
    <n v="0"/>
    <n v="0"/>
    <n v="1081"/>
    <n v="288"/>
    <n v="6"/>
    <n v="897"/>
    <n v="0"/>
  </r>
  <r>
    <d v="2021-09-30T00:00:00"/>
    <x v="12"/>
    <x v="35"/>
    <n v="258"/>
    <n v="6"/>
    <n v="0"/>
    <n v="0"/>
    <n v="1296"/>
    <n v="132"/>
    <n v="0"/>
    <n v="156"/>
    <n v="0"/>
  </r>
  <r>
    <d v="2021-10-01T00:00:00"/>
    <x v="13"/>
    <x v="35"/>
    <n v="324"/>
    <n v="36"/>
    <n v="0"/>
    <n v="0"/>
    <n v="522"/>
    <n v="132"/>
    <n v="0"/>
    <n v="330"/>
    <n v="0"/>
  </r>
  <r>
    <d v="2021-10-02T00:00:00"/>
    <x v="14"/>
    <x v="35"/>
    <n v="150"/>
    <n v="6"/>
    <n v="0"/>
    <n v="0"/>
    <n v="498"/>
    <n v="126"/>
    <n v="6"/>
    <n v="156"/>
    <n v="0"/>
  </r>
  <r>
    <d v="2021-10-03T00:00:00"/>
    <x v="15"/>
    <x v="35"/>
    <n v="186"/>
    <n v="30"/>
    <n v="0"/>
    <n v="0"/>
    <n v="768"/>
    <n v="156"/>
    <n v="0"/>
    <n v="162"/>
    <n v="0"/>
  </r>
  <r>
    <d v="2021-10-04T00:00:00"/>
    <x v="16"/>
    <x v="35"/>
    <n v="343"/>
    <n v="45"/>
    <n v="0"/>
    <n v="0"/>
    <n v="1005"/>
    <n v="194"/>
    <n v="3"/>
    <n v="108"/>
    <n v="0"/>
  </r>
  <r>
    <d v="2021-10-05T00:00:00"/>
    <x v="17"/>
    <x v="35"/>
    <n v="276"/>
    <n v="30"/>
    <n v="0"/>
    <n v="6"/>
    <n v="1335"/>
    <n v="171"/>
    <n v="0"/>
    <n v="24"/>
    <n v="0"/>
  </r>
  <r>
    <d v="2021-10-06T00:00:00"/>
    <x v="18"/>
    <x v="35"/>
    <n v="504"/>
    <n v="42"/>
    <n v="0"/>
    <n v="0"/>
    <n v="1776"/>
    <n v="126"/>
    <n v="6"/>
    <n v="18"/>
    <n v="0"/>
  </r>
  <r>
    <d v="2021-10-07T00:00:00"/>
    <x v="19"/>
    <x v="35"/>
    <n v="286"/>
    <n v="29"/>
    <n v="0"/>
    <n v="0"/>
    <n v="848"/>
    <n v="114"/>
    <n v="7"/>
    <n v="31"/>
    <n v="0"/>
  </r>
  <r>
    <d v="2021-10-08T00:00:00"/>
    <x v="20"/>
    <x v="35"/>
    <n v="259"/>
    <n v="24"/>
    <n v="0"/>
    <n v="0"/>
    <n v="785"/>
    <n v="136"/>
    <n v="3"/>
    <n v="39"/>
    <n v="0"/>
  </r>
  <r>
    <d v="2021-10-09T00:00:00"/>
    <x v="21"/>
    <x v="35"/>
    <n v="201"/>
    <n v="18"/>
    <n v="0"/>
    <n v="0"/>
    <n v="1048"/>
    <n v="156"/>
    <n v="0"/>
    <n v="20"/>
    <n v="0"/>
  </r>
  <r>
    <d v="2021-10-10T00:00:00"/>
    <x v="22"/>
    <x v="35"/>
    <n v="189"/>
    <n v="25"/>
    <n v="0"/>
    <n v="0"/>
    <n v="1159"/>
    <n v="172"/>
    <n v="1"/>
    <n v="15"/>
    <n v="0"/>
  </r>
  <r>
    <d v="2021-10-11T00:00:00"/>
    <x v="23"/>
    <x v="35"/>
    <n v="157"/>
    <n v="14"/>
    <n v="0"/>
    <n v="0"/>
    <n v="1032"/>
    <n v="87"/>
    <n v="0"/>
    <n v="14"/>
    <n v="0"/>
  </r>
  <r>
    <d v="2021-10-12T00:00:00"/>
    <x v="24"/>
    <x v="35"/>
    <n v="118"/>
    <n v="7"/>
    <n v="0"/>
    <n v="0"/>
    <n v="1074"/>
    <n v="140"/>
    <n v="0"/>
    <n v="9"/>
    <n v="0"/>
  </r>
  <r>
    <d v="2021-10-13T00:00:00"/>
    <x v="25"/>
    <x v="35"/>
    <n v="176"/>
    <n v="11"/>
    <n v="0"/>
    <n v="0"/>
    <n v="959"/>
    <n v="95"/>
    <n v="1"/>
    <n v="12"/>
    <n v="0"/>
  </r>
  <r>
    <d v="2021-10-14T00:00:00"/>
    <x v="26"/>
    <x v="35"/>
    <n v="114"/>
    <n v="10"/>
    <n v="0"/>
    <n v="0"/>
    <n v="955"/>
    <n v="143"/>
    <n v="0"/>
    <n v="13"/>
    <n v="0"/>
  </r>
  <r>
    <d v="2021-10-15T00:00:00"/>
    <x v="27"/>
    <x v="35"/>
    <n v="93"/>
    <n v="10"/>
    <n v="0"/>
    <n v="0"/>
    <n v="1018"/>
    <n v="167"/>
    <n v="0"/>
    <n v="37"/>
    <n v="0"/>
  </r>
  <r>
    <d v="2021-10-16T00:00:00"/>
    <x v="28"/>
    <x v="35"/>
    <n v="120"/>
    <n v="1"/>
    <n v="0"/>
    <n v="0"/>
    <n v="536"/>
    <n v="133"/>
    <n v="0"/>
    <n v="11"/>
    <n v="0"/>
  </r>
  <r>
    <d v="2021-10-17T00:00:00"/>
    <x v="29"/>
    <x v="35"/>
    <n v="6"/>
    <n v="0"/>
    <n v="0"/>
    <n v="0"/>
    <n v="19"/>
    <n v="0"/>
    <n v="0"/>
    <n v="0"/>
    <n v="0"/>
  </r>
  <r>
    <d v="2021-10-18T00:00:00"/>
    <x v="30"/>
    <x v="35"/>
    <n v="25"/>
    <n v="2"/>
    <n v="0"/>
    <n v="0"/>
    <n v="18"/>
    <n v="1"/>
    <n v="0"/>
    <n v="6"/>
    <n v="0"/>
  </r>
  <r>
    <d v="2021-10-19T00:00:00"/>
    <x v="31"/>
    <x v="35"/>
    <n v="120"/>
    <n v="4"/>
    <n v="0"/>
    <n v="0"/>
    <n v="183"/>
    <n v="27"/>
    <n v="3"/>
    <n v="25"/>
    <n v="0"/>
  </r>
  <r>
    <d v="2021-10-20T00:00:00"/>
    <x v="32"/>
    <x v="35"/>
    <m/>
    <m/>
    <m/>
    <m/>
    <m/>
    <m/>
    <m/>
    <m/>
    <m/>
  </r>
  <r>
    <d v="2021-10-21T00:00:00"/>
    <x v="33"/>
    <x v="35"/>
    <m/>
    <m/>
    <m/>
    <m/>
    <m/>
    <m/>
    <m/>
    <m/>
    <m/>
  </r>
  <r>
    <d v="2021-10-22T00:00:00"/>
    <x v="34"/>
    <x v="35"/>
    <m/>
    <m/>
    <m/>
    <m/>
    <m/>
    <m/>
    <m/>
    <m/>
    <m/>
  </r>
  <r>
    <d v="2021-10-23T00:00:00"/>
    <x v="35"/>
    <x v="35"/>
    <m/>
    <m/>
    <m/>
    <m/>
    <m/>
    <m/>
    <m/>
    <m/>
    <m/>
  </r>
  <r>
    <d v="2021-10-24T00:00:00"/>
    <x v="36"/>
    <x v="35"/>
    <m/>
    <m/>
    <m/>
    <m/>
    <m/>
    <m/>
    <m/>
    <m/>
    <m/>
  </r>
  <r>
    <d v="2021-10-25T00:00:00"/>
    <x v="37"/>
    <x v="35"/>
    <m/>
    <m/>
    <m/>
    <m/>
    <m/>
    <m/>
    <m/>
    <m/>
    <m/>
  </r>
  <r>
    <d v="2021-10-26T00:00:00"/>
    <x v="38"/>
    <x v="35"/>
    <m/>
    <m/>
    <m/>
    <m/>
    <m/>
    <m/>
    <m/>
    <m/>
    <m/>
  </r>
  <r>
    <d v="2021-10-27T00:00:00"/>
    <x v="39"/>
    <x v="35"/>
    <m/>
    <m/>
    <m/>
    <m/>
    <m/>
    <m/>
    <m/>
    <m/>
    <m/>
  </r>
  <r>
    <d v="2021-10-28T00:00:00"/>
    <x v="40"/>
    <x v="35"/>
    <m/>
    <m/>
    <m/>
    <m/>
    <m/>
    <m/>
    <m/>
    <m/>
    <m/>
  </r>
  <r>
    <d v="2021-10-29T00:00:00"/>
    <x v="41"/>
    <x v="35"/>
    <m/>
    <m/>
    <m/>
    <m/>
    <m/>
    <m/>
    <m/>
    <m/>
    <m/>
  </r>
  <r>
    <d v="2021-10-30T00:00:00"/>
    <x v="42"/>
    <x v="35"/>
    <m/>
    <m/>
    <m/>
    <m/>
    <m/>
    <m/>
    <m/>
    <m/>
    <m/>
  </r>
  <r>
    <d v="2021-10-31T00:00:00"/>
    <x v="43"/>
    <x v="35"/>
    <m/>
    <m/>
    <m/>
    <m/>
    <m/>
    <m/>
    <m/>
    <m/>
    <m/>
  </r>
  <r>
    <d v="2021-11-01T00:00:00"/>
    <x v="44"/>
    <x v="35"/>
    <m/>
    <m/>
    <m/>
    <m/>
    <m/>
    <m/>
    <m/>
    <m/>
    <m/>
  </r>
  <r>
    <d v="2021-11-02T00:00:00"/>
    <x v="45"/>
    <x v="35"/>
    <m/>
    <m/>
    <m/>
    <m/>
    <m/>
    <m/>
    <m/>
    <m/>
    <m/>
  </r>
  <r>
    <d v="2021-11-03T00:00:00"/>
    <x v="46"/>
    <x v="35"/>
    <m/>
    <m/>
    <m/>
    <m/>
    <m/>
    <m/>
    <m/>
    <m/>
    <m/>
  </r>
  <r>
    <d v="2021-11-04T00:00:00"/>
    <x v="47"/>
    <x v="35"/>
    <m/>
    <m/>
    <m/>
    <m/>
    <m/>
    <m/>
    <m/>
    <m/>
    <m/>
  </r>
  <r>
    <d v="2021-11-05T00:00:00"/>
    <x v="48"/>
    <x v="35"/>
    <m/>
    <m/>
    <m/>
    <m/>
    <m/>
    <m/>
    <m/>
    <m/>
    <m/>
  </r>
  <r>
    <d v="2021-11-06T00:00:00"/>
    <x v="49"/>
    <x v="35"/>
    <m/>
    <m/>
    <m/>
    <m/>
    <m/>
    <m/>
    <m/>
    <m/>
    <m/>
  </r>
  <r>
    <d v="2021-11-07T00:00:00"/>
    <x v="50"/>
    <x v="35"/>
    <m/>
    <m/>
    <m/>
    <m/>
    <m/>
    <m/>
    <m/>
    <m/>
    <m/>
  </r>
  <r>
    <d v="2021-11-08T00:00:00"/>
    <x v="51"/>
    <x v="35"/>
    <m/>
    <m/>
    <m/>
    <m/>
    <m/>
    <m/>
    <m/>
    <m/>
    <m/>
  </r>
  <r>
    <d v="2021-11-09T00:00:00"/>
    <x v="52"/>
    <x v="35"/>
    <m/>
    <m/>
    <m/>
    <m/>
    <m/>
    <m/>
    <m/>
    <m/>
    <m/>
  </r>
  <r>
    <d v="2021-11-10T00:00:00"/>
    <x v="53"/>
    <x v="35"/>
    <m/>
    <m/>
    <m/>
    <m/>
    <m/>
    <m/>
    <m/>
    <m/>
    <m/>
  </r>
  <r>
    <d v="2021-11-11T00:00:00"/>
    <x v="54"/>
    <x v="35"/>
    <m/>
    <m/>
    <m/>
    <m/>
    <m/>
    <m/>
    <m/>
    <m/>
    <m/>
  </r>
  <r>
    <d v="2021-11-12T00:00:00"/>
    <x v="55"/>
    <x v="35"/>
    <m/>
    <m/>
    <m/>
    <m/>
    <m/>
    <m/>
    <m/>
    <m/>
    <m/>
  </r>
  <r>
    <d v="2021-11-13T00:00:00"/>
    <x v="56"/>
    <x v="35"/>
    <m/>
    <m/>
    <m/>
    <m/>
    <m/>
    <m/>
    <m/>
    <m/>
    <m/>
  </r>
  <r>
    <d v="2021-11-14T00:00:00"/>
    <x v="57"/>
    <x v="35"/>
    <m/>
    <m/>
    <m/>
    <m/>
    <m/>
    <m/>
    <m/>
    <m/>
    <m/>
  </r>
  <r>
    <d v="2021-11-15T00:00:00"/>
    <x v="58"/>
    <x v="35"/>
    <m/>
    <m/>
    <m/>
    <m/>
    <m/>
    <m/>
    <m/>
    <m/>
    <m/>
  </r>
  <r>
    <d v="2021-11-16T00:00:00"/>
    <x v="59"/>
    <x v="35"/>
    <m/>
    <m/>
    <m/>
    <m/>
    <m/>
    <m/>
    <m/>
    <m/>
    <m/>
  </r>
  <r>
    <d v="2021-11-17T00:00:00"/>
    <x v="60"/>
    <x v="35"/>
    <m/>
    <m/>
    <m/>
    <m/>
    <m/>
    <m/>
    <m/>
    <m/>
    <m/>
  </r>
  <r>
    <d v="2021-11-18T00:00:00"/>
    <x v="61"/>
    <x v="35"/>
    <m/>
    <m/>
    <m/>
    <m/>
    <m/>
    <m/>
    <m/>
    <m/>
    <m/>
  </r>
  <r>
    <d v="2021-11-19T00:00:00"/>
    <x v="62"/>
    <x v="35"/>
    <m/>
    <m/>
    <m/>
    <m/>
    <m/>
    <m/>
    <m/>
    <m/>
    <m/>
  </r>
  <r>
    <d v="2021-11-20T00:00:00"/>
    <x v="66"/>
    <x v="35"/>
    <m/>
    <m/>
    <m/>
    <m/>
    <m/>
    <m/>
    <m/>
    <m/>
    <m/>
  </r>
  <r>
    <d v="2021-11-21T00:00:00"/>
    <x v="81"/>
    <x v="35"/>
    <m/>
    <m/>
    <m/>
    <m/>
    <m/>
    <m/>
    <m/>
    <m/>
    <m/>
  </r>
  <r>
    <d v="2021-11-22T00:00:00"/>
    <x v="82"/>
    <x v="35"/>
    <m/>
    <m/>
    <m/>
    <m/>
    <m/>
    <m/>
    <m/>
    <m/>
    <m/>
  </r>
  <r>
    <d v="2021-11-23T00:00:00"/>
    <x v="83"/>
    <x v="35"/>
    <m/>
    <m/>
    <m/>
    <m/>
    <m/>
    <m/>
    <m/>
    <m/>
    <m/>
  </r>
  <r>
    <d v="2021-11-24T00:00:00"/>
    <x v="84"/>
    <x v="35"/>
    <m/>
    <m/>
    <m/>
    <m/>
    <m/>
    <m/>
    <m/>
    <m/>
    <m/>
  </r>
  <r>
    <d v="2021-11-25T00:00:00"/>
    <x v="85"/>
    <x v="35"/>
    <m/>
    <m/>
    <m/>
    <m/>
    <m/>
    <m/>
    <m/>
    <m/>
    <m/>
  </r>
  <r>
    <d v="2021-11-26T00:00:00"/>
    <x v="87"/>
    <x v="35"/>
    <m/>
    <m/>
    <m/>
    <m/>
    <m/>
    <m/>
    <m/>
    <m/>
    <m/>
  </r>
  <r>
    <d v="2021-11-27T00:00:00"/>
    <x v="88"/>
    <x v="35"/>
    <m/>
    <m/>
    <m/>
    <m/>
    <m/>
    <m/>
    <m/>
    <m/>
    <m/>
  </r>
  <r>
    <d v="2021-11-28T00:00:00"/>
    <x v="89"/>
    <x v="35"/>
    <m/>
    <m/>
    <m/>
    <m/>
    <m/>
    <m/>
    <m/>
    <m/>
    <m/>
  </r>
  <r>
    <d v="2021-11-29T00:00:00"/>
    <x v="90"/>
    <x v="35"/>
    <m/>
    <m/>
    <m/>
    <m/>
    <m/>
    <m/>
    <m/>
    <m/>
    <m/>
  </r>
  <r>
    <d v="2021-11-30T00:00:00"/>
    <x v="91"/>
    <x v="35"/>
    <m/>
    <m/>
    <m/>
    <m/>
    <m/>
    <m/>
    <m/>
    <m/>
    <m/>
  </r>
  <r>
    <d v="2022-07-31T00:00:00"/>
    <x v="109"/>
    <x v="36"/>
    <n v="56"/>
    <n v="0"/>
    <n v="1"/>
    <n v="0"/>
    <n v="67"/>
    <n v="0"/>
    <n v="328"/>
    <n v="186098"/>
    <n v="40341"/>
  </r>
  <r>
    <d v="2022-08-01T00:00:00"/>
    <x v="110"/>
    <x v="36"/>
    <n v="15"/>
    <n v="0"/>
    <n v="0"/>
    <n v="0"/>
    <n v="7"/>
    <n v="0"/>
    <n v="19"/>
    <n v="87"/>
    <n v="50"/>
  </r>
  <r>
    <d v="2022-08-02T00:00:00"/>
    <x v="111"/>
    <x v="36"/>
    <n v="3"/>
    <n v="0"/>
    <n v="0"/>
    <n v="0"/>
    <n v="3"/>
    <n v="0"/>
    <n v="10"/>
    <n v="53"/>
    <n v="31"/>
  </r>
  <r>
    <d v="2022-08-03T00:00:00"/>
    <x v="112"/>
    <x v="36"/>
    <n v="0"/>
    <n v="0"/>
    <n v="0"/>
    <n v="0"/>
    <n v="0"/>
    <n v="0"/>
    <n v="0"/>
    <n v="13"/>
    <n v="8"/>
  </r>
  <r>
    <d v="2022-08-04T00:00:00"/>
    <x v="113"/>
    <x v="36"/>
    <n v="1"/>
    <n v="0"/>
    <n v="0"/>
    <n v="0"/>
    <n v="4"/>
    <n v="0"/>
    <n v="24"/>
    <n v="99"/>
    <n v="57"/>
  </r>
  <r>
    <d v="2022-08-05T00:00:00"/>
    <x v="114"/>
    <x v="36"/>
    <n v="0"/>
    <n v="0"/>
    <n v="0"/>
    <n v="0"/>
    <n v="4"/>
    <n v="0"/>
    <n v="1"/>
    <n v="173"/>
    <n v="100"/>
  </r>
  <r>
    <d v="2022-08-06T00:00:00"/>
    <x v="115"/>
    <x v="36"/>
    <n v="17"/>
    <n v="4"/>
    <n v="0"/>
    <n v="0"/>
    <n v="12"/>
    <n v="0"/>
    <n v="59"/>
    <n v="559"/>
    <n v="324"/>
  </r>
  <r>
    <d v="2022-08-07T00:00:00"/>
    <x v="116"/>
    <x v="36"/>
    <n v="7"/>
    <n v="1"/>
    <n v="0"/>
    <n v="0"/>
    <n v="42"/>
    <n v="0"/>
    <n v="36"/>
    <n v="585"/>
    <n v="339"/>
  </r>
  <r>
    <d v="2022-08-08T00:00:00"/>
    <x v="117"/>
    <x v="36"/>
    <n v="5"/>
    <n v="0"/>
    <n v="0"/>
    <n v="0"/>
    <n v="64"/>
    <n v="0"/>
    <n v="35"/>
    <n v="337"/>
    <n v="195"/>
  </r>
  <r>
    <d v="2022-08-09T00:00:00"/>
    <x v="118"/>
    <x v="36"/>
    <n v="14"/>
    <n v="2"/>
    <n v="0"/>
    <n v="0"/>
    <n v="27"/>
    <n v="0"/>
    <n v="21"/>
    <n v="270"/>
    <n v="156"/>
  </r>
  <r>
    <d v="2022-08-10T00:00:00"/>
    <x v="119"/>
    <x v="36"/>
    <n v="20"/>
    <n v="0"/>
    <n v="0"/>
    <n v="0"/>
    <n v="61"/>
    <n v="0"/>
    <n v="13"/>
    <n v="353"/>
    <n v="204"/>
  </r>
  <r>
    <d v="2022-08-11T00:00:00"/>
    <x v="120"/>
    <x v="36"/>
    <n v="55"/>
    <n v="0"/>
    <n v="0"/>
    <n v="0"/>
    <n v="26"/>
    <n v="0"/>
    <n v="16"/>
    <n v="435"/>
    <n v="252"/>
  </r>
  <r>
    <d v="2022-08-12T00:00:00"/>
    <x v="121"/>
    <x v="36"/>
    <n v="18"/>
    <n v="1"/>
    <n v="0"/>
    <n v="0"/>
    <n v="55"/>
    <n v="0"/>
    <n v="10"/>
    <n v="339"/>
    <n v="196"/>
  </r>
  <r>
    <d v="2022-08-13T00:00:00"/>
    <x v="122"/>
    <x v="36"/>
    <n v="27"/>
    <n v="0"/>
    <n v="0"/>
    <n v="0"/>
    <n v="166"/>
    <n v="0"/>
    <n v="4"/>
    <n v="449"/>
    <n v="260"/>
  </r>
  <r>
    <d v="2022-08-14T00:00:00"/>
    <x v="92"/>
    <x v="36"/>
    <n v="24"/>
    <n v="1"/>
    <n v="0"/>
    <n v="0"/>
    <n v="136"/>
    <n v="0"/>
    <n v="22"/>
    <n v="163"/>
    <n v="95"/>
  </r>
  <r>
    <d v="2022-08-15T00:00:00"/>
    <x v="93"/>
    <x v="36"/>
    <n v="59"/>
    <n v="8"/>
    <n v="0"/>
    <n v="0"/>
    <n v="195"/>
    <n v="1"/>
    <n v="19"/>
    <n v="225"/>
    <n v="130"/>
  </r>
  <r>
    <d v="2022-08-16T00:00:00"/>
    <x v="94"/>
    <x v="36"/>
    <n v="55"/>
    <n v="5"/>
    <n v="0"/>
    <n v="0"/>
    <n v="279"/>
    <n v="4"/>
    <n v="21"/>
    <n v="200"/>
    <n v="116"/>
  </r>
  <r>
    <d v="2022-08-17T00:00:00"/>
    <x v="95"/>
    <x v="36"/>
    <n v="44"/>
    <n v="5"/>
    <n v="0"/>
    <n v="0"/>
    <n v="178"/>
    <n v="2"/>
    <n v="24"/>
    <n v="106"/>
    <n v="62"/>
  </r>
  <r>
    <d v="2022-08-18T00:00:00"/>
    <x v="96"/>
    <x v="36"/>
    <n v="24.5"/>
    <n v="2.5"/>
    <n v="0"/>
    <n v="0"/>
    <n v="149"/>
    <n v="3"/>
    <n v="20.5"/>
    <n v="89"/>
    <n v="51"/>
  </r>
  <r>
    <d v="2022-08-19T00:00:00"/>
    <x v="97"/>
    <x v="36"/>
    <n v="5"/>
    <n v="0"/>
    <n v="0"/>
    <n v="0"/>
    <n v="120"/>
    <n v="4"/>
    <n v="17"/>
    <n v="70"/>
    <n v="41"/>
  </r>
  <r>
    <d v="2022-08-20T00:00:00"/>
    <x v="98"/>
    <x v="36"/>
    <n v="6"/>
    <n v="1"/>
    <n v="0"/>
    <n v="0"/>
    <n v="50"/>
    <n v="4"/>
    <n v="8"/>
    <n v="39"/>
    <n v="22"/>
  </r>
  <r>
    <d v="2022-08-21T00:00:00"/>
    <x v="99"/>
    <x v="36"/>
    <n v="13"/>
    <n v="5"/>
    <n v="0"/>
    <n v="0"/>
    <n v="122"/>
    <n v="5"/>
    <n v="12"/>
    <n v="60"/>
    <n v="34"/>
  </r>
  <r>
    <d v="2022-08-22T00:00:00"/>
    <x v="100"/>
    <x v="36"/>
    <n v="13"/>
    <n v="1"/>
    <n v="0"/>
    <n v="0"/>
    <n v="74"/>
    <n v="7"/>
    <n v="4"/>
    <n v="53"/>
    <n v="30"/>
  </r>
  <r>
    <d v="2022-08-23T00:00:00"/>
    <x v="101"/>
    <x v="36"/>
    <n v="35"/>
    <n v="11"/>
    <n v="0"/>
    <n v="0"/>
    <n v="133"/>
    <n v="17"/>
    <n v="16"/>
    <n v="49"/>
    <n v="28"/>
  </r>
  <r>
    <d v="2022-08-24T00:00:00"/>
    <x v="102"/>
    <x v="36"/>
    <n v="4"/>
    <n v="0"/>
    <n v="0"/>
    <n v="0"/>
    <n v="357"/>
    <n v="24"/>
    <n v="4"/>
    <n v="82"/>
    <n v="48"/>
  </r>
  <r>
    <d v="2022-08-25T00:00:00"/>
    <x v="103"/>
    <x v="36"/>
    <n v="49"/>
    <n v="4"/>
    <n v="0"/>
    <n v="0"/>
    <n v="325"/>
    <n v="33"/>
    <n v="2"/>
    <n v="58"/>
    <n v="33"/>
  </r>
  <r>
    <d v="2022-08-26T00:00:00"/>
    <x v="104"/>
    <x v="36"/>
    <n v="21"/>
    <n v="2"/>
    <n v="0"/>
    <n v="0"/>
    <n v="257"/>
    <n v="9"/>
    <n v="1"/>
    <n v="53"/>
    <n v="31"/>
  </r>
  <r>
    <d v="2022-08-27T00:00:00"/>
    <x v="105"/>
    <x v="36"/>
    <n v="60"/>
    <n v="15"/>
    <n v="0"/>
    <n v="0"/>
    <n v="189"/>
    <n v="11"/>
    <n v="17"/>
    <n v="42"/>
    <n v="25"/>
  </r>
  <r>
    <d v="2022-08-28T00:00:00"/>
    <x v="106"/>
    <x v="36"/>
    <n v="170"/>
    <n v="19"/>
    <n v="0"/>
    <n v="0"/>
    <n v="547"/>
    <n v="37"/>
    <n v="11"/>
    <n v="35"/>
    <n v="20"/>
  </r>
  <r>
    <d v="2022-08-29T00:00:00"/>
    <x v="107"/>
    <x v="36"/>
    <n v="210"/>
    <n v="24"/>
    <n v="0"/>
    <n v="0"/>
    <n v="862"/>
    <n v="43"/>
    <n v="14"/>
    <n v="35"/>
    <n v="21"/>
  </r>
  <r>
    <d v="2022-08-30T00:00:00"/>
    <x v="108"/>
    <x v="36"/>
    <n v="239"/>
    <n v="13"/>
    <n v="0"/>
    <n v="0"/>
    <n v="722"/>
    <n v="22"/>
    <n v="6"/>
    <n v="162"/>
    <n v="94"/>
  </r>
  <r>
    <d v="2022-08-31T00:00:00"/>
    <x v="86"/>
    <x v="36"/>
    <n v="204"/>
    <n v="10"/>
    <n v="0"/>
    <n v="0"/>
    <n v="935"/>
    <n v="65"/>
    <n v="12"/>
    <n v="50"/>
    <n v="29"/>
  </r>
  <r>
    <d v="2022-09-01T00:00:00"/>
    <x v="80"/>
    <x v="36"/>
    <n v="81"/>
    <n v="12"/>
    <n v="0"/>
    <n v="0"/>
    <n v="687"/>
    <n v="54"/>
    <n v="0"/>
    <n v="51"/>
    <n v="30"/>
  </r>
  <r>
    <d v="2022-09-02T00:00:00"/>
    <x v="75"/>
    <x v="36"/>
    <n v="144"/>
    <n v="18"/>
    <n v="0"/>
    <n v="0"/>
    <n v="747"/>
    <n v="33"/>
    <n v="9"/>
    <n v="51"/>
    <n v="30"/>
  </r>
  <r>
    <d v="2022-09-03T00:00:00"/>
    <x v="76"/>
    <x v="36"/>
    <n v="180"/>
    <n v="33"/>
    <n v="0"/>
    <n v="0"/>
    <n v="769"/>
    <n v="34"/>
    <n v="15"/>
    <n v="42"/>
    <n v="25"/>
  </r>
  <r>
    <d v="2022-09-04T00:00:00"/>
    <x v="77"/>
    <x v="36"/>
    <n v="254"/>
    <n v="46"/>
    <n v="0"/>
    <n v="0"/>
    <n v="719"/>
    <n v="38"/>
    <n v="5"/>
    <n v="23"/>
    <n v="14"/>
  </r>
  <r>
    <d v="2022-09-05T00:00:00"/>
    <x v="78"/>
    <x v="36"/>
    <n v="226"/>
    <n v="15"/>
    <n v="0"/>
    <n v="0"/>
    <n v="992"/>
    <n v="64"/>
    <n v="6"/>
    <n v="13"/>
    <n v="8"/>
  </r>
  <r>
    <d v="2022-09-06T00:00:00"/>
    <x v="79"/>
    <x v="36"/>
    <n v="411"/>
    <n v="22"/>
    <n v="0"/>
    <n v="0"/>
    <n v="923"/>
    <n v="41"/>
    <n v="0"/>
    <n v="3"/>
    <n v="2"/>
  </r>
  <r>
    <d v="2022-09-07T00:00:00"/>
    <x v="71"/>
    <x v="36"/>
    <n v="642"/>
    <n v="42"/>
    <n v="0"/>
    <n v="0"/>
    <n v="640"/>
    <n v="44"/>
    <n v="2"/>
    <n v="19"/>
    <n v="11"/>
  </r>
  <r>
    <d v="2022-09-08T00:00:00"/>
    <x v="72"/>
    <x v="36"/>
    <n v="806"/>
    <n v="64"/>
    <n v="0"/>
    <n v="0"/>
    <n v="526"/>
    <n v="46"/>
    <n v="3"/>
    <n v="4"/>
    <n v="2"/>
  </r>
  <r>
    <d v="2022-09-09T00:00:00"/>
    <x v="73"/>
    <x v="36"/>
    <n v="1069"/>
    <n v="77"/>
    <n v="0"/>
    <n v="0"/>
    <n v="385"/>
    <n v="20"/>
    <n v="3"/>
    <n v="7"/>
    <n v="4"/>
  </r>
  <r>
    <d v="2022-09-10T00:00:00"/>
    <x v="74"/>
    <x v="36"/>
    <n v="839"/>
    <n v="56"/>
    <n v="0"/>
    <n v="0"/>
    <n v="560"/>
    <n v="90"/>
    <n v="0"/>
    <n v="5"/>
    <n v="3"/>
  </r>
  <r>
    <d v="2022-09-11T00:00:00"/>
    <x v="68"/>
    <x v="36"/>
    <n v="856"/>
    <n v="50"/>
    <n v="0"/>
    <n v="0"/>
    <n v="728"/>
    <n v="90"/>
    <n v="6"/>
    <n v="8"/>
    <n v="4"/>
  </r>
  <r>
    <d v="2022-09-12T00:00:00"/>
    <x v="69"/>
    <x v="36"/>
    <n v="962"/>
    <n v="58"/>
    <n v="0"/>
    <n v="0"/>
    <n v="822"/>
    <n v="89"/>
    <n v="2"/>
    <n v="4"/>
    <n v="3"/>
  </r>
  <r>
    <d v="2022-09-13T00:00:00"/>
    <x v="70"/>
    <x v="36"/>
    <n v="840"/>
    <n v="78"/>
    <n v="0"/>
    <n v="0"/>
    <n v="931"/>
    <n v="104"/>
    <n v="0"/>
    <n v="0"/>
    <n v="0"/>
  </r>
  <r>
    <d v="2022-09-14T00:00:00"/>
    <x v="67"/>
    <x v="36"/>
    <n v="1047"/>
    <n v="85"/>
    <n v="0"/>
    <n v="0"/>
    <n v="1046"/>
    <n v="208"/>
    <n v="8"/>
    <n v="1"/>
    <n v="0"/>
  </r>
  <r>
    <d v="2022-09-15T00:00:00"/>
    <x v="63"/>
    <x v="36"/>
    <n v="1190"/>
    <n v="124"/>
    <n v="0"/>
    <n v="0"/>
    <n v="670"/>
    <n v="75"/>
    <n v="3"/>
    <n v="1"/>
    <n v="0"/>
  </r>
  <r>
    <d v="2022-09-16T00:00:00"/>
    <x v="64"/>
    <x v="36"/>
    <n v="867"/>
    <n v="101"/>
    <n v="0"/>
    <n v="0"/>
    <n v="951"/>
    <n v="105"/>
    <n v="6"/>
    <n v="0"/>
    <n v="0"/>
  </r>
  <r>
    <d v="2022-09-17T00:00:00"/>
    <x v="65"/>
    <x v="36"/>
    <n v="878"/>
    <n v="85"/>
    <n v="0"/>
    <n v="0"/>
    <n v="1076"/>
    <n v="100"/>
    <n v="2"/>
    <n v="0"/>
    <n v="0"/>
  </r>
  <r>
    <d v="2022-09-18T00:00:00"/>
    <x v="0"/>
    <x v="36"/>
    <n v="731"/>
    <n v="88"/>
    <n v="0"/>
    <n v="0"/>
    <n v="824"/>
    <n v="91"/>
    <n v="6"/>
    <n v="1"/>
    <n v="1"/>
  </r>
  <r>
    <d v="2022-09-19T00:00:00"/>
    <x v="1"/>
    <x v="36"/>
    <n v="1172"/>
    <n v="117"/>
    <n v="0"/>
    <n v="0"/>
    <n v="983"/>
    <n v="106"/>
    <n v="3"/>
    <n v="1"/>
    <n v="0"/>
  </r>
  <r>
    <d v="2022-09-20T00:00:00"/>
    <x v="2"/>
    <x v="36"/>
    <n v="1043"/>
    <n v="145"/>
    <n v="0"/>
    <n v="0"/>
    <n v="1201"/>
    <n v="102"/>
    <n v="4"/>
    <n v="0"/>
    <n v="0"/>
  </r>
  <r>
    <d v="2022-09-21T00:00:00"/>
    <x v="3"/>
    <x v="36"/>
    <n v="1032"/>
    <n v="179"/>
    <n v="0"/>
    <n v="0"/>
    <n v="1162"/>
    <n v="105"/>
    <n v="2"/>
    <n v="1"/>
    <n v="1"/>
  </r>
  <r>
    <d v="2022-09-22T00:00:00"/>
    <x v="4"/>
    <x v="36"/>
    <n v="856"/>
    <n v="137"/>
    <n v="0"/>
    <n v="0"/>
    <n v="1118"/>
    <n v="111"/>
    <n v="5"/>
    <n v="0"/>
    <n v="0"/>
  </r>
  <r>
    <d v="2022-09-23T00:00:00"/>
    <x v="5"/>
    <x v="36"/>
    <n v="830"/>
    <n v="122"/>
    <n v="0"/>
    <n v="0"/>
    <n v="1011"/>
    <n v="107"/>
    <n v="2"/>
    <n v="1"/>
    <n v="1"/>
  </r>
  <r>
    <d v="2022-09-24T00:00:00"/>
    <x v="6"/>
    <x v="36"/>
    <n v="770"/>
    <n v="98"/>
    <n v="0"/>
    <n v="0"/>
    <n v="1050"/>
    <n v="102"/>
    <n v="4"/>
    <n v="3"/>
    <n v="1"/>
  </r>
  <r>
    <d v="2022-09-25T00:00:00"/>
    <x v="7"/>
    <x v="36"/>
    <n v="599"/>
    <n v="109"/>
    <n v="0"/>
    <n v="0"/>
    <n v="1031"/>
    <n v="137"/>
    <n v="4"/>
    <n v="2"/>
    <n v="1"/>
  </r>
  <r>
    <d v="2022-09-26T00:00:00"/>
    <x v="8"/>
    <x v="36"/>
    <n v="424"/>
    <n v="115"/>
    <n v="0"/>
    <n v="0"/>
    <n v="1014"/>
    <n v="119"/>
    <n v="2"/>
    <n v="1"/>
    <n v="0"/>
  </r>
  <r>
    <d v="2022-09-27T00:00:00"/>
    <x v="9"/>
    <x v="36"/>
    <n v="424"/>
    <n v="118"/>
    <n v="0"/>
    <n v="0"/>
    <n v="1188"/>
    <n v="100"/>
    <n v="3"/>
    <n v="1"/>
    <n v="0"/>
  </r>
  <r>
    <d v="2022-09-28T00:00:00"/>
    <x v="10"/>
    <x v="36"/>
    <n v="538"/>
    <n v="140"/>
    <n v="2"/>
    <n v="1"/>
    <n v="1377"/>
    <n v="178"/>
    <n v="6"/>
    <n v="0"/>
    <n v="0"/>
  </r>
  <r>
    <d v="2022-09-29T00:00:00"/>
    <x v="11"/>
    <x v="36"/>
    <n v="406"/>
    <n v="85"/>
    <n v="2"/>
    <n v="0"/>
    <n v="1313"/>
    <n v="140"/>
    <n v="5"/>
    <n v="0"/>
    <n v="0"/>
  </r>
  <r>
    <d v="2022-09-30T00:00:00"/>
    <x v="12"/>
    <x v="36"/>
    <n v="399"/>
    <n v="101"/>
    <n v="1"/>
    <n v="1"/>
    <n v="1323"/>
    <n v="107"/>
    <n v="4"/>
    <n v="0"/>
    <n v="0"/>
  </r>
  <r>
    <d v="2022-10-01T00:00:00"/>
    <x v="13"/>
    <x v="36"/>
    <n v="283"/>
    <n v="62"/>
    <n v="0"/>
    <n v="0"/>
    <n v="1423"/>
    <n v="107"/>
    <n v="2"/>
    <n v="1"/>
    <n v="0"/>
  </r>
  <r>
    <d v="2022-10-02T00:00:00"/>
    <x v="14"/>
    <x v="36"/>
    <n v="242"/>
    <n v="56"/>
    <n v="0"/>
    <n v="0"/>
    <n v="1331"/>
    <n v="98"/>
    <n v="4"/>
    <n v="0"/>
    <n v="0"/>
  </r>
  <r>
    <d v="2022-10-03T00:00:00"/>
    <x v="15"/>
    <x v="36"/>
    <n v="194"/>
    <n v="42"/>
    <n v="0"/>
    <n v="0"/>
    <n v="1177"/>
    <n v="95"/>
    <n v="3"/>
    <n v="0"/>
    <n v="0"/>
  </r>
  <r>
    <d v="2022-10-04T00:00:00"/>
    <x v="16"/>
    <x v="36"/>
    <n v="183"/>
    <n v="21"/>
    <n v="1"/>
    <n v="0"/>
    <n v="1334"/>
    <n v="57"/>
    <n v="1"/>
    <n v="0"/>
    <n v="0"/>
  </r>
  <r>
    <d v="2022-10-05T00:00:00"/>
    <x v="17"/>
    <x v="36"/>
    <n v="178"/>
    <n v="48"/>
    <n v="1"/>
    <n v="0"/>
    <n v="1246"/>
    <n v="88"/>
    <n v="2"/>
    <n v="0"/>
    <n v="0"/>
  </r>
  <r>
    <d v="2022-10-06T00:00:00"/>
    <x v="18"/>
    <x v="36"/>
    <n v="205"/>
    <n v="42"/>
    <n v="0"/>
    <n v="0"/>
    <n v="1349"/>
    <n v="93"/>
    <n v="1"/>
    <n v="0"/>
    <n v="0"/>
  </r>
  <r>
    <d v="2022-10-07T00:00:00"/>
    <x v="19"/>
    <x v="36"/>
    <n v="123"/>
    <n v="26"/>
    <n v="0"/>
    <n v="0"/>
    <n v="1345"/>
    <n v="93"/>
    <n v="1"/>
    <n v="0"/>
    <n v="0"/>
  </r>
  <r>
    <d v="2022-10-08T00:00:00"/>
    <x v="20"/>
    <x v="36"/>
    <n v="95"/>
    <n v="31"/>
    <n v="0"/>
    <n v="1"/>
    <n v="1517"/>
    <n v="128"/>
    <n v="6"/>
    <n v="0"/>
    <n v="0"/>
  </r>
  <r>
    <d v="2022-10-09T00:00:00"/>
    <x v="21"/>
    <x v="36"/>
    <n v="62"/>
    <n v="22"/>
    <n v="0"/>
    <n v="0"/>
    <n v="1436"/>
    <n v="36"/>
    <n v="2"/>
    <n v="0"/>
    <n v="0"/>
  </r>
  <r>
    <d v="2022-10-10T00:00:00"/>
    <x v="22"/>
    <x v="36"/>
    <n v="110"/>
    <n v="24"/>
    <n v="0"/>
    <n v="0"/>
    <n v="1722"/>
    <n v="130"/>
    <n v="4"/>
    <n v="1"/>
    <n v="1"/>
  </r>
  <r>
    <d v="2022-10-11T00:00:00"/>
    <x v="23"/>
    <x v="36"/>
    <n v="75"/>
    <n v="16"/>
    <n v="0"/>
    <n v="0"/>
    <n v="1848"/>
    <n v="64"/>
    <n v="0"/>
    <n v="0"/>
    <n v="0"/>
  </r>
  <r>
    <d v="2022-10-12T00:00:00"/>
    <x v="24"/>
    <x v="36"/>
    <n v="101"/>
    <n v="15"/>
    <n v="0"/>
    <n v="0"/>
    <n v="1712"/>
    <n v="113"/>
    <n v="1"/>
    <n v="0"/>
    <n v="0"/>
  </r>
  <r>
    <d v="2022-10-13T00:00:00"/>
    <x v="25"/>
    <x v="36"/>
    <n v="179"/>
    <n v="8"/>
    <n v="0"/>
    <n v="0"/>
    <n v="2205"/>
    <n v="127"/>
    <n v="2"/>
    <n v="0"/>
    <n v="0"/>
  </r>
  <r>
    <d v="2022-10-14T00:00:00"/>
    <x v="26"/>
    <x v="36"/>
    <n v="114"/>
    <n v="16"/>
    <n v="0"/>
    <n v="0"/>
    <n v="1722"/>
    <n v="110"/>
    <n v="1"/>
    <n v="1"/>
    <n v="0"/>
  </r>
  <r>
    <d v="2022-10-15T00:00:00"/>
    <x v="27"/>
    <x v="36"/>
    <n v="125"/>
    <n v="17"/>
    <n v="0"/>
    <n v="0"/>
    <n v="1519"/>
    <n v="77"/>
    <n v="0"/>
    <n v="0"/>
    <n v="0"/>
  </r>
  <r>
    <d v="2022-10-16T00:00:00"/>
    <x v="28"/>
    <x v="36"/>
    <n v="91"/>
    <n v="6"/>
    <n v="0"/>
    <n v="0"/>
    <n v="1495"/>
    <n v="84"/>
    <n v="0"/>
    <n v="1"/>
    <n v="0"/>
  </r>
  <r>
    <d v="2022-10-17T00:00:00"/>
    <x v="29"/>
    <x v="36"/>
    <n v="86"/>
    <n v="6"/>
    <n v="0"/>
    <n v="0"/>
    <n v="1942"/>
    <n v="132"/>
    <n v="5"/>
    <n v="0"/>
    <n v="0"/>
  </r>
  <r>
    <d v="2022-10-18T00:00:00"/>
    <x v="30"/>
    <x v="36"/>
    <n v="88"/>
    <n v="31"/>
    <n v="0"/>
    <n v="1"/>
    <n v="1704"/>
    <n v="117"/>
    <n v="0"/>
    <n v="1"/>
    <n v="0"/>
  </r>
  <r>
    <d v="2022-10-19T00:00:00"/>
    <x v="31"/>
    <x v="36"/>
    <m/>
    <m/>
    <m/>
    <m/>
    <m/>
    <m/>
    <m/>
    <m/>
    <m/>
  </r>
  <r>
    <d v="2022-10-20T00:00:00"/>
    <x v="32"/>
    <x v="36"/>
    <m/>
    <m/>
    <m/>
    <m/>
    <m/>
    <m/>
    <m/>
    <m/>
    <m/>
  </r>
  <r>
    <d v="2022-10-21T00:00:00"/>
    <x v="33"/>
    <x v="36"/>
    <m/>
    <m/>
    <m/>
    <m/>
    <m/>
    <m/>
    <m/>
    <m/>
    <m/>
  </r>
  <r>
    <d v="2022-10-22T00:00:00"/>
    <x v="34"/>
    <x v="36"/>
    <m/>
    <m/>
    <m/>
    <m/>
    <m/>
    <m/>
    <m/>
    <m/>
    <m/>
  </r>
  <r>
    <d v="2022-10-23T00:00:00"/>
    <x v="35"/>
    <x v="36"/>
    <m/>
    <m/>
    <m/>
    <m/>
    <m/>
    <m/>
    <m/>
    <m/>
    <m/>
  </r>
  <r>
    <d v="2022-10-24T00:00:00"/>
    <x v="36"/>
    <x v="36"/>
    <m/>
    <m/>
    <m/>
    <m/>
    <m/>
    <m/>
    <m/>
    <m/>
    <m/>
  </r>
  <r>
    <d v="2022-10-25T00:00:00"/>
    <x v="37"/>
    <x v="36"/>
    <m/>
    <m/>
    <m/>
    <m/>
    <m/>
    <m/>
    <m/>
    <m/>
    <m/>
  </r>
  <r>
    <d v="2022-10-26T00:00:00"/>
    <x v="38"/>
    <x v="36"/>
    <m/>
    <m/>
    <m/>
    <m/>
    <m/>
    <m/>
    <m/>
    <m/>
    <m/>
  </r>
  <r>
    <d v="2022-10-27T00:00:00"/>
    <x v="39"/>
    <x v="36"/>
    <m/>
    <m/>
    <m/>
    <m/>
    <m/>
    <m/>
    <m/>
    <m/>
    <m/>
  </r>
  <r>
    <d v="2022-10-28T00:00:00"/>
    <x v="40"/>
    <x v="36"/>
    <m/>
    <m/>
    <m/>
    <m/>
    <m/>
    <m/>
    <m/>
    <m/>
    <m/>
  </r>
  <r>
    <d v="2022-10-29T00:00:00"/>
    <x v="41"/>
    <x v="36"/>
    <m/>
    <m/>
    <m/>
    <m/>
    <m/>
    <m/>
    <m/>
    <m/>
    <m/>
  </r>
  <r>
    <d v="2022-10-30T00:00:00"/>
    <x v="42"/>
    <x v="36"/>
    <m/>
    <m/>
    <m/>
    <m/>
    <m/>
    <m/>
    <m/>
    <m/>
    <m/>
  </r>
  <r>
    <d v="2022-10-31T00:00:00"/>
    <x v="43"/>
    <x v="36"/>
    <m/>
    <m/>
    <m/>
    <m/>
    <m/>
    <m/>
    <m/>
    <m/>
    <m/>
  </r>
  <r>
    <d v="2022-11-01T00:00:00"/>
    <x v="44"/>
    <x v="36"/>
    <m/>
    <m/>
    <m/>
    <m/>
    <m/>
    <m/>
    <m/>
    <m/>
    <m/>
  </r>
  <r>
    <d v="2022-11-02T00:00:00"/>
    <x v="45"/>
    <x v="36"/>
    <m/>
    <m/>
    <m/>
    <m/>
    <m/>
    <m/>
    <m/>
    <m/>
    <m/>
  </r>
  <r>
    <d v="2022-11-03T00:00:00"/>
    <x v="46"/>
    <x v="36"/>
    <m/>
    <m/>
    <m/>
    <m/>
    <m/>
    <m/>
    <m/>
    <m/>
    <m/>
  </r>
  <r>
    <d v="2022-11-04T00:00:00"/>
    <x v="47"/>
    <x v="36"/>
    <m/>
    <m/>
    <m/>
    <m/>
    <m/>
    <m/>
    <m/>
    <m/>
    <m/>
  </r>
  <r>
    <d v="2022-11-05T00:00:00"/>
    <x v="48"/>
    <x v="36"/>
    <m/>
    <m/>
    <m/>
    <m/>
    <m/>
    <m/>
    <m/>
    <m/>
    <m/>
  </r>
  <r>
    <d v="2022-11-06T00:00:00"/>
    <x v="49"/>
    <x v="36"/>
    <m/>
    <m/>
    <m/>
    <m/>
    <m/>
    <m/>
    <m/>
    <m/>
    <m/>
  </r>
  <r>
    <d v="2022-11-07T00:00:00"/>
    <x v="50"/>
    <x v="36"/>
    <m/>
    <m/>
    <m/>
    <m/>
    <m/>
    <m/>
    <m/>
    <m/>
    <m/>
  </r>
  <r>
    <d v="2022-11-08T00:00:00"/>
    <x v="51"/>
    <x v="36"/>
    <m/>
    <m/>
    <m/>
    <m/>
    <m/>
    <m/>
    <m/>
    <m/>
    <m/>
  </r>
  <r>
    <d v="2022-11-09T00:00:00"/>
    <x v="52"/>
    <x v="36"/>
    <m/>
    <m/>
    <m/>
    <m/>
    <m/>
    <m/>
    <m/>
    <m/>
    <m/>
  </r>
  <r>
    <d v="2022-11-10T00:00:00"/>
    <x v="53"/>
    <x v="36"/>
    <m/>
    <m/>
    <m/>
    <m/>
    <m/>
    <m/>
    <m/>
    <m/>
    <m/>
  </r>
  <r>
    <d v="2022-11-11T00:00:00"/>
    <x v="54"/>
    <x v="36"/>
    <m/>
    <m/>
    <m/>
    <m/>
    <m/>
    <m/>
    <m/>
    <m/>
    <m/>
  </r>
  <r>
    <d v="2022-11-12T00:00:00"/>
    <x v="55"/>
    <x v="36"/>
    <m/>
    <m/>
    <m/>
    <m/>
    <m/>
    <m/>
    <m/>
    <m/>
    <m/>
  </r>
  <r>
    <d v="2022-11-13T00:00:00"/>
    <x v="56"/>
    <x v="36"/>
    <m/>
    <m/>
    <m/>
    <m/>
    <m/>
    <m/>
    <m/>
    <m/>
    <m/>
  </r>
  <r>
    <d v="2022-11-14T00:00:00"/>
    <x v="57"/>
    <x v="36"/>
    <m/>
    <m/>
    <m/>
    <m/>
    <m/>
    <m/>
    <m/>
    <m/>
    <m/>
  </r>
  <r>
    <d v="2022-11-15T00:00:00"/>
    <x v="58"/>
    <x v="36"/>
    <m/>
    <m/>
    <m/>
    <m/>
    <m/>
    <m/>
    <m/>
    <m/>
    <m/>
  </r>
  <r>
    <d v="2022-11-16T00:00:00"/>
    <x v="59"/>
    <x v="36"/>
    <m/>
    <m/>
    <m/>
    <m/>
    <m/>
    <m/>
    <m/>
    <m/>
    <m/>
  </r>
  <r>
    <d v="2022-11-17T00:00:00"/>
    <x v="60"/>
    <x v="36"/>
    <m/>
    <m/>
    <m/>
    <m/>
    <m/>
    <m/>
    <m/>
    <m/>
    <m/>
  </r>
  <r>
    <d v="2022-11-18T00:00:00"/>
    <x v="61"/>
    <x v="36"/>
    <m/>
    <m/>
    <m/>
    <m/>
    <m/>
    <m/>
    <m/>
    <m/>
    <m/>
  </r>
  <r>
    <d v="2022-11-19T00:00:00"/>
    <x v="62"/>
    <x v="36"/>
    <m/>
    <m/>
    <m/>
    <m/>
    <m/>
    <m/>
    <m/>
    <m/>
    <m/>
  </r>
  <r>
    <d v="2022-11-20T00:00:00"/>
    <x v="66"/>
    <x v="36"/>
    <m/>
    <m/>
    <m/>
    <m/>
    <m/>
    <m/>
    <m/>
    <m/>
    <m/>
  </r>
  <r>
    <d v="2022-11-21T00:00:00"/>
    <x v="81"/>
    <x v="36"/>
    <m/>
    <m/>
    <m/>
    <m/>
    <m/>
    <m/>
    <m/>
    <m/>
    <m/>
  </r>
  <r>
    <d v="2022-11-22T00:00:00"/>
    <x v="82"/>
    <x v="36"/>
    <m/>
    <m/>
    <m/>
    <m/>
    <m/>
    <m/>
    <m/>
    <m/>
    <m/>
  </r>
  <r>
    <d v="2022-11-23T00:00:00"/>
    <x v="83"/>
    <x v="36"/>
    <m/>
    <m/>
    <m/>
    <m/>
    <m/>
    <m/>
    <m/>
    <m/>
    <m/>
  </r>
  <r>
    <d v="2022-11-24T00:00:00"/>
    <x v="84"/>
    <x v="36"/>
    <m/>
    <m/>
    <m/>
    <m/>
    <m/>
    <m/>
    <m/>
    <m/>
    <m/>
  </r>
  <r>
    <d v="2022-11-25T00:00:00"/>
    <x v="85"/>
    <x v="36"/>
    <m/>
    <m/>
    <m/>
    <m/>
    <m/>
    <m/>
    <m/>
    <m/>
    <m/>
  </r>
  <r>
    <d v="2022-11-26T00:00:00"/>
    <x v="87"/>
    <x v="36"/>
    <m/>
    <m/>
    <m/>
    <m/>
    <m/>
    <m/>
    <m/>
    <m/>
    <m/>
  </r>
  <r>
    <d v="2022-11-27T00:00:00"/>
    <x v="88"/>
    <x v="36"/>
    <m/>
    <m/>
    <m/>
    <m/>
    <m/>
    <m/>
    <m/>
    <m/>
    <m/>
  </r>
  <r>
    <d v="2022-11-28T00:00:00"/>
    <x v="89"/>
    <x v="36"/>
    <m/>
    <m/>
    <m/>
    <m/>
    <m/>
    <m/>
    <m/>
    <m/>
    <m/>
  </r>
  <r>
    <d v="2022-11-29T00:00:00"/>
    <x v="90"/>
    <x v="36"/>
    <m/>
    <m/>
    <m/>
    <m/>
    <m/>
    <m/>
    <m/>
    <m/>
    <m/>
  </r>
  <r>
    <d v="2022-11-30T00:00:00"/>
    <x v="91"/>
    <x v="36"/>
    <m/>
    <m/>
    <m/>
    <m/>
    <m/>
    <m/>
    <m/>
    <m/>
    <m/>
  </r>
  <r>
    <m/>
    <x v="123"/>
    <x v="37"/>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0">
  <r>
    <d v="1986-09-18T00:00:00"/>
    <x v="0"/>
    <x v="0"/>
    <n v="35"/>
    <m/>
    <m/>
    <m/>
    <n v="94"/>
    <m/>
    <n v="5"/>
    <n v="149"/>
    <m/>
    <n v="183"/>
    <m/>
    <m/>
  </r>
  <r>
    <d v="1986-09-19T00:00:00"/>
    <x v="1"/>
    <x v="0"/>
    <n v="448"/>
    <m/>
    <m/>
    <m/>
    <n v="197"/>
    <m/>
    <n v="13"/>
    <n v="342"/>
    <m/>
    <n v="799"/>
    <m/>
    <m/>
  </r>
  <r>
    <d v="1986-09-20T00:00:00"/>
    <x v="2"/>
    <x v="0"/>
    <n v="7"/>
    <m/>
    <m/>
    <m/>
    <n v="438"/>
    <m/>
    <n v="34"/>
    <n v="457"/>
    <m/>
    <n v="54"/>
    <m/>
    <m/>
  </r>
  <r>
    <d v="1986-09-21T00:00:00"/>
    <x v="3"/>
    <x v="0"/>
    <n v="836"/>
    <m/>
    <m/>
    <m/>
    <n v="634"/>
    <m/>
    <n v="26"/>
    <n v="1469"/>
    <m/>
    <n v="1339"/>
    <m/>
    <m/>
  </r>
  <r>
    <d v="1986-09-22T00:00:00"/>
    <x v="4"/>
    <x v="0"/>
    <n v="2103"/>
    <m/>
    <m/>
    <m/>
    <n v="1336"/>
    <m/>
    <n v="22"/>
    <n v="4947"/>
    <m/>
    <n v="1888"/>
    <m/>
    <m/>
  </r>
  <r>
    <d v="1986-09-23T00:00:00"/>
    <x v="5"/>
    <x v="0"/>
    <n v="504"/>
    <m/>
    <m/>
    <m/>
    <n v="1307"/>
    <m/>
    <n v="12"/>
    <n v="3979"/>
    <m/>
    <n v="977"/>
    <m/>
    <m/>
  </r>
  <r>
    <d v="1986-09-24T00:00:00"/>
    <x v="6"/>
    <x v="0"/>
    <n v="188"/>
    <m/>
    <m/>
    <m/>
    <n v="298"/>
    <m/>
    <n v="0"/>
    <n v="1282"/>
    <m/>
    <n v="489"/>
    <m/>
    <m/>
  </r>
  <r>
    <d v="1986-09-25T00:00:00"/>
    <x v="7"/>
    <x v="0"/>
    <n v="1273"/>
    <m/>
    <m/>
    <m/>
    <n v="568"/>
    <m/>
    <n v="20"/>
    <n v="3000"/>
    <m/>
    <n v="285"/>
    <m/>
    <m/>
  </r>
  <r>
    <d v="1986-09-26T00:00:00"/>
    <x v="8"/>
    <x v="0"/>
    <n v="1033"/>
    <m/>
    <m/>
    <m/>
    <n v="493"/>
    <m/>
    <n v="6"/>
    <n v="2137"/>
    <m/>
    <n v="140"/>
    <m/>
    <m/>
  </r>
  <r>
    <d v="1986-09-27T00:00:00"/>
    <x v="9"/>
    <x v="0"/>
    <n v="12"/>
    <m/>
    <m/>
    <m/>
    <n v="86"/>
    <m/>
    <n v="0"/>
    <n v="285"/>
    <m/>
    <n v="28"/>
    <m/>
    <m/>
  </r>
  <r>
    <d v="1986-09-28T00:00:00"/>
    <x v="10"/>
    <x v="0"/>
    <n v="302"/>
    <m/>
    <m/>
    <m/>
    <n v="272"/>
    <m/>
    <n v="3"/>
    <n v="1501"/>
    <m/>
    <n v="1577"/>
    <m/>
    <m/>
  </r>
  <r>
    <d v="1986-09-29T00:00:00"/>
    <x v="11"/>
    <x v="0"/>
    <n v="1442"/>
    <m/>
    <m/>
    <m/>
    <n v="677"/>
    <m/>
    <n v="3"/>
    <n v="1014"/>
    <m/>
    <n v="559"/>
    <m/>
    <m/>
  </r>
  <r>
    <d v="1986-09-30T00:00:00"/>
    <x v="12"/>
    <x v="0"/>
    <n v="830"/>
    <m/>
    <m/>
    <m/>
    <n v="643"/>
    <m/>
    <n v="4"/>
    <n v="791"/>
    <m/>
    <n v="622"/>
    <m/>
    <m/>
  </r>
  <r>
    <d v="1986-10-01T00:00:00"/>
    <x v="13"/>
    <x v="0"/>
    <n v="1816"/>
    <m/>
    <m/>
    <m/>
    <n v="561"/>
    <m/>
    <n v="1"/>
    <n v="934"/>
    <m/>
    <n v="1085"/>
    <m/>
    <m/>
  </r>
  <r>
    <d v="1986-10-02T00:00:00"/>
    <x v="14"/>
    <x v="0"/>
    <n v="1514"/>
    <m/>
    <m/>
    <m/>
    <n v="682"/>
    <m/>
    <n v="2"/>
    <n v="1443"/>
    <m/>
    <n v="439"/>
    <m/>
    <m/>
  </r>
  <r>
    <d v="1986-10-03T00:00:00"/>
    <x v="15"/>
    <x v="0"/>
    <n v="1754"/>
    <m/>
    <m/>
    <m/>
    <n v="596"/>
    <m/>
    <n v="8"/>
    <n v="894"/>
    <m/>
    <n v="407"/>
    <m/>
    <m/>
  </r>
  <r>
    <d v="1986-10-04T00:00:00"/>
    <x v="16"/>
    <x v="0"/>
    <n v="2363"/>
    <m/>
    <m/>
    <m/>
    <n v="1203"/>
    <m/>
    <n v="0"/>
    <n v="1214"/>
    <m/>
    <n v="332"/>
    <m/>
    <m/>
  </r>
  <r>
    <d v="1986-10-05T00:00:00"/>
    <x v="17"/>
    <x v="0"/>
    <n v="1831"/>
    <m/>
    <m/>
    <m/>
    <n v="1722"/>
    <m/>
    <n v="14"/>
    <n v="854"/>
    <m/>
    <n v="250"/>
    <m/>
    <m/>
  </r>
  <r>
    <d v="1986-10-06T00:00:00"/>
    <x v="18"/>
    <x v="0"/>
    <n v="955"/>
    <m/>
    <m/>
    <m/>
    <n v="1014"/>
    <m/>
    <n v="1"/>
    <n v="972"/>
    <m/>
    <n v="474"/>
    <m/>
    <m/>
  </r>
  <r>
    <d v="1986-10-07T00:00:00"/>
    <x v="19"/>
    <x v="0"/>
    <n v="804"/>
    <m/>
    <m/>
    <m/>
    <n v="1796"/>
    <m/>
    <n v="14"/>
    <n v="577"/>
    <m/>
    <n v="123"/>
    <m/>
    <m/>
  </r>
  <r>
    <d v="1986-10-08T00:00:00"/>
    <x v="20"/>
    <x v="0"/>
    <n v="607"/>
    <m/>
    <m/>
    <m/>
    <n v="2448"/>
    <m/>
    <n v="6"/>
    <n v="471"/>
    <m/>
    <n v="353"/>
    <m/>
    <m/>
  </r>
  <r>
    <d v="1986-10-09T00:00:00"/>
    <x v="21"/>
    <x v="0"/>
    <n v="489"/>
    <m/>
    <m/>
    <m/>
    <n v="2268"/>
    <m/>
    <n v="3"/>
    <n v="912"/>
    <m/>
    <n v="105"/>
    <m/>
    <m/>
  </r>
  <r>
    <d v="1986-10-10T00:00:00"/>
    <x v="22"/>
    <x v="0"/>
    <n v="368"/>
    <m/>
    <m/>
    <m/>
    <n v="1394"/>
    <m/>
    <n v="12"/>
    <n v="232"/>
    <m/>
    <n v="52"/>
    <m/>
    <m/>
  </r>
  <r>
    <d v="1986-10-11T00:00:00"/>
    <x v="23"/>
    <x v="0"/>
    <n v="265"/>
    <m/>
    <m/>
    <m/>
    <n v="928"/>
    <m/>
    <n v="2"/>
    <n v="404"/>
    <m/>
    <n v="127"/>
    <m/>
    <m/>
  </r>
  <r>
    <d v="1986-10-12T00:00:00"/>
    <x v="24"/>
    <x v="0"/>
    <n v="248"/>
    <m/>
    <m/>
    <m/>
    <n v="892"/>
    <m/>
    <n v="1"/>
    <n v="243"/>
    <m/>
    <n v="119"/>
    <m/>
    <m/>
  </r>
  <r>
    <d v="1986-10-13T00:00:00"/>
    <x v="25"/>
    <x v="0"/>
    <n v="202"/>
    <m/>
    <m/>
    <m/>
    <n v="841"/>
    <m/>
    <n v="2"/>
    <n v="116"/>
    <m/>
    <n v="77"/>
    <m/>
    <m/>
  </r>
  <r>
    <d v="1986-10-14T00:00:00"/>
    <x v="26"/>
    <x v="0"/>
    <n v="290"/>
    <m/>
    <m/>
    <m/>
    <n v="928"/>
    <m/>
    <n v="3"/>
    <n v="274"/>
    <m/>
    <n v="233"/>
    <m/>
    <m/>
  </r>
  <r>
    <d v="1986-10-15T00:00:00"/>
    <x v="27"/>
    <x v="0"/>
    <n v="750"/>
    <m/>
    <m/>
    <m/>
    <n v="1371"/>
    <m/>
    <n v="2"/>
    <n v="278"/>
    <m/>
    <n v="106"/>
    <m/>
    <m/>
  </r>
  <r>
    <d v="1986-10-16T00:00:00"/>
    <x v="28"/>
    <x v="0"/>
    <n v="236"/>
    <m/>
    <m/>
    <m/>
    <n v="1798"/>
    <m/>
    <n v="4"/>
    <n v="153"/>
    <m/>
    <n v="169"/>
    <m/>
    <m/>
  </r>
  <r>
    <d v="1986-10-17T00:00:00"/>
    <x v="29"/>
    <x v="0"/>
    <n v="145"/>
    <m/>
    <m/>
    <m/>
    <n v="650"/>
    <m/>
    <n v="0"/>
    <n v="78"/>
    <m/>
    <n v="183"/>
    <m/>
    <m/>
  </r>
  <r>
    <d v="1986-10-18T00:00:00"/>
    <x v="30"/>
    <x v="0"/>
    <n v="232"/>
    <m/>
    <m/>
    <m/>
    <n v="1375"/>
    <m/>
    <n v="7"/>
    <n v="136"/>
    <m/>
    <n v="46"/>
    <m/>
    <m/>
  </r>
  <r>
    <d v="1986-10-19T00:00:00"/>
    <x v="31"/>
    <x v="0"/>
    <n v="91"/>
    <m/>
    <m/>
    <m/>
    <n v="422"/>
    <m/>
    <n v="0"/>
    <n v="31"/>
    <m/>
    <n v="26"/>
    <m/>
    <m/>
  </r>
  <r>
    <d v="1986-10-20T00:00:00"/>
    <x v="32"/>
    <x v="0"/>
    <n v="199"/>
    <m/>
    <m/>
    <m/>
    <n v="1048"/>
    <m/>
    <n v="6"/>
    <n v="90"/>
    <m/>
    <n v="68"/>
    <m/>
    <m/>
  </r>
  <r>
    <d v="1986-10-21T00:00:00"/>
    <x v="33"/>
    <x v="0"/>
    <n v="187"/>
    <m/>
    <m/>
    <m/>
    <n v="630"/>
    <m/>
    <n v="5"/>
    <n v="173"/>
    <m/>
    <n v="46"/>
    <m/>
    <m/>
  </r>
  <r>
    <d v="1986-10-22T00:00:00"/>
    <x v="34"/>
    <x v="0"/>
    <n v="321"/>
    <m/>
    <m/>
    <m/>
    <n v="701"/>
    <m/>
    <n v="3"/>
    <n v="180"/>
    <m/>
    <n v="75"/>
    <m/>
    <m/>
  </r>
  <r>
    <d v="1986-10-23T00:00:00"/>
    <x v="35"/>
    <x v="0"/>
    <n v="452"/>
    <m/>
    <m/>
    <m/>
    <n v="1136"/>
    <m/>
    <n v="17"/>
    <n v="154"/>
    <m/>
    <n v="71"/>
    <m/>
    <m/>
  </r>
  <r>
    <d v="1986-10-24T00:00:00"/>
    <x v="36"/>
    <x v="0"/>
    <n v="223"/>
    <m/>
    <m/>
    <m/>
    <n v="481"/>
    <m/>
    <n v="15"/>
    <n v="150"/>
    <m/>
    <n v="35"/>
    <m/>
    <m/>
  </r>
  <r>
    <d v="1986-10-25T00:00:00"/>
    <x v="37"/>
    <x v="0"/>
    <n v="146"/>
    <m/>
    <m/>
    <m/>
    <n v="261"/>
    <m/>
    <n v="0"/>
    <n v="123"/>
    <m/>
    <n v="146"/>
    <m/>
    <m/>
  </r>
  <r>
    <d v="1986-10-26T00:00:00"/>
    <x v="38"/>
    <x v="0"/>
    <n v="47"/>
    <m/>
    <m/>
    <m/>
    <n v="104"/>
    <m/>
    <n v="1"/>
    <n v="36"/>
    <m/>
    <n v="64"/>
    <m/>
    <m/>
  </r>
  <r>
    <d v="1986-10-27T00:00:00"/>
    <x v="39"/>
    <x v="0"/>
    <n v="494"/>
    <m/>
    <m/>
    <m/>
    <n v="289"/>
    <m/>
    <n v="42"/>
    <n v="146"/>
    <m/>
    <n v="52"/>
    <m/>
    <m/>
  </r>
  <r>
    <d v="1986-10-28T00:00:00"/>
    <x v="40"/>
    <x v="0"/>
    <n v="0"/>
    <m/>
    <m/>
    <m/>
    <n v="0"/>
    <m/>
    <n v="0"/>
    <n v="0"/>
    <m/>
    <n v="0"/>
    <m/>
    <m/>
  </r>
  <r>
    <d v="1986-10-29T00:00:00"/>
    <x v="41"/>
    <x v="0"/>
    <n v="116"/>
    <m/>
    <m/>
    <m/>
    <n v="75"/>
    <m/>
    <n v="48"/>
    <n v="84"/>
    <m/>
    <n v="105"/>
    <m/>
    <m/>
  </r>
  <r>
    <d v="1986-10-30T00:00:00"/>
    <x v="42"/>
    <x v="0"/>
    <n v="136"/>
    <m/>
    <m/>
    <m/>
    <n v="10"/>
    <m/>
    <n v="27"/>
    <n v="246"/>
    <m/>
    <n v="218"/>
    <m/>
    <m/>
  </r>
  <r>
    <d v="1986-10-31T00:00:00"/>
    <x v="43"/>
    <x v="0"/>
    <n v="326"/>
    <m/>
    <m/>
    <m/>
    <n v="5"/>
    <m/>
    <n v="2"/>
    <n v="318"/>
    <m/>
    <n v="38"/>
    <m/>
    <m/>
  </r>
  <r>
    <d v="1986-11-01T00:00:00"/>
    <x v="44"/>
    <x v="0"/>
    <n v="130"/>
    <m/>
    <m/>
    <m/>
    <n v="1"/>
    <m/>
    <n v="51"/>
    <n v="66"/>
    <m/>
    <n v="127"/>
    <m/>
    <m/>
  </r>
  <r>
    <d v="1986-11-02T00:00:00"/>
    <x v="45"/>
    <x v="0"/>
    <n v="74"/>
    <m/>
    <m/>
    <m/>
    <n v="5"/>
    <m/>
    <n v="30"/>
    <n v="16"/>
    <m/>
    <n v="21"/>
    <m/>
    <m/>
  </r>
  <r>
    <d v="1986-11-03T00:00:00"/>
    <x v="46"/>
    <x v="0"/>
    <n v="65"/>
    <m/>
    <m/>
    <m/>
    <n v="31"/>
    <m/>
    <n v="40"/>
    <n v="23"/>
    <m/>
    <n v="27"/>
    <m/>
    <m/>
  </r>
  <r>
    <d v="1986-11-04T00:00:00"/>
    <x v="47"/>
    <x v="0"/>
    <n v="75"/>
    <m/>
    <m/>
    <m/>
    <n v="44"/>
    <m/>
    <n v="31"/>
    <n v="20"/>
    <m/>
    <n v="7"/>
    <m/>
    <m/>
  </r>
  <r>
    <d v="1986-11-05T00:00:00"/>
    <x v="48"/>
    <x v="0"/>
    <n v="63"/>
    <m/>
    <m/>
    <m/>
    <n v="33"/>
    <m/>
    <n v="10"/>
    <n v="13"/>
    <m/>
    <n v="8"/>
    <m/>
    <m/>
  </r>
  <r>
    <d v="1986-11-06T00:00:00"/>
    <x v="49"/>
    <x v="0"/>
    <n v="77"/>
    <m/>
    <m/>
    <m/>
    <n v="14"/>
    <m/>
    <n v="1"/>
    <n v="24"/>
    <m/>
    <n v="4"/>
    <m/>
    <m/>
  </r>
  <r>
    <d v="1986-11-07T00:00:00"/>
    <x v="50"/>
    <x v="0"/>
    <n v="22"/>
    <m/>
    <m/>
    <m/>
    <n v="1"/>
    <m/>
    <n v="2"/>
    <n v="6"/>
    <m/>
    <n v="7"/>
    <m/>
    <m/>
  </r>
  <r>
    <d v="1986-11-08T00:00:00"/>
    <x v="51"/>
    <x v="0"/>
    <n v="0"/>
    <m/>
    <m/>
    <m/>
    <n v="0"/>
    <m/>
    <n v="0"/>
    <n v="0"/>
    <m/>
    <n v="0"/>
    <m/>
    <m/>
  </r>
  <r>
    <d v="1986-11-09T00:00:00"/>
    <x v="52"/>
    <x v="0"/>
    <n v="69"/>
    <m/>
    <m/>
    <m/>
    <n v="320"/>
    <m/>
    <n v="0"/>
    <n v="38"/>
    <m/>
    <n v="97"/>
    <m/>
    <m/>
  </r>
  <r>
    <d v="1987-09-28T00:00:00"/>
    <x v="10"/>
    <x v="1"/>
    <n v="1152"/>
    <m/>
    <m/>
    <m/>
    <n v="293"/>
    <m/>
    <n v="0"/>
    <n v="1556"/>
    <m/>
    <n v="152"/>
    <m/>
    <m/>
  </r>
  <r>
    <d v="1987-09-29T00:00:00"/>
    <x v="11"/>
    <x v="1"/>
    <n v="1701"/>
    <m/>
    <m/>
    <m/>
    <n v="371"/>
    <m/>
    <n v="0"/>
    <n v="1846"/>
    <m/>
    <n v="209"/>
    <m/>
    <m/>
  </r>
  <r>
    <d v="1987-09-30T00:00:00"/>
    <x v="12"/>
    <x v="1"/>
    <n v="1042"/>
    <m/>
    <m/>
    <m/>
    <n v="453"/>
    <m/>
    <n v="0"/>
    <n v="1284"/>
    <m/>
    <n v="129"/>
    <m/>
    <m/>
  </r>
  <r>
    <d v="1987-10-01T00:00:00"/>
    <x v="13"/>
    <x v="1"/>
    <n v="1484"/>
    <m/>
    <m/>
    <m/>
    <n v="569"/>
    <m/>
    <n v="0"/>
    <n v="1073"/>
    <m/>
    <n v="67"/>
    <m/>
    <m/>
  </r>
  <r>
    <d v="1987-10-02T00:00:00"/>
    <x v="14"/>
    <x v="1"/>
    <n v="1985"/>
    <m/>
    <m/>
    <m/>
    <n v="785"/>
    <m/>
    <n v="0"/>
    <n v="1185"/>
    <m/>
    <n v="77"/>
    <m/>
    <m/>
  </r>
  <r>
    <d v="1987-10-03T00:00:00"/>
    <x v="15"/>
    <x v="1"/>
    <n v="1507"/>
    <m/>
    <m/>
    <m/>
    <n v="861"/>
    <m/>
    <n v="9"/>
    <n v="1544"/>
    <m/>
    <n v="166"/>
    <m/>
    <m/>
  </r>
  <r>
    <d v="1987-10-04T00:00:00"/>
    <x v="16"/>
    <x v="1"/>
    <n v="1423"/>
    <m/>
    <m/>
    <m/>
    <n v="1052"/>
    <m/>
    <n v="0"/>
    <n v="3256"/>
    <m/>
    <n v="178"/>
    <m/>
    <m/>
  </r>
  <r>
    <d v="1987-10-05T00:00:00"/>
    <x v="17"/>
    <x v="1"/>
    <n v="1233"/>
    <m/>
    <m/>
    <m/>
    <n v="869"/>
    <m/>
    <n v="0"/>
    <n v="3772"/>
    <m/>
    <n v="221"/>
    <m/>
    <m/>
  </r>
  <r>
    <d v="1987-10-06T00:00:00"/>
    <x v="18"/>
    <x v="1"/>
    <n v="820"/>
    <m/>
    <m/>
    <m/>
    <n v="702"/>
    <m/>
    <n v="0"/>
    <n v="2644"/>
    <m/>
    <n v="50"/>
    <m/>
    <m/>
  </r>
  <r>
    <d v="1987-10-07T00:00:00"/>
    <x v="19"/>
    <x v="1"/>
    <n v="445"/>
    <m/>
    <m/>
    <m/>
    <n v="1004"/>
    <m/>
    <n v="0"/>
    <n v="1438"/>
    <m/>
    <n v="96"/>
    <m/>
    <m/>
  </r>
  <r>
    <d v="1987-10-08T00:00:00"/>
    <x v="20"/>
    <x v="1"/>
    <n v="484"/>
    <m/>
    <m/>
    <m/>
    <n v="2030"/>
    <m/>
    <n v="2"/>
    <n v="1411"/>
    <m/>
    <n v="32"/>
    <m/>
    <m/>
  </r>
  <r>
    <d v="1987-10-09T00:00:00"/>
    <x v="21"/>
    <x v="1"/>
    <n v="463"/>
    <m/>
    <m/>
    <m/>
    <n v="5407"/>
    <m/>
    <n v="6"/>
    <n v="921"/>
    <m/>
    <n v="57"/>
    <m/>
    <m/>
  </r>
  <r>
    <d v="1987-10-10T00:00:00"/>
    <x v="22"/>
    <x v="1"/>
    <n v="423"/>
    <m/>
    <m/>
    <m/>
    <n v="7780"/>
    <m/>
    <n v="2"/>
    <n v="929"/>
    <m/>
    <n v="197"/>
    <m/>
    <m/>
  </r>
  <r>
    <d v="1987-10-11T00:00:00"/>
    <x v="23"/>
    <x v="1"/>
    <n v="319"/>
    <m/>
    <m/>
    <m/>
    <n v="4238"/>
    <m/>
    <n v="1"/>
    <n v="855"/>
    <m/>
    <n v="54"/>
    <m/>
    <m/>
  </r>
  <r>
    <d v="1987-10-12T00:00:00"/>
    <x v="24"/>
    <x v="1"/>
    <n v="285"/>
    <m/>
    <m/>
    <m/>
    <n v="4293"/>
    <m/>
    <n v="0"/>
    <n v="831"/>
    <m/>
    <n v="120"/>
    <m/>
    <m/>
  </r>
  <r>
    <d v="1987-10-13T00:00:00"/>
    <x v="25"/>
    <x v="1"/>
    <n v="89"/>
    <m/>
    <m/>
    <m/>
    <n v="2032"/>
    <m/>
    <n v="0"/>
    <n v="397"/>
    <m/>
    <n v="48"/>
    <m/>
    <m/>
  </r>
  <r>
    <d v="1987-10-14T00:00:00"/>
    <x v="26"/>
    <x v="1"/>
    <n v="119"/>
    <m/>
    <m/>
    <m/>
    <n v="2958"/>
    <m/>
    <n v="5"/>
    <n v="447"/>
    <m/>
    <n v="19"/>
    <m/>
    <m/>
  </r>
  <r>
    <d v="1987-10-15T00:00:00"/>
    <x v="27"/>
    <x v="1"/>
    <n v="144"/>
    <m/>
    <m/>
    <m/>
    <n v="2222"/>
    <m/>
    <n v="0"/>
    <n v="367"/>
    <m/>
    <n v="21"/>
    <m/>
    <m/>
  </r>
  <r>
    <d v="1987-10-16T00:00:00"/>
    <x v="28"/>
    <x v="1"/>
    <n v="109"/>
    <m/>
    <m/>
    <m/>
    <n v="1963"/>
    <m/>
    <n v="2"/>
    <n v="531"/>
    <m/>
    <n v="95"/>
    <m/>
    <m/>
  </r>
  <r>
    <d v="1987-10-17T00:00:00"/>
    <x v="29"/>
    <x v="1"/>
    <n v="268"/>
    <m/>
    <m/>
    <m/>
    <n v="2989"/>
    <m/>
    <n v="5"/>
    <n v="1384"/>
    <m/>
    <n v="30"/>
    <m/>
    <m/>
  </r>
  <r>
    <d v="1987-10-18T00:00:00"/>
    <x v="30"/>
    <x v="1"/>
    <n v="159"/>
    <m/>
    <m/>
    <m/>
    <n v="1720"/>
    <m/>
    <n v="11"/>
    <n v="654"/>
    <m/>
    <n v="49"/>
    <m/>
    <m/>
  </r>
  <r>
    <d v="1987-10-19T00:00:00"/>
    <x v="31"/>
    <x v="1"/>
    <n v="27"/>
    <m/>
    <m/>
    <m/>
    <n v="1066"/>
    <m/>
    <n v="2"/>
    <n v="451"/>
    <m/>
    <n v="2"/>
    <m/>
    <m/>
  </r>
  <r>
    <d v="1987-10-20T00:00:00"/>
    <x v="32"/>
    <x v="1"/>
    <n v="61"/>
    <m/>
    <m/>
    <m/>
    <n v="521"/>
    <m/>
    <n v="22"/>
    <n v="562"/>
    <m/>
    <n v="14"/>
    <m/>
    <m/>
  </r>
  <r>
    <d v="1987-10-21T00:00:00"/>
    <x v="33"/>
    <x v="1"/>
    <n v="26"/>
    <m/>
    <m/>
    <m/>
    <n v="1118"/>
    <m/>
    <n v="6"/>
    <n v="486"/>
    <m/>
    <n v="2"/>
    <m/>
    <m/>
  </r>
  <r>
    <d v="1987-10-22T00:00:00"/>
    <x v="34"/>
    <x v="1"/>
    <n v="89"/>
    <m/>
    <m/>
    <m/>
    <n v="1153"/>
    <m/>
    <n v="12"/>
    <n v="713"/>
    <m/>
    <n v="26"/>
    <m/>
    <m/>
  </r>
  <r>
    <d v="1987-10-23T00:00:00"/>
    <x v="35"/>
    <x v="1"/>
    <n v="21"/>
    <m/>
    <m/>
    <m/>
    <n v="883"/>
    <m/>
    <n v="4"/>
    <n v="543"/>
    <m/>
    <n v="30"/>
    <m/>
    <m/>
  </r>
  <r>
    <d v="1987-10-24T00:00:00"/>
    <x v="36"/>
    <x v="1"/>
    <n v="92"/>
    <m/>
    <m/>
    <m/>
    <n v="735"/>
    <m/>
    <n v="9"/>
    <n v="841"/>
    <m/>
    <n v="15"/>
    <m/>
    <m/>
  </r>
  <r>
    <d v="1987-10-25T00:00:00"/>
    <x v="37"/>
    <x v="1"/>
    <n v="99"/>
    <m/>
    <m/>
    <m/>
    <n v="670"/>
    <m/>
    <n v="24"/>
    <n v="1063"/>
    <m/>
    <n v="7"/>
    <m/>
    <m/>
  </r>
  <r>
    <d v="1987-10-26T00:00:00"/>
    <x v="38"/>
    <x v="1"/>
    <n v="55"/>
    <m/>
    <m/>
    <m/>
    <n v="413"/>
    <m/>
    <n v="0"/>
    <n v="1404"/>
    <m/>
    <n v="6"/>
    <m/>
    <m/>
  </r>
  <r>
    <d v="1987-10-27T00:00:00"/>
    <x v="39"/>
    <x v="1"/>
    <n v="94"/>
    <m/>
    <m/>
    <m/>
    <n v="573"/>
    <m/>
    <n v="11"/>
    <n v="3369"/>
    <m/>
    <n v="24"/>
    <m/>
    <m/>
  </r>
  <r>
    <d v="1987-10-28T00:00:00"/>
    <x v="40"/>
    <x v="1"/>
    <n v="45"/>
    <m/>
    <m/>
    <m/>
    <n v="288"/>
    <m/>
    <n v="1"/>
    <n v="2921"/>
    <m/>
    <n v="10"/>
    <m/>
    <m/>
  </r>
  <r>
    <d v="1987-10-29T00:00:00"/>
    <x v="41"/>
    <x v="1"/>
    <n v="75"/>
    <m/>
    <m/>
    <m/>
    <n v="299"/>
    <m/>
    <n v="6"/>
    <n v="3194"/>
    <m/>
    <n v="3"/>
    <m/>
    <m/>
  </r>
  <r>
    <d v="1987-10-30T00:00:00"/>
    <x v="42"/>
    <x v="1"/>
    <n v="36"/>
    <m/>
    <m/>
    <m/>
    <n v="152"/>
    <m/>
    <n v="4"/>
    <n v="1830"/>
    <m/>
    <n v="29"/>
    <m/>
    <m/>
  </r>
  <r>
    <d v="1987-10-31T00:00:00"/>
    <x v="43"/>
    <x v="1"/>
    <n v="154"/>
    <m/>
    <m/>
    <m/>
    <n v="271"/>
    <m/>
    <n v="11"/>
    <n v="1661"/>
    <m/>
    <n v="35"/>
    <m/>
    <m/>
  </r>
  <r>
    <d v="1987-11-01T00:00:00"/>
    <x v="44"/>
    <x v="1"/>
    <n v="258"/>
    <m/>
    <m/>
    <m/>
    <n v="178"/>
    <m/>
    <n v="61"/>
    <n v="1425"/>
    <m/>
    <n v="20"/>
    <m/>
    <m/>
  </r>
  <r>
    <d v="1987-11-02T00:00:00"/>
    <x v="45"/>
    <x v="1"/>
    <n v="29"/>
    <m/>
    <m/>
    <m/>
    <n v="40"/>
    <m/>
    <n v="17"/>
    <n v="551"/>
    <m/>
    <n v="1"/>
    <m/>
    <m/>
  </r>
  <r>
    <d v="1987-11-03T00:00:00"/>
    <x v="46"/>
    <x v="1"/>
    <n v="44"/>
    <m/>
    <m/>
    <m/>
    <n v="61"/>
    <m/>
    <n v="20"/>
    <n v="901"/>
    <m/>
    <n v="5"/>
    <m/>
    <m/>
  </r>
  <r>
    <d v="1987-11-04T00:00:00"/>
    <x v="47"/>
    <x v="1"/>
    <n v="15"/>
    <m/>
    <m/>
    <m/>
    <n v="33"/>
    <m/>
    <n v="10"/>
    <n v="411"/>
    <m/>
    <n v="1"/>
    <m/>
    <m/>
  </r>
  <r>
    <d v="1987-11-05T00:00:00"/>
    <x v="48"/>
    <x v="1"/>
    <n v="28"/>
    <m/>
    <m/>
    <m/>
    <n v="48"/>
    <m/>
    <n v="17"/>
    <n v="637"/>
    <m/>
    <n v="2"/>
    <m/>
    <m/>
  </r>
  <r>
    <d v="1987-11-06T00:00:00"/>
    <x v="49"/>
    <x v="1"/>
    <n v="8"/>
    <m/>
    <m/>
    <m/>
    <n v="25"/>
    <m/>
    <n v="5"/>
    <n v="284"/>
    <m/>
    <n v="0"/>
    <m/>
    <m/>
  </r>
  <r>
    <d v="1987-11-07T00:00:00"/>
    <x v="50"/>
    <x v="1"/>
    <n v="25"/>
    <m/>
    <m/>
    <m/>
    <n v="48"/>
    <m/>
    <n v="15"/>
    <n v="687"/>
    <m/>
    <n v="3"/>
    <m/>
    <m/>
  </r>
  <r>
    <d v="1987-11-08T00:00:00"/>
    <x v="51"/>
    <x v="1"/>
    <n v="0"/>
    <m/>
    <m/>
    <m/>
    <n v="13"/>
    <m/>
    <n v="0"/>
    <n v="85"/>
    <m/>
    <n v="0"/>
    <m/>
    <m/>
  </r>
  <r>
    <d v="1987-11-09T00:00:00"/>
    <x v="52"/>
    <x v="1"/>
    <n v="1"/>
    <m/>
    <m/>
    <m/>
    <n v="15"/>
    <m/>
    <n v="0"/>
    <n v="96"/>
    <m/>
    <n v="0"/>
    <m/>
    <m/>
  </r>
  <r>
    <d v="1987-11-10T00:00:00"/>
    <x v="53"/>
    <x v="1"/>
    <n v="3"/>
    <m/>
    <m/>
    <m/>
    <n v="4"/>
    <m/>
    <n v="10"/>
    <n v="34"/>
    <m/>
    <n v="36"/>
    <m/>
    <m/>
  </r>
  <r>
    <d v="1987-11-11T00:00:00"/>
    <x v="54"/>
    <x v="1"/>
    <n v="18"/>
    <m/>
    <m/>
    <m/>
    <n v="0"/>
    <m/>
    <n v="34"/>
    <n v="115"/>
    <m/>
    <n v="11"/>
    <m/>
    <m/>
  </r>
  <r>
    <d v="1987-11-12T00:00:00"/>
    <x v="55"/>
    <x v="1"/>
    <n v="52"/>
    <m/>
    <m/>
    <m/>
    <n v="3"/>
    <m/>
    <n v="74"/>
    <n v="465"/>
    <m/>
    <n v="11"/>
    <m/>
    <m/>
  </r>
  <r>
    <d v="1987-11-13T00:00:00"/>
    <x v="56"/>
    <x v="1"/>
    <n v="16"/>
    <m/>
    <m/>
    <m/>
    <n v="2"/>
    <m/>
    <n v="49"/>
    <n v="269"/>
    <m/>
    <n v="1"/>
    <m/>
    <m/>
  </r>
  <r>
    <d v="1987-11-14T00:00:00"/>
    <x v="57"/>
    <x v="1"/>
    <n v="9"/>
    <m/>
    <m/>
    <m/>
    <n v="4"/>
    <m/>
    <n v="62"/>
    <n v="484"/>
    <m/>
    <n v="0"/>
    <m/>
    <m/>
  </r>
  <r>
    <d v="1987-11-15T00:00:00"/>
    <x v="58"/>
    <x v="1"/>
    <n v="10"/>
    <m/>
    <m/>
    <m/>
    <n v="2"/>
    <m/>
    <n v="87"/>
    <n v="455"/>
    <m/>
    <n v="2"/>
    <m/>
    <m/>
  </r>
  <r>
    <d v="1987-11-16T00:00:00"/>
    <x v="59"/>
    <x v="1"/>
    <n v="0"/>
    <m/>
    <m/>
    <m/>
    <n v="0"/>
    <m/>
    <n v="92"/>
    <n v="356"/>
    <m/>
    <n v="0"/>
    <m/>
    <m/>
  </r>
  <r>
    <d v="1987-11-17T00:00:00"/>
    <x v="60"/>
    <x v="1"/>
    <n v="5"/>
    <m/>
    <m/>
    <m/>
    <n v="6"/>
    <m/>
    <n v="80"/>
    <n v="359"/>
    <m/>
    <n v="0"/>
    <m/>
    <m/>
  </r>
  <r>
    <d v="1987-11-18T00:00:00"/>
    <x v="61"/>
    <x v="1"/>
    <n v="1"/>
    <m/>
    <m/>
    <m/>
    <n v="1"/>
    <m/>
    <n v="35"/>
    <n v="180"/>
    <m/>
    <n v="6"/>
    <m/>
    <m/>
  </r>
  <r>
    <d v="1987-11-19T00:00:00"/>
    <x v="62"/>
    <x v="1"/>
    <n v="0"/>
    <m/>
    <m/>
    <m/>
    <n v="0"/>
    <m/>
    <n v="2"/>
    <n v="3"/>
    <m/>
    <n v="0"/>
    <m/>
    <m/>
  </r>
  <r>
    <d v="1988-09-15T00:00:00"/>
    <x v="63"/>
    <x v="2"/>
    <n v="25"/>
    <n v="0"/>
    <m/>
    <m/>
    <n v="684"/>
    <n v="20"/>
    <n v="1"/>
    <n v="44"/>
    <m/>
    <n v="10"/>
    <s v="STARTED AT 1230 HRS."/>
    <m/>
  </r>
  <r>
    <d v="1988-09-16T00:00:00"/>
    <x v="64"/>
    <x v="2"/>
    <n v="53"/>
    <n v="23"/>
    <m/>
    <m/>
    <n v="1574"/>
    <n v="241"/>
    <n v="4"/>
    <n v="189"/>
    <m/>
    <n v="119"/>
    <m/>
    <m/>
  </r>
  <r>
    <d v="1988-09-17T00:00:00"/>
    <x v="65"/>
    <x v="2"/>
    <n v="431"/>
    <n v="77"/>
    <m/>
    <m/>
    <n v="1789"/>
    <n v="414"/>
    <n v="9"/>
    <n v="242"/>
    <m/>
    <n v="156"/>
    <m/>
    <m/>
  </r>
  <r>
    <d v="1988-09-18T00:00:00"/>
    <x v="0"/>
    <x v="2"/>
    <n v="582"/>
    <n v="160"/>
    <m/>
    <m/>
    <n v="1165"/>
    <n v="157"/>
    <n v="1"/>
    <n v="171"/>
    <m/>
    <n v="52"/>
    <m/>
    <m/>
  </r>
  <r>
    <d v="1988-09-19T00:00:00"/>
    <x v="1"/>
    <x v="2"/>
    <n v="682"/>
    <n v="216"/>
    <m/>
    <m/>
    <n v="1864"/>
    <n v="533"/>
    <n v="2"/>
    <n v="485"/>
    <m/>
    <n v="105"/>
    <m/>
    <m/>
  </r>
  <r>
    <d v="1988-09-20T00:00:00"/>
    <x v="2"/>
    <x v="2"/>
    <n v="952"/>
    <n v="58"/>
    <m/>
    <m/>
    <n v="1554"/>
    <n v="617"/>
    <n v="5"/>
    <n v="653"/>
    <m/>
    <n v="65"/>
    <s v="FISHWAY CLOSED FROM 1010 TO 1200 HRS."/>
    <m/>
  </r>
  <r>
    <d v="1988-09-21T00:00:00"/>
    <x v="3"/>
    <x v="2"/>
    <n v="987"/>
    <n v="152"/>
    <m/>
    <m/>
    <n v="1059"/>
    <n v="457"/>
    <n v="3"/>
    <n v="600"/>
    <m/>
    <n v="39"/>
    <m/>
    <m/>
  </r>
  <r>
    <d v="1988-09-22T00:00:00"/>
    <x v="4"/>
    <x v="2"/>
    <n v="761"/>
    <n v="34"/>
    <m/>
    <m/>
    <n v="3968"/>
    <n v="967"/>
    <n v="11"/>
    <n v="1208"/>
    <m/>
    <n v="49"/>
    <m/>
    <m/>
  </r>
  <r>
    <d v="1988-09-23T00:00:00"/>
    <x v="5"/>
    <x v="2"/>
    <n v="577"/>
    <n v="67"/>
    <m/>
    <m/>
    <n v="1392"/>
    <n v="653"/>
    <n v="13"/>
    <n v="1071"/>
    <m/>
    <n v="50"/>
    <m/>
    <m/>
  </r>
  <r>
    <d v="1988-09-24T00:00:00"/>
    <x v="6"/>
    <x v="2"/>
    <n v="362"/>
    <n v="38"/>
    <m/>
    <m/>
    <n v="775"/>
    <n v="277"/>
    <n v="5"/>
    <n v="491"/>
    <m/>
    <n v="26"/>
    <m/>
    <m/>
  </r>
  <r>
    <d v="1988-09-25T00:00:00"/>
    <x v="7"/>
    <x v="2"/>
    <n v="556"/>
    <n v="57"/>
    <m/>
    <m/>
    <n v="1499"/>
    <n v="413"/>
    <n v="0"/>
    <n v="1158"/>
    <m/>
    <n v="29"/>
    <m/>
    <m/>
  </r>
  <r>
    <d v="1988-09-26T00:00:00"/>
    <x v="8"/>
    <x v="2"/>
    <n v="282"/>
    <n v="8"/>
    <m/>
    <m/>
    <n v="1176"/>
    <n v="257"/>
    <n v="0"/>
    <n v="1335"/>
    <m/>
    <n v="47"/>
    <m/>
    <m/>
  </r>
  <r>
    <d v="1988-09-27T00:00:00"/>
    <x v="9"/>
    <x v="2"/>
    <n v="164"/>
    <n v="0"/>
    <m/>
    <m/>
    <n v="1496"/>
    <n v="268"/>
    <n v="0"/>
    <n v="1949"/>
    <m/>
    <n v="20"/>
    <m/>
    <m/>
  </r>
  <r>
    <d v="1988-09-28T00:00:00"/>
    <x v="10"/>
    <x v="2"/>
    <n v="67"/>
    <n v="4"/>
    <m/>
    <m/>
    <n v="844"/>
    <n v="189"/>
    <n v="6"/>
    <n v="1056"/>
    <m/>
    <n v="5"/>
    <m/>
    <m/>
  </r>
  <r>
    <d v="1988-09-29T00:00:00"/>
    <x v="11"/>
    <x v="2"/>
    <n v="76"/>
    <n v="3"/>
    <m/>
    <m/>
    <n v="1105"/>
    <n v="263"/>
    <n v="67"/>
    <n v="2228"/>
    <m/>
    <n v="38"/>
    <m/>
    <m/>
  </r>
  <r>
    <d v="1988-09-30T00:00:00"/>
    <x v="12"/>
    <x v="2"/>
    <n v="36"/>
    <n v="6"/>
    <m/>
    <m/>
    <n v="1360"/>
    <n v="275"/>
    <n v="8"/>
    <n v="2146"/>
    <m/>
    <n v="26"/>
    <m/>
    <m/>
  </r>
  <r>
    <d v="1988-10-01T00:00:00"/>
    <x v="13"/>
    <x v="2"/>
    <n v="22"/>
    <n v="1"/>
    <m/>
    <m/>
    <n v="705"/>
    <n v="332"/>
    <n v="9"/>
    <n v="1802"/>
    <m/>
    <n v="54"/>
    <m/>
    <m/>
  </r>
  <r>
    <d v="1988-10-02T00:00:00"/>
    <x v="14"/>
    <x v="2"/>
    <n v="41"/>
    <n v="2"/>
    <m/>
    <m/>
    <n v="858"/>
    <n v="461"/>
    <n v="17"/>
    <n v="1511"/>
    <m/>
    <n v="36"/>
    <m/>
    <m/>
  </r>
  <r>
    <d v="1988-10-03T00:00:00"/>
    <x v="15"/>
    <x v="2"/>
    <n v="11"/>
    <n v="3"/>
    <m/>
    <m/>
    <n v="329"/>
    <n v="232"/>
    <n v="22"/>
    <n v="950"/>
    <m/>
    <n v="13"/>
    <m/>
    <m/>
  </r>
  <r>
    <d v="1988-10-04T00:00:00"/>
    <x v="16"/>
    <x v="2"/>
    <n v="170"/>
    <n v="11"/>
    <m/>
    <m/>
    <n v="1371"/>
    <n v="334"/>
    <n v="22"/>
    <n v="640"/>
    <m/>
    <n v="45"/>
    <m/>
    <m/>
  </r>
  <r>
    <d v="1988-10-05T00:00:00"/>
    <x v="17"/>
    <x v="2"/>
    <n v="482"/>
    <n v="11"/>
    <m/>
    <m/>
    <n v="1863"/>
    <n v="273"/>
    <n v="67"/>
    <n v="882"/>
    <m/>
    <n v="33"/>
    <m/>
    <m/>
  </r>
  <r>
    <d v="1988-10-06T00:00:00"/>
    <x v="18"/>
    <x v="2"/>
    <n v="132"/>
    <n v="14"/>
    <m/>
    <m/>
    <n v="1487"/>
    <n v="94"/>
    <n v="45"/>
    <n v="465"/>
    <m/>
    <n v="25"/>
    <m/>
    <m/>
  </r>
  <r>
    <d v="1988-10-07T00:00:00"/>
    <x v="19"/>
    <x v="2"/>
    <n v="269"/>
    <n v="7"/>
    <m/>
    <m/>
    <n v="1721"/>
    <n v="215"/>
    <n v="109"/>
    <n v="517"/>
    <m/>
    <n v="35"/>
    <m/>
    <m/>
  </r>
  <r>
    <d v="1988-10-08T00:00:00"/>
    <x v="20"/>
    <x v="2"/>
    <n v="192"/>
    <n v="42"/>
    <m/>
    <m/>
    <n v="2070"/>
    <n v="153"/>
    <n v="103"/>
    <n v="108"/>
    <m/>
    <n v="23"/>
    <m/>
    <m/>
  </r>
  <r>
    <d v="1988-10-09T00:00:00"/>
    <x v="21"/>
    <x v="2"/>
    <n v="144"/>
    <n v="56"/>
    <m/>
    <m/>
    <n v="1277"/>
    <n v="178"/>
    <n v="68"/>
    <n v="90"/>
    <m/>
    <n v="43"/>
    <m/>
    <m/>
  </r>
  <r>
    <d v="1988-10-10T00:00:00"/>
    <x v="22"/>
    <x v="2"/>
    <n v="61"/>
    <n v="37"/>
    <m/>
    <m/>
    <n v="1044"/>
    <n v="127"/>
    <n v="34"/>
    <n v="64"/>
    <m/>
    <n v="37"/>
    <m/>
    <m/>
  </r>
  <r>
    <d v="1988-10-11T00:00:00"/>
    <x v="23"/>
    <x v="2"/>
    <n v="27"/>
    <n v="35"/>
    <m/>
    <m/>
    <n v="1513"/>
    <n v="73"/>
    <n v="49"/>
    <n v="63"/>
    <m/>
    <n v="40"/>
    <m/>
    <m/>
  </r>
  <r>
    <d v="1988-10-12T00:00:00"/>
    <x v="24"/>
    <x v="2"/>
    <n v="38"/>
    <n v="17"/>
    <m/>
    <m/>
    <n v="1001"/>
    <n v="45"/>
    <n v="47"/>
    <n v="64"/>
    <m/>
    <n v="55"/>
    <m/>
    <m/>
  </r>
  <r>
    <d v="1988-10-13T00:00:00"/>
    <x v="25"/>
    <x v="2"/>
    <n v="115"/>
    <n v="39"/>
    <m/>
    <m/>
    <n v="1225"/>
    <n v="26"/>
    <n v="3"/>
    <n v="97"/>
    <m/>
    <n v="57"/>
    <m/>
    <m/>
  </r>
  <r>
    <d v="1988-10-14T00:00:00"/>
    <x v="26"/>
    <x v="2"/>
    <n v="279"/>
    <n v="35"/>
    <m/>
    <m/>
    <n v="2206"/>
    <n v="39"/>
    <n v="3"/>
    <n v="56"/>
    <m/>
    <n v="39"/>
    <m/>
    <m/>
  </r>
  <r>
    <d v="1988-10-15T00:00:00"/>
    <x v="27"/>
    <x v="2"/>
    <n v="214"/>
    <n v="46"/>
    <m/>
    <m/>
    <n v="2284"/>
    <n v="111"/>
    <n v="5"/>
    <n v="68"/>
    <m/>
    <n v="29"/>
    <m/>
    <m/>
  </r>
  <r>
    <d v="1988-10-16T00:00:00"/>
    <x v="28"/>
    <x v="2"/>
    <n v="186"/>
    <n v="79"/>
    <m/>
    <m/>
    <n v="2321"/>
    <n v="101"/>
    <n v="5"/>
    <n v="172"/>
    <m/>
    <n v="30"/>
    <m/>
    <m/>
  </r>
  <r>
    <d v="1988-10-17T00:00:00"/>
    <x v="29"/>
    <x v="2"/>
    <n v="171"/>
    <n v="36"/>
    <m/>
    <m/>
    <n v="2362"/>
    <n v="104"/>
    <n v="5"/>
    <n v="51"/>
    <m/>
    <n v="15"/>
    <m/>
    <m/>
  </r>
  <r>
    <d v="1988-10-18T00:00:00"/>
    <x v="30"/>
    <x v="2"/>
    <n v="47"/>
    <n v="10"/>
    <m/>
    <m/>
    <n v="1352"/>
    <n v="45"/>
    <n v="5"/>
    <n v="64"/>
    <m/>
    <n v="8"/>
    <m/>
    <m/>
  </r>
  <r>
    <d v="1988-10-19T00:00:00"/>
    <x v="31"/>
    <x v="2"/>
    <n v="162"/>
    <n v="34"/>
    <m/>
    <m/>
    <n v="1690"/>
    <n v="91"/>
    <n v="8"/>
    <n v="181"/>
    <m/>
    <n v="12"/>
    <m/>
    <m/>
  </r>
  <r>
    <d v="1988-10-20T00:00:00"/>
    <x v="32"/>
    <x v="2"/>
    <n v="118"/>
    <n v="20"/>
    <m/>
    <m/>
    <n v="1776"/>
    <n v="137"/>
    <n v="10"/>
    <n v="186"/>
    <m/>
    <n v="9"/>
    <m/>
    <m/>
  </r>
  <r>
    <d v="1988-10-21T00:00:00"/>
    <x v="33"/>
    <x v="2"/>
    <n v="214"/>
    <n v="70"/>
    <m/>
    <m/>
    <n v="1979"/>
    <n v="271"/>
    <n v="9"/>
    <n v="219"/>
    <m/>
    <n v="8"/>
    <m/>
    <m/>
  </r>
  <r>
    <d v="1988-10-22T00:00:00"/>
    <x v="34"/>
    <x v="2"/>
    <n v="159"/>
    <n v="55"/>
    <m/>
    <m/>
    <n v="2029"/>
    <n v="129"/>
    <n v="4"/>
    <n v="20"/>
    <m/>
    <n v="15"/>
    <m/>
    <m/>
  </r>
  <r>
    <d v="1988-10-23T00:00:00"/>
    <x v="35"/>
    <x v="2"/>
    <n v="123"/>
    <n v="17"/>
    <m/>
    <m/>
    <n v="1583"/>
    <n v="111"/>
    <n v="4"/>
    <n v="57"/>
    <m/>
    <n v="14"/>
    <m/>
    <m/>
  </r>
  <r>
    <d v="1988-10-24T00:00:00"/>
    <x v="36"/>
    <x v="2"/>
    <n v="92"/>
    <n v="32"/>
    <m/>
    <m/>
    <n v="1226"/>
    <n v="77"/>
    <n v="3"/>
    <n v="58"/>
    <m/>
    <n v="5"/>
    <m/>
    <m/>
  </r>
  <r>
    <d v="1988-10-25T00:00:00"/>
    <x v="37"/>
    <x v="2"/>
    <n v="70"/>
    <n v="20"/>
    <m/>
    <m/>
    <n v="1167"/>
    <n v="56"/>
    <n v="3"/>
    <n v="38"/>
    <m/>
    <n v="6"/>
    <m/>
    <m/>
  </r>
  <r>
    <d v="1988-10-26T00:00:00"/>
    <x v="38"/>
    <x v="2"/>
    <n v="54"/>
    <n v="17"/>
    <m/>
    <m/>
    <n v="1224"/>
    <n v="53"/>
    <n v="2"/>
    <n v="29"/>
    <m/>
    <n v="4"/>
    <m/>
    <m/>
  </r>
  <r>
    <d v="1988-10-27T00:00:00"/>
    <x v="39"/>
    <x v="2"/>
    <n v="29"/>
    <n v="15"/>
    <m/>
    <m/>
    <n v="682"/>
    <n v="27"/>
    <n v="0"/>
    <n v="8"/>
    <m/>
    <n v="1"/>
    <m/>
    <m/>
  </r>
  <r>
    <d v="1988-10-28T00:00:00"/>
    <x v="40"/>
    <x v="2"/>
    <n v="27"/>
    <n v="10"/>
    <m/>
    <m/>
    <n v="666"/>
    <n v="54"/>
    <n v="1"/>
    <n v="10"/>
    <m/>
    <n v="1"/>
    <m/>
    <m/>
  </r>
  <r>
    <d v="1988-10-29T00:00:00"/>
    <x v="41"/>
    <x v="2"/>
    <n v="42"/>
    <n v="20"/>
    <m/>
    <m/>
    <n v="605"/>
    <n v="35"/>
    <n v="0"/>
    <n v="11"/>
    <m/>
    <n v="4"/>
    <m/>
    <m/>
  </r>
  <r>
    <d v="1988-10-30T00:00:00"/>
    <x v="42"/>
    <x v="2"/>
    <n v="34"/>
    <n v="25"/>
    <m/>
    <m/>
    <n v="553"/>
    <n v="41"/>
    <n v="2"/>
    <n v="62"/>
    <m/>
    <n v="18"/>
    <m/>
    <m/>
  </r>
  <r>
    <d v="1988-10-31T00:00:00"/>
    <x v="43"/>
    <x v="2"/>
    <n v="58"/>
    <n v="9"/>
    <m/>
    <m/>
    <n v="315"/>
    <n v="27"/>
    <n v="1"/>
    <n v="268"/>
    <m/>
    <n v="4"/>
    <m/>
    <m/>
  </r>
  <r>
    <d v="1988-11-01T00:00:00"/>
    <x v="44"/>
    <x v="2"/>
    <n v="1"/>
    <n v="0"/>
    <m/>
    <m/>
    <n v="41"/>
    <n v="6"/>
    <n v="0"/>
    <n v="6"/>
    <m/>
    <n v="8"/>
    <m/>
    <m/>
  </r>
  <r>
    <d v="1988-11-02T00:00:00"/>
    <x v="45"/>
    <x v="2"/>
    <n v="55"/>
    <n v="4"/>
    <m/>
    <m/>
    <n v="126"/>
    <n v="35"/>
    <n v="3"/>
    <n v="54"/>
    <m/>
    <n v="10"/>
    <s v="HIGH WATER"/>
    <m/>
  </r>
  <r>
    <d v="1988-11-03T00:00:00"/>
    <x v="46"/>
    <x v="2"/>
    <n v="8"/>
    <n v="1"/>
    <m/>
    <m/>
    <n v="97"/>
    <n v="13"/>
    <n v="1"/>
    <n v="11"/>
    <m/>
    <n v="9"/>
    <s v="HIGH WATER"/>
    <m/>
  </r>
  <r>
    <d v="1988-11-04T00:00:00"/>
    <x v="47"/>
    <x v="2"/>
    <n v="0"/>
    <n v="0"/>
    <m/>
    <m/>
    <n v="7"/>
    <n v="4"/>
    <n v="0"/>
    <n v="3"/>
    <m/>
    <n v="4"/>
    <s v="HIGH WATER"/>
    <m/>
  </r>
  <r>
    <d v="1988-11-05T00:00:00"/>
    <x v="48"/>
    <x v="2"/>
    <n v="0"/>
    <n v="0"/>
    <m/>
    <m/>
    <n v="0"/>
    <n v="0"/>
    <n v="0"/>
    <n v="0"/>
    <m/>
    <n v="0"/>
    <s v="FISHWAY FLOODED"/>
    <m/>
  </r>
  <r>
    <d v="1988-11-06T00:00:00"/>
    <x v="49"/>
    <x v="2"/>
    <n v="0"/>
    <n v="0"/>
    <m/>
    <m/>
    <n v="0"/>
    <n v="0"/>
    <n v="0"/>
    <n v="0"/>
    <m/>
    <n v="0"/>
    <s v="FISHWAY FLOODED"/>
    <m/>
  </r>
  <r>
    <d v="1988-11-07T00:00:00"/>
    <x v="50"/>
    <x v="2"/>
    <n v="0"/>
    <n v="0"/>
    <m/>
    <m/>
    <n v="0"/>
    <n v="0"/>
    <n v="0"/>
    <n v="0"/>
    <m/>
    <n v="0"/>
    <s v="FISHWAY FLOODED"/>
    <m/>
  </r>
  <r>
    <d v="1988-11-08T00:00:00"/>
    <x v="51"/>
    <x v="2"/>
    <n v="0"/>
    <n v="0"/>
    <m/>
    <m/>
    <n v="0"/>
    <n v="0"/>
    <n v="0"/>
    <n v="0"/>
    <m/>
    <n v="0"/>
    <s v="FISHWAY FLOODED"/>
    <m/>
  </r>
  <r>
    <d v="1988-11-09T00:00:00"/>
    <x v="52"/>
    <x v="2"/>
    <n v="0"/>
    <n v="0"/>
    <m/>
    <m/>
    <n v="0"/>
    <n v="0"/>
    <n v="0"/>
    <n v="0"/>
    <m/>
    <n v="0"/>
    <s v="FISHWAY FLOODED- 2 PG. 55."/>
    <m/>
  </r>
  <r>
    <d v="1988-11-10T00:00:00"/>
    <x v="53"/>
    <x v="2"/>
    <n v="45"/>
    <n v="0"/>
    <m/>
    <m/>
    <n v="15"/>
    <n v="5"/>
    <n v="8"/>
    <n v="3"/>
    <m/>
    <n v="5"/>
    <m/>
    <m/>
  </r>
  <r>
    <d v="1988-11-11T00:00:00"/>
    <x v="54"/>
    <x v="2"/>
    <n v="21"/>
    <n v="0"/>
    <m/>
    <m/>
    <n v="17"/>
    <n v="6"/>
    <n v="3"/>
    <n v="3"/>
    <m/>
    <n v="1"/>
    <m/>
    <m/>
  </r>
  <r>
    <d v="1988-11-12T00:00:00"/>
    <x v="55"/>
    <x v="2"/>
    <n v="19"/>
    <n v="0"/>
    <m/>
    <m/>
    <n v="19"/>
    <n v="2"/>
    <n v="2"/>
    <n v="2"/>
    <m/>
    <n v="1"/>
    <m/>
    <m/>
  </r>
  <r>
    <d v="1988-11-13T00:00:00"/>
    <x v="56"/>
    <x v="2"/>
    <n v="21"/>
    <n v="1"/>
    <m/>
    <m/>
    <n v="11"/>
    <n v="2"/>
    <n v="2"/>
    <n v="1"/>
    <m/>
    <n v="0"/>
    <m/>
    <m/>
  </r>
  <r>
    <d v="1988-11-14T00:00:00"/>
    <x v="57"/>
    <x v="2"/>
    <n v="10"/>
    <n v="1"/>
    <m/>
    <m/>
    <n v="12"/>
    <n v="12"/>
    <n v="30"/>
    <n v="9"/>
    <m/>
    <n v="0"/>
    <m/>
    <m/>
  </r>
  <r>
    <d v="1988-11-15T00:00:00"/>
    <x v="58"/>
    <x v="2"/>
    <n v="16"/>
    <n v="0"/>
    <m/>
    <m/>
    <n v="12"/>
    <n v="4"/>
    <n v="23"/>
    <n v="11"/>
    <m/>
    <n v="0"/>
    <m/>
    <m/>
  </r>
  <r>
    <d v="1988-11-16T00:00:00"/>
    <x v="59"/>
    <x v="2"/>
    <n v="5"/>
    <n v="0"/>
    <m/>
    <m/>
    <n v="10"/>
    <n v="3"/>
    <n v="34"/>
    <n v="24"/>
    <m/>
    <n v="0"/>
    <m/>
    <m/>
  </r>
  <r>
    <d v="1988-11-17T00:00:00"/>
    <x v="60"/>
    <x v="2"/>
    <n v="5"/>
    <n v="0"/>
    <m/>
    <m/>
    <n v="7"/>
    <n v="1"/>
    <n v="17"/>
    <n v="18"/>
    <m/>
    <n v="0"/>
    <m/>
    <m/>
  </r>
  <r>
    <d v="1988-11-18T00:00:00"/>
    <x v="61"/>
    <x v="2"/>
    <n v="7"/>
    <n v="0"/>
    <m/>
    <m/>
    <n v="6"/>
    <n v="1"/>
    <n v="18"/>
    <n v="16"/>
    <m/>
    <n v="0"/>
    <m/>
    <m/>
  </r>
  <r>
    <d v="1988-11-19T00:00:00"/>
    <x v="62"/>
    <x v="2"/>
    <n v="0"/>
    <n v="0"/>
    <m/>
    <m/>
    <n v="0"/>
    <n v="0"/>
    <n v="0"/>
    <n v="2"/>
    <m/>
    <n v="0"/>
    <m/>
    <m/>
  </r>
  <r>
    <d v="1988-11-20T00:00:00"/>
    <x v="66"/>
    <x v="2"/>
    <n v="5"/>
    <n v="0"/>
    <m/>
    <m/>
    <n v="3"/>
    <n v="2"/>
    <n v="6"/>
    <n v="15"/>
    <m/>
    <n v="0"/>
    <m/>
    <m/>
  </r>
  <r>
    <d v="1989-09-14T00:00:00"/>
    <x v="67"/>
    <x v="3"/>
    <n v="1"/>
    <n v="8"/>
    <m/>
    <m/>
    <n v="85"/>
    <n v="10"/>
    <n v="0"/>
    <n v="119"/>
    <m/>
    <n v="11"/>
    <s v="FIRST DAY OF OPERATION"/>
    <m/>
  </r>
  <r>
    <d v="1989-09-15T00:00:00"/>
    <x v="63"/>
    <x v="3"/>
    <n v="10"/>
    <n v="7"/>
    <m/>
    <m/>
    <n v="969"/>
    <n v="40"/>
    <n v="0"/>
    <n v="569"/>
    <m/>
    <n v="33"/>
    <m/>
    <m/>
  </r>
  <r>
    <d v="1989-09-16T00:00:00"/>
    <x v="64"/>
    <x v="3"/>
    <n v="162"/>
    <n v="47"/>
    <m/>
    <m/>
    <n v="1433"/>
    <n v="121"/>
    <n v="1"/>
    <n v="1234"/>
    <m/>
    <n v="40"/>
    <m/>
    <m/>
  </r>
  <r>
    <d v="1989-09-17T00:00:00"/>
    <x v="65"/>
    <x v="3"/>
    <n v="533"/>
    <n v="85"/>
    <m/>
    <m/>
    <n v="2143"/>
    <n v="265"/>
    <n v="2"/>
    <n v="999"/>
    <m/>
    <n v="89"/>
    <m/>
    <m/>
  </r>
  <r>
    <d v="1989-09-18T00:00:00"/>
    <x v="0"/>
    <x v="3"/>
    <n v="755"/>
    <n v="95"/>
    <m/>
    <m/>
    <n v="1344"/>
    <n v="255"/>
    <n v="3"/>
    <n v="1540"/>
    <m/>
    <n v="6"/>
    <m/>
    <m/>
  </r>
  <r>
    <d v="1989-09-19T00:00:00"/>
    <x v="1"/>
    <x v="3"/>
    <n v="895"/>
    <n v="155"/>
    <m/>
    <m/>
    <n v="1260"/>
    <n v="431"/>
    <n v="10"/>
    <n v="2687"/>
    <m/>
    <n v="1"/>
    <m/>
    <m/>
  </r>
  <r>
    <d v="1989-09-20T00:00:00"/>
    <x v="2"/>
    <x v="3"/>
    <n v="1383"/>
    <n v="213"/>
    <m/>
    <m/>
    <n v="875"/>
    <n v="535"/>
    <n v="5"/>
    <n v="2320"/>
    <m/>
    <n v="0"/>
    <m/>
    <m/>
  </r>
  <r>
    <d v="1989-09-21T00:00:00"/>
    <x v="3"/>
    <x v="3"/>
    <n v="1257"/>
    <n v="253"/>
    <m/>
    <m/>
    <n v="549"/>
    <n v="543"/>
    <n v="6"/>
    <n v="1912"/>
    <m/>
    <n v="1"/>
    <m/>
    <m/>
  </r>
  <r>
    <d v="1989-09-22T00:00:00"/>
    <x v="4"/>
    <x v="3"/>
    <n v="729"/>
    <n v="128"/>
    <m/>
    <m/>
    <n v="884"/>
    <n v="225"/>
    <n v="3"/>
    <n v="1656"/>
    <m/>
    <n v="13"/>
    <m/>
    <m/>
  </r>
  <r>
    <d v="1989-09-23T00:00:00"/>
    <x v="5"/>
    <x v="3"/>
    <n v="573"/>
    <n v="88"/>
    <m/>
    <m/>
    <n v="525"/>
    <n v="151"/>
    <n v="1"/>
    <n v="948"/>
    <m/>
    <n v="19"/>
    <m/>
    <m/>
  </r>
  <r>
    <d v="1989-09-24T00:00:00"/>
    <x v="6"/>
    <x v="3"/>
    <n v="454"/>
    <n v="87"/>
    <m/>
    <m/>
    <n v="450"/>
    <n v="184"/>
    <n v="5"/>
    <n v="501"/>
    <m/>
    <n v="0"/>
    <m/>
    <m/>
  </r>
  <r>
    <d v="1989-09-25T00:00:00"/>
    <x v="7"/>
    <x v="3"/>
    <n v="606"/>
    <n v="317"/>
    <m/>
    <m/>
    <n v="771"/>
    <n v="657"/>
    <n v="4"/>
    <n v="428"/>
    <m/>
    <n v="1"/>
    <m/>
    <m/>
  </r>
  <r>
    <d v="1989-09-26T00:00:00"/>
    <x v="8"/>
    <x v="3"/>
    <n v="717"/>
    <n v="356"/>
    <m/>
    <m/>
    <n v="770"/>
    <n v="666"/>
    <n v="6"/>
    <n v="352"/>
    <m/>
    <n v="1"/>
    <m/>
    <m/>
  </r>
  <r>
    <d v="1989-09-27T00:00:00"/>
    <x v="9"/>
    <x v="3"/>
    <n v="1098"/>
    <n v="374"/>
    <m/>
    <m/>
    <n v="811"/>
    <n v="628"/>
    <n v="4"/>
    <n v="397"/>
    <m/>
    <n v="0"/>
    <m/>
    <m/>
  </r>
  <r>
    <d v="1989-09-28T00:00:00"/>
    <x v="10"/>
    <x v="3"/>
    <n v="1361"/>
    <n v="273"/>
    <m/>
    <m/>
    <n v="823"/>
    <n v="692"/>
    <n v="12"/>
    <n v="545"/>
    <m/>
    <n v="0"/>
    <m/>
    <m/>
  </r>
  <r>
    <d v="1989-09-29T00:00:00"/>
    <x v="11"/>
    <x v="3"/>
    <n v="1222"/>
    <n v="209"/>
    <m/>
    <m/>
    <n v="771"/>
    <n v="549"/>
    <n v="3"/>
    <n v="339"/>
    <m/>
    <n v="18"/>
    <m/>
    <m/>
  </r>
  <r>
    <d v="1989-09-30T00:00:00"/>
    <x v="12"/>
    <x v="3"/>
    <n v="1242"/>
    <n v="266"/>
    <m/>
    <m/>
    <n v="676"/>
    <n v="562"/>
    <n v="3"/>
    <n v="302"/>
    <m/>
    <n v="25"/>
    <m/>
    <m/>
  </r>
  <r>
    <d v="1989-10-01T00:00:00"/>
    <x v="13"/>
    <x v="3"/>
    <n v="1039"/>
    <n v="175"/>
    <m/>
    <m/>
    <n v="603"/>
    <n v="477"/>
    <n v="8"/>
    <n v="288"/>
    <m/>
    <n v="10"/>
    <m/>
    <m/>
  </r>
  <r>
    <d v="1989-10-02T00:00:00"/>
    <x v="14"/>
    <x v="3"/>
    <n v="1122"/>
    <n v="155"/>
    <m/>
    <m/>
    <n v="802"/>
    <n v="477"/>
    <n v="16"/>
    <n v="565"/>
    <m/>
    <n v="0"/>
    <m/>
    <m/>
  </r>
  <r>
    <d v="1989-10-03T00:00:00"/>
    <x v="15"/>
    <x v="3"/>
    <n v="1445"/>
    <n v="183"/>
    <m/>
    <m/>
    <n v="1362"/>
    <n v="627"/>
    <n v="32"/>
    <n v="855"/>
    <m/>
    <n v="0"/>
    <m/>
    <m/>
  </r>
  <r>
    <d v="1989-10-04T00:00:00"/>
    <x v="16"/>
    <x v="3"/>
    <n v="950"/>
    <n v="105"/>
    <m/>
    <m/>
    <n v="2197"/>
    <n v="386"/>
    <n v="38"/>
    <n v="919"/>
    <m/>
    <n v="1"/>
    <m/>
    <m/>
  </r>
  <r>
    <d v="1989-10-05T00:00:00"/>
    <x v="17"/>
    <x v="3"/>
    <n v="1249"/>
    <n v="127"/>
    <m/>
    <m/>
    <n v="2161"/>
    <n v="544"/>
    <n v="22"/>
    <n v="968"/>
    <m/>
    <n v="0"/>
    <m/>
    <m/>
  </r>
  <r>
    <d v="1989-10-06T00:00:00"/>
    <x v="18"/>
    <x v="3"/>
    <n v="1465"/>
    <n v="104"/>
    <m/>
    <m/>
    <n v="2178"/>
    <n v="577"/>
    <n v="10"/>
    <n v="1155"/>
    <m/>
    <n v="2"/>
    <m/>
    <m/>
  </r>
  <r>
    <d v="1989-10-07T00:00:00"/>
    <x v="19"/>
    <x v="3"/>
    <n v="475"/>
    <n v="116"/>
    <m/>
    <m/>
    <n v="2044"/>
    <n v="615"/>
    <n v="8"/>
    <n v="869"/>
    <m/>
    <n v="0"/>
    <m/>
    <m/>
  </r>
  <r>
    <d v="1989-10-08T00:00:00"/>
    <x v="20"/>
    <x v="3"/>
    <n v="1343"/>
    <n v="101"/>
    <m/>
    <m/>
    <n v="2044"/>
    <n v="484"/>
    <n v="6"/>
    <n v="776"/>
    <m/>
    <n v="1"/>
    <m/>
    <m/>
  </r>
  <r>
    <d v="1989-10-09T00:00:00"/>
    <x v="21"/>
    <x v="3"/>
    <n v="1067"/>
    <n v="106"/>
    <m/>
    <m/>
    <n v="2198"/>
    <n v="519"/>
    <n v="17"/>
    <n v="507"/>
    <m/>
    <n v="2"/>
    <m/>
    <m/>
  </r>
  <r>
    <d v="1989-10-10T00:00:00"/>
    <x v="22"/>
    <x v="3"/>
    <n v="845"/>
    <n v="91"/>
    <m/>
    <m/>
    <n v="1948"/>
    <n v="543"/>
    <n v="18"/>
    <n v="356"/>
    <m/>
    <n v="1"/>
    <m/>
    <m/>
  </r>
  <r>
    <d v="1989-10-11T00:00:00"/>
    <x v="23"/>
    <x v="3"/>
    <n v="254"/>
    <n v="24"/>
    <m/>
    <m/>
    <n v="1002"/>
    <n v="96"/>
    <n v="4"/>
    <n v="211"/>
    <m/>
    <n v="0"/>
    <m/>
    <m/>
  </r>
  <r>
    <d v="1989-10-12T00:00:00"/>
    <x v="24"/>
    <x v="3"/>
    <n v="749"/>
    <n v="45"/>
    <m/>
    <m/>
    <n v="2533"/>
    <n v="249"/>
    <n v="3"/>
    <n v="499"/>
    <m/>
    <n v="0"/>
    <m/>
    <m/>
  </r>
  <r>
    <d v="1989-10-13T00:00:00"/>
    <x v="25"/>
    <x v="3"/>
    <n v="1095"/>
    <n v="56"/>
    <m/>
    <m/>
    <n v="2424"/>
    <n v="434"/>
    <n v="3"/>
    <n v="1169"/>
    <m/>
    <n v="3"/>
    <m/>
    <m/>
  </r>
  <r>
    <d v="1989-10-14T00:00:00"/>
    <x v="26"/>
    <x v="3"/>
    <n v="1063"/>
    <n v="52"/>
    <m/>
    <m/>
    <n v="2003"/>
    <n v="404"/>
    <n v="4"/>
    <n v="2159"/>
    <m/>
    <n v="2"/>
    <m/>
    <m/>
  </r>
  <r>
    <d v="1989-10-15T00:00:00"/>
    <x v="27"/>
    <x v="3"/>
    <n v="739"/>
    <n v="31"/>
    <m/>
    <m/>
    <n v="1560"/>
    <n v="268"/>
    <n v="7"/>
    <n v="1837"/>
    <m/>
    <n v="2"/>
    <m/>
    <m/>
  </r>
  <r>
    <d v="1989-10-16T00:00:00"/>
    <x v="28"/>
    <x v="3"/>
    <n v="643"/>
    <n v="31"/>
    <m/>
    <m/>
    <n v="1625"/>
    <n v="202"/>
    <n v="12"/>
    <n v="1556"/>
    <m/>
    <n v="0"/>
    <m/>
    <m/>
  </r>
  <r>
    <d v="1989-10-17T00:00:00"/>
    <x v="29"/>
    <x v="3"/>
    <n v="468"/>
    <n v="28"/>
    <m/>
    <m/>
    <n v="1908"/>
    <n v="158"/>
    <n v="2"/>
    <n v="1247"/>
    <m/>
    <n v="0"/>
    <m/>
    <m/>
  </r>
  <r>
    <d v="1989-10-18T00:00:00"/>
    <x v="30"/>
    <x v="3"/>
    <n v="784"/>
    <n v="29"/>
    <m/>
    <m/>
    <n v="4677"/>
    <n v="412"/>
    <n v="9"/>
    <n v="1758"/>
    <m/>
    <n v="0"/>
    <s v="Chute removed."/>
    <m/>
  </r>
  <r>
    <d v="1989-10-19T00:00:00"/>
    <x v="31"/>
    <x v="3"/>
    <n v="364"/>
    <n v="4"/>
    <m/>
    <m/>
    <n v="2650"/>
    <n v="123"/>
    <n v="8"/>
    <n v="488"/>
    <m/>
    <n v="144"/>
    <s v="Counted with chute removed."/>
    <m/>
  </r>
  <r>
    <d v="1989-10-20T00:00:00"/>
    <x v="32"/>
    <x v="3"/>
    <n v="218"/>
    <n v="3"/>
    <m/>
    <m/>
    <n v="1831"/>
    <n v="200"/>
    <n v="4"/>
    <n v="826"/>
    <m/>
    <n v="439"/>
    <m/>
    <m/>
  </r>
  <r>
    <d v="1989-10-21T00:00:00"/>
    <x v="33"/>
    <x v="3"/>
    <n v="710"/>
    <n v="39"/>
    <m/>
    <m/>
    <n v="480"/>
    <n v="302"/>
    <n v="9"/>
    <n v="635"/>
    <m/>
    <n v="15"/>
    <m/>
    <m/>
  </r>
  <r>
    <d v="1989-10-22T00:00:00"/>
    <x v="34"/>
    <x v="3"/>
    <n v="374"/>
    <n v="8"/>
    <m/>
    <m/>
    <n v="559"/>
    <n v="120"/>
    <n v="7"/>
    <n v="239"/>
    <m/>
    <n v="201"/>
    <m/>
    <m/>
  </r>
  <r>
    <d v="1989-10-23T00:00:00"/>
    <x v="35"/>
    <x v="3"/>
    <n v="208"/>
    <n v="9"/>
    <m/>
    <m/>
    <n v="640"/>
    <n v="62"/>
    <n v="1"/>
    <n v="226"/>
    <m/>
    <n v="210"/>
    <m/>
    <m/>
  </r>
  <r>
    <d v="1989-10-24T00:00:00"/>
    <x v="36"/>
    <x v="3"/>
    <n v="0"/>
    <n v="0"/>
    <m/>
    <m/>
    <n v="0"/>
    <n v="0"/>
    <n v="0"/>
    <n v="0"/>
    <m/>
    <n v="0"/>
    <s v="Flood - no counts."/>
    <m/>
  </r>
  <r>
    <d v="1989-10-25T00:00:00"/>
    <x v="37"/>
    <x v="3"/>
    <n v="0"/>
    <n v="0"/>
    <m/>
    <m/>
    <n v="0"/>
    <n v="0"/>
    <n v="0"/>
    <n v="0"/>
    <m/>
    <n v="0"/>
    <m/>
    <m/>
  </r>
  <r>
    <d v="1989-10-26T00:00:00"/>
    <x v="38"/>
    <x v="3"/>
    <n v="0"/>
    <n v="0"/>
    <m/>
    <m/>
    <n v="0"/>
    <n v="0"/>
    <n v="0"/>
    <n v="0"/>
    <m/>
    <n v="0"/>
    <m/>
    <m/>
  </r>
  <r>
    <d v="1989-10-27T00:00:00"/>
    <x v="39"/>
    <x v="3"/>
    <n v="0"/>
    <n v="0"/>
    <m/>
    <m/>
    <n v="0"/>
    <n v="0"/>
    <n v="0"/>
    <n v="0"/>
    <m/>
    <n v="0"/>
    <m/>
    <m/>
  </r>
  <r>
    <d v="1989-10-28T00:00:00"/>
    <x v="40"/>
    <x v="3"/>
    <n v="300"/>
    <n v="3"/>
    <m/>
    <m/>
    <n v="468"/>
    <n v="160"/>
    <n v="8"/>
    <n v="38"/>
    <m/>
    <n v="0"/>
    <m/>
    <m/>
  </r>
  <r>
    <d v="1989-10-29T00:00:00"/>
    <x v="41"/>
    <x v="3"/>
    <n v="453"/>
    <n v="4"/>
    <m/>
    <m/>
    <n v="707"/>
    <n v="232"/>
    <n v="14"/>
    <n v="121"/>
    <m/>
    <n v="0"/>
    <m/>
    <m/>
  </r>
  <r>
    <d v="1989-10-30T00:00:00"/>
    <x v="42"/>
    <x v="3"/>
    <n v="312"/>
    <n v="8"/>
    <m/>
    <m/>
    <n v="472"/>
    <n v="130"/>
    <n v="11"/>
    <n v="173"/>
    <m/>
    <n v="0"/>
    <m/>
    <m/>
  </r>
  <r>
    <d v="1989-10-31T00:00:00"/>
    <x v="43"/>
    <x v="3"/>
    <n v="203"/>
    <n v="4"/>
    <m/>
    <m/>
    <n v="553"/>
    <n v="105"/>
    <n v="3"/>
    <n v="155"/>
    <m/>
    <n v="0"/>
    <m/>
    <m/>
  </r>
  <r>
    <d v="1989-11-01T00:00:00"/>
    <x v="44"/>
    <x v="3"/>
    <n v="45"/>
    <n v="6"/>
    <m/>
    <m/>
    <n v="214"/>
    <n v="56"/>
    <n v="12"/>
    <n v="94"/>
    <m/>
    <n v="0"/>
    <m/>
    <m/>
  </r>
  <r>
    <d v="1989-11-02T00:00:00"/>
    <x v="45"/>
    <x v="3"/>
    <n v="35"/>
    <n v="0"/>
    <m/>
    <m/>
    <n v="183"/>
    <n v="40"/>
    <n v="4"/>
    <n v="30"/>
    <m/>
    <n v="0"/>
    <m/>
    <m/>
  </r>
  <r>
    <d v="1989-11-03T00:00:00"/>
    <x v="46"/>
    <x v="3"/>
    <n v="45"/>
    <n v="0"/>
    <m/>
    <m/>
    <n v="228"/>
    <n v="39"/>
    <n v="11"/>
    <n v="51"/>
    <m/>
    <n v="0"/>
    <m/>
    <m/>
  </r>
  <r>
    <d v="1989-11-04T00:00:00"/>
    <x v="47"/>
    <x v="3"/>
    <n v="42"/>
    <n v="3"/>
    <m/>
    <m/>
    <n v="218"/>
    <n v="27"/>
    <n v="21"/>
    <n v="105"/>
    <m/>
    <n v="0"/>
    <m/>
    <m/>
  </r>
  <r>
    <d v="1989-11-05T00:00:00"/>
    <x v="48"/>
    <x v="3"/>
    <n v="72"/>
    <n v="1"/>
    <m/>
    <m/>
    <n v="172"/>
    <n v="26"/>
    <n v="7"/>
    <n v="99"/>
    <m/>
    <n v="0"/>
    <m/>
    <m/>
  </r>
  <r>
    <d v="1989-11-06T00:00:00"/>
    <x v="49"/>
    <x v="3"/>
    <n v="50"/>
    <n v="7"/>
    <m/>
    <m/>
    <n v="101"/>
    <n v="42"/>
    <n v="16"/>
    <n v="46"/>
    <m/>
    <n v="0"/>
    <m/>
    <m/>
  </r>
  <r>
    <d v="1989-11-07T00:00:00"/>
    <x v="50"/>
    <x v="3"/>
    <n v="21"/>
    <n v="1"/>
    <m/>
    <m/>
    <n v="45"/>
    <n v="27"/>
    <n v="12"/>
    <n v="22"/>
    <m/>
    <n v="0"/>
    <m/>
    <m/>
  </r>
  <r>
    <d v="1989-11-08T00:00:00"/>
    <x v="51"/>
    <x v="3"/>
    <n v="56"/>
    <n v="4"/>
    <m/>
    <m/>
    <n v="112"/>
    <n v="60"/>
    <n v="9"/>
    <n v="156"/>
    <m/>
    <n v="0"/>
    <m/>
    <m/>
  </r>
  <r>
    <d v="1989-11-09T00:00:00"/>
    <x v="52"/>
    <x v="3"/>
    <n v="72"/>
    <n v="0"/>
    <m/>
    <m/>
    <n v="99"/>
    <n v="88"/>
    <n v="13"/>
    <n v="106"/>
    <m/>
    <n v="33"/>
    <m/>
    <m/>
  </r>
  <r>
    <d v="1989-11-10T00:00:00"/>
    <x v="53"/>
    <x v="3"/>
    <n v="34"/>
    <n v="0"/>
    <m/>
    <m/>
    <n v="25"/>
    <n v="50"/>
    <n v="3"/>
    <n v="12"/>
    <m/>
    <n v="0"/>
    <m/>
    <m/>
  </r>
  <r>
    <d v="1989-11-11T00:00:00"/>
    <x v="54"/>
    <x v="3"/>
    <n v="182"/>
    <n v="1"/>
    <m/>
    <m/>
    <n v="32"/>
    <n v="30"/>
    <n v="6"/>
    <n v="18"/>
    <m/>
    <n v="0"/>
    <m/>
    <m/>
  </r>
  <r>
    <d v="1989-11-12T00:00:00"/>
    <x v="55"/>
    <x v="3"/>
    <n v="186"/>
    <n v="2"/>
    <m/>
    <m/>
    <n v="44"/>
    <n v="27"/>
    <n v="25"/>
    <n v="46"/>
    <m/>
    <n v="0"/>
    <m/>
    <m/>
  </r>
  <r>
    <d v="1989-11-13T00:00:00"/>
    <x v="56"/>
    <x v="3"/>
    <n v="25"/>
    <n v="3"/>
    <m/>
    <m/>
    <n v="15"/>
    <n v="31"/>
    <n v="16"/>
    <n v="18"/>
    <m/>
    <n v="0"/>
    <m/>
    <m/>
  </r>
  <r>
    <d v="1989-11-14T00:00:00"/>
    <x v="57"/>
    <x v="3"/>
    <n v="17"/>
    <n v="2"/>
    <m/>
    <m/>
    <n v="13"/>
    <n v="24"/>
    <n v="11"/>
    <n v="21"/>
    <m/>
    <n v="0"/>
    <m/>
    <m/>
  </r>
  <r>
    <d v="1989-11-15T00:00:00"/>
    <x v="58"/>
    <x v="3"/>
    <n v="8"/>
    <n v="1"/>
    <m/>
    <m/>
    <n v="12"/>
    <n v="18"/>
    <n v="5"/>
    <n v="23"/>
    <m/>
    <n v="40"/>
    <m/>
    <m/>
  </r>
  <r>
    <d v="1989-11-16T00:00:00"/>
    <x v="59"/>
    <x v="3"/>
    <n v="0"/>
    <n v="0"/>
    <m/>
    <m/>
    <n v="10"/>
    <n v="11"/>
    <n v="0"/>
    <n v="26"/>
    <m/>
    <m/>
    <m/>
    <m/>
  </r>
  <r>
    <d v="1989-11-17T00:00:00"/>
    <x v="60"/>
    <x v="3"/>
    <n v="11"/>
    <n v="0"/>
    <m/>
    <m/>
    <n v="11"/>
    <n v="1"/>
    <n v="5"/>
    <n v="8"/>
    <m/>
    <m/>
    <m/>
    <m/>
  </r>
  <r>
    <d v="1989-11-18T00:00:00"/>
    <x v="61"/>
    <x v="3"/>
    <n v="28"/>
    <n v="0"/>
    <m/>
    <m/>
    <n v="10"/>
    <n v="6"/>
    <n v="29"/>
    <n v="33"/>
    <m/>
    <m/>
    <m/>
    <m/>
  </r>
  <r>
    <d v="1989-11-19T00:00:00"/>
    <x v="62"/>
    <x v="3"/>
    <n v="22"/>
    <n v="0"/>
    <m/>
    <m/>
    <n v="4"/>
    <n v="0"/>
    <n v="41"/>
    <n v="37"/>
    <m/>
    <m/>
    <m/>
    <m/>
  </r>
  <r>
    <d v="1990-09-11T00:00:00"/>
    <x v="68"/>
    <x v="4"/>
    <n v="120"/>
    <n v="86"/>
    <m/>
    <n v="0"/>
    <n v="635"/>
    <n v="250"/>
    <n v="0"/>
    <n v="2448"/>
    <m/>
    <n v="2"/>
    <m/>
    <m/>
  </r>
  <r>
    <d v="1990-09-12T00:00:00"/>
    <x v="69"/>
    <x v="4"/>
    <n v="167"/>
    <n v="45"/>
    <m/>
    <n v="0"/>
    <n v="787"/>
    <n v="280"/>
    <n v="1"/>
    <n v="2669"/>
    <m/>
    <n v="10"/>
    <m/>
    <m/>
  </r>
  <r>
    <d v="1990-09-13T00:00:00"/>
    <x v="70"/>
    <x v="4"/>
    <n v="220"/>
    <n v="133"/>
    <m/>
    <n v="0"/>
    <n v="173"/>
    <n v="98"/>
    <n v="0"/>
    <n v="1460"/>
    <m/>
    <n v="3"/>
    <m/>
    <m/>
  </r>
  <r>
    <d v="1990-09-14T00:00:00"/>
    <x v="67"/>
    <x v="4"/>
    <n v="278"/>
    <n v="83"/>
    <m/>
    <n v="0"/>
    <n v="1018"/>
    <n v="374"/>
    <n v="1"/>
    <n v="1623"/>
    <m/>
    <n v="2"/>
    <m/>
    <m/>
  </r>
  <r>
    <d v="1990-09-15T00:00:00"/>
    <x v="63"/>
    <x v="4"/>
    <n v="455"/>
    <n v="259"/>
    <m/>
    <n v="0"/>
    <n v="1046"/>
    <n v="460"/>
    <n v="20"/>
    <n v="1527"/>
    <m/>
    <n v="0"/>
    <m/>
    <m/>
  </r>
  <r>
    <d v="1990-09-16T00:00:00"/>
    <x v="64"/>
    <x v="4"/>
    <n v="809"/>
    <n v="293"/>
    <m/>
    <n v="0"/>
    <n v="1574"/>
    <n v="561"/>
    <n v="6"/>
    <n v="1762"/>
    <m/>
    <n v="4"/>
    <m/>
    <m/>
  </r>
  <r>
    <d v="1990-09-17T00:00:00"/>
    <x v="65"/>
    <x v="4"/>
    <n v="691"/>
    <n v="256"/>
    <m/>
    <n v="0"/>
    <n v="1213"/>
    <n v="721"/>
    <n v="16"/>
    <n v="1759"/>
    <m/>
    <n v="5"/>
    <m/>
    <m/>
  </r>
  <r>
    <d v="1990-09-18T00:00:00"/>
    <x v="0"/>
    <x v="4"/>
    <n v="788"/>
    <n v="280"/>
    <m/>
    <n v="0"/>
    <n v="479"/>
    <n v="397"/>
    <n v="2"/>
    <n v="1512"/>
    <m/>
    <n v="1"/>
    <m/>
    <m/>
  </r>
  <r>
    <d v="1990-09-19T00:00:00"/>
    <x v="1"/>
    <x v="4"/>
    <n v="1297"/>
    <n v="276"/>
    <m/>
    <n v="0"/>
    <n v="548"/>
    <n v="416"/>
    <n v="8"/>
    <n v="1020"/>
    <m/>
    <n v="0"/>
    <m/>
    <m/>
  </r>
  <r>
    <d v="1990-09-20T00:00:00"/>
    <x v="2"/>
    <x v="4"/>
    <n v="809"/>
    <n v="195"/>
    <m/>
    <n v="0"/>
    <n v="501"/>
    <n v="453"/>
    <n v="7"/>
    <n v="1014"/>
    <m/>
    <n v="0"/>
    <m/>
    <m/>
  </r>
  <r>
    <d v="1990-09-21T00:00:00"/>
    <x v="3"/>
    <x v="4"/>
    <n v="802"/>
    <n v="204"/>
    <m/>
    <n v="0"/>
    <n v="704"/>
    <n v="471"/>
    <n v="11"/>
    <n v="876"/>
    <m/>
    <n v="0"/>
    <m/>
    <m/>
  </r>
  <r>
    <d v="1990-09-22T00:00:00"/>
    <x v="4"/>
    <x v="4"/>
    <n v="1082"/>
    <n v="216"/>
    <m/>
    <n v="0"/>
    <n v="585"/>
    <n v="322"/>
    <n v="19"/>
    <n v="651"/>
    <m/>
    <n v="0"/>
    <m/>
    <m/>
  </r>
  <r>
    <d v="1990-09-23T00:00:00"/>
    <x v="5"/>
    <x v="4"/>
    <n v="1165"/>
    <n v="280"/>
    <m/>
    <n v="0"/>
    <n v="1005"/>
    <n v="588"/>
    <n v="19"/>
    <n v="614"/>
    <m/>
    <n v="1"/>
    <m/>
    <m/>
  </r>
  <r>
    <d v="1990-09-24T00:00:00"/>
    <x v="6"/>
    <x v="4"/>
    <n v="883"/>
    <n v="160"/>
    <m/>
    <n v="0"/>
    <n v="3093"/>
    <n v="643"/>
    <n v="16"/>
    <n v="552"/>
    <m/>
    <n v="2"/>
    <m/>
    <m/>
  </r>
  <r>
    <d v="1990-09-25T00:00:00"/>
    <x v="7"/>
    <x v="4"/>
    <n v="1722"/>
    <n v="191"/>
    <m/>
    <n v="0"/>
    <n v="2410"/>
    <n v="593"/>
    <n v="15"/>
    <n v="1481"/>
    <m/>
    <n v="0"/>
    <m/>
    <m/>
  </r>
  <r>
    <d v="1990-09-26T00:00:00"/>
    <x v="8"/>
    <x v="4"/>
    <n v="1423"/>
    <n v="114"/>
    <m/>
    <n v="0"/>
    <n v="1899"/>
    <n v="555"/>
    <n v="3"/>
    <n v="1564"/>
    <m/>
    <n v="0"/>
    <m/>
    <m/>
  </r>
  <r>
    <d v="1990-09-27T00:00:00"/>
    <x v="9"/>
    <x v="4"/>
    <n v="1096"/>
    <n v="121"/>
    <m/>
    <n v="0"/>
    <n v="1806"/>
    <n v="598"/>
    <n v="2"/>
    <n v="1640"/>
    <m/>
    <n v="0"/>
    <m/>
    <m/>
  </r>
  <r>
    <d v="1990-09-28T00:00:00"/>
    <x v="10"/>
    <x v="4"/>
    <n v="944"/>
    <n v="125"/>
    <m/>
    <n v="0"/>
    <n v="2537"/>
    <n v="706"/>
    <n v="7"/>
    <n v="1308"/>
    <m/>
    <n v="0"/>
    <m/>
    <m/>
  </r>
  <r>
    <d v="1990-09-29T00:00:00"/>
    <x v="11"/>
    <x v="4"/>
    <n v="1024"/>
    <n v="171"/>
    <m/>
    <n v="0"/>
    <n v="2535"/>
    <n v="636"/>
    <n v="13"/>
    <n v="826"/>
    <m/>
    <n v="0"/>
    <m/>
    <m/>
  </r>
  <r>
    <d v="1990-09-30T00:00:00"/>
    <x v="12"/>
    <x v="4"/>
    <n v="1456"/>
    <n v="169"/>
    <m/>
    <n v="0"/>
    <n v="3871"/>
    <n v="536"/>
    <n v="9"/>
    <n v="720"/>
    <m/>
    <n v="0"/>
    <m/>
    <m/>
  </r>
  <r>
    <d v="1990-10-01T00:00:00"/>
    <x v="13"/>
    <x v="4"/>
    <n v="2015"/>
    <n v="216"/>
    <m/>
    <n v="0"/>
    <n v="2872"/>
    <n v="292"/>
    <n v="7"/>
    <n v="986"/>
    <m/>
    <n v="0"/>
    <m/>
    <m/>
  </r>
  <r>
    <d v="1990-10-02T00:00:00"/>
    <x v="14"/>
    <x v="4"/>
    <n v="1689"/>
    <n v="109"/>
    <m/>
    <n v="0"/>
    <n v="5382"/>
    <n v="171"/>
    <n v="9"/>
    <n v="548"/>
    <m/>
    <n v="0"/>
    <m/>
    <m/>
  </r>
  <r>
    <d v="1990-10-03T00:00:00"/>
    <x v="15"/>
    <x v="4"/>
    <n v="1353"/>
    <n v="44"/>
    <m/>
    <n v="0"/>
    <n v="4721"/>
    <n v="150"/>
    <n v="4"/>
    <n v="937"/>
    <m/>
    <n v="0"/>
    <m/>
    <m/>
  </r>
  <r>
    <d v="1990-10-04T00:00:00"/>
    <x v="16"/>
    <x v="4"/>
    <n v="1822"/>
    <n v="47"/>
    <m/>
    <n v="0"/>
    <n v="4996"/>
    <n v="202"/>
    <n v="3"/>
    <n v="2340"/>
    <m/>
    <n v="0"/>
    <m/>
    <m/>
  </r>
  <r>
    <d v="1990-10-05T00:00:00"/>
    <x v="17"/>
    <x v="4"/>
    <n v="1920"/>
    <n v="57"/>
    <m/>
    <n v="0"/>
    <n v="4025"/>
    <n v="159"/>
    <n v="3"/>
    <n v="2904"/>
    <m/>
    <n v="0"/>
    <m/>
    <m/>
  </r>
  <r>
    <d v="1990-10-06T00:00:00"/>
    <x v="18"/>
    <x v="4"/>
    <n v="1763"/>
    <n v="46"/>
    <m/>
    <n v="0"/>
    <n v="3768"/>
    <n v="166"/>
    <n v="0"/>
    <n v="5385"/>
    <m/>
    <n v="0"/>
    <m/>
    <m/>
  </r>
  <r>
    <d v="1990-10-07T00:00:00"/>
    <x v="19"/>
    <x v="4"/>
    <n v="2009"/>
    <n v="84"/>
    <m/>
    <n v="0"/>
    <n v="2809"/>
    <n v="159"/>
    <n v="3"/>
    <n v="6633"/>
    <m/>
    <n v="0"/>
    <m/>
    <m/>
  </r>
  <r>
    <d v="1990-10-08T00:00:00"/>
    <x v="20"/>
    <x v="4"/>
    <n v="1690"/>
    <n v="86"/>
    <m/>
    <n v="0"/>
    <n v="2639"/>
    <n v="228"/>
    <n v="4"/>
    <n v="5717"/>
    <m/>
    <n v="0"/>
    <m/>
    <m/>
  </r>
  <r>
    <d v="1990-10-09T00:00:00"/>
    <x v="21"/>
    <x v="4"/>
    <n v="845"/>
    <n v="68"/>
    <m/>
    <n v="0"/>
    <n v="2434"/>
    <n v="170"/>
    <n v="4"/>
    <n v="5428"/>
    <m/>
    <n v="0"/>
    <m/>
    <m/>
  </r>
  <r>
    <d v="1990-10-10T00:00:00"/>
    <x v="22"/>
    <x v="4"/>
    <n v="1827"/>
    <n v="86"/>
    <m/>
    <n v="0"/>
    <n v="2734"/>
    <n v="248"/>
    <n v="8"/>
    <n v="3277"/>
    <m/>
    <n v="0"/>
    <m/>
    <m/>
  </r>
  <r>
    <d v="1990-10-11T00:00:00"/>
    <x v="23"/>
    <x v="4"/>
    <n v="972"/>
    <n v="74"/>
    <m/>
    <n v="1"/>
    <n v="2117"/>
    <n v="206"/>
    <n v="7"/>
    <n v="1632"/>
    <m/>
    <n v="2"/>
    <m/>
    <m/>
  </r>
  <r>
    <d v="1990-10-12T00:00:00"/>
    <x v="24"/>
    <x v="4"/>
    <n v="1389"/>
    <n v="95"/>
    <m/>
    <n v="0"/>
    <n v="3462"/>
    <n v="214"/>
    <n v="16"/>
    <n v="1734"/>
    <m/>
    <n v="1"/>
    <m/>
    <m/>
  </r>
  <r>
    <d v="1990-10-13T00:00:00"/>
    <x v="25"/>
    <x v="4"/>
    <n v="1059"/>
    <n v="71"/>
    <m/>
    <n v="0"/>
    <n v="3525"/>
    <n v="258"/>
    <n v="17"/>
    <n v="952"/>
    <m/>
    <n v="0"/>
    <m/>
    <m/>
  </r>
  <r>
    <d v="1990-10-14T00:00:00"/>
    <x v="26"/>
    <x v="4"/>
    <n v="377"/>
    <n v="46"/>
    <m/>
    <n v="0"/>
    <n v="2725"/>
    <n v="247"/>
    <n v="5"/>
    <n v="708"/>
    <m/>
    <n v="1"/>
    <m/>
    <m/>
  </r>
  <r>
    <d v="1990-10-15T00:00:00"/>
    <x v="27"/>
    <x v="4"/>
    <n v="554"/>
    <n v="57"/>
    <m/>
    <n v="0"/>
    <n v="2861"/>
    <n v="254"/>
    <n v="12"/>
    <n v="666"/>
    <m/>
    <n v="0"/>
    <m/>
    <m/>
  </r>
  <r>
    <d v="1990-10-16T00:00:00"/>
    <x v="28"/>
    <x v="4"/>
    <n v="342"/>
    <n v="39"/>
    <m/>
    <n v="0"/>
    <n v="2619"/>
    <n v="254"/>
    <n v="10"/>
    <n v="491"/>
    <m/>
    <n v="0"/>
    <m/>
    <m/>
  </r>
  <r>
    <d v="1990-10-17T00:00:00"/>
    <x v="29"/>
    <x v="4"/>
    <n v="186"/>
    <n v="26"/>
    <m/>
    <n v="0"/>
    <n v="2169"/>
    <n v="237"/>
    <n v="16"/>
    <n v="387"/>
    <m/>
    <n v="1"/>
    <m/>
    <m/>
  </r>
  <r>
    <d v="1990-10-18T00:00:00"/>
    <x v="30"/>
    <x v="4"/>
    <n v="658"/>
    <n v="39"/>
    <m/>
    <n v="0"/>
    <n v="3624"/>
    <n v="224"/>
    <n v="8"/>
    <n v="520"/>
    <m/>
    <n v="0"/>
    <m/>
    <m/>
  </r>
  <r>
    <d v="1990-10-19T00:00:00"/>
    <x v="31"/>
    <x v="4"/>
    <n v="446"/>
    <n v="25"/>
    <m/>
    <n v="3"/>
    <n v="3264"/>
    <n v="229"/>
    <n v="7"/>
    <n v="319"/>
    <m/>
    <n v="0"/>
    <m/>
    <m/>
  </r>
  <r>
    <d v="1990-10-20T00:00:00"/>
    <x v="32"/>
    <x v="4"/>
    <n v="227"/>
    <n v="28"/>
    <m/>
    <n v="2"/>
    <n v="2487"/>
    <n v="207"/>
    <n v="10"/>
    <n v="270"/>
    <m/>
    <n v="0"/>
    <m/>
    <m/>
  </r>
  <r>
    <d v="1990-10-21T00:00:00"/>
    <x v="33"/>
    <x v="4"/>
    <n v="172"/>
    <n v="6"/>
    <m/>
    <n v="4"/>
    <n v="1360"/>
    <n v="101"/>
    <n v="9"/>
    <n v="164"/>
    <m/>
    <n v="0"/>
    <m/>
    <m/>
  </r>
  <r>
    <d v="1990-10-22T00:00:00"/>
    <x v="34"/>
    <x v="4"/>
    <n v="368"/>
    <n v="13"/>
    <m/>
    <n v="6"/>
    <n v="2293"/>
    <n v="103"/>
    <n v="14"/>
    <n v="169"/>
    <m/>
    <n v="0"/>
    <m/>
    <m/>
  </r>
  <r>
    <d v="1990-10-23T00:00:00"/>
    <x v="35"/>
    <x v="4"/>
    <n v="242"/>
    <n v="18"/>
    <m/>
    <n v="8"/>
    <n v="1719"/>
    <n v="130"/>
    <n v="4"/>
    <n v="185"/>
    <m/>
    <n v="0"/>
    <m/>
    <m/>
  </r>
  <r>
    <d v="1990-10-24T00:00:00"/>
    <x v="36"/>
    <x v="4"/>
    <n v="53"/>
    <n v="22"/>
    <m/>
    <m/>
    <n v="2688"/>
    <n v="463"/>
    <m/>
    <n v="171"/>
    <m/>
    <m/>
    <m/>
    <m/>
  </r>
  <r>
    <d v="1990-10-25T00:00:00"/>
    <x v="37"/>
    <x v="4"/>
    <n v="1202"/>
    <n v="78"/>
    <m/>
    <m/>
    <n v="3567"/>
    <n v="806"/>
    <m/>
    <n v="157"/>
    <m/>
    <m/>
    <m/>
    <m/>
  </r>
  <r>
    <d v="1990-10-26T00:00:00"/>
    <x v="38"/>
    <x v="4"/>
    <n v="617"/>
    <n v="15"/>
    <m/>
    <m/>
    <n v="2029"/>
    <n v="398"/>
    <m/>
    <n v="142"/>
    <m/>
    <m/>
    <m/>
    <m/>
  </r>
  <r>
    <d v="1990-10-27T00:00:00"/>
    <x v="39"/>
    <x v="4"/>
    <n v="557"/>
    <n v="101"/>
    <m/>
    <m/>
    <n v="2701"/>
    <n v="433"/>
    <m/>
    <n v="128"/>
    <m/>
    <m/>
    <m/>
    <m/>
  </r>
  <r>
    <d v="1990-10-28T00:00:00"/>
    <x v="40"/>
    <x v="4"/>
    <n v="464"/>
    <n v="17"/>
    <m/>
    <m/>
    <n v="2295"/>
    <n v="514"/>
    <m/>
    <n v="114"/>
    <m/>
    <m/>
    <m/>
    <m/>
  </r>
  <r>
    <d v="1990-10-29T00:00:00"/>
    <x v="41"/>
    <x v="4"/>
    <n v="293"/>
    <n v="7"/>
    <m/>
    <m/>
    <n v="1423"/>
    <n v="393"/>
    <m/>
    <n v="100"/>
    <m/>
    <m/>
    <m/>
    <m/>
  </r>
  <r>
    <d v="1990-10-30T00:00:00"/>
    <x v="42"/>
    <x v="4"/>
    <n v="15"/>
    <n v="4"/>
    <m/>
    <m/>
    <n v="349"/>
    <n v="110"/>
    <m/>
    <n v="86"/>
    <m/>
    <m/>
    <m/>
    <m/>
  </r>
  <r>
    <d v="1990-10-31T00:00:00"/>
    <x v="43"/>
    <x v="4"/>
    <n v="94"/>
    <n v="1"/>
    <m/>
    <m/>
    <n v="955"/>
    <n v="287"/>
    <n v="0"/>
    <n v="71"/>
    <m/>
    <n v="18"/>
    <m/>
    <m/>
  </r>
  <r>
    <d v="1990-11-01T00:00:00"/>
    <x v="44"/>
    <x v="4"/>
    <n v="128"/>
    <n v="17"/>
    <m/>
    <m/>
    <n v="233"/>
    <n v="67"/>
    <n v="1"/>
    <n v="57"/>
    <m/>
    <n v="484"/>
    <m/>
    <m/>
  </r>
  <r>
    <d v="1990-11-02T00:00:00"/>
    <x v="45"/>
    <x v="4"/>
    <n v="351"/>
    <n v="12"/>
    <m/>
    <n v="0"/>
    <n v="365"/>
    <n v="66"/>
    <n v="10"/>
    <n v="43"/>
    <m/>
    <n v="23"/>
    <m/>
    <m/>
  </r>
  <r>
    <d v="1990-11-03T00:00:00"/>
    <x v="46"/>
    <x v="4"/>
    <n v="153"/>
    <n v="3"/>
    <m/>
    <n v="0"/>
    <n v="395"/>
    <n v="76"/>
    <n v="7"/>
    <n v="33"/>
    <m/>
    <n v="12"/>
    <m/>
    <m/>
  </r>
  <r>
    <d v="1990-11-04T00:00:00"/>
    <x v="47"/>
    <x v="4"/>
    <n v="169"/>
    <n v="8"/>
    <m/>
    <n v="0"/>
    <n v="389"/>
    <n v="115"/>
    <n v="11"/>
    <n v="129"/>
    <m/>
    <n v="62"/>
    <m/>
    <m/>
  </r>
  <r>
    <d v="1990-11-05T00:00:00"/>
    <x v="48"/>
    <x v="4"/>
    <n v="115"/>
    <n v="3"/>
    <m/>
    <n v="0"/>
    <n v="259"/>
    <n v="63"/>
    <n v="5"/>
    <n v="107"/>
    <m/>
    <n v="43"/>
    <m/>
    <m/>
  </r>
  <r>
    <d v="1990-11-06T00:00:00"/>
    <x v="49"/>
    <x v="4"/>
    <n v="46"/>
    <n v="2"/>
    <m/>
    <n v="0"/>
    <n v="194"/>
    <n v="33"/>
    <n v="4"/>
    <n v="87"/>
    <m/>
    <n v="21"/>
    <m/>
    <m/>
  </r>
  <r>
    <d v="1990-11-07T00:00:00"/>
    <x v="50"/>
    <x v="4"/>
    <n v="24"/>
    <n v="4"/>
    <m/>
    <n v="0"/>
    <n v="174"/>
    <n v="43"/>
    <n v="9"/>
    <n v="81"/>
    <m/>
    <n v="18"/>
    <m/>
    <m/>
  </r>
  <r>
    <d v="1990-11-08T00:00:00"/>
    <x v="51"/>
    <x v="4"/>
    <n v="4"/>
    <n v="0"/>
    <m/>
    <n v="1"/>
    <n v="66"/>
    <n v="15"/>
    <n v="6"/>
    <n v="57"/>
    <m/>
    <n v="5"/>
    <m/>
    <m/>
  </r>
  <r>
    <d v="1991-09-07T00:00:00"/>
    <x v="71"/>
    <x v="5"/>
    <n v="46"/>
    <n v="3"/>
    <m/>
    <m/>
    <n v="88"/>
    <n v="24"/>
    <n v="2"/>
    <n v="224"/>
    <m/>
    <m/>
    <m/>
    <m/>
  </r>
  <r>
    <d v="1991-09-08T00:00:00"/>
    <x v="72"/>
    <x v="5"/>
    <n v="371"/>
    <n v="86"/>
    <m/>
    <m/>
    <n v="1086"/>
    <n v="204"/>
    <n v="2"/>
    <n v="983"/>
    <m/>
    <m/>
    <m/>
    <m/>
  </r>
  <r>
    <d v="1991-09-09T00:00:00"/>
    <x v="73"/>
    <x v="5"/>
    <n v="332"/>
    <n v="73"/>
    <m/>
    <m/>
    <n v="1964"/>
    <n v="398"/>
    <m/>
    <n v="1432"/>
    <m/>
    <m/>
    <m/>
    <m/>
  </r>
  <r>
    <d v="1991-09-10T00:00:00"/>
    <x v="74"/>
    <x v="5"/>
    <n v="398"/>
    <n v="96"/>
    <m/>
    <m/>
    <n v="1513"/>
    <n v="474"/>
    <n v="1"/>
    <n v="1101"/>
    <m/>
    <m/>
    <m/>
    <m/>
  </r>
  <r>
    <d v="1991-09-11T00:00:00"/>
    <x v="68"/>
    <x v="5"/>
    <n v="341"/>
    <n v="146"/>
    <m/>
    <m/>
    <n v="2318"/>
    <n v="548"/>
    <n v="6"/>
    <n v="686"/>
    <m/>
    <m/>
    <m/>
    <m/>
  </r>
  <r>
    <d v="1991-09-12T00:00:00"/>
    <x v="69"/>
    <x v="5"/>
    <n v="434"/>
    <n v="152"/>
    <m/>
    <m/>
    <n v="2164"/>
    <n v="402"/>
    <n v="4"/>
    <n v="553"/>
    <m/>
    <m/>
    <m/>
    <m/>
  </r>
  <r>
    <d v="1991-09-13T00:00:00"/>
    <x v="70"/>
    <x v="5"/>
    <n v="625"/>
    <n v="126"/>
    <m/>
    <m/>
    <n v="1692"/>
    <n v="167"/>
    <n v="4"/>
    <n v="287"/>
    <m/>
    <m/>
    <m/>
    <m/>
  </r>
  <r>
    <d v="1991-09-14T00:00:00"/>
    <x v="67"/>
    <x v="5"/>
    <n v="687"/>
    <n v="124"/>
    <m/>
    <n v="3"/>
    <n v="1072"/>
    <n v="176"/>
    <n v="3"/>
    <n v="311"/>
    <m/>
    <m/>
    <m/>
    <m/>
  </r>
  <r>
    <d v="1991-09-15T00:00:00"/>
    <x v="63"/>
    <x v="5"/>
    <n v="743"/>
    <n v="126"/>
    <m/>
    <m/>
    <n v="2036"/>
    <n v="471"/>
    <n v="7"/>
    <n v="577"/>
    <m/>
    <m/>
    <m/>
    <m/>
  </r>
  <r>
    <d v="1991-09-16T00:00:00"/>
    <x v="64"/>
    <x v="5"/>
    <n v="792"/>
    <n v="274"/>
    <m/>
    <m/>
    <n v="1926"/>
    <n v="578"/>
    <n v="15"/>
    <n v="522"/>
    <m/>
    <m/>
    <m/>
    <m/>
  </r>
  <r>
    <d v="1991-09-17T00:00:00"/>
    <x v="65"/>
    <x v="5"/>
    <n v="891"/>
    <n v="339"/>
    <m/>
    <m/>
    <n v="1681"/>
    <n v="517"/>
    <n v="9"/>
    <n v="423"/>
    <m/>
    <m/>
    <m/>
    <m/>
  </r>
  <r>
    <d v="1991-09-18T00:00:00"/>
    <x v="0"/>
    <x v="5"/>
    <n v="781"/>
    <n v="330"/>
    <m/>
    <m/>
    <n v="1529"/>
    <n v="432"/>
    <n v="7"/>
    <n v="250"/>
    <m/>
    <m/>
    <m/>
    <m/>
  </r>
  <r>
    <d v="1991-09-19T00:00:00"/>
    <x v="1"/>
    <x v="5"/>
    <n v="430"/>
    <n v="252"/>
    <m/>
    <m/>
    <n v="1542"/>
    <n v="445"/>
    <n v="8"/>
    <n v="196"/>
    <m/>
    <m/>
    <m/>
    <m/>
  </r>
  <r>
    <d v="1991-09-20T00:00:00"/>
    <x v="2"/>
    <x v="5"/>
    <n v="489"/>
    <n v="220"/>
    <m/>
    <m/>
    <n v="1697"/>
    <n v="447"/>
    <n v="15"/>
    <n v="104"/>
    <m/>
    <m/>
    <m/>
    <m/>
  </r>
  <r>
    <d v="1991-09-21T00:00:00"/>
    <x v="3"/>
    <x v="5"/>
    <n v="990"/>
    <n v="215"/>
    <m/>
    <m/>
    <n v="1514"/>
    <n v="384"/>
    <n v="9"/>
    <n v="53"/>
    <m/>
    <m/>
    <m/>
    <m/>
  </r>
  <r>
    <d v="1991-09-22T00:00:00"/>
    <x v="4"/>
    <x v="5"/>
    <n v="2389"/>
    <n v="346"/>
    <m/>
    <m/>
    <n v="1403"/>
    <n v="444"/>
    <n v="22"/>
    <n v="112"/>
    <m/>
    <m/>
    <m/>
    <m/>
  </r>
  <r>
    <d v="1991-09-23T00:00:00"/>
    <x v="5"/>
    <x v="5"/>
    <n v="1722"/>
    <n v="278"/>
    <m/>
    <m/>
    <n v="1061"/>
    <n v="329"/>
    <n v="7"/>
    <n v="155"/>
    <m/>
    <m/>
    <m/>
    <m/>
  </r>
  <r>
    <d v="1991-09-24T00:00:00"/>
    <x v="6"/>
    <x v="5"/>
    <n v="2101"/>
    <n v="240"/>
    <m/>
    <m/>
    <n v="1428"/>
    <n v="395"/>
    <n v="4"/>
    <n v="226"/>
    <m/>
    <m/>
    <m/>
    <m/>
  </r>
  <r>
    <d v="1991-09-25T00:00:00"/>
    <x v="7"/>
    <x v="5"/>
    <n v="2077"/>
    <n v="406"/>
    <m/>
    <m/>
    <n v="1768"/>
    <n v="458"/>
    <n v="9"/>
    <n v="301"/>
    <m/>
    <m/>
    <m/>
    <m/>
  </r>
  <r>
    <d v="1991-09-26T00:00:00"/>
    <x v="8"/>
    <x v="5"/>
    <n v="2289"/>
    <n v="479"/>
    <m/>
    <m/>
    <n v="1545"/>
    <n v="529"/>
    <n v="11"/>
    <n v="415"/>
    <m/>
    <m/>
    <m/>
    <m/>
  </r>
  <r>
    <d v="1991-09-27T00:00:00"/>
    <x v="9"/>
    <x v="5"/>
    <n v="1733"/>
    <n v="328"/>
    <m/>
    <m/>
    <n v="1184"/>
    <n v="418"/>
    <n v="3"/>
    <n v="392"/>
    <m/>
    <m/>
    <m/>
    <m/>
  </r>
  <r>
    <d v="1991-09-28T00:00:00"/>
    <x v="10"/>
    <x v="5"/>
    <n v="2163"/>
    <n v="248"/>
    <m/>
    <m/>
    <n v="1262"/>
    <n v="324"/>
    <n v="2"/>
    <n v="355"/>
    <m/>
    <m/>
    <m/>
    <m/>
  </r>
  <r>
    <d v="1991-09-29T00:00:00"/>
    <x v="11"/>
    <x v="5"/>
    <n v="1473"/>
    <n v="174"/>
    <m/>
    <m/>
    <n v="1194"/>
    <n v="360"/>
    <n v="8"/>
    <n v="297"/>
    <m/>
    <m/>
    <m/>
    <m/>
  </r>
  <r>
    <d v="1991-09-30T00:00:00"/>
    <x v="12"/>
    <x v="5"/>
    <n v="745"/>
    <n v="187"/>
    <m/>
    <m/>
    <n v="1400"/>
    <n v="352"/>
    <n v="8"/>
    <n v="328"/>
    <m/>
    <m/>
    <m/>
    <m/>
  </r>
  <r>
    <d v="1991-10-01T00:00:00"/>
    <x v="13"/>
    <x v="5"/>
    <n v="1068"/>
    <n v="193"/>
    <m/>
    <m/>
    <n v="2504"/>
    <n v="763"/>
    <n v="10"/>
    <n v="549"/>
    <m/>
    <m/>
    <m/>
    <m/>
  </r>
  <r>
    <d v="1991-10-02T00:00:00"/>
    <x v="14"/>
    <x v="5"/>
    <n v="839"/>
    <n v="119"/>
    <m/>
    <m/>
    <n v="3461"/>
    <n v="880"/>
    <n v="7"/>
    <n v="247"/>
    <m/>
    <m/>
    <m/>
    <m/>
  </r>
  <r>
    <d v="1991-10-03T00:00:00"/>
    <x v="15"/>
    <x v="5"/>
    <n v="714"/>
    <n v="137"/>
    <m/>
    <m/>
    <n v="2664"/>
    <n v="670"/>
    <n v="12"/>
    <n v="98"/>
    <m/>
    <m/>
    <m/>
    <m/>
  </r>
  <r>
    <d v="1991-10-04T00:00:00"/>
    <x v="16"/>
    <x v="5"/>
    <n v="850"/>
    <n v="112"/>
    <m/>
    <m/>
    <n v="3280"/>
    <n v="422"/>
    <n v="6"/>
    <n v="70"/>
    <m/>
    <m/>
    <m/>
    <m/>
  </r>
  <r>
    <d v="1991-10-05T00:00:00"/>
    <x v="17"/>
    <x v="5"/>
    <n v="839"/>
    <n v="138"/>
    <m/>
    <m/>
    <n v="2785"/>
    <n v="467"/>
    <n v="3"/>
    <n v="81"/>
    <m/>
    <m/>
    <m/>
    <m/>
  </r>
  <r>
    <d v="1991-10-06T00:00:00"/>
    <x v="18"/>
    <x v="5"/>
    <n v="924"/>
    <n v="165"/>
    <m/>
    <m/>
    <n v="4883"/>
    <n v="406"/>
    <n v="2"/>
    <n v="59"/>
    <m/>
    <m/>
    <m/>
    <m/>
  </r>
  <r>
    <d v="1991-10-07T00:00:00"/>
    <x v="19"/>
    <x v="5"/>
    <n v="812"/>
    <n v="101"/>
    <m/>
    <m/>
    <n v="7187"/>
    <n v="439"/>
    <n v="1"/>
    <n v="36"/>
    <m/>
    <m/>
    <m/>
    <m/>
  </r>
  <r>
    <d v="1991-10-08T00:00:00"/>
    <x v="20"/>
    <x v="5"/>
    <n v="942"/>
    <n v="97"/>
    <m/>
    <m/>
    <n v="5775"/>
    <n v="393"/>
    <n v="9"/>
    <n v="27"/>
    <m/>
    <m/>
    <m/>
    <m/>
  </r>
  <r>
    <d v="1991-10-09T00:00:00"/>
    <x v="21"/>
    <x v="5"/>
    <n v="849"/>
    <n v="135"/>
    <m/>
    <m/>
    <n v="4274"/>
    <n v="339"/>
    <n v="9"/>
    <n v="36"/>
    <m/>
    <m/>
    <m/>
    <m/>
  </r>
  <r>
    <d v="1991-10-10T00:00:00"/>
    <x v="22"/>
    <x v="5"/>
    <n v="673"/>
    <n v="137"/>
    <m/>
    <m/>
    <n v="3359"/>
    <n v="283"/>
    <n v="7"/>
    <n v="28"/>
    <m/>
    <m/>
    <m/>
    <m/>
  </r>
  <r>
    <d v="1991-10-11T00:00:00"/>
    <x v="23"/>
    <x v="5"/>
    <n v="593"/>
    <n v="157"/>
    <m/>
    <m/>
    <n v="3230"/>
    <n v="340"/>
    <n v="4"/>
    <n v="28"/>
    <m/>
    <m/>
    <m/>
    <m/>
  </r>
  <r>
    <d v="1991-10-12T00:00:00"/>
    <x v="24"/>
    <x v="5"/>
    <n v="482"/>
    <n v="120"/>
    <m/>
    <m/>
    <n v="2726"/>
    <n v="325"/>
    <n v="8"/>
    <n v="44"/>
    <m/>
    <m/>
    <m/>
    <m/>
  </r>
  <r>
    <d v="1991-10-13T00:00:00"/>
    <x v="25"/>
    <x v="5"/>
    <n v="311"/>
    <n v="73"/>
    <m/>
    <m/>
    <n v="2934"/>
    <n v="236"/>
    <n v="1"/>
    <n v="14"/>
    <m/>
    <m/>
    <m/>
    <m/>
  </r>
  <r>
    <d v="1991-10-14T00:00:00"/>
    <x v="26"/>
    <x v="5"/>
    <n v="224"/>
    <n v="66"/>
    <m/>
    <m/>
    <n v="3023"/>
    <n v="241"/>
    <n v="5"/>
    <n v="16"/>
    <m/>
    <m/>
    <m/>
    <m/>
  </r>
  <r>
    <d v="1991-10-15T00:00:00"/>
    <x v="27"/>
    <x v="5"/>
    <n v="151"/>
    <n v="76"/>
    <m/>
    <n v="1"/>
    <n v="2377"/>
    <n v="229"/>
    <n v="2"/>
    <n v="14"/>
    <m/>
    <m/>
    <m/>
    <m/>
  </r>
  <r>
    <d v="1991-10-16T00:00:00"/>
    <x v="28"/>
    <x v="5"/>
    <n v="190"/>
    <n v="63"/>
    <m/>
    <m/>
    <n v="2477"/>
    <n v="218"/>
    <n v="9"/>
    <n v="47"/>
    <m/>
    <m/>
    <m/>
    <m/>
  </r>
  <r>
    <d v="1991-10-17T00:00:00"/>
    <x v="29"/>
    <x v="5"/>
    <n v="400"/>
    <n v="64"/>
    <m/>
    <m/>
    <n v="2995"/>
    <n v="187"/>
    <n v="10"/>
    <n v="8"/>
    <m/>
    <m/>
    <m/>
    <m/>
  </r>
  <r>
    <d v="1991-10-18T00:00:00"/>
    <x v="30"/>
    <x v="5"/>
    <n v="247"/>
    <n v="42"/>
    <m/>
    <n v="2"/>
    <n v="3564"/>
    <n v="197"/>
    <n v="9"/>
    <n v="25"/>
    <m/>
    <m/>
    <m/>
    <m/>
  </r>
  <r>
    <d v="1991-10-19T00:00:00"/>
    <x v="31"/>
    <x v="5"/>
    <n v="156"/>
    <n v="41"/>
    <m/>
    <m/>
    <n v="2940"/>
    <n v="255"/>
    <n v="13"/>
    <n v="62"/>
    <m/>
    <m/>
    <m/>
    <m/>
  </r>
  <r>
    <d v="1991-10-20T00:00:00"/>
    <x v="32"/>
    <x v="5"/>
    <n v="176"/>
    <n v="37"/>
    <m/>
    <n v="1"/>
    <n v="2094"/>
    <n v="203"/>
    <n v="13"/>
    <n v="59"/>
    <m/>
    <m/>
    <m/>
    <m/>
  </r>
  <r>
    <d v="1991-10-21T00:00:00"/>
    <x v="33"/>
    <x v="5"/>
    <n v="157"/>
    <n v="32"/>
    <m/>
    <n v="2"/>
    <n v="1726"/>
    <n v="219"/>
    <n v="10"/>
    <n v="46"/>
    <m/>
    <m/>
    <m/>
    <m/>
  </r>
  <r>
    <d v="1991-10-22T00:00:00"/>
    <x v="34"/>
    <x v="5"/>
    <n v="99"/>
    <n v="16"/>
    <m/>
    <n v="7"/>
    <n v="1405"/>
    <n v="123"/>
    <n v="6"/>
    <n v="29"/>
    <m/>
    <m/>
    <m/>
    <m/>
  </r>
  <r>
    <d v="1991-10-23T00:00:00"/>
    <x v="35"/>
    <x v="5"/>
    <n v="126"/>
    <n v="20"/>
    <m/>
    <n v="3"/>
    <n v="1445"/>
    <n v="124"/>
    <n v="8"/>
    <n v="25"/>
    <m/>
    <m/>
    <m/>
    <m/>
  </r>
  <r>
    <d v="1991-10-24T00:00:00"/>
    <x v="36"/>
    <x v="5"/>
    <n v="75"/>
    <n v="22"/>
    <m/>
    <n v="1"/>
    <n v="1038"/>
    <n v="97"/>
    <n v="4"/>
    <n v="22"/>
    <m/>
    <m/>
    <m/>
    <m/>
  </r>
  <r>
    <d v="1991-10-25T00:00:00"/>
    <x v="37"/>
    <x v="5"/>
    <n v="93"/>
    <n v="14"/>
    <m/>
    <n v="1"/>
    <n v="771"/>
    <n v="63"/>
    <n v="5"/>
    <n v="6"/>
    <m/>
    <m/>
    <m/>
    <m/>
  </r>
  <r>
    <d v="1991-10-26T00:00:00"/>
    <x v="38"/>
    <x v="5"/>
    <n v="60"/>
    <n v="10"/>
    <m/>
    <n v="2"/>
    <n v="538"/>
    <n v="47"/>
    <n v="4"/>
    <n v="0"/>
    <m/>
    <m/>
    <m/>
    <m/>
  </r>
  <r>
    <d v="1991-10-27T00:00:00"/>
    <x v="39"/>
    <x v="5"/>
    <n v="46"/>
    <n v="10"/>
    <m/>
    <m/>
    <n v="373"/>
    <n v="44"/>
    <m/>
    <n v="0"/>
    <m/>
    <m/>
    <m/>
    <m/>
  </r>
  <r>
    <d v="1991-10-28T00:00:00"/>
    <x v="40"/>
    <x v="5"/>
    <n v="32"/>
    <n v="5"/>
    <m/>
    <n v="1"/>
    <n v="325"/>
    <n v="11"/>
    <n v="4"/>
    <n v="0"/>
    <m/>
    <m/>
    <m/>
    <m/>
  </r>
  <r>
    <d v="1991-10-29T00:00:00"/>
    <x v="41"/>
    <x v="5"/>
    <n v="18"/>
    <n v="6"/>
    <m/>
    <n v="2"/>
    <n v="242"/>
    <n v="12"/>
    <n v="2"/>
    <n v="0"/>
    <m/>
    <m/>
    <m/>
    <m/>
  </r>
  <r>
    <d v="1991-10-30T00:00:00"/>
    <x v="42"/>
    <x v="5"/>
    <n v="22"/>
    <n v="4"/>
    <m/>
    <m/>
    <n v="205"/>
    <n v="28"/>
    <n v="1"/>
    <n v="2"/>
    <m/>
    <m/>
    <m/>
    <m/>
  </r>
  <r>
    <d v="1991-10-31T00:00:00"/>
    <x v="43"/>
    <x v="5"/>
    <n v="29"/>
    <n v="3"/>
    <m/>
    <m/>
    <n v="189"/>
    <n v="30"/>
    <n v="2"/>
    <n v="0"/>
    <m/>
    <m/>
    <m/>
    <m/>
  </r>
  <r>
    <d v="1991-11-01T00:00:00"/>
    <x v="44"/>
    <x v="5"/>
    <n v="35"/>
    <n v="8"/>
    <m/>
    <n v="2"/>
    <n v="304"/>
    <n v="38"/>
    <n v="6"/>
    <n v="9"/>
    <m/>
    <m/>
    <m/>
    <m/>
  </r>
  <r>
    <d v="1991-11-02T00:00:00"/>
    <x v="45"/>
    <x v="5"/>
    <n v="27"/>
    <n v="6"/>
    <m/>
    <m/>
    <n v="199"/>
    <n v="31"/>
    <n v="3"/>
    <n v="2"/>
    <m/>
    <m/>
    <m/>
    <m/>
  </r>
  <r>
    <d v="1991-11-03T00:00:00"/>
    <x v="46"/>
    <x v="5"/>
    <n v="6"/>
    <n v="2"/>
    <m/>
    <n v="1"/>
    <n v="71"/>
    <n v="14"/>
    <m/>
    <n v="3"/>
    <m/>
    <m/>
    <m/>
    <m/>
  </r>
  <r>
    <d v="1991-11-04T00:00:00"/>
    <x v="47"/>
    <x v="5"/>
    <n v="31"/>
    <n v="6"/>
    <m/>
    <n v="3"/>
    <n v="257"/>
    <n v="36"/>
    <n v="1"/>
    <n v="22"/>
    <m/>
    <m/>
    <m/>
    <m/>
  </r>
  <r>
    <d v="1991-11-05T00:00:00"/>
    <x v="48"/>
    <x v="5"/>
    <n v="74"/>
    <n v="9"/>
    <m/>
    <n v="9"/>
    <n v="206"/>
    <n v="30"/>
    <n v="8"/>
    <n v="85"/>
    <m/>
    <m/>
    <m/>
    <m/>
  </r>
  <r>
    <d v="1991-11-06T00:00:00"/>
    <x v="49"/>
    <x v="5"/>
    <n v="74"/>
    <n v="8"/>
    <m/>
    <n v="4"/>
    <n v="89"/>
    <n v="19"/>
    <n v="6"/>
    <n v="17"/>
    <m/>
    <m/>
    <m/>
    <m/>
  </r>
  <r>
    <d v="1991-11-07T00:00:00"/>
    <x v="50"/>
    <x v="5"/>
    <n v="20"/>
    <n v="8"/>
    <m/>
    <m/>
    <n v="61"/>
    <n v="5"/>
    <n v="3"/>
    <n v="18"/>
    <m/>
    <m/>
    <m/>
    <m/>
  </r>
  <r>
    <d v="1991-11-08T00:00:00"/>
    <x v="51"/>
    <x v="5"/>
    <n v="191"/>
    <n v="26"/>
    <m/>
    <n v="11"/>
    <n v="243"/>
    <n v="64"/>
    <n v="9"/>
    <n v="124"/>
    <m/>
    <m/>
    <m/>
    <m/>
  </r>
  <r>
    <d v="1991-11-09T00:00:00"/>
    <x v="52"/>
    <x v="5"/>
    <n v="183"/>
    <n v="27"/>
    <m/>
    <n v="4"/>
    <n v="100"/>
    <n v="29"/>
    <n v="4"/>
    <n v="85"/>
    <m/>
    <m/>
    <m/>
    <m/>
  </r>
  <r>
    <d v="1991-11-10T00:00:00"/>
    <x v="53"/>
    <x v="5"/>
    <n v="69"/>
    <n v="9"/>
    <m/>
    <n v="2"/>
    <n v="28"/>
    <n v="10"/>
    <n v="4"/>
    <n v="19"/>
    <m/>
    <m/>
    <m/>
    <m/>
  </r>
  <r>
    <d v="1992-09-02T00:00:00"/>
    <x v="75"/>
    <x v="6"/>
    <n v="23"/>
    <n v="9"/>
    <m/>
    <n v="0"/>
    <n v="0"/>
    <n v="0"/>
    <n v="0"/>
    <n v="151"/>
    <m/>
    <m/>
    <s v="Fax from rec fish/bio serv. Table 3.Total Daily counts..."/>
    <m/>
  </r>
  <r>
    <d v="1992-09-03T00:00:00"/>
    <x v="76"/>
    <x v="6"/>
    <n v="1197"/>
    <n v="136"/>
    <m/>
    <n v="0"/>
    <n v="1594"/>
    <n v="45"/>
    <n v="72"/>
    <n v="440"/>
    <m/>
    <m/>
    <m/>
    <m/>
  </r>
  <r>
    <d v="1992-09-04T00:00:00"/>
    <x v="77"/>
    <x v="6"/>
    <n v="380"/>
    <n v="68"/>
    <m/>
    <n v="0"/>
    <n v="72"/>
    <n v="18"/>
    <n v="28"/>
    <n v="2428"/>
    <m/>
    <m/>
    <m/>
    <m/>
  </r>
  <r>
    <d v="1992-09-05T00:00:00"/>
    <x v="78"/>
    <x v="6"/>
    <n v="299"/>
    <n v="53"/>
    <m/>
    <n v="0"/>
    <n v="260"/>
    <n v="20"/>
    <n v="12"/>
    <n v="993"/>
    <m/>
    <m/>
    <m/>
    <m/>
  </r>
  <r>
    <d v="1992-09-06T00:00:00"/>
    <x v="79"/>
    <x v="6"/>
    <n v="376"/>
    <n v="49"/>
    <m/>
    <n v="0"/>
    <n v="163"/>
    <n v="17"/>
    <n v="34"/>
    <n v="1137"/>
    <m/>
    <m/>
    <m/>
    <m/>
  </r>
  <r>
    <d v="1992-09-07T00:00:00"/>
    <x v="71"/>
    <x v="6"/>
    <n v="720"/>
    <n v="80"/>
    <m/>
    <n v="0"/>
    <n v="468"/>
    <n v="41"/>
    <n v="46"/>
    <n v="1125"/>
    <m/>
    <m/>
    <m/>
    <m/>
  </r>
  <r>
    <d v="1992-09-08T00:00:00"/>
    <x v="72"/>
    <x v="6"/>
    <n v="642"/>
    <n v="124"/>
    <m/>
    <n v="0"/>
    <n v="397"/>
    <n v="31"/>
    <n v="25"/>
    <n v="657"/>
    <m/>
    <m/>
    <m/>
    <m/>
  </r>
  <r>
    <d v="1992-09-09T00:00:00"/>
    <x v="73"/>
    <x v="6"/>
    <n v="909"/>
    <n v="131"/>
    <m/>
    <n v="0"/>
    <n v="1858"/>
    <n v="233"/>
    <n v="48"/>
    <n v="984"/>
    <m/>
    <m/>
    <m/>
    <m/>
  </r>
  <r>
    <d v="1992-09-10T00:00:00"/>
    <x v="74"/>
    <x v="6"/>
    <n v="1185"/>
    <n v="227"/>
    <m/>
    <n v="0"/>
    <n v="433"/>
    <n v="176"/>
    <n v="26"/>
    <n v="840"/>
    <m/>
    <m/>
    <m/>
    <m/>
  </r>
  <r>
    <d v="1992-09-11T00:00:00"/>
    <x v="68"/>
    <x v="6"/>
    <n v="1299"/>
    <n v="259"/>
    <m/>
    <n v="0"/>
    <n v="621"/>
    <n v="90"/>
    <n v="59"/>
    <n v="1326"/>
    <m/>
    <m/>
    <m/>
    <m/>
  </r>
  <r>
    <d v="1992-09-12T00:00:00"/>
    <x v="69"/>
    <x v="6"/>
    <n v="905"/>
    <n v="200"/>
    <m/>
    <n v="0"/>
    <n v="289"/>
    <n v="32"/>
    <n v="49"/>
    <n v="414"/>
    <m/>
    <m/>
    <m/>
    <m/>
  </r>
  <r>
    <d v="1992-09-13T00:00:00"/>
    <x v="70"/>
    <x v="6"/>
    <n v="1134"/>
    <n v="195"/>
    <m/>
    <n v="0"/>
    <n v="1368"/>
    <n v="55"/>
    <n v="72"/>
    <n v="427"/>
    <m/>
    <m/>
    <m/>
    <m/>
  </r>
  <r>
    <d v="1992-09-14T00:00:00"/>
    <x v="67"/>
    <x v="6"/>
    <n v="1123"/>
    <n v="172"/>
    <m/>
    <n v="0"/>
    <n v="2279"/>
    <n v="45"/>
    <n v="26"/>
    <n v="407"/>
    <m/>
    <m/>
    <m/>
    <m/>
  </r>
  <r>
    <d v="1992-09-15T00:00:00"/>
    <x v="63"/>
    <x v="6"/>
    <n v="1740"/>
    <n v="254"/>
    <m/>
    <n v="0"/>
    <n v="2500"/>
    <n v="22"/>
    <n v="35"/>
    <n v="775"/>
    <m/>
    <m/>
    <m/>
    <m/>
  </r>
  <r>
    <d v="1992-09-16T00:00:00"/>
    <x v="64"/>
    <x v="6"/>
    <n v="1553"/>
    <n v="200"/>
    <m/>
    <n v="0"/>
    <n v="3762"/>
    <n v="29"/>
    <n v="51"/>
    <n v="1102"/>
    <m/>
    <m/>
    <m/>
    <m/>
  </r>
  <r>
    <d v="1992-09-17T00:00:00"/>
    <x v="65"/>
    <x v="6"/>
    <n v="2799"/>
    <n v="137"/>
    <m/>
    <n v="0"/>
    <n v="2061"/>
    <n v="188"/>
    <n v="74"/>
    <n v="1404"/>
    <m/>
    <m/>
    <m/>
    <m/>
  </r>
  <r>
    <d v="1992-09-18T00:00:00"/>
    <x v="0"/>
    <x v="6"/>
    <n v="2332"/>
    <n v="133"/>
    <m/>
    <n v="0"/>
    <n v="3621"/>
    <n v="181"/>
    <n v="39"/>
    <n v="2072"/>
    <m/>
    <m/>
    <m/>
    <m/>
  </r>
  <r>
    <d v="1992-09-19T00:00:00"/>
    <x v="1"/>
    <x v="6"/>
    <n v="2598"/>
    <n v="175"/>
    <m/>
    <n v="0"/>
    <n v="2219"/>
    <n v="157"/>
    <n v="44"/>
    <n v="2192"/>
    <m/>
    <m/>
    <m/>
    <m/>
  </r>
  <r>
    <d v="1992-09-20T00:00:00"/>
    <x v="2"/>
    <x v="6"/>
    <n v="1921"/>
    <n v="144"/>
    <m/>
    <n v="0"/>
    <n v="1456"/>
    <n v="69"/>
    <n v="39"/>
    <n v="2058"/>
    <m/>
    <m/>
    <m/>
    <m/>
  </r>
  <r>
    <d v="1992-09-21T00:00:00"/>
    <x v="3"/>
    <x v="6"/>
    <n v="1570"/>
    <n v="109"/>
    <m/>
    <n v="0"/>
    <n v="1706"/>
    <n v="148"/>
    <n v="37"/>
    <n v="1730"/>
    <m/>
    <m/>
    <m/>
    <m/>
  </r>
  <r>
    <d v="1992-09-22T00:00:00"/>
    <x v="4"/>
    <x v="6"/>
    <n v="1223"/>
    <n v="81"/>
    <m/>
    <n v="0"/>
    <n v="1955"/>
    <n v="78"/>
    <n v="31"/>
    <n v="1511"/>
    <m/>
    <m/>
    <m/>
    <m/>
  </r>
  <r>
    <d v="1992-09-23T00:00:00"/>
    <x v="5"/>
    <x v="6"/>
    <n v="1047"/>
    <n v="57"/>
    <m/>
    <n v="0"/>
    <n v="1987"/>
    <n v="164"/>
    <n v="14"/>
    <n v="2213"/>
    <m/>
    <m/>
    <m/>
    <m/>
  </r>
  <r>
    <d v="1992-09-24T00:00:00"/>
    <x v="6"/>
    <x v="6"/>
    <n v="1620"/>
    <n v="179"/>
    <m/>
    <n v="0"/>
    <n v="3423"/>
    <n v="141"/>
    <n v="55"/>
    <n v="2737"/>
    <m/>
    <m/>
    <m/>
    <m/>
  </r>
  <r>
    <d v="1992-09-25T00:00:00"/>
    <x v="7"/>
    <x v="6"/>
    <n v="1547"/>
    <n v="159"/>
    <m/>
    <n v="0"/>
    <n v="1998"/>
    <n v="84"/>
    <n v="24"/>
    <n v="2530"/>
    <m/>
    <m/>
    <m/>
    <m/>
  </r>
  <r>
    <d v="1992-09-26T00:00:00"/>
    <x v="8"/>
    <x v="6"/>
    <n v="1570"/>
    <n v="270"/>
    <m/>
    <n v="0"/>
    <n v="3918"/>
    <n v="99"/>
    <n v="47"/>
    <n v="4025"/>
    <m/>
    <m/>
    <m/>
    <m/>
  </r>
  <r>
    <d v="1992-09-27T00:00:00"/>
    <x v="9"/>
    <x v="6"/>
    <n v="1241"/>
    <n v="269"/>
    <m/>
    <n v="0"/>
    <n v="4041"/>
    <n v="84"/>
    <n v="26"/>
    <n v="6149"/>
    <m/>
    <m/>
    <m/>
    <m/>
  </r>
  <r>
    <d v="1992-09-28T00:00:00"/>
    <x v="10"/>
    <x v="6"/>
    <n v="1208"/>
    <n v="274"/>
    <m/>
    <n v="0"/>
    <n v="3507"/>
    <n v="58"/>
    <n v="21"/>
    <n v="8214"/>
    <m/>
    <m/>
    <m/>
    <m/>
  </r>
  <r>
    <d v="1992-09-29T00:00:00"/>
    <x v="11"/>
    <x v="6"/>
    <n v="1824"/>
    <n v="314"/>
    <m/>
    <n v="0"/>
    <n v="2430"/>
    <n v="62"/>
    <n v="28"/>
    <n v="7653"/>
    <m/>
    <m/>
    <m/>
    <m/>
  </r>
  <r>
    <d v="1992-09-30T00:00:00"/>
    <x v="12"/>
    <x v="6"/>
    <n v="1751"/>
    <n v="357"/>
    <m/>
    <n v="0"/>
    <n v="2399"/>
    <n v="87"/>
    <n v="22"/>
    <n v="8345"/>
    <m/>
    <m/>
    <m/>
    <m/>
  </r>
  <r>
    <d v="1992-10-01T00:00:00"/>
    <x v="13"/>
    <x v="6"/>
    <n v="1390"/>
    <n v="246"/>
    <m/>
    <n v="0"/>
    <n v="2664"/>
    <n v="172"/>
    <n v="33"/>
    <n v="5242"/>
    <m/>
    <m/>
    <m/>
    <m/>
  </r>
  <r>
    <d v="1992-10-02T00:00:00"/>
    <x v="14"/>
    <x v="6"/>
    <n v="1341"/>
    <n v="160"/>
    <m/>
    <n v="0"/>
    <n v="2878"/>
    <n v="88"/>
    <n v="22"/>
    <n v="3636"/>
    <m/>
    <m/>
    <m/>
    <m/>
  </r>
  <r>
    <d v="1992-10-03T00:00:00"/>
    <x v="15"/>
    <x v="6"/>
    <n v="1082"/>
    <n v="163"/>
    <m/>
    <n v="0"/>
    <n v="2279"/>
    <n v="26"/>
    <n v="16"/>
    <n v="2295"/>
    <m/>
    <m/>
    <m/>
    <m/>
  </r>
  <r>
    <d v="1992-10-04T00:00:00"/>
    <x v="16"/>
    <x v="6"/>
    <n v="710"/>
    <n v="130"/>
    <m/>
    <n v="0"/>
    <n v="3385"/>
    <n v="33"/>
    <n v="12"/>
    <n v="1340"/>
    <m/>
    <m/>
    <m/>
    <m/>
  </r>
  <r>
    <d v="1992-10-05T00:00:00"/>
    <x v="17"/>
    <x v="6"/>
    <n v="586"/>
    <n v="109"/>
    <m/>
    <n v="0"/>
    <n v="4848"/>
    <n v="71"/>
    <n v="39"/>
    <n v="816"/>
    <m/>
    <m/>
    <m/>
    <m/>
  </r>
  <r>
    <d v="1992-10-06T00:00:00"/>
    <x v="18"/>
    <x v="6"/>
    <n v="661"/>
    <n v="134"/>
    <m/>
    <n v="0"/>
    <n v="3147"/>
    <n v="101"/>
    <n v="23"/>
    <n v="746"/>
    <m/>
    <m/>
    <m/>
    <m/>
  </r>
  <r>
    <d v="1992-10-07T00:00:00"/>
    <x v="19"/>
    <x v="6"/>
    <n v="1008"/>
    <n v="178"/>
    <m/>
    <n v="0"/>
    <n v="2998"/>
    <n v="123"/>
    <n v="29"/>
    <n v="1309"/>
    <m/>
    <m/>
    <m/>
    <m/>
  </r>
  <r>
    <d v="1992-10-08T00:00:00"/>
    <x v="20"/>
    <x v="6"/>
    <n v="1158"/>
    <n v="229"/>
    <m/>
    <n v="0"/>
    <n v="3625"/>
    <n v="70"/>
    <n v="32"/>
    <n v="1032"/>
    <m/>
    <m/>
    <m/>
    <m/>
  </r>
  <r>
    <d v="1992-10-09T00:00:00"/>
    <x v="21"/>
    <x v="6"/>
    <n v="520"/>
    <n v="120"/>
    <m/>
    <n v="0"/>
    <n v="6893"/>
    <n v="52"/>
    <n v="26"/>
    <n v="526"/>
    <m/>
    <m/>
    <m/>
    <m/>
  </r>
  <r>
    <d v="1992-10-10T00:00:00"/>
    <x v="22"/>
    <x v="6"/>
    <n v="451"/>
    <n v="91"/>
    <m/>
    <n v="0"/>
    <n v="5266"/>
    <n v="70"/>
    <n v="19"/>
    <n v="611"/>
    <m/>
    <m/>
    <m/>
    <m/>
  </r>
  <r>
    <d v="1992-10-11T00:00:00"/>
    <x v="23"/>
    <x v="6"/>
    <n v="592"/>
    <n v="124"/>
    <m/>
    <n v="0"/>
    <n v="4107"/>
    <n v="29"/>
    <n v="18"/>
    <n v="867"/>
    <m/>
    <m/>
    <m/>
    <m/>
  </r>
  <r>
    <d v="1992-10-12T00:00:00"/>
    <x v="24"/>
    <x v="6"/>
    <n v="243"/>
    <n v="88"/>
    <m/>
    <n v="0"/>
    <n v="3486"/>
    <n v="34"/>
    <n v="12"/>
    <n v="544"/>
    <m/>
    <m/>
    <m/>
    <m/>
  </r>
  <r>
    <d v="1992-10-13T00:00:00"/>
    <x v="25"/>
    <x v="6"/>
    <n v="211"/>
    <n v="59"/>
    <m/>
    <n v="0"/>
    <n v="2305"/>
    <n v="26"/>
    <n v="7"/>
    <n v="367"/>
    <m/>
    <m/>
    <m/>
    <m/>
  </r>
  <r>
    <d v="1992-10-14T00:00:00"/>
    <x v="26"/>
    <x v="6"/>
    <n v="198"/>
    <n v="55"/>
    <m/>
    <n v="0"/>
    <n v="2264"/>
    <n v="37"/>
    <n v="9"/>
    <n v="278"/>
    <m/>
    <m/>
    <m/>
    <m/>
  </r>
  <r>
    <d v="1992-10-15T00:00:00"/>
    <x v="27"/>
    <x v="6"/>
    <n v="145"/>
    <n v="46"/>
    <m/>
    <n v="0"/>
    <n v="1750"/>
    <n v="51"/>
    <n v="6"/>
    <n v="296"/>
    <m/>
    <m/>
    <m/>
    <m/>
  </r>
  <r>
    <d v="1992-10-16T00:00:00"/>
    <x v="28"/>
    <x v="6"/>
    <n v="280"/>
    <n v="92"/>
    <m/>
    <n v="1"/>
    <n v="1962"/>
    <n v="56"/>
    <n v="14"/>
    <n v="529"/>
    <m/>
    <m/>
    <m/>
    <m/>
  </r>
  <r>
    <d v="1992-10-17T00:00:00"/>
    <x v="29"/>
    <x v="6"/>
    <n v="170"/>
    <n v="42"/>
    <m/>
    <n v="0"/>
    <n v="2819"/>
    <n v="52"/>
    <n v="10"/>
    <n v="459"/>
    <m/>
    <m/>
    <m/>
    <m/>
  </r>
  <r>
    <d v="1992-10-18T00:00:00"/>
    <x v="30"/>
    <x v="6"/>
    <n v="311"/>
    <n v="70"/>
    <m/>
    <n v="7"/>
    <n v="3953"/>
    <n v="27"/>
    <n v="13"/>
    <n v="1324"/>
    <m/>
    <m/>
    <m/>
    <m/>
  </r>
  <r>
    <d v="1992-10-19T00:00:00"/>
    <x v="31"/>
    <x v="6"/>
    <n v="116"/>
    <n v="126"/>
    <m/>
    <n v="2"/>
    <n v="1078"/>
    <n v="35"/>
    <n v="2"/>
    <n v="210"/>
    <m/>
    <m/>
    <s v="Flood Period"/>
    <m/>
  </r>
  <r>
    <d v="1992-10-20T00:00:00"/>
    <x v="32"/>
    <x v="6"/>
    <n v="125"/>
    <n v="164"/>
    <m/>
    <n v="2"/>
    <n v="5566"/>
    <n v="106"/>
    <n v="2"/>
    <n v="212"/>
    <m/>
    <m/>
    <s v="Flood Period"/>
    <m/>
  </r>
  <r>
    <d v="1992-10-21T00:00:00"/>
    <x v="33"/>
    <x v="6"/>
    <n v="252"/>
    <n v="65"/>
    <m/>
    <n v="2"/>
    <n v="4852"/>
    <n v="116"/>
    <n v="2"/>
    <n v="215"/>
    <m/>
    <m/>
    <s v="Flood Period"/>
    <m/>
  </r>
  <r>
    <d v="1992-10-22T00:00:00"/>
    <x v="34"/>
    <x v="6"/>
    <n v="95"/>
    <n v="25"/>
    <m/>
    <n v="1"/>
    <n v="3661"/>
    <n v="80"/>
    <n v="2"/>
    <n v="217"/>
    <m/>
    <m/>
    <s v="Flood Period"/>
    <m/>
  </r>
  <r>
    <d v="1992-10-23T00:00:00"/>
    <x v="35"/>
    <x v="6"/>
    <n v="32"/>
    <n v="8"/>
    <m/>
    <n v="1"/>
    <n v="2299"/>
    <n v="32"/>
    <n v="2"/>
    <n v="220"/>
    <m/>
    <m/>
    <s v="Flood Period"/>
    <m/>
  </r>
  <r>
    <d v="1992-10-24T00:00:00"/>
    <x v="36"/>
    <x v="6"/>
    <n v="0"/>
    <n v="0"/>
    <m/>
    <n v="1"/>
    <n v="50"/>
    <n v="0"/>
    <n v="1"/>
    <n v="222"/>
    <m/>
    <m/>
    <s v="Flood Period"/>
    <m/>
  </r>
  <r>
    <d v="1992-10-25T00:00:00"/>
    <x v="37"/>
    <x v="6"/>
    <n v="0"/>
    <n v="0"/>
    <m/>
    <n v="1"/>
    <n v="96"/>
    <n v="0"/>
    <n v="1"/>
    <n v="225"/>
    <m/>
    <m/>
    <s v="Flood Period"/>
    <m/>
  </r>
  <r>
    <d v="1992-10-26T00:00:00"/>
    <x v="38"/>
    <x v="6"/>
    <n v="39"/>
    <n v="19"/>
    <m/>
    <n v="0"/>
    <n v="2640"/>
    <n v="34"/>
    <n v="1"/>
    <n v="227"/>
    <m/>
    <m/>
    <s v="Flood Period"/>
    <m/>
  </r>
  <r>
    <d v="1992-10-27T00:00:00"/>
    <x v="39"/>
    <x v="6"/>
    <n v="28"/>
    <n v="10"/>
    <m/>
    <n v="0"/>
    <n v="2305"/>
    <n v="24"/>
    <n v="1"/>
    <n v="230"/>
    <m/>
    <m/>
    <s v="Flood Period"/>
    <m/>
  </r>
  <r>
    <d v="1992-10-28T00:00:00"/>
    <x v="40"/>
    <x v="6"/>
    <n v="167"/>
    <n v="29"/>
    <m/>
    <n v="0"/>
    <n v="1589"/>
    <n v="17"/>
    <n v="1"/>
    <n v="232"/>
    <m/>
    <m/>
    <m/>
    <m/>
  </r>
  <r>
    <d v="1992-10-29T00:00:00"/>
    <x v="41"/>
    <x v="6"/>
    <n v="163"/>
    <n v="17"/>
    <m/>
    <n v="0"/>
    <n v="28"/>
    <n v="0"/>
    <n v="4"/>
    <n v="235"/>
    <m/>
    <m/>
    <m/>
    <m/>
  </r>
  <r>
    <d v="1992-10-30T00:00:00"/>
    <x v="42"/>
    <x v="6"/>
    <n v="117"/>
    <n v="73"/>
    <m/>
    <n v="0"/>
    <n v="2754"/>
    <n v="36"/>
    <n v="15"/>
    <n v="262"/>
    <m/>
    <m/>
    <m/>
    <m/>
  </r>
  <r>
    <d v="1992-10-31T00:00:00"/>
    <x v="43"/>
    <x v="6"/>
    <n v="29"/>
    <n v="2"/>
    <m/>
    <n v="0"/>
    <n v="200"/>
    <n v="0"/>
    <n v="0"/>
    <n v="35"/>
    <m/>
    <m/>
    <m/>
    <m/>
  </r>
  <r>
    <d v="1992-11-01T00:00:00"/>
    <x v="44"/>
    <x v="6"/>
    <n v="0"/>
    <n v="0"/>
    <m/>
    <n v="0"/>
    <n v="31"/>
    <n v="2"/>
    <n v="0"/>
    <n v="4"/>
    <m/>
    <m/>
    <s v="Flood Period"/>
    <m/>
  </r>
  <r>
    <d v="1992-11-02T00:00:00"/>
    <x v="45"/>
    <x v="6"/>
    <n v="15"/>
    <n v="3"/>
    <m/>
    <n v="0"/>
    <n v="12"/>
    <n v="0"/>
    <n v="4"/>
    <n v="4"/>
    <m/>
    <m/>
    <m/>
    <m/>
  </r>
  <r>
    <d v="1992-11-03T00:00:00"/>
    <x v="46"/>
    <x v="6"/>
    <n v="41"/>
    <n v="14"/>
    <m/>
    <n v="0"/>
    <n v="35"/>
    <n v="1"/>
    <n v="12"/>
    <n v="24"/>
    <m/>
    <m/>
    <m/>
    <m/>
  </r>
  <r>
    <d v="1992-11-04T00:00:00"/>
    <x v="47"/>
    <x v="6"/>
    <n v="22"/>
    <n v="12"/>
    <m/>
    <n v="0"/>
    <n v="32"/>
    <n v="1"/>
    <n v="7"/>
    <n v="20"/>
    <m/>
    <m/>
    <m/>
    <m/>
  </r>
  <r>
    <d v="1992-11-05T00:00:00"/>
    <x v="48"/>
    <x v="6"/>
    <n v="36"/>
    <n v="12"/>
    <m/>
    <n v="0"/>
    <n v="46"/>
    <n v="0"/>
    <n v="17"/>
    <n v="37"/>
    <m/>
    <m/>
    <m/>
    <m/>
  </r>
  <r>
    <d v="1992-11-06T00:00:00"/>
    <x v="49"/>
    <x v="6"/>
    <n v="21"/>
    <n v="14"/>
    <m/>
    <n v="0"/>
    <n v="30"/>
    <n v="0"/>
    <n v="2"/>
    <n v="51"/>
    <m/>
    <m/>
    <m/>
    <m/>
  </r>
  <r>
    <d v="1992-11-07T00:00:00"/>
    <x v="50"/>
    <x v="6"/>
    <n v="14"/>
    <n v="2"/>
    <m/>
    <n v="0"/>
    <n v="46"/>
    <n v="0"/>
    <n v="10"/>
    <n v="47"/>
    <m/>
    <m/>
    <m/>
    <m/>
  </r>
  <r>
    <d v="1992-11-08T00:00:00"/>
    <x v="51"/>
    <x v="6"/>
    <n v="13"/>
    <n v="6"/>
    <m/>
    <n v="0"/>
    <n v="23"/>
    <n v="0"/>
    <n v="12"/>
    <n v="47"/>
    <m/>
    <m/>
    <m/>
    <m/>
  </r>
  <r>
    <d v="1992-11-09T00:00:00"/>
    <x v="52"/>
    <x v="6"/>
    <n v="16"/>
    <n v="8"/>
    <m/>
    <n v="0"/>
    <n v="11"/>
    <n v="0"/>
    <n v="3"/>
    <n v="33"/>
    <m/>
    <m/>
    <m/>
    <m/>
  </r>
  <r>
    <d v="1992-11-10T00:00:00"/>
    <x v="53"/>
    <x v="6"/>
    <n v="14"/>
    <n v="8"/>
    <m/>
    <n v="0"/>
    <n v="7"/>
    <n v="0"/>
    <n v="20"/>
    <n v="13"/>
    <m/>
    <m/>
    <m/>
    <m/>
  </r>
  <r>
    <d v="1993-09-02T00:00:00"/>
    <x v="75"/>
    <x v="7"/>
    <n v="50"/>
    <n v="3"/>
    <m/>
    <n v="0"/>
    <n v="138"/>
    <n v="28"/>
    <n v="51"/>
    <n v="118"/>
    <m/>
    <m/>
    <m/>
    <m/>
  </r>
  <r>
    <d v="1993-09-03T00:00:00"/>
    <x v="76"/>
    <x v="7"/>
    <n v="41"/>
    <n v="6"/>
    <m/>
    <n v="0"/>
    <n v="475"/>
    <n v="74"/>
    <n v="74"/>
    <n v="287"/>
    <m/>
    <m/>
    <m/>
    <m/>
  </r>
  <r>
    <d v="1993-09-04T00:00:00"/>
    <x v="77"/>
    <x v="7"/>
    <n v="13"/>
    <n v="8"/>
    <m/>
    <n v="0"/>
    <n v="263"/>
    <n v="49"/>
    <n v="63"/>
    <n v="499"/>
    <m/>
    <m/>
    <m/>
    <m/>
  </r>
  <r>
    <d v="1993-09-05T00:00:00"/>
    <x v="78"/>
    <x v="7"/>
    <n v="8"/>
    <n v="5"/>
    <m/>
    <n v="0"/>
    <n v="115"/>
    <n v="20"/>
    <n v="55"/>
    <n v="611"/>
    <m/>
    <m/>
    <m/>
    <m/>
  </r>
  <r>
    <d v="1993-09-06T00:00:00"/>
    <x v="79"/>
    <x v="7"/>
    <n v="9"/>
    <n v="8"/>
    <m/>
    <n v="0"/>
    <n v="96"/>
    <n v="63"/>
    <n v="34"/>
    <n v="1344"/>
    <m/>
    <m/>
    <m/>
    <m/>
  </r>
  <r>
    <d v="1993-09-07T00:00:00"/>
    <x v="71"/>
    <x v="7"/>
    <n v="5"/>
    <n v="3"/>
    <m/>
    <n v="0"/>
    <n v="345"/>
    <n v="89"/>
    <n v="26"/>
    <n v="1752"/>
    <m/>
    <m/>
    <m/>
    <m/>
  </r>
  <r>
    <d v="1993-09-08T00:00:00"/>
    <x v="72"/>
    <x v="7"/>
    <n v="7"/>
    <n v="8"/>
    <m/>
    <n v="0"/>
    <n v="125"/>
    <n v="22"/>
    <n v="14"/>
    <n v="1143"/>
    <m/>
    <m/>
    <m/>
    <m/>
  </r>
  <r>
    <d v="1993-09-09T00:00:00"/>
    <x v="73"/>
    <x v="7"/>
    <n v="24"/>
    <n v="7"/>
    <m/>
    <n v="0"/>
    <n v="108"/>
    <n v="8"/>
    <n v="26"/>
    <n v="462"/>
    <m/>
    <m/>
    <m/>
    <m/>
  </r>
  <r>
    <d v="1993-09-10T00:00:00"/>
    <x v="74"/>
    <x v="7"/>
    <n v="18"/>
    <n v="15"/>
    <m/>
    <n v="0"/>
    <n v="102"/>
    <n v="14"/>
    <n v="31"/>
    <n v="305"/>
    <m/>
    <m/>
    <m/>
    <m/>
  </r>
  <r>
    <d v="1993-09-11T00:00:00"/>
    <x v="68"/>
    <x v="7"/>
    <n v="36"/>
    <n v="19"/>
    <m/>
    <n v="0"/>
    <n v="281"/>
    <n v="16"/>
    <n v="33"/>
    <n v="205"/>
    <m/>
    <m/>
    <m/>
    <m/>
  </r>
  <r>
    <d v="1993-09-12T00:00:00"/>
    <x v="69"/>
    <x v="7"/>
    <n v="45"/>
    <n v="4"/>
    <m/>
    <n v="0"/>
    <n v="124"/>
    <n v="6"/>
    <n v="23"/>
    <n v="200"/>
    <m/>
    <m/>
    <m/>
    <m/>
  </r>
  <r>
    <d v="1993-09-13T00:00:00"/>
    <x v="70"/>
    <x v="7"/>
    <n v="198"/>
    <n v="32"/>
    <m/>
    <n v="0"/>
    <n v="317"/>
    <n v="53"/>
    <n v="31"/>
    <n v="345"/>
    <m/>
    <m/>
    <m/>
    <m/>
  </r>
  <r>
    <d v="1993-09-14T00:00:00"/>
    <x v="67"/>
    <x v="7"/>
    <n v="261"/>
    <n v="41"/>
    <m/>
    <n v="0"/>
    <n v="2384"/>
    <n v="68"/>
    <n v="35"/>
    <n v="326"/>
    <m/>
    <m/>
    <m/>
    <m/>
  </r>
  <r>
    <d v="1993-09-15T00:00:00"/>
    <x v="63"/>
    <x v="7"/>
    <n v="239"/>
    <n v="44"/>
    <m/>
    <n v="0"/>
    <n v="3104"/>
    <n v="42"/>
    <n v="36"/>
    <n v="310"/>
    <m/>
    <m/>
    <m/>
    <m/>
  </r>
  <r>
    <d v="1993-09-16T00:00:00"/>
    <x v="64"/>
    <x v="7"/>
    <n v="306"/>
    <n v="34"/>
    <m/>
    <n v="0"/>
    <n v="2266"/>
    <n v="149"/>
    <n v="53"/>
    <n v="391"/>
    <m/>
    <m/>
    <m/>
    <m/>
  </r>
  <r>
    <d v="1993-09-17T00:00:00"/>
    <x v="65"/>
    <x v="7"/>
    <n v="455"/>
    <n v="24"/>
    <m/>
    <n v="0"/>
    <n v="1637"/>
    <n v="70"/>
    <n v="37"/>
    <n v="580"/>
    <m/>
    <m/>
    <m/>
    <m/>
  </r>
  <r>
    <d v="1993-09-18T00:00:00"/>
    <x v="0"/>
    <x v="7"/>
    <n v="426"/>
    <n v="22"/>
    <m/>
    <n v="0"/>
    <n v="1775"/>
    <n v="43"/>
    <n v="16"/>
    <n v="1237"/>
    <m/>
    <m/>
    <m/>
    <m/>
  </r>
  <r>
    <d v="1993-09-19T00:00:00"/>
    <x v="1"/>
    <x v="7"/>
    <n v="660"/>
    <n v="23"/>
    <m/>
    <n v="0"/>
    <n v="1828"/>
    <n v="33"/>
    <n v="30"/>
    <n v="1716"/>
    <m/>
    <m/>
    <m/>
    <m/>
  </r>
  <r>
    <d v="1993-09-20T00:00:00"/>
    <x v="2"/>
    <x v="7"/>
    <n v="437"/>
    <n v="16"/>
    <m/>
    <n v="0"/>
    <n v="4262"/>
    <n v="70"/>
    <n v="10"/>
    <n v="1699"/>
    <m/>
    <m/>
    <m/>
    <m/>
  </r>
  <r>
    <d v="1993-09-21T00:00:00"/>
    <x v="3"/>
    <x v="7"/>
    <n v="451"/>
    <n v="17"/>
    <m/>
    <n v="0"/>
    <n v="2554"/>
    <n v="33"/>
    <n v="8"/>
    <n v="1640"/>
    <m/>
    <m/>
    <m/>
    <m/>
  </r>
  <r>
    <d v="1993-09-22T00:00:00"/>
    <x v="4"/>
    <x v="7"/>
    <n v="546"/>
    <n v="21"/>
    <m/>
    <n v="0"/>
    <n v="2237"/>
    <n v="58"/>
    <n v="10"/>
    <n v="2117"/>
    <m/>
    <m/>
    <m/>
    <m/>
  </r>
  <r>
    <d v="1993-09-23T00:00:00"/>
    <x v="5"/>
    <x v="7"/>
    <n v="511"/>
    <n v="11"/>
    <m/>
    <n v="0"/>
    <n v="1118"/>
    <n v="22"/>
    <n v="9"/>
    <n v="1942"/>
    <m/>
    <m/>
    <m/>
    <m/>
  </r>
  <r>
    <d v="1993-09-24T00:00:00"/>
    <x v="6"/>
    <x v="7"/>
    <n v="655"/>
    <n v="8"/>
    <m/>
    <n v="0"/>
    <n v="1778"/>
    <n v="31"/>
    <n v="15"/>
    <n v="1937"/>
    <m/>
    <m/>
    <m/>
    <m/>
  </r>
  <r>
    <d v="1993-09-25T00:00:00"/>
    <x v="7"/>
    <x v="7"/>
    <n v="453"/>
    <n v="8"/>
    <m/>
    <n v="0"/>
    <n v="1037"/>
    <n v="8"/>
    <n v="4"/>
    <n v="1102"/>
    <m/>
    <m/>
    <m/>
    <m/>
  </r>
  <r>
    <d v="1993-09-26T00:00:00"/>
    <x v="8"/>
    <x v="7"/>
    <n v="380"/>
    <n v="5"/>
    <m/>
    <n v="0"/>
    <n v="1476"/>
    <n v="11"/>
    <n v="7"/>
    <n v="736"/>
    <m/>
    <m/>
    <m/>
    <m/>
  </r>
  <r>
    <d v="1993-09-27T00:00:00"/>
    <x v="9"/>
    <x v="7"/>
    <n v="263"/>
    <n v="8"/>
    <m/>
    <n v="0"/>
    <n v="1079"/>
    <n v="35"/>
    <n v="15"/>
    <n v="731"/>
    <m/>
    <m/>
    <m/>
    <m/>
  </r>
  <r>
    <d v="1993-09-28T00:00:00"/>
    <x v="10"/>
    <x v="7"/>
    <n v="372"/>
    <n v="5"/>
    <m/>
    <n v="0"/>
    <n v="1172"/>
    <n v="24"/>
    <n v="16"/>
    <n v="613"/>
    <m/>
    <m/>
    <m/>
    <m/>
  </r>
  <r>
    <d v="1993-09-29T00:00:00"/>
    <x v="11"/>
    <x v="7"/>
    <n v="431"/>
    <n v="8"/>
    <m/>
    <n v="0"/>
    <n v="1193"/>
    <n v="24"/>
    <n v="18"/>
    <n v="563"/>
    <m/>
    <m/>
    <m/>
    <m/>
  </r>
  <r>
    <d v="1993-09-30T00:00:00"/>
    <x v="12"/>
    <x v="7"/>
    <n v="262"/>
    <n v="35"/>
    <m/>
    <n v="0"/>
    <n v="1018"/>
    <n v="32"/>
    <n v="12"/>
    <n v="344"/>
    <m/>
    <m/>
    <m/>
    <m/>
  </r>
  <r>
    <d v="1993-10-01T00:00:00"/>
    <x v="13"/>
    <x v="7"/>
    <n v="319"/>
    <n v="25"/>
    <m/>
    <n v="0"/>
    <n v="1603"/>
    <n v="39"/>
    <n v="7"/>
    <n v="359"/>
    <m/>
    <m/>
    <m/>
    <m/>
  </r>
  <r>
    <d v="1993-10-02T00:00:00"/>
    <x v="14"/>
    <x v="7"/>
    <n v="337"/>
    <n v="13"/>
    <m/>
    <n v="0"/>
    <n v="2522"/>
    <n v="40"/>
    <n v="3"/>
    <n v="475"/>
    <m/>
    <m/>
    <m/>
    <m/>
  </r>
  <r>
    <d v="1993-10-03T00:00:00"/>
    <x v="15"/>
    <x v="7"/>
    <n v="288"/>
    <n v="15"/>
    <m/>
    <n v="0"/>
    <n v="4208"/>
    <n v="52"/>
    <n v="20"/>
    <n v="539"/>
    <m/>
    <m/>
    <m/>
    <m/>
  </r>
  <r>
    <d v="1993-10-04T00:00:00"/>
    <x v="16"/>
    <x v="7"/>
    <n v="663"/>
    <n v="40"/>
    <m/>
    <n v="0"/>
    <n v="5250"/>
    <n v="46"/>
    <n v="22"/>
    <n v="743"/>
    <m/>
    <m/>
    <m/>
    <m/>
  </r>
  <r>
    <d v="1993-10-05T00:00:00"/>
    <x v="17"/>
    <x v="7"/>
    <n v="434"/>
    <n v="15"/>
    <m/>
    <n v="0"/>
    <n v="5894"/>
    <n v="15"/>
    <n v="4"/>
    <n v="646"/>
    <m/>
    <m/>
    <m/>
    <m/>
  </r>
  <r>
    <d v="1993-10-06T00:00:00"/>
    <x v="18"/>
    <x v="7"/>
    <n v="608"/>
    <n v="68"/>
    <m/>
    <n v="0"/>
    <n v="4339"/>
    <n v="6"/>
    <n v="34"/>
    <n v="1668"/>
    <m/>
    <m/>
    <m/>
    <m/>
  </r>
  <r>
    <d v="1993-10-07T00:00:00"/>
    <x v="19"/>
    <x v="7"/>
    <n v="322"/>
    <n v="23"/>
    <m/>
    <n v="0"/>
    <n v="3064"/>
    <n v="12"/>
    <n v="23"/>
    <n v="1683"/>
    <m/>
    <m/>
    <m/>
    <m/>
  </r>
  <r>
    <d v="1993-10-08T00:00:00"/>
    <x v="20"/>
    <x v="7"/>
    <n v="290"/>
    <n v="10"/>
    <m/>
    <n v="0"/>
    <n v="2768"/>
    <n v="4"/>
    <n v="9"/>
    <n v="1575"/>
    <m/>
    <m/>
    <m/>
    <m/>
  </r>
  <r>
    <d v="1993-10-09T00:00:00"/>
    <x v="21"/>
    <x v="7"/>
    <n v="493"/>
    <n v="13"/>
    <m/>
    <n v="0"/>
    <n v="2989"/>
    <n v="24"/>
    <n v="6"/>
    <n v="1652"/>
    <m/>
    <m/>
    <m/>
    <m/>
  </r>
  <r>
    <d v="1993-10-10T00:00:00"/>
    <x v="22"/>
    <x v="7"/>
    <n v="549"/>
    <n v="9"/>
    <m/>
    <n v="0"/>
    <n v="6386"/>
    <n v="27"/>
    <n v="2"/>
    <n v="1093"/>
    <m/>
    <m/>
    <m/>
    <m/>
  </r>
  <r>
    <d v="1993-10-11T00:00:00"/>
    <x v="23"/>
    <x v="7"/>
    <n v="399"/>
    <n v="2"/>
    <m/>
    <n v="0"/>
    <n v="5966"/>
    <n v="28"/>
    <n v="8"/>
    <n v="1048"/>
    <m/>
    <m/>
    <m/>
    <m/>
  </r>
  <r>
    <d v="1993-10-12T00:00:00"/>
    <x v="24"/>
    <x v="7"/>
    <n v="395"/>
    <n v="17"/>
    <m/>
    <n v="0"/>
    <n v="3106"/>
    <n v="10"/>
    <n v="15"/>
    <n v="1716"/>
    <m/>
    <m/>
    <m/>
    <m/>
  </r>
  <r>
    <d v="1993-10-13T00:00:00"/>
    <x v="25"/>
    <x v="7"/>
    <n v="413"/>
    <n v="21"/>
    <m/>
    <n v="0"/>
    <n v="2002"/>
    <n v="7"/>
    <n v="18"/>
    <n v="2434"/>
    <m/>
    <m/>
    <m/>
    <m/>
  </r>
  <r>
    <d v="1993-10-14T00:00:00"/>
    <x v="26"/>
    <x v="7"/>
    <n v="352"/>
    <n v="22"/>
    <m/>
    <n v="0"/>
    <n v="2050"/>
    <n v="12"/>
    <n v="15"/>
    <n v="2468"/>
    <m/>
    <m/>
    <m/>
    <m/>
  </r>
  <r>
    <d v="1993-10-15T00:00:00"/>
    <x v="27"/>
    <x v="7"/>
    <n v="255"/>
    <n v="13"/>
    <m/>
    <n v="0"/>
    <n v="1502"/>
    <n v="10"/>
    <n v="11"/>
    <n v="2207"/>
    <m/>
    <m/>
    <m/>
    <m/>
  </r>
  <r>
    <d v="1993-10-16T00:00:00"/>
    <x v="28"/>
    <x v="7"/>
    <n v="251"/>
    <n v="5"/>
    <m/>
    <n v="0"/>
    <n v="1270"/>
    <n v="24"/>
    <n v="7"/>
    <n v="2357"/>
    <m/>
    <m/>
    <m/>
    <m/>
  </r>
  <r>
    <d v="1993-10-17T00:00:00"/>
    <x v="29"/>
    <x v="7"/>
    <n v="142"/>
    <n v="5"/>
    <m/>
    <n v="0"/>
    <n v="1047"/>
    <n v="44"/>
    <n v="5"/>
    <n v="1972"/>
    <m/>
    <m/>
    <m/>
    <m/>
  </r>
  <r>
    <d v="1993-10-18T00:00:00"/>
    <x v="30"/>
    <x v="7"/>
    <n v="134"/>
    <n v="4"/>
    <m/>
    <n v="0"/>
    <n v="839"/>
    <n v="66"/>
    <n v="15"/>
    <n v="2059"/>
    <m/>
    <m/>
    <m/>
    <m/>
  </r>
  <r>
    <d v="1993-10-19T00:00:00"/>
    <x v="31"/>
    <x v="7"/>
    <n v="171"/>
    <n v="1"/>
    <m/>
    <n v="1"/>
    <n v="716"/>
    <n v="50"/>
    <n v="13"/>
    <n v="1604"/>
    <m/>
    <m/>
    <m/>
    <m/>
  </r>
  <r>
    <d v="1993-10-20T00:00:00"/>
    <x v="32"/>
    <x v="7"/>
    <n v="180"/>
    <n v="5"/>
    <m/>
    <n v="0"/>
    <n v="904"/>
    <n v="48"/>
    <n v="7"/>
    <n v="1102"/>
    <m/>
    <m/>
    <m/>
    <m/>
  </r>
  <r>
    <d v="1993-10-21T00:00:00"/>
    <x v="33"/>
    <x v="7"/>
    <n v="83"/>
    <n v="5"/>
    <m/>
    <n v="0"/>
    <n v="576"/>
    <n v="9"/>
    <n v="11"/>
    <n v="949"/>
    <m/>
    <m/>
    <m/>
    <m/>
  </r>
  <r>
    <d v="1993-10-22T00:00:00"/>
    <x v="34"/>
    <x v="7"/>
    <n v="113"/>
    <n v="5"/>
    <m/>
    <n v="4"/>
    <n v="610"/>
    <n v="8"/>
    <n v="12"/>
    <n v="1421"/>
    <m/>
    <m/>
    <m/>
    <m/>
  </r>
  <r>
    <d v="1993-10-23T00:00:00"/>
    <x v="35"/>
    <x v="7"/>
    <n v="271"/>
    <n v="9"/>
    <m/>
    <n v="3"/>
    <n v="1010"/>
    <n v="3"/>
    <n v="5"/>
    <n v="1001"/>
    <m/>
    <m/>
    <m/>
    <m/>
  </r>
  <r>
    <d v="1993-10-24T00:00:00"/>
    <x v="36"/>
    <x v="7"/>
    <n v="97"/>
    <n v="8"/>
    <m/>
    <n v="6"/>
    <n v="363"/>
    <n v="0"/>
    <n v="5"/>
    <n v="484"/>
    <m/>
    <m/>
    <m/>
    <m/>
  </r>
  <r>
    <d v="1993-10-25T00:00:00"/>
    <x v="37"/>
    <x v="7"/>
    <n v="68"/>
    <n v="3"/>
    <m/>
    <n v="2"/>
    <n v="246"/>
    <n v="1"/>
    <n v="13"/>
    <n v="524"/>
    <m/>
    <m/>
    <m/>
    <m/>
  </r>
  <r>
    <d v="1993-10-26T00:00:00"/>
    <x v="38"/>
    <x v="7"/>
    <n v="37"/>
    <n v="3"/>
    <m/>
    <n v="2"/>
    <n v="154"/>
    <n v="4"/>
    <n v="9"/>
    <n v="561"/>
    <m/>
    <m/>
    <m/>
    <m/>
  </r>
  <r>
    <d v="1993-10-27T00:00:00"/>
    <x v="39"/>
    <x v="7"/>
    <n v="27"/>
    <n v="3"/>
    <m/>
    <n v="0"/>
    <n v="114"/>
    <n v="3"/>
    <n v="15"/>
    <n v="396"/>
    <m/>
    <m/>
    <m/>
    <m/>
  </r>
  <r>
    <d v="1993-10-28T00:00:00"/>
    <x v="40"/>
    <x v="7"/>
    <n v="21"/>
    <n v="4"/>
    <m/>
    <n v="2"/>
    <n v="66"/>
    <n v="4"/>
    <n v="14"/>
    <n v="254"/>
    <m/>
    <m/>
    <m/>
    <m/>
  </r>
  <r>
    <d v="1993-10-29T00:00:00"/>
    <x v="41"/>
    <x v="7"/>
    <n v="34"/>
    <n v="2"/>
    <m/>
    <n v="0"/>
    <n v="54"/>
    <n v="3"/>
    <n v="29"/>
    <n v="220"/>
    <m/>
    <m/>
    <m/>
    <m/>
  </r>
  <r>
    <d v="1993-10-30T00:00:00"/>
    <x v="42"/>
    <x v="7"/>
    <n v="25"/>
    <n v="0"/>
    <m/>
    <n v="0"/>
    <n v="44"/>
    <n v="3"/>
    <n v="23"/>
    <n v="115"/>
    <m/>
    <m/>
    <m/>
    <m/>
  </r>
  <r>
    <d v="1993-10-31T00:00:00"/>
    <x v="43"/>
    <x v="7"/>
    <n v="9"/>
    <n v="4"/>
    <m/>
    <n v="4"/>
    <n v="30"/>
    <n v="1"/>
    <n v="28"/>
    <n v="100"/>
    <m/>
    <m/>
    <m/>
    <m/>
  </r>
  <r>
    <d v="1993-11-01T00:00:00"/>
    <x v="44"/>
    <x v="7"/>
    <n v="23"/>
    <n v="0"/>
    <m/>
    <n v="1"/>
    <n v="27"/>
    <n v="0"/>
    <n v="23"/>
    <n v="65"/>
    <m/>
    <m/>
    <m/>
    <m/>
  </r>
  <r>
    <d v="1993-11-02T00:00:00"/>
    <x v="45"/>
    <x v="7"/>
    <n v="16"/>
    <n v="4"/>
    <m/>
    <n v="1"/>
    <n v="25"/>
    <n v="0"/>
    <n v="20"/>
    <n v="64"/>
    <m/>
    <m/>
    <m/>
    <m/>
  </r>
  <r>
    <d v="1993-11-03T00:00:00"/>
    <x v="46"/>
    <x v="7"/>
    <n v="40"/>
    <n v="8"/>
    <m/>
    <n v="8"/>
    <n v="33"/>
    <n v="1"/>
    <n v="20"/>
    <n v="176"/>
    <m/>
    <m/>
    <m/>
    <m/>
  </r>
  <r>
    <d v="1993-11-04T00:00:00"/>
    <x v="47"/>
    <x v="7"/>
    <n v="15"/>
    <n v="5"/>
    <m/>
    <n v="6"/>
    <n v="26"/>
    <n v="2"/>
    <n v="19"/>
    <n v="99"/>
    <m/>
    <m/>
    <m/>
    <m/>
  </r>
  <r>
    <d v="1993-11-05T00:00:00"/>
    <x v="48"/>
    <x v="7"/>
    <n v="13"/>
    <n v="4"/>
    <m/>
    <n v="0"/>
    <n v="12"/>
    <n v="3"/>
    <n v="6"/>
    <n v="168"/>
    <m/>
    <m/>
    <m/>
    <m/>
  </r>
  <r>
    <d v="1993-11-06T00:00:00"/>
    <x v="49"/>
    <x v="7"/>
    <n v="13"/>
    <n v="5"/>
    <m/>
    <n v="0"/>
    <n v="14"/>
    <n v="2"/>
    <n v="11"/>
    <n v="116"/>
    <m/>
    <m/>
    <m/>
    <m/>
  </r>
  <r>
    <d v="1993-11-07T00:00:00"/>
    <x v="50"/>
    <x v="7"/>
    <n v="6"/>
    <n v="2"/>
    <m/>
    <n v="0"/>
    <n v="5"/>
    <n v="1"/>
    <n v="18"/>
    <n v="61"/>
    <m/>
    <m/>
    <m/>
    <m/>
  </r>
  <r>
    <d v="1993-11-08T00:00:00"/>
    <x v="51"/>
    <x v="7"/>
    <n v="5"/>
    <n v="8"/>
    <m/>
    <n v="0"/>
    <n v="6"/>
    <n v="0"/>
    <n v="11"/>
    <n v="58"/>
    <m/>
    <m/>
    <m/>
    <m/>
  </r>
  <r>
    <d v="1993-11-09T00:00:00"/>
    <x v="52"/>
    <x v="7"/>
    <n v="4"/>
    <n v="4"/>
    <m/>
    <n v="0"/>
    <n v="6"/>
    <n v="1"/>
    <n v="7"/>
    <n v="26"/>
    <m/>
    <m/>
    <m/>
    <m/>
  </r>
  <r>
    <d v="1993-11-10T00:00:00"/>
    <x v="53"/>
    <x v="7"/>
    <n v="3"/>
    <n v="1"/>
    <m/>
    <n v="0"/>
    <n v="4"/>
    <n v="0"/>
    <n v="3"/>
    <n v="20"/>
    <m/>
    <m/>
    <m/>
    <m/>
  </r>
  <r>
    <d v="1994-09-01T00:00:00"/>
    <x v="80"/>
    <x v="8"/>
    <n v="0"/>
    <n v="0"/>
    <m/>
    <n v="0"/>
    <n v="74"/>
    <n v="5"/>
    <n v="11"/>
    <n v="474"/>
    <m/>
    <m/>
    <m/>
    <m/>
  </r>
  <r>
    <d v="1994-09-02T00:00:00"/>
    <x v="75"/>
    <x v="8"/>
    <n v="0"/>
    <n v="0"/>
    <m/>
    <n v="0"/>
    <n v="37"/>
    <n v="3"/>
    <n v="19"/>
    <n v="461"/>
    <m/>
    <m/>
    <m/>
    <m/>
  </r>
  <r>
    <d v="1994-09-03T00:00:00"/>
    <x v="76"/>
    <x v="8"/>
    <n v="0"/>
    <n v="0"/>
    <m/>
    <n v="0"/>
    <n v="25"/>
    <n v="7"/>
    <n v="11"/>
    <n v="1343"/>
    <m/>
    <m/>
    <m/>
    <m/>
  </r>
  <r>
    <d v="1994-09-04T00:00:00"/>
    <x v="77"/>
    <x v="8"/>
    <n v="0"/>
    <n v="0"/>
    <m/>
    <n v="0"/>
    <n v="175"/>
    <n v="11"/>
    <n v="8"/>
    <n v="1117"/>
    <m/>
    <m/>
    <m/>
    <m/>
  </r>
  <r>
    <d v="1994-09-05T00:00:00"/>
    <x v="78"/>
    <x v="8"/>
    <n v="3"/>
    <n v="0"/>
    <m/>
    <n v="0"/>
    <n v="272"/>
    <n v="17"/>
    <n v="11"/>
    <n v="1615"/>
    <m/>
    <m/>
    <m/>
    <m/>
  </r>
  <r>
    <d v="1994-09-06T00:00:00"/>
    <x v="79"/>
    <x v="8"/>
    <n v="14"/>
    <n v="60"/>
    <m/>
    <n v="0"/>
    <n v="142"/>
    <n v="28"/>
    <n v="14"/>
    <n v="1017"/>
    <m/>
    <m/>
    <m/>
    <m/>
  </r>
  <r>
    <d v="1994-09-07T00:00:00"/>
    <x v="71"/>
    <x v="8"/>
    <n v="58"/>
    <n v="100"/>
    <m/>
    <n v="0"/>
    <n v="143"/>
    <n v="15"/>
    <n v="23"/>
    <n v="1782"/>
    <m/>
    <m/>
    <m/>
    <m/>
  </r>
  <r>
    <d v="1994-09-08T00:00:00"/>
    <x v="72"/>
    <x v="8"/>
    <n v="48"/>
    <n v="100"/>
    <m/>
    <n v="0"/>
    <n v="2045"/>
    <n v="22"/>
    <n v="13"/>
    <n v="2371"/>
    <m/>
    <m/>
    <m/>
    <m/>
  </r>
  <r>
    <d v="1994-09-09T00:00:00"/>
    <x v="73"/>
    <x v="8"/>
    <n v="38"/>
    <n v="44"/>
    <m/>
    <n v="0"/>
    <n v="4141"/>
    <n v="38"/>
    <n v="5"/>
    <n v="3142"/>
    <m/>
    <m/>
    <m/>
    <m/>
  </r>
  <r>
    <d v="1994-09-10T00:00:00"/>
    <x v="74"/>
    <x v="8"/>
    <n v="50"/>
    <n v="65"/>
    <m/>
    <n v="0"/>
    <n v="2967"/>
    <n v="41"/>
    <n v="8"/>
    <n v="2235"/>
    <m/>
    <m/>
    <m/>
    <m/>
  </r>
  <r>
    <d v="1994-09-11T00:00:00"/>
    <x v="68"/>
    <x v="8"/>
    <n v="46"/>
    <n v="75"/>
    <m/>
    <n v="0"/>
    <n v="2416"/>
    <n v="46"/>
    <n v="11"/>
    <n v="2997"/>
    <m/>
    <m/>
    <m/>
    <m/>
  </r>
  <r>
    <d v="1994-09-12T00:00:00"/>
    <x v="69"/>
    <x v="8"/>
    <n v="16"/>
    <n v="53"/>
    <m/>
    <n v="0"/>
    <n v="1819"/>
    <n v="45"/>
    <n v="10"/>
    <n v="2820"/>
    <m/>
    <m/>
    <m/>
    <m/>
  </r>
  <r>
    <d v="1994-09-13T00:00:00"/>
    <x v="70"/>
    <x v="8"/>
    <n v="12"/>
    <n v="66"/>
    <m/>
    <n v="0"/>
    <n v="775"/>
    <n v="61"/>
    <n v="9"/>
    <n v="1602"/>
    <m/>
    <m/>
    <m/>
    <m/>
  </r>
  <r>
    <d v="1994-09-14T00:00:00"/>
    <x v="67"/>
    <x v="8"/>
    <n v="23"/>
    <n v="116"/>
    <m/>
    <n v="0"/>
    <n v="363"/>
    <n v="59"/>
    <n v="12"/>
    <n v="1709"/>
    <m/>
    <m/>
    <m/>
    <m/>
  </r>
  <r>
    <d v="1994-09-15T00:00:00"/>
    <x v="63"/>
    <x v="8"/>
    <n v="15"/>
    <n v="62"/>
    <m/>
    <n v="0"/>
    <n v="452"/>
    <n v="35"/>
    <n v="4"/>
    <n v="1219"/>
    <m/>
    <m/>
    <m/>
    <m/>
  </r>
  <r>
    <d v="1994-09-16T00:00:00"/>
    <x v="64"/>
    <x v="8"/>
    <n v="5"/>
    <n v="31"/>
    <m/>
    <n v="0"/>
    <n v="341"/>
    <n v="22"/>
    <n v="11"/>
    <n v="667"/>
    <m/>
    <m/>
    <m/>
    <m/>
  </r>
  <r>
    <d v="1994-09-17T00:00:00"/>
    <x v="65"/>
    <x v="8"/>
    <n v="44"/>
    <n v="106"/>
    <m/>
    <n v="0"/>
    <n v="601"/>
    <n v="26"/>
    <n v="12"/>
    <n v="637"/>
    <m/>
    <m/>
    <m/>
    <m/>
  </r>
  <r>
    <d v="1994-09-18T00:00:00"/>
    <x v="0"/>
    <x v="8"/>
    <n v="28"/>
    <n v="109"/>
    <m/>
    <n v="0"/>
    <n v="515"/>
    <n v="16"/>
    <n v="22"/>
    <n v="716"/>
    <m/>
    <m/>
    <m/>
    <m/>
  </r>
  <r>
    <d v="1994-09-19T00:00:00"/>
    <x v="1"/>
    <x v="8"/>
    <n v="15"/>
    <n v="79"/>
    <m/>
    <n v="0"/>
    <n v="670"/>
    <n v="41"/>
    <n v="9"/>
    <n v="463"/>
    <m/>
    <m/>
    <m/>
    <m/>
  </r>
  <r>
    <d v="1994-09-20T00:00:00"/>
    <x v="2"/>
    <x v="8"/>
    <n v="15"/>
    <n v="61"/>
    <m/>
    <n v="0"/>
    <n v="456"/>
    <n v="29"/>
    <n v="12"/>
    <n v="370"/>
    <m/>
    <m/>
    <m/>
    <m/>
  </r>
  <r>
    <d v="1994-09-21T00:00:00"/>
    <x v="3"/>
    <x v="8"/>
    <n v="13"/>
    <n v="54"/>
    <m/>
    <n v="0"/>
    <n v="398"/>
    <n v="23"/>
    <n v="12"/>
    <n v="348"/>
    <m/>
    <m/>
    <m/>
    <m/>
  </r>
  <r>
    <d v="1994-09-22T00:00:00"/>
    <x v="4"/>
    <x v="8"/>
    <n v="27"/>
    <n v="97"/>
    <m/>
    <n v="0"/>
    <n v="717"/>
    <n v="11"/>
    <n v="12"/>
    <n v="255"/>
    <m/>
    <m/>
    <m/>
    <m/>
  </r>
  <r>
    <d v="1994-09-23T00:00:00"/>
    <x v="5"/>
    <x v="8"/>
    <n v="32"/>
    <n v="118"/>
    <m/>
    <n v="0"/>
    <n v="1377"/>
    <n v="15"/>
    <n v="17"/>
    <n v="156"/>
    <m/>
    <m/>
    <m/>
    <m/>
  </r>
  <r>
    <d v="1994-09-24T00:00:00"/>
    <x v="6"/>
    <x v="8"/>
    <n v="39"/>
    <n v="137"/>
    <m/>
    <n v="0"/>
    <n v="1315"/>
    <n v="16"/>
    <n v="2"/>
    <n v="136"/>
    <m/>
    <m/>
    <m/>
    <m/>
  </r>
  <r>
    <d v="1994-09-25T00:00:00"/>
    <x v="7"/>
    <x v="8"/>
    <n v="17"/>
    <n v="105"/>
    <m/>
    <n v="0"/>
    <n v="1050"/>
    <n v="9"/>
    <n v="1"/>
    <n v="105"/>
    <m/>
    <m/>
    <m/>
    <m/>
  </r>
  <r>
    <d v="1994-09-26T00:00:00"/>
    <x v="8"/>
    <x v="8"/>
    <n v="5"/>
    <n v="71"/>
    <m/>
    <n v="0"/>
    <n v="850"/>
    <n v="10"/>
    <n v="2"/>
    <n v="123"/>
    <m/>
    <m/>
    <m/>
    <m/>
  </r>
  <r>
    <d v="1994-09-27T00:00:00"/>
    <x v="9"/>
    <x v="8"/>
    <n v="15"/>
    <n v="61"/>
    <m/>
    <n v="0"/>
    <n v="533"/>
    <n v="7"/>
    <n v="6"/>
    <n v="93"/>
    <m/>
    <m/>
    <m/>
    <m/>
  </r>
  <r>
    <d v="1994-09-28T00:00:00"/>
    <x v="10"/>
    <x v="8"/>
    <n v="22"/>
    <n v="66"/>
    <m/>
    <n v="0"/>
    <n v="892"/>
    <n v="6"/>
    <n v="8"/>
    <n v="151"/>
    <m/>
    <m/>
    <m/>
    <m/>
  </r>
  <r>
    <d v="1994-09-29T00:00:00"/>
    <x v="11"/>
    <x v="8"/>
    <n v="30"/>
    <n v="76"/>
    <m/>
    <n v="0"/>
    <n v="2371"/>
    <n v="11"/>
    <n v="8"/>
    <n v="152"/>
    <m/>
    <m/>
    <m/>
    <m/>
  </r>
  <r>
    <d v="1994-09-30T00:00:00"/>
    <x v="12"/>
    <x v="8"/>
    <n v="18"/>
    <n v="80"/>
    <m/>
    <n v="0"/>
    <n v="1990"/>
    <n v="8"/>
    <n v="7"/>
    <n v="104"/>
    <m/>
    <m/>
    <m/>
    <m/>
  </r>
  <r>
    <d v="1994-10-01T00:00:00"/>
    <x v="13"/>
    <x v="8"/>
    <n v="31"/>
    <n v="75"/>
    <m/>
    <n v="0"/>
    <n v="1787"/>
    <n v="8"/>
    <n v="3"/>
    <n v="177"/>
    <m/>
    <m/>
    <m/>
    <m/>
  </r>
  <r>
    <d v="1994-10-02T00:00:00"/>
    <x v="14"/>
    <x v="8"/>
    <n v="43"/>
    <n v="47"/>
    <m/>
    <n v="0"/>
    <n v="3257"/>
    <n v="2"/>
    <n v="4"/>
    <n v="104"/>
    <m/>
    <m/>
    <m/>
    <m/>
  </r>
  <r>
    <d v="1994-10-03T00:00:00"/>
    <x v="15"/>
    <x v="8"/>
    <n v="23"/>
    <n v="74"/>
    <m/>
    <n v="0"/>
    <n v="4061"/>
    <n v="10"/>
    <n v="2"/>
    <n v="203"/>
    <m/>
    <m/>
    <m/>
    <m/>
  </r>
  <r>
    <d v="1994-10-04T00:00:00"/>
    <x v="16"/>
    <x v="8"/>
    <n v="34"/>
    <n v="88"/>
    <m/>
    <n v="0"/>
    <n v="2869"/>
    <n v="26"/>
    <n v="4"/>
    <n v="401"/>
    <m/>
    <m/>
    <m/>
    <m/>
  </r>
  <r>
    <d v="1994-10-05T00:00:00"/>
    <x v="17"/>
    <x v="8"/>
    <n v="17"/>
    <n v="87"/>
    <m/>
    <n v="0"/>
    <n v="1572"/>
    <n v="26"/>
    <n v="1"/>
    <n v="370"/>
    <m/>
    <m/>
    <m/>
    <m/>
  </r>
  <r>
    <d v="1994-10-06T00:00:00"/>
    <x v="18"/>
    <x v="8"/>
    <n v="26"/>
    <n v="83"/>
    <m/>
    <n v="0"/>
    <n v="1725"/>
    <n v="31"/>
    <n v="4"/>
    <n v="652"/>
    <m/>
    <m/>
    <m/>
    <m/>
  </r>
  <r>
    <d v="1994-10-07T00:00:00"/>
    <x v="19"/>
    <x v="8"/>
    <n v="20"/>
    <n v="85"/>
    <m/>
    <n v="0"/>
    <n v="1353"/>
    <n v="23"/>
    <n v="1"/>
    <n v="1056"/>
    <m/>
    <m/>
    <m/>
    <m/>
  </r>
  <r>
    <d v="1994-10-08T00:00:00"/>
    <x v="20"/>
    <x v="8"/>
    <n v="9"/>
    <n v="47"/>
    <m/>
    <n v="0"/>
    <n v="918"/>
    <n v="10"/>
    <n v="1"/>
    <n v="969"/>
    <m/>
    <m/>
    <m/>
    <m/>
  </r>
  <r>
    <d v="1994-10-09T00:00:00"/>
    <x v="21"/>
    <x v="8"/>
    <n v="9"/>
    <n v="39"/>
    <m/>
    <n v="0"/>
    <n v="935"/>
    <n v="9"/>
    <n v="2"/>
    <n v="734"/>
    <m/>
    <m/>
    <m/>
    <m/>
  </r>
  <r>
    <d v="1994-10-10T00:00:00"/>
    <x v="22"/>
    <x v="8"/>
    <n v="9"/>
    <n v="46"/>
    <m/>
    <n v="0"/>
    <n v="1222"/>
    <n v="18"/>
    <n v="0"/>
    <n v="542"/>
    <m/>
    <m/>
    <m/>
    <m/>
  </r>
  <r>
    <d v="1994-10-11T00:00:00"/>
    <x v="23"/>
    <x v="8"/>
    <n v="12"/>
    <n v="38"/>
    <m/>
    <n v="0"/>
    <n v="1345"/>
    <n v="10"/>
    <n v="3"/>
    <n v="392"/>
    <m/>
    <m/>
    <m/>
    <m/>
  </r>
  <r>
    <d v="1994-10-12T00:00:00"/>
    <x v="24"/>
    <x v="8"/>
    <n v="10"/>
    <n v="28"/>
    <m/>
    <n v="0"/>
    <n v="933"/>
    <n v="6"/>
    <n v="6"/>
    <n v="260"/>
    <m/>
    <m/>
    <m/>
    <m/>
  </r>
  <r>
    <d v="1994-10-13T00:00:00"/>
    <x v="25"/>
    <x v="8"/>
    <n v="4"/>
    <n v="18"/>
    <m/>
    <n v="0"/>
    <n v="696"/>
    <n v="10"/>
    <n v="0"/>
    <n v="185"/>
    <m/>
    <m/>
    <m/>
    <m/>
  </r>
  <r>
    <d v="1994-10-14T00:00:00"/>
    <x v="26"/>
    <x v="8"/>
    <n v="10"/>
    <n v="23"/>
    <m/>
    <n v="0"/>
    <n v="750"/>
    <n v="7"/>
    <n v="3"/>
    <n v="212"/>
    <m/>
    <m/>
    <m/>
    <m/>
  </r>
  <r>
    <d v="1994-10-15T00:00:00"/>
    <x v="27"/>
    <x v="8"/>
    <n v="4"/>
    <n v="18"/>
    <m/>
    <n v="0"/>
    <n v="487"/>
    <n v="5"/>
    <n v="2"/>
    <n v="109"/>
    <m/>
    <m/>
    <m/>
    <m/>
  </r>
  <r>
    <d v="1994-10-16T00:00:00"/>
    <x v="28"/>
    <x v="8"/>
    <n v="7"/>
    <n v="15"/>
    <m/>
    <n v="0"/>
    <n v="395"/>
    <n v="5"/>
    <n v="1"/>
    <n v="97"/>
    <m/>
    <m/>
    <m/>
    <m/>
  </r>
  <r>
    <d v="1994-10-17T00:00:00"/>
    <x v="29"/>
    <x v="8"/>
    <n v="8"/>
    <n v="25"/>
    <m/>
    <n v="0"/>
    <n v="472"/>
    <n v="1"/>
    <n v="2"/>
    <n v="148"/>
    <m/>
    <m/>
    <m/>
    <m/>
  </r>
  <r>
    <d v="1994-10-18T00:00:00"/>
    <x v="30"/>
    <x v="8"/>
    <n v="5"/>
    <n v="19"/>
    <m/>
    <n v="0"/>
    <n v="377"/>
    <n v="0"/>
    <n v="2"/>
    <n v="67"/>
    <m/>
    <m/>
    <m/>
    <m/>
  </r>
  <r>
    <d v="1994-10-19T00:00:00"/>
    <x v="31"/>
    <x v="8"/>
    <n v="9"/>
    <n v="18"/>
    <m/>
    <n v="2"/>
    <n v="373"/>
    <n v="7"/>
    <n v="2"/>
    <n v="94"/>
    <m/>
    <m/>
    <m/>
    <m/>
  </r>
  <r>
    <d v="1994-10-20T00:00:00"/>
    <x v="32"/>
    <x v="8"/>
    <n v="7"/>
    <n v="15"/>
    <m/>
    <n v="3"/>
    <n v="355"/>
    <n v="5"/>
    <n v="1"/>
    <n v="118"/>
    <m/>
    <m/>
    <m/>
    <m/>
  </r>
  <r>
    <d v="1994-10-21T00:00:00"/>
    <x v="33"/>
    <x v="8"/>
    <n v="14"/>
    <n v="17"/>
    <m/>
    <n v="3"/>
    <n v="395"/>
    <n v="3"/>
    <n v="3"/>
    <n v="316"/>
    <m/>
    <m/>
    <m/>
    <m/>
  </r>
  <r>
    <d v="1994-10-22T00:00:00"/>
    <x v="34"/>
    <x v="8"/>
    <n v="6"/>
    <n v="13"/>
    <m/>
    <n v="0"/>
    <n v="430"/>
    <n v="5"/>
    <n v="10"/>
    <n v="185"/>
    <m/>
    <m/>
    <m/>
    <m/>
  </r>
  <r>
    <d v="1994-10-23T00:00:00"/>
    <x v="35"/>
    <x v="8"/>
    <n v="8"/>
    <n v="11"/>
    <m/>
    <n v="0"/>
    <n v="279"/>
    <n v="3"/>
    <n v="4"/>
    <n v="76"/>
    <m/>
    <m/>
    <m/>
    <m/>
  </r>
  <r>
    <d v="1994-10-24T00:00:00"/>
    <x v="36"/>
    <x v="8"/>
    <n v="0"/>
    <n v="20"/>
    <m/>
    <n v="0"/>
    <n v="160"/>
    <n v="2"/>
    <n v="5"/>
    <n v="36"/>
    <m/>
    <m/>
    <m/>
    <m/>
  </r>
  <r>
    <d v="1994-10-25T00:00:00"/>
    <x v="37"/>
    <x v="8"/>
    <n v="0"/>
    <n v="5"/>
    <m/>
    <n v="0"/>
    <n v="108"/>
    <n v="8"/>
    <n v="6"/>
    <n v="42"/>
    <m/>
    <m/>
    <m/>
    <m/>
  </r>
  <r>
    <d v="1994-10-26T00:00:00"/>
    <x v="38"/>
    <x v="8"/>
    <n v="0"/>
    <n v="5"/>
    <m/>
    <n v="0"/>
    <n v="97"/>
    <n v="7"/>
    <n v="6"/>
    <n v="38"/>
    <m/>
    <m/>
    <m/>
    <m/>
  </r>
  <r>
    <d v="1994-10-27T00:00:00"/>
    <x v="39"/>
    <x v="8"/>
    <n v="0"/>
    <n v="4"/>
    <m/>
    <n v="0"/>
    <n v="86"/>
    <n v="6"/>
    <n v="5"/>
    <n v="33"/>
    <m/>
    <m/>
    <m/>
    <m/>
  </r>
  <r>
    <d v="1994-10-28T00:00:00"/>
    <x v="40"/>
    <x v="8"/>
    <n v="0"/>
    <n v="4"/>
    <m/>
    <n v="0"/>
    <n v="75"/>
    <n v="6"/>
    <n v="5"/>
    <n v="29"/>
    <m/>
    <m/>
    <m/>
    <m/>
  </r>
  <r>
    <d v="1994-10-29T00:00:00"/>
    <x v="41"/>
    <x v="8"/>
    <n v="0"/>
    <n v="4"/>
    <m/>
    <n v="0"/>
    <n v="64"/>
    <n v="5"/>
    <n v="4"/>
    <n v="25"/>
    <m/>
    <m/>
    <m/>
    <m/>
  </r>
  <r>
    <d v="1994-10-30T00:00:00"/>
    <x v="42"/>
    <x v="8"/>
    <n v="0"/>
    <n v="3"/>
    <m/>
    <n v="0"/>
    <n v="53"/>
    <n v="4"/>
    <n v="4"/>
    <n v="21"/>
    <m/>
    <m/>
    <m/>
    <m/>
  </r>
  <r>
    <d v="1994-10-31T00:00:00"/>
    <x v="43"/>
    <x v="8"/>
    <n v="0"/>
    <n v="3"/>
    <m/>
    <n v="0"/>
    <n v="42"/>
    <n v="3"/>
    <n v="3"/>
    <n v="17"/>
    <m/>
    <m/>
    <m/>
    <m/>
  </r>
  <r>
    <d v="1994-11-01T00:00:00"/>
    <x v="44"/>
    <x v="8"/>
    <n v="0"/>
    <n v="3"/>
    <m/>
    <n v="0"/>
    <n v="32"/>
    <n v="2"/>
    <n v="3"/>
    <n v="12"/>
    <m/>
    <m/>
    <m/>
    <m/>
  </r>
  <r>
    <d v="1994-11-02T00:00:00"/>
    <x v="45"/>
    <x v="8"/>
    <n v="0"/>
    <n v="2"/>
    <m/>
    <n v="0"/>
    <n v="21"/>
    <n v="1"/>
    <n v="2"/>
    <n v="8"/>
    <m/>
    <m/>
    <m/>
    <m/>
  </r>
  <r>
    <d v="1994-11-03T00:00:00"/>
    <x v="46"/>
    <x v="8"/>
    <n v="0"/>
    <n v="2"/>
    <m/>
    <n v="0"/>
    <n v="10"/>
    <n v="0"/>
    <n v="2"/>
    <n v="4"/>
    <m/>
    <m/>
    <m/>
    <m/>
  </r>
  <r>
    <d v="1994-11-04T00:00:00"/>
    <x v="47"/>
    <x v="8"/>
    <n v="0"/>
    <n v="0"/>
    <m/>
    <n v="0"/>
    <n v="0"/>
    <n v="0"/>
    <n v="0"/>
    <n v="0"/>
    <m/>
    <m/>
    <s v="gate not opened(nofishpassage)tooturbid"/>
    <m/>
  </r>
  <r>
    <d v="1994-11-05T00:00:00"/>
    <x v="48"/>
    <x v="8"/>
    <n v="1"/>
    <n v="9"/>
    <m/>
    <n v="0"/>
    <n v="14"/>
    <n v="0"/>
    <n v="0"/>
    <n v="21"/>
    <m/>
    <m/>
    <m/>
    <m/>
  </r>
  <r>
    <d v="1994-11-06T00:00:00"/>
    <x v="49"/>
    <x v="8"/>
    <n v="2"/>
    <n v="1"/>
    <m/>
    <n v="0"/>
    <n v="4"/>
    <n v="0"/>
    <n v="1"/>
    <n v="1"/>
    <m/>
    <m/>
    <m/>
    <m/>
  </r>
  <r>
    <d v="1994-11-07T00:00:00"/>
    <x v="50"/>
    <x v="8"/>
    <n v="1"/>
    <n v="0"/>
    <m/>
    <n v="0"/>
    <n v="2"/>
    <n v="0"/>
    <n v="1"/>
    <n v="3"/>
    <m/>
    <m/>
    <m/>
    <m/>
  </r>
  <r>
    <d v="1994-11-08T00:00:00"/>
    <x v="51"/>
    <x v="8"/>
    <n v="0"/>
    <n v="0"/>
    <m/>
    <n v="0"/>
    <n v="2"/>
    <n v="0"/>
    <n v="0"/>
    <n v="5"/>
    <m/>
    <m/>
    <m/>
    <m/>
  </r>
  <r>
    <d v="1995-09-02T00:00:00"/>
    <x v="75"/>
    <x v="9"/>
    <n v="141"/>
    <n v="19"/>
    <m/>
    <n v="0"/>
    <n v="263"/>
    <n v="22"/>
    <n v="32"/>
    <n v="65"/>
    <m/>
    <m/>
    <m/>
    <m/>
  </r>
  <r>
    <d v="1995-09-03T00:00:00"/>
    <x v="76"/>
    <x v="9"/>
    <n v="216"/>
    <n v="39"/>
    <m/>
    <n v="0"/>
    <n v="195"/>
    <n v="28"/>
    <n v="7"/>
    <n v="3"/>
    <m/>
    <m/>
    <m/>
    <m/>
  </r>
  <r>
    <d v="1995-09-04T00:00:00"/>
    <x v="77"/>
    <x v="9"/>
    <n v="126"/>
    <n v="17"/>
    <m/>
    <n v="0"/>
    <n v="115"/>
    <n v="14"/>
    <n v="9"/>
    <n v="1"/>
    <m/>
    <m/>
    <m/>
    <m/>
  </r>
  <r>
    <d v="1995-09-05T00:00:00"/>
    <x v="78"/>
    <x v="9"/>
    <n v="849"/>
    <n v="43"/>
    <m/>
    <n v="0"/>
    <n v="380"/>
    <n v="15"/>
    <n v="3"/>
    <n v="0"/>
    <m/>
    <m/>
    <m/>
    <m/>
  </r>
  <r>
    <d v="1995-09-06T00:00:00"/>
    <x v="79"/>
    <x v="9"/>
    <n v="458"/>
    <n v="39"/>
    <m/>
    <n v="0"/>
    <n v="309"/>
    <n v="17"/>
    <n v="1"/>
    <n v="0"/>
    <m/>
    <m/>
    <m/>
    <m/>
  </r>
  <r>
    <d v="1995-09-07T00:00:00"/>
    <x v="71"/>
    <x v="9"/>
    <n v="282"/>
    <n v="31"/>
    <m/>
    <n v="0"/>
    <n v="70"/>
    <n v="18"/>
    <n v="2"/>
    <n v="0"/>
    <m/>
    <m/>
    <m/>
    <m/>
  </r>
  <r>
    <d v="1995-09-08T00:00:00"/>
    <x v="72"/>
    <x v="9"/>
    <n v="419"/>
    <n v="66"/>
    <m/>
    <n v="0"/>
    <n v="94"/>
    <n v="12"/>
    <n v="10"/>
    <n v="1"/>
    <m/>
    <m/>
    <m/>
    <m/>
  </r>
  <r>
    <d v="1995-09-09T00:00:00"/>
    <x v="73"/>
    <x v="9"/>
    <n v="402"/>
    <n v="75"/>
    <m/>
    <n v="0"/>
    <n v="34"/>
    <n v="5"/>
    <n v="6"/>
    <n v="0"/>
    <m/>
    <m/>
    <m/>
    <m/>
  </r>
  <r>
    <d v="1995-09-10T00:00:00"/>
    <x v="74"/>
    <x v="9"/>
    <n v="487"/>
    <n v="51"/>
    <m/>
    <n v="0"/>
    <n v="179"/>
    <n v="17"/>
    <n v="28"/>
    <n v="0"/>
    <m/>
    <m/>
    <m/>
    <m/>
  </r>
  <r>
    <d v="1995-09-11T00:00:00"/>
    <x v="68"/>
    <x v="9"/>
    <n v="761"/>
    <n v="50"/>
    <m/>
    <n v="0"/>
    <n v="326"/>
    <n v="46"/>
    <n v="27"/>
    <n v="0"/>
    <m/>
    <m/>
    <m/>
    <m/>
  </r>
  <r>
    <d v="1995-09-12T00:00:00"/>
    <x v="69"/>
    <x v="9"/>
    <n v="715"/>
    <n v="76"/>
    <m/>
    <n v="0"/>
    <n v="265"/>
    <n v="63"/>
    <n v="17"/>
    <n v="0"/>
    <m/>
    <m/>
    <m/>
    <m/>
  </r>
  <r>
    <d v="1995-09-13T00:00:00"/>
    <x v="70"/>
    <x v="9"/>
    <n v="484"/>
    <n v="42"/>
    <m/>
    <n v="0"/>
    <n v="274"/>
    <n v="48"/>
    <n v="6"/>
    <n v="0"/>
    <m/>
    <m/>
    <m/>
    <m/>
  </r>
  <r>
    <d v="1995-09-14T00:00:00"/>
    <x v="67"/>
    <x v="9"/>
    <n v="349"/>
    <n v="47"/>
    <m/>
    <n v="0"/>
    <n v="235"/>
    <n v="31"/>
    <n v="2"/>
    <n v="0"/>
    <m/>
    <m/>
    <m/>
    <m/>
  </r>
  <r>
    <d v="1995-09-15T00:00:00"/>
    <x v="63"/>
    <x v="9"/>
    <n v="261"/>
    <n v="86"/>
    <m/>
    <n v="0"/>
    <n v="260"/>
    <n v="58"/>
    <n v="10"/>
    <n v="1"/>
    <m/>
    <m/>
    <m/>
    <m/>
  </r>
  <r>
    <d v="1995-09-16T00:00:00"/>
    <x v="64"/>
    <x v="9"/>
    <n v="163"/>
    <n v="62"/>
    <m/>
    <n v="0"/>
    <n v="273"/>
    <n v="42"/>
    <n v="7"/>
    <n v="0"/>
    <m/>
    <m/>
    <m/>
    <m/>
  </r>
  <r>
    <d v="1995-09-17T00:00:00"/>
    <x v="65"/>
    <x v="9"/>
    <n v="540"/>
    <n v="82"/>
    <m/>
    <n v="0"/>
    <n v="343"/>
    <n v="85"/>
    <n v="9"/>
    <n v="1"/>
    <m/>
    <m/>
    <m/>
    <m/>
  </r>
  <r>
    <d v="1995-09-18T00:00:00"/>
    <x v="0"/>
    <x v="9"/>
    <n v="1066"/>
    <n v="74"/>
    <m/>
    <n v="0"/>
    <n v="596"/>
    <n v="111"/>
    <n v="9"/>
    <n v="0"/>
    <m/>
    <m/>
    <m/>
    <m/>
  </r>
  <r>
    <d v="1995-09-19T00:00:00"/>
    <x v="1"/>
    <x v="9"/>
    <n v="168"/>
    <n v="17"/>
    <m/>
    <n v="0"/>
    <n v="245"/>
    <n v="18"/>
    <n v="12"/>
    <n v="0"/>
    <m/>
    <m/>
    <m/>
    <m/>
  </r>
  <r>
    <d v="1995-09-20T00:00:00"/>
    <x v="2"/>
    <x v="9"/>
    <m/>
    <m/>
    <m/>
    <m/>
    <m/>
    <m/>
    <m/>
    <m/>
    <m/>
    <m/>
    <m/>
    <m/>
  </r>
  <r>
    <d v="1995-09-21T00:00:00"/>
    <x v="3"/>
    <x v="9"/>
    <n v="721"/>
    <n v="103"/>
    <m/>
    <n v="0"/>
    <n v="500"/>
    <n v="92"/>
    <n v="14"/>
    <n v="0"/>
    <m/>
    <m/>
    <m/>
    <m/>
  </r>
  <r>
    <d v="1995-09-22T00:00:00"/>
    <x v="4"/>
    <x v="9"/>
    <n v="1392"/>
    <n v="105"/>
    <m/>
    <n v="0"/>
    <n v="2104"/>
    <n v="196"/>
    <n v="7"/>
    <n v="0"/>
    <m/>
    <m/>
    <m/>
    <m/>
  </r>
  <r>
    <d v="1995-09-23T00:00:00"/>
    <x v="5"/>
    <x v="9"/>
    <n v="1000"/>
    <n v="124"/>
    <m/>
    <n v="0"/>
    <n v="1669"/>
    <n v="93"/>
    <n v="3"/>
    <n v="0"/>
    <m/>
    <m/>
    <m/>
    <m/>
  </r>
  <r>
    <d v="1995-09-24T00:00:00"/>
    <x v="6"/>
    <x v="9"/>
    <n v="1281"/>
    <n v="240"/>
    <m/>
    <n v="0"/>
    <n v="1401"/>
    <n v="168"/>
    <n v="11"/>
    <n v="0"/>
    <m/>
    <m/>
    <m/>
    <m/>
  </r>
  <r>
    <d v="1995-09-25T00:00:00"/>
    <x v="7"/>
    <x v="9"/>
    <n v="815"/>
    <n v="238"/>
    <m/>
    <n v="0"/>
    <n v="895"/>
    <n v="168"/>
    <n v="17"/>
    <n v="0"/>
    <m/>
    <m/>
    <m/>
    <m/>
  </r>
  <r>
    <d v="1995-09-26T00:00:00"/>
    <x v="8"/>
    <x v="9"/>
    <n v="617"/>
    <n v="161"/>
    <m/>
    <n v="0"/>
    <n v="1331"/>
    <n v="45"/>
    <n v="6"/>
    <n v="0"/>
    <m/>
    <m/>
    <m/>
    <m/>
  </r>
  <r>
    <d v="1995-09-27T00:00:00"/>
    <x v="9"/>
    <x v="9"/>
    <n v="452"/>
    <n v="102"/>
    <m/>
    <m/>
    <n v="647"/>
    <n v="41"/>
    <n v="1"/>
    <n v="0"/>
    <m/>
    <m/>
    <m/>
    <m/>
  </r>
  <r>
    <d v="1995-09-28T00:00:00"/>
    <x v="10"/>
    <x v="9"/>
    <n v="402"/>
    <n v="94"/>
    <m/>
    <m/>
    <n v="1242"/>
    <n v="50"/>
    <n v="2"/>
    <n v="0"/>
    <m/>
    <m/>
    <m/>
    <m/>
  </r>
  <r>
    <d v="1995-09-29T00:00:00"/>
    <x v="11"/>
    <x v="9"/>
    <n v="147"/>
    <n v="26"/>
    <m/>
    <m/>
    <n v="1731"/>
    <n v="48"/>
    <n v="0"/>
    <n v="0"/>
    <m/>
    <m/>
    <m/>
    <m/>
  </r>
  <r>
    <d v="1995-09-30T00:00:00"/>
    <x v="12"/>
    <x v="9"/>
    <n v="410"/>
    <n v="152"/>
    <m/>
    <m/>
    <n v="1720"/>
    <n v="56"/>
    <n v="4"/>
    <n v="0"/>
    <m/>
    <m/>
    <m/>
    <m/>
  </r>
  <r>
    <d v="1995-10-01T00:00:00"/>
    <x v="13"/>
    <x v="9"/>
    <n v="315"/>
    <n v="70"/>
    <m/>
    <m/>
    <n v="887"/>
    <n v="39"/>
    <n v="1"/>
    <n v="0"/>
    <m/>
    <m/>
    <m/>
    <m/>
  </r>
  <r>
    <d v="1995-10-02T00:00:00"/>
    <x v="14"/>
    <x v="9"/>
    <n v="360"/>
    <n v="115"/>
    <m/>
    <m/>
    <n v="895"/>
    <n v="57"/>
    <n v="2"/>
    <n v="0"/>
    <m/>
    <m/>
    <m/>
    <m/>
  </r>
  <r>
    <d v="1995-10-03T00:00:00"/>
    <x v="15"/>
    <x v="9"/>
    <n v="349"/>
    <n v="123"/>
    <m/>
    <m/>
    <n v="657"/>
    <n v="32"/>
    <n v="0"/>
    <n v="0"/>
    <m/>
    <m/>
    <m/>
    <m/>
  </r>
  <r>
    <d v="1995-10-04T00:00:00"/>
    <x v="16"/>
    <x v="9"/>
    <n v="231"/>
    <n v="79"/>
    <m/>
    <m/>
    <n v="598"/>
    <n v="28"/>
    <n v="0"/>
    <n v="0"/>
    <m/>
    <m/>
    <m/>
    <m/>
  </r>
  <r>
    <d v="1995-10-05T00:00:00"/>
    <x v="17"/>
    <x v="9"/>
    <n v="279"/>
    <n v="93"/>
    <m/>
    <m/>
    <n v="420"/>
    <n v="41"/>
    <n v="1"/>
    <n v="0"/>
    <m/>
    <m/>
    <m/>
    <m/>
  </r>
  <r>
    <d v="1995-10-06T00:00:00"/>
    <x v="18"/>
    <x v="9"/>
    <n v="113"/>
    <n v="58"/>
    <m/>
    <m/>
    <n v="312"/>
    <n v="73"/>
    <n v="9"/>
    <n v="0"/>
    <m/>
    <m/>
    <m/>
    <m/>
  </r>
  <r>
    <d v="1995-10-07T00:00:00"/>
    <x v="19"/>
    <x v="9"/>
    <n v="241"/>
    <n v="75"/>
    <m/>
    <m/>
    <n v="310"/>
    <n v="101"/>
    <n v="4"/>
    <n v="0"/>
    <m/>
    <m/>
    <m/>
    <m/>
  </r>
  <r>
    <d v="1995-10-08T00:00:00"/>
    <x v="20"/>
    <x v="9"/>
    <n v="435"/>
    <n v="83"/>
    <m/>
    <m/>
    <n v="1055"/>
    <n v="211"/>
    <n v="3"/>
    <n v="0"/>
    <m/>
    <m/>
    <m/>
    <m/>
  </r>
  <r>
    <d v="1995-10-09T00:00:00"/>
    <x v="21"/>
    <x v="9"/>
    <n v="182"/>
    <n v="62"/>
    <m/>
    <m/>
    <n v="1180"/>
    <n v="93"/>
    <n v="0"/>
    <n v="0"/>
    <m/>
    <m/>
    <m/>
    <m/>
  </r>
  <r>
    <d v="1995-10-10T00:00:00"/>
    <x v="22"/>
    <x v="9"/>
    <n v="261"/>
    <n v="50"/>
    <m/>
    <m/>
    <n v="1319"/>
    <n v="66"/>
    <n v="0"/>
    <n v="0"/>
    <m/>
    <m/>
    <m/>
    <m/>
  </r>
  <r>
    <d v="1995-10-11T00:00:00"/>
    <x v="23"/>
    <x v="9"/>
    <n v="290"/>
    <n v="73"/>
    <m/>
    <m/>
    <n v="637"/>
    <n v="52"/>
    <n v="4"/>
    <n v="0"/>
    <m/>
    <m/>
    <m/>
    <m/>
  </r>
  <r>
    <d v="1995-10-12T00:00:00"/>
    <x v="24"/>
    <x v="9"/>
    <n v="116"/>
    <n v="42"/>
    <m/>
    <m/>
    <n v="451"/>
    <n v="60"/>
    <n v="5"/>
    <n v="0"/>
    <m/>
    <m/>
    <m/>
    <m/>
  </r>
  <r>
    <d v="1995-10-13T00:00:00"/>
    <x v="25"/>
    <x v="9"/>
    <n v="28"/>
    <n v="9"/>
    <m/>
    <m/>
    <n v="176"/>
    <n v="23"/>
    <n v="0"/>
    <n v="0"/>
    <m/>
    <m/>
    <s v="part day"/>
    <m/>
  </r>
  <r>
    <d v="1995-10-14T00:00:00"/>
    <x v="26"/>
    <x v="9"/>
    <n v="13"/>
    <n v="1"/>
    <m/>
    <m/>
    <n v="8"/>
    <n v="1"/>
    <n v="0"/>
    <n v="0"/>
    <m/>
    <m/>
    <s v="part day"/>
    <m/>
  </r>
  <r>
    <d v="1995-10-15T00:00:00"/>
    <x v="27"/>
    <x v="9"/>
    <n v="0"/>
    <n v="0"/>
    <m/>
    <m/>
    <n v="0"/>
    <n v="0"/>
    <n v="0"/>
    <n v="0"/>
    <m/>
    <m/>
    <s v="no counts"/>
    <m/>
  </r>
  <r>
    <d v="1995-10-16T00:00:00"/>
    <x v="28"/>
    <x v="9"/>
    <n v="0"/>
    <n v="0"/>
    <m/>
    <m/>
    <n v="0"/>
    <n v="0"/>
    <n v="0"/>
    <n v="0"/>
    <m/>
    <m/>
    <s v="no counts"/>
    <m/>
  </r>
  <r>
    <d v="1995-10-17T00:00:00"/>
    <x v="29"/>
    <x v="9"/>
    <n v="0"/>
    <n v="0"/>
    <m/>
    <m/>
    <n v="0"/>
    <n v="0"/>
    <n v="0"/>
    <n v="0"/>
    <m/>
    <m/>
    <s v="no counts"/>
    <m/>
  </r>
  <r>
    <d v="1995-10-18T00:00:00"/>
    <x v="30"/>
    <x v="9"/>
    <n v="0"/>
    <n v="0"/>
    <m/>
    <m/>
    <n v="0"/>
    <n v="0"/>
    <n v="0"/>
    <n v="0"/>
    <m/>
    <m/>
    <s v="no counts"/>
    <m/>
  </r>
  <r>
    <d v="1995-10-19T00:00:00"/>
    <x v="31"/>
    <x v="9"/>
    <n v="0"/>
    <n v="0"/>
    <m/>
    <m/>
    <n v="0"/>
    <n v="0"/>
    <n v="0"/>
    <n v="0"/>
    <m/>
    <m/>
    <s v="no counts"/>
    <m/>
  </r>
  <r>
    <d v="1995-10-20T00:00:00"/>
    <x v="32"/>
    <x v="9"/>
    <n v="0"/>
    <n v="0"/>
    <m/>
    <m/>
    <n v="0"/>
    <n v="0"/>
    <n v="0"/>
    <n v="0"/>
    <m/>
    <m/>
    <s v="no counts"/>
    <m/>
  </r>
  <r>
    <d v="1995-10-21T00:00:00"/>
    <x v="33"/>
    <x v="9"/>
    <n v="0"/>
    <n v="0"/>
    <m/>
    <m/>
    <n v="0"/>
    <n v="0"/>
    <n v="0"/>
    <n v="0"/>
    <m/>
    <m/>
    <s v="no counts"/>
    <m/>
  </r>
  <r>
    <d v="1995-10-22T00:00:00"/>
    <x v="34"/>
    <x v="9"/>
    <n v="0"/>
    <n v="0"/>
    <m/>
    <m/>
    <n v="360"/>
    <n v="0"/>
    <n v="0"/>
    <n v="0"/>
    <m/>
    <m/>
    <s v="no counts, Wilf estimated 60 fish / hour in am"/>
    <m/>
  </r>
  <r>
    <d v="1995-10-23T00:00:00"/>
    <x v="35"/>
    <x v="9"/>
    <n v="5"/>
    <n v="5"/>
    <m/>
    <m/>
    <n v="42"/>
    <n v="8"/>
    <n v="1"/>
    <n v="0"/>
    <m/>
    <m/>
    <m/>
    <m/>
  </r>
  <r>
    <d v="1995-10-24T00:00:00"/>
    <x v="36"/>
    <x v="9"/>
    <n v="20"/>
    <n v="7"/>
    <m/>
    <m/>
    <n v="56"/>
    <n v="4"/>
    <n v="3"/>
    <n v="1"/>
    <m/>
    <m/>
    <m/>
    <m/>
  </r>
  <r>
    <d v="1995-10-25T00:00:00"/>
    <x v="37"/>
    <x v="9"/>
    <n v="11"/>
    <n v="1"/>
    <m/>
    <m/>
    <n v="46"/>
    <n v="3"/>
    <n v="2"/>
    <n v="0"/>
    <m/>
    <m/>
    <m/>
    <m/>
  </r>
  <r>
    <d v="1995-10-26T00:00:00"/>
    <x v="38"/>
    <x v="9"/>
    <n v="0"/>
    <n v="2"/>
    <m/>
    <m/>
    <n v="0"/>
    <n v="0"/>
    <n v="0"/>
    <n v="0"/>
    <m/>
    <m/>
    <s v="counts for 2 hours, discontinued due to flooding"/>
    <m/>
  </r>
  <r>
    <d v="1995-10-27T00:00:00"/>
    <x v="39"/>
    <x v="9"/>
    <n v="0"/>
    <n v="0"/>
    <m/>
    <m/>
    <n v="0"/>
    <n v="0"/>
    <n v="0"/>
    <n v="0"/>
    <m/>
    <m/>
    <s v="flood"/>
    <m/>
  </r>
  <r>
    <d v="1995-10-28T00:00:00"/>
    <x v="40"/>
    <x v="9"/>
    <n v="0"/>
    <n v="0"/>
    <m/>
    <m/>
    <n v="0"/>
    <n v="0"/>
    <n v="0"/>
    <n v="0"/>
    <m/>
    <m/>
    <s v="flood"/>
    <m/>
  </r>
  <r>
    <d v="1995-10-29T00:00:00"/>
    <x v="41"/>
    <x v="9"/>
    <n v="0"/>
    <n v="1"/>
    <m/>
    <m/>
    <n v="2"/>
    <n v="0"/>
    <n v="0"/>
    <n v="0"/>
    <m/>
    <m/>
    <s v="counts 0945:1100"/>
    <m/>
  </r>
  <r>
    <d v="1995-10-30T00:00:00"/>
    <x v="42"/>
    <x v="9"/>
    <n v="0"/>
    <n v="0"/>
    <m/>
    <m/>
    <n v="0"/>
    <n v="1"/>
    <n v="0"/>
    <n v="0"/>
    <m/>
    <m/>
    <s v="counts 0700:0900"/>
    <m/>
  </r>
  <r>
    <d v="1995-10-31T00:00:00"/>
    <x v="43"/>
    <x v="9"/>
    <m/>
    <m/>
    <m/>
    <m/>
    <n v="5"/>
    <m/>
    <m/>
    <m/>
    <m/>
    <m/>
    <m/>
    <m/>
  </r>
  <r>
    <d v="1995-11-01T00:00:00"/>
    <x v="44"/>
    <x v="9"/>
    <m/>
    <m/>
    <m/>
    <m/>
    <n v="10"/>
    <m/>
    <m/>
    <m/>
    <m/>
    <m/>
    <m/>
    <m/>
  </r>
  <r>
    <d v="1995-11-02T00:00:00"/>
    <x v="45"/>
    <x v="9"/>
    <m/>
    <m/>
    <m/>
    <m/>
    <n v="10"/>
    <m/>
    <m/>
    <m/>
    <m/>
    <m/>
    <m/>
    <m/>
  </r>
  <r>
    <d v="1995-11-03T00:00:00"/>
    <x v="46"/>
    <x v="9"/>
    <m/>
    <m/>
    <m/>
    <m/>
    <n v="10"/>
    <m/>
    <m/>
    <m/>
    <m/>
    <m/>
    <m/>
    <m/>
  </r>
  <r>
    <d v="1995-11-04T00:00:00"/>
    <x v="47"/>
    <x v="9"/>
    <m/>
    <m/>
    <m/>
    <m/>
    <n v="10"/>
    <m/>
    <m/>
    <m/>
    <m/>
    <m/>
    <m/>
    <m/>
  </r>
  <r>
    <d v="1995-11-05T00:00:00"/>
    <x v="48"/>
    <x v="9"/>
    <m/>
    <m/>
    <m/>
    <m/>
    <n v="10"/>
    <m/>
    <m/>
    <m/>
    <m/>
    <m/>
    <m/>
    <m/>
  </r>
  <r>
    <d v="1996-09-05T00:00:00"/>
    <x v="78"/>
    <x v="10"/>
    <n v="245"/>
    <n v="33"/>
    <m/>
    <m/>
    <n v="78"/>
    <n v="8"/>
    <n v="7"/>
    <n v="523"/>
    <m/>
    <m/>
    <m/>
    <m/>
  </r>
  <r>
    <d v="1996-09-06T00:00:00"/>
    <x v="79"/>
    <x v="10"/>
    <n v="834"/>
    <n v="26"/>
    <m/>
    <m/>
    <n v="208"/>
    <n v="25"/>
    <n v="12"/>
    <n v="789"/>
    <m/>
    <m/>
    <m/>
    <m/>
  </r>
  <r>
    <d v="1996-09-07T00:00:00"/>
    <x v="71"/>
    <x v="10"/>
    <n v="874"/>
    <n v="59"/>
    <m/>
    <m/>
    <n v="2126"/>
    <n v="26"/>
    <n v="6"/>
    <n v="402"/>
    <m/>
    <m/>
    <m/>
    <m/>
  </r>
  <r>
    <d v="1996-09-08T00:00:00"/>
    <x v="72"/>
    <x v="10"/>
    <n v="694"/>
    <n v="39"/>
    <m/>
    <m/>
    <n v="195"/>
    <n v="9"/>
    <n v="3"/>
    <n v="321"/>
    <m/>
    <m/>
    <m/>
    <m/>
  </r>
  <r>
    <d v="1996-09-09T00:00:00"/>
    <x v="73"/>
    <x v="10"/>
    <n v="819"/>
    <n v="51"/>
    <m/>
    <m/>
    <n v="143"/>
    <n v="17"/>
    <n v="14"/>
    <n v="236"/>
    <m/>
    <m/>
    <m/>
    <m/>
  </r>
  <r>
    <d v="1996-09-10T00:00:00"/>
    <x v="74"/>
    <x v="10"/>
    <n v="860"/>
    <n v="61"/>
    <m/>
    <m/>
    <n v="134"/>
    <n v="10"/>
    <n v="1"/>
    <n v="287"/>
    <m/>
    <m/>
    <m/>
    <m/>
  </r>
  <r>
    <d v="1996-09-11T00:00:00"/>
    <x v="68"/>
    <x v="10"/>
    <n v="583"/>
    <n v="57"/>
    <m/>
    <m/>
    <n v="137"/>
    <n v="23"/>
    <n v="6"/>
    <n v="153"/>
    <m/>
    <m/>
    <m/>
    <m/>
  </r>
  <r>
    <d v="1996-09-12T00:00:00"/>
    <x v="69"/>
    <x v="10"/>
    <n v="439"/>
    <n v="56"/>
    <m/>
    <m/>
    <n v="196"/>
    <n v="24"/>
    <n v="6"/>
    <n v="147"/>
    <m/>
    <m/>
    <m/>
    <m/>
  </r>
  <r>
    <d v="1996-09-13T00:00:00"/>
    <x v="70"/>
    <x v="10"/>
    <n v="384"/>
    <n v="23"/>
    <m/>
    <m/>
    <n v="70"/>
    <n v="14"/>
    <n v="10"/>
    <n v="120"/>
    <m/>
    <m/>
    <m/>
    <m/>
  </r>
  <r>
    <d v="1996-09-14T00:00:00"/>
    <x v="67"/>
    <x v="10"/>
    <n v="699"/>
    <n v="73"/>
    <m/>
    <m/>
    <n v="1203"/>
    <n v="160"/>
    <n v="25"/>
    <n v="471"/>
    <m/>
    <m/>
    <m/>
    <m/>
  </r>
  <r>
    <d v="1996-09-15T00:00:00"/>
    <x v="63"/>
    <x v="10"/>
    <n v="491"/>
    <n v="49"/>
    <m/>
    <m/>
    <n v="2472"/>
    <n v="75"/>
    <n v="4"/>
    <n v="806"/>
    <m/>
    <m/>
    <m/>
    <m/>
  </r>
  <r>
    <d v="1996-09-16T00:00:00"/>
    <x v="64"/>
    <x v="10"/>
    <n v="359"/>
    <n v="35"/>
    <m/>
    <m/>
    <n v="1500"/>
    <n v="45"/>
    <n v="5"/>
    <n v="1136"/>
    <m/>
    <m/>
    <m/>
    <m/>
  </r>
  <r>
    <d v="1996-09-17T00:00:00"/>
    <x v="65"/>
    <x v="10"/>
    <n v="110"/>
    <n v="0"/>
    <m/>
    <m/>
    <n v="47"/>
    <n v="0"/>
    <n v="5"/>
    <n v="87"/>
    <m/>
    <m/>
    <m/>
    <m/>
  </r>
  <r>
    <d v="1996-09-18T00:00:00"/>
    <x v="0"/>
    <x v="10"/>
    <n v="246"/>
    <n v="40"/>
    <m/>
    <m/>
    <n v="237"/>
    <n v="16"/>
    <n v="19"/>
    <n v="1133"/>
    <m/>
    <m/>
    <m/>
    <m/>
  </r>
  <r>
    <d v="1996-09-19T00:00:00"/>
    <x v="1"/>
    <x v="10"/>
    <n v="685"/>
    <n v="73"/>
    <m/>
    <m/>
    <n v="712"/>
    <n v="72"/>
    <n v="28"/>
    <n v="1545"/>
    <m/>
    <m/>
    <m/>
    <m/>
  </r>
  <r>
    <d v="1996-09-20T00:00:00"/>
    <x v="2"/>
    <x v="10"/>
    <n v="690"/>
    <n v="69"/>
    <m/>
    <m/>
    <n v="765"/>
    <n v="82"/>
    <n v="29"/>
    <n v="1562"/>
    <m/>
    <m/>
    <m/>
    <m/>
  </r>
  <r>
    <d v="1996-09-21T00:00:00"/>
    <x v="3"/>
    <x v="10"/>
    <n v="769"/>
    <n v="49"/>
    <m/>
    <m/>
    <n v="760"/>
    <n v="111"/>
    <n v="31"/>
    <n v="1341"/>
    <m/>
    <m/>
    <m/>
    <m/>
  </r>
  <r>
    <d v="1996-09-22T00:00:00"/>
    <x v="4"/>
    <x v="10"/>
    <n v="706"/>
    <n v="174"/>
    <m/>
    <m/>
    <n v="460"/>
    <n v="107"/>
    <n v="25"/>
    <n v="799"/>
    <m/>
    <m/>
    <m/>
    <m/>
  </r>
  <r>
    <d v="1996-09-23T00:00:00"/>
    <x v="5"/>
    <x v="10"/>
    <n v="470"/>
    <n v="152"/>
    <m/>
    <m/>
    <n v="388"/>
    <n v="28"/>
    <n v="7"/>
    <n v="758"/>
    <m/>
    <m/>
    <m/>
    <m/>
  </r>
  <r>
    <d v="1996-09-24T00:00:00"/>
    <x v="6"/>
    <x v="10"/>
    <n v="472"/>
    <n v="117"/>
    <m/>
    <m/>
    <n v="184"/>
    <n v="22"/>
    <n v="10"/>
    <n v="422"/>
    <m/>
    <m/>
    <m/>
    <m/>
  </r>
  <r>
    <d v="1996-09-25T00:00:00"/>
    <x v="7"/>
    <x v="10"/>
    <n v="550"/>
    <n v="157"/>
    <m/>
    <m/>
    <n v="250"/>
    <n v="21"/>
    <n v="10"/>
    <n v="371"/>
    <m/>
    <m/>
    <m/>
    <m/>
  </r>
  <r>
    <d v="1996-09-26T00:00:00"/>
    <x v="8"/>
    <x v="10"/>
    <n v="391"/>
    <n v="286"/>
    <m/>
    <m/>
    <n v="315"/>
    <n v="45"/>
    <n v="15"/>
    <n v="179"/>
    <m/>
    <m/>
    <m/>
    <m/>
  </r>
  <r>
    <d v="1996-09-27T00:00:00"/>
    <x v="9"/>
    <x v="10"/>
    <n v="319"/>
    <n v="419"/>
    <m/>
    <m/>
    <n v="482"/>
    <n v="109"/>
    <n v="9"/>
    <n v="82"/>
    <m/>
    <m/>
    <m/>
    <m/>
  </r>
  <r>
    <d v="1996-09-28T00:00:00"/>
    <x v="10"/>
    <x v="10"/>
    <n v="220"/>
    <n v="295"/>
    <m/>
    <m/>
    <n v="751"/>
    <n v="85"/>
    <n v="4"/>
    <n v="69"/>
    <m/>
    <m/>
    <m/>
    <m/>
  </r>
  <r>
    <d v="1996-09-29T00:00:00"/>
    <x v="11"/>
    <x v="10"/>
    <n v="173"/>
    <n v="237"/>
    <m/>
    <m/>
    <n v="568"/>
    <n v="68"/>
    <n v="9"/>
    <n v="35"/>
    <m/>
    <m/>
    <s v="*large majority of chinook are 3 yr. old males, very few large females"/>
    <m/>
  </r>
  <r>
    <d v="1996-09-30T00:00:00"/>
    <x v="12"/>
    <x v="10"/>
    <n v="131"/>
    <n v="139"/>
    <m/>
    <m/>
    <n v="459"/>
    <n v="54"/>
    <m/>
    <n v="20"/>
    <m/>
    <m/>
    <m/>
    <m/>
  </r>
  <r>
    <d v="1996-10-01T00:00:00"/>
    <x v="13"/>
    <x v="10"/>
    <n v="88"/>
    <n v="87"/>
    <m/>
    <m/>
    <n v="448"/>
    <n v="16"/>
    <n v="4"/>
    <n v="14"/>
    <m/>
    <m/>
    <m/>
    <m/>
  </r>
  <r>
    <d v="1996-10-02T00:00:00"/>
    <x v="14"/>
    <x v="10"/>
    <n v="71"/>
    <n v="75"/>
    <m/>
    <m/>
    <n v="345"/>
    <n v="17"/>
    <n v="0"/>
    <n v="6"/>
    <m/>
    <m/>
    <m/>
    <m/>
  </r>
  <r>
    <d v="1996-10-03T00:00:00"/>
    <x v="15"/>
    <x v="10"/>
    <n v="62"/>
    <n v="56"/>
    <m/>
    <m/>
    <n v="88"/>
    <n v="4"/>
    <n v="6"/>
    <n v="6"/>
    <m/>
    <m/>
    <m/>
    <m/>
  </r>
  <r>
    <d v="1996-10-04T00:00:00"/>
    <x v="16"/>
    <x v="10"/>
    <n v="113"/>
    <n v="29"/>
    <m/>
    <m/>
    <n v="871"/>
    <n v="17"/>
    <n v="4"/>
    <n v="41"/>
    <m/>
    <m/>
    <m/>
    <m/>
  </r>
  <r>
    <d v="1996-10-05T00:00:00"/>
    <x v="17"/>
    <x v="10"/>
    <n v="136"/>
    <n v="113"/>
    <m/>
    <m/>
    <n v="2015"/>
    <n v="61"/>
    <n v="6"/>
    <n v="69"/>
    <m/>
    <m/>
    <m/>
    <m/>
  </r>
  <r>
    <d v="1996-10-06T00:00:00"/>
    <x v="18"/>
    <x v="10"/>
    <n v="59"/>
    <n v="65"/>
    <m/>
    <m/>
    <n v="1803"/>
    <n v="67"/>
    <n v="9"/>
    <n v="12"/>
    <m/>
    <m/>
    <m/>
    <m/>
  </r>
  <r>
    <d v="1996-10-07T00:00:00"/>
    <x v="19"/>
    <x v="10"/>
    <n v="56"/>
    <n v="68"/>
    <m/>
    <m/>
    <n v="1278"/>
    <n v="63"/>
    <n v="11"/>
    <n v="29"/>
    <m/>
    <m/>
    <m/>
    <m/>
  </r>
  <r>
    <d v="1996-10-08T00:00:00"/>
    <x v="20"/>
    <x v="10"/>
    <n v="65"/>
    <n v="51"/>
    <m/>
    <m/>
    <n v="740"/>
    <n v="35"/>
    <n v="7"/>
    <n v="15"/>
    <m/>
    <m/>
    <m/>
    <m/>
  </r>
  <r>
    <d v="1996-10-09T00:00:00"/>
    <x v="21"/>
    <x v="10"/>
    <n v="65"/>
    <n v="104"/>
    <m/>
    <m/>
    <n v="431"/>
    <n v="33"/>
    <n v="8"/>
    <n v="21"/>
    <m/>
    <m/>
    <m/>
    <m/>
  </r>
  <r>
    <d v="1996-10-10T00:00:00"/>
    <x v="22"/>
    <x v="10"/>
    <n v="86"/>
    <n v="107"/>
    <m/>
    <m/>
    <n v="649"/>
    <n v="45"/>
    <n v="20"/>
    <n v="7"/>
    <m/>
    <m/>
    <m/>
    <m/>
  </r>
  <r>
    <d v="1996-10-11T00:00:00"/>
    <x v="23"/>
    <x v="10"/>
    <n v="80"/>
    <n v="101"/>
    <m/>
    <m/>
    <n v="408"/>
    <n v="16"/>
    <n v="16"/>
    <n v="5"/>
    <m/>
    <m/>
    <m/>
    <m/>
  </r>
  <r>
    <d v="1996-10-12T00:00:00"/>
    <x v="24"/>
    <x v="10"/>
    <n v="30"/>
    <n v="47"/>
    <m/>
    <m/>
    <n v="324"/>
    <n v="13"/>
    <n v="8"/>
    <n v="4"/>
    <m/>
    <m/>
    <m/>
    <m/>
  </r>
  <r>
    <d v="1996-10-13T00:00:00"/>
    <x v="25"/>
    <x v="10"/>
    <n v="82"/>
    <n v="30"/>
    <m/>
    <m/>
    <n v="729"/>
    <n v="34"/>
    <n v="11"/>
    <n v="32"/>
    <m/>
    <m/>
    <m/>
    <m/>
  </r>
  <r>
    <d v="1996-10-14T00:00:00"/>
    <x v="26"/>
    <x v="10"/>
    <n v="109"/>
    <n v="59"/>
    <m/>
    <m/>
    <n v="698"/>
    <n v="39"/>
    <n v="16"/>
    <n v="40"/>
    <m/>
    <m/>
    <m/>
    <m/>
  </r>
  <r>
    <d v="1996-10-15T00:00:00"/>
    <x v="27"/>
    <x v="10"/>
    <n v="37"/>
    <n v="16"/>
    <m/>
    <m/>
    <n v="227"/>
    <n v="6"/>
    <n v="14"/>
    <n v="2"/>
    <m/>
    <m/>
    <m/>
    <m/>
  </r>
  <r>
    <d v="1996-10-16T00:00:00"/>
    <x v="28"/>
    <x v="10"/>
    <n v="33"/>
    <n v="19"/>
    <m/>
    <m/>
    <n v="146"/>
    <n v="9"/>
    <n v="17"/>
    <n v="4"/>
    <m/>
    <m/>
    <m/>
    <m/>
  </r>
  <r>
    <d v="1996-10-17T00:00:00"/>
    <x v="29"/>
    <x v="10"/>
    <n v="6"/>
    <n v="7"/>
    <m/>
    <m/>
    <n v="201"/>
    <n v="12"/>
    <n v="9"/>
    <n v="3"/>
    <m/>
    <m/>
    <m/>
    <m/>
  </r>
  <r>
    <d v="1996-10-18T00:00:00"/>
    <x v="30"/>
    <x v="10"/>
    <n v="45"/>
    <n v="81"/>
    <m/>
    <m/>
    <n v="136"/>
    <n v="8"/>
    <n v="7"/>
    <n v="24"/>
    <m/>
    <m/>
    <m/>
    <m/>
  </r>
  <r>
    <d v="1996-10-19T00:00:00"/>
    <x v="31"/>
    <x v="10"/>
    <n v="41"/>
    <n v="58"/>
    <m/>
    <m/>
    <n v="54"/>
    <n v="9"/>
    <n v="11"/>
    <n v="12"/>
    <m/>
    <m/>
    <m/>
    <m/>
  </r>
  <r>
    <d v="1996-10-20T00:00:00"/>
    <x v="32"/>
    <x v="10"/>
    <n v="10"/>
    <n v="23"/>
    <m/>
    <m/>
    <n v="63"/>
    <n v="1"/>
    <n v="7"/>
    <n v="3"/>
    <m/>
    <m/>
    <m/>
    <m/>
  </r>
  <r>
    <d v="1996-10-21T00:00:00"/>
    <x v="33"/>
    <x v="10"/>
    <n v="7"/>
    <n v="3"/>
    <m/>
    <m/>
    <n v="133"/>
    <n v="2"/>
    <n v="7"/>
    <n v="1"/>
    <m/>
    <m/>
    <m/>
    <m/>
  </r>
  <r>
    <d v="1996-10-22T00:00:00"/>
    <x v="34"/>
    <x v="10"/>
    <n v="42"/>
    <n v="28"/>
    <m/>
    <m/>
    <n v="246"/>
    <n v="8"/>
    <n v="6"/>
    <n v="8"/>
    <m/>
    <m/>
    <m/>
    <m/>
  </r>
  <r>
    <d v="1996-10-23T00:00:00"/>
    <x v="35"/>
    <x v="10"/>
    <n v="19"/>
    <n v="6"/>
    <m/>
    <m/>
    <n v="114"/>
    <n v="4"/>
    <n v="6"/>
    <n v="20"/>
    <m/>
    <m/>
    <m/>
    <m/>
  </r>
  <r>
    <d v="1996-10-24T00:00:00"/>
    <x v="36"/>
    <x v="10"/>
    <n v="4"/>
    <n v="9"/>
    <m/>
    <m/>
    <n v="41"/>
    <n v="1"/>
    <n v="1"/>
    <n v="10"/>
    <m/>
    <m/>
    <m/>
    <m/>
  </r>
  <r>
    <d v="1996-10-25T00:00:00"/>
    <x v="37"/>
    <x v="10"/>
    <n v="9"/>
    <n v="14"/>
    <m/>
    <m/>
    <n v="55"/>
    <n v="2"/>
    <n v="2"/>
    <n v="4"/>
    <m/>
    <m/>
    <m/>
    <m/>
  </r>
  <r>
    <d v="1996-10-26T00:00:00"/>
    <x v="38"/>
    <x v="10"/>
    <n v="9"/>
    <n v="12"/>
    <m/>
    <m/>
    <n v="26"/>
    <n v="2"/>
    <n v="3"/>
    <n v="3"/>
    <m/>
    <m/>
    <m/>
    <m/>
  </r>
  <r>
    <d v="1996-10-27T00:00:00"/>
    <x v="39"/>
    <x v="10"/>
    <n v="7"/>
    <n v="13"/>
    <m/>
    <m/>
    <n v="43"/>
    <n v="2"/>
    <n v="11"/>
    <n v="8"/>
    <m/>
    <m/>
    <m/>
    <m/>
  </r>
  <r>
    <d v="1996-10-28T00:00:00"/>
    <x v="40"/>
    <x v="10"/>
    <n v="13"/>
    <n v="18"/>
    <m/>
    <m/>
    <n v="55"/>
    <n v="1"/>
    <n v="3"/>
    <n v="2"/>
    <m/>
    <m/>
    <m/>
    <m/>
  </r>
  <r>
    <d v="1996-10-29T00:00:00"/>
    <x v="41"/>
    <x v="10"/>
    <n v="12"/>
    <n v="14"/>
    <m/>
    <m/>
    <n v="42"/>
    <n v="7"/>
    <n v="3"/>
    <n v="11"/>
    <m/>
    <m/>
    <m/>
    <m/>
  </r>
  <r>
    <d v="1996-10-30T00:00:00"/>
    <x v="42"/>
    <x v="10"/>
    <n v="5"/>
    <n v="8"/>
    <m/>
    <m/>
    <n v="20"/>
    <n v="1"/>
    <n v="0"/>
    <n v="2"/>
    <m/>
    <m/>
    <m/>
    <m/>
  </r>
  <r>
    <d v="1996-10-31T00:00:00"/>
    <x v="43"/>
    <x v="10"/>
    <n v="4"/>
    <n v="2"/>
    <m/>
    <m/>
    <n v="8"/>
    <n v="1"/>
    <n v="5"/>
    <n v="1"/>
    <m/>
    <m/>
    <m/>
    <m/>
  </r>
  <r>
    <d v="1996-11-01T00:00:00"/>
    <x v="44"/>
    <x v="10"/>
    <n v="1"/>
    <n v="4"/>
    <m/>
    <m/>
    <n v="8"/>
    <n v="1"/>
    <n v="9"/>
    <n v="0"/>
    <m/>
    <m/>
    <m/>
    <m/>
  </r>
  <r>
    <d v="1996-11-02T00:00:00"/>
    <x v="45"/>
    <x v="10"/>
    <n v="2"/>
    <n v="3"/>
    <m/>
    <m/>
    <n v="10"/>
    <n v="2"/>
    <n v="10"/>
    <n v="1"/>
    <m/>
    <m/>
    <m/>
    <m/>
  </r>
  <r>
    <d v="1996-11-03T00:00:00"/>
    <x v="46"/>
    <x v="10"/>
    <n v="1"/>
    <n v="2"/>
    <m/>
    <m/>
    <n v="16"/>
    <n v="1"/>
    <n v="0"/>
    <n v="0"/>
    <m/>
    <m/>
    <m/>
    <m/>
  </r>
  <r>
    <d v="1996-11-04T00:00:00"/>
    <x v="47"/>
    <x v="10"/>
    <n v="0"/>
    <n v="3"/>
    <m/>
    <m/>
    <n v="13"/>
    <n v="0"/>
    <n v="4"/>
    <n v="0"/>
    <m/>
    <m/>
    <m/>
    <m/>
  </r>
  <r>
    <d v="1996-11-05T00:00:00"/>
    <x v="48"/>
    <x v="10"/>
    <n v="1"/>
    <n v="1"/>
    <m/>
    <m/>
    <n v="14"/>
    <n v="0"/>
    <n v="3"/>
    <n v="1"/>
    <m/>
    <m/>
    <m/>
    <m/>
  </r>
  <r>
    <d v="1997-09-02T00:00:00"/>
    <x v="75"/>
    <x v="11"/>
    <n v="74"/>
    <n v="0"/>
    <n v="0"/>
    <n v="1"/>
    <n v="1290"/>
    <n v="20"/>
    <n v="77"/>
    <n v="1413"/>
    <n v="0"/>
    <n v="343"/>
    <s v="swim count"/>
    <m/>
  </r>
  <r>
    <d v="1997-09-03T00:00:00"/>
    <x v="76"/>
    <x v="11"/>
    <n v="143"/>
    <n v="53"/>
    <n v="12"/>
    <n v="0"/>
    <n v="392"/>
    <n v="6"/>
    <n v="24"/>
    <n v="1093"/>
    <n v="10"/>
    <n v="0"/>
    <m/>
    <m/>
  </r>
  <r>
    <d v="1997-09-04T00:00:00"/>
    <x v="77"/>
    <x v="11"/>
    <n v="138"/>
    <n v="39"/>
    <n v="0"/>
    <n v="0"/>
    <n v="368"/>
    <n v="4"/>
    <n v="9"/>
    <n v="1147"/>
    <n v="3"/>
    <n v="0"/>
    <m/>
    <m/>
  </r>
  <r>
    <d v="1997-09-05T00:00:00"/>
    <x v="78"/>
    <x v="11"/>
    <n v="117"/>
    <n v="64"/>
    <n v="0"/>
    <n v="0"/>
    <n v="388"/>
    <n v="8"/>
    <n v="13"/>
    <n v="618"/>
    <n v="2"/>
    <n v="0"/>
    <m/>
    <m/>
  </r>
  <r>
    <d v="1997-09-06T00:00:00"/>
    <x v="79"/>
    <x v="11"/>
    <n v="120"/>
    <n v="90"/>
    <n v="0"/>
    <n v="2"/>
    <n v="528"/>
    <n v="25"/>
    <n v="19"/>
    <n v="824"/>
    <n v="9"/>
    <n v="0"/>
    <m/>
    <m/>
  </r>
  <r>
    <d v="1997-09-07T00:00:00"/>
    <x v="71"/>
    <x v="11"/>
    <n v="136"/>
    <n v="79"/>
    <n v="0"/>
    <n v="0"/>
    <n v="480"/>
    <n v="18"/>
    <n v="4"/>
    <n v="393"/>
    <n v="6"/>
    <n v="0"/>
    <m/>
    <m/>
  </r>
  <r>
    <d v="1997-09-08T00:00:00"/>
    <x v="72"/>
    <x v="11"/>
    <n v="220"/>
    <n v="81"/>
    <n v="1"/>
    <n v="0"/>
    <n v="494"/>
    <n v="10"/>
    <n v="22"/>
    <n v="447"/>
    <n v="7"/>
    <n v="0"/>
    <m/>
    <m/>
  </r>
  <r>
    <d v="1997-09-09T00:00:00"/>
    <x v="73"/>
    <x v="11"/>
    <n v="267"/>
    <n v="96"/>
    <n v="0"/>
    <n v="0"/>
    <n v="391"/>
    <n v="11"/>
    <n v="18"/>
    <n v="299"/>
    <n v="0"/>
    <n v="0"/>
    <m/>
    <m/>
  </r>
  <r>
    <d v="1997-09-10T00:00:00"/>
    <x v="74"/>
    <x v="11"/>
    <n v="305"/>
    <n v="147"/>
    <n v="0"/>
    <n v="0"/>
    <n v="572"/>
    <n v="14"/>
    <n v="16"/>
    <n v="298"/>
    <n v="4"/>
    <n v="0"/>
    <m/>
    <m/>
  </r>
  <r>
    <d v="1997-09-11T00:00:00"/>
    <x v="68"/>
    <x v="11"/>
    <n v="277"/>
    <n v="159"/>
    <n v="0"/>
    <n v="0"/>
    <n v="543"/>
    <n v="13"/>
    <n v="35"/>
    <n v="205"/>
    <n v="0"/>
    <n v="0"/>
    <m/>
    <m/>
  </r>
  <r>
    <d v="1997-09-12T00:00:00"/>
    <x v="69"/>
    <x v="11"/>
    <n v="337"/>
    <n v="179"/>
    <n v="0"/>
    <n v="0"/>
    <n v="499"/>
    <n v="5"/>
    <n v="20"/>
    <n v="88"/>
    <n v="0"/>
    <n v="0"/>
    <m/>
    <m/>
  </r>
  <r>
    <d v="1997-09-13T00:00:00"/>
    <x v="70"/>
    <x v="11"/>
    <n v="380"/>
    <n v="172"/>
    <n v="0"/>
    <n v="0"/>
    <n v="487"/>
    <n v="6"/>
    <n v="18"/>
    <n v="157"/>
    <n v="0"/>
    <n v="0"/>
    <m/>
    <m/>
  </r>
  <r>
    <d v="1997-09-14T00:00:00"/>
    <x v="67"/>
    <x v="11"/>
    <n v="466"/>
    <n v="127"/>
    <n v="0"/>
    <n v="0"/>
    <n v="491"/>
    <n v="8"/>
    <n v="15"/>
    <n v="362"/>
    <n v="3"/>
    <n v="0"/>
    <m/>
    <m/>
  </r>
  <r>
    <d v="1997-09-15T00:00:00"/>
    <x v="63"/>
    <x v="11"/>
    <n v="488"/>
    <n v="172"/>
    <n v="0"/>
    <n v="0"/>
    <n v="607"/>
    <n v="18"/>
    <n v="16"/>
    <n v="270"/>
    <n v="0"/>
    <n v="0"/>
    <m/>
    <m/>
  </r>
  <r>
    <d v="1997-09-16T00:00:00"/>
    <x v="64"/>
    <x v="11"/>
    <n v="308"/>
    <n v="82"/>
    <n v="0"/>
    <n v="0"/>
    <n v="530"/>
    <n v="6"/>
    <n v="13"/>
    <n v="171"/>
    <n v="0"/>
    <n v="0"/>
    <m/>
    <m/>
  </r>
  <r>
    <d v="1997-09-17T00:00:00"/>
    <x v="65"/>
    <x v="11"/>
    <n v="283"/>
    <n v="88"/>
    <n v="0"/>
    <n v="0"/>
    <n v="671"/>
    <n v="12"/>
    <n v="4"/>
    <n v="260"/>
    <n v="1"/>
    <n v="0"/>
    <m/>
    <m/>
  </r>
  <r>
    <d v="1997-09-18T00:00:00"/>
    <x v="0"/>
    <x v="11"/>
    <n v="394"/>
    <n v="154"/>
    <n v="0"/>
    <n v="0"/>
    <n v="743"/>
    <n v="19"/>
    <n v="14"/>
    <n v="333"/>
    <n v="3"/>
    <n v="0"/>
    <m/>
    <m/>
  </r>
  <r>
    <d v="1997-09-19T00:00:00"/>
    <x v="1"/>
    <x v="11"/>
    <n v="256"/>
    <n v="136"/>
    <n v="0"/>
    <n v="0"/>
    <n v="549"/>
    <n v="14"/>
    <n v="29"/>
    <n v="588"/>
    <n v="2"/>
    <n v="1"/>
    <m/>
    <m/>
  </r>
  <r>
    <d v="1997-09-20T00:00:00"/>
    <x v="2"/>
    <x v="11"/>
    <n v="239"/>
    <n v="168"/>
    <n v="0"/>
    <n v="0"/>
    <n v="632"/>
    <n v="6"/>
    <n v="13"/>
    <n v="561"/>
    <n v="0"/>
    <n v="0"/>
    <m/>
    <m/>
  </r>
  <r>
    <d v="1997-09-21T00:00:00"/>
    <x v="3"/>
    <x v="11"/>
    <n v="301"/>
    <n v="120"/>
    <n v="0"/>
    <n v="0"/>
    <n v="799"/>
    <n v="24"/>
    <n v="18"/>
    <n v="766"/>
    <n v="3"/>
    <n v="0"/>
    <s v="finished early to allow time to lower box"/>
    <m/>
  </r>
  <r>
    <d v="1997-09-22T00:00:00"/>
    <x v="4"/>
    <x v="11"/>
    <n v="209"/>
    <n v="97"/>
    <n v="0"/>
    <n v="0"/>
    <n v="542"/>
    <n v="37"/>
    <n v="8"/>
    <n v="677"/>
    <n v="5"/>
    <n v="0"/>
    <m/>
    <m/>
  </r>
  <r>
    <d v="1997-09-23T00:00:00"/>
    <x v="5"/>
    <x v="11"/>
    <n v="224"/>
    <n v="140"/>
    <n v="0"/>
    <n v="0"/>
    <n v="608"/>
    <n v="24"/>
    <n v="15"/>
    <n v="949"/>
    <n v="2"/>
    <n v="0"/>
    <m/>
    <m/>
  </r>
  <r>
    <d v="1997-09-24T00:00:00"/>
    <x v="6"/>
    <x v="11"/>
    <n v="225"/>
    <n v="272"/>
    <n v="1"/>
    <n v="1"/>
    <n v="721"/>
    <n v="37"/>
    <n v="9"/>
    <n v="613"/>
    <n v="2"/>
    <n v="0"/>
    <m/>
    <m/>
  </r>
  <r>
    <d v="1997-09-25T00:00:00"/>
    <x v="7"/>
    <x v="11"/>
    <n v="132"/>
    <n v="95"/>
    <n v="0"/>
    <n v="0"/>
    <n v="589"/>
    <n v="7"/>
    <n v="4"/>
    <n v="245"/>
    <n v="1"/>
    <n v="0"/>
    <s v="gate closed for approx 1.5 hrs for modifications"/>
    <m/>
  </r>
  <r>
    <d v="1997-09-26T00:00:00"/>
    <x v="8"/>
    <x v="11"/>
    <n v="123"/>
    <n v="24"/>
    <n v="0"/>
    <n v="0"/>
    <n v="678"/>
    <n v="13"/>
    <n v="3"/>
    <n v="58"/>
    <n v="0"/>
    <n v="0"/>
    <m/>
    <m/>
  </r>
  <r>
    <d v="1997-09-27T00:00:00"/>
    <x v="9"/>
    <x v="11"/>
    <n v="129"/>
    <n v="51"/>
    <n v="0"/>
    <n v="0"/>
    <n v="477"/>
    <n v="7"/>
    <n v="0"/>
    <n v="86"/>
    <n v="0"/>
    <n v="0"/>
    <m/>
    <m/>
  </r>
  <r>
    <d v="1997-09-28T00:00:00"/>
    <x v="10"/>
    <x v="11"/>
    <n v="29"/>
    <n v="24"/>
    <n v="0"/>
    <n v="0"/>
    <n v="406"/>
    <n v="2"/>
    <n v="0"/>
    <n v="28"/>
    <n v="0"/>
    <n v="0"/>
    <m/>
    <m/>
  </r>
  <r>
    <d v="1997-09-29T00:00:00"/>
    <x v="11"/>
    <x v="11"/>
    <n v="55"/>
    <n v="19"/>
    <n v="0"/>
    <n v="0"/>
    <n v="673"/>
    <n v="12"/>
    <n v="6"/>
    <n v="9"/>
    <n v="0"/>
    <n v="0"/>
    <m/>
    <m/>
  </r>
  <r>
    <d v="1997-09-30T00:00:00"/>
    <x v="12"/>
    <x v="11"/>
    <n v="0"/>
    <n v="0"/>
    <n v="0"/>
    <n v="0"/>
    <n v="0"/>
    <n v="0"/>
    <n v="0"/>
    <n v="0"/>
    <n v="0"/>
    <n v="0"/>
    <s v="flood conditions (above top of box). No counting."/>
    <m/>
  </r>
  <r>
    <d v="1997-10-01T00:00:00"/>
    <x v="13"/>
    <x v="11"/>
    <n v="0"/>
    <n v="0"/>
    <n v="0"/>
    <n v="0"/>
    <n v="0"/>
    <n v="0"/>
    <n v="0"/>
    <n v="0"/>
    <n v="0"/>
    <n v="0"/>
    <s v="flood conditions (above top of fishway). No counting."/>
    <m/>
  </r>
  <r>
    <d v="1997-10-02T00:00:00"/>
    <x v="14"/>
    <x v="11"/>
    <n v="0"/>
    <n v="0"/>
    <n v="0"/>
    <n v="0"/>
    <n v="0"/>
    <n v="0"/>
    <n v="0"/>
    <n v="0"/>
    <n v="0"/>
    <n v="0"/>
    <s v="flood conditions (above top of railings on fishway). No counting."/>
    <m/>
  </r>
  <r>
    <d v="1997-10-03T00:00:00"/>
    <x v="15"/>
    <x v="11"/>
    <n v="0"/>
    <n v="0"/>
    <n v="0"/>
    <n v="0"/>
    <n v="0"/>
    <n v="0"/>
    <n v="0"/>
    <n v="0"/>
    <n v="0"/>
    <n v="0"/>
    <s v="flood conditions (just below top of railings). No counting."/>
    <m/>
  </r>
  <r>
    <d v="1997-10-04T00:00:00"/>
    <x v="16"/>
    <x v="11"/>
    <n v="0"/>
    <n v="0"/>
    <n v="0"/>
    <n v="1"/>
    <n v="0"/>
    <n v="0"/>
    <n v="0"/>
    <n v="0"/>
    <n v="0"/>
    <n v="0"/>
    <s v="flood conditions (well above top of fishway). No counting."/>
    <m/>
  </r>
  <r>
    <d v="1997-10-05T00:00:00"/>
    <x v="17"/>
    <x v="11"/>
    <n v="0"/>
    <n v="0"/>
    <n v="0"/>
    <n v="2"/>
    <n v="0"/>
    <n v="0"/>
    <n v="0"/>
    <n v="0"/>
    <n v="0"/>
    <n v="0"/>
    <s v="flood conditions (just over top of fishway). No counting."/>
    <m/>
  </r>
  <r>
    <d v="1997-10-06T00:00:00"/>
    <x v="18"/>
    <x v="11"/>
    <n v="0"/>
    <n v="0"/>
    <n v="0"/>
    <n v="3"/>
    <n v="0"/>
    <n v="0"/>
    <n v="0"/>
    <n v="0"/>
    <n v="0"/>
    <n v="0"/>
    <s v="flood conditions (surging over top of fishway). No counting."/>
    <m/>
  </r>
  <r>
    <d v="1997-10-07T00:00:00"/>
    <x v="19"/>
    <x v="11"/>
    <n v="1"/>
    <n v="0"/>
    <n v="0"/>
    <n v="0"/>
    <n v="3"/>
    <n v="0"/>
    <n v="2"/>
    <n v="0"/>
    <n v="0"/>
    <n v="0"/>
    <s v="cleaned up box. camera working approx 3 hrs (13:15 TO 16:30)"/>
    <m/>
  </r>
  <r>
    <d v="1997-10-08T00:00:00"/>
    <x v="20"/>
    <x v="11"/>
    <n v="20"/>
    <n v="0"/>
    <n v="0"/>
    <n v="0"/>
    <n v="235"/>
    <n v="2"/>
    <n v="1"/>
    <n v="8"/>
    <n v="0"/>
    <n v="0"/>
    <s v="counted from approx 09:30 to 18:30"/>
    <m/>
  </r>
  <r>
    <d v="1997-10-09T00:00:00"/>
    <x v="21"/>
    <x v="11"/>
    <n v="20"/>
    <n v="7"/>
    <n v="0"/>
    <n v="0"/>
    <n v="720"/>
    <n v="25"/>
    <n v="1"/>
    <n v="10"/>
    <n v="0"/>
    <n v="0"/>
    <m/>
    <m/>
  </r>
  <r>
    <d v="1997-10-10T00:00:00"/>
    <x v="22"/>
    <x v="11"/>
    <n v="28"/>
    <n v="7"/>
    <n v="0"/>
    <n v="0"/>
    <n v="707"/>
    <n v="11"/>
    <n v="4"/>
    <n v="4"/>
    <n v="0"/>
    <n v="0"/>
    <m/>
    <m/>
  </r>
  <r>
    <d v="1997-10-11T00:00:00"/>
    <x v="23"/>
    <x v="11"/>
    <n v="38"/>
    <n v="15"/>
    <n v="0"/>
    <n v="0"/>
    <n v="888"/>
    <n v="17"/>
    <n v="3"/>
    <n v="11"/>
    <n v="0"/>
    <n v="0"/>
    <m/>
    <m/>
  </r>
  <r>
    <d v="1997-10-12T00:00:00"/>
    <x v="24"/>
    <x v="11"/>
    <n v="53"/>
    <n v="29"/>
    <n v="0"/>
    <n v="0"/>
    <n v="879"/>
    <n v="19"/>
    <n v="6"/>
    <n v="5"/>
    <n v="0"/>
    <n v="0"/>
    <m/>
    <m/>
  </r>
  <r>
    <d v="1997-10-13T00:00:00"/>
    <x v="25"/>
    <x v="11"/>
    <n v="120"/>
    <n v="81"/>
    <n v="0"/>
    <n v="0"/>
    <n v="1045"/>
    <n v="22"/>
    <n v="14"/>
    <n v="4"/>
    <n v="0"/>
    <n v="0"/>
    <m/>
    <m/>
  </r>
  <r>
    <d v="1997-10-14T00:00:00"/>
    <x v="26"/>
    <x v="11"/>
    <n v="33"/>
    <n v="30"/>
    <n v="0"/>
    <n v="0"/>
    <n v="580"/>
    <n v="17"/>
    <n v="6"/>
    <n v="5"/>
    <n v="0"/>
    <n v="0"/>
    <s v="count from approx 08:45 to 19:30"/>
    <m/>
  </r>
  <r>
    <d v="1997-10-15T00:00:00"/>
    <x v="27"/>
    <x v="11"/>
    <n v="18"/>
    <n v="57"/>
    <n v="0"/>
    <n v="2"/>
    <n v="942"/>
    <n v="27"/>
    <n v="6"/>
    <n v="8"/>
    <n v="0"/>
    <n v="0"/>
    <m/>
    <m/>
  </r>
  <r>
    <d v="1997-10-16T00:00:00"/>
    <x v="28"/>
    <x v="11"/>
    <n v="6"/>
    <n v="23"/>
    <n v="0"/>
    <n v="1"/>
    <n v="299"/>
    <n v="7"/>
    <n v="1"/>
    <n v="15"/>
    <n v="0"/>
    <n v="0"/>
    <m/>
    <m/>
  </r>
  <r>
    <d v="1997-10-17T00:00:00"/>
    <x v="29"/>
    <x v="11"/>
    <n v="10"/>
    <n v="21"/>
    <n v="0"/>
    <n v="1"/>
    <n v="436"/>
    <n v="3"/>
    <n v="0"/>
    <n v="6"/>
    <n v="0"/>
    <n v="0"/>
    <m/>
    <m/>
  </r>
  <r>
    <d v="1997-10-18T00:00:00"/>
    <x v="30"/>
    <x v="11"/>
    <n v="6"/>
    <n v="11"/>
    <n v="0"/>
    <n v="2"/>
    <n v="287"/>
    <n v="1"/>
    <n v="0"/>
    <n v="2"/>
    <n v="0"/>
    <n v="0"/>
    <m/>
    <m/>
  </r>
  <r>
    <d v="1997-10-19T00:00:00"/>
    <x v="31"/>
    <x v="11"/>
    <n v="1"/>
    <n v="13"/>
    <n v="0"/>
    <n v="4"/>
    <n v="102"/>
    <n v="2"/>
    <n v="1"/>
    <n v="0"/>
    <n v="0"/>
    <n v="0"/>
    <m/>
    <m/>
  </r>
  <r>
    <d v="1997-10-20T00:00:00"/>
    <x v="32"/>
    <x v="11"/>
    <n v="5"/>
    <n v="25"/>
    <n v="0"/>
    <n v="2"/>
    <n v="338"/>
    <n v="7"/>
    <n v="2"/>
    <n v="0"/>
    <n v="0"/>
    <n v="0"/>
    <m/>
    <m/>
  </r>
  <r>
    <d v="1997-10-21T00:00:00"/>
    <x v="33"/>
    <x v="11"/>
    <n v="18"/>
    <n v="36"/>
    <n v="0"/>
    <n v="3"/>
    <n v="661"/>
    <n v="32"/>
    <n v="3"/>
    <n v="2"/>
    <n v="0"/>
    <n v="0"/>
    <m/>
    <m/>
  </r>
  <r>
    <d v="1997-10-22T00:00:00"/>
    <x v="34"/>
    <x v="11"/>
    <n v="14"/>
    <n v="45"/>
    <n v="0"/>
    <n v="36"/>
    <n v="949"/>
    <n v="35"/>
    <n v="6"/>
    <n v="8"/>
    <n v="0"/>
    <n v="0"/>
    <m/>
    <m/>
  </r>
  <r>
    <d v="1997-10-23T00:00:00"/>
    <x v="35"/>
    <x v="11"/>
    <n v="9"/>
    <n v="32"/>
    <n v="0"/>
    <n v="24"/>
    <n v="469"/>
    <n v="13"/>
    <n v="2"/>
    <n v="2"/>
    <n v="0"/>
    <n v="0"/>
    <m/>
    <m/>
  </r>
  <r>
    <d v="1997-10-24T00:00:00"/>
    <x v="36"/>
    <x v="11"/>
    <n v="1"/>
    <n v="10"/>
    <n v="0"/>
    <n v="5"/>
    <n v="74"/>
    <n v="1"/>
    <n v="0"/>
    <n v="3"/>
    <n v="0"/>
    <n v="0"/>
    <m/>
    <m/>
  </r>
  <r>
    <d v="1997-10-25T00:00:00"/>
    <x v="37"/>
    <x v="11"/>
    <n v="3"/>
    <n v="18"/>
    <n v="0"/>
    <n v="6"/>
    <n v="106"/>
    <n v="0"/>
    <n v="0"/>
    <n v="7"/>
    <n v="0"/>
    <n v="0"/>
    <m/>
    <m/>
  </r>
  <r>
    <d v="1997-10-26T00:00:00"/>
    <x v="38"/>
    <x v="11"/>
    <n v="3"/>
    <n v="14"/>
    <n v="0"/>
    <n v="0"/>
    <n v="96"/>
    <n v="2"/>
    <n v="2"/>
    <n v="5"/>
    <n v="0"/>
    <n v="0"/>
    <m/>
    <m/>
  </r>
  <r>
    <d v="1997-10-27T00:00:00"/>
    <x v="39"/>
    <x v="11"/>
    <n v="5"/>
    <n v="25"/>
    <n v="0"/>
    <n v="3"/>
    <n v="90"/>
    <n v="2"/>
    <n v="4"/>
    <n v="5"/>
    <n v="0"/>
    <n v="0"/>
    <m/>
    <m/>
  </r>
  <r>
    <d v="1997-10-28T00:00:00"/>
    <x v="40"/>
    <x v="11"/>
    <n v="1"/>
    <n v="9"/>
    <n v="0"/>
    <n v="6"/>
    <n v="44"/>
    <n v="0"/>
    <n v="5"/>
    <n v="0"/>
    <n v="0"/>
    <n v="0"/>
    <m/>
    <m/>
  </r>
  <r>
    <d v="1997-10-29T00:00:00"/>
    <x v="41"/>
    <x v="11"/>
    <n v="0"/>
    <n v="21"/>
    <n v="0"/>
    <n v="2"/>
    <n v="17"/>
    <n v="12"/>
    <n v="2"/>
    <n v="8"/>
    <n v="0"/>
    <n v="0"/>
    <s v="installed overhead camera so gate closed approx. 2 hours"/>
    <m/>
  </r>
  <r>
    <d v="1997-10-30T00:00:00"/>
    <x v="42"/>
    <x v="11"/>
    <n v="0"/>
    <n v="0"/>
    <n v="0"/>
    <m/>
    <n v="0"/>
    <n v="0"/>
    <n v="0"/>
    <n v="0"/>
    <n v="0"/>
    <n v="0"/>
    <s v="flood conditions (near top of box), couldn't see anything with camera. tried counting approx 3 hours."/>
    <m/>
  </r>
  <r>
    <d v="1997-10-31T00:00:00"/>
    <x v="43"/>
    <x v="11"/>
    <n v="0"/>
    <n v="0"/>
    <n v="0"/>
    <m/>
    <n v="0"/>
    <n v="0"/>
    <n v="0"/>
    <n v="0"/>
    <n v="0"/>
    <n v="0"/>
    <s v="flood conditions (near to or over top of box). No counting."/>
    <m/>
  </r>
  <r>
    <d v="1997-11-01T00:00:00"/>
    <x v="44"/>
    <x v="11"/>
    <n v="0"/>
    <n v="0"/>
    <n v="0"/>
    <m/>
    <n v="0"/>
    <n v="0"/>
    <n v="0"/>
    <n v="0"/>
    <n v="0"/>
    <n v="0"/>
    <s v="flood conditions (near to or over top of box). No counting."/>
    <m/>
  </r>
  <r>
    <d v="1997-11-02T00:00:00"/>
    <x v="45"/>
    <x v="11"/>
    <n v="0"/>
    <n v="0"/>
    <n v="0"/>
    <m/>
    <n v="0"/>
    <n v="0"/>
    <n v="0"/>
    <n v="0"/>
    <n v="0"/>
    <n v="0"/>
    <s v="flood conditions (near to or over top of box). No counting."/>
    <m/>
  </r>
  <r>
    <d v="1997-11-03T00:00:00"/>
    <x v="46"/>
    <x v="11"/>
    <n v="0"/>
    <n v="0"/>
    <n v="0"/>
    <m/>
    <n v="0"/>
    <n v="0"/>
    <n v="0"/>
    <n v="0"/>
    <n v="0"/>
    <n v="0"/>
    <s v="flood conditions (near top of box), couldn't see anything with camera. tried counting approx 2 hours."/>
    <m/>
  </r>
  <r>
    <d v="1997-11-04T00:00:00"/>
    <x v="47"/>
    <x v="11"/>
    <n v="0"/>
    <n v="0"/>
    <n v="0"/>
    <m/>
    <n v="0"/>
    <n v="0"/>
    <n v="0"/>
    <n v="0"/>
    <n v="0"/>
    <n v="0"/>
    <s v="flood conditions (near to or over top of box). No counting."/>
    <m/>
  </r>
  <r>
    <d v="1997-11-05T00:00:00"/>
    <x v="48"/>
    <x v="11"/>
    <n v="0"/>
    <n v="0"/>
    <n v="0"/>
    <m/>
    <n v="0"/>
    <n v="0"/>
    <n v="0"/>
    <n v="0"/>
    <n v="0"/>
    <n v="0"/>
    <s v="flood conditions (near to or over top of box). No counting."/>
    <m/>
  </r>
  <r>
    <d v="1997-11-06T00:00:00"/>
    <x v="49"/>
    <x v="11"/>
    <n v="0"/>
    <n v="0"/>
    <n v="0"/>
    <m/>
    <n v="0"/>
    <n v="0"/>
    <n v="0"/>
    <n v="0"/>
    <n v="0"/>
    <n v="0"/>
    <s v="flood conditions (near to or over top of box). No counting."/>
    <m/>
  </r>
  <r>
    <d v="1997-11-07T00:00:00"/>
    <x v="50"/>
    <x v="11"/>
    <n v="0"/>
    <n v="0"/>
    <n v="0"/>
    <m/>
    <n v="0"/>
    <n v="0"/>
    <n v="0"/>
    <n v="0"/>
    <n v="0"/>
    <n v="0"/>
    <s v="flood conditions (near top of box). No counting."/>
    <m/>
  </r>
  <r>
    <d v="1997-11-08T00:00:00"/>
    <x v="51"/>
    <x v="11"/>
    <n v="0"/>
    <n v="0"/>
    <n v="0"/>
    <m/>
    <n v="0"/>
    <n v="0"/>
    <n v="0"/>
    <n v="0"/>
    <n v="0"/>
    <n v="0"/>
    <s v="river high. Counted approx 4 hours."/>
    <m/>
  </r>
  <r>
    <d v="1997-11-09T00:00:00"/>
    <x v="52"/>
    <x v="11"/>
    <n v="0"/>
    <n v="0"/>
    <n v="0"/>
    <m/>
    <n v="0"/>
    <n v="0"/>
    <n v="0"/>
    <n v="0"/>
    <n v="0"/>
    <n v="0"/>
    <s v="river still high.Want final check with lower flows. No counting. "/>
    <m/>
  </r>
  <r>
    <d v="1997-11-10T00:00:00"/>
    <x v="53"/>
    <x v="11"/>
    <n v="0"/>
    <n v="0"/>
    <n v="0"/>
    <m/>
    <n v="0"/>
    <n v="0"/>
    <n v="1"/>
    <n v="0"/>
    <n v="0"/>
    <n v="0"/>
    <s v="river dropped approx 8 in. Counted approx 2.5 hours."/>
    <m/>
  </r>
  <r>
    <d v="1998-09-01T00:00:00"/>
    <x v="80"/>
    <x v="12"/>
    <m/>
    <m/>
    <m/>
    <m/>
    <m/>
    <m/>
    <m/>
    <m/>
    <m/>
    <m/>
    <m/>
    <m/>
  </r>
  <r>
    <d v="1998-09-02T00:00:00"/>
    <x v="75"/>
    <x v="12"/>
    <n v="509"/>
    <n v="2"/>
    <n v="0"/>
    <m/>
    <n v="6"/>
    <n v="0"/>
    <n v="163"/>
    <n v="50"/>
    <n v="0"/>
    <n v="0"/>
    <s v="Hatchery swim-ins to date."/>
    <m/>
  </r>
  <r>
    <d v="1998-09-02T00:00:00"/>
    <x v="75"/>
    <x v="12"/>
    <n v="84"/>
    <n v="5"/>
    <n v="0"/>
    <n v="2"/>
    <n v="149"/>
    <n v="14"/>
    <n v="61"/>
    <n v="3327"/>
    <n v="31"/>
    <n v="716"/>
    <s v="Swim counts above Stamp Falls(Unknown-trout)"/>
    <m/>
  </r>
  <r>
    <d v="1998-09-02T00:00:00"/>
    <x v="75"/>
    <x v="12"/>
    <n v="4"/>
    <n v="8"/>
    <n v="0"/>
    <m/>
    <n v="8"/>
    <n v="0"/>
    <n v="0"/>
    <n v="232"/>
    <n v="26"/>
    <n v="0"/>
    <m/>
    <m/>
  </r>
  <r>
    <d v="1998-09-03T00:00:00"/>
    <x v="76"/>
    <x v="12"/>
    <n v="38"/>
    <n v="16"/>
    <n v="0"/>
    <m/>
    <n v="208"/>
    <n v="9"/>
    <n v="3"/>
    <n v="1079"/>
    <n v="140"/>
    <n v="0"/>
    <m/>
    <m/>
  </r>
  <r>
    <d v="1998-09-04T00:00:00"/>
    <x v="77"/>
    <x v="12"/>
    <n v="62"/>
    <n v="20"/>
    <n v="0"/>
    <m/>
    <n v="195"/>
    <n v="7"/>
    <n v="5"/>
    <n v="1216"/>
    <n v="176"/>
    <n v="0"/>
    <m/>
    <m/>
  </r>
  <r>
    <d v="1998-09-05T00:00:00"/>
    <x v="78"/>
    <x v="12"/>
    <n v="105"/>
    <n v="27"/>
    <n v="0"/>
    <m/>
    <n v="120"/>
    <n v="5"/>
    <n v="6"/>
    <n v="949"/>
    <n v="199"/>
    <n v="0"/>
    <m/>
    <m/>
  </r>
  <r>
    <d v="1998-09-06T00:00:00"/>
    <x v="79"/>
    <x v="12"/>
    <n v="91"/>
    <n v="29"/>
    <n v="0"/>
    <m/>
    <n v="55"/>
    <n v="1"/>
    <n v="6"/>
    <n v="925"/>
    <n v="153"/>
    <n v="0"/>
    <m/>
    <n v="19"/>
  </r>
  <r>
    <d v="1998-09-07T00:00:00"/>
    <x v="71"/>
    <x v="12"/>
    <n v="144"/>
    <n v="72"/>
    <n v="0"/>
    <m/>
    <n v="263"/>
    <n v="12"/>
    <n v="11"/>
    <n v="2033"/>
    <n v="361"/>
    <n v="0"/>
    <m/>
    <n v="20"/>
  </r>
  <r>
    <d v="1998-09-08T00:00:00"/>
    <x v="72"/>
    <x v="12"/>
    <n v="249"/>
    <n v="56"/>
    <n v="0"/>
    <m/>
    <n v="334"/>
    <n v="3"/>
    <n v="11"/>
    <n v="1342"/>
    <n v="166"/>
    <n v="0"/>
    <m/>
    <n v="20"/>
  </r>
  <r>
    <d v="1998-09-09T00:00:00"/>
    <x v="73"/>
    <x v="12"/>
    <n v="170"/>
    <n v="59"/>
    <n v="0"/>
    <m/>
    <n v="586"/>
    <n v="21"/>
    <n v="8"/>
    <n v="1240"/>
    <n v="219"/>
    <n v="1"/>
    <m/>
    <n v="18"/>
  </r>
  <r>
    <d v="1998-09-10T00:00:00"/>
    <x v="74"/>
    <x v="12"/>
    <n v="49"/>
    <n v="18"/>
    <n v="0"/>
    <m/>
    <n v="244"/>
    <n v="3"/>
    <n v="7"/>
    <n v="1962"/>
    <n v="247"/>
    <n v="0"/>
    <m/>
    <n v="17"/>
  </r>
  <r>
    <d v="1998-09-11T00:00:00"/>
    <x v="68"/>
    <x v="12"/>
    <n v="39"/>
    <n v="12"/>
    <n v="0"/>
    <m/>
    <n v="283"/>
    <n v="1"/>
    <n v="4"/>
    <n v="811"/>
    <n v="116"/>
    <n v="0"/>
    <m/>
    <n v="18"/>
  </r>
  <r>
    <d v="1998-09-12T00:00:00"/>
    <x v="69"/>
    <x v="12"/>
    <n v="86"/>
    <n v="45"/>
    <n v="0"/>
    <m/>
    <n v="219"/>
    <n v="6"/>
    <n v="2"/>
    <n v="3007"/>
    <n v="365"/>
    <n v="0"/>
    <m/>
    <n v="17"/>
  </r>
  <r>
    <d v="1998-09-13T00:00:00"/>
    <x v="70"/>
    <x v="12"/>
    <n v="106"/>
    <n v="36"/>
    <n v="4"/>
    <m/>
    <n v="148"/>
    <n v="3"/>
    <n v="6"/>
    <n v="3942"/>
    <n v="501"/>
    <n v="0"/>
    <s v="?"/>
    <n v="18"/>
  </r>
  <r>
    <d v="1998-09-14T00:00:00"/>
    <x v="67"/>
    <x v="12"/>
    <n v="127"/>
    <n v="54"/>
    <n v="2"/>
    <m/>
    <n v="110"/>
    <n v="2"/>
    <n v="10"/>
    <n v="2816"/>
    <n v="527"/>
    <n v="1"/>
    <s v="?"/>
    <n v="19"/>
  </r>
  <r>
    <d v="1998-09-15T00:00:00"/>
    <x v="63"/>
    <x v="12"/>
    <n v="226"/>
    <n v="183"/>
    <n v="0"/>
    <m/>
    <n v="82"/>
    <n v="4"/>
    <n v="6"/>
    <n v="3341"/>
    <n v="643"/>
    <n v="-1"/>
    <m/>
    <n v="18"/>
  </r>
  <r>
    <d v="1998-09-16T00:00:00"/>
    <x v="64"/>
    <x v="12"/>
    <n v="321"/>
    <n v="189"/>
    <n v="0"/>
    <m/>
    <n v="131"/>
    <n v="5"/>
    <n v="13"/>
    <n v="2384"/>
    <n v="388"/>
    <n v="4"/>
    <m/>
    <n v="18"/>
  </r>
  <r>
    <d v="1998-09-17T00:00:00"/>
    <x v="65"/>
    <x v="12"/>
    <n v="594"/>
    <n v="199"/>
    <n v="0"/>
    <m/>
    <n v="151"/>
    <n v="4"/>
    <n v="7"/>
    <n v="2485"/>
    <n v="454"/>
    <n v="0"/>
    <m/>
    <n v="18"/>
  </r>
  <r>
    <d v="1998-09-18T00:00:00"/>
    <x v="0"/>
    <x v="12"/>
    <n v="319"/>
    <n v="47"/>
    <n v="0"/>
    <m/>
    <n v="186"/>
    <n v="9"/>
    <n v="9"/>
    <n v="2458"/>
    <n v="400"/>
    <n v="0"/>
    <m/>
    <n v="18"/>
  </r>
  <r>
    <d v="1998-09-19T00:00:00"/>
    <x v="1"/>
    <x v="12"/>
    <n v="656"/>
    <n v="96"/>
    <n v="1"/>
    <m/>
    <n v="227"/>
    <n v="4"/>
    <n v="11"/>
    <n v="2163"/>
    <n v="383"/>
    <n v="0"/>
    <s v="?"/>
    <n v="18"/>
  </r>
  <r>
    <d v="1998-09-20T00:00:00"/>
    <x v="2"/>
    <x v="12"/>
    <n v="1295"/>
    <n v="201"/>
    <n v="0"/>
    <m/>
    <n v="219"/>
    <n v="3"/>
    <n v="13"/>
    <n v="1302"/>
    <n v="310"/>
    <n v="2"/>
    <m/>
    <n v="17"/>
  </r>
  <r>
    <d v="1998-09-21T00:00:00"/>
    <x v="3"/>
    <x v="12"/>
    <n v="1041"/>
    <n v="176"/>
    <n v="1"/>
    <m/>
    <n v="189"/>
    <n v="2"/>
    <n v="8"/>
    <n v="1368"/>
    <n v="342"/>
    <n v="0"/>
    <s v="?"/>
    <n v="17"/>
  </r>
  <r>
    <d v="1998-09-22T00:00:00"/>
    <x v="4"/>
    <x v="12"/>
    <n v="1244"/>
    <n v="219"/>
    <n v="0"/>
    <m/>
    <n v="172"/>
    <n v="3"/>
    <n v="6"/>
    <n v="1102"/>
    <n v="238"/>
    <n v="1"/>
    <m/>
    <n v="18"/>
  </r>
  <r>
    <d v="1998-09-23T00:00:00"/>
    <x v="5"/>
    <x v="12"/>
    <n v="1611"/>
    <n v="221"/>
    <n v="0"/>
    <m/>
    <n v="130"/>
    <n v="1"/>
    <n v="3"/>
    <n v="1035"/>
    <n v="200"/>
    <n v="1"/>
    <m/>
    <n v="16"/>
  </r>
  <r>
    <d v="1998-09-24T00:00:00"/>
    <x v="6"/>
    <x v="12"/>
    <n v="2337"/>
    <n v="267"/>
    <n v="0"/>
    <m/>
    <n v="205"/>
    <n v="5"/>
    <n v="12"/>
    <n v="1472"/>
    <n v="293"/>
    <n v="0"/>
    <m/>
    <n v="17"/>
  </r>
  <r>
    <d v="1998-09-25T00:00:00"/>
    <x v="7"/>
    <x v="12"/>
    <n v="2323"/>
    <n v="265"/>
    <n v="1"/>
    <m/>
    <n v="202"/>
    <n v="10"/>
    <n v="9"/>
    <n v="1546"/>
    <n v="333"/>
    <n v="7"/>
    <m/>
    <n v="18"/>
  </r>
  <r>
    <d v="1998-09-26T00:00:00"/>
    <x v="8"/>
    <x v="12"/>
    <n v="1987"/>
    <n v="113"/>
    <n v="0"/>
    <m/>
    <n v="182"/>
    <n v="2"/>
    <n v="1"/>
    <n v="1560"/>
    <n v="196"/>
    <n v="0"/>
    <m/>
    <n v="16"/>
  </r>
  <r>
    <d v="1998-09-27T00:00:00"/>
    <x v="9"/>
    <x v="12"/>
    <n v="1815"/>
    <n v="105"/>
    <n v="0"/>
    <m/>
    <n v="124"/>
    <n v="3"/>
    <n v="2"/>
    <n v="2095"/>
    <n v="198"/>
    <n v="0"/>
    <m/>
    <n v="16"/>
  </r>
  <r>
    <d v="1998-09-28T00:00:00"/>
    <x v="10"/>
    <x v="12"/>
    <n v="1695"/>
    <n v="89"/>
    <n v="0"/>
    <m/>
    <n v="130"/>
    <n v="0"/>
    <n v="0"/>
    <n v="2196"/>
    <n v="239"/>
    <n v="0"/>
    <m/>
    <n v="16"/>
  </r>
  <r>
    <d v="1998-09-29T00:00:00"/>
    <x v="11"/>
    <x v="12"/>
    <n v="2142"/>
    <n v="181"/>
    <n v="0"/>
    <m/>
    <n v="165"/>
    <n v="0"/>
    <n v="4"/>
    <n v="2283"/>
    <n v="309"/>
    <n v="0"/>
    <m/>
    <n v="14"/>
  </r>
  <r>
    <d v="1998-09-30T00:00:00"/>
    <x v="12"/>
    <x v="12"/>
    <n v="2135"/>
    <n v="238"/>
    <n v="0"/>
    <m/>
    <n v="207"/>
    <n v="4"/>
    <n v="15"/>
    <n v="2703"/>
    <n v="308"/>
    <n v="0"/>
    <m/>
    <n v="15"/>
  </r>
  <r>
    <d v="1998-10-01T00:00:00"/>
    <x v="13"/>
    <x v="12"/>
    <n v="1833"/>
    <n v="182"/>
    <n v="0"/>
    <m/>
    <n v="101"/>
    <n v="13"/>
    <n v="5"/>
    <n v="2696"/>
    <n v="312"/>
    <n v="0"/>
    <m/>
    <n v="17"/>
  </r>
  <r>
    <d v="1998-10-02T00:00:00"/>
    <x v="14"/>
    <x v="12"/>
    <n v="1824"/>
    <n v="229"/>
    <n v="0"/>
    <m/>
    <n v="247"/>
    <n v="1"/>
    <n v="0"/>
    <n v="1933"/>
    <n v="279"/>
    <n v="0"/>
    <m/>
    <n v="15"/>
  </r>
  <r>
    <d v="1998-10-03T00:00:00"/>
    <x v="15"/>
    <x v="12"/>
    <n v="2462"/>
    <n v="211"/>
    <n v="0"/>
    <m/>
    <n v="375"/>
    <n v="6"/>
    <n v="8"/>
    <n v="1802"/>
    <n v="239"/>
    <n v="0"/>
    <m/>
    <m/>
  </r>
  <r>
    <d v="1998-10-04T00:00:00"/>
    <x v="16"/>
    <x v="12"/>
    <n v="2846"/>
    <n v="166"/>
    <n v="0"/>
    <m/>
    <n v="330"/>
    <n v="4"/>
    <n v="4"/>
    <n v="1667"/>
    <n v="315"/>
    <n v="0"/>
    <m/>
    <n v="15"/>
  </r>
  <r>
    <d v="1998-10-05T00:00:00"/>
    <x v="17"/>
    <x v="12"/>
    <n v="2885"/>
    <n v="236"/>
    <n v="0"/>
    <m/>
    <n v="461"/>
    <n v="2"/>
    <n v="3"/>
    <n v="1782"/>
    <n v="319"/>
    <n v="1"/>
    <m/>
    <n v="16"/>
  </r>
  <r>
    <d v="1998-10-06T00:00:00"/>
    <x v="18"/>
    <x v="12"/>
    <n v="2439"/>
    <n v="77"/>
    <n v="0"/>
    <m/>
    <n v="487"/>
    <n v="6"/>
    <n v="2"/>
    <n v="1782"/>
    <n v="227"/>
    <n v="1"/>
    <m/>
    <n v="16"/>
  </r>
  <r>
    <d v="1998-10-07T00:00:00"/>
    <x v="19"/>
    <x v="12"/>
    <n v="2582"/>
    <n v="175"/>
    <n v="0"/>
    <m/>
    <n v="507"/>
    <n v="9"/>
    <n v="6"/>
    <n v="1476"/>
    <n v="236"/>
    <n v="0"/>
    <m/>
    <n v="16"/>
  </r>
  <r>
    <d v="1998-10-08T00:00:00"/>
    <x v="20"/>
    <x v="12"/>
    <n v="1541"/>
    <n v="129"/>
    <n v="0"/>
    <m/>
    <n v="669"/>
    <n v="16"/>
    <n v="2"/>
    <n v="1336"/>
    <n v="160"/>
    <n v="3"/>
    <m/>
    <n v="16"/>
  </r>
  <r>
    <d v="1998-10-09T00:00:00"/>
    <x v="21"/>
    <x v="12"/>
    <n v="1118"/>
    <n v="105"/>
    <n v="0"/>
    <m/>
    <n v="615"/>
    <n v="13"/>
    <n v="1"/>
    <n v="1369"/>
    <n v="261"/>
    <n v="1"/>
    <m/>
    <n v="15"/>
  </r>
  <r>
    <d v="1998-10-10T00:00:00"/>
    <x v="22"/>
    <x v="12"/>
    <n v="1203"/>
    <n v="117"/>
    <n v="0"/>
    <m/>
    <n v="1137"/>
    <n v="15"/>
    <n v="9"/>
    <n v="1114"/>
    <n v="109"/>
    <n v="1"/>
    <m/>
    <n v="15"/>
  </r>
  <r>
    <d v="1998-10-11T00:00:00"/>
    <x v="23"/>
    <x v="12"/>
    <n v="1901"/>
    <n v="154"/>
    <n v="1"/>
    <m/>
    <n v="1345"/>
    <n v="23"/>
    <n v="10"/>
    <n v="872"/>
    <n v="136"/>
    <n v="1"/>
    <m/>
    <n v="15"/>
  </r>
  <r>
    <d v="1998-10-12T00:00:00"/>
    <x v="24"/>
    <x v="12"/>
    <n v="1328"/>
    <n v="68"/>
    <n v="0"/>
    <m/>
    <n v="2409"/>
    <n v="11"/>
    <n v="1"/>
    <n v="1089"/>
    <n v="155"/>
    <n v="0"/>
    <m/>
    <n v="15"/>
  </r>
  <r>
    <d v="1998-10-13T00:00:00"/>
    <x v="25"/>
    <x v="12"/>
    <n v="3705"/>
    <n v="199"/>
    <n v="1"/>
    <m/>
    <n v="3035"/>
    <n v="33"/>
    <n v="4"/>
    <n v="1873"/>
    <n v="304"/>
    <n v="1"/>
    <m/>
    <n v="15"/>
  </r>
  <r>
    <d v="1998-10-14T00:00:00"/>
    <x v="26"/>
    <x v="12"/>
    <n v="1998"/>
    <n v="112"/>
    <n v="0"/>
    <m/>
    <n v="2132"/>
    <n v="19"/>
    <n v="7"/>
    <n v="1104"/>
    <n v="211"/>
    <n v="0"/>
    <m/>
    <n v="15"/>
  </r>
  <r>
    <d v="1998-10-15T00:00:00"/>
    <x v="27"/>
    <x v="12"/>
    <n v="798"/>
    <n v="66"/>
    <n v="0"/>
    <m/>
    <n v="946"/>
    <n v="16"/>
    <n v="13"/>
    <n v="727"/>
    <n v="102"/>
    <n v="0"/>
    <m/>
    <n v="14"/>
  </r>
  <r>
    <d v="1998-10-16T00:00:00"/>
    <x v="28"/>
    <x v="12"/>
    <n v="729"/>
    <n v="46"/>
    <n v="0"/>
    <m/>
    <n v="1124"/>
    <n v="8"/>
    <n v="16"/>
    <n v="856"/>
    <n v="83"/>
    <n v="0"/>
    <m/>
    <n v="14.5"/>
  </r>
  <r>
    <d v="1998-10-17T00:00:00"/>
    <x v="29"/>
    <x v="12"/>
    <n v="1033"/>
    <n v="118"/>
    <n v="0"/>
    <m/>
    <n v="1642"/>
    <n v="23"/>
    <n v="11"/>
    <n v="1132"/>
    <n v="108"/>
    <n v="1"/>
    <m/>
    <n v="14.5"/>
  </r>
  <r>
    <d v="1998-10-18T00:00:00"/>
    <x v="30"/>
    <x v="12"/>
    <n v="2602"/>
    <n v="160"/>
    <n v="1"/>
    <m/>
    <n v="1609"/>
    <n v="22"/>
    <n v="4"/>
    <n v="854"/>
    <n v="82"/>
    <n v="0"/>
    <m/>
    <n v="14"/>
  </r>
  <r>
    <d v="1998-10-19T00:00:00"/>
    <x v="31"/>
    <x v="12"/>
    <n v="1135"/>
    <n v="69"/>
    <n v="0"/>
    <n v="1"/>
    <n v="1229"/>
    <n v="25"/>
    <n v="6"/>
    <n v="490"/>
    <n v="38"/>
    <n v="0"/>
    <m/>
    <n v="14"/>
  </r>
  <r>
    <d v="1998-10-20T00:00:00"/>
    <x v="32"/>
    <x v="12"/>
    <n v="817"/>
    <n v="21"/>
    <n v="0"/>
    <n v="9"/>
    <n v="1316"/>
    <n v="18"/>
    <n v="18"/>
    <n v="426"/>
    <n v="60"/>
    <n v="0"/>
    <m/>
    <n v="14"/>
  </r>
  <r>
    <d v="1998-10-21T00:00:00"/>
    <x v="33"/>
    <x v="12"/>
    <n v="672"/>
    <n v="40"/>
    <n v="0"/>
    <n v="0"/>
    <n v="1280"/>
    <n v="7"/>
    <n v="7"/>
    <n v="441"/>
    <n v="31"/>
    <n v="0"/>
    <m/>
    <n v="14"/>
  </r>
  <r>
    <d v="1998-10-22T00:00:00"/>
    <x v="34"/>
    <x v="12"/>
    <n v="714"/>
    <n v="32"/>
    <n v="0"/>
    <n v="1"/>
    <n v="1301"/>
    <n v="11"/>
    <n v="7"/>
    <n v="294"/>
    <n v="7"/>
    <n v="0"/>
    <m/>
    <n v="14"/>
  </r>
  <r>
    <d v="1998-10-23T00:00:00"/>
    <x v="35"/>
    <x v="12"/>
    <n v="609"/>
    <n v="32"/>
    <n v="0"/>
    <m/>
    <n v="1154"/>
    <n v="5"/>
    <n v="6"/>
    <n v="231"/>
    <n v="40"/>
    <n v="0"/>
    <m/>
    <n v="14"/>
  </r>
  <r>
    <d v="1998-10-24T00:00:00"/>
    <x v="36"/>
    <x v="12"/>
    <n v="646"/>
    <n v="34"/>
    <n v="0"/>
    <m/>
    <n v="1144"/>
    <n v="12"/>
    <n v="11"/>
    <n v="237"/>
    <n v="20"/>
    <n v="0"/>
    <m/>
    <n v="14"/>
  </r>
  <r>
    <d v="1998-10-25T00:00:00"/>
    <x v="37"/>
    <x v="12"/>
    <n v="694"/>
    <n v="41"/>
    <n v="0"/>
    <m/>
    <n v="1030"/>
    <n v="15"/>
    <n v="8"/>
    <n v="179"/>
    <n v="17"/>
    <n v="0"/>
    <m/>
    <n v="14.5"/>
  </r>
  <r>
    <d v="1998-10-26T00:00:00"/>
    <x v="38"/>
    <x v="12"/>
    <n v="538"/>
    <n v="43"/>
    <n v="0"/>
    <m/>
    <n v="1010"/>
    <n v="5"/>
    <n v="5"/>
    <n v="137"/>
    <n v="5"/>
    <n v="0"/>
    <m/>
    <n v="14"/>
  </r>
  <r>
    <d v="1998-10-27T00:00:00"/>
    <x v="39"/>
    <x v="12"/>
    <n v="623"/>
    <n v="25"/>
    <n v="0"/>
    <m/>
    <n v="882"/>
    <n v="6"/>
    <n v="3"/>
    <n v="240"/>
    <n v="22"/>
    <n v="0"/>
    <m/>
    <m/>
  </r>
  <r>
    <d v="1998-10-28T00:00:00"/>
    <x v="40"/>
    <x v="12"/>
    <n v="940"/>
    <n v="14"/>
    <n v="0"/>
    <n v="1"/>
    <n v="878"/>
    <n v="2"/>
    <n v="2"/>
    <n v="156"/>
    <n v="15"/>
    <n v="0"/>
    <m/>
    <n v="14"/>
  </r>
  <r>
    <d v="1998-10-29T00:00:00"/>
    <x v="41"/>
    <x v="12"/>
    <n v="627"/>
    <n v="11"/>
    <n v="0"/>
    <n v="4"/>
    <n v="674"/>
    <n v="4"/>
    <n v="0"/>
    <n v="120"/>
    <n v="26"/>
    <n v="0"/>
    <m/>
    <n v="13"/>
  </r>
  <r>
    <d v="1998-10-30T00:00:00"/>
    <x v="42"/>
    <x v="12"/>
    <n v="257"/>
    <n v="11"/>
    <n v="0"/>
    <n v="5"/>
    <n v="487"/>
    <n v="2"/>
    <n v="0"/>
    <n v="92"/>
    <n v="16"/>
    <n v="0"/>
    <m/>
    <n v="13"/>
  </r>
  <r>
    <d v="1998-10-31T00:00:00"/>
    <x v="43"/>
    <x v="12"/>
    <n v="126"/>
    <n v="8"/>
    <n v="0"/>
    <m/>
    <n v="333"/>
    <n v="1"/>
    <n v="2"/>
    <n v="49"/>
    <n v="12"/>
    <n v="0"/>
    <m/>
    <n v="13"/>
  </r>
  <r>
    <d v="1998-11-01T00:00:00"/>
    <x v="44"/>
    <x v="12"/>
    <n v="273"/>
    <n v="10"/>
    <n v="0"/>
    <n v="0"/>
    <n v="223"/>
    <n v="4"/>
    <n v="2"/>
    <n v="50"/>
    <n v="2"/>
    <n v="1"/>
    <m/>
    <n v="13"/>
  </r>
  <r>
    <d v="1998-11-02T00:00:00"/>
    <x v="45"/>
    <x v="12"/>
    <n v="317"/>
    <n v="11"/>
    <n v="0"/>
    <m/>
    <n v="192"/>
    <n v="8"/>
    <n v="2"/>
    <n v="77"/>
    <n v="5"/>
    <n v="0"/>
    <m/>
    <n v="13"/>
  </r>
  <r>
    <d v="1998-11-03T00:00:00"/>
    <x v="46"/>
    <x v="12"/>
    <n v="126"/>
    <n v="10"/>
    <n v="0"/>
    <m/>
    <n v="61"/>
    <n v="1"/>
    <n v="0"/>
    <n v="43"/>
    <n v="0"/>
    <n v="0"/>
    <m/>
    <n v="13"/>
  </r>
  <r>
    <d v="1998-11-04T00:00:00"/>
    <x v="47"/>
    <x v="12"/>
    <n v="45"/>
    <n v="3"/>
    <n v="0"/>
    <m/>
    <n v="20"/>
    <n v="1"/>
    <n v="0"/>
    <n v="38"/>
    <n v="1"/>
    <n v="0"/>
    <m/>
    <n v="13"/>
  </r>
  <r>
    <d v="1998-11-05T00:00:00"/>
    <x v="48"/>
    <x v="12"/>
    <n v="74"/>
    <n v="1"/>
    <n v="0"/>
    <n v="2"/>
    <n v="37"/>
    <n v="0"/>
    <n v="0"/>
    <n v="17"/>
    <n v="2"/>
    <n v="0"/>
    <m/>
    <n v="13"/>
  </r>
  <r>
    <d v="1998-11-06T00:00:00"/>
    <x v="49"/>
    <x v="12"/>
    <n v="104"/>
    <n v="3"/>
    <n v="0"/>
    <m/>
    <n v="22"/>
    <n v="0"/>
    <n v="0"/>
    <n v="22"/>
    <n v="5"/>
    <n v="0"/>
    <m/>
    <n v="13"/>
  </r>
  <r>
    <d v="1998-11-07T00:00:00"/>
    <x v="50"/>
    <x v="12"/>
    <n v="44"/>
    <n v="2"/>
    <n v="0"/>
    <m/>
    <n v="10"/>
    <n v="0"/>
    <n v="0"/>
    <n v="13"/>
    <n v="1"/>
    <n v="0"/>
    <m/>
    <n v="13"/>
  </r>
  <r>
    <d v="1998-11-08T00:00:00"/>
    <x v="51"/>
    <x v="12"/>
    <n v="34"/>
    <n v="3"/>
    <n v="0"/>
    <m/>
    <n v="7"/>
    <n v="0"/>
    <n v="1"/>
    <n v="17"/>
    <n v="0"/>
    <n v="0"/>
    <m/>
    <n v="13"/>
  </r>
  <r>
    <d v="1998-11-09T00:00:00"/>
    <x v="52"/>
    <x v="12"/>
    <n v="39"/>
    <n v="4"/>
    <n v="0"/>
    <m/>
    <n v="7"/>
    <n v="0"/>
    <n v="0"/>
    <n v="13"/>
    <n v="1"/>
    <n v="0"/>
    <m/>
    <n v="11.5"/>
  </r>
  <r>
    <d v="1998-11-10T00:00:00"/>
    <x v="53"/>
    <x v="12"/>
    <n v="12"/>
    <n v="1"/>
    <n v="0"/>
    <m/>
    <n v="5"/>
    <n v="0"/>
    <n v="0"/>
    <n v="4"/>
    <n v="4"/>
    <n v="0"/>
    <m/>
    <n v="11.5"/>
  </r>
  <r>
    <d v="1999-09-01T00:00:00"/>
    <x v="80"/>
    <x v="13"/>
    <n v="35"/>
    <n v="9"/>
    <n v="0"/>
    <m/>
    <n v="5"/>
    <n v="0"/>
    <n v="1"/>
    <n v="1"/>
    <n v="0"/>
    <n v="0"/>
    <m/>
    <m/>
  </r>
  <r>
    <d v="1999-09-02T00:00:00"/>
    <x v="75"/>
    <x v="13"/>
    <n v="330"/>
    <n v="48"/>
    <n v="0"/>
    <m/>
    <n v="56"/>
    <n v="1"/>
    <n v="0"/>
    <n v="12"/>
    <n v="2"/>
    <n v="0"/>
    <m/>
    <m/>
  </r>
  <r>
    <d v="1999-09-03T00:00:00"/>
    <x v="76"/>
    <x v="13"/>
    <n v="887"/>
    <n v="51"/>
    <n v="0"/>
    <m/>
    <n v="83"/>
    <n v="6"/>
    <n v="80"/>
    <n v="44"/>
    <n v="0"/>
    <n v="0"/>
    <s v="Swim from above lagoon to Stamp Falls"/>
    <m/>
  </r>
  <r>
    <d v="1999-09-03T00:00:00"/>
    <x v="76"/>
    <x v="13"/>
    <n v="464"/>
    <n v="61"/>
    <n v="0"/>
    <m/>
    <n v="63"/>
    <n v="0"/>
    <n v="2"/>
    <n v="15"/>
    <n v="3"/>
    <n v="0"/>
    <m/>
    <n v="17"/>
  </r>
  <r>
    <d v="1999-09-04T00:00:00"/>
    <x v="77"/>
    <x v="13"/>
    <n v="800"/>
    <n v="77"/>
    <n v="0"/>
    <m/>
    <n v="229"/>
    <n v="9"/>
    <n v="0"/>
    <n v="21"/>
    <n v="1"/>
    <n v="0"/>
    <m/>
    <m/>
  </r>
  <r>
    <d v="1999-09-05T00:00:00"/>
    <x v="78"/>
    <x v="13"/>
    <n v="857"/>
    <n v="94"/>
    <n v="0"/>
    <m/>
    <n v="140"/>
    <n v="4"/>
    <n v="7"/>
    <n v="23"/>
    <n v="0"/>
    <n v="0"/>
    <m/>
    <n v="18"/>
  </r>
  <r>
    <d v="1999-09-06T00:00:00"/>
    <x v="79"/>
    <x v="13"/>
    <n v="1033"/>
    <n v="93"/>
    <n v="0"/>
    <m/>
    <n v="105"/>
    <n v="3"/>
    <n v="1"/>
    <n v="15"/>
    <n v="0"/>
    <n v="0"/>
    <m/>
    <n v="17"/>
  </r>
  <r>
    <d v="1999-09-07T00:00:00"/>
    <x v="71"/>
    <x v="13"/>
    <n v="1355"/>
    <n v="99"/>
    <n v="0"/>
    <n v="1"/>
    <n v="85"/>
    <n v="9"/>
    <n v="3"/>
    <n v="7"/>
    <n v="2"/>
    <n v="0"/>
    <m/>
    <n v="16.5"/>
  </r>
  <r>
    <d v="1999-09-08T00:00:00"/>
    <x v="72"/>
    <x v="13"/>
    <n v="464"/>
    <n v="64"/>
    <n v="0"/>
    <m/>
    <n v="81"/>
    <n v="3"/>
    <n v="3"/>
    <n v="9"/>
    <n v="0"/>
    <n v="0"/>
    <m/>
    <n v="16"/>
  </r>
  <r>
    <d v="1999-09-09T00:00:00"/>
    <x v="73"/>
    <x v="13"/>
    <n v="1053"/>
    <n v="86"/>
    <n v="0"/>
    <m/>
    <n v="84"/>
    <n v="12"/>
    <n v="1"/>
    <n v="7"/>
    <n v="1"/>
    <n v="0"/>
    <m/>
    <m/>
  </r>
  <r>
    <d v="1999-09-10T00:00:00"/>
    <x v="74"/>
    <x v="13"/>
    <n v="2000"/>
    <n v="141"/>
    <n v="0"/>
    <m/>
    <n v="128"/>
    <n v="34"/>
    <n v="2"/>
    <n v="3"/>
    <n v="4"/>
    <n v="0"/>
    <m/>
    <n v="15"/>
  </r>
  <r>
    <d v="1999-09-11T00:00:00"/>
    <x v="68"/>
    <x v="13"/>
    <n v="1921"/>
    <n v="204"/>
    <n v="0"/>
    <m/>
    <n v="136"/>
    <n v="26"/>
    <n v="1"/>
    <n v="2"/>
    <n v="2"/>
    <n v="0"/>
    <m/>
    <n v="15"/>
  </r>
  <r>
    <d v="1999-09-12T00:00:00"/>
    <x v="69"/>
    <x v="13"/>
    <n v="1741"/>
    <n v="166"/>
    <n v="0"/>
    <m/>
    <n v="43"/>
    <n v="15"/>
    <n v="2"/>
    <n v="6"/>
    <n v="1"/>
    <n v="0"/>
    <m/>
    <n v="16"/>
  </r>
  <r>
    <d v="1999-09-13T00:00:00"/>
    <x v="70"/>
    <x v="13"/>
    <n v="1618"/>
    <n v="234"/>
    <n v="0"/>
    <n v="2"/>
    <n v="33"/>
    <n v="1"/>
    <n v="10"/>
    <n v="20"/>
    <n v="1"/>
    <n v="0"/>
    <m/>
    <n v="15"/>
  </r>
  <r>
    <d v="1999-09-14T00:00:00"/>
    <x v="67"/>
    <x v="13"/>
    <n v="2227"/>
    <n v="403"/>
    <n v="0"/>
    <m/>
    <n v="143"/>
    <n v="41"/>
    <n v="9"/>
    <n v="10"/>
    <n v="0"/>
    <n v="0"/>
    <m/>
    <n v="17"/>
  </r>
  <r>
    <d v="1999-09-15T00:00:00"/>
    <x v="63"/>
    <x v="13"/>
    <n v="1456"/>
    <n v="386"/>
    <n v="0"/>
    <n v="2"/>
    <n v="126"/>
    <n v="12"/>
    <n v="7"/>
    <n v="0"/>
    <n v="0"/>
    <n v="0"/>
    <m/>
    <n v="17"/>
  </r>
  <r>
    <d v="1999-09-16T00:00:00"/>
    <x v="64"/>
    <x v="13"/>
    <n v="1808"/>
    <n v="378"/>
    <n v="0"/>
    <m/>
    <n v="238"/>
    <n v="28"/>
    <n v="6"/>
    <n v="11"/>
    <n v="1"/>
    <n v="0"/>
    <m/>
    <n v="16"/>
  </r>
  <r>
    <d v="1999-09-17T00:00:00"/>
    <x v="65"/>
    <x v="13"/>
    <n v="965"/>
    <n v="189"/>
    <n v="0"/>
    <n v="2"/>
    <n v="339"/>
    <n v="35"/>
    <n v="19"/>
    <n v="3"/>
    <n v="0"/>
    <n v="0"/>
    <m/>
    <n v="16"/>
  </r>
  <r>
    <d v="1999-09-18T00:00:00"/>
    <x v="0"/>
    <x v="13"/>
    <n v="414"/>
    <n v="99"/>
    <n v="0"/>
    <m/>
    <n v="106"/>
    <n v="19"/>
    <n v="0"/>
    <n v="1"/>
    <n v="0"/>
    <n v="0"/>
    <m/>
    <n v="16"/>
  </r>
  <r>
    <d v="1999-09-19T00:00:00"/>
    <x v="1"/>
    <x v="13"/>
    <n v="425"/>
    <n v="258"/>
    <n v="0"/>
    <m/>
    <n v="62"/>
    <n v="27"/>
    <n v="2"/>
    <n v="4"/>
    <n v="0"/>
    <n v="0"/>
    <m/>
    <n v="16"/>
  </r>
  <r>
    <d v="1999-09-20T00:00:00"/>
    <x v="2"/>
    <x v="13"/>
    <n v="689"/>
    <n v="298"/>
    <n v="0"/>
    <m/>
    <n v="196"/>
    <n v="42"/>
    <n v="1"/>
    <n v="3"/>
    <n v="2"/>
    <n v="0"/>
    <m/>
    <m/>
  </r>
  <r>
    <d v="1999-09-21T00:00:00"/>
    <x v="3"/>
    <x v="13"/>
    <n v="566"/>
    <n v="324"/>
    <n v="0"/>
    <m/>
    <n v="89"/>
    <n v="55"/>
    <n v="8"/>
    <n v="3"/>
    <n v="0"/>
    <n v="0"/>
    <m/>
    <m/>
  </r>
  <r>
    <d v="1999-09-22T00:00:00"/>
    <x v="4"/>
    <x v="13"/>
    <n v="438"/>
    <n v="286"/>
    <n v="0"/>
    <n v="1"/>
    <n v="125"/>
    <n v="64"/>
    <n v="10"/>
    <n v="2"/>
    <n v="2"/>
    <n v="0"/>
    <m/>
    <m/>
  </r>
  <r>
    <d v="1999-09-23T00:00:00"/>
    <x v="5"/>
    <x v="13"/>
    <n v="1114"/>
    <n v="259"/>
    <n v="0"/>
    <n v="1"/>
    <n v="501"/>
    <n v="34"/>
    <n v="8"/>
    <n v="4"/>
    <n v="1"/>
    <n v="0"/>
    <m/>
    <m/>
  </r>
  <r>
    <d v="1999-09-24T00:00:00"/>
    <x v="6"/>
    <x v="13"/>
    <n v="3899"/>
    <n v="263"/>
    <n v="0"/>
    <n v="2"/>
    <n v="1257"/>
    <n v="26"/>
    <n v="17"/>
    <n v="13"/>
    <n v="0"/>
    <n v="0"/>
    <m/>
    <n v="17"/>
  </r>
  <r>
    <d v="1999-09-25T00:00:00"/>
    <x v="7"/>
    <x v="13"/>
    <n v="2368"/>
    <n v="205"/>
    <n v="0"/>
    <n v="3"/>
    <n v="264"/>
    <n v="4"/>
    <n v="2"/>
    <n v="0"/>
    <n v="0"/>
    <n v="0"/>
    <m/>
    <n v="16"/>
  </r>
  <r>
    <d v="1999-09-26T00:00:00"/>
    <x v="8"/>
    <x v="13"/>
    <n v="1773"/>
    <n v="233"/>
    <n v="0"/>
    <m/>
    <n v="224"/>
    <n v="5"/>
    <n v="16"/>
    <n v="12"/>
    <n v="1"/>
    <n v="0"/>
    <m/>
    <n v="16"/>
  </r>
  <r>
    <d v="1999-09-27T00:00:00"/>
    <x v="9"/>
    <x v="13"/>
    <n v="1221"/>
    <n v="304"/>
    <n v="0"/>
    <n v="1"/>
    <n v="336"/>
    <n v="10"/>
    <n v="11"/>
    <n v="8"/>
    <n v="1"/>
    <n v="0"/>
    <m/>
    <n v="15.5"/>
  </r>
  <r>
    <d v="1999-09-28T00:00:00"/>
    <x v="10"/>
    <x v="13"/>
    <n v="1331"/>
    <n v="331"/>
    <n v="0"/>
    <n v="1"/>
    <n v="300"/>
    <n v="6"/>
    <n v="4"/>
    <n v="1"/>
    <n v="0"/>
    <n v="0"/>
    <m/>
    <n v="15"/>
  </r>
  <r>
    <d v="1999-09-29T00:00:00"/>
    <x v="11"/>
    <x v="13"/>
    <n v="1211"/>
    <n v="340"/>
    <n v="0"/>
    <m/>
    <n v="189"/>
    <n v="6"/>
    <n v="4"/>
    <n v="6"/>
    <n v="0"/>
    <n v="1"/>
    <m/>
    <n v="16"/>
  </r>
  <r>
    <d v="1999-09-30T00:00:00"/>
    <x v="12"/>
    <x v="13"/>
    <n v="1110"/>
    <n v="488"/>
    <n v="0"/>
    <m/>
    <n v="272"/>
    <n v="13"/>
    <n v="3"/>
    <n v="2"/>
    <n v="1"/>
    <n v="0"/>
    <m/>
    <n v="15"/>
  </r>
  <r>
    <d v="1999-10-01T00:00:00"/>
    <x v="13"/>
    <x v="13"/>
    <n v="693"/>
    <n v="382"/>
    <n v="0"/>
    <n v="1"/>
    <n v="336"/>
    <n v="12"/>
    <n v="8"/>
    <n v="2"/>
    <n v="1"/>
    <n v="0"/>
    <m/>
    <n v="15"/>
  </r>
  <r>
    <d v="1999-10-02T00:00:00"/>
    <x v="14"/>
    <x v="13"/>
    <n v="643"/>
    <n v="272"/>
    <n v="2"/>
    <n v="0"/>
    <n v="278"/>
    <n v="12"/>
    <n v="9"/>
    <n v="0"/>
    <n v="1"/>
    <n v="2"/>
    <m/>
    <n v="14.9"/>
  </r>
  <r>
    <d v="1999-10-03T00:00:00"/>
    <x v="15"/>
    <x v="13"/>
    <n v="639"/>
    <n v="179"/>
    <n v="0"/>
    <n v="2"/>
    <n v="342"/>
    <n v="10"/>
    <n v="3"/>
    <n v="0"/>
    <n v="0"/>
    <n v="0"/>
    <m/>
    <n v="15"/>
  </r>
  <r>
    <d v="1999-10-04T00:00:00"/>
    <x v="16"/>
    <x v="13"/>
    <n v="438"/>
    <n v="159"/>
    <n v="0"/>
    <n v="0"/>
    <n v="350"/>
    <n v="11"/>
    <n v="4"/>
    <n v="0"/>
    <n v="0"/>
    <n v="0"/>
    <m/>
    <n v="14"/>
  </r>
  <r>
    <d v="1999-10-05T00:00:00"/>
    <x v="17"/>
    <x v="13"/>
    <n v="450"/>
    <n v="144"/>
    <n v="0"/>
    <n v="0"/>
    <n v="353"/>
    <n v="14"/>
    <n v="1"/>
    <n v="3"/>
    <n v="0"/>
    <n v="0"/>
    <m/>
    <n v="15"/>
  </r>
  <r>
    <d v="1999-10-06T00:00:00"/>
    <x v="18"/>
    <x v="13"/>
    <n v="359"/>
    <n v="118"/>
    <n v="0"/>
    <n v="1"/>
    <n v="288"/>
    <n v="13"/>
    <n v="1"/>
    <n v="0"/>
    <n v="0"/>
    <n v="0"/>
    <m/>
    <n v="15"/>
  </r>
  <r>
    <d v="1999-10-07T00:00:00"/>
    <x v="19"/>
    <x v="13"/>
    <n v="277"/>
    <n v="104"/>
    <n v="1"/>
    <n v="2"/>
    <n v="400"/>
    <n v="9"/>
    <n v="7"/>
    <n v="3"/>
    <n v="5"/>
    <n v="2"/>
    <m/>
    <n v="14.5"/>
  </r>
  <r>
    <d v="1999-10-08T00:00:00"/>
    <x v="20"/>
    <x v="13"/>
    <n v="388"/>
    <n v="97"/>
    <n v="0"/>
    <n v="3"/>
    <n v="450"/>
    <n v="18"/>
    <n v="7"/>
    <n v="10"/>
    <n v="3"/>
    <n v="2"/>
    <m/>
    <n v="14.5"/>
  </r>
  <r>
    <d v="1999-10-09T00:00:00"/>
    <x v="21"/>
    <x v="13"/>
    <n v="157"/>
    <n v="85"/>
    <n v="0"/>
    <n v="2"/>
    <n v="456"/>
    <n v="17"/>
    <n v="9"/>
    <n v="1"/>
    <n v="2"/>
    <n v="1"/>
    <m/>
    <n v="14"/>
  </r>
  <r>
    <d v="1999-10-10T00:00:00"/>
    <x v="22"/>
    <x v="13"/>
    <n v="82"/>
    <n v="50"/>
    <n v="0"/>
    <n v="0"/>
    <n v="472"/>
    <n v="18"/>
    <n v="2"/>
    <n v="4"/>
    <n v="0"/>
    <n v="0"/>
    <m/>
    <n v="15"/>
  </r>
  <r>
    <d v="1999-10-11T00:00:00"/>
    <x v="23"/>
    <x v="13"/>
    <n v="83"/>
    <n v="42"/>
    <n v="0"/>
    <n v="3"/>
    <n v="385"/>
    <n v="9"/>
    <n v="2"/>
    <n v="0"/>
    <n v="0"/>
    <n v="0"/>
    <m/>
    <n v="13"/>
  </r>
  <r>
    <d v="1999-10-12T00:00:00"/>
    <x v="24"/>
    <x v="13"/>
    <n v="61"/>
    <n v="49"/>
    <n v="0"/>
    <n v="0"/>
    <n v="225"/>
    <n v="9"/>
    <n v="1"/>
    <n v="0"/>
    <n v="0"/>
    <n v="0"/>
    <m/>
    <n v="13"/>
  </r>
  <r>
    <d v="1999-10-13T00:00:00"/>
    <x v="25"/>
    <x v="13"/>
    <n v="390"/>
    <n v="127"/>
    <n v="0"/>
    <n v="3"/>
    <n v="399"/>
    <n v="27"/>
    <n v="1"/>
    <n v="18"/>
    <n v="0"/>
    <n v="0"/>
    <m/>
    <n v="13.5"/>
  </r>
  <r>
    <d v="1999-10-14T00:00:00"/>
    <x v="26"/>
    <x v="13"/>
    <n v="370"/>
    <n v="118"/>
    <n v="0"/>
    <n v="2"/>
    <n v="433"/>
    <n v="27"/>
    <n v="18"/>
    <n v="10"/>
    <n v="0"/>
    <n v="0"/>
    <m/>
    <n v="14"/>
  </r>
  <r>
    <d v="1999-10-15T00:00:00"/>
    <x v="27"/>
    <x v="13"/>
    <n v="87"/>
    <n v="71"/>
    <n v="0"/>
    <n v="4"/>
    <n v="431"/>
    <n v="12"/>
    <n v="31"/>
    <n v="1"/>
    <n v="3"/>
    <n v="2"/>
    <m/>
    <n v="13"/>
  </r>
  <r>
    <d v="1999-10-16T00:00:00"/>
    <x v="28"/>
    <x v="13"/>
    <n v="51"/>
    <n v="36"/>
    <n v="0"/>
    <n v="1"/>
    <n v="347"/>
    <n v="3"/>
    <n v="18"/>
    <n v="3"/>
    <n v="0"/>
    <n v="0"/>
    <m/>
    <n v="13"/>
  </r>
  <r>
    <d v="1999-10-17T00:00:00"/>
    <x v="29"/>
    <x v="13"/>
    <n v="36"/>
    <n v="30"/>
    <n v="0"/>
    <n v="4"/>
    <n v="242"/>
    <n v="3"/>
    <n v="5"/>
    <n v="2"/>
    <n v="0"/>
    <n v="0"/>
    <m/>
    <n v="13.2"/>
  </r>
  <r>
    <d v="1999-10-18T00:00:00"/>
    <x v="30"/>
    <x v="13"/>
    <n v="47"/>
    <n v="31"/>
    <n v="0"/>
    <n v="0"/>
    <n v="278"/>
    <n v="7"/>
    <n v="2"/>
    <n v="2"/>
    <n v="0"/>
    <n v="2"/>
    <m/>
    <n v="13.2"/>
  </r>
  <r>
    <d v="1999-10-19T00:00:00"/>
    <x v="31"/>
    <x v="13"/>
    <n v="44"/>
    <n v="29"/>
    <n v="0"/>
    <n v="0"/>
    <n v="144"/>
    <n v="6"/>
    <n v="0"/>
    <n v="0"/>
    <n v="0"/>
    <n v="0"/>
    <m/>
    <n v="12"/>
  </r>
  <r>
    <d v="1999-10-20T00:00:00"/>
    <x v="32"/>
    <x v="13"/>
    <n v="72"/>
    <n v="41"/>
    <n v="0"/>
    <n v="0"/>
    <n v="144"/>
    <n v="5"/>
    <n v="1"/>
    <n v="3"/>
    <n v="0"/>
    <n v="0"/>
    <m/>
    <n v="12"/>
  </r>
  <r>
    <d v="1999-10-21T00:00:00"/>
    <x v="33"/>
    <x v="13"/>
    <n v="70"/>
    <n v="45"/>
    <n v="0"/>
    <n v="1"/>
    <n v="159"/>
    <n v="8"/>
    <n v="1"/>
    <n v="1"/>
    <n v="0"/>
    <n v="0"/>
    <m/>
    <n v="12.5"/>
  </r>
  <r>
    <d v="1999-10-22T00:00:00"/>
    <x v="34"/>
    <x v="13"/>
    <n v="36"/>
    <n v="20"/>
    <n v="0"/>
    <n v="5"/>
    <n v="111"/>
    <n v="1"/>
    <n v="2"/>
    <n v="1"/>
    <n v="0"/>
    <n v="0"/>
    <m/>
    <n v="12"/>
  </r>
  <r>
    <d v="1999-10-23T00:00:00"/>
    <x v="35"/>
    <x v="13"/>
    <n v="19"/>
    <n v="16"/>
    <n v="0"/>
    <n v="2"/>
    <n v="130"/>
    <n v="5"/>
    <n v="2"/>
    <n v="0"/>
    <n v="0"/>
    <n v="0"/>
    <m/>
    <n v="13"/>
  </r>
  <r>
    <d v="1999-10-24T00:00:00"/>
    <x v="36"/>
    <x v="13"/>
    <n v="28"/>
    <n v="23"/>
    <n v="0"/>
    <n v="12"/>
    <n v="263"/>
    <n v="1"/>
    <n v="0"/>
    <n v="0"/>
    <n v="0"/>
    <n v="0"/>
    <m/>
    <n v="13"/>
  </r>
  <r>
    <d v="1999-10-25T00:00:00"/>
    <x v="37"/>
    <x v="13"/>
    <n v="15"/>
    <n v="6"/>
    <n v="0"/>
    <n v="5"/>
    <n v="72"/>
    <n v="1"/>
    <n v="3"/>
    <n v="1"/>
    <n v="0"/>
    <n v="0"/>
    <m/>
    <n v="12"/>
  </r>
  <r>
    <d v="1999-10-26T00:00:00"/>
    <x v="38"/>
    <x v="13"/>
    <n v="19"/>
    <n v="13"/>
    <n v="0"/>
    <n v="2"/>
    <n v="44"/>
    <n v="2"/>
    <n v="1"/>
    <n v="2"/>
    <n v="0"/>
    <n v="0"/>
    <m/>
    <n v="11"/>
  </r>
  <r>
    <d v="1999-10-27T00:00:00"/>
    <x v="39"/>
    <x v="13"/>
    <n v="16"/>
    <n v="6"/>
    <n v="0"/>
    <n v="0"/>
    <n v="42"/>
    <n v="0"/>
    <n v="2"/>
    <n v="0"/>
    <n v="0"/>
    <n v="0"/>
    <m/>
    <n v="11"/>
  </r>
  <r>
    <d v="1999-10-28T00:00:00"/>
    <x v="40"/>
    <x v="13"/>
    <n v="53"/>
    <n v="30"/>
    <n v="0"/>
    <n v="2"/>
    <n v="78"/>
    <n v="2"/>
    <n v="0"/>
    <n v="3"/>
    <n v="0"/>
    <n v="0"/>
    <m/>
    <n v="11"/>
  </r>
  <r>
    <d v="1999-10-29T00:00:00"/>
    <x v="41"/>
    <x v="13"/>
    <n v="106"/>
    <n v="22"/>
    <n v="0"/>
    <n v="1"/>
    <n v="37"/>
    <n v="0"/>
    <n v="6"/>
    <n v="6"/>
    <n v="0"/>
    <n v="0"/>
    <m/>
    <n v="12"/>
  </r>
  <r>
    <d v="1999-10-30T00:00:00"/>
    <x v="42"/>
    <x v="13"/>
    <n v="67"/>
    <n v="19"/>
    <n v="0"/>
    <n v="0"/>
    <n v="11"/>
    <n v="0"/>
    <n v="13"/>
    <n v="1"/>
    <n v="0"/>
    <n v="0"/>
    <m/>
    <n v="11"/>
  </r>
  <r>
    <d v="1999-10-31T00:00:00"/>
    <x v="43"/>
    <x v="13"/>
    <n v="41"/>
    <n v="19"/>
    <n v="0"/>
    <n v="0"/>
    <n v="12"/>
    <n v="0"/>
    <n v="34"/>
    <n v="2"/>
    <n v="0"/>
    <n v="0"/>
    <m/>
    <n v="12"/>
  </r>
  <r>
    <d v="1999-11-01T00:00:00"/>
    <x v="44"/>
    <x v="13"/>
    <n v="18"/>
    <n v="9"/>
    <n v="0"/>
    <n v="0"/>
    <n v="15"/>
    <n v="0"/>
    <n v="15"/>
    <n v="5"/>
    <n v="0"/>
    <n v="0"/>
    <m/>
    <n v="12"/>
  </r>
  <r>
    <d v="1999-11-02T00:00:00"/>
    <x v="45"/>
    <x v="13"/>
    <n v="18"/>
    <n v="9"/>
    <n v="0"/>
    <n v="2"/>
    <n v="5"/>
    <n v="1"/>
    <n v="15"/>
    <n v="4"/>
    <n v="0"/>
    <n v="0"/>
    <m/>
    <n v="11"/>
  </r>
  <r>
    <d v="1999-11-03T00:00:00"/>
    <x v="46"/>
    <x v="13"/>
    <n v="14"/>
    <n v="3"/>
    <n v="1"/>
    <n v="1"/>
    <n v="7"/>
    <n v="1"/>
    <n v="8"/>
    <n v="2"/>
    <n v="0"/>
    <n v="0"/>
    <m/>
    <n v="11"/>
  </r>
  <r>
    <d v="1999-11-04T00:00:00"/>
    <x v="47"/>
    <x v="13"/>
    <n v="10"/>
    <n v="5"/>
    <n v="0"/>
    <n v="0"/>
    <n v="9"/>
    <n v="0"/>
    <n v="2"/>
    <n v="3"/>
    <n v="0"/>
    <n v="0"/>
    <m/>
    <n v="10"/>
  </r>
  <r>
    <d v="1999-11-05T00:00:00"/>
    <x v="48"/>
    <x v="13"/>
    <m/>
    <m/>
    <m/>
    <m/>
    <m/>
    <m/>
    <m/>
    <m/>
    <m/>
    <m/>
    <m/>
    <n v="10"/>
  </r>
  <r>
    <d v="1999-11-06T00:00:00"/>
    <x v="49"/>
    <x v="13"/>
    <m/>
    <m/>
    <m/>
    <m/>
    <m/>
    <m/>
    <m/>
    <m/>
    <m/>
    <m/>
    <m/>
    <m/>
  </r>
  <r>
    <d v="1999-11-07T00:00:00"/>
    <x v="50"/>
    <x v="13"/>
    <m/>
    <m/>
    <m/>
    <m/>
    <m/>
    <m/>
    <m/>
    <m/>
    <m/>
    <m/>
    <m/>
    <m/>
  </r>
  <r>
    <d v="1999-11-08T00:00:00"/>
    <x v="51"/>
    <x v="13"/>
    <m/>
    <m/>
    <m/>
    <m/>
    <m/>
    <m/>
    <m/>
    <m/>
    <m/>
    <m/>
    <m/>
    <m/>
  </r>
  <r>
    <d v="1999-11-09T00:00:00"/>
    <x v="52"/>
    <x v="13"/>
    <m/>
    <m/>
    <m/>
    <m/>
    <m/>
    <m/>
    <m/>
    <m/>
    <m/>
    <m/>
    <m/>
    <m/>
  </r>
  <r>
    <d v="1999-11-10T00:00:00"/>
    <x v="53"/>
    <x v="13"/>
    <m/>
    <m/>
    <m/>
    <m/>
    <m/>
    <m/>
    <m/>
    <m/>
    <m/>
    <m/>
    <m/>
    <m/>
  </r>
  <r>
    <d v="1999-11-11T00:00:00"/>
    <x v="54"/>
    <x v="13"/>
    <m/>
    <m/>
    <m/>
    <m/>
    <m/>
    <m/>
    <m/>
    <m/>
    <m/>
    <m/>
    <m/>
    <m/>
  </r>
  <r>
    <d v="1999-11-12T00:00:00"/>
    <x v="55"/>
    <x v="13"/>
    <m/>
    <m/>
    <m/>
    <m/>
    <m/>
    <m/>
    <m/>
    <m/>
    <m/>
    <m/>
    <m/>
    <m/>
  </r>
  <r>
    <d v="1999-11-13T00:00:00"/>
    <x v="56"/>
    <x v="13"/>
    <m/>
    <m/>
    <m/>
    <m/>
    <m/>
    <m/>
    <m/>
    <m/>
    <m/>
    <m/>
    <m/>
    <m/>
  </r>
  <r>
    <d v="1999-11-14T00:00:00"/>
    <x v="57"/>
    <x v="13"/>
    <m/>
    <m/>
    <m/>
    <m/>
    <m/>
    <m/>
    <m/>
    <m/>
    <m/>
    <m/>
    <m/>
    <m/>
  </r>
  <r>
    <d v="1999-11-15T00:00:00"/>
    <x v="58"/>
    <x v="13"/>
    <m/>
    <m/>
    <m/>
    <m/>
    <m/>
    <m/>
    <m/>
    <m/>
    <m/>
    <m/>
    <m/>
    <m/>
  </r>
  <r>
    <d v="1999-11-16T00:00:00"/>
    <x v="59"/>
    <x v="13"/>
    <m/>
    <m/>
    <m/>
    <m/>
    <m/>
    <m/>
    <m/>
    <m/>
    <m/>
    <m/>
    <m/>
    <m/>
  </r>
  <r>
    <d v="1999-11-17T00:00:00"/>
    <x v="60"/>
    <x v="13"/>
    <m/>
    <m/>
    <m/>
    <m/>
    <m/>
    <m/>
    <m/>
    <m/>
    <m/>
    <m/>
    <m/>
    <m/>
  </r>
  <r>
    <d v="1999-11-18T00:00:00"/>
    <x v="61"/>
    <x v="13"/>
    <m/>
    <m/>
    <m/>
    <m/>
    <m/>
    <m/>
    <m/>
    <m/>
    <m/>
    <m/>
    <m/>
    <m/>
  </r>
  <r>
    <d v="2000-09-06T00:00:00"/>
    <x v="79"/>
    <x v="14"/>
    <n v="3006"/>
    <m/>
    <m/>
    <m/>
    <m/>
    <m/>
    <n v="287"/>
    <m/>
    <m/>
    <m/>
    <s v="Esstimate through GCL Dam based on biosample species composition and tunnel counts"/>
    <m/>
  </r>
  <r>
    <d v="2000-09-06T00:00:00"/>
    <x v="79"/>
    <x v="14"/>
    <n v="3000"/>
    <n v="20"/>
    <n v="0"/>
    <m/>
    <n v="1"/>
    <n v="6"/>
    <n v="391"/>
    <n v="0"/>
    <n v="0"/>
    <n v="0"/>
    <s v="Swim-ins into hatchery by Sept 6 incl 2400 counted + est 600 still in ponds for coho and 371 counted and 20 estimated in ponds for steelhead.  Others are actual counts."/>
    <m/>
  </r>
  <r>
    <d v="2000-09-06T00:00:00"/>
    <x v="79"/>
    <x v="14"/>
    <n v="2000"/>
    <n v="1"/>
    <m/>
    <m/>
    <n v="58"/>
    <n v="6"/>
    <n v="80"/>
    <n v="1"/>
    <n v="0"/>
    <m/>
    <s v="Swim Sept 6th.  Preliminary swim counts and poor visibility.  Coho below Ash excluded (assumed to have been counted through SF that day).  Above Ash saw 400 coho, v. poor visibility - therefore guesstimate of 2000 (nearly all in lagoon).  Other counts are 'actual' counts."/>
    <m/>
  </r>
  <r>
    <d v="2000-09-06T00:00:00"/>
    <x v="79"/>
    <x v="14"/>
    <n v="3562"/>
    <n v="130"/>
    <n v="0"/>
    <n v="0"/>
    <n v="15"/>
    <n v="29"/>
    <n v="4"/>
    <n v="2"/>
    <n v="1"/>
    <n v="0"/>
    <m/>
    <m/>
  </r>
  <r>
    <d v="2000-09-07T00:00:00"/>
    <x v="71"/>
    <x v="14"/>
    <n v="2572"/>
    <n v="105"/>
    <n v="0"/>
    <n v="0"/>
    <n v="41"/>
    <n v="56"/>
    <n v="5"/>
    <n v="11"/>
    <n v="3"/>
    <n v="0"/>
    <m/>
    <m/>
  </r>
  <r>
    <d v="2000-09-08T00:00:00"/>
    <x v="72"/>
    <x v="14"/>
    <n v="3333"/>
    <n v="94"/>
    <n v="0"/>
    <n v="0"/>
    <n v="34"/>
    <n v="45"/>
    <n v="9"/>
    <n v="1"/>
    <n v="1"/>
    <n v="0"/>
    <m/>
    <n v="17"/>
  </r>
  <r>
    <d v="2000-09-09T00:00:00"/>
    <x v="73"/>
    <x v="14"/>
    <n v="4478"/>
    <n v="85"/>
    <m/>
    <m/>
    <n v="44"/>
    <n v="42"/>
    <n v="20"/>
    <n v="4"/>
    <m/>
    <m/>
    <m/>
    <n v="17"/>
  </r>
  <r>
    <d v="2000-09-10T00:00:00"/>
    <x v="74"/>
    <x v="14"/>
    <n v="4153"/>
    <n v="165"/>
    <m/>
    <n v="1"/>
    <n v="32"/>
    <n v="41"/>
    <n v="5"/>
    <n v="4"/>
    <m/>
    <m/>
    <m/>
    <n v="17"/>
  </r>
  <r>
    <d v="2000-09-11T00:00:00"/>
    <x v="68"/>
    <x v="14"/>
    <n v="4568"/>
    <n v="205"/>
    <m/>
    <m/>
    <n v="73"/>
    <n v="62"/>
    <n v="13"/>
    <n v="8"/>
    <m/>
    <m/>
    <m/>
    <n v="17.5"/>
  </r>
  <r>
    <d v="2000-09-12T00:00:00"/>
    <x v="69"/>
    <x v="14"/>
    <n v="4736"/>
    <n v="255"/>
    <n v="1"/>
    <m/>
    <n v="72"/>
    <n v="81"/>
    <n v="19"/>
    <n v="15"/>
    <n v="1"/>
    <m/>
    <m/>
    <n v="17"/>
  </r>
  <r>
    <d v="2000-09-13T00:00:00"/>
    <x v="70"/>
    <x v="14"/>
    <n v="3194"/>
    <n v="246"/>
    <m/>
    <m/>
    <n v="55"/>
    <n v="57"/>
    <n v="4"/>
    <n v="6"/>
    <m/>
    <m/>
    <m/>
    <n v="17.5"/>
  </r>
  <r>
    <d v="2000-09-14T00:00:00"/>
    <x v="67"/>
    <x v="14"/>
    <n v="2809"/>
    <n v="326"/>
    <m/>
    <m/>
    <n v="34"/>
    <n v="68"/>
    <n v="3"/>
    <n v="4"/>
    <n v="3"/>
    <m/>
    <m/>
    <n v="17.5"/>
  </r>
  <r>
    <d v="2000-09-15T00:00:00"/>
    <x v="63"/>
    <x v="14"/>
    <n v="3031"/>
    <n v="318"/>
    <m/>
    <m/>
    <n v="33"/>
    <n v="63"/>
    <n v="8"/>
    <n v="3"/>
    <n v="2"/>
    <m/>
    <m/>
    <n v="18"/>
  </r>
  <r>
    <d v="2000-09-16T00:00:00"/>
    <x v="64"/>
    <x v="14"/>
    <n v="1607"/>
    <n v="284"/>
    <m/>
    <m/>
    <n v="91"/>
    <n v="87"/>
    <n v="9"/>
    <n v="8"/>
    <n v="4"/>
    <m/>
    <m/>
    <n v="18"/>
  </r>
  <r>
    <d v="2000-09-17T00:00:00"/>
    <x v="65"/>
    <x v="14"/>
    <n v="1501"/>
    <n v="194"/>
    <m/>
    <n v="1"/>
    <n v="137"/>
    <n v="120"/>
    <n v="16"/>
    <n v="9"/>
    <m/>
    <n v="1"/>
    <m/>
    <n v="18"/>
  </r>
  <r>
    <d v="2000-09-18T00:00:00"/>
    <x v="0"/>
    <x v="14"/>
    <n v="2252"/>
    <n v="268"/>
    <m/>
    <n v="1"/>
    <n v="114"/>
    <n v="145"/>
    <n v="18"/>
    <n v="1"/>
    <n v="2"/>
    <m/>
    <m/>
    <n v="18"/>
  </r>
  <r>
    <d v="2000-09-19T00:00:00"/>
    <x v="1"/>
    <x v="14"/>
    <n v="3382"/>
    <n v="230"/>
    <m/>
    <n v="4"/>
    <n v="128"/>
    <n v="122"/>
    <n v="11"/>
    <n v="17"/>
    <n v="1"/>
    <m/>
    <m/>
    <n v="18.5"/>
  </r>
  <r>
    <d v="2000-09-20T00:00:00"/>
    <x v="2"/>
    <x v="14"/>
    <n v="4684"/>
    <n v="243"/>
    <m/>
    <n v="1"/>
    <n v="524"/>
    <n v="138"/>
    <n v="47"/>
    <n v="18"/>
    <n v="1"/>
    <m/>
    <m/>
    <n v="18"/>
  </r>
  <r>
    <d v="2000-09-21T00:00:00"/>
    <x v="3"/>
    <x v="14"/>
    <n v="3468"/>
    <n v="197"/>
    <m/>
    <m/>
    <n v="269"/>
    <n v="83"/>
    <n v="24"/>
    <n v="2"/>
    <m/>
    <m/>
    <m/>
    <n v="17.5"/>
  </r>
  <r>
    <d v="2000-09-22T00:00:00"/>
    <x v="4"/>
    <x v="14"/>
    <n v="1925"/>
    <n v="151"/>
    <m/>
    <m/>
    <n v="30"/>
    <n v="10"/>
    <n v="4"/>
    <m/>
    <m/>
    <m/>
    <m/>
    <n v="17"/>
  </r>
  <r>
    <d v="2000-09-23T00:00:00"/>
    <x v="5"/>
    <x v="14"/>
    <n v="2219"/>
    <n v="146"/>
    <m/>
    <n v="2"/>
    <n v="34"/>
    <n v="13"/>
    <n v="10"/>
    <n v="2"/>
    <n v="1"/>
    <m/>
    <m/>
    <n v="17"/>
  </r>
  <r>
    <d v="2000-09-24T00:00:00"/>
    <x v="6"/>
    <x v="14"/>
    <n v="2271"/>
    <n v="207"/>
    <n v="0"/>
    <n v="0"/>
    <n v="66"/>
    <n v="23"/>
    <n v="3"/>
    <n v="1"/>
    <n v="0"/>
    <n v="0"/>
    <m/>
    <n v="16"/>
  </r>
  <r>
    <d v="2000-09-25T00:00:00"/>
    <x v="7"/>
    <x v="14"/>
    <n v="2002"/>
    <n v="183"/>
    <m/>
    <n v="2"/>
    <n v="52"/>
    <n v="19"/>
    <n v="9"/>
    <m/>
    <m/>
    <m/>
    <m/>
    <n v="16"/>
  </r>
  <r>
    <d v="2000-09-26T00:00:00"/>
    <x v="8"/>
    <x v="14"/>
    <n v="2111"/>
    <n v="200"/>
    <m/>
    <m/>
    <n v="62"/>
    <n v="41"/>
    <n v="11"/>
    <n v="1"/>
    <m/>
    <m/>
    <m/>
    <n v="16.5"/>
  </r>
  <r>
    <d v="2000-09-27T00:00:00"/>
    <x v="9"/>
    <x v="14"/>
    <n v="2754"/>
    <n v="245"/>
    <m/>
    <m/>
    <n v="111"/>
    <n v="57"/>
    <n v="7"/>
    <m/>
    <m/>
    <m/>
    <m/>
    <n v="16"/>
  </r>
  <r>
    <d v="2000-09-28T00:00:00"/>
    <x v="10"/>
    <x v="14"/>
    <n v="3059"/>
    <n v="288"/>
    <m/>
    <m/>
    <n v="152"/>
    <n v="79"/>
    <n v="8"/>
    <n v="1"/>
    <m/>
    <m/>
    <m/>
    <n v="17"/>
  </r>
  <r>
    <d v="2000-09-29T00:00:00"/>
    <x v="11"/>
    <x v="14"/>
    <n v="2053"/>
    <n v="289"/>
    <m/>
    <m/>
    <n v="219"/>
    <n v="56"/>
    <m/>
    <n v="1"/>
    <m/>
    <m/>
    <m/>
    <n v="17"/>
  </r>
  <r>
    <d v="2000-09-30T00:00:00"/>
    <x v="12"/>
    <x v="14"/>
    <n v="1470"/>
    <n v="235"/>
    <m/>
    <m/>
    <n v="181"/>
    <n v="47"/>
    <n v="2"/>
    <m/>
    <m/>
    <m/>
    <m/>
    <n v="17"/>
  </r>
  <r>
    <d v="2000-10-01T00:00:00"/>
    <x v="13"/>
    <x v="14"/>
    <n v="727"/>
    <n v="99"/>
    <m/>
    <m/>
    <n v="128"/>
    <n v="38"/>
    <n v="3"/>
    <n v="1"/>
    <m/>
    <m/>
    <m/>
    <n v="16"/>
  </r>
  <r>
    <d v="2000-10-02T00:00:00"/>
    <x v="14"/>
    <x v="14"/>
    <n v="577"/>
    <n v="95"/>
    <m/>
    <m/>
    <n v="146"/>
    <n v="35"/>
    <n v="2"/>
    <m/>
    <n v="1"/>
    <m/>
    <m/>
    <n v="15"/>
  </r>
  <r>
    <d v="2000-10-03T00:00:00"/>
    <x v="15"/>
    <x v="14"/>
    <n v="219"/>
    <n v="51"/>
    <m/>
    <n v="1"/>
    <n v="130"/>
    <n v="36"/>
    <n v="1"/>
    <m/>
    <m/>
    <m/>
    <m/>
    <n v="15"/>
  </r>
  <r>
    <d v="2000-10-04T00:00:00"/>
    <x v="16"/>
    <x v="14"/>
    <n v="128"/>
    <n v="47"/>
    <m/>
    <n v="2"/>
    <n v="82"/>
    <n v="17"/>
    <n v="1"/>
    <m/>
    <m/>
    <m/>
    <s v="Fishway closed down for approx 3 hours while we fixed lights."/>
    <n v="14"/>
  </r>
  <r>
    <d v="2000-10-05T00:00:00"/>
    <x v="17"/>
    <x v="14"/>
    <n v="310"/>
    <n v="105"/>
    <m/>
    <m/>
    <n v="61"/>
    <n v="21"/>
    <n v="5"/>
    <n v="1"/>
    <n v="1"/>
    <m/>
    <m/>
    <n v="14"/>
  </r>
  <r>
    <d v="2000-10-06T00:00:00"/>
    <x v="18"/>
    <x v="14"/>
    <n v="316"/>
    <n v="113"/>
    <m/>
    <m/>
    <n v="56"/>
    <n v="26"/>
    <m/>
    <m/>
    <m/>
    <m/>
    <m/>
    <n v="14"/>
  </r>
  <r>
    <d v="2000-10-07T00:00:00"/>
    <x v="19"/>
    <x v="14"/>
    <n v="265"/>
    <n v="143"/>
    <m/>
    <m/>
    <n v="69"/>
    <n v="33"/>
    <m/>
    <m/>
    <m/>
    <m/>
    <m/>
    <n v="14"/>
  </r>
  <r>
    <d v="2000-10-08T00:00:00"/>
    <x v="20"/>
    <x v="14"/>
    <n v="347"/>
    <n v="194"/>
    <m/>
    <m/>
    <n v="68"/>
    <n v="37"/>
    <n v="3"/>
    <n v="1"/>
    <m/>
    <m/>
    <m/>
    <n v="15"/>
  </r>
  <r>
    <d v="2000-10-09T00:00:00"/>
    <x v="21"/>
    <x v="14"/>
    <n v="256"/>
    <n v="106"/>
    <m/>
    <m/>
    <n v="53"/>
    <n v="27"/>
    <m/>
    <m/>
    <m/>
    <m/>
    <m/>
    <n v="15"/>
  </r>
  <r>
    <d v="2000-10-10T00:00:00"/>
    <x v="22"/>
    <x v="14"/>
    <n v="125"/>
    <n v="81"/>
    <m/>
    <m/>
    <n v="24"/>
    <n v="28"/>
    <n v="1"/>
    <m/>
    <m/>
    <m/>
    <m/>
    <n v="14"/>
  </r>
  <r>
    <d v="2000-10-11T00:00:00"/>
    <x v="23"/>
    <x v="14"/>
    <n v="130"/>
    <n v="66"/>
    <m/>
    <n v="3"/>
    <n v="61"/>
    <n v="29"/>
    <n v="2"/>
    <m/>
    <m/>
    <m/>
    <m/>
    <n v="13"/>
  </r>
  <r>
    <d v="2000-10-12T00:00:00"/>
    <x v="24"/>
    <x v="14"/>
    <n v="98"/>
    <n v="44"/>
    <m/>
    <m/>
    <n v="40"/>
    <n v="21"/>
    <n v="3"/>
    <n v="2"/>
    <m/>
    <m/>
    <m/>
    <n v="13.5"/>
  </r>
  <r>
    <d v="2000-10-13T00:00:00"/>
    <x v="25"/>
    <x v="14"/>
    <n v="91"/>
    <n v="58"/>
    <m/>
    <m/>
    <n v="56"/>
    <n v="26"/>
    <n v="1"/>
    <n v="2"/>
    <n v="1"/>
    <m/>
    <m/>
    <n v="14"/>
  </r>
  <r>
    <d v="2000-10-14T00:00:00"/>
    <x v="26"/>
    <x v="14"/>
    <n v="166"/>
    <n v="75"/>
    <m/>
    <m/>
    <n v="113"/>
    <n v="63"/>
    <n v="1"/>
    <m/>
    <m/>
    <m/>
    <m/>
    <n v="14"/>
  </r>
  <r>
    <d v="2000-10-15T00:00:00"/>
    <x v="27"/>
    <x v="14"/>
    <n v="189"/>
    <n v="49"/>
    <m/>
    <m/>
    <n v="137"/>
    <n v="40"/>
    <n v="1"/>
    <m/>
    <m/>
    <m/>
    <m/>
    <n v="13"/>
  </r>
  <r>
    <d v="2000-10-16T00:00:00"/>
    <x v="28"/>
    <x v="14"/>
    <n v="590"/>
    <n v="96"/>
    <n v="1"/>
    <n v="1"/>
    <n v="116"/>
    <n v="34"/>
    <n v="1"/>
    <m/>
    <n v="2"/>
    <m/>
    <m/>
    <n v="13"/>
  </r>
  <r>
    <d v="2000-10-17T00:00:00"/>
    <x v="29"/>
    <x v="14"/>
    <n v="535"/>
    <n v="57"/>
    <m/>
    <m/>
    <n v="298"/>
    <n v="20"/>
    <m/>
    <m/>
    <m/>
    <m/>
    <m/>
    <n v="13"/>
  </r>
  <r>
    <d v="2000-10-18T00:00:00"/>
    <x v="30"/>
    <x v="14"/>
    <n v="473"/>
    <n v="112"/>
    <m/>
    <n v="2"/>
    <n v="327"/>
    <n v="50"/>
    <n v="1"/>
    <n v="2"/>
    <m/>
    <m/>
    <m/>
    <n v="13"/>
  </r>
  <r>
    <d v="2000-10-19T00:00:00"/>
    <x v="31"/>
    <x v="14"/>
    <n v="437"/>
    <n v="76"/>
    <n v="2"/>
    <n v="4"/>
    <n v="32"/>
    <n v="8"/>
    <n v="67"/>
    <n v="10"/>
    <n v="1"/>
    <n v="1"/>
    <m/>
    <n v="13.6"/>
  </r>
  <r>
    <d v="2000-10-20T00:00:00"/>
    <x v="32"/>
    <x v="14"/>
    <n v="357"/>
    <n v="57.666666666666671"/>
    <m/>
    <m/>
    <n v="32"/>
    <n v="11.333333333333332"/>
    <m/>
    <m/>
    <m/>
    <m/>
    <s v="Interpolated counts - no observations due to high water."/>
    <m/>
  </r>
  <r>
    <d v="2000-10-21T00:00:00"/>
    <x v="33"/>
    <x v="14"/>
    <n v="277"/>
    <n v="39.333333333333343"/>
    <m/>
    <m/>
    <n v="32"/>
    <n v="14.666666666666664"/>
    <m/>
    <m/>
    <m/>
    <m/>
    <s v="Interpolated counts - no observations due to high water."/>
    <m/>
  </r>
  <r>
    <d v="2000-10-22T00:00:00"/>
    <x v="34"/>
    <x v="14"/>
    <n v="197"/>
    <n v="21"/>
    <n v="1"/>
    <n v="1"/>
    <n v="32"/>
    <n v="18"/>
    <n v="12"/>
    <m/>
    <m/>
    <m/>
    <m/>
    <n v="14"/>
  </r>
  <r>
    <d v="2000-10-23T00:00:00"/>
    <x v="35"/>
    <x v="14"/>
    <n v="131"/>
    <n v="25"/>
    <m/>
    <m/>
    <n v="77"/>
    <n v="13"/>
    <n v="21"/>
    <n v="1"/>
    <m/>
    <m/>
    <m/>
    <n v="13"/>
  </r>
  <r>
    <d v="2000-10-24T00:00:00"/>
    <x v="36"/>
    <x v="14"/>
    <n v="123"/>
    <n v="35"/>
    <m/>
    <m/>
    <n v="58"/>
    <n v="7"/>
    <n v="46"/>
    <n v="1"/>
    <m/>
    <m/>
    <m/>
    <n v="13"/>
  </r>
  <r>
    <d v="2000-10-25T00:00:00"/>
    <x v="37"/>
    <x v="14"/>
    <n v="65"/>
    <n v="22"/>
    <m/>
    <m/>
    <n v="39"/>
    <n v="12"/>
    <n v="18"/>
    <n v="1"/>
    <n v="1"/>
    <m/>
    <m/>
    <n v="13"/>
  </r>
  <r>
    <d v="2000-10-26T00:00:00"/>
    <x v="38"/>
    <x v="14"/>
    <n v="84"/>
    <n v="35"/>
    <m/>
    <n v="2"/>
    <n v="37"/>
    <n v="6"/>
    <n v="19"/>
    <n v="2"/>
    <m/>
    <m/>
    <m/>
    <n v="13"/>
  </r>
  <r>
    <d v="2000-10-27T00:00:00"/>
    <x v="39"/>
    <x v="14"/>
    <n v="60"/>
    <n v="34"/>
    <m/>
    <m/>
    <n v="16"/>
    <n v="11"/>
    <n v="34"/>
    <m/>
    <n v="1"/>
    <m/>
    <m/>
    <n v="13.5"/>
  </r>
  <r>
    <d v="2000-10-28T00:00:00"/>
    <x v="40"/>
    <x v="14"/>
    <n v="23"/>
    <n v="7"/>
    <m/>
    <n v="3"/>
    <n v="21"/>
    <n v="4"/>
    <n v="15"/>
    <m/>
    <m/>
    <m/>
    <m/>
    <n v="11"/>
  </r>
  <r>
    <d v="2000-10-29T00:00:00"/>
    <x v="41"/>
    <x v="14"/>
    <n v="5"/>
    <n v="4"/>
    <m/>
    <m/>
    <n v="3"/>
    <n v="2"/>
    <n v="3"/>
    <m/>
    <m/>
    <m/>
    <m/>
    <n v="10.5"/>
  </r>
  <r>
    <d v="2000-10-30T00:00:00"/>
    <x v="42"/>
    <x v="14"/>
    <n v="13"/>
    <n v="11"/>
    <m/>
    <n v="1"/>
    <n v="8"/>
    <n v="0"/>
    <n v="10"/>
    <n v="0"/>
    <n v="0"/>
    <m/>
    <m/>
    <m/>
  </r>
  <r>
    <d v="2000-10-31T00:00:00"/>
    <x v="43"/>
    <x v="14"/>
    <n v="33"/>
    <n v="5"/>
    <n v="0"/>
    <n v="0"/>
    <n v="3"/>
    <n v="3"/>
    <n v="21"/>
    <n v="0"/>
    <n v="0"/>
    <n v="0"/>
    <m/>
    <m/>
  </r>
  <r>
    <d v="2000-11-01T00:00:00"/>
    <x v="44"/>
    <x v="14"/>
    <n v="22"/>
    <n v="5"/>
    <n v="0"/>
    <n v="0"/>
    <n v="3"/>
    <n v="1"/>
    <n v="9"/>
    <n v="1"/>
    <n v="0"/>
    <n v="0"/>
    <m/>
    <m/>
  </r>
  <r>
    <d v="2000-11-02T00:00:00"/>
    <x v="45"/>
    <x v="14"/>
    <n v="17"/>
    <n v="4"/>
    <m/>
    <m/>
    <n v="10"/>
    <n v="14"/>
    <n v="4"/>
    <n v="0"/>
    <n v="0"/>
    <m/>
    <m/>
    <m/>
  </r>
  <r>
    <d v="2000-11-03T00:00:00"/>
    <x v="46"/>
    <x v="14"/>
    <n v="17"/>
    <n v="8"/>
    <m/>
    <m/>
    <n v="1"/>
    <n v="2"/>
    <n v="3"/>
    <n v="0"/>
    <n v="0"/>
    <m/>
    <m/>
    <m/>
  </r>
  <r>
    <d v="2000-11-04T00:00:00"/>
    <x v="47"/>
    <x v="14"/>
    <m/>
    <m/>
    <m/>
    <m/>
    <m/>
    <m/>
    <m/>
    <m/>
    <m/>
    <m/>
    <m/>
    <m/>
  </r>
  <r>
    <d v="2000-11-05T00:00:00"/>
    <x v="48"/>
    <x v="14"/>
    <m/>
    <m/>
    <m/>
    <m/>
    <m/>
    <m/>
    <m/>
    <m/>
    <m/>
    <m/>
    <m/>
    <m/>
  </r>
  <r>
    <d v="2000-11-06T00:00:00"/>
    <x v="49"/>
    <x v="14"/>
    <m/>
    <m/>
    <m/>
    <m/>
    <m/>
    <m/>
    <m/>
    <m/>
    <m/>
    <m/>
    <m/>
    <m/>
  </r>
  <r>
    <d v="2000-11-07T00:00:00"/>
    <x v="50"/>
    <x v="14"/>
    <m/>
    <m/>
    <m/>
    <m/>
    <m/>
    <m/>
    <m/>
    <m/>
    <m/>
    <m/>
    <m/>
    <m/>
  </r>
  <r>
    <d v="2000-11-08T00:00:00"/>
    <x v="51"/>
    <x v="14"/>
    <n v="14"/>
    <n v="6"/>
    <m/>
    <m/>
    <n v="1"/>
    <n v="0"/>
    <n v="3"/>
    <n v="0"/>
    <n v="0"/>
    <m/>
    <m/>
    <m/>
  </r>
  <r>
    <d v="2000-11-09T00:00:00"/>
    <x v="52"/>
    <x v="14"/>
    <m/>
    <m/>
    <m/>
    <m/>
    <m/>
    <m/>
    <m/>
    <m/>
    <m/>
    <m/>
    <m/>
    <m/>
  </r>
  <r>
    <d v="2000-11-10T00:00:00"/>
    <x v="53"/>
    <x v="14"/>
    <m/>
    <m/>
    <m/>
    <m/>
    <m/>
    <m/>
    <m/>
    <m/>
    <m/>
    <m/>
    <m/>
    <m/>
  </r>
  <r>
    <d v="2000-11-11T00:00:00"/>
    <x v="54"/>
    <x v="14"/>
    <m/>
    <m/>
    <m/>
    <m/>
    <m/>
    <m/>
    <m/>
    <m/>
    <m/>
    <m/>
    <m/>
    <m/>
  </r>
  <r>
    <d v="2000-11-12T00:00:00"/>
    <x v="55"/>
    <x v="14"/>
    <m/>
    <m/>
    <m/>
    <m/>
    <m/>
    <m/>
    <m/>
    <m/>
    <m/>
    <m/>
    <m/>
    <m/>
  </r>
  <r>
    <d v="2000-11-13T00:00:00"/>
    <x v="56"/>
    <x v="14"/>
    <m/>
    <m/>
    <m/>
    <m/>
    <m/>
    <m/>
    <m/>
    <m/>
    <m/>
    <m/>
    <m/>
    <m/>
  </r>
  <r>
    <d v="2000-11-14T00:00:00"/>
    <x v="57"/>
    <x v="14"/>
    <m/>
    <m/>
    <m/>
    <m/>
    <m/>
    <m/>
    <m/>
    <m/>
    <m/>
    <m/>
    <m/>
    <m/>
  </r>
  <r>
    <d v="2000-11-15T00:00:00"/>
    <x v="58"/>
    <x v="14"/>
    <m/>
    <m/>
    <m/>
    <m/>
    <m/>
    <m/>
    <m/>
    <m/>
    <m/>
    <m/>
    <m/>
    <m/>
  </r>
  <r>
    <d v="2000-11-16T00:00:00"/>
    <x v="59"/>
    <x v="14"/>
    <m/>
    <m/>
    <m/>
    <m/>
    <m/>
    <m/>
    <m/>
    <m/>
    <m/>
    <m/>
    <m/>
    <m/>
  </r>
  <r>
    <d v="2000-11-17T00:00:00"/>
    <x v="60"/>
    <x v="14"/>
    <m/>
    <m/>
    <m/>
    <m/>
    <m/>
    <m/>
    <m/>
    <m/>
    <m/>
    <m/>
    <m/>
    <m/>
  </r>
  <r>
    <d v="2000-11-18T00:00:00"/>
    <x v="61"/>
    <x v="14"/>
    <m/>
    <m/>
    <m/>
    <m/>
    <m/>
    <m/>
    <m/>
    <m/>
    <m/>
    <m/>
    <m/>
    <m/>
  </r>
  <r>
    <d v="2000-11-19T00:00:00"/>
    <x v="62"/>
    <x v="14"/>
    <m/>
    <m/>
    <m/>
    <m/>
    <m/>
    <m/>
    <m/>
    <m/>
    <m/>
    <m/>
    <m/>
    <m/>
  </r>
  <r>
    <d v="2000-11-20T00:00:00"/>
    <x v="66"/>
    <x v="14"/>
    <m/>
    <m/>
    <m/>
    <m/>
    <m/>
    <m/>
    <m/>
    <m/>
    <m/>
    <m/>
    <m/>
    <m/>
  </r>
  <r>
    <d v="2000-11-21T00:00:00"/>
    <x v="81"/>
    <x v="14"/>
    <m/>
    <m/>
    <m/>
    <m/>
    <m/>
    <m/>
    <m/>
    <m/>
    <m/>
    <m/>
    <m/>
    <m/>
  </r>
  <r>
    <d v="2000-11-22T00:00:00"/>
    <x v="82"/>
    <x v="14"/>
    <m/>
    <m/>
    <m/>
    <m/>
    <m/>
    <m/>
    <m/>
    <m/>
    <m/>
    <m/>
    <m/>
    <m/>
  </r>
  <r>
    <d v="2000-11-23T00:00:00"/>
    <x v="83"/>
    <x v="14"/>
    <m/>
    <m/>
    <m/>
    <m/>
    <m/>
    <m/>
    <m/>
    <m/>
    <m/>
    <m/>
    <m/>
    <m/>
  </r>
  <r>
    <d v="2000-11-24T00:00:00"/>
    <x v="84"/>
    <x v="14"/>
    <m/>
    <m/>
    <m/>
    <m/>
    <m/>
    <m/>
    <m/>
    <m/>
    <m/>
    <m/>
    <m/>
    <m/>
  </r>
  <r>
    <d v="2000-11-25T00:00:00"/>
    <x v="85"/>
    <x v="14"/>
    <m/>
    <m/>
    <m/>
    <m/>
    <m/>
    <m/>
    <m/>
    <m/>
    <m/>
    <m/>
    <m/>
    <m/>
  </r>
  <r>
    <d v="2001-09-01T00:00:00"/>
    <x v="80"/>
    <x v="15"/>
    <m/>
    <m/>
    <m/>
    <m/>
    <m/>
    <m/>
    <m/>
    <m/>
    <m/>
    <m/>
    <m/>
    <m/>
  </r>
  <r>
    <d v="2001-09-02T00:00:00"/>
    <x v="75"/>
    <x v="15"/>
    <m/>
    <m/>
    <m/>
    <m/>
    <m/>
    <m/>
    <m/>
    <m/>
    <m/>
    <m/>
    <m/>
    <m/>
  </r>
  <r>
    <d v="2001-09-03T00:00:00"/>
    <x v="76"/>
    <x v="15"/>
    <m/>
    <m/>
    <m/>
    <m/>
    <m/>
    <m/>
    <m/>
    <m/>
    <m/>
    <m/>
    <m/>
    <m/>
  </r>
  <r>
    <d v="2001-09-04T00:00:00"/>
    <x v="77"/>
    <x v="15"/>
    <m/>
    <m/>
    <m/>
    <m/>
    <m/>
    <m/>
    <m/>
    <m/>
    <m/>
    <m/>
    <m/>
    <m/>
  </r>
  <r>
    <d v="2001-09-05T00:00:00"/>
    <x v="78"/>
    <x v="15"/>
    <m/>
    <m/>
    <m/>
    <m/>
    <m/>
    <m/>
    <m/>
    <m/>
    <m/>
    <m/>
    <m/>
    <n v="19"/>
  </r>
  <r>
    <d v="2001-09-06T00:00:00"/>
    <x v="79"/>
    <x v="15"/>
    <n v="6757"/>
    <n v="413"/>
    <n v="0"/>
    <n v="0"/>
    <n v="1271"/>
    <n v="113"/>
    <n v="1090"/>
    <n v="2257"/>
    <n v="0"/>
    <n v="0"/>
    <s v="from swim counts"/>
    <n v="18"/>
  </r>
  <r>
    <d v="2001-09-06T00:00:00"/>
    <x v="79"/>
    <x v="15"/>
    <n v="4786"/>
    <n v="5"/>
    <n v="0"/>
    <n v="0"/>
    <n v="0"/>
    <n v="0"/>
    <n v="224"/>
    <n v="0"/>
    <n v="0"/>
    <n v="0"/>
    <s v="Swim-ins into hatchery by 12:00 Sept 6 incl 4586 coho processed or in holding + estimated 200 (from Lorrie) in raceway not yet processed."/>
    <m/>
  </r>
  <r>
    <d v="2001-09-06T00:00:00"/>
    <x v="79"/>
    <x v="15"/>
    <n v="593"/>
    <n v="34"/>
    <n v="0"/>
    <n v="0"/>
    <n v="83"/>
    <n v="39"/>
    <n v="12"/>
    <n v="225"/>
    <n v="14"/>
    <n v="0"/>
    <s v="Migration through Stamp Falls after 13:00 (conclusion of swim survey)"/>
    <m/>
  </r>
  <r>
    <d v="2001-09-07T00:00:00"/>
    <x v="71"/>
    <x v="15"/>
    <n v="1252"/>
    <n v="84"/>
    <n v="0"/>
    <n v="0"/>
    <n v="226"/>
    <n v="75"/>
    <n v="43"/>
    <n v="590"/>
    <n v="39"/>
    <n v="0"/>
    <m/>
    <n v="17"/>
  </r>
  <r>
    <d v="2001-09-08T00:00:00"/>
    <x v="72"/>
    <x v="15"/>
    <n v="1134"/>
    <n v="90"/>
    <n v="0"/>
    <n v="2"/>
    <n v="225"/>
    <n v="79"/>
    <n v="20"/>
    <n v="593"/>
    <n v="18"/>
    <n v="0"/>
    <m/>
    <n v="17.5"/>
  </r>
  <r>
    <d v="2001-09-09T00:00:00"/>
    <x v="73"/>
    <x v="15"/>
    <n v="969"/>
    <n v="82"/>
    <n v="0"/>
    <n v="1"/>
    <n v="224"/>
    <n v="56"/>
    <n v="28"/>
    <n v="687"/>
    <n v="34"/>
    <n v="0"/>
    <m/>
    <n v="17.5"/>
  </r>
  <r>
    <d v="2001-09-10T00:00:00"/>
    <x v="74"/>
    <x v="15"/>
    <n v="850"/>
    <n v="114"/>
    <n v="0"/>
    <n v="0"/>
    <n v="249"/>
    <n v="102"/>
    <n v="22"/>
    <n v="866"/>
    <n v="36"/>
    <n v="0"/>
    <m/>
    <n v="17"/>
  </r>
  <r>
    <d v="2001-09-11T00:00:00"/>
    <x v="68"/>
    <x v="15"/>
    <n v="993"/>
    <n v="122"/>
    <n v="1"/>
    <n v="1"/>
    <n v="268"/>
    <n v="135"/>
    <n v="28"/>
    <n v="735"/>
    <n v="30"/>
    <n v="1"/>
    <m/>
    <n v="17"/>
  </r>
  <r>
    <d v="2001-09-12T00:00:00"/>
    <x v="69"/>
    <x v="15"/>
    <n v="1676"/>
    <n v="89"/>
    <n v="0"/>
    <n v="0"/>
    <n v="327"/>
    <n v="134"/>
    <n v="16"/>
    <n v="856"/>
    <n v="50"/>
    <n v="0"/>
    <m/>
    <n v="18"/>
  </r>
  <r>
    <d v="2001-09-13T00:00:00"/>
    <x v="70"/>
    <x v="15"/>
    <n v="1320"/>
    <n v="71"/>
    <n v="0"/>
    <n v="0"/>
    <n v="282"/>
    <n v="181"/>
    <n v="27"/>
    <n v="680"/>
    <n v="49"/>
    <n v="0"/>
    <m/>
    <n v="18"/>
  </r>
  <r>
    <d v="2001-09-14T00:00:00"/>
    <x v="67"/>
    <x v="15"/>
    <n v="1367"/>
    <n v="99"/>
    <n v="0"/>
    <n v="0"/>
    <n v="522"/>
    <n v="208"/>
    <n v="13"/>
    <n v="600"/>
    <n v="40"/>
    <n v="0"/>
    <m/>
    <n v="18"/>
  </r>
  <r>
    <d v="2001-09-15T00:00:00"/>
    <x v="63"/>
    <x v="15"/>
    <n v="783"/>
    <n v="97"/>
    <n v="0"/>
    <n v="0"/>
    <n v="312"/>
    <n v="120"/>
    <n v="15"/>
    <n v="673"/>
    <n v="32"/>
    <n v="0"/>
    <m/>
    <n v="18"/>
  </r>
  <r>
    <d v="2001-09-16T00:00:00"/>
    <x v="64"/>
    <x v="15"/>
    <n v="1449"/>
    <n v="122"/>
    <n v="0"/>
    <n v="1"/>
    <n v="325"/>
    <n v="181"/>
    <n v="21"/>
    <n v="4195"/>
    <n v="45"/>
    <n v="0"/>
    <m/>
    <n v="19"/>
  </r>
  <r>
    <d v="2001-09-17T00:00:00"/>
    <x v="65"/>
    <x v="15"/>
    <n v="2027"/>
    <n v="90"/>
    <n v="0"/>
    <n v="0"/>
    <n v="140"/>
    <n v="75"/>
    <n v="11"/>
    <n v="2669"/>
    <n v="91"/>
    <n v="0"/>
    <m/>
    <n v="18"/>
  </r>
  <r>
    <d v="2001-09-18T00:00:00"/>
    <x v="0"/>
    <x v="15"/>
    <n v="2024"/>
    <n v="106"/>
    <n v="1"/>
    <n v="0"/>
    <n v="117"/>
    <n v="42"/>
    <n v="12"/>
    <n v="3445"/>
    <n v="128"/>
    <n v="0"/>
    <m/>
    <n v="17"/>
  </r>
  <r>
    <d v="2001-09-19T00:00:00"/>
    <x v="1"/>
    <x v="15"/>
    <n v="2649"/>
    <n v="88"/>
    <n v="1"/>
    <n v="0"/>
    <n v="203"/>
    <n v="55"/>
    <n v="10"/>
    <n v="3278"/>
    <n v="178"/>
    <n v="0"/>
    <m/>
    <n v="16.5"/>
  </r>
  <r>
    <d v="2001-09-20T00:00:00"/>
    <x v="2"/>
    <x v="15"/>
    <n v="1827"/>
    <n v="36"/>
    <n v="0"/>
    <n v="0"/>
    <n v="209"/>
    <n v="12"/>
    <n v="1"/>
    <n v="1982"/>
    <n v="121"/>
    <n v="0"/>
    <m/>
    <m/>
  </r>
  <r>
    <d v="2001-09-21T00:00:00"/>
    <x v="3"/>
    <x v="15"/>
    <n v="2862"/>
    <n v="90"/>
    <n v="0"/>
    <n v="0"/>
    <n v="259"/>
    <n v="25"/>
    <n v="1"/>
    <n v="2865"/>
    <n v="171"/>
    <n v="0"/>
    <m/>
    <n v="17"/>
  </r>
  <r>
    <d v="2001-09-22T00:00:00"/>
    <x v="4"/>
    <x v="15"/>
    <n v="2527"/>
    <n v="111"/>
    <n v="0"/>
    <n v="0"/>
    <n v="202"/>
    <n v="23"/>
    <n v="1"/>
    <n v="3194"/>
    <n v="212"/>
    <n v="0"/>
    <m/>
    <n v="17"/>
  </r>
  <r>
    <d v="2001-09-23T00:00:00"/>
    <x v="5"/>
    <x v="15"/>
    <n v="2178"/>
    <n v="107"/>
    <n v="0"/>
    <n v="0"/>
    <n v="174"/>
    <n v="20"/>
    <n v="0"/>
    <n v="3826"/>
    <n v="274"/>
    <n v="0"/>
    <m/>
    <n v="19"/>
  </r>
  <r>
    <d v="2001-09-24T00:00:00"/>
    <x v="6"/>
    <x v="15"/>
    <n v="2421"/>
    <n v="145"/>
    <n v="2"/>
    <n v="0"/>
    <n v="247"/>
    <n v="27"/>
    <n v="0"/>
    <n v="3614"/>
    <n v="185"/>
    <n v="0"/>
    <m/>
    <n v="17"/>
  </r>
  <r>
    <d v="2001-09-25T00:00:00"/>
    <x v="7"/>
    <x v="15"/>
    <n v="2684"/>
    <n v="190"/>
    <n v="1"/>
    <n v="0"/>
    <n v="276"/>
    <n v="44"/>
    <n v="3"/>
    <n v="3462"/>
    <n v="187"/>
    <n v="0"/>
    <m/>
    <n v="17.5"/>
  </r>
  <r>
    <d v="2001-09-26T00:00:00"/>
    <x v="8"/>
    <x v="15"/>
    <n v="2564"/>
    <n v="222"/>
    <n v="0"/>
    <n v="0"/>
    <n v="409"/>
    <n v="48"/>
    <n v="10"/>
    <n v="3606"/>
    <n v="154"/>
    <n v="0"/>
    <m/>
    <n v="17.5"/>
  </r>
  <r>
    <d v="2001-09-27T00:00:00"/>
    <x v="9"/>
    <x v="15"/>
    <n v="1806"/>
    <n v="120"/>
    <n v="0"/>
    <n v="0"/>
    <n v="123"/>
    <n v="24"/>
    <n v="6"/>
    <n v="1472"/>
    <n v="93"/>
    <n v="0"/>
    <m/>
    <n v="16.5"/>
  </r>
  <r>
    <d v="2001-09-28T00:00:00"/>
    <x v="10"/>
    <x v="15"/>
    <n v="1482"/>
    <n v="70"/>
    <n v="0"/>
    <n v="0"/>
    <n v="210"/>
    <n v="15"/>
    <n v="4"/>
    <n v="1796"/>
    <n v="113"/>
    <n v="0"/>
    <m/>
    <n v="16"/>
  </r>
  <r>
    <d v="2001-09-29T00:00:00"/>
    <x v="11"/>
    <x v="15"/>
    <n v="2466"/>
    <n v="102"/>
    <n v="0"/>
    <n v="0"/>
    <n v="169"/>
    <n v="11"/>
    <n v="5"/>
    <n v="1142"/>
    <n v="108"/>
    <n v="0"/>
    <m/>
    <n v="16"/>
  </r>
  <r>
    <d v="2001-09-30T00:00:00"/>
    <x v="12"/>
    <x v="15"/>
    <n v="2010"/>
    <n v="104"/>
    <n v="0"/>
    <n v="0"/>
    <n v="154"/>
    <n v="8"/>
    <n v="5"/>
    <n v="889"/>
    <n v="69"/>
    <n v="0"/>
    <m/>
    <n v="16"/>
  </r>
  <r>
    <d v="2001-10-01T00:00:00"/>
    <x v="13"/>
    <x v="15"/>
    <n v="1712"/>
    <n v="109"/>
    <n v="0"/>
    <n v="0"/>
    <n v="117"/>
    <n v="10"/>
    <n v="7"/>
    <n v="927"/>
    <n v="71"/>
    <n v="0"/>
    <m/>
    <n v="16"/>
  </r>
  <r>
    <d v="2001-10-02T00:00:00"/>
    <x v="14"/>
    <x v="15"/>
    <n v="2012"/>
    <n v="138"/>
    <n v="0"/>
    <n v="0"/>
    <n v="168"/>
    <n v="15"/>
    <n v="2"/>
    <n v="997"/>
    <n v="61"/>
    <n v="0"/>
    <m/>
    <n v="15.1"/>
  </r>
  <r>
    <d v="2001-10-03T00:00:00"/>
    <x v="15"/>
    <x v="15"/>
    <n v="2263"/>
    <n v="132"/>
    <n v="0"/>
    <n v="0"/>
    <n v="162"/>
    <n v="18"/>
    <n v="4"/>
    <n v="777"/>
    <n v="56"/>
    <n v="0"/>
    <m/>
    <n v="15"/>
  </r>
  <r>
    <d v="2001-10-04T00:00:00"/>
    <x v="16"/>
    <x v="15"/>
    <n v="2505"/>
    <n v="157"/>
    <n v="0"/>
    <n v="0"/>
    <n v="170"/>
    <n v="28"/>
    <n v="3"/>
    <n v="709"/>
    <n v="53"/>
    <n v="0"/>
    <m/>
    <n v="15"/>
  </r>
  <r>
    <d v="2001-10-05T00:00:00"/>
    <x v="17"/>
    <x v="15"/>
    <n v="3116"/>
    <n v="188"/>
    <n v="0"/>
    <n v="0"/>
    <n v="284"/>
    <n v="48"/>
    <n v="8"/>
    <n v="601"/>
    <n v="55"/>
    <n v="0"/>
    <m/>
    <n v="14.5"/>
  </r>
  <r>
    <d v="2001-10-06T00:00:00"/>
    <x v="18"/>
    <x v="15"/>
    <n v="3305"/>
    <n v="120"/>
    <n v="0"/>
    <n v="0"/>
    <n v="590"/>
    <n v="65"/>
    <n v="5"/>
    <n v="751"/>
    <n v="58"/>
    <n v="0"/>
    <m/>
    <n v="15"/>
  </r>
  <r>
    <d v="2001-10-07T00:00:00"/>
    <x v="19"/>
    <x v="15"/>
    <n v="1995"/>
    <n v="113"/>
    <n v="0"/>
    <n v="0"/>
    <n v="245"/>
    <n v="33"/>
    <n v="4"/>
    <n v="467"/>
    <n v="35"/>
    <n v="0"/>
    <m/>
    <n v="15"/>
  </r>
  <r>
    <d v="2001-10-08T00:00:00"/>
    <x v="20"/>
    <x v="15"/>
    <n v="2203"/>
    <n v="91"/>
    <n v="0"/>
    <n v="1"/>
    <n v="431"/>
    <n v="34"/>
    <n v="8"/>
    <n v="247"/>
    <n v="21"/>
    <n v="0"/>
    <m/>
    <n v="15"/>
  </r>
  <r>
    <d v="2001-10-09T00:00:00"/>
    <x v="21"/>
    <x v="15"/>
    <n v="2095"/>
    <n v="84"/>
    <n v="0"/>
    <n v="0"/>
    <n v="596"/>
    <n v="45"/>
    <n v="10"/>
    <n v="178"/>
    <n v="10"/>
    <n v="0"/>
    <m/>
    <n v="15"/>
  </r>
  <r>
    <d v="2001-10-10T00:00:00"/>
    <x v="22"/>
    <x v="15"/>
    <n v="1022"/>
    <n v="52"/>
    <n v="0"/>
    <n v="1"/>
    <n v="1126"/>
    <n v="75"/>
    <n v="3"/>
    <n v="341"/>
    <n v="17"/>
    <n v="0"/>
    <m/>
    <n v="14.5"/>
  </r>
  <r>
    <d v="2001-10-11T00:00:00"/>
    <x v="23"/>
    <x v="15"/>
    <n v="1709"/>
    <n v="78"/>
    <n v="0"/>
    <n v="2"/>
    <n v="1041"/>
    <n v="45"/>
    <n v="4"/>
    <n v="129"/>
    <n v="9"/>
    <n v="0"/>
    <m/>
    <n v="14.5"/>
  </r>
  <r>
    <d v="2001-10-12T00:00:00"/>
    <x v="24"/>
    <x v="15"/>
    <n v="1580"/>
    <n v="83"/>
    <n v="0"/>
    <n v="2"/>
    <n v="2729"/>
    <n v="163"/>
    <n v="13"/>
    <n v="277"/>
    <n v="17"/>
    <n v="0"/>
    <m/>
    <n v="14"/>
  </r>
  <r>
    <d v="2001-10-13T00:00:00"/>
    <x v="25"/>
    <x v="15"/>
    <n v="2318"/>
    <n v="75"/>
    <n v="0"/>
    <n v="0"/>
    <n v="1371"/>
    <n v="84"/>
    <n v="10"/>
    <n v="255"/>
    <n v="17"/>
    <n v="0"/>
    <m/>
    <n v="14"/>
  </r>
  <r>
    <d v="2001-10-14T00:00:00"/>
    <x v="26"/>
    <x v="15"/>
    <n v="1536"/>
    <n v="48"/>
    <n v="0"/>
    <n v="4"/>
    <n v="1221"/>
    <n v="73"/>
    <n v="7"/>
    <n v="190"/>
    <n v="8"/>
    <n v="0"/>
    <m/>
    <n v="13.5"/>
  </r>
  <r>
    <d v="2001-10-15T00:00:00"/>
    <x v="27"/>
    <x v="15"/>
    <n v="1954"/>
    <n v="38"/>
    <n v="0"/>
    <n v="2"/>
    <n v="1679"/>
    <n v="119"/>
    <n v="11"/>
    <n v="208"/>
    <n v="25"/>
    <n v="0"/>
    <m/>
    <n v="14"/>
  </r>
  <r>
    <d v="2001-10-16T00:00:00"/>
    <x v="28"/>
    <x v="15"/>
    <n v="887"/>
    <n v="29"/>
    <n v="0"/>
    <n v="2"/>
    <n v="1340"/>
    <n v="65"/>
    <n v="8"/>
    <n v="347"/>
    <n v="43"/>
    <n v="0"/>
    <m/>
    <n v="14"/>
  </r>
  <r>
    <d v="2001-10-17T00:00:00"/>
    <x v="29"/>
    <x v="15"/>
    <n v="1222"/>
    <n v="25"/>
    <n v="0"/>
    <n v="1"/>
    <n v="1031"/>
    <n v="68"/>
    <n v="6"/>
    <n v="189"/>
    <n v="17"/>
    <n v="0"/>
    <m/>
    <n v="14"/>
  </r>
  <r>
    <d v="2001-10-18T00:00:00"/>
    <x v="30"/>
    <x v="15"/>
    <n v="1394"/>
    <n v="29"/>
    <n v="0"/>
    <n v="5"/>
    <n v="977"/>
    <n v="76"/>
    <n v="9"/>
    <n v="189"/>
    <n v="13"/>
    <n v="0"/>
    <m/>
    <n v="14"/>
  </r>
  <r>
    <d v="2001-10-19T00:00:00"/>
    <x v="31"/>
    <x v="15"/>
    <n v="1332"/>
    <n v="25"/>
    <n v="0"/>
    <n v="5"/>
    <n v="824"/>
    <n v="82"/>
    <n v="3"/>
    <n v="197"/>
    <n v="21"/>
    <n v="0"/>
    <m/>
    <n v="13.5"/>
  </r>
  <r>
    <d v="2001-10-20T00:00:00"/>
    <x v="32"/>
    <x v="15"/>
    <n v="1254"/>
    <n v="28"/>
    <n v="0"/>
    <n v="6"/>
    <n v="616"/>
    <n v="41"/>
    <n v="8"/>
    <n v="125"/>
    <n v="1"/>
    <n v="0"/>
    <m/>
    <n v="13"/>
  </r>
  <r>
    <d v="2001-10-21T00:00:00"/>
    <x v="33"/>
    <x v="15"/>
    <n v="559"/>
    <n v="25"/>
    <n v="0"/>
    <n v="2"/>
    <n v="958"/>
    <n v="64"/>
    <n v="6"/>
    <n v="63"/>
    <n v="5"/>
    <n v="0"/>
    <m/>
    <n v="13"/>
  </r>
  <r>
    <d v="2001-10-22T00:00:00"/>
    <x v="34"/>
    <x v="15"/>
    <n v="747"/>
    <n v="20"/>
    <n v="0"/>
    <n v="5"/>
    <n v="1001"/>
    <n v="89"/>
    <n v="6"/>
    <n v="91"/>
    <n v="8"/>
    <n v="0"/>
    <m/>
    <n v="13"/>
  </r>
  <r>
    <d v="2001-10-23T00:00:00"/>
    <x v="35"/>
    <x v="15"/>
    <n v="2046"/>
    <n v="34"/>
    <n v="0"/>
    <n v="15"/>
    <n v="492"/>
    <n v="57"/>
    <n v="9"/>
    <n v="374"/>
    <n v="28"/>
    <n v="0"/>
    <m/>
    <m/>
  </r>
  <r>
    <d v="2001-10-24T00:00:00"/>
    <x v="36"/>
    <x v="15"/>
    <n v="1770"/>
    <n v="21"/>
    <n v="0"/>
    <n v="5"/>
    <n v="251"/>
    <n v="36"/>
    <n v="13"/>
    <n v="562"/>
    <n v="32"/>
    <n v="0"/>
    <m/>
    <n v="12"/>
  </r>
  <r>
    <d v="2001-10-25T00:00:00"/>
    <x v="37"/>
    <x v="15"/>
    <n v="909"/>
    <n v="12"/>
    <n v="0"/>
    <n v="6"/>
    <n v="311"/>
    <n v="40"/>
    <n v="19"/>
    <n v="379"/>
    <n v="22"/>
    <n v="0"/>
    <m/>
    <n v="12"/>
  </r>
  <r>
    <d v="2001-10-26T00:00:00"/>
    <x v="38"/>
    <x v="15"/>
    <n v="247"/>
    <n v="7"/>
    <n v="0"/>
    <n v="0"/>
    <n v="180"/>
    <n v="21"/>
    <n v="0"/>
    <n v="164"/>
    <n v="8"/>
    <n v="0"/>
    <s v="Partial day.  Heavy rain - low visibility.  Closed gate to prevent migration."/>
    <n v="12.5"/>
  </r>
  <r>
    <d v="2001-10-27T00:00:00"/>
    <x v="39"/>
    <x v="15"/>
    <n v="1891"/>
    <n v="27"/>
    <n v="0"/>
    <n v="0"/>
    <n v="137"/>
    <n v="30"/>
    <n v="13"/>
    <n v="1016"/>
    <n v="30"/>
    <n v="0"/>
    <m/>
    <n v="12"/>
  </r>
  <r>
    <d v="2001-10-28T00:00:00"/>
    <x v="40"/>
    <x v="15"/>
    <n v="425"/>
    <n v="14"/>
    <n v="0"/>
    <n v="0"/>
    <n v="80"/>
    <n v="11"/>
    <n v="11"/>
    <n v="384"/>
    <n v="9"/>
    <n v="0"/>
    <m/>
    <n v="12"/>
  </r>
  <r>
    <d v="2001-10-29T00:00:00"/>
    <x v="41"/>
    <x v="15"/>
    <n v="151"/>
    <n v="5"/>
    <n v="0"/>
    <n v="0"/>
    <n v="53"/>
    <n v="7"/>
    <n v="2"/>
    <n v="80"/>
    <n v="0"/>
    <n v="0"/>
    <m/>
    <n v="12"/>
  </r>
  <r>
    <d v="2001-10-30T00:00:00"/>
    <x v="42"/>
    <x v="15"/>
    <n v="173"/>
    <n v="10"/>
    <n v="0"/>
    <n v="0"/>
    <n v="64"/>
    <n v="11"/>
    <n v="19"/>
    <n v="64"/>
    <n v="0"/>
    <n v="0"/>
    <s v="At start of day Tom noticed screen at downstream end of box was not completely down and fish could prob. Escape underneath.  Unsure if been like this sice Shaunee changed screens on Friday midday when visibility very poor - seems unlikely due to the high counts through box on Saturday.  Could have been pushed up by fish since then if a small gap had been left or perhaps space wasn't large enough for many fish to get through.  Seems unlikely that a significant portion of run would have got through."/>
    <n v="12"/>
  </r>
  <r>
    <d v="2001-10-31T00:00:00"/>
    <x v="43"/>
    <x v="15"/>
    <n v="276"/>
    <n v="11"/>
    <n v="0"/>
    <n v="3"/>
    <n v="63"/>
    <n v="16"/>
    <n v="12"/>
    <n v="207"/>
    <n v="21"/>
    <n v="0"/>
    <m/>
    <n v="11"/>
  </r>
  <r>
    <d v="2001-11-01T00:00:00"/>
    <x v="44"/>
    <x v="15"/>
    <n v="340"/>
    <n v="9"/>
    <n v="0"/>
    <n v="1"/>
    <n v="50"/>
    <n v="3"/>
    <n v="11"/>
    <n v="135"/>
    <n v="12"/>
    <n v="0"/>
    <m/>
    <n v="11"/>
  </r>
  <r>
    <d v="2001-11-02T00:00:00"/>
    <x v="45"/>
    <x v="15"/>
    <n v="261"/>
    <n v="15"/>
    <n v="0"/>
    <n v="0"/>
    <n v="41"/>
    <n v="4"/>
    <n v="13"/>
    <n v="90"/>
    <n v="3"/>
    <n v="0"/>
    <s v="NB.  F&amp;W apparently took 550 steelhead and released them back into the lower river today.  100 of them were spag. tagged with white tags on Left Hand Side."/>
    <n v="11"/>
  </r>
  <r>
    <d v="2001-11-03T00:00:00"/>
    <x v="46"/>
    <x v="15"/>
    <n v="81"/>
    <n v="7"/>
    <n v="0"/>
    <n v="1"/>
    <n v="14"/>
    <n v="5"/>
    <n v="14"/>
    <n v="47"/>
    <n v="1"/>
    <n v="0"/>
    <m/>
    <n v="11.5"/>
  </r>
  <r>
    <d v="2001-11-04T00:00:00"/>
    <x v="47"/>
    <x v="15"/>
    <n v="86"/>
    <n v="4"/>
    <n v="0"/>
    <n v="0"/>
    <n v="21"/>
    <n v="4"/>
    <n v="8"/>
    <n v="87"/>
    <n v="5"/>
    <n v="0"/>
    <m/>
    <n v="11"/>
  </r>
  <r>
    <d v="2001-11-05T00:00:00"/>
    <x v="48"/>
    <x v="15"/>
    <n v="106"/>
    <n v="3"/>
    <n v="0"/>
    <n v="1"/>
    <n v="15"/>
    <n v="4"/>
    <n v="22"/>
    <n v="30"/>
    <n v="2"/>
    <n v="0"/>
    <m/>
    <n v="11"/>
  </r>
  <r>
    <d v="2001-11-06T00:00:00"/>
    <x v="49"/>
    <x v="15"/>
    <n v="74"/>
    <n v="3"/>
    <n v="0"/>
    <n v="0"/>
    <n v="12"/>
    <n v="3"/>
    <n v="42"/>
    <n v="26"/>
    <n v="2"/>
    <n v="0"/>
    <m/>
    <n v="10"/>
  </r>
  <r>
    <d v="2001-11-07T00:00:00"/>
    <x v="50"/>
    <x v="15"/>
    <n v="85"/>
    <n v="9"/>
    <n v="0"/>
    <n v="0"/>
    <n v="16"/>
    <n v="1"/>
    <n v="13"/>
    <n v="20"/>
    <n v="2"/>
    <n v="0"/>
    <m/>
    <m/>
  </r>
  <r>
    <d v="2001-11-08T00:00:00"/>
    <x v="51"/>
    <x v="15"/>
    <n v="90"/>
    <n v="4"/>
    <n v="0"/>
    <n v="0"/>
    <n v="16"/>
    <n v="0"/>
    <n v="8"/>
    <n v="22"/>
    <n v="1"/>
    <n v="0"/>
    <m/>
    <n v="11"/>
  </r>
  <r>
    <d v="2001-11-09T00:00:00"/>
    <x v="52"/>
    <x v="15"/>
    <n v="43"/>
    <n v="2"/>
    <n v="0"/>
    <n v="0"/>
    <n v="7"/>
    <n v="2"/>
    <n v="5"/>
    <n v="14"/>
    <n v="1"/>
    <n v="0"/>
    <s v="Stopped counting for season at 13:00"/>
    <n v="11"/>
  </r>
  <r>
    <d v="2002-09-01T00:00:00"/>
    <x v="80"/>
    <x v="16"/>
    <m/>
    <m/>
    <m/>
    <m/>
    <m/>
    <m/>
    <m/>
    <m/>
    <m/>
    <m/>
    <m/>
    <m/>
  </r>
  <r>
    <d v="2002-09-02T00:00:00"/>
    <x v="75"/>
    <x v="16"/>
    <m/>
    <m/>
    <m/>
    <m/>
    <m/>
    <m/>
    <m/>
    <m/>
    <m/>
    <m/>
    <m/>
    <m/>
  </r>
  <r>
    <d v="2002-09-03T00:00:00"/>
    <x v="76"/>
    <x v="16"/>
    <m/>
    <m/>
    <m/>
    <m/>
    <m/>
    <m/>
    <m/>
    <m/>
    <m/>
    <m/>
    <m/>
    <m/>
  </r>
  <r>
    <d v="2002-09-04T00:00:00"/>
    <x v="77"/>
    <x v="16"/>
    <m/>
    <m/>
    <m/>
    <m/>
    <m/>
    <m/>
    <m/>
    <m/>
    <m/>
    <m/>
    <s v="Test set-up day. See Comment"/>
    <n v="18"/>
  </r>
  <r>
    <d v="2002-09-05T00:00:00"/>
    <x v="78"/>
    <x v="16"/>
    <n v="1500"/>
    <n v="0"/>
    <n v="0"/>
    <n v="0"/>
    <n v="100"/>
    <n v="0"/>
    <n v="100"/>
    <n v="100"/>
    <n v="0"/>
    <n v="0"/>
    <s v="Adjustment for Observer Efficiency in swim survey. "/>
    <n v="17"/>
  </r>
  <r>
    <d v="2002-09-05T00:00:00"/>
    <x v="78"/>
    <x v="16"/>
    <n v="1082"/>
    <n v="21"/>
    <n v="0"/>
    <n v="0"/>
    <n v="403"/>
    <n v="13"/>
    <n v="766"/>
    <n v="3703"/>
    <n v="12"/>
    <n v="0"/>
    <s v="Unexpanded Swim Survey (incl hatchery swim-ins)"/>
    <n v="17"/>
  </r>
  <r>
    <d v="2002-09-05T00:00:00"/>
    <x v="78"/>
    <x v="16"/>
    <n v="765"/>
    <n v="48"/>
    <n v="0"/>
    <n v="0"/>
    <n v="112"/>
    <n v="12"/>
    <n v="5"/>
    <n v="165"/>
    <n v="6"/>
    <n v="0"/>
    <s v="Stamp Falls daily totals minus what was counted prior to 14:00 (end of swim survey)"/>
    <m/>
  </r>
  <r>
    <d v="2002-09-06T00:00:00"/>
    <x v="79"/>
    <x v="16"/>
    <n v="1917"/>
    <n v="167"/>
    <n v="0"/>
    <n v="0"/>
    <n v="377"/>
    <n v="34"/>
    <n v="22"/>
    <n v="572"/>
    <n v="44"/>
    <n v="0"/>
    <m/>
    <n v="18"/>
  </r>
  <r>
    <d v="2002-09-07T00:00:00"/>
    <x v="71"/>
    <x v="16"/>
    <n v="1910"/>
    <n v="262"/>
    <n v="0"/>
    <n v="0"/>
    <n v="451"/>
    <n v="73"/>
    <n v="49"/>
    <n v="433"/>
    <n v="28"/>
    <n v="0"/>
    <m/>
    <n v="18"/>
  </r>
  <r>
    <d v="2002-09-08T00:00:00"/>
    <x v="72"/>
    <x v="16"/>
    <n v="1193"/>
    <n v="131"/>
    <n v="0"/>
    <n v="0"/>
    <n v="235"/>
    <n v="34"/>
    <n v="52"/>
    <n v="522"/>
    <n v="49"/>
    <n v="0"/>
    <m/>
    <n v="17.5"/>
  </r>
  <r>
    <d v="2002-09-09T00:00:00"/>
    <x v="73"/>
    <x v="16"/>
    <n v="2394"/>
    <n v="173"/>
    <n v="0"/>
    <n v="3"/>
    <n v="219"/>
    <n v="61"/>
    <n v="14"/>
    <n v="766"/>
    <n v="12"/>
    <n v="0"/>
    <m/>
    <n v="17"/>
  </r>
  <r>
    <d v="2002-09-10T00:00:00"/>
    <x v="74"/>
    <x v="16"/>
    <n v="2735"/>
    <n v="154"/>
    <n v="0"/>
    <n v="0"/>
    <n v="259"/>
    <n v="51"/>
    <n v="21"/>
    <n v="891"/>
    <n v="15"/>
    <n v="0"/>
    <m/>
    <n v="18"/>
  </r>
  <r>
    <d v="2002-09-11T00:00:00"/>
    <x v="68"/>
    <x v="16"/>
    <n v="2354"/>
    <n v="218"/>
    <n v="0"/>
    <n v="0"/>
    <n v="341"/>
    <n v="79"/>
    <n v="11"/>
    <n v="1320"/>
    <n v="20"/>
    <n v="0"/>
    <m/>
    <n v="18"/>
  </r>
  <r>
    <d v="2002-09-12T00:00:00"/>
    <x v="69"/>
    <x v="16"/>
    <n v="1754"/>
    <n v="179"/>
    <n v="0"/>
    <n v="0"/>
    <n v="359"/>
    <n v="66"/>
    <n v="5"/>
    <n v="1427"/>
    <n v="15"/>
    <n v="0"/>
    <m/>
    <n v="18"/>
  </r>
  <r>
    <d v="2002-09-13T00:00:00"/>
    <x v="70"/>
    <x v="16"/>
    <n v="1259"/>
    <n v="259"/>
    <n v="0"/>
    <n v="0"/>
    <n v="444"/>
    <n v="56"/>
    <n v="6"/>
    <n v="2011"/>
    <n v="32"/>
    <n v="0"/>
    <m/>
    <n v="18"/>
  </r>
  <r>
    <d v="2002-09-14T00:00:00"/>
    <x v="67"/>
    <x v="16"/>
    <n v="655"/>
    <n v="274"/>
    <n v="0"/>
    <n v="0"/>
    <n v="855"/>
    <n v="56"/>
    <n v="6"/>
    <n v="1607"/>
    <n v="40"/>
    <n v="0"/>
    <m/>
    <n v="18"/>
  </r>
  <r>
    <d v="2002-09-15T00:00:00"/>
    <x v="63"/>
    <x v="16"/>
    <n v="1131"/>
    <n v="489"/>
    <n v="0"/>
    <n v="0"/>
    <n v="841"/>
    <n v="143"/>
    <n v="11"/>
    <n v="1277"/>
    <n v="105"/>
    <n v="0"/>
    <m/>
    <n v="18"/>
  </r>
  <r>
    <d v="2002-09-16T00:00:00"/>
    <x v="64"/>
    <x v="16"/>
    <n v="1604"/>
    <n v="520"/>
    <n v="0"/>
    <n v="0"/>
    <n v="464"/>
    <n v="101"/>
    <n v="16"/>
    <n v="735"/>
    <n v="58"/>
    <n v="0"/>
    <m/>
    <n v="18.5"/>
  </r>
  <r>
    <d v="2002-09-17T00:00:00"/>
    <x v="65"/>
    <x v="16"/>
    <n v="2206"/>
    <n v="288"/>
    <n v="0"/>
    <n v="0"/>
    <n v="525"/>
    <n v="105"/>
    <n v="9"/>
    <n v="541"/>
    <n v="80"/>
    <n v="0"/>
    <m/>
    <n v="17"/>
  </r>
  <r>
    <d v="2002-09-18T00:00:00"/>
    <x v="0"/>
    <x v="16"/>
    <n v="2752"/>
    <n v="425"/>
    <n v="0"/>
    <n v="0"/>
    <n v="281"/>
    <n v="70"/>
    <n v="16"/>
    <n v="482"/>
    <n v="62"/>
    <n v="0"/>
    <m/>
    <n v="18"/>
  </r>
  <r>
    <d v="2002-09-19T00:00:00"/>
    <x v="1"/>
    <x v="16"/>
    <n v="3128"/>
    <n v="348"/>
    <n v="0"/>
    <n v="0"/>
    <n v="722"/>
    <n v="30"/>
    <n v="13"/>
    <n v="531"/>
    <n v="9"/>
    <n v="0"/>
    <m/>
    <n v="18"/>
  </r>
  <r>
    <d v="2002-09-20T00:00:00"/>
    <x v="2"/>
    <x v="16"/>
    <n v="3709"/>
    <n v="328"/>
    <n v="0"/>
    <n v="0"/>
    <n v="1043"/>
    <n v="55"/>
    <n v="13"/>
    <n v="388"/>
    <n v="15"/>
    <n v="0"/>
    <m/>
    <n v="17"/>
  </r>
  <r>
    <d v="2002-09-21T00:00:00"/>
    <x v="3"/>
    <x v="16"/>
    <n v="3291"/>
    <n v="314"/>
    <n v="0"/>
    <n v="0"/>
    <n v="637"/>
    <n v="33"/>
    <n v="2"/>
    <n v="396"/>
    <n v="25"/>
    <n v="0"/>
    <m/>
    <n v="16"/>
  </r>
  <r>
    <d v="2002-09-22T00:00:00"/>
    <x v="4"/>
    <x v="16"/>
    <n v="2611"/>
    <n v="310"/>
    <n v="0"/>
    <n v="0"/>
    <n v="392"/>
    <n v="33"/>
    <n v="10"/>
    <n v="406"/>
    <n v="19"/>
    <n v="0"/>
    <m/>
    <n v="16"/>
  </r>
  <r>
    <d v="2002-09-23T00:00:00"/>
    <x v="5"/>
    <x v="16"/>
    <n v="2912"/>
    <n v="421"/>
    <n v="0"/>
    <n v="1"/>
    <n v="411"/>
    <n v="62"/>
    <n v="23"/>
    <n v="356"/>
    <n v="20"/>
    <n v="0"/>
    <m/>
    <n v="17"/>
  </r>
  <r>
    <d v="2002-09-24T00:00:00"/>
    <x v="6"/>
    <x v="16"/>
    <n v="2789"/>
    <n v="401"/>
    <n v="0"/>
    <n v="0"/>
    <n v="405"/>
    <n v="48"/>
    <n v="24"/>
    <n v="340"/>
    <n v="29"/>
    <n v="0"/>
    <m/>
    <n v="17"/>
  </r>
  <r>
    <d v="2002-09-25T00:00:00"/>
    <x v="7"/>
    <x v="16"/>
    <n v="2207"/>
    <n v="419"/>
    <n v="3"/>
    <n v="0"/>
    <n v="423"/>
    <n v="72"/>
    <n v="18"/>
    <n v="234"/>
    <n v="35"/>
    <n v="0"/>
    <s v="3 pink.  Sam says questionnable."/>
    <n v="17"/>
  </r>
  <r>
    <d v="2002-09-26T00:00:00"/>
    <x v="8"/>
    <x v="16"/>
    <n v="888"/>
    <n v="302"/>
    <n v="0"/>
    <n v="1"/>
    <n v="1138"/>
    <n v="80"/>
    <n v="18"/>
    <n v="304"/>
    <n v="50"/>
    <n v="0"/>
    <m/>
    <n v="17.5"/>
  </r>
  <r>
    <d v="2002-09-27T00:00:00"/>
    <x v="9"/>
    <x v="16"/>
    <n v="947"/>
    <n v="281"/>
    <n v="0"/>
    <n v="0"/>
    <n v="620"/>
    <n v="31"/>
    <n v="5"/>
    <n v="282"/>
    <n v="12"/>
    <n v="0"/>
    <s v="The 'added' count are fish that bypassed the grates and had to be counted over the screens and are therefore not included in the database. Ie 52CN, 1CNJ, 11CO, 4SK"/>
    <n v="16"/>
  </r>
  <r>
    <d v="2002-09-28T00:00:00"/>
    <x v="10"/>
    <x v="16"/>
    <n v="888"/>
    <n v="306"/>
    <n v="0"/>
    <n v="0"/>
    <n v="608"/>
    <n v="34"/>
    <n v="15"/>
    <n v="432"/>
    <n v="12"/>
    <n v="0"/>
    <m/>
    <n v="17"/>
  </r>
  <r>
    <d v="2002-09-29T00:00:00"/>
    <x v="11"/>
    <x v="16"/>
    <n v="1142"/>
    <n v="300"/>
    <n v="0"/>
    <n v="2"/>
    <n v="745"/>
    <n v="31"/>
    <n v="7"/>
    <n v="341"/>
    <n v="6"/>
    <n v="0"/>
    <m/>
    <n v="17"/>
  </r>
  <r>
    <d v="2002-09-30T00:00:00"/>
    <x v="12"/>
    <x v="16"/>
    <n v="676"/>
    <n v="163"/>
    <n v="0"/>
    <n v="0"/>
    <n v="561"/>
    <n v="18"/>
    <n v="7"/>
    <n v="388"/>
    <n v="8"/>
    <n v="0"/>
    <m/>
    <n v="16"/>
  </r>
  <r>
    <d v="2002-10-01T00:00:00"/>
    <x v="13"/>
    <x v="16"/>
    <n v="484"/>
    <n v="151"/>
    <n v="0"/>
    <n v="0"/>
    <n v="468"/>
    <n v="41"/>
    <n v="11"/>
    <n v="682"/>
    <n v="63"/>
    <n v="0"/>
    <m/>
    <n v="15"/>
  </r>
  <r>
    <d v="2002-10-02T00:00:00"/>
    <x v="14"/>
    <x v="16"/>
    <n v="806"/>
    <n v="203"/>
    <n v="0"/>
    <n v="0"/>
    <n v="763"/>
    <n v="56"/>
    <n v="16"/>
    <n v="706"/>
    <n v="63"/>
    <n v="0"/>
    <m/>
    <n v="16"/>
  </r>
  <r>
    <d v="2002-10-03T00:00:00"/>
    <x v="15"/>
    <x v="16"/>
    <n v="1194"/>
    <n v="199"/>
    <n v="0"/>
    <n v="0"/>
    <n v="538"/>
    <n v="38"/>
    <n v="9"/>
    <n v="669"/>
    <n v="33"/>
    <n v="0"/>
    <m/>
    <n v="16"/>
  </r>
  <r>
    <d v="2002-10-04T00:00:00"/>
    <x v="16"/>
    <x v="16"/>
    <n v="629"/>
    <n v="103"/>
    <n v="0"/>
    <n v="0"/>
    <n v="584"/>
    <n v="29"/>
    <n v="2"/>
    <n v="524"/>
    <n v="40"/>
    <n v="0"/>
    <m/>
    <n v="16"/>
  </r>
  <r>
    <d v="2002-10-05T00:00:00"/>
    <x v="17"/>
    <x v="16"/>
    <n v="628"/>
    <n v="95"/>
    <n v="0"/>
    <n v="0"/>
    <n v="891"/>
    <n v="12"/>
    <n v="2"/>
    <n v="543"/>
    <n v="8"/>
    <n v="0"/>
    <m/>
    <n v="16"/>
  </r>
  <r>
    <d v="2002-10-06T00:00:00"/>
    <x v="18"/>
    <x v="16"/>
    <n v="914"/>
    <n v="101"/>
    <n v="0"/>
    <n v="0"/>
    <n v="873"/>
    <n v="12"/>
    <n v="2"/>
    <n v="622"/>
    <n v="13"/>
    <n v="0"/>
    <m/>
    <n v="16"/>
  </r>
  <r>
    <d v="2002-10-07T00:00:00"/>
    <x v="19"/>
    <x v="16"/>
    <n v="633"/>
    <n v="83"/>
    <n v="0"/>
    <n v="0"/>
    <n v="791"/>
    <n v="21"/>
    <n v="0"/>
    <n v="580"/>
    <n v="23"/>
    <n v="0"/>
    <m/>
    <n v="16"/>
  </r>
  <r>
    <d v="2002-10-08T00:00:00"/>
    <x v="20"/>
    <x v="16"/>
    <n v="418"/>
    <n v="70"/>
    <n v="0"/>
    <n v="0"/>
    <n v="453"/>
    <n v="14"/>
    <n v="2"/>
    <n v="869"/>
    <n v="32"/>
    <n v="0"/>
    <m/>
    <n v="16"/>
  </r>
  <r>
    <d v="2002-10-09T00:00:00"/>
    <x v="21"/>
    <x v="16"/>
    <n v="512"/>
    <n v="57"/>
    <n v="0"/>
    <n v="0"/>
    <n v="737"/>
    <n v="39"/>
    <n v="0"/>
    <n v="953"/>
    <n v="67"/>
    <n v="0"/>
    <m/>
    <n v="16"/>
  </r>
  <r>
    <d v="2002-10-10T00:00:00"/>
    <x v="22"/>
    <x v="16"/>
    <n v="746"/>
    <n v="30"/>
    <n v="0"/>
    <n v="0"/>
    <n v="937"/>
    <n v="55"/>
    <n v="1"/>
    <n v="726"/>
    <n v="68"/>
    <n v="0"/>
    <m/>
    <n v="15"/>
  </r>
  <r>
    <d v="2002-10-11T00:00:00"/>
    <x v="23"/>
    <x v="16"/>
    <n v="815"/>
    <n v="20"/>
    <n v="0"/>
    <n v="0"/>
    <n v="755"/>
    <n v="47"/>
    <n v="4"/>
    <n v="454"/>
    <n v="33"/>
    <n v="0"/>
    <m/>
    <n v="13.5"/>
  </r>
  <r>
    <d v="2002-10-12T00:00:00"/>
    <x v="24"/>
    <x v="16"/>
    <n v="540"/>
    <n v="13"/>
    <n v="0"/>
    <n v="0"/>
    <n v="839"/>
    <n v="65"/>
    <n v="3"/>
    <n v="469"/>
    <n v="38"/>
    <n v="0"/>
    <m/>
    <n v="13"/>
  </r>
  <r>
    <d v="2002-10-13T00:00:00"/>
    <x v="25"/>
    <x v="16"/>
    <n v="512"/>
    <n v="11"/>
    <n v="0"/>
    <n v="0"/>
    <n v="1069"/>
    <n v="9"/>
    <n v="2"/>
    <n v="551"/>
    <n v="3"/>
    <n v="0"/>
    <m/>
    <n v="13"/>
  </r>
  <r>
    <d v="2002-10-14T00:00:00"/>
    <x v="26"/>
    <x v="16"/>
    <n v="439"/>
    <n v="11"/>
    <n v="0"/>
    <n v="0"/>
    <n v="979"/>
    <n v="28"/>
    <n v="2"/>
    <n v="457"/>
    <n v="7"/>
    <n v="0"/>
    <m/>
    <n v="13"/>
  </r>
  <r>
    <d v="2002-10-15T00:00:00"/>
    <x v="27"/>
    <x v="16"/>
    <n v="331"/>
    <n v="14"/>
    <n v="0"/>
    <n v="0"/>
    <n v="804"/>
    <n v="32"/>
    <n v="0"/>
    <n v="377"/>
    <n v="11"/>
    <n v="0"/>
    <m/>
    <n v="15"/>
  </r>
  <r>
    <d v="2002-10-16T00:00:00"/>
    <x v="28"/>
    <x v="16"/>
    <n v="421"/>
    <n v="13"/>
    <n v="0"/>
    <n v="0"/>
    <n v="627"/>
    <n v="18"/>
    <n v="2"/>
    <n v="312"/>
    <n v="7"/>
    <n v="0"/>
    <m/>
    <n v="13"/>
  </r>
  <r>
    <d v="2002-10-17T00:00:00"/>
    <x v="29"/>
    <x v="16"/>
    <n v="452"/>
    <n v="35"/>
    <n v="0"/>
    <n v="0"/>
    <n v="691"/>
    <n v="52"/>
    <n v="2"/>
    <n v="166"/>
    <n v="33"/>
    <n v="0"/>
    <m/>
    <n v="13.5"/>
  </r>
  <r>
    <d v="2002-10-18T00:00:00"/>
    <x v="30"/>
    <x v="16"/>
    <n v="653"/>
    <n v="28"/>
    <n v="0"/>
    <n v="0"/>
    <n v="863"/>
    <n v="52"/>
    <n v="0"/>
    <n v="95"/>
    <n v="0"/>
    <n v="0"/>
    <m/>
    <n v="14"/>
  </r>
  <r>
    <d v="2002-10-19T00:00:00"/>
    <x v="31"/>
    <x v="16"/>
    <n v="551"/>
    <n v="24"/>
    <n v="0"/>
    <n v="0"/>
    <n v="660"/>
    <n v="62"/>
    <n v="4"/>
    <n v="86"/>
    <n v="9"/>
    <n v="0"/>
    <m/>
    <n v="15"/>
  </r>
  <r>
    <d v="2002-10-20T00:00:00"/>
    <x v="32"/>
    <x v="16"/>
    <n v="579"/>
    <n v="44"/>
    <n v="0"/>
    <n v="0"/>
    <n v="893"/>
    <n v="75"/>
    <n v="2"/>
    <n v="82"/>
    <n v="12"/>
    <n v="0"/>
    <m/>
    <n v="14.5"/>
  </r>
  <r>
    <d v="2002-10-21T00:00:00"/>
    <x v="33"/>
    <x v="16"/>
    <n v="453"/>
    <n v="51"/>
    <n v="0"/>
    <n v="0"/>
    <n v="653"/>
    <n v="41"/>
    <n v="4"/>
    <n v="78"/>
    <n v="1"/>
    <n v="0"/>
    <m/>
    <n v="15"/>
  </r>
  <r>
    <d v="2002-10-22T00:00:00"/>
    <x v="34"/>
    <x v="16"/>
    <n v="213"/>
    <n v="33"/>
    <n v="0"/>
    <n v="0"/>
    <n v="438"/>
    <n v="30"/>
    <n v="4"/>
    <n v="35"/>
    <n v="0"/>
    <n v="0"/>
    <m/>
    <n v="15"/>
  </r>
  <r>
    <d v="2002-10-23T00:00:00"/>
    <x v="35"/>
    <x v="16"/>
    <n v="161"/>
    <n v="19"/>
    <n v="0"/>
    <n v="0"/>
    <n v="347"/>
    <n v="19"/>
    <n v="2"/>
    <n v="26"/>
    <n v="0"/>
    <n v="0"/>
    <m/>
    <n v="14"/>
  </r>
  <r>
    <d v="2002-10-24T00:00:00"/>
    <x v="36"/>
    <x v="16"/>
    <n v="74"/>
    <n v="13"/>
    <n v="0"/>
    <n v="0"/>
    <n v="224"/>
    <n v="11"/>
    <n v="2"/>
    <n v="6"/>
    <n v="1"/>
    <n v="0"/>
    <m/>
    <n v="13"/>
  </r>
  <r>
    <d v="2002-10-25T00:00:00"/>
    <x v="37"/>
    <x v="16"/>
    <n v="85"/>
    <n v="16"/>
    <n v="0"/>
    <n v="0"/>
    <n v="258"/>
    <n v="15"/>
    <n v="1"/>
    <n v="10"/>
    <n v="2"/>
    <n v="0"/>
    <m/>
    <n v="13"/>
  </r>
  <r>
    <d v="2002-10-26T00:00:00"/>
    <x v="38"/>
    <x v="16"/>
    <n v="62"/>
    <n v="31"/>
    <n v="0"/>
    <n v="0"/>
    <n v="222"/>
    <n v="14"/>
    <n v="7"/>
    <n v="7"/>
    <n v="0"/>
    <n v="0"/>
    <m/>
    <n v="13"/>
  </r>
  <r>
    <d v="2002-10-27T00:00:00"/>
    <x v="39"/>
    <x v="16"/>
    <n v="54"/>
    <n v="21"/>
    <n v="0"/>
    <n v="0"/>
    <n v="179"/>
    <n v="12"/>
    <n v="5"/>
    <n v="7"/>
    <n v="3"/>
    <n v="0"/>
    <m/>
    <n v="13"/>
  </r>
  <r>
    <d v="2002-10-28T00:00:00"/>
    <x v="40"/>
    <x v="16"/>
    <n v="111"/>
    <n v="37"/>
    <n v="0"/>
    <n v="1"/>
    <n v="285"/>
    <n v="11"/>
    <n v="1"/>
    <n v="7"/>
    <n v="1"/>
    <n v="0"/>
    <m/>
    <n v="13"/>
  </r>
  <r>
    <d v="2002-10-29T00:00:00"/>
    <x v="41"/>
    <x v="16"/>
    <n v="65"/>
    <n v="9"/>
    <n v="0"/>
    <n v="0"/>
    <n v="160"/>
    <n v="6"/>
    <n v="0"/>
    <n v="3"/>
    <n v="0"/>
    <n v="0"/>
    <m/>
    <n v="11"/>
  </r>
  <r>
    <d v="2002-10-30T00:00:00"/>
    <x v="42"/>
    <x v="16"/>
    <n v="40"/>
    <n v="3"/>
    <n v="0"/>
    <n v="0"/>
    <n v="103"/>
    <n v="2"/>
    <n v="0"/>
    <n v="0"/>
    <n v="0"/>
    <n v="0"/>
    <m/>
    <n v="10"/>
  </r>
  <r>
    <d v="2002-10-31T00:00:00"/>
    <x v="43"/>
    <x v="16"/>
    <n v="10"/>
    <n v="2"/>
    <n v="0"/>
    <n v="0"/>
    <n v="63"/>
    <n v="0"/>
    <n v="0"/>
    <n v="1"/>
    <n v="0"/>
    <n v="0"/>
    <m/>
    <n v="10"/>
  </r>
  <r>
    <d v="2002-11-01T00:00:00"/>
    <x v="44"/>
    <x v="16"/>
    <n v="11"/>
    <n v="1"/>
    <n v="0"/>
    <n v="0"/>
    <n v="52"/>
    <n v="1"/>
    <n v="0"/>
    <n v="0"/>
    <n v="0"/>
    <n v="0"/>
    <m/>
    <n v="10"/>
  </r>
  <r>
    <d v="2002-11-02T00:00:00"/>
    <x v="45"/>
    <x v="16"/>
    <n v="5"/>
    <n v="3"/>
    <n v="0"/>
    <n v="0"/>
    <n v="26"/>
    <n v="1"/>
    <n v="1"/>
    <n v="0"/>
    <n v="0"/>
    <n v="0"/>
    <m/>
    <n v="9"/>
  </r>
  <r>
    <d v="2002-11-03T00:00:00"/>
    <x v="46"/>
    <x v="16"/>
    <n v="24"/>
    <n v="3"/>
    <n v="0"/>
    <n v="0"/>
    <n v="16"/>
    <n v="0"/>
    <n v="0"/>
    <n v="1"/>
    <n v="0"/>
    <n v="0"/>
    <m/>
    <n v="9"/>
  </r>
  <r>
    <d v="2002-11-04T00:00:00"/>
    <x v="47"/>
    <x v="16"/>
    <n v="30"/>
    <n v="0"/>
    <n v="0"/>
    <n v="0"/>
    <n v="15"/>
    <n v="1"/>
    <n v="1"/>
    <n v="1"/>
    <n v="0"/>
    <n v="0"/>
    <m/>
    <n v="8.6999999999999993"/>
  </r>
  <r>
    <d v="2002-11-05T00:00:00"/>
    <x v="48"/>
    <x v="16"/>
    <n v="59"/>
    <n v="5"/>
    <n v="0"/>
    <n v="0"/>
    <n v="26"/>
    <n v="0"/>
    <n v="0"/>
    <n v="3"/>
    <n v="0"/>
    <n v="0"/>
    <m/>
    <n v="10"/>
  </r>
  <r>
    <d v="2002-11-06T00:00:00"/>
    <x v="49"/>
    <x v="16"/>
    <n v="362"/>
    <n v="4"/>
    <n v="0"/>
    <n v="3"/>
    <n v="79"/>
    <n v="1"/>
    <n v="0"/>
    <n v="11"/>
    <n v="5"/>
    <n v="0"/>
    <m/>
    <n v="10"/>
  </r>
  <r>
    <d v="2002-11-07T00:00:00"/>
    <x v="50"/>
    <x v="16"/>
    <n v="1177"/>
    <n v="21"/>
    <n v="0"/>
    <n v="4"/>
    <n v="88"/>
    <n v="9"/>
    <n v="0"/>
    <n v="37"/>
    <n v="0"/>
    <n v="0"/>
    <m/>
    <n v="10"/>
  </r>
  <r>
    <d v="2002-11-08T00:00:00"/>
    <x v="51"/>
    <x v="16"/>
    <n v="554"/>
    <n v="50"/>
    <n v="0"/>
    <n v="18"/>
    <n v="85"/>
    <n v="8"/>
    <n v="1"/>
    <n v="162"/>
    <n v="6"/>
    <n v="0"/>
    <m/>
    <n v="11"/>
  </r>
  <r>
    <d v="2002-11-09T00:00:00"/>
    <x v="52"/>
    <x v="16"/>
    <n v="601"/>
    <n v="105"/>
    <n v="0"/>
    <n v="32"/>
    <n v="155"/>
    <n v="9"/>
    <n v="6"/>
    <n v="456"/>
    <n v="26"/>
    <n v="0"/>
    <m/>
    <n v="11"/>
  </r>
  <r>
    <d v="2002-11-10T00:00:00"/>
    <x v="53"/>
    <x v="16"/>
    <n v="231"/>
    <n v="43"/>
    <n v="0"/>
    <n v="7"/>
    <n v="15"/>
    <n v="5"/>
    <n v="26"/>
    <n v="130"/>
    <n v="35"/>
    <n v="0"/>
    <m/>
    <n v="11"/>
  </r>
  <r>
    <d v="2002-11-11T00:00:00"/>
    <x v="54"/>
    <x v="16"/>
    <n v="73"/>
    <n v="24"/>
    <n v="0"/>
    <n v="19"/>
    <n v="15"/>
    <n v="4"/>
    <n v="10"/>
    <n v="30"/>
    <n v="7"/>
    <n v="0"/>
    <m/>
    <n v="11"/>
  </r>
  <r>
    <d v="2003-09-01T00:00:00"/>
    <x v="80"/>
    <x v="17"/>
    <m/>
    <m/>
    <m/>
    <m/>
    <m/>
    <m/>
    <m/>
    <m/>
    <m/>
    <m/>
    <m/>
    <m/>
  </r>
  <r>
    <d v="2003-09-02T00:00:00"/>
    <x v="75"/>
    <x v="17"/>
    <m/>
    <m/>
    <m/>
    <m/>
    <m/>
    <m/>
    <m/>
    <m/>
    <m/>
    <m/>
    <m/>
    <m/>
  </r>
  <r>
    <d v="2003-09-03T00:00:00"/>
    <x v="76"/>
    <x v="17"/>
    <m/>
    <m/>
    <m/>
    <m/>
    <m/>
    <m/>
    <m/>
    <m/>
    <m/>
    <m/>
    <s v="Test set-up day. See Comment"/>
    <n v="18"/>
  </r>
  <r>
    <d v="2003-09-04T00:00:00"/>
    <x v="77"/>
    <x v="17"/>
    <n v="0"/>
    <n v="0"/>
    <n v="0"/>
    <n v="0"/>
    <n v="9"/>
    <n v="2"/>
    <n v="0"/>
    <n v="0"/>
    <n v="0"/>
    <n v="0"/>
    <s v="Adjustment for Observer Efficiency in swim survey. "/>
    <n v="18"/>
  </r>
  <r>
    <d v="2003-09-04T00:00:00"/>
    <x v="77"/>
    <x v="17"/>
    <n v="473"/>
    <n v="1"/>
    <n v="2"/>
    <n v="0"/>
    <n v="46"/>
    <n v="12"/>
    <n v="367"/>
    <n v="10642"/>
    <n v="2"/>
    <n v="0"/>
    <s v="Unexpanded Swim Survey (incl hatchery swim-ins)"/>
    <n v="18"/>
  </r>
  <r>
    <d v="2003-09-04T00:00:00"/>
    <x v="77"/>
    <x v="17"/>
    <n v="30"/>
    <n v="12"/>
    <n v="0"/>
    <n v="1"/>
    <n v="12"/>
    <n v="21"/>
    <n v="3"/>
    <n v="485"/>
    <n v="51"/>
    <n v="0"/>
    <s v="Stamp Falls daily totals minus what was counted prior to 14:00 (end of swim survey)"/>
    <m/>
  </r>
  <r>
    <d v="2003-09-05T00:00:00"/>
    <x v="78"/>
    <x v="17"/>
    <n v="110"/>
    <n v="45"/>
    <n v="0"/>
    <n v="0"/>
    <n v="40"/>
    <n v="85"/>
    <n v="11"/>
    <n v="2050"/>
    <n v="123"/>
    <n v="0"/>
    <m/>
    <m/>
  </r>
  <r>
    <d v="2003-09-06T00:00:00"/>
    <x v="79"/>
    <x v="17"/>
    <n v="106"/>
    <n v="50"/>
    <n v="0"/>
    <n v="0"/>
    <n v="14"/>
    <n v="42"/>
    <n v="6"/>
    <n v="873"/>
    <n v="54"/>
    <n v="0"/>
    <m/>
    <n v="19"/>
  </r>
  <r>
    <d v="2003-09-07T00:00:00"/>
    <x v="71"/>
    <x v="17"/>
    <n v="1299"/>
    <n v="81"/>
    <n v="0"/>
    <n v="1"/>
    <n v="76"/>
    <n v="89"/>
    <n v="6"/>
    <n v="1697"/>
    <n v="80"/>
    <n v="0"/>
    <m/>
    <n v="19"/>
  </r>
  <r>
    <d v="2003-09-08T00:00:00"/>
    <x v="72"/>
    <x v="17"/>
    <n v="1578"/>
    <n v="82"/>
    <n v="0"/>
    <n v="0"/>
    <n v="115"/>
    <n v="99"/>
    <n v="9"/>
    <n v="936"/>
    <n v="49"/>
    <n v="0"/>
    <m/>
    <n v="18"/>
  </r>
  <r>
    <d v="2003-09-09T00:00:00"/>
    <x v="73"/>
    <x v="17"/>
    <n v="1471"/>
    <n v="95"/>
    <n v="0"/>
    <n v="0"/>
    <n v="252"/>
    <n v="188"/>
    <n v="4"/>
    <n v="855"/>
    <n v="51"/>
    <n v="0"/>
    <m/>
    <n v="18"/>
  </r>
  <r>
    <d v="2003-09-10T00:00:00"/>
    <x v="74"/>
    <x v="17"/>
    <n v="800"/>
    <n v="45"/>
    <n v="0"/>
    <n v="0"/>
    <n v="1101"/>
    <n v="52"/>
    <n v="5"/>
    <n v="644"/>
    <n v="22"/>
    <n v="0"/>
    <m/>
    <n v="18"/>
  </r>
  <r>
    <d v="2003-09-11T00:00:00"/>
    <x v="68"/>
    <x v="17"/>
    <n v="1792"/>
    <n v="87"/>
    <n v="0"/>
    <n v="0"/>
    <n v="531"/>
    <n v="119"/>
    <n v="5"/>
    <n v="594"/>
    <n v="22"/>
    <n v="0"/>
    <m/>
    <n v="18"/>
  </r>
  <r>
    <d v="2003-09-12T00:00:00"/>
    <x v="69"/>
    <x v="17"/>
    <n v="1459"/>
    <n v="45"/>
    <n v="0"/>
    <n v="0"/>
    <n v="782"/>
    <n v="42"/>
    <n v="2"/>
    <n v="544"/>
    <n v="13"/>
    <n v="0"/>
    <m/>
    <n v="17"/>
  </r>
  <r>
    <d v="2003-09-13T00:00:00"/>
    <x v="70"/>
    <x v="17"/>
    <n v="1706"/>
    <n v="68"/>
    <n v="0"/>
    <n v="0"/>
    <n v="644"/>
    <n v="58"/>
    <n v="4"/>
    <n v="574"/>
    <n v="19"/>
    <n v="0"/>
    <m/>
    <n v="17"/>
  </r>
  <r>
    <d v="2003-09-14T00:00:00"/>
    <x v="67"/>
    <x v="17"/>
    <n v="1728"/>
    <n v="65"/>
    <n v="0"/>
    <n v="0"/>
    <n v="336"/>
    <n v="54"/>
    <n v="6"/>
    <n v="899"/>
    <n v="61"/>
    <n v="0"/>
    <m/>
    <n v="18"/>
  </r>
  <r>
    <d v="2003-09-15T00:00:00"/>
    <x v="63"/>
    <x v="17"/>
    <n v="2008"/>
    <n v="92"/>
    <n v="0"/>
    <n v="0"/>
    <n v="381"/>
    <n v="71"/>
    <n v="3"/>
    <n v="936"/>
    <n v="40"/>
    <n v="0"/>
    <m/>
    <n v="17"/>
  </r>
  <r>
    <d v="2003-09-16T00:00:00"/>
    <x v="64"/>
    <x v="17"/>
    <n v="2320"/>
    <n v="92"/>
    <n v="1"/>
    <n v="0"/>
    <n v="287"/>
    <n v="57"/>
    <n v="5"/>
    <n v="831"/>
    <n v="42"/>
    <n v="0"/>
    <m/>
    <n v="17"/>
  </r>
  <r>
    <d v="2003-09-17T00:00:00"/>
    <x v="65"/>
    <x v="17"/>
    <n v="2853"/>
    <n v="100"/>
    <n v="0"/>
    <n v="0"/>
    <n v="213"/>
    <n v="56"/>
    <n v="3"/>
    <n v="743"/>
    <n v="33"/>
    <n v="0"/>
    <m/>
    <n v="16.5"/>
  </r>
  <r>
    <d v="2003-09-18T00:00:00"/>
    <x v="0"/>
    <x v="17"/>
    <n v="2106"/>
    <n v="90"/>
    <n v="0"/>
    <n v="0"/>
    <n v="240"/>
    <n v="75"/>
    <n v="2"/>
    <n v="485"/>
    <n v="14"/>
    <n v="0"/>
    <m/>
    <n v="16"/>
  </r>
  <r>
    <d v="2003-09-19T00:00:00"/>
    <x v="1"/>
    <x v="17"/>
    <n v="3616"/>
    <n v="141"/>
    <n v="0"/>
    <n v="0"/>
    <n v="275"/>
    <n v="112"/>
    <n v="6"/>
    <n v="655"/>
    <n v="22"/>
    <n v="0"/>
    <m/>
    <n v="17"/>
  </r>
  <r>
    <d v="2003-09-20T00:00:00"/>
    <x v="2"/>
    <x v="17"/>
    <n v="2685"/>
    <n v="112"/>
    <n v="0"/>
    <n v="1"/>
    <n v="367"/>
    <n v="75"/>
    <n v="3"/>
    <n v="679"/>
    <n v="33"/>
    <n v="0"/>
    <m/>
    <n v="17"/>
  </r>
  <r>
    <d v="2003-09-21T00:00:00"/>
    <x v="3"/>
    <x v="17"/>
    <n v="3003"/>
    <n v="104"/>
    <n v="0"/>
    <n v="0"/>
    <n v="339"/>
    <n v="95"/>
    <n v="3"/>
    <n v="446"/>
    <n v="21"/>
    <n v="0"/>
    <m/>
    <n v="17"/>
  </r>
  <r>
    <d v="2003-09-22T00:00:00"/>
    <x v="4"/>
    <x v="17"/>
    <n v="2656"/>
    <n v="81"/>
    <n v="0"/>
    <n v="0"/>
    <n v="246"/>
    <n v="60"/>
    <n v="3"/>
    <n v="682"/>
    <n v="31"/>
    <n v="0"/>
    <m/>
    <n v="17"/>
  </r>
  <r>
    <d v="2003-09-23T00:00:00"/>
    <x v="5"/>
    <x v="17"/>
    <n v="2860"/>
    <n v="100"/>
    <n v="1"/>
    <n v="1"/>
    <n v="248"/>
    <n v="67"/>
    <n v="3"/>
    <n v="478"/>
    <n v="17"/>
    <n v="0"/>
    <s v="At 14:20 one of screens was observed to be partially pushed open and appeared to be lots of fish escaping through.  Unknown how long that this had been occuring but Sam thinks it was OK at approx 14:00 on Sept 22 when he looked down there.  Looked at nos/trends from Sept 22/23 and doesn't appear as tho much could have escaped."/>
    <n v="17"/>
  </r>
  <r>
    <d v="2003-09-24T00:00:00"/>
    <x v="6"/>
    <x v="17"/>
    <n v="3553"/>
    <n v="186"/>
    <n v="0"/>
    <n v="0"/>
    <n v="501"/>
    <n v="121"/>
    <n v="1"/>
    <n v="501"/>
    <n v="33"/>
    <n v="0"/>
    <m/>
    <n v="16.899999999999999"/>
  </r>
  <r>
    <d v="2003-09-25T00:00:00"/>
    <x v="7"/>
    <x v="17"/>
    <n v="1926"/>
    <n v="188"/>
    <n v="0"/>
    <n v="0"/>
    <n v="1524"/>
    <n v="156"/>
    <n v="2"/>
    <n v="420"/>
    <n v="41"/>
    <n v="0"/>
    <m/>
    <n v="16.899999999999999"/>
  </r>
  <r>
    <d v="2003-09-26T00:00:00"/>
    <x v="8"/>
    <x v="17"/>
    <n v="2367"/>
    <n v="174"/>
    <n v="0"/>
    <n v="1"/>
    <n v="1240"/>
    <n v="176"/>
    <n v="0"/>
    <n v="395"/>
    <n v="11"/>
    <n v="0"/>
    <m/>
    <n v="16"/>
  </r>
  <r>
    <d v="2003-09-27T00:00:00"/>
    <x v="9"/>
    <x v="17"/>
    <n v="1756"/>
    <n v="174"/>
    <n v="0"/>
    <n v="0"/>
    <n v="761"/>
    <n v="141"/>
    <n v="4"/>
    <n v="386"/>
    <n v="19"/>
    <n v="0"/>
    <m/>
    <n v="16"/>
  </r>
  <r>
    <d v="2003-09-28T00:00:00"/>
    <x v="10"/>
    <x v="17"/>
    <n v="2128"/>
    <n v="224"/>
    <n v="0"/>
    <n v="0"/>
    <n v="1007"/>
    <n v="228"/>
    <n v="10"/>
    <n v="580"/>
    <n v="24"/>
    <n v="0"/>
    <m/>
    <n v="17"/>
  </r>
  <r>
    <d v="2003-09-29T00:00:00"/>
    <x v="11"/>
    <x v="17"/>
    <n v="2430"/>
    <n v="208"/>
    <n v="0"/>
    <n v="0"/>
    <n v="2690"/>
    <n v="282"/>
    <n v="3"/>
    <n v="668"/>
    <n v="23"/>
    <n v="0"/>
    <m/>
    <n v="17"/>
  </r>
  <r>
    <d v="2003-09-30T00:00:00"/>
    <x v="12"/>
    <x v="17"/>
    <n v="1494"/>
    <n v="187"/>
    <n v="1"/>
    <n v="0"/>
    <n v="2827"/>
    <n v="291"/>
    <n v="3"/>
    <n v="353"/>
    <n v="37"/>
    <n v="0"/>
    <m/>
    <n v="17.5"/>
  </r>
  <r>
    <d v="2003-10-01T00:00:00"/>
    <x v="13"/>
    <x v="17"/>
    <n v="2149"/>
    <n v="217"/>
    <n v="0"/>
    <n v="0"/>
    <n v="1833"/>
    <n v="198"/>
    <n v="3"/>
    <n v="410"/>
    <n v="78"/>
    <n v="0"/>
    <m/>
    <n v="17.5"/>
  </r>
  <r>
    <d v="2003-10-02T00:00:00"/>
    <x v="14"/>
    <x v="17"/>
    <n v="1988"/>
    <n v="151"/>
    <n v="0"/>
    <n v="0"/>
    <n v="1761"/>
    <n v="200"/>
    <n v="7"/>
    <n v="659"/>
    <n v="44"/>
    <n v="0"/>
    <s v="Gate closed for approx 45 minutes in afternoon while repairs made to video cable."/>
    <n v="17"/>
  </r>
  <r>
    <d v="2003-10-03T00:00:00"/>
    <x v="15"/>
    <x v="17"/>
    <n v="2474"/>
    <n v="223"/>
    <n v="1"/>
    <n v="1"/>
    <n v="2483"/>
    <n v="339"/>
    <n v="7"/>
    <n v="649"/>
    <n v="38"/>
    <n v="0"/>
    <m/>
    <n v="17"/>
  </r>
  <r>
    <d v="2003-10-04T00:00:00"/>
    <x v="16"/>
    <x v="17"/>
    <n v="2747"/>
    <n v="163"/>
    <n v="0"/>
    <n v="3"/>
    <n v="2517"/>
    <n v="286"/>
    <n v="3"/>
    <n v="465"/>
    <n v="11"/>
    <n v="0"/>
    <m/>
    <n v="16"/>
  </r>
  <r>
    <d v="2003-10-05T00:00:00"/>
    <x v="17"/>
    <x v="17"/>
    <n v="2302"/>
    <n v="119"/>
    <n v="0"/>
    <n v="1"/>
    <n v="2290"/>
    <n v="284"/>
    <n v="5"/>
    <n v="401"/>
    <n v="12"/>
    <n v="0"/>
    <m/>
    <n v="16"/>
  </r>
  <r>
    <d v="2003-10-06T00:00:00"/>
    <x v="18"/>
    <x v="17"/>
    <n v="2610"/>
    <n v="69"/>
    <n v="0"/>
    <n v="3"/>
    <n v="707"/>
    <n v="91"/>
    <n v="3"/>
    <n v="430"/>
    <n v="11"/>
    <n v="0"/>
    <m/>
    <n v="16"/>
  </r>
  <r>
    <d v="2003-10-07T00:00:00"/>
    <x v="19"/>
    <x v="17"/>
    <n v="1084"/>
    <n v="34"/>
    <n v="0"/>
    <n v="0"/>
    <n v="449"/>
    <n v="20"/>
    <n v="0"/>
    <n v="126"/>
    <n v="4"/>
    <n v="0"/>
    <m/>
    <n v="16"/>
  </r>
  <r>
    <d v="2003-10-08T00:00:00"/>
    <x v="20"/>
    <x v="17"/>
    <n v="1382"/>
    <n v="68"/>
    <n v="1"/>
    <n v="11"/>
    <n v="2270"/>
    <n v="189"/>
    <n v="2"/>
    <n v="123"/>
    <n v="5"/>
    <n v="0"/>
    <s v="Visibility poor"/>
    <n v="16"/>
  </r>
  <r>
    <d v="2003-10-09T00:00:00"/>
    <x v="21"/>
    <x v="17"/>
    <n v="2862"/>
    <n v="133"/>
    <n v="0"/>
    <n v="9"/>
    <n v="1922"/>
    <n v="201"/>
    <n v="3"/>
    <n v="309"/>
    <n v="23"/>
    <n v="0"/>
    <s v="Visibility poor"/>
    <n v="15"/>
  </r>
  <r>
    <d v="2003-10-10T00:00:00"/>
    <x v="22"/>
    <x v="17"/>
    <n v="2110"/>
    <n v="125"/>
    <n v="0"/>
    <n v="1"/>
    <n v="1189"/>
    <n v="156"/>
    <n v="11"/>
    <n v="445"/>
    <n v="30"/>
    <n v="0"/>
    <m/>
    <n v="16"/>
  </r>
  <r>
    <d v="2003-10-11T00:00:00"/>
    <x v="23"/>
    <x v="17"/>
    <n v="662"/>
    <n v="52"/>
    <n v="0"/>
    <n v="1"/>
    <n v="497"/>
    <n v="70"/>
    <n v="12"/>
    <n v="664"/>
    <n v="38"/>
    <n v="0"/>
    <m/>
    <n v="16"/>
  </r>
  <r>
    <d v="2003-10-12T00:00:00"/>
    <x v="24"/>
    <x v="17"/>
    <n v="1019"/>
    <n v="12"/>
    <n v="0"/>
    <n v="1"/>
    <n v="589"/>
    <n v="112"/>
    <n v="0"/>
    <n v="157"/>
    <n v="0"/>
    <n v="0"/>
    <m/>
    <n v="14"/>
  </r>
  <r>
    <d v="2003-10-13T00:00:00"/>
    <x v="25"/>
    <x v="17"/>
    <n v="887"/>
    <n v="29"/>
    <n v="0"/>
    <n v="1"/>
    <n v="131"/>
    <n v="22"/>
    <n v="3"/>
    <n v="567"/>
    <n v="2"/>
    <n v="0"/>
    <m/>
    <n v="15"/>
  </r>
  <r>
    <d v="2003-10-14T00:00:00"/>
    <x v="26"/>
    <x v="17"/>
    <n v="374"/>
    <n v="7"/>
    <n v="0"/>
    <n v="0"/>
    <n v="92"/>
    <n v="12"/>
    <n v="4"/>
    <n v="338"/>
    <n v="5"/>
    <n v="0"/>
    <m/>
    <n v="15"/>
  </r>
  <r>
    <d v="2003-10-15T00:00:00"/>
    <x v="27"/>
    <x v="17"/>
    <n v="402"/>
    <n v="26"/>
    <n v="0"/>
    <n v="0"/>
    <n v="143"/>
    <n v="38"/>
    <n v="4"/>
    <n v="781"/>
    <n v="9"/>
    <n v="0"/>
    <m/>
    <n v="15"/>
  </r>
  <r>
    <d v="2003-10-16T00:00:00"/>
    <x v="28"/>
    <x v="17"/>
    <n v="103.5"/>
    <n v="13.5"/>
    <n v="0"/>
    <n v="0"/>
    <n v="151.5"/>
    <n v="18"/>
    <n v="1.5"/>
    <n v="106.5"/>
    <n v="1.5"/>
    <n v="0"/>
    <s v="Added 50% for unobserved time.  Poor visibility.  Had to pull out by 14:50 due to high water.  Removed all equipment from fishway."/>
    <n v="14"/>
  </r>
  <r>
    <d v="2003-10-17T00:00:00"/>
    <x v="29"/>
    <x v="17"/>
    <n v="51.75"/>
    <n v="6.75"/>
    <n v="0"/>
    <n v="0"/>
    <n v="75.75"/>
    <n v="9"/>
    <n v="0.75"/>
    <n v="53.25"/>
    <n v="0.75"/>
    <n v="0"/>
    <s v="Average of day before and day after.  Water rising quickly so probably limited migration.  Approx 8 inches above fishway in early morning."/>
    <m/>
  </r>
  <r>
    <d v="2003-10-18T00:00:00"/>
    <x v="30"/>
    <x v="17"/>
    <n v="0"/>
    <n v="0"/>
    <n v="0"/>
    <n v="0"/>
    <n v="0"/>
    <n v="0"/>
    <n v="0"/>
    <n v="0"/>
    <n v="0"/>
    <n v="0"/>
    <s v="Very high water.  Assumed migration was essentially stopped due to extreme flows"/>
    <m/>
  </r>
  <r>
    <d v="2003-10-19T00:00:00"/>
    <x v="31"/>
    <x v="17"/>
    <n v="0"/>
    <n v="0"/>
    <n v="0"/>
    <n v="0"/>
    <n v="0"/>
    <n v="0"/>
    <n v="0"/>
    <n v="0"/>
    <n v="0"/>
    <n v="0"/>
    <s v="Very high water.  Assumed migration was essentially stopped due to extreme flows"/>
    <m/>
  </r>
  <r>
    <d v="2003-10-20T00:00:00"/>
    <x v="32"/>
    <x v="17"/>
    <n v="0"/>
    <n v="0"/>
    <n v="0"/>
    <n v="0"/>
    <n v="0"/>
    <n v="0"/>
    <n v="0"/>
    <n v="0"/>
    <n v="0"/>
    <n v="0"/>
    <s v="Very high water.  Assumed migration was essentially stopped due to extreme flows"/>
    <m/>
  </r>
  <r>
    <d v="2003-10-21T00:00:00"/>
    <x v="33"/>
    <x v="17"/>
    <n v="0"/>
    <n v="0"/>
    <n v="0"/>
    <n v="0"/>
    <n v="0"/>
    <n v="0"/>
    <n v="0"/>
    <n v="0"/>
    <n v="0"/>
    <n v="0"/>
    <s v="Very high water.  Assumed migration was essentially stopped due to extreme flows"/>
    <m/>
  </r>
  <r>
    <d v="2003-10-22T00:00:00"/>
    <x v="34"/>
    <x v="17"/>
    <n v="0"/>
    <n v="0"/>
    <n v="0"/>
    <n v="0"/>
    <n v="0"/>
    <n v="0"/>
    <n v="0"/>
    <n v="0"/>
    <n v="0"/>
    <n v="0"/>
    <s v="Very high water.  Assumed migration was essentially stopped due to extreme flows.  Water approx 1 foot below top railing - dropped approx 3 feet since yesterday."/>
    <m/>
  </r>
  <r>
    <d v="2003-10-23T00:00:00"/>
    <x v="35"/>
    <x v="17"/>
    <n v="0"/>
    <n v="0"/>
    <n v="0"/>
    <n v="0"/>
    <n v="0"/>
    <n v="0"/>
    <n v="0"/>
    <n v="0"/>
    <n v="0"/>
    <n v="0"/>
    <s v="Very high water.  Assumed migration was essentially stopped due to extreme flows"/>
    <m/>
  </r>
  <r>
    <d v="2003-10-24T00:00:00"/>
    <x v="36"/>
    <x v="17"/>
    <n v="0"/>
    <n v="0"/>
    <n v="0"/>
    <n v="0"/>
    <n v="0"/>
    <n v="0"/>
    <n v="0"/>
    <n v="0"/>
    <n v="0"/>
    <n v="0"/>
    <s v="Very high water.  Assumed migration was essentially stopped due to extreme flows"/>
    <m/>
  </r>
  <r>
    <d v="2003-10-25T00:00:00"/>
    <x v="37"/>
    <x v="17"/>
    <n v="114"/>
    <n v="4.25"/>
    <n v="0"/>
    <n v="1"/>
    <n v="118.25"/>
    <n v="7.5"/>
    <n v="1.75"/>
    <n v="7"/>
    <n v="0"/>
    <n v="0"/>
    <s v="Linearly interpolated counts between Oct 24 and Oct 28.  Water levels dropping - prob had some migration."/>
    <m/>
  </r>
  <r>
    <d v="2003-10-26T00:00:00"/>
    <x v="38"/>
    <x v="17"/>
    <n v="228"/>
    <n v="8.5"/>
    <n v="0"/>
    <n v="2"/>
    <n v="236.5"/>
    <n v="15"/>
    <n v="3.5"/>
    <n v="14"/>
    <n v="0"/>
    <n v="0"/>
    <s v="Interpolated  counts between Oct 24 and Oct 28."/>
    <m/>
  </r>
  <r>
    <d v="2003-10-27T00:00:00"/>
    <x v="39"/>
    <x v="17"/>
    <n v="342"/>
    <n v="12.75"/>
    <n v="0"/>
    <n v="3"/>
    <n v="354.75"/>
    <n v="22.5"/>
    <n v="5.25"/>
    <n v="21"/>
    <n v="0"/>
    <n v="0"/>
    <s v="Interpolated  counts between Oct 24 and Oct 28.   Cleanup of fishway/debris all completed.  River level coming down."/>
    <m/>
  </r>
  <r>
    <d v="2003-10-28T00:00:00"/>
    <x v="40"/>
    <x v="17"/>
    <n v="456"/>
    <n v="17"/>
    <n v="0"/>
    <n v="4"/>
    <n v="473"/>
    <n v="30"/>
    <n v="7"/>
    <n v="28"/>
    <n v="0"/>
    <n v="0"/>
    <s v="Started back up at about 11:00 today.  River at 2.20m"/>
    <n v="13"/>
  </r>
  <r>
    <d v="2003-10-29T00:00:00"/>
    <x v="41"/>
    <x v="17"/>
    <n v="462"/>
    <n v="29"/>
    <n v="0"/>
    <n v="5"/>
    <n v="614"/>
    <n v="34"/>
    <n v="2"/>
    <n v="25"/>
    <n v="0"/>
    <n v="0"/>
    <s v="River at 2.07m"/>
    <n v="12"/>
  </r>
  <r>
    <d v="2003-10-30T00:00:00"/>
    <x v="42"/>
    <x v="17"/>
    <n v="318"/>
    <n v="27"/>
    <n v="0"/>
    <n v="7"/>
    <n v="452"/>
    <n v="44"/>
    <n v="4"/>
    <n v="32"/>
    <n v="0"/>
    <n v="0"/>
    <s v="River at 1.95m"/>
    <n v="12"/>
  </r>
  <r>
    <d v="2003-10-31T00:00:00"/>
    <x v="43"/>
    <x v="17"/>
    <n v="235"/>
    <n v="29"/>
    <n v="0"/>
    <n v="18"/>
    <n v="597"/>
    <n v="58"/>
    <n v="3"/>
    <n v="38"/>
    <n v="0"/>
    <n v="0"/>
    <s v="River at 1.85m"/>
    <n v="12"/>
  </r>
  <r>
    <d v="2003-11-01T00:00:00"/>
    <x v="44"/>
    <x v="17"/>
    <n v="54"/>
    <n v="4"/>
    <n v="0"/>
    <n v="17"/>
    <n v="501"/>
    <n v="52"/>
    <n v="3"/>
    <n v="17"/>
    <n v="1"/>
    <n v="0"/>
    <s v="River at 1.65m"/>
    <n v="11"/>
  </r>
  <r>
    <d v="2003-11-02T00:00:00"/>
    <x v="45"/>
    <x v="17"/>
    <n v="42"/>
    <n v="7"/>
    <n v="0"/>
    <n v="21"/>
    <n v="275"/>
    <n v="2"/>
    <n v="2"/>
    <n v="15"/>
    <n v="0"/>
    <n v="0"/>
    <s v="River at approx 1.57m.  Counting down for 1 hour due to computer malfunction."/>
    <n v="10"/>
  </r>
  <r>
    <d v="2003-11-03T00:00:00"/>
    <x v="46"/>
    <x v="17"/>
    <n v="33"/>
    <n v="14"/>
    <n v="0"/>
    <n v="65"/>
    <n v="216"/>
    <n v="35"/>
    <n v="1"/>
    <n v="21"/>
    <n v="0"/>
    <n v="0"/>
    <s v="River at 1.50m"/>
    <n v="9"/>
  </r>
  <r>
    <d v="2003-11-04T00:00:00"/>
    <x v="47"/>
    <x v="17"/>
    <n v="9"/>
    <n v="6"/>
    <n v="0"/>
    <n v="16"/>
    <n v="89"/>
    <n v="24"/>
    <n v="0"/>
    <n v="12"/>
    <n v="0"/>
    <n v="0"/>
    <s v="River at 1.39m"/>
    <n v="9"/>
  </r>
  <r>
    <d v="2003-11-05T00:00:00"/>
    <x v="48"/>
    <x v="17"/>
    <n v="12"/>
    <n v="16"/>
    <n v="0"/>
    <n v="24"/>
    <n v="71"/>
    <n v="1"/>
    <n v="0"/>
    <n v="14"/>
    <n v="0"/>
    <n v="0"/>
    <s v="River at 1.39m"/>
    <n v="9"/>
  </r>
  <r>
    <d v="2003-11-06T00:00:00"/>
    <x v="49"/>
    <x v="17"/>
    <n v="4"/>
    <n v="5"/>
    <n v="0"/>
    <n v="4"/>
    <n v="26"/>
    <n v="0"/>
    <n v="0"/>
    <n v="8"/>
    <n v="0"/>
    <n v="0"/>
    <s v="River at 1.30m.    End of counting."/>
    <n v="9"/>
  </r>
  <r>
    <d v="2003-11-07T00:00:00"/>
    <x v="50"/>
    <x v="17"/>
    <m/>
    <m/>
    <m/>
    <m/>
    <m/>
    <m/>
    <m/>
    <m/>
    <m/>
    <m/>
    <m/>
    <m/>
  </r>
  <r>
    <d v="2003-11-08T00:00:00"/>
    <x v="51"/>
    <x v="17"/>
    <m/>
    <m/>
    <m/>
    <m/>
    <m/>
    <m/>
    <m/>
    <m/>
    <m/>
    <m/>
    <m/>
    <m/>
  </r>
  <r>
    <d v="2003-11-09T00:00:00"/>
    <x v="52"/>
    <x v="17"/>
    <m/>
    <m/>
    <m/>
    <m/>
    <m/>
    <m/>
    <m/>
    <m/>
    <m/>
    <m/>
    <m/>
    <m/>
  </r>
  <r>
    <d v="2003-11-10T00:00:00"/>
    <x v="53"/>
    <x v="17"/>
    <m/>
    <m/>
    <m/>
    <m/>
    <m/>
    <m/>
    <m/>
    <m/>
    <m/>
    <m/>
    <m/>
    <m/>
  </r>
  <r>
    <d v="2003-11-11T00:00:00"/>
    <x v="54"/>
    <x v="17"/>
    <m/>
    <m/>
    <m/>
    <m/>
    <m/>
    <m/>
    <m/>
    <m/>
    <m/>
    <m/>
    <m/>
    <m/>
  </r>
  <r>
    <d v="2003-11-12T00:00:00"/>
    <x v="55"/>
    <x v="17"/>
    <m/>
    <m/>
    <m/>
    <m/>
    <m/>
    <m/>
    <m/>
    <m/>
    <m/>
    <m/>
    <m/>
    <m/>
  </r>
  <r>
    <d v="2003-11-13T00:00:00"/>
    <x v="56"/>
    <x v="17"/>
    <m/>
    <m/>
    <m/>
    <m/>
    <m/>
    <m/>
    <m/>
    <m/>
    <m/>
    <m/>
    <m/>
    <m/>
  </r>
  <r>
    <d v="2003-11-14T00:00:00"/>
    <x v="57"/>
    <x v="17"/>
    <m/>
    <m/>
    <m/>
    <m/>
    <m/>
    <m/>
    <m/>
    <m/>
    <m/>
    <m/>
    <m/>
    <m/>
  </r>
  <r>
    <d v="2003-11-15T00:00:00"/>
    <x v="58"/>
    <x v="17"/>
    <m/>
    <m/>
    <m/>
    <m/>
    <m/>
    <m/>
    <m/>
    <m/>
    <m/>
    <m/>
    <m/>
    <m/>
  </r>
  <r>
    <d v="2004-09-01T00:00:00"/>
    <x v="80"/>
    <x v="18"/>
    <m/>
    <m/>
    <m/>
    <m/>
    <m/>
    <m/>
    <m/>
    <m/>
    <m/>
    <m/>
    <m/>
    <m/>
  </r>
  <r>
    <d v="2004-09-02T00:00:00"/>
    <x v="75"/>
    <x v="18"/>
    <m/>
    <m/>
    <m/>
    <m/>
    <m/>
    <m/>
    <m/>
    <m/>
    <m/>
    <m/>
    <m/>
    <m/>
  </r>
  <r>
    <d v="2004-09-03T00:00:00"/>
    <x v="76"/>
    <x v="18"/>
    <m/>
    <m/>
    <m/>
    <m/>
    <m/>
    <m/>
    <m/>
    <m/>
    <m/>
    <m/>
    <m/>
    <m/>
  </r>
  <r>
    <d v="2004-09-04T00:00:00"/>
    <x v="77"/>
    <x v="18"/>
    <m/>
    <m/>
    <m/>
    <m/>
    <m/>
    <m/>
    <m/>
    <m/>
    <m/>
    <m/>
    <m/>
    <m/>
  </r>
  <r>
    <d v="2004-09-05T00:00:00"/>
    <x v="78"/>
    <x v="18"/>
    <m/>
    <m/>
    <m/>
    <m/>
    <m/>
    <m/>
    <m/>
    <m/>
    <m/>
    <m/>
    <m/>
    <m/>
  </r>
  <r>
    <d v="2004-09-06T00:00:00"/>
    <x v="79"/>
    <x v="18"/>
    <m/>
    <m/>
    <m/>
    <m/>
    <m/>
    <m/>
    <m/>
    <m/>
    <m/>
    <m/>
    <m/>
    <m/>
  </r>
  <r>
    <d v="2004-09-07T00:00:00"/>
    <x v="71"/>
    <x v="18"/>
    <m/>
    <m/>
    <m/>
    <m/>
    <m/>
    <m/>
    <m/>
    <m/>
    <m/>
    <m/>
    <m/>
    <m/>
  </r>
  <r>
    <d v="2004-09-08T00:00:00"/>
    <x v="72"/>
    <x v="18"/>
    <m/>
    <m/>
    <m/>
    <m/>
    <m/>
    <m/>
    <m/>
    <n v="70391"/>
    <n v="5475"/>
    <m/>
    <s v="escapement through GCL Dam before swim survey"/>
    <n v="19"/>
  </r>
  <r>
    <d v="2004-09-09T00:00:00"/>
    <x v="73"/>
    <x v="18"/>
    <n v="3512"/>
    <n v="6"/>
    <n v="0"/>
    <n v="0"/>
    <n v="2947"/>
    <n v="112"/>
    <n v="159"/>
    <n v="6099"/>
    <n v="1"/>
    <n v="0"/>
    <s v="swim above Stamp Falls"/>
    <n v="18"/>
  </r>
  <r>
    <d v="2004-09-09T00:00:00"/>
    <x v="73"/>
    <x v="18"/>
    <n v="573"/>
    <n v="72"/>
    <n v="0"/>
    <n v="0"/>
    <n v="241"/>
    <n v="40"/>
    <n v="1"/>
    <n v="379"/>
    <n v="16"/>
    <n v="0"/>
    <s v="first day of counter (after end of swim surver at 14:00)"/>
    <m/>
  </r>
  <r>
    <d v="2004-09-10T00:00:00"/>
    <x v="74"/>
    <x v="18"/>
    <n v="574"/>
    <n v="80"/>
    <n v="0"/>
    <n v="0"/>
    <n v="378"/>
    <n v="25"/>
    <n v="6"/>
    <n v="1030"/>
    <n v="31"/>
    <n v="0"/>
    <m/>
    <n v="18"/>
  </r>
  <r>
    <d v="2004-09-11T00:00:00"/>
    <x v="68"/>
    <x v="18"/>
    <n v="4713"/>
    <n v="313"/>
    <n v="0"/>
    <n v="0"/>
    <n v="5361"/>
    <n v="160"/>
    <n v="2"/>
    <n v="1424"/>
    <n v="28"/>
    <n v="0"/>
    <m/>
    <n v="18"/>
  </r>
  <r>
    <d v="2004-09-12T00:00:00"/>
    <x v="69"/>
    <x v="18"/>
    <n v="3748"/>
    <n v="300"/>
    <n v="0"/>
    <n v="1"/>
    <n v="3466"/>
    <n v="206"/>
    <n v="12"/>
    <n v="2202"/>
    <n v="79"/>
    <n v="0"/>
    <m/>
    <m/>
  </r>
  <r>
    <d v="2004-09-13T00:00:00"/>
    <x v="70"/>
    <x v="18"/>
    <n v="753"/>
    <n v="46"/>
    <n v="0"/>
    <n v="0"/>
    <n v="360"/>
    <n v="17"/>
    <n v="3"/>
    <n v="1832"/>
    <n v="50"/>
    <n v="0"/>
    <s v="Fishway closed for approx 7 hours"/>
    <m/>
  </r>
  <r>
    <d v="2004-09-14T00:00:00"/>
    <x v="67"/>
    <x v="18"/>
    <n v="244"/>
    <n v="51"/>
    <n v="0"/>
    <n v="0"/>
    <n v="161"/>
    <n v="12"/>
    <n v="5"/>
    <n v="3083"/>
    <n v="51"/>
    <n v="0"/>
    <m/>
    <m/>
  </r>
  <r>
    <d v="2004-09-15T00:00:00"/>
    <x v="63"/>
    <x v="18"/>
    <n v="468"/>
    <n v="47"/>
    <n v="0"/>
    <n v="0"/>
    <n v="243"/>
    <n v="11"/>
    <n v="9"/>
    <n v="3830"/>
    <n v="125"/>
    <n v="0"/>
    <m/>
    <n v="18"/>
  </r>
  <r>
    <d v="2004-09-16T00:00:00"/>
    <x v="64"/>
    <x v="18"/>
    <n v="149"/>
    <n v="26"/>
    <n v="0"/>
    <n v="1"/>
    <n v="93"/>
    <n v="4"/>
    <n v="0"/>
    <n v="3665"/>
    <n v="108"/>
    <n v="0"/>
    <s v="Fishway closed for approx 3 hours."/>
    <n v="18"/>
  </r>
  <r>
    <d v="2004-09-17T00:00:00"/>
    <x v="65"/>
    <x v="18"/>
    <n v="230"/>
    <n v="50"/>
    <n v="0"/>
    <n v="0"/>
    <n v="109"/>
    <n v="0"/>
    <n v="3"/>
    <n v="4690"/>
    <n v="121"/>
    <n v="0"/>
    <m/>
    <n v="17"/>
  </r>
  <r>
    <d v="2004-09-18T00:00:00"/>
    <x v="0"/>
    <x v="18"/>
    <n v="212"/>
    <n v="70"/>
    <n v="0"/>
    <n v="0"/>
    <n v="192"/>
    <n v="7"/>
    <n v="1"/>
    <n v="6023"/>
    <n v="105"/>
    <n v="0"/>
    <m/>
    <n v="17"/>
  </r>
  <r>
    <d v="2004-09-19T00:00:00"/>
    <x v="1"/>
    <x v="18"/>
    <n v="230"/>
    <n v="39"/>
    <n v="0"/>
    <n v="0"/>
    <n v="123"/>
    <n v="5"/>
    <n v="3"/>
    <n v="6953"/>
    <n v="178"/>
    <n v="0"/>
    <m/>
    <n v="16.5"/>
  </r>
  <r>
    <d v="2004-09-20T00:00:00"/>
    <x v="2"/>
    <x v="18"/>
    <n v="381"/>
    <n v="86"/>
    <n v="0"/>
    <n v="0"/>
    <n v="153"/>
    <n v="11"/>
    <n v="4"/>
    <n v="7411"/>
    <n v="251"/>
    <n v="0"/>
    <m/>
    <n v="16.5"/>
  </r>
  <r>
    <d v="2004-09-21T00:00:00"/>
    <x v="3"/>
    <x v="18"/>
    <n v="551"/>
    <n v="126"/>
    <n v="0"/>
    <n v="1"/>
    <n v="221"/>
    <n v="17"/>
    <n v="0"/>
    <n v="7145"/>
    <n v="205"/>
    <n v="0"/>
    <m/>
    <n v="16.5"/>
  </r>
  <r>
    <d v="2004-09-22T00:00:00"/>
    <x v="4"/>
    <x v="18"/>
    <n v="478"/>
    <n v="127"/>
    <n v="0"/>
    <n v="0"/>
    <n v="173"/>
    <n v="9"/>
    <n v="3"/>
    <n v="5187"/>
    <n v="222"/>
    <n v="0"/>
    <m/>
    <n v="16.5"/>
  </r>
  <r>
    <d v="2004-09-23T00:00:00"/>
    <x v="5"/>
    <x v="18"/>
    <n v="459"/>
    <n v="139"/>
    <n v="0"/>
    <n v="0"/>
    <n v="186"/>
    <n v="14"/>
    <n v="2"/>
    <n v="5181"/>
    <n v="171"/>
    <n v="0"/>
    <m/>
    <n v="17"/>
  </r>
  <r>
    <d v="2004-09-24T00:00:00"/>
    <x v="6"/>
    <x v="18"/>
    <n v="390"/>
    <n v="127"/>
    <n v="0"/>
    <n v="0"/>
    <n v="143"/>
    <n v="1"/>
    <n v="0"/>
    <n v="3379"/>
    <n v="114"/>
    <n v="0"/>
    <m/>
    <n v="17"/>
  </r>
  <r>
    <d v="2004-09-25T00:00:00"/>
    <x v="7"/>
    <x v="18"/>
    <n v="616"/>
    <n v="251"/>
    <n v="0"/>
    <n v="0"/>
    <n v="220"/>
    <n v="17"/>
    <n v="6"/>
    <n v="3734"/>
    <n v="122"/>
    <n v="0"/>
    <m/>
    <n v="17"/>
  </r>
  <r>
    <d v="2004-09-26T00:00:00"/>
    <x v="8"/>
    <x v="18"/>
    <n v="629"/>
    <n v="289"/>
    <n v="0"/>
    <n v="0"/>
    <n v="178"/>
    <n v="14"/>
    <n v="6"/>
    <n v="3096"/>
    <n v="90"/>
    <n v="0"/>
    <m/>
    <n v="17"/>
  </r>
  <r>
    <d v="2004-09-27T00:00:00"/>
    <x v="9"/>
    <x v="18"/>
    <n v="879"/>
    <n v="291"/>
    <n v="0"/>
    <n v="0"/>
    <n v="292"/>
    <n v="26"/>
    <n v="7"/>
    <n v="2854"/>
    <n v="124"/>
    <n v="0"/>
    <m/>
    <n v="16.5"/>
  </r>
  <r>
    <d v="2004-09-28T00:00:00"/>
    <x v="10"/>
    <x v="18"/>
    <n v="1000"/>
    <n v="363"/>
    <n v="0"/>
    <n v="0"/>
    <n v="371"/>
    <n v="23"/>
    <n v="4"/>
    <n v="2077"/>
    <n v="100"/>
    <n v="0"/>
    <m/>
    <n v="16.5"/>
  </r>
  <r>
    <d v="2004-09-29T00:00:00"/>
    <x v="11"/>
    <x v="18"/>
    <n v="1113"/>
    <n v="420"/>
    <n v="1"/>
    <n v="0"/>
    <n v="656"/>
    <n v="44"/>
    <n v="4"/>
    <n v="1686"/>
    <n v="87"/>
    <n v="0"/>
    <m/>
    <n v="16.5"/>
  </r>
  <r>
    <d v="2004-09-30T00:00:00"/>
    <x v="12"/>
    <x v="18"/>
    <n v="949"/>
    <n v="359"/>
    <n v="0"/>
    <n v="0"/>
    <n v="1083"/>
    <n v="79"/>
    <n v="4"/>
    <n v="1312"/>
    <n v="78"/>
    <n v="0"/>
    <m/>
    <n v="16.5"/>
  </r>
  <r>
    <d v="2004-10-01T00:00:00"/>
    <x v="13"/>
    <x v="18"/>
    <n v="808"/>
    <n v="238"/>
    <n v="0"/>
    <n v="0"/>
    <n v="916"/>
    <n v="42"/>
    <n v="1"/>
    <n v="1191"/>
    <n v="38"/>
    <n v="0"/>
    <m/>
    <n v="16"/>
  </r>
  <r>
    <d v="2004-10-02T00:00:00"/>
    <x v="14"/>
    <x v="18"/>
    <n v="600"/>
    <n v="219"/>
    <n v="0"/>
    <n v="0"/>
    <n v="483"/>
    <n v="11"/>
    <n v="4"/>
    <n v="1032"/>
    <n v="57"/>
    <n v="0"/>
    <m/>
    <n v="16"/>
  </r>
  <r>
    <d v="2004-10-03T00:00:00"/>
    <x v="15"/>
    <x v="18"/>
    <n v="650"/>
    <n v="246"/>
    <n v="0"/>
    <n v="0"/>
    <n v="548"/>
    <n v="14"/>
    <n v="8"/>
    <n v="953"/>
    <n v="42"/>
    <n v="0"/>
    <m/>
    <n v="15"/>
  </r>
  <r>
    <d v="2004-10-04T00:00:00"/>
    <x v="16"/>
    <x v="18"/>
    <n v="798"/>
    <n v="266"/>
    <n v="0"/>
    <n v="0"/>
    <n v="668"/>
    <n v="31"/>
    <n v="3"/>
    <n v="923"/>
    <n v="57"/>
    <n v="0"/>
    <m/>
    <n v="16"/>
  </r>
  <r>
    <d v="2004-10-05T00:00:00"/>
    <x v="17"/>
    <x v="18"/>
    <n v="432"/>
    <n v="137"/>
    <n v="0"/>
    <n v="1"/>
    <n v="1094"/>
    <n v="43"/>
    <n v="3"/>
    <n v="656"/>
    <n v="33"/>
    <n v="0"/>
    <m/>
    <n v="15"/>
  </r>
  <r>
    <d v="2004-10-06T00:00:00"/>
    <x v="18"/>
    <x v="18"/>
    <n v="1109"/>
    <n v="373"/>
    <n v="0"/>
    <n v="0"/>
    <n v="2267"/>
    <n v="107"/>
    <n v="4"/>
    <n v="902"/>
    <n v="52"/>
    <n v="0"/>
    <m/>
    <n v="15.5"/>
  </r>
  <r>
    <d v="2004-10-07T00:00:00"/>
    <x v="19"/>
    <x v="18"/>
    <n v="886"/>
    <n v="197"/>
    <n v="0"/>
    <n v="5"/>
    <n v="2874"/>
    <n v="123"/>
    <n v="4"/>
    <n v="739"/>
    <n v="38"/>
    <n v="0"/>
    <m/>
    <n v="15"/>
  </r>
  <r>
    <d v="2004-10-08T00:00:00"/>
    <x v="20"/>
    <x v="18"/>
    <n v="789"/>
    <n v="103"/>
    <n v="0"/>
    <n v="5"/>
    <n v="4478"/>
    <n v="169"/>
    <n v="7"/>
    <n v="1023"/>
    <n v="112"/>
    <n v="0"/>
    <m/>
    <n v="15"/>
  </r>
  <r>
    <d v="2004-10-09T00:00:00"/>
    <x v="21"/>
    <x v="18"/>
    <n v="780"/>
    <n v="106"/>
    <n v="0"/>
    <n v="3"/>
    <n v="1253"/>
    <n v="40"/>
    <n v="1"/>
    <n v="1363"/>
    <n v="72"/>
    <n v="0"/>
    <m/>
    <n v="15"/>
  </r>
  <r>
    <d v="2004-10-10T00:00:00"/>
    <x v="22"/>
    <x v="18"/>
    <n v="437"/>
    <n v="84"/>
    <n v="0"/>
    <n v="2"/>
    <n v="1027"/>
    <n v="29"/>
    <n v="3"/>
    <n v="933"/>
    <n v="44"/>
    <n v="0"/>
    <m/>
    <n v="15"/>
  </r>
  <r>
    <d v="2004-10-11T00:00:00"/>
    <x v="23"/>
    <x v="18"/>
    <n v="340"/>
    <n v="56"/>
    <n v="0"/>
    <n v="5"/>
    <n v="1038"/>
    <n v="42"/>
    <n v="5"/>
    <n v="632"/>
    <n v="29"/>
    <n v="0"/>
    <m/>
    <n v="15"/>
  </r>
  <r>
    <d v="2004-10-12T00:00:00"/>
    <x v="24"/>
    <x v="18"/>
    <n v="478"/>
    <n v="94"/>
    <n v="0"/>
    <n v="5"/>
    <n v="1786"/>
    <n v="68"/>
    <n v="14"/>
    <n v="753"/>
    <n v="31"/>
    <n v="0"/>
    <m/>
    <m/>
  </r>
  <r>
    <d v="2004-10-13T00:00:00"/>
    <x v="25"/>
    <x v="18"/>
    <n v="660"/>
    <n v="79"/>
    <n v="0"/>
    <n v="1"/>
    <n v="2080"/>
    <n v="87"/>
    <n v="12"/>
    <n v="1071"/>
    <n v="29"/>
    <n v="0"/>
    <m/>
    <n v="15.5"/>
  </r>
  <r>
    <d v="2004-10-14T00:00:00"/>
    <x v="26"/>
    <x v="18"/>
    <n v="893"/>
    <n v="68"/>
    <n v="0"/>
    <n v="2"/>
    <n v="3309"/>
    <n v="126"/>
    <n v="7"/>
    <n v="1342"/>
    <n v="55"/>
    <n v="0"/>
    <m/>
    <n v="15.5"/>
  </r>
  <r>
    <d v="2004-10-15T00:00:00"/>
    <x v="27"/>
    <x v="18"/>
    <n v="390"/>
    <n v="37"/>
    <n v="0"/>
    <n v="1"/>
    <n v="2393"/>
    <n v="81"/>
    <n v="2"/>
    <n v="690"/>
    <n v="23"/>
    <n v="0"/>
    <m/>
    <n v="15.5"/>
  </r>
  <r>
    <d v="2004-10-16T00:00:00"/>
    <x v="28"/>
    <x v="18"/>
    <n v="666"/>
    <n v="72"/>
    <n v="0"/>
    <n v="2"/>
    <n v="3546"/>
    <n v="181"/>
    <n v="0"/>
    <n v="1249"/>
    <n v="28"/>
    <n v="0"/>
    <m/>
    <n v="15.5"/>
  </r>
  <r>
    <d v="2004-10-17T00:00:00"/>
    <x v="29"/>
    <x v="18"/>
    <n v="209"/>
    <n v="29"/>
    <n v="0"/>
    <n v="0"/>
    <n v="977"/>
    <n v="26"/>
    <n v="1"/>
    <n v="493"/>
    <n v="8"/>
    <n v="0"/>
    <m/>
    <n v="15"/>
  </r>
  <r>
    <d v="2004-10-18T00:00:00"/>
    <x v="30"/>
    <x v="18"/>
    <n v="141"/>
    <n v="24"/>
    <n v="0"/>
    <n v="1"/>
    <n v="1019"/>
    <n v="12"/>
    <n v="1"/>
    <n v="256"/>
    <n v="11"/>
    <n v="0"/>
    <m/>
    <n v="14"/>
  </r>
  <r>
    <d v="2004-10-19T00:00:00"/>
    <x v="31"/>
    <x v="18"/>
    <n v="160"/>
    <n v="24"/>
    <n v="0"/>
    <n v="3"/>
    <n v="1713"/>
    <n v="28"/>
    <n v="3"/>
    <n v="395"/>
    <n v="10"/>
    <n v="0"/>
    <m/>
    <n v="15"/>
  </r>
  <r>
    <d v="2004-10-20T00:00:00"/>
    <x v="32"/>
    <x v="18"/>
    <n v="424"/>
    <n v="30"/>
    <n v="0"/>
    <n v="0"/>
    <n v="968"/>
    <n v="20"/>
    <n v="3"/>
    <n v="467"/>
    <n v="21"/>
    <n v="0"/>
    <m/>
    <n v="14"/>
  </r>
  <r>
    <d v="2004-10-21T00:00:00"/>
    <x v="33"/>
    <x v="18"/>
    <n v="159"/>
    <n v="16"/>
    <n v="0"/>
    <n v="1"/>
    <n v="1299"/>
    <n v="41"/>
    <n v="4"/>
    <n v="207"/>
    <n v="9"/>
    <n v="0"/>
    <m/>
    <n v="14"/>
  </r>
  <r>
    <d v="2004-10-22T00:00:00"/>
    <x v="34"/>
    <x v="18"/>
    <n v="31"/>
    <n v="3"/>
    <n v="0"/>
    <n v="1"/>
    <n v="1180"/>
    <n v="13"/>
    <n v="2"/>
    <n v="31"/>
    <n v="1"/>
    <n v="0"/>
    <m/>
    <n v="13.5"/>
  </r>
  <r>
    <d v="2004-10-23T00:00:00"/>
    <x v="35"/>
    <x v="18"/>
    <n v="46"/>
    <n v="6"/>
    <n v="0"/>
    <n v="2"/>
    <n v="1085"/>
    <n v="25"/>
    <n v="0"/>
    <n v="60"/>
    <n v="2"/>
    <n v="0"/>
    <m/>
    <n v="13"/>
  </r>
  <r>
    <d v="2004-10-24T00:00:00"/>
    <x v="36"/>
    <x v="18"/>
    <n v="56"/>
    <n v="9"/>
    <n v="0"/>
    <n v="1"/>
    <n v="1321"/>
    <n v="47"/>
    <n v="1"/>
    <n v="59"/>
    <n v="0"/>
    <n v="0"/>
    <m/>
    <n v="13"/>
  </r>
  <r>
    <d v="2004-10-25T00:00:00"/>
    <x v="37"/>
    <x v="18"/>
    <n v="9"/>
    <n v="0"/>
    <n v="0"/>
    <n v="0"/>
    <n v="173"/>
    <n v="1"/>
    <n v="0"/>
    <n v="32"/>
    <n v="0"/>
    <n v="0"/>
    <s v="Fishway closed down for a lot of the day due to vandalism.  Also river rising quickly and visibility poor."/>
    <m/>
  </r>
  <r>
    <d v="2004-10-26T00:00:00"/>
    <x v="38"/>
    <x v="18"/>
    <n v="315"/>
    <n v="14"/>
    <n v="0"/>
    <n v="1"/>
    <n v="827"/>
    <n v="24"/>
    <n v="0"/>
    <n v="249"/>
    <n v="6"/>
    <n v="0"/>
    <m/>
    <n v="15"/>
  </r>
  <r>
    <d v="2004-10-27T00:00:00"/>
    <x v="39"/>
    <x v="18"/>
    <n v="260"/>
    <n v="12"/>
    <n v="0"/>
    <n v="1"/>
    <n v="658"/>
    <n v="17"/>
    <n v="1"/>
    <n v="311"/>
    <n v="5"/>
    <n v="0"/>
    <m/>
    <n v="15"/>
  </r>
  <r>
    <d v="2004-10-28T00:00:00"/>
    <x v="40"/>
    <x v="18"/>
    <n v="150"/>
    <n v="15"/>
    <n v="0"/>
    <n v="2"/>
    <n v="1305"/>
    <n v="11"/>
    <n v="1"/>
    <n v="123"/>
    <n v="3"/>
    <n v="0"/>
    <m/>
    <n v="15"/>
  </r>
  <r>
    <d v="2004-10-29T00:00:00"/>
    <x v="41"/>
    <x v="18"/>
    <n v="65"/>
    <n v="6"/>
    <n v="0"/>
    <n v="1"/>
    <n v="1171"/>
    <n v="33"/>
    <n v="4"/>
    <n v="108"/>
    <n v="9"/>
    <n v="0"/>
    <m/>
    <n v="12"/>
  </r>
  <r>
    <d v="2004-10-30T00:00:00"/>
    <x v="42"/>
    <x v="18"/>
    <n v="45"/>
    <n v="5"/>
    <n v="0"/>
    <n v="0"/>
    <n v="516"/>
    <n v="15"/>
    <n v="0"/>
    <n v="63"/>
    <n v="2"/>
    <n v="0"/>
    <m/>
    <n v="12"/>
  </r>
  <r>
    <d v="2004-10-31T00:00:00"/>
    <x v="43"/>
    <x v="18"/>
    <n v="62"/>
    <n v="8"/>
    <n v="0"/>
    <n v="5"/>
    <n v="675"/>
    <n v="20"/>
    <n v="2"/>
    <n v="72"/>
    <n v="0"/>
    <n v="0"/>
    <m/>
    <n v="11"/>
  </r>
  <r>
    <d v="2004-11-01T00:00:00"/>
    <x v="44"/>
    <x v="18"/>
    <n v="20"/>
    <n v="4"/>
    <n v="0"/>
    <n v="2"/>
    <n v="627"/>
    <n v="35"/>
    <n v="0"/>
    <n v="47"/>
    <n v="0"/>
    <n v="0"/>
    <s v="Poor visibility due to rain storm."/>
    <n v="11"/>
  </r>
  <r>
    <d v="2004-11-02T00:00:00"/>
    <x v="45"/>
    <x v="18"/>
    <n v="3"/>
    <n v="2"/>
    <n v="0"/>
    <n v="1"/>
    <n v="384"/>
    <n v="9"/>
    <n v="0"/>
    <n v="34"/>
    <n v="2"/>
    <n v="0"/>
    <m/>
    <n v="11"/>
  </r>
  <r>
    <d v="2004-11-03T00:00:00"/>
    <x v="46"/>
    <x v="18"/>
    <n v="36"/>
    <n v="3"/>
    <n v="0"/>
    <n v="0"/>
    <n v="308"/>
    <n v="3"/>
    <n v="0"/>
    <n v="38"/>
    <n v="1"/>
    <n v="0"/>
    <m/>
    <n v="11"/>
  </r>
  <r>
    <d v="2004-11-04T00:00:00"/>
    <x v="47"/>
    <x v="18"/>
    <n v="58"/>
    <n v="18"/>
    <n v="0"/>
    <n v="1"/>
    <n v="367"/>
    <n v="8"/>
    <n v="0"/>
    <n v="82"/>
    <n v="0"/>
    <n v="0"/>
    <m/>
    <n v="11"/>
  </r>
  <r>
    <d v="2004-11-05T00:00:00"/>
    <x v="48"/>
    <x v="18"/>
    <n v="94"/>
    <n v="17"/>
    <n v="0"/>
    <n v="1"/>
    <n v="466"/>
    <n v="10"/>
    <n v="6"/>
    <n v="132"/>
    <n v="4"/>
    <n v="0"/>
    <m/>
    <n v="11"/>
  </r>
  <r>
    <d v="2004-11-06T00:00:00"/>
    <x v="49"/>
    <x v="18"/>
    <n v="39"/>
    <n v="9"/>
    <n v="0"/>
    <n v="3"/>
    <n v="341"/>
    <n v="28"/>
    <n v="3"/>
    <n v="182"/>
    <n v="26"/>
    <n v="0"/>
    <m/>
    <n v="11"/>
  </r>
  <r>
    <d v="2004-11-07T00:00:00"/>
    <x v="50"/>
    <x v="18"/>
    <n v="140"/>
    <n v="9"/>
    <n v="0"/>
    <n v="1"/>
    <n v="98"/>
    <n v="5"/>
    <n v="1"/>
    <n v="27"/>
    <n v="0"/>
    <n v="0"/>
    <m/>
    <n v="11"/>
  </r>
  <r>
    <d v="2004-11-08T00:00:00"/>
    <x v="51"/>
    <x v="18"/>
    <n v="420"/>
    <n v="19"/>
    <n v="0"/>
    <n v="0"/>
    <n v="40"/>
    <n v="1"/>
    <n v="4"/>
    <n v="26"/>
    <n v="0"/>
    <n v="0"/>
    <m/>
    <n v="11"/>
  </r>
  <r>
    <d v="2004-11-09T00:00:00"/>
    <x v="52"/>
    <x v="18"/>
    <n v="243"/>
    <n v="18"/>
    <n v="0"/>
    <n v="1"/>
    <n v="33"/>
    <n v="0"/>
    <n v="5"/>
    <n v="27"/>
    <n v="0"/>
    <n v="0"/>
    <m/>
    <n v="11"/>
  </r>
  <r>
    <d v="2004-11-10T00:00:00"/>
    <x v="53"/>
    <x v="18"/>
    <n v="145"/>
    <n v="9"/>
    <n v="0"/>
    <n v="0"/>
    <n v="51"/>
    <n v="2"/>
    <n v="1"/>
    <n v="64"/>
    <n v="3"/>
    <n v="0"/>
    <m/>
    <n v="11"/>
  </r>
  <r>
    <d v="2004-11-11T00:00:00"/>
    <x v="54"/>
    <x v="18"/>
    <n v="108"/>
    <n v="23"/>
    <n v="0"/>
    <n v="0"/>
    <n v="29"/>
    <n v="2"/>
    <n v="4"/>
    <n v="57"/>
    <n v="2"/>
    <n v="0"/>
    <m/>
    <m/>
  </r>
  <r>
    <d v="2004-11-12T00:00:00"/>
    <x v="55"/>
    <x v="18"/>
    <n v="50"/>
    <n v="16"/>
    <n v="0"/>
    <n v="0"/>
    <n v="28"/>
    <n v="1"/>
    <n v="1"/>
    <n v="75"/>
    <n v="3"/>
    <n v="0"/>
    <m/>
    <n v="11"/>
  </r>
  <r>
    <d v="2004-11-13T00:00:00"/>
    <x v="56"/>
    <x v="18"/>
    <n v="29"/>
    <n v="11"/>
    <n v="0"/>
    <n v="2"/>
    <n v="23"/>
    <n v="0"/>
    <n v="1"/>
    <n v="59"/>
    <n v="3"/>
    <n v="0"/>
    <m/>
    <n v="11"/>
  </r>
  <r>
    <d v="2004-11-14T00:00:00"/>
    <x v="57"/>
    <x v="18"/>
    <n v="6"/>
    <n v="5"/>
    <n v="0"/>
    <n v="0"/>
    <n v="16"/>
    <n v="2"/>
    <n v="3"/>
    <n v="177"/>
    <n v="2"/>
    <n v="0"/>
    <s v="Final day of counting"/>
    <n v="11"/>
  </r>
  <r>
    <d v="2004-11-15T00:00:00"/>
    <x v="58"/>
    <x v="18"/>
    <m/>
    <m/>
    <m/>
    <m/>
    <m/>
    <m/>
    <m/>
    <m/>
    <m/>
    <m/>
    <s v="River rose approx 3 feet overnight and is now over fishway."/>
    <m/>
  </r>
  <r>
    <d v="2004-11-16T00:00:00"/>
    <x v="59"/>
    <x v="18"/>
    <m/>
    <m/>
    <m/>
    <m/>
    <m/>
    <m/>
    <m/>
    <m/>
    <m/>
    <m/>
    <m/>
    <m/>
  </r>
  <r>
    <d v="2004-11-17T00:00:00"/>
    <x v="60"/>
    <x v="18"/>
    <m/>
    <m/>
    <m/>
    <m/>
    <m/>
    <m/>
    <m/>
    <m/>
    <m/>
    <m/>
    <m/>
    <m/>
  </r>
  <r>
    <d v="2004-11-18T00:00:00"/>
    <x v="61"/>
    <x v="18"/>
    <m/>
    <m/>
    <m/>
    <m/>
    <m/>
    <m/>
    <m/>
    <m/>
    <m/>
    <m/>
    <m/>
    <m/>
  </r>
  <r>
    <d v="2004-11-19T00:00:00"/>
    <x v="62"/>
    <x v="18"/>
    <m/>
    <m/>
    <m/>
    <m/>
    <m/>
    <m/>
    <m/>
    <m/>
    <m/>
    <m/>
    <m/>
    <m/>
  </r>
  <r>
    <d v="2004-11-20T00:00:00"/>
    <x v="66"/>
    <x v="18"/>
    <m/>
    <m/>
    <m/>
    <m/>
    <m/>
    <m/>
    <m/>
    <m/>
    <m/>
    <m/>
    <m/>
    <m/>
  </r>
  <r>
    <d v="2005-09-01T00:00:00"/>
    <x v="80"/>
    <x v="19"/>
    <m/>
    <m/>
    <m/>
    <m/>
    <m/>
    <m/>
    <m/>
    <m/>
    <m/>
    <m/>
    <m/>
    <m/>
  </r>
  <r>
    <d v="2005-09-02T00:00:00"/>
    <x v="75"/>
    <x v="19"/>
    <m/>
    <m/>
    <m/>
    <m/>
    <m/>
    <m/>
    <m/>
    <m/>
    <m/>
    <m/>
    <m/>
    <m/>
  </r>
  <r>
    <d v="2005-09-03T00:00:00"/>
    <x v="76"/>
    <x v="19"/>
    <m/>
    <m/>
    <m/>
    <m/>
    <m/>
    <m/>
    <m/>
    <m/>
    <m/>
    <m/>
    <m/>
    <m/>
  </r>
  <r>
    <d v="2005-09-04T00:00:00"/>
    <x v="77"/>
    <x v="19"/>
    <m/>
    <m/>
    <m/>
    <m/>
    <m/>
    <m/>
    <m/>
    <m/>
    <m/>
    <m/>
    <m/>
    <m/>
  </r>
  <r>
    <d v="2005-09-05T00:00:00"/>
    <x v="78"/>
    <x v="19"/>
    <m/>
    <m/>
    <m/>
    <m/>
    <m/>
    <m/>
    <m/>
    <m/>
    <m/>
    <m/>
    <m/>
    <m/>
  </r>
  <r>
    <d v="2005-09-06T00:00:00"/>
    <x v="79"/>
    <x v="19"/>
    <m/>
    <m/>
    <m/>
    <m/>
    <m/>
    <m/>
    <m/>
    <m/>
    <m/>
    <m/>
    <m/>
    <m/>
  </r>
  <r>
    <d v="2005-09-07T00:00:00"/>
    <x v="71"/>
    <x v="19"/>
    <n v="191"/>
    <n v="0"/>
    <n v="0"/>
    <n v="0"/>
    <n v="0"/>
    <n v="0"/>
    <n v="116"/>
    <n v="166948"/>
    <n v="12542"/>
    <n v="0"/>
    <s v="escapement through GCL Dam before swim survey (incl bypass but excludes biosample morts)"/>
    <n v="18"/>
  </r>
  <r>
    <d v="2005-09-08T00:00:00"/>
    <x v="72"/>
    <x v="19"/>
    <n v="727"/>
    <s v="                                                                                                                                                                                                                                                                                                                                                                                                                                                                                                                                                                                                                                                                                                                                                                                                                                                                                                                                                                                                                                                                                                                                                                                                                                                                                                                                                                                                                                                                                                                                                                                                                                                                                                                                                                                                                                                                                                                                                                                                                                                                                                                                                                                                                                                                                                                                                                                                                                                                                                                                                                                                                                                                                                                                                                                                                                                                                                                                                                                                                                                                                                                                                                                                                                                                                                                                                                                                                                                                                                                                                                                                                                                                                                                                                                                                                                                                                                                                                                                                                                                                                                                                                                                                                                                                                                                                                                                                                                                                                                                                                                                                                                                                                                                                                                                                                                                                                                                                                                                                                                                                                                                                                                                                                                                                                                                                                                                                                                                                                                                                                                                                                                                                                                                                                                                                                                                                                                                                                                                                                                                                                                                                                                                                                                                                                                                                                                                                                                                                                                                                                                                                                                                                                                                                                                                                                                                                                                                                                                                                                                                                                                                                                                                                                                                                                                                                                                                                                                                                                                                                                                                                                                                                                                                                                                                                                                                                                                                                                                                                                                                                                                                                                                                                                                                                                                                                                                                                                                                                                                                                                                                                                                                                                                                                                                                                                                                                                                                                                                                                                                                                                                                                                                                                                                                                                                                                                                                                                                                                                                                                                                                                                                                                                                                                                                                                                                                                                                                                                                                                                                                                                                                                                                                                                                                                                                                                                                                                                                                                                                                                                                                                                                                                                                                                                                                                                                                                                                                                                                                                                                                                                                                                                                                                                                                                                                                                                                                                                                                                                                                                                                                                                                                                                                                                                                                                                                                                                                                                                                                                                                                                                                                                                                                                                                                                                                                                                                                                                                                                                                                                                                                                                                                                                                                                                                                                                                                                                                                                                                                                                                                                                                                                                                                                                                                                                                                                                                                                                                                                                                                                                                                                                                                                                                                                                                                                                                                                                                                                                                                                                                                                                                                                                                                                                                                                                                                                                                                                                                                                                                                                                                                                                                                                                                                                                                                                                                                                                                                                                                                                                                                                                                                                                                                                                                                                                                                                                                                                                                                                                                                                                                                                                                                                                                                                                                                                                                                                                                                                                                                                                                                                                                                                                                                                                                                                                                                                                                                                                                                                                                                                                                                                                                                                                                                                                                                                                                                                                                                                                                                                                                                                                                                                                                                                                                                                                                                                                                                                                                                                                                                                                                                                                                                                                                                                                                                                                                                                                                                                                                                                                                                                                                                                                                                                                                                                                                                                                                                                                                                                                                                                                                                                                                                                                                                                                                                                                                                                                                                                                                                                                                                                                                                                                                                                                                                                                                                                                                                                                                                                                                                                                                                                                                                                                                                                                                                                                                                                                                                                                                                                                                                                                                                                                                                                                                                                                                                                                                                                                                                                                                                                                                                                                                                                                                                                                                                                                                                                                                                                                                                                                                                                                                                                                                                                                                                                                                                                                                                                                                                                                                                                                                                                                                                                                                                                                                                                                                                                                                                                                                                                                                                                                                                                                                                                                                                                                                                                                                                                                                                                                                                                                                                                                                                                                                                                                                                                                                                                                                                                                                                                                                                                                                                                                                                                                                                                                                                                                                                                                                                                                                                                                                                                                                                                                                                                                                                                                                                                                                                                                                                                                                                                                                                                                                                                                                                                                                                                                                                                                                                                                                                                                                                                                                                                                                                                                                                                                                                                                                                                                                                                                                                                                                                                                                                                                                                                                                                                                                                                                                                                                                                                                                                                                                                                                                                                                                                                                                                                                                                                                                                                                                                                                                                                                                                                                                                                                                                                                                                                                                                                                                                                                                                                                                                                                                                                                                                                                                                                                                                                                                                                                                                                                                                                                                                                                                                                                                                                                                                                                                                                                                                                                                                                                                                                                                                                                                                                                                                                                                                                                                                                                                                                                                                                                                                                                                                                                                                                                                                                                                                                                                                                                                                                                                                                                                                                                                                                                                                                                                                                                                                                                                                                                                                                                                                                                                                                                                                                                                                                                                                                                                                                                                                                                                                                                                                                                                                                                                                                                                                                                                                                                                                                                                                                                                                                                                                                                                                                                                                                                                                                                                                                                                                                                                                                                                                                                                                                                                                                                                                                                                                                                                                                                                                                                                                                                                                                                                                                                                                                                                                                                                                                                                                                                                                                                                                                                                                                                                                                                                                                                                                                                                                                                                                                                                                                                                                                                                                                                                                                                                                                                                                                                                                                                                                                                                                                                                                                                                                                                                                                                                                                                                                                                                                                                                                                                                                                                                                                                                                                                                                                                                                                                                                                                                                                                                                                                                                                                                                                                                                                                                                                                                                                                                                               "/>
    <n v="0"/>
    <n v="0"/>
    <n v="1747"/>
    <n v="74"/>
    <n v="172"/>
    <n v="4816"/>
    <n v="0"/>
    <n v="0"/>
    <s v="swim above Stamp Falls"/>
    <n v="18"/>
  </r>
  <r>
    <d v="2005-09-08T00:00:00"/>
    <x v="72"/>
    <x v="19"/>
    <n v="190"/>
    <n v="10"/>
    <n v="0"/>
    <n v="0"/>
    <n v="185"/>
    <n v="54"/>
    <n v="3"/>
    <n v="461"/>
    <n v="10"/>
    <n v="0"/>
    <s v="first day of counter (after end of swim survey at 13:59)"/>
    <m/>
  </r>
  <r>
    <d v="2005-09-09T00:00:00"/>
    <x v="73"/>
    <x v="19"/>
    <n v="451"/>
    <n v="21"/>
    <n v="0"/>
    <n v="0"/>
    <n v="437"/>
    <n v="175"/>
    <n v="4"/>
    <n v="2899"/>
    <n v="28"/>
    <n v="0"/>
    <m/>
    <n v="17"/>
  </r>
  <r>
    <d v="2005-09-10T00:00:00"/>
    <x v="74"/>
    <x v="19"/>
    <n v="646"/>
    <n v="26"/>
    <n v="0"/>
    <n v="0"/>
    <n v="289"/>
    <n v="116"/>
    <n v="2"/>
    <n v="2786"/>
    <n v="31"/>
    <n v="0"/>
    <m/>
    <n v="18"/>
  </r>
  <r>
    <d v="2005-09-11T00:00:00"/>
    <x v="68"/>
    <x v="19"/>
    <n v="471"/>
    <n v="75"/>
    <n v="0"/>
    <n v="0"/>
    <n v="362"/>
    <n v="103"/>
    <n v="5"/>
    <n v="961"/>
    <n v="18"/>
    <n v="0"/>
    <m/>
    <n v="17"/>
  </r>
  <r>
    <d v="2005-09-12T00:00:00"/>
    <x v="69"/>
    <x v="19"/>
    <n v="725"/>
    <n v="84"/>
    <n v="0"/>
    <n v="0"/>
    <n v="291"/>
    <n v="120"/>
    <n v="1"/>
    <n v="988"/>
    <n v="11"/>
    <n v="0"/>
    <m/>
    <n v="18"/>
  </r>
  <r>
    <d v="2005-09-13T00:00:00"/>
    <x v="70"/>
    <x v="19"/>
    <n v="2150"/>
    <n v="93"/>
    <n v="0"/>
    <n v="0"/>
    <n v="415"/>
    <n v="135"/>
    <n v="1"/>
    <n v="304"/>
    <n v="15"/>
    <n v="0"/>
    <m/>
    <n v="17"/>
  </r>
  <r>
    <d v="2005-09-14T00:00:00"/>
    <x v="67"/>
    <x v="19"/>
    <n v="1744"/>
    <n v="38"/>
    <n v="0"/>
    <n v="0"/>
    <n v="400"/>
    <n v="193"/>
    <n v="6"/>
    <n v="261"/>
    <n v="2"/>
    <n v="0"/>
    <m/>
    <n v="17"/>
  </r>
  <r>
    <d v="2005-09-15T00:00:00"/>
    <x v="63"/>
    <x v="19"/>
    <n v="2161"/>
    <n v="48"/>
    <n v="0"/>
    <n v="0"/>
    <n v="300"/>
    <n v="121"/>
    <n v="5"/>
    <n v="121"/>
    <n v="0"/>
    <n v="0"/>
    <m/>
    <n v="17"/>
  </r>
  <r>
    <d v="2005-09-16T00:00:00"/>
    <x v="64"/>
    <x v="19"/>
    <n v="1510"/>
    <n v="33"/>
    <n v="0"/>
    <n v="0"/>
    <n v="287"/>
    <n v="111"/>
    <n v="3"/>
    <n v="75"/>
    <n v="1"/>
    <n v="0"/>
    <s v="fishway closed fr 13:00 to 16:00 to work on equipt."/>
    <n v="17"/>
  </r>
  <r>
    <d v="2005-09-17T00:00:00"/>
    <x v="65"/>
    <x v="19"/>
    <n v="1768"/>
    <n v="47"/>
    <n v="0"/>
    <n v="0"/>
    <n v="407"/>
    <n v="167"/>
    <n v="1"/>
    <n v="39"/>
    <n v="2"/>
    <n v="0"/>
    <m/>
    <n v="16"/>
  </r>
  <r>
    <d v="2005-09-18T00:00:00"/>
    <x v="0"/>
    <x v="19"/>
    <n v="1856"/>
    <n v="65"/>
    <n v="0"/>
    <n v="0"/>
    <n v="404"/>
    <n v="222"/>
    <n v="0"/>
    <n v="26"/>
    <n v="0"/>
    <n v="0"/>
    <m/>
    <n v="16.5"/>
  </r>
  <r>
    <d v="2005-09-19T00:00:00"/>
    <x v="1"/>
    <x v="19"/>
    <n v="2017"/>
    <n v="93"/>
    <n v="0"/>
    <n v="0"/>
    <n v="468"/>
    <n v="202"/>
    <n v="6"/>
    <n v="17"/>
    <n v="2"/>
    <n v="0"/>
    <m/>
    <n v="17"/>
  </r>
  <r>
    <d v="2005-09-20T00:00:00"/>
    <x v="2"/>
    <x v="19"/>
    <n v="2012"/>
    <n v="105"/>
    <n v="0"/>
    <n v="0"/>
    <n v="723"/>
    <n v="217"/>
    <n v="3"/>
    <n v="8"/>
    <n v="3"/>
    <n v="0"/>
    <m/>
    <n v="16"/>
  </r>
  <r>
    <d v="2005-09-21T00:00:00"/>
    <x v="3"/>
    <x v="19"/>
    <n v="1748"/>
    <n v="100"/>
    <n v="0"/>
    <n v="0"/>
    <n v="1461"/>
    <n v="238"/>
    <n v="3"/>
    <n v="30"/>
    <n v="3"/>
    <n v="0"/>
    <s v="late start due to generator problems and closed 2 hours in afternoon to fix mirror, lighting etc."/>
    <n v="15"/>
  </r>
  <r>
    <d v="2005-09-22T00:00:00"/>
    <x v="4"/>
    <x v="19"/>
    <n v="2109"/>
    <n v="59"/>
    <n v="0"/>
    <n v="1"/>
    <n v="599"/>
    <n v="82"/>
    <n v="7"/>
    <n v="63"/>
    <n v="0"/>
    <n v="0"/>
    <m/>
    <n v="16"/>
  </r>
  <r>
    <d v="2005-09-23T00:00:00"/>
    <x v="5"/>
    <x v="19"/>
    <n v="1934"/>
    <n v="67"/>
    <n v="0"/>
    <n v="0"/>
    <n v="392"/>
    <n v="76"/>
    <n v="7"/>
    <n v="4"/>
    <n v="1"/>
    <n v="0"/>
    <m/>
    <n v="15"/>
  </r>
  <r>
    <d v="2005-09-24T00:00:00"/>
    <x v="6"/>
    <x v="19"/>
    <n v="2248"/>
    <n v="88"/>
    <n v="0"/>
    <n v="0"/>
    <n v="400"/>
    <n v="103"/>
    <n v="3"/>
    <n v="9"/>
    <n v="0"/>
    <n v="0"/>
    <m/>
    <n v="15"/>
  </r>
  <r>
    <d v="2005-09-25T00:00:00"/>
    <x v="7"/>
    <x v="19"/>
    <n v="2262"/>
    <n v="97"/>
    <n v="0"/>
    <n v="0"/>
    <n v="438"/>
    <n v="126"/>
    <n v="5"/>
    <n v="10"/>
    <n v="0"/>
    <n v="0"/>
    <m/>
    <n v="15"/>
  </r>
  <r>
    <d v="2005-09-26T00:00:00"/>
    <x v="8"/>
    <x v="19"/>
    <n v="2322"/>
    <n v="94"/>
    <n v="0"/>
    <n v="0"/>
    <n v="282"/>
    <n v="75"/>
    <n v="2"/>
    <n v="9"/>
    <n v="0"/>
    <n v="0"/>
    <m/>
    <n v="16"/>
  </r>
  <r>
    <d v="2005-09-27T00:00:00"/>
    <x v="9"/>
    <x v="19"/>
    <n v="2322"/>
    <n v="99"/>
    <n v="0"/>
    <n v="1"/>
    <n v="329"/>
    <n v="122"/>
    <n v="3"/>
    <n v="11"/>
    <n v="0"/>
    <n v="0"/>
    <m/>
    <n v="16"/>
  </r>
  <r>
    <d v="2005-09-28T00:00:00"/>
    <x v="10"/>
    <x v="19"/>
    <n v="2047"/>
    <n v="72"/>
    <n v="0"/>
    <n v="0"/>
    <n v="441"/>
    <n v="116"/>
    <n v="2"/>
    <n v="14"/>
    <n v="0"/>
    <n v="0"/>
    <m/>
    <n v="16"/>
  </r>
  <r>
    <d v="2005-09-29T00:00:00"/>
    <x v="11"/>
    <x v="19"/>
    <n v="2075"/>
    <n v="115"/>
    <n v="0"/>
    <n v="1"/>
    <n v="518"/>
    <n v="201"/>
    <n v="5"/>
    <n v="10"/>
    <n v="2"/>
    <n v="0"/>
    <m/>
    <n v="16"/>
  </r>
  <r>
    <d v="2005-09-30T00:00:00"/>
    <x v="12"/>
    <x v="19"/>
    <n v="3540"/>
    <n v="70"/>
    <n v="0"/>
    <n v="2"/>
    <n v="1049"/>
    <n v="153"/>
    <n v="6"/>
    <n v="13"/>
    <n v="2"/>
    <n v="0"/>
    <m/>
    <n v="15"/>
  </r>
  <r>
    <d v="2005-10-01T00:00:00"/>
    <x v="13"/>
    <x v="19"/>
    <n v="2400"/>
    <n v="47"/>
    <n v="0"/>
    <n v="1"/>
    <n v="918"/>
    <n v="118"/>
    <n v="10"/>
    <n v="6"/>
    <n v="0"/>
    <n v="0"/>
    <m/>
    <n v="15"/>
  </r>
  <r>
    <d v="2005-10-02T00:00:00"/>
    <x v="14"/>
    <x v="19"/>
    <n v="1368"/>
    <n v="26"/>
    <n v="0"/>
    <n v="1"/>
    <n v="673"/>
    <n v="132"/>
    <n v="5"/>
    <n v="3"/>
    <n v="0"/>
    <n v="0"/>
    <m/>
    <n v="15"/>
  </r>
  <r>
    <d v="2005-10-03T00:00:00"/>
    <x v="15"/>
    <x v="19"/>
    <n v="1989"/>
    <n v="19"/>
    <n v="0"/>
    <n v="0"/>
    <n v="344"/>
    <n v="61"/>
    <n v="5"/>
    <n v="5"/>
    <n v="0"/>
    <n v="0"/>
    <m/>
    <n v="15"/>
  </r>
  <r>
    <d v="2005-10-04T00:00:00"/>
    <x v="16"/>
    <x v="19"/>
    <n v="1622"/>
    <n v="46"/>
    <n v="0"/>
    <n v="0"/>
    <n v="555"/>
    <n v="78"/>
    <n v="4"/>
    <n v="4"/>
    <n v="0"/>
    <n v="0"/>
    <m/>
    <n v="14.5"/>
  </r>
  <r>
    <d v="2005-10-05T00:00:00"/>
    <x v="17"/>
    <x v="19"/>
    <n v="1183"/>
    <n v="38"/>
    <n v="0"/>
    <n v="2"/>
    <n v="744"/>
    <n v="117"/>
    <n v="1"/>
    <n v="5"/>
    <n v="0"/>
    <n v="0"/>
    <m/>
    <n v="14.5"/>
  </r>
  <r>
    <d v="2005-10-06T00:00:00"/>
    <x v="18"/>
    <x v="19"/>
    <n v="1448"/>
    <n v="60"/>
    <n v="0"/>
    <n v="2"/>
    <n v="1103"/>
    <n v="183"/>
    <n v="5"/>
    <n v="5"/>
    <n v="0"/>
    <n v="0"/>
    <m/>
    <n v="15"/>
  </r>
  <r>
    <d v="2005-10-07T00:00:00"/>
    <x v="19"/>
    <x v="19"/>
    <n v="1005"/>
    <n v="50"/>
    <n v="0"/>
    <n v="3"/>
    <n v="1105"/>
    <n v="207"/>
    <n v="6"/>
    <n v="28"/>
    <n v="2"/>
    <n v="0"/>
    <m/>
    <n v="15"/>
  </r>
  <r>
    <d v="2005-10-08T00:00:00"/>
    <x v="20"/>
    <x v="19"/>
    <n v="794"/>
    <n v="22"/>
    <n v="0"/>
    <n v="2"/>
    <n v="615"/>
    <n v="103"/>
    <n v="6"/>
    <n v="16"/>
    <n v="0"/>
    <n v="0"/>
    <m/>
    <n v="15"/>
  </r>
  <r>
    <d v="2005-10-09T00:00:00"/>
    <x v="21"/>
    <x v="19"/>
    <n v="705"/>
    <n v="10"/>
    <n v="0"/>
    <n v="6"/>
    <n v="609"/>
    <n v="130"/>
    <n v="4"/>
    <n v="17"/>
    <n v="0"/>
    <n v="0"/>
    <m/>
    <n v="15"/>
  </r>
  <r>
    <d v="2005-10-10T00:00:00"/>
    <x v="22"/>
    <x v="19"/>
    <n v="350"/>
    <n v="11"/>
    <n v="0"/>
    <n v="5"/>
    <n v="692"/>
    <n v="133"/>
    <n v="0"/>
    <n v="14"/>
    <n v="0"/>
    <n v="0"/>
    <m/>
    <n v="15"/>
  </r>
  <r>
    <d v="2005-10-11T00:00:00"/>
    <x v="23"/>
    <x v="19"/>
    <n v="1108"/>
    <n v="23"/>
    <n v="0"/>
    <n v="20"/>
    <n v="1686"/>
    <n v="286"/>
    <n v="5"/>
    <n v="12"/>
    <n v="0"/>
    <n v="0"/>
    <m/>
    <n v="14"/>
  </r>
  <r>
    <d v="2005-10-12T00:00:00"/>
    <x v="24"/>
    <x v="19"/>
    <n v="622"/>
    <n v="46"/>
    <n v="0"/>
    <n v="11"/>
    <n v="1646"/>
    <n v="304"/>
    <n v="4"/>
    <n v="19"/>
    <n v="0"/>
    <n v="0"/>
    <m/>
    <n v="14.5"/>
  </r>
  <r>
    <d v="2005-10-13T00:00:00"/>
    <x v="25"/>
    <x v="19"/>
    <n v="109"/>
    <n v="4"/>
    <n v="0"/>
    <n v="0"/>
    <n v="76"/>
    <n v="4"/>
    <n v="0"/>
    <n v="16"/>
    <n v="0"/>
    <n v="0"/>
    <s v="Gate closed most of day due to equipment failure.  Started counting around 15:00"/>
    <n v="14.5"/>
  </r>
  <r>
    <d v="2005-10-14T00:00:00"/>
    <x v="26"/>
    <x v="19"/>
    <n v="284"/>
    <n v="24"/>
    <n v="0"/>
    <n v="0"/>
    <n v="591"/>
    <n v="148"/>
    <n v="6"/>
    <n v="25"/>
    <n v="3"/>
    <n v="0"/>
    <s v="Gate closed at 17:10 due to poor visibility.  River level up 12 inches by 16:00"/>
    <n v="14"/>
  </r>
  <r>
    <d v="2005-10-15T00:00:00"/>
    <x v="27"/>
    <x v="19"/>
    <n v="0"/>
    <n v="0"/>
    <n v="0"/>
    <n v="0"/>
    <n v="0"/>
    <n v="0"/>
    <n v="0"/>
    <n v="0"/>
    <n v="0"/>
    <n v="0"/>
    <s v="Gate closed - river just below top of fishway"/>
    <m/>
  </r>
  <r>
    <d v="2005-10-16T00:00:00"/>
    <x v="28"/>
    <x v="19"/>
    <m/>
    <m/>
    <m/>
    <m/>
    <m/>
    <m/>
    <m/>
    <m/>
    <m/>
    <m/>
    <s v="No count - river near top of fishway.  Gate/screens opened to allow fish passage"/>
    <m/>
  </r>
  <r>
    <d v="2005-10-17T00:00:00"/>
    <x v="29"/>
    <x v="19"/>
    <m/>
    <m/>
    <m/>
    <m/>
    <m/>
    <m/>
    <m/>
    <m/>
    <m/>
    <m/>
    <s v="No count - river near top of fishway.  Gate/screens opened to allow fish passage"/>
    <m/>
  </r>
  <r>
    <d v="2005-10-18T00:00:00"/>
    <x v="30"/>
    <x v="19"/>
    <n v="244"/>
    <n v="5"/>
    <n v="0"/>
    <n v="1"/>
    <n v="278"/>
    <n v="37"/>
    <n v="0"/>
    <n v="0"/>
    <n v="0"/>
    <n v="0"/>
    <s v="Est gate closed at 7AM (JT). Started counting again at 10AM"/>
    <n v="14"/>
  </r>
  <r>
    <d v="2005-10-19T00:00:00"/>
    <x v="31"/>
    <x v="19"/>
    <n v="727"/>
    <n v="10"/>
    <n v="0"/>
    <n v="1"/>
    <n v="405"/>
    <n v="64"/>
    <n v="2"/>
    <n v="2"/>
    <n v="0"/>
    <n v="0"/>
    <m/>
    <n v="14"/>
  </r>
  <r>
    <d v="2005-10-20T00:00:00"/>
    <x v="32"/>
    <x v="19"/>
    <n v="674"/>
    <n v="15"/>
    <n v="0"/>
    <n v="1"/>
    <n v="583"/>
    <n v="96"/>
    <n v="2"/>
    <n v="6"/>
    <n v="0"/>
    <n v="0"/>
    <m/>
    <n v="13"/>
  </r>
  <r>
    <d v="2005-10-21T00:00:00"/>
    <x v="33"/>
    <x v="19"/>
    <n v="301"/>
    <n v="9"/>
    <n v="0"/>
    <n v="3"/>
    <n v="635"/>
    <n v="48"/>
    <n v="1"/>
    <n v="1"/>
    <n v="0"/>
    <n v="0"/>
    <m/>
    <n v="13"/>
  </r>
  <r>
    <d v="2005-10-22T00:00:00"/>
    <x v="34"/>
    <x v="19"/>
    <n v="225"/>
    <n v="4"/>
    <n v="0"/>
    <n v="0"/>
    <n v="590"/>
    <n v="46"/>
    <n v="0"/>
    <n v="4"/>
    <n v="0"/>
    <n v="0"/>
    <m/>
    <n v="13.5"/>
  </r>
  <r>
    <d v="2005-10-23T00:00:00"/>
    <x v="35"/>
    <x v="19"/>
    <n v="252"/>
    <n v="14"/>
    <n v="0"/>
    <n v="0"/>
    <n v="633"/>
    <n v="53"/>
    <n v="1"/>
    <n v="5"/>
    <n v="0"/>
    <n v="0"/>
    <m/>
    <n v="13.5"/>
  </r>
  <r>
    <d v="2005-10-24T00:00:00"/>
    <x v="36"/>
    <x v="19"/>
    <n v="287"/>
    <n v="9"/>
    <n v="0"/>
    <n v="2"/>
    <n v="584"/>
    <n v="46"/>
    <n v="1"/>
    <n v="5"/>
    <n v="0"/>
    <n v="0"/>
    <m/>
    <n v="14"/>
  </r>
  <r>
    <d v="2005-10-25T00:00:00"/>
    <x v="37"/>
    <x v="19"/>
    <n v="215"/>
    <n v="8"/>
    <n v="0"/>
    <n v="3"/>
    <n v="588"/>
    <n v="46"/>
    <n v="0"/>
    <n v="3"/>
    <n v="0"/>
    <n v="0"/>
    <m/>
    <n v="14"/>
  </r>
  <r>
    <d v="2005-10-26T00:00:00"/>
    <x v="38"/>
    <x v="19"/>
    <n v="52"/>
    <n v="1"/>
    <n v="0"/>
    <n v="3"/>
    <n v="233"/>
    <n v="17"/>
    <n v="1"/>
    <n v="1"/>
    <n v="0"/>
    <n v="0"/>
    <m/>
    <n v="12"/>
  </r>
  <r>
    <d v="2005-10-27T00:00:00"/>
    <x v="39"/>
    <x v="19"/>
    <n v="66"/>
    <n v="4"/>
    <n v="0"/>
    <n v="1"/>
    <n v="131"/>
    <n v="11"/>
    <n v="1"/>
    <n v="2"/>
    <n v="0"/>
    <n v="0"/>
    <m/>
    <n v="12"/>
  </r>
  <r>
    <d v="2005-10-28T00:00:00"/>
    <x v="40"/>
    <x v="19"/>
    <n v="48"/>
    <n v="4"/>
    <n v="0"/>
    <n v="2"/>
    <n v="126"/>
    <n v="13"/>
    <n v="0"/>
    <n v="4"/>
    <n v="0"/>
    <n v="0"/>
    <s v="river murky"/>
    <n v="12"/>
  </r>
  <r>
    <d v="2005-10-29T00:00:00"/>
    <x v="41"/>
    <x v="19"/>
    <n v="149"/>
    <n v="2"/>
    <n v="0"/>
    <n v="1"/>
    <n v="116"/>
    <n v="14"/>
    <n v="0"/>
    <n v="3"/>
    <n v="0"/>
    <n v="0"/>
    <m/>
    <n v="11"/>
  </r>
  <r>
    <d v="2005-10-30T00:00:00"/>
    <x v="42"/>
    <x v="19"/>
    <n v="90"/>
    <n v="2"/>
    <n v="0"/>
    <n v="5"/>
    <n v="44"/>
    <n v="11"/>
    <n v="0"/>
    <n v="0"/>
    <n v="0"/>
    <n v="0"/>
    <m/>
    <n v="11"/>
  </r>
  <r>
    <d v="2005-10-31T00:00:00"/>
    <x v="43"/>
    <x v="19"/>
    <n v="21"/>
    <n v="0"/>
    <n v="0"/>
    <n v="0"/>
    <n v="6"/>
    <n v="2"/>
    <n v="0"/>
    <n v="0"/>
    <n v="0"/>
    <n v="0"/>
    <m/>
    <n v="11"/>
  </r>
  <r>
    <d v="2005-11-01T00:00:00"/>
    <x v="44"/>
    <x v="19"/>
    <n v="19"/>
    <n v="1"/>
    <n v="0"/>
    <n v="0"/>
    <n v="1"/>
    <n v="0"/>
    <n v="0"/>
    <n v="0"/>
    <n v="0"/>
    <n v="0"/>
    <m/>
    <n v="11"/>
  </r>
  <r>
    <d v="2005-11-02T00:00:00"/>
    <x v="45"/>
    <x v="19"/>
    <n v="32"/>
    <n v="2"/>
    <n v="0"/>
    <n v="0"/>
    <n v="1"/>
    <n v="2"/>
    <n v="0"/>
    <n v="0"/>
    <n v="0"/>
    <n v="0"/>
    <m/>
    <n v="11"/>
  </r>
  <r>
    <d v="2005-11-03T00:00:00"/>
    <x v="46"/>
    <x v="19"/>
    <n v="16"/>
    <n v="0"/>
    <n v="0"/>
    <n v="0"/>
    <n v="0"/>
    <n v="0"/>
    <n v="0"/>
    <n v="2"/>
    <n v="0"/>
    <n v="0"/>
    <m/>
    <n v="11"/>
  </r>
  <r>
    <d v="2005-11-04T00:00:00"/>
    <x v="47"/>
    <x v="19"/>
    <n v="7"/>
    <n v="0"/>
    <n v="0"/>
    <n v="0"/>
    <n v="0"/>
    <n v="0"/>
    <n v="0"/>
    <n v="1"/>
    <n v="0"/>
    <n v="0"/>
    <m/>
    <n v="11"/>
  </r>
  <r>
    <d v="2005-11-05T00:00:00"/>
    <x v="48"/>
    <x v="19"/>
    <n v="2"/>
    <n v="1"/>
    <n v="0"/>
    <n v="0"/>
    <n v="0"/>
    <n v="1"/>
    <n v="0"/>
    <n v="0"/>
    <n v="0"/>
    <n v="0"/>
    <m/>
    <n v="10.5"/>
  </r>
  <r>
    <d v="2005-11-06T00:00:00"/>
    <x v="49"/>
    <x v="19"/>
    <n v="0"/>
    <n v="0"/>
    <n v="0"/>
    <n v="0"/>
    <n v="0"/>
    <n v="0"/>
    <n v="0"/>
    <n v="0"/>
    <n v="0"/>
    <n v="0"/>
    <s v="Counted all day - zero fish!!"/>
    <n v="10"/>
  </r>
  <r>
    <d v="2005-11-07T00:00:00"/>
    <x v="50"/>
    <x v="19"/>
    <n v="0"/>
    <n v="0"/>
    <n v="0"/>
    <n v="0"/>
    <n v="0"/>
    <n v="0"/>
    <n v="0"/>
    <n v="0"/>
    <n v="0"/>
    <n v="0"/>
    <s v="Stopped counting for the season at approx 9AM"/>
    <n v="10"/>
  </r>
  <r>
    <d v="2005-11-08T00:00:00"/>
    <x v="51"/>
    <x v="19"/>
    <m/>
    <m/>
    <m/>
    <m/>
    <m/>
    <m/>
    <m/>
    <m/>
    <m/>
    <m/>
    <m/>
    <m/>
  </r>
  <r>
    <d v="2005-11-09T00:00:00"/>
    <x v="52"/>
    <x v="19"/>
    <m/>
    <m/>
    <m/>
    <m/>
    <m/>
    <m/>
    <m/>
    <m/>
    <m/>
    <m/>
    <m/>
    <m/>
  </r>
  <r>
    <d v="2005-11-10T00:00:00"/>
    <x v="53"/>
    <x v="19"/>
    <m/>
    <m/>
    <m/>
    <m/>
    <m/>
    <m/>
    <m/>
    <m/>
    <m/>
    <m/>
    <m/>
    <m/>
  </r>
  <r>
    <d v="2005-11-11T00:00:00"/>
    <x v="54"/>
    <x v="19"/>
    <m/>
    <m/>
    <m/>
    <m/>
    <m/>
    <m/>
    <m/>
    <m/>
    <m/>
    <m/>
    <m/>
    <m/>
  </r>
  <r>
    <d v="2005-11-12T00:00:00"/>
    <x v="55"/>
    <x v="19"/>
    <m/>
    <m/>
    <m/>
    <m/>
    <m/>
    <m/>
    <m/>
    <m/>
    <m/>
    <m/>
    <m/>
    <m/>
  </r>
  <r>
    <d v="2005-11-13T00:00:00"/>
    <x v="56"/>
    <x v="19"/>
    <m/>
    <m/>
    <m/>
    <m/>
    <m/>
    <m/>
    <m/>
    <m/>
    <m/>
    <m/>
    <m/>
    <m/>
  </r>
  <r>
    <d v="2005-11-14T00:00:00"/>
    <x v="57"/>
    <x v="19"/>
    <m/>
    <m/>
    <m/>
    <m/>
    <m/>
    <m/>
    <m/>
    <m/>
    <m/>
    <m/>
    <m/>
    <m/>
  </r>
  <r>
    <d v="2005-11-15T00:00:00"/>
    <x v="58"/>
    <x v="19"/>
    <m/>
    <m/>
    <m/>
    <m/>
    <m/>
    <m/>
    <m/>
    <m/>
    <m/>
    <m/>
    <m/>
    <m/>
  </r>
  <r>
    <d v="2005-11-16T00:00:00"/>
    <x v="59"/>
    <x v="19"/>
    <m/>
    <m/>
    <m/>
    <m/>
    <m/>
    <m/>
    <m/>
    <m/>
    <m/>
    <m/>
    <m/>
    <m/>
  </r>
  <r>
    <d v="2005-11-17T00:00:00"/>
    <x v="60"/>
    <x v="19"/>
    <m/>
    <m/>
    <m/>
    <m/>
    <m/>
    <m/>
    <m/>
    <m/>
    <m/>
    <m/>
    <m/>
    <m/>
  </r>
  <r>
    <d v="2005-11-18T00:00:00"/>
    <x v="61"/>
    <x v="19"/>
    <m/>
    <m/>
    <m/>
    <m/>
    <m/>
    <m/>
    <m/>
    <m/>
    <m/>
    <m/>
    <m/>
    <m/>
  </r>
  <r>
    <d v="2005-11-19T00:00:00"/>
    <x v="62"/>
    <x v="19"/>
    <m/>
    <m/>
    <m/>
    <m/>
    <m/>
    <m/>
    <m/>
    <m/>
    <m/>
    <m/>
    <m/>
    <m/>
  </r>
  <r>
    <d v="2005-11-20T00:00:00"/>
    <x v="66"/>
    <x v="19"/>
    <m/>
    <m/>
    <m/>
    <m/>
    <m/>
    <m/>
    <m/>
    <m/>
    <m/>
    <m/>
    <m/>
    <m/>
  </r>
  <r>
    <d v="2006-09-01T00:00:00"/>
    <x v="80"/>
    <x v="20"/>
    <m/>
    <m/>
    <m/>
    <m/>
    <m/>
    <m/>
    <m/>
    <m/>
    <m/>
    <m/>
    <m/>
    <m/>
  </r>
  <r>
    <d v="2006-09-02T00:00:00"/>
    <x v="75"/>
    <x v="20"/>
    <m/>
    <m/>
    <m/>
    <m/>
    <m/>
    <m/>
    <m/>
    <m/>
    <m/>
    <m/>
    <m/>
    <m/>
  </r>
  <r>
    <d v="2006-09-03T00:00:00"/>
    <x v="76"/>
    <x v="20"/>
    <m/>
    <m/>
    <m/>
    <m/>
    <m/>
    <m/>
    <m/>
    <m/>
    <m/>
    <m/>
    <m/>
    <m/>
  </r>
  <r>
    <d v="2006-09-04T00:00:00"/>
    <x v="77"/>
    <x v="20"/>
    <m/>
    <m/>
    <m/>
    <m/>
    <m/>
    <m/>
    <m/>
    <m/>
    <m/>
    <m/>
    <m/>
    <m/>
  </r>
  <r>
    <d v="2006-09-05T00:00:00"/>
    <x v="78"/>
    <x v="20"/>
    <m/>
    <m/>
    <m/>
    <m/>
    <m/>
    <m/>
    <m/>
    <m/>
    <m/>
    <m/>
    <m/>
    <m/>
  </r>
  <r>
    <d v="2006-09-06T00:00:00"/>
    <x v="79"/>
    <x v="20"/>
    <n v="0"/>
    <n v="0"/>
    <n v="0"/>
    <n v="0"/>
    <n v="0"/>
    <n v="0"/>
    <n v="56"/>
    <n v="124741"/>
    <n v="2017"/>
    <n v="19"/>
    <s v="escapement through GCL Dam before swim survey (incl bypass but excludes biosample morts).  24 'bypass'."/>
    <m/>
  </r>
  <r>
    <d v="2006-09-07T00:00:00"/>
    <x v="71"/>
    <x v="20"/>
    <n v="391"/>
    <n v="50"/>
    <n v="0"/>
    <n v="0"/>
    <n v="950"/>
    <n v="82"/>
    <n v="331"/>
    <n v="4204"/>
    <n v="0"/>
    <n v="0"/>
    <s v=" Preliminary swim above Stamp Falls"/>
    <m/>
  </r>
  <r>
    <d v="2006-09-07T00:00:00"/>
    <x v="71"/>
    <x v="20"/>
    <n v="13"/>
    <n v="24"/>
    <n v="0"/>
    <n v="0"/>
    <n v="69"/>
    <n v="8"/>
    <n v="6"/>
    <n v="23"/>
    <n v="0"/>
    <n v="0"/>
    <s v="first day of counter (after end of swim survey at 13:59)"/>
    <m/>
  </r>
  <r>
    <d v="2006-09-08T00:00:00"/>
    <x v="72"/>
    <x v="20"/>
    <n v="91"/>
    <n v="75"/>
    <n v="0"/>
    <n v="0"/>
    <n v="126"/>
    <n v="10"/>
    <n v="8"/>
    <n v="332"/>
    <n v="1"/>
    <n v="0"/>
    <m/>
    <m/>
  </r>
  <r>
    <d v="2006-09-09T00:00:00"/>
    <x v="73"/>
    <x v="20"/>
    <n v="317"/>
    <n v="116"/>
    <n v="0"/>
    <n v="0"/>
    <n v="530"/>
    <n v="34"/>
    <n v="5"/>
    <n v="314"/>
    <n v="0"/>
    <n v="0"/>
    <m/>
    <m/>
  </r>
  <r>
    <d v="2006-09-10T00:00:00"/>
    <x v="74"/>
    <x v="20"/>
    <n v="215"/>
    <n v="54"/>
    <n v="0"/>
    <n v="0"/>
    <n v="782"/>
    <n v="22"/>
    <n v="6"/>
    <n v="223"/>
    <n v="0"/>
    <n v="0"/>
    <m/>
    <m/>
  </r>
  <r>
    <d v="2006-09-11T00:00:00"/>
    <x v="68"/>
    <x v="20"/>
    <n v="107"/>
    <n v="30"/>
    <n v="0"/>
    <n v="0"/>
    <n v="327"/>
    <n v="8"/>
    <n v="7"/>
    <n v="211"/>
    <n v="5"/>
    <n v="0"/>
    <m/>
    <m/>
  </r>
  <r>
    <d v="2006-09-12T00:00:00"/>
    <x v="69"/>
    <x v="20"/>
    <n v="129"/>
    <n v="58"/>
    <n v="0"/>
    <n v="0"/>
    <n v="335"/>
    <n v="9"/>
    <n v="5"/>
    <n v="959"/>
    <n v="3"/>
    <n v="0"/>
    <m/>
    <m/>
  </r>
  <r>
    <d v="2006-09-13T00:00:00"/>
    <x v="70"/>
    <x v="20"/>
    <n v="163"/>
    <n v="109"/>
    <n v="0"/>
    <n v="0"/>
    <n v="371"/>
    <n v="4"/>
    <n v="7"/>
    <n v="1041"/>
    <n v="6"/>
    <n v="0"/>
    <m/>
    <n v="19"/>
  </r>
  <r>
    <d v="2006-09-14T00:00:00"/>
    <x v="67"/>
    <x v="20"/>
    <n v="410"/>
    <n v="240"/>
    <n v="0"/>
    <n v="0"/>
    <n v="566"/>
    <n v="10"/>
    <n v="11"/>
    <n v="711"/>
    <n v="0"/>
    <n v="0"/>
    <m/>
    <n v="16"/>
  </r>
  <r>
    <d v="2006-09-15T00:00:00"/>
    <x v="63"/>
    <x v="20"/>
    <n v="839"/>
    <n v="323"/>
    <n v="0"/>
    <n v="0"/>
    <n v="770"/>
    <n v="7"/>
    <n v="7"/>
    <n v="319"/>
    <n v="1"/>
    <n v="0"/>
    <m/>
    <n v="16"/>
  </r>
  <r>
    <d v="2006-09-16T00:00:00"/>
    <x v="64"/>
    <x v="20"/>
    <n v="781"/>
    <n v="246"/>
    <n v="0"/>
    <n v="0"/>
    <n v="519"/>
    <n v="3"/>
    <n v="11"/>
    <n v="117"/>
    <n v="0"/>
    <n v="0"/>
    <m/>
    <n v="15"/>
  </r>
  <r>
    <d v="2006-09-17T00:00:00"/>
    <x v="65"/>
    <x v="20"/>
    <n v="387"/>
    <n v="277"/>
    <n v="0"/>
    <n v="0"/>
    <n v="787"/>
    <n v="20"/>
    <n v="15"/>
    <n v="113"/>
    <n v="0"/>
    <n v="0"/>
    <m/>
    <n v="16"/>
  </r>
  <r>
    <d v="2006-09-18T00:00:00"/>
    <x v="0"/>
    <x v="20"/>
    <n v="837"/>
    <n v="191"/>
    <n v="0"/>
    <n v="0"/>
    <n v="1944"/>
    <n v="35"/>
    <n v="7"/>
    <n v="65"/>
    <n v="0"/>
    <n v="0"/>
    <m/>
    <n v="15.5"/>
  </r>
  <r>
    <d v="2006-09-19T00:00:00"/>
    <x v="1"/>
    <x v="20"/>
    <n v="388"/>
    <n v="194"/>
    <n v="0"/>
    <n v="0"/>
    <n v="843"/>
    <n v="19"/>
    <n v="16"/>
    <n v="28"/>
    <n v="1"/>
    <n v="0"/>
    <m/>
    <n v="15"/>
  </r>
  <r>
    <d v="2006-09-20T00:00:00"/>
    <x v="2"/>
    <x v="20"/>
    <n v="492"/>
    <n v="203"/>
    <n v="0"/>
    <n v="0"/>
    <n v="831"/>
    <n v="18"/>
    <n v="26"/>
    <n v="21"/>
    <n v="0"/>
    <n v="0"/>
    <m/>
    <n v="15"/>
  </r>
  <r>
    <d v="2006-09-21T00:00:00"/>
    <x v="3"/>
    <x v="20"/>
    <n v="473"/>
    <n v="240"/>
    <n v="0"/>
    <n v="0"/>
    <n v="1131"/>
    <n v="6"/>
    <n v="8"/>
    <n v="25"/>
    <n v="0"/>
    <n v="0"/>
    <m/>
    <n v="11"/>
  </r>
  <r>
    <d v="2006-09-22T00:00:00"/>
    <x v="4"/>
    <x v="20"/>
    <n v="440"/>
    <n v="204"/>
    <n v="0"/>
    <n v="0"/>
    <n v="996"/>
    <n v="10"/>
    <n v="5"/>
    <n v="9"/>
    <n v="0"/>
    <n v="0"/>
    <m/>
    <n v="11"/>
  </r>
  <r>
    <d v="2006-09-23T00:00:00"/>
    <x v="5"/>
    <x v="20"/>
    <n v="425"/>
    <n v="203"/>
    <n v="0"/>
    <n v="0"/>
    <n v="1138"/>
    <n v="7"/>
    <n v="5"/>
    <n v="14"/>
    <n v="0"/>
    <n v="0"/>
    <m/>
    <n v="11"/>
  </r>
  <r>
    <d v="2006-09-24T00:00:00"/>
    <x v="6"/>
    <x v="20"/>
    <n v="341"/>
    <n v="294"/>
    <n v="0"/>
    <n v="0"/>
    <n v="1132"/>
    <n v="18"/>
    <n v="6"/>
    <n v="24"/>
    <n v="0"/>
    <n v="0"/>
    <m/>
    <n v="11"/>
  </r>
  <r>
    <d v="2006-09-25T00:00:00"/>
    <x v="7"/>
    <x v="20"/>
    <n v="345"/>
    <n v="318"/>
    <n v="0"/>
    <n v="0"/>
    <n v="1319"/>
    <n v="41"/>
    <n v="10"/>
    <n v="12"/>
    <n v="0"/>
    <n v="0"/>
    <m/>
    <n v="11.5"/>
  </r>
  <r>
    <d v="2006-09-26T00:00:00"/>
    <x v="8"/>
    <x v="20"/>
    <n v="388"/>
    <n v="411"/>
    <n v="0"/>
    <n v="0"/>
    <n v="1541"/>
    <n v="39"/>
    <n v="11"/>
    <n v="31"/>
    <n v="0"/>
    <n v="0"/>
    <m/>
    <n v="17"/>
  </r>
  <r>
    <d v="2006-09-27T00:00:00"/>
    <x v="9"/>
    <x v="20"/>
    <n v="426"/>
    <n v="328"/>
    <n v="0"/>
    <n v="1"/>
    <n v="1841"/>
    <n v="38"/>
    <n v="19"/>
    <n v="15"/>
    <n v="0"/>
    <n v="0"/>
    <m/>
    <n v="17"/>
  </r>
  <r>
    <d v="2006-09-28T00:00:00"/>
    <x v="10"/>
    <x v="20"/>
    <n v="391"/>
    <n v="219"/>
    <n v="0"/>
    <n v="0"/>
    <n v="1945"/>
    <n v="68"/>
    <n v="10"/>
    <n v="9"/>
    <n v="1"/>
    <n v="0"/>
    <m/>
    <n v="17"/>
  </r>
  <r>
    <d v="2006-09-29T00:00:00"/>
    <x v="11"/>
    <x v="20"/>
    <n v="197"/>
    <n v="182"/>
    <n v="0"/>
    <n v="0"/>
    <n v="1055"/>
    <n v="17"/>
    <n v="8"/>
    <n v="8"/>
    <n v="0"/>
    <n v="0"/>
    <m/>
    <n v="18"/>
  </r>
  <r>
    <d v="2006-09-30T00:00:00"/>
    <x v="12"/>
    <x v="20"/>
    <n v="147"/>
    <n v="172"/>
    <n v="0"/>
    <n v="0"/>
    <n v="986"/>
    <n v="13"/>
    <n v="10"/>
    <n v="1"/>
    <n v="0"/>
    <n v="0"/>
    <m/>
    <n v="17"/>
  </r>
  <r>
    <d v="2006-10-01T00:00:00"/>
    <x v="13"/>
    <x v="20"/>
    <n v="161"/>
    <n v="177"/>
    <n v="0"/>
    <n v="0"/>
    <n v="1169"/>
    <n v="17"/>
    <n v="5"/>
    <n v="4"/>
    <n v="0"/>
    <n v="0"/>
    <m/>
    <n v="11"/>
  </r>
  <r>
    <d v="2006-10-02T00:00:00"/>
    <x v="14"/>
    <x v="20"/>
    <n v="151"/>
    <n v="138"/>
    <n v="0"/>
    <n v="0"/>
    <n v="1101"/>
    <n v="18"/>
    <n v="1"/>
    <n v="0"/>
    <n v="0"/>
    <n v="0"/>
    <m/>
    <n v="11"/>
  </r>
  <r>
    <d v="2006-10-03T00:00:00"/>
    <x v="15"/>
    <x v="20"/>
    <n v="155"/>
    <n v="112"/>
    <n v="0"/>
    <n v="0"/>
    <n v="938"/>
    <n v="22"/>
    <n v="7"/>
    <n v="2"/>
    <n v="1"/>
    <n v="0"/>
    <m/>
    <n v="15"/>
  </r>
  <r>
    <d v="2006-10-04T00:00:00"/>
    <x v="16"/>
    <x v="20"/>
    <n v="146"/>
    <n v="153"/>
    <n v="0"/>
    <n v="0"/>
    <n v="838"/>
    <n v="17"/>
    <n v="7"/>
    <n v="0"/>
    <n v="0"/>
    <n v="0"/>
    <m/>
    <n v="14"/>
  </r>
  <r>
    <d v="2006-10-05T00:00:00"/>
    <x v="17"/>
    <x v="20"/>
    <n v="139"/>
    <n v="90"/>
    <n v="0"/>
    <n v="1"/>
    <n v="776"/>
    <n v="13"/>
    <n v="5"/>
    <n v="0"/>
    <n v="0"/>
    <n v="0"/>
    <m/>
    <n v="15"/>
  </r>
  <r>
    <d v="2006-10-06T00:00:00"/>
    <x v="18"/>
    <x v="20"/>
    <n v="121"/>
    <n v="86"/>
    <n v="0"/>
    <n v="0"/>
    <n v="657"/>
    <n v="5"/>
    <n v="2"/>
    <n v="5"/>
    <n v="0"/>
    <n v="0"/>
    <m/>
    <n v="15"/>
  </r>
  <r>
    <d v="2006-10-07T00:00:00"/>
    <x v="19"/>
    <x v="20"/>
    <n v="121"/>
    <n v="85"/>
    <n v="0"/>
    <n v="0"/>
    <n v="990"/>
    <n v="16"/>
    <n v="2"/>
    <n v="0"/>
    <n v="0"/>
    <n v="0"/>
    <m/>
    <n v="14"/>
  </r>
  <r>
    <d v="2006-10-08T00:00:00"/>
    <x v="20"/>
    <x v="20"/>
    <n v="108"/>
    <n v="78"/>
    <n v="0"/>
    <n v="2"/>
    <n v="1021"/>
    <n v="9"/>
    <n v="1"/>
    <n v="1"/>
    <n v="0"/>
    <n v="0"/>
    <m/>
    <n v="14"/>
  </r>
  <r>
    <d v="2006-10-09T00:00:00"/>
    <x v="21"/>
    <x v="20"/>
    <n v="133"/>
    <n v="60"/>
    <n v="0"/>
    <n v="0"/>
    <n v="1024"/>
    <n v="12"/>
    <n v="0"/>
    <n v="1"/>
    <n v="0"/>
    <n v="0"/>
    <m/>
    <n v="14"/>
  </r>
  <r>
    <d v="2006-10-10T00:00:00"/>
    <x v="22"/>
    <x v="20"/>
    <n v="54"/>
    <n v="53"/>
    <n v="0"/>
    <n v="0"/>
    <n v="898"/>
    <n v="8"/>
    <n v="1"/>
    <n v="1"/>
    <n v="0"/>
    <n v="0"/>
    <m/>
    <n v="14"/>
  </r>
  <r>
    <d v="2006-10-11T00:00:00"/>
    <x v="23"/>
    <x v="20"/>
    <n v="46"/>
    <n v="42"/>
    <n v="0"/>
    <n v="2"/>
    <n v="981"/>
    <n v="14"/>
    <n v="8"/>
    <n v="2"/>
    <n v="0"/>
    <n v="0"/>
    <m/>
    <n v="14"/>
  </r>
  <r>
    <d v="2006-10-12T00:00:00"/>
    <x v="24"/>
    <x v="20"/>
    <n v="31"/>
    <n v="37"/>
    <n v="0"/>
    <n v="3"/>
    <n v="986"/>
    <n v="16"/>
    <n v="3"/>
    <n v="4"/>
    <n v="1"/>
    <n v="0"/>
    <m/>
    <n v="13.5"/>
  </r>
  <r>
    <d v="2006-10-13T00:00:00"/>
    <x v="25"/>
    <x v="20"/>
    <n v="39"/>
    <n v="24"/>
    <n v="0"/>
    <n v="6"/>
    <n v="833"/>
    <n v="8"/>
    <n v="4"/>
    <n v="6"/>
    <n v="0"/>
    <n v="0"/>
    <m/>
    <n v="13.5"/>
  </r>
  <r>
    <d v="2006-10-14T00:00:00"/>
    <x v="26"/>
    <x v="20"/>
    <n v="34"/>
    <n v="33"/>
    <n v="0"/>
    <n v="4"/>
    <n v="965"/>
    <n v="10"/>
    <n v="4"/>
    <n v="5"/>
    <n v="0"/>
    <n v="0"/>
    <m/>
    <n v="14"/>
  </r>
  <r>
    <d v="2006-10-15T00:00:00"/>
    <x v="27"/>
    <x v="20"/>
    <n v="42"/>
    <n v="42"/>
    <n v="0"/>
    <n v="6"/>
    <n v="1206"/>
    <n v="7"/>
    <n v="1"/>
    <n v="7"/>
    <n v="0"/>
    <n v="0"/>
    <m/>
    <n v="14"/>
  </r>
  <r>
    <d v="2006-10-16T00:00:00"/>
    <x v="28"/>
    <x v="20"/>
    <n v="41"/>
    <n v="46"/>
    <n v="0"/>
    <n v="11"/>
    <n v="858"/>
    <n v="14"/>
    <n v="8"/>
    <n v="6"/>
    <n v="0"/>
    <n v="0"/>
    <m/>
    <n v="14"/>
  </r>
  <r>
    <d v="2006-10-17T00:00:00"/>
    <x v="29"/>
    <x v="20"/>
    <n v="59"/>
    <n v="48"/>
    <n v="0"/>
    <n v="13"/>
    <n v="912"/>
    <n v="14"/>
    <n v="6"/>
    <n v="4"/>
    <n v="0"/>
    <n v="0"/>
    <m/>
    <n v="14"/>
  </r>
  <r>
    <d v="2006-10-18T00:00:00"/>
    <x v="30"/>
    <x v="20"/>
    <n v="24"/>
    <n v="21"/>
    <n v="0"/>
    <n v="2"/>
    <n v="1350"/>
    <n v="12"/>
    <n v="6"/>
    <n v="1"/>
    <n v="0"/>
    <n v="0"/>
    <m/>
    <n v="14"/>
  </r>
  <r>
    <d v="2006-10-19T00:00:00"/>
    <x v="31"/>
    <x v="20"/>
    <n v="25"/>
    <n v="23"/>
    <n v="0"/>
    <n v="1"/>
    <n v="862"/>
    <n v="10"/>
    <n v="8"/>
    <n v="0"/>
    <n v="0"/>
    <n v="0"/>
    <m/>
    <n v="14"/>
  </r>
  <r>
    <d v="2006-10-20T00:00:00"/>
    <x v="32"/>
    <x v="20"/>
    <n v="24"/>
    <n v="18"/>
    <n v="0"/>
    <n v="4"/>
    <n v="683"/>
    <n v="9"/>
    <n v="3"/>
    <n v="2"/>
    <n v="0"/>
    <n v="0"/>
    <m/>
    <n v="13"/>
  </r>
  <r>
    <d v="2006-10-21T00:00:00"/>
    <x v="33"/>
    <x v="20"/>
    <n v="30"/>
    <n v="15"/>
    <n v="0"/>
    <n v="10"/>
    <n v="1053"/>
    <n v="12"/>
    <n v="3"/>
    <n v="3"/>
    <n v="0"/>
    <n v="0"/>
    <m/>
    <n v="13"/>
  </r>
  <r>
    <d v="2006-10-22T00:00:00"/>
    <x v="34"/>
    <x v="20"/>
    <n v="28"/>
    <n v="7"/>
    <n v="0"/>
    <n v="3"/>
    <n v="810"/>
    <n v="5"/>
    <n v="4"/>
    <n v="2"/>
    <n v="0"/>
    <n v="0"/>
    <m/>
    <n v="13"/>
  </r>
  <r>
    <d v="2006-10-23T00:00:00"/>
    <x v="35"/>
    <x v="20"/>
    <n v="16"/>
    <n v="16"/>
    <n v="0"/>
    <n v="6"/>
    <n v="933"/>
    <n v="10"/>
    <n v="3"/>
    <n v="0"/>
    <n v="0"/>
    <n v="0"/>
    <m/>
    <n v="13"/>
  </r>
  <r>
    <d v="2006-10-24T00:00:00"/>
    <x v="36"/>
    <x v="20"/>
    <n v="22"/>
    <n v="14"/>
    <n v="0"/>
    <n v="9"/>
    <n v="828"/>
    <n v="7"/>
    <n v="1"/>
    <n v="1"/>
    <n v="0"/>
    <n v="0"/>
    <m/>
    <n v="13"/>
  </r>
  <r>
    <d v="2006-10-25T00:00:00"/>
    <x v="37"/>
    <x v="20"/>
    <n v="19"/>
    <n v="12"/>
    <n v="0"/>
    <n v="3"/>
    <n v="843"/>
    <n v="9"/>
    <n v="0"/>
    <n v="2"/>
    <n v="0"/>
    <n v="0"/>
    <m/>
    <n v="12"/>
  </r>
  <r>
    <d v="2006-10-26T00:00:00"/>
    <x v="38"/>
    <x v="20"/>
    <n v="16"/>
    <n v="9"/>
    <n v="0"/>
    <n v="6"/>
    <n v="1286"/>
    <n v="7"/>
    <n v="2"/>
    <n v="12"/>
    <n v="0"/>
    <n v="0"/>
    <m/>
    <n v="13"/>
  </r>
  <r>
    <d v="2006-10-27T00:00:00"/>
    <x v="39"/>
    <x v="20"/>
    <n v="96"/>
    <n v="26"/>
    <n v="0"/>
    <n v="17"/>
    <n v="1187"/>
    <n v="13"/>
    <n v="2"/>
    <n v="27"/>
    <n v="0"/>
    <n v="0"/>
    <m/>
    <n v="13"/>
  </r>
  <r>
    <d v="2006-10-28T00:00:00"/>
    <x v="40"/>
    <x v="20"/>
    <n v="122"/>
    <n v="28"/>
    <n v="0"/>
    <n v="3"/>
    <n v="535"/>
    <n v="8"/>
    <n v="10"/>
    <n v="17"/>
    <n v="0"/>
    <n v="0"/>
    <m/>
    <n v="13"/>
  </r>
  <r>
    <d v="2006-10-29T00:00:00"/>
    <x v="41"/>
    <x v="20"/>
    <n v="106"/>
    <n v="21"/>
    <n v="0"/>
    <n v="11"/>
    <n v="1182"/>
    <n v="18"/>
    <n v="18"/>
    <n v="8"/>
    <n v="2"/>
    <n v="0"/>
    <m/>
    <n v="13"/>
  </r>
  <r>
    <d v="2006-10-30T00:00:00"/>
    <x v="42"/>
    <x v="20"/>
    <n v="44"/>
    <n v="8"/>
    <n v="0"/>
    <n v="9"/>
    <n v="768"/>
    <n v="7"/>
    <n v="11"/>
    <n v="0"/>
    <n v="0"/>
    <n v="0"/>
    <m/>
    <n v="10.5"/>
  </r>
  <r>
    <d v="2006-10-31T00:00:00"/>
    <x v="43"/>
    <x v="20"/>
    <n v="21"/>
    <n v="17"/>
    <n v="0"/>
    <n v="8"/>
    <n v="414"/>
    <n v="3"/>
    <n v="3"/>
    <n v="0"/>
    <n v="0"/>
    <n v="0"/>
    <m/>
    <n v="10"/>
  </r>
  <r>
    <d v="2006-11-01T00:00:00"/>
    <x v="44"/>
    <x v="20"/>
    <n v="11"/>
    <n v="12"/>
    <n v="0"/>
    <n v="5"/>
    <n v="277"/>
    <n v="0"/>
    <n v="3"/>
    <n v="0"/>
    <n v="0"/>
    <n v="0"/>
    <m/>
    <n v="10"/>
  </r>
  <r>
    <d v="2006-11-02T00:00:00"/>
    <x v="45"/>
    <x v="20"/>
    <n v="5"/>
    <n v="31"/>
    <n v="0"/>
    <n v="1"/>
    <n v="207"/>
    <n v="1"/>
    <n v="2"/>
    <n v="4"/>
    <n v="0"/>
    <n v="0"/>
    <m/>
    <n v="10"/>
  </r>
  <r>
    <d v="2006-11-03T00:00:00"/>
    <x v="46"/>
    <x v="20"/>
    <n v="20"/>
    <n v="14"/>
    <n v="0"/>
    <n v="3"/>
    <n v="260"/>
    <n v="3"/>
    <n v="1"/>
    <n v="7"/>
    <n v="0"/>
    <n v="0"/>
    <m/>
    <n v="10"/>
  </r>
  <r>
    <d v="2006-11-04T00:00:00"/>
    <x v="47"/>
    <x v="20"/>
    <n v="126"/>
    <n v="35"/>
    <n v="0"/>
    <n v="2"/>
    <n v="234"/>
    <n v="9"/>
    <n v="7"/>
    <n v="80"/>
    <n v="3"/>
    <n v="0"/>
    <m/>
    <n v="11"/>
  </r>
  <r>
    <d v="2006-11-05T00:00:00"/>
    <x v="48"/>
    <x v="20"/>
    <n v="36"/>
    <n v="11"/>
    <n v="0"/>
    <n v="2"/>
    <n v="74"/>
    <n v="2"/>
    <n v="3"/>
    <n v="20"/>
    <n v="0"/>
    <n v="0"/>
    <m/>
    <n v="11"/>
  </r>
  <r>
    <d v="2006-11-06T00:00:00"/>
    <x v="49"/>
    <x v="20"/>
    <n v="0"/>
    <n v="0"/>
    <n v="0"/>
    <n v="0"/>
    <n v="0"/>
    <n v="0"/>
    <n v="0"/>
    <n v="0"/>
    <n v="0"/>
    <n v="0"/>
    <s v="No counting.  River too high and dirty."/>
    <m/>
  </r>
  <r>
    <d v="2006-11-07T00:00:00"/>
    <x v="50"/>
    <x v="20"/>
    <n v="0"/>
    <n v="0"/>
    <n v="0"/>
    <n v="0"/>
    <n v="0"/>
    <n v="0"/>
    <n v="0"/>
    <n v="0"/>
    <n v="0"/>
    <n v="0"/>
    <s v="No counting.  River too high and dirty."/>
    <m/>
  </r>
  <r>
    <d v="2006-11-08T00:00:00"/>
    <x v="51"/>
    <x v="20"/>
    <n v="0"/>
    <n v="0"/>
    <n v="0"/>
    <n v="0"/>
    <n v="0"/>
    <n v="0"/>
    <n v="0"/>
    <n v="0"/>
    <n v="0"/>
    <n v="0"/>
    <s v="No counting.  River too high and dirty."/>
    <m/>
  </r>
  <r>
    <d v="2006-11-09T00:00:00"/>
    <x v="52"/>
    <x v="20"/>
    <n v="0"/>
    <n v="0"/>
    <n v="0"/>
    <n v="0"/>
    <n v="0"/>
    <n v="0"/>
    <n v="0"/>
    <n v="0"/>
    <n v="0"/>
    <n v="0"/>
    <s v="No counting.  River too high and dirty."/>
    <m/>
  </r>
  <r>
    <d v="2006-11-10T00:00:00"/>
    <x v="53"/>
    <x v="20"/>
    <n v="0"/>
    <n v="0"/>
    <n v="0"/>
    <n v="0"/>
    <n v="0"/>
    <n v="0"/>
    <n v="0"/>
    <n v="0"/>
    <n v="0"/>
    <n v="0"/>
    <s v="No counting.  River too high and dirty."/>
    <m/>
  </r>
  <r>
    <d v="2006-11-11T00:00:00"/>
    <x v="54"/>
    <x v="20"/>
    <n v="1"/>
    <n v="0"/>
    <n v="0"/>
    <n v="0"/>
    <n v="0"/>
    <n v="0"/>
    <n v="2"/>
    <n v="0"/>
    <n v="0"/>
    <n v="0"/>
    <s v="Counting re-started approx 11:30"/>
    <n v="11"/>
  </r>
  <r>
    <d v="2006-11-12T00:00:00"/>
    <x v="55"/>
    <x v="20"/>
    <n v="0"/>
    <n v="0"/>
    <n v="0"/>
    <n v="0"/>
    <n v="0"/>
    <n v="0"/>
    <n v="1"/>
    <n v="0"/>
    <n v="0"/>
    <n v="0"/>
    <m/>
    <n v="10"/>
  </r>
  <r>
    <d v="2006-11-13T00:00:00"/>
    <x v="56"/>
    <x v="20"/>
    <n v="0"/>
    <n v="0"/>
    <n v="0"/>
    <n v="0"/>
    <n v="0"/>
    <n v="0"/>
    <n v="1"/>
    <n v="0"/>
    <n v="0"/>
    <n v="0"/>
    <m/>
    <n v="10"/>
  </r>
  <r>
    <d v="2006-11-14T00:00:00"/>
    <x v="57"/>
    <x v="20"/>
    <n v="1"/>
    <n v="0"/>
    <n v="0"/>
    <n v="0"/>
    <n v="0"/>
    <n v="0"/>
    <n v="1"/>
    <n v="0"/>
    <n v="0"/>
    <n v="0"/>
    <s v="end of counting at 16:00"/>
    <n v="9"/>
  </r>
  <r>
    <d v="2006-11-15T00:00:00"/>
    <x v="58"/>
    <x v="20"/>
    <m/>
    <m/>
    <m/>
    <m/>
    <m/>
    <m/>
    <m/>
    <m/>
    <m/>
    <m/>
    <m/>
    <m/>
  </r>
  <r>
    <d v="2006-11-16T00:00:00"/>
    <x v="59"/>
    <x v="20"/>
    <m/>
    <m/>
    <m/>
    <m/>
    <m/>
    <m/>
    <m/>
    <m/>
    <m/>
    <m/>
    <m/>
    <m/>
  </r>
  <r>
    <d v="2006-11-17T00:00:00"/>
    <x v="60"/>
    <x v="20"/>
    <m/>
    <m/>
    <m/>
    <m/>
    <m/>
    <m/>
    <m/>
    <m/>
    <m/>
    <m/>
    <m/>
    <m/>
  </r>
  <r>
    <d v="2006-11-18T00:00:00"/>
    <x v="61"/>
    <x v="20"/>
    <m/>
    <m/>
    <m/>
    <m/>
    <m/>
    <m/>
    <m/>
    <m/>
    <m/>
    <m/>
    <m/>
    <m/>
  </r>
  <r>
    <d v="2006-11-19T00:00:00"/>
    <x v="62"/>
    <x v="20"/>
    <m/>
    <m/>
    <m/>
    <m/>
    <m/>
    <m/>
    <m/>
    <m/>
    <m/>
    <m/>
    <m/>
    <m/>
  </r>
  <r>
    <d v="2006-11-20T00:00:00"/>
    <x v="66"/>
    <x v="20"/>
    <m/>
    <m/>
    <m/>
    <m/>
    <m/>
    <m/>
    <m/>
    <m/>
    <m/>
    <m/>
    <m/>
    <m/>
  </r>
  <r>
    <d v="2007-09-01T00:00:00"/>
    <x v="80"/>
    <x v="21"/>
    <m/>
    <m/>
    <m/>
    <m/>
    <m/>
    <m/>
    <m/>
    <m/>
    <m/>
    <m/>
    <m/>
    <m/>
  </r>
  <r>
    <d v="2007-09-02T00:00:00"/>
    <x v="75"/>
    <x v="21"/>
    <m/>
    <m/>
    <m/>
    <m/>
    <m/>
    <m/>
    <m/>
    <m/>
    <m/>
    <m/>
    <m/>
    <m/>
  </r>
  <r>
    <d v="2007-09-03T00:00:00"/>
    <x v="76"/>
    <x v="21"/>
    <m/>
    <m/>
    <m/>
    <m/>
    <m/>
    <m/>
    <m/>
    <m/>
    <m/>
    <m/>
    <m/>
    <m/>
  </r>
  <r>
    <d v="2007-09-04T00:00:00"/>
    <x v="77"/>
    <x v="21"/>
    <m/>
    <m/>
    <m/>
    <m/>
    <m/>
    <m/>
    <m/>
    <m/>
    <m/>
    <m/>
    <m/>
    <m/>
  </r>
  <r>
    <d v="2007-09-05T00:00:00"/>
    <x v="78"/>
    <x v="21"/>
    <m/>
    <m/>
    <n v="0"/>
    <n v="0"/>
    <m/>
    <m/>
    <m/>
    <n v="70240"/>
    <n v="7096"/>
    <n v="0"/>
    <s v="Escapement through GCL Dam before swim survey (incl bypass but excludes biosample morts).  24 'bypass'."/>
    <n v="19"/>
  </r>
  <r>
    <d v="2007-09-06T00:00:00"/>
    <x v="79"/>
    <x v="21"/>
    <n v="1079"/>
    <n v="2"/>
    <n v="0"/>
    <n v="0"/>
    <n v="1828"/>
    <n v="136"/>
    <n v="186"/>
    <n v="249"/>
    <n v="1"/>
    <n v="4"/>
    <s v=" Preliminary swim above Stamp Falls"/>
    <n v="18"/>
  </r>
  <r>
    <d v="2007-09-06T00:00:00"/>
    <x v="79"/>
    <x v="21"/>
    <n v="502"/>
    <n v="31"/>
    <n v="0"/>
    <n v="0"/>
    <n v="159"/>
    <n v="23"/>
    <n v="3"/>
    <n v="0"/>
    <n v="0"/>
    <n v="0"/>
    <s v="First day of counter (after end of swim survey at 11:59)"/>
    <m/>
  </r>
  <r>
    <d v="2007-09-07T00:00:00"/>
    <x v="71"/>
    <x v="21"/>
    <n v="1012"/>
    <n v="61"/>
    <n v="0"/>
    <n v="0"/>
    <n v="346"/>
    <n v="68"/>
    <n v="5"/>
    <n v="2"/>
    <n v="0"/>
    <n v="0"/>
    <m/>
    <n v="18"/>
  </r>
  <r>
    <d v="2007-09-08T00:00:00"/>
    <x v="72"/>
    <x v="21"/>
    <n v="768"/>
    <n v="68"/>
    <n v="0"/>
    <n v="0"/>
    <n v="235"/>
    <n v="22"/>
    <n v="0"/>
    <n v="1"/>
    <n v="0"/>
    <n v="0"/>
    <m/>
    <n v="19"/>
  </r>
  <r>
    <d v="2007-09-09T00:00:00"/>
    <x v="73"/>
    <x v="21"/>
    <n v="603"/>
    <n v="61"/>
    <n v="0"/>
    <n v="0"/>
    <n v="243"/>
    <n v="26"/>
    <n v="1"/>
    <n v="1"/>
    <n v="0"/>
    <n v="0"/>
    <m/>
    <n v="17"/>
  </r>
  <r>
    <d v="2007-09-10T00:00:00"/>
    <x v="74"/>
    <x v="21"/>
    <n v="792"/>
    <n v="68"/>
    <n v="0"/>
    <n v="0"/>
    <n v="246"/>
    <n v="34"/>
    <n v="0"/>
    <n v="2"/>
    <n v="0"/>
    <n v="0"/>
    <m/>
    <n v="18.5"/>
  </r>
  <r>
    <d v="2007-09-11T00:00:00"/>
    <x v="68"/>
    <x v="21"/>
    <n v="1173"/>
    <n v="75"/>
    <n v="0"/>
    <n v="0"/>
    <n v="289"/>
    <n v="101"/>
    <n v="4"/>
    <n v="1"/>
    <n v="1"/>
    <n v="0"/>
    <m/>
    <n v="18"/>
  </r>
  <r>
    <d v="2007-09-12T00:00:00"/>
    <x v="69"/>
    <x v="21"/>
    <n v="908"/>
    <n v="57"/>
    <n v="0"/>
    <n v="0"/>
    <n v="268"/>
    <n v="78"/>
    <n v="0"/>
    <n v="1"/>
    <n v="0"/>
    <n v="0"/>
    <m/>
    <n v="18"/>
  </r>
  <r>
    <d v="2007-09-13T00:00:00"/>
    <x v="70"/>
    <x v="21"/>
    <n v="873"/>
    <n v="54"/>
    <n v="0"/>
    <n v="0"/>
    <n v="243"/>
    <n v="65"/>
    <n v="5"/>
    <n v="0"/>
    <n v="0"/>
    <n v="0"/>
    <m/>
    <n v="18"/>
  </r>
  <r>
    <d v="2007-09-14T00:00:00"/>
    <x v="67"/>
    <x v="21"/>
    <n v="986"/>
    <n v="50"/>
    <n v="0"/>
    <n v="0"/>
    <n v="445"/>
    <n v="91"/>
    <n v="3"/>
    <n v="2"/>
    <n v="0"/>
    <n v="0"/>
    <m/>
    <n v="18"/>
  </r>
  <r>
    <d v="2007-09-15T00:00:00"/>
    <x v="63"/>
    <x v="21"/>
    <n v="1344"/>
    <n v="33"/>
    <n v="0"/>
    <n v="0"/>
    <n v="270"/>
    <n v="61"/>
    <n v="2"/>
    <n v="0"/>
    <n v="0"/>
    <n v="0"/>
    <m/>
    <n v="18"/>
  </r>
  <r>
    <d v="2007-09-16T00:00:00"/>
    <x v="64"/>
    <x v="21"/>
    <n v="0"/>
    <n v="0"/>
    <n v="0"/>
    <n v="0"/>
    <n v="0"/>
    <n v="0"/>
    <n v="0"/>
    <n v="0"/>
    <n v="0"/>
    <n v="0"/>
    <s v="Fishway shut down due to equipment malfunction.  No night time count."/>
    <m/>
  </r>
  <r>
    <d v="2007-09-17T00:00:00"/>
    <x v="65"/>
    <x v="21"/>
    <n v="1263"/>
    <n v="74"/>
    <n v="0"/>
    <n v="0"/>
    <n v="285"/>
    <n v="82"/>
    <n v="0"/>
    <n v="0"/>
    <n v="0"/>
    <n v="0"/>
    <s v="Counting started at approx 11:30"/>
    <n v="18"/>
  </r>
  <r>
    <d v="2007-09-18T00:00:00"/>
    <x v="0"/>
    <x v="21"/>
    <n v="1629"/>
    <n v="75"/>
    <n v="0"/>
    <n v="0"/>
    <n v="273"/>
    <n v="59"/>
    <n v="2"/>
    <n v="0"/>
    <n v="0"/>
    <n v="0"/>
    <m/>
    <n v="16"/>
  </r>
  <r>
    <d v="2007-09-19T00:00:00"/>
    <x v="1"/>
    <x v="21"/>
    <n v="1977"/>
    <n v="101"/>
    <n v="0"/>
    <n v="1"/>
    <n v="106"/>
    <n v="36"/>
    <n v="2"/>
    <n v="0"/>
    <n v="0"/>
    <n v="0"/>
    <m/>
    <n v="16"/>
  </r>
  <r>
    <d v="2007-09-20T00:00:00"/>
    <x v="2"/>
    <x v="21"/>
    <n v="2391"/>
    <n v="125"/>
    <n v="0"/>
    <n v="0"/>
    <n v="240"/>
    <n v="44"/>
    <n v="0"/>
    <n v="0"/>
    <n v="0"/>
    <n v="0"/>
    <m/>
    <n v="16"/>
  </r>
  <r>
    <d v="2007-09-21T00:00:00"/>
    <x v="3"/>
    <x v="21"/>
    <n v="1621"/>
    <n v="88"/>
    <n v="0"/>
    <n v="0"/>
    <n v="167"/>
    <n v="29"/>
    <n v="1"/>
    <n v="0"/>
    <n v="0"/>
    <n v="0"/>
    <m/>
    <n v="16"/>
  </r>
  <r>
    <d v="2007-09-22T00:00:00"/>
    <x v="4"/>
    <x v="21"/>
    <n v="2352"/>
    <n v="124"/>
    <n v="0"/>
    <n v="0"/>
    <n v="472"/>
    <n v="100"/>
    <n v="1"/>
    <n v="0"/>
    <n v="0"/>
    <n v="0"/>
    <m/>
    <n v="16"/>
  </r>
  <r>
    <d v="2007-09-23T00:00:00"/>
    <x v="5"/>
    <x v="21"/>
    <n v="1902"/>
    <n v="93"/>
    <n v="0"/>
    <n v="0"/>
    <n v="475"/>
    <n v="52"/>
    <n v="0"/>
    <n v="0"/>
    <n v="0"/>
    <n v="0"/>
    <m/>
    <n v="16"/>
  </r>
  <r>
    <d v="2007-09-24T00:00:00"/>
    <x v="6"/>
    <x v="21"/>
    <n v="2034"/>
    <n v="180"/>
    <n v="0"/>
    <n v="0"/>
    <n v="436"/>
    <n v="45"/>
    <n v="1"/>
    <n v="0"/>
    <n v="0"/>
    <n v="0"/>
    <m/>
    <n v="14"/>
  </r>
  <r>
    <d v="2007-09-25T00:00:00"/>
    <x v="7"/>
    <x v="21"/>
    <n v="2646"/>
    <n v="287"/>
    <n v="0"/>
    <n v="2"/>
    <n v="830"/>
    <n v="78"/>
    <n v="2"/>
    <n v="0"/>
    <n v="1"/>
    <n v="0"/>
    <m/>
    <n v="15.5"/>
  </r>
  <r>
    <d v="2007-09-26T00:00:00"/>
    <x v="8"/>
    <x v="21"/>
    <n v="1927"/>
    <n v="209"/>
    <n v="0"/>
    <n v="0"/>
    <n v="532"/>
    <n v="100"/>
    <n v="5"/>
    <n v="0"/>
    <n v="0"/>
    <n v="0"/>
    <m/>
    <n v="15"/>
  </r>
  <r>
    <d v="2007-09-27T00:00:00"/>
    <x v="9"/>
    <x v="21"/>
    <n v="2428"/>
    <n v="308"/>
    <n v="0"/>
    <n v="0"/>
    <n v="654"/>
    <n v="108"/>
    <n v="2"/>
    <n v="1"/>
    <n v="0"/>
    <n v="0"/>
    <m/>
    <n v="17"/>
  </r>
  <r>
    <d v="2007-09-28T00:00:00"/>
    <x v="10"/>
    <x v="21"/>
    <n v="1606"/>
    <n v="164"/>
    <n v="0"/>
    <n v="0"/>
    <n v="1025"/>
    <n v="75"/>
    <n v="3"/>
    <n v="0"/>
    <n v="0"/>
    <n v="0"/>
    <m/>
    <n v="15"/>
  </r>
  <r>
    <d v="2007-09-29T00:00:00"/>
    <x v="11"/>
    <x v="21"/>
    <n v="875"/>
    <n v="86"/>
    <n v="0"/>
    <n v="0"/>
    <n v="1076"/>
    <n v="35"/>
    <n v="4"/>
    <n v="1"/>
    <n v="0"/>
    <n v="0"/>
    <m/>
    <n v="15"/>
  </r>
  <r>
    <d v="2007-09-30T00:00:00"/>
    <x v="12"/>
    <x v="21"/>
    <n v="1091"/>
    <n v="60"/>
    <n v="0"/>
    <n v="0"/>
    <n v="390"/>
    <n v="13"/>
    <n v="1"/>
    <n v="0"/>
    <n v="0"/>
    <n v="0"/>
    <m/>
    <n v="14"/>
  </r>
  <r>
    <d v="2007-10-01T00:00:00"/>
    <x v="13"/>
    <x v="21"/>
    <n v="1181"/>
    <n v="115"/>
    <n v="0"/>
    <n v="0"/>
    <n v="1058"/>
    <n v="49"/>
    <n v="3"/>
    <n v="0"/>
    <n v="0"/>
    <n v="0"/>
    <m/>
    <n v="14"/>
  </r>
  <r>
    <d v="2007-10-02T00:00:00"/>
    <x v="14"/>
    <x v="21"/>
    <n v="497"/>
    <n v="42"/>
    <n v="0"/>
    <n v="0"/>
    <n v="243"/>
    <n v="21"/>
    <n v="11"/>
    <n v="0"/>
    <n v="0"/>
    <n v="0"/>
    <m/>
    <n v="15"/>
  </r>
  <r>
    <d v="2007-10-03T00:00:00"/>
    <x v="15"/>
    <x v="21"/>
    <n v="1131"/>
    <n v="104"/>
    <n v="0"/>
    <n v="1"/>
    <n v="321"/>
    <n v="67"/>
    <n v="11"/>
    <n v="2"/>
    <n v="0"/>
    <n v="0"/>
    <m/>
    <n v="14"/>
  </r>
  <r>
    <d v="2007-10-04T00:00:00"/>
    <x v="16"/>
    <x v="21"/>
    <n v="96"/>
    <n v="5"/>
    <n v="0"/>
    <n v="0"/>
    <n v="33"/>
    <n v="1"/>
    <n v="1"/>
    <n v="0"/>
    <n v="0"/>
    <n v="0"/>
    <m/>
    <n v="14"/>
  </r>
  <r>
    <d v="2007-10-05T00:00:00"/>
    <x v="17"/>
    <x v="21"/>
    <n v="59"/>
    <n v="12"/>
    <n v="0"/>
    <n v="0"/>
    <n v="12"/>
    <n v="0"/>
    <n v="1"/>
    <n v="0"/>
    <n v="0"/>
    <n v="0"/>
    <m/>
    <n v="13"/>
  </r>
  <r>
    <d v="2007-10-06T00:00:00"/>
    <x v="18"/>
    <x v="21"/>
    <n v="329"/>
    <n v="53"/>
    <n v="0"/>
    <n v="0"/>
    <n v="176"/>
    <n v="19"/>
    <n v="0"/>
    <n v="0"/>
    <n v="0"/>
    <n v="0"/>
    <m/>
    <n v="13"/>
  </r>
  <r>
    <d v="2007-10-07T00:00:00"/>
    <x v="19"/>
    <x v="21"/>
    <n v="142"/>
    <n v="12"/>
    <n v="0"/>
    <n v="0"/>
    <n v="338"/>
    <n v="33"/>
    <n v="0"/>
    <n v="0"/>
    <n v="0"/>
    <n v="0"/>
    <m/>
    <n v="13"/>
  </r>
  <r>
    <d v="2007-10-08T00:00:00"/>
    <x v="20"/>
    <x v="21"/>
    <n v="302"/>
    <n v="32"/>
    <n v="0"/>
    <n v="0"/>
    <n v="304"/>
    <n v="18"/>
    <n v="1"/>
    <n v="0"/>
    <n v="0"/>
    <n v="0"/>
    <m/>
    <n v="12"/>
  </r>
  <r>
    <d v="2007-10-09T00:00:00"/>
    <x v="21"/>
    <x v="21"/>
    <n v="197"/>
    <n v="37"/>
    <n v="0"/>
    <n v="1"/>
    <n v="230"/>
    <n v="24"/>
    <n v="0"/>
    <n v="0"/>
    <n v="0"/>
    <n v="0"/>
    <m/>
    <n v="13"/>
  </r>
  <r>
    <d v="2007-10-10T00:00:00"/>
    <x v="22"/>
    <x v="21"/>
    <s v="n/a"/>
    <s v="n/a"/>
    <s v="n/a"/>
    <s v="n/a"/>
    <s v="n/a"/>
    <s v="n/a"/>
    <s v="n/a"/>
    <s v="n/a"/>
    <s v="n/a"/>
    <s v="n/a"/>
    <s v="No counting - river at 2.6m.  Back screens opened to allow fish passage."/>
    <m/>
  </r>
  <r>
    <d v="2007-10-11T00:00:00"/>
    <x v="23"/>
    <x v="21"/>
    <s v="n/a"/>
    <s v="n/a"/>
    <s v="n/a"/>
    <s v="n/a"/>
    <s v="n/a"/>
    <s v="n/a"/>
    <s v="n/a"/>
    <s v="n/a"/>
    <s v="n/a"/>
    <s v="n/a"/>
    <s v="No counting - river at approx 2.5m.  Back screens opened to allow fish passage."/>
    <m/>
  </r>
  <r>
    <d v="2007-10-12T00:00:00"/>
    <x v="24"/>
    <x v="21"/>
    <n v="176"/>
    <n v="27"/>
    <n v="0"/>
    <n v="0"/>
    <n v="55"/>
    <n v="7"/>
    <n v="0"/>
    <n v="0"/>
    <n v="0"/>
    <n v="0"/>
    <s v="Started counting at approx 1:30.  Fishway closed from approx 11:00"/>
    <n v="13"/>
  </r>
  <r>
    <d v="2007-10-13T00:00:00"/>
    <x v="25"/>
    <x v="21"/>
    <n v="261"/>
    <n v="33"/>
    <n v="0"/>
    <n v="0"/>
    <n v="145"/>
    <n v="26"/>
    <n v="4"/>
    <n v="0"/>
    <n v="0"/>
    <n v="0"/>
    <m/>
    <n v="12"/>
  </r>
  <r>
    <d v="2007-10-14T00:00:00"/>
    <x v="26"/>
    <x v="21"/>
    <n v="540"/>
    <n v="96"/>
    <n v="0"/>
    <n v="1"/>
    <n v="240"/>
    <n v="28"/>
    <n v="2"/>
    <n v="0"/>
    <n v="0"/>
    <n v="0"/>
    <m/>
    <n v="12"/>
  </r>
  <r>
    <d v="2007-10-15T00:00:00"/>
    <x v="27"/>
    <x v="21"/>
    <n v="373"/>
    <n v="55"/>
    <n v="0"/>
    <n v="0"/>
    <n v="351"/>
    <n v="28"/>
    <n v="4"/>
    <n v="0"/>
    <n v="0"/>
    <n v="0"/>
    <m/>
    <n v="12"/>
  </r>
  <r>
    <d v="2007-10-16T00:00:00"/>
    <x v="28"/>
    <x v="21"/>
    <n v="252"/>
    <n v="55"/>
    <n v="0"/>
    <n v="1"/>
    <n v="333"/>
    <n v="20"/>
    <n v="2"/>
    <n v="0"/>
    <n v="0"/>
    <n v="0"/>
    <m/>
    <n v="12"/>
  </r>
  <r>
    <d v="2007-10-17T00:00:00"/>
    <x v="29"/>
    <x v="21"/>
    <n v="340"/>
    <n v="63"/>
    <n v="0"/>
    <n v="0"/>
    <n v="194"/>
    <n v="13"/>
    <n v="1"/>
    <n v="0"/>
    <n v="0"/>
    <n v="0"/>
    <m/>
    <n v="12"/>
  </r>
  <r>
    <d v="2007-10-18T00:00:00"/>
    <x v="30"/>
    <x v="21"/>
    <n v="220"/>
    <n v="34"/>
    <n v="0"/>
    <n v="0"/>
    <n v="257"/>
    <n v="21"/>
    <n v="1"/>
    <n v="0"/>
    <n v="1"/>
    <n v="0"/>
    <m/>
    <n v="12.5"/>
  </r>
  <r>
    <d v="2007-10-19T00:00:00"/>
    <x v="31"/>
    <x v="21"/>
    <n v="95"/>
    <n v="20"/>
    <n v="0"/>
    <n v="0"/>
    <n v="32"/>
    <n v="3"/>
    <n v="1"/>
    <n v="0"/>
    <n v="0"/>
    <n v="0"/>
    <m/>
    <n v="11"/>
  </r>
  <r>
    <d v="2007-10-20T00:00:00"/>
    <x v="32"/>
    <x v="21"/>
    <n v="158"/>
    <n v="14"/>
    <n v="0"/>
    <n v="3"/>
    <n v="208"/>
    <n v="19"/>
    <n v="1"/>
    <n v="0"/>
    <n v="0"/>
    <n v="0"/>
    <m/>
    <n v="11"/>
  </r>
  <r>
    <d v="2007-10-21T00:00:00"/>
    <x v="33"/>
    <x v="21"/>
    <n v="117"/>
    <n v="24"/>
    <n v="0"/>
    <n v="1"/>
    <n v="80"/>
    <n v="3"/>
    <n v="3"/>
    <n v="0"/>
    <n v="0"/>
    <n v="0"/>
    <m/>
    <n v="11"/>
  </r>
  <r>
    <d v="2007-10-22T00:00:00"/>
    <x v="34"/>
    <x v="21"/>
    <n v="96"/>
    <n v="21"/>
    <n v="0"/>
    <n v="1"/>
    <n v="122"/>
    <n v="11"/>
    <n v="0"/>
    <n v="0"/>
    <n v="0"/>
    <n v="0"/>
    <m/>
    <n v="11"/>
  </r>
  <r>
    <d v="2007-10-23T00:00:00"/>
    <x v="35"/>
    <x v="21"/>
    <n v="189"/>
    <n v="32"/>
    <n v="0"/>
    <n v="3"/>
    <n v="106"/>
    <n v="9"/>
    <n v="0"/>
    <n v="0"/>
    <n v="0"/>
    <n v="0"/>
    <m/>
    <n v="11"/>
  </r>
  <r>
    <d v="2007-10-24T00:00:00"/>
    <x v="36"/>
    <x v="21"/>
    <n v="244"/>
    <n v="32"/>
    <n v="0"/>
    <n v="3"/>
    <n v="97"/>
    <n v="10"/>
    <n v="0"/>
    <n v="0"/>
    <n v="0"/>
    <n v="0"/>
    <m/>
    <n v="11"/>
  </r>
  <r>
    <d v="2007-10-25T00:00:00"/>
    <x v="37"/>
    <x v="21"/>
    <n v="163"/>
    <n v="32"/>
    <n v="0"/>
    <n v="2"/>
    <n v="82"/>
    <n v="7"/>
    <n v="0"/>
    <n v="0"/>
    <n v="0"/>
    <n v="0"/>
    <m/>
    <n v="11"/>
  </r>
  <r>
    <d v="2007-10-26T00:00:00"/>
    <x v="38"/>
    <x v="21"/>
    <n v="116"/>
    <n v="28"/>
    <n v="0"/>
    <n v="1"/>
    <n v="49"/>
    <n v="5"/>
    <n v="4"/>
    <n v="0"/>
    <n v="0"/>
    <n v="0"/>
    <m/>
    <n v="10"/>
  </r>
  <r>
    <d v="2007-10-27T00:00:00"/>
    <x v="39"/>
    <x v="21"/>
    <n v="102"/>
    <n v="15"/>
    <n v="0"/>
    <n v="6"/>
    <n v="34"/>
    <n v="6"/>
    <n v="1"/>
    <n v="1"/>
    <n v="0"/>
    <n v="0"/>
    <m/>
    <n v="10"/>
  </r>
  <r>
    <d v="2007-10-28T00:00:00"/>
    <x v="40"/>
    <x v="21"/>
    <n v="171"/>
    <n v="17"/>
    <n v="0"/>
    <n v="3"/>
    <n v="64"/>
    <n v="2"/>
    <n v="0"/>
    <n v="3"/>
    <n v="0"/>
    <n v="0"/>
    <m/>
    <n v="11"/>
  </r>
  <r>
    <d v="2007-10-29T00:00:00"/>
    <x v="41"/>
    <x v="21"/>
    <n v="120"/>
    <n v="11"/>
    <n v="0"/>
    <n v="4"/>
    <n v="56"/>
    <n v="3"/>
    <n v="2"/>
    <n v="1"/>
    <n v="0"/>
    <n v="0"/>
    <m/>
    <n v="11"/>
  </r>
  <r>
    <d v="2007-10-30T00:00:00"/>
    <x v="42"/>
    <x v="21"/>
    <n v="143"/>
    <n v="22"/>
    <n v="0"/>
    <n v="6"/>
    <n v="73"/>
    <n v="14"/>
    <n v="0"/>
    <n v="1"/>
    <n v="0"/>
    <n v="0"/>
    <m/>
    <n v="11"/>
  </r>
  <r>
    <d v="2007-10-31T00:00:00"/>
    <x v="43"/>
    <x v="21"/>
    <n v="66"/>
    <n v="19"/>
    <n v="0"/>
    <n v="0"/>
    <n v="35"/>
    <n v="1"/>
    <n v="0"/>
    <n v="0"/>
    <n v="0"/>
    <n v="0"/>
    <m/>
    <n v="11"/>
  </r>
  <r>
    <d v="2007-11-01T00:00:00"/>
    <x v="44"/>
    <x v="21"/>
    <n v="73"/>
    <n v="19"/>
    <n v="0"/>
    <n v="9"/>
    <n v="36"/>
    <n v="2"/>
    <n v="1"/>
    <n v="0"/>
    <n v="0"/>
    <n v="0"/>
    <m/>
    <n v="11"/>
  </r>
  <r>
    <d v="2007-11-02T00:00:00"/>
    <x v="45"/>
    <x v="21"/>
    <n v="40"/>
    <n v="6"/>
    <n v="0"/>
    <n v="9"/>
    <n v="11"/>
    <n v="1"/>
    <n v="1"/>
    <n v="0"/>
    <n v="0"/>
    <n v="0"/>
    <m/>
    <n v="11"/>
  </r>
  <r>
    <d v="2007-11-03T00:00:00"/>
    <x v="46"/>
    <x v="21"/>
    <n v="114"/>
    <n v="18"/>
    <n v="0"/>
    <n v="9"/>
    <n v="22"/>
    <n v="0"/>
    <n v="1"/>
    <n v="0"/>
    <n v="0"/>
    <n v="0"/>
    <m/>
    <n v="9.5"/>
  </r>
  <r>
    <d v="2007-11-04T00:00:00"/>
    <x v="47"/>
    <x v="21"/>
    <n v="89"/>
    <n v="18"/>
    <n v="0"/>
    <n v="7"/>
    <n v="7"/>
    <n v="1"/>
    <n v="1"/>
    <n v="0"/>
    <n v="0"/>
    <n v="0"/>
    <m/>
    <n v="9.5"/>
  </r>
  <r>
    <d v="2007-11-05T00:00:00"/>
    <x v="48"/>
    <x v="21"/>
    <n v="67"/>
    <n v="13"/>
    <n v="0"/>
    <n v="5"/>
    <n v="5"/>
    <n v="0"/>
    <n v="1"/>
    <n v="0"/>
    <n v="0"/>
    <n v="0"/>
    <m/>
    <m/>
  </r>
  <r>
    <d v="2007-11-06T00:00:00"/>
    <x v="49"/>
    <x v="21"/>
    <n v="23"/>
    <n v="6"/>
    <n v="0"/>
    <n v="0"/>
    <n v="2"/>
    <n v="0"/>
    <n v="0"/>
    <n v="0"/>
    <n v="0"/>
    <n v="0"/>
    <s v="Stop logs inserted in dam as GCL level quite low.  Resulted in reduced flow to river."/>
    <n v="9"/>
  </r>
  <r>
    <d v="2007-11-07T00:00:00"/>
    <x v="50"/>
    <x v="21"/>
    <n v="30"/>
    <n v="131"/>
    <n v="0"/>
    <n v="3"/>
    <n v="5"/>
    <n v="0"/>
    <n v="0"/>
    <n v="0"/>
    <n v="0"/>
    <n v="0"/>
    <m/>
    <n v="10"/>
  </r>
  <r>
    <d v="2007-11-08T00:00:00"/>
    <x v="51"/>
    <x v="21"/>
    <n v="42"/>
    <n v="229"/>
    <n v="0"/>
    <n v="1"/>
    <n v="2"/>
    <n v="0"/>
    <n v="0"/>
    <n v="2"/>
    <n v="0"/>
    <n v="0"/>
    <s v="Reports of schools of coho jacks milling around the downstream end of the canyon - observable despite murky conditions."/>
    <n v="10"/>
  </r>
  <r>
    <d v="2007-11-09T00:00:00"/>
    <x v="52"/>
    <x v="21"/>
    <n v="131"/>
    <n v="96"/>
    <n v="0"/>
    <n v="1"/>
    <n v="1"/>
    <n v="1"/>
    <n v="0"/>
    <n v="0"/>
    <n v="0"/>
    <n v="0"/>
    <s v="Stamp Falls continued due to unusual nos of coho jacks."/>
    <n v="10"/>
  </r>
  <r>
    <d v="2007-11-10T00:00:00"/>
    <x v="53"/>
    <x v="21"/>
    <n v="188"/>
    <n v="29"/>
    <n v="0"/>
    <n v="0"/>
    <n v="0"/>
    <n v="0"/>
    <n v="0"/>
    <n v="1"/>
    <n v="0"/>
    <n v="0"/>
    <m/>
    <m/>
  </r>
  <r>
    <d v="2007-11-11T00:00:00"/>
    <x v="54"/>
    <x v="21"/>
    <n v="24"/>
    <n v="7"/>
    <n v="0"/>
    <n v="0"/>
    <n v="1"/>
    <n v="0"/>
    <n v="1"/>
    <n v="0"/>
    <n v="0"/>
    <n v="0"/>
    <m/>
    <n v="8"/>
  </r>
  <r>
    <d v="2007-11-12T00:00:00"/>
    <x v="55"/>
    <x v="21"/>
    <s v="n/a"/>
    <s v="n/a"/>
    <s v="n/a"/>
    <s v="n/a"/>
    <s v="n/a"/>
    <s v="n/a"/>
    <s v="n/a"/>
    <s v="n/a"/>
    <s v="n/a"/>
    <s v="n/a"/>
    <s v="Storm event resulted in flows above the railings on top of fishway - no further counting is possible."/>
    <m/>
  </r>
  <r>
    <d v="2008-09-01T00:00:00"/>
    <x v="80"/>
    <x v="22"/>
    <m/>
    <m/>
    <m/>
    <m/>
    <m/>
    <m/>
    <m/>
    <m/>
    <m/>
    <m/>
    <m/>
    <m/>
  </r>
  <r>
    <d v="2008-09-02T00:00:00"/>
    <x v="75"/>
    <x v="22"/>
    <m/>
    <m/>
    <m/>
    <m/>
    <m/>
    <m/>
    <m/>
    <m/>
    <m/>
    <m/>
    <m/>
    <m/>
  </r>
  <r>
    <d v="2008-09-03T00:00:00"/>
    <x v="76"/>
    <x v="22"/>
    <m/>
    <m/>
    <n v="0"/>
    <n v="0"/>
    <n v="0"/>
    <n v="0"/>
    <n v="0"/>
    <n v="60937"/>
    <n v="12355"/>
    <n v="0"/>
    <s v="Preliminary escapement through GCL Dam before swim survey (incl bypass but excludes biosample morts)."/>
    <m/>
  </r>
  <r>
    <d v="2008-09-04T00:00:00"/>
    <x v="77"/>
    <x v="22"/>
    <n v="5996"/>
    <n v="21"/>
    <n v="0"/>
    <n v="0"/>
    <n v="2507"/>
    <n v="41"/>
    <n v="174"/>
    <n v="50"/>
    <n v="0"/>
    <n v="0"/>
    <s v=" Preliminary swim above Stamp Falls"/>
    <m/>
  </r>
  <r>
    <d v="2008-09-04T00:00:00"/>
    <x v="77"/>
    <x v="22"/>
    <n v="239"/>
    <n v="43"/>
    <n v="0"/>
    <n v="0"/>
    <n v="89"/>
    <n v="3"/>
    <n v="1"/>
    <n v="1"/>
    <n v="12"/>
    <n v="0"/>
    <s v="First day of counter (after end of swim survey at 11:59)"/>
    <m/>
  </r>
  <r>
    <d v="2008-09-05T00:00:00"/>
    <x v="78"/>
    <x v="22"/>
    <n v="574"/>
    <n v="70"/>
    <n v="0"/>
    <n v="0"/>
    <n v="98"/>
    <n v="6"/>
    <n v="4"/>
    <n v="2"/>
    <n v="13"/>
    <n v="0"/>
    <m/>
    <m/>
  </r>
  <r>
    <d v="2008-09-06T00:00:00"/>
    <x v="79"/>
    <x v="22"/>
    <n v="664"/>
    <n v="72"/>
    <n v="0"/>
    <n v="0"/>
    <n v="124"/>
    <n v="15"/>
    <n v="8"/>
    <n v="1"/>
    <n v="3"/>
    <n v="0"/>
    <m/>
    <m/>
  </r>
  <r>
    <d v="2008-09-07T00:00:00"/>
    <x v="71"/>
    <x v="22"/>
    <n v="503"/>
    <n v="61"/>
    <n v="0"/>
    <n v="0"/>
    <n v="133"/>
    <n v="11"/>
    <n v="11"/>
    <n v="2"/>
    <n v="5"/>
    <n v="0"/>
    <m/>
    <m/>
  </r>
  <r>
    <d v="2008-09-08T00:00:00"/>
    <x v="72"/>
    <x v="22"/>
    <n v="533"/>
    <n v="61"/>
    <n v="0"/>
    <n v="0"/>
    <n v="299"/>
    <n v="26"/>
    <n v="11"/>
    <n v="1"/>
    <n v="7"/>
    <n v="0"/>
    <m/>
    <m/>
  </r>
  <r>
    <d v="2008-09-09T00:00:00"/>
    <x v="73"/>
    <x v="22"/>
    <n v="773"/>
    <n v="103"/>
    <n v="0"/>
    <n v="0"/>
    <n v="172"/>
    <n v="27"/>
    <n v="19"/>
    <n v="0"/>
    <n v="2"/>
    <n v="0"/>
    <m/>
    <m/>
  </r>
  <r>
    <d v="2008-09-10T00:00:00"/>
    <x v="74"/>
    <x v="22"/>
    <n v="597"/>
    <n v="73"/>
    <n v="0"/>
    <n v="0"/>
    <n v="224"/>
    <n v="18"/>
    <n v="2"/>
    <n v="1"/>
    <n v="0"/>
    <n v="0"/>
    <m/>
    <m/>
  </r>
  <r>
    <d v="2008-09-11T00:00:00"/>
    <x v="68"/>
    <x v="22"/>
    <n v="641"/>
    <n v="82"/>
    <n v="0"/>
    <n v="0"/>
    <n v="218"/>
    <n v="27"/>
    <n v="10"/>
    <n v="2"/>
    <n v="2"/>
    <n v="0"/>
    <m/>
    <m/>
  </r>
  <r>
    <d v="2008-09-12T00:00:00"/>
    <x v="69"/>
    <x v="22"/>
    <n v="725"/>
    <n v="106"/>
    <n v="0"/>
    <n v="0"/>
    <n v="283"/>
    <n v="29"/>
    <n v="12"/>
    <n v="1"/>
    <n v="0"/>
    <n v="0"/>
    <m/>
    <m/>
  </r>
  <r>
    <d v="2008-09-13T00:00:00"/>
    <x v="70"/>
    <x v="22"/>
    <n v="671"/>
    <n v="93"/>
    <n v="0"/>
    <n v="0"/>
    <n v="296"/>
    <n v="29"/>
    <n v="4"/>
    <n v="2"/>
    <n v="0"/>
    <n v="0"/>
    <m/>
    <m/>
  </r>
  <r>
    <d v="2008-09-14T00:00:00"/>
    <x v="67"/>
    <x v="22"/>
    <n v="820"/>
    <n v="87"/>
    <n v="0"/>
    <n v="0"/>
    <n v="325"/>
    <n v="42"/>
    <n v="8"/>
    <n v="0"/>
    <n v="1"/>
    <n v="0"/>
    <m/>
    <m/>
  </r>
  <r>
    <d v="2008-09-15T00:00:00"/>
    <x v="63"/>
    <x v="22"/>
    <n v="492"/>
    <n v="59"/>
    <n v="0"/>
    <n v="0"/>
    <n v="227"/>
    <n v="30"/>
    <n v="6"/>
    <n v="0"/>
    <n v="0"/>
    <n v="0"/>
    <m/>
    <m/>
  </r>
  <r>
    <d v="2008-09-16T00:00:00"/>
    <x v="64"/>
    <x v="22"/>
    <n v="612"/>
    <n v="112"/>
    <n v="0"/>
    <n v="0"/>
    <n v="371"/>
    <n v="40"/>
    <n v="15"/>
    <n v="1"/>
    <n v="1"/>
    <n v="0"/>
    <m/>
    <m/>
  </r>
  <r>
    <d v="2008-09-17T00:00:00"/>
    <x v="65"/>
    <x v="22"/>
    <n v="721"/>
    <n v="118"/>
    <n v="0"/>
    <n v="0"/>
    <n v="367"/>
    <n v="45"/>
    <n v="15"/>
    <n v="0"/>
    <n v="0"/>
    <n v="0"/>
    <m/>
    <m/>
  </r>
  <r>
    <d v="2008-09-18T00:00:00"/>
    <x v="0"/>
    <x v="22"/>
    <n v="1044"/>
    <n v="145"/>
    <n v="0"/>
    <n v="0"/>
    <n v="450"/>
    <n v="39"/>
    <n v="4"/>
    <n v="0"/>
    <n v="0"/>
    <n v="0"/>
    <m/>
    <m/>
  </r>
  <r>
    <d v="2008-09-19T00:00:00"/>
    <x v="1"/>
    <x v="22"/>
    <n v="1370"/>
    <n v="127"/>
    <n v="0"/>
    <n v="0"/>
    <n v="171"/>
    <n v="11"/>
    <n v="3"/>
    <n v="0"/>
    <n v="1"/>
    <n v="0"/>
    <m/>
    <m/>
  </r>
  <r>
    <d v="2008-09-20T00:00:00"/>
    <x v="2"/>
    <x v="22"/>
    <n v="1442"/>
    <n v="58"/>
    <n v="0"/>
    <n v="0"/>
    <n v="203"/>
    <n v="24"/>
    <n v="2"/>
    <n v="0"/>
    <n v="1"/>
    <n v="0"/>
    <m/>
    <m/>
  </r>
  <r>
    <d v="2008-09-21T00:00:00"/>
    <x v="3"/>
    <x v="22"/>
    <n v="1579"/>
    <n v="40"/>
    <n v="0"/>
    <n v="0"/>
    <n v="86"/>
    <n v="6"/>
    <n v="1"/>
    <n v="1"/>
    <n v="1"/>
    <n v="0"/>
    <m/>
    <m/>
  </r>
  <r>
    <d v="2008-09-22T00:00:00"/>
    <x v="4"/>
    <x v="22"/>
    <n v="1682"/>
    <n v="35"/>
    <n v="0"/>
    <n v="0"/>
    <n v="148"/>
    <n v="8"/>
    <n v="7"/>
    <n v="0"/>
    <n v="0"/>
    <n v="0"/>
    <m/>
    <m/>
  </r>
  <r>
    <d v="2008-09-23T00:00:00"/>
    <x v="5"/>
    <x v="22"/>
    <n v="1568"/>
    <n v="48"/>
    <n v="0"/>
    <n v="0"/>
    <n v="212"/>
    <n v="9"/>
    <n v="4"/>
    <n v="1"/>
    <n v="0"/>
    <n v="0"/>
    <m/>
    <m/>
  </r>
  <r>
    <d v="2008-09-24T00:00:00"/>
    <x v="6"/>
    <x v="22"/>
    <n v="1535"/>
    <n v="71"/>
    <n v="0"/>
    <n v="0"/>
    <n v="294"/>
    <n v="17"/>
    <n v="4"/>
    <n v="0"/>
    <n v="0"/>
    <n v="0"/>
    <m/>
    <m/>
  </r>
  <r>
    <d v="2008-09-25T00:00:00"/>
    <x v="7"/>
    <x v="22"/>
    <n v="1092"/>
    <n v="81"/>
    <n v="0"/>
    <n v="0"/>
    <n v="130"/>
    <n v="8"/>
    <n v="1"/>
    <n v="1"/>
    <n v="0"/>
    <n v="0"/>
    <m/>
    <m/>
  </r>
  <r>
    <d v="2008-09-26T00:00:00"/>
    <x v="8"/>
    <x v="22"/>
    <n v="1035"/>
    <n v="69"/>
    <n v="0"/>
    <n v="0"/>
    <n v="197"/>
    <n v="6"/>
    <n v="1"/>
    <n v="0"/>
    <n v="0"/>
    <n v="0"/>
    <m/>
    <m/>
  </r>
  <r>
    <d v="2008-09-27T00:00:00"/>
    <x v="9"/>
    <x v="22"/>
    <n v="1272"/>
    <n v="65"/>
    <n v="0"/>
    <n v="0"/>
    <n v="275"/>
    <n v="9"/>
    <n v="4"/>
    <n v="0"/>
    <n v="0"/>
    <n v="0"/>
    <m/>
    <m/>
  </r>
  <r>
    <d v="2008-09-28T00:00:00"/>
    <x v="10"/>
    <x v="22"/>
    <n v="1050"/>
    <n v="57"/>
    <n v="0"/>
    <n v="0"/>
    <n v="319"/>
    <n v="7"/>
    <n v="4"/>
    <n v="0"/>
    <n v="0"/>
    <n v="0"/>
    <m/>
    <m/>
  </r>
  <r>
    <d v="2008-09-29T00:00:00"/>
    <x v="11"/>
    <x v="22"/>
    <n v="899"/>
    <n v="47"/>
    <n v="0"/>
    <n v="0"/>
    <n v="303"/>
    <n v="12"/>
    <n v="4"/>
    <n v="0"/>
    <n v="0"/>
    <n v="0"/>
    <m/>
    <m/>
  </r>
  <r>
    <d v="2008-09-30T00:00:00"/>
    <x v="12"/>
    <x v="22"/>
    <n v="992"/>
    <n v="40"/>
    <n v="0"/>
    <n v="0"/>
    <n v="376"/>
    <n v="20"/>
    <n v="4"/>
    <n v="1"/>
    <n v="0"/>
    <n v="0"/>
    <m/>
    <m/>
  </r>
  <r>
    <d v="2008-10-01T00:00:00"/>
    <x v="13"/>
    <x v="22"/>
    <n v="1090"/>
    <n v="44"/>
    <n v="0"/>
    <n v="0"/>
    <n v="411"/>
    <n v="25"/>
    <n v="5"/>
    <n v="0"/>
    <n v="0"/>
    <n v="0"/>
    <m/>
    <m/>
  </r>
  <r>
    <d v="2008-10-02T00:00:00"/>
    <x v="14"/>
    <x v="22"/>
    <n v="529"/>
    <n v="35"/>
    <n v="0"/>
    <n v="0"/>
    <n v="651"/>
    <n v="21"/>
    <n v="1"/>
    <n v="0"/>
    <n v="0"/>
    <n v="0"/>
    <m/>
    <m/>
  </r>
  <r>
    <d v="2008-10-03T00:00:00"/>
    <x v="15"/>
    <x v="22"/>
    <n v="978"/>
    <n v="30"/>
    <n v="0"/>
    <n v="0"/>
    <n v="445"/>
    <n v="24"/>
    <n v="6"/>
    <n v="0"/>
    <n v="0"/>
    <n v="0"/>
    <m/>
    <m/>
  </r>
  <r>
    <d v="2008-10-04T00:00:00"/>
    <x v="16"/>
    <x v="22"/>
    <n v="729"/>
    <n v="36"/>
    <n v="0"/>
    <n v="1"/>
    <n v="551"/>
    <n v="28"/>
    <n v="12"/>
    <n v="0"/>
    <n v="0"/>
    <n v="0"/>
    <m/>
    <m/>
  </r>
  <r>
    <d v="2008-10-05T00:00:00"/>
    <x v="17"/>
    <x v="22"/>
    <n v="575"/>
    <n v="22"/>
    <n v="0"/>
    <n v="1"/>
    <n v="466"/>
    <n v="18"/>
    <n v="11"/>
    <n v="0"/>
    <n v="0"/>
    <n v="0"/>
    <s v="Night time closed from Oct 5 on. "/>
    <m/>
  </r>
  <r>
    <d v="2008-10-06T00:00:00"/>
    <x v="18"/>
    <x v="22"/>
    <n v="274"/>
    <n v="16"/>
    <n v="0"/>
    <n v="1"/>
    <n v="528"/>
    <n v="11"/>
    <n v="17"/>
    <n v="1"/>
    <n v="0"/>
    <n v="0"/>
    <m/>
    <m/>
  </r>
  <r>
    <d v="2008-10-07T00:00:00"/>
    <x v="19"/>
    <x v="22"/>
    <n v="992"/>
    <n v="31"/>
    <n v="0"/>
    <n v="0"/>
    <n v="1274"/>
    <n v="39"/>
    <n v="24"/>
    <n v="0"/>
    <n v="0"/>
    <n v="0"/>
    <m/>
    <m/>
  </r>
  <r>
    <d v="2008-10-08T00:00:00"/>
    <x v="20"/>
    <x v="22"/>
    <n v="596"/>
    <n v="28"/>
    <n v="0"/>
    <n v="2"/>
    <n v="274"/>
    <n v="10"/>
    <n v="29"/>
    <n v="0"/>
    <n v="0"/>
    <n v="0"/>
    <s v="At 14:30 was noticed that side screens were open and fish were bypassing."/>
    <m/>
  </r>
  <r>
    <d v="2008-10-09T00:00:00"/>
    <x v="21"/>
    <x v="22"/>
    <n v="219"/>
    <n v="6"/>
    <n v="0"/>
    <n v="0"/>
    <n v="445"/>
    <n v="8"/>
    <n v="17"/>
    <n v="0"/>
    <n v="0"/>
    <n v="0"/>
    <s v="1 screen observed slightly open at 10:45.  Thought that just a few fish escaped."/>
    <m/>
  </r>
  <r>
    <d v="2008-10-10T00:00:00"/>
    <x v="22"/>
    <x v="22"/>
    <n v="248"/>
    <n v="10"/>
    <n v="0"/>
    <n v="0"/>
    <n v="547"/>
    <n v="9"/>
    <n v="17"/>
    <n v="1"/>
    <n v="0"/>
    <n v="0"/>
    <m/>
    <m/>
  </r>
  <r>
    <d v="2008-10-11T00:00:00"/>
    <x v="23"/>
    <x v="22"/>
    <n v="353"/>
    <n v="13"/>
    <n v="0"/>
    <n v="0"/>
    <n v="510"/>
    <n v="12"/>
    <n v="16"/>
    <n v="0"/>
    <n v="0"/>
    <n v="0"/>
    <m/>
    <m/>
  </r>
  <r>
    <d v="2008-10-12T00:00:00"/>
    <x v="24"/>
    <x v="22"/>
    <n v="406"/>
    <n v="13"/>
    <n v="0"/>
    <n v="1"/>
    <n v="666"/>
    <n v="14"/>
    <n v="13"/>
    <n v="0"/>
    <n v="0"/>
    <n v="0"/>
    <m/>
    <m/>
  </r>
  <r>
    <d v="2008-10-13T00:00:00"/>
    <x v="25"/>
    <x v="22"/>
    <n v="222"/>
    <n v="14"/>
    <n v="0"/>
    <n v="1"/>
    <n v="546"/>
    <n v="14"/>
    <n v="4"/>
    <n v="0"/>
    <n v="0"/>
    <n v="0"/>
    <m/>
    <m/>
  </r>
  <r>
    <d v="2008-10-14T00:00:00"/>
    <x v="26"/>
    <x v="22"/>
    <n v="162"/>
    <n v="12"/>
    <n v="0"/>
    <n v="0"/>
    <n v="418"/>
    <n v="8"/>
    <n v="5"/>
    <n v="0"/>
    <n v="0"/>
    <n v="0"/>
    <m/>
    <m/>
  </r>
  <r>
    <d v="2008-10-15T00:00:00"/>
    <x v="27"/>
    <x v="22"/>
    <n v="183"/>
    <n v="10"/>
    <n v="0"/>
    <n v="2"/>
    <n v="582"/>
    <n v="5"/>
    <n v="7"/>
    <n v="0"/>
    <n v="0"/>
    <n v="0"/>
    <m/>
    <m/>
  </r>
  <r>
    <d v="2008-10-16T00:00:00"/>
    <x v="28"/>
    <x v="22"/>
    <n v="121"/>
    <n v="8"/>
    <n v="0"/>
    <n v="2"/>
    <n v="491"/>
    <n v="18"/>
    <n v="1"/>
    <n v="0"/>
    <n v="0"/>
    <n v="0"/>
    <s v="Gates left open on night of Oct 16"/>
    <m/>
  </r>
  <r>
    <d v="2008-10-17T00:00:00"/>
    <x v="29"/>
    <x v="22"/>
    <n v="7"/>
    <n v="2"/>
    <n v="0"/>
    <n v="0"/>
    <n v="27"/>
    <n v="0"/>
    <n v="0"/>
    <n v="0"/>
    <n v="0"/>
    <n v="0"/>
    <s v="Poor visibility most of day - gates closed"/>
    <m/>
  </r>
  <r>
    <d v="2008-10-18T00:00:00"/>
    <x v="30"/>
    <x v="22"/>
    <n v="144"/>
    <n v="3"/>
    <n v="0"/>
    <n v="0"/>
    <n v="217"/>
    <n v="6"/>
    <n v="1"/>
    <n v="0"/>
    <n v="0"/>
    <n v="0"/>
    <s v="Counted from 9-12 only"/>
    <m/>
  </r>
  <r>
    <d v="2008-10-19T00:00:00"/>
    <x v="31"/>
    <x v="22"/>
    <n v="102"/>
    <n v="6"/>
    <n v="0"/>
    <n v="0"/>
    <n v="472"/>
    <n v="18"/>
    <n v="5"/>
    <n v="0"/>
    <n v="0"/>
    <n v="0"/>
    <s v="Counted from 8-13 only.  Database issues"/>
    <m/>
  </r>
  <r>
    <d v="2008-10-20T00:00:00"/>
    <x v="32"/>
    <x v="22"/>
    <n v="123"/>
    <n v="17"/>
    <n v="0"/>
    <n v="3"/>
    <n v="691"/>
    <n v="9"/>
    <n v="5"/>
    <n v="1"/>
    <n v="0"/>
    <n v="0"/>
    <m/>
    <m/>
  </r>
  <r>
    <d v="2008-10-21T00:00:00"/>
    <x v="33"/>
    <x v="22"/>
    <n v="136"/>
    <n v="7"/>
    <n v="0"/>
    <n v="1"/>
    <n v="386"/>
    <n v="6"/>
    <n v="5"/>
    <n v="0"/>
    <n v="0"/>
    <n v="0"/>
    <m/>
    <m/>
  </r>
  <r>
    <d v="2008-10-22T00:00:00"/>
    <x v="34"/>
    <x v="22"/>
    <n v="122"/>
    <n v="9"/>
    <n v="0"/>
    <n v="0"/>
    <n v="367"/>
    <n v="12"/>
    <n v="2"/>
    <n v="3"/>
    <n v="0"/>
    <n v="0"/>
    <m/>
    <m/>
  </r>
  <r>
    <d v="2008-10-23T00:00:00"/>
    <x v="35"/>
    <x v="22"/>
    <n v="104"/>
    <n v="9"/>
    <n v="0"/>
    <n v="2"/>
    <n v="367"/>
    <n v="16"/>
    <n v="8"/>
    <n v="1"/>
    <n v="0"/>
    <n v="0"/>
    <m/>
    <m/>
  </r>
  <r>
    <d v="2008-10-24T00:00:00"/>
    <x v="36"/>
    <x v="22"/>
    <n v="71"/>
    <n v="4"/>
    <n v="0"/>
    <n v="2"/>
    <n v="161"/>
    <n v="8"/>
    <n v="4"/>
    <n v="2"/>
    <n v="0"/>
    <n v="0"/>
    <m/>
    <m/>
  </r>
  <r>
    <d v="2008-10-25T00:00:00"/>
    <x v="37"/>
    <x v="22"/>
    <n v="62"/>
    <n v="0"/>
    <n v="0"/>
    <n v="2"/>
    <n v="156"/>
    <n v="5"/>
    <n v="0"/>
    <n v="0"/>
    <n v="0"/>
    <n v="0"/>
    <m/>
    <m/>
  </r>
  <r>
    <d v="2008-10-26T00:00:00"/>
    <x v="38"/>
    <x v="22"/>
    <n v="15"/>
    <n v="0"/>
    <n v="0"/>
    <n v="1"/>
    <n v="68"/>
    <n v="0"/>
    <n v="1"/>
    <n v="0"/>
    <n v="0"/>
    <n v="0"/>
    <m/>
    <m/>
  </r>
  <r>
    <d v="2008-10-27T00:00:00"/>
    <x v="39"/>
    <x v="22"/>
    <n v="48"/>
    <n v="5"/>
    <n v="0"/>
    <n v="1"/>
    <n v="98"/>
    <n v="3"/>
    <n v="2"/>
    <n v="0"/>
    <n v="0"/>
    <n v="0"/>
    <m/>
    <m/>
  </r>
  <r>
    <d v="2008-10-28T00:00:00"/>
    <x v="40"/>
    <x v="22"/>
    <n v="59"/>
    <n v="2"/>
    <n v="0"/>
    <n v="5"/>
    <n v="83"/>
    <n v="2"/>
    <n v="2"/>
    <n v="0"/>
    <n v="0"/>
    <n v="0"/>
    <m/>
    <m/>
  </r>
  <r>
    <d v="2008-10-29T00:00:00"/>
    <x v="41"/>
    <x v="22"/>
    <n v="56"/>
    <n v="89"/>
    <n v="0"/>
    <n v="4"/>
    <n v="93"/>
    <n v="3"/>
    <n v="5"/>
    <n v="0"/>
    <n v="0"/>
    <n v="0"/>
    <m/>
    <m/>
  </r>
  <r>
    <d v="2008-10-30T00:00:00"/>
    <x v="42"/>
    <x v="22"/>
    <n v="157"/>
    <n v="71"/>
    <n v="0"/>
    <n v="3"/>
    <n v="74"/>
    <n v="3"/>
    <n v="2"/>
    <n v="0"/>
    <n v="0"/>
    <n v="0"/>
    <m/>
    <m/>
  </r>
  <r>
    <d v="2008-10-31T00:00:00"/>
    <x v="43"/>
    <x v="22"/>
    <n v="411"/>
    <n v="55"/>
    <n v="0"/>
    <n v="7"/>
    <n v="73"/>
    <n v="2"/>
    <n v="4"/>
    <n v="2"/>
    <n v="0"/>
    <n v="0"/>
    <m/>
    <m/>
  </r>
  <r>
    <d v="2008-11-01T00:00:00"/>
    <x v="44"/>
    <x v="22"/>
    <n v="740"/>
    <n v="25"/>
    <n v="0"/>
    <n v="0"/>
    <n v="21"/>
    <n v="2"/>
    <n v="1"/>
    <n v="2"/>
    <n v="0"/>
    <n v="0"/>
    <m/>
    <m/>
  </r>
  <r>
    <d v="2008-11-02T00:00:00"/>
    <x v="45"/>
    <x v="22"/>
    <n v="0"/>
    <n v="0"/>
    <n v="0"/>
    <n v="0"/>
    <n v="0"/>
    <n v="0"/>
    <n v="0"/>
    <n v="0"/>
    <n v="0"/>
    <n v="0"/>
    <s v="Poor visibility - gates closed"/>
    <m/>
  </r>
  <r>
    <d v="2008-11-03T00:00:00"/>
    <x v="46"/>
    <x v="22"/>
    <n v="0"/>
    <n v="0"/>
    <n v="0"/>
    <n v="0"/>
    <n v="0"/>
    <n v="0"/>
    <n v="0"/>
    <n v="0"/>
    <n v="0"/>
    <n v="0"/>
    <s v="Poor visibility - gates closed"/>
    <m/>
  </r>
  <r>
    <d v="2008-11-04T00:00:00"/>
    <x v="47"/>
    <x v="22"/>
    <n v="424"/>
    <n v="8"/>
    <n v="0"/>
    <n v="0"/>
    <n v="4"/>
    <n v="0"/>
    <n v="10"/>
    <n v="0"/>
    <n v="0"/>
    <n v="0"/>
    <m/>
    <m/>
  </r>
  <r>
    <d v="2008-11-05T00:00:00"/>
    <x v="48"/>
    <x v="22"/>
    <n v="39"/>
    <n v="2"/>
    <n v="0"/>
    <n v="0"/>
    <n v="4"/>
    <n v="0"/>
    <n v="0"/>
    <n v="0"/>
    <n v="0"/>
    <n v="0"/>
    <s v="Counted from 9-12 - difficulties w camera fogging"/>
    <m/>
  </r>
  <r>
    <d v="2008-11-06T00:00:00"/>
    <x v="49"/>
    <x v="22"/>
    <n v="73"/>
    <n v="16"/>
    <n v="0"/>
    <n v="0"/>
    <n v="7"/>
    <n v="1"/>
    <n v="5"/>
    <n v="0"/>
    <n v="0"/>
    <n v="0"/>
    <s v="Some camera fogging in PM.  Had to dry out."/>
    <m/>
  </r>
  <r>
    <d v="2008-11-07T00:00:00"/>
    <x v="50"/>
    <x v="22"/>
    <n v="44"/>
    <n v="10"/>
    <n v="0"/>
    <n v="0"/>
    <n v="5"/>
    <n v="0"/>
    <n v="3"/>
    <n v="0"/>
    <n v="0"/>
    <n v="0"/>
    <m/>
    <m/>
  </r>
  <r>
    <d v="2008-11-08T00:00:00"/>
    <x v="51"/>
    <x v="22"/>
    <n v="0"/>
    <n v="0"/>
    <n v="0"/>
    <n v="0"/>
    <n v="0"/>
    <n v="0"/>
    <n v="0"/>
    <n v="0"/>
    <n v="0"/>
    <n v="0"/>
    <s v="Poor visibility - gates closed"/>
    <m/>
  </r>
  <r>
    <d v="2008-11-09T00:00:00"/>
    <x v="52"/>
    <x v="22"/>
    <n v="0"/>
    <n v="0"/>
    <n v="0"/>
    <n v="0"/>
    <n v="0"/>
    <n v="0"/>
    <n v="0"/>
    <n v="0"/>
    <n v="0"/>
    <n v="0"/>
    <s v="Poor visibility - gates closed"/>
    <m/>
  </r>
  <r>
    <d v="2008-11-10T00:00:00"/>
    <x v="53"/>
    <x v="22"/>
    <n v="0"/>
    <n v="0"/>
    <n v="0"/>
    <n v="0"/>
    <n v="0"/>
    <n v="0"/>
    <n v="0"/>
    <n v="0"/>
    <n v="0"/>
    <n v="0"/>
    <s v="Poor visibility - gates closed"/>
    <m/>
  </r>
  <r>
    <d v="2008-11-11T00:00:00"/>
    <x v="54"/>
    <x v="22"/>
    <n v="109"/>
    <n v="5"/>
    <n v="0"/>
    <n v="0"/>
    <n v="3"/>
    <n v="0"/>
    <n v="6"/>
    <n v="0"/>
    <n v="0"/>
    <n v="0"/>
    <m/>
    <m/>
  </r>
  <r>
    <d v="2008-11-12T00:00:00"/>
    <x v="55"/>
    <x v="22"/>
    <n v="34"/>
    <n v="0"/>
    <n v="0"/>
    <n v="0"/>
    <n v="1"/>
    <n v="0"/>
    <n v="4"/>
    <n v="0"/>
    <n v="0"/>
    <n v="0"/>
    <m/>
    <m/>
  </r>
  <r>
    <d v="2009-09-01T00:00:00"/>
    <x v="80"/>
    <x v="23"/>
    <m/>
    <m/>
    <m/>
    <m/>
    <m/>
    <m/>
    <m/>
    <m/>
    <m/>
    <m/>
    <m/>
    <m/>
  </r>
  <r>
    <d v="2009-09-02T00:00:00"/>
    <x v="75"/>
    <x v="23"/>
    <m/>
    <m/>
    <m/>
    <m/>
    <m/>
    <m/>
    <m/>
    <m/>
    <m/>
    <m/>
    <m/>
    <m/>
  </r>
  <r>
    <d v="2009-09-03T00:00:00"/>
    <x v="76"/>
    <x v="23"/>
    <n v="745"/>
    <n v="200"/>
    <n v="0"/>
    <n v="0"/>
    <n v="0"/>
    <n v="0"/>
    <n v="0"/>
    <n v="164431"/>
    <n v="23861"/>
    <n v="0"/>
    <s v="Preliminary escapement through GCL Dam incl. for Sept 3 (incl bypass but excludes biosample morts)."/>
    <m/>
  </r>
  <r>
    <d v="2009-09-03T00:00:00"/>
    <x v="76"/>
    <x v="23"/>
    <n v="2185"/>
    <n v="0"/>
    <n v="0"/>
    <n v="0"/>
    <n v="318"/>
    <n v="125"/>
    <n v="266"/>
    <n v="1880"/>
    <n v="0"/>
    <n v="0"/>
    <s v=" Preliminary swim above Stamp Falls"/>
    <m/>
  </r>
  <r>
    <d v="2009-09-03T00:00:00"/>
    <x v="76"/>
    <x v="23"/>
    <n v="596"/>
    <n v="31"/>
    <n v="0"/>
    <n v="0"/>
    <n v="133"/>
    <n v="93"/>
    <n v="1"/>
    <n v="453"/>
    <n v="23"/>
    <n v="0"/>
    <s v="First day of counter operation (swim survey ended at 13:00).  Includes manual counts fr 12:00-15:00 as database not functional until 14:50"/>
    <m/>
  </r>
  <r>
    <d v="2009-09-04T00:00:00"/>
    <x v="77"/>
    <x v="23"/>
    <n v="839"/>
    <n v="38"/>
    <n v="0"/>
    <n v="0"/>
    <n v="52"/>
    <n v="64"/>
    <n v="1"/>
    <n v="434"/>
    <n v="23"/>
    <n v="0"/>
    <m/>
    <m/>
  </r>
  <r>
    <d v="2009-09-05T00:00:00"/>
    <x v="78"/>
    <x v="23"/>
    <n v="1099"/>
    <n v="17"/>
    <n v="0"/>
    <n v="0"/>
    <n v="217"/>
    <n v="86"/>
    <n v="3"/>
    <n v="409"/>
    <n v="43"/>
    <n v="0"/>
    <m/>
    <m/>
  </r>
  <r>
    <d v="2009-09-06T00:00:00"/>
    <x v="79"/>
    <x v="23"/>
    <n v="1254"/>
    <n v="34"/>
    <n v="0"/>
    <n v="0"/>
    <n v="152"/>
    <n v="33"/>
    <n v="5"/>
    <n v="422"/>
    <n v="13"/>
    <n v="0"/>
    <m/>
    <m/>
  </r>
  <r>
    <d v="2009-09-07T00:00:00"/>
    <x v="71"/>
    <x v="23"/>
    <n v="1068"/>
    <n v="40"/>
    <n v="0"/>
    <n v="0"/>
    <n v="132"/>
    <n v="38"/>
    <n v="3"/>
    <n v="332"/>
    <n v="14"/>
    <n v="0"/>
    <m/>
    <m/>
  </r>
  <r>
    <d v="2009-09-08T00:00:00"/>
    <x v="72"/>
    <x v="23"/>
    <n v="1297"/>
    <n v="53"/>
    <n v="0"/>
    <n v="0"/>
    <n v="126"/>
    <n v="45"/>
    <n v="8"/>
    <n v="662"/>
    <n v="21"/>
    <n v="0"/>
    <m/>
    <m/>
  </r>
  <r>
    <d v="2009-09-09T00:00:00"/>
    <x v="73"/>
    <x v="23"/>
    <n v="734"/>
    <n v="18"/>
    <n v="0"/>
    <n v="0"/>
    <n v="68"/>
    <n v="16"/>
    <n v="5"/>
    <n v="1289"/>
    <n v="85"/>
    <n v="0"/>
    <m/>
    <m/>
  </r>
  <r>
    <d v="2009-09-10T00:00:00"/>
    <x v="74"/>
    <x v="23"/>
    <n v="960"/>
    <n v="13"/>
    <n v="0"/>
    <n v="0"/>
    <n v="45"/>
    <n v="21"/>
    <n v="14"/>
    <n v="958"/>
    <n v="53"/>
    <n v="0"/>
    <m/>
    <m/>
  </r>
  <r>
    <d v="2009-09-11T00:00:00"/>
    <x v="68"/>
    <x v="23"/>
    <n v="777"/>
    <n v="16"/>
    <n v="0"/>
    <n v="0"/>
    <n v="48"/>
    <n v="25"/>
    <n v="17"/>
    <n v="1686"/>
    <n v="40"/>
    <n v="0"/>
    <m/>
    <m/>
  </r>
  <r>
    <d v="2009-09-12T00:00:00"/>
    <x v="69"/>
    <x v="23"/>
    <n v="631"/>
    <n v="26"/>
    <n v="0"/>
    <n v="0"/>
    <n v="55"/>
    <n v="31"/>
    <n v="15"/>
    <n v="2312"/>
    <n v="99"/>
    <n v="0"/>
    <m/>
    <m/>
  </r>
  <r>
    <d v="2009-09-13T00:00:00"/>
    <x v="70"/>
    <x v="23"/>
    <n v="640"/>
    <n v="33"/>
    <n v="0"/>
    <n v="0"/>
    <n v="33"/>
    <n v="23"/>
    <n v="16"/>
    <n v="2371"/>
    <n v="75"/>
    <n v="0"/>
    <m/>
    <m/>
  </r>
  <r>
    <d v="2009-09-14T00:00:00"/>
    <x v="67"/>
    <x v="23"/>
    <n v="1066"/>
    <n v="63"/>
    <n v="0"/>
    <n v="0"/>
    <n v="37"/>
    <n v="35"/>
    <n v="14"/>
    <n v="1746"/>
    <n v="67"/>
    <n v="0"/>
    <m/>
    <m/>
  </r>
  <r>
    <d v="2009-09-15T00:00:00"/>
    <x v="63"/>
    <x v="23"/>
    <n v="254"/>
    <n v="24"/>
    <n v="0"/>
    <n v="0"/>
    <n v="19"/>
    <n v="23"/>
    <n v="7"/>
    <n v="457"/>
    <n v="30"/>
    <n v="0"/>
    <s v="Counted for 2.5 hours only due to equipt malfunction.  Closed for remainder of day."/>
    <m/>
  </r>
  <r>
    <d v="2009-09-16T00:00:00"/>
    <x v="64"/>
    <x v="23"/>
    <n v="2071"/>
    <n v="88"/>
    <n v="0"/>
    <n v="0"/>
    <n v="94"/>
    <n v="111"/>
    <n v="21"/>
    <n v="1571"/>
    <n v="50"/>
    <n v="0"/>
    <m/>
    <m/>
  </r>
  <r>
    <d v="2009-09-17T00:00:00"/>
    <x v="65"/>
    <x v="23"/>
    <n v="1668"/>
    <n v="17"/>
    <n v="0"/>
    <n v="0"/>
    <n v="73"/>
    <n v="56"/>
    <n v="9"/>
    <n v="1166"/>
    <n v="23"/>
    <n v="0"/>
    <m/>
    <m/>
  </r>
  <r>
    <d v="2009-09-18T00:00:00"/>
    <x v="0"/>
    <x v="23"/>
    <n v="1707"/>
    <n v="32"/>
    <n v="0"/>
    <n v="0"/>
    <n v="65"/>
    <n v="87"/>
    <n v="28"/>
    <n v="723"/>
    <n v="46"/>
    <n v="0"/>
    <m/>
    <m/>
  </r>
  <r>
    <d v="2009-09-19T00:00:00"/>
    <x v="1"/>
    <x v="23"/>
    <n v="1573"/>
    <n v="44"/>
    <n v="0"/>
    <n v="0"/>
    <n v="99"/>
    <n v="112"/>
    <n v="19"/>
    <n v="731"/>
    <n v="31"/>
    <n v="0"/>
    <m/>
    <m/>
  </r>
  <r>
    <d v="2009-09-20T00:00:00"/>
    <x v="2"/>
    <x v="23"/>
    <n v="1471"/>
    <n v="43"/>
    <n v="0"/>
    <n v="0"/>
    <n v="176"/>
    <n v="75"/>
    <n v="26"/>
    <n v="826"/>
    <n v="35"/>
    <n v="0"/>
    <m/>
    <m/>
  </r>
  <r>
    <d v="2009-09-21T00:00:00"/>
    <x v="3"/>
    <x v="23"/>
    <n v="1564"/>
    <n v="54"/>
    <n v="0"/>
    <n v="0"/>
    <n v="77"/>
    <n v="66"/>
    <n v="30"/>
    <n v="214"/>
    <n v="6"/>
    <n v="0"/>
    <m/>
    <m/>
  </r>
  <r>
    <d v="2009-09-22T00:00:00"/>
    <x v="4"/>
    <x v="23"/>
    <n v="1391"/>
    <n v="49"/>
    <n v="0"/>
    <n v="0"/>
    <n v="56"/>
    <n v="46"/>
    <n v="13"/>
    <n v="154"/>
    <n v="8"/>
    <n v="0"/>
    <m/>
    <m/>
  </r>
  <r>
    <d v="2009-09-23T00:00:00"/>
    <x v="5"/>
    <x v="23"/>
    <n v="1487"/>
    <n v="48"/>
    <n v="0"/>
    <n v="0"/>
    <n v="78"/>
    <n v="83"/>
    <n v="20"/>
    <n v="129"/>
    <n v="10"/>
    <n v="0"/>
    <m/>
    <m/>
  </r>
  <r>
    <d v="2009-09-24T00:00:00"/>
    <x v="6"/>
    <x v="23"/>
    <n v="1919"/>
    <n v="64"/>
    <n v="0"/>
    <n v="0"/>
    <n v="90"/>
    <n v="105"/>
    <n v="18"/>
    <n v="52"/>
    <n v="2"/>
    <n v="0"/>
    <m/>
    <m/>
  </r>
  <r>
    <d v="2009-09-25T00:00:00"/>
    <x v="7"/>
    <x v="23"/>
    <n v="1783"/>
    <n v="44"/>
    <n v="0"/>
    <n v="0"/>
    <n v="98"/>
    <n v="94"/>
    <n v="20"/>
    <n v="44"/>
    <n v="0"/>
    <n v="0"/>
    <m/>
    <m/>
  </r>
  <r>
    <d v="2009-09-26T00:00:00"/>
    <x v="8"/>
    <x v="23"/>
    <n v="2136"/>
    <n v="52"/>
    <n v="0"/>
    <n v="0"/>
    <n v="142"/>
    <n v="106"/>
    <n v="11"/>
    <n v="22"/>
    <n v="1"/>
    <n v="0"/>
    <m/>
    <m/>
  </r>
  <r>
    <d v="2009-09-27T00:00:00"/>
    <x v="9"/>
    <x v="23"/>
    <n v="2131"/>
    <n v="64"/>
    <n v="0"/>
    <n v="0"/>
    <n v="131"/>
    <n v="114"/>
    <n v="16"/>
    <n v="16"/>
    <n v="0"/>
    <n v="0"/>
    <m/>
    <m/>
  </r>
  <r>
    <d v="2009-09-28T00:00:00"/>
    <x v="10"/>
    <x v="23"/>
    <n v="2212"/>
    <n v="76"/>
    <n v="0"/>
    <n v="0"/>
    <n v="192"/>
    <n v="119"/>
    <n v="16"/>
    <n v="13"/>
    <n v="0"/>
    <n v="0"/>
    <m/>
    <m/>
  </r>
  <r>
    <d v="2009-09-29T00:00:00"/>
    <x v="11"/>
    <x v="23"/>
    <n v="1956"/>
    <n v="50"/>
    <n v="0"/>
    <n v="0"/>
    <n v="256"/>
    <n v="76"/>
    <n v="13"/>
    <n v="9"/>
    <n v="0"/>
    <n v="0"/>
    <m/>
    <m/>
  </r>
  <r>
    <d v="2009-09-30T00:00:00"/>
    <x v="12"/>
    <x v="23"/>
    <n v="1760"/>
    <n v="71"/>
    <n v="0"/>
    <n v="0"/>
    <n v="228"/>
    <n v="76"/>
    <n v="14"/>
    <n v="24"/>
    <n v="0"/>
    <n v="0"/>
    <m/>
    <m/>
  </r>
  <r>
    <d v="2009-10-01T00:00:00"/>
    <x v="13"/>
    <x v="23"/>
    <n v="1906"/>
    <n v="47"/>
    <n v="0"/>
    <n v="0"/>
    <n v="243"/>
    <n v="112"/>
    <n v="29"/>
    <n v="22"/>
    <n v="1"/>
    <n v="0"/>
    <m/>
    <m/>
  </r>
  <r>
    <d v="2009-10-02T00:00:00"/>
    <x v="14"/>
    <x v="23"/>
    <n v="1540"/>
    <n v="40"/>
    <n v="0"/>
    <n v="0"/>
    <n v="228"/>
    <n v="105"/>
    <n v="11"/>
    <n v="17"/>
    <n v="0"/>
    <n v="0"/>
    <m/>
    <m/>
  </r>
  <r>
    <d v="2009-10-03T00:00:00"/>
    <x v="15"/>
    <x v="23"/>
    <n v="1376"/>
    <n v="21"/>
    <n v="0"/>
    <n v="0"/>
    <n v="208"/>
    <n v="99"/>
    <n v="16"/>
    <n v="4"/>
    <n v="2"/>
    <n v="0"/>
    <m/>
    <m/>
  </r>
  <r>
    <d v="2009-10-04T00:00:00"/>
    <x v="16"/>
    <x v="23"/>
    <n v="1673"/>
    <n v="24"/>
    <n v="0"/>
    <n v="0"/>
    <n v="264"/>
    <n v="109"/>
    <n v="5"/>
    <n v="3"/>
    <n v="2"/>
    <n v="0"/>
    <m/>
    <m/>
  </r>
  <r>
    <d v="2009-10-05T00:00:00"/>
    <x v="17"/>
    <x v="23"/>
    <n v="1323"/>
    <n v="15"/>
    <n v="2"/>
    <n v="0"/>
    <n v="154"/>
    <n v="66"/>
    <n v="9"/>
    <n v="2"/>
    <n v="0"/>
    <n v="0"/>
    <m/>
    <m/>
  </r>
  <r>
    <d v="2009-10-06T00:00:00"/>
    <x v="18"/>
    <x v="23"/>
    <n v="2017"/>
    <n v="25"/>
    <n v="0"/>
    <n v="0"/>
    <n v="334"/>
    <n v="101"/>
    <n v="9"/>
    <n v="4"/>
    <n v="0"/>
    <n v="0"/>
    <m/>
    <m/>
  </r>
  <r>
    <d v="2009-10-07T00:00:00"/>
    <x v="19"/>
    <x v="23"/>
    <n v="1662"/>
    <n v="38"/>
    <n v="0"/>
    <n v="0"/>
    <n v="467"/>
    <n v="110"/>
    <n v="19"/>
    <n v="8"/>
    <n v="1"/>
    <n v="0"/>
    <m/>
    <m/>
  </r>
  <r>
    <d v="2009-10-08T00:00:00"/>
    <x v="20"/>
    <x v="23"/>
    <n v="1262"/>
    <n v="24"/>
    <n v="0"/>
    <n v="1"/>
    <n v="397"/>
    <n v="85"/>
    <n v="18"/>
    <n v="1"/>
    <n v="0"/>
    <n v="0"/>
    <m/>
    <m/>
  </r>
  <r>
    <d v="2009-10-09T00:00:00"/>
    <x v="21"/>
    <x v="23"/>
    <n v="431"/>
    <n v="11"/>
    <n v="0"/>
    <n v="0"/>
    <n v="172"/>
    <n v="31"/>
    <n v="7"/>
    <n v="3"/>
    <n v="0"/>
    <n v="0"/>
    <m/>
    <m/>
  </r>
  <r>
    <d v="2009-10-10T00:00:00"/>
    <x v="22"/>
    <x v="23"/>
    <n v="893"/>
    <n v="14"/>
    <n v="0"/>
    <n v="0"/>
    <n v="434"/>
    <n v="85"/>
    <n v="13"/>
    <n v="16"/>
    <n v="0"/>
    <n v="0"/>
    <m/>
    <m/>
  </r>
  <r>
    <d v="2009-10-11T00:00:00"/>
    <x v="23"/>
    <x v="23"/>
    <n v="727"/>
    <n v="19"/>
    <n v="0"/>
    <n v="3"/>
    <n v="668"/>
    <n v="132"/>
    <n v="12"/>
    <n v="13"/>
    <n v="0"/>
    <n v="0"/>
    <m/>
    <m/>
  </r>
  <r>
    <d v="2009-10-12T00:00:00"/>
    <x v="24"/>
    <x v="23"/>
    <n v="447"/>
    <n v="8"/>
    <n v="0"/>
    <n v="0"/>
    <n v="648"/>
    <n v="111"/>
    <n v="0"/>
    <n v="12"/>
    <n v="0"/>
    <n v="0"/>
    <m/>
    <m/>
  </r>
  <r>
    <d v="2009-10-13T00:00:00"/>
    <x v="25"/>
    <x v="23"/>
    <n v="357"/>
    <n v="12"/>
    <n v="0"/>
    <n v="4"/>
    <n v="677"/>
    <n v="130"/>
    <n v="6"/>
    <n v="27"/>
    <n v="0"/>
    <n v="0"/>
    <m/>
    <m/>
  </r>
  <r>
    <d v="2009-10-14T00:00:00"/>
    <x v="26"/>
    <x v="23"/>
    <n v="1051"/>
    <n v="14"/>
    <n v="0"/>
    <n v="4"/>
    <n v="529"/>
    <n v="111"/>
    <n v="6"/>
    <n v="396"/>
    <n v="20"/>
    <n v="0"/>
    <m/>
    <m/>
  </r>
  <r>
    <d v="2009-10-15T00:00:00"/>
    <x v="27"/>
    <x v="23"/>
    <n v="1047"/>
    <n v="19"/>
    <n v="0"/>
    <n v="11"/>
    <n v="352"/>
    <n v="103"/>
    <n v="36"/>
    <n v="277"/>
    <n v="10"/>
    <n v="0"/>
    <m/>
    <m/>
  </r>
  <r>
    <d v="2009-10-16T00:00:00"/>
    <x v="28"/>
    <x v="23"/>
    <n v="76"/>
    <n v="1"/>
    <n v="0"/>
    <n v="8"/>
    <n v="41"/>
    <n v="15"/>
    <n v="1"/>
    <n v="22"/>
    <n v="0"/>
    <n v="0"/>
    <s v="Counted for 2 hours.  Then closed due to poor visibilty."/>
    <m/>
  </r>
  <r>
    <d v="2009-10-17T00:00:00"/>
    <x v="29"/>
    <x v="23"/>
    <n v="0"/>
    <n v="0"/>
    <n v="0"/>
    <n v="0"/>
    <n v="0"/>
    <n v="0"/>
    <n v="0"/>
    <n v="0"/>
    <n v="0"/>
    <n v="0"/>
    <s v="No counting due to poor visibility.  Fishway closed"/>
    <m/>
  </r>
  <r>
    <d v="2009-10-18T00:00:00"/>
    <x v="30"/>
    <x v="23"/>
    <n v="0"/>
    <n v="0"/>
    <n v="0"/>
    <n v="0"/>
    <n v="0"/>
    <n v="0"/>
    <n v="0"/>
    <n v="0"/>
    <n v="0"/>
    <n v="0"/>
    <s v="No counting due to poor visibility.  Fishway closed"/>
    <m/>
  </r>
  <r>
    <d v="2009-10-19T00:00:00"/>
    <x v="31"/>
    <x v="23"/>
    <n v="1264"/>
    <n v="3"/>
    <n v="0"/>
    <n v="3"/>
    <n v="406"/>
    <n v="84"/>
    <n v="42"/>
    <n v="169"/>
    <n v="11"/>
    <n v="0"/>
    <m/>
    <m/>
  </r>
  <r>
    <d v="2009-10-20T00:00:00"/>
    <x v="32"/>
    <x v="23"/>
    <n v="935"/>
    <n v="9"/>
    <n v="0"/>
    <n v="3"/>
    <n v="775"/>
    <n v="71"/>
    <n v="12"/>
    <n v="83"/>
    <n v="2"/>
    <n v="0"/>
    <m/>
    <m/>
  </r>
  <r>
    <d v="2009-10-21T00:00:00"/>
    <x v="33"/>
    <x v="23"/>
    <n v="488"/>
    <n v="3"/>
    <n v="0"/>
    <n v="0"/>
    <n v="393"/>
    <n v="46"/>
    <n v="7"/>
    <n v="42"/>
    <n v="0"/>
    <n v="0"/>
    <m/>
    <m/>
  </r>
  <r>
    <d v="2009-10-22T00:00:00"/>
    <x v="34"/>
    <x v="23"/>
    <n v="545"/>
    <n v="2"/>
    <n v="0"/>
    <n v="1"/>
    <n v="172"/>
    <n v="20"/>
    <n v="2"/>
    <n v="26"/>
    <n v="1"/>
    <n v="0"/>
    <m/>
    <m/>
  </r>
  <r>
    <d v="2009-10-23T00:00:00"/>
    <x v="35"/>
    <x v="23"/>
    <n v="457"/>
    <n v="4"/>
    <n v="0"/>
    <n v="2"/>
    <n v="232"/>
    <n v="26"/>
    <n v="8"/>
    <n v="17"/>
    <n v="0"/>
    <n v="0"/>
    <m/>
    <m/>
  </r>
  <r>
    <d v="2009-10-24T00:00:00"/>
    <x v="36"/>
    <x v="23"/>
    <n v="246"/>
    <n v="5"/>
    <n v="0"/>
    <n v="0"/>
    <n v="120"/>
    <n v="21"/>
    <n v="6"/>
    <n v="15"/>
    <n v="0"/>
    <n v="0"/>
    <m/>
    <m/>
  </r>
  <r>
    <d v="2009-10-25T00:00:00"/>
    <x v="37"/>
    <x v="23"/>
    <n v="83"/>
    <n v="0"/>
    <n v="0"/>
    <n v="1"/>
    <n v="116"/>
    <n v="11"/>
    <n v="0"/>
    <n v="2"/>
    <n v="0"/>
    <n v="0"/>
    <m/>
    <m/>
  </r>
  <r>
    <d v="2009-10-26T00:00:00"/>
    <x v="38"/>
    <x v="23"/>
    <n v="126"/>
    <n v="2"/>
    <n v="0"/>
    <n v="0"/>
    <n v="96"/>
    <n v="11"/>
    <n v="1"/>
    <n v="9"/>
    <n v="0"/>
    <n v="0"/>
    <m/>
    <m/>
  </r>
  <r>
    <d v="2009-10-27T00:00:00"/>
    <x v="39"/>
    <x v="23"/>
    <n v="236"/>
    <n v="5"/>
    <n v="0"/>
    <n v="4"/>
    <n v="66"/>
    <n v="10"/>
    <n v="5"/>
    <n v="15"/>
    <n v="1"/>
    <n v="0"/>
    <m/>
    <m/>
  </r>
  <r>
    <d v="2009-10-28T00:00:00"/>
    <x v="40"/>
    <x v="23"/>
    <n v="151"/>
    <n v="3"/>
    <n v="0"/>
    <n v="0"/>
    <n v="58"/>
    <n v="11"/>
    <n v="1"/>
    <n v="7"/>
    <n v="0"/>
    <n v="0"/>
    <m/>
    <m/>
  </r>
  <r>
    <d v="2009-10-29T00:00:00"/>
    <x v="41"/>
    <x v="23"/>
    <n v="71"/>
    <n v="9"/>
    <n v="0"/>
    <n v="1"/>
    <n v="19"/>
    <n v="8"/>
    <n v="0"/>
    <n v="7"/>
    <n v="0"/>
    <n v="0"/>
    <m/>
    <m/>
  </r>
  <r>
    <d v="2009-10-30T00:00:00"/>
    <x v="42"/>
    <x v="23"/>
    <n v="72"/>
    <n v="6"/>
    <n v="0"/>
    <n v="1"/>
    <n v="49"/>
    <n v="13"/>
    <n v="2"/>
    <n v="15"/>
    <n v="0"/>
    <n v="0"/>
    <m/>
    <m/>
  </r>
  <r>
    <d v="2009-10-31T00:00:00"/>
    <x v="43"/>
    <x v="23"/>
    <n v="0"/>
    <n v="0"/>
    <n v="0"/>
    <n v="0"/>
    <n v="0"/>
    <n v="0"/>
    <n v="0"/>
    <n v="0"/>
    <n v="0"/>
    <n v="0"/>
    <s v="No counting due to poor visibility.  Fishway closed"/>
    <m/>
  </r>
  <r>
    <d v="2009-11-01T00:00:00"/>
    <x v="44"/>
    <x v="23"/>
    <n v="0"/>
    <n v="0"/>
    <n v="0"/>
    <n v="0"/>
    <n v="0"/>
    <n v="0"/>
    <n v="0"/>
    <n v="0"/>
    <n v="0"/>
    <n v="0"/>
    <s v="No counting due to poor visibility.  Fishway closed"/>
    <m/>
  </r>
  <r>
    <d v="2009-11-02T00:00:00"/>
    <x v="45"/>
    <x v="23"/>
    <n v="0"/>
    <n v="0"/>
    <n v="0"/>
    <n v="0"/>
    <n v="0"/>
    <n v="0"/>
    <n v="0"/>
    <n v="0"/>
    <n v="0"/>
    <n v="0"/>
    <s v="No counting due to poor visibility.  Fishway closed"/>
    <m/>
  </r>
  <r>
    <d v="2009-11-03T00:00:00"/>
    <x v="46"/>
    <x v="23"/>
    <n v="443"/>
    <n v="10"/>
    <n v="0"/>
    <n v="0"/>
    <n v="13"/>
    <n v="9"/>
    <n v="12"/>
    <n v="39"/>
    <n v="4"/>
    <n v="0"/>
    <m/>
    <m/>
  </r>
  <r>
    <d v="2009-11-04T00:00:00"/>
    <x v="47"/>
    <x v="23"/>
    <n v="200"/>
    <n v="10"/>
    <n v="0"/>
    <n v="2"/>
    <n v="11"/>
    <n v="5"/>
    <n v="4"/>
    <n v="54"/>
    <n v="1"/>
    <n v="0"/>
    <m/>
    <m/>
  </r>
  <r>
    <d v="2009-11-05T00:00:00"/>
    <x v="48"/>
    <x v="23"/>
    <n v="217"/>
    <n v="10"/>
    <n v="0"/>
    <n v="0"/>
    <n v="10"/>
    <n v="4"/>
    <n v="7"/>
    <n v="30"/>
    <n v="0"/>
    <n v="0"/>
    <m/>
    <m/>
  </r>
  <r>
    <d v="2009-11-06T00:00:00"/>
    <x v="49"/>
    <x v="23"/>
    <n v="0"/>
    <n v="0"/>
    <n v="0"/>
    <n v="0"/>
    <n v="0"/>
    <n v="0"/>
    <n v="0"/>
    <n v="0"/>
    <n v="0"/>
    <n v="0"/>
    <s v="No counting due to poor visibility.  Fishway closed"/>
    <m/>
  </r>
  <r>
    <d v="2009-11-07T00:00:00"/>
    <x v="50"/>
    <x v="23"/>
    <n v="0"/>
    <n v="0"/>
    <n v="0"/>
    <n v="0"/>
    <n v="0"/>
    <n v="0"/>
    <n v="0"/>
    <n v="0"/>
    <n v="0"/>
    <n v="0"/>
    <s v="No counting due to poor visibility.  Fishway closed"/>
    <m/>
  </r>
  <r>
    <d v="2009-11-08T00:00:00"/>
    <x v="51"/>
    <x v="23"/>
    <n v="299"/>
    <n v="0"/>
    <n v="0"/>
    <n v="0"/>
    <n v="4"/>
    <n v="0"/>
    <n v="1"/>
    <n v="4"/>
    <n v="0"/>
    <n v="0"/>
    <m/>
    <m/>
  </r>
  <r>
    <d v="2009-11-09T00:00:00"/>
    <x v="52"/>
    <x v="23"/>
    <n v="0"/>
    <n v="0"/>
    <n v="0"/>
    <n v="0"/>
    <n v="0"/>
    <n v="0"/>
    <n v="0"/>
    <n v="0"/>
    <n v="0"/>
    <n v="0"/>
    <s v="No counting due to poor visibility.  Fishway closed"/>
    <m/>
  </r>
  <r>
    <d v="2009-11-10T00:00:00"/>
    <x v="53"/>
    <x v="23"/>
    <n v="0"/>
    <n v="0"/>
    <n v="0"/>
    <n v="0"/>
    <n v="0"/>
    <n v="0"/>
    <n v="0"/>
    <n v="0"/>
    <n v="0"/>
    <n v="0"/>
    <s v="No counting due to poor visibility.  Fishway closed"/>
    <m/>
  </r>
  <r>
    <d v="2009-11-11T00:00:00"/>
    <x v="54"/>
    <x v="23"/>
    <n v="0"/>
    <n v="0"/>
    <n v="0"/>
    <n v="0"/>
    <n v="0"/>
    <n v="0"/>
    <n v="0"/>
    <n v="0"/>
    <n v="0"/>
    <n v="0"/>
    <s v="No counting due to poor visibility.  Fishway closed"/>
    <m/>
  </r>
  <r>
    <d v="2009-11-12T00:00:00"/>
    <x v="55"/>
    <x v="23"/>
    <n v="0"/>
    <n v="0"/>
    <n v="0"/>
    <n v="0"/>
    <n v="0"/>
    <n v="0"/>
    <n v="0"/>
    <n v="0"/>
    <n v="0"/>
    <n v="0"/>
    <s v="No counting due to poor visibility.  Fishway closed for remainder of season"/>
    <m/>
  </r>
  <r>
    <d v="2010-09-01T00:00:00"/>
    <x v="80"/>
    <x v="24"/>
    <n v="604"/>
    <n v="1"/>
    <n v="0"/>
    <n v="0"/>
    <n v="0"/>
    <n v="0"/>
    <n v="0"/>
    <n v="283906"/>
    <n v="23600"/>
    <n v="0"/>
    <s v="Preliminary escapement through GCL Dam incl. for Sept 2 (incl bypass but excludes biosample morts)."/>
    <m/>
  </r>
  <r>
    <d v="2010-09-02T00:00:00"/>
    <x v="75"/>
    <x v="24"/>
    <n v="1726"/>
    <n v="0"/>
    <n v="0"/>
    <n v="0"/>
    <n v="1128"/>
    <n v="44"/>
    <n v="322"/>
    <n v="5319"/>
    <n v="0"/>
    <n v="0"/>
    <s v="Expanded swim counts from above Stamp Falls"/>
    <m/>
  </r>
  <r>
    <d v="2010-09-02T00:00:00"/>
    <x v="75"/>
    <x v="24"/>
    <n v="55"/>
    <n v="10"/>
    <n v="0"/>
    <n v="0"/>
    <n v="141"/>
    <n v="7"/>
    <n v="7"/>
    <n v="1264"/>
    <n v="57"/>
    <n v="0"/>
    <s v="First day of counter operation (swim survey ended at 12:30).  Includes counts fr 12:00 on."/>
    <m/>
  </r>
  <r>
    <d v="2010-09-03T00:00:00"/>
    <x v="76"/>
    <x v="24"/>
    <n v="258"/>
    <n v="47"/>
    <n v="0"/>
    <n v="0"/>
    <n v="176"/>
    <n v="11"/>
    <n v="4"/>
    <n v="3086"/>
    <n v="106"/>
    <n v="0"/>
    <n v="3.3208020050125311E-2"/>
    <m/>
  </r>
  <r>
    <d v="2010-09-04T00:00:00"/>
    <x v="77"/>
    <x v="24"/>
    <n v="249"/>
    <n v="39"/>
    <n v="0"/>
    <n v="0"/>
    <n v="215"/>
    <n v="8"/>
    <n v="9"/>
    <n v="3618"/>
    <n v="100"/>
    <n v="0"/>
    <n v="2.6896180742334588E-2"/>
    <m/>
  </r>
  <r>
    <d v="2010-09-05T00:00:00"/>
    <x v="78"/>
    <x v="24"/>
    <n v="416"/>
    <n v="78"/>
    <n v="0"/>
    <n v="0"/>
    <n v="247"/>
    <n v="26"/>
    <n v="22"/>
    <n v="2769"/>
    <n v="118"/>
    <n v="0"/>
    <n v="4.0872878420505715E-2"/>
    <m/>
  </r>
  <r>
    <d v="2010-09-06T00:00:00"/>
    <x v="79"/>
    <x v="24"/>
    <n v="355"/>
    <n v="65"/>
    <n v="0"/>
    <n v="0"/>
    <n v="186"/>
    <n v="36"/>
    <n v="8"/>
    <n v="2572"/>
    <n v="139"/>
    <n v="0"/>
    <n v="5.1272593139063079E-2"/>
    <m/>
  </r>
  <r>
    <d v="2010-09-07T00:00:00"/>
    <x v="71"/>
    <x v="24"/>
    <n v="668"/>
    <n v="104"/>
    <n v="0"/>
    <n v="1"/>
    <n v="371"/>
    <n v="53"/>
    <n v="21"/>
    <n v="2737"/>
    <n v="158"/>
    <n v="0"/>
    <n v="5.457685664939551E-2"/>
    <m/>
  </r>
  <r>
    <d v="2010-09-08T00:00:00"/>
    <x v="72"/>
    <x v="24"/>
    <n v="698"/>
    <n v="124"/>
    <n v="0"/>
    <n v="0"/>
    <n v="582"/>
    <n v="72"/>
    <n v="6"/>
    <n v="1908"/>
    <n v="58"/>
    <n v="0"/>
    <n v="2.9501525940996948E-2"/>
    <m/>
  </r>
  <r>
    <d v="2010-09-09T00:00:00"/>
    <x v="73"/>
    <x v="24"/>
    <n v="664"/>
    <n v="71"/>
    <n v="0"/>
    <n v="0"/>
    <n v="389"/>
    <n v="32"/>
    <n v="3"/>
    <n v="1724"/>
    <n v="40"/>
    <n v="0"/>
    <n v="2.2675736961451247E-2"/>
    <m/>
  </r>
  <r>
    <d v="2010-09-10T00:00:00"/>
    <x v="74"/>
    <x v="24"/>
    <n v="642"/>
    <n v="67"/>
    <n v="0"/>
    <n v="0"/>
    <n v="335"/>
    <n v="15"/>
    <n v="4"/>
    <n v="1331"/>
    <n v="29"/>
    <n v="0"/>
    <n v="2.1323529411764706E-2"/>
    <m/>
  </r>
  <r>
    <d v="2010-09-11T00:00:00"/>
    <x v="68"/>
    <x v="24"/>
    <n v="857"/>
    <n v="74"/>
    <n v="0"/>
    <n v="0"/>
    <n v="417"/>
    <n v="26"/>
    <n v="12"/>
    <n v="940"/>
    <n v="23"/>
    <n v="0"/>
    <n v="2.3883696780893044E-2"/>
    <m/>
  </r>
  <r>
    <d v="2010-09-12T00:00:00"/>
    <x v="69"/>
    <x v="24"/>
    <n v="700"/>
    <n v="89"/>
    <n v="0"/>
    <n v="1"/>
    <n v="312"/>
    <n v="30"/>
    <n v="8"/>
    <n v="1027"/>
    <n v="32"/>
    <n v="0"/>
    <n v="3.0217186024551465E-2"/>
    <m/>
  </r>
  <r>
    <d v="2010-09-13T00:00:00"/>
    <x v="70"/>
    <x v="24"/>
    <n v="621"/>
    <n v="76"/>
    <n v="0"/>
    <n v="0"/>
    <n v="281"/>
    <n v="38"/>
    <n v="7"/>
    <n v="1523"/>
    <n v="52"/>
    <n v="0"/>
    <n v="3.3015873015873019E-2"/>
    <m/>
  </r>
  <r>
    <d v="2010-09-14T00:00:00"/>
    <x v="67"/>
    <x v="24"/>
    <n v="512"/>
    <n v="79"/>
    <n v="0"/>
    <n v="0"/>
    <n v="320"/>
    <n v="37"/>
    <n v="7"/>
    <n v="841"/>
    <n v="22"/>
    <n v="0"/>
    <n v="2.5492468134414831E-2"/>
    <n v="17"/>
  </r>
  <r>
    <d v="2010-09-15T00:00:00"/>
    <x v="63"/>
    <x v="24"/>
    <n v="598"/>
    <n v="105"/>
    <n v="0"/>
    <n v="0"/>
    <n v="370"/>
    <n v="36"/>
    <n v="7"/>
    <n v="709"/>
    <n v="15"/>
    <n v="0"/>
    <n v="2.0718232044198894E-2"/>
    <n v="16"/>
  </r>
  <r>
    <d v="2010-09-16T00:00:00"/>
    <x v="64"/>
    <x v="24"/>
    <n v="661"/>
    <n v="164"/>
    <n v="0"/>
    <n v="0"/>
    <n v="545"/>
    <n v="37"/>
    <n v="6"/>
    <n v="382"/>
    <n v="5"/>
    <n v="0"/>
    <n v="1.2919896640826873E-2"/>
    <n v="16"/>
  </r>
  <r>
    <d v="2010-09-17T00:00:00"/>
    <x v="65"/>
    <x v="24"/>
    <n v="925"/>
    <n v="241"/>
    <n v="0"/>
    <n v="0"/>
    <n v="867"/>
    <n v="87"/>
    <n v="2"/>
    <n v="179"/>
    <n v="4"/>
    <n v="0"/>
    <n v="2.185792349726776E-2"/>
    <n v="16"/>
  </r>
  <r>
    <d v="2010-09-18T00:00:00"/>
    <x v="0"/>
    <x v="24"/>
    <n v="741"/>
    <n v="174"/>
    <n v="0"/>
    <n v="0"/>
    <n v="914"/>
    <n v="71"/>
    <n v="6"/>
    <n v="213"/>
    <n v="4"/>
    <n v="0"/>
    <n v="1.8433179723502304E-2"/>
    <n v="16"/>
  </r>
  <r>
    <d v="2010-09-19T00:00:00"/>
    <x v="1"/>
    <x v="24"/>
    <n v="531"/>
    <n v="203"/>
    <n v="0"/>
    <n v="0"/>
    <n v="752"/>
    <n v="70"/>
    <n v="4"/>
    <n v="111"/>
    <n v="0"/>
    <n v="0"/>
    <n v="0"/>
    <n v="16"/>
  </r>
  <r>
    <d v="2010-09-20T00:00:00"/>
    <x v="2"/>
    <x v="24"/>
    <n v="416"/>
    <n v="141"/>
    <n v="0"/>
    <n v="0"/>
    <n v="762"/>
    <n v="33"/>
    <n v="7"/>
    <n v="136"/>
    <n v="1"/>
    <n v="0"/>
    <n v="7.2992700729927005E-3"/>
    <n v="16"/>
  </r>
  <r>
    <d v="2010-09-21T00:00:00"/>
    <x v="3"/>
    <x v="24"/>
    <n v="347"/>
    <n v="112"/>
    <n v="0"/>
    <n v="0"/>
    <n v="589"/>
    <n v="21"/>
    <n v="6"/>
    <n v="46"/>
    <n v="0"/>
    <n v="0"/>
    <n v="0"/>
    <n v="16"/>
  </r>
  <r>
    <d v="2010-09-22T00:00:00"/>
    <x v="4"/>
    <x v="24"/>
    <n v="234"/>
    <n v="108"/>
    <n v="1"/>
    <n v="0"/>
    <n v="537"/>
    <n v="21"/>
    <n v="7"/>
    <n v="33"/>
    <n v="0"/>
    <n v="1"/>
    <n v="0"/>
    <n v="15"/>
  </r>
  <r>
    <d v="2010-09-23T00:00:00"/>
    <x v="5"/>
    <x v="24"/>
    <n v="249"/>
    <n v="94"/>
    <n v="0"/>
    <n v="0"/>
    <n v="778"/>
    <n v="30"/>
    <n v="8"/>
    <n v="23"/>
    <n v="2"/>
    <n v="0"/>
    <m/>
    <n v="15.5"/>
  </r>
  <r>
    <d v="2010-09-24T00:00:00"/>
    <x v="6"/>
    <x v="24"/>
    <n v="414"/>
    <n v="99"/>
    <n v="0"/>
    <n v="0"/>
    <n v="629"/>
    <n v="16"/>
    <n v="3"/>
    <n v="44"/>
    <n v="0"/>
    <n v="0"/>
    <m/>
    <n v="15"/>
  </r>
  <r>
    <d v="2010-09-25T00:00:00"/>
    <x v="7"/>
    <x v="24"/>
    <n v="536"/>
    <n v="96"/>
    <n v="0"/>
    <n v="0"/>
    <n v="725"/>
    <n v="21"/>
    <n v="2"/>
    <n v="52"/>
    <n v="1"/>
    <n v="0"/>
    <m/>
    <n v="16"/>
  </r>
  <r>
    <d v="2010-09-26T00:00:00"/>
    <x v="8"/>
    <x v="24"/>
    <n v="689"/>
    <n v="141"/>
    <n v="0"/>
    <n v="0"/>
    <n v="624"/>
    <n v="23"/>
    <n v="10"/>
    <n v="72"/>
    <n v="0"/>
    <n v="0"/>
    <m/>
    <n v="15"/>
  </r>
  <r>
    <d v="2010-09-27T00:00:00"/>
    <x v="9"/>
    <x v="24"/>
    <n v="459"/>
    <n v="127"/>
    <n v="0"/>
    <n v="0"/>
    <n v="747"/>
    <n v="31"/>
    <n v="16"/>
    <n v="55"/>
    <n v="1"/>
    <n v="0"/>
    <m/>
    <n v="15"/>
  </r>
  <r>
    <d v="2010-09-28T00:00:00"/>
    <x v="10"/>
    <x v="24"/>
    <n v="625"/>
    <n v="171"/>
    <n v="0"/>
    <n v="0"/>
    <n v="625"/>
    <n v="33"/>
    <n v="18"/>
    <n v="32"/>
    <n v="1"/>
    <n v="0"/>
    <m/>
    <n v="15.5"/>
  </r>
  <r>
    <d v="2010-09-29T00:00:00"/>
    <x v="11"/>
    <x v="24"/>
    <n v="365"/>
    <n v="102"/>
    <n v="0"/>
    <n v="0"/>
    <n v="282"/>
    <n v="12"/>
    <n v="17"/>
    <n v="23"/>
    <n v="1"/>
    <n v="0"/>
    <m/>
    <n v="15"/>
  </r>
  <r>
    <d v="2010-09-30T00:00:00"/>
    <x v="12"/>
    <x v="24"/>
    <n v="357"/>
    <n v="79"/>
    <n v="0"/>
    <n v="0"/>
    <n v="325"/>
    <n v="12"/>
    <n v="10"/>
    <n v="13"/>
    <n v="1"/>
    <n v="0"/>
    <m/>
    <n v="15"/>
  </r>
  <r>
    <d v="2010-10-01T00:00:00"/>
    <x v="13"/>
    <x v="24"/>
    <n v="426"/>
    <n v="106"/>
    <n v="0"/>
    <n v="0"/>
    <n v="399"/>
    <n v="15"/>
    <n v="11"/>
    <n v="4"/>
    <n v="0"/>
    <n v="0"/>
    <m/>
    <n v="15"/>
  </r>
  <r>
    <d v="2010-10-02T00:00:00"/>
    <x v="14"/>
    <x v="24"/>
    <n v="490"/>
    <n v="88"/>
    <n v="0"/>
    <n v="0"/>
    <n v="603"/>
    <n v="28"/>
    <n v="11"/>
    <n v="13"/>
    <n v="1"/>
    <n v="0"/>
    <m/>
    <n v="16.5"/>
  </r>
  <r>
    <d v="2010-10-03T00:00:00"/>
    <x v="15"/>
    <x v="24"/>
    <n v="388"/>
    <n v="84"/>
    <n v="0"/>
    <n v="0"/>
    <n v="770"/>
    <n v="28"/>
    <n v="9"/>
    <n v="6"/>
    <n v="0"/>
    <n v="0"/>
    <m/>
    <n v="16"/>
  </r>
  <r>
    <d v="2010-10-04T00:00:00"/>
    <x v="16"/>
    <x v="24"/>
    <n v="343"/>
    <n v="96"/>
    <n v="0"/>
    <n v="0"/>
    <n v="800"/>
    <n v="33"/>
    <n v="9"/>
    <n v="6"/>
    <n v="0"/>
    <n v="0"/>
    <m/>
    <n v="14"/>
  </r>
  <r>
    <d v="2010-10-05T00:00:00"/>
    <x v="17"/>
    <x v="24"/>
    <n v="260"/>
    <n v="61"/>
    <n v="0"/>
    <n v="0"/>
    <n v="844"/>
    <n v="34"/>
    <n v="0"/>
    <n v="4"/>
    <n v="0"/>
    <n v="0"/>
    <m/>
    <n v="14"/>
  </r>
  <r>
    <d v="2010-10-06T00:00:00"/>
    <x v="18"/>
    <x v="24"/>
    <n v="263"/>
    <n v="69"/>
    <n v="0"/>
    <n v="0"/>
    <n v="521"/>
    <n v="29"/>
    <n v="6"/>
    <n v="2"/>
    <n v="0"/>
    <n v="0"/>
    <m/>
    <n v="15"/>
  </r>
  <r>
    <d v="2010-10-07T00:00:00"/>
    <x v="19"/>
    <x v="24"/>
    <n v="293"/>
    <n v="57"/>
    <n v="0"/>
    <n v="2"/>
    <n v="576"/>
    <n v="15"/>
    <n v="5"/>
    <n v="3"/>
    <n v="0"/>
    <n v="0"/>
    <m/>
    <n v="15"/>
  </r>
  <r>
    <d v="2010-10-08T00:00:00"/>
    <x v="20"/>
    <x v="24"/>
    <n v="237"/>
    <n v="47"/>
    <n v="0"/>
    <n v="1"/>
    <n v="646"/>
    <n v="25"/>
    <n v="6"/>
    <n v="3"/>
    <n v="0"/>
    <n v="0"/>
    <m/>
    <n v="15"/>
  </r>
  <r>
    <d v="2010-10-09T00:00:00"/>
    <x v="21"/>
    <x v="24"/>
    <n v="317"/>
    <n v="46"/>
    <n v="0"/>
    <n v="1"/>
    <n v="392"/>
    <n v="10"/>
    <n v="2"/>
    <n v="9"/>
    <n v="0"/>
    <n v="0"/>
    <m/>
    <n v="15"/>
  </r>
  <r>
    <d v="2010-10-10T00:00:00"/>
    <x v="22"/>
    <x v="24"/>
    <n v="390"/>
    <n v="31"/>
    <n v="0"/>
    <n v="0"/>
    <n v="524"/>
    <n v="17"/>
    <n v="0"/>
    <n v="19"/>
    <n v="1"/>
    <n v="0"/>
    <m/>
    <n v="13"/>
  </r>
  <r>
    <d v="2010-10-11T00:00:00"/>
    <x v="23"/>
    <x v="24"/>
    <n v="244"/>
    <n v="22"/>
    <n v="0"/>
    <n v="0"/>
    <n v="323"/>
    <n v="12"/>
    <n v="6"/>
    <n v="37"/>
    <n v="0"/>
    <n v="0"/>
    <m/>
    <n v="13"/>
  </r>
  <r>
    <d v="2010-10-12T00:00:00"/>
    <x v="24"/>
    <x v="24"/>
    <n v="168"/>
    <n v="15"/>
    <n v="0"/>
    <n v="0"/>
    <n v="304"/>
    <n v="11"/>
    <n v="6"/>
    <n v="7"/>
    <n v="1"/>
    <n v="0"/>
    <m/>
    <n v="13"/>
  </r>
  <r>
    <d v="2010-10-13T00:00:00"/>
    <x v="25"/>
    <x v="24"/>
    <n v="85"/>
    <n v="11"/>
    <n v="0"/>
    <n v="1"/>
    <n v="283"/>
    <n v="10"/>
    <n v="0"/>
    <n v="5"/>
    <n v="0"/>
    <n v="0"/>
    <m/>
    <n v="14"/>
  </r>
  <r>
    <d v="2010-10-14T00:00:00"/>
    <x v="26"/>
    <x v="24"/>
    <n v="59"/>
    <n v="10"/>
    <n v="0"/>
    <n v="1"/>
    <n v="277"/>
    <n v="13"/>
    <n v="1"/>
    <n v="6"/>
    <n v="0"/>
    <n v="0"/>
    <m/>
    <n v="14"/>
  </r>
  <r>
    <d v="2010-10-15T00:00:00"/>
    <x v="27"/>
    <x v="24"/>
    <n v="37"/>
    <n v="4"/>
    <n v="0"/>
    <n v="1"/>
    <n v="180"/>
    <n v="9"/>
    <n v="0"/>
    <n v="3"/>
    <n v="0"/>
    <n v="0"/>
    <m/>
    <n v="14"/>
  </r>
  <r>
    <d v="2010-10-16T00:00:00"/>
    <x v="28"/>
    <x v="24"/>
    <n v="28"/>
    <n v="8"/>
    <n v="0"/>
    <n v="1"/>
    <n v="177"/>
    <n v="6"/>
    <n v="0"/>
    <n v="0"/>
    <n v="0"/>
    <n v="1"/>
    <m/>
    <n v="14.5"/>
  </r>
  <r>
    <d v="2010-10-17T00:00:00"/>
    <x v="29"/>
    <x v="24"/>
    <n v="23"/>
    <n v="1"/>
    <n v="0"/>
    <n v="3"/>
    <n v="256"/>
    <n v="9"/>
    <n v="2"/>
    <n v="1"/>
    <n v="0"/>
    <n v="0"/>
    <m/>
    <n v="14"/>
  </r>
  <r>
    <d v="2010-10-18T00:00:00"/>
    <x v="30"/>
    <x v="24"/>
    <n v="24"/>
    <n v="3"/>
    <n v="0"/>
    <n v="0"/>
    <n v="307"/>
    <n v="6"/>
    <n v="0"/>
    <n v="2"/>
    <n v="0"/>
    <n v="0"/>
    <m/>
    <n v="13"/>
  </r>
  <r>
    <d v="2010-10-19T00:00:00"/>
    <x v="31"/>
    <x v="24"/>
    <n v="22"/>
    <n v="8"/>
    <n v="0"/>
    <n v="0"/>
    <n v="242"/>
    <n v="7"/>
    <n v="1"/>
    <n v="1"/>
    <n v="0"/>
    <n v="0"/>
    <m/>
    <n v="12"/>
  </r>
  <r>
    <d v="2010-10-20T00:00:00"/>
    <x v="32"/>
    <x v="24"/>
    <n v="40"/>
    <n v="4"/>
    <n v="0"/>
    <n v="1"/>
    <n v="373"/>
    <n v="16"/>
    <n v="1"/>
    <n v="2"/>
    <n v="0"/>
    <n v="0"/>
    <m/>
    <n v="12"/>
  </r>
  <r>
    <d v="2010-10-21T00:00:00"/>
    <x v="33"/>
    <x v="24"/>
    <n v="30"/>
    <n v="3"/>
    <n v="0"/>
    <n v="0"/>
    <n v="304"/>
    <n v="16"/>
    <n v="0"/>
    <n v="1"/>
    <n v="0"/>
    <n v="0"/>
    <m/>
    <n v="12"/>
  </r>
  <r>
    <d v="2010-10-22T00:00:00"/>
    <x v="34"/>
    <x v="24"/>
    <n v="19"/>
    <n v="9"/>
    <n v="0"/>
    <n v="2"/>
    <n v="348"/>
    <n v="10"/>
    <n v="0"/>
    <n v="0"/>
    <n v="0"/>
    <n v="0"/>
    <m/>
    <n v="12"/>
  </r>
  <r>
    <d v="2010-10-23T00:00:00"/>
    <x v="35"/>
    <x v="24"/>
    <n v="15"/>
    <n v="6"/>
    <n v="0"/>
    <n v="2"/>
    <n v="56"/>
    <n v="4"/>
    <n v="2"/>
    <n v="2"/>
    <n v="0"/>
    <n v="0"/>
    <m/>
    <n v="14"/>
  </r>
  <r>
    <d v="2010-10-24T00:00:00"/>
    <x v="36"/>
    <x v="24"/>
    <m/>
    <m/>
    <m/>
    <m/>
    <m/>
    <m/>
    <m/>
    <m/>
    <m/>
    <m/>
    <s v="too high/turbid"/>
    <m/>
  </r>
  <r>
    <d v="2010-10-25T00:00:00"/>
    <x v="37"/>
    <x v="24"/>
    <m/>
    <m/>
    <m/>
    <m/>
    <m/>
    <m/>
    <m/>
    <m/>
    <m/>
    <m/>
    <s v="too high/turbid"/>
    <m/>
  </r>
  <r>
    <d v="2010-10-26T00:00:00"/>
    <x v="38"/>
    <x v="24"/>
    <m/>
    <m/>
    <m/>
    <m/>
    <m/>
    <m/>
    <m/>
    <m/>
    <m/>
    <m/>
    <s v="too high/turbid"/>
    <m/>
  </r>
  <r>
    <d v="2010-10-27T00:00:00"/>
    <x v="39"/>
    <x v="24"/>
    <n v="40"/>
    <n v="2"/>
    <n v="0"/>
    <n v="0"/>
    <n v="74"/>
    <n v="4"/>
    <n v="1"/>
    <n v="2"/>
    <n v="0"/>
    <n v="0"/>
    <m/>
    <n v="10"/>
  </r>
  <r>
    <d v="2010-10-28T00:00:00"/>
    <x v="40"/>
    <x v="24"/>
    <n v="42"/>
    <n v="10"/>
    <n v="0"/>
    <n v="1"/>
    <n v="82"/>
    <n v="6"/>
    <n v="0"/>
    <n v="32"/>
    <n v="0"/>
    <n v="0"/>
    <m/>
    <n v="10"/>
  </r>
  <r>
    <d v="2010-10-29T00:00:00"/>
    <x v="41"/>
    <x v="24"/>
    <n v="20"/>
    <n v="4"/>
    <n v="0"/>
    <n v="0"/>
    <n v="45"/>
    <n v="2"/>
    <n v="0"/>
    <n v="7"/>
    <n v="0"/>
    <n v="0"/>
    <m/>
    <n v="10"/>
  </r>
  <r>
    <d v="2010-10-30T00:00:00"/>
    <x v="42"/>
    <x v="24"/>
    <n v="24"/>
    <n v="2"/>
    <n v="0"/>
    <n v="0"/>
    <n v="32"/>
    <n v="3"/>
    <n v="0"/>
    <n v="12"/>
    <n v="0"/>
    <n v="0"/>
    <m/>
    <m/>
  </r>
  <r>
    <d v="2010-10-31T00:00:00"/>
    <x v="43"/>
    <x v="24"/>
    <m/>
    <m/>
    <m/>
    <m/>
    <m/>
    <m/>
    <m/>
    <m/>
    <m/>
    <m/>
    <s v="too high/turbid"/>
    <m/>
  </r>
  <r>
    <d v="2010-11-01T00:00:00"/>
    <x v="44"/>
    <x v="24"/>
    <m/>
    <m/>
    <m/>
    <m/>
    <m/>
    <m/>
    <m/>
    <m/>
    <m/>
    <m/>
    <s v="too high/turbid"/>
    <m/>
  </r>
  <r>
    <d v="2010-11-02T00:00:00"/>
    <x v="45"/>
    <x v="24"/>
    <m/>
    <m/>
    <m/>
    <m/>
    <m/>
    <m/>
    <m/>
    <m/>
    <m/>
    <m/>
    <s v="too high/turbid"/>
    <m/>
  </r>
  <r>
    <d v="2010-11-03T00:00:00"/>
    <x v="46"/>
    <x v="24"/>
    <m/>
    <m/>
    <m/>
    <m/>
    <m/>
    <m/>
    <m/>
    <m/>
    <m/>
    <m/>
    <s v="too high/turbid"/>
    <m/>
  </r>
  <r>
    <d v="2010-11-04T00:00:00"/>
    <x v="47"/>
    <x v="24"/>
    <n v="19"/>
    <n v="1"/>
    <n v="0"/>
    <n v="0"/>
    <n v="9"/>
    <n v="1"/>
    <n v="1"/>
    <n v="0"/>
    <n v="0"/>
    <n v="0"/>
    <m/>
    <n v="10"/>
  </r>
  <r>
    <d v="2010-11-05T00:00:00"/>
    <x v="48"/>
    <x v="24"/>
    <n v="68"/>
    <n v="3"/>
    <n v="0"/>
    <n v="0"/>
    <n v="18"/>
    <n v="1"/>
    <n v="1"/>
    <n v="1"/>
    <n v="0"/>
    <n v="0"/>
    <m/>
    <n v="10"/>
  </r>
  <r>
    <d v="2010-11-06T00:00:00"/>
    <x v="49"/>
    <x v="24"/>
    <n v="24"/>
    <n v="1"/>
    <n v="0"/>
    <n v="0"/>
    <n v="6"/>
    <n v="0"/>
    <n v="1"/>
    <n v="5"/>
    <n v="0"/>
    <n v="0"/>
    <m/>
    <n v="10"/>
  </r>
  <r>
    <d v="2011-08-31T00:00:00"/>
    <x v="86"/>
    <x v="25"/>
    <n v="0"/>
    <n v="0"/>
    <n v="0"/>
    <n v="0"/>
    <n v="0"/>
    <n v="0"/>
    <n v="0"/>
    <n v="0"/>
    <n v="0"/>
    <n v="0"/>
    <s v="First day of counter operation: from 14:30 to 17:30  Testing only so didn't use nos."/>
    <m/>
  </r>
  <r>
    <d v="2011-09-01T00:00:00"/>
    <x v="80"/>
    <x v="25"/>
    <n v="1310"/>
    <n v="0"/>
    <n v="0"/>
    <n v="0"/>
    <n v="1010"/>
    <n v="3"/>
    <n v="138"/>
    <n v="314"/>
    <n v="0"/>
    <n v="0"/>
    <s v="Expanded swim counts from above Stamp Falls"/>
    <m/>
  </r>
  <r>
    <d v="2011-09-01T00:00:00"/>
    <x v="80"/>
    <x v="25"/>
    <n v="22"/>
    <n v="0"/>
    <m/>
    <m/>
    <n v="345"/>
    <n v="0"/>
    <m/>
    <n v="435532"/>
    <n v="9777"/>
    <m/>
    <s v="Preliminary escapement through GCL Dam incl. for Sept 1 (incl bypass but excludes biosample morts)."/>
    <m/>
  </r>
  <r>
    <d v="2011-09-01T00:00:00"/>
    <x v="80"/>
    <x v="25"/>
    <n v="458"/>
    <n v="36"/>
    <n v="0"/>
    <n v="0"/>
    <n v="598"/>
    <n v="12"/>
    <n v="27"/>
    <n v="19"/>
    <n v="0"/>
    <n v="0"/>
    <s v="Numbers updated with raw Net Counts from Sfalls database postseason"/>
    <m/>
  </r>
  <r>
    <d v="2011-09-02T00:00:00"/>
    <x v="75"/>
    <x v="25"/>
    <n v="644"/>
    <n v="41"/>
    <n v="0"/>
    <n v="0"/>
    <n v="314"/>
    <n v="15"/>
    <n v="30"/>
    <n v="16"/>
    <n v="2"/>
    <n v="0"/>
    <s v="Fishway closed for all nights - no daytime or night time recordings done in 2011."/>
    <m/>
  </r>
  <r>
    <d v="2011-09-03T00:00:00"/>
    <x v="76"/>
    <x v="25"/>
    <n v="262"/>
    <n v="18"/>
    <n v="0"/>
    <n v="0"/>
    <n v="548"/>
    <n v="3"/>
    <n v="6"/>
    <n v="12"/>
    <n v="2"/>
    <n v="0"/>
    <m/>
    <m/>
  </r>
  <r>
    <d v="2011-09-04T00:00:00"/>
    <x v="77"/>
    <x v="25"/>
    <n v="283"/>
    <n v="21"/>
    <n v="0"/>
    <n v="0"/>
    <n v="576"/>
    <n v="8"/>
    <n v="18"/>
    <n v="10"/>
    <n v="0"/>
    <n v="0"/>
    <m/>
    <m/>
  </r>
  <r>
    <d v="2011-09-05T00:00:00"/>
    <x v="78"/>
    <x v="25"/>
    <n v="552"/>
    <n v="61"/>
    <n v="0"/>
    <n v="0"/>
    <n v="519"/>
    <n v="10"/>
    <n v="35"/>
    <n v="13"/>
    <n v="0"/>
    <n v="0"/>
    <m/>
    <m/>
  </r>
  <r>
    <d v="2011-09-06T00:00:00"/>
    <x v="79"/>
    <x v="25"/>
    <n v="487"/>
    <n v="67"/>
    <n v="0"/>
    <n v="0"/>
    <n v="386"/>
    <n v="16"/>
    <n v="28"/>
    <n v="7"/>
    <n v="0"/>
    <n v="0"/>
    <m/>
    <m/>
  </r>
  <r>
    <d v="2011-09-07T00:00:00"/>
    <x v="71"/>
    <x v="25"/>
    <n v="699"/>
    <n v="71"/>
    <n v="0"/>
    <n v="0"/>
    <n v="434"/>
    <n v="17"/>
    <n v="27"/>
    <n v="11"/>
    <n v="0"/>
    <n v="0"/>
    <m/>
    <m/>
  </r>
  <r>
    <d v="2011-09-08T00:00:00"/>
    <x v="72"/>
    <x v="25"/>
    <n v="503"/>
    <n v="61"/>
    <n v="0"/>
    <n v="0"/>
    <n v="452"/>
    <n v="24"/>
    <n v="19"/>
    <n v="4"/>
    <n v="0"/>
    <n v="0"/>
    <s v="Closed down from 13:00 to 16:00 to test digital camera system"/>
    <m/>
  </r>
  <r>
    <d v="2011-09-09T00:00:00"/>
    <x v="73"/>
    <x v="25"/>
    <n v="539"/>
    <n v="59"/>
    <n v="0"/>
    <n v="0"/>
    <n v="499"/>
    <n v="21"/>
    <n v="16"/>
    <n v="7"/>
    <n v="0"/>
    <n v="0"/>
    <m/>
    <m/>
  </r>
  <r>
    <d v="2011-09-10T00:00:00"/>
    <x v="74"/>
    <x v="25"/>
    <n v="516"/>
    <n v="96"/>
    <n v="0"/>
    <n v="0"/>
    <n v="579"/>
    <n v="37"/>
    <n v="14"/>
    <n v="6"/>
    <n v="0"/>
    <n v="0"/>
    <m/>
    <m/>
  </r>
  <r>
    <d v="2011-09-11T00:00:00"/>
    <x v="68"/>
    <x v="25"/>
    <n v="494"/>
    <n v="78"/>
    <n v="0"/>
    <n v="0"/>
    <n v="557"/>
    <n v="18"/>
    <n v="6"/>
    <n v="10"/>
    <n v="0"/>
    <n v="0"/>
    <m/>
    <m/>
  </r>
  <r>
    <d v="2011-09-12T00:00:00"/>
    <x v="69"/>
    <x v="25"/>
    <n v="457"/>
    <n v="80"/>
    <n v="0"/>
    <n v="0"/>
    <n v="799"/>
    <n v="29"/>
    <n v="30"/>
    <n v="1"/>
    <n v="0"/>
    <n v="0"/>
    <m/>
    <m/>
  </r>
  <r>
    <d v="2011-09-13T00:00:00"/>
    <x v="70"/>
    <x v="25"/>
    <n v="1281"/>
    <n v="81"/>
    <n v="0"/>
    <n v="0"/>
    <n v="447"/>
    <n v="28"/>
    <n v="13"/>
    <n v="1"/>
    <n v="0"/>
    <n v="0"/>
    <m/>
    <m/>
  </r>
  <r>
    <d v="2011-09-14T00:00:00"/>
    <x v="67"/>
    <x v="25"/>
    <n v="922"/>
    <n v="62"/>
    <n v="0"/>
    <n v="0"/>
    <n v="552"/>
    <n v="22"/>
    <n v="13"/>
    <n v="2"/>
    <n v="0"/>
    <n v="0"/>
    <s v="Closed from approx 15:00-16:30 for fishway maintenance."/>
    <m/>
  </r>
  <r>
    <d v="2011-09-15T00:00:00"/>
    <x v="63"/>
    <x v="25"/>
    <n v="2003"/>
    <n v="84"/>
    <n v="0"/>
    <n v="1"/>
    <n v="823"/>
    <n v="22"/>
    <n v="8"/>
    <n v="1"/>
    <n v="0"/>
    <n v="0"/>
    <m/>
    <m/>
  </r>
  <r>
    <d v="2011-09-16T00:00:00"/>
    <x v="64"/>
    <x v="25"/>
    <n v="2240"/>
    <n v="62"/>
    <n v="0"/>
    <n v="0"/>
    <n v="1056"/>
    <n v="4"/>
    <n v="1"/>
    <n v="2"/>
    <n v="0"/>
    <n v="0"/>
    <m/>
    <m/>
  </r>
  <r>
    <d v="2011-09-17T00:00:00"/>
    <x v="65"/>
    <x v="25"/>
    <n v="2883"/>
    <n v="95"/>
    <n v="0"/>
    <n v="1"/>
    <n v="881"/>
    <n v="16"/>
    <n v="0"/>
    <n v="0"/>
    <n v="0"/>
    <n v="0"/>
    <m/>
    <m/>
  </r>
  <r>
    <d v="2011-09-18T00:00:00"/>
    <x v="0"/>
    <x v="25"/>
    <n v="2364"/>
    <n v="72"/>
    <n v="0"/>
    <n v="0"/>
    <n v="622"/>
    <n v="9"/>
    <n v="4"/>
    <n v="1"/>
    <n v="0"/>
    <n v="0"/>
    <m/>
    <m/>
  </r>
  <r>
    <d v="2011-09-19T00:00:00"/>
    <x v="1"/>
    <x v="25"/>
    <n v="1282"/>
    <n v="46"/>
    <n v="0"/>
    <n v="0"/>
    <n v="255"/>
    <n v="4"/>
    <n v="3"/>
    <n v="5"/>
    <n v="0"/>
    <n v="0"/>
    <s v="Fishway closed for maintenance from approx 13:30-19:00"/>
    <m/>
  </r>
  <r>
    <d v="2011-09-20T00:00:00"/>
    <x v="2"/>
    <x v="25"/>
    <n v="2241"/>
    <n v="120"/>
    <n v="0"/>
    <n v="1"/>
    <n v="605"/>
    <n v="16"/>
    <n v="8"/>
    <n v="2"/>
    <n v="0"/>
    <n v="0"/>
    <m/>
    <m/>
  </r>
  <r>
    <d v="2011-09-21T00:00:00"/>
    <x v="3"/>
    <x v="25"/>
    <n v="1823"/>
    <n v="102"/>
    <n v="1"/>
    <n v="0"/>
    <n v="979"/>
    <n v="26"/>
    <n v="8"/>
    <n v="1"/>
    <n v="0"/>
    <n v="0"/>
    <m/>
    <m/>
  </r>
  <r>
    <d v="2011-09-22T00:00:00"/>
    <x v="4"/>
    <x v="25"/>
    <n v="3623"/>
    <n v="201"/>
    <n v="2"/>
    <n v="0"/>
    <n v="877"/>
    <n v="26"/>
    <n v="13"/>
    <n v="1"/>
    <n v="0"/>
    <n v="0"/>
    <m/>
    <m/>
  </r>
  <r>
    <d v="2011-09-23T00:00:00"/>
    <x v="5"/>
    <x v="25"/>
    <n v="1561"/>
    <n v="80"/>
    <n v="0"/>
    <n v="0"/>
    <n v="644"/>
    <n v="26"/>
    <n v="11"/>
    <n v="3"/>
    <n v="0"/>
    <n v="0"/>
    <m/>
    <m/>
  </r>
  <r>
    <d v="2011-09-24T00:00:00"/>
    <x v="6"/>
    <x v="25"/>
    <n v="1280"/>
    <n v="44"/>
    <n v="0"/>
    <n v="0"/>
    <n v="248"/>
    <n v="2"/>
    <n v="13"/>
    <n v="3"/>
    <n v="0"/>
    <n v="0"/>
    <m/>
    <m/>
  </r>
  <r>
    <d v="2011-09-25T00:00:00"/>
    <x v="7"/>
    <x v="25"/>
    <n v="1211"/>
    <n v="5"/>
    <n v="0"/>
    <n v="0"/>
    <n v="540"/>
    <n v="12"/>
    <n v="2"/>
    <n v="0"/>
    <n v="0"/>
    <n v="0"/>
    <m/>
    <m/>
  </r>
  <r>
    <d v="2011-09-26T00:00:00"/>
    <x v="8"/>
    <x v="25"/>
    <n v="1026"/>
    <n v="38"/>
    <n v="0"/>
    <n v="0"/>
    <n v="630"/>
    <n v="16"/>
    <n v="2"/>
    <n v="0"/>
    <n v="0"/>
    <n v="0"/>
    <m/>
    <m/>
  </r>
  <r>
    <d v="2011-09-27T00:00:00"/>
    <x v="9"/>
    <x v="25"/>
    <n v="159"/>
    <n v="2"/>
    <n v="0"/>
    <n v="0"/>
    <n v="389"/>
    <n v="5"/>
    <n v="0"/>
    <n v="0"/>
    <n v="0"/>
    <n v="0"/>
    <s v="Started late due to box cleanup and had to shut down at 14:00 due to high flow"/>
    <n v="15"/>
  </r>
  <r>
    <d v="2011-09-28T00:00:00"/>
    <x v="10"/>
    <x v="25"/>
    <n v="767"/>
    <n v="17"/>
    <n v="0"/>
    <n v="0"/>
    <n v="430"/>
    <n v="11"/>
    <n v="4"/>
    <n v="0"/>
    <n v="0"/>
    <n v="0"/>
    <s v="Lots fish jumping at sppillway and some bypass getting through - even observed jumping up middle of falls area."/>
    <n v="15"/>
  </r>
  <r>
    <d v="2011-09-29T00:00:00"/>
    <x v="11"/>
    <x v="25"/>
    <n v="995"/>
    <n v="15"/>
    <n v="0"/>
    <n v="0"/>
    <n v="459"/>
    <n v="13"/>
    <n v="9"/>
    <n v="0"/>
    <n v="0"/>
    <n v="0"/>
    <m/>
    <m/>
  </r>
  <r>
    <d v="2011-09-30T00:00:00"/>
    <x v="12"/>
    <x v="25"/>
    <n v="1026"/>
    <n v="37"/>
    <n v="0"/>
    <n v="0"/>
    <n v="131"/>
    <n v="3"/>
    <n v="8"/>
    <n v="0"/>
    <n v="0"/>
    <n v="0"/>
    <m/>
    <m/>
  </r>
  <r>
    <d v="2011-10-01T00:00:00"/>
    <x v="13"/>
    <x v="25"/>
    <n v="1146"/>
    <n v="68"/>
    <n v="0"/>
    <n v="0"/>
    <n v="307"/>
    <n v="9"/>
    <n v="14"/>
    <n v="2"/>
    <n v="0"/>
    <n v="1"/>
    <m/>
    <n v="15"/>
  </r>
  <r>
    <d v="2011-10-02T00:00:00"/>
    <x v="14"/>
    <x v="25"/>
    <n v="1298"/>
    <n v="52"/>
    <n v="0"/>
    <n v="0"/>
    <n v="333"/>
    <n v="6"/>
    <n v="9"/>
    <n v="0"/>
    <n v="0"/>
    <n v="0"/>
    <m/>
    <n v="15"/>
  </r>
  <r>
    <d v="2011-10-03T00:00:00"/>
    <x v="15"/>
    <x v="25"/>
    <n v="867"/>
    <n v="34"/>
    <n v="0"/>
    <n v="0"/>
    <n v="314"/>
    <n v="8"/>
    <n v="4"/>
    <n v="1"/>
    <n v="0"/>
    <n v="0"/>
    <s v="Fishway closed for maintenance from approx 13:00-15:30"/>
    <n v="15"/>
  </r>
  <r>
    <d v="2011-10-04T00:00:00"/>
    <x v="16"/>
    <x v="25"/>
    <n v="565"/>
    <n v="23"/>
    <n v="2"/>
    <n v="0"/>
    <n v="363"/>
    <n v="11"/>
    <n v="4"/>
    <n v="0"/>
    <n v="0"/>
    <n v="0"/>
    <m/>
    <n v="14"/>
  </r>
  <r>
    <d v="2011-10-05T00:00:00"/>
    <x v="17"/>
    <x v="25"/>
    <n v="541"/>
    <n v="20"/>
    <n v="0"/>
    <n v="0"/>
    <n v="410"/>
    <n v="14"/>
    <n v="5"/>
    <n v="0"/>
    <n v="0"/>
    <n v="0"/>
    <m/>
    <n v="13"/>
  </r>
  <r>
    <d v="2011-10-06T00:00:00"/>
    <x v="18"/>
    <x v="25"/>
    <n v="333"/>
    <n v="6"/>
    <n v="0"/>
    <n v="0"/>
    <n v="302"/>
    <n v="12"/>
    <n v="2"/>
    <n v="0"/>
    <n v="0"/>
    <n v="0"/>
    <m/>
    <n v="14"/>
  </r>
  <r>
    <d v="2011-10-07T00:00:00"/>
    <x v="19"/>
    <x v="25"/>
    <n v="472"/>
    <n v="13"/>
    <n v="0"/>
    <n v="0"/>
    <n v="480"/>
    <n v="9"/>
    <n v="7"/>
    <n v="1"/>
    <n v="0"/>
    <n v="0"/>
    <m/>
    <n v="14"/>
  </r>
  <r>
    <d v="2011-10-08T00:00:00"/>
    <x v="20"/>
    <x v="25"/>
    <n v="568"/>
    <n v="24"/>
    <n v="0"/>
    <n v="1"/>
    <n v="382"/>
    <n v="11"/>
    <n v="6"/>
    <n v="0"/>
    <n v="0"/>
    <n v="0"/>
    <m/>
    <n v="13"/>
  </r>
  <r>
    <d v="2011-10-09T00:00:00"/>
    <x v="21"/>
    <x v="25"/>
    <n v="705"/>
    <n v="54"/>
    <n v="0"/>
    <n v="0"/>
    <n v="304"/>
    <n v="8"/>
    <n v="9"/>
    <n v="1"/>
    <n v="0"/>
    <n v="0"/>
    <m/>
    <n v="13"/>
  </r>
  <r>
    <d v="2011-10-10T00:00:00"/>
    <x v="22"/>
    <x v="25"/>
    <n v="343"/>
    <n v="22"/>
    <n v="0"/>
    <n v="1"/>
    <n v="456"/>
    <n v="13"/>
    <n v="3"/>
    <n v="1"/>
    <n v="0"/>
    <n v="0"/>
    <m/>
    <n v="13"/>
  </r>
  <r>
    <d v="2011-10-11T00:00:00"/>
    <x v="23"/>
    <x v="25"/>
    <n v="329"/>
    <n v="21"/>
    <n v="0"/>
    <n v="0"/>
    <n v="472"/>
    <n v="10"/>
    <n v="4"/>
    <n v="0"/>
    <n v="0"/>
    <n v="0"/>
    <m/>
    <n v="13"/>
  </r>
  <r>
    <d v="2011-10-12T00:00:00"/>
    <x v="24"/>
    <x v="25"/>
    <n v="228"/>
    <n v="15"/>
    <n v="0"/>
    <n v="0"/>
    <n v="490"/>
    <n v="18"/>
    <n v="5"/>
    <n v="0"/>
    <n v="0"/>
    <n v="0"/>
    <m/>
    <n v="13"/>
  </r>
  <r>
    <d v="2011-10-13T00:00:00"/>
    <x v="25"/>
    <x v="25"/>
    <n v="256"/>
    <n v="15"/>
    <n v="0"/>
    <n v="1"/>
    <n v="376"/>
    <n v="9"/>
    <n v="11"/>
    <n v="0"/>
    <n v="0"/>
    <n v="0"/>
    <m/>
    <n v="12"/>
  </r>
  <r>
    <d v="2011-10-14T00:00:00"/>
    <x v="26"/>
    <x v="25"/>
    <n v="319"/>
    <n v="15"/>
    <n v="0"/>
    <n v="0"/>
    <n v="307"/>
    <n v="3"/>
    <n v="6"/>
    <n v="2"/>
    <n v="0"/>
    <n v="0"/>
    <m/>
    <n v="12"/>
  </r>
  <r>
    <d v="2011-10-15T00:00:00"/>
    <x v="27"/>
    <x v="25"/>
    <n v="186"/>
    <n v="13"/>
    <n v="0"/>
    <n v="0"/>
    <n v="182"/>
    <n v="3"/>
    <n v="3"/>
    <n v="0"/>
    <n v="0"/>
    <n v="0"/>
    <m/>
    <n v="12"/>
  </r>
  <r>
    <d v="2011-10-16T00:00:00"/>
    <x v="28"/>
    <x v="25"/>
    <n v="323"/>
    <n v="26"/>
    <n v="1"/>
    <n v="4"/>
    <n v="308"/>
    <n v="6"/>
    <n v="6"/>
    <n v="1"/>
    <n v="0"/>
    <n v="0"/>
    <m/>
    <n v="12"/>
  </r>
  <r>
    <d v="2011-10-17T00:00:00"/>
    <x v="29"/>
    <x v="25"/>
    <n v="231"/>
    <n v="18"/>
    <n v="0"/>
    <n v="1"/>
    <n v="276"/>
    <n v="10"/>
    <n v="12"/>
    <n v="2"/>
    <n v="0"/>
    <n v="0"/>
    <m/>
    <n v="12"/>
  </r>
  <r>
    <d v="2011-10-18T00:00:00"/>
    <x v="30"/>
    <x v="25"/>
    <n v="386"/>
    <n v="22"/>
    <n v="0"/>
    <n v="2"/>
    <n v="339"/>
    <n v="7"/>
    <n v="5"/>
    <n v="1"/>
    <n v="0"/>
    <n v="0"/>
    <m/>
    <n v="12"/>
  </r>
  <r>
    <d v="2011-10-19T00:00:00"/>
    <x v="31"/>
    <x v="25"/>
    <n v="474"/>
    <n v="14"/>
    <n v="1"/>
    <n v="16"/>
    <n v="549"/>
    <n v="23"/>
    <n v="5"/>
    <n v="2"/>
    <n v="0"/>
    <n v="0"/>
    <m/>
    <n v="12"/>
  </r>
  <r>
    <d v="2011-10-20T00:00:00"/>
    <x v="32"/>
    <x v="25"/>
    <n v="357"/>
    <n v="12"/>
    <n v="0"/>
    <n v="6"/>
    <n v="320"/>
    <n v="7"/>
    <n v="3"/>
    <n v="2"/>
    <n v="0"/>
    <n v="0"/>
    <m/>
    <n v="12"/>
  </r>
  <r>
    <d v="2011-10-21T00:00:00"/>
    <x v="33"/>
    <x v="25"/>
    <n v="177"/>
    <n v="9"/>
    <n v="0"/>
    <n v="7"/>
    <n v="220"/>
    <n v="6"/>
    <n v="5"/>
    <n v="4"/>
    <n v="0"/>
    <n v="0"/>
    <m/>
    <n v="12"/>
  </r>
  <r>
    <d v="2011-10-22T00:00:00"/>
    <x v="34"/>
    <x v="25"/>
    <n v="313"/>
    <n v="14"/>
    <n v="0"/>
    <n v="5"/>
    <n v="155"/>
    <n v="7"/>
    <n v="8"/>
    <n v="3"/>
    <n v="0"/>
    <n v="0"/>
    <m/>
    <n v="12"/>
  </r>
  <r>
    <d v="2011-10-23T00:00:00"/>
    <x v="35"/>
    <x v="25"/>
    <n v="256"/>
    <n v="12"/>
    <n v="0"/>
    <n v="9"/>
    <n v="124"/>
    <n v="7"/>
    <n v="5"/>
    <n v="2"/>
    <n v="0"/>
    <n v="0"/>
    <m/>
    <n v="12"/>
  </r>
  <r>
    <d v="2011-10-24T00:00:00"/>
    <x v="36"/>
    <x v="25"/>
    <n v="130"/>
    <n v="10"/>
    <n v="0"/>
    <n v="21"/>
    <n v="113"/>
    <n v="8"/>
    <n v="10"/>
    <n v="0"/>
    <n v="0"/>
    <n v="0"/>
    <m/>
    <n v="11.5"/>
  </r>
  <r>
    <d v="2011-10-25T00:00:00"/>
    <x v="37"/>
    <x v="25"/>
    <n v="68"/>
    <n v="7"/>
    <n v="0"/>
    <n v="21"/>
    <n v="58"/>
    <n v="1"/>
    <n v="9"/>
    <n v="1"/>
    <n v="0"/>
    <n v="0"/>
    <m/>
    <n v="11"/>
  </r>
  <r>
    <d v="2011-10-26T00:00:00"/>
    <x v="38"/>
    <x v="25"/>
    <n v="58"/>
    <n v="4"/>
    <n v="0"/>
    <n v="21"/>
    <n v="28"/>
    <n v="0"/>
    <n v="3"/>
    <n v="0"/>
    <n v="0"/>
    <n v="0"/>
    <m/>
    <n v="11"/>
  </r>
  <r>
    <d v="2011-10-27T00:00:00"/>
    <x v="39"/>
    <x v="25"/>
    <n v="78"/>
    <n v="7"/>
    <n v="0"/>
    <n v="35"/>
    <n v="33"/>
    <n v="0"/>
    <n v="2"/>
    <n v="4"/>
    <n v="0"/>
    <n v="0"/>
    <m/>
    <n v="11"/>
  </r>
  <r>
    <d v="2011-10-28T00:00:00"/>
    <x v="40"/>
    <x v="25"/>
    <n v="69"/>
    <n v="8"/>
    <n v="0"/>
    <n v="41"/>
    <n v="17"/>
    <n v="0"/>
    <n v="1"/>
    <n v="2"/>
    <n v="0"/>
    <n v="0"/>
    <m/>
    <n v="11"/>
  </r>
  <r>
    <d v="2011-10-29T00:00:00"/>
    <x v="41"/>
    <x v="25"/>
    <n v="234"/>
    <n v="5"/>
    <n v="0"/>
    <n v="55"/>
    <n v="21"/>
    <n v="1"/>
    <n v="2"/>
    <n v="11"/>
    <n v="0"/>
    <n v="0"/>
    <m/>
    <n v="11"/>
  </r>
  <r>
    <d v="2011-10-30T00:00:00"/>
    <x v="42"/>
    <x v="25"/>
    <n v="142"/>
    <n v="8"/>
    <n v="0"/>
    <n v="35"/>
    <n v="20"/>
    <n v="2"/>
    <n v="5"/>
    <n v="4"/>
    <n v="0"/>
    <n v="0"/>
    <m/>
    <n v="11"/>
  </r>
  <r>
    <d v="2011-10-31T00:00:00"/>
    <x v="43"/>
    <x v="25"/>
    <n v="38"/>
    <n v="6"/>
    <n v="0"/>
    <n v="11"/>
    <n v="6"/>
    <n v="1"/>
    <n v="2"/>
    <n v="2"/>
    <n v="0"/>
    <n v="0"/>
    <s v="Closed for some time as crew had to get fuel"/>
    <n v="10.5"/>
  </r>
  <r>
    <d v="2011-11-01T00:00:00"/>
    <x v="44"/>
    <x v="25"/>
    <n v="66"/>
    <n v="10"/>
    <n v="0"/>
    <n v="33"/>
    <n v="9"/>
    <n v="2"/>
    <n v="1"/>
    <n v="6"/>
    <n v="0"/>
    <n v="0"/>
    <m/>
    <n v="10.5"/>
  </r>
  <r>
    <d v="2011-11-02T00:00:00"/>
    <x v="45"/>
    <x v="25"/>
    <n v="15"/>
    <n v="3"/>
    <n v="0"/>
    <n v="7"/>
    <n v="7"/>
    <n v="0"/>
    <n v="0"/>
    <n v="0"/>
    <n v="0"/>
    <n v="2"/>
    <m/>
    <n v="10.5"/>
  </r>
  <r>
    <d v="2011-11-03T00:00:00"/>
    <x v="46"/>
    <x v="25"/>
    <n v="56"/>
    <n v="7"/>
    <n v="0"/>
    <n v="18"/>
    <n v="4"/>
    <n v="2"/>
    <n v="0"/>
    <n v="5"/>
    <n v="0"/>
    <n v="25"/>
    <s v="Others' were small (6-12 inches) and looked somewhat like coho jacks but some were colouring up,  Need to review for species ID.  Later caught one when closed fishway to collect lamprey for UBC postgrads.  John Morgan from VIU confirmed as a steelhead/rainbow."/>
    <n v="10.5"/>
  </r>
  <r>
    <d v="2011-11-04T00:00:00"/>
    <x v="47"/>
    <x v="25"/>
    <m/>
    <m/>
    <m/>
    <m/>
    <m/>
    <m/>
    <m/>
    <m/>
    <m/>
    <m/>
    <s v="Counting finished for season."/>
    <m/>
  </r>
  <r>
    <d v="2011-11-05T00:00:00"/>
    <x v="48"/>
    <x v="25"/>
    <m/>
    <m/>
    <m/>
    <m/>
    <m/>
    <m/>
    <m/>
    <m/>
    <m/>
    <m/>
    <m/>
    <m/>
  </r>
  <r>
    <d v="2012-09-01T00:00:00"/>
    <x v="80"/>
    <x v="26"/>
    <m/>
    <m/>
    <m/>
    <m/>
    <m/>
    <m/>
    <m/>
    <m/>
    <m/>
    <m/>
    <m/>
    <m/>
  </r>
  <r>
    <d v="2012-09-02T00:00:00"/>
    <x v="75"/>
    <x v="26"/>
    <m/>
    <m/>
    <m/>
    <m/>
    <m/>
    <m/>
    <m/>
    <m/>
    <m/>
    <m/>
    <m/>
    <m/>
  </r>
  <r>
    <d v="2012-09-03T00:00:00"/>
    <x v="76"/>
    <x v="26"/>
    <m/>
    <m/>
    <m/>
    <m/>
    <m/>
    <m/>
    <m/>
    <m/>
    <m/>
    <m/>
    <m/>
    <m/>
  </r>
  <r>
    <d v="2012-09-04T00:00:00"/>
    <x v="77"/>
    <x v="26"/>
    <m/>
    <m/>
    <m/>
    <m/>
    <m/>
    <m/>
    <m/>
    <m/>
    <m/>
    <m/>
    <m/>
    <m/>
  </r>
  <r>
    <d v="2012-09-05T00:00:00"/>
    <x v="78"/>
    <x v="26"/>
    <m/>
    <m/>
    <m/>
    <m/>
    <m/>
    <m/>
    <m/>
    <m/>
    <m/>
    <m/>
    <m/>
    <m/>
  </r>
  <r>
    <d v="2012-09-06T00:00:00"/>
    <x v="79"/>
    <x v="26"/>
    <n v="1437"/>
    <n v="1"/>
    <n v="0"/>
    <n v="0"/>
    <n v="1669"/>
    <n v="179"/>
    <n v="233"/>
    <n v="82"/>
    <n v="13"/>
    <n v="0"/>
    <s v="Expanded swim counts from above Stamp Falls"/>
    <m/>
  </r>
  <r>
    <d v="2012-09-06T00:00:00"/>
    <x v="79"/>
    <x v="26"/>
    <n v="1654"/>
    <n v="65"/>
    <n v="0"/>
    <n v="0"/>
    <n v="0"/>
    <n v="0"/>
    <n v="0"/>
    <n v="146308"/>
    <n v="2826"/>
    <n v="0"/>
    <s v="Preliminary escapement through GCL Dam incl. for Sept 6 (incl bypass but excludes biosample morts)."/>
    <m/>
  </r>
  <r>
    <d v="2012-09-06T00:00:00"/>
    <x v="79"/>
    <x v="26"/>
    <n v="102"/>
    <n v="36"/>
    <n v="0"/>
    <n v="0"/>
    <n v="132"/>
    <n v="51"/>
    <n v="3"/>
    <n v="0"/>
    <n v="0"/>
    <n v="0"/>
    <s v="Expanded from 20 minute counts per hour."/>
    <m/>
  </r>
  <r>
    <d v="2012-09-07T00:00:00"/>
    <x v="71"/>
    <x v="26"/>
    <n v="312"/>
    <n v="84"/>
    <n v="0"/>
    <n v="0"/>
    <n v="426"/>
    <n v="63"/>
    <n v="15"/>
    <n v="0"/>
    <n v="0"/>
    <n v="3"/>
    <s v="Expanded from 20 minute counts per hour."/>
    <m/>
  </r>
  <r>
    <d v="2012-09-08T00:00:00"/>
    <x v="72"/>
    <x v="26"/>
    <n v="891"/>
    <n v="123"/>
    <n v="0"/>
    <n v="0"/>
    <n v="501"/>
    <n v="84"/>
    <n v="3"/>
    <n v="0"/>
    <n v="0"/>
    <n v="0"/>
    <s v="Expanded from 20 minute counts per hour."/>
    <m/>
  </r>
  <r>
    <d v="2012-09-09T00:00:00"/>
    <x v="73"/>
    <x v="26"/>
    <n v="1368"/>
    <n v="96"/>
    <n v="0"/>
    <n v="0"/>
    <n v="477"/>
    <n v="63"/>
    <n v="6"/>
    <n v="0"/>
    <n v="0"/>
    <n v="0"/>
    <s v="Expanded from 20 minute counts per hour."/>
    <m/>
  </r>
  <r>
    <d v="2012-09-10T00:00:00"/>
    <x v="74"/>
    <x v="26"/>
    <n v="1410"/>
    <n v="117"/>
    <n v="0"/>
    <n v="0"/>
    <n v="435"/>
    <n v="24"/>
    <n v="0"/>
    <n v="9"/>
    <n v="0"/>
    <n v="0"/>
    <s v="Expanded from 20 minute counts per hour."/>
    <m/>
  </r>
  <r>
    <d v="2012-09-11T00:00:00"/>
    <x v="68"/>
    <x v="26"/>
    <n v="910"/>
    <n v="74"/>
    <n v="0"/>
    <n v="0"/>
    <n v="243"/>
    <n v="52"/>
    <n v="2"/>
    <n v="6"/>
    <n v="0"/>
    <n v="0"/>
    <s v="Expanded from 20 minute counts per hour."/>
    <m/>
  </r>
  <r>
    <d v="2012-09-12T00:00:00"/>
    <x v="69"/>
    <x v="26"/>
    <n v="1434"/>
    <n v="117"/>
    <n v="0"/>
    <n v="0"/>
    <n v="342"/>
    <n v="108"/>
    <n v="12"/>
    <n v="0"/>
    <n v="0"/>
    <n v="0"/>
    <s v="Expanded from 20 minute counts per hour."/>
    <m/>
  </r>
  <r>
    <d v="2012-09-13T00:00:00"/>
    <x v="70"/>
    <x v="26"/>
    <n v="1068"/>
    <n v="198"/>
    <n v="0"/>
    <n v="0"/>
    <n v="360"/>
    <n v="90"/>
    <n v="2"/>
    <n v="2"/>
    <n v="1"/>
    <n v="2"/>
    <s v="Complete counts"/>
    <m/>
  </r>
  <r>
    <d v="2012-09-14T00:00:00"/>
    <x v="67"/>
    <x v="26"/>
    <n v="573"/>
    <n v="93"/>
    <n v="0"/>
    <n v="0"/>
    <n v="168"/>
    <n v="30"/>
    <n v="0"/>
    <n v="3"/>
    <n v="0"/>
    <n v="0"/>
    <s v="Expanded from 20 minute counts per hour."/>
    <m/>
  </r>
  <r>
    <d v="2012-09-15T00:00:00"/>
    <x v="63"/>
    <x v="26"/>
    <n v="594"/>
    <n v="93"/>
    <n v="0"/>
    <n v="0"/>
    <n v="129"/>
    <n v="15"/>
    <n v="9"/>
    <n v="3"/>
    <n v="0"/>
    <n v="0"/>
    <s v="Expanded from 20 minute counts per hour."/>
    <m/>
  </r>
  <r>
    <d v="2012-09-16T00:00:00"/>
    <x v="64"/>
    <x v="26"/>
    <n v="672"/>
    <n v="81"/>
    <n v="0"/>
    <n v="0"/>
    <n v="102"/>
    <n v="27"/>
    <n v="9"/>
    <n v="0"/>
    <n v="0"/>
    <n v="0"/>
    <s v="Expanded from 20 minute counts per hour."/>
    <m/>
  </r>
  <r>
    <d v="2012-09-17T00:00:00"/>
    <x v="65"/>
    <x v="26"/>
    <n v="795"/>
    <n v="57"/>
    <n v="0"/>
    <n v="0"/>
    <n v="159"/>
    <n v="75"/>
    <n v="6"/>
    <n v="0"/>
    <n v="0"/>
    <n v="3"/>
    <s v="Expanded from 20 minute counts per hour."/>
    <m/>
  </r>
  <r>
    <d v="2012-09-18T00:00:00"/>
    <x v="0"/>
    <x v="26"/>
    <n v="486"/>
    <n v="93"/>
    <n v="0"/>
    <n v="0"/>
    <n v="48"/>
    <n v="9"/>
    <n v="0"/>
    <n v="0"/>
    <n v="0"/>
    <n v="0"/>
    <s v="Expanded from 20 minute counts per hour."/>
    <m/>
  </r>
  <r>
    <d v="2012-09-19T00:00:00"/>
    <x v="1"/>
    <x v="26"/>
    <n v="975"/>
    <n v="117"/>
    <n v="0"/>
    <n v="0"/>
    <n v="336"/>
    <n v="147"/>
    <n v="6"/>
    <n v="3"/>
    <n v="0"/>
    <n v="0"/>
    <s v="Expanded from 20 minute counts per hour."/>
    <m/>
  </r>
  <r>
    <d v="2012-09-20T00:00:00"/>
    <x v="2"/>
    <x v="26"/>
    <n v="1098"/>
    <n v="42"/>
    <n v="0"/>
    <n v="0"/>
    <n v="453"/>
    <n v="129"/>
    <n v="3"/>
    <n v="0"/>
    <n v="0"/>
    <n v="0"/>
    <s v="Expanded from 20 minute counts per hour."/>
    <m/>
  </r>
  <r>
    <d v="2012-09-21T00:00:00"/>
    <x v="3"/>
    <x v="26"/>
    <n v="1146"/>
    <n v="54"/>
    <n v="0"/>
    <n v="0"/>
    <n v="477"/>
    <n v="123"/>
    <n v="12"/>
    <n v="0"/>
    <n v="0"/>
    <n v="0"/>
    <s v="Expanded from 20 minute counts per hour."/>
    <m/>
  </r>
  <r>
    <d v="2012-09-22T00:00:00"/>
    <x v="4"/>
    <x v="26"/>
    <n v="612"/>
    <n v="36"/>
    <n v="0"/>
    <n v="0"/>
    <n v="462"/>
    <n v="60"/>
    <n v="6"/>
    <n v="0"/>
    <n v="0"/>
    <n v="0"/>
    <s v="Expanded from 20 minute counts per hour."/>
    <m/>
  </r>
  <r>
    <d v="2012-09-23T00:00:00"/>
    <x v="5"/>
    <x v="26"/>
    <n v="474"/>
    <n v="18"/>
    <n v="0"/>
    <n v="0"/>
    <n v="633"/>
    <n v="48"/>
    <n v="0"/>
    <n v="0"/>
    <n v="0"/>
    <n v="0"/>
    <s v="Expanded from 20 minute counts per hour."/>
    <m/>
  </r>
  <r>
    <d v="2012-09-24T00:00:00"/>
    <x v="6"/>
    <x v="26"/>
    <n v="548"/>
    <n v="114"/>
    <n v="0"/>
    <n v="0"/>
    <n v="430"/>
    <n v="82"/>
    <n v="2"/>
    <n v="0"/>
    <n v="0"/>
    <n v="1"/>
    <s v="Complete counts"/>
    <n v="17.5"/>
  </r>
  <r>
    <d v="2012-09-25T00:00:00"/>
    <x v="7"/>
    <x v="26"/>
    <n v="491"/>
    <n v="93"/>
    <n v="0"/>
    <n v="0"/>
    <n v="238"/>
    <n v="56"/>
    <n v="2"/>
    <n v="1"/>
    <n v="0"/>
    <n v="0"/>
    <s v="Complete counts"/>
    <m/>
  </r>
  <r>
    <d v="2012-09-26T00:00:00"/>
    <x v="8"/>
    <x v="26"/>
    <n v="645"/>
    <n v="73"/>
    <n v="0"/>
    <n v="0"/>
    <n v="289"/>
    <n v="48"/>
    <n v="0"/>
    <n v="0"/>
    <n v="0"/>
    <n v="0"/>
    <s v="Complete counts"/>
    <m/>
  </r>
  <r>
    <d v="2012-09-27T00:00:00"/>
    <x v="9"/>
    <x v="26"/>
    <n v="520"/>
    <n v="115"/>
    <n v="0"/>
    <n v="0"/>
    <n v="239"/>
    <n v="58"/>
    <n v="2"/>
    <n v="0"/>
    <n v="0"/>
    <n v="0"/>
    <s v="Complete counts"/>
    <m/>
  </r>
  <r>
    <d v="2012-09-28T00:00:00"/>
    <x v="10"/>
    <x v="26"/>
    <n v="474"/>
    <n v="69"/>
    <n v="0"/>
    <n v="1"/>
    <n v="283"/>
    <n v="64"/>
    <n v="2"/>
    <n v="0"/>
    <n v="1"/>
    <n v="0"/>
    <s v="Complete counts"/>
    <m/>
  </r>
  <r>
    <d v="2012-09-29T00:00:00"/>
    <x v="11"/>
    <x v="26"/>
    <n v="253"/>
    <n v="44"/>
    <n v="0"/>
    <n v="0"/>
    <n v="209"/>
    <n v="25"/>
    <n v="1"/>
    <n v="0"/>
    <n v="0"/>
    <n v="0"/>
    <s v="Complete counts to 16:25.  Lost all power at 16:25, migration continued as gates were open.  I expanded observed counts for this day by the % (by species) that occurred after 16:30 on Sept 28."/>
    <m/>
  </r>
  <r>
    <d v="2012-09-30T00:00:00"/>
    <x v="12"/>
    <x v="26"/>
    <n v="150"/>
    <n v="20"/>
    <n v="0"/>
    <n v="0"/>
    <n v="75"/>
    <n v="10"/>
    <n v="0"/>
    <n v="0"/>
    <n v="0"/>
    <n v="0"/>
    <s v="Estimate based on counts to 14:00 on Sept 29.  No power being generated (river too low) but gates were open until approx 2 PM when they were closed for the day.  Anecdotally there weren't too many fish moving through!"/>
    <m/>
  </r>
  <r>
    <d v="2012-10-01T00:00:00"/>
    <x v="13"/>
    <x v="26"/>
    <n v="103"/>
    <n v="13"/>
    <n v="0"/>
    <n v="0"/>
    <n v="49"/>
    <n v="5"/>
    <n v="1"/>
    <n v="0"/>
    <n v="0"/>
    <n v="0"/>
    <s v="Gates closed until approx 15:00 when power restored using back up generator.  Gates then closed for night at approx 16:30"/>
    <m/>
  </r>
  <r>
    <d v="2012-10-02T00:00:00"/>
    <x v="14"/>
    <x v="26"/>
    <n v="1188"/>
    <n v="44"/>
    <m/>
    <m/>
    <n v="244"/>
    <n v="36"/>
    <n v="1"/>
    <n v="0"/>
    <n v="0"/>
    <m/>
    <s v="Complete counts. Gates re-opened at approx 08:00. Power from back up generator.  Micro hydro up and running approx 16:00 after using stop logs in 'attraction' flow channel to back water up into fishway.  3 stop logs increased level from approx 1.22 to 1.27m. "/>
    <m/>
  </r>
  <r>
    <d v="2012-10-03T00:00:00"/>
    <x v="15"/>
    <x v="26"/>
    <n v="438"/>
    <n v="33"/>
    <n v="0"/>
    <n v="1"/>
    <n v="413"/>
    <n v="36"/>
    <n v="3"/>
    <n v="0"/>
    <n v="0"/>
    <n v="0"/>
    <s v="Complete counts"/>
    <m/>
  </r>
  <r>
    <d v="2012-10-04T00:00:00"/>
    <x v="16"/>
    <x v="26"/>
    <n v="273"/>
    <n v="41"/>
    <n v="0"/>
    <n v="2"/>
    <n v="204"/>
    <n v="15"/>
    <n v="1"/>
    <n v="0"/>
    <n v="0"/>
    <n v="0"/>
    <s v="Complete counts"/>
    <n v="14"/>
  </r>
  <r>
    <d v="2012-10-05T00:00:00"/>
    <x v="17"/>
    <x v="26"/>
    <n v="164"/>
    <n v="7"/>
    <n v="0"/>
    <n v="0"/>
    <n v="123"/>
    <n v="7"/>
    <n v="2"/>
    <n v="0"/>
    <n v="0"/>
    <n v="0"/>
    <s v="Complete counts"/>
    <m/>
  </r>
  <r>
    <d v="2012-10-06T00:00:00"/>
    <x v="18"/>
    <x v="26"/>
    <n v="216"/>
    <n v="15"/>
    <n v="0"/>
    <n v="0"/>
    <n v="351"/>
    <n v="14"/>
    <n v="0"/>
    <n v="1"/>
    <n v="0"/>
    <n v="0"/>
    <s v="Complete counts"/>
    <m/>
  </r>
  <r>
    <d v="2012-10-07T00:00:00"/>
    <x v="19"/>
    <x v="26"/>
    <n v="207"/>
    <n v="32"/>
    <n v="0"/>
    <n v="0"/>
    <n v="436"/>
    <n v="18"/>
    <n v="1"/>
    <n v="0"/>
    <n v="0"/>
    <n v="0"/>
    <s v="Complete counts"/>
    <m/>
  </r>
  <r>
    <d v="2012-10-08T00:00:00"/>
    <x v="20"/>
    <x v="26"/>
    <n v="183"/>
    <n v="26"/>
    <n v="0"/>
    <n v="0"/>
    <n v="471"/>
    <n v="18"/>
    <n v="2"/>
    <n v="1"/>
    <n v="0"/>
    <n v="0"/>
    <m/>
    <m/>
  </r>
  <r>
    <d v="2012-10-09T00:00:00"/>
    <x v="21"/>
    <x v="26"/>
    <n v="128"/>
    <n v="16"/>
    <n v="0"/>
    <n v="0"/>
    <n v="522"/>
    <n v="35"/>
    <n v="3"/>
    <n v="0"/>
    <n v="0"/>
    <n v="0"/>
    <m/>
    <m/>
  </r>
  <r>
    <d v="2012-10-10T00:00:00"/>
    <x v="22"/>
    <x v="26"/>
    <n v="95"/>
    <n v="17"/>
    <n v="0"/>
    <n v="0"/>
    <n v="353"/>
    <n v="22"/>
    <n v="0"/>
    <n v="0"/>
    <n v="0"/>
    <n v="0"/>
    <m/>
    <m/>
  </r>
  <r>
    <d v="2012-10-11T00:00:00"/>
    <x v="23"/>
    <x v="26"/>
    <n v="79"/>
    <n v="22"/>
    <n v="0"/>
    <n v="0"/>
    <n v="321"/>
    <n v="18"/>
    <n v="1"/>
    <n v="0"/>
    <n v="0"/>
    <n v="0"/>
    <m/>
    <m/>
  </r>
  <r>
    <d v="2012-10-12T00:00:00"/>
    <x v="24"/>
    <x v="26"/>
    <n v="91"/>
    <n v="6"/>
    <n v="0"/>
    <n v="0"/>
    <n v="385"/>
    <n v="39"/>
    <n v="1"/>
    <n v="0"/>
    <n v="0"/>
    <n v="0"/>
    <m/>
    <m/>
  </r>
  <r>
    <d v="2012-10-13T00:00:00"/>
    <x v="25"/>
    <x v="26"/>
    <n v="431"/>
    <n v="25"/>
    <n v="1"/>
    <n v="8"/>
    <n v="552"/>
    <n v="33"/>
    <n v="5"/>
    <n v="0"/>
    <n v="0"/>
    <n v="0"/>
    <s v="Tom/Lesley.  Rain. Raised box and installed 1/2 screen in afternoon.  Tom checked and confirmed all screens in place (realised that screen pulled up with box)."/>
    <n v="13"/>
  </r>
  <r>
    <d v="2012-10-14T00:00:00"/>
    <x v="26"/>
    <x v="26"/>
    <n v="472"/>
    <n v="37"/>
    <n v="0"/>
    <n v="10"/>
    <n v="634"/>
    <n v="71"/>
    <n v="1"/>
    <n v="1"/>
    <n v="0"/>
    <n v="0"/>
    <s v="Leon/Tony.  Rain.  Tony indicates they raised box when arrived but screen was already a few inches above bottom of box so didn't need to install any more screens. May be that fish/water pressure had pushed screen up."/>
    <n v="13"/>
  </r>
  <r>
    <d v="2012-10-15T00:00:00"/>
    <x v="27"/>
    <x v="26"/>
    <n v="130"/>
    <n v="24"/>
    <n v="0"/>
    <n v="15"/>
    <n v="183"/>
    <n v="12"/>
    <n v="2"/>
    <n v="0"/>
    <n v="0"/>
    <n v="0"/>
    <s v="Tom/Ellen.  (Leon and Tony in Mactush). "/>
    <m/>
  </r>
  <r>
    <d v="2012-10-16T00:00:00"/>
    <x v="28"/>
    <x v="26"/>
    <n v="639"/>
    <n v="22"/>
    <n v="0"/>
    <n v="4"/>
    <n v="89"/>
    <n v="7"/>
    <n v="12"/>
    <n v="0"/>
    <n v="0"/>
    <n v="0"/>
    <s v="Leon/Tony.  May have raised box and not put in additional screen.  Tom did not raise the box this day."/>
    <m/>
  </r>
  <r>
    <d v="2012-10-17T00:00:00"/>
    <x v="29"/>
    <x v="26"/>
    <n v="35"/>
    <n v="2"/>
    <n v="0"/>
    <n v="2"/>
    <n v="48"/>
    <n v="3"/>
    <n v="2"/>
    <n v="0"/>
    <n v="0"/>
    <n v="0"/>
    <s v="Leon/Tony.  Jeff realised there may have been a gap between screen 1 and 2 of approx 7 inches.  Uncertain whether this gap developed after we had raised the box ourselves at apprx 10am Oct 17 - sequence of events is uncertain."/>
    <m/>
  </r>
  <r>
    <d v="2012-10-18T00:00:00"/>
    <x v="30"/>
    <x v="26"/>
    <n v="16"/>
    <n v="0"/>
    <n v="0"/>
    <n v="2"/>
    <n v="60"/>
    <n v="8"/>
    <n v="8"/>
    <n v="0"/>
    <n v="0"/>
    <n v="0"/>
    <m/>
    <m/>
  </r>
  <r>
    <d v="2012-10-19T00:00:00"/>
    <x v="31"/>
    <x v="26"/>
    <n v="60"/>
    <n v="5"/>
    <n v="0"/>
    <n v="0"/>
    <n v="38"/>
    <n v="3"/>
    <n v="3"/>
    <n v="0"/>
    <n v="0"/>
    <n v="0"/>
    <m/>
    <m/>
  </r>
  <r>
    <d v="2012-10-20T00:00:00"/>
    <x v="32"/>
    <x v="26"/>
    <n v="21"/>
    <n v="6"/>
    <n v="0"/>
    <n v="1"/>
    <n v="20"/>
    <n v="0"/>
    <n v="4"/>
    <n v="1"/>
    <n v="0"/>
    <n v="0"/>
    <m/>
    <m/>
  </r>
  <r>
    <d v="2012-10-21T00:00:00"/>
    <x v="33"/>
    <x v="26"/>
    <n v="26"/>
    <n v="4"/>
    <n v="0"/>
    <n v="0"/>
    <n v="20"/>
    <n v="0"/>
    <n v="3"/>
    <n v="1"/>
    <n v="0"/>
    <n v="0"/>
    <m/>
    <m/>
  </r>
  <r>
    <d v="2012-10-22T00:00:00"/>
    <x v="34"/>
    <x v="26"/>
    <n v="0"/>
    <n v="0"/>
    <n v="0"/>
    <n v="0"/>
    <n v="0"/>
    <n v="0"/>
    <n v="0"/>
    <n v="0"/>
    <n v="0"/>
    <n v="0"/>
    <s v="no separate counts for 22nd - but included in nos for 23rd."/>
    <n v="11"/>
  </r>
  <r>
    <d v="2012-10-23T00:00:00"/>
    <x v="35"/>
    <x v="26"/>
    <n v="42"/>
    <n v="3"/>
    <n v="0"/>
    <n v="0"/>
    <n v="22"/>
    <n v="1"/>
    <n v="15"/>
    <n v="0"/>
    <n v="0"/>
    <n v="0"/>
    <m/>
    <m/>
  </r>
  <r>
    <d v="2012-10-24T00:00:00"/>
    <x v="36"/>
    <x v="26"/>
    <n v="11"/>
    <n v="0"/>
    <n v="0"/>
    <n v="0"/>
    <n v="10"/>
    <n v="1"/>
    <n v="4"/>
    <n v="0"/>
    <n v="0"/>
    <n v="0"/>
    <m/>
    <m/>
  </r>
  <r>
    <d v="2012-10-25T00:00:00"/>
    <x v="37"/>
    <x v="26"/>
    <n v="13"/>
    <n v="3"/>
    <n v="0"/>
    <n v="2"/>
    <n v="12"/>
    <n v="2"/>
    <n v="1"/>
    <n v="0"/>
    <n v="0"/>
    <n v="1"/>
    <m/>
    <m/>
  </r>
  <r>
    <d v="2012-10-26T00:00:00"/>
    <x v="38"/>
    <x v="26"/>
    <n v="10"/>
    <n v="16"/>
    <n v="0"/>
    <n v="0"/>
    <n v="24"/>
    <n v="1"/>
    <n v="3"/>
    <n v="0"/>
    <n v="0"/>
    <n v="0"/>
    <m/>
    <m/>
  </r>
  <r>
    <d v="2012-10-27T00:00:00"/>
    <x v="39"/>
    <x v="26"/>
    <n v="17"/>
    <n v="18"/>
    <n v="0"/>
    <n v="0"/>
    <n v="10"/>
    <n v="1"/>
    <n v="1"/>
    <n v="0"/>
    <n v="0"/>
    <n v="0"/>
    <m/>
    <m/>
  </r>
  <r>
    <d v="2012-10-28T00:00:00"/>
    <x v="40"/>
    <x v="26"/>
    <n v="12"/>
    <n v="13"/>
    <n v="0"/>
    <n v="0"/>
    <n v="4"/>
    <n v="1"/>
    <n v="1"/>
    <n v="0"/>
    <n v="0"/>
    <n v="0"/>
    <m/>
    <m/>
  </r>
  <r>
    <d v="2012-10-29T00:00:00"/>
    <x v="41"/>
    <x v="26"/>
    <n v="50"/>
    <n v="57"/>
    <n v="0"/>
    <n v="1"/>
    <n v="9"/>
    <n v="2"/>
    <n v="5"/>
    <n v="1"/>
    <n v="0"/>
    <n v="0"/>
    <m/>
    <m/>
  </r>
  <r>
    <d v="2012-10-30T00:00:00"/>
    <x v="42"/>
    <x v="26"/>
    <n v="66"/>
    <n v="65"/>
    <n v="0"/>
    <n v="1"/>
    <n v="8"/>
    <n v="0"/>
    <n v="1"/>
    <n v="0"/>
    <n v="0"/>
    <n v="0"/>
    <m/>
    <m/>
  </r>
  <r>
    <d v="2012-10-31T00:00:00"/>
    <x v="43"/>
    <x v="26"/>
    <n v="51"/>
    <n v="53"/>
    <n v="0"/>
    <n v="0"/>
    <n v="7"/>
    <n v="1"/>
    <n v="0"/>
    <n v="2"/>
    <n v="0"/>
    <n v="0"/>
    <m/>
    <m/>
  </r>
  <r>
    <d v="2012-11-01T00:00:00"/>
    <x v="44"/>
    <x v="26"/>
    <n v="185"/>
    <n v="17"/>
    <n v="0"/>
    <n v="2"/>
    <n v="3"/>
    <n v="1"/>
    <n v="3"/>
    <n v="1"/>
    <n v="0"/>
    <n v="0"/>
    <m/>
    <m/>
  </r>
  <r>
    <d v="2012-11-02T00:00:00"/>
    <x v="45"/>
    <x v="26"/>
    <n v="64"/>
    <n v="8"/>
    <n v="0"/>
    <n v="3"/>
    <n v="3"/>
    <n v="1"/>
    <n v="4"/>
    <n v="0"/>
    <n v="0"/>
    <n v="1"/>
    <m/>
    <m/>
  </r>
  <r>
    <d v="2012-11-03T00:00:00"/>
    <x v="46"/>
    <x v="26"/>
    <n v="22"/>
    <n v="8"/>
    <n v="0"/>
    <n v="1"/>
    <n v="0"/>
    <n v="0"/>
    <n v="2"/>
    <n v="1"/>
    <n v="0"/>
    <n v="1"/>
    <m/>
    <m/>
  </r>
  <r>
    <d v="2012-11-04T00:00:00"/>
    <x v="47"/>
    <x v="26"/>
    <n v="17"/>
    <n v="8"/>
    <n v="0"/>
    <n v="0"/>
    <n v="1"/>
    <n v="0"/>
    <n v="6"/>
    <n v="0"/>
    <n v="0"/>
    <n v="0"/>
    <m/>
    <m/>
  </r>
  <r>
    <d v="2012-11-05T00:00:00"/>
    <x v="48"/>
    <x v="26"/>
    <n v="18"/>
    <n v="24"/>
    <n v="0"/>
    <n v="1"/>
    <n v="0"/>
    <n v="1"/>
    <n v="1"/>
    <n v="1"/>
    <n v="0"/>
    <n v="0"/>
    <m/>
    <m/>
  </r>
  <r>
    <d v="2012-11-06T00:00:00"/>
    <x v="49"/>
    <x v="26"/>
    <n v="11"/>
    <n v="25"/>
    <n v="0"/>
    <n v="0"/>
    <n v="0"/>
    <n v="0"/>
    <n v="4"/>
    <n v="0"/>
    <n v="0"/>
    <n v="0"/>
    <m/>
    <m/>
  </r>
  <r>
    <d v="2012-11-07T00:00:00"/>
    <x v="50"/>
    <x v="26"/>
    <m/>
    <m/>
    <m/>
    <m/>
    <m/>
    <m/>
    <m/>
    <m/>
    <m/>
    <m/>
    <m/>
    <m/>
  </r>
  <r>
    <d v="2012-11-08T00:00:00"/>
    <x v="51"/>
    <x v="26"/>
    <m/>
    <m/>
    <m/>
    <m/>
    <m/>
    <m/>
    <m/>
    <m/>
    <m/>
    <m/>
    <m/>
    <m/>
  </r>
  <r>
    <d v="2012-11-09T00:00:00"/>
    <x v="52"/>
    <x v="26"/>
    <m/>
    <m/>
    <m/>
    <m/>
    <m/>
    <m/>
    <m/>
    <m/>
    <m/>
    <m/>
    <m/>
    <m/>
  </r>
  <r>
    <d v="2012-11-10T00:00:00"/>
    <x v="53"/>
    <x v="26"/>
    <m/>
    <m/>
    <m/>
    <m/>
    <m/>
    <m/>
    <m/>
    <m/>
    <m/>
    <m/>
    <m/>
    <m/>
  </r>
  <r>
    <d v="2012-11-11T00:00:00"/>
    <x v="54"/>
    <x v="26"/>
    <m/>
    <m/>
    <m/>
    <m/>
    <m/>
    <m/>
    <m/>
    <m/>
    <m/>
    <m/>
    <m/>
    <m/>
  </r>
  <r>
    <d v="2012-11-12T00:00:00"/>
    <x v="55"/>
    <x v="26"/>
    <m/>
    <m/>
    <m/>
    <m/>
    <m/>
    <m/>
    <m/>
    <m/>
    <m/>
    <m/>
    <m/>
    <m/>
  </r>
  <r>
    <d v="2012-11-13T00:00:00"/>
    <x v="56"/>
    <x v="26"/>
    <m/>
    <m/>
    <m/>
    <m/>
    <m/>
    <m/>
    <m/>
    <m/>
    <m/>
    <m/>
    <m/>
    <m/>
  </r>
  <r>
    <d v="2012-11-14T00:00:00"/>
    <x v="57"/>
    <x v="26"/>
    <m/>
    <m/>
    <m/>
    <m/>
    <m/>
    <m/>
    <m/>
    <m/>
    <m/>
    <m/>
    <m/>
    <m/>
  </r>
  <r>
    <d v="2012-11-15T00:00:00"/>
    <x v="58"/>
    <x v="26"/>
    <m/>
    <m/>
    <m/>
    <m/>
    <m/>
    <m/>
    <m/>
    <m/>
    <m/>
    <m/>
    <m/>
    <m/>
  </r>
  <r>
    <d v="2012-11-16T00:00:00"/>
    <x v="59"/>
    <x v="26"/>
    <m/>
    <m/>
    <m/>
    <m/>
    <m/>
    <m/>
    <m/>
    <m/>
    <m/>
    <m/>
    <m/>
    <m/>
  </r>
  <r>
    <d v="2012-11-17T00:00:00"/>
    <x v="60"/>
    <x v="26"/>
    <m/>
    <m/>
    <m/>
    <m/>
    <m/>
    <m/>
    <m/>
    <m/>
    <m/>
    <m/>
    <m/>
    <m/>
  </r>
  <r>
    <d v="2012-11-18T00:00:00"/>
    <x v="61"/>
    <x v="26"/>
    <m/>
    <m/>
    <m/>
    <m/>
    <m/>
    <m/>
    <m/>
    <m/>
    <m/>
    <m/>
    <m/>
    <m/>
  </r>
  <r>
    <d v="2012-11-19T00:00:00"/>
    <x v="62"/>
    <x v="26"/>
    <m/>
    <m/>
    <m/>
    <m/>
    <m/>
    <m/>
    <m/>
    <m/>
    <m/>
    <m/>
    <m/>
    <m/>
  </r>
  <r>
    <d v="2012-11-20T00:00:00"/>
    <x v="66"/>
    <x v="26"/>
    <m/>
    <m/>
    <m/>
    <m/>
    <m/>
    <m/>
    <m/>
    <m/>
    <m/>
    <m/>
    <m/>
    <m/>
  </r>
  <r>
    <d v="2012-11-21T00:00:00"/>
    <x v="81"/>
    <x v="26"/>
    <m/>
    <m/>
    <m/>
    <m/>
    <m/>
    <m/>
    <m/>
    <m/>
    <m/>
    <m/>
    <m/>
    <m/>
  </r>
  <r>
    <d v="2012-11-22T00:00:00"/>
    <x v="82"/>
    <x v="26"/>
    <m/>
    <m/>
    <m/>
    <m/>
    <m/>
    <m/>
    <m/>
    <m/>
    <m/>
    <m/>
    <m/>
    <m/>
  </r>
  <r>
    <d v="2012-11-23T00:00:00"/>
    <x v="83"/>
    <x v="26"/>
    <m/>
    <m/>
    <m/>
    <m/>
    <m/>
    <m/>
    <m/>
    <m/>
    <m/>
    <m/>
    <m/>
    <m/>
  </r>
  <r>
    <d v="2012-11-24T00:00:00"/>
    <x v="84"/>
    <x v="26"/>
    <m/>
    <m/>
    <m/>
    <m/>
    <m/>
    <m/>
    <m/>
    <m/>
    <m/>
    <m/>
    <m/>
    <m/>
  </r>
  <r>
    <d v="2012-11-25T00:00:00"/>
    <x v="85"/>
    <x v="26"/>
    <m/>
    <m/>
    <m/>
    <m/>
    <m/>
    <m/>
    <m/>
    <m/>
    <m/>
    <m/>
    <m/>
    <m/>
  </r>
  <r>
    <d v="2012-11-26T00:00:00"/>
    <x v="87"/>
    <x v="26"/>
    <m/>
    <m/>
    <m/>
    <m/>
    <m/>
    <m/>
    <m/>
    <m/>
    <m/>
    <m/>
    <m/>
    <m/>
  </r>
  <r>
    <d v="2012-11-27T00:00:00"/>
    <x v="88"/>
    <x v="26"/>
    <m/>
    <m/>
    <m/>
    <m/>
    <m/>
    <m/>
    <m/>
    <m/>
    <m/>
    <m/>
    <m/>
    <m/>
  </r>
  <r>
    <d v="2012-11-28T00:00:00"/>
    <x v="89"/>
    <x v="26"/>
    <m/>
    <m/>
    <m/>
    <m/>
    <m/>
    <m/>
    <m/>
    <m/>
    <m/>
    <m/>
    <m/>
    <m/>
  </r>
  <r>
    <d v="2012-11-29T00:00:00"/>
    <x v="90"/>
    <x v="26"/>
    <m/>
    <m/>
    <m/>
    <m/>
    <m/>
    <m/>
    <m/>
    <m/>
    <m/>
    <m/>
    <m/>
    <m/>
  </r>
  <r>
    <d v="2012-11-30T00:00:00"/>
    <x v="91"/>
    <x v="26"/>
    <m/>
    <m/>
    <m/>
    <m/>
    <m/>
    <m/>
    <m/>
    <m/>
    <m/>
    <m/>
    <m/>
    <m/>
  </r>
  <r>
    <d v="2013-08-14T00:00:00"/>
    <x v="92"/>
    <x v="27"/>
    <n v="477"/>
    <n v="3"/>
    <n v="0"/>
    <n v="0"/>
    <n v="51"/>
    <n v="0"/>
    <n v="1158"/>
    <n v="75912"/>
    <n v="104592"/>
    <n v="0"/>
    <s v="Count to date from SK enumeration. "/>
    <m/>
  </r>
  <r>
    <d v="2013-08-15T00:00:00"/>
    <x v="93"/>
    <x v="27"/>
    <n v="147"/>
    <n v="0"/>
    <n v="0"/>
    <n v="0"/>
    <n v="30"/>
    <n v="0"/>
    <n v="18"/>
    <n v="30"/>
    <n v="363"/>
    <n v="0"/>
    <m/>
    <m/>
  </r>
  <r>
    <d v="2013-08-16T00:00:00"/>
    <x v="94"/>
    <x v="27"/>
    <n v="78"/>
    <n v="0"/>
    <n v="0"/>
    <n v="0"/>
    <n v="48"/>
    <n v="0"/>
    <n v="9"/>
    <n v="126"/>
    <n v="486"/>
    <n v="0"/>
    <m/>
    <m/>
  </r>
  <r>
    <d v="2013-08-17T00:00:00"/>
    <x v="95"/>
    <x v="27"/>
    <n v="249"/>
    <n v="0"/>
    <n v="0"/>
    <n v="0"/>
    <n v="9"/>
    <n v="0"/>
    <n v="9"/>
    <n v="183"/>
    <n v="492"/>
    <n v="0"/>
    <m/>
    <m/>
  </r>
  <r>
    <d v="2013-08-18T00:00:00"/>
    <x v="96"/>
    <x v="27"/>
    <n v="291"/>
    <n v="0"/>
    <n v="0"/>
    <n v="0"/>
    <n v="24"/>
    <n v="0"/>
    <n v="24"/>
    <n v="45"/>
    <n v="165"/>
    <n v="0"/>
    <m/>
    <m/>
  </r>
  <r>
    <d v="2013-08-19T00:00:00"/>
    <x v="97"/>
    <x v="27"/>
    <n v="567"/>
    <n v="3"/>
    <n v="0"/>
    <n v="0"/>
    <n v="9"/>
    <n v="0"/>
    <n v="27"/>
    <n v="45"/>
    <n v="267"/>
    <n v="0"/>
    <m/>
    <m/>
  </r>
  <r>
    <d v="2013-08-20T00:00:00"/>
    <x v="98"/>
    <x v="27"/>
    <n v="372"/>
    <n v="0"/>
    <n v="0"/>
    <n v="0"/>
    <n v="9"/>
    <n v="0"/>
    <n v="12"/>
    <n v="129"/>
    <n v="75"/>
    <n v="0"/>
    <m/>
    <m/>
  </r>
  <r>
    <d v="2013-08-21T00:00:00"/>
    <x v="99"/>
    <x v="27"/>
    <n v="441"/>
    <n v="9"/>
    <n v="0"/>
    <n v="0"/>
    <n v="48"/>
    <n v="3"/>
    <n v="9"/>
    <n v="15"/>
    <n v="63"/>
    <n v="0"/>
    <m/>
    <m/>
  </r>
  <r>
    <d v="2013-08-22T00:00:00"/>
    <x v="100"/>
    <x v="27"/>
    <n v="300"/>
    <n v="12"/>
    <n v="0"/>
    <n v="0"/>
    <n v="132"/>
    <n v="0"/>
    <n v="15"/>
    <n v="30"/>
    <n v="114"/>
    <n v="0"/>
    <m/>
    <m/>
  </r>
  <r>
    <d v="2013-08-23T00:00:00"/>
    <x v="101"/>
    <x v="27"/>
    <n v="126"/>
    <n v="0"/>
    <n v="0"/>
    <n v="0"/>
    <n v="171"/>
    <n v="0"/>
    <n v="18"/>
    <n v="60"/>
    <n v="87"/>
    <n v="0"/>
    <m/>
    <m/>
  </r>
  <r>
    <d v="2013-08-24T00:00:00"/>
    <x v="102"/>
    <x v="27"/>
    <n v="258"/>
    <n v="48"/>
    <n v="0"/>
    <n v="0"/>
    <n v="81"/>
    <n v="0"/>
    <n v="21"/>
    <n v="9"/>
    <n v="108"/>
    <n v="0"/>
    <m/>
    <m/>
  </r>
  <r>
    <d v="2013-08-25T00:00:00"/>
    <x v="103"/>
    <x v="27"/>
    <n v="312"/>
    <n v="0"/>
    <n v="0"/>
    <n v="0"/>
    <n v="87"/>
    <n v="0"/>
    <n v="12"/>
    <n v="90"/>
    <n v="42"/>
    <n v="0"/>
    <m/>
    <m/>
  </r>
  <r>
    <d v="2013-08-26T00:00:00"/>
    <x v="104"/>
    <x v="27"/>
    <n v="600"/>
    <n v="12"/>
    <n v="0"/>
    <n v="0"/>
    <n v="168"/>
    <n v="0"/>
    <n v="27"/>
    <n v="3"/>
    <n v="60"/>
    <n v="0"/>
    <m/>
    <m/>
  </r>
  <r>
    <d v="2013-08-27T00:00:00"/>
    <x v="105"/>
    <x v="27"/>
    <n v="957"/>
    <n v="12"/>
    <n v="0"/>
    <n v="3"/>
    <n v="216"/>
    <n v="6"/>
    <n v="33"/>
    <n v="12"/>
    <n v="84"/>
    <n v="0"/>
    <m/>
    <m/>
  </r>
  <r>
    <d v="2013-08-28T00:00:00"/>
    <x v="106"/>
    <x v="27"/>
    <n v="522"/>
    <n v="15"/>
    <n v="0"/>
    <n v="0"/>
    <n v="60"/>
    <n v="3"/>
    <n v="12"/>
    <n v="3"/>
    <n v="69"/>
    <n v="0"/>
    <m/>
    <m/>
  </r>
  <r>
    <d v="2013-08-29T00:00:00"/>
    <x v="107"/>
    <x v="27"/>
    <n v="885"/>
    <n v="9"/>
    <n v="0"/>
    <n v="0"/>
    <n v="171"/>
    <n v="12"/>
    <n v="21"/>
    <n v="0"/>
    <n v="213"/>
    <n v="0"/>
    <m/>
    <m/>
  </r>
  <r>
    <d v="2013-08-30T00:00:00"/>
    <x v="108"/>
    <x v="27"/>
    <n v="1557"/>
    <n v="31.5"/>
    <n v="4.5"/>
    <n v="0"/>
    <n v="363"/>
    <n v="15"/>
    <n v="10.5"/>
    <n v="16.5"/>
    <n v="141"/>
    <n v="0"/>
    <m/>
    <m/>
  </r>
  <r>
    <d v="2013-08-31T00:00:00"/>
    <x v="86"/>
    <x v="27"/>
    <n v="1389"/>
    <n v="60"/>
    <n v="3"/>
    <n v="0"/>
    <n v="321"/>
    <n v="6"/>
    <n v="3"/>
    <n v="36"/>
    <n v="21"/>
    <n v="0"/>
    <m/>
    <m/>
  </r>
  <r>
    <d v="2013-09-01T00:00:00"/>
    <x v="80"/>
    <x v="27"/>
    <n v="1329"/>
    <n v="33"/>
    <n v="0"/>
    <n v="0"/>
    <n v="432"/>
    <n v="3"/>
    <n v="15"/>
    <n v="21"/>
    <n v="27"/>
    <n v="0"/>
    <m/>
    <m/>
  </r>
  <r>
    <d v="2013-09-02T00:00:00"/>
    <x v="75"/>
    <x v="27"/>
    <n v="1434"/>
    <n v="81"/>
    <n v="0"/>
    <n v="0"/>
    <n v="255"/>
    <n v="15"/>
    <n v="27"/>
    <n v="3"/>
    <n v="36"/>
    <n v="0"/>
    <m/>
    <m/>
  </r>
  <r>
    <d v="2013-09-03T00:00:00"/>
    <x v="76"/>
    <x v="27"/>
    <n v="1422"/>
    <n v="123"/>
    <n v="3"/>
    <n v="0"/>
    <n v="291"/>
    <n v="6"/>
    <n v="18"/>
    <n v="3"/>
    <n v="21"/>
    <n v="0"/>
    <m/>
    <m/>
  </r>
  <r>
    <d v="2013-09-04T00:00:00"/>
    <x v="77"/>
    <x v="27"/>
    <n v="1524"/>
    <n v="81"/>
    <n v="0"/>
    <n v="0"/>
    <n v="387"/>
    <n v="27"/>
    <n v="27"/>
    <n v="0"/>
    <n v="9"/>
    <n v="0"/>
    <m/>
    <m/>
  </r>
  <r>
    <d v="2013-09-05T00:00:00"/>
    <x v="78"/>
    <x v="27"/>
    <n v="1023"/>
    <n v="69"/>
    <n v="0"/>
    <n v="0"/>
    <n v="309"/>
    <n v="21"/>
    <n v="24"/>
    <n v="3"/>
    <n v="3"/>
    <n v="0"/>
    <m/>
    <m/>
  </r>
  <r>
    <d v="2013-09-06T00:00:00"/>
    <x v="79"/>
    <x v="27"/>
    <n v="1644"/>
    <n v="99"/>
    <n v="0"/>
    <n v="0"/>
    <n v="510"/>
    <n v="15"/>
    <n v="30"/>
    <n v="0"/>
    <n v="0"/>
    <n v="0"/>
    <m/>
    <m/>
  </r>
  <r>
    <d v="2013-09-07T00:00:00"/>
    <x v="71"/>
    <x v="27"/>
    <n v="1989"/>
    <n v="180"/>
    <n v="3"/>
    <n v="0"/>
    <n v="378"/>
    <n v="30"/>
    <n v="33"/>
    <n v="0"/>
    <n v="9"/>
    <n v="0"/>
    <m/>
    <m/>
  </r>
  <r>
    <d v="2013-09-08T00:00:00"/>
    <x v="72"/>
    <x v="27"/>
    <n v="2058"/>
    <n v="210"/>
    <n v="0"/>
    <n v="0"/>
    <n v="429"/>
    <n v="18"/>
    <n v="0"/>
    <n v="3"/>
    <n v="9"/>
    <n v="0"/>
    <m/>
    <m/>
  </r>
  <r>
    <d v="2013-09-09T00:00:00"/>
    <x v="73"/>
    <x v="27"/>
    <n v="1368"/>
    <n v="114"/>
    <n v="0"/>
    <n v="0"/>
    <n v="687"/>
    <n v="21"/>
    <n v="24"/>
    <n v="18"/>
    <n v="3"/>
    <n v="0"/>
    <m/>
    <m/>
  </r>
  <r>
    <d v="2013-09-10T00:00:00"/>
    <x v="74"/>
    <x v="27"/>
    <n v="1027"/>
    <n v="96"/>
    <n v="6"/>
    <n v="0"/>
    <n v="465"/>
    <n v="23"/>
    <n v="10"/>
    <n v="4"/>
    <n v="10"/>
    <n v="0"/>
    <m/>
    <m/>
  </r>
  <r>
    <d v="2013-09-11T00:00:00"/>
    <x v="68"/>
    <x v="27"/>
    <n v="1084"/>
    <n v="148"/>
    <n v="3"/>
    <n v="0"/>
    <n v="648"/>
    <n v="18"/>
    <n v="13"/>
    <n v="6"/>
    <n v="1"/>
    <n v="0"/>
    <m/>
    <m/>
  </r>
  <r>
    <d v="2013-09-12T00:00:00"/>
    <x v="69"/>
    <x v="27"/>
    <n v="912"/>
    <n v="113"/>
    <n v="6"/>
    <n v="0"/>
    <n v="711"/>
    <n v="13"/>
    <n v="15"/>
    <n v="1"/>
    <n v="0"/>
    <n v="0"/>
    <m/>
    <m/>
  </r>
  <r>
    <d v="2013-09-13T00:00:00"/>
    <x v="70"/>
    <x v="27"/>
    <n v="792"/>
    <n v="130"/>
    <n v="6"/>
    <n v="0"/>
    <n v="821"/>
    <n v="28"/>
    <n v="23"/>
    <n v="0"/>
    <n v="8"/>
    <n v="0"/>
    <m/>
    <m/>
  </r>
  <r>
    <d v="2013-09-14T00:00:00"/>
    <x v="67"/>
    <x v="27"/>
    <n v="1125"/>
    <n v="126"/>
    <n v="1"/>
    <n v="7"/>
    <n v="517"/>
    <n v="17"/>
    <n v="13"/>
    <n v="0"/>
    <n v="0"/>
    <n v="0"/>
    <m/>
    <m/>
  </r>
  <r>
    <d v="2013-09-15T00:00:00"/>
    <x v="63"/>
    <x v="27"/>
    <n v="1069"/>
    <n v="132"/>
    <n v="0"/>
    <n v="0"/>
    <n v="502"/>
    <n v="21"/>
    <n v="6"/>
    <n v="0"/>
    <n v="0"/>
    <n v="0"/>
    <m/>
    <m/>
  </r>
  <r>
    <d v="2013-09-16T00:00:00"/>
    <x v="64"/>
    <x v="27"/>
    <n v="2055"/>
    <n v="114"/>
    <n v="0"/>
    <n v="0"/>
    <n v="504"/>
    <n v="12"/>
    <n v="12"/>
    <n v="0"/>
    <n v="0"/>
    <n v="0"/>
    <m/>
    <m/>
  </r>
  <r>
    <d v="2013-09-17T00:00:00"/>
    <x v="65"/>
    <x v="27"/>
    <n v="2177"/>
    <n v="66"/>
    <n v="1"/>
    <n v="0"/>
    <n v="638"/>
    <n v="13"/>
    <n v="13"/>
    <n v="4"/>
    <n v="1"/>
    <m/>
    <m/>
    <m/>
  </r>
  <r>
    <d v="2013-09-18T00:00:00"/>
    <x v="0"/>
    <x v="27"/>
    <n v="1477"/>
    <n v="113"/>
    <n v="0"/>
    <n v="0"/>
    <n v="361"/>
    <n v="7"/>
    <n v="2"/>
    <n v="1"/>
    <n v="3"/>
    <m/>
    <m/>
    <m/>
  </r>
  <r>
    <d v="2013-09-19T00:00:00"/>
    <x v="1"/>
    <x v="27"/>
    <n v="2110"/>
    <n v="148"/>
    <n v="2"/>
    <n v="0"/>
    <n v="637"/>
    <n v="13"/>
    <n v="7"/>
    <n v="2"/>
    <n v="5"/>
    <m/>
    <m/>
    <m/>
  </r>
  <r>
    <d v="2013-09-20T00:00:00"/>
    <x v="2"/>
    <x v="27"/>
    <n v="1418"/>
    <n v="137"/>
    <n v="0"/>
    <n v="0"/>
    <n v="680"/>
    <n v="13"/>
    <n v="4"/>
    <n v="0"/>
    <n v="0"/>
    <m/>
    <m/>
    <m/>
  </r>
  <r>
    <d v="2013-09-21T00:00:00"/>
    <x v="3"/>
    <x v="27"/>
    <n v="2257"/>
    <n v="200"/>
    <n v="3"/>
    <n v="0"/>
    <n v="706"/>
    <n v="22"/>
    <n v="12"/>
    <n v="0"/>
    <n v="4"/>
    <m/>
    <m/>
    <m/>
  </r>
  <r>
    <d v="2013-09-22T00:00:00"/>
    <x v="4"/>
    <x v="27"/>
    <n v="1161"/>
    <n v="113"/>
    <n v="1"/>
    <n v="1"/>
    <n v="988"/>
    <n v="28"/>
    <n v="8"/>
    <n v="0"/>
    <n v="0"/>
    <m/>
    <m/>
    <m/>
  </r>
  <r>
    <d v="2013-09-23T00:00:00"/>
    <x v="5"/>
    <x v="27"/>
    <n v="1290"/>
    <n v="97"/>
    <n v="1"/>
    <n v="0"/>
    <n v="720"/>
    <n v="10"/>
    <n v="10"/>
    <n v="0"/>
    <n v="2"/>
    <m/>
    <m/>
    <m/>
  </r>
  <r>
    <d v="2013-09-24T00:00:00"/>
    <x v="6"/>
    <x v="27"/>
    <n v="607"/>
    <n v="92"/>
    <n v="0"/>
    <n v="0"/>
    <n v="973"/>
    <n v="29"/>
    <n v="10"/>
    <n v="0"/>
    <n v="0"/>
    <m/>
    <m/>
    <m/>
  </r>
  <r>
    <d v="2013-09-25T00:00:00"/>
    <x v="7"/>
    <x v="27"/>
    <n v="661"/>
    <n v="84"/>
    <n v="0"/>
    <n v="0"/>
    <n v="1090"/>
    <n v="17"/>
    <n v="10"/>
    <n v="1"/>
    <n v="4"/>
    <m/>
    <m/>
    <m/>
  </r>
  <r>
    <d v="2013-09-26T00:00:00"/>
    <x v="8"/>
    <x v="27"/>
    <n v="576"/>
    <n v="62"/>
    <n v="0"/>
    <n v="1"/>
    <n v="1023"/>
    <n v="26"/>
    <n v="6"/>
    <n v="1"/>
    <n v="0"/>
    <m/>
    <m/>
    <m/>
  </r>
  <r>
    <d v="2013-09-27T00:00:00"/>
    <x v="9"/>
    <x v="27"/>
    <n v="577"/>
    <n v="55"/>
    <n v="0"/>
    <n v="2"/>
    <n v="852"/>
    <n v="21"/>
    <n v="9"/>
    <n v="0"/>
    <n v="0"/>
    <m/>
    <m/>
    <m/>
  </r>
  <r>
    <d v="2013-09-28T00:00:00"/>
    <x v="10"/>
    <x v="27"/>
    <n v="710"/>
    <n v="57"/>
    <n v="0"/>
    <n v="0"/>
    <n v="934"/>
    <n v="12"/>
    <n v="0"/>
    <n v="1"/>
    <n v="0"/>
    <m/>
    <m/>
    <m/>
  </r>
  <r>
    <d v="2013-09-29T00:00:00"/>
    <x v="11"/>
    <x v="27"/>
    <n v="97"/>
    <n v="4"/>
    <n v="0"/>
    <n v="0"/>
    <n v="116"/>
    <n v="4"/>
    <n v="0"/>
    <n v="0"/>
    <n v="1"/>
    <m/>
    <m/>
    <m/>
  </r>
  <r>
    <d v="2013-09-30T00:00:00"/>
    <x v="12"/>
    <x v="27"/>
    <n v="220.70595658758202"/>
    <n v="17.680981595092025"/>
    <n v="0"/>
    <n v="0"/>
    <n v="338.21378091872793"/>
    <n v="3.5"/>
    <n v="7"/>
    <n v="9"/>
    <n v="9.5"/>
    <m/>
    <m/>
    <m/>
  </r>
  <r>
    <d v="2013-10-01T00:00:00"/>
    <x v="13"/>
    <x v="27"/>
    <n v="220.70595658758202"/>
    <n v="17.680981595092025"/>
    <n v="0"/>
    <n v="0"/>
    <n v="338.21378091872793"/>
    <n v="3.5"/>
    <n v="7"/>
    <n v="9"/>
    <n v="9.5"/>
    <m/>
    <m/>
    <m/>
  </r>
  <r>
    <d v="2013-10-02T00:00:00"/>
    <x v="14"/>
    <x v="27"/>
    <n v="220.70595658758202"/>
    <n v="17.680981595092025"/>
    <n v="0"/>
    <n v="0"/>
    <n v="338.21378091872793"/>
    <n v="3.5"/>
    <n v="7"/>
    <n v="9"/>
    <n v="9.5"/>
    <m/>
    <m/>
    <m/>
  </r>
  <r>
    <d v="2013-10-03T00:00:00"/>
    <x v="15"/>
    <x v="27"/>
    <n v="220.70595658758202"/>
    <n v="17.680981595092025"/>
    <n v="0"/>
    <n v="0"/>
    <n v="338.21378091872793"/>
    <n v="3.5"/>
    <n v="7"/>
    <n v="9"/>
    <n v="9.5"/>
    <m/>
    <m/>
    <m/>
  </r>
  <r>
    <d v="2013-10-04T00:00:00"/>
    <x v="16"/>
    <x v="27"/>
    <n v="98"/>
    <n v="8"/>
    <n v="0"/>
    <n v="0"/>
    <n v="125"/>
    <n v="1"/>
    <n v="4"/>
    <n v="20"/>
    <n v="2"/>
    <m/>
    <m/>
    <m/>
  </r>
  <r>
    <d v="2013-10-05T00:00:00"/>
    <x v="17"/>
    <x v="27"/>
    <n v="326"/>
    <n v="19"/>
    <n v="0"/>
    <n v="0"/>
    <n v="399"/>
    <n v="3"/>
    <n v="14"/>
    <n v="18"/>
    <n v="18"/>
    <m/>
    <m/>
    <m/>
  </r>
  <r>
    <d v="2013-10-06T00:00:00"/>
    <x v="18"/>
    <x v="27"/>
    <n v="301"/>
    <n v="31"/>
    <n v="0"/>
    <n v="1"/>
    <n v="675"/>
    <n v="7"/>
    <n v="13"/>
    <n v="12"/>
    <n v="6"/>
    <m/>
    <m/>
    <m/>
  </r>
  <r>
    <d v="2013-10-07T00:00:00"/>
    <x v="19"/>
    <x v="27"/>
    <n v="277"/>
    <n v="33"/>
    <n v="0"/>
    <n v="0"/>
    <n v="884"/>
    <n v="4"/>
    <n v="9"/>
    <n v="0"/>
    <n v="13"/>
    <m/>
    <m/>
    <m/>
  </r>
  <r>
    <d v="2013-10-08T00:00:00"/>
    <x v="20"/>
    <x v="27"/>
    <n v="294"/>
    <n v="47"/>
    <n v="0"/>
    <n v="0"/>
    <n v="566"/>
    <n v="9"/>
    <n v="4"/>
    <n v="7"/>
    <n v="10"/>
    <m/>
    <m/>
    <m/>
  </r>
  <r>
    <d v="2013-10-09T00:00:00"/>
    <x v="21"/>
    <x v="27"/>
    <n v="93"/>
    <n v="8.5"/>
    <n v="0"/>
    <n v="0"/>
    <n v="275.5"/>
    <n v="0"/>
    <n v="7"/>
    <n v="2"/>
    <n v="2"/>
    <m/>
    <m/>
    <m/>
  </r>
  <r>
    <d v="2013-10-10T00:00:00"/>
    <x v="22"/>
    <x v="27"/>
    <n v="216.5"/>
    <n v="20"/>
    <n v="0"/>
    <n v="0"/>
    <n v="663"/>
    <n v="5.5"/>
    <n v="9"/>
    <n v="4"/>
    <n v="6"/>
    <m/>
    <m/>
    <m/>
  </r>
  <r>
    <d v="2013-10-11T00:00:00"/>
    <x v="23"/>
    <x v="27"/>
    <n v="228"/>
    <n v="14"/>
    <n v="0"/>
    <n v="0"/>
    <n v="961"/>
    <n v="8"/>
    <n v="6"/>
    <n v="6"/>
    <n v="3"/>
    <m/>
    <m/>
    <m/>
  </r>
  <r>
    <d v="2013-10-12T00:00:00"/>
    <x v="24"/>
    <x v="27"/>
    <n v="243"/>
    <n v="17"/>
    <n v="1"/>
    <n v="1"/>
    <n v="758"/>
    <n v="17"/>
    <n v="6"/>
    <n v="12"/>
    <n v="2"/>
    <m/>
    <m/>
    <m/>
  </r>
  <r>
    <d v="2013-10-13T00:00:00"/>
    <x v="25"/>
    <x v="27"/>
    <n v="168"/>
    <n v="8"/>
    <n v="0"/>
    <n v="2"/>
    <n v="628"/>
    <n v="10"/>
    <n v="5"/>
    <n v="1"/>
    <n v="4"/>
    <m/>
    <m/>
    <m/>
  </r>
  <r>
    <d v="2013-10-14T00:00:00"/>
    <x v="26"/>
    <x v="27"/>
    <n v="131"/>
    <n v="7"/>
    <n v="0"/>
    <n v="2"/>
    <n v="384"/>
    <n v="8"/>
    <n v="2"/>
    <n v="5"/>
    <n v="4"/>
    <m/>
    <m/>
    <m/>
  </r>
  <r>
    <d v="2013-10-15T00:00:00"/>
    <x v="27"/>
    <x v="27"/>
    <n v="119"/>
    <n v="7"/>
    <n v="0"/>
    <n v="0"/>
    <n v="348"/>
    <n v="4"/>
    <n v="0"/>
    <n v="0"/>
    <n v="3"/>
    <m/>
    <m/>
    <m/>
  </r>
  <r>
    <d v="2013-10-16T00:00:00"/>
    <x v="28"/>
    <x v="27"/>
    <n v="98"/>
    <n v="7.5"/>
    <n v="0"/>
    <n v="2.5"/>
    <n v="235"/>
    <n v="4"/>
    <n v="0.5"/>
    <n v="0"/>
    <n v="4.5"/>
    <m/>
    <m/>
    <m/>
  </r>
  <r>
    <d v="2013-10-17T00:00:00"/>
    <x v="29"/>
    <x v="27"/>
    <n v="70"/>
    <n v="10"/>
    <n v="0"/>
    <n v="5"/>
    <n v="144"/>
    <n v="6"/>
    <n v="1"/>
    <n v="0"/>
    <n v="2"/>
    <m/>
    <m/>
    <m/>
  </r>
  <r>
    <d v="2013-10-18T00:00:00"/>
    <x v="30"/>
    <x v="27"/>
    <n v="54"/>
    <n v="22"/>
    <n v="0"/>
    <n v="2"/>
    <n v="131"/>
    <n v="0"/>
    <n v="2"/>
    <n v="1"/>
    <n v="1"/>
    <m/>
    <m/>
    <m/>
  </r>
  <r>
    <d v="2013-10-19T00:00:00"/>
    <x v="31"/>
    <x v="27"/>
    <n v="53"/>
    <n v="38"/>
    <n v="0"/>
    <n v="1"/>
    <n v="110"/>
    <n v="3"/>
    <n v="2"/>
    <n v="0"/>
    <n v="3"/>
    <m/>
    <m/>
    <m/>
  </r>
  <r>
    <d v="2013-10-20T00:00:00"/>
    <x v="32"/>
    <x v="27"/>
    <n v="40"/>
    <n v="8"/>
    <n v="0"/>
    <n v="0"/>
    <n v="72"/>
    <n v="2"/>
    <n v="1"/>
    <n v="0"/>
    <n v="1"/>
    <m/>
    <m/>
    <m/>
  </r>
  <r>
    <d v="2013-10-21T00:00:00"/>
    <x v="33"/>
    <x v="27"/>
    <n v="20"/>
    <n v="13"/>
    <n v="1"/>
    <n v="0"/>
    <n v="99"/>
    <n v="4"/>
    <n v="2"/>
    <n v="0"/>
    <n v="1"/>
    <m/>
    <m/>
    <m/>
  </r>
  <r>
    <d v="2013-10-22T00:00:00"/>
    <x v="34"/>
    <x v="27"/>
    <n v="17"/>
    <n v="3"/>
    <n v="0"/>
    <n v="0"/>
    <n v="38"/>
    <n v="0"/>
    <n v="2"/>
    <n v="0"/>
    <n v="4"/>
    <m/>
    <m/>
    <m/>
  </r>
  <r>
    <d v="2013-10-23T00:00:00"/>
    <x v="35"/>
    <x v="27"/>
    <n v="22"/>
    <n v="5"/>
    <n v="0"/>
    <n v="0"/>
    <n v="24"/>
    <n v="2"/>
    <n v="1"/>
    <n v="0"/>
    <n v="2"/>
    <m/>
    <m/>
    <m/>
  </r>
  <r>
    <d v="2013-10-24T00:00:00"/>
    <x v="36"/>
    <x v="27"/>
    <n v="9"/>
    <n v="21"/>
    <n v="0"/>
    <n v="0"/>
    <n v="36"/>
    <n v="0"/>
    <n v="0"/>
    <n v="1"/>
    <n v="2"/>
    <m/>
    <m/>
    <m/>
  </r>
  <r>
    <d v="2013-10-25T00:00:00"/>
    <x v="37"/>
    <x v="27"/>
    <n v="20"/>
    <n v="7"/>
    <n v="0"/>
    <n v="0"/>
    <n v="28"/>
    <n v="1"/>
    <n v="3"/>
    <n v="3"/>
    <n v="0"/>
    <m/>
    <m/>
    <m/>
  </r>
  <r>
    <d v="2013-10-26T00:00:00"/>
    <x v="38"/>
    <x v="27"/>
    <n v="20"/>
    <n v="10"/>
    <n v="0"/>
    <n v="0"/>
    <n v="13"/>
    <n v="0"/>
    <n v="0"/>
    <n v="0"/>
    <n v="3"/>
    <m/>
    <m/>
    <m/>
  </r>
  <r>
    <d v="2013-10-27T00:00:00"/>
    <x v="39"/>
    <x v="27"/>
    <n v="5"/>
    <n v="0"/>
    <n v="0"/>
    <n v="0"/>
    <n v="13"/>
    <n v="0"/>
    <n v="0"/>
    <n v="2"/>
    <n v="0"/>
    <m/>
    <m/>
    <m/>
  </r>
  <r>
    <d v="2013-10-28T00:00:00"/>
    <x v="40"/>
    <x v="27"/>
    <n v="11"/>
    <n v="4"/>
    <n v="0"/>
    <n v="0"/>
    <n v="13"/>
    <n v="0"/>
    <n v="1"/>
    <n v="0"/>
    <n v="0"/>
    <m/>
    <m/>
    <m/>
  </r>
  <r>
    <d v="2013-10-29T00:00:00"/>
    <x v="41"/>
    <x v="27"/>
    <n v="10"/>
    <n v="0"/>
    <n v="0"/>
    <n v="0"/>
    <n v="10"/>
    <n v="0"/>
    <n v="5"/>
    <n v="0"/>
    <n v="0"/>
    <m/>
    <m/>
    <m/>
  </r>
  <r>
    <d v="2013-10-30T00:00:00"/>
    <x v="42"/>
    <x v="27"/>
    <n v="15"/>
    <n v="5"/>
    <n v="0"/>
    <n v="0"/>
    <n v="7"/>
    <n v="0"/>
    <n v="0"/>
    <n v="0"/>
    <n v="0"/>
    <m/>
    <m/>
    <m/>
  </r>
  <r>
    <d v="2013-10-31T00:00:00"/>
    <x v="43"/>
    <x v="27"/>
    <n v="51.333333333333329"/>
    <n v="3"/>
    <n v="0"/>
    <n v="0"/>
    <n v="4.5"/>
    <n v="0"/>
    <n v="2"/>
    <n v="1"/>
    <n v="4"/>
    <m/>
    <m/>
    <m/>
  </r>
  <r>
    <d v="2013-11-01T00:00:00"/>
    <x v="44"/>
    <x v="27"/>
    <n v="67"/>
    <n v="2"/>
    <n v="0"/>
    <n v="1"/>
    <n v="4"/>
    <n v="0"/>
    <n v="1"/>
    <n v="3"/>
    <n v="8"/>
    <m/>
    <m/>
    <m/>
  </r>
  <r>
    <d v="2013-11-02T00:00:00"/>
    <x v="45"/>
    <x v="27"/>
    <n v="433.5"/>
    <n v="12.5"/>
    <n v="0"/>
    <n v="2"/>
    <n v="7"/>
    <n v="1"/>
    <n v="0"/>
    <n v="5.5"/>
    <n v="6"/>
    <m/>
    <m/>
    <m/>
  </r>
  <r>
    <d v="2013-11-03T00:00:00"/>
    <x v="46"/>
    <x v="27"/>
    <n v="672"/>
    <n v="14"/>
    <n v="0"/>
    <n v="2"/>
    <n v="1"/>
    <n v="0"/>
    <n v="3"/>
    <n v="5"/>
    <n v="0"/>
    <m/>
    <m/>
    <m/>
  </r>
  <r>
    <d v="2013-11-04T00:00:00"/>
    <x v="47"/>
    <x v="27"/>
    <n v="147"/>
    <n v="5"/>
    <n v="0"/>
    <n v="0"/>
    <n v="0"/>
    <n v="0"/>
    <n v="2"/>
    <n v="0"/>
    <n v="4"/>
    <m/>
    <m/>
    <m/>
  </r>
  <r>
    <d v="2013-11-05T00:00:00"/>
    <x v="48"/>
    <x v="27"/>
    <n v="96"/>
    <n v="8"/>
    <n v="0"/>
    <n v="0"/>
    <n v="0"/>
    <n v="0"/>
    <n v="4"/>
    <n v="0"/>
    <n v="5"/>
    <m/>
    <m/>
    <m/>
  </r>
  <r>
    <d v="2013-11-06T00:00:00"/>
    <x v="49"/>
    <x v="27"/>
    <n v="57"/>
    <n v="3"/>
    <n v="0"/>
    <n v="1"/>
    <n v="0"/>
    <n v="0"/>
    <n v="1"/>
    <n v="3"/>
    <n v="0"/>
    <m/>
    <m/>
    <m/>
  </r>
  <r>
    <d v="2013-11-07T00:00:00"/>
    <x v="50"/>
    <x v="27"/>
    <n v="24"/>
    <n v="2"/>
    <n v="0"/>
    <n v="0"/>
    <n v="1"/>
    <n v="0"/>
    <n v="3"/>
    <n v="0"/>
    <n v="9"/>
    <m/>
    <m/>
    <m/>
  </r>
  <r>
    <d v="2013-11-08T00:00:00"/>
    <x v="51"/>
    <x v="27"/>
    <m/>
    <m/>
    <m/>
    <m/>
    <m/>
    <m/>
    <m/>
    <m/>
    <m/>
    <m/>
    <m/>
    <m/>
  </r>
  <r>
    <d v="2013-11-09T00:00:00"/>
    <x v="52"/>
    <x v="27"/>
    <m/>
    <m/>
    <m/>
    <m/>
    <m/>
    <m/>
    <m/>
    <m/>
    <m/>
    <m/>
    <m/>
    <m/>
  </r>
  <r>
    <d v="2013-11-10T00:00:00"/>
    <x v="53"/>
    <x v="27"/>
    <m/>
    <m/>
    <m/>
    <m/>
    <m/>
    <m/>
    <m/>
    <m/>
    <m/>
    <m/>
    <m/>
    <m/>
  </r>
  <r>
    <d v="2013-11-11T00:00:00"/>
    <x v="54"/>
    <x v="27"/>
    <m/>
    <m/>
    <m/>
    <m/>
    <m/>
    <m/>
    <m/>
    <m/>
    <m/>
    <m/>
    <m/>
    <m/>
  </r>
  <r>
    <d v="2013-11-12T00:00:00"/>
    <x v="55"/>
    <x v="27"/>
    <m/>
    <m/>
    <m/>
    <m/>
    <m/>
    <m/>
    <m/>
    <m/>
    <m/>
    <m/>
    <m/>
    <m/>
  </r>
  <r>
    <d v="2013-11-13T00:00:00"/>
    <x v="56"/>
    <x v="27"/>
    <m/>
    <m/>
    <m/>
    <m/>
    <m/>
    <m/>
    <m/>
    <m/>
    <m/>
    <m/>
    <m/>
    <m/>
  </r>
  <r>
    <d v="2013-11-14T00:00:00"/>
    <x v="57"/>
    <x v="27"/>
    <m/>
    <m/>
    <m/>
    <m/>
    <m/>
    <m/>
    <m/>
    <m/>
    <m/>
    <m/>
    <m/>
    <m/>
  </r>
  <r>
    <d v="2013-11-15T00:00:00"/>
    <x v="58"/>
    <x v="27"/>
    <m/>
    <m/>
    <m/>
    <m/>
    <m/>
    <m/>
    <m/>
    <m/>
    <m/>
    <m/>
    <m/>
    <m/>
  </r>
  <r>
    <d v="2013-11-16T00:00:00"/>
    <x v="59"/>
    <x v="27"/>
    <m/>
    <m/>
    <m/>
    <m/>
    <m/>
    <m/>
    <m/>
    <m/>
    <m/>
    <m/>
    <m/>
    <m/>
  </r>
  <r>
    <d v="2013-11-17T00:00:00"/>
    <x v="60"/>
    <x v="27"/>
    <m/>
    <m/>
    <m/>
    <m/>
    <m/>
    <m/>
    <m/>
    <m/>
    <m/>
    <m/>
    <m/>
    <m/>
  </r>
  <r>
    <d v="2013-11-18T00:00:00"/>
    <x v="61"/>
    <x v="27"/>
    <m/>
    <m/>
    <m/>
    <m/>
    <m/>
    <m/>
    <m/>
    <m/>
    <m/>
    <m/>
    <m/>
    <m/>
  </r>
  <r>
    <d v="2013-11-19T00:00:00"/>
    <x v="62"/>
    <x v="27"/>
    <m/>
    <m/>
    <m/>
    <m/>
    <m/>
    <m/>
    <m/>
    <m/>
    <m/>
    <m/>
    <m/>
    <m/>
  </r>
  <r>
    <d v="2013-11-20T00:00:00"/>
    <x v="66"/>
    <x v="27"/>
    <m/>
    <m/>
    <m/>
    <m/>
    <m/>
    <m/>
    <m/>
    <m/>
    <m/>
    <m/>
    <m/>
    <m/>
  </r>
  <r>
    <d v="2013-11-21T00:00:00"/>
    <x v="81"/>
    <x v="27"/>
    <m/>
    <m/>
    <m/>
    <m/>
    <m/>
    <m/>
    <m/>
    <m/>
    <m/>
    <m/>
    <m/>
    <m/>
  </r>
  <r>
    <d v="2013-11-22T00:00:00"/>
    <x v="82"/>
    <x v="27"/>
    <m/>
    <m/>
    <m/>
    <m/>
    <m/>
    <m/>
    <m/>
    <m/>
    <m/>
    <m/>
    <m/>
    <m/>
  </r>
  <r>
    <d v="2013-11-23T00:00:00"/>
    <x v="83"/>
    <x v="27"/>
    <m/>
    <m/>
    <m/>
    <m/>
    <m/>
    <m/>
    <m/>
    <m/>
    <m/>
    <m/>
    <m/>
    <m/>
  </r>
  <r>
    <d v="2013-11-24T00:00:00"/>
    <x v="84"/>
    <x v="27"/>
    <m/>
    <m/>
    <m/>
    <m/>
    <m/>
    <m/>
    <m/>
    <m/>
    <m/>
    <m/>
    <m/>
    <m/>
  </r>
  <r>
    <d v="2013-11-25T00:00:00"/>
    <x v="85"/>
    <x v="27"/>
    <m/>
    <m/>
    <m/>
    <m/>
    <m/>
    <m/>
    <m/>
    <m/>
    <m/>
    <m/>
    <m/>
    <m/>
  </r>
  <r>
    <d v="2013-11-26T00:00:00"/>
    <x v="87"/>
    <x v="27"/>
    <m/>
    <m/>
    <m/>
    <m/>
    <m/>
    <m/>
    <m/>
    <m/>
    <m/>
    <m/>
    <m/>
    <m/>
  </r>
  <r>
    <d v="2013-11-27T00:00:00"/>
    <x v="88"/>
    <x v="27"/>
    <m/>
    <m/>
    <m/>
    <m/>
    <m/>
    <m/>
    <m/>
    <m/>
    <m/>
    <m/>
    <m/>
    <m/>
  </r>
  <r>
    <d v="2013-11-28T00:00:00"/>
    <x v="89"/>
    <x v="27"/>
    <m/>
    <m/>
    <m/>
    <m/>
    <m/>
    <m/>
    <m/>
    <m/>
    <m/>
    <m/>
    <m/>
    <m/>
  </r>
  <r>
    <d v="2013-11-29T00:00:00"/>
    <x v="90"/>
    <x v="27"/>
    <m/>
    <m/>
    <m/>
    <m/>
    <m/>
    <m/>
    <m/>
    <m/>
    <m/>
    <m/>
    <m/>
    <m/>
  </r>
  <r>
    <d v="2013-11-30T00:00:00"/>
    <x v="91"/>
    <x v="27"/>
    <m/>
    <m/>
    <m/>
    <m/>
    <m/>
    <m/>
    <m/>
    <m/>
    <m/>
    <m/>
    <m/>
    <m/>
  </r>
  <r>
    <d v="2014-07-31T00:00:00"/>
    <x v="109"/>
    <x v="28"/>
    <n v="19"/>
    <n v="0"/>
    <n v="18"/>
    <n v="9"/>
    <n v="1"/>
    <n v="6"/>
    <n v="296"/>
    <n v="90149"/>
    <n v="44796"/>
    <n v="15"/>
    <s v="Total to Date.   Unk = Rainbow"/>
    <s v="questionnable"/>
  </r>
  <r>
    <d v="2014-08-01T00:00:00"/>
    <x v="110"/>
    <x v="28"/>
    <n v="0"/>
    <n v="0"/>
    <n v="0"/>
    <n v="0"/>
    <n v="0"/>
    <n v="0"/>
    <n v="4"/>
    <n v="977"/>
    <n v="751"/>
    <n v="0"/>
    <m/>
    <m/>
  </r>
  <r>
    <d v="2014-08-02T00:00:00"/>
    <x v="111"/>
    <x v="28"/>
    <n v="2"/>
    <n v="0"/>
    <n v="0"/>
    <n v="0"/>
    <n v="0"/>
    <n v="0"/>
    <n v="12"/>
    <n v="694"/>
    <n v="134"/>
    <n v="0"/>
    <m/>
    <m/>
  </r>
  <r>
    <d v="2014-08-03T00:00:00"/>
    <x v="112"/>
    <x v="28"/>
    <n v="4"/>
    <n v="0"/>
    <n v="0"/>
    <n v="0"/>
    <n v="0"/>
    <n v="0"/>
    <n v="8"/>
    <n v="229"/>
    <n v="141"/>
    <n v="0"/>
    <m/>
    <m/>
  </r>
  <r>
    <d v="2014-08-04T00:00:00"/>
    <x v="113"/>
    <x v="28"/>
    <n v="0"/>
    <n v="0"/>
    <n v="0"/>
    <n v="0"/>
    <n v="0"/>
    <n v="0"/>
    <n v="32"/>
    <n v="203"/>
    <n v="294"/>
    <n v="0"/>
    <m/>
    <m/>
  </r>
  <r>
    <d v="2014-08-05T00:00:00"/>
    <x v="114"/>
    <x v="28"/>
    <n v="0"/>
    <n v="0"/>
    <n v="0"/>
    <n v="0"/>
    <n v="0"/>
    <n v="0"/>
    <n v="13"/>
    <n v="192"/>
    <n v="136"/>
    <n v="0"/>
    <m/>
    <m/>
  </r>
  <r>
    <d v="2014-08-06T00:00:00"/>
    <x v="115"/>
    <x v="28"/>
    <n v="1"/>
    <n v="0"/>
    <n v="0"/>
    <n v="0"/>
    <n v="3"/>
    <n v="0"/>
    <n v="60"/>
    <n v="807"/>
    <n v="353"/>
    <n v="0"/>
    <m/>
    <m/>
  </r>
  <r>
    <d v="2014-08-07T00:00:00"/>
    <x v="116"/>
    <x v="28"/>
    <n v="0"/>
    <n v="0"/>
    <n v="0"/>
    <n v="0"/>
    <n v="0"/>
    <n v="0"/>
    <n v="24"/>
    <n v="1065"/>
    <n v="696"/>
    <n v="0"/>
    <m/>
    <m/>
  </r>
  <r>
    <d v="2014-08-08T00:00:00"/>
    <x v="117"/>
    <x v="28"/>
    <n v="4"/>
    <n v="0"/>
    <n v="0"/>
    <n v="0"/>
    <n v="3"/>
    <n v="0"/>
    <n v="27"/>
    <n v="819"/>
    <n v="567"/>
    <n v="0"/>
    <m/>
    <m/>
  </r>
  <r>
    <d v="2014-08-09T00:00:00"/>
    <x v="118"/>
    <x v="28"/>
    <n v="4"/>
    <n v="0"/>
    <n v="0"/>
    <n v="0"/>
    <n v="6"/>
    <n v="0"/>
    <n v="51"/>
    <n v="1057"/>
    <n v="482"/>
    <n v="1"/>
    <s v="Rainbow"/>
    <m/>
  </r>
  <r>
    <d v="2014-08-10T00:00:00"/>
    <x v="119"/>
    <x v="28"/>
    <n v="9"/>
    <n v="0"/>
    <n v="0"/>
    <n v="0"/>
    <n v="15"/>
    <n v="1"/>
    <n v="46"/>
    <n v="1041"/>
    <n v="1479"/>
    <n v="1"/>
    <s v="Rainbow"/>
    <m/>
  </r>
  <r>
    <d v="2014-08-11T00:00:00"/>
    <x v="120"/>
    <x v="28"/>
    <n v="13"/>
    <n v="0"/>
    <n v="0"/>
    <n v="0"/>
    <n v="8"/>
    <n v="1"/>
    <n v="61"/>
    <n v="1837"/>
    <n v="1017"/>
    <n v="0"/>
    <m/>
    <m/>
  </r>
  <r>
    <d v="2014-08-12T00:00:00"/>
    <x v="121"/>
    <x v="28"/>
    <n v="7"/>
    <n v="0"/>
    <n v="1"/>
    <n v="1"/>
    <n v="15"/>
    <n v="1"/>
    <n v="58"/>
    <n v="1507"/>
    <n v="1491"/>
    <n v="0"/>
    <m/>
    <m/>
  </r>
  <r>
    <d v="2014-08-13T00:00:00"/>
    <x v="122"/>
    <x v="28"/>
    <n v="6"/>
    <n v="0"/>
    <n v="0"/>
    <n v="0"/>
    <n v="3"/>
    <n v="3"/>
    <n v="39"/>
    <n v="333"/>
    <n v="1236"/>
    <n v="0"/>
    <m/>
    <m/>
  </r>
  <r>
    <d v="2014-08-14T00:00:00"/>
    <x v="92"/>
    <x v="28"/>
    <n v="18"/>
    <n v="0"/>
    <n v="0"/>
    <n v="0"/>
    <n v="12"/>
    <n v="0"/>
    <n v="36"/>
    <n v="672"/>
    <n v="714"/>
    <n v="0"/>
    <m/>
    <m/>
  </r>
  <r>
    <d v="2014-08-15T00:00:00"/>
    <x v="93"/>
    <x v="28"/>
    <n v="42"/>
    <n v="3"/>
    <n v="0"/>
    <n v="0"/>
    <n v="15"/>
    <n v="0"/>
    <n v="39"/>
    <n v="1836"/>
    <n v="729"/>
    <n v="0"/>
    <m/>
    <m/>
  </r>
  <r>
    <d v="2014-08-16T00:00:00"/>
    <x v="94"/>
    <x v="28"/>
    <n v="45"/>
    <n v="2"/>
    <n v="0"/>
    <n v="0"/>
    <n v="15"/>
    <n v="3"/>
    <n v="23"/>
    <n v="555"/>
    <n v="757"/>
    <n v="0"/>
    <m/>
    <m/>
  </r>
  <r>
    <d v="2014-08-17T00:00:00"/>
    <x v="95"/>
    <x v="28"/>
    <n v="43"/>
    <n v="7"/>
    <n v="1"/>
    <n v="1"/>
    <n v="11"/>
    <n v="3"/>
    <n v="23"/>
    <n v="712"/>
    <n v="464"/>
    <n v="1"/>
    <s v="Rainbow"/>
    <m/>
  </r>
  <r>
    <d v="2014-08-18T00:00:00"/>
    <x v="96"/>
    <x v="28"/>
    <n v="43"/>
    <n v="2"/>
    <n v="0"/>
    <n v="1"/>
    <n v="27"/>
    <n v="2"/>
    <n v="28"/>
    <n v="525"/>
    <n v="909"/>
    <n v="0"/>
    <m/>
    <m/>
  </r>
  <r>
    <d v="2014-08-19T00:00:00"/>
    <x v="97"/>
    <x v="28"/>
    <n v="34"/>
    <n v="0"/>
    <n v="0"/>
    <n v="0"/>
    <n v="16"/>
    <n v="16"/>
    <n v="16"/>
    <n v="1204"/>
    <n v="492"/>
    <n v="0"/>
    <m/>
    <m/>
  </r>
  <r>
    <d v="2014-08-20T00:00:00"/>
    <x v="98"/>
    <x v="28"/>
    <n v="13"/>
    <n v="1"/>
    <n v="0"/>
    <n v="0"/>
    <n v="9"/>
    <n v="7"/>
    <n v="26"/>
    <n v="569"/>
    <n v="378"/>
    <n v="0"/>
    <m/>
    <m/>
  </r>
  <r>
    <d v="2014-08-21T00:00:00"/>
    <x v="99"/>
    <x v="28"/>
    <n v="31.5"/>
    <n v="5"/>
    <n v="0"/>
    <n v="1"/>
    <n v="15"/>
    <n v="3.5"/>
    <n v="24"/>
    <n v="367"/>
    <n v="443"/>
    <n v="0"/>
    <m/>
    <m/>
  </r>
  <r>
    <d v="2014-08-22T00:00:00"/>
    <x v="100"/>
    <x v="28"/>
    <n v="30"/>
    <n v="1"/>
    <n v="0"/>
    <n v="0"/>
    <n v="6"/>
    <n v="4"/>
    <n v="18"/>
    <n v="197"/>
    <n v="178"/>
    <n v="0"/>
    <m/>
    <m/>
  </r>
  <r>
    <d v="2014-08-23T00:00:00"/>
    <x v="101"/>
    <x v="28"/>
    <n v="65"/>
    <n v="3"/>
    <n v="0"/>
    <n v="0"/>
    <n v="7"/>
    <n v="7"/>
    <n v="13"/>
    <n v="235"/>
    <n v="171"/>
    <n v="0"/>
    <m/>
    <m/>
  </r>
  <r>
    <d v="2014-08-24T00:00:00"/>
    <x v="102"/>
    <x v="28"/>
    <n v="62"/>
    <n v="5"/>
    <n v="0"/>
    <n v="0"/>
    <n v="20"/>
    <n v="8"/>
    <n v="22"/>
    <n v="200"/>
    <n v="196"/>
    <n v="0"/>
    <m/>
    <m/>
  </r>
  <r>
    <d v="2014-08-25T00:00:00"/>
    <x v="103"/>
    <x v="28"/>
    <n v="56"/>
    <n v="1"/>
    <n v="0"/>
    <n v="0"/>
    <n v="16"/>
    <n v="2"/>
    <n v="23"/>
    <n v="178"/>
    <n v="290"/>
    <n v="0"/>
    <m/>
    <m/>
  </r>
  <r>
    <d v="2014-08-26T00:00:00"/>
    <x v="104"/>
    <x v="28"/>
    <n v="47"/>
    <n v="1"/>
    <n v="0"/>
    <n v="0"/>
    <n v="14"/>
    <n v="3"/>
    <n v="11"/>
    <n v="124"/>
    <n v="244"/>
    <n v="0"/>
    <m/>
    <m/>
  </r>
  <r>
    <d v="2014-08-27T00:00:00"/>
    <x v="105"/>
    <x v="28"/>
    <n v="89.909090909090878"/>
    <n v="6.545454545454545"/>
    <n v="0"/>
    <n v="0"/>
    <n v="26.27272727272727"/>
    <n v="13.636363636363635"/>
    <n v="7.545454545454545"/>
    <n v="143.36363636363637"/>
    <n v="183.81818181818178"/>
    <n v="0"/>
    <s v="Adjusted counts to account for suspected bypass at fishways"/>
    <m/>
  </r>
  <r>
    <d v="2014-08-28T00:00:00"/>
    <x v="106"/>
    <x v="28"/>
    <n v="175.31818181818176"/>
    <n v="11.990909090909089"/>
    <n v="0"/>
    <n v="0"/>
    <n v="38.445454545454545"/>
    <n v="24.872727272727271"/>
    <n v="8.790909090909091"/>
    <n v="133.5272727272727"/>
    <n v="166.23636363636362"/>
    <n v="0"/>
    <s v="Adjusted counts to account for suspected bypass at fishways"/>
    <m/>
  </r>
  <r>
    <d v="2014-08-29T00:00:00"/>
    <x v="107"/>
    <x v="28"/>
    <n v="260.72727272727269"/>
    <n v="17.436363636363641"/>
    <n v="0"/>
    <n v="0"/>
    <n v="50.618181818181817"/>
    <n v="36.109090909090909"/>
    <n v="10.036363636363635"/>
    <n v="123.69090909090913"/>
    <n v="148.65454545454546"/>
    <n v="0"/>
    <s v="Adjusted counts to account for suspected bypass at fishways"/>
    <m/>
  </r>
  <r>
    <d v="2014-08-30T00:00:00"/>
    <x v="108"/>
    <x v="28"/>
    <n v="346.13636363636351"/>
    <n v="22.881818181818179"/>
    <n v="0"/>
    <n v="0"/>
    <n v="62.790909090909075"/>
    <n v="47.345454545454551"/>
    <n v="11.281818181818181"/>
    <n v="113.85454545454547"/>
    <n v="131.07272727272726"/>
    <n v="0"/>
    <s v="Adjusted counts to account for suspected bypass at fishways"/>
    <m/>
  </r>
  <r>
    <d v="2014-08-31T00:00:00"/>
    <x v="86"/>
    <x v="28"/>
    <n v="431.54545454545462"/>
    <n v="28.327272727272732"/>
    <n v="0"/>
    <n v="0"/>
    <n v="74.963636363636368"/>
    <n v="58.581818181818186"/>
    <n v="12.527272727272727"/>
    <n v="104.01818181818183"/>
    <n v="113.49090909090911"/>
    <n v="0"/>
    <s v="Adjusted counts to account for suspected bypass at fishways"/>
    <m/>
  </r>
  <r>
    <d v="2014-09-01T00:00:00"/>
    <x v="80"/>
    <x v="28"/>
    <n v="516.95454545454538"/>
    <n v="33.772727272727273"/>
    <n v="0"/>
    <n v="0"/>
    <n v="87.136363636363626"/>
    <n v="69.818181818181813"/>
    <n v="13.772727272727273"/>
    <n v="94.181818181818187"/>
    <n v="95.909090909090892"/>
    <n v="0"/>
    <s v="Adjusted counts to account for suspected bypass at fishways"/>
    <m/>
  </r>
  <r>
    <d v="2014-09-02T00:00:00"/>
    <x v="75"/>
    <x v="28"/>
    <n v="602.36363636363626"/>
    <n v="39.218181818181812"/>
    <n v="0"/>
    <n v="0"/>
    <n v="99.309090909090898"/>
    <n v="81.054545454545462"/>
    <n v="15.018181818181819"/>
    <n v="84.345454545454544"/>
    <n v="78.327272727272728"/>
    <n v="0"/>
    <s v="Adjusted counts to account for suspected bypass at fishways"/>
    <m/>
  </r>
  <r>
    <d v="2014-09-03T00:00:00"/>
    <x v="76"/>
    <x v="28"/>
    <n v="687.77272727272702"/>
    <n v="44.663636363636357"/>
    <n v="0"/>
    <n v="0"/>
    <n v="111.48181818181818"/>
    <n v="92.290909090909096"/>
    <n v="16.263636363636362"/>
    <n v="74.509090909090887"/>
    <n v="60.745454545454557"/>
    <n v="0"/>
    <s v="Adjusted counts to account for suspected bypass at fishways"/>
    <m/>
  </r>
  <r>
    <d v="2014-09-04T00:00:00"/>
    <x v="77"/>
    <x v="28"/>
    <n v="773.18181818181802"/>
    <n v="50.109090909090902"/>
    <n v="0"/>
    <n v="0"/>
    <n v="123.65454545454544"/>
    <n v="103.5272727272727"/>
    <n v="17.509090909090911"/>
    <n v="64.672727272727258"/>
    <n v="43.163636363636364"/>
    <n v="0"/>
    <s v="Adjusted counts to account for suspected bypass at fishways"/>
    <m/>
  </r>
  <r>
    <d v="2014-09-05T00:00:00"/>
    <x v="78"/>
    <x v="28"/>
    <n v="736.81818181818187"/>
    <n v="39.827272727272728"/>
    <n v="0"/>
    <n v="0"/>
    <n v="94.645454545454555"/>
    <n v="61.445454545454545"/>
    <n v="16.118181818181817"/>
    <n v="31.109090909090913"/>
    <n v="21.081818181818178"/>
    <n v="0"/>
    <s v="Adjusted counts to account for suspected bypass at fishways"/>
    <m/>
  </r>
  <r>
    <d v="2014-09-06T00:00:00"/>
    <x v="79"/>
    <x v="28"/>
    <n v="944"/>
    <n v="61"/>
    <n v="0"/>
    <n v="0"/>
    <n v="148"/>
    <n v="126"/>
    <n v="20"/>
    <n v="45"/>
    <n v="8"/>
    <n v="0"/>
    <m/>
    <m/>
  </r>
  <r>
    <d v="2014-09-07T00:00:00"/>
    <x v="71"/>
    <x v="28"/>
    <n v="618"/>
    <n v="69"/>
    <n v="0"/>
    <n v="0"/>
    <n v="169"/>
    <n v="142"/>
    <n v="26"/>
    <n v="56"/>
    <n v="4"/>
    <n v="0"/>
    <m/>
    <m/>
  </r>
  <r>
    <d v="2014-09-08T00:00:00"/>
    <x v="72"/>
    <x v="28"/>
    <n v="537"/>
    <n v="100"/>
    <n v="0"/>
    <n v="0"/>
    <n v="249"/>
    <n v="250"/>
    <n v="19"/>
    <n v="70"/>
    <n v="16"/>
    <n v="0"/>
    <m/>
    <m/>
  </r>
  <r>
    <d v="2014-09-09T00:00:00"/>
    <x v="73"/>
    <x v="28"/>
    <n v="540"/>
    <n v="112"/>
    <n v="0"/>
    <n v="0"/>
    <n v="149"/>
    <n v="197"/>
    <n v="12"/>
    <n v="19"/>
    <n v="18"/>
    <n v="0"/>
    <m/>
    <m/>
  </r>
  <r>
    <d v="2014-09-10T00:00:00"/>
    <x v="74"/>
    <x v="28"/>
    <n v="519"/>
    <n v="101"/>
    <n v="0"/>
    <n v="0"/>
    <n v="277"/>
    <n v="250"/>
    <n v="12"/>
    <n v="27"/>
    <n v="7"/>
    <n v="0"/>
    <m/>
    <m/>
  </r>
  <r>
    <d v="2014-09-11T00:00:00"/>
    <x v="68"/>
    <x v="28"/>
    <n v="437"/>
    <n v="78"/>
    <n v="0"/>
    <n v="0"/>
    <n v="190"/>
    <n v="207"/>
    <n v="14"/>
    <n v="15"/>
    <n v="3"/>
    <n v="0"/>
    <m/>
    <m/>
  </r>
  <r>
    <d v="2014-09-12T00:00:00"/>
    <x v="69"/>
    <x v="28"/>
    <n v="1731"/>
    <n v="73"/>
    <n v="0"/>
    <n v="0"/>
    <n v="222"/>
    <n v="108"/>
    <n v="13"/>
    <n v="10"/>
    <n v="2"/>
    <n v="0"/>
    <m/>
    <m/>
  </r>
  <r>
    <d v="2014-09-13T00:00:00"/>
    <x v="70"/>
    <x v="28"/>
    <n v="1517"/>
    <n v="58"/>
    <n v="0"/>
    <n v="0"/>
    <n v="324"/>
    <n v="68"/>
    <n v="5"/>
    <n v="9"/>
    <n v="3"/>
    <n v="0"/>
    <m/>
    <m/>
  </r>
  <r>
    <d v="2014-09-14T00:00:00"/>
    <x v="67"/>
    <x v="28"/>
    <n v="1276"/>
    <n v="79"/>
    <n v="0"/>
    <n v="0"/>
    <n v="255"/>
    <n v="70"/>
    <n v="5"/>
    <n v="8"/>
    <n v="5"/>
    <n v="0"/>
    <m/>
    <m/>
  </r>
  <r>
    <d v="2014-09-15T00:00:00"/>
    <x v="63"/>
    <x v="28"/>
    <n v="1751"/>
    <n v="107"/>
    <n v="0"/>
    <n v="0"/>
    <n v="206"/>
    <n v="143"/>
    <n v="20"/>
    <n v="14"/>
    <n v="5"/>
    <n v="0"/>
    <m/>
    <m/>
  </r>
  <r>
    <d v="2014-09-16T00:00:00"/>
    <x v="64"/>
    <x v="28"/>
    <n v="1287"/>
    <n v="114"/>
    <n v="0"/>
    <n v="0"/>
    <n v="302"/>
    <n v="181"/>
    <n v="9"/>
    <n v="16"/>
    <n v="1"/>
    <n v="0"/>
    <m/>
    <m/>
  </r>
  <r>
    <d v="2014-09-17T00:00:00"/>
    <x v="65"/>
    <x v="28"/>
    <n v="1293"/>
    <n v="106"/>
    <n v="0"/>
    <n v="0"/>
    <n v="274"/>
    <n v="162"/>
    <n v="8"/>
    <n v="13"/>
    <n v="9"/>
    <n v="0"/>
    <m/>
    <m/>
  </r>
  <r>
    <d v="2014-09-18T00:00:00"/>
    <x v="0"/>
    <x v="28"/>
    <n v="1032"/>
    <n v="63"/>
    <n v="0"/>
    <n v="0"/>
    <n v="293"/>
    <n v="158"/>
    <n v="7"/>
    <n v="6"/>
    <n v="2"/>
    <n v="0"/>
    <m/>
    <m/>
  </r>
  <r>
    <d v="2014-09-19T00:00:00"/>
    <x v="1"/>
    <x v="28"/>
    <n v="713"/>
    <n v="57"/>
    <n v="0"/>
    <n v="0"/>
    <n v="185"/>
    <n v="141"/>
    <n v="3"/>
    <n v="5"/>
    <n v="0"/>
    <n v="0"/>
    <m/>
    <m/>
  </r>
  <r>
    <d v="2014-09-20T00:00:00"/>
    <x v="2"/>
    <x v="28"/>
    <n v="525"/>
    <n v="43"/>
    <n v="0"/>
    <n v="0"/>
    <n v="187"/>
    <n v="132"/>
    <n v="3"/>
    <n v="5"/>
    <n v="1"/>
    <n v="0"/>
    <m/>
    <m/>
  </r>
  <r>
    <d v="2014-09-21T00:00:00"/>
    <x v="3"/>
    <x v="28"/>
    <n v="348"/>
    <n v="41"/>
    <n v="0"/>
    <n v="0"/>
    <n v="242"/>
    <n v="126"/>
    <n v="5"/>
    <n v="0"/>
    <n v="5"/>
    <n v="0"/>
    <m/>
    <m/>
  </r>
  <r>
    <d v="2014-09-22T00:00:00"/>
    <x v="4"/>
    <x v="28"/>
    <n v="824"/>
    <n v="103"/>
    <n v="0"/>
    <n v="0"/>
    <n v="341"/>
    <n v="196"/>
    <n v="10"/>
    <n v="8"/>
    <n v="3"/>
    <n v="0"/>
    <m/>
    <m/>
  </r>
  <r>
    <d v="2014-09-23T00:00:00"/>
    <x v="5"/>
    <x v="28"/>
    <n v="601"/>
    <n v="80"/>
    <n v="0"/>
    <n v="0"/>
    <n v="258"/>
    <n v="96"/>
    <n v="8"/>
    <n v="2"/>
    <n v="3"/>
    <n v="0"/>
    <m/>
    <m/>
  </r>
  <r>
    <d v="2014-09-24T00:00:00"/>
    <x v="6"/>
    <x v="28"/>
    <n v="1065"/>
    <n v="89"/>
    <n v="0"/>
    <n v="0"/>
    <n v="385"/>
    <n v="162"/>
    <n v="18"/>
    <n v="14"/>
    <n v="8"/>
    <n v="0"/>
    <m/>
    <m/>
  </r>
  <r>
    <d v="2014-09-25T00:00:00"/>
    <x v="7"/>
    <x v="28"/>
    <n v="893"/>
    <n v="67"/>
    <n v="0"/>
    <n v="0"/>
    <n v="303"/>
    <n v="115"/>
    <n v="23.5"/>
    <n v="16"/>
    <n v="14"/>
    <n v="0"/>
    <m/>
    <m/>
  </r>
  <r>
    <d v="2014-09-26T00:00:00"/>
    <x v="8"/>
    <x v="28"/>
    <n v="1043"/>
    <n v="85"/>
    <n v="0"/>
    <n v="0"/>
    <n v="313"/>
    <n v="147"/>
    <n v="27"/>
    <n v="1"/>
    <n v="2"/>
    <n v="0"/>
    <m/>
    <m/>
  </r>
  <r>
    <d v="2014-09-27T00:00:00"/>
    <x v="9"/>
    <x v="28"/>
    <n v="665"/>
    <n v="24"/>
    <n v="0"/>
    <n v="0"/>
    <n v="330"/>
    <n v="112"/>
    <n v="18"/>
    <n v="3"/>
    <n v="0"/>
    <n v="0"/>
    <m/>
    <m/>
  </r>
  <r>
    <d v="2014-09-28T00:00:00"/>
    <x v="10"/>
    <x v="28"/>
    <n v="400"/>
    <n v="48"/>
    <n v="0"/>
    <n v="0"/>
    <n v="256"/>
    <n v="82"/>
    <n v="15"/>
    <n v="2"/>
    <n v="1"/>
    <n v="0"/>
    <m/>
    <m/>
  </r>
  <r>
    <d v="2014-09-29T00:00:00"/>
    <x v="11"/>
    <x v="28"/>
    <n v="704"/>
    <n v="108"/>
    <n v="0"/>
    <n v="0"/>
    <n v="456"/>
    <n v="132"/>
    <n v="8"/>
    <n v="5"/>
    <n v="2"/>
    <n v="0"/>
    <m/>
    <m/>
  </r>
  <r>
    <d v="2014-09-30T00:00:00"/>
    <x v="12"/>
    <x v="28"/>
    <n v="733"/>
    <n v="62"/>
    <n v="0"/>
    <n v="0"/>
    <n v="404"/>
    <n v="83"/>
    <n v="4"/>
    <n v="2"/>
    <n v="3"/>
    <n v="0"/>
    <m/>
    <m/>
  </r>
  <r>
    <d v="2014-10-01T00:00:00"/>
    <x v="13"/>
    <x v="28"/>
    <n v="675"/>
    <n v="33"/>
    <n v="0"/>
    <n v="0"/>
    <n v="289"/>
    <n v="94"/>
    <n v="3"/>
    <n v="4"/>
    <n v="3"/>
    <n v="0"/>
    <m/>
    <m/>
  </r>
  <r>
    <d v="2014-10-02T00:00:00"/>
    <x v="14"/>
    <x v="28"/>
    <n v="165"/>
    <n v="25"/>
    <n v="0"/>
    <n v="0"/>
    <n v="58"/>
    <n v="13"/>
    <n v="2"/>
    <n v="4"/>
    <n v="0"/>
    <n v="0"/>
    <m/>
    <m/>
  </r>
  <r>
    <d v="2014-10-03T00:00:00"/>
    <x v="15"/>
    <x v="28"/>
    <n v="425"/>
    <n v="35"/>
    <n v="0"/>
    <n v="0"/>
    <n v="212"/>
    <n v="51"/>
    <n v="8"/>
    <n v="2"/>
    <n v="0"/>
    <n v="0"/>
    <m/>
    <m/>
  </r>
  <r>
    <d v="2014-10-04T00:00:00"/>
    <x v="16"/>
    <x v="28"/>
    <n v="627"/>
    <n v="31"/>
    <n v="0"/>
    <n v="0"/>
    <n v="460"/>
    <n v="130"/>
    <n v="8"/>
    <n v="9"/>
    <n v="2"/>
    <n v="0"/>
    <m/>
    <m/>
  </r>
  <r>
    <d v="2014-10-05T00:00:00"/>
    <x v="17"/>
    <x v="28"/>
    <n v="484"/>
    <n v="44"/>
    <n v="0"/>
    <n v="1"/>
    <n v="642"/>
    <n v="197"/>
    <n v="13"/>
    <n v="25"/>
    <n v="5"/>
    <n v="0"/>
    <m/>
    <m/>
  </r>
  <r>
    <d v="2014-10-06T00:00:00"/>
    <x v="18"/>
    <x v="28"/>
    <n v="402.5"/>
    <n v="45"/>
    <n v="1"/>
    <n v="0"/>
    <n v="920"/>
    <n v="180.5"/>
    <n v="12"/>
    <n v="20"/>
    <n v="14.5"/>
    <n v="0"/>
    <m/>
    <m/>
  </r>
  <r>
    <d v="2014-10-07T00:00:00"/>
    <x v="19"/>
    <x v="28"/>
    <n v="401"/>
    <n v="40"/>
    <n v="0"/>
    <n v="0"/>
    <n v="715"/>
    <n v="172"/>
    <n v="12"/>
    <n v="20"/>
    <n v="10"/>
    <n v="0"/>
    <m/>
    <m/>
  </r>
  <r>
    <d v="2014-10-08T00:00:00"/>
    <x v="20"/>
    <x v="28"/>
    <n v="385"/>
    <n v="25"/>
    <n v="1"/>
    <n v="3"/>
    <n v="936"/>
    <n v="227"/>
    <n v="23"/>
    <n v="17"/>
    <n v="11"/>
    <n v="0"/>
    <m/>
    <m/>
  </r>
  <r>
    <d v="2014-10-09T00:00:00"/>
    <x v="21"/>
    <x v="28"/>
    <n v="382"/>
    <n v="22"/>
    <n v="0"/>
    <n v="1"/>
    <n v="940"/>
    <n v="122"/>
    <n v="24"/>
    <n v="23"/>
    <n v="3"/>
    <n v="0"/>
    <m/>
    <m/>
  </r>
  <r>
    <d v="2014-10-10T00:00:00"/>
    <x v="22"/>
    <x v="28"/>
    <n v="337"/>
    <n v="21"/>
    <n v="0"/>
    <n v="1"/>
    <n v="686"/>
    <n v="175"/>
    <n v="27"/>
    <n v="18"/>
    <n v="3"/>
    <n v="0"/>
    <m/>
    <m/>
  </r>
  <r>
    <d v="2014-10-11T00:00:00"/>
    <x v="23"/>
    <x v="28"/>
    <n v="1488"/>
    <n v="42"/>
    <n v="0"/>
    <n v="4"/>
    <n v="672"/>
    <n v="166"/>
    <n v="28"/>
    <n v="27"/>
    <n v="11"/>
    <n v="0"/>
    <m/>
    <m/>
  </r>
  <r>
    <d v="2014-10-12T00:00:00"/>
    <x v="24"/>
    <x v="28"/>
    <n v="1217"/>
    <n v="24"/>
    <n v="0"/>
    <n v="1"/>
    <n v="356"/>
    <n v="82"/>
    <n v="10"/>
    <n v="10"/>
    <n v="8"/>
    <n v="0"/>
    <m/>
    <m/>
  </r>
  <r>
    <d v="2014-10-13T00:00:00"/>
    <x v="25"/>
    <x v="28"/>
    <n v="92"/>
    <n v="5"/>
    <n v="0"/>
    <n v="2"/>
    <n v="274"/>
    <n v="64"/>
    <n v="3"/>
    <n v="5"/>
    <n v="5"/>
    <n v="0"/>
    <m/>
    <m/>
  </r>
  <r>
    <d v="2014-10-14T00:00:00"/>
    <x v="26"/>
    <x v="28"/>
    <n v="284"/>
    <n v="34"/>
    <n v="0"/>
    <n v="3"/>
    <n v="226"/>
    <n v="49"/>
    <n v="12"/>
    <n v="39"/>
    <n v="19"/>
    <n v="0"/>
    <m/>
    <m/>
  </r>
  <r>
    <d v="2014-10-15T00:00:00"/>
    <x v="27"/>
    <x v="28"/>
    <n v="247"/>
    <n v="11"/>
    <n v="0"/>
    <n v="0"/>
    <n v="205"/>
    <n v="34"/>
    <n v="23"/>
    <n v="81"/>
    <n v="67"/>
    <n v="0"/>
    <m/>
    <m/>
  </r>
  <r>
    <d v="2014-10-16T00:00:00"/>
    <x v="28"/>
    <x v="28"/>
    <n v="109"/>
    <n v="7"/>
    <n v="0"/>
    <n v="0"/>
    <n v="195"/>
    <n v="32"/>
    <n v="7"/>
    <n v="78"/>
    <n v="10"/>
    <n v="0"/>
    <m/>
    <m/>
  </r>
  <r>
    <d v="2014-10-17T00:00:00"/>
    <x v="29"/>
    <x v="28"/>
    <n v="29"/>
    <n v="3"/>
    <n v="0"/>
    <n v="0"/>
    <n v="108"/>
    <n v="29"/>
    <n v="16"/>
    <n v="38"/>
    <n v="4"/>
    <n v="0"/>
    <m/>
    <m/>
  </r>
  <r>
    <d v="2014-10-18T00:00:00"/>
    <x v="30"/>
    <x v="28"/>
    <n v="24"/>
    <n v="4"/>
    <n v="0"/>
    <n v="0"/>
    <n v="37"/>
    <n v="8"/>
    <n v="1"/>
    <n v="4"/>
    <n v="0"/>
    <n v="0"/>
    <m/>
    <m/>
  </r>
  <r>
    <d v="2014-10-19T00:00:00"/>
    <x v="31"/>
    <x v="28"/>
    <n v="21"/>
    <n v="2"/>
    <n v="0"/>
    <n v="0"/>
    <n v="90"/>
    <n v="6"/>
    <n v="3"/>
    <n v="4"/>
    <n v="0"/>
    <n v="0"/>
    <s v="Cameras pulled due to high Flows.   "/>
    <m/>
  </r>
  <r>
    <d v="2014-10-20T00:00:00"/>
    <x v="32"/>
    <x v="28"/>
    <m/>
    <m/>
    <m/>
    <m/>
    <m/>
    <m/>
    <m/>
    <m/>
    <m/>
    <m/>
    <m/>
    <m/>
  </r>
  <r>
    <d v="2014-10-21T00:00:00"/>
    <x v="33"/>
    <x v="28"/>
    <m/>
    <m/>
    <m/>
    <m/>
    <m/>
    <m/>
    <m/>
    <m/>
    <m/>
    <m/>
    <m/>
    <m/>
  </r>
  <r>
    <d v="2014-10-22T00:00:00"/>
    <x v="34"/>
    <x v="28"/>
    <m/>
    <m/>
    <m/>
    <m/>
    <m/>
    <m/>
    <m/>
    <m/>
    <m/>
    <m/>
    <m/>
    <m/>
  </r>
  <r>
    <d v="2014-10-23T00:00:00"/>
    <x v="35"/>
    <x v="28"/>
    <m/>
    <m/>
    <m/>
    <m/>
    <m/>
    <m/>
    <m/>
    <m/>
    <m/>
    <m/>
    <m/>
    <m/>
  </r>
  <r>
    <d v="2014-10-24T00:00:00"/>
    <x v="36"/>
    <x v="28"/>
    <m/>
    <m/>
    <m/>
    <m/>
    <m/>
    <m/>
    <m/>
    <m/>
    <m/>
    <m/>
    <m/>
    <m/>
  </r>
  <r>
    <d v="2014-10-25T00:00:00"/>
    <x v="37"/>
    <x v="28"/>
    <m/>
    <m/>
    <m/>
    <m/>
    <m/>
    <m/>
    <m/>
    <m/>
    <m/>
    <m/>
    <m/>
    <m/>
  </r>
  <r>
    <d v="2014-10-26T00:00:00"/>
    <x v="38"/>
    <x v="28"/>
    <m/>
    <m/>
    <m/>
    <m/>
    <m/>
    <m/>
    <m/>
    <m/>
    <m/>
    <m/>
    <m/>
    <m/>
  </r>
  <r>
    <d v="2014-10-27T00:00:00"/>
    <x v="39"/>
    <x v="28"/>
    <m/>
    <m/>
    <m/>
    <m/>
    <m/>
    <m/>
    <m/>
    <m/>
    <m/>
    <m/>
    <m/>
    <m/>
  </r>
  <r>
    <d v="2014-10-28T00:00:00"/>
    <x v="40"/>
    <x v="28"/>
    <m/>
    <m/>
    <m/>
    <m/>
    <m/>
    <m/>
    <m/>
    <m/>
    <m/>
    <m/>
    <m/>
    <m/>
  </r>
  <r>
    <d v="2014-10-29T00:00:00"/>
    <x v="41"/>
    <x v="28"/>
    <m/>
    <m/>
    <m/>
    <m/>
    <m/>
    <m/>
    <m/>
    <m/>
    <m/>
    <m/>
    <m/>
    <m/>
  </r>
  <r>
    <d v="2014-10-30T00:00:00"/>
    <x v="42"/>
    <x v="28"/>
    <m/>
    <m/>
    <m/>
    <m/>
    <m/>
    <m/>
    <m/>
    <m/>
    <m/>
    <m/>
    <m/>
    <m/>
  </r>
  <r>
    <d v="2014-10-31T00:00:00"/>
    <x v="43"/>
    <x v="28"/>
    <m/>
    <m/>
    <m/>
    <m/>
    <m/>
    <m/>
    <m/>
    <m/>
    <m/>
    <m/>
    <m/>
    <m/>
  </r>
  <r>
    <d v="2014-11-01T00:00:00"/>
    <x v="44"/>
    <x v="28"/>
    <m/>
    <m/>
    <m/>
    <m/>
    <m/>
    <m/>
    <m/>
    <m/>
    <m/>
    <m/>
    <m/>
    <m/>
  </r>
  <r>
    <d v="2014-11-02T00:00:00"/>
    <x v="45"/>
    <x v="28"/>
    <m/>
    <m/>
    <m/>
    <m/>
    <m/>
    <m/>
    <m/>
    <m/>
    <m/>
    <m/>
    <m/>
    <m/>
  </r>
  <r>
    <d v="2014-11-03T00:00:00"/>
    <x v="46"/>
    <x v="28"/>
    <m/>
    <m/>
    <m/>
    <m/>
    <m/>
    <m/>
    <m/>
    <m/>
    <m/>
    <m/>
    <m/>
    <m/>
  </r>
  <r>
    <d v="2014-11-04T00:00:00"/>
    <x v="47"/>
    <x v="28"/>
    <m/>
    <m/>
    <m/>
    <m/>
    <m/>
    <m/>
    <m/>
    <m/>
    <m/>
    <m/>
    <m/>
    <m/>
  </r>
  <r>
    <d v="2014-11-05T00:00:00"/>
    <x v="48"/>
    <x v="28"/>
    <m/>
    <m/>
    <m/>
    <m/>
    <m/>
    <m/>
    <m/>
    <m/>
    <m/>
    <m/>
    <m/>
    <m/>
  </r>
  <r>
    <d v="2014-11-06T00:00:00"/>
    <x v="49"/>
    <x v="28"/>
    <m/>
    <m/>
    <m/>
    <m/>
    <m/>
    <m/>
    <m/>
    <m/>
    <m/>
    <m/>
    <m/>
    <m/>
  </r>
  <r>
    <d v="2014-11-07T00:00:00"/>
    <x v="50"/>
    <x v="28"/>
    <m/>
    <m/>
    <m/>
    <m/>
    <m/>
    <m/>
    <m/>
    <m/>
    <m/>
    <m/>
    <m/>
    <m/>
  </r>
  <r>
    <d v="2014-11-08T00:00:00"/>
    <x v="51"/>
    <x v="28"/>
    <m/>
    <m/>
    <m/>
    <m/>
    <m/>
    <m/>
    <m/>
    <m/>
    <m/>
    <m/>
    <m/>
    <m/>
  </r>
  <r>
    <d v="2014-11-09T00:00:00"/>
    <x v="52"/>
    <x v="28"/>
    <m/>
    <m/>
    <m/>
    <m/>
    <m/>
    <m/>
    <m/>
    <m/>
    <m/>
    <m/>
    <m/>
    <m/>
  </r>
  <r>
    <d v="2014-11-10T00:00:00"/>
    <x v="53"/>
    <x v="28"/>
    <m/>
    <m/>
    <m/>
    <m/>
    <m/>
    <m/>
    <m/>
    <m/>
    <m/>
    <m/>
    <m/>
    <m/>
  </r>
  <r>
    <d v="2014-11-11T00:00:00"/>
    <x v="54"/>
    <x v="28"/>
    <m/>
    <m/>
    <m/>
    <m/>
    <m/>
    <m/>
    <m/>
    <m/>
    <m/>
    <m/>
    <m/>
    <m/>
  </r>
  <r>
    <d v="2014-11-12T00:00:00"/>
    <x v="55"/>
    <x v="28"/>
    <m/>
    <m/>
    <m/>
    <m/>
    <m/>
    <m/>
    <m/>
    <m/>
    <m/>
    <m/>
    <m/>
    <m/>
  </r>
  <r>
    <d v="2014-11-13T00:00:00"/>
    <x v="56"/>
    <x v="28"/>
    <m/>
    <m/>
    <m/>
    <m/>
    <m/>
    <m/>
    <m/>
    <m/>
    <m/>
    <m/>
    <m/>
    <m/>
  </r>
  <r>
    <d v="2014-11-14T00:00:00"/>
    <x v="57"/>
    <x v="28"/>
    <m/>
    <m/>
    <m/>
    <m/>
    <m/>
    <m/>
    <m/>
    <m/>
    <m/>
    <m/>
    <m/>
    <m/>
  </r>
  <r>
    <d v="2014-11-15T00:00:00"/>
    <x v="58"/>
    <x v="28"/>
    <m/>
    <m/>
    <m/>
    <m/>
    <m/>
    <m/>
    <m/>
    <m/>
    <m/>
    <m/>
    <m/>
    <m/>
  </r>
  <r>
    <d v="2014-11-16T00:00:00"/>
    <x v="59"/>
    <x v="28"/>
    <m/>
    <m/>
    <m/>
    <m/>
    <m/>
    <m/>
    <m/>
    <m/>
    <m/>
    <m/>
    <m/>
    <m/>
  </r>
  <r>
    <d v="2014-11-17T00:00:00"/>
    <x v="60"/>
    <x v="28"/>
    <m/>
    <m/>
    <m/>
    <m/>
    <m/>
    <m/>
    <m/>
    <m/>
    <m/>
    <m/>
    <m/>
    <m/>
  </r>
  <r>
    <d v="2014-11-18T00:00:00"/>
    <x v="61"/>
    <x v="28"/>
    <m/>
    <m/>
    <m/>
    <m/>
    <m/>
    <m/>
    <m/>
    <m/>
    <m/>
    <m/>
    <m/>
    <m/>
  </r>
  <r>
    <d v="2014-11-19T00:00:00"/>
    <x v="62"/>
    <x v="28"/>
    <m/>
    <m/>
    <m/>
    <m/>
    <m/>
    <m/>
    <m/>
    <m/>
    <m/>
    <m/>
    <m/>
    <m/>
  </r>
  <r>
    <d v="2014-11-20T00:00:00"/>
    <x v="66"/>
    <x v="28"/>
    <m/>
    <m/>
    <m/>
    <m/>
    <m/>
    <m/>
    <m/>
    <m/>
    <m/>
    <m/>
    <m/>
    <m/>
  </r>
  <r>
    <d v="2014-11-21T00:00:00"/>
    <x v="81"/>
    <x v="28"/>
    <m/>
    <m/>
    <m/>
    <m/>
    <m/>
    <m/>
    <m/>
    <m/>
    <m/>
    <m/>
    <m/>
    <m/>
  </r>
  <r>
    <d v="2014-11-22T00:00:00"/>
    <x v="82"/>
    <x v="28"/>
    <m/>
    <m/>
    <m/>
    <m/>
    <m/>
    <m/>
    <m/>
    <m/>
    <m/>
    <m/>
    <m/>
    <m/>
  </r>
  <r>
    <d v="2014-11-23T00:00:00"/>
    <x v="83"/>
    <x v="28"/>
    <m/>
    <m/>
    <m/>
    <m/>
    <m/>
    <m/>
    <m/>
    <m/>
    <m/>
    <m/>
    <m/>
    <m/>
  </r>
  <r>
    <d v="2014-11-24T00:00:00"/>
    <x v="84"/>
    <x v="28"/>
    <m/>
    <m/>
    <m/>
    <m/>
    <m/>
    <m/>
    <m/>
    <m/>
    <m/>
    <m/>
    <m/>
    <m/>
  </r>
  <r>
    <d v="2014-11-25T00:00:00"/>
    <x v="85"/>
    <x v="28"/>
    <m/>
    <m/>
    <m/>
    <m/>
    <m/>
    <m/>
    <m/>
    <m/>
    <m/>
    <m/>
    <m/>
    <m/>
  </r>
  <r>
    <d v="2014-11-26T00:00:00"/>
    <x v="87"/>
    <x v="28"/>
    <m/>
    <m/>
    <m/>
    <m/>
    <m/>
    <m/>
    <m/>
    <m/>
    <m/>
    <m/>
    <m/>
    <m/>
  </r>
  <r>
    <d v="2014-11-27T00:00:00"/>
    <x v="88"/>
    <x v="28"/>
    <m/>
    <m/>
    <m/>
    <m/>
    <m/>
    <m/>
    <m/>
    <m/>
    <m/>
    <m/>
    <m/>
    <m/>
  </r>
  <r>
    <d v="2014-11-28T00:00:00"/>
    <x v="89"/>
    <x v="28"/>
    <m/>
    <m/>
    <m/>
    <m/>
    <m/>
    <m/>
    <m/>
    <m/>
    <m/>
    <m/>
    <m/>
    <m/>
  </r>
  <r>
    <d v="2014-11-29T00:00:00"/>
    <x v="90"/>
    <x v="28"/>
    <m/>
    <m/>
    <m/>
    <m/>
    <m/>
    <m/>
    <m/>
    <m/>
    <m/>
    <m/>
    <m/>
    <m/>
  </r>
  <r>
    <d v="2014-11-30T00:00:00"/>
    <x v="91"/>
    <x v="28"/>
    <m/>
    <m/>
    <m/>
    <m/>
    <m/>
    <m/>
    <m/>
    <m/>
    <m/>
    <m/>
    <m/>
    <m/>
  </r>
  <r>
    <d v="2015-07-31T00:00:00"/>
    <x v="109"/>
    <x v="29"/>
    <n v="0"/>
    <n v="-3"/>
    <n v="0"/>
    <n v="8"/>
    <n v="0"/>
    <n v="0"/>
    <n v="107.6"/>
    <n v="180272"/>
    <n v="4242"/>
    <n v="8.5"/>
    <s v="Counts up to July 31"/>
    <m/>
  </r>
  <r>
    <d v="2015-08-01T00:00:00"/>
    <x v="110"/>
    <x v="29"/>
    <n v="0"/>
    <n v="0"/>
    <n v="0"/>
    <n v="0"/>
    <n v="0"/>
    <n v="0"/>
    <n v="15"/>
    <n v="2126"/>
    <n v="52"/>
    <n v="0"/>
    <m/>
    <m/>
  </r>
  <r>
    <d v="2015-08-02T00:00:00"/>
    <x v="111"/>
    <x v="29"/>
    <n v="0"/>
    <n v="0"/>
    <n v="0"/>
    <n v="0"/>
    <n v="0"/>
    <n v="0"/>
    <n v="9"/>
    <n v="1063"/>
    <n v="32"/>
    <n v="0"/>
    <m/>
    <m/>
  </r>
  <r>
    <d v="2015-08-03T00:00:00"/>
    <x v="112"/>
    <x v="29"/>
    <n v="0"/>
    <n v="0"/>
    <n v="0"/>
    <n v="0"/>
    <n v="0"/>
    <n v="0"/>
    <n v="10"/>
    <n v="892"/>
    <n v="32"/>
    <n v="0"/>
    <m/>
    <m/>
  </r>
  <r>
    <d v="2015-08-04T00:00:00"/>
    <x v="113"/>
    <x v="29"/>
    <n v="0"/>
    <n v="0"/>
    <n v="0"/>
    <n v="0"/>
    <n v="0"/>
    <n v="0"/>
    <n v="2"/>
    <n v="1707"/>
    <n v="70"/>
    <n v="0"/>
    <m/>
    <m/>
  </r>
  <r>
    <d v="2015-08-05T00:00:00"/>
    <x v="114"/>
    <x v="29"/>
    <n v="0"/>
    <n v="0"/>
    <n v="0"/>
    <n v="0"/>
    <n v="3"/>
    <n v="0"/>
    <n v="12"/>
    <n v="3196"/>
    <n v="149"/>
    <n v="0"/>
    <m/>
    <m/>
  </r>
  <r>
    <d v="2015-08-06T00:00:00"/>
    <x v="115"/>
    <x v="29"/>
    <n v="0"/>
    <n v="0"/>
    <n v="0"/>
    <n v="0"/>
    <n v="0"/>
    <n v="0"/>
    <n v="0"/>
    <n v="2942"/>
    <n v="154"/>
    <n v="0"/>
    <m/>
    <m/>
  </r>
  <r>
    <d v="2015-08-07T00:00:00"/>
    <x v="116"/>
    <x v="29"/>
    <n v="0"/>
    <n v="0"/>
    <n v="0"/>
    <n v="0"/>
    <n v="0"/>
    <n v="0"/>
    <n v="7"/>
    <n v="3754"/>
    <n v="218"/>
    <n v="0"/>
    <m/>
    <m/>
  </r>
  <r>
    <d v="2015-08-08T00:00:00"/>
    <x v="117"/>
    <x v="29"/>
    <n v="0"/>
    <n v="0"/>
    <n v="0"/>
    <n v="0"/>
    <n v="6"/>
    <n v="1"/>
    <n v="7"/>
    <n v="4222"/>
    <n v="269"/>
    <n v="0"/>
    <m/>
    <m/>
  </r>
  <r>
    <d v="2015-08-09T00:00:00"/>
    <x v="118"/>
    <x v="29"/>
    <n v="6"/>
    <n v="0"/>
    <n v="0"/>
    <n v="0"/>
    <n v="3"/>
    <n v="0"/>
    <n v="9"/>
    <n v="4091"/>
    <n v="285"/>
    <n v="0"/>
    <m/>
    <m/>
  </r>
  <r>
    <d v="2015-08-10T00:00:00"/>
    <x v="119"/>
    <x v="29"/>
    <n v="3"/>
    <n v="0"/>
    <n v="0"/>
    <n v="0"/>
    <n v="3"/>
    <n v="0"/>
    <n v="3"/>
    <n v="3078"/>
    <n v="240"/>
    <n v="0"/>
    <m/>
    <m/>
  </r>
  <r>
    <d v="2015-08-11T00:00:00"/>
    <x v="120"/>
    <x v="29"/>
    <n v="1"/>
    <n v="0"/>
    <n v="0"/>
    <n v="0"/>
    <n v="12"/>
    <n v="0"/>
    <n v="2"/>
    <n v="1558"/>
    <n v="134"/>
    <n v="0"/>
    <m/>
    <m/>
  </r>
  <r>
    <d v="2015-08-12T00:00:00"/>
    <x v="121"/>
    <x v="29"/>
    <n v="1"/>
    <n v="-3"/>
    <n v="0"/>
    <n v="0"/>
    <n v="15"/>
    <n v="0"/>
    <n v="1"/>
    <n v="972"/>
    <n v="92"/>
    <n v="0"/>
    <m/>
    <m/>
  </r>
  <r>
    <d v="2015-08-13T00:00:00"/>
    <x v="122"/>
    <x v="29"/>
    <n v="0"/>
    <n v="0"/>
    <n v="0"/>
    <n v="0"/>
    <n v="8"/>
    <n v="1"/>
    <n v="7"/>
    <n v="722"/>
    <n v="74"/>
    <n v="0"/>
    <m/>
    <m/>
  </r>
  <r>
    <d v="2015-08-14T00:00:00"/>
    <x v="92"/>
    <x v="29"/>
    <n v="0"/>
    <n v="0"/>
    <n v="1"/>
    <n v="0"/>
    <n v="9"/>
    <n v="0"/>
    <n v="19"/>
    <n v="568"/>
    <n v="63"/>
    <n v="1"/>
    <m/>
    <m/>
  </r>
  <r>
    <d v="2015-08-15T00:00:00"/>
    <x v="93"/>
    <x v="29"/>
    <n v="7"/>
    <n v="0"/>
    <n v="0"/>
    <n v="0"/>
    <n v="16"/>
    <n v="1"/>
    <n v="34"/>
    <n v="844"/>
    <n v="82"/>
    <n v="0"/>
    <m/>
    <m/>
  </r>
  <r>
    <d v="2015-08-16T00:00:00"/>
    <x v="94"/>
    <x v="29"/>
    <n v="5"/>
    <n v="0"/>
    <n v="0"/>
    <n v="0"/>
    <n v="1"/>
    <n v="0"/>
    <n v="15"/>
    <n v="1300"/>
    <n v="110"/>
    <n v="0"/>
    <m/>
    <m/>
  </r>
  <r>
    <d v="2015-08-17T00:00:00"/>
    <x v="95"/>
    <x v="29"/>
    <n v="4"/>
    <n v="0"/>
    <n v="0"/>
    <n v="0"/>
    <n v="20"/>
    <n v="2"/>
    <n v="14"/>
    <n v="1747"/>
    <n v="125"/>
    <n v="0"/>
    <m/>
    <m/>
  </r>
  <r>
    <d v="2015-08-18T00:00:00"/>
    <x v="96"/>
    <x v="29"/>
    <n v="1"/>
    <n v="0"/>
    <n v="0"/>
    <n v="0"/>
    <n v="83"/>
    <n v="0"/>
    <n v="13"/>
    <n v="1945"/>
    <n v="114"/>
    <n v="0"/>
    <m/>
    <m/>
  </r>
  <r>
    <d v="2015-08-19T00:00:00"/>
    <x v="97"/>
    <x v="29"/>
    <n v="0"/>
    <n v="0"/>
    <n v="0"/>
    <n v="0"/>
    <n v="63"/>
    <n v="0"/>
    <n v="23"/>
    <n v="1216"/>
    <n v="57"/>
    <n v="0"/>
    <m/>
    <m/>
  </r>
  <r>
    <d v="2015-08-20T00:00:00"/>
    <x v="98"/>
    <x v="29"/>
    <n v="5"/>
    <n v="1"/>
    <n v="0"/>
    <n v="0"/>
    <n v="32"/>
    <n v="2"/>
    <n v="10"/>
    <n v="1147"/>
    <n v="40"/>
    <n v="0"/>
    <m/>
    <m/>
  </r>
  <r>
    <d v="2015-08-21T00:00:00"/>
    <x v="99"/>
    <x v="29"/>
    <n v="3"/>
    <n v="0"/>
    <n v="0"/>
    <n v="0"/>
    <n v="13"/>
    <n v="1"/>
    <n v="10"/>
    <n v="1181"/>
    <n v="27"/>
    <n v="0"/>
    <m/>
    <m/>
  </r>
  <r>
    <d v="2015-08-22T00:00:00"/>
    <x v="100"/>
    <x v="29"/>
    <n v="7"/>
    <n v="0"/>
    <n v="0"/>
    <n v="0"/>
    <n v="24"/>
    <n v="0"/>
    <n v="21"/>
    <n v="2325"/>
    <n v="26"/>
    <n v="0"/>
    <m/>
    <m/>
  </r>
  <r>
    <d v="2015-08-23T00:00:00"/>
    <x v="101"/>
    <x v="29"/>
    <n v="9"/>
    <n v="2"/>
    <n v="1"/>
    <n v="2"/>
    <n v="50"/>
    <n v="2"/>
    <n v="23"/>
    <n v="3136"/>
    <n v="0"/>
    <n v="0"/>
    <m/>
    <m/>
  </r>
  <r>
    <d v="2015-08-24T00:00:00"/>
    <x v="102"/>
    <x v="29"/>
    <n v="3"/>
    <n v="1"/>
    <n v="0"/>
    <n v="0"/>
    <n v="60"/>
    <n v="12"/>
    <n v="5"/>
    <n v="2988"/>
    <n v="7"/>
    <n v="0"/>
    <m/>
    <m/>
  </r>
  <r>
    <d v="2015-08-25T00:00:00"/>
    <x v="103"/>
    <x v="29"/>
    <n v="43"/>
    <n v="6"/>
    <n v="0"/>
    <n v="0"/>
    <n v="142"/>
    <n v="1"/>
    <n v="11"/>
    <n v="2649"/>
    <n v="12"/>
    <n v="0"/>
    <m/>
    <m/>
  </r>
  <r>
    <d v="2015-08-26T00:00:00"/>
    <x v="104"/>
    <x v="29"/>
    <n v="102"/>
    <n v="12"/>
    <n v="0"/>
    <n v="0"/>
    <n v="201"/>
    <n v="3"/>
    <n v="15"/>
    <n v="2435"/>
    <n v="16"/>
    <n v="0"/>
    <m/>
    <m/>
  </r>
  <r>
    <d v="2015-08-27T00:00:00"/>
    <x v="105"/>
    <x v="29"/>
    <n v="40"/>
    <n v="10"/>
    <n v="0"/>
    <n v="1"/>
    <n v="77"/>
    <n v="8"/>
    <n v="10"/>
    <n v="2180"/>
    <n v="20"/>
    <n v="0"/>
    <m/>
    <m/>
  </r>
  <r>
    <d v="2015-08-28T00:00:00"/>
    <x v="106"/>
    <x v="29"/>
    <n v="48"/>
    <n v="0"/>
    <n v="0"/>
    <n v="0"/>
    <n v="168"/>
    <n v="6"/>
    <n v="6"/>
    <n v="2195"/>
    <n v="25"/>
    <n v="0"/>
    <m/>
    <m/>
  </r>
  <r>
    <d v="2015-08-29T00:00:00"/>
    <x v="107"/>
    <x v="29"/>
    <n v="121"/>
    <n v="34"/>
    <n v="1"/>
    <n v="0"/>
    <n v="252"/>
    <n v="24"/>
    <n v="9"/>
    <n v="1988"/>
    <n v="27"/>
    <n v="0"/>
    <m/>
    <m/>
  </r>
  <r>
    <d v="2015-08-30T00:00:00"/>
    <x v="108"/>
    <x v="29"/>
    <n v="226"/>
    <n v="8"/>
    <n v="0"/>
    <n v="0"/>
    <n v="448"/>
    <n v="8"/>
    <n v="12"/>
    <n v="1938"/>
    <n v="31"/>
    <n v="0"/>
    <m/>
    <m/>
  </r>
  <r>
    <d v="2015-08-31T00:00:00"/>
    <x v="86"/>
    <x v="29"/>
    <n v="105"/>
    <n v="15"/>
    <n v="0"/>
    <n v="0"/>
    <n v="543"/>
    <n v="3"/>
    <n v="3"/>
    <n v="4278"/>
    <n v="78"/>
    <n v="0"/>
    <m/>
    <m/>
  </r>
  <r>
    <d v="2015-09-01T00:00:00"/>
    <x v="80"/>
    <x v="29"/>
    <n v="216"/>
    <n v="0"/>
    <n v="0"/>
    <n v="0"/>
    <n v="275.99"/>
    <n v="0"/>
    <n v="3.99"/>
    <n v="6754"/>
    <n v="138"/>
    <n v="0"/>
    <m/>
    <m/>
  </r>
  <r>
    <d v="2015-09-02T00:00:00"/>
    <x v="75"/>
    <x v="29"/>
    <n v="108"/>
    <n v="0"/>
    <n v="0"/>
    <n v="0"/>
    <n v="66"/>
    <n v="6"/>
    <n v="0"/>
    <n v="7984"/>
    <n v="181"/>
    <n v="12"/>
    <m/>
    <m/>
  </r>
  <r>
    <d v="2015-09-03T00:00:00"/>
    <x v="76"/>
    <x v="29"/>
    <n v="36"/>
    <n v="0"/>
    <n v="0"/>
    <n v="0"/>
    <n v="18"/>
    <n v="0"/>
    <n v="6"/>
    <n v="9299"/>
    <n v="175"/>
    <n v="0"/>
    <m/>
    <m/>
  </r>
  <r>
    <d v="2015-09-04T00:00:00"/>
    <x v="77"/>
    <x v="29"/>
    <n v="18"/>
    <n v="0"/>
    <n v="0"/>
    <n v="0"/>
    <n v="30"/>
    <n v="0"/>
    <n v="0"/>
    <n v="9174"/>
    <n v="138"/>
    <n v="0"/>
    <m/>
    <m/>
  </r>
  <r>
    <d v="2015-09-05T00:00:00"/>
    <x v="78"/>
    <x v="29"/>
    <n v="6"/>
    <n v="0"/>
    <n v="6"/>
    <n v="0"/>
    <n v="12"/>
    <n v="0"/>
    <n v="0"/>
    <n v="9025"/>
    <n v="101"/>
    <n v="0"/>
    <m/>
    <m/>
  </r>
  <r>
    <d v="2015-09-06T00:00:00"/>
    <x v="79"/>
    <x v="29"/>
    <n v="24"/>
    <n v="0"/>
    <n v="0"/>
    <n v="0"/>
    <n v="12"/>
    <n v="0"/>
    <n v="6"/>
    <n v="9088"/>
    <n v="68"/>
    <n v="0"/>
    <m/>
    <m/>
  </r>
  <r>
    <d v="2015-09-07T00:00:00"/>
    <x v="71"/>
    <x v="29"/>
    <n v="18"/>
    <n v="6"/>
    <n v="0"/>
    <n v="0"/>
    <n v="24"/>
    <n v="0"/>
    <n v="6"/>
    <n v="10013"/>
    <n v="37"/>
    <n v="0"/>
    <m/>
    <m/>
  </r>
  <r>
    <d v="2015-09-08T00:00:00"/>
    <x v="72"/>
    <x v="29"/>
    <n v="126"/>
    <n v="6"/>
    <n v="0"/>
    <n v="0"/>
    <n v="42"/>
    <n v="0"/>
    <n v="0"/>
    <n v="8922"/>
    <n v="0"/>
    <n v="0"/>
    <m/>
    <m/>
  </r>
  <r>
    <d v="2015-09-09T00:00:00"/>
    <x v="73"/>
    <x v="29"/>
    <n v="132"/>
    <n v="0"/>
    <n v="0"/>
    <n v="0"/>
    <n v="18"/>
    <n v="6"/>
    <n v="0"/>
    <n v="8699"/>
    <n v="115"/>
    <n v="0"/>
    <m/>
    <m/>
  </r>
  <r>
    <d v="2015-09-10T00:00:00"/>
    <x v="74"/>
    <x v="29"/>
    <n v="322.98"/>
    <n v="55.74"/>
    <n v="0"/>
    <n v="0"/>
    <n v="105"/>
    <n v="6"/>
    <n v="6"/>
    <n v="7010"/>
    <n v="188"/>
    <n v="0"/>
    <m/>
    <m/>
  </r>
  <r>
    <d v="2015-09-11T00:00:00"/>
    <x v="68"/>
    <x v="29"/>
    <n v="624"/>
    <n v="108"/>
    <n v="0"/>
    <n v="0"/>
    <n v="102"/>
    <n v="12"/>
    <n v="18"/>
    <n v="6335"/>
    <n v="258"/>
    <n v="0"/>
    <m/>
    <m/>
  </r>
  <r>
    <d v="2015-09-12T00:00:00"/>
    <x v="69"/>
    <x v="29"/>
    <n v="762"/>
    <n v="168"/>
    <n v="0"/>
    <n v="0"/>
    <n v="240"/>
    <n v="12"/>
    <n v="6"/>
    <n v="5570"/>
    <n v="202"/>
    <n v="0"/>
    <m/>
    <m/>
  </r>
  <r>
    <d v="2015-09-13T00:00:00"/>
    <x v="70"/>
    <x v="29"/>
    <n v="528"/>
    <n v="174"/>
    <n v="0"/>
    <n v="6"/>
    <n v="384"/>
    <n v="18"/>
    <n v="24"/>
    <n v="4245"/>
    <n v="135"/>
    <n v="0"/>
    <m/>
    <m/>
  </r>
  <r>
    <d v="2015-09-14T00:00:00"/>
    <x v="67"/>
    <x v="29"/>
    <n v="911"/>
    <n v="197"/>
    <n v="0"/>
    <n v="0"/>
    <n v="638"/>
    <n v="84"/>
    <n v="14"/>
    <n v="2028"/>
    <n v="55"/>
    <n v="6"/>
    <m/>
    <m/>
  </r>
  <r>
    <d v="2015-09-15T00:00:00"/>
    <x v="63"/>
    <x v="29"/>
    <n v="699"/>
    <n v="203"/>
    <n v="1"/>
    <n v="0"/>
    <n v="534"/>
    <n v="50"/>
    <n v="8"/>
    <n v="1966"/>
    <n v="45"/>
    <n v="0"/>
    <m/>
    <m/>
  </r>
  <r>
    <d v="2015-09-16T00:00:00"/>
    <x v="64"/>
    <x v="29"/>
    <n v="565"/>
    <n v="157"/>
    <n v="0"/>
    <n v="0"/>
    <n v="686"/>
    <n v="51"/>
    <n v="9"/>
    <n v="2688"/>
    <n v="50"/>
    <n v="3"/>
    <m/>
    <m/>
  </r>
  <r>
    <d v="2015-09-17T00:00:00"/>
    <x v="65"/>
    <x v="29"/>
    <n v="599"/>
    <n v="205"/>
    <n v="0"/>
    <n v="0"/>
    <n v="993"/>
    <n v="40"/>
    <n v="9"/>
    <n v="3143"/>
    <n v="56"/>
    <n v="0"/>
    <m/>
    <m/>
  </r>
  <r>
    <d v="2015-09-18T00:00:00"/>
    <x v="0"/>
    <x v="29"/>
    <n v="397.5"/>
    <n v="120"/>
    <n v="2"/>
    <n v="0"/>
    <n v="494"/>
    <n v="14.5"/>
    <n v="1.5"/>
    <n v="2197"/>
    <n v="38"/>
    <n v="2"/>
    <m/>
    <m/>
  </r>
  <r>
    <d v="2015-09-19T00:00:00"/>
    <x v="1"/>
    <x v="29"/>
    <n v="326"/>
    <n v="88"/>
    <n v="0"/>
    <n v="2"/>
    <n v="764"/>
    <n v="46"/>
    <n v="0"/>
    <n v="2819"/>
    <n v="48"/>
    <n v="0"/>
    <m/>
    <m/>
  </r>
  <r>
    <d v="2015-09-20T00:00:00"/>
    <x v="2"/>
    <x v="29"/>
    <n v="740"/>
    <n v="97"/>
    <n v="2"/>
    <n v="0"/>
    <n v="4657"/>
    <n v="141"/>
    <n v="12"/>
    <n v="2341"/>
    <n v="38"/>
    <n v="0"/>
    <m/>
    <m/>
  </r>
  <r>
    <d v="2015-09-21T00:00:00"/>
    <x v="3"/>
    <x v="29"/>
    <n v="948"/>
    <n v="183"/>
    <n v="6"/>
    <n v="0"/>
    <n v="11322"/>
    <n v="189"/>
    <n v="15"/>
    <n v="6111"/>
    <n v="96"/>
    <n v="0"/>
    <m/>
    <m/>
  </r>
  <r>
    <d v="2015-09-22T00:00:00"/>
    <x v="4"/>
    <x v="29"/>
    <n v="579"/>
    <n v="156"/>
    <n v="6"/>
    <n v="0"/>
    <n v="6351"/>
    <n v="255"/>
    <n v="27"/>
    <n v="7065"/>
    <n v="107"/>
    <n v="0"/>
    <m/>
    <m/>
  </r>
  <r>
    <d v="2015-09-23T00:00:00"/>
    <x v="5"/>
    <x v="29"/>
    <n v="297"/>
    <n v="117"/>
    <n v="3"/>
    <n v="0"/>
    <n v="3627"/>
    <n v="96"/>
    <n v="27"/>
    <n v="6091"/>
    <n v="90"/>
    <n v="0"/>
    <m/>
    <m/>
  </r>
  <r>
    <d v="2015-09-24T00:00:00"/>
    <x v="6"/>
    <x v="29"/>
    <n v="228"/>
    <n v="42"/>
    <n v="0"/>
    <n v="0"/>
    <n v="1308"/>
    <n v="18"/>
    <n v="6"/>
    <n v="3301"/>
    <n v="47"/>
    <n v="0"/>
    <m/>
    <m/>
  </r>
  <r>
    <d v="2015-09-25T00:00:00"/>
    <x v="7"/>
    <x v="29"/>
    <n v="378"/>
    <n v="42"/>
    <n v="0"/>
    <n v="0"/>
    <n v="1632"/>
    <n v="60"/>
    <n v="6"/>
    <n v="3610"/>
    <n v="55"/>
    <n v="0"/>
    <m/>
    <m/>
  </r>
  <r>
    <d v="2015-09-26T00:00:00"/>
    <x v="8"/>
    <x v="29"/>
    <n v="348"/>
    <n v="48"/>
    <n v="0"/>
    <n v="0"/>
    <n v="2328"/>
    <n v="54"/>
    <n v="0"/>
    <n v="3240"/>
    <n v="54"/>
    <n v="0"/>
    <m/>
    <m/>
  </r>
  <r>
    <d v="2015-09-27T00:00:00"/>
    <x v="9"/>
    <x v="29"/>
    <n v="279"/>
    <n v="87"/>
    <n v="0"/>
    <n v="0"/>
    <n v="1766"/>
    <n v="69"/>
    <n v="0"/>
    <n v="3783"/>
    <n v="68"/>
    <n v="0"/>
    <m/>
    <m/>
  </r>
  <r>
    <d v="2015-09-28T00:00:00"/>
    <x v="10"/>
    <x v="29"/>
    <n v="114"/>
    <n v="36"/>
    <n v="0"/>
    <n v="0"/>
    <n v="747"/>
    <n v="9"/>
    <n v="6"/>
    <n v="4556"/>
    <n v="88"/>
    <n v="0"/>
    <m/>
    <m/>
  </r>
  <r>
    <d v="2015-09-29T00:00:00"/>
    <x v="11"/>
    <x v="29"/>
    <n v="82"/>
    <n v="14"/>
    <n v="0"/>
    <n v="3"/>
    <n v="1082"/>
    <n v="17"/>
    <n v="8"/>
    <n v="2467"/>
    <n v="51"/>
    <n v="0"/>
    <m/>
    <m/>
  </r>
  <r>
    <d v="2015-09-30T00:00:00"/>
    <x v="12"/>
    <x v="29"/>
    <n v="51"/>
    <n v="12"/>
    <n v="0"/>
    <n v="0"/>
    <n v="779"/>
    <n v="3"/>
    <n v="0"/>
    <n v="1977"/>
    <n v="43"/>
    <n v="0"/>
    <m/>
    <m/>
  </r>
  <r>
    <d v="2015-10-01T00:00:00"/>
    <x v="13"/>
    <x v="29"/>
    <n v="57"/>
    <n v="33"/>
    <n v="0"/>
    <n v="0"/>
    <n v="80"/>
    <n v="2"/>
    <n v="2"/>
    <n v="1561"/>
    <n v="36"/>
    <n v="0"/>
    <m/>
    <m/>
  </r>
  <r>
    <d v="2015-10-02T00:00:00"/>
    <x v="14"/>
    <x v="29"/>
    <n v="164"/>
    <n v="46"/>
    <n v="0"/>
    <n v="0"/>
    <n v="682"/>
    <n v="17"/>
    <n v="3"/>
    <n v="1565"/>
    <n v="33"/>
    <n v="0"/>
    <m/>
    <m/>
  </r>
  <r>
    <d v="2015-10-03T00:00:00"/>
    <x v="15"/>
    <x v="29"/>
    <n v="166"/>
    <n v="12"/>
    <n v="0"/>
    <n v="1"/>
    <n v="743"/>
    <n v="22"/>
    <n v="0"/>
    <n v="426"/>
    <n v="8"/>
    <n v="0"/>
    <m/>
    <m/>
  </r>
  <r>
    <d v="2015-10-04T00:00:00"/>
    <x v="16"/>
    <x v="29"/>
    <n v="78"/>
    <n v="10"/>
    <n v="0"/>
    <n v="0"/>
    <n v="739"/>
    <n v="24"/>
    <n v="0"/>
    <n v="234"/>
    <n v="4"/>
    <n v="0"/>
    <m/>
    <m/>
  </r>
  <r>
    <d v="2015-10-05T00:00:00"/>
    <x v="17"/>
    <x v="29"/>
    <n v="99"/>
    <n v="32"/>
    <n v="1"/>
    <n v="0"/>
    <n v="858"/>
    <n v="29"/>
    <n v="2"/>
    <n v="457"/>
    <n v="6"/>
    <n v="0"/>
    <m/>
    <m/>
  </r>
  <r>
    <d v="2015-10-06T00:00:00"/>
    <x v="18"/>
    <x v="29"/>
    <n v="175"/>
    <n v="28"/>
    <n v="0"/>
    <n v="2"/>
    <n v="1534"/>
    <n v="59"/>
    <n v="0"/>
    <n v="399"/>
    <n v="5"/>
    <n v="0"/>
    <m/>
    <m/>
  </r>
  <r>
    <d v="2015-10-07T00:00:00"/>
    <x v="19"/>
    <x v="29"/>
    <n v="88"/>
    <n v="11"/>
    <n v="0"/>
    <n v="3"/>
    <n v="945"/>
    <n v="31"/>
    <n v="0"/>
    <n v="284"/>
    <n v="3"/>
    <n v="0"/>
    <m/>
    <m/>
  </r>
  <r>
    <d v="2015-10-08T00:00:00"/>
    <x v="20"/>
    <x v="29"/>
    <n v="82"/>
    <n v="23"/>
    <n v="0"/>
    <n v="0"/>
    <n v="661"/>
    <n v="19"/>
    <n v="4"/>
    <n v="264"/>
    <n v="2"/>
    <n v="0"/>
    <m/>
    <m/>
  </r>
  <r>
    <d v="2015-10-09T00:00:00"/>
    <x v="21"/>
    <x v="29"/>
    <n v="175"/>
    <n v="47"/>
    <n v="0"/>
    <n v="0"/>
    <n v="1193"/>
    <n v="84"/>
    <n v="3"/>
    <n v="313"/>
    <n v="1"/>
    <n v="0"/>
    <m/>
    <m/>
  </r>
  <r>
    <d v="2015-10-10T00:00:00"/>
    <x v="22"/>
    <x v="29"/>
    <n v="60"/>
    <n v="0"/>
    <n v="0"/>
    <n v="0"/>
    <n v="318"/>
    <n v="9"/>
    <n v="0"/>
    <n v="506"/>
    <n v="1"/>
    <n v="0"/>
    <m/>
    <m/>
  </r>
  <r>
    <d v="2015-10-11T00:00:00"/>
    <x v="23"/>
    <x v="29"/>
    <n v="133"/>
    <n v="8"/>
    <n v="0"/>
    <n v="0"/>
    <n v="283"/>
    <n v="8"/>
    <n v="2"/>
    <n v="157"/>
    <n v="0"/>
    <n v="0"/>
    <m/>
    <m/>
  </r>
  <r>
    <d v="2015-10-12T00:00:00"/>
    <x v="24"/>
    <x v="29"/>
    <n v="213"/>
    <n v="14"/>
    <n v="0"/>
    <n v="0"/>
    <n v="860"/>
    <n v="28"/>
    <n v="8"/>
    <n v="386"/>
    <n v="0"/>
    <n v="0"/>
    <m/>
    <m/>
  </r>
  <r>
    <d v="2015-10-13T00:00:00"/>
    <x v="25"/>
    <x v="29"/>
    <n v="79"/>
    <n v="3"/>
    <n v="0"/>
    <n v="0"/>
    <n v="186"/>
    <n v="4"/>
    <n v="5"/>
    <n v="150"/>
    <n v="0"/>
    <n v="0"/>
    <m/>
    <m/>
  </r>
  <r>
    <d v="2015-10-14T00:00:00"/>
    <x v="26"/>
    <x v="29"/>
    <n v="26"/>
    <n v="2"/>
    <n v="0"/>
    <n v="0"/>
    <n v="224"/>
    <n v="5"/>
    <n v="1"/>
    <n v="109"/>
    <n v="0"/>
    <n v="0"/>
    <m/>
    <m/>
  </r>
  <r>
    <d v="2015-10-15T00:00:00"/>
    <x v="27"/>
    <x v="29"/>
    <n v="3"/>
    <n v="0"/>
    <n v="0"/>
    <n v="0"/>
    <n v="12"/>
    <n v="1"/>
    <n v="0"/>
    <n v="23"/>
    <n v="0"/>
    <n v="0"/>
    <m/>
    <m/>
  </r>
  <r>
    <d v="2015-10-16T00:00:00"/>
    <x v="28"/>
    <x v="29"/>
    <n v="31"/>
    <n v="6"/>
    <n v="0"/>
    <n v="0"/>
    <n v="281"/>
    <n v="6"/>
    <n v="2"/>
    <n v="39"/>
    <n v="0"/>
    <n v="0"/>
    <m/>
    <m/>
  </r>
  <r>
    <d v="2015-10-17T00:00:00"/>
    <x v="29"/>
    <x v="29"/>
    <n v="31"/>
    <n v="5"/>
    <n v="0"/>
    <n v="0"/>
    <n v="163"/>
    <n v="13"/>
    <n v="2"/>
    <n v="53"/>
    <n v="0"/>
    <n v="0"/>
    <m/>
    <m/>
  </r>
  <r>
    <d v="2015-10-18T00:00:00"/>
    <x v="30"/>
    <x v="29"/>
    <n v="11"/>
    <n v="4"/>
    <n v="0"/>
    <n v="0"/>
    <n v="40"/>
    <n v="4"/>
    <n v="0"/>
    <n v="23"/>
    <n v="0"/>
    <n v="0"/>
    <m/>
    <m/>
  </r>
  <r>
    <d v="2015-10-19T00:00:00"/>
    <x v="31"/>
    <x v="29"/>
    <n v="26"/>
    <n v="1"/>
    <n v="0"/>
    <n v="0"/>
    <n v="78"/>
    <n v="0"/>
    <n v="0"/>
    <n v="21"/>
    <n v="0"/>
    <n v="0"/>
    <m/>
    <m/>
  </r>
  <r>
    <d v="2015-10-20T00:00:00"/>
    <x v="32"/>
    <x v="29"/>
    <n v="54"/>
    <n v="3"/>
    <n v="0"/>
    <n v="0"/>
    <n v="358"/>
    <n v="20"/>
    <n v="2"/>
    <n v="75"/>
    <n v="0"/>
    <n v="0"/>
    <m/>
    <m/>
  </r>
  <r>
    <d v="2015-10-21T00:00:00"/>
    <x v="33"/>
    <x v="29"/>
    <n v="50"/>
    <n v="1"/>
    <n v="0"/>
    <n v="1"/>
    <n v="333"/>
    <n v="24"/>
    <n v="0"/>
    <n v="47"/>
    <n v="0"/>
    <n v="0"/>
    <m/>
    <m/>
  </r>
  <r>
    <d v="2015-10-22T00:00:00"/>
    <x v="34"/>
    <x v="29"/>
    <n v="36"/>
    <n v="1"/>
    <n v="0"/>
    <n v="0"/>
    <n v="178"/>
    <n v="4"/>
    <n v="1"/>
    <n v="42"/>
    <n v="0"/>
    <n v="1"/>
    <m/>
    <m/>
  </r>
  <r>
    <d v="2015-10-23T00:00:00"/>
    <x v="35"/>
    <x v="29"/>
    <n v="39"/>
    <n v="8"/>
    <n v="0"/>
    <n v="4"/>
    <n v="183"/>
    <n v="11"/>
    <n v="0"/>
    <n v="84"/>
    <n v="0"/>
    <n v="0"/>
    <m/>
    <m/>
  </r>
  <r>
    <d v="2015-10-24T00:00:00"/>
    <x v="36"/>
    <x v="29"/>
    <n v="28"/>
    <n v="3"/>
    <n v="0"/>
    <n v="3"/>
    <n v="95"/>
    <n v="7"/>
    <n v="2"/>
    <n v="72"/>
    <n v="0"/>
    <n v="0"/>
    <m/>
    <m/>
  </r>
  <r>
    <d v="2015-10-25T00:00:00"/>
    <x v="37"/>
    <x v="29"/>
    <n v="31"/>
    <n v="6"/>
    <n v="0"/>
    <n v="0"/>
    <n v="102"/>
    <n v="8"/>
    <n v="1"/>
    <n v="95"/>
    <n v="0"/>
    <n v="0"/>
    <m/>
    <m/>
  </r>
  <r>
    <d v="2015-10-26T00:00:00"/>
    <x v="38"/>
    <x v="29"/>
    <n v="28"/>
    <n v="4"/>
    <n v="0"/>
    <n v="0"/>
    <n v="105"/>
    <n v="7"/>
    <n v="0"/>
    <n v="101"/>
    <n v="0"/>
    <n v="0"/>
    <m/>
    <m/>
  </r>
  <r>
    <d v="2015-10-27T00:00:00"/>
    <x v="39"/>
    <x v="29"/>
    <n v="23"/>
    <n v="0"/>
    <n v="0"/>
    <n v="0"/>
    <n v="59"/>
    <n v="0"/>
    <n v="0"/>
    <n v="34"/>
    <n v="0"/>
    <n v="0"/>
    <m/>
    <m/>
  </r>
  <r>
    <d v="2015-10-28T00:00:00"/>
    <x v="40"/>
    <x v="29"/>
    <n v="36"/>
    <n v="1"/>
    <n v="0"/>
    <n v="4"/>
    <n v="35"/>
    <n v="5"/>
    <n v="2"/>
    <n v="87"/>
    <n v="0"/>
    <n v="0"/>
    <m/>
    <m/>
  </r>
  <r>
    <d v="2015-10-29T00:00:00"/>
    <x v="41"/>
    <x v="29"/>
    <n v="31"/>
    <n v="2"/>
    <n v="0"/>
    <n v="1"/>
    <n v="48"/>
    <n v="7"/>
    <n v="1"/>
    <n v="239"/>
    <n v="0"/>
    <n v="0"/>
    <m/>
    <m/>
  </r>
  <r>
    <d v="2015-10-30T00:00:00"/>
    <x v="42"/>
    <x v="29"/>
    <n v="48"/>
    <n v="7"/>
    <n v="0"/>
    <n v="3"/>
    <n v="46"/>
    <n v="4"/>
    <n v="1"/>
    <n v="279"/>
    <n v="0"/>
    <n v="0"/>
    <m/>
    <m/>
  </r>
  <r>
    <d v="2015-10-31T00:00:00"/>
    <x v="43"/>
    <x v="29"/>
    <n v="44"/>
    <n v="9"/>
    <n v="0"/>
    <n v="3"/>
    <n v="43"/>
    <n v="2"/>
    <n v="2"/>
    <n v="264"/>
    <n v="0"/>
    <n v="0"/>
    <m/>
    <m/>
  </r>
  <r>
    <d v="2015-11-01T00:00:00"/>
    <x v="44"/>
    <x v="29"/>
    <n v="44"/>
    <n v="5"/>
    <n v="0"/>
    <n v="0"/>
    <n v="17"/>
    <n v="5"/>
    <n v="1"/>
    <n v="684"/>
    <n v="0"/>
    <n v="0"/>
    <m/>
    <m/>
  </r>
  <r>
    <d v="2015-11-02T00:00:00"/>
    <x v="45"/>
    <x v="29"/>
    <n v="9"/>
    <n v="3"/>
    <n v="0"/>
    <n v="0"/>
    <n v="7"/>
    <n v="2"/>
    <n v="0"/>
    <n v="153"/>
    <n v="0"/>
    <n v="0"/>
    <m/>
    <m/>
  </r>
  <r>
    <d v="2015-11-03T00:00:00"/>
    <x v="46"/>
    <x v="29"/>
    <n v="10"/>
    <n v="1"/>
    <n v="0"/>
    <n v="0"/>
    <n v="4"/>
    <n v="1"/>
    <n v="4"/>
    <n v="185"/>
    <n v="0"/>
    <n v="0"/>
    <m/>
    <m/>
  </r>
  <r>
    <d v="2015-11-04T00:00:00"/>
    <x v="47"/>
    <x v="29"/>
    <n v="15"/>
    <n v="2"/>
    <n v="0"/>
    <n v="0"/>
    <n v="3"/>
    <n v="1"/>
    <n v="4"/>
    <n v="97"/>
    <n v="0"/>
    <n v="0"/>
    <m/>
    <m/>
  </r>
  <r>
    <d v="2015-11-05T00:00:00"/>
    <x v="48"/>
    <x v="29"/>
    <n v="9"/>
    <n v="2"/>
    <n v="0"/>
    <n v="0"/>
    <n v="5"/>
    <n v="1"/>
    <n v="3"/>
    <n v="80"/>
    <n v="0"/>
    <n v="0"/>
    <m/>
    <m/>
  </r>
  <r>
    <d v="2015-11-06T00:00:00"/>
    <x v="49"/>
    <x v="29"/>
    <n v="4"/>
    <n v="0"/>
    <n v="0"/>
    <n v="0"/>
    <n v="0"/>
    <n v="0"/>
    <n v="2"/>
    <n v="26"/>
    <n v="0"/>
    <n v="0"/>
    <m/>
    <m/>
  </r>
  <r>
    <d v="2015-11-07T00:00:00"/>
    <x v="50"/>
    <x v="29"/>
    <m/>
    <m/>
    <m/>
    <m/>
    <m/>
    <m/>
    <m/>
    <m/>
    <m/>
    <m/>
    <m/>
    <m/>
  </r>
  <r>
    <d v="2015-11-08T00:00:00"/>
    <x v="51"/>
    <x v="29"/>
    <m/>
    <m/>
    <m/>
    <m/>
    <m/>
    <m/>
    <m/>
    <m/>
    <m/>
    <m/>
    <m/>
    <m/>
  </r>
  <r>
    <d v="2015-11-09T00:00:00"/>
    <x v="52"/>
    <x v="29"/>
    <m/>
    <m/>
    <m/>
    <m/>
    <m/>
    <m/>
    <m/>
    <m/>
    <m/>
    <m/>
    <m/>
    <m/>
  </r>
  <r>
    <d v="2015-11-10T00:00:00"/>
    <x v="53"/>
    <x v="29"/>
    <m/>
    <m/>
    <m/>
    <m/>
    <m/>
    <m/>
    <m/>
    <m/>
    <m/>
    <m/>
    <m/>
    <m/>
  </r>
  <r>
    <d v="2015-11-11T00:00:00"/>
    <x v="54"/>
    <x v="29"/>
    <m/>
    <m/>
    <m/>
    <m/>
    <m/>
    <m/>
    <m/>
    <m/>
    <m/>
    <m/>
    <m/>
    <m/>
  </r>
  <r>
    <d v="2015-11-12T00:00:00"/>
    <x v="55"/>
    <x v="29"/>
    <m/>
    <m/>
    <m/>
    <m/>
    <m/>
    <m/>
    <m/>
    <m/>
    <m/>
    <m/>
    <m/>
    <m/>
  </r>
  <r>
    <d v="2015-11-13T00:00:00"/>
    <x v="56"/>
    <x v="29"/>
    <m/>
    <m/>
    <m/>
    <m/>
    <m/>
    <m/>
    <m/>
    <m/>
    <m/>
    <m/>
    <m/>
    <m/>
  </r>
  <r>
    <d v="2015-11-14T00:00:00"/>
    <x v="57"/>
    <x v="29"/>
    <m/>
    <m/>
    <m/>
    <m/>
    <m/>
    <m/>
    <m/>
    <m/>
    <m/>
    <m/>
    <m/>
    <m/>
  </r>
  <r>
    <d v="2015-11-15T00:00:00"/>
    <x v="58"/>
    <x v="29"/>
    <m/>
    <m/>
    <m/>
    <m/>
    <m/>
    <m/>
    <m/>
    <m/>
    <m/>
    <m/>
    <m/>
    <m/>
  </r>
  <r>
    <d v="2015-11-16T00:00:00"/>
    <x v="59"/>
    <x v="29"/>
    <m/>
    <m/>
    <m/>
    <m/>
    <m/>
    <m/>
    <m/>
    <m/>
    <m/>
    <m/>
    <m/>
    <m/>
  </r>
  <r>
    <d v="2015-11-17T00:00:00"/>
    <x v="60"/>
    <x v="29"/>
    <m/>
    <m/>
    <m/>
    <m/>
    <m/>
    <m/>
    <m/>
    <m/>
    <m/>
    <m/>
    <m/>
    <m/>
  </r>
  <r>
    <d v="2015-11-18T00:00:00"/>
    <x v="61"/>
    <x v="29"/>
    <m/>
    <m/>
    <m/>
    <m/>
    <m/>
    <m/>
    <m/>
    <m/>
    <m/>
    <m/>
    <m/>
    <m/>
  </r>
  <r>
    <d v="2015-11-19T00:00:00"/>
    <x v="62"/>
    <x v="29"/>
    <m/>
    <m/>
    <m/>
    <m/>
    <m/>
    <m/>
    <m/>
    <m/>
    <m/>
    <m/>
    <m/>
    <m/>
  </r>
  <r>
    <d v="2015-11-20T00:00:00"/>
    <x v="66"/>
    <x v="29"/>
    <m/>
    <m/>
    <m/>
    <m/>
    <m/>
    <m/>
    <m/>
    <m/>
    <m/>
    <m/>
    <m/>
    <m/>
  </r>
  <r>
    <d v="2015-11-21T00:00:00"/>
    <x v="81"/>
    <x v="29"/>
    <m/>
    <m/>
    <m/>
    <m/>
    <m/>
    <m/>
    <m/>
    <m/>
    <m/>
    <m/>
    <m/>
    <m/>
  </r>
  <r>
    <d v="2015-11-22T00:00:00"/>
    <x v="82"/>
    <x v="29"/>
    <m/>
    <m/>
    <m/>
    <m/>
    <m/>
    <m/>
    <m/>
    <m/>
    <m/>
    <m/>
    <m/>
    <m/>
  </r>
  <r>
    <d v="2015-11-23T00:00:00"/>
    <x v="83"/>
    <x v="29"/>
    <m/>
    <m/>
    <m/>
    <m/>
    <m/>
    <m/>
    <m/>
    <m/>
    <m/>
    <m/>
    <m/>
    <m/>
  </r>
  <r>
    <d v="2015-11-24T00:00:00"/>
    <x v="84"/>
    <x v="29"/>
    <m/>
    <m/>
    <m/>
    <m/>
    <m/>
    <m/>
    <m/>
    <m/>
    <m/>
    <m/>
    <m/>
    <m/>
  </r>
  <r>
    <d v="2015-11-25T00:00:00"/>
    <x v="85"/>
    <x v="29"/>
    <m/>
    <m/>
    <m/>
    <m/>
    <m/>
    <m/>
    <m/>
    <m/>
    <m/>
    <m/>
    <m/>
    <m/>
  </r>
  <r>
    <d v="2015-11-26T00:00:00"/>
    <x v="87"/>
    <x v="29"/>
    <m/>
    <m/>
    <m/>
    <m/>
    <m/>
    <m/>
    <m/>
    <m/>
    <m/>
    <m/>
    <m/>
    <m/>
  </r>
  <r>
    <d v="2015-11-27T00:00:00"/>
    <x v="88"/>
    <x v="29"/>
    <m/>
    <m/>
    <m/>
    <m/>
    <m/>
    <m/>
    <m/>
    <m/>
    <m/>
    <m/>
    <m/>
    <m/>
  </r>
  <r>
    <d v="2015-11-28T00:00:00"/>
    <x v="89"/>
    <x v="29"/>
    <m/>
    <m/>
    <m/>
    <m/>
    <m/>
    <m/>
    <m/>
    <m/>
    <m/>
    <m/>
    <m/>
    <m/>
  </r>
  <r>
    <d v="2015-11-29T00:00:00"/>
    <x v="90"/>
    <x v="29"/>
    <m/>
    <m/>
    <m/>
    <m/>
    <m/>
    <m/>
    <m/>
    <m/>
    <m/>
    <m/>
    <m/>
    <m/>
  </r>
  <r>
    <d v="2015-11-30T00:00:00"/>
    <x v="91"/>
    <x v="29"/>
    <m/>
    <m/>
    <m/>
    <m/>
    <m/>
    <m/>
    <m/>
    <m/>
    <m/>
    <m/>
    <m/>
    <m/>
  </r>
  <r>
    <d v="2016-07-31T00:00:00"/>
    <x v="109"/>
    <x v="30"/>
    <n v="22"/>
    <n v="0"/>
    <n v="0"/>
    <n v="0.5"/>
    <n v="6.5"/>
    <n v="0"/>
    <n v="154.6"/>
    <n v="215549"/>
    <n v="2638"/>
    <m/>
    <s v="Counts up to July 31"/>
    <m/>
  </r>
  <r>
    <d v="2016-08-01T00:00:00"/>
    <x v="110"/>
    <x v="30"/>
    <n v="1"/>
    <n v="0"/>
    <n v="0"/>
    <n v="2"/>
    <n v="0"/>
    <n v="0"/>
    <n v="12"/>
    <n v="88"/>
    <n v="13"/>
    <m/>
    <m/>
    <m/>
  </r>
  <r>
    <d v="2016-08-02T00:00:00"/>
    <x v="111"/>
    <x v="30"/>
    <n v="9"/>
    <n v="1"/>
    <n v="0"/>
    <n v="0"/>
    <n v="7"/>
    <n v="0"/>
    <n v="17"/>
    <n v="379"/>
    <n v="54"/>
    <m/>
    <m/>
    <m/>
  </r>
  <r>
    <d v="2016-08-03T00:00:00"/>
    <x v="112"/>
    <x v="30"/>
    <n v="13"/>
    <n v="0"/>
    <n v="0"/>
    <n v="0"/>
    <n v="3"/>
    <n v="0"/>
    <n v="25"/>
    <n v="214"/>
    <n v="30"/>
    <m/>
    <m/>
    <m/>
  </r>
  <r>
    <d v="2016-08-04T00:00:00"/>
    <x v="113"/>
    <x v="30"/>
    <n v="10"/>
    <n v="0"/>
    <n v="0"/>
    <n v="0"/>
    <n v="12"/>
    <n v="0"/>
    <n v="9"/>
    <n v="326"/>
    <n v="46"/>
    <m/>
    <m/>
    <m/>
  </r>
  <r>
    <d v="2016-08-05T00:00:00"/>
    <x v="114"/>
    <x v="30"/>
    <n v="36"/>
    <n v="0"/>
    <n v="0"/>
    <n v="0"/>
    <n v="4"/>
    <n v="0"/>
    <n v="15"/>
    <n v="245"/>
    <n v="35"/>
    <m/>
    <m/>
    <m/>
  </r>
  <r>
    <d v="2016-08-06T00:00:00"/>
    <x v="115"/>
    <x v="30"/>
    <n v="64"/>
    <n v="0"/>
    <n v="0"/>
    <n v="0"/>
    <n v="12"/>
    <n v="0"/>
    <n v="17.5"/>
    <n v="155"/>
    <n v="22"/>
    <m/>
    <m/>
    <m/>
  </r>
  <r>
    <d v="2016-08-07T00:00:00"/>
    <x v="116"/>
    <x v="30"/>
    <n v="44.5"/>
    <n v="1"/>
    <n v="0"/>
    <n v="0"/>
    <n v="13"/>
    <n v="0"/>
    <n v="13"/>
    <n v="140"/>
    <n v="20"/>
    <m/>
    <m/>
    <m/>
  </r>
  <r>
    <d v="2016-08-08T00:00:00"/>
    <x v="117"/>
    <x v="30"/>
    <n v="59"/>
    <n v="2"/>
    <n v="1"/>
    <n v="0"/>
    <n v="11"/>
    <n v="0"/>
    <n v="4"/>
    <n v="152"/>
    <n v="22"/>
    <m/>
    <m/>
    <m/>
  </r>
  <r>
    <d v="2016-08-09T00:00:00"/>
    <x v="118"/>
    <x v="30"/>
    <n v="48.5"/>
    <n v="0"/>
    <n v="0"/>
    <n v="0"/>
    <n v="8"/>
    <n v="1"/>
    <n v="8.5"/>
    <n v="186"/>
    <n v="26"/>
    <m/>
    <m/>
    <m/>
  </r>
  <r>
    <d v="2016-08-10T00:00:00"/>
    <x v="119"/>
    <x v="30"/>
    <n v="83"/>
    <n v="0"/>
    <n v="0"/>
    <n v="0"/>
    <n v="8.5"/>
    <n v="1"/>
    <n v="11"/>
    <n v="130"/>
    <n v="19"/>
    <m/>
    <m/>
    <m/>
  </r>
  <r>
    <d v="2016-08-11T00:00:00"/>
    <x v="120"/>
    <x v="30"/>
    <n v="92"/>
    <n v="0"/>
    <n v="0"/>
    <n v="0"/>
    <n v="16"/>
    <n v="0"/>
    <n v="14"/>
    <n v="123"/>
    <n v="18"/>
    <m/>
    <m/>
    <m/>
  </r>
  <r>
    <d v="2016-08-12T00:00:00"/>
    <x v="121"/>
    <x v="30"/>
    <n v="98"/>
    <n v="1"/>
    <n v="0"/>
    <n v="0"/>
    <n v="36"/>
    <n v="0"/>
    <n v="8"/>
    <n v="200"/>
    <n v="29"/>
    <m/>
    <m/>
    <m/>
  </r>
  <r>
    <d v="2016-08-13T00:00:00"/>
    <x v="122"/>
    <x v="30"/>
    <n v="55"/>
    <n v="0"/>
    <n v="0"/>
    <n v="0"/>
    <n v="34.5"/>
    <n v="2"/>
    <n v="8"/>
    <n v="123"/>
    <n v="18"/>
    <m/>
    <m/>
    <m/>
  </r>
  <r>
    <d v="2016-08-14T00:00:00"/>
    <x v="92"/>
    <x v="30"/>
    <n v="6"/>
    <n v="1"/>
    <n v="0"/>
    <n v="0"/>
    <n v="6"/>
    <n v="0"/>
    <n v="2"/>
    <n v="26"/>
    <n v="4"/>
    <m/>
    <m/>
    <m/>
  </r>
  <r>
    <d v="2016-08-15T00:00:00"/>
    <x v="93"/>
    <x v="30"/>
    <n v="3"/>
    <n v="3"/>
    <n v="0"/>
    <n v="0"/>
    <n v="9"/>
    <n v="1"/>
    <n v="1"/>
    <n v="27"/>
    <n v="4"/>
    <m/>
    <m/>
    <m/>
  </r>
  <r>
    <d v="2016-08-16T00:00:00"/>
    <x v="94"/>
    <x v="30"/>
    <n v="13"/>
    <n v="5"/>
    <n v="0"/>
    <n v="0"/>
    <n v="18"/>
    <n v="0"/>
    <n v="13"/>
    <n v="76"/>
    <n v="11"/>
    <m/>
    <m/>
    <m/>
  </r>
  <r>
    <d v="2016-08-17T00:00:00"/>
    <x v="95"/>
    <x v="30"/>
    <n v="25"/>
    <n v="2"/>
    <n v="0"/>
    <n v="0"/>
    <n v="9"/>
    <n v="0"/>
    <n v="13"/>
    <n v="72"/>
    <n v="10"/>
    <m/>
    <m/>
    <m/>
  </r>
  <r>
    <d v="2016-08-18T00:00:00"/>
    <x v="96"/>
    <x v="30"/>
    <n v="15"/>
    <n v="2"/>
    <n v="0"/>
    <n v="0"/>
    <n v="21"/>
    <n v="2"/>
    <n v="14"/>
    <n v="103"/>
    <n v="15"/>
    <m/>
    <m/>
    <m/>
  </r>
  <r>
    <d v="2016-08-19T00:00:00"/>
    <x v="97"/>
    <x v="30"/>
    <n v="12"/>
    <n v="0"/>
    <n v="1"/>
    <n v="0"/>
    <n v="13"/>
    <n v="1"/>
    <n v="9"/>
    <n v="74"/>
    <n v="10"/>
    <m/>
    <m/>
    <m/>
  </r>
  <r>
    <d v="2016-08-20T00:00:00"/>
    <x v="98"/>
    <x v="30"/>
    <n v="8"/>
    <n v="2"/>
    <n v="0"/>
    <n v="0"/>
    <n v="19"/>
    <n v="1"/>
    <n v="6"/>
    <n v="36"/>
    <n v="5"/>
    <m/>
    <m/>
    <m/>
  </r>
  <r>
    <d v="2016-08-21T00:00:00"/>
    <x v="99"/>
    <x v="30"/>
    <n v="9"/>
    <n v="4"/>
    <n v="0"/>
    <n v="0"/>
    <n v="11"/>
    <n v="2"/>
    <n v="7"/>
    <n v="47"/>
    <n v="7"/>
    <m/>
    <m/>
    <m/>
  </r>
  <r>
    <d v="2016-08-22T00:00:00"/>
    <x v="100"/>
    <x v="30"/>
    <n v="18"/>
    <n v="7"/>
    <n v="0"/>
    <n v="0"/>
    <n v="36"/>
    <n v="7"/>
    <n v="10"/>
    <n v="28"/>
    <n v="4"/>
    <m/>
    <m/>
    <m/>
  </r>
  <r>
    <d v="2016-08-23T00:00:00"/>
    <x v="101"/>
    <x v="30"/>
    <n v="67"/>
    <n v="7"/>
    <n v="0"/>
    <n v="0"/>
    <n v="111"/>
    <n v="1"/>
    <n v="12"/>
    <n v="63"/>
    <n v="9"/>
    <m/>
    <m/>
    <m/>
  </r>
  <r>
    <d v="2016-08-24T00:00:00"/>
    <x v="102"/>
    <x v="30"/>
    <n v="52"/>
    <n v="1"/>
    <n v="1"/>
    <n v="0"/>
    <n v="217"/>
    <n v="5"/>
    <n v="7"/>
    <n v="146"/>
    <n v="21"/>
    <m/>
    <m/>
    <m/>
  </r>
  <r>
    <d v="2016-08-25T00:00:00"/>
    <x v="103"/>
    <x v="30"/>
    <n v="54"/>
    <n v="13"/>
    <n v="0"/>
    <n v="0"/>
    <n v="200"/>
    <n v="13"/>
    <n v="7"/>
    <n v="92"/>
    <n v="13"/>
    <m/>
    <m/>
    <m/>
  </r>
  <r>
    <d v="2016-08-26T00:00:00"/>
    <x v="104"/>
    <x v="30"/>
    <n v="44"/>
    <n v="11"/>
    <n v="0"/>
    <n v="0"/>
    <n v="118"/>
    <n v="13"/>
    <n v="4"/>
    <n v="60"/>
    <n v="9"/>
    <m/>
    <m/>
    <m/>
  </r>
  <r>
    <d v="2016-08-27T00:00:00"/>
    <x v="105"/>
    <x v="30"/>
    <n v="60"/>
    <n v="16"/>
    <n v="0"/>
    <n v="0"/>
    <n v="126"/>
    <n v="14"/>
    <n v="9"/>
    <n v="79"/>
    <n v="11"/>
    <m/>
    <m/>
    <m/>
  </r>
  <r>
    <d v="2016-08-28T00:00:00"/>
    <x v="106"/>
    <x v="30"/>
    <n v="185"/>
    <n v="56"/>
    <n v="0"/>
    <n v="1"/>
    <n v="232"/>
    <n v="29"/>
    <n v="15"/>
    <n v="81"/>
    <n v="12"/>
    <m/>
    <m/>
    <m/>
  </r>
  <r>
    <d v="2016-08-29T00:00:00"/>
    <x v="107"/>
    <x v="30"/>
    <n v="756"/>
    <n v="74"/>
    <n v="0"/>
    <n v="0"/>
    <n v="178"/>
    <n v="17"/>
    <n v="8"/>
    <n v="60"/>
    <n v="8"/>
    <m/>
    <m/>
    <m/>
  </r>
  <r>
    <d v="2016-08-30T00:00:00"/>
    <x v="108"/>
    <x v="30"/>
    <n v="765"/>
    <n v="70"/>
    <n v="0"/>
    <n v="0"/>
    <n v="344"/>
    <n v="27"/>
    <n v="4"/>
    <n v="76"/>
    <n v="11"/>
    <m/>
    <m/>
    <m/>
  </r>
  <r>
    <d v="2016-08-31T00:00:00"/>
    <x v="86"/>
    <x v="30"/>
    <n v="846"/>
    <n v="54"/>
    <n v="0"/>
    <n v="0"/>
    <n v="279"/>
    <n v="39"/>
    <n v="0"/>
    <n v="94"/>
    <n v="14"/>
    <m/>
    <m/>
    <m/>
  </r>
  <r>
    <d v="2016-09-01T00:00:00"/>
    <x v="80"/>
    <x v="30"/>
    <n v="695"/>
    <n v="49"/>
    <n v="0"/>
    <n v="0"/>
    <n v="440"/>
    <n v="16"/>
    <n v="6"/>
    <n v="98"/>
    <n v="14"/>
    <m/>
    <m/>
    <m/>
  </r>
  <r>
    <d v="2016-09-02T00:00:00"/>
    <x v="75"/>
    <x v="30"/>
    <n v="762"/>
    <n v="105"/>
    <n v="0"/>
    <n v="0"/>
    <n v="465"/>
    <n v="21"/>
    <n v="6"/>
    <n v="50"/>
    <n v="7"/>
    <m/>
    <m/>
    <m/>
  </r>
  <r>
    <d v="2016-09-03T00:00:00"/>
    <x v="76"/>
    <x v="30"/>
    <n v="934"/>
    <n v="100"/>
    <n v="0"/>
    <n v="0"/>
    <n v="302"/>
    <n v="56"/>
    <n v="2"/>
    <n v="116"/>
    <n v="16"/>
    <m/>
    <m/>
    <m/>
  </r>
  <r>
    <d v="2016-09-04T00:00:00"/>
    <x v="77"/>
    <x v="30"/>
    <n v="1113"/>
    <n v="168"/>
    <n v="0"/>
    <n v="0"/>
    <n v="231"/>
    <n v="26"/>
    <n v="18"/>
    <n v="92"/>
    <n v="13"/>
    <m/>
    <m/>
    <m/>
  </r>
  <r>
    <d v="2016-09-05T00:00:00"/>
    <x v="78"/>
    <x v="30"/>
    <n v="642"/>
    <n v="100"/>
    <n v="0"/>
    <n v="0"/>
    <n v="298"/>
    <n v="56"/>
    <n v="6"/>
    <n v="167"/>
    <n v="24"/>
    <m/>
    <m/>
    <m/>
  </r>
  <r>
    <d v="2016-09-06T00:00:00"/>
    <x v="79"/>
    <x v="30"/>
    <n v="868"/>
    <n v="157"/>
    <n v="0"/>
    <n v="0"/>
    <n v="335"/>
    <n v="49"/>
    <n v="6"/>
    <n v="159"/>
    <n v="23"/>
    <m/>
    <m/>
    <m/>
  </r>
  <r>
    <d v="2016-09-07T00:00:00"/>
    <x v="71"/>
    <x v="30"/>
    <n v="928"/>
    <n v="119"/>
    <n v="0"/>
    <n v="0"/>
    <n v="233"/>
    <n v="53"/>
    <n v="6"/>
    <n v="142"/>
    <n v="20"/>
    <m/>
    <m/>
    <m/>
  </r>
  <r>
    <d v="2016-09-08T00:00:00"/>
    <x v="72"/>
    <x v="30"/>
    <n v="1165"/>
    <n v="168"/>
    <n v="0"/>
    <n v="0"/>
    <n v="208"/>
    <n v="36"/>
    <n v="2"/>
    <n v="160"/>
    <n v="23"/>
    <m/>
    <m/>
    <m/>
  </r>
  <r>
    <d v="2016-09-09T00:00:00"/>
    <x v="73"/>
    <x v="30"/>
    <n v="1185"/>
    <n v="156"/>
    <n v="0"/>
    <n v="0"/>
    <n v="168"/>
    <n v="30"/>
    <n v="3"/>
    <n v="66"/>
    <n v="9"/>
    <m/>
    <m/>
    <m/>
  </r>
  <r>
    <d v="2016-09-10T00:00:00"/>
    <x v="74"/>
    <x v="30"/>
    <n v="783"/>
    <n v="125"/>
    <n v="0"/>
    <n v="0"/>
    <n v="216"/>
    <n v="65"/>
    <n v="8"/>
    <n v="75"/>
    <n v="11"/>
    <m/>
    <m/>
    <m/>
  </r>
  <r>
    <d v="2016-09-11T00:00:00"/>
    <x v="68"/>
    <x v="30"/>
    <n v="816"/>
    <n v="177"/>
    <n v="0"/>
    <n v="0"/>
    <n v="267"/>
    <n v="84"/>
    <n v="6"/>
    <n v="76"/>
    <n v="11"/>
    <m/>
    <m/>
    <m/>
  </r>
  <r>
    <d v="2016-09-12T00:00:00"/>
    <x v="69"/>
    <x v="30"/>
    <n v="628"/>
    <n v="79"/>
    <n v="0"/>
    <n v="0"/>
    <n v="230"/>
    <n v="59"/>
    <n v="8"/>
    <n v="25"/>
    <n v="4"/>
    <m/>
    <m/>
    <m/>
  </r>
  <r>
    <d v="2016-09-13T00:00:00"/>
    <x v="70"/>
    <x v="30"/>
    <n v="605"/>
    <n v="183"/>
    <n v="0"/>
    <n v="0"/>
    <n v="368"/>
    <n v="88"/>
    <n v="13"/>
    <n v="39"/>
    <n v="6"/>
    <m/>
    <m/>
    <m/>
  </r>
  <r>
    <d v="2016-09-14T00:00:00"/>
    <x v="67"/>
    <x v="30"/>
    <n v="524"/>
    <n v="118"/>
    <n v="0"/>
    <n v="0"/>
    <n v="229"/>
    <n v="75"/>
    <n v="2"/>
    <n v="33"/>
    <n v="5"/>
    <m/>
    <m/>
    <m/>
  </r>
  <r>
    <d v="2016-09-15T00:00:00"/>
    <x v="63"/>
    <x v="30"/>
    <n v="333"/>
    <n v="67"/>
    <n v="0"/>
    <n v="0"/>
    <n v="559"/>
    <n v="159"/>
    <n v="12"/>
    <n v="27"/>
    <n v="4"/>
    <m/>
    <m/>
    <m/>
  </r>
  <r>
    <d v="2016-09-16T00:00:00"/>
    <x v="64"/>
    <x v="30"/>
    <n v="288"/>
    <n v="86"/>
    <n v="0"/>
    <n v="0"/>
    <n v="704"/>
    <n v="126"/>
    <n v="6"/>
    <n v="32"/>
    <n v="4"/>
    <m/>
    <m/>
    <m/>
  </r>
  <r>
    <d v="2016-09-17T00:00:00"/>
    <x v="65"/>
    <x v="30"/>
    <n v="190"/>
    <n v="70"/>
    <n v="0"/>
    <n v="0"/>
    <n v="748"/>
    <n v="152"/>
    <n v="4"/>
    <n v="38"/>
    <n v="6"/>
    <m/>
    <m/>
    <m/>
  </r>
  <r>
    <d v="2016-09-18T00:00:00"/>
    <x v="0"/>
    <x v="30"/>
    <n v="306.99"/>
    <n v="70.33"/>
    <n v="0"/>
    <n v="0"/>
    <n v="846.67"/>
    <n v="169.66"/>
    <n v="1"/>
    <n v="56"/>
    <n v="8"/>
    <m/>
    <m/>
    <m/>
  </r>
  <r>
    <d v="2016-09-19T00:00:00"/>
    <x v="1"/>
    <x v="30"/>
    <n v="395.02"/>
    <n v="88.02"/>
    <n v="0"/>
    <n v="0"/>
    <n v="791.69"/>
    <n v="156.35"/>
    <n v="2.67"/>
    <n v="54"/>
    <n v="8"/>
    <m/>
    <m/>
    <m/>
  </r>
  <r>
    <d v="2016-09-20T00:00:00"/>
    <x v="2"/>
    <x v="30"/>
    <n v="482.99"/>
    <n v="105.65"/>
    <n v="0"/>
    <n v="0"/>
    <n v="736.64"/>
    <n v="142.99"/>
    <n v="4.33"/>
    <n v="52"/>
    <n v="7"/>
    <m/>
    <m/>
    <m/>
  </r>
  <r>
    <d v="2016-09-21T00:00:00"/>
    <x v="3"/>
    <x v="30"/>
    <n v="513"/>
    <n v="102"/>
    <n v="0"/>
    <n v="0"/>
    <n v="672"/>
    <n v="123"/>
    <n v="6"/>
    <n v="47"/>
    <n v="7"/>
    <m/>
    <m/>
    <m/>
  </r>
  <r>
    <d v="2016-09-22T00:00:00"/>
    <x v="4"/>
    <x v="30"/>
    <n v="507"/>
    <n v="110"/>
    <n v="0"/>
    <n v="0"/>
    <n v="762"/>
    <n v="145"/>
    <n v="0"/>
    <n v="31"/>
    <n v="4"/>
    <m/>
    <m/>
    <m/>
  </r>
  <r>
    <d v="2016-09-23T00:00:00"/>
    <x v="5"/>
    <x v="30"/>
    <n v="465"/>
    <n v="84"/>
    <n v="0"/>
    <n v="0"/>
    <n v="840"/>
    <n v="192"/>
    <n v="3"/>
    <n v="13"/>
    <n v="2"/>
    <m/>
    <m/>
    <m/>
  </r>
  <r>
    <d v="2016-09-24T00:00:00"/>
    <x v="6"/>
    <x v="30"/>
    <n v="543"/>
    <n v="123"/>
    <n v="0"/>
    <n v="0"/>
    <n v="942"/>
    <n v="147"/>
    <n v="3"/>
    <n v="18"/>
    <n v="3"/>
    <m/>
    <m/>
    <m/>
  </r>
  <r>
    <d v="2016-09-25T00:00:00"/>
    <x v="7"/>
    <x v="30"/>
    <n v="381"/>
    <n v="81"/>
    <n v="0"/>
    <n v="0"/>
    <n v="919"/>
    <n v="126"/>
    <n v="1"/>
    <n v="4"/>
    <n v="1"/>
    <m/>
    <m/>
    <m/>
  </r>
  <r>
    <d v="2016-09-26T00:00:00"/>
    <x v="8"/>
    <x v="30"/>
    <n v="532"/>
    <n v="100"/>
    <n v="0"/>
    <n v="0"/>
    <n v="911"/>
    <n v="150"/>
    <n v="4"/>
    <n v="4"/>
    <n v="0"/>
    <m/>
    <m/>
    <m/>
  </r>
  <r>
    <d v="2016-09-27T00:00:00"/>
    <x v="9"/>
    <x v="30"/>
    <n v="530"/>
    <n v="87"/>
    <n v="0"/>
    <n v="0"/>
    <n v="935"/>
    <n v="182"/>
    <n v="8"/>
    <n v="2"/>
    <n v="0"/>
    <m/>
    <m/>
    <m/>
  </r>
  <r>
    <d v="2016-09-28T00:00:00"/>
    <x v="10"/>
    <x v="30"/>
    <n v="361"/>
    <n v="61"/>
    <n v="2"/>
    <n v="0"/>
    <n v="841"/>
    <n v="99"/>
    <n v="4"/>
    <n v="0"/>
    <n v="0"/>
    <m/>
    <m/>
    <m/>
  </r>
  <r>
    <d v="2016-09-29T00:00:00"/>
    <x v="11"/>
    <x v="30"/>
    <n v="273.67"/>
    <n v="54.84"/>
    <n v="1.34"/>
    <n v="0"/>
    <n v="735.01"/>
    <n v="90.84"/>
    <n v="2"/>
    <n v="1"/>
    <n v="0"/>
    <m/>
    <m/>
    <m/>
  </r>
  <r>
    <d v="2016-09-30T00:00:00"/>
    <x v="12"/>
    <x v="30"/>
    <n v="201.83"/>
    <n v="54.66"/>
    <n v="0.66"/>
    <n v="0"/>
    <n v="676.49"/>
    <n v="86.66"/>
    <n v="1.5"/>
    <n v="0"/>
    <n v="0"/>
    <m/>
    <m/>
    <m/>
  </r>
  <r>
    <d v="2016-10-01T00:00:00"/>
    <x v="13"/>
    <x v="30"/>
    <n v="110"/>
    <n v="29"/>
    <n v="0"/>
    <n v="0"/>
    <n v="890"/>
    <n v="113"/>
    <n v="3"/>
    <n v="2"/>
    <n v="0"/>
    <m/>
    <m/>
    <m/>
  </r>
  <r>
    <d v="2016-10-02T00:00:00"/>
    <x v="14"/>
    <x v="30"/>
    <n v="197"/>
    <n v="44"/>
    <n v="0"/>
    <n v="0"/>
    <n v="828"/>
    <n v="131"/>
    <n v="2"/>
    <n v="1"/>
    <n v="0"/>
    <m/>
    <m/>
    <m/>
  </r>
  <r>
    <d v="2016-10-03T00:00:00"/>
    <x v="15"/>
    <x v="30"/>
    <n v="179"/>
    <n v="27"/>
    <n v="0"/>
    <n v="0"/>
    <n v="711"/>
    <n v="190"/>
    <n v="0"/>
    <n v="0"/>
    <n v="0"/>
    <m/>
    <m/>
    <m/>
  </r>
  <r>
    <d v="2016-10-04T00:00:00"/>
    <x v="16"/>
    <x v="30"/>
    <n v="108"/>
    <n v="16"/>
    <n v="0"/>
    <n v="0"/>
    <n v="1076"/>
    <n v="126"/>
    <n v="1"/>
    <n v="2"/>
    <n v="0"/>
    <m/>
    <m/>
    <m/>
  </r>
  <r>
    <d v="2016-10-05T00:00:00"/>
    <x v="17"/>
    <x v="30"/>
    <n v="133"/>
    <n v="9"/>
    <n v="0"/>
    <n v="0"/>
    <n v="1011"/>
    <n v="155"/>
    <n v="0"/>
    <n v="3"/>
    <n v="0"/>
    <m/>
    <m/>
    <m/>
  </r>
  <r>
    <d v="2016-10-06T00:00:00"/>
    <x v="18"/>
    <x v="30"/>
    <n v="126"/>
    <n v="18"/>
    <n v="0"/>
    <n v="4"/>
    <n v="904"/>
    <n v="46"/>
    <n v="2"/>
    <n v="4"/>
    <n v="0"/>
    <m/>
    <m/>
    <m/>
  </r>
  <r>
    <d v="2016-10-07T00:00:00"/>
    <x v="19"/>
    <x v="30"/>
    <n v="459"/>
    <n v="36"/>
    <n v="0"/>
    <n v="0"/>
    <n v="5299"/>
    <n v="319"/>
    <n v="4"/>
    <n v="12"/>
    <n v="2"/>
    <m/>
    <m/>
    <m/>
  </r>
  <r>
    <d v="2016-10-08T00:00:00"/>
    <x v="20"/>
    <x v="30"/>
    <n v="102"/>
    <n v="6"/>
    <n v="0"/>
    <n v="0"/>
    <n v="2157"/>
    <n v="153"/>
    <n v="0"/>
    <n v="0"/>
    <n v="0"/>
    <m/>
    <m/>
    <m/>
  </r>
  <r>
    <d v="2016-10-09T00:00:00"/>
    <x v="21"/>
    <x v="30"/>
    <n v="139"/>
    <n v="16"/>
    <n v="0"/>
    <n v="0"/>
    <n v="1995"/>
    <n v="173"/>
    <n v="0"/>
    <n v="0"/>
    <n v="0"/>
    <m/>
    <m/>
    <m/>
  </r>
  <r>
    <d v="2016-10-10T00:00:00"/>
    <x v="22"/>
    <x v="30"/>
    <n v="48"/>
    <n v="6"/>
    <n v="0"/>
    <n v="0"/>
    <n v="1444"/>
    <n v="140"/>
    <n v="0"/>
    <n v="0"/>
    <n v="0"/>
    <m/>
    <m/>
    <m/>
  </r>
  <r>
    <d v="2016-10-11T00:00:00"/>
    <x v="23"/>
    <x v="30"/>
    <n v="34"/>
    <n v="4"/>
    <n v="0"/>
    <n v="3"/>
    <n v="1422"/>
    <n v="128"/>
    <n v="2"/>
    <n v="0"/>
    <n v="0"/>
    <m/>
    <m/>
    <m/>
  </r>
  <r>
    <d v="2016-10-12T00:00:00"/>
    <x v="24"/>
    <x v="30"/>
    <n v="64"/>
    <n v="3"/>
    <n v="0"/>
    <n v="1"/>
    <n v="1385"/>
    <n v="60"/>
    <n v="1"/>
    <n v="0"/>
    <n v="0"/>
    <m/>
    <m/>
    <m/>
  </r>
  <r>
    <d v="2016-10-13T00:00:00"/>
    <x v="25"/>
    <x v="30"/>
    <n v="71.78"/>
    <n v="2.89"/>
    <n v="0"/>
    <n v="0"/>
    <n v="1321.57"/>
    <n v="50.99"/>
    <n v="2"/>
    <n v="0"/>
    <n v="0"/>
    <m/>
    <m/>
    <m/>
  </r>
  <r>
    <d v="2016-10-14T00:00:00"/>
    <x v="26"/>
    <x v="30"/>
    <n v="63.9"/>
    <n v="2.5499999999999998"/>
    <n v="0"/>
    <n v="0"/>
    <n v="1219.76"/>
    <n v="45.77"/>
    <n v="1.76"/>
    <n v="0"/>
    <n v="0"/>
    <m/>
    <m/>
    <m/>
  </r>
  <r>
    <d v="2016-10-15T00:00:00"/>
    <x v="27"/>
    <x v="30"/>
    <n v="56"/>
    <n v="2.2000000000000002"/>
    <n v="0"/>
    <n v="0"/>
    <n v="1117.94"/>
    <n v="40.5"/>
    <n v="1.5"/>
    <n v="0"/>
    <n v="0"/>
    <m/>
    <m/>
    <m/>
  </r>
  <r>
    <d v="2016-10-16T00:00:00"/>
    <x v="28"/>
    <x v="30"/>
    <n v="48.14"/>
    <n v="1.85"/>
    <n v="0"/>
    <n v="0"/>
    <n v="1016.11"/>
    <n v="35.24"/>
    <n v="1.24"/>
    <n v="0"/>
    <n v="0"/>
    <m/>
    <m/>
    <m/>
  </r>
  <r>
    <d v="2016-10-17T00:00:00"/>
    <x v="29"/>
    <x v="30"/>
    <n v="40.22"/>
    <n v="1.5"/>
    <n v="0"/>
    <n v="0"/>
    <n v="914.28"/>
    <n v="30"/>
    <n v="1"/>
    <n v="0"/>
    <n v="0"/>
    <m/>
    <m/>
    <m/>
  </r>
  <r>
    <d v="2016-10-18T00:00:00"/>
    <x v="30"/>
    <x v="30"/>
    <n v="32.31"/>
    <n v="1.1499999999999999"/>
    <n v="0"/>
    <n v="0"/>
    <n v="812.43"/>
    <n v="24.76"/>
    <n v="0.76"/>
    <n v="0"/>
    <n v="0"/>
    <m/>
    <m/>
    <m/>
  </r>
  <r>
    <d v="2016-10-19T00:00:00"/>
    <x v="31"/>
    <x v="30"/>
    <n v="24.43"/>
    <n v="0.8"/>
    <n v="0"/>
    <n v="0"/>
    <n v="710.63"/>
    <n v="19.489999999999998"/>
    <n v="0.5"/>
    <n v="0"/>
    <n v="0"/>
    <m/>
    <m/>
    <m/>
  </r>
  <r>
    <d v="2016-10-20T00:00:00"/>
    <x v="32"/>
    <x v="30"/>
    <n v="16.57"/>
    <n v="0.45"/>
    <n v="0"/>
    <n v="0"/>
    <n v="608.79"/>
    <n v="14.25"/>
    <n v="0.24"/>
    <n v="0"/>
    <n v="0"/>
    <m/>
    <m/>
    <m/>
  </r>
  <r>
    <d v="2016-10-21T00:00:00"/>
    <x v="33"/>
    <x v="30"/>
    <n v="8.65"/>
    <n v="0.11"/>
    <n v="0"/>
    <n v="0"/>
    <n v="506.99"/>
    <n v="9"/>
    <n v="0"/>
    <n v="0"/>
    <n v="0"/>
    <m/>
    <m/>
    <m/>
  </r>
  <r>
    <d v="2016-10-22T00:00:00"/>
    <x v="34"/>
    <x v="30"/>
    <n v="12"/>
    <n v="0"/>
    <n v="0"/>
    <n v="0"/>
    <n v="515"/>
    <n v="14"/>
    <n v="0"/>
    <n v="0"/>
    <n v="0"/>
    <m/>
    <m/>
    <m/>
  </r>
  <r>
    <d v="2016-10-23T00:00:00"/>
    <x v="35"/>
    <x v="30"/>
    <n v="55"/>
    <n v="5"/>
    <n v="1"/>
    <n v="0"/>
    <n v="288"/>
    <n v="20"/>
    <n v="0"/>
    <n v="0"/>
    <n v="0"/>
    <m/>
    <m/>
    <m/>
  </r>
  <r>
    <d v="2016-10-24T00:00:00"/>
    <x v="36"/>
    <x v="30"/>
    <n v="46"/>
    <n v="4"/>
    <n v="0"/>
    <n v="0"/>
    <n v="312"/>
    <n v="14"/>
    <n v="0"/>
    <n v="0"/>
    <n v="0"/>
    <m/>
    <m/>
    <m/>
  </r>
  <r>
    <d v="2016-10-25T00:00:00"/>
    <x v="37"/>
    <x v="30"/>
    <n v="13"/>
    <n v="0"/>
    <n v="0"/>
    <n v="0"/>
    <n v="24"/>
    <n v="11"/>
    <n v="0"/>
    <n v="0"/>
    <n v="0"/>
    <m/>
    <m/>
    <m/>
  </r>
  <r>
    <d v="2016-10-26T00:00:00"/>
    <x v="38"/>
    <x v="30"/>
    <n v="4"/>
    <n v="0"/>
    <n v="0"/>
    <n v="0"/>
    <n v="7"/>
    <n v="3"/>
    <n v="0"/>
    <n v="0"/>
    <n v="0"/>
    <m/>
    <m/>
    <m/>
  </r>
  <r>
    <d v="2016-10-27T00:00:00"/>
    <x v="39"/>
    <x v="30"/>
    <n v="2"/>
    <n v="0"/>
    <n v="0"/>
    <n v="0"/>
    <n v="8"/>
    <n v="0"/>
    <n v="0"/>
    <n v="0"/>
    <n v="0"/>
    <m/>
    <m/>
    <m/>
  </r>
  <r>
    <d v="2016-10-28T00:00:00"/>
    <x v="40"/>
    <x v="30"/>
    <n v="0"/>
    <n v="0"/>
    <n v="0"/>
    <n v="0"/>
    <n v="0"/>
    <n v="0"/>
    <n v="0"/>
    <n v="0"/>
    <n v="0"/>
    <m/>
    <m/>
    <m/>
  </r>
  <r>
    <d v="2016-10-29T00:00:00"/>
    <x v="41"/>
    <x v="30"/>
    <m/>
    <m/>
    <m/>
    <m/>
    <m/>
    <m/>
    <m/>
    <m/>
    <m/>
    <m/>
    <m/>
    <m/>
  </r>
  <r>
    <d v="2016-10-30T00:00:00"/>
    <x v="42"/>
    <x v="30"/>
    <m/>
    <m/>
    <m/>
    <m/>
    <m/>
    <m/>
    <m/>
    <m/>
    <m/>
    <m/>
    <m/>
    <m/>
  </r>
  <r>
    <d v="2016-10-31T00:00:00"/>
    <x v="43"/>
    <x v="30"/>
    <m/>
    <m/>
    <m/>
    <m/>
    <m/>
    <m/>
    <m/>
    <m/>
    <m/>
    <m/>
    <m/>
    <m/>
  </r>
  <r>
    <d v="2016-11-01T00:00:00"/>
    <x v="44"/>
    <x v="30"/>
    <m/>
    <m/>
    <m/>
    <m/>
    <m/>
    <m/>
    <m/>
    <m/>
    <m/>
    <m/>
    <m/>
    <m/>
  </r>
  <r>
    <d v="2016-11-02T00:00:00"/>
    <x v="45"/>
    <x v="30"/>
    <m/>
    <m/>
    <m/>
    <m/>
    <m/>
    <m/>
    <m/>
    <m/>
    <m/>
    <m/>
    <m/>
    <m/>
  </r>
  <r>
    <d v="2016-11-03T00:00:00"/>
    <x v="46"/>
    <x v="30"/>
    <m/>
    <m/>
    <m/>
    <m/>
    <m/>
    <m/>
    <m/>
    <m/>
    <m/>
    <m/>
    <m/>
    <m/>
  </r>
  <r>
    <d v="2016-11-04T00:00:00"/>
    <x v="47"/>
    <x v="30"/>
    <m/>
    <m/>
    <m/>
    <m/>
    <m/>
    <m/>
    <m/>
    <m/>
    <m/>
    <m/>
    <m/>
    <m/>
  </r>
  <r>
    <d v="2016-11-05T00:00:00"/>
    <x v="48"/>
    <x v="30"/>
    <m/>
    <m/>
    <m/>
    <m/>
    <m/>
    <m/>
    <m/>
    <m/>
    <m/>
    <m/>
    <m/>
    <m/>
  </r>
  <r>
    <d v="2016-11-06T00:00:00"/>
    <x v="49"/>
    <x v="30"/>
    <m/>
    <m/>
    <m/>
    <m/>
    <m/>
    <m/>
    <m/>
    <m/>
    <m/>
    <m/>
    <m/>
    <m/>
  </r>
  <r>
    <d v="2016-11-07T00:00:00"/>
    <x v="50"/>
    <x v="30"/>
    <m/>
    <m/>
    <m/>
    <m/>
    <m/>
    <m/>
    <m/>
    <m/>
    <m/>
    <m/>
    <m/>
    <m/>
  </r>
  <r>
    <d v="2016-11-08T00:00:00"/>
    <x v="51"/>
    <x v="30"/>
    <m/>
    <m/>
    <m/>
    <m/>
    <m/>
    <m/>
    <m/>
    <m/>
    <m/>
    <m/>
    <m/>
    <m/>
  </r>
  <r>
    <d v="2016-11-09T00:00:00"/>
    <x v="52"/>
    <x v="30"/>
    <m/>
    <m/>
    <m/>
    <m/>
    <m/>
    <m/>
    <m/>
    <m/>
    <m/>
    <m/>
    <m/>
    <m/>
  </r>
  <r>
    <d v="2016-11-10T00:00:00"/>
    <x v="53"/>
    <x v="30"/>
    <m/>
    <m/>
    <m/>
    <m/>
    <m/>
    <m/>
    <m/>
    <m/>
    <m/>
    <m/>
    <m/>
    <m/>
  </r>
  <r>
    <d v="2016-11-11T00:00:00"/>
    <x v="54"/>
    <x v="30"/>
    <m/>
    <m/>
    <m/>
    <m/>
    <m/>
    <m/>
    <m/>
    <m/>
    <m/>
    <m/>
    <m/>
    <m/>
  </r>
  <r>
    <d v="2016-11-12T00:00:00"/>
    <x v="55"/>
    <x v="30"/>
    <m/>
    <m/>
    <m/>
    <m/>
    <m/>
    <m/>
    <m/>
    <m/>
    <m/>
    <m/>
    <m/>
    <m/>
  </r>
  <r>
    <d v="2016-11-13T00:00:00"/>
    <x v="56"/>
    <x v="30"/>
    <m/>
    <m/>
    <m/>
    <m/>
    <m/>
    <m/>
    <m/>
    <m/>
    <m/>
    <m/>
    <m/>
    <m/>
  </r>
  <r>
    <d v="2016-11-14T00:00:00"/>
    <x v="57"/>
    <x v="30"/>
    <m/>
    <m/>
    <m/>
    <m/>
    <m/>
    <m/>
    <m/>
    <m/>
    <m/>
    <m/>
    <m/>
    <m/>
  </r>
  <r>
    <d v="2016-11-15T00:00:00"/>
    <x v="58"/>
    <x v="30"/>
    <m/>
    <m/>
    <m/>
    <m/>
    <m/>
    <m/>
    <m/>
    <m/>
    <m/>
    <m/>
    <m/>
    <m/>
  </r>
  <r>
    <d v="2016-11-16T00:00:00"/>
    <x v="59"/>
    <x v="30"/>
    <m/>
    <m/>
    <m/>
    <m/>
    <m/>
    <m/>
    <m/>
    <m/>
    <m/>
    <m/>
    <m/>
    <m/>
  </r>
  <r>
    <d v="2016-11-17T00:00:00"/>
    <x v="60"/>
    <x v="30"/>
    <m/>
    <m/>
    <m/>
    <m/>
    <m/>
    <m/>
    <m/>
    <m/>
    <m/>
    <m/>
    <m/>
    <m/>
  </r>
  <r>
    <d v="2016-11-18T00:00:00"/>
    <x v="61"/>
    <x v="30"/>
    <m/>
    <m/>
    <m/>
    <m/>
    <m/>
    <m/>
    <m/>
    <m/>
    <m/>
    <m/>
    <m/>
    <m/>
  </r>
  <r>
    <d v="2016-11-19T00:00:00"/>
    <x v="62"/>
    <x v="30"/>
    <m/>
    <m/>
    <m/>
    <m/>
    <m/>
    <m/>
    <m/>
    <m/>
    <m/>
    <m/>
    <m/>
    <m/>
  </r>
  <r>
    <d v="2016-11-20T00:00:00"/>
    <x v="66"/>
    <x v="30"/>
    <m/>
    <m/>
    <m/>
    <m/>
    <m/>
    <m/>
    <m/>
    <m/>
    <m/>
    <m/>
    <m/>
    <m/>
  </r>
  <r>
    <d v="2016-11-21T00:00:00"/>
    <x v="81"/>
    <x v="30"/>
    <m/>
    <m/>
    <m/>
    <m/>
    <m/>
    <m/>
    <m/>
    <m/>
    <m/>
    <m/>
    <m/>
    <m/>
  </r>
  <r>
    <d v="2016-11-22T00:00:00"/>
    <x v="82"/>
    <x v="30"/>
    <m/>
    <m/>
    <m/>
    <m/>
    <m/>
    <m/>
    <m/>
    <m/>
    <m/>
    <m/>
    <m/>
    <m/>
  </r>
  <r>
    <d v="2016-11-23T00:00:00"/>
    <x v="83"/>
    <x v="30"/>
    <m/>
    <m/>
    <m/>
    <m/>
    <m/>
    <m/>
    <m/>
    <m/>
    <m/>
    <m/>
    <m/>
    <m/>
  </r>
  <r>
    <d v="2016-11-24T00:00:00"/>
    <x v="84"/>
    <x v="30"/>
    <m/>
    <m/>
    <m/>
    <m/>
    <m/>
    <m/>
    <m/>
    <m/>
    <m/>
    <m/>
    <m/>
    <m/>
  </r>
  <r>
    <d v="2016-11-25T00:00:00"/>
    <x v="85"/>
    <x v="30"/>
    <m/>
    <m/>
    <m/>
    <m/>
    <m/>
    <m/>
    <m/>
    <m/>
    <m/>
    <m/>
    <m/>
    <m/>
  </r>
  <r>
    <d v="2016-11-26T00:00:00"/>
    <x v="87"/>
    <x v="30"/>
    <m/>
    <m/>
    <m/>
    <m/>
    <m/>
    <m/>
    <m/>
    <m/>
    <m/>
    <m/>
    <m/>
    <m/>
  </r>
  <r>
    <d v="2016-11-27T00:00:00"/>
    <x v="88"/>
    <x v="30"/>
    <m/>
    <m/>
    <m/>
    <m/>
    <m/>
    <m/>
    <m/>
    <m/>
    <m/>
    <m/>
    <m/>
    <m/>
  </r>
  <r>
    <d v="2016-11-28T00:00:00"/>
    <x v="89"/>
    <x v="30"/>
    <m/>
    <m/>
    <m/>
    <m/>
    <m/>
    <m/>
    <m/>
    <m/>
    <m/>
    <m/>
    <m/>
    <m/>
  </r>
  <r>
    <d v="2016-11-29T00:00:00"/>
    <x v="90"/>
    <x v="30"/>
    <m/>
    <m/>
    <m/>
    <m/>
    <m/>
    <m/>
    <m/>
    <m/>
    <m/>
    <m/>
    <m/>
    <m/>
  </r>
  <r>
    <d v="2016-11-30T00:00:00"/>
    <x v="91"/>
    <x v="30"/>
    <m/>
    <m/>
    <m/>
    <m/>
    <m/>
    <m/>
    <m/>
    <m/>
    <m/>
    <m/>
    <m/>
    <m/>
  </r>
  <r>
    <d v="2017-07-31T00:00:00"/>
    <x v="109"/>
    <x v="31"/>
    <n v="35"/>
    <n v="0"/>
    <n v="2"/>
    <n v="5"/>
    <n v="29"/>
    <n v="2"/>
    <n v="422.5"/>
    <n v="123515"/>
    <n v="11903"/>
    <m/>
    <s v="Totals to date (july 31)"/>
    <m/>
  </r>
  <r>
    <d v="2017-08-01T00:00:00"/>
    <x v="110"/>
    <x v="31"/>
    <n v="2"/>
    <n v="0"/>
    <n v="0"/>
    <n v="0"/>
    <n v="6"/>
    <n v="0"/>
    <n v="18"/>
    <n v="138.51"/>
    <n v="63.46"/>
    <m/>
    <m/>
    <m/>
  </r>
  <r>
    <d v="2017-08-02T00:00:00"/>
    <x v="111"/>
    <x v="31"/>
    <n v="0"/>
    <n v="0"/>
    <n v="0"/>
    <n v="0"/>
    <n v="3"/>
    <n v="0"/>
    <n v="8"/>
    <n v="107.65"/>
    <n v="49.32"/>
    <m/>
    <m/>
    <m/>
  </r>
  <r>
    <d v="2017-08-03T00:00:00"/>
    <x v="112"/>
    <x v="31"/>
    <n v="1"/>
    <n v="0"/>
    <n v="0"/>
    <n v="0"/>
    <n v="1"/>
    <n v="0"/>
    <n v="8"/>
    <n v="56.230000000000004"/>
    <n v="25.759999999999998"/>
    <m/>
    <m/>
    <m/>
  </r>
  <r>
    <d v="2017-08-04T00:00:00"/>
    <x v="113"/>
    <x v="31"/>
    <n v="0"/>
    <n v="0"/>
    <n v="0"/>
    <n v="0"/>
    <n v="2"/>
    <n v="0"/>
    <n v="13"/>
    <n v="58.28"/>
    <n v="26.700000000000003"/>
    <m/>
    <m/>
    <m/>
  </r>
  <r>
    <d v="2017-08-05T00:00:00"/>
    <x v="114"/>
    <x v="31"/>
    <n v="0"/>
    <n v="0"/>
    <n v="0"/>
    <n v="0"/>
    <n v="0"/>
    <n v="0"/>
    <n v="19"/>
    <n v="53.48"/>
    <n v="24.5"/>
    <m/>
    <m/>
    <m/>
  </r>
  <r>
    <d v="2017-08-06T00:00:00"/>
    <x v="115"/>
    <x v="31"/>
    <n v="2"/>
    <n v="0"/>
    <n v="0"/>
    <n v="0"/>
    <n v="6"/>
    <n v="0"/>
    <n v="33"/>
    <n v="51.43"/>
    <n v="23.560000000000002"/>
    <m/>
    <m/>
    <m/>
  </r>
  <r>
    <d v="2017-08-07T00:00:00"/>
    <x v="116"/>
    <x v="31"/>
    <n v="3"/>
    <n v="0"/>
    <n v="0"/>
    <n v="0"/>
    <n v="7"/>
    <n v="1"/>
    <n v="42"/>
    <n v="187.20000000000002"/>
    <n v="85.78"/>
    <m/>
    <m/>
    <m/>
  </r>
  <r>
    <d v="2017-08-08T00:00:00"/>
    <x v="117"/>
    <x v="31"/>
    <n v="4"/>
    <n v="0"/>
    <n v="0"/>
    <n v="1"/>
    <n v="7"/>
    <n v="0"/>
    <n v="23"/>
    <n v="313.36"/>
    <n v="143.57999999999998"/>
    <m/>
    <m/>
    <m/>
  </r>
  <r>
    <d v="2017-08-09T00:00:00"/>
    <x v="118"/>
    <x v="31"/>
    <n v="4"/>
    <n v="0"/>
    <n v="0"/>
    <n v="0"/>
    <n v="3"/>
    <n v="0"/>
    <n v="22"/>
    <n v="214.61999999999998"/>
    <n v="98.34"/>
    <m/>
    <m/>
    <m/>
  </r>
  <r>
    <d v="2017-08-10T00:00:00"/>
    <x v="119"/>
    <x v="31"/>
    <n v="9"/>
    <n v="1"/>
    <n v="0"/>
    <n v="0"/>
    <n v="3"/>
    <n v="0"/>
    <n v="21"/>
    <n v="146.74"/>
    <n v="67.240000000000009"/>
    <m/>
    <m/>
    <m/>
  </r>
  <r>
    <d v="2017-08-11T00:00:00"/>
    <x v="120"/>
    <x v="31"/>
    <n v="24"/>
    <n v="0"/>
    <n v="0"/>
    <n v="0"/>
    <n v="2"/>
    <n v="0"/>
    <n v="24"/>
    <n v="127.53999999999999"/>
    <n v="58.44"/>
    <m/>
    <m/>
    <m/>
  </r>
  <r>
    <d v="2017-08-12T00:00:00"/>
    <x v="121"/>
    <x v="31"/>
    <n v="20"/>
    <n v="2"/>
    <n v="0"/>
    <n v="0"/>
    <n v="9"/>
    <n v="0"/>
    <n v="23"/>
    <n v="100.79999999999998"/>
    <n v="46.18"/>
    <m/>
    <m/>
    <m/>
  </r>
  <r>
    <d v="2017-08-13T00:00:00"/>
    <x v="122"/>
    <x v="31"/>
    <n v="23"/>
    <n v="2"/>
    <n v="0"/>
    <n v="0"/>
    <n v="29"/>
    <n v="0"/>
    <n v="21"/>
    <n v="57.600000000000009"/>
    <n v="26.400000000000002"/>
    <m/>
    <m/>
    <m/>
  </r>
  <r>
    <d v="2017-08-14T00:00:00"/>
    <x v="92"/>
    <x v="31"/>
    <n v="28"/>
    <n v="1"/>
    <n v="0"/>
    <n v="1"/>
    <n v="56"/>
    <n v="0"/>
    <n v="24"/>
    <n v="27.43"/>
    <n v="12.559999999999999"/>
    <m/>
    <m/>
    <m/>
  </r>
  <r>
    <d v="2017-08-15T00:00:00"/>
    <x v="93"/>
    <x v="31"/>
    <n v="14"/>
    <n v="7"/>
    <n v="0"/>
    <n v="0"/>
    <n v="23"/>
    <n v="6"/>
    <n v="16"/>
    <n v="32.230000000000004"/>
    <n v="14.76"/>
    <m/>
    <m/>
    <m/>
  </r>
  <r>
    <d v="2017-08-16T00:00:00"/>
    <x v="94"/>
    <x v="31"/>
    <n v="52"/>
    <n v="2"/>
    <n v="0"/>
    <n v="0"/>
    <n v="35"/>
    <n v="2"/>
    <n v="28"/>
    <n v="71.31"/>
    <n v="32.68"/>
    <m/>
    <m/>
    <m/>
  </r>
  <r>
    <d v="2017-08-17T00:00:00"/>
    <x v="95"/>
    <x v="31"/>
    <n v="25"/>
    <n v="6"/>
    <n v="0"/>
    <n v="0"/>
    <n v="106"/>
    <n v="4"/>
    <n v="22"/>
    <n v="75.430000000000007"/>
    <n v="34.56"/>
    <m/>
    <m/>
    <m/>
  </r>
  <r>
    <d v="2017-08-18T00:00:00"/>
    <x v="96"/>
    <x v="31"/>
    <n v="33"/>
    <n v="16"/>
    <n v="0"/>
    <n v="0"/>
    <n v="77"/>
    <n v="6"/>
    <n v="18"/>
    <n v="56.230000000000004"/>
    <n v="25.759999999999998"/>
    <m/>
    <m/>
    <m/>
  </r>
  <r>
    <d v="2017-08-19T00:00:00"/>
    <x v="97"/>
    <x v="31"/>
    <n v="26"/>
    <n v="18"/>
    <n v="0"/>
    <n v="0"/>
    <n v="51"/>
    <n v="9"/>
    <n v="31"/>
    <n v="33.6"/>
    <n v="15.399999999999999"/>
    <m/>
    <m/>
    <m/>
  </r>
  <r>
    <d v="2017-08-20T00:00:00"/>
    <x v="98"/>
    <x v="31"/>
    <n v="58"/>
    <n v="25"/>
    <n v="0"/>
    <n v="0"/>
    <n v="84"/>
    <n v="10"/>
    <n v="31"/>
    <n v="52.11"/>
    <n v="23.88"/>
    <m/>
    <m/>
    <m/>
  </r>
  <r>
    <d v="2017-08-21T00:00:00"/>
    <x v="99"/>
    <x v="31"/>
    <n v="42"/>
    <n v="23"/>
    <n v="0"/>
    <n v="2"/>
    <n v="75"/>
    <n v="7"/>
    <n v="29"/>
    <n v="32.910000000000004"/>
    <n v="15.08"/>
    <m/>
    <m/>
    <m/>
  </r>
  <r>
    <d v="2017-08-22T00:00:00"/>
    <x v="100"/>
    <x v="31"/>
    <n v="41"/>
    <n v="16"/>
    <n v="0"/>
    <n v="0"/>
    <n v="63"/>
    <n v="12"/>
    <n v="30"/>
    <n v="35.659999999999997"/>
    <n v="16.34"/>
    <m/>
    <m/>
    <m/>
  </r>
  <r>
    <d v="2017-08-23T00:00:00"/>
    <x v="101"/>
    <x v="31"/>
    <n v="33"/>
    <n v="24"/>
    <n v="0"/>
    <n v="0"/>
    <n v="71"/>
    <n v="20"/>
    <n v="30"/>
    <n v="28.11"/>
    <n v="12.879999999999999"/>
    <m/>
    <m/>
    <m/>
  </r>
  <r>
    <d v="2017-08-24T00:00:00"/>
    <x v="102"/>
    <x v="31"/>
    <n v="46"/>
    <n v="47"/>
    <n v="0"/>
    <n v="0"/>
    <n v="72"/>
    <n v="33"/>
    <n v="21"/>
    <n v="34.299999999999997"/>
    <n v="15.719999999999999"/>
    <m/>
    <m/>
    <m/>
  </r>
  <r>
    <d v="2017-08-25T00:00:00"/>
    <x v="103"/>
    <x v="31"/>
    <n v="50"/>
    <n v="40"/>
    <n v="0"/>
    <n v="0"/>
    <n v="46"/>
    <n v="24"/>
    <n v="14"/>
    <n v="13.71"/>
    <n v="6.2799999999999994"/>
    <m/>
    <m/>
    <m/>
  </r>
  <r>
    <d v="2017-08-26T00:00:00"/>
    <x v="104"/>
    <x v="31"/>
    <n v="107"/>
    <n v="54"/>
    <n v="0"/>
    <n v="0"/>
    <n v="80"/>
    <n v="7"/>
    <n v="7"/>
    <n v="13.029999999999998"/>
    <n v="5.96"/>
    <m/>
    <m/>
    <m/>
  </r>
  <r>
    <d v="2017-08-27T00:00:00"/>
    <x v="105"/>
    <x v="31"/>
    <n v="137"/>
    <n v="70"/>
    <n v="0"/>
    <n v="0"/>
    <n v="205"/>
    <n v="55"/>
    <n v="24"/>
    <n v="15.770000000000001"/>
    <n v="7.2200000000000006"/>
    <m/>
    <m/>
    <m/>
  </r>
  <r>
    <d v="2017-08-28T00:00:00"/>
    <x v="106"/>
    <x v="31"/>
    <n v="89"/>
    <n v="47"/>
    <n v="0"/>
    <n v="0"/>
    <n v="174"/>
    <n v="67"/>
    <n v="18"/>
    <n v="18.509999999999998"/>
    <n v="8.48"/>
    <m/>
    <m/>
    <m/>
  </r>
  <r>
    <d v="2017-08-29T00:00:00"/>
    <x v="107"/>
    <x v="31"/>
    <n v="61"/>
    <n v="62"/>
    <n v="0"/>
    <n v="0"/>
    <n v="103"/>
    <n v="56"/>
    <n v="13"/>
    <n v="10.970000000000002"/>
    <n v="5.0200000000000005"/>
    <m/>
    <m/>
    <m/>
  </r>
  <r>
    <d v="2017-08-30T00:00:00"/>
    <x v="108"/>
    <x v="31"/>
    <n v="66"/>
    <n v="72"/>
    <n v="0"/>
    <n v="0"/>
    <n v="113"/>
    <n v="90"/>
    <n v="15"/>
    <n v="14.400000000000002"/>
    <n v="6.6000000000000005"/>
    <m/>
    <m/>
    <m/>
  </r>
  <r>
    <d v="2017-08-31T00:00:00"/>
    <x v="86"/>
    <x v="31"/>
    <n v="259"/>
    <n v="144"/>
    <n v="0"/>
    <n v="0"/>
    <n v="196"/>
    <n v="82"/>
    <n v="8"/>
    <n v="10.29"/>
    <n v="4.72"/>
    <m/>
    <m/>
    <m/>
  </r>
  <r>
    <d v="2017-09-01T00:00:00"/>
    <x v="80"/>
    <x v="31"/>
    <n v="349"/>
    <n v="76"/>
    <n v="0"/>
    <n v="0"/>
    <n v="398"/>
    <n v="115"/>
    <n v="14"/>
    <n v="13.029999999999998"/>
    <n v="5.96"/>
    <m/>
    <m/>
    <m/>
  </r>
  <r>
    <d v="2017-09-02T00:00:00"/>
    <x v="75"/>
    <x v="31"/>
    <n v="185"/>
    <n v="59"/>
    <n v="0"/>
    <n v="0"/>
    <n v="299"/>
    <n v="72"/>
    <n v="12"/>
    <n v="7.5399999999999991"/>
    <n v="3.46"/>
    <m/>
    <m/>
    <m/>
  </r>
  <r>
    <d v="2017-09-03T00:00:00"/>
    <x v="76"/>
    <x v="31"/>
    <n v="173"/>
    <n v="51"/>
    <n v="0"/>
    <n v="0"/>
    <n v="379"/>
    <n v="132"/>
    <n v="14"/>
    <n v="13.029999999999998"/>
    <n v="5.96"/>
    <m/>
    <m/>
    <m/>
  </r>
  <r>
    <d v="2017-09-04T00:00:00"/>
    <x v="77"/>
    <x v="31"/>
    <n v="46"/>
    <n v="32"/>
    <n v="0"/>
    <n v="0"/>
    <n v="285"/>
    <n v="92"/>
    <n v="13"/>
    <n v="8.91"/>
    <n v="4.08"/>
    <m/>
    <m/>
    <m/>
  </r>
  <r>
    <d v="2017-09-05T00:00:00"/>
    <x v="78"/>
    <x v="31"/>
    <n v="59"/>
    <n v="21"/>
    <n v="0"/>
    <n v="0"/>
    <n v="302"/>
    <n v="167"/>
    <n v="12"/>
    <n v="17.829999999999998"/>
    <n v="8.16"/>
    <m/>
    <m/>
    <m/>
  </r>
  <r>
    <d v="2017-09-06T00:00:00"/>
    <x v="79"/>
    <x v="31"/>
    <n v="15"/>
    <n v="24"/>
    <n v="0"/>
    <n v="0"/>
    <n v="137"/>
    <n v="77"/>
    <n v="9"/>
    <n v="13.71"/>
    <n v="6.2799999999999994"/>
    <m/>
    <m/>
    <m/>
  </r>
  <r>
    <d v="2017-09-07T00:00:00"/>
    <x v="71"/>
    <x v="31"/>
    <n v="56"/>
    <n v="47"/>
    <n v="0"/>
    <n v="0"/>
    <n v="114"/>
    <n v="125"/>
    <n v="8"/>
    <n v="10.29"/>
    <n v="4.72"/>
    <m/>
    <m/>
    <m/>
  </r>
  <r>
    <d v="2017-09-08T00:00:00"/>
    <x v="72"/>
    <x v="31"/>
    <n v="109"/>
    <n v="223"/>
    <n v="0"/>
    <n v="0"/>
    <n v="102"/>
    <n v="106"/>
    <n v="13"/>
    <n v="3.43"/>
    <n v="1.58"/>
    <m/>
    <m/>
    <m/>
  </r>
  <r>
    <d v="2017-09-09T00:00:00"/>
    <x v="73"/>
    <x v="31"/>
    <n v="237"/>
    <n v="204"/>
    <n v="0"/>
    <n v="1"/>
    <n v="299"/>
    <n v="169"/>
    <n v="5"/>
    <n v="0.69"/>
    <n v="0.32"/>
    <m/>
    <m/>
    <m/>
  </r>
  <r>
    <d v="2017-09-10T00:00:00"/>
    <x v="74"/>
    <x v="31"/>
    <n v="295"/>
    <n v="137"/>
    <n v="0"/>
    <n v="0"/>
    <n v="821"/>
    <n v="135"/>
    <n v="11"/>
    <n v="2.06"/>
    <n v="0.94000000000000006"/>
    <m/>
    <m/>
    <m/>
  </r>
  <r>
    <d v="2017-09-11T00:00:00"/>
    <x v="68"/>
    <x v="31"/>
    <n v="455"/>
    <n v="224"/>
    <n v="0"/>
    <n v="0"/>
    <n v="954"/>
    <n v="285"/>
    <n v="4"/>
    <n v="4.1099999999999994"/>
    <n v="1.8800000000000001"/>
    <m/>
    <m/>
    <m/>
  </r>
  <r>
    <d v="2017-09-12T00:00:00"/>
    <x v="69"/>
    <x v="31"/>
    <n v="603"/>
    <n v="281"/>
    <n v="0"/>
    <n v="0"/>
    <n v="803"/>
    <n v="260"/>
    <n v="11"/>
    <n v="3.43"/>
    <n v="1.58"/>
    <m/>
    <m/>
    <m/>
  </r>
  <r>
    <d v="2017-09-13T00:00:00"/>
    <x v="70"/>
    <x v="31"/>
    <n v="837"/>
    <n v="444"/>
    <n v="0"/>
    <n v="6"/>
    <n v="447"/>
    <n v="162"/>
    <n v="0"/>
    <n v="4.1099999999999994"/>
    <n v="1.8800000000000001"/>
    <m/>
    <m/>
    <m/>
  </r>
  <r>
    <d v="2017-09-14T00:00:00"/>
    <x v="67"/>
    <x v="31"/>
    <n v="892"/>
    <n v="272"/>
    <n v="0"/>
    <n v="0"/>
    <n v="714"/>
    <n v="250"/>
    <n v="16"/>
    <n v="0"/>
    <n v="0"/>
    <m/>
    <m/>
    <m/>
  </r>
  <r>
    <d v="2017-09-15T00:00:00"/>
    <x v="63"/>
    <x v="31"/>
    <n v="872"/>
    <n v="357"/>
    <n v="0"/>
    <n v="0"/>
    <n v="691"/>
    <n v="205"/>
    <n v="5"/>
    <n v="3.43"/>
    <n v="1.58"/>
    <m/>
    <m/>
    <m/>
  </r>
  <r>
    <d v="2017-09-16T00:00:00"/>
    <x v="64"/>
    <x v="31"/>
    <n v="810"/>
    <n v="286"/>
    <n v="0"/>
    <n v="0"/>
    <n v="497"/>
    <n v="207"/>
    <n v="1"/>
    <n v="0.69"/>
    <n v="0.32"/>
    <m/>
    <m/>
    <m/>
  </r>
  <r>
    <d v="2017-09-17T00:00:00"/>
    <x v="65"/>
    <x v="31"/>
    <n v="641"/>
    <n v="208"/>
    <n v="0"/>
    <n v="1"/>
    <n v="563"/>
    <n v="251"/>
    <n v="3"/>
    <n v="1.3699999999999999"/>
    <n v="0.62"/>
    <m/>
    <m/>
    <m/>
  </r>
  <r>
    <d v="2017-09-18T00:00:00"/>
    <x v="0"/>
    <x v="31"/>
    <n v="931"/>
    <n v="267"/>
    <n v="0"/>
    <n v="2"/>
    <n v="620"/>
    <n v="192"/>
    <n v="2"/>
    <n v="0.69"/>
    <n v="0.32"/>
    <m/>
    <m/>
    <m/>
  </r>
  <r>
    <d v="2017-09-19T00:00:00"/>
    <x v="1"/>
    <x v="31"/>
    <n v="832"/>
    <n v="241"/>
    <n v="0"/>
    <n v="0"/>
    <n v="708"/>
    <n v="235"/>
    <n v="3"/>
    <n v="4.1099999999999994"/>
    <n v="1.8800000000000001"/>
    <m/>
    <m/>
    <m/>
  </r>
  <r>
    <d v="2017-09-20T00:00:00"/>
    <x v="2"/>
    <x v="31"/>
    <n v="906"/>
    <n v="219"/>
    <n v="0"/>
    <n v="1"/>
    <n v="743"/>
    <n v="344"/>
    <n v="5"/>
    <n v="3.43"/>
    <n v="1.58"/>
    <m/>
    <m/>
    <m/>
  </r>
  <r>
    <d v="2017-09-21T00:00:00"/>
    <x v="3"/>
    <x v="31"/>
    <n v="919"/>
    <n v="200"/>
    <n v="0"/>
    <n v="1"/>
    <n v="776"/>
    <n v="338"/>
    <n v="7"/>
    <n v="2.06"/>
    <n v="0.94000000000000006"/>
    <m/>
    <m/>
    <m/>
  </r>
  <r>
    <d v="2017-09-22T00:00:00"/>
    <x v="4"/>
    <x v="31"/>
    <n v="875"/>
    <n v="160"/>
    <n v="1"/>
    <n v="0"/>
    <n v="473"/>
    <n v="212"/>
    <n v="7"/>
    <n v="0"/>
    <n v="0"/>
    <m/>
    <m/>
    <m/>
  </r>
  <r>
    <d v="2017-09-23T00:00:00"/>
    <x v="5"/>
    <x v="31"/>
    <n v="889"/>
    <n v="182"/>
    <n v="1"/>
    <n v="0"/>
    <n v="574"/>
    <n v="211"/>
    <n v="4"/>
    <n v="0.69"/>
    <n v="0.32"/>
    <m/>
    <m/>
    <m/>
  </r>
  <r>
    <d v="2017-09-24T00:00:00"/>
    <x v="6"/>
    <x v="31"/>
    <n v="784"/>
    <n v="174"/>
    <n v="1"/>
    <n v="0"/>
    <n v="574"/>
    <n v="239"/>
    <n v="2"/>
    <n v="2.06"/>
    <n v="0.94000000000000006"/>
    <m/>
    <m/>
    <m/>
  </r>
  <r>
    <d v="2017-09-25T00:00:00"/>
    <x v="7"/>
    <x v="31"/>
    <n v="696"/>
    <n v="129"/>
    <n v="0"/>
    <n v="0"/>
    <n v="543"/>
    <n v="199"/>
    <n v="2"/>
    <n v="0"/>
    <n v="0"/>
    <m/>
    <m/>
    <m/>
  </r>
  <r>
    <d v="2017-09-26T00:00:00"/>
    <x v="8"/>
    <x v="31"/>
    <n v="565"/>
    <n v="93"/>
    <n v="4"/>
    <n v="0"/>
    <n v="521"/>
    <n v="208"/>
    <n v="8"/>
    <n v="0"/>
    <n v="0"/>
    <m/>
    <m/>
    <m/>
  </r>
  <r>
    <d v="2017-09-27T00:00:00"/>
    <x v="9"/>
    <x v="31"/>
    <n v="499"/>
    <n v="73"/>
    <n v="0"/>
    <n v="0"/>
    <n v="634"/>
    <n v="197"/>
    <n v="2"/>
    <n v="0"/>
    <n v="0"/>
    <m/>
    <m/>
    <m/>
  </r>
  <r>
    <d v="2017-09-28T00:00:00"/>
    <x v="10"/>
    <x v="31"/>
    <n v="295"/>
    <n v="65"/>
    <n v="1"/>
    <n v="1"/>
    <n v="428"/>
    <n v="179"/>
    <n v="4"/>
    <n v="1.3699999999999999"/>
    <n v="0.62"/>
    <m/>
    <m/>
    <m/>
  </r>
  <r>
    <d v="2017-09-29T00:00:00"/>
    <x v="11"/>
    <x v="31"/>
    <n v="293"/>
    <n v="62"/>
    <n v="0"/>
    <n v="0"/>
    <n v="462"/>
    <n v="135"/>
    <n v="4"/>
    <n v="0.69"/>
    <n v="0.32"/>
    <m/>
    <m/>
    <m/>
  </r>
  <r>
    <d v="2017-09-30T00:00:00"/>
    <x v="12"/>
    <x v="31"/>
    <n v="404"/>
    <n v="36"/>
    <n v="2"/>
    <n v="0"/>
    <n v="597"/>
    <n v="89"/>
    <n v="2"/>
    <n v="0.69"/>
    <n v="0.32"/>
    <m/>
    <m/>
    <m/>
  </r>
  <r>
    <d v="2017-10-01T00:00:00"/>
    <x v="13"/>
    <x v="31"/>
    <n v="194"/>
    <n v="46"/>
    <n v="0"/>
    <n v="0"/>
    <n v="843"/>
    <n v="133"/>
    <n v="2"/>
    <n v="0"/>
    <n v="0"/>
    <m/>
    <m/>
    <m/>
  </r>
  <r>
    <d v="2017-10-02T00:00:00"/>
    <x v="14"/>
    <x v="31"/>
    <n v="195"/>
    <n v="30"/>
    <n v="0"/>
    <n v="1"/>
    <n v="831"/>
    <n v="147"/>
    <n v="6"/>
    <n v="0"/>
    <n v="0"/>
    <m/>
    <m/>
    <m/>
  </r>
  <r>
    <d v="2017-10-03T00:00:00"/>
    <x v="15"/>
    <x v="31"/>
    <n v="148"/>
    <n v="24"/>
    <n v="0"/>
    <n v="2"/>
    <n v="886"/>
    <n v="158"/>
    <n v="0"/>
    <n v="0"/>
    <n v="0"/>
    <m/>
    <m/>
    <m/>
  </r>
  <r>
    <d v="2017-10-04T00:00:00"/>
    <x v="16"/>
    <x v="31"/>
    <n v="149"/>
    <n v="31"/>
    <n v="1"/>
    <n v="0"/>
    <n v="678"/>
    <n v="131"/>
    <n v="2"/>
    <n v="0.69"/>
    <n v="0.32"/>
    <m/>
    <m/>
    <m/>
  </r>
  <r>
    <d v="2017-10-05T00:00:00"/>
    <x v="17"/>
    <x v="31"/>
    <n v="299"/>
    <n v="35"/>
    <n v="0"/>
    <n v="0"/>
    <n v="601"/>
    <n v="123"/>
    <n v="8"/>
    <n v="0.69"/>
    <n v="0.32"/>
    <m/>
    <m/>
    <m/>
  </r>
  <r>
    <d v="2017-10-06T00:00:00"/>
    <x v="18"/>
    <x v="31"/>
    <n v="181"/>
    <n v="26"/>
    <n v="0"/>
    <n v="0"/>
    <n v="745"/>
    <n v="141"/>
    <n v="0"/>
    <n v="0"/>
    <n v="0"/>
    <m/>
    <m/>
    <m/>
  </r>
  <r>
    <d v="2017-10-07T00:00:00"/>
    <x v="19"/>
    <x v="31"/>
    <n v="185"/>
    <n v="20"/>
    <n v="0"/>
    <n v="0"/>
    <n v="806"/>
    <n v="77"/>
    <n v="1"/>
    <n v="0"/>
    <n v="0"/>
    <m/>
    <m/>
    <m/>
  </r>
  <r>
    <d v="2017-10-08T00:00:00"/>
    <x v="20"/>
    <x v="31"/>
    <n v="130"/>
    <n v="5"/>
    <n v="0"/>
    <n v="2"/>
    <n v="761"/>
    <n v="47"/>
    <n v="2"/>
    <n v="0.69"/>
    <n v="0.32"/>
    <m/>
    <m/>
    <m/>
  </r>
  <r>
    <d v="2017-10-09T00:00:00"/>
    <x v="21"/>
    <x v="31"/>
    <n v="196"/>
    <n v="38"/>
    <n v="0"/>
    <n v="0"/>
    <n v="868"/>
    <n v="121"/>
    <n v="0"/>
    <n v="1.3699999999999999"/>
    <n v="0.62"/>
    <m/>
    <m/>
    <m/>
  </r>
  <r>
    <d v="2017-10-10T00:00:00"/>
    <x v="22"/>
    <x v="31"/>
    <n v="68"/>
    <n v="22"/>
    <n v="0"/>
    <n v="2"/>
    <n v="941"/>
    <n v="162"/>
    <n v="5"/>
    <n v="0.69"/>
    <n v="0.32"/>
    <m/>
    <m/>
    <m/>
  </r>
  <r>
    <d v="2017-10-11T00:00:00"/>
    <x v="23"/>
    <x v="31"/>
    <n v="157"/>
    <n v="41"/>
    <n v="0"/>
    <n v="1"/>
    <n v="947"/>
    <n v="136"/>
    <n v="3"/>
    <n v="0"/>
    <n v="0"/>
    <m/>
    <m/>
    <m/>
  </r>
  <r>
    <d v="2017-10-12T00:00:00"/>
    <x v="24"/>
    <x v="31"/>
    <n v="119"/>
    <n v="22"/>
    <n v="0"/>
    <n v="0"/>
    <n v="1071"/>
    <n v="151"/>
    <n v="2"/>
    <n v="0"/>
    <n v="0"/>
    <m/>
    <m/>
    <m/>
  </r>
  <r>
    <d v="2017-10-13T00:00:00"/>
    <x v="25"/>
    <x v="31"/>
    <n v="112.74"/>
    <n v="22.16"/>
    <n v="0"/>
    <n v="0.33"/>
    <n v="1040.43"/>
    <n v="150.34"/>
    <n v="3.84"/>
    <n v="0"/>
    <n v="0"/>
    <m/>
    <m/>
    <m/>
  </r>
  <r>
    <d v="2017-10-14T00:00:00"/>
    <x v="26"/>
    <x v="31"/>
    <n v="106.51"/>
    <n v="22.34"/>
    <n v="0"/>
    <n v="0.67"/>
    <n v="1009.82"/>
    <n v="149.66"/>
    <n v="5.66"/>
    <n v="0.69"/>
    <n v="0.32"/>
    <m/>
    <m/>
    <m/>
  </r>
  <r>
    <d v="2017-10-15T00:00:00"/>
    <x v="27"/>
    <x v="31"/>
    <n v="100.25"/>
    <n v="22.5"/>
    <n v="0"/>
    <n v="1"/>
    <n v="979.25"/>
    <n v="149"/>
    <n v="7.5"/>
    <n v="0.69"/>
    <n v="0.32"/>
    <m/>
    <m/>
    <m/>
  </r>
  <r>
    <d v="2017-10-16T00:00:00"/>
    <x v="28"/>
    <x v="31"/>
    <n v="36"/>
    <n v="6"/>
    <n v="0"/>
    <n v="0"/>
    <n v="1088"/>
    <n v="136"/>
    <n v="4"/>
    <n v="0"/>
    <n v="0"/>
    <m/>
    <m/>
    <m/>
  </r>
  <r>
    <d v="2017-10-17T00:00:00"/>
    <x v="29"/>
    <x v="31"/>
    <n v="383"/>
    <n v="48"/>
    <n v="0"/>
    <n v="1"/>
    <n v="1473"/>
    <n v="306"/>
    <n v="1"/>
    <n v="4.8"/>
    <n v="2.2000000000000002"/>
    <m/>
    <m/>
    <m/>
  </r>
  <r>
    <d v="2017-10-18T00:00:00"/>
    <x v="30"/>
    <x v="31"/>
    <n v="304"/>
    <n v="27"/>
    <n v="0"/>
    <n v="1"/>
    <n v="765"/>
    <n v="109"/>
    <n v="3"/>
    <n v="0.69"/>
    <n v="0.32"/>
    <m/>
    <m/>
    <m/>
  </r>
  <r>
    <d v="2017-10-19T00:00:00"/>
    <x v="31"/>
    <x v="31"/>
    <n v="184"/>
    <n v="12"/>
    <n v="0"/>
    <n v="0"/>
    <n v="813"/>
    <n v="44"/>
    <n v="8"/>
    <n v="0"/>
    <n v="0"/>
    <m/>
    <m/>
    <m/>
  </r>
  <r>
    <d v="2017-10-20T00:00:00"/>
    <x v="32"/>
    <x v="31"/>
    <n v="195"/>
    <n v="17"/>
    <n v="0"/>
    <n v="1"/>
    <n v="725"/>
    <n v="70"/>
    <n v="16"/>
    <n v="0"/>
    <n v="0"/>
    <m/>
    <m/>
    <m/>
  </r>
  <r>
    <d v="2017-10-21T00:00:00"/>
    <x v="33"/>
    <x v="31"/>
    <n v="99"/>
    <n v="3"/>
    <n v="0"/>
    <n v="3"/>
    <n v="1677"/>
    <n v="161"/>
    <n v="12"/>
    <n v="0"/>
    <n v="0"/>
    <m/>
    <m/>
    <m/>
  </r>
  <r>
    <d v="2017-10-22T00:00:00"/>
    <x v="34"/>
    <x v="31"/>
    <n v="113"/>
    <n v="9"/>
    <n v="0"/>
    <n v="0"/>
    <n v="857"/>
    <n v="82"/>
    <n v="8"/>
    <n v="0.69"/>
    <n v="0.32"/>
    <m/>
    <m/>
    <m/>
  </r>
  <r>
    <d v="2017-10-23T00:00:00"/>
    <x v="35"/>
    <x v="31"/>
    <n v="84"/>
    <n v="6"/>
    <n v="0"/>
    <n v="0"/>
    <n v="468"/>
    <n v="26"/>
    <n v="10"/>
    <n v="0"/>
    <n v="0"/>
    <m/>
    <m/>
    <m/>
  </r>
  <r>
    <d v="2017-10-24T00:00:00"/>
    <x v="36"/>
    <x v="31"/>
    <n v="103"/>
    <n v="11"/>
    <n v="0"/>
    <n v="0"/>
    <n v="629"/>
    <n v="57"/>
    <n v="11"/>
    <n v="1.3699999999999999"/>
    <n v="0.62"/>
    <m/>
    <m/>
    <m/>
  </r>
  <r>
    <d v="2017-10-25T00:00:00"/>
    <x v="37"/>
    <x v="31"/>
    <n v="34"/>
    <n v="2"/>
    <n v="0"/>
    <n v="0"/>
    <n v="369"/>
    <n v="48"/>
    <n v="7"/>
    <n v="0"/>
    <n v="0"/>
    <m/>
    <m/>
    <m/>
  </r>
  <r>
    <d v="2017-10-26T00:00:00"/>
    <x v="38"/>
    <x v="31"/>
    <n v="41"/>
    <n v="10"/>
    <n v="0"/>
    <n v="0"/>
    <n v="339"/>
    <n v="31"/>
    <n v="16"/>
    <n v="1.3699999999999999"/>
    <n v="0.62"/>
    <m/>
    <m/>
    <m/>
  </r>
  <r>
    <d v="2017-10-27T00:00:00"/>
    <x v="39"/>
    <x v="31"/>
    <n v="31"/>
    <n v="4"/>
    <n v="0"/>
    <n v="0"/>
    <n v="286"/>
    <n v="27"/>
    <n v="8"/>
    <n v="0"/>
    <n v="0"/>
    <m/>
    <m/>
    <m/>
  </r>
  <r>
    <d v="2017-10-28T00:00:00"/>
    <x v="40"/>
    <x v="31"/>
    <n v="23"/>
    <n v="6"/>
    <n v="0"/>
    <n v="0"/>
    <n v="282"/>
    <n v="38"/>
    <n v="10"/>
    <n v="0"/>
    <n v="0"/>
    <m/>
    <m/>
    <m/>
  </r>
  <r>
    <d v="2017-10-29T00:00:00"/>
    <x v="41"/>
    <x v="31"/>
    <n v="30"/>
    <n v="1"/>
    <n v="0"/>
    <n v="0"/>
    <n v="268"/>
    <n v="34"/>
    <n v="6"/>
    <n v="0"/>
    <n v="0"/>
    <m/>
    <m/>
    <m/>
  </r>
  <r>
    <d v="2017-10-30T00:00:00"/>
    <x v="42"/>
    <x v="31"/>
    <n v="14"/>
    <n v="0"/>
    <n v="0"/>
    <n v="0"/>
    <n v="95"/>
    <n v="27"/>
    <n v="1"/>
    <n v="0"/>
    <n v="0"/>
    <m/>
    <m/>
    <m/>
  </r>
  <r>
    <d v="2017-10-31T00:00:00"/>
    <x v="43"/>
    <x v="31"/>
    <n v="8"/>
    <n v="0"/>
    <n v="0"/>
    <n v="0"/>
    <n v="35"/>
    <n v="9.5"/>
    <n v="0"/>
    <n v="0"/>
    <n v="0"/>
    <m/>
    <m/>
    <m/>
  </r>
  <r>
    <d v="2017-11-01T00:00:00"/>
    <x v="44"/>
    <x v="31"/>
    <n v="125"/>
    <n v="4"/>
    <n v="0"/>
    <n v="0"/>
    <n v="575"/>
    <n v="98"/>
    <n v="8"/>
    <n v="0"/>
    <n v="0"/>
    <m/>
    <m/>
    <m/>
  </r>
  <r>
    <d v="2017-11-02T00:00:00"/>
    <x v="45"/>
    <x v="31"/>
    <n v="5"/>
    <n v="0"/>
    <n v="0"/>
    <n v="0"/>
    <n v="35"/>
    <n v="13"/>
    <n v="2"/>
    <n v="0"/>
    <n v="0"/>
    <m/>
    <m/>
    <m/>
  </r>
  <r>
    <d v="2017-11-03T00:00:00"/>
    <x v="46"/>
    <x v="31"/>
    <n v="9"/>
    <n v="0"/>
    <n v="0"/>
    <n v="0"/>
    <n v="8"/>
    <n v="0"/>
    <n v="0"/>
    <n v="0"/>
    <n v="0"/>
    <m/>
    <m/>
    <m/>
  </r>
  <r>
    <d v="2017-11-04T00:00:00"/>
    <x v="47"/>
    <x v="31"/>
    <n v="9.5299999999999994"/>
    <n v="1.54"/>
    <n v="0"/>
    <n v="0"/>
    <n v="38.69"/>
    <n v="6.65"/>
    <n v="2.65"/>
    <n v="0"/>
    <n v="0"/>
    <m/>
    <m/>
    <m/>
  </r>
  <r>
    <d v="2017-11-05T00:00:00"/>
    <x v="48"/>
    <x v="31"/>
    <n v="10.08"/>
    <n v="3.09"/>
    <n v="0"/>
    <n v="0"/>
    <n v="69.430000000000007"/>
    <n v="13.35"/>
    <n v="5.35"/>
    <n v="0"/>
    <n v="0"/>
    <m/>
    <m/>
    <m/>
  </r>
  <r>
    <d v="2017-11-06T00:00:00"/>
    <x v="49"/>
    <x v="31"/>
    <n v="10.64"/>
    <n v="4.62"/>
    <n v="0"/>
    <n v="0"/>
    <n v="100.13"/>
    <n v="20"/>
    <n v="8"/>
    <n v="0"/>
    <n v="0"/>
    <m/>
    <m/>
    <m/>
  </r>
  <r>
    <d v="2017-11-07T00:00:00"/>
    <x v="50"/>
    <x v="31"/>
    <n v="12.45"/>
    <n v="7.95"/>
    <n v="0"/>
    <n v="0"/>
    <n v="84.45"/>
    <n v="16"/>
    <n v="9.4"/>
    <n v="0"/>
    <n v="0"/>
    <m/>
    <m/>
    <m/>
  </r>
  <r>
    <d v="2017-11-08T00:00:00"/>
    <x v="51"/>
    <x v="31"/>
    <n v="14.26"/>
    <n v="11.28"/>
    <n v="0"/>
    <n v="0"/>
    <n v="68.77"/>
    <n v="12"/>
    <n v="10.8"/>
    <n v="0.69"/>
    <n v="0.32"/>
    <m/>
    <m/>
    <m/>
  </r>
  <r>
    <d v="2017-11-09T00:00:00"/>
    <x v="52"/>
    <x v="31"/>
    <n v="16.100000000000001"/>
    <n v="14.6"/>
    <n v="0"/>
    <n v="0"/>
    <n v="53.1"/>
    <n v="8"/>
    <n v="12.2"/>
    <n v="0.69"/>
    <n v="0.32"/>
    <m/>
    <m/>
    <m/>
  </r>
  <r>
    <d v="2017-11-10T00:00:00"/>
    <x v="53"/>
    <x v="31"/>
    <n v="17.940000000000001"/>
    <n v="17.920000000000002"/>
    <n v="0"/>
    <n v="0"/>
    <n v="37.43"/>
    <n v="4"/>
    <n v="13.6"/>
    <n v="0.69"/>
    <n v="0.32"/>
    <m/>
    <m/>
    <m/>
  </r>
  <r>
    <d v="2017-11-11T00:00:00"/>
    <x v="54"/>
    <x v="31"/>
    <n v="16"/>
    <n v="10"/>
    <n v="0"/>
    <n v="0"/>
    <n v="20"/>
    <n v="0"/>
    <n v="15"/>
    <n v="1.3699999999999999"/>
    <n v="0.62"/>
    <m/>
    <m/>
    <m/>
  </r>
  <r>
    <d v="2017-11-12T00:00:00"/>
    <x v="55"/>
    <x v="31"/>
    <n v="86.5"/>
    <n v="5"/>
    <n v="0"/>
    <n v="0"/>
    <n v="11"/>
    <n v="6"/>
    <n v="8.5"/>
    <n v="0"/>
    <n v="0"/>
    <m/>
    <m/>
    <m/>
  </r>
  <r>
    <d v="2017-11-13T00:00:00"/>
    <x v="56"/>
    <x v="31"/>
    <n v="4"/>
    <n v="0"/>
    <n v="0"/>
    <n v="0"/>
    <n v="1"/>
    <n v="0"/>
    <n v="0"/>
    <n v="0"/>
    <n v="0"/>
    <m/>
    <m/>
    <m/>
  </r>
  <r>
    <d v="2017-11-14T00:00:00"/>
    <x v="57"/>
    <x v="31"/>
    <m/>
    <m/>
    <m/>
    <m/>
    <m/>
    <m/>
    <m/>
    <m/>
    <m/>
    <m/>
    <m/>
    <m/>
  </r>
  <r>
    <d v="2017-11-15T00:00:00"/>
    <x v="58"/>
    <x v="31"/>
    <m/>
    <m/>
    <m/>
    <m/>
    <m/>
    <m/>
    <m/>
    <m/>
    <m/>
    <m/>
    <m/>
    <m/>
  </r>
  <r>
    <d v="2017-11-16T00:00:00"/>
    <x v="59"/>
    <x v="31"/>
    <m/>
    <m/>
    <m/>
    <m/>
    <m/>
    <m/>
    <m/>
    <m/>
    <m/>
    <m/>
    <m/>
    <m/>
  </r>
  <r>
    <d v="2017-11-17T00:00:00"/>
    <x v="60"/>
    <x v="31"/>
    <m/>
    <m/>
    <m/>
    <m/>
    <m/>
    <m/>
    <m/>
    <m/>
    <m/>
    <m/>
    <m/>
    <m/>
  </r>
  <r>
    <d v="2017-11-18T00:00:00"/>
    <x v="61"/>
    <x v="31"/>
    <m/>
    <m/>
    <m/>
    <m/>
    <m/>
    <m/>
    <m/>
    <m/>
    <m/>
    <m/>
    <m/>
    <m/>
  </r>
  <r>
    <d v="2017-11-19T00:00:00"/>
    <x v="62"/>
    <x v="31"/>
    <m/>
    <m/>
    <m/>
    <m/>
    <m/>
    <m/>
    <m/>
    <m/>
    <m/>
    <m/>
    <m/>
    <m/>
  </r>
  <r>
    <d v="2017-11-20T00:00:00"/>
    <x v="66"/>
    <x v="31"/>
    <m/>
    <m/>
    <m/>
    <m/>
    <m/>
    <m/>
    <m/>
    <m/>
    <m/>
    <m/>
    <m/>
    <m/>
  </r>
  <r>
    <d v="2017-11-21T00:00:00"/>
    <x v="81"/>
    <x v="31"/>
    <m/>
    <m/>
    <m/>
    <m/>
    <m/>
    <m/>
    <m/>
    <m/>
    <m/>
    <m/>
    <m/>
    <m/>
  </r>
  <r>
    <d v="2017-11-22T00:00:00"/>
    <x v="82"/>
    <x v="31"/>
    <m/>
    <m/>
    <m/>
    <m/>
    <m/>
    <m/>
    <m/>
    <m/>
    <m/>
    <m/>
    <m/>
    <m/>
  </r>
  <r>
    <d v="2017-11-23T00:00:00"/>
    <x v="83"/>
    <x v="31"/>
    <m/>
    <m/>
    <m/>
    <m/>
    <m/>
    <m/>
    <m/>
    <m/>
    <m/>
    <m/>
    <m/>
    <m/>
  </r>
  <r>
    <d v="2017-11-24T00:00:00"/>
    <x v="84"/>
    <x v="31"/>
    <m/>
    <m/>
    <m/>
    <m/>
    <m/>
    <m/>
    <m/>
    <m/>
    <m/>
    <m/>
    <m/>
    <m/>
  </r>
  <r>
    <d v="2017-11-25T00:00:00"/>
    <x v="85"/>
    <x v="31"/>
    <m/>
    <m/>
    <m/>
    <m/>
    <m/>
    <m/>
    <m/>
    <m/>
    <m/>
    <m/>
    <m/>
    <m/>
  </r>
  <r>
    <d v="2017-11-26T00:00:00"/>
    <x v="87"/>
    <x v="31"/>
    <m/>
    <m/>
    <m/>
    <m/>
    <m/>
    <m/>
    <m/>
    <m/>
    <m/>
    <m/>
    <m/>
    <m/>
  </r>
  <r>
    <d v="2017-11-27T00:00:00"/>
    <x v="88"/>
    <x v="31"/>
    <m/>
    <m/>
    <m/>
    <m/>
    <m/>
    <m/>
    <m/>
    <m/>
    <m/>
    <m/>
    <m/>
    <m/>
  </r>
  <r>
    <d v="2017-11-28T00:00:00"/>
    <x v="89"/>
    <x v="31"/>
    <m/>
    <m/>
    <m/>
    <m/>
    <m/>
    <m/>
    <m/>
    <m/>
    <m/>
    <m/>
    <m/>
    <m/>
  </r>
  <r>
    <d v="2017-11-29T00:00:00"/>
    <x v="90"/>
    <x v="31"/>
    <m/>
    <m/>
    <m/>
    <m/>
    <m/>
    <m/>
    <m/>
    <m/>
    <m/>
    <m/>
    <m/>
    <m/>
  </r>
  <r>
    <d v="2017-11-30T00:00:00"/>
    <x v="91"/>
    <x v="31"/>
    <m/>
    <m/>
    <m/>
    <m/>
    <m/>
    <m/>
    <m/>
    <m/>
    <m/>
    <m/>
    <m/>
    <m/>
  </r>
  <r>
    <d v="2018-07-31T00:00:00"/>
    <x v="109"/>
    <x v="32"/>
    <n v="22"/>
    <n v="2"/>
    <n v="0"/>
    <n v="0"/>
    <n v="12"/>
    <n v="0"/>
    <n v="1728"/>
    <n v="35024"/>
    <n v="2060"/>
    <m/>
    <s v="Totals to date (july 31)"/>
    <m/>
  </r>
  <r>
    <d v="2018-08-01T00:00:00"/>
    <x v="110"/>
    <x v="32"/>
    <n v="1"/>
    <n v="0"/>
    <n v="0"/>
    <n v="0"/>
    <n v="0"/>
    <n v="0"/>
    <n v="28"/>
    <n v="58.970000000000006"/>
    <n v="6.0200000000000005"/>
    <m/>
    <m/>
    <m/>
  </r>
  <r>
    <d v="2018-08-02T00:00:00"/>
    <x v="111"/>
    <x v="32"/>
    <n v="9"/>
    <n v="4"/>
    <n v="0"/>
    <n v="0"/>
    <n v="2"/>
    <n v="0"/>
    <n v="72"/>
    <n v="91.65"/>
    <n v="9.3500000000000014"/>
    <m/>
    <m/>
    <m/>
  </r>
  <r>
    <d v="2018-08-03T00:00:00"/>
    <x v="112"/>
    <x v="32"/>
    <n v="3"/>
    <n v="1"/>
    <n v="0"/>
    <n v="0"/>
    <n v="3"/>
    <n v="0"/>
    <n v="42"/>
    <n v="46.28"/>
    <n v="4.72"/>
    <m/>
    <m/>
    <m/>
  </r>
  <r>
    <d v="2018-08-04T00:00:00"/>
    <x v="113"/>
    <x v="32"/>
    <n v="4"/>
    <n v="1"/>
    <n v="0"/>
    <n v="0"/>
    <n v="8"/>
    <n v="0"/>
    <n v="28"/>
    <n v="35.380000000000003"/>
    <n v="3.6100000000000003"/>
    <m/>
    <m/>
    <m/>
  </r>
  <r>
    <d v="2018-08-05T00:00:00"/>
    <x v="114"/>
    <x v="32"/>
    <n v="15"/>
    <n v="0"/>
    <n v="0"/>
    <n v="0"/>
    <n v="10"/>
    <n v="0"/>
    <n v="33"/>
    <n v="73.5"/>
    <n v="7.5"/>
    <m/>
    <m/>
    <m/>
  </r>
  <r>
    <d v="2018-08-06T00:00:00"/>
    <x v="115"/>
    <x v="32"/>
    <n v="11"/>
    <n v="0"/>
    <n v="0"/>
    <n v="0"/>
    <n v="1"/>
    <n v="0"/>
    <n v="28"/>
    <n v="41.74"/>
    <n v="4.26"/>
    <m/>
    <m/>
    <m/>
  </r>
  <r>
    <d v="2018-08-07T00:00:00"/>
    <x v="116"/>
    <x v="32"/>
    <n v="5"/>
    <n v="0"/>
    <n v="0"/>
    <n v="1"/>
    <n v="1"/>
    <n v="0"/>
    <n v="16"/>
    <n v="21.77"/>
    <n v="2.2200000000000002"/>
    <m/>
    <m/>
    <m/>
  </r>
  <r>
    <d v="2018-08-08T00:00:00"/>
    <x v="117"/>
    <x v="32"/>
    <n v="1"/>
    <n v="0"/>
    <n v="0"/>
    <n v="0"/>
    <n v="0"/>
    <n v="0"/>
    <n v="14"/>
    <n v="12.7"/>
    <n v="1.3"/>
    <m/>
    <m/>
    <m/>
  </r>
  <r>
    <d v="2018-08-09T00:00:00"/>
    <x v="118"/>
    <x v="32"/>
    <n v="4"/>
    <n v="0"/>
    <n v="0"/>
    <n v="0"/>
    <n v="0"/>
    <n v="0"/>
    <n v="14"/>
    <n v="32.67"/>
    <n v="3.34"/>
    <m/>
    <m/>
    <m/>
  </r>
  <r>
    <d v="2018-08-10T00:00:00"/>
    <x v="119"/>
    <x v="32"/>
    <n v="1"/>
    <n v="0"/>
    <n v="0"/>
    <n v="0"/>
    <n v="2"/>
    <n v="0"/>
    <n v="9"/>
    <n v="9.9799999999999986"/>
    <n v="1.02"/>
    <m/>
    <m/>
    <m/>
  </r>
  <r>
    <d v="2018-08-11T00:00:00"/>
    <x v="120"/>
    <x v="32"/>
    <n v="1"/>
    <n v="0"/>
    <n v="0"/>
    <n v="0"/>
    <n v="0"/>
    <n v="0"/>
    <n v="9"/>
    <n v="17.240000000000002"/>
    <n v="1.7599999999999998"/>
    <m/>
    <m/>
    <m/>
  </r>
  <r>
    <d v="2018-08-12T00:00:00"/>
    <x v="121"/>
    <x v="32"/>
    <n v="13"/>
    <n v="1"/>
    <n v="0"/>
    <n v="0"/>
    <n v="5"/>
    <n v="0"/>
    <n v="20"/>
    <n v="17.240000000000002"/>
    <n v="1.7599999999999998"/>
    <m/>
    <m/>
    <m/>
  </r>
  <r>
    <d v="2018-08-13T00:00:00"/>
    <x v="122"/>
    <x v="32"/>
    <n v="18"/>
    <n v="1"/>
    <n v="0"/>
    <n v="0"/>
    <n v="8"/>
    <n v="0"/>
    <n v="24"/>
    <n v="19.959999999999997"/>
    <n v="2.04"/>
    <m/>
    <m/>
    <m/>
  </r>
  <r>
    <d v="2018-08-14T00:00:00"/>
    <x v="92"/>
    <x v="32"/>
    <n v="13"/>
    <n v="1"/>
    <n v="0"/>
    <n v="0"/>
    <n v="20"/>
    <n v="0"/>
    <n v="9"/>
    <n v="12.7"/>
    <n v="1.3"/>
    <m/>
    <m/>
    <m/>
  </r>
  <r>
    <d v="2018-08-15T00:00:00"/>
    <x v="93"/>
    <x v="32"/>
    <n v="27"/>
    <n v="0"/>
    <n v="0"/>
    <n v="0"/>
    <n v="16"/>
    <n v="0"/>
    <n v="18"/>
    <n v="19.060000000000002"/>
    <n v="1.9500000000000002"/>
    <m/>
    <m/>
    <m/>
  </r>
  <r>
    <d v="2018-08-16T00:00:00"/>
    <x v="94"/>
    <x v="32"/>
    <n v="18"/>
    <n v="5"/>
    <n v="0"/>
    <n v="0"/>
    <n v="14"/>
    <n v="1"/>
    <n v="11"/>
    <n v="11.790000000000001"/>
    <n v="1.2"/>
    <m/>
    <m/>
    <m/>
  </r>
  <r>
    <d v="2018-08-17T00:00:00"/>
    <x v="95"/>
    <x v="32"/>
    <n v="47"/>
    <n v="17"/>
    <n v="0"/>
    <n v="0"/>
    <n v="29"/>
    <n v="3"/>
    <n v="17"/>
    <n v="14.520000000000001"/>
    <n v="1.49"/>
    <m/>
    <m/>
    <m/>
  </r>
  <r>
    <d v="2018-08-18T00:00:00"/>
    <x v="96"/>
    <x v="32"/>
    <n v="57"/>
    <n v="5"/>
    <n v="0"/>
    <n v="0"/>
    <n v="33"/>
    <n v="2"/>
    <n v="27"/>
    <n v="34.470000000000006"/>
    <n v="3.5199999999999996"/>
    <m/>
    <m/>
    <m/>
  </r>
  <r>
    <d v="2018-08-19T00:00:00"/>
    <x v="97"/>
    <x v="32"/>
    <n v="51"/>
    <n v="10"/>
    <n v="0"/>
    <n v="0"/>
    <n v="19"/>
    <n v="0"/>
    <n v="27"/>
    <n v="34.470000000000006"/>
    <n v="3.5199999999999996"/>
    <m/>
    <m/>
    <m/>
  </r>
  <r>
    <d v="2018-08-20T00:00:00"/>
    <x v="98"/>
    <x v="32"/>
    <n v="24"/>
    <n v="4"/>
    <n v="0"/>
    <n v="0"/>
    <n v="6"/>
    <n v="0"/>
    <n v="17"/>
    <n v="18.14"/>
    <n v="1.85"/>
    <m/>
    <m/>
    <m/>
  </r>
  <r>
    <d v="2018-08-21T00:00:00"/>
    <x v="99"/>
    <x v="32"/>
    <n v="38"/>
    <n v="24"/>
    <n v="0"/>
    <n v="0"/>
    <n v="10"/>
    <n v="2"/>
    <n v="18"/>
    <n v="14.520000000000001"/>
    <n v="1.49"/>
    <m/>
    <m/>
    <m/>
  </r>
  <r>
    <d v="2018-08-22T00:00:00"/>
    <x v="100"/>
    <x v="32"/>
    <n v="144"/>
    <n v="8"/>
    <n v="0"/>
    <n v="0"/>
    <n v="74"/>
    <n v="5"/>
    <n v="42"/>
    <n v="60.8"/>
    <n v="6.2"/>
    <m/>
    <m/>
    <m/>
  </r>
  <r>
    <d v="2018-08-23T00:00:00"/>
    <x v="101"/>
    <x v="32"/>
    <n v="89"/>
    <n v="27"/>
    <n v="0"/>
    <n v="0"/>
    <n v="119"/>
    <n v="12"/>
    <n v="26"/>
    <n v="36.29"/>
    <n v="3.7"/>
    <m/>
    <m/>
    <m/>
  </r>
  <r>
    <d v="2018-08-24T00:00:00"/>
    <x v="102"/>
    <x v="32"/>
    <n v="189"/>
    <n v="28"/>
    <n v="0"/>
    <n v="0"/>
    <n v="64"/>
    <n v="2"/>
    <n v="50"/>
    <n v="32.67"/>
    <n v="3.34"/>
    <m/>
    <m/>
    <m/>
  </r>
  <r>
    <d v="2018-08-25T00:00:00"/>
    <x v="103"/>
    <x v="32"/>
    <n v="198"/>
    <n v="32"/>
    <n v="0"/>
    <n v="0"/>
    <n v="64"/>
    <n v="3"/>
    <n v="60"/>
    <n v="27.23"/>
    <n v="2.7800000000000002"/>
    <m/>
    <m/>
    <m/>
  </r>
  <r>
    <d v="2018-08-26T00:00:00"/>
    <x v="104"/>
    <x v="32"/>
    <n v="457"/>
    <n v="40"/>
    <n v="0"/>
    <n v="0"/>
    <n v="73"/>
    <n v="9"/>
    <n v="45"/>
    <n v="32.67"/>
    <n v="3.34"/>
    <m/>
    <m/>
    <m/>
  </r>
  <r>
    <d v="2018-08-27T00:00:00"/>
    <x v="105"/>
    <x v="32"/>
    <n v="215"/>
    <n v="43"/>
    <n v="0"/>
    <n v="0"/>
    <n v="52"/>
    <n v="3"/>
    <n v="26"/>
    <n v="28.119999999999997"/>
    <n v="2.8699999999999997"/>
    <m/>
    <m/>
    <m/>
  </r>
  <r>
    <d v="2018-08-28T00:00:00"/>
    <x v="106"/>
    <x v="32"/>
    <n v="360"/>
    <n v="51"/>
    <n v="0"/>
    <n v="0"/>
    <n v="170"/>
    <n v="12"/>
    <n v="28"/>
    <n v="61.7"/>
    <n v="6.3"/>
    <m/>
    <m/>
    <m/>
  </r>
  <r>
    <d v="2018-08-29T00:00:00"/>
    <x v="107"/>
    <x v="32"/>
    <n v="373"/>
    <n v="80"/>
    <n v="0"/>
    <n v="0"/>
    <n v="257"/>
    <n v="11"/>
    <n v="54"/>
    <n v="112.51"/>
    <n v="11.48"/>
    <m/>
    <m/>
    <m/>
  </r>
  <r>
    <d v="2018-08-30T00:00:00"/>
    <x v="108"/>
    <x v="32"/>
    <n v="603"/>
    <n v="96"/>
    <n v="0"/>
    <n v="0"/>
    <n v="362"/>
    <n v="23"/>
    <n v="36"/>
    <n v="46.28"/>
    <n v="4.72"/>
    <m/>
    <m/>
    <m/>
  </r>
  <r>
    <d v="2018-08-31T00:00:00"/>
    <x v="86"/>
    <x v="32"/>
    <n v="259"/>
    <n v="48"/>
    <n v="0"/>
    <n v="0"/>
    <n v="455"/>
    <n v="5"/>
    <n v="13"/>
    <n v="34.470000000000006"/>
    <n v="3.5199999999999996"/>
    <m/>
    <m/>
    <m/>
  </r>
  <r>
    <d v="2018-09-01T00:00:00"/>
    <x v="80"/>
    <x v="32"/>
    <n v="260"/>
    <n v="67"/>
    <n v="0"/>
    <n v="0"/>
    <n v="326"/>
    <n v="6"/>
    <n v="5"/>
    <n v="20.880000000000003"/>
    <n v="2.13"/>
    <m/>
    <m/>
    <m/>
  </r>
  <r>
    <d v="2018-09-02T00:00:00"/>
    <x v="75"/>
    <x v="32"/>
    <n v="385"/>
    <n v="70"/>
    <n v="0"/>
    <n v="0"/>
    <n v="488"/>
    <n v="15"/>
    <n v="24"/>
    <n v="18.14"/>
    <n v="1.85"/>
    <m/>
    <m/>
    <m/>
  </r>
  <r>
    <d v="2018-09-03T00:00:00"/>
    <x v="76"/>
    <x v="32"/>
    <n v="435"/>
    <n v="82"/>
    <n v="0"/>
    <n v="0"/>
    <n v="496"/>
    <n v="8"/>
    <n v="17"/>
    <n v="36.29"/>
    <n v="3.7"/>
    <m/>
    <m/>
    <m/>
  </r>
  <r>
    <d v="2018-09-04T00:00:00"/>
    <x v="77"/>
    <x v="32"/>
    <n v="453"/>
    <n v="74"/>
    <n v="0"/>
    <n v="0"/>
    <n v="523"/>
    <n v="16"/>
    <n v="16"/>
    <n v="30.86"/>
    <n v="3.15"/>
    <m/>
    <m/>
    <m/>
  </r>
  <r>
    <d v="2018-09-05T00:00:00"/>
    <x v="78"/>
    <x v="32"/>
    <n v="329"/>
    <n v="54"/>
    <n v="0"/>
    <n v="1"/>
    <n v="464"/>
    <n v="9"/>
    <n v="6"/>
    <n v="24.5"/>
    <n v="2.5"/>
    <m/>
    <m/>
    <m/>
  </r>
  <r>
    <d v="2018-09-06T00:00:00"/>
    <x v="79"/>
    <x v="32"/>
    <n v="389"/>
    <n v="78"/>
    <n v="0"/>
    <n v="0"/>
    <n v="499"/>
    <n v="19"/>
    <n v="9"/>
    <n v="27.23"/>
    <n v="2.7800000000000002"/>
    <m/>
    <m/>
    <m/>
  </r>
  <r>
    <d v="2018-09-07T00:00:00"/>
    <x v="71"/>
    <x v="32"/>
    <n v="437"/>
    <n v="88"/>
    <n v="0"/>
    <n v="1"/>
    <n v="412"/>
    <n v="13"/>
    <n v="9"/>
    <n v="16.329999999999998"/>
    <n v="1.6600000000000001"/>
    <m/>
    <m/>
    <m/>
  </r>
  <r>
    <d v="2018-09-08T00:00:00"/>
    <x v="72"/>
    <x v="32"/>
    <n v="765"/>
    <n v="92"/>
    <n v="0"/>
    <n v="0"/>
    <n v="538"/>
    <n v="11"/>
    <n v="21"/>
    <n v="10.89"/>
    <n v="1.1100000000000001"/>
    <m/>
    <m/>
    <m/>
  </r>
  <r>
    <d v="2018-09-09T00:00:00"/>
    <x v="73"/>
    <x v="32"/>
    <n v="455"/>
    <n v="75"/>
    <n v="0"/>
    <n v="0"/>
    <n v="471"/>
    <n v="22"/>
    <n v="8"/>
    <n v="4.54"/>
    <n v="0.45999999999999996"/>
    <m/>
    <m/>
    <m/>
  </r>
  <r>
    <d v="2018-09-10T00:00:00"/>
    <x v="74"/>
    <x v="32"/>
    <n v="547"/>
    <n v="75"/>
    <n v="0"/>
    <n v="0"/>
    <n v="669"/>
    <n v="31"/>
    <n v="9"/>
    <n v="4.54"/>
    <n v="0.45999999999999996"/>
    <m/>
    <m/>
    <m/>
  </r>
  <r>
    <d v="2018-09-11T00:00:00"/>
    <x v="68"/>
    <x v="32"/>
    <n v="546"/>
    <n v="104"/>
    <n v="0"/>
    <n v="0"/>
    <n v="651"/>
    <n v="10"/>
    <n v="15"/>
    <n v="5.44"/>
    <n v="0.55000000000000004"/>
    <m/>
    <m/>
    <m/>
  </r>
  <r>
    <d v="2018-09-12T00:00:00"/>
    <x v="69"/>
    <x v="32"/>
    <n v="818"/>
    <n v="109"/>
    <n v="0"/>
    <n v="0"/>
    <n v="708"/>
    <n v="32"/>
    <n v="16"/>
    <n v="0.91000000000000014"/>
    <n v="9.0000000000000011E-2"/>
    <m/>
    <m/>
    <m/>
  </r>
  <r>
    <d v="2018-09-13T00:00:00"/>
    <x v="70"/>
    <x v="32"/>
    <n v="535"/>
    <n v="82"/>
    <n v="0"/>
    <n v="0"/>
    <n v="844"/>
    <n v="36"/>
    <n v="26"/>
    <n v="3.62"/>
    <n v="0.37"/>
    <m/>
    <m/>
    <m/>
  </r>
  <r>
    <d v="2018-09-14T00:00:00"/>
    <x v="67"/>
    <x v="32"/>
    <n v="222"/>
    <n v="26"/>
    <n v="0"/>
    <n v="0"/>
    <n v="633"/>
    <n v="12"/>
    <n v="20"/>
    <n v="6.3599999999999994"/>
    <n v="0.65"/>
    <m/>
    <m/>
    <m/>
  </r>
  <r>
    <d v="2018-09-15T00:00:00"/>
    <x v="63"/>
    <x v="32"/>
    <n v="353"/>
    <n v="47"/>
    <n v="0"/>
    <n v="0"/>
    <n v="870"/>
    <n v="19"/>
    <n v="27"/>
    <n v="4.54"/>
    <n v="0.45999999999999996"/>
    <m/>
    <m/>
    <m/>
  </r>
  <r>
    <d v="2018-09-16T00:00:00"/>
    <x v="64"/>
    <x v="32"/>
    <n v="341"/>
    <n v="70"/>
    <n v="0"/>
    <n v="0"/>
    <n v="869"/>
    <n v="35"/>
    <n v="42"/>
    <n v="0"/>
    <n v="0"/>
    <m/>
    <m/>
    <m/>
  </r>
  <r>
    <d v="2018-09-17T00:00:00"/>
    <x v="65"/>
    <x v="32"/>
    <n v="668"/>
    <n v="92"/>
    <n v="0"/>
    <n v="0"/>
    <n v="1206"/>
    <n v="26"/>
    <n v="27"/>
    <n v="0"/>
    <n v="0"/>
    <m/>
    <m/>
    <m/>
  </r>
  <r>
    <d v="2018-09-18T00:00:00"/>
    <x v="0"/>
    <x v="32"/>
    <n v="426.5"/>
    <n v="60"/>
    <n v="0"/>
    <n v="0"/>
    <n v="2522"/>
    <n v="56.5"/>
    <n v="78"/>
    <n v="0"/>
    <n v="0"/>
    <m/>
    <m/>
    <m/>
  </r>
  <r>
    <d v="2018-09-19T00:00:00"/>
    <x v="1"/>
    <x v="32"/>
    <n v="306"/>
    <n v="63"/>
    <n v="0"/>
    <n v="0"/>
    <n v="1230"/>
    <n v="57"/>
    <n v="36"/>
    <n v="2.73"/>
    <n v="0.28000000000000003"/>
    <m/>
    <m/>
    <m/>
  </r>
  <r>
    <d v="2018-09-20T00:00:00"/>
    <x v="2"/>
    <x v="32"/>
    <n v="327"/>
    <n v="81"/>
    <n v="0"/>
    <n v="0"/>
    <n v="738"/>
    <n v="24"/>
    <n v="33"/>
    <n v="0"/>
    <n v="0"/>
    <m/>
    <m/>
    <m/>
  </r>
  <r>
    <d v="2018-09-21T00:00:00"/>
    <x v="3"/>
    <x v="32"/>
    <n v="294"/>
    <n v="27"/>
    <n v="0"/>
    <n v="0"/>
    <n v="342"/>
    <n v="24"/>
    <n v="33"/>
    <n v="2.73"/>
    <n v="0.28000000000000003"/>
    <m/>
    <m/>
    <m/>
  </r>
  <r>
    <d v="2018-09-22T00:00:00"/>
    <x v="4"/>
    <x v="32"/>
    <n v="423"/>
    <n v="63"/>
    <n v="0"/>
    <n v="0"/>
    <n v="966"/>
    <n v="13"/>
    <n v="18"/>
    <n v="2.73"/>
    <n v="0.28000000000000003"/>
    <m/>
    <m/>
    <m/>
  </r>
  <r>
    <d v="2018-09-23T00:00:00"/>
    <x v="5"/>
    <x v="32"/>
    <n v="154.5"/>
    <n v="39"/>
    <n v="0"/>
    <n v="0"/>
    <n v="1093.5"/>
    <n v="51"/>
    <n v="16.5"/>
    <n v="0"/>
    <n v="0"/>
    <m/>
    <m/>
    <m/>
  </r>
  <r>
    <d v="2018-09-24T00:00:00"/>
    <x v="6"/>
    <x v="32"/>
    <n v="210"/>
    <n v="87"/>
    <n v="0"/>
    <n v="0"/>
    <n v="495"/>
    <n v="24"/>
    <n v="36"/>
    <n v="0"/>
    <n v="0"/>
    <m/>
    <m/>
    <m/>
  </r>
  <r>
    <d v="2018-09-25T00:00:00"/>
    <x v="7"/>
    <x v="32"/>
    <n v="297"/>
    <n v="63"/>
    <n v="0"/>
    <n v="0"/>
    <n v="630"/>
    <n v="27"/>
    <n v="51"/>
    <n v="0"/>
    <n v="0"/>
    <m/>
    <m/>
    <m/>
  </r>
  <r>
    <d v="2018-09-26T00:00:00"/>
    <x v="8"/>
    <x v="32"/>
    <n v="156"/>
    <n v="30"/>
    <n v="0"/>
    <n v="0"/>
    <n v="720"/>
    <n v="39"/>
    <n v="60"/>
    <n v="2.73"/>
    <n v="0.28000000000000003"/>
    <m/>
    <m/>
    <m/>
  </r>
  <r>
    <d v="2018-09-27T00:00:00"/>
    <x v="9"/>
    <x v="32"/>
    <n v="94"/>
    <n v="28"/>
    <n v="0"/>
    <n v="0"/>
    <n v="632"/>
    <n v="38"/>
    <n v="43"/>
    <n v="5.44"/>
    <n v="0.55000000000000004"/>
    <m/>
    <m/>
    <m/>
  </r>
  <r>
    <d v="2018-09-28T00:00:00"/>
    <x v="10"/>
    <x v="32"/>
    <n v="102"/>
    <n v="27"/>
    <n v="0"/>
    <n v="0"/>
    <n v="768"/>
    <n v="30"/>
    <n v="31"/>
    <n v="1.82"/>
    <n v="0.19"/>
    <m/>
    <m/>
    <m/>
  </r>
  <r>
    <d v="2018-09-29T00:00:00"/>
    <x v="11"/>
    <x v="32"/>
    <n v="159"/>
    <n v="46"/>
    <n v="0"/>
    <n v="0"/>
    <n v="760"/>
    <n v="53"/>
    <n v="30"/>
    <n v="3.62"/>
    <n v="0.37"/>
    <m/>
    <m/>
    <m/>
  </r>
  <r>
    <d v="2018-09-30T00:00:00"/>
    <x v="12"/>
    <x v="32"/>
    <n v="177"/>
    <n v="50"/>
    <n v="0"/>
    <n v="0"/>
    <n v="834"/>
    <n v="42"/>
    <n v="43"/>
    <n v="4.54"/>
    <n v="0.45999999999999996"/>
    <m/>
    <m/>
    <m/>
  </r>
  <r>
    <d v="2018-10-01T00:00:00"/>
    <x v="13"/>
    <x v="32"/>
    <n v="302"/>
    <n v="45"/>
    <n v="0"/>
    <n v="0"/>
    <n v="1021"/>
    <n v="51"/>
    <n v="25"/>
    <n v="0.91000000000000014"/>
    <n v="9.0000000000000011E-2"/>
    <m/>
    <m/>
    <m/>
  </r>
  <r>
    <d v="2018-10-02T00:00:00"/>
    <x v="14"/>
    <x v="32"/>
    <n v="207"/>
    <n v="28"/>
    <n v="0"/>
    <n v="0"/>
    <n v="1356"/>
    <n v="62"/>
    <n v="28"/>
    <n v="0"/>
    <n v="0"/>
    <m/>
    <m/>
    <m/>
  </r>
  <r>
    <d v="2018-10-03T00:00:00"/>
    <x v="15"/>
    <x v="32"/>
    <n v="194"/>
    <n v="21"/>
    <n v="0"/>
    <n v="0"/>
    <n v="1604"/>
    <n v="38"/>
    <n v="28"/>
    <n v="3.62"/>
    <n v="0.37"/>
    <m/>
    <m/>
    <m/>
  </r>
  <r>
    <d v="2018-10-04T00:00:00"/>
    <x v="16"/>
    <x v="32"/>
    <n v="130"/>
    <n v="31"/>
    <n v="0"/>
    <n v="0"/>
    <n v="1128"/>
    <n v="58"/>
    <n v="23"/>
    <n v="0"/>
    <n v="0"/>
    <m/>
    <m/>
    <m/>
  </r>
  <r>
    <d v="2018-10-05T00:00:00"/>
    <x v="17"/>
    <x v="32"/>
    <n v="121"/>
    <n v="24"/>
    <n v="0"/>
    <n v="0"/>
    <n v="1322"/>
    <n v="44"/>
    <n v="19"/>
    <n v="0"/>
    <n v="0"/>
    <m/>
    <m/>
    <m/>
  </r>
  <r>
    <d v="2018-10-06T00:00:00"/>
    <x v="18"/>
    <x v="32"/>
    <n v="194"/>
    <n v="38"/>
    <n v="0"/>
    <n v="0"/>
    <n v="1309"/>
    <n v="49"/>
    <n v="10"/>
    <n v="0"/>
    <n v="0"/>
    <m/>
    <m/>
    <m/>
  </r>
  <r>
    <d v="2018-10-07T00:00:00"/>
    <x v="19"/>
    <x v="32"/>
    <n v="137"/>
    <n v="20"/>
    <n v="0"/>
    <n v="1"/>
    <n v="1438"/>
    <n v="44"/>
    <n v="9"/>
    <n v="0.91000000000000014"/>
    <n v="9.0000000000000011E-2"/>
    <m/>
    <m/>
    <m/>
  </r>
  <r>
    <d v="2018-10-08T00:00:00"/>
    <x v="20"/>
    <x v="32"/>
    <n v="130"/>
    <n v="14"/>
    <n v="0"/>
    <n v="1"/>
    <n v="955"/>
    <n v="41"/>
    <n v="9"/>
    <n v="1.82"/>
    <n v="0.19"/>
    <m/>
    <m/>
    <m/>
  </r>
  <r>
    <d v="2018-10-09T00:00:00"/>
    <x v="21"/>
    <x v="32"/>
    <n v="89"/>
    <n v="21"/>
    <n v="0"/>
    <n v="0"/>
    <n v="846"/>
    <n v="31"/>
    <n v="5"/>
    <n v="1.82"/>
    <n v="0.19"/>
    <m/>
    <m/>
    <m/>
  </r>
  <r>
    <d v="2018-10-10T00:00:00"/>
    <x v="22"/>
    <x v="32"/>
    <n v="115"/>
    <n v="18"/>
    <n v="0"/>
    <n v="0"/>
    <n v="868"/>
    <n v="29"/>
    <n v="6"/>
    <n v="0.91000000000000014"/>
    <n v="9.0000000000000011E-2"/>
    <m/>
    <m/>
    <m/>
  </r>
  <r>
    <d v="2018-10-11T00:00:00"/>
    <x v="23"/>
    <x v="32"/>
    <n v="95"/>
    <n v="13"/>
    <n v="0"/>
    <n v="1"/>
    <n v="860"/>
    <n v="16"/>
    <n v="5"/>
    <n v="0"/>
    <n v="0"/>
    <m/>
    <m/>
    <m/>
  </r>
  <r>
    <d v="2018-10-12T00:00:00"/>
    <x v="24"/>
    <x v="32"/>
    <n v="51"/>
    <n v="12"/>
    <n v="0"/>
    <n v="1"/>
    <n v="740"/>
    <n v="22"/>
    <n v="4"/>
    <n v="0"/>
    <n v="0"/>
    <m/>
    <m/>
    <m/>
  </r>
  <r>
    <d v="2018-10-13T00:00:00"/>
    <x v="25"/>
    <x v="32"/>
    <n v="37"/>
    <n v="4"/>
    <n v="0"/>
    <n v="1"/>
    <n v="837"/>
    <n v="17"/>
    <n v="4"/>
    <n v="0"/>
    <n v="0"/>
    <m/>
    <m/>
    <m/>
  </r>
  <r>
    <d v="2018-10-14T00:00:00"/>
    <x v="26"/>
    <x v="32"/>
    <n v="26.5"/>
    <n v="3.5"/>
    <n v="0"/>
    <n v="0.5"/>
    <n v="665"/>
    <n v="13.5"/>
    <n v="2.5"/>
    <n v="0"/>
    <n v="0"/>
    <m/>
    <m/>
    <m/>
  </r>
  <r>
    <d v="2018-10-15T00:00:00"/>
    <x v="27"/>
    <x v="32"/>
    <n v="29"/>
    <n v="3"/>
    <n v="0"/>
    <n v="0"/>
    <n v="666"/>
    <n v="17"/>
    <n v="6"/>
    <n v="1.82"/>
    <n v="0.19"/>
    <m/>
    <m/>
    <m/>
  </r>
  <r>
    <d v="2018-10-16T00:00:00"/>
    <x v="28"/>
    <x v="32"/>
    <n v="20"/>
    <n v="0"/>
    <n v="0"/>
    <n v="0"/>
    <n v="637"/>
    <n v="13"/>
    <n v="2"/>
    <n v="0"/>
    <n v="0"/>
    <m/>
    <m/>
    <m/>
  </r>
  <r>
    <d v="2018-10-17T00:00:00"/>
    <x v="29"/>
    <x v="32"/>
    <n v="29"/>
    <n v="3"/>
    <n v="0"/>
    <n v="1"/>
    <n v="644"/>
    <n v="21"/>
    <n v="4"/>
    <n v="0"/>
    <n v="0"/>
    <m/>
    <m/>
    <m/>
  </r>
  <r>
    <d v="2018-10-18T00:00:00"/>
    <x v="30"/>
    <x v="32"/>
    <n v="36"/>
    <n v="5"/>
    <n v="0"/>
    <n v="2"/>
    <n v="679"/>
    <n v="19"/>
    <n v="6"/>
    <n v="0"/>
    <n v="0"/>
    <m/>
    <m/>
    <m/>
  </r>
  <r>
    <d v="2018-10-19T00:00:00"/>
    <x v="31"/>
    <x v="32"/>
    <n v="42"/>
    <n v="2"/>
    <n v="0"/>
    <n v="0"/>
    <n v="410"/>
    <n v="11"/>
    <n v="2"/>
    <n v="0"/>
    <n v="0"/>
    <m/>
    <m/>
    <m/>
  </r>
  <r>
    <d v="2018-10-20T00:00:00"/>
    <x v="32"/>
    <x v="32"/>
    <n v="28"/>
    <n v="2"/>
    <n v="0"/>
    <n v="0"/>
    <n v="583"/>
    <n v="9"/>
    <n v="3"/>
    <n v="3.62"/>
    <n v="0.37"/>
    <m/>
    <m/>
    <m/>
  </r>
  <r>
    <d v="2018-10-21T00:00:00"/>
    <x v="33"/>
    <x v="32"/>
    <n v="30"/>
    <n v="0"/>
    <n v="0"/>
    <n v="0"/>
    <n v="348"/>
    <n v="10"/>
    <n v="0"/>
    <n v="0"/>
    <n v="0"/>
    <m/>
    <m/>
    <m/>
  </r>
  <r>
    <d v="2018-10-22T00:00:00"/>
    <x v="34"/>
    <x v="32"/>
    <n v="28"/>
    <n v="1"/>
    <n v="0"/>
    <n v="0"/>
    <n v="178"/>
    <n v="7"/>
    <n v="4"/>
    <n v="0"/>
    <n v="0"/>
    <m/>
    <m/>
    <m/>
  </r>
  <r>
    <d v="2018-10-23T00:00:00"/>
    <x v="35"/>
    <x v="32"/>
    <n v="17"/>
    <n v="1"/>
    <n v="0"/>
    <n v="0"/>
    <n v="196"/>
    <n v="5"/>
    <n v="2"/>
    <n v="0"/>
    <n v="0"/>
    <m/>
    <m/>
    <m/>
  </r>
  <r>
    <d v="2018-10-24T00:00:00"/>
    <x v="36"/>
    <x v="32"/>
    <n v="41.5"/>
    <n v="1"/>
    <n v="0"/>
    <n v="0.5"/>
    <n v="208.5"/>
    <n v="7"/>
    <n v="1.5"/>
    <n v="1.82"/>
    <n v="0.19"/>
    <m/>
    <m/>
    <m/>
  </r>
  <r>
    <d v="2018-10-25T00:00:00"/>
    <x v="37"/>
    <x v="32"/>
    <n v="73"/>
    <n v="1.5"/>
    <n v="0"/>
    <n v="1"/>
    <n v="217.5"/>
    <n v="8.5"/>
    <n v="2"/>
    <n v="2.73"/>
    <n v="0.28000000000000003"/>
    <m/>
    <m/>
    <m/>
  </r>
  <r>
    <d v="2018-10-26T00:00:00"/>
    <x v="38"/>
    <x v="32"/>
    <n v="215"/>
    <n v="8"/>
    <n v="0"/>
    <n v="3"/>
    <n v="153"/>
    <n v="11"/>
    <n v="8"/>
    <n v="4.54"/>
    <n v="0.45999999999999996"/>
    <m/>
    <m/>
    <m/>
  </r>
  <r>
    <d v="2018-10-27T00:00:00"/>
    <x v="39"/>
    <x v="32"/>
    <n v="103"/>
    <n v="4"/>
    <n v="0"/>
    <n v="1"/>
    <n v="49"/>
    <n v="6"/>
    <n v="13"/>
    <n v="0"/>
    <n v="0"/>
    <m/>
    <m/>
    <m/>
  </r>
  <r>
    <d v="2018-10-28T00:00:00"/>
    <x v="40"/>
    <x v="32"/>
    <n v="84"/>
    <n v="0"/>
    <n v="0"/>
    <n v="2"/>
    <n v="89"/>
    <n v="1"/>
    <n v="10"/>
    <n v="3.62"/>
    <n v="0.37"/>
    <m/>
    <m/>
    <m/>
  </r>
  <r>
    <d v="2018-10-29T00:00:00"/>
    <x v="41"/>
    <x v="32"/>
    <n v="136"/>
    <n v="5"/>
    <n v="0"/>
    <n v="0"/>
    <n v="36"/>
    <n v="6"/>
    <n v="23"/>
    <n v="1.82"/>
    <n v="0.19"/>
    <m/>
    <m/>
    <m/>
  </r>
  <r>
    <d v="2018-10-30T00:00:00"/>
    <x v="42"/>
    <x v="32"/>
    <n v="52"/>
    <n v="1"/>
    <n v="0"/>
    <n v="0"/>
    <n v="19"/>
    <n v="6"/>
    <n v="48"/>
    <n v="1.82"/>
    <n v="0.19"/>
    <m/>
    <m/>
    <m/>
  </r>
  <r>
    <d v="2018-10-31T00:00:00"/>
    <x v="43"/>
    <x v="32"/>
    <n v="35"/>
    <n v="0"/>
    <n v="0"/>
    <n v="0"/>
    <n v="14"/>
    <n v="0"/>
    <n v="28"/>
    <n v="0.91000000000000014"/>
    <n v="9.0000000000000011E-2"/>
    <m/>
    <m/>
    <m/>
  </r>
  <r>
    <d v="2018-11-01T00:00:00"/>
    <x v="44"/>
    <x v="32"/>
    <n v="13"/>
    <n v="0"/>
    <n v="0"/>
    <n v="0"/>
    <n v="3"/>
    <n v="0"/>
    <n v="21"/>
    <n v="0"/>
    <n v="0"/>
    <m/>
    <m/>
    <m/>
  </r>
  <r>
    <d v="2018-11-02T00:00:00"/>
    <x v="45"/>
    <x v="32"/>
    <n v="111"/>
    <n v="0"/>
    <n v="0"/>
    <n v="0"/>
    <n v="11"/>
    <n v="2"/>
    <n v="4"/>
    <n v="0.91000000000000014"/>
    <n v="9.0000000000000011E-2"/>
    <m/>
    <m/>
    <m/>
  </r>
  <r>
    <d v="2018-11-03T00:00:00"/>
    <x v="46"/>
    <x v="32"/>
    <n v="47"/>
    <n v="0"/>
    <n v="0"/>
    <n v="0"/>
    <n v="6"/>
    <n v="1"/>
    <n v="12"/>
    <n v="4.54"/>
    <n v="0.45999999999999996"/>
    <m/>
    <m/>
    <m/>
  </r>
  <r>
    <d v="2018-11-04T00:00:00"/>
    <x v="47"/>
    <x v="32"/>
    <n v="8"/>
    <n v="0"/>
    <n v="0"/>
    <n v="0"/>
    <n v="1"/>
    <n v="0"/>
    <n v="4"/>
    <n v="0"/>
    <n v="0"/>
    <m/>
    <m/>
    <m/>
  </r>
  <r>
    <d v="2018-11-05T00:00:00"/>
    <x v="48"/>
    <x v="32"/>
    <n v="2"/>
    <n v="0"/>
    <n v="0"/>
    <n v="0"/>
    <n v="0"/>
    <n v="0"/>
    <n v="6"/>
    <n v="0"/>
    <n v="0"/>
    <m/>
    <m/>
    <m/>
  </r>
  <r>
    <d v="2018-11-06T00:00:00"/>
    <x v="49"/>
    <x v="32"/>
    <n v="10"/>
    <n v="0"/>
    <n v="0"/>
    <n v="0"/>
    <n v="0"/>
    <n v="0"/>
    <n v="10"/>
    <n v="0.91000000000000014"/>
    <n v="9.0000000000000011E-2"/>
    <m/>
    <m/>
    <m/>
  </r>
  <r>
    <d v="2018-11-07T00:00:00"/>
    <x v="50"/>
    <x v="32"/>
    <n v="1"/>
    <n v="0"/>
    <n v="0"/>
    <n v="0"/>
    <n v="1"/>
    <n v="0"/>
    <n v="5"/>
    <n v="0.91000000000000014"/>
    <n v="9.0000000000000011E-2"/>
    <m/>
    <m/>
    <m/>
  </r>
  <r>
    <d v="2018-11-08T00:00:00"/>
    <x v="51"/>
    <x v="32"/>
    <n v="2"/>
    <n v="0"/>
    <n v="0"/>
    <n v="0"/>
    <n v="0"/>
    <n v="0"/>
    <n v="1"/>
    <n v="0"/>
    <n v="0"/>
    <m/>
    <m/>
    <m/>
  </r>
  <r>
    <d v="2018-11-09T00:00:00"/>
    <x v="52"/>
    <x v="32"/>
    <n v="0"/>
    <n v="0"/>
    <n v="0"/>
    <n v="0"/>
    <n v="0"/>
    <n v="0"/>
    <n v="2"/>
    <n v="0"/>
    <n v="0"/>
    <m/>
    <m/>
    <m/>
  </r>
  <r>
    <d v="2018-11-10T00:00:00"/>
    <x v="53"/>
    <x v="32"/>
    <n v="0"/>
    <n v="0"/>
    <n v="0"/>
    <n v="0"/>
    <n v="0"/>
    <n v="0"/>
    <n v="0"/>
    <n v="0"/>
    <n v="0"/>
    <m/>
    <m/>
    <m/>
  </r>
  <r>
    <d v="2018-11-11T00:00:00"/>
    <x v="54"/>
    <x v="32"/>
    <n v="0"/>
    <n v="0"/>
    <n v="0"/>
    <n v="0"/>
    <n v="0"/>
    <n v="0"/>
    <n v="0"/>
    <n v="0"/>
    <n v="0"/>
    <m/>
    <m/>
    <m/>
  </r>
  <r>
    <d v="2018-11-12T00:00:00"/>
    <x v="55"/>
    <x v="32"/>
    <n v="0"/>
    <n v="0"/>
    <n v="0"/>
    <n v="0"/>
    <n v="0"/>
    <n v="0"/>
    <n v="0"/>
    <n v="0"/>
    <n v="0"/>
    <m/>
    <m/>
    <m/>
  </r>
  <r>
    <d v="2018-11-13T00:00:00"/>
    <x v="56"/>
    <x v="32"/>
    <n v="0"/>
    <n v="0"/>
    <n v="0"/>
    <n v="0"/>
    <n v="0"/>
    <n v="0"/>
    <n v="0"/>
    <n v="0"/>
    <n v="0"/>
    <m/>
    <m/>
    <m/>
  </r>
  <r>
    <d v="2018-11-14T00:00:00"/>
    <x v="57"/>
    <x v="32"/>
    <n v="0"/>
    <n v="0"/>
    <n v="0"/>
    <n v="0"/>
    <n v="0"/>
    <n v="0"/>
    <n v="1"/>
    <n v="0"/>
    <n v="0"/>
    <m/>
    <m/>
    <m/>
  </r>
  <r>
    <d v="2018-11-15T00:00:00"/>
    <x v="58"/>
    <x v="32"/>
    <n v="0"/>
    <n v="0"/>
    <n v="0"/>
    <n v="0"/>
    <n v="0"/>
    <n v="0"/>
    <n v="0"/>
    <n v="0"/>
    <n v="0"/>
    <m/>
    <m/>
    <m/>
  </r>
  <r>
    <d v="2018-11-16T00:00:00"/>
    <x v="59"/>
    <x v="32"/>
    <n v="0"/>
    <n v="0"/>
    <n v="0"/>
    <n v="1"/>
    <n v="0"/>
    <n v="0"/>
    <n v="10"/>
    <n v="0"/>
    <n v="0"/>
    <m/>
    <m/>
    <m/>
  </r>
  <r>
    <d v="2018-11-17T00:00:00"/>
    <x v="60"/>
    <x v="32"/>
    <n v="5"/>
    <n v="0"/>
    <n v="0"/>
    <n v="0"/>
    <n v="0"/>
    <n v="0"/>
    <n v="10"/>
    <n v="0"/>
    <n v="0"/>
    <m/>
    <m/>
    <m/>
  </r>
  <r>
    <d v="2018-11-18T00:00:00"/>
    <x v="61"/>
    <x v="32"/>
    <n v="14"/>
    <n v="0"/>
    <n v="0"/>
    <n v="0"/>
    <n v="0"/>
    <n v="0"/>
    <n v="7"/>
    <n v="0"/>
    <n v="0"/>
    <m/>
    <m/>
    <m/>
  </r>
  <r>
    <d v="2018-11-19T00:00:00"/>
    <x v="62"/>
    <x v="32"/>
    <n v="0"/>
    <n v="0"/>
    <n v="0"/>
    <n v="0"/>
    <n v="0"/>
    <n v="0"/>
    <n v="9"/>
    <n v="0"/>
    <n v="0"/>
    <m/>
    <m/>
    <m/>
  </r>
  <r>
    <d v="2018-11-20T00:00:00"/>
    <x v="66"/>
    <x v="32"/>
    <n v="0"/>
    <n v="0"/>
    <n v="0"/>
    <n v="0"/>
    <n v="0"/>
    <n v="0"/>
    <n v="8"/>
    <n v="0"/>
    <n v="0"/>
    <m/>
    <m/>
    <m/>
  </r>
  <r>
    <d v="2018-11-21T00:00:00"/>
    <x v="81"/>
    <x v="32"/>
    <n v="0"/>
    <n v="0"/>
    <n v="0"/>
    <n v="0"/>
    <n v="0"/>
    <n v="0"/>
    <n v="1"/>
    <n v="0"/>
    <n v="0"/>
    <m/>
    <m/>
    <m/>
  </r>
  <r>
    <d v="2018-11-22T00:00:00"/>
    <x v="82"/>
    <x v="32"/>
    <m/>
    <m/>
    <m/>
    <m/>
    <m/>
    <m/>
    <m/>
    <m/>
    <m/>
    <m/>
    <m/>
    <m/>
  </r>
  <r>
    <d v="2018-11-23T00:00:00"/>
    <x v="83"/>
    <x v="32"/>
    <m/>
    <m/>
    <m/>
    <m/>
    <m/>
    <m/>
    <m/>
    <m/>
    <m/>
    <m/>
    <m/>
    <m/>
  </r>
  <r>
    <d v="2018-11-24T00:00:00"/>
    <x v="84"/>
    <x v="32"/>
    <m/>
    <m/>
    <m/>
    <m/>
    <m/>
    <m/>
    <m/>
    <m/>
    <m/>
    <m/>
    <m/>
    <m/>
  </r>
  <r>
    <d v="2018-11-25T00:00:00"/>
    <x v="85"/>
    <x v="32"/>
    <m/>
    <m/>
    <m/>
    <m/>
    <m/>
    <m/>
    <m/>
    <m/>
    <m/>
    <m/>
    <m/>
    <m/>
  </r>
  <r>
    <d v="2018-11-26T00:00:00"/>
    <x v="87"/>
    <x v="32"/>
    <m/>
    <m/>
    <m/>
    <m/>
    <m/>
    <m/>
    <m/>
    <m/>
    <m/>
    <m/>
    <m/>
    <m/>
  </r>
  <r>
    <d v="2018-11-27T00:00:00"/>
    <x v="88"/>
    <x v="32"/>
    <m/>
    <m/>
    <m/>
    <m/>
    <m/>
    <m/>
    <m/>
    <m/>
    <m/>
    <m/>
    <m/>
    <m/>
  </r>
  <r>
    <d v="2018-11-28T00:00:00"/>
    <x v="89"/>
    <x v="32"/>
    <m/>
    <m/>
    <m/>
    <m/>
    <m/>
    <m/>
    <m/>
    <m/>
    <m/>
    <m/>
    <m/>
    <m/>
  </r>
  <r>
    <d v="2018-11-29T00:00:00"/>
    <x v="90"/>
    <x v="32"/>
    <m/>
    <m/>
    <m/>
    <m/>
    <m/>
    <m/>
    <m/>
    <m/>
    <m/>
    <m/>
    <m/>
    <m/>
  </r>
  <r>
    <d v="2018-11-30T00:00:00"/>
    <x v="91"/>
    <x v="32"/>
    <m/>
    <m/>
    <m/>
    <m/>
    <m/>
    <m/>
    <m/>
    <m/>
    <m/>
    <m/>
    <m/>
    <m/>
  </r>
  <r>
    <d v="2019-07-31T00:00:00"/>
    <x v="109"/>
    <x v="33"/>
    <n v="38"/>
    <n v="1"/>
    <n v="0"/>
    <n v="0"/>
    <n v="43"/>
    <n v="0"/>
    <n v="325"/>
    <n v="35236"/>
    <n v="12431"/>
    <m/>
    <s v="Totals to date (july 31)"/>
    <m/>
  </r>
  <r>
    <d v="2019-08-01T00:00:00"/>
    <x v="110"/>
    <x v="33"/>
    <n v="2"/>
    <n v="3"/>
    <n v="1"/>
    <n v="0"/>
    <n v="19"/>
    <n v="0"/>
    <n v="21"/>
    <n v="113"/>
    <n v="61"/>
    <m/>
    <m/>
    <m/>
  </r>
  <r>
    <d v="2019-08-02T00:00:00"/>
    <x v="111"/>
    <x v="33"/>
    <n v="6"/>
    <n v="1"/>
    <n v="0"/>
    <n v="0"/>
    <n v="21"/>
    <n v="0"/>
    <n v="10"/>
    <n v="109"/>
    <n v="58"/>
    <m/>
    <m/>
    <m/>
  </r>
  <r>
    <d v="2019-08-03T00:00:00"/>
    <x v="112"/>
    <x v="33"/>
    <n v="3"/>
    <n v="1"/>
    <n v="0"/>
    <n v="0"/>
    <n v="10"/>
    <n v="0"/>
    <n v="5"/>
    <n v="87"/>
    <n v="46"/>
    <m/>
    <m/>
    <m/>
  </r>
  <r>
    <d v="2019-08-04T00:00:00"/>
    <x v="113"/>
    <x v="33"/>
    <n v="11"/>
    <n v="1"/>
    <n v="0"/>
    <n v="0"/>
    <n v="20"/>
    <n v="0"/>
    <n v="15"/>
    <n v="39"/>
    <n v="21"/>
    <m/>
    <m/>
    <m/>
  </r>
  <r>
    <d v="2019-08-05T00:00:00"/>
    <x v="114"/>
    <x v="33"/>
    <n v="4"/>
    <n v="0"/>
    <n v="0"/>
    <n v="0"/>
    <n v="16"/>
    <n v="0"/>
    <n v="7"/>
    <n v="42"/>
    <n v="22"/>
    <m/>
    <m/>
    <m/>
  </r>
  <r>
    <d v="2019-08-06T00:00:00"/>
    <x v="115"/>
    <x v="33"/>
    <n v="9"/>
    <n v="0"/>
    <n v="0"/>
    <n v="0"/>
    <n v="26"/>
    <n v="1"/>
    <n v="19"/>
    <n v="25"/>
    <n v="14"/>
    <m/>
    <m/>
    <m/>
  </r>
  <r>
    <d v="2019-08-07T00:00:00"/>
    <x v="116"/>
    <x v="33"/>
    <n v="8"/>
    <n v="0"/>
    <n v="0"/>
    <n v="0"/>
    <n v="27"/>
    <n v="0"/>
    <n v="13"/>
    <n v="42"/>
    <n v="23"/>
    <m/>
    <m/>
    <m/>
  </r>
  <r>
    <d v="2019-08-08T00:00:00"/>
    <x v="117"/>
    <x v="33"/>
    <n v="8"/>
    <n v="0"/>
    <n v="0"/>
    <n v="0"/>
    <n v="17"/>
    <n v="1"/>
    <n v="14"/>
    <n v="12"/>
    <n v="6"/>
    <m/>
    <m/>
    <m/>
  </r>
  <r>
    <d v="2019-08-09T00:00:00"/>
    <x v="118"/>
    <x v="33"/>
    <n v="6"/>
    <n v="1"/>
    <n v="0"/>
    <n v="0"/>
    <n v="18"/>
    <n v="0"/>
    <n v="11"/>
    <n v="35"/>
    <n v="18"/>
    <m/>
    <m/>
    <m/>
  </r>
  <r>
    <d v="2019-08-10T00:00:00"/>
    <x v="119"/>
    <x v="33"/>
    <n v="12"/>
    <n v="0"/>
    <n v="0"/>
    <n v="0"/>
    <n v="52"/>
    <n v="0"/>
    <n v="12"/>
    <n v="12"/>
    <n v="7"/>
    <m/>
    <m/>
    <m/>
  </r>
  <r>
    <d v="2019-08-11T00:00:00"/>
    <x v="120"/>
    <x v="33"/>
    <n v="5"/>
    <n v="0"/>
    <n v="0"/>
    <n v="0"/>
    <n v="60"/>
    <n v="0"/>
    <n v="10"/>
    <n v="12"/>
    <n v="7"/>
    <m/>
    <m/>
    <m/>
  </r>
  <r>
    <d v="2019-08-12T00:00:00"/>
    <x v="121"/>
    <x v="33"/>
    <n v="16"/>
    <n v="0"/>
    <n v="0"/>
    <n v="0"/>
    <n v="98"/>
    <n v="0"/>
    <n v="12"/>
    <n v="13"/>
    <n v="7"/>
    <m/>
    <m/>
    <m/>
  </r>
  <r>
    <d v="2019-08-13T00:00:00"/>
    <x v="122"/>
    <x v="33"/>
    <n v="4"/>
    <n v="1"/>
    <n v="0"/>
    <n v="0"/>
    <n v="116"/>
    <n v="0"/>
    <n v="24"/>
    <n v="14"/>
    <n v="8"/>
    <m/>
    <m/>
    <m/>
  </r>
  <r>
    <d v="2019-08-14T00:00:00"/>
    <x v="92"/>
    <x v="33"/>
    <n v="21"/>
    <n v="0"/>
    <n v="0"/>
    <n v="1"/>
    <n v="104"/>
    <n v="4"/>
    <n v="24"/>
    <n v="16"/>
    <n v="9"/>
    <m/>
    <m/>
    <m/>
  </r>
  <r>
    <d v="2019-08-15T00:00:00"/>
    <x v="93"/>
    <x v="33"/>
    <n v="21"/>
    <n v="0"/>
    <n v="0"/>
    <n v="0"/>
    <n v="116"/>
    <n v="3"/>
    <n v="12"/>
    <n v="8"/>
    <n v="5"/>
    <m/>
    <m/>
    <m/>
  </r>
  <r>
    <d v="2019-08-16T00:00:00"/>
    <x v="94"/>
    <x v="33"/>
    <n v="13"/>
    <n v="0"/>
    <n v="0"/>
    <n v="0"/>
    <n v="120"/>
    <n v="3"/>
    <n v="12"/>
    <n v="8"/>
    <n v="5"/>
    <m/>
    <m/>
    <m/>
  </r>
  <r>
    <d v="2019-08-17T00:00:00"/>
    <x v="95"/>
    <x v="33"/>
    <n v="12"/>
    <n v="0"/>
    <n v="0"/>
    <n v="0"/>
    <n v="102"/>
    <n v="0"/>
    <n v="7"/>
    <n v="5"/>
    <n v="3"/>
    <m/>
    <m/>
    <m/>
  </r>
  <r>
    <d v="2019-08-18T00:00:00"/>
    <x v="96"/>
    <x v="33"/>
    <n v="12"/>
    <n v="0"/>
    <n v="0"/>
    <n v="0"/>
    <n v="76"/>
    <n v="3"/>
    <n v="14"/>
    <n v="7"/>
    <n v="4"/>
    <m/>
    <m/>
    <m/>
  </r>
  <r>
    <d v="2019-08-19T00:00:00"/>
    <x v="97"/>
    <x v="33"/>
    <n v="47"/>
    <n v="3"/>
    <n v="0"/>
    <n v="0"/>
    <n v="62"/>
    <n v="3"/>
    <n v="2"/>
    <n v="3"/>
    <n v="2"/>
    <m/>
    <m/>
    <m/>
  </r>
  <r>
    <d v="2019-08-20T00:00:00"/>
    <x v="98"/>
    <x v="33"/>
    <n v="95"/>
    <n v="4"/>
    <n v="0"/>
    <n v="0"/>
    <n v="113.5"/>
    <n v="0"/>
    <n v="6"/>
    <n v="4"/>
    <n v="2"/>
    <m/>
    <m/>
    <m/>
  </r>
  <r>
    <d v="2019-08-21T00:00:00"/>
    <x v="99"/>
    <x v="33"/>
    <n v="71"/>
    <n v="0"/>
    <n v="0"/>
    <n v="0"/>
    <n v="134"/>
    <n v="1"/>
    <n v="3"/>
    <n v="7"/>
    <n v="4"/>
    <m/>
    <m/>
    <m/>
  </r>
  <r>
    <d v="2019-08-22T00:00:00"/>
    <x v="100"/>
    <x v="33"/>
    <n v="109"/>
    <n v="5"/>
    <n v="1"/>
    <n v="0"/>
    <n v="190"/>
    <n v="4"/>
    <n v="11"/>
    <n v="7"/>
    <n v="3"/>
    <m/>
    <m/>
    <m/>
  </r>
  <r>
    <d v="2019-08-23T00:00:00"/>
    <x v="101"/>
    <x v="33"/>
    <n v="73"/>
    <n v="5"/>
    <n v="0"/>
    <n v="0"/>
    <n v="387"/>
    <n v="8"/>
    <n v="4"/>
    <n v="3"/>
    <n v="1"/>
    <m/>
    <m/>
    <m/>
  </r>
  <r>
    <d v="2019-08-24T00:00:00"/>
    <x v="102"/>
    <x v="33"/>
    <n v="109"/>
    <n v="7"/>
    <n v="1"/>
    <n v="0"/>
    <n v="205"/>
    <n v="10"/>
    <n v="1"/>
    <n v="0"/>
    <n v="0"/>
    <m/>
    <m/>
    <m/>
  </r>
  <r>
    <d v="2019-08-25T00:00:00"/>
    <x v="103"/>
    <x v="33"/>
    <n v="129"/>
    <n v="4"/>
    <n v="0"/>
    <n v="0"/>
    <n v="371"/>
    <n v="10"/>
    <n v="5"/>
    <n v="7"/>
    <n v="4"/>
    <m/>
    <m/>
    <m/>
  </r>
  <r>
    <d v="2019-08-26T00:00:00"/>
    <x v="104"/>
    <x v="33"/>
    <n v="119"/>
    <n v="7"/>
    <n v="0"/>
    <n v="0"/>
    <n v="480"/>
    <n v="16"/>
    <n v="3"/>
    <n v="2"/>
    <n v="1"/>
    <m/>
    <m/>
    <m/>
  </r>
  <r>
    <d v="2019-08-27T00:00:00"/>
    <x v="105"/>
    <x v="33"/>
    <n v="137"/>
    <n v="13"/>
    <n v="0"/>
    <n v="0"/>
    <n v="351"/>
    <n v="13"/>
    <n v="6"/>
    <n v="7"/>
    <n v="4"/>
    <m/>
    <m/>
    <m/>
  </r>
  <r>
    <d v="2019-08-28T00:00:00"/>
    <x v="106"/>
    <x v="33"/>
    <n v="136"/>
    <n v="13"/>
    <n v="0"/>
    <n v="0"/>
    <n v="344"/>
    <n v="28"/>
    <n v="14"/>
    <n v="7"/>
    <n v="3"/>
    <m/>
    <m/>
    <m/>
  </r>
  <r>
    <d v="2019-08-29T00:00:00"/>
    <x v="107"/>
    <x v="33"/>
    <n v="72"/>
    <n v="22"/>
    <n v="0"/>
    <n v="0"/>
    <n v="344"/>
    <n v="28"/>
    <n v="5"/>
    <n v="5"/>
    <n v="2"/>
    <m/>
    <m/>
    <m/>
  </r>
  <r>
    <d v="2019-08-30T00:00:00"/>
    <x v="108"/>
    <x v="33"/>
    <n v="96"/>
    <n v="14"/>
    <n v="0"/>
    <n v="0"/>
    <n v="317"/>
    <n v="24"/>
    <n v="10"/>
    <n v="3"/>
    <n v="2"/>
    <m/>
    <m/>
    <m/>
  </r>
  <r>
    <d v="2019-08-31T00:00:00"/>
    <x v="86"/>
    <x v="33"/>
    <n v="169"/>
    <n v="39"/>
    <n v="0"/>
    <n v="0"/>
    <n v="445"/>
    <n v="33"/>
    <n v="4"/>
    <n v="1"/>
    <n v="1"/>
    <m/>
    <m/>
    <m/>
  </r>
  <r>
    <d v="2019-09-01T00:00:00"/>
    <x v="80"/>
    <x v="33"/>
    <n v="162"/>
    <n v="13"/>
    <n v="1"/>
    <n v="0"/>
    <n v="431"/>
    <n v="36"/>
    <n v="1"/>
    <n v="1"/>
    <n v="1"/>
    <m/>
    <m/>
    <m/>
  </r>
  <r>
    <d v="2019-09-02T00:00:00"/>
    <x v="75"/>
    <x v="33"/>
    <n v="505"/>
    <n v="28"/>
    <n v="0"/>
    <n v="0"/>
    <n v="479"/>
    <n v="23"/>
    <n v="1"/>
    <n v="1"/>
    <n v="1"/>
    <m/>
    <m/>
    <m/>
  </r>
  <r>
    <d v="2019-09-03T00:00:00"/>
    <x v="76"/>
    <x v="33"/>
    <n v="407"/>
    <n v="36"/>
    <n v="0"/>
    <n v="0"/>
    <n v="563"/>
    <n v="56"/>
    <n v="5"/>
    <n v="3"/>
    <n v="1"/>
    <m/>
    <m/>
    <m/>
  </r>
  <r>
    <d v="2019-09-04T00:00:00"/>
    <x v="77"/>
    <x v="33"/>
    <n v="451"/>
    <n v="61"/>
    <n v="0"/>
    <n v="0"/>
    <n v="386"/>
    <n v="32"/>
    <n v="1"/>
    <n v="2"/>
    <n v="1"/>
    <m/>
    <m/>
    <m/>
  </r>
  <r>
    <d v="2019-09-05T00:00:00"/>
    <x v="78"/>
    <x v="33"/>
    <n v="597"/>
    <n v="54"/>
    <n v="0"/>
    <n v="0"/>
    <n v="369"/>
    <n v="54"/>
    <n v="1"/>
    <n v="1"/>
    <n v="1"/>
    <m/>
    <m/>
    <m/>
  </r>
  <r>
    <d v="2019-09-06T00:00:00"/>
    <x v="79"/>
    <x v="33"/>
    <n v="346"/>
    <n v="42"/>
    <n v="0"/>
    <n v="1"/>
    <n v="286"/>
    <n v="18"/>
    <n v="1"/>
    <n v="0"/>
    <n v="0"/>
    <m/>
    <m/>
    <m/>
  </r>
  <r>
    <d v="2019-09-07T00:00:00"/>
    <x v="71"/>
    <x v="33"/>
    <n v="257"/>
    <n v="39"/>
    <n v="0"/>
    <n v="0"/>
    <n v="397"/>
    <n v="52"/>
    <n v="1"/>
    <n v="1"/>
    <n v="0"/>
    <m/>
    <m/>
    <m/>
  </r>
  <r>
    <d v="2019-09-08T00:00:00"/>
    <x v="72"/>
    <x v="33"/>
    <n v="381"/>
    <n v="72"/>
    <n v="0"/>
    <n v="0"/>
    <n v="330"/>
    <n v="36"/>
    <n v="1"/>
    <n v="0"/>
    <n v="0"/>
    <m/>
    <m/>
    <m/>
  </r>
  <r>
    <d v="2019-09-09T00:00:00"/>
    <x v="73"/>
    <x v="33"/>
    <n v="428"/>
    <n v="61"/>
    <n v="0"/>
    <n v="0"/>
    <n v="382"/>
    <n v="42"/>
    <n v="1"/>
    <n v="2"/>
    <n v="1"/>
    <m/>
    <m/>
    <m/>
  </r>
  <r>
    <d v="2019-09-10T00:00:00"/>
    <x v="74"/>
    <x v="33"/>
    <n v="184"/>
    <n v="42"/>
    <n v="0"/>
    <n v="0"/>
    <n v="344"/>
    <n v="26"/>
    <n v="0"/>
    <n v="0"/>
    <n v="0"/>
    <m/>
    <m/>
    <m/>
  </r>
  <r>
    <d v="2019-09-11T00:00:00"/>
    <x v="68"/>
    <x v="33"/>
    <n v="152"/>
    <n v="29"/>
    <n v="0"/>
    <n v="0"/>
    <n v="581"/>
    <n v="46"/>
    <n v="4"/>
    <n v="1"/>
    <n v="0"/>
    <m/>
    <m/>
    <m/>
  </r>
  <r>
    <d v="2019-09-12T00:00:00"/>
    <x v="69"/>
    <x v="33"/>
    <n v="199.67"/>
    <n v="23.83"/>
    <n v="0"/>
    <n v="0"/>
    <n v="529.69000000000005"/>
    <n v="45.16"/>
    <n v="2.17"/>
    <n v="1"/>
    <n v="1"/>
    <m/>
    <m/>
    <m/>
  </r>
  <r>
    <d v="2019-09-13T00:00:00"/>
    <x v="70"/>
    <x v="33"/>
    <n v="191"/>
    <n v="18"/>
    <n v="0"/>
    <n v="0"/>
    <n v="511.5"/>
    <n v="28"/>
    <n v="2.5"/>
    <n v="1"/>
    <n v="0"/>
    <m/>
    <m/>
    <m/>
  </r>
  <r>
    <d v="2019-09-14T00:00:00"/>
    <x v="67"/>
    <x v="33"/>
    <n v="375"/>
    <n v="33"/>
    <n v="0"/>
    <n v="0"/>
    <n v="615"/>
    <n v="65"/>
    <n v="1"/>
    <n v="2"/>
    <n v="1"/>
    <m/>
    <m/>
    <m/>
  </r>
  <r>
    <d v="2019-09-15T00:00:00"/>
    <x v="63"/>
    <x v="33"/>
    <n v="318"/>
    <n v="23"/>
    <n v="0"/>
    <n v="0"/>
    <n v="573"/>
    <n v="40"/>
    <n v="1"/>
    <n v="3"/>
    <n v="1"/>
    <m/>
    <m/>
    <m/>
  </r>
  <r>
    <d v="2019-09-16T00:00:00"/>
    <x v="64"/>
    <x v="33"/>
    <n v="369"/>
    <n v="42"/>
    <n v="0"/>
    <n v="0"/>
    <n v="608"/>
    <n v="69"/>
    <n v="4"/>
    <n v="2"/>
    <n v="1"/>
    <m/>
    <m/>
    <m/>
  </r>
  <r>
    <d v="2019-09-17T00:00:00"/>
    <x v="65"/>
    <x v="33"/>
    <n v="209"/>
    <n v="30"/>
    <n v="0"/>
    <n v="0"/>
    <n v="594"/>
    <n v="83"/>
    <n v="5"/>
    <n v="1"/>
    <n v="0"/>
    <m/>
    <m/>
    <m/>
  </r>
  <r>
    <d v="2019-09-18T00:00:00"/>
    <x v="0"/>
    <x v="33"/>
    <n v="430"/>
    <n v="77"/>
    <n v="0"/>
    <n v="0"/>
    <n v="776"/>
    <n v="97"/>
    <n v="2"/>
    <n v="3"/>
    <n v="2"/>
    <m/>
    <m/>
    <m/>
  </r>
  <r>
    <d v="2019-09-19T00:00:00"/>
    <x v="1"/>
    <x v="33"/>
    <n v="332"/>
    <n v="84"/>
    <n v="0"/>
    <n v="0"/>
    <n v="847"/>
    <n v="103"/>
    <n v="0"/>
    <n v="1"/>
    <n v="0"/>
    <m/>
    <m/>
    <m/>
  </r>
  <r>
    <d v="2019-09-20T00:00:00"/>
    <x v="2"/>
    <x v="33"/>
    <n v="280"/>
    <n v="71"/>
    <n v="0"/>
    <n v="0"/>
    <n v="523"/>
    <n v="80"/>
    <n v="2"/>
    <n v="2"/>
    <n v="1"/>
    <m/>
    <m/>
    <m/>
  </r>
  <r>
    <d v="2019-09-21T00:00:00"/>
    <x v="3"/>
    <x v="33"/>
    <n v="477"/>
    <n v="108"/>
    <n v="0"/>
    <n v="0"/>
    <n v="608"/>
    <n v="86"/>
    <n v="0"/>
    <n v="3"/>
    <n v="1"/>
    <m/>
    <m/>
    <m/>
  </r>
  <r>
    <d v="2019-09-22T00:00:00"/>
    <x v="4"/>
    <x v="33"/>
    <n v="236"/>
    <n v="62"/>
    <n v="0"/>
    <n v="0"/>
    <n v="788"/>
    <n v="123"/>
    <n v="2"/>
    <n v="2"/>
    <n v="1"/>
    <m/>
    <m/>
    <m/>
  </r>
  <r>
    <d v="2019-09-23T00:00:00"/>
    <x v="5"/>
    <x v="33"/>
    <n v="135"/>
    <n v="43"/>
    <n v="1"/>
    <n v="1"/>
    <n v="719"/>
    <n v="71"/>
    <n v="3"/>
    <n v="1"/>
    <n v="0"/>
    <m/>
    <m/>
    <m/>
  </r>
  <r>
    <d v="2019-09-24T00:00:00"/>
    <x v="6"/>
    <x v="33"/>
    <n v="145"/>
    <n v="54"/>
    <n v="0"/>
    <n v="0"/>
    <n v="719"/>
    <n v="86"/>
    <n v="2"/>
    <n v="1"/>
    <n v="1"/>
    <m/>
    <m/>
    <m/>
  </r>
  <r>
    <d v="2019-09-25T00:00:00"/>
    <x v="7"/>
    <x v="33"/>
    <n v="151"/>
    <n v="42"/>
    <n v="0"/>
    <n v="0"/>
    <n v="962"/>
    <n v="82"/>
    <n v="5"/>
    <n v="0"/>
    <n v="0"/>
    <m/>
    <m/>
    <m/>
  </r>
  <r>
    <d v="2019-09-26T00:00:00"/>
    <x v="8"/>
    <x v="33"/>
    <n v="163"/>
    <n v="32"/>
    <n v="0"/>
    <n v="0"/>
    <n v="689"/>
    <n v="65"/>
    <n v="1"/>
    <n v="0"/>
    <n v="0"/>
    <m/>
    <m/>
    <m/>
  </r>
  <r>
    <d v="2019-09-27T00:00:00"/>
    <x v="9"/>
    <x v="33"/>
    <n v="120"/>
    <n v="40"/>
    <n v="0"/>
    <n v="0"/>
    <n v="749"/>
    <n v="68"/>
    <n v="0"/>
    <n v="3"/>
    <n v="2"/>
    <m/>
    <m/>
    <m/>
  </r>
  <r>
    <d v="2019-09-28T00:00:00"/>
    <x v="10"/>
    <x v="33"/>
    <n v="139"/>
    <n v="64"/>
    <n v="0"/>
    <n v="0"/>
    <n v="775"/>
    <n v="73"/>
    <n v="2"/>
    <n v="0"/>
    <n v="0"/>
    <m/>
    <m/>
    <m/>
  </r>
  <r>
    <d v="2019-09-29T00:00:00"/>
    <x v="11"/>
    <x v="33"/>
    <n v="86"/>
    <n v="59"/>
    <n v="0"/>
    <n v="0"/>
    <n v="728"/>
    <n v="61"/>
    <n v="0"/>
    <n v="1"/>
    <n v="0"/>
    <m/>
    <m/>
    <m/>
  </r>
  <r>
    <d v="2019-09-30T00:00:00"/>
    <x v="12"/>
    <x v="33"/>
    <n v="73"/>
    <n v="59"/>
    <n v="1"/>
    <n v="0"/>
    <n v="623"/>
    <n v="46"/>
    <n v="1"/>
    <n v="2"/>
    <n v="1"/>
    <m/>
    <m/>
    <m/>
  </r>
  <r>
    <d v="2019-10-01T00:00:00"/>
    <x v="13"/>
    <x v="33"/>
    <n v="62"/>
    <n v="47"/>
    <n v="0"/>
    <n v="0"/>
    <n v="476"/>
    <n v="40"/>
    <n v="1"/>
    <n v="1"/>
    <n v="0"/>
    <m/>
    <m/>
    <m/>
  </r>
  <r>
    <d v="2019-10-02T00:00:00"/>
    <x v="14"/>
    <x v="33"/>
    <n v="72"/>
    <n v="30"/>
    <n v="0"/>
    <n v="0"/>
    <n v="536"/>
    <n v="57"/>
    <n v="0"/>
    <n v="1"/>
    <n v="0"/>
    <m/>
    <m/>
    <m/>
  </r>
  <r>
    <d v="2019-10-03T00:00:00"/>
    <x v="15"/>
    <x v="33"/>
    <n v="17"/>
    <n v="9"/>
    <n v="0"/>
    <n v="0"/>
    <n v="425"/>
    <n v="18"/>
    <n v="2"/>
    <n v="1"/>
    <n v="0"/>
    <m/>
    <m/>
    <m/>
  </r>
  <r>
    <d v="2019-10-04T00:00:00"/>
    <x v="16"/>
    <x v="33"/>
    <n v="35"/>
    <n v="15"/>
    <n v="0"/>
    <n v="0"/>
    <n v="624"/>
    <n v="36"/>
    <n v="2"/>
    <n v="1"/>
    <n v="0"/>
    <m/>
    <m/>
    <m/>
  </r>
  <r>
    <d v="2019-10-05T00:00:00"/>
    <x v="17"/>
    <x v="33"/>
    <n v="27"/>
    <n v="6"/>
    <n v="0"/>
    <n v="0"/>
    <n v="799"/>
    <n v="72"/>
    <n v="0"/>
    <n v="0"/>
    <n v="0"/>
    <m/>
    <m/>
    <m/>
  </r>
  <r>
    <d v="2019-10-06T00:00:00"/>
    <x v="18"/>
    <x v="33"/>
    <n v="19"/>
    <n v="1"/>
    <n v="0"/>
    <n v="0"/>
    <n v="699"/>
    <n v="49"/>
    <n v="1"/>
    <n v="3"/>
    <n v="1"/>
    <m/>
    <m/>
    <m/>
  </r>
  <r>
    <d v="2019-10-07T00:00:00"/>
    <x v="19"/>
    <x v="33"/>
    <n v="34"/>
    <n v="10"/>
    <n v="0"/>
    <n v="0"/>
    <n v="968"/>
    <n v="59"/>
    <n v="1"/>
    <n v="5"/>
    <n v="2"/>
    <m/>
    <m/>
    <m/>
  </r>
  <r>
    <d v="2019-10-08T00:00:00"/>
    <x v="20"/>
    <x v="33"/>
    <n v="30.5"/>
    <n v="2"/>
    <n v="1"/>
    <n v="0"/>
    <n v="872"/>
    <n v="29"/>
    <n v="0.5"/>
    <n v="1"/>
    <n v="1"/>
    <m/>
    <m/>
    <m/>
  </r>
  <r>
    <d v="2019-10-09T00:00:00"/>
    <x v="21"/>
    <x v="33"/>
    <n v="27"/>
    <n v="7"/>
    <n v="0.5"/>
    <n v="0"/>
    <n v="564.5"/>
    <n v="36.5"/>
    <n v="0"/>
    <n v="2"/>
    <n v="1"/>
    <m/>
    <m/>
    <m/>
  </r>
  <r>
    <d v="2019-10-10T00:00:00"/>
    <x v="22"/>
    <x v="33"/>
    <n v="17"/>
    <n v="20"/>
    <n v="0"/>
    <n v="0"/>
    <n v="428"/>
    <n v="32"/>
    <n v="2"/>
    <n v="0"/>
    <n v="0"/>
    <m/>
    <m/>
    <m/>
  </r>
  <r>
    <d v="2019-10-11T00:00:00"/>
    <x v="23"/>
    <x v="33"/>
    <n v="5"/>
    <n v="3"/>
    <n v="0"/>
    <n v="0"/>
    <n v="488"/>
    <n v="26"/>
    <n v="2"/>
    <n v="2"/>
    <n v="1"/>
    <m/>
    <m/>
    <m/>
  </r>
  <r>
    <d v="2019-10-12T00:00:00"/>
    <x v="24"/>
    <x v="33"/>
    <n v="13"/>
    <n v="7"/>
    <n v="0"/>
    <n v="0"/>
    <n v="725"/>
    <n v="35"/>
    <n v="3"/>
    <n v="1"/>
    <n v="0"/>
    <m/>
    <m/>
    <m/>
  </r>
  <r>
    <d v="2019-10-13T00:00:00"/>
    <x v="25"/>
    <x v="33"/>
    <n v="23"/>
    <n v="9"/>
    <n v="0"/>
    <n v="0"/>
    <n v="682"/>
    <n v="40"/>
    <n v="1"/>
    <n v="2"/>
    <n v="1"/>
    <m/>
    <m/>
    <m/>
  </r>
  <r>
    <d v="2019-10-14T00:00:00"/>
    <x v="26"/>
    <x v="33"/>
    <n v="17"/>
    <n v="10"/>
    <n v="0"/>
    <n v="0"/>
    <n v="666"/>
    <n v="54"/>
    <n v="0"/>
    <n v="0"/>
    <n v="0"/>
    <m/>
    <m/>
    <m/>
  </r>
  <r>
    <d v="2019-10-15T00:00:00"/>
    <x v="27"/>
    <x v="33"/>
    <n v="13"/>
    <n v="2"/>
    <n v="0"/>
    <n v="1"/>
    <n v="787"/>
    <n v="62"/>
    <n v="1"/>
    <n v="0"/>
    <n v="0"/>
    <m/>
    <m/>
    <m/>
  </r>
  <r>
    <d v="2019-10-16T00:00:00"/>
    <x v="28"/>
    <x v="33"/>
    <n v="63"/>
    <n v="19"/>
    <n v="0"/>
    <n v="2"/>
    <n v="1315"/>
    <n v="175"/>
    <n v="1"/>
    <n v="2"/>
    <n v="1"/>
    <m/>
    <m/>
    <m/>
  </r>
  <r>
    <d v="2019-10-17T00:00:00"/>
    <x v="29"/>
    <x v="33"/>
    <n v="103"/>
    <n v="12"/>
    <n v="1"/>
    <n v="0"/>
    <n v="420"/>
    <n v="30"/>
    <n v="1"/>
    <n v="1"/>
    <n v="1"/>
    <m/>
    <m/>
    <m/>
  </r>
  <r>
    <d v="2019-10-18T00:00:00"/>
    <x v="30"/>
    <x v="33"/>
    <n v="48"/>
    <n v="7"/>
    <n v="0"/>
    <n v="0"/>
    <n v="209"/>
    <n v="23"/>
    <n v="1"/>
    <n v="3"/>
    <n v="1"/>
    <m/>
    <m/>
    <m/>
  </r>
  <r>
    <d v="2019-10-19T00:00:00"/>
    <x v="31"/>
    <x v="33"/>
    <n v="15"/>
    <n v="4"/>
    <n v="0"/>
    <n v="0"/>
    <n v="66"/>
    <n v="11"/>
    <n v="2"/>
    <n v="0"/>
    <n v="0"/>
    <m/>
    <m/>
    <m/>
  </r>
  <r>
    <d v="2019-10-20T00:00:00"/>
    <x v="32"/>
    <x v="33"/>
    <n v="13"/>
    <n v="8"/>
    <n v="0"/>
    <n v="0"/>
    <n v="82"/>
    <n v="18"/>
    <n v="3"/>
    <n v="7"/>
    <n v="3"/>
    <m/>
    <m/>
    <m/>
  </r>
  <r>
    <d v="2019-10-21T00:00:00"/>
    <x v="33"/>
    <x v="33"/>
    <n v="4"/>
    <n v="1"/>
    <n v="0"/>
    <n v="0"/>
    <n v="80"/>
    <n v="12"/>
    <n v="3"/>
    <n v="6"/>
    <n v="3"/>
    <m/>
    <m/>
    <m/>
  </r>
  <r>
    <d v="2019-10-22T00:00:00"/>
    <x v="34"/>
    <x v="33"/>
    <n v="6.33"/>
    <n v="0.66"/>
    <n v="0"/>
    <n v="0"/>
    <n v="54.32"/>
    <n v="7"/>
    <n v="1.67"/>
    <n v="3"/>
    <n v="2"/>
    <m/>
    <m/>
    <m/>
  </r>
  <r>
    <d v="2019-10-23T00:00:00"/>
    <x v="35"/>
    <x v="33"/>
    <n v="8.67"/>
    <n v="1.34"/>
    <n v="0"/>
    <n v="0"/>
    <n v="37.68"/>
    <n v="4"/>
    <n v="1.33"/>
    <n v="3"/>
    <n v="1"/>
    <m/>
    <m/>
    <m/>
  </r>
  <r>
    <d v="2019-10-24T00:00:00"/>
    <x v="36"/>
    <x v="33"/>
    <n v="11"/>
    <n v="2"/>
    <n v="0"/>
    <n v="0"/>
    <n v="21"/>
    <n v="1"/>
    <n v="1"/>
    <n v="2"/>
    <n v="1"/>
    <m/>
    <m/>
    <m/>
  </r>
  <r>
    <d v="2019-10-25T00:00:00"/>
    <x v="37"/>
    <x v="33"/>
    <n v="5"/>
    <n v="0"/>
    <n v="0"/>
    <n v="0"/>
    <n v="22"/>
    <n v="9"/>
    <n v="0"/>
    <n v="0"/>
    <n v="0"/>
    <m/>
    <m/>
    <m/>
  </r>
  <r>
    <d v="2019-10-26T00:00:00"/>
    <x v="38"/>
    <x v="33"/>
    <n v="2"/>
    <n v="0"/>
    <n v="0"/>
    <n v="0"/>
    <n v="22"/>
    <n v="4"/>
    <n v="2"/>
    <n v="0"/>
    <n v="0"/>
    <m/>
    <m/>
    <m/>
  </r>
  <r>
    <d v="2019-10-27T00:00:00"/>
    <x v="39"/>
    <x v="33"/>
    <n v="2.5"/>
    <n v="0"/>
    <n v="0"/>
    <n v="0"/>
    <n v="45.5"/>
    <n v="7"/>
    <n v="1"/>
    <n v="0"/>
    <n v="0"/>
    <m/>
    <m/>
    <m/>
  </r>
  <r>
    <d v="2019-10-28T00:00:00"/>
    <x v="40"/>
    <x v="33"/>
    <n v="3"/>
    <n v="0"/>
    <n v="0"/>
    <n v="0"/>
    <n v="69"/>
    <n v="10"/>
    <n v="0"/>
    <n v="1"/>
    <n v="0"/>
    <m/>
    <m/>
    <m/>
  </r>
  <r>
    <d v="2019-10-29T00:00:00"/>
    <x v="41"/>
    <x v="33"/>
    <n v="2"/>
    <n v="3"/>
    <n v="0"/>
    <n v="0"/>
    <n v="52"/>
    <n v="2"/>
    <n v="0"/>
    <n v="0"/>
    <n v="0"/>
    <m/>
    <m/>
    <m/>
  </r>
  <r>
    <d v="2019-10-30T00:00:00"/>
    <x v="42"/>
    <x v="33"/>
    <n v="3"/>
    <n v="0"/>
    <n v="0"/>
    <n v="1"/>
    <n v="34"/>
    <n v="4"/>
    <n v="3"/>
    <n v="0"/>
    <n v="0"/>
    <m/>
    <m/>
    <m/>
  </r>
  <r>
    <d v="2019-10-31T00:00:00"/>
    <x v="43"/>
    <x v="33"/>
    <n v="0"/>
    <n v="0"/>
    <n v="0"/>
    <n v="0"/>
    <n v="6"/>
    <n v="0"/>
    <n v="0"/>
    <n v="1"/>
    <n v="0"/>
    <m/>
    <m/>
    <m/>
  </r>
  <r>
    <d v="2019-11-01T00:00:00"/>
    <x v="44"/>
    <x v="33"/>
    <n v="0"/>
    <n v="0"/>
    <n v="0"/>
    <n v="0"/>
    <n v="6"/>
    <n v="5"/>
    <n v="0"/>
    <n v="0"/>
    <n v="0"/>
    <m/>
    <m/>
    <m/>
  </r>
  <r>
    <d v="2019-11-02T00:00:00"/>
    <x v="45"/>
    <x v="33"/>
    <n v="6"/>
    <n v="3"/>
    <n v="0"/>
    <n v="0"/>
    <n v="8"/>
    <n v="1"/>
    <n v="2"/>
    <n v="2"/>
    <n v="1"/>
    <m/>
    <m/>
    <m/>
  </r>
  <r>
    <d v="2019-11-03T00:00:00"/>
    <x v="46"/>
    <x v="33"/>
    <n v="1"/>
    <n v="0"/>
    <n v="0"/>
    <n v="0"/>
    <n v="7"/>
    <n v="0"/>
    <n v="2"/>
    <n v="0"/>
    <n v="0"/>
    <m/>
    <m/>
    <m/>
  </r>
  <r>
    <d v="2019-11-04T00:00:00"/>
    <x v="47"/>
    <x v="33"/>
    <n v="2"/>
    <n v="3"/>
    <n v="0"/>
    <n v="0"/>
    <n v="8"/>
    <n v="2"/>
    <n v="1"/>
    <n v="2"/>
    <n v="1"/>
    <m/>
    <m/>
    <m/>
  </r>
  <r>
    <d v="2019-11-05T00:00:00"/>
    <x v="48"/>
    <x v="33"/>
    <n v="0"/>
    <n v="0"/>
    <n v="0"/>
    <n v="0"/>
    <n v="3"/>
    <n v="1"/>
    <n v="2"/>
    <n v="1"/>
    <n v="0"/>
    <m/>
    <m/>
    <m/>
  </r>
  <r>
    <d v="2019-11-06T00:00:00"/>
    <x v="49"/>
    <x v="33"/>
    <n v="8"/>
    <n v="1"/>
    <n v="0"/>
    <n v="0"/>
    <n v="4"/>
    <n v="1"/>
    <n v="0"/>
    <n v="1"/>
    <n v="0"/>
    <m/>
    <m/>
    <m/>
  </r>
  <r>
    <d v="2019-11-07T00:00:00"/>
    <x v="50"/>
    <x v="33"/>
    <n v="41"/>
    <n v="0"/>
    <n v="0"/>
    <n v="0"/>
    <n v="0"/>
    <n v="0"/>
    <n v="1"/>
    <n v="1"/>
    <n v="1"/>
    <m/>
    <m/>
    <m/>
  </r>
  <r>
    <d v="2019-11-08T00:00:00"/>
    <x v="51"/>
    <x v="33"/>
    <n v="5"/>
    <n v="0"/>
    <n v="0"/>
    <n v="0"/>
    <n v="0"/>
    <n v="2"/>
    <n v="0"/>
    <n v="0"/>
    <n v="0"/>
    <m/>
    <m/>
    <m/>
  </r>
  <r>
    <d v="2019-11-09T00:00:00"/>
    <x v="52"/>
    <x v="33"/>
    <n v="18"/>
    <n v="0"/>
    <n v="0"/>
    <n v="0"/>
    <n v="3"/>
    <n v="0"/>
    <n v="2"/>
    <n v="2"/>
    <n v="1"/>
    <m/>
    <m/>
    <m/>
  </r>
  <r>
    <d v="2019-11-10T00:00:00"/>
    <x v="53"/>
    <x v="33"/>
    <n v="3"/>
    <n v="0"/>
    <n v="0"/>
    <n v="0"/>
    <n v="1"/>
    <n v="2"/>
    <n v="1"/>
    <n v="0"/>
    <n v="0"/>
    <m/>
    <m/>
    <m/>
  </r>
  <r>
    <d v="2019-11-11T00:00:00"/>
    <x v="54"/>
    <x v="33"/>
    <n v="0"/>
    <n v="0"/>
    <n v="0"/>
    <n v="0"/>
    <n v="0"/>
    <n v="0"/>
    <n v="2"/>
    <n v="1"/>
    <n v="1"/>
    <m/>
    <m/>
    <m/>
  </r>
  <r>
    <d v="2019-11-12T00:00:00"/>
    <x v="55"/>
    <x v="33"/>
    <n v="2"/>
    <n v="0"/>
    <n v="0"/>
    <n v="0"/>
    <n v="1"/>
    <n v="0"/>
    <n v="5"/>
    <n v="0"/>
    <n v="0"/>
    <m/>
    <m/>
    <m/>
  </r>
  <r>
    <d v="2019-11-13T00:00:00"/>
    <x v="56"/>
    <x v="33"/>
    <n v="4"/>
    <n v="1"/>
    <n v="0"/>
    <n v="0"/>
    <n v="0"/>
    <n v="0"/>
    <n v="1"/>
    <n v="0"/>
    <n v="0"/>
    <m/>
    <m/>
    <m/>
  </r>
  <r>
    <d v="2019-11-14T00:00:00"/>
    <x v="57"/>
    <x v="33"/>
    <n v="0"/>
    <n v="0"/>
    <n v="0"/>
    <n v="0"/>
    <n v="0"/>
    <n v="0"/>
    <n v="0"/>
    <n v="0"/>
    <n v="0"/>
    <m/>
    <m/>
    <m/>
  </r>
  <r>
    <d v="2019-11-15T00:00:00"/>
    <x v="58"/>
    <x v="33"/>
    <n v="6.5"/>
    <n v="2.5"/>
    <n v="0"/>
    <n v="0"/>
    <n v="0"/>
    <n v="0"/>
    <n v="4"/>
    <n v="0"/>
    <n v="0"/>
    <m/>
    <m/>
    <m/>
  </r>
  <r>
    <d v="2019-11-16T00:00:00"/>
    <x v="59"/>
    <x v="33"/>
    <n v="13"/>
    <n v="5"/>
    <n v="0"/>
    <n v="0"/>
    <n v="0"/>
    <n v="0"/>
    <n v="8"/>
    <n v="1"/>
    <n v="0"/>
    <m/>
    <m/>
    <m/>
  </r>
  <r>
    <d v="2019-11-17T00:00:00"/>
    <x v="60"/>
    <x v="33"/>
    <n v="3"/>
    <n v="0"/>
    <n v="0"/>
    <n v="0"/>
    <n v="0"/>
    <n v="0"/>
    <n v="0"/>
    <n v="0"/>
    <n v="0"/>
    <m/>
    <m/>
    <m/>
  </r>
  <r>
    <d v="2019-11-18T00:00:00"/>
    <x v="61"/>
    <x v="33"/>
    <n v="0"/>
    <n v="2"/>
    <n v="0"/>
    <n v="0"/>
    <n v="0"/>
    <n v="0"/>
    <n v="1"/>
    <n v="0"/>
    <n v="0"/>
    <m/>
    <m/>
    <m/>
  </r>
  <r>
    <d v="2019-11-19T00:00:00"/>
    <x v="62"/>
    <x v="33"/>
    <n v="0"/>
    <n v="0"/>
    <n v="0"/>
    <n v="0"/>
    <n v="0"/>
    <n v="0"/>
    <n v="1"/>
    <n v="0"/>
    <n v="0"/>
    <m/>
    <m/>
    <m/>
  </r>
  <r>
    <d v="2019-11-20T00:00:00"/>
    <x v="66"/>
    <x v="33"/>
    <m/>
    <m/>
    <m/>
    <m/>
    <m/>
    <m/>
    <m/>
    <m/>
    <m/>
    <m/>
    <m/>
    <m/>
  </r>
  <r>
    <d v="2019-11-21T00:00:00"/>
    <x v="81"/>
    <x v="33"/>
    <m/>
    <m/>
    <m/>
    <m/>
    <m/>
    <m/>
    <m/>
    <m/>
    <m/>
    <m/>
    <m/>
    <m/>
  </r>
  <r>
    <d v="2019-11-22T00:00:00"/>
    <x v="82"/>
    <x v="33"/>
    <m/>
    <m/>
    <m/>
    <m/>
    <m/>
    <m/>
    <m/>
    <m/>
    <m/>
    <m/>
    <m/>
    <m/>
  </r>
  <r>
    <d v="2019-11-23T00:00:00"/>
    <x v="83"/>
    <x v="33"/>
    <m/>
    <m/>
    <m/>
    <m/>
    <m/>
    <m/>
    <m/>
    <m/>
    <m/>
    <m/>
    <m/>
    <m/>
  </r>
  <r>
    <d v="2019-11-24T00:00:00"/>
    <x v="84"/>
    <x v="33"/>
    <m/>
    <m/>
    <m/>
    <m/>
    <m/>
    <m/>
    <m/>
    <m/>
    <m/>
    <m/>
    <m/>
    <m/>
  </r>
  <r>
    <d v="2019-11-25T00:00:00"/>
    <x v="85"/>
    <x v="33"/>
    <m/>
    <m/>
    <m/>
    <m/>
    <m/>
    <m/>
    <m/>
    <m/>
    <m/>
    <m/>
    <m/>
    <m/>
  </r>
  <r>
    <d v="2019-11-26T00:00:00"/>
    <x v="87"/>
    <x v="33"/>
    <m/>
    <m/>
    <m/>
    <m/>
    <m/>
    <m/>
    <m/>
    <m/>
    <m/>
    <m/>
    <m/>
    <m/>
  </r>
  <r>
    <d v="2019-11-27T00:00:00"/>
    <x v="88"/>
    <x v="33"/>
    <m/>
    <m/>
    <m/>
    <m/>
    <m/>
    <m/>
    <m/>
    <m/>
    <m/>
    <m/>
    <m/>
    <m/>
  </r>
  <r>
    <d v="2019-11-28T00:00:00"/>
    <x v="89"/>
    <x v="33"/>
    <m/>
    <m/>
    <m/>
    <m/>
    <m/>
    <m/>
    <m/>
    <m/>
    <m/>
    <m/>
    <m/>
    <m/>
  </r>
  <r>
    <d v="2019-11-29T00:00:00"/>
    <x v="90"/>
    <x v="33"/>
    <m/>
    <m/>
    <m/>
    <m/>
    <m/>
    <m/>
    <m/>
    <m/>
    <m/>
    <m/>
    <m/>
    <m/>
  </r>
  <r>
    <d v="2019-11-30T00:00:00"/>
    <x v="91"/>
    <x v="33"/>
    <m/>
    <m/>
    <m/>
    <m/>
    <m/>
    <m/>
    <m/>
    <m/>
    <m/>
    <m/>
    <m/>
    <m/>
  </r>
  <r>
    <d v="2020-07-31T00:00:00"/>
    <x v="109"/>
    <x v="34"/>
    <n v="4"/>
    <n v="5"/>
    <n v="0"/>
    <n v="3"/>
    <n v="33"/>
    <n v="0"/>
    <n v="411"/>
    <n v="107309"/>
    <n v="30518"/>
    <m/>
    <m/>
    <m/>
  </r>
  <r>
    <d v="2020-08-01T00:00:00"/>
    <x v="110"/>
    <x v="34"/>
    <n v="1"/>
    <n v="0"/>
    <n v="0"/>
    <n v="0"/>
    <n v="1"/>
    <n v="0"/>
    <n v="11"/>
    <n v="136"/>
    <n v="34"/>
    <m/>
    <m/>
    <m/>
  </r>
  <r>
    <d v="2020-08-02T00:00:00"/>
    <x v="111"/>
    <x v="34"/>
    <n v="3"/>
    <n v="0"/>
    <n v="0"/>
    <n v="0"/>
    <n v="4"/>
    <n v="0"/>
    <n v="14"/>
    <n v="317"/>
    <n v="78"/>
    <m/>
    <m/>
    <m/>
  </r>
  <r>
    <d v="2020-08-03T00:00:00"/>
    <x v="112"/>
    <x v="34"/>
    <n v="6"/>
    <n v="0"/>
    <n v="0"/>
    <n v="0"/>
    <n v="6"/>
    <n v="0"/>
    <n v="6"/>
    <n v="159"/>
    <n v="46"/>
    <m/>
    <m/>
    <m/>
  </r>
  <r>
    <d v="2020-08-04T00:00:00"/>
    <x v="113"/>
    <x v="34"/>
    <n v="6"/>
    <n v="0"/>
    <n v="0"/>
    <n v="0"/>
    <n v="3"/>
    <n v="0"/>
    <n v="5"/>
    <n v="136"/>
    <n v="50"/>
    <m/>
    <m/>
    <m/>
  </r>
  <r>
    <d v="2020-08-05T00:00:00"/>
    <x v="114"/>
    <x v="34"/>
    <n v="4"/>
    <n v="0"/>
    <n v="0"/>
    <n v="0"/>
    <n v="11"/>
    <n v="0"/>
    <n v="17"/>
    <n v="129"/>
    <n v="120"/>
    <m/>
    <m/>
    <m/>
  </r>
  <r>
    <d v="2020-08-06T00:00:00"/>
    <x v="115"/>
    <x v="34"/>
    <n v="0"/>
    <n v="1"/>
    <n v="0"/>
    <n v="0"/>
    <n v="12"/>
    <n v="0"/>
    <n v="15"/>
    <n v="199"/>
    <n v="46"/>
    <m/>
    <m/>
    <m/>
  </r>
  <r>
    <d v="2020-08-07T00:00:00"/>
    <x v="116"/>
    <x v="34"/>
    <n v="4"/>
    <n v="1"/>
    <n v="0"/>
    <n v="0"/>
    <n v="5"/>
    <n v="0"/>
    <n v="12"/>
    <n v="105"/>
    <n v="5"/>
    <m/>
    <m/>
    <m/>
  </r>
  <r>
    <d v="2020-08-08T00:00:00"/>
    <x v="117"/>
    <x v="34"/>
    <n v="2"/>
    <n v="3"/>
    <n v="0"/>
    <n v="0"/>
    <n v="14"/>
    <n v="0"/>
    <n v="10"/>
    <n v="47"/>
    <n v="3"/>
    <m/>
    <m/>
    <m/>
  </r>
  <r>
    <d v="2020-08-09T00:00:00"/>
    <x v="118"/>
    <x v="34"/>
    <n v="7"/>
    <n v="0"/>
    <n v="0"/>
    <n v="0"/>
    <n v="11"/>
    <n v="1"/>
    <n v="7"/>
    <n v="52"/>
    <n v="9"/>
    <m/>
    <m/>
    <m/>
  </r>
  <r>
    <d v="2020-08-10T00:00:00"/>
    <x v="119"/>
    <x v="34"/>
    <n v="11"/>
    <n v="0"/>
    <n v="0"/>
    <n v="0"/>
    <n v="44"/>
    <n v="0"/>
    <n v="9"/>
    <n v="44"/>
    <n v="8"/>
    <m/>
    <m/>
    <m/>
  </r>
  <r>
    <d v="2020-08-11T00:00:00"/>
    <x v="120"/>
    <x v="34"/>
    <n v="5"/>
    <n v="2"/>
    <n v="0"/>
    <n v="0"/>
    <n v="43"/>
    <n v="1"/>
    <n v="20"/>
    <n v="59"/>
    <n v="24"/>
    <m/>
    <m/>
    <m/>
  </r>
  <r>
    <d v="2020-08-12T00:00:00"/>
    <x v="121"/>
    <x v="34"/>
    <n v="13"/>
    <n v="5"/>
    <n v="0"/>
    <n v="0"/>
    <n v="33"/>
    <n v="2"/>
    <n v="19"/>
    <n v="49"/>
    <n v="17"/>
    <m/>
    <m/>
    <m/>
  </r>
  <r>
    <d v="2020-08-13T00:00:00"/>
    <x v="122"/>
    <x v="34"/>
    <n v="7"/>
    <n v="6"/>
    <n v="0"/>
    <n v="0"/>
    <n v="49"/>
    <n v="0"/>
    <n v="7"/>
    <n v="28"/>
    <n v="3"/>
    <m/>
    <m/>
    <m/>
  </r>
  <r>
    <d v="2020-08-14T00:00:00"/>
    <x v="92"/>
    <x v="34"/>
    <n v="11"/>
    <n v="0"/>
    <n v="0"/>
    <n v="0"/>
    <n v="53"/>
    <n v="0"/>
    <n v="4"/>
    <n v="10"/>
    <n v="15"/>
    <m/>
    <m/>
    <m/>
  </r>
  <r>
    <d v="2020-08-15T00:00:00"/>
    <x v="93"/>
    <x v="34"/>
    <n v="19"/>
    <n v="10"/>
    <n v="0"/>
    <n v="0"/>
    <n v="91"/>
    <n v="4"/>
    <n v="30"/>
    <n v="18"/>
    <n v="6"/>
    <m/>
    <m/>
    <m/>
  </r>
  <r>
    <d v="2020-08-16T00:00:00"/>
    <x v="94"/>
    <x v="34"/>
    <n v="14.5"/>
    <n v="7"/>
    <n v="0"/>
    <n v="0"/>
    <n v="79"/>
    <n v="2.5"/>
    <n v="17"/>
    <n v="17"/>
    <n v="4"/>
    <m/>
    <m/>
    <m/>
  </r>
  <r>
    <d v="2020-08-17T00:00:00"/>
    <x v="95"/>
    <x v="34"/>
    <n v="10"/>
    <n v="4"/>
    <n v="0"/>
    <n v="0"/>
    <n v="67"/>
    <n v="1"/>
    <n v="4"/>
    <n v="16"/>
    <n v="2"/>
    <m/>
    <m/>
    <m/>
  </r>
  <r>
    <d v="2020-08-18T00:00:00"/>
    <x v="96"/>
    <x v="34"/>
    <n v="6"/>
    <n v="6"/>
    <n v="0"/>
    <n v="0"/>
    <n v="114"/>
    <n v="2"/>
    <n v="11"/>
    <n v="9"/>
    <n v="3"/>
    <m/>
    <m/>
    <m/>
  </r>
  <r>
    <d v="2020-08-19T00:00:00"/>
    <x v="97"/>
    <x v="34"/>
    <n v="15"/>
    <n v="4"/>
    <n v="0"/>
    <n v="0"/>
    <n v="69"/>
    <n v="0"/>
    <n v="6"/>
    <n v="15"/>
    <n v="1"/>
    <m/>
    <m/>
    <m/>
  </r>
  <r>
    <d v="2020-08-20T00:00:00"/>
    <x v="98"/>
    <x v="34"/>
    <n v="8"/>
    <n v="6"/>
    <n v="0"/>
    <n v="0"/>
    <n v="179"/>
    <n v="15"/>
    <n v="8"/>
    <n v="11"/>
    <n v="0"/>
    <m/>
    <m/>
    <m/>
  </r>
  <r>
    <d v="2020-08-21T00:00:00"/>
    <x v="99"/>
    <x v="34"/>
    <n v="17"/>
    <n v="1"/>
    <n v="0"/>
    <n v="0"/>
    <n v="124"/>
    <n v="7"/>
    <n v="7"/>
    <n v="16"/>
    <n v="1"/>
    <m/>
    <m/>
    <m/>
  </r>
  <r>
    <d v="2020-08-22T00:00:00"/>
    <x v="100"/>
    <x v="34"/>
    <n v="57"/>
    <n v="18"/>
    <n v="0"/>
    <n v="0"/>
    <n v="268"/>
    <n v="24"/>
    <n v="5"/>
    <n v="6"/>
    <n v="0"/>
    <m/>
    <m/>
    <m/>
  </r>
  <r>
    <d v="2020-08-23T00:00:00"/>
    <x v="101"/>
    <x v="34"/>
    <n v="88"/>
    <n v="12"/>
    <n v="0"/>
    <n v="0"/>
    <n v="599"/>
    <n v="0"/>
    <n v="9"/>
    <n v="28"/>
    <n v="0"/>
    <m/>
    <m/>
    <m/>
  </r>
  <r>
    <d v="2020-08-24T00:00:00"/>
    <x v="102"/>
    <x v="34"/>
    <n v="61"/>
    <n v="17"/>
    <n v="0"/>
    <n v="0"/>
    <n v="451"/>
    <n v="6"/>
    <n v="13"/>
    <n v="1"/>
    <n v="0"/>
    <m/>
    <m/>
    <m/>
  </r>
  <r>
    <d v="2020-08-25T00:00:00"/>
    <x v="103"/>
    <x v="34"/>
    <n v="58"/>
    <n v="44"/>
    <n v="0"/>
    <n v="0"/>
    <n v="436"/>
    <n v="6"/>
    <n v="0"/>
    <n v="4"/>
    <n v="0"/>
    <m/>
    <m/>
    <m/>
  </r>
  <r>
    <d v="2020-08-26T00:00:00"/>
    <x v="104"/>
    <x v="34"/>
    <n v="43"/>
    <n v="32"/>
    <n v="0"/>
    <n v="0"/>
    <n v="409"/>
    <n v="19"/>
    <n v="12"/>
    <n v="6"/>
    <n v="2"/>
    <m/>
    <m/>
    <m/>
  </r>
  <r>
    <d v="2020-08-27T00:00:00"/>
    <x v="105"/>
    <x v="34"/>
    <n v="67"/>
    <n v="78"/>
    <n v="0"/>
    <n v="0"/>
    <n v="362"/>
    <n v="10"/>
    <n v="5"/>
    <n v="1"/>
    <n v="1"/>
    <m/>
    <m/>
    <m/>
  </r>
  <r>
    <d v="2020-08-28T00:00:00"/>
    <x v="106"/>
    <x v="34"/>
    <n v="70"/>
    <n v="34"/>
    <n v="0"/>
    <n v="0"/>
    <n v="398"/>
    <n v="19"/>
    <n v="5"/>
    <n v="7"/>
    <n v="0"/>
    <m/>
    <m/>
    <m/>
  </r>
  <r>
    <d v="2020-08-29T00:00:00"/>
    <x v="107"/>
    <x v="34"/>
    <n v="90"/>
    <n v="12"/>
    <n v="0"/>
    <n v="0"/>
    <n v="507"/>
    <n v="39"/>
    <n v="0"/>
    <n v="3"/>
    <n v="0"/>
    <m/>
    <m/>
    <m/>
  </r>
  <r>
    <d v="2020-08-30T00:00:00"/>
    <x v="108"/>
    <x v="34"/>
    <n v="66"/>
    <n v="9"/>
    <n v="0"/>
    <n v="0"/>
    <n v="609"/>
    <n v="60"/>
    <n v="6"/>
    <n v="0"/>
    <n v="0"/>
    <m/>
    <m/>
    <m/>
  </r>
  <r>
    <d v="2020-08-31T00:00:00"/>
    <x v="86"/>
    <x v="34"/>
    <n v="174"/>
    <n v="100"/>
    <n v="1"/>
    <n v="0"/>
    <n v="591"/>
    <n v="41"/>
    <n v="9"/>
    <n v="0"/>
    <n v="0"/>
    <m/>
    <m/>
    <m/>
  </r>
  <r>
    <d v="2020-09-01T00:00:00"/>
    <x v="80"/>
    <x v="34"/>
    <n v="206"/>
    <n v="90"/>
    <n v="0"/>
    <n v="0"/>
    <n v="406"/>
    <n v="59"/>
    <n v="6"/>
    <n v="4"/>
    <n v="0"/>
    <m/>
    <m/>
    <m/>
  </r>
  <r>
    <d v="2020-09-02T00:00:00"/>
    <x v="75"/>
    <x v="34"/>
    <n v="341"/>
    <n v="83"/>
    <n v="0"/>
    <n v="0"/>
    <n v="674"/>
    <n v="64"/>
    <n v="12"/>
    <n v="2"/>
    <n v="0"/>
    <m/>
    <m/>
    <m/>
  </r>
  <r>
    <d v="2020-09-03T00:00:00"/>
    <x v="76"/>
    <x v="34"/>
    <n v="194"/>
    <n v="90"/>
    <n v="0"/>
    <n v="0"/>
    <n v="374"/>
    <n v="29"/>
    <n v="2"/>
    <n v="0"/>
    <n v="0"/>
    <m/>
    <m/>
    <m/>
  </r>
  <r>
    <d v="2020-09-04T00:00:00"/>
    <x v="77"/>
    <x v="34"/>
    <n v="216"/>
    <n v="56"/>
    <n v="0"/>
    <n v="2"/>
    <n v="448"/>
    <n v="24"/>
    <n v="2"/>
    <n v="0"/>
    <n v="0"/>
    <m/>
    <m/>
    <m/>
  </r>
  <r>
    <d v="2020-09-05T00:00:00"/>
    <x v="78"/>
    <x v="34"/>
    <n v="154"/>
    <n v="58"/>
    <n v="2"/>
    <n v="0"/>
    <n v="510"/>
    <n v="24"/>
    <n v="0"/>
    <n v="2"/>
    <n v="0"/>
    <m/>
    <m/>
    <m/>
  </r>
  <r>
    <d v="2020-09-06T00:00:00"/>
    <x v="79"/>
    <x v="34"/>
    <n v="289"/>
    <n v="46"/>
    <n v="0"/>
    <n v="0"/>
    <n v="323"/>
    <n v="70"/>
    <n v="6"/>
    <n v="0"/>
    <n v="0"/>
    <m/>
    <m/>
    <m/>
  </r>
  <r>
    <d v="2020-09-07T00:00:00"/>
    <x v="71"/>
    <x v="34"/>
    <n v="153"/>
    <n v="48"/>
    <n v="0"/>
    <n v="0"/>
    <n v="509"/>
    <n v="12"/>
    <n v="1"/>
    <n v="1"/>
    <n v="0"/>
    <m/>
    <m/>
    <m/>
  </r>
  <r>
    <d v="2020-09-08T00:00:00"/>
    <x v="72"/>
    <x v="34"/>
    <n v="255.84"/>
    <n v="55.86"/>
    <n v="0"/>
    <n v="0"/>
    <n v="483.18"/>
    <n v="25.17"/>
    <n v="1.33"/>
    <n v="1.17"/>
    <n v="0"/>
    <m/>
    <m/>
    <m/>
  </r>
  <r>
    <d v="2020-09-09T00:00:00"/>
    <x v="73"/>
    <x v="34"/>
    <n v="358.66"/>
    <n v="63.64"/>
    <n v="0"/>
    <n v="0"/>
    <n v="457.32"/>
    <n v="38.33"/>
    <n v="1.67"/>
    <n v="1.33"/>
    <n v="0"/>
    <m/>
    <m/>
    <m/>
  </r>
  <r>
    <d v="2020-09-10T00:00:00"/>
    <x v="74"/>
    <x v="34"/>
    <n v="338"/>
    <n v="64"/>
    <n v="0"/>
    <n v="0"/>
    <n v="587"/>
    <n v="72"/>
    <n v="2"/>
    <n v="0"/>
    <n v="0"/>
    <m/>
    <m/>
    <m/>
  </r>
  <r>
    <d v="2020-09-11T00:00:00"/>
    <x v="68"/>
    <x v="34"/>
    <n v="213"/>
    <n v="11"/>
    <n v="0"/>
    <n v="0"/>
    <n v="404"/>
    <n v="11"/>
    <n v="2"/>
    <n v="0"/>
    <n v="0"/>
    <m/>
    <m/>
    <m/>
  </r>
  <r>
    <d v="2020-09-12T00:00:00"/>
    <x v="69"/>
    <x v="34"/>
    <n v="218"/>
    <n v="20"/>
    <n v="0"/>
    <n v="0"/>
    <n v="360"/>
    <n v="34"/>
    <n v="0"/>
    <n v="0"/>
    <n v="0"/>
    <m/>
    <m/>
    <m/>
  </r>
  <r>
    <d v="2020-09-13T00:00:00"/>
    <x v="70"/>
    <x v="34"/>
    <n v="390"/>
    <n v="32"/>
    <n v="0"/>
    <n v="0"/>
    <n v="636"/>
    <n v="40"/>
    <n v="2"/>
    <n v="0"/>
    <n v="0"/>
    <m/>
    <m/>
    <m/>
  </r>
  <r>
    <d v="2020-09-14T00:00:00"/>
    <x v="67"/>
    <x v="34"/>
    <n v="347"/>
    <n v="27"/>
    <n v="0"/>
    <n v="0"/>
    <n v="454"/>
    <n v="27"/>
    <n v="1"/>
    <n v="1"/>
    <n v="0"/>
    <m/>
    <m/>
    <m/>
  </r>
  <r>
    <d v="2020-09-15T00:00:00"/>
    <x v="63"/>
    <x v="34"/>
    <n v="363"/>
    <n v="15"/>
    <n v="0"/>
    <n v="0"/>
    <n v="543"/>
    <n v="63"/>
    <n v="0"/>
    <n v="3"/>
    <n v="0"/>
    <m/>
    <m/>
    <m/>
  </r>
  <r>
    <d v="2020-09-16T00:00:00"/>
    <x v="64"/>
    <x v="34"/>
    <n v="615"/>
    <n v="64"/>
    <n v="0"/>
    <n v="0"/>
    <n v="557"/>
    <n v="35"/>
    <n v="3"/>
    <n v="0"/>
    <n v="0"/>
    <m/>
    <m/>
    <m/>
  </r>
  <r>
    <d v="2020-09-17T00:00:00"/>
    <x v="65"/>
    <x v="34"/>
    <n v="672"/>
    <n v="81"/>
    <n v="0"/>
    <n v="0"/>
    <n v="690"/>
    <n v="108"/>
    <n v="3"/>
    <n v="0"/>
    <n v="0"/>
    <m/>
    <m/>
    <m/>
  </r>
  <r>
    <d v="2020-09-18T00:00:00"/>
    <x v="0"/>
    <x v="34"/>
    <n v="526"/>
    <n v="80"/>
    <n v="0"/>
    <n v="0"/>
    <n v="522"/>
    <n v="78"/>
    <n v="2"/>
    <n v="2"/>
    <n v="0"/>
    <m/>
    <m/>
    <m/>
  </r>
  <r>
    <d v="2020-09-19T00:00:00"/>
    <x v="1"/>
    <x v="34"/>
    <n v="398"/>
    <n v="46"/>
    <n v="0"/>
    <n v="0"/>
    <n v="616"/>
    <n v="30"/>
    <n v="0"/>
    <n v="2"/>
    <n v="0"/>
    <m/>
    <m/>
    <m/>
  </r>
  <r>
    <d v="2020-09-20T00:00:00"/>
    <x v="2"/>
    <x v="34"/>
    <n v="452.5"/>
    <n v="74"/>
    <n v="0"/>
    <n v="0"/>
    <n v="684.5"/>
    <n v="46.5"/>
    <n v="0"/>
    <n v="1"/>
    <n v="0"/>
    <m/>
    <m/>
    <m/>
  </r>
  <r>
    <d v="2020-09-21T00:00:00"/>
    <x v="3"/>
    <x v="34"/>
    <n v="507"/>
    <n v="102"/>
    <n v="0"/>
    <n v="0"/>
    <n v="753"/>
    <n v="63"/>
    <n v="0"/>
    <n v="0"/>
    <n v="0"/>
    <m/>
    <m/>
    <m/>
  </r>
  <r>
    <d v="2020-09-22T00:00:00"/>
    <x v="4"/>
    <x v="34"/>
    <n v="69"/>
    <n v="18"/>
    <n v="0"/>
    <n v="0"/>
    <n v="291"/>
    <n v="6"/>
    <n v="15"/>
    <n v="3"/>
    <n v="0"/>
    <m/>
    <m/>
    <m/>
  </r>
  <r>
    <d v="2020-09-23T00:00:00"/>
    <x v="5"/>
    <x v="34"/>
    <n v="207"/>
    <n v="78"/>
    <n v="0"/>
    <n v="0"/>
    <n v="906"/>
    <n v="60"/>
    <n v="0"/>
    <n v="0"/>
    <n v="0"/>
    <m/>
    <m/>
    <m/>
  </r>
  <r>
    <d v="2020-09-24T00:00:00"/>
    <x v="6"/>
    <x v="34"/>
    <n v="264"/>
    <n v="9"/>
    <n v="0"/>
    <n v="0"/>
    <n v="1164"/>
    <n v="51"/>
    <n v="0"/>
    <n v="0"/>
    <n v="0"/>
    <m/>
    <m/>
    <m/>
  </r>
  <r>
    <d v="2020-09-25T00:00:00"/>
    <x v="7"/>
    <x v="34"/>
    <n v="468"/>
    <n v="42"/>
    <n v="0"/>
    <n v="0"/>
    <n v="3192"/>
    <n v="75"/>
    <n v="3"/>
    <n v="0"/>
    <n v="0"/>
    <m/>
    <m/>
    <m/>
  </r>
  <r>
    <d v="2020-09-26T00:00:00"/>
    <x v="8"/>
    <x v="34"/>
    <n v="277"/>
    <n v="20"/>
    <n v="0"/>
    <n v="0"/>
    <n v="2272"/>
    <n v="41"/>
    <n v="15"/>
    <n v="4"/>
    <n v="0"/>
    <m/>
    <m/>
    <m/>
  </r>
  <r>
    <d v="2020-09-27T00:00:00"/>
    <x v="9"/>
    <x v="34"/>
    <n v="48"/>
    <n v="12"/>
    <n v="0"/>
    <n v="0"/>
    <n v="996"/>
    <n v="30"/>
    <n v="12"/>
    <n v="0"/>
    <n v="0"/>
    <m/>
    <m/>
    <m/>
  </r>
  <r>
    <d v="2020-09-28T00:00:00"/>
    <x v="10"/>
    <x v="34"/>
    <n v="162"/>
    <n v="24"/>
    <n v="0"/>
    <n v="0"/>
    <n v="1056"/>
    <n v="54"/>
    <n v="18"/>
    <n v="0"/>
    <n v="0"/>
    <m/>
    <m/>
    <m/>
  </r>
  <r>
    <d v="2020-09-29T00:00:00"/>
    <x v="11"/>
    <x v="34"/>
    <n v="384"/>
    <n v="54"/>
    <n v="0"/>
    <n v="0"/>
    <n v="1170"/>
    <n v="96"/>
    <n v="18"/>
    <n v="6"/>
    <n v="0"/>
    <m/>
    <m/>
    <m/>
  </r>
  <r>
    <d v="2020-09-30T00:00:00"/>
    <x v="12"/>
    <x v="34"/>
    <n v="303"/>
    <n v="45"/>
    <n v="0"/>
    <n v="0"/>
    <n v="1062"/>
    <n v="78"/>
    <n v="3"/>
    <n v="3"/>
    <n v="0"/>
    <m/>
    <m/>
    <m/>
  </r>
  <r>
    <d v="2020-10-01T00:00:00"/>
    <x v="13"/>
    <x v="34"/>
    <n v="222"/>
    <n v="57"/>
    <n v="0"/>
    <n v="0"/>
    <n v="1047"/>
    <n v="48"/>
    <n v="3"/>
    <n v="0"/>
    <n v="0"/>
    <m/>
    <m/>
    <m/>
  </r>
  <r>
    <d v="2020-10-02T00:00:00"/>
    <x v="14"/>
    <x v="34"/>
    <n v="285"/>
    <n v="27"/>
    <n v="0"/>
    <n v="0"/>
    <n v="961"/>
    <n v="50"/>
    <n v="3"/>
    <n v="0"/>
    <n v="0"/>
    <m/>
    <m/>
    <m/>
  </r>
  <r>
    <d v="2020-10-03T00:00:00"/>
    <x v="15"/>
    <x v="34"/>
    <n v="220"/>
    <n v="26"/>
    <n v="0"/>
    <n v="0"/>
    <n v="1264"/>
    <n v="60"/>
    <n v="6"/>
    <n v="0"/>
    <n v="0"/>
    <m/>
    <m/>
    <m/>
  </r>
  <r>
    <d v="2020-10-04T00:00:00"/>
    <x v="16"/>
    <x v="34"/>
    <n v="163"/>
    <n v="5"/>
    <n v="0"/>
    <n v="0"/>
    <n v="1195"/>
    <n v="18"/>
    <n v="0"/>
    <n v="0"/>
    <n v="0"/>
    <m/>
    <m/>
    <m/>
  </r>
  <r>
    <d v="2020-10-05T00:00:00"/>
    <x v="17"/>
    <x v="34"/>
    <n v="169"/>
    <n v="16"/>
    <n v="0"/>
    <n v="0"/>
    <n v="1080"/>
    <n v="25"/>
    <n v="9"/>
    <n v="0"/>
    <n v="0"/>
    <m/>
    <m/>
    <m/>
  </r>
  <r>
    <d v="2020-10-06T00:00:00"/>
    <x v="18"/>
    <x v="34"/>
    <n v="160"/>
    <n v="5"/>
    <n v="0"/>
    <n v="0"/>
    <n v="1013"/>
    <n v="38"/>
    <n v="1"/>
    <n v="0"/>
    <n v="0"/>
    <m/>
    <m/>
    <m/>
  </r>
  <r>
    <d v="2020-10-07T00:00:00"/>
    <x v="19"/>
    <x v="34"/>
    <n v="144"/>
    <n v="13"/>
    <n v="0"/>
    <n v="0"/>
    <n v="977"/>
    <n v="30"/>
    <n v="3"/>
    <n v="0"/>
    <n v="0"/>
    <m/>
    <m/>
    <m/>
  </r>
  <r>
    <d v="2020-10-08T00:00:00"/>
    <x v="20"/>
    <x v="34"/>
    <n v="168"/>
    <n v="5"/>
    <n v="0"/>
    <n v="0"/>
    <n v="1191"/>
    <n v="25"/>
    <n v="4"/>
    <n v="0"/>
    <n v="0"/>
    <m/>
    <m/>
    <m/>
  </r>
  <r>
    <d v="2020-10-09T00:00:00"/>
    <x v="21"/>
    <x v="34"/>
    <n v="47"/>
    <n v="3"/>
    <n v="0"/>
    <n v="0"/>
    <n v="384"/>
    <n v="7"/>
    <n v="0"/>
    <n v="0"/>
    <n v="0"/>
    <m/>
    <m/>
    <m/>
  </r>
  <r>
    <d v="2020-10-10T00:00:00"/>
    <x v="22"/>
    <x v="34"/>
    <n v="66"/>
    <n v="3"/>
    <n v="0"/>
    <n v="0"/>
    <n v="81"/>
    <n v="4"/>
    <n v="0"/>
    <n v="1"/>
    <n v="1"/>
    <m/>
    <m/>
    <m/>
  </r>
  <r>
    <d v="2020-10-11T00:00:00"/>
    <x v="23"/>
    <x v="34"/>
    <n v="3"/>
    <n v="2"/>
    <n v="0"/>
    <n v="0"/>
    <n v="91"/>
    <n v="1"/>
    <n v="0"/>
    <n v="0"/>
    <n v="0"/>
    <m/>
    <m/>
    <m/>
  </r>
  <r>
    <d v="2020-10-12T00:00:00"/>
    <x v="24"/>
    <x v="34"/>
    <n v="8"/>
    <n v="0"/>
    <n v="0"/>
    <n v="0"/>
    <n v="79"/>
    <n v="3"/>
    <n v="0"/>
    <n v="0"/>
    <n v="0"/>
    <m/>
    <m/>
    <m/>
  </r>
  <r>
    <d v="2020-10-13T00:00:00"/>
    <x v="25"/>
    <x v="34"/>
    <n v="9"/>
    <n v="2"/>
    <n v="0"/>
    <n v="0"/>
    <n v="71"/>
    <n v="4"/>
    <n v="2"/>
    <n v="1"/>
    <n v="0"/>
    <m/>
    <m/>
    <m/>
  </r>
  <r>
    <d v="2020-10-14T00:00:00"/>
    <x v="26"/>
    <x v="34"/>
    <n v="2"/>
    <n v="0"/>
    <n v="0"/>
    <n v="0"/>
    <n v="21"/>
    <n v="0"/>
    <n v="0"/>
    <n v="1"/>
    <n v="0"/>
    <m/>
    <m/>
    <m/>
  </r>
  <r>
    <d v="2020-10-15T00:00:00"/>
    <x v="27"/>
    <x v="34"/>
    <n v="0"/>
    <n v="0"/>
    <n v="0"/>
    <n v="0"/>
    <n v="4"/>
    <n v="0"/>
    <n v="0"/>
    <n v="0"/>
    <n v="0"/>
    <m/>
    <m/>
    <m/>
  </r>
  <r>
    <d v="2020-10-16T00:00:00"/>
    <x v="28"/>
    <x v="34"/>
    <n v="0"/>
    <n v="0"/>
    <n v="0"/>
    <n v="0"/>
    <n v="8"/>
    <n v="0"/>
    <n v="0"/>
    <n v="0"/>
    <n v="0"/>
    <m/>
    <m/>
    <m/>
  </r>
  <r>
    <d v="2020-10-17T00:00:00"/>
    <x v="29"/>
    <x v="34"/>
    <n v="1"/>
    <n v="0"/>
    <n v="0"/>
    <n v="0"/>
    <n v="13"/>
    <n v="1"/>
    <n v="0"/>
    <n v="0"/>
    <n v="0"/>
    <m/>
    <m/>
    <m/>
  </r>
  <r>
    <d v="2020-10-18T00:00:00"/>
    <x v="30"/>
    <x v="34"/>
    <n v="2"/>
    <n v="0"/>
    <n v="0"/>
    <n v="0"/>
    <n v="14"/>
    <n v="0"/>
    <n v="1"/>
    <n v="0"/>
    <n v="0"/>
    <m/>
    <m/>
    <m/>
  </r>
  <r>
    <d v="2020-10-19T00:00:00"/>
    <x v="31"/>
    <x v="34"/>
    <n v="2"/>
    <n v="1"/>
    <n v="0"/>
    <n v="0"/>
    <n v="15"/>
    <n v="0"/>
    <n v="1"/>
    <n v="1"/>
    <n v="0"/>
    <m/>
    <m/>
    <m/>
  </r>
  <r>
    <d v="2020-10-20T00:00:00"/>
    <x v="32"/>
    <x v="34"/>
    <n v="3"/>
    <n v="2"/>
    <n v="0"/>
    <n v="0"/>
    <n v="13"/>
    <n v="0"/>
    <n v="1"/>
    <n v="2"/>
    <n v="0"/>
    <m/>
    <m/>
    <m/>
  </r>
  <r>
    <d v="2020-10-21T00:00:00"/>
    <x v="33"/>
    <x v="34"/>
    <n v="2"/>
    <n v="0"/>
    <n v="0"/>
    <n v="0"/>
    <n v="9"/>
    <n v="2"/>
    <n v="0"/>
    <n v="0"/>
    <n v="0"/>
    <m/>
    <m/>
    <m/>
  </r>
  <r>
    <d v="2020-10-22T00:00:00"/>
    <x v="34"/>
    <x v="34"/>
    <n v="1"/>
    <n v="0"/>
    <n v="0"/>
    <n v="0"/>
    <n v="6"/>
    <n v="1"/>
    <n v="0"/>
    <n v="0"/>
    <n v="0"/>
    <m/>
    <m/>
    <m/>
  </r>
  <r>
    <d v="2020-10-23T00:00:00"/>
    <x v="35"/>
    <x v="34"/>
    <n v="3"/>
    <n v="0"/>
    <n v="0"/>
    <n v="0"/>
    <n v="26"/>
    <n v="2"/>
    <n v="0"/>
    <n v="0"/>
    <n v="0"/>
    <m/>
    <m/>
    <m/>
  </r>
  <r>
    <d v="2020-10-24T00:00:00"/>
    <x v="36"/>
    <x v="34"/>
    <n v="0"/>
    <n v="0"/>
    <n v="0"/>
    <n v="0"/>
    <n v="32"/>
    <n v="2"/>
    <n v="0"/>
    <n v="0"/>
    <n v="0"/>
    <m/>
    <m/>
    <m/>
  </r>
  <r>
    <d v="2020-10-25T00:00:00"/>
    <x v="37"/>
    <x v="34"/>
    <n v="4"/>
    <n v="0"/>
    <n v="0"/>
    <n v="0"/>
    <n v="10"/>
    <n v="0"/>
    <n v="0"/>
    <n v="0"/>
    <n v="0"/>
    <m/>
    <m/>
    <m/>
  </r>
  <r>
    <d v="2020-10-26T00:00:00"/>
    <x v="38"/>
    <x v="34"/>
    <n v="1"/>
    <n v="0"/>
    <n v="0"/>
    <n v="0"/>
    <n v="1"/>
    <n v="0"/>
    <n v="0"/>
    <n v="0"/>
    <n v="0"/>
    <m/>
    <m/>
    <m/>
  </r>
  <r>
    <d v="2020-10-27T00:00:00"/>
    <x v="39"/>
    <x v="34"/>
    <n v="7.5"/>
    <n v="0"/>
    <n v="0"/>
    <n v="1.5"/>
    <n v="28"/>
    <n v="1.5"/>
    <n v="0"/>
    <n v="0"/>
    <n v="0"/>
    <m/>
    <m/>
    <m/>
  </r>
  <r>
    <d v="2020-10-28T00:00:00"/>
    <x v="40"/>
    <x v="34"/>
    <n v="15"/>
    <n v="0"/>
    <n v="0"/>
    <n v="3"/>
    <n v="58"/>
    <n v="3"/>
    <n v="0"/>
    <n v="0"/>
    <n v="0"/>
    <m/>
    <m/>
    <m/>
  </r>
  <r>
    <d v="2020-10-29T00:00:00"/>
    <x v="41"/>
    <x v="34"/>
    <n v="17"/>
    <n v="0"/>
    <n v="0"/>
    <n v="2"/>
    <n v="41"/>
    <n v="6"/>
    <n v="0"/>
    <n v="1"/>
    <n v="0"/>
    <m/>
    <m/>
    <m/>
  </r>
  <r>
    <d v="2020-10-30T00:00:00"/>
    <x v="42"/>
    <x v="34"/>
    <n v="24"/>
    <n v="0"/>
    <n v="0"/>
    <n v="1"/>
    <n v="24"/>
    <n v="2"/>
    <n v="0"/>
    <n v="0"/>
    <n v="0"/>
    <m/>
    <m/>
    <m/>
  </r>
  <r>
    <d v="2020-10-31T00:00:00"/>
    <x v="43"/>
    <x v="34"/>
    <n v="18"/>
    <n v="0"/>
    <n v="0"/>
    <n v="2"/>
    <n v="20"/>
    <n v="1"/>
    <n v="0"/>
    <n v="0"/>
    <n v="0"/>
    <m/>
    <m/>
    <m/>
  </r>
  <r>
    <d v="2020-11-01T00:00:00"/>
    <x v="44"/>
    <x v="34"/>
    <n v="12"/>
    <n v="0"/>
    <n v="0"/>
    <n v="3"/>
    <n v="16"/>
    <n v="0"/>
    <n v="0"/>
    <n v="0"/>
    <n v="0"/>
    <m/>
    <m/>
    <m/>
  </r>
  <r>
    <d v="2020-11-02T00:00:00"/>
    <x v="45"/>
    <x v="34"/>
    <n v="15.5"/>
    <n v="0"/>
    <n v="0"/>
    <n v="1.5"/>
    <n v="11.5"/>
    <n v="1"/>
    <n v="0.5"/>
    <n v="0.5"/>
    <n v="0"/>
    <m/>
    <m/>
    <m/>
  </r>
  <r>
    <d v="2020-11-03T00:00:00"/>
    <x v="46"/>
    <x v="34"/>
    <n v="19"/>
    <n v="0"/>
    <n v="0"/>
    <n v="0"/>
    <n v="7"/>
    <n v="2"/>
    <n v="1"/>
    <n v="1"/>
    <n v="0"/>
    <m/>
    <m/>
    <m/>
  </r>
  <r>
    <d v="2020-11-04T00:00:00"/>
    <x v="47"/>
    <x v="34"/>
    <n v="19"/>
    <n v="0"/>
    <n v="0"/>
    <n v="0"/>
    <n v="5"/>
    <n v="0"/>
    <n v="0"/>
    <n v="0"/>
    <n v="0"/>
    <m/>
    <m/>
    <m/>
  </r>
  <r>
    <d v="2020-11-05T00:00:00"/>
    <x v="48"/>
    <x v="34"/>
    <n v="9"/>
    <n v="0"/>
    <n v="0"/>
    <n v="0"/>
    <n v="0"/>
    <n v="0"/>
    <n v="0"/>
    <n v="0"/>
    <n v="0"/>
    <m/>
    <m/>
    <m/>
  </r>
  <r>
    <d v="2020-11-06T00:00:00"/>
    <x v="49"/>
    <x v="34"/>
    <n v="4.5"/>
    <n v="0"/>
    <n v="0"/>
    <n v="0"/>
    <n v="0"/>
    <n v="0"/>
    <n v="0"/>
    <n v="0"/>
    <n v="0"/>
    <m/>
    <m/>
    <m/>
  </r>
  <r>
    <d v="2020-11-07T00:00:00"/>
    <x v="50"/>
    <x v="34"/>
    <n v="0"/>
    <n v="0"/>
    <n v="0"/>
    <n v="0"/>
    <n v="0"/>
    <n v="0"/>
    <n v="0"/>
    <n v="0"/>
    <n v="0"/>
    <m/>
    <m/>
    <m/>
  </r>
  <r>
    <d v="2020-11-08T00:00:00"/>
    <x v="51"/>
    <x v="34"/>
    <n v="1"/>
    <n v="0"/>
    <n v="0"/>
    <n v="0"/>
    <n v="0"/>
    <n v="0"/>
    <n v="1"/>
    <n v="0"/>
    <n v="0"/>
    <m/>
    <m/>
    <m/>
  </r>
  <r>
    <d v="2020-11-09T00:00:00"/>
    <x v="52"/>
    <x v="34"/>
    <n v="1"/>
    <n v="0"/>
    <n v="0"/>
    <n v="0"/>
    <n v="0"/>
    <n v="0"/>
    <n v="1"/>
    <n v="0"/>
    <n v="0"/>
    <m/>
    <m/>
    <m/>
  </r>
  <r>
    <d v="2020-11-10T00:00:00"/>
    <x v="53"/>
    <x v="34"/>
    <n v="0"/>
    <n v="0"/>
    <n v="0"/>
    <n v="0"/>
    <n v="1"/>
    <n v="0"/>
    <n v="2"/>
    <n v="1"/>
    <n v="0"/>
    <m/>
    <m/>
    <m/>
  </r>
  <r>
    <d v="2020-11-11T00:00:00"/>
    <x v="54"/>
    <x v="34"/>
    <n v="0"/>
    <n v="0"/>
    <n v="0"/>
    <n v="0"/>
    <n v="1"/>
    <n v="0"/>
    <n v="0"/>
    <n v="0"/>
    <n v="0"/>
    <m/>
    <m/>
    <m/>
  </r>
  <r>
    <d v="2020-11-12T00:00:00"/>
    <x v="55"/>
    <x v="34"/>
    <n v="0"/>
    <n v="0"/>
    <n v="0"/>
    <n v="0"/>
    <n v="1"/>
    <n v="0"/>
    <n v="0"/>
    <n v="0"/>
    <n v="0"/>
    <m/>
    <m/>
    <m/>
  </r>
  <r>
    <d v="2020-11-13T00:00:00"/>
    <x v="56"/>
    <x v="34"/>
    <n v="0"/>
    <n v="0"/>
    <n v="0"/>
    <n v="0"/>
    <n v="0"/>
    <n v="0"/>
    <n v="0"/>
    <n v="0"/>
    <n v="0"/>
    <m/>
    <m/>
    <m/>
  </r>
  <r>
    <d v="2020-11-14T00:00:00"/>
    <x v="57"/>
    <x v="34"/>
    <n v="0"/>
    <n v="0"/>
    <n v="0"/>
    <n v="0"/>
    <n v="0"/>
    <n v="0"/>
    <n v="0"/>
    <n v="0"/>
    <n v="0"/>
    <m/>
    <m/>
    <m/>
  </r>
  <r>
    <d v="2020-11-15T00:00:00"/>
    <x v="58"/>
    <x v="34"/>
    <n v="0"/>
    <n v="0"/>
    <n v="0"/>
    <n v="0"/>
    <n v="0"/>
    <n v="0"/>
    <n v="0"/>
    <n v="0"/>
    <n v="0"/>
    <m/>
    <m/>
    <m/>
  </r>
  <r>
    <d v="2020-11-16T00:00:00"/>
    <x v="59"/>
    <x v="34"/>
    <n v="0"/>
    <n v="0"/>
    <n v="0"/>
    <n v="0"/>
    <n v="0"/>
    <n v="0"/>
    <n v="0"/>
    <n v="0"/>
    <n v="0"/>
    <m/>
    <m/>
    <m/>
  </r>
  <r>
    <d v="2020-11-17T00:00:00"/>
    <x v="60"/>
    <x v="34"/>
    <n v="0"/>
    <n v="0"/>
    <n v="0"/>
    <n v="0"/>
    <n v="0"/>
    <n v="0"/>
    <n v="0"/>
    <n v="0"/>
    <n v="0"/>
    <m/>
    <m/>
    <m/>
  </r>
  <r>
    <d v="2020-11-18T00:00:00"/>
    <x v="61"/>
    <x v="34"/>
    <n v="0"/>
    <n v="0"/>
    <n v="0"/>
    <n v="0"/>
    <n v="0"/>
    <n v="0"/>
    <n v="0"/>
    <n v="0"/>
    <n v="0"/>
    <m/>
    <m/>
    <m/>
  </r>
  <r>
    <d v="2020-11-19T00:00:00"/>
    <x v="62"/>
    <x v="34"/>
    <m/>
    <m/>
    <m/>
    <m/>
    <m/>
    <m/>
    <m/>
    <m/>
    <m/>
    <m/>
    <m/>
    <m/>
  </r>
  <r>
    <d v="2020-11-20T00:00:00"/>
    <x v="66"/>
    <x v="34"/>
    <m/>
    <m/>
    <m/>
    <m/>
    <m/>
    <m/>
    <m/>
    <m/>
    <m/>
    <m/>
    <m/>
    <m/>
  </r>
  <r>
    <d v="2020-11-21T00:00:00"/>
    <x v="81"/>
    <x v="34"/>
    <m/>
    <m/>
    <m/>
    <m/>
    <m/>
    <m/>
    <m/>
    <m/>
    <m/>
    <m/>
    <m/>
    <m/>
  </r>
  <r>
    <d v="2020-11-22T00:00:00"/>
    <x v="82"/>
    <x v="34"/>
    <m/>
    <m/>
    <m/>
    <m/>
    <m/>
    <m/>
    <m/>
    <m/>
    <m/>
    <m/>
    <m/>
    <m/>
  </r>
  <r>
    <d v="2020-11-23T00:00:00"/>
    <x v="83"/>
    <x v="34"/>
    <m/>
    <m/>
    <m/>
    <m/>
    <m/>
    <m/>
    <m/>
    <m/>
    <m/>
    <m/>
    <m/>
    <m/>
  </r>
  <r>
    <d v="2020-11-24T00:00:00"/>
    <x v="84"/>
    <x v="34"/>
    <m/>
    <m/>
    <m/>
    <m/>
    <m/>
    <m/>
    <m/>
    <m/>
    <m/>
    <m/>
    <m/>
    <m/>
  </r>
  <r>
    <d v="2020-11-25T00:00:00"/>
    <x v="85"/>
    <x v="34"/>
    <m/>
    <m/>
    <m/>
    <m/>
    <m/>
    <m/>
    <m/>
    <m/>
    <m/>
    <m/>
    <m/>
    <m/>
  </r>
  <r>
    <d v="2020-11-26T00:00:00"/>
    <x v="87"/>
    <x v="34"/>
    <m/>
    <m/>
    <m/>
    <m/>
    <m/>
    <m/>
    <m/>
    <m/>
    <m/>
    <m/>
    <m/>
    <m/>
  </r>
  <r>
    <d v="2020-11-27T00:00:00"/>
    <x v="88"/>
    <x v="34"/>
    <m/>
    <m/>
    <m/>
    <m/>
    <m/>
    <m/>
    <m/>
    <m/>
    <m/>
    <m/>
    <m/>
    <m/>
  </r>
  <r>
    <d v="2020-11-28T00:00:00"/>
    <x v="89"/>
    <x v="34"/>
    <m/>
    <m/>
    <m/>
    <m/>
    <m/>
    <m/>
    <m/>
    <m/>
    <m/>
    <m/>
    <m/>
    <m/>
  </r>
  <r>
    <d v="2020-11-29T00:00:00"/>
    <x v="90"/>
    <x v="34"/>
    <m/>
    <m/>
    <m/>
    <m/>
    <m/>
    <m/>
    <m/>
    <m/>
    <m/>
    <m/>
    <m/>
    <m/>
  </r>
  <r>
    <d v="2020-11-30T00:00:00"/>
    <x v="91"/>
    <x v="34"/>
    <m/>
    <m/>
    <m/>
    <m/>
    <m/>
    <m/>
    <m/>
    <m/>
    <m/>
    <m/>
    <m/>
    <m/>
  </r>
  <r>
    <d v="2021-07-31T00:00:00"/>
    <x v="109"/>
    <x v="35"/>
    <n v="15"/>
    <n v="0"/>
    <n v="0"/>
    <n v="0"/>
    <n v="55"/>
    <n v="0"/>
    <n v="214"/>
    <n v="102972"/>
    <n v="2903"/>
    <m/>
    <m/>
    <m/>
  </r>
  <r>
    <d v="2021-08-01T00:00:00"/>
    <x v="110"/>
    <x v="35"/>
    <n v="0"/>
    <n v="0"/>
    <n v="0"/>
    <n v="0"/>
    <n v="2"/>
    <n v="0"/>
    <n v="10"/>
    <n v="295"/>
    <n v="37"/>
    <m/>
    <m/>
    <m/>
  </r>
  <r>
    <d v="2021-08-02T00:00:00"/>
    <x v="111"/>
    <x v="35"/>
    <n v="0"/>
    <n v="0"/>
    <n v="0"/>
    <n v="0"/>
    <n v="2"/>
    <n v="0"/>
    <n v="3"/>
    <n v="123"/>
    <n v="15"/>
    <m/>
    <m/>
    <m/>
  </r>
  <r>
    <d v="2021-08-03T00:00:00"/>
    <x v="112"/>
    <x v="35"/>
    <n v="0"/>
    <n v="0"/>
    <n v="0"/>
    <n v="0"/>
    <n v="4"/>
    <n v="2"/>
    <n v="7"/>
    <n v="183"/>
    <n v="22"/>
    <m/>
    <m/>
    <m/>
  </r>
  <r>
    <d v="2021-08-04T00:00:00"/>
    <x v="113"/>
    <x v="35"/>
    <n v="2"/>
    <n v="0"/>
    <n v="0"/>
    <n v="0"/>
    <n v="0"/>
    <n v="0"/>
    <n v="7"/>
    <n v="344"/>
    <n v="40"/>
    <m/>
    <m/>
    <m/>
  </r>
  <r>
    <d v="2021-08-05T00:00:00"/>
    <x v="114"/>
    <x v="35"/>
    <n v="0"/>
    <n v="0"/>
    <n v="0"/>
    <n v="0"/>
    <n v="1"/>
    <n v="0"/>
    <n v="0"/>
    <n v="108"/>
    <n v="12"/>
    <m/>
    <m/>
    <m/>
  </r>
  <r>
    <d v="2021-08-06T00:00:00"/>
    <x v="115"/>
    <x v="35"/>
    <n v="7"/>
    <n v="0"/>
    <n v="0"/>
    <n v="0"/>
    <n v="2"/>
    <n v="0"/>
    <n v="9"/>
    <n v="239"/>
    <n v="27"/>
    <m/>
    <m/>
    <m/>
  </r>
  <r>
    <d v="2021-08-07T00:00:00"/>
    <x v="116"/>
    <x v="35"/>
    <n v="12"/>
    <n v="2"/>
    <n v="0"/>
    <n v="0"/>
    <n v="27"/>
    <n v="3"/>
    <n v="9"/>
    <n v="412"/>
    <n v="45"/>
    <m/>
    <m/>
    <m/>
  </r>
  <r>
    <d v="2021-08-08T00:00:00"/>
    <x v="117"/>
    <x v="35"/>
    <n v="10"/>
    <n v="2"/>
    <n v="0"/>
    <n v="0"/>
    <n v="26"/>
    <n v="3"/>
    <n v="7"/>
    <n v="652"/>
    <n v="69"/>
    <m/>
    <m/>
    <m/>
  </r>
  <r>
    <d v="2021-08-09T00:00:00"/>
    <x v="118"/>
    <x v="35"/>
    <n v="19"/>
    <n v="0"/>
    <n v="0"/>
    <n v="0"/>
    <n v="51"/>
    <n v="3"/>
    <n v="16"/>
    <n v="1319"/>
    <n v="90"/>
    <m/>
    <m/>
    <m/>
  </r>
  <r>
    <d v="2021-08-10T00:00:00"/>
    <x v="119"/>
    <x v="35"/>
    <n v="23"/>
    <n v="2"/>
    <n v="0"/>
    <n v="0"/>
    <n v="23"/>
    <n v="0"/>
    <n v="9"/>
    <n v="1732"/>
    <n v="57"/>
    <m/>
    <m/>
    <m/>
  </r>
  <r>
    <d v="2021-08-11T00:00:00"/>
    <x v="120"/>
    <x v="35"/>
    <n v="14"/>
    <n v="0"/>
    <n v="0"/>
    <n v="0"/>
    <n v="16"/>
    <n v="0"/>
    <n v="8"/>
    <n v="2404"/>
    <n v="0"/>
    <m/>
    <m/>
    <m/>
  </r>
  <r>
    <d v="2021-08-12T00:00:00"/>
    <x v="121"/>
    <x v="35"/>
    <n v="2"/>
    <n v="0"/>
    <n v="0"/>
    <n v="0"/>
    <n v="9"/>
    <n v="0"/>
    <n v="4"/>
    <n v="1204"/>
    <n v="32"/>
    <m/>
    <m/>
    <m/>
  </r>
  <r>
    <d v="2021-08-13T00:00:00"/>
    <x v="122"/>
    <x v="35"/>
    <n v="0"/>
    <n v="0"/>
    <n v="0"/>
    <n v="0"/>
    <n v="5"/>
    <n v="1"/>
    <n v="2"/>
    <n v="406"/>
    <n v="22"/>
    <m/>
    <m/>
    <m/>
  </r>
  <r>
    <d v="2021-08-14T00:00:00"/>
    <x v="92"/>
    <x v="35"/>
    <n v="3"/>
    <n v="1"/>
    <n v="0"/>
    <n v="0"/>
    <n v="5"/>
    <n v="1"/>
    <n v="6"/>
    <n v="257"/>
    <n v="21"/>
    <m/>
    <m/>
    <m/>
  </r>
  <r>
    <d v="2021-08-15T00:00:00"/>
    <x v="93"/>
    <x v="35"/>
    <n v="14"/>
    <n v="5"/>
    <n v="0"/>
    <n v="0"/>
    <n v="14"/>
    <n v="2"/>
    <n v="8"/>
    <n v="827"/>
    <n v="89"/>
    <m/>
    <m/>
    <m/>
  </r>
  <r>
    <d v="2021-08-16T00:00:00"/>
    <x v="94"/>
    <x v="35"/>
    <n v="21"/>
    <n v="0"/>
    <n v="0"/>
    <n v="0"/>
    <n v="21"/>
    <n v="1"/>
    <n v="11"/>
    <n v="3761"/>
    <n v="513"/>
    <m/>
    <m/>
    <m/>
  </r>
  <r>
    <d v="2021-08-17T00:00:00"/>
    <x v="95"/>
    <x v="35"/>
    <n v="28"/>
    <n v="0"/>
    <n v="0"/>
    <n v="3"/>
    <n v="9"/>
    <n v="6"/>
    <n v="4"/>
    <n v="3984"/>
    <n v="346"/>
    <m/>
    <m/>
    <m/>
  </r>
  <r>
    <d v="2021-08-18T00:00:00"/>
    <x v="96"/>
    <x v="35"/>
    <n v="43"/>
    <n v="4"/>
    <n v="0"/>
    <n v="0"/>
    <n v="63"/>
    <n v="17"/>
    <n v="2"/>
    <n v="2924"/>
    <n v="122"/>
    <m/>
    <m/>
    <m/>
  </r>
  <r>
    <d v="2021-08-19T00:00:00"/>
    <x v="97"/>
    <x v="35"/>
    <n v="30"/>
    <n v="18"/>
    <n v="0"/>
    <n v="0"/>
    <n v="93"/>
    <n v="9"/>
    <n v="18"/>
    <n v="2223"/>
    <n v="0"/>
    <m/>
    <m/>
    <m/>
  </r>
  <r>
    <d v="2021-08-20T00:00:00"/>
    <x v="98"/>
    <x v="35"/>
    <n v="45"/>
    <n v="48"/>
    <n v="0"/>
    <n v="0"/>
    <n v="75"/>
    <n v="27"/>
    <n v="12"/>
    <n v="1440"/>
    <n v="0"/>
    <m/>
    <m/>
    <m/>
  </r>
  <r>
    <d v="2021-08-21T00:00:00"/>
    <x v="99"/>
    <x v="35"/>
    <n v="26"/>
    <n v="5"/>
    <n v="0"/>
    <n v="1"/>
    <n v="53"/>
    <n v="12"/>
    <n v="5"/>
    <n v="621"/>
    <n v="0"/>
    <m/>
    <m/>
    <m/>
  </r>
  <r>
    <d v="2021-08-22T00:00:00"/>
    <x v="100"/>
    <x v="35"/>
    <n v="63"/>
    <n v="36"/>
    <n v="0"/>
    <n v="0"/>
    <n v="65"/>
    <n v="40"/>
    <n v="14"/>
    <n v="897"/>
    <n v="0"/>
    <m/>
    <m/>
    <m/>
  </r>
  <r>
    <d v="2021-08-23T00:00:00"/>
    <x v="101"/>
    <x v="35"/>
    <n v="80"/>
    <n v="5"/>
    <n v="0"/>
    <n v="0"/>
    <n v="86"/>
    <n v="14"/>
    <n v="9"/>
    <n v="1098"/>
    <n v="0"/>
    <m/>
    <m/>
    <m/>
  </r>
  <r>
    <d v="2021-08-24T00:00:00"/>
    <x v="102"/>
    <x v="35"/>
    <n v="255"/>
    <n v="51"/>
    <n v="0"/>
    <n v="0"/>
    <n v="107"/>
    <n v="0"/>
    <n v="9"/>
    <n v="1091"/>
    <n v="0"/>
    <m/>
    <m/>
    <m/>
  </r>
  <r>
    <d v="2021-08-25T00:00:00"/>
    <x v="103"/>
    <x v="35"/>
    <n v="190"/>
    <n v="68"/>
    <n v="0"/>
    <n v="0"/>
    <n v="184"/>
    <n v="16"/>
    <n v="8"/>
    <n v="1580"/>
    <n v="0"/>
    <m/>
    <m/>
    <m/>
  </r>
  <r>
    <d v="2021-08-26T00:00:00"/>
    <x v="104"/>
    <x v="35"/>
    <n v="162"/>
    <n v="76"/>
    <n v="0"/>
    <n v="0"/>
    <n v="216"/>
    <n v="74"/>
    <n v="6"/>
    <n v="1286"/>
    <n v="0"/>
    <m/>
    <m/>
    <m/>
  </r>
  <r>
    <d v="2021-08-27T00:00:00"/>
    <x v="105"/>
    <x v="35"/>
    <n v="176"/>
    <n v="60"/>
    <n v="0"/>
    <n v="0"/>
    <n v="152"/>
    <n v="28"/>
    <n v="8"/>
    <n v="1170"/>
    <n v="0"/>
    <m/>
    <m/>
    <m/>
  </r>
  <r>
    <d v="2021-08-28T00:00:00"/>
    <x v="106"/>
    <x v="35"/>
    <n v="115"/>
    <n v="40"/>
    <n v="0"/>
    <n v="0"/>
    <n v="95"/>
    <n v="14"/>
    <n v="2"/>
    <n v="945"/>
    <n v="0"/>
    <m/>
    <m/>
    <m/>
  </r>
  <r>
    <d v="2021-08-29T00:00:00"/>
    <x v="107"/>
    <x v="35"/>
    <n v="488"/>
    <n v="128"/>
    <n v="0"/>
    <n v="0"/>
    <n v="288"/>
    <n v="108"/>
    <n v="0"/>
    <n v="2664"/>
    <n v="0"/>
    <m/>
    <m/>
    <m/>
  </r>
  <r>
    <d v="2021-08-30T00:00:00"/>
    <x v="108"/>
    <x v="35"/>
    <n v="180"/>
    <n v="24"/>
    <n v="0"/>
    <n v="0"/>
    <n v="619"/>
    <n v="30"/>
    <n v="18"/>
    <n v="3003"/>
    <n v="0"/>
    <m/>
    <m/>
    <m/>
  </r>
  <r>
    <d v="2021-08-31T00:00:00"/>
    <x v="86"/>
    <x v="35"/>
    <n v="363"/>
    <n v="30"/>
    <n v="0"/>
    <n v="0"/>
    <n v="396"/>
    <n v="60"/>
    <n v="6"/>
    <n v="1512"/>
    <n v="0"/>
    <m/>
    <m/>
    <m/>
  </r>
  <r>
    <d v="2021-09-01T00:00:00"/>
    <x v="80"/>
    <x v="35"/>
    <n v="392"/>
    <n v="40"/>
    <n v="0"/>
    <n v="0"/>
    <n v="388"/>
    <n v="64"/>
    <n v="8"/>
    <n v="1578"/>
    <n v="0"/>
    <m/>
    <m/>
    <m/>
  </r>
  <r>
    <d v="2021-09-02T00:00:00"/>
    <x v="75"/>
    <x v="35"/>
    <n v="456"/>
    <n v="72"/>
    <n v="0"/>
    <n v="0"/>
    <n v="268"/>
    <n v="60"/>
    <n v="12"/>
    <n v="1464"/>
    <n v="0"/>
    <m/>
    <m/>
    <m/>
  </r>
  <r>
    <d v="2021-09-03T00:00:00"/>
    <x v="76"/>
    <x v="35"/>
    <n v="472"/>
    <n v="52"/>
    <n v="0"/>
    <n v="0"/>
    <n v="416"/>
    <n v="72"/>
    <n v="0"/>
    <n v="1652"/>
    <n v="0"/>
    <m/>
    <m/>
    <m/>
  </r>
  <r>
    <d v="2021-09-04T00:00:00"/>
    <x v="77"/>
    <x v="35"/>
    <n v="312"/>
    <n v="52"/>
    <n v="0"/>
    <n v="0"/>
    <n v="300"/>
    <n v="20"/>
    <n v="0"/>
    <n v="876"/>
    <n v="0"/>
    <m/>
    <m/>
    <m/>
  </r>
  <r>
    <d v="2021-09-05T00:00:00"/>
    <x v="78"/>
    <x v="35"/>
    <n v="968"/>
    <n v="180"/>
    <n v="0"/>
    <n v="0"/>
    <n v="576"/>
    <n v="60"/>
    <n v="4"/>
    <n v="880"/>
    <n v="0"/>
    <m/>
    <m/>
    <m/>
  </r>
  <r>
    <d v="2021-09-06T00:00:00"/>
    <x v="79"/>
    <x v="35"/>
    <n v="720"/>
    <n v="138"/>
    <n v="0"/>
    <n v="0"/>
    <n v="503"/>
    <n v="69"/>
    <n v="3"/>
    <n v="648"/>
    <n v="0"/>
    <m/>
    <m/>
    <m/>
  </r>
  <r>
    <d v="2021-09-07T00:00:00"/>
    <x v="71"/>
    <x v="35"/>
    <n v="444"/>
    <n v="111"/>
    <n v="0"/>
    <n v="0"/>
    <n v="381"/>
    <n v="75"/>
    <n v="0"/>
    <n v="960"/>
    <n v="0"/>
    <m/>
    <m/>
    <m/>
  </r>
  <r>
    <d v="2021-09-08T00:00:00"/>
    <x v="72"/>
    <x v="35"/>
    <n v="442"/>
    <n v="132"/>
    <n v="0"/>
    <n v="6"/>
    <n v="416"/>
    <n v="120"/>
    <n v="2"/>
    <n v="1960"/>
    <n v="0"/>
    <m/>
    <m/>
    <m/>
  </r>
  <r>
    <d v="2021-09-09T00:00:00"/>
    <x v="73"/>
    <x v="35"/>
    <n v="282"/>
    <n v="48"/>
    <n v="0"/>
    <n v="0"/>
    <n v="306"/>
    <n v="90"/>
    <n v="0"/>
    <n v="2700"/>
    <n v="0"/>
    <m/>
    <m/>
    <m/>
  </r>
  <r>
    <d v="2021-09-10T00:00:00"/>
    <x v="74"/>
    <x v="35"/>
    <n v="261"/>
    <n v="76.5"/>
    <n v="0"/>
    <n v="6"/>
    <n v="378"/>
    <n v="186"/>
    <n v="0"/>
    <n v="3868"/>
    <n v="0"/>
    <m/>
    <m/>
    <m/>
  </r>
  <r>
    <d v="2021-09-11T00:00:00"/>
    <x v="68"/>
    <x v="35"/>
    <n v="282"/>
    <n v="78"/>
    <n v="0"/>
    <n v="0"/>
    <n v="294"/>
    <n v="120"/>
    <n v="0"/>
    <n v="4122"/>
    <n v="0"/>
    <m/>
    <m/>
    <m/>
  </r>
  <r>
    <d v="2021-09-12T00:00:00"/>
    <x v="69"/>
    <x v="35"/>
    <n v="582"/>
    <n v="66"/>
    <n v="0"/>
    <n v="0"/>
    <n v="282"/>
    <n v="180"/>
    <n v="0"/>
    <n v="4626"/>
    <n v="0"/>
    <m/>
    <m/>
    <m/>
  </r>
  <r>
    <d v="2021-09-13T00:00:00"/>
    <x v="70"/>
    <x v="35"/>
    <n v="264"/>
    <n v="144"/>
    <n v="0"/>
    <n v="0"/>
    <n v="180"/>
    <n v="150"/>
    <n v="0"/>
    <n v="5305"/>
    <n v="0"/>
    <m/>
    <m/>
    <m/>
  </r>
  <r>
    <d v="2021-09-14T00:00:00"/>
    <x v="67"/>
    <x v="35"/>
    <n v="204"/>
    <n v="66"/>
    <n v="0"/>
    <n v="0"/>
    <n v="306"/>
    <n v="54"/>
    <n v="0"/>
    <n v="4902"/>
    <n v="0"/>
    <m/>
    <m/>
    <m/>
  </r>
  <r>
    <d v="2021-09-15T00:00:00"/>
    <x v="63"/>
    <x v="35"/>
    <n v="612"/>
    <n v="150"/>
    <n v="0"/>
    <n v="0"/>
    <n v="345"/>
    <n v="156"/>
    <n v="0"/>
    <n v="3762"/>
    <n v="0"/>
    <m/>
    <m/>
    <m/>
  </r>
  <r>
    <d v="2021-09-16T00:00:00"/>
    <x v="64"/>
    <x v="35"/>
    <n v="990"/>
    <n v="258"/>
    <n v="0"/>
    <n v="0"/>
    <n v="426"/>
    <n v="198"/>
    <n v="0"/>
    <n v="2820"/>
    <n v="0"/>
    <m/>
    <m/>
    <m/>
  </r>
  <r>
    <d v="2021-09-17T00:00:00"/>
    <x v="65"/>
    <x v="35"/>
    <n v="894"/>
    <n v="186"/>
    <n v="0"/>
    <n v="0"/>
    <n v="612"/>
    <n v="140"/>
    <n v="4"/>
    <n v="2506"/>
    <n v="0"/>
    <m/>
    <m/>
    <m/>
  </r>
  <r>
    <d v="2021-09-18T00:00:00"/>
    <x v="0"/>
    <x v="35"/>
    <n v="2352"/>
    <n v="414"/>
    <n v="0"/>
    <n v="12"/>
    <n v="6528"/>
    <n v="732"/>
    <n v="6"/>
    <n v="1632"/>
    <n v="0"/>
    <m/>
    <m/>
    <m/>
  </r>
  <r>
    <d v="2021-09-19T00:00:00"/>
    <x v="1"/>
    <x v="35"/>
    <n v="864"/>
    <n v="354"/>
    <n v="0"/>
    <n v="30"/>
    <n v="4575"/>
    <n v="672"/>
    <n v="0"/>
    <n v="1428"/>
    <n v="0"/>
    <m/>
    <m/>
    <m/>
  </r>
  <r>
    <d v="2021-09-20T00:00:00"/>
    <x v="2"/>
    <x v="35"/>
    <n v="774"/>
    <n v="198"/>
    <n v="0"/>
    <n v="0"/>
    <n v="2772"/>
    <n v="408"/>
    <n v="0"/>
    <n v="3078"/>
    <n v="0"/>
    <m/>
    <m/>
    <m/>
  </r>
  <r>
    <d v="2021-09-21T00:00:00"/>
    <x v="3"/>
    <x v="35"/>
    <n v="762"/>
    <n v="174"/>
    <n v="0"/>
    <n v="0"/>
    <n v="1686"/>
    <n v="426"/>
    <n v="0"/>
    <n v="3876"/>
    <n v="0"/>
    <m/>
    <m/>
    <m/>
  </r>
  <r>
    <d v="2021-09-22T00:00:00"/>
    <x v="4"/>
    <x v="35"/>
    <n v="636"/>
    <n v="108"/>
    <n v="0"/>
    <n v="0"/>
    <n v="1392"/>
    <n v="252"/>
    <n v="0"/>
    <n v="3738"/>
    <n v="0"/>
    <m/>
    <m/>
    <m/>
  </r>
  <r>
    <d v="2021-09-23T00:00:00"/>
    <x v="5"/>
    <x v="35"/>
    <n v="972"/>
    <n v="120"/>
    <n v="0"/>
    <n v="0"/>
    <n v="1596"/>
    <n v="336"/>
    <n v="0"/>
    <n v="3732"/>
    <n v="0"/>
    <m/>
    <m/>
    <m/>
  </r>
  <r>
    <d v="2021-09-24T00:00:00"/>
    <x v="6"/>
    <x v="35"/>
    <n v="510"/>
    <n v="60"/>
    <n v="0"/>
    <n v="0"/>
    <n v="636"/>
    <n v="126"/>
    <n v="0"/>
    <n v="4224"/>
    <n v="0"/>
    <m/>
    <m/>
    <m/>
  </r>
  <r>
    <d v="2021-09-25T00:00:00"/>
    <x v="7"/>
    <x v="35"/>
    <n v="312"/>
    <n v="72"/>
    <n v="0"/>
    <n v="0"/>
    <n v="474"/>
    <n v="108"/>
    <n v="0"/>
    <n v="3156"/>
    <n v="0"/>
    <m/>
    <m/>
    <m/>
  </r>
  <r>
    <d v="2021-09-26T00:00:00"/>
    <x v="8"/>
    <x v="35"/>
    <n v="324"/>
    <n v="60"/>
    <n v="0"/>
    <n v="0"/>
    <n v="828"/>
    <n v="180"/>
    <n v="0"/>
    <n v="2322"/>
    <n v="0"/>
    <m/>
    <m/>
    <m/>
  </r>
  <r>
    <d v="2021-09-27T00:00:00"/>
    <x v="9"/>
    <x v="35"/>
    <n v="384"/>
    <n v="66"/>
    <n v="0"/>
    <n v="0"/>
    <n v="2252"/>
    <n v="498"/>
    <n v="6"/>
    <n v="1220"/>
    <n v="0"/>
    <m/>
    <m/>
    <m/>
  </r>
  <r>
    <d v="2021-09-28T00:00:00"/>
    <x v="10"/>
    <x v="35"/>
    <n v="702"/>
    <n v="24"/>
    <n v="0"/>
    <n v="6"/>
    <n v="4884"/>
    <n v="774"/>
    <n v="12"/>
    <n v="1494"/>
    <n v="0"/>
    <m/>
    <m/>
    <m/>
  </r>
  <r>
    <d v="2021-09-29T00:00:00"/>
    <x v="11"/>
    <x v="35"/>
    <n v="168"/>
    <n v="36"/>
    <n v="0"/>
    <n v="0"/>
    <n v="1081"/>
    <n v="288"/>
    <n v="6"/>
    <n v="897"/>
    <n v="0"/>
    <m/>
    <m/>
    <m/>
  </r>
  <r>
    <d v="2021-09-30T00:00:00"/>
    <x v="12"/>
    <x v="35"/>
    <n v="258"/>
    <n v="6"/>
    <n v="0"/>
    <n v="0"/>
    <n v="1296"/>
    <n v="132"/>
    <n v="0"/>
    <n v="156"/>
    <n v="0"/>
    <m/>
    <m/>
    <m/>
  </r>
  <r>
    <d v="2021-10-01T00:00:00"/>
    <x v="13"/>
    <x v="35"/>
    <n v="324"/>
    <n v="36"/>
    <n v="0"/>
    <n v="0"/>
    <n v="522"/>
    <n v="132"/>
    <n v="0"/>
    <n v="330"/>
    <n v="0"/>
    <m/>
    <m/>
    <m/>
  </r>
  <r>
    <d v="2021-10-02T00:00:00"/>
    <x v="14"/>
    <x v="35"/>
    <n v="150"/>
    <n v="6"/>
    <n v="0"/>
    <n v="0"/>
    <n v="498"/>
    <n v="126"/>
    <n v="6"/>
    <n v="156"/>
    <n v="0"/>
    <m/>
    <m/>
    <m/>
  </r>
  <r>
    <d v="2021-10-03T00:00:00"/>
    <x v="15"/>
    <x v="35"/>
    <n v="186"/>
    <n v="30"/>
    <n v="0"/>
    <n v="0"/>
    <n v="768"/>
    <n v="156"/>
    <n v="0"/>
    <n v="162"/>
    <n v="0"/>
    <m/>
    <m/>
    <m/>
  </r>
  <r>
    <d v="2021-10-04T00:00:00"/>
    <x v="16"/>
    <x v="35"/>
    <n v="343"/>
    <n v="45"/>
    <n v="0"/>
    <n v="0"/>
    <n v="1005"/>
    <n v="194"/>
    <n v="3"/>
    <n v="108"/>
    <n v="0"/>
    <m/>
    <m/>
    <m/>
  </r>
  <r>
    <d v="2021-10-05T00:00:00"/>
    <x v="17"/>
    <x v="35"/>
    <n v="276"/>
    <n v="30"/>
    <n v="0"/>
    <n v="6"/>
    <n v="1335"/>
    <n v="171"/>
    <n v="0"/>
    <n v="24"/>
    <n v="0"/>
    <m/>
    <m/>
    <m/>
  </r>
  <r>
    <d v="2021-10-06T00:00:00"/>
    <x v="18"/>
    <x v="35"/>
    <n v="504"/>
    <n v="42"/>
    <n v="0"/>
    <n v="0"/>
    <n v="1776"/>
    <n v="126"/>
    <n v="6"/>
    <n v="18"/>
    <n v="0"/>
    <m/>
    <m/>
    <m/>
  </r>
  <r>
    <d v="2021-10-07T00:00:00"/>
    <x v="19"/>
    <x v="35"/>
    <n v="286"/>
    <n v="29"/>
    <n v="0"/>
    <n v="0"/>
    <n v="848"/>
    <n v="114"/>
    <n v="7"/>
    <n v="31"/>
    <n v="0"/>
    <m/>
    <m/>
    <m/>
  </r>
  <r>
    <d v="2021-10-08T00:00:00"/>
    <x v="20"/>
    <x v="35"/>
    <n v="259"/>
    <n v="24"/>
    <n v="0"/>
    <n v="0"/>
    <n v="785"/>
    <n v="136"/>
    <n v="3"/>
    <n v="39"/>
    <n v="0"/>
    <m/>
    <m/>
    <m/>
  </r>
  <r>
    <d v="2021-10-09T00:00:00"/>
    <x v="21"/>
    <x v="35"/>
    <n v="201"/>
    <n v="18"/>
    <n v="0"/>
    <n v="0"/>
    <n v="1048"/>
    <n v="156"/>
    <n v="0"/>
    <n v="20"/>
    <n v="0"/>
    <m/>
    <m/>
    <m/>
  </r>
  <r>
    <d v="2021-10-10T00:00:00"/>
    <x v="22"/>
    <x v="35"/>
    <n v="189"/>
    <n v="25"/>
    <n v="0"/>
    <n v="0"/>
    <n v="1159"/>
    <n v="172"/>
    <n v="1"/>
    <n v="15"/>
    <n v="0"/>
    <m/>
    <m/>
    <m/>
  </r>
  <r>
    <d v="2021-10-11T00:00:00"/>
    <x v="23"/>
    <x v="35"/>
    <n v="157"/>
    <n v="14"/>
    <n v="0"/>
    <n v="0"/>
    <n v="1032"/>
    <n v="87"/>
    <n v="0"/>
    <n v="14"/>
    <n v="0"/>
    <m/>
    <m/>
    <m/>
  </r>
  <r>
    <d v="2021-10-12T00:00:00"/>
    <x v="24"/>
    <x v="35"/>
    <n v="118"/>
    <n v="7"/>
    <n v="0"/>
    <n v="0"/>
    <n v="1074"/>
    <n v="140"/>
    <n v="0"/>
    <n v="9"/>
    <n v="0"/>
    <m/>
    <m/>
    <m/>
  </r>
  <r>
    <d v="2021-10-13T00:00:00"/>
    <x v="25"/>
    <x v="35"/>
    <n v="176"/>
    <n v="11"/>
    <n v="0"/>
    <n v="0"/>
    <n v="959"/>
    <n v="95"/>
    <n v="1"/>
    <n v="12"/>
    <n v="0"/>
    <m/>
    <m/>
    <m/>
  </r>
  <r>
    <d v="2021-10-14T00:00:00"/>
    <x v="26"/>
    <x v="35"/>
    <n v="114"/>
    <n v="10"/>
    <n v="0"/>
    <n v="0"/>
    <n v="955"/>
    <n v="143"/>
    <n v="0"/>
    <n v="13"/>
    <n v="0"/>
    <m/>
    <m/>
    <m/>
  </r>
  <r>
    <d v="2021-10-15T00:00:00"/>
    <x v="27"/>
    <x v="35"/>
    <n v="93"/>
    <n v="10"/>
    <n v="0"/>
    <n v="0"/>
    <n v="1018"/>
    <n v="167"/>
    <n v="0"/>
    <n v="37"/>
    <n v="0"/>
    <m/>
    <m/>
    <m/>
  </r>
  <r>
    <d v="2021-10-16T00:00:00"/>
    <x v="28"/>
    <x v="35"/>
    <n v="120"/>
    <n v="1"/>
    <n v="0"/>
    <n v="0"/>
    <n v="536"/>
    <n v="133"/>
    <n v="0"/>
    <n v="11"/>
    <n v="0"/>
    <m/>
    <m/>
    <m/>
  </r>
  <r>
    <d v="2021-10-17T00:00:00"/>
    <x v="29"/>
    <x v="35"/>
    <n v="6"/>
    <n v="0"/>
    <n v="0"/>
    <n v="0"/>
    <n v="19"/>
    <n v="0"/>
    <n v="0"/>
    <n v="0"/>
    <n v="0"/>
    <m/>
    <m/>
    <m/>
  </r>
  <r>
    <d v="2021-10-18T00:00:00"/>
    <x v="30"/>
    <x v="35"/>
    <n v="25"/>
    <n v="2"/>
    <n v="0"/>
    <n v="0"/>
    <n v="18"/>
    <n v="1"/>
    <n v="0"/>
    <n v="6"/>
    <n v="0"/>
    <m/>
    <m/>
    <m/>
  </r>
  <r>
    <d v="2021-10-19T00:00:00"/>
    <x v="31"/>
    <x v="35"/>
    <n v="120"/>
    <n v="4"/>
    <n v="0"/>
    <n v="0"/>
    <n v="183"/>
    <n v="27"/>
    <n v="3"/>
    <n v="25"/>
    <n v="0"/>
    <m/>
    <m/>
    <m/>
  </r>
  <r>
    <d v="2021-10-20T00:00:00"/>
    <x v="32"/>
    <x v="35"/>
    <m/>
    <m/>
    <m/>
    <m/>
    <m/>
    <m/>
    <m/>
    <m/>
    <m/>
    <m/>
    <m/>
    <m/>
  </r>
  <r>
    <d v="2021-10-21T00:00:00"/>
    <x v="33"/>
    <x v="35"/>
    <m/>
    <m/>
    <m/>
    <m/>
    <m/>
    <m/>
    <m/>
    <m/>
    <m/>
    <m/>
    <m/>
    <m/>
  </r>
  <r>
    <d v="2021-10-22T00:00:00"/>
    <x v="34"/>
    <x v="35"/>
    <m/>
    <m/>
    <m/>
    <m/>
    <m/>
    <m/>
    <m/>
    <m/>
    <m/>
    <m/>
    <m/>
    <m/>
  </r>
  <r>
    <d v="2021-10-23T00:00:00"/>
    <x v="35"/>
    <x v="35"/>
    <m/>
    <m/>
    <m/>
    <m/>
    <m/>
    <m/>
    <m/>
    <m/>
    <m/>
    <m/>
    <m/>
    <m/>
  </r>
  <r>
    <d v="2021-10-24T00:00:00"/>
    <x v="36"/>
    <x v="35"/>
    <m/>
    <m/>
    <m/>
    <m/>
    <m/>
    <m/>
    <m/>
    <m/>
    <m/>
    <m/>
    <m/>
    <m/>
  </r>
  <r>
    <d v="2021-10-25T00:00:00"/>
    <x v="37"/>
    <x v="35"/>
    <m/>
    <m/>
    <m/>
    <m/>
    <m/>
    <m/>
    <m/>
    <m/>
    <m/>
    <m/>
    <m/>
    <m/>
  </r>
  <r>
    <d v="2021-10-26T00:00:00"/>
    <x v="38"/>
    <x v="35"/>
    <m/>
    <m/>
    <m/>
    <m/>
    <m/>
    <m/>
    <m/>
    <m/>
    <m/>
    <m/>
    <m/>
    <m/>
  </r>
  <r>
    <d v="2021-10-27T00:00:00"/>
    <x v="39"/>
    <x v="35"/>
    <m/>
    <m/>
    <m/>
    <m/>
    <m/>
    <m/>
    <m/>
    <m/>
    <m/>
    <m/>
    <m/>
    <m/>
  </r>
  <r>
    <d v="2021-10-28T00:00:00"/>
    <x v="40"/>
    <x v="35"/>
    <m/>
    <m/>
    <m/>
    <m/>
    <m/>
    <m/>
    <m/>
    <m/>
    <m/>
    <m/>
    <m/>
    <m/>
  </r>
  <r>
    <d v="2021-10-29T00:00:00"/>
    <x v="41"/>
    <x v="35"/>
    <m/>
    <m/>
    <m/>
    <m/>
    <m/>
    <m/>
    <m/>
    <m/>
    <m/>
    <m/>
    <m/>
    <m/>
  </r>
  <r>
    <d v="2021-10-30T00:00:00"/>
    <x v="42"/>
    <x v="35"/>
    <m/>
    <m/>
    <m/>
    <m/>
    <m/>
    <m/>
    <m/>
    <m/>
    <m/>
    <m/>
    <m/>
    <m/>
  </r>
  <r>
    <d v="2021-10-31T00:00:00"/>
    <x v="43"/>
    <x v="35"/>
    <m/>
    <m/>
    <m/>
    <m/>
    <m/>
    <m/>
    <m/>
    <m/>
    <m/>
    <m/>
    <m/>
    <m/>
  </r>
  <r>
    <d v="2021-11-01T00:00:00"/>
    <x v="44"/>
    <x v="35"/>
    <m/>
    <m/>
    <m/>
    <m/>
    <m/>
    <m/>
    <m/>
    <m/>
    <m/>
    <m/>
    <m/>
    <m/>
  </r>
  <r>
    <d v="2021-11-02T00:00:00"/>
    <x v="45"/>
    <x v="35"/>
    <m/>
    <m/>
    <m/>
    <m/>
    <m/>
    <m/>
    <m/>
    <m/>
    <m/>
    <m/>
    <m/>
    <m/>
  </r>
  <r>
    <d v="2021-11-03T00:00:00"/>
    <x v="46"/>
    <x v="35"/>
    <m/>
    <m/>
    <m/>
    <m/>
    <m/>
    <m/>
    <m/>
    <m/>
    <m/>
    <m/>
    <m/>
    <m/>
  </r>
  <r>
    <d v="2021-11-04T00:00:00"/>
    <x v="47"/>
    <x v="35"/>
    <m/>
    <m/>
    <m/>
    <m/>
    <m/>
    <m/>
    <m/>
    <m/>
    <m/>
    <m/>
    <m/>
    <m/>
  </r>
  <r>
    <d v="2021-11-05T00:00:00"/>
    <x v="48"/>
    <x v="35"/>
    <m/>
    <m/>
    <m/>
    <m/>
    <m/>
    <m/>
    <m/>
    <m/>
    <m/>
    <m/>
    <m/>
    <m/>
  </r>
  <r>
    <d v="2021-11-06T00:00:00"/>
    <x v="49"/>
    <x v="35"/>
    <m/>
    <m/>
    <m/>
    <m/>
    <m/>
    <m/>
    <m/>
    <m/>
    <m/>
    <m/>
    <m/>
    <m/>
  </r>
  <r>
    <d v="2021-11-07T00:00:00"/>
    <x v="50"/>
    <x v="35"/>
    <m/>
    <m/>
    <m/>
    <m/>
    <m/>
    <m/>
    <m/>
    <m/>
    <m/>
    <m/>
    <m/>
    <m/>
  </r>
  <r>
    <d v="2021-11-08T00:00:00"/>
    <x v="51"/>
    <x v="35"/>
    <m/>
    <m/>
    <m/>
    <m/>
    <m/>
    <m/>
    <m/>
    <m/>
    <m/>
    <m/>
    <m/>
    <m/>
  </r>
  <r>
    <d v="2021-11-09T00:00:00"/>
    <x v="52"/>
    <x v="35"/>
    <m/>
    <m/>
    <m/>
    <m/>
    <m/>
    <m/>
    <m/>
    <m/>
    <m/>
    <m/>
    <m/>
    <m/>
  </r>
  <r>
    <d v="2021-11-10T00:00:00"/>
    <x v="53"/>
    <x v="35"/>
    <m/>
    <m/>
    <m/>
    <m/>
    <m/>
    <m/>
    <m/>
    <m/>
    <m/>
    <m/>
    <m/>
    <m/>
  </r>
  <r>
    <d v="2021-11-11T00:00:00"/>
    <x v="54"/>
    <x v="35"/>
    <m/>
    <m/>
    <m/>
    <m/>
    <m/>
    <m/>
    <m/>
    <m/>
    <m/>
    <m/>
    <m/>
    <m/>
  </r>
  <r>
    <d v="2021-11-12T00:00:00"/>
    <x v="55"/>
    <x v="35"/>
    <m/>
    <m/>
    <m/>
    <m/>
    <m/>
    <m/>
    <m/>
    <m/>
    <m/>
    <m/>
    <m/>
    <m/>
  </r>
  <r>
    <d v="2021-11-13T00:00:00"/>
    <x v="56"/>
    <x v="35"/>
    <m/>
    <m/>
    <m/>
    <m/>
    <m/>
    <m/>
    <m/>
    <m/>
    <m/>
    <m/>
    <m/>
    <m/>
  </r>
  <r>
    <d v="2021-11-14T00:00:00"/>
    <x v="57"/>
    <x v="35"/>
    <m/>
    <m/>
    <m/>
    <m/>
    <m/>
    <m/>
    <m/>
    <m/>
    <m/>
    <m/>
    <m/>
    <m/>
  </r>
  <r>
    <d v="2021-11-15T00:00:00"/>
    <x v="58"/>
    <x v="35"/>
    <m/>
    <m/>
    <m/>
    <m/>
    <m/>
    <m/>
    <m/>
    <m/>
    <m/>
    <m/>
    <m/>
    <m/>
  </r>
  <r>
    <d v="2021-11-16T00:00:00"/>
    <x v="59"/>
    <x v="35"/>
    <m/>
    <m/>
    <m/>
    <m/>
    <m/>
    <m/>
    <m/>
    <m/>
    <m/>
    <m/>
    <m/>
    <m/>
  </r>
  <r>
    <d v="2021-11-17T00:00:00"/>
    <x v="60"/>
    <x v="35"/>
    <m/>
    <m/>
    <m/>
    <m/>
    <m/>
    <m/>
    <m/>
    <m/>
    <m/>
    <m/>
    <m/>
    <m/>
  </r>
  <r>
    <d v="2021-11-18T00:00:00"/>
    <x v="61"/>
    <x v="35"/>
    <m/>
    <m/>
    <m/>
    <m/>
    <m/>
    <m/>
    <m/>
    <m/>
    <m/>
    <m/>
    <m/>
    <m/>
  </r>
  <r>
    <d v="2021-11-19T00:00:00"/>
    <x v="62"/>
    <x v="35"/>
    <m/>
    <m/>
    <m/>
    <m/>
    <m/>
    <m/>
    <m/>
    <m/>
    <m/>
    <m/>
    <m/>
    <m/>
  </r>
  <r>
    <d v="2021-11-20T00:00:00"/>
    <x v="66"/>
    <x v="35"/>
    <m/>
    <m/>
    <m/>
    <m/>
    <m/>
    <m/>
    <m/>
    <m/>
    <m/>
    <m/>
    <m/>
    <m/>
  </r>
  <r>
    <d v="2021-11-21T00:00:00"/>
    <x v="81"/>
    <x v="35"/>
    <m/>
    <m/>
    <m/>
    <m/>
    <m/>
    <m/>
    <m/>
    <m/>
    <m/>
    <m/>
    <m/>
    <m/>
  </r>
  <r>
    <d v="2021-11-22T00:00:00"/>
    <x v="82"/>
    <x v="35"/>
    <m/>
    <m/>
    <m/>
    <m/>
    <m/>
    <m/>
    <m/>
    <m/>
    <m/>
    <m/>
    <m/>
    <m/>
  </r>
  <r>
    <d v="2021-11-23T00:00:00"/>
    <x v="83"/>
    <x v="35"/>
    <m/>
    <m/>
    <m/>
    <m/>
    <m/>
    <m/>
    <m/>
    <m/>
    <m/>
    <m/>
    <m/>
    <m/>
  </r>
  <r>
    <d v="2021-11-24T00:00:00"/>
    <x v="84"/>
    <x v="35"/>
    <m/>
    <m/>
    <m/>
    <m/>
    <m/>
    <m/>
    <m/>
    <m/>
    <m/>
    <m/>
    <m/>
    <m/>
  </r>
  <r>
    <d v="2021-11-25T00:00:00"/>
    <x v="85"/>
    <x v="35"/>
    <m/>
    <m/>
    <m/>
    <m/>
    <m/>
    <m/>
    <m/>
    <m/>
    <m/>
    <m/>
    <m/>
    <m/>
  </r>
  <r>
    <d v="2021-11-26T00:00:00"/>
    <x v="87"/>
    <x v="35"/>
    <m/>
    <m/>
    <m/>
    <m/>
    <m/>
    <m/>
    <m/>
    <m/>
    <m/>
    <m/>
    <m/>
    <m/>
  </r>
  <r>
    <d v="2021-11-27T00:00:00"/>
    <x v="88"/>
    <x v="35"/>
    <m/>
    <m/>
    <m/>
    <m/>
    <m/>
    <m/>
    <m/>
    <m/>
    <m/>
    <m/>
    <m/>
    <m/>
  </r>
  <r>
    <d v="2021-11-28T00:00:00"/>
    <x v="89"/>
    <x v="35"/>
    <m/>
    <m/>
    <m/>
    <m/>
    <m/>
    <m/>
    <m/>
    <m/>
    <m/>
    <m/>
    <m/>
    <m/>
  </r>
  <r>
    <d v="2021-11-29T00:00:00"/>
    <x v="90"/>
    <x v="35"/>
    <m/>
    <m/>
    <m/>
    <m/>
    <m/>
    <m/>
    <m/>
    <m/>
    <m/>
    <m/>
    <m/>
    <m/>
  </r>
  <r>
    <d v="2021-11-30T00:00:00"/>
    <x v="91"/>
    <x v="35"/>
    <m/>
    <m/>
    <m/>
    <m/>
    <m/>
    <m/>
    <m/>
    <m/>
    <m/>
    <m/>
    <m/>
    <m/>
  </r>
  <r>
    <d v="2022-07-31T00:00:00"/>
    <x v="109"/>
    <x v="36"/>
    <n v="56"/>
    <n v="0"/>
    <n v="1"/>
    <n v="0"/>
    <n v="67"/>
    <n v="0"/>
    <n v="328"/>
    <n v="186098"/>
    <n v="40341"/>
    <m/>
    <m/>
    <m/>
  </r>
  <r>
    <d v="2022-08-01T00:00:00"/>
    <x v="110"/>
    <x v="36"/>
    <n v="15"/>
    <n v="0"/>
    <n v="0"/>
    <n v="0"/>
    <n v="7"/>
    <n v="0"/>
    <n v="19"/>
    <n v="137"/>
    <n v="0"/>
    <m/>
    <m/>
    <m/>
  </r>
  <r>
    <d v="2022-08-02T00:00:00"/>
    <x v="111"/>
    <x v="36"/>
    <n v="3"/>
    <n v="0"/>
    <n v="0"/>
    <n v="0"/>
    <n v="3"/>
    <n v="0"/>
    <n v="10"/>
    <n v="71"/>
    <n v="13"/>
    <m/>
    <m/>
    <m/>
  </r>
  <r>
    <d v="2022-08-03T00:00:00"/>
    <x v="112"/>
    <x v="36"/>
    <n v="0"/>
    <n v="0"/>
    <n v="0"/>
    <n v="0"/>
    <n v="0"/>
    <n v="0"/>
    <n v="0"/>
    <n v="21"/>
    <n v="0"/>
    <m/>
    <m/>
    <m/>
  </r>
  <r>
    <d v="2022-08-04T00:00:00"/>
    <x v="113"/>
    <x v="36"/>
    <n v="1"/>
    <n v="0"/>
    <n v="0"/>
    <n v="0"/>
    <n v="4"/>
    <n v="0"/>
    <n v="24"/>
    <n v="156"/>
    <n v="0"/>
    <m/>
    <m/>
    <m/>
  </r>
  <r>
    <d v="2022-08-05T00:00:00"/>
    <x v="114"/>
    <x v="36"/>
    <n v="0"/>
    <n v="0"/>
    <n v="0"/>
    <n v="0"/>
    <n v="4"/>
    <n v="0"/>
    <n v="1"/>
    <n v="273"/>
    <n v="0"/>
    <m/>
    <m/>
    <m/>
  </r>
  <r>
    <d v="2022-08-06T00:00:00"/>
    <x v="115"/>
    <x v="36"/>
    <n v="17"/>
    <n v="4"/>
    <n v="0"/>
    <n v="0"/>
    <n v="12"/>
    <n v="0"/>
    <n v="59"/>
    <n v="817"/>
    <n v="66"/>
    <m/>
    <m/>
    <m/>
  </r>
  <r>
    <d v="2022-08-07T00:00:00"/>
    <x v="116"/>
    <x v="36"/>
    <n v="7"/>
    <n v="1"/>
    <n v="0"/>
    <n v="0"/>
    <n v="42"/>
    <n v="0"/>
    <n v="36"/>
    <n v="817"/>
    <n v="107"/>
    <m/>
    <m/>
    <m/>
  </r>
  <r>
    <d v="2022-08-08T00:00:00"/>
    <x v="117"/>
    <x v="36"/>
    <n v="5"/>
    <n v="0"/>
    <n v="0"/>
    <n v="0"/>
    <n v="64"/>
    <n v="0"/>
    <n v="35"/>
    <n v="513"/>
    <n v="19"/>
    <m/>
    <m/>
    <m/>
  </r>
  <r>
    <d v="2022-08-09T00:00:00"/>
    <x v="118"/>
    <x v="36"/>
    <n v="14"/>
    <n v="2"/>
    <n v="0"/>
    <n v="0"/>
    <n v="27"/>
    <n v="0"/>
    <n v="21"/>
    <n v="426"/>
    <n v="0"/>
    <m/>
    <m/>
    <m/>
  </r>
  <r>
    <d v="2022-08-10T00:00:00"/>
    <x v="119"/>
    <x v="36"/>
    <n v="19"/>
    <n v="0"/>
    <n v="0"/>
    <n v="0"/>
    <n v="62"/>
    <n v="0"/>
    <n v="15"/>
    <n v="612"/>
    <n v="26"/>
    <m/>
    <m/>
    <m/>
  </r>
  <r>
    <d v="2022-08-11T00:00:00"/>
    <x v="120"/>
    <x v="36"/>
    <n v="60"/>
    <n v="0"/>
    <n v="0"/>
    <n v="0"/>
    <n v="26"/>
    <n v="0"/>
    <n v="14"/>
    <n v="590"/>
    <n v="26"/>
    <m/>
    <m/>
    <m/>
  </r>
  <r>
    <d v="2022-08-12T00:00:00"/>
    <x v="121"/>
    <x v="36"/>
    <n v="18"/>
    <n v="1"/>
    <n v="0"/>
    <n v="0"/>
    <n v="55"/>
    <n v="0"/>
    <n v="10"/>
    <n v="499"/>
    <n v="37"/>
    <m/>
    <m/>
    <m/>
  </r>
  <r>
    <d v="2022-08-13T00:00:00"/>
    <x v="122"/>
    <x v="36"/>
    <n v="27"/>
    <n v="0"/>
    <n v="0"/>
    <n v="0"/>
    <n v="166"/>
    <n v="0"/>
    <n v="4"/>
    <n v="709"/>
    <n v="0"/>
    <m/>
    <m/>
    <m/>
  </r>
  <r>
    <d v="2022-08-14T00:00:00"/>
    <x v="92"/>
    <x v="36"/>
    <n v="24"/>
    <n v="1"/>
    <n v="0"/>
    <n v="0"/>
    <n v="136"/>
    <n v="0"/>
    <n v="22"/>
    <n v="257"/>
    <n v="1"/>
    <m/>
    <m/>
    <m/>
  </r>
  <r>
    <d v="2022-08-15T00:00:00"/>
    <x v="93"/>
    <x v="36"/>
    <n v="59"/>
    <n v="8"/>
    <n v="0"/>
    <n v="0"/>
    <n v="195"/>
    <n v="1"/>
    <n v="19"/>
    <n v="321"/>
    <n v="34"/>
    <m/>
    <m/>
    <m/>
  </r>
  <r>
    <d v="2022-08-16T00:00:00"/>
    <x v="94"/>
    <x v="36"/>
    <n v="55"/>
    <n v="5"/>
    <n v="0"/>
    <n v="0"/>
    <n v="279"/>
    <n v="4"/>
    <n v="21"/>
    <n v="299"/>
    <n v="17"/>
    <m/>
    <m/>
    <m/>
  </r>
  <r>
    <d v="2022-08-17T00:00:00"/>
    <x v="95"/>
    <x v="36"/>
    <n v="44"/>
    <n v="5"/>
    <n v="0"/>
    <n v="0"/>
    <n v="178"/>
    <n v="2"/>
    <n v="24"/>
    <n v="133"/>
    <n v="35"/>
    <m/>
    <m/>
    <m/>
  </r>
  <r>
    <d v="2022-08-18T00:00:00"/>
    <x v="96"/>
    <x v="36"/>
    <n v="24.5"/>
    <n v="2.5"/>
    <n v="0"/>
    <n v="0"/>
    <n v="149"/>
    <n v="3"/>
    <n v="20.5"/>
    <n v="121.5"/>
    <n v="18"/>
    <m/>
    <m/>
    <m/>
  </r>
  <r>
    <d v="2022-08-19T00:00:00"/>
    <x v="97"/>
    <x v="36"/>
    <n v="5"/>
    <n v="0"/>
    <n v="0"/>
    <n v="0"/>
    <n v="120"/>
    <n v="4"/>
    <n v="17"/>
    <n v="110"/>
    <n v="1"/>
    <m/>
    <m/>
    <m/>
  </r>
  <r>
    <d v="2022-08-20T00:00:00"/>
    <x v="98"/>
    <x v="36"/>
    <n v="6"/>
    <n v="1"/>
    <n v="0"/>
    <n v="0"/>
    <n v="50"/>
    <n v="4"/>
    <n v="8"/>
    <n v="55"/>
    <n v="6"/>
    <m/>
    <m/>
    <m/>
  </r>
  <r>
    <d v="2022-08-21T00:00:00"/>
    <x v="99"/>
    <x v="36"/>
    <n v="13"/>
    <n v="5"/>
    <n v="0"/>
    <n v="0"/>
    <n v="122"/>
    <n v="5"/>
    <n v="12"/>
    <n v="89"/>
    <n v="5"/>
    <m/>
    <m/>
    <m/>
  </r>
  <r>
    <d v="2022-08-22T00:00:00"/>
    <x v="100"/>
    <x v="36"/>
    <n v="13"/>
    <n v="1"/>
    <n v="0"/>
    <n v="0"/>
    <n v="74"/>
    <n v="7"/>
    <n v="4"/>
    <n v="78"/>
    <n v="5"/>
    <m/>
    <m/>
    <m/>
  </r>
  <r>
    <d v="2022-08-23T00:00:00"/>
    <x v="101"/>
    <x v="36"/>
    <n v="35"/>
    <n v="11"/>
    <n v="0"/>
    <n v="0"/>
    <n v="133"/>
    <n v="17"/>
    <n v="16"/>
    <n v="73"/>
    <n v="4"/>
    <m/>
    <m/>
    <m/>
  </r>
  <r>
    <d v="2022-08-24T00:00:00"/>
    <x v="102"/>
    <x v="36"/>
    <n v="4"/>
    <n v="0"/>
    <n v="0"/>
    <n v="0"/>
    <n v="357"/>
    <n v="24"/>
    <n v="4"/>
    <n v="115"/>
    <n v="15"/>
    <m/>
    <m/>
    <m/>
  </r>
  <r>
    <d v="2022-08-25T00:00:00"/>
    <x v="103"/>
    <x v="36"/>
    <n v="49"/>
    <n v="4"/>
    <n v="0"/>
    <n v="0"/>
    <n v="325"/>
    <n v="33"/>
    <n v="2"/>
    <n v="87"/>
    <n v="4"/>
    <m/>
    <m/>
    <m/>
  </r>
  <r>
    <d v="2022-08-26T00:00:00"/>
    <x v="104"/>
    <x v="36"/>
    <n v="21"/>
    <n v="2"/>
    <n v="0"/>
    <n v="0"/>
    <n v="257"/>
    <n v="9"/>
    <n v="1"/>
    <n v="76"/>
    <n v="8"/>
    <m/>
    <m/>
    <m/>
  </r>
  <r>
    <d v="2022-08-27T00:00:00"/>
    <x v="105"/>
    <x v="36"/>
    <n v="60"/>
    <n v="15"/>
    <n v="0"/>
    <n v="0"/>
    <n v="189"/>
    <n v="11"/>
    <n v="17"/>
    <n v="65"/>
    <n v="2"/>
    <m/>
    <m/>
    <m/>
  </r>
  <r>
    <d v="2022-08-28T00:00:00"/>
    <x v="106"/>
    <x v="36"/>
    <n v="170"/>
    <n v="19"/>
    <n v="0"/>
    <n v="0"/>
    <n v="547"/>
    <n v="37"/>
    <n v="11"/>
    <n v="54"/>
    <n v="1"/>
    <m/>
    <m/>
    <m/>
  </r>
  <r>
    <d v="2022-08-29T00:00:00"/>
    <x v="107"/>
    <x v="36"/>
    <n v="210"/>
    <n v="24"/>
    <n v="0"/>
    <n v="0"/>
    <n v="862"/>
    <n v="43"/>
    <n v="14"/>
    <n v="56"/>
    <n v="0"/>
    <m/>
    <m/>
    <m/>
  </r>
  <r>
    <d v="2022-08-30T00:00:00"/>
    <x v="108"/>
    <x v="36"/>
    <n v="366"/>
    <n v="26"/>
    <n v="0"/>
    <n v="0"/>
    <n v="716"/>
    <n v="22"/>
    <n v="10"/>
    <n v="60"/>
    <n v="4"/>
    <m/>
    <m/>
    <m/>
  </r>
  <r>
    <d v="2022-08-31T00:00:00"/>
    <x v="86"/>
    <x v="36"/>
    <n v="204"/>
    <n v="10"/>
    <n v="0"/>
    <n v="0"/>
    <n v="935"/>
    <n v="65"/>
    <n v="12"/>
    <n v="73"/>
    <n v="6"/>
    <m/>
    <m/>
    <m/>
  </r>
  <r>
    <d v="2022-09-01T00:00:00"/>
    <x v="80"/>
    <x v="36"/>
    <n v="114"/>
    <n v="24"/>
    <n v="0"/>
    <n v="0"/>
    <n v="734.6"/>
    <n v="43"/>
    <n v="0"/>
    <n v="35.6"/>
    <n v="4"/>
    <m/>
    <m/>
    <m/>
  </r>
  <r>
    <d v="2022-09-02T00:00:00"/>
    <x v="75"/>
    <x v="36"/>
    <n v="144"/>
    <n v="18"/>
    <n v="0"/>
    <n v="0"/>
    <n v="747"/>
    <n v="33"/>
    <n v="9"/>
    <n v="75"/>
    <n v="6"/>
    <m/>
    <m/>
    <m/>
  </r>
  <r>
    <d v="2022-09-03T00:00:00"/>
    <x v="76"/>
    <x v="36"/>
    <n v="180"/>
    <n v="33"/>
    <n v="0"/>
    <n v="0"/>
    <n v="769"/>
    <n v="34"/>
    <n v="15"/>
    <n v="67"/>
    <n v="0"/>
    <m/>
    <m/>
    <m/>
  </r>
  <r>
    <d v="2022-09-04T00:00:00"/>
    <x v="77"/>
    <x v="36"/>
    <n v="254"/>
    <n v="46"/>
    <n v="0"/>
    <n v="0"/>
    <n v="719"/>
    <n v="38"/>
    <n v="5"/>
    <n v="37"/>
    <n v="0"/>
    <m/>
    <m/>
    <m/>
  </r>
  <r>
    <d v="2022-09-05T00:00:00"/>
    <x v="78"/>
    <x v="36"/>
    <n v="226"/>
    <n v="15"/>
    <n v="0"/>
    <n v="0"/>
    <n v="992"/>
    <n v="64"/>
    <n v="6"/>
    <n v="21"/>
    <n v="0"/>
    <m/>
    <m/>
    <m/>
  </r>
  <r>
    <d v="2022-09-06T00:00:00"/>
    <x v="79"/>
    <x v="36"/>
    <n v="411"/>
    <n v="22"/>
    <n v="0"/>
    <n v="0"/>
    <n v="923"/>
    <n v="41"/>
    <n v="0"/>
    <n v="5"/>
    <n v="0"/>
    <m/>
    <m/>
    <m/>
  </r>
  <r>
    <d v="2022-09-07T00:00:00"/>
    <x v="71"/>
    <x v="36"/>
    <n v="635"/>
    <n v="41"/>
    <n v="0"/>
    <n v="0"/>
    <n v="634"/>
    <n v="44"/>
    <n v="2"/>
    <n v="28"/>
    <n v="2"/>
    <m/>
    <m/>
    <m/>
  </r>
  <r>
    <d v="2022-09-08T00:00:00"/>
    <x v="72"/>
    <x v="36"/>
    <n v="806"/>
    <n v="64"/>
    <n v="0"/>
    <n v="0"/>
    <n v="526"/>
    <n v="46"/>
    <n v="3"/>
    <n v="4"/>
    <n v="2"/>
    <m/>
    <m/>
    <m/>
  </r>
  <r>
    <d v="2022-09-09T00:00:00"/>
    <x v="73"/>
    <x v="36"/>
    <n v="1069"/>
    <n v="77"/>
    <n v="0"/>
    <n v="0"/>
    <n v="385"/>
    <n v="20"/>
    <n v="3"/>
    <n v="11"/>
    <n v="0"/>
    <m/>
    <m/>
    <m/>
  </r>
  <r>
    <d v="2022-09-10T00:00:00"/>
    <x v="74"/>
    <x v="36"/>
    <n v="839"/>
    <n v="56"/>
    <n v="0"/>
    <n v="0"/>
    <n v="560"/>
    <n v="90"/>
    <n v="0"/>
    <n v="8"/>
    <n v="0"/>
    <m/>
    <m/>
    <m/>
  </r>
  <r>
    <d v="2022-09-11T00:00:00"/>
    <x v="68"/>
    <x v="36"/>
    <n v="856"/>
    <n v="50"/>
    <n v="0"/>
    <n v="0"/>
    <n v="728"/>
    <n v="90"/>
    <n v="6"/>
    <n v="12"/>
    <n v="0"/>
    <m/>
    <m/>
    <m/>
  </r>
  <r>
    <d v="2022-09-12T00:00:00"/>
    <x v="69"/>
    <x v="36"/>
    <n v="962"/>
    <n v="58"/>
    <n v="0"/>
    <n v="0"/>
    <n v="822"/>
    <n v="89"/>
    <n v="2"/>
    <n v="7"/>
    <n v="0"/>
    <m/>
    <m/>
    <m/>
  </r>
  <r>
    <d v="2022-09-13T00:00:00"/>
    <x v="70"/>
    <x v="36"/>
    <n v="840"/>
    <n v="78"/>
    <n v="0"/>
    <n v="0"/>
    <n v="931"/>
    <n v="104"/>
    <n v="0"/>
    <n v="0"/>
    <n v="0"/>
    <m/>
    <m/>
    <m/>
  </r>
  <r>
    <d v="2022-09-14T00:00:00"/>
    <x v="67"/>
    <x v="36"/>
    <n v="1047"/>
    <n v="85"/>
    <n v="0"/>
    <n v="0"/>
    <n v="1046"/>
    <n v="208"/>
    <n v="8"/>
    <n v="1"/>
    <n v="0"/>
    <m/>
    <m/>
    <m/>
  </r>
  <r>
    <d v="2022-09-15T00:00:00"/>
    <x v="63"/>
    <x v="36"/>
    <n v="1190"/>
    <n v="124"/>
    <n v="0"/>
    <n v="0"/>
    <n v="670"/>
    <n v="75"/>
    <n v="3"/>
    <n v="1"/>
    <n v="0"/>
    <m/>
    <m/>
    <m/>
  </r>
  <r>
    <d v="2022-09-16T00:00:00"/>
    <x v="64"/>
    <x v="36"/>
    <n v="867"/>
    <n v="101"/>
    <n v="0"/>
    <n v="0"/>
    <n v="951"/>
    <n v="105"/>
    <n v="6"/>
    <n v="0"/>
    <n v="0"/>
    <m/>
    <m/>
    <m/>
  </r>
  <r>
    <d v="2022-09-17T00:00:00"/>
    <x v="65"/>
    <x v="36"/>
    <n v="878"/>
    <n v="85"/>
    <n v="0"/>
    <n v="0"/>
    <n v="1076"/>
    <n v="100"/>
    <n v="2"/>
    <n v="0"/>
    <n v="0"/>
    <m/>
    <m/>
    <m/>
  </r>
  <r>
    <d v="2022-09-18T00:00:00"/>
    <x v="0"/>
    <x v="36"/>
    <n v="731"/>
    <n v="88"/>
    <n v="0"/>
    <n v="0"/>
    <n v="824"/>
    <n v="91"/>
    <n v="6"/>
    <n v="2"/>
    <n v="0"/>
    <m/>
    <m/>
    <m/>
  </r>
  <r>
    <d v="2022-09-19T00:00:00"/>
    <x v="1"/>
    <x v="36"/>
    <n v="1172"/>
    <n v="117"/>
    <n v="0"/>
    <n v="0"/>
    <n v="983"/>
    <n v="106"/>
    <n v="3"/>
    <n v="1"/>
    <n v="0"/>
    <m/>
    <m/>
    <m/>
  </r>
  <r>
    <d v="2022-09-20T00:00:00"/>
    <x v="2"/>
    <x v="36"/>
    <n v="1043"/>
    <n v="145"/>
    <n v="0"/>
    <n v="0"/>
    <n v="1201"/>
    <n v="102"/>
    <n v="4"/>
    <n v="0"/>
    <n v="0"/>
    <m/>
    <m/>
    <m/>
  </r>
  <r>
    <d v="2022-09-21T00:00:00"/>
    <x v="3"/>
    <x v="36"/>
    <n v="1032"/>
    <n v="179"/>
    <n v="0"/>
    <n v="0"/>
    <n v="1162"/>
    <n v="105"/>
    <n v="2"/>
    <n v="2"/>
    <n v="0"/>
    <m/>
    <m/>
    <m/>
  </r>
  <r>
    <d v="2022-09-22T00:00:00"/>
    <x v="4"/>
    <x v="36"/>
    <n v="856"/>
    <n v="137"/>
    <n v="0"/>
    <n v="0"/>
    <n v="1118"/>
    <n v="111"/>
    <n v="5"/>
    <n v="0"/>
    <n v="0"/>
    <m/>
    <m/>
    <m/>
  </r>
  <r>
    <d v="2022-09-23T00:00:00"/>
    <x v="5"/>
    <x v="36"/>
    <n v="830"/>
    <n v="122"/>
    <n v="0"/>
    <n v="0"/>
    <n v="1011"/>
    <n v="107"/>
    <n v="2"/>
    <n v="2"/>
    <n v="0"/>
    <m/>
    <m/>
    <m/>
  </r>
  <r>
    <d v="2022-09-24T00:00:00"/>
    <x v="6"/>
    <x v="36"/>
    <n v="770"/>
    <n v="98"/>
    <n v="0"/>
    <n v="0"/>
    <n v="1050"/>
    <n v="102"/>
    <n v="4"/>
    <n v="4"/>
    <n v="0"/>
    <m/>
    <m/>
    <m/>
  </r>
  <r>
    <d v="2022-09-25T00:00:00"/>
    <x v="7"/>
    <x v="36"/>
    <n v="599"/>
    <n v="109"/>
    <n v="0"/>
    <n v="0"/>
    <n v="1031"/>
    <n v="137"/>
    <n v="4"/>
    <n v="3"/>
    <n v="0"/>
    <m/>
    <m/>
    <m/>
  </r>
  <r>
    <d v="2022-09-26T00:00:00"/>
    <x v="8"/>
    <x v="36"/>
    <n v="424"/>
    <n v="115"/>
    <n v="0"/>
    <n v="0"/>
    <n v="1014"/>
    <n v="119"/>
    <n v="2"/>
    <n v="0"/>
    <n v="1"/>
    <m/>
    <m/>
    <m/>
  </r>
  <r>
    <d v="2022-09-27T00:00:00"/>
    <x v="9"/>
    <x v="36"/>
    <n v="424"/>
    <n v="118"/>
    <n v="0"/>
    <n v="0"/>
    <n v="1188"/>
    <n v="100"/>
    <n v="3"/>
    <n v="1"/>
    <n v="0"/>
    <m/>
    <m/>
    <m/>
  </r>
  <r>
    <d v="2022-09-28T00:00:00"/>
    <x v="10"/>
    <x v="36"/>
    <n v="538"/>
    <n v="140"/>
    <n v="2"/>
    <n v="1"/>
    <n v="1377"/>
    <n v="178"/>
    <n v="6"/>
    <n v="0"/>
    <n v="0"/>
    <m/>
    <m/>
    <m/>
  </r>
  <r>
    <d v="2022-09-29T00:00:00"/>
    <x v="11"/>
    <x v="36"/>
    <n v="406"/>
    <n v="85"/>
    <n v="2"/>
    <n v="0"/>
    <n v="1313"/>
    <n v="140"/>
    <n v="5"/>
    <n v="0"/>
    <n v="0"/>
    <m/>
    <m/>
    <m/>
  </r>
  <r>
    <d v="2022-09-30T00:00:00"/>
    <x v="12"/>
    <x v="36"/>
    <n v="399"/>
    <n v="101"/>
    <n v="1"/>
    <n v="1"/>
    <n v="1323"/>
    <n v="107"/>
    <n v="4"/>
    <n v="0"/>
    <n v="0"/>
    <m/>
    <m/>
    <m/>
  </r>
  <r>
    <d v="2022-10-01T00:00:00"/>
    <x v="13"/>
    <x v="36"/>
    <n v="283"/>
    <n v="62"/>
    <n v="0"/>
    <n v="0"/>
    <n v="1423"/>
    <n v="107"/>
    <n v="2"/>
    <n v="1"/>
    <n v="0"/>
    <m/>
    <m/>
    <m/>
  </r>
  <r>
    <d v="2022-10-02T00:00:00"/>
    <x v="14"/>
    <x v="36"/>
    <n v="242"/>
    <n v="56"/>
    <n v="0"/>
    <n v="0"/>
    <n v="1331"/>
    <n v="98"/>
    <n v="4"/>
    <n v="0"/>
    <n v="0"/>
    <m/>
    <m/>
    <m/>
  </r>
  <r>
    <d v="2022-10-03T00:00:00"/>
    <x v="15"/>
    <x v="36"/>
    <n v="220"/>
    <n v="43"/>
    <n v="0"/>
    <n v="0"/>
    <n v="1302"/>
    <n v="104"/>
    <n v="3"/>
    <n v="0"/>
    <n v="0"/>
    <m/>
    <m/>
    <m/>
  </r>
  <r>
    <d v="2022-10-04T00:00:00"/>
    <x v="16"/>
    <x v="36"/>
    <n v="183"/>
    <n v="21"/>
    <n v="1"/>
    <n v="0"/>
    <n v="1334"/>
    <n v="57"/>
    <n v="1"/>
    <n v="0"/>
    <n v="0"/>
    <m/>
    <m/>
    <m/>
  </r>
  <r>
    <d v="2022-10-05T00:00:00"/>
    <x v="17"/>
    <x v="36"/>
    <n v="178"/>
    <n v="48"/>
    <n v="1"/>
    <n v="0"/>
    <n v="1246"/>
    <n v="88"/>
    <n v="2"/>
    <n v="0"/>
    <n v="0"/>
    <m/>
    <m/>
    <m/>
  </r>
  <r>
    <d v="2022-10-06T00:00:00"/>
    <x v="18"/>
    <x v="36"/>
    <n v="205"/>
    <n v="42"/>
    <n v="0"/>
    <n v="0"/>
    <n v="1349"/>
    <n v="93"/>
    <n v="1"/>
    <n v="0"/>
    <n v="0"/>
    <m/>
    <m/>
    <m/>
  </r>
  <r>
    <d v="2022-10-07T00:00:00"/>
    <x v="19"/>
    <x v="36"/>
    <n v="123"/>
    <n v="26"/>
    <n v="0"/>
    <n v="0"/>
    <n v="1345"/>
    <n v="93"/>
    <n v="1"/>
    <n v="0"/>
    <n v="0"/>
    <m/>
    <m/>
    <m/>
  </r>
  <r>
    <d v="2022-10-08T00:00:00"/>
    <x v="20"/>
    <x v="36"/>
    <n v="95"/>
    <n v="31"/>
    <n v="0"/>
    <n v="1"/>
    <n v="1517"/>
    <n v="128"/>
    <n v="6"/>
    <n v="0"/>
    <n v="0"/>
    <m/>
    <m/>
    <m/>
  </r>
  <r>
    <d v="2022-10-09T00:00:00"/>
    <x v="21"/>
    <x v="36"/>
    <n v="62"/>
    <n v="22"/>
    <n v="0"/>
    <n v="0"/>
    <n v="1436"/>
    <n v="36"/>
    <n v="2"/>
    <n v="0"/>
    <n v="0"/>
    <m/>
    <m/>
    <m/>
  </r>
  <r>
    <d v="2022-10-10T00:00:00"/>
    <x v="22"/>
    <x v="36"/>
    <n v="110"/>
    <n v="24"/>
    <n v="0"/>
    <n v="0"/>
    <n v="1722"/>
    <n v="130"/>
    <n v="4"/>
    <n v="2"/>
    <n v="0"/>
    <m/>
    <m/>
    <m/>
  </r>
  <r>
    <d v="2022-10-11T00:00:00"/>
    <x v="23"/>
    <x v="36"/>
    <n v="75"/>
    <n v="16"/>
    <n v="0"/>
    <n v="0"/>
    <n v="1848"/>
    <n v="64"/>
    <n v="0"/>
    <n v="0"/>
    <n v="0"/>
    <m/>
    <m/>
    <m/>
  </r>
  <r>
    <d v="2022-10-12T00:00:00"/>
    <x v="24"/>
    <x v="36"/>
    <n v="102"/>
    <n v="15"/>
    <n v="0"/>
    <n v="0"/>
    <n v="1757"/>
    <n v="114"/>
    <n v="1"/>
    <n v="0"/>
    <n v="0"/>
    <m/>
    <m/>
    <m/>
  </r>
  <r>
    <d v="2022-10-13T00:00:00"/>
    <x v="25"/>
    <x v="36"/>
    <n v="179"/>
    <n v="8"/>
    <n v="0"/>
    <n v="0"/>
    <n v="2205"/>
    <n v="127"/>
    <n v="2"/>
    <n v="0"/>
    <n v="0"/>
    <m/>
    <m/>
    <m/>
  </r>
  <r>
    <d v="2022-10-14T00:00:00"/>
    <x v="26"/>
    <x v="36"/>
    <n v="114"/>
    <n v="16"/>
    <n v="0"/>
    <n v="0"/>
    <n v="1722"/>
    <n v="110"/>
    <n v="1"/>
    <n v="1"/>
    <n v="0"/>
    <m/>
    <m/>
    <m/>
  </r>
  <r>
    <d v="2022-10-15T00:00:00"/>
    <x v="27"/>
    <x v="36"/>
    <n v="125"/>
    <n v="17"/>
    <n v="0"/>
    <n v="0"/>
    <n v="1519"/>
    <n v="77"/>
    <n v="0"/>
    <n v="0"/>
    <n v="0"/>
    <m/>
    <m/>
    <m/>
  </r>
  <r>
    <d v="2022-10-16T00:00:00"/>
    <x v="28"/>
    <x v="36"/>
    <n v="91"/>
    <n v="6"/>
    <n v="0"/>
    <n v="0"/>
    <n v="1495"/>
    <n v="84"/>
    <n v="0"/>
    <n v="1"/>
    <n v="0"/>
    <m/>
    <m/>
    <m/>
  </r>
  <r>
    <d v="2022-10-17T00:00:00"/>
    <x v="29"/>
    <x v="36"/>
    <n v="86"/>
    <n v="6"/>
    <n v="0"/>
    <n v="0"/>
    <n v="1942"/>
    <n v="132"/>
    <n v="5"/>
    <n v="0"/>
    <n v="0"/>
    <m/>
    <m/>
    <m/>
  </r>
  <r>
    <d v="2022-10-18T00:00:00"/>
    <x v="30"/>
    <x v="36"/>
    <n v="88"/>
    <n v="31"/>
    <n v="0"/>
    <n v="1"/>
    <n v="1704"/>
    <n v="117"/>
    <n v="0"/>
    <n v="1"/>
    <n v="0"/>
    <m/>
    <m/>
    <m/>
  </r>
  <r>
    <d v="2022-10-19T00:00:00"/>
    <x v="31"/>
    <x v="36"/>
    <n v="94"/>
    <n v="18"/>
    <n v="0"/>
    <n v="0"/>
    <n v="1791"/>
    <n v="115"/>
    <n v="0"/>
    <n v="0"/>
    <n v="0"/>
    <m/>
    <m/>
    <m/>
  </r>
  <r>
    <d v="2022-10-20T00:00:00"/>
    <x v="32"/>
    <x v="36"/>
    <n v="102"/>
    <n v="11"/>
    <n v="0"/>
    <n v="0"/>
    <n v="1820"/>
    <n v="129"/>
    <n v="2"/>
    <n v="0"/>
    <n v="0"/>
    <m/>
    <m/>
    <m/>
  </r>
  <r>
    <d v="2022-10-21T00:00:00"/>
    <x v="33"/>
    <x v="36"/>
    <n v="65"/>
    <n v="5"/>
    <n v="0"/>
    <n v="0"/>
    <n v="1069"/>
    <n v="84"/>
    <n v="1"/>
    <n v="1"/>
    <n v="0"/>
    <m/>
    <m/>
    <m/>
  </r>
  <r>
    <d v="2022-10-22T00:00:00"/>
    <x v="34"/>
    <x v="36"/>
    <n v="73"/>
    <n v="7"/>
    <n v="0"/>
    <n v="0"/>
    <n v="935"/>
    <n v="50"/>
    <n v="0"/>
    <n v="1"/>
    <n v="0"/>
    <m/>
    <m/>
    <m/>
  </r>
  <r>
    <d v="2022-10-23T00:00:00"/>
    <x v="35"/>
    <x v="36"/>
    <n v="27"/>
    <n v="4"/>
    <n v="0"/>
    <n v="0"/>
    <n v="708"/>
    <n v="50"/>
    <n v="2"/>
    <n v="0"/>
    <n v="0"/>
    <m/>
    <m/>
    <m/>
  </r>
  <r>
    <d v="2022-10-24T00:00:00"/>
    <x v="36"/>
    <x v="36"/>
    <n v="66"/>
    <n v="0"/>
    <n v="0"/>
    <n v="2"/>
    <n v="1095"/>
    <n v="108"/>
    <n v="1"/>
    <n v="0"/>
    <n v="0"/>
    <m/>
    <m/>
    <m/>
  </r>
  <r>
    <d v="2022-10-25T00:00:00"/>
    <x v="37"/>
    <x v="36"/>
    <n v="150"/>
    <n v="18"/>
    <n v="0"/>
    <n v="0"/>
    <n v="763"/>
    <n v="78"/>
    <n v="0"/>
    <n v="0"/>
    <n v="0"/>
    <m/>
    <m/>
    <m/>
  </r>
  <r>
    <d v="2022-10-26T00:00:00"/>
    <x v="38"/>
    <x v="36"/>
    <n v="275"/>
    <n v="9"/>
    <n v="0"/>
    <n v="0"/>
    <n v="856"/>
    <n v="56"/>
    <n v="8"/>
    <n v="0"/>
    <n v="0"/>
    <m/>
    <m/>
    <m/>
  </r>
  <r>
    <d v="2022-10-27T00:00:00"/>
    <x v="39"/>
    <x v="36"/>
    <n v="262"/>
    <n v="33"/>
    <n v="0"/>
    <n v="0"/>
    <n v="952"/>
    <n v="82"/>
    <n v="0"/>
    <n v="0"/>
    <n v="0"/>
    <m/>
    <m/>
    <m/>
  </r>
  <r>
    <d v="2022-10-28T00:00:00"/>
    <x v="40"/>
    <x v="36"/>
    <n v="559"/>
    <n v="33"/>
    <n v="0"/>
    <n v="41"/>
    <n v="439"/>
    <n v="42"/>
    <n v="1"/>
    <n v="4"/>
    <n v="1"/>
    <m/>
    <m/>
    <m/>
  </r>
  <r>
    <d v="2022-10-29T00:00:00"/>
    <x v="41"/>
    <x v="36"/>
    <n v="35"/>
    <n v="9"/>
    <n v="0"/>
    <n v="8"/>
    <n v="78"/>
    <n v="12"/>
    <n v="0"/>
    <n v="1"/>
    <n v="0"/>
    <m/>
    <m/>
    <m/>
  </r>
  <r>
    <d v="2022-10-30T00:00:00"/>
    <x v="42"/>
    <x v="36"/>
    <n v="27"/>
    <n v="1"/>
    <n v="0"/>
    <n v="2"/>
    <n v="101"/>
    <n v="6"/>
    <n v="2"/>
    <n v="0"/>
    <n v="0"/>
    <m/>
    <m/>
    <m/>
  </r>
  <r>
    <d v="2022-10-31T00:00:00"/>
    <x v="43"/>
    <x v="36"/>
    <n v="8"/>
    <n v="0"/>
    <n v="0"/>
    <n v="1"/>
    <n v="31"/>
    <n v="11"/>
    <n v="9"/>
    <n v="1"/>
    <n v="0"/>
    <m/>
    <m/>
    <m/>
  </r>
  <r>
    <d v="2022-11-01T00:00:00"/>
    <x v="44"/>
    <x v="36"/>
    <n v="60"/>
    <n v="10"/>
    <n v="0"/>
    <n v="5"/>
    <n v="31"/>
    <n v="5"/>
    <n v="14"/>
    <n v="1"/>
    <n v="0"/>
    <m/>
    <m/>
    <m/>
  </r>
  <r>
    <d v="2022-11-02T00:00:00"/>
    <x v="45"/>
    <x v="36"/>
    <n v="12.5"/>
    <n v="2"/>
    <n v="0"/>
    <n v="2"/>
    <n v="16"/>
    <n v="2"/>
    <n v="10"/>
    <n v="0"/>
    <n v="0"/>
    <m/>
    <m/>
    <m/>
  </r>
  <r>
    <d v="2022-11-03T00:00:00"/>
    <x v="46"/>
    <x v="36"/>
    <n v="12"/>
    <n v="1"/>
    <n v="0"/>
    <n v="0"/>
    <n v="13"/>
    <n v="2"/>
    <n v="11"/>
    <n v="2"/>
    <n v="0"/>
    <m/>
    <m/>
    <m/>
  </r>
  <r>
    <d v="2022-11-04T00:00:00"/>
    <x v="47"/>
    <x v="36"/>
    <n v="4"/>
    <n v="3"/>
    <n v="0"/>
    <n v="0"/>
    <n v="15"/>
    <n v="3"/>
    <n v="4"/>
    <n v="1"/>
    <n v="0"/>
    <m/>
    <m/>
    <m/>
  </r>
  <r>
    <d v="2022-11-05T00:00:00"/>
    <x v="48"/>
    <x v="36"/>
    <n v="17"/>
    <n v="1"/>
    <n v="0"/>
    <n v="0"/>
    <n v="6"/>
    <n v="1"/>
    <n v="5"/>
    <n v="0"/>
    <n v="0"/>
    <m/>
    <m/>
    <m/>
  </r>
  <r>
    <d v="2022-11-06T00:00:00"/>
    <x v="49"/>
    <x v="36"/>
    <n v="5"/>
    <n v="0"/>
    <n v="0"/>
    <n v="0"/>
    <n v="2"/>
    <n v="0"/>
    <n v="7"/>
    <n v="2"/>
    <n v="0"/>
    <m/>
    <m/>
    <m/>
  </r>
  <r>
    <d v="2022-11-07T00:00:00"/>
    <x v="50"/>
    <x v="36"/>
    <n v="14"/>
    <n v="2"/>
    <n v="0"/>
    <n v="2"/>
    <n v="1"/>
    <n v="2"/>
    <n v="3"/>
    <n v="1"/>
    <n v="0"/>
    <m/>
    <m/>
    <m/>
  </r>
  <r>
    <d v="2022-11-08T00:00:00"/>
    <x v="51"/>
    <x v="36"/>
    <n v="5"/>
    <n v="0"/>
    <n v="0"/>
    <n v="0"/>
    <n v="3"/>
    <n v="1"/>
    <n v="2"/>
    <n v="1"/>
    <n v="0"/>
    <m/>
    <m/>
    <m/>
  </r>
  <r>
    <d v="2022-11-09T00:00:00"/>
    <x v="52"/>
    <x v="36"/>
    <n v="1"/>
    <n v="1"/>
    <n v="0"/>
    <n v="0"/>
    <n v="1"/>
    <n v="0"/>
    <n v="0"/>
    <n v="0"/>
    <n v="0"/>
    <m/>
    <m/>
    <m/>
  </r>
  <r>
    <d v="2022-11-10T00:00:00"/>
    <x v="53"/>
    <x v="36"/>
    <n v="6"/>
    <n v="2"/>
    <n v="0"/>
    <n v="3"/>
    <n v="0"/>
    <n v="1"/>
    <n v="0"/>
    <n v="0"/>
    <n v="0"/>
    <m/>
    <m/>
    <m/>
  </r>
  <r>
    <d v="2022-11-11T00:00:00"/>
    <x v="54"/>
    <x v="36"/>
    <n v="7"/>
    <n v="2"/>
    <n v="0"/>
    <n v="0"/>
    <n v="1"/>
    <n v="0"/>
    <n v="4"/>
    <n v="3"/>
    <n v="0"/>
    <m/>
    <m/>
    <m/>
  </r>
  <r>
    <d v="2022-11-12T00:00:00"/>
    <x v="55"/>
    <x v="36"/>
    <n v="7"/>
    <n v="0"/>
    <n v="0"/>
    <n v="0"/>
    <n v="1"/>
    <n v="2"/>
    <n v="2"/>
    <n v="2"/>
    <n v="0"/>
    <m/>
    <m/>
    <m/>
  </r>
  <r>
    <d v="2022-11-13T00:00:00"/>
    <x v="56"/>
    <x v="36"/>
    <n v="7"/>
    <n v="4"/>
    <n v="0"/>
    <n v="0"/>
    <n v="0"/>
    <n v="1"/>
    <n v="3"/>
    <n v="0"/>
    <n v="0"/>
    <m/>
    <m/>
    <m/>
  </r>
  <r>
    <d v="2022-11-14T00:00:00"/>
    <x v="57"/>
    <x v="36"/>
    <n v="2"/>
    <n v="0"/>
    <n v="0"/>
    <n v="0"/>
    <n v="0"/>
    <n v="0"/>
    <n v="1"/>
    <n v="0"/>
    <n v="0"/>
    <m/>
    <m/>
    <m/>
  </r>
  <r>
    <d v="2022-11-15T00:00:00"/>
    <x v="58"/>
    <x v="36"/>
    <n v="4"/>
    <n v="0"/>
    <n v="0"/>
    <n v="0"/>
    <n v="1"/>
    <n v="0"/>
    <n v="0"/>
    <n v="0"/>
    <n v="0"/>
    <m/>
    <m/>
    <m/>
  </r>
  <r>
    <d v="2022-11-16T00:00:00"/>
    <x v="59"/>
    <x v="36"/>
    <n v="1"/>
    <n v="0"/>
    <n v="0"/>
    <n v="0"/>
    <n v="0"/>
    <n v="0"/>
    <n v="2"/>
    <n v="1"/>
    <n v="0"/>
    <m/>
    <m/>
    <m/>
  </r>
  <r>
    <d v="2022-11-17T00:00:00"/>
    <x v="60"/>
    <x v="36"/>
    <n v="1"/>
    <n v="0"/>
    <n v="0"/>
    <n v="0"/>
    <n v="0"/>
    <n v="1"/>
    <n v="0"/>
    <n v="0"/>
    <n v="0"/>
    <m/>
    <m/>
    <m/>
  </r>
  <r>
    <d v="2022-11-18T00:00:00"/>
    <x v="61"/>
    <x v="36"/>
    <n v="2"/>
    <n v="0"/>
    <n v="0"/>
    <n v="0"/>
    <n v="0"/>
    <n v="0"/>
    <n v="2"/>
    <n v="0"/>
    <n v="0"/>
    <m/>
    <m/>
    <m/>
  </r>
  <r>
    <d v="2022-11-19T00:00:00"/>
    <x v="62"/>
    <x v="36"/>
    <n v="1"/>
    <n v="0"/>
    <n v="0"/>
    <n v="0"/>
    <n v="0"/>
    <n v="0"/>
    <n v="0"/>
    <n v="0"/>
    <n v="0"/>
    <m/>
    <m/>
    <m/>
  </r>
  <r>
    <d v="2022-11-20T00:00:00"/>
    <x v="66"/>
    <x v="36"/>
    <n v="0"/>
    <n v="0"/>
    <n v="0"/>
    <n v="0"/>
    <n v="0"/>
    <n v="0"/>
    <n v="2"/>
    <n v="0"/>
    <n v="0"/>
    <m/>
    <m/>
    <m/>
  </r>
  <r>
    <d v="2022-11-21T00:00:00"/>
    <x v="81"/>
    <x v="36"/>
    <n v="3"/>
    <n v="0"/>
    <n v="0"/>
    <n v="0"/>
    <n v="0"/>
    <n v="0"/>
    <n v="1"/>
    <n v="0"/>
    <n v="0"/>
    <m/>
    <m/>
    <m/>
  </r>
  <r>
    <d v="2022-11-22T00:00:00"/>
    <x v="82"/>
    <x v="36"/>
    <n v="4"/>
    <n v="0"/>
    <n v="0"/>
    <n v="0"/>
    <n v="0"/>
    <n v="0"/>
    <n v="3"/>
    <n v="0"/>
    <n v="0"/>
    <m/>
    <m/>
    <m/>
  </r>
  <r>
    <d v="2022-11-23T00:00:00"/>
    <x v="83"/>
    <x v="36"/>
    <n v="16"/>
    <n v="2"/>
    <n v="0"/>
    <n v="0"/>
    <n v="0"/>
    <n v="0"/>
    <n v="3"/>
    <n v="0"/>
    <n v="0"/>
    <m/>
    <m/>
    <m/>
  </r>
  <r>
    <d v="2022-11-24T00:00:00"/>
    <x v="84"/>
    <x v="36"/>
    <n v="13"/>
    <n v="1"/>
    <n v="0"/>
    <n v="1"/>
    <n v="2"/>
    <n v="1"/>
    <n v="21"/>
    <n v="0"/>
    <n v="0"/>
    <m/>
    <m/>
    <m/>
  </r>
  <r>
    <d v="2022-11-25T00:00:00"/>
    <x v="85"/>
    <x v="36"/>
    <n v="6"/>
    <n v="3"/>
    <n v="0"/>
    <n v="1"/>
    <n v="1"/>
    <n v="0"/>
    <n v="1"/>
    <n v="0"/>
    <n v="0"/>
    <m/>
    <m/>
    <m/>
  </r>
  <r>
    <d v="2022-11-26T00:00:00"/>
    <x v="87"/>
    <x v="36"/>
    <n v="8"/>
    <n v="11"/>
    <n v="0"/>
    <n v="0"/>
    <n v="0"/>
    <n v="0"/>
    <n v="0"/>
    <n v="0"/>
    <n v="0"/>
    <m/>
    <m/>
    <m/>
  </r>
  <r>
    <d v="2022-11-27T00:00:00"/>
    <x v="88"/>
    <x v="36"/>
    <n v="5"/>
    <n v="21"/>
    <n v="0"/>
    <n v="0"/>
    <n v="0"/>
    <n v="1"/>
    <n v="1"/>
    <n v="0"/>
    <n v="0"/>
    <m/>
    <m/>
    <m/>
  </r>
  <r>
    <d v="2022-11-28T00:00:00"/>
    <x v="89"/>
    <x v="36"/>
    <n v="0"/>
    <n v="6"/>
    <n v="0"/>
    <n v="0"/>
    <n v="0"/>
    <n v="0"/>
    <n v="0"/>
    <n v="0"/>
    <n v="0"/>
    <m/>
    <m/>
    <m/>
  </r>
  <r>
    <d v="2022-11-29T00:00:00"/>
    <x v="90"/>
    <x v="36"/>
    <n v="0"/>
    <n v="3"/>
    <n v="0"/>
    <n v="0"/>
    <n v="0"/>
    <n v="0"/>
    <n v="0"/>
    <n v="0"/>
    <n v="0"/>
    <m/>
    <m/>
    <m/>
  </r>
  <r>
    <d v="2022-11-30T00:00:00"/>
    <x v="91"/>
    <x v="36"/>
    <n v="0"/>
    <n v="2"/>
    <n v="0"/>
    <n v="0"/>
    <n v="0"/>
    <n v="0"/>
    <n v="0"/>
    <n v="0"/>
    <n v="0"/>
    <m/>
    <m/>
    <m/>
  </r>
  <r>
    <d v="2023-07-31T00:00:00"/>
    <x v="109"/>
    <x v="37"/>
    <n v="25"/>
    <n v="6"/>
    <n v="0"/>
    <n v="0"/>
    <n v="41"/>
    <n v="0"/>
    <n v="489.5"/>
    <n v="113523"/>
    <n v="85435"/>
    <m/>
    <m/>
    <m/>
  </r>
  <r>
    <d v="2023-08-01T00:00:00"/>
    <x v="110"/>
    <x v="37"/>
    <n v="0"/>
    <n v="0"/>
    <n v="0"/>
    <n v="0"/>
    <n v="9"/>
    <n v="0"/>
    <n v="35"/>
    <n v="793"/>
    <n v="1074"/>
    <m/>
    <m/>
    <m/>
  </r>
  <r>
    <d v="2023-08-02T00:00:00"/>
    <x v="111"/>
    <x v="37"/>
    <n v="3"/>
    <n v="0"/>
    <n v="0"/>
    <n v="0"/>
    <n v="32"/>
    <n v="2"/>
    <n v="67"/>
    <n v="844"/>
    <n v="1142"/>
    <m/>
    <m/>
    <m/>
  </r>
  <r>
    <d v="2023-08-03T00:00:00"/>
    <x v="112"/>
    <x v="37"/>
    <n v="0"/>
    <n v="0"/>
    <n v="0"/>
    <n v="0"/>
    <n v="13"/>
    <n v="1"/>
    <n v="25"/>
    <n v="391"/>
    <n v="528"/>
    <m/>
    <m/>
    <m/>
  </r>
  <r>
    <d v="2023-08-04T00:00:00"/>
    <x v="113"/>
    <x v="37"/>
    <n v="1"/>
    <n v="1"/>
    <n v="0"/>
    <n v="0"/>
    <n v="10"/>
    <n v="0"/>
    <n v="31"/>
    <n v="444"/>
    <n v="600"/>
    <m/>
    <m/>
    <m/>
  </r>
  <r>
    <d v="2023-08-05T00:00:00"/>
    <x v="114"/>
    <x v="37"/>
    <n v="7"/>
    <n v="1"/>
    <n v="0"/>
    <n v="0"/>
    <n v="26"/>
    <n v="0"/>
    <n v="34"/>
    <n v="392"/>
    <n v="531"/>
    <m/>
    <m/>
    <m/>
  </r>
  <r>
    <d v="2023-08-06T00:00:00"/>
    <x v="115"/>
    <x v="37"/>
    <n v="19"/>
    <n v="0"/>
    <n v="0"/>
    <n v="0"/>
    <n v="39"/>
    <n v="1"/>
    <n v="44"/>
    <n v="407"/>
    <n v="551"/>
    <m/>
    <m/>
    <m/>
  </r>
  <r>
    <d v="2023-08-07T00:00:00"/>
    <x v="116"/>
    <x v="37"/>
    <n v="1"/>
    <n v="0"/>
    <n v="0"/>
    <n v="0"/>
    <n v="4"/>
    <n v="0"/>
    <n v="20"/>
    <n v="151"/>
    <n v="204"/>
    <m/>
    <m/>
    <m/>
  </r>
  <r>
    <d v="2023-08-08T00:00:00"/>
    <x v="117"/>
    <x v="37"/>
    <n v="9"/>
    <n v="0"/>
    <n v="0"/>
    <n v="0"/>
    <n v="28"/>
    <n v="0"/>
    <n v="29"/>
    <n v="191"/>
    <n v="258"/>
    <m/>
    <m/>
    <m/>
  </r>
  <r>
    <d v="2023-08-09T00:00:00"/>
    <x v="118"/>
    <x v="37"/>
    <n v="3"/>
    <n v="4"/>
    <n v="0"/>
    <n v="0"/>
    <n v="14"/>
    <n v="0"/>
    <n v="14"/>
    <n v="129"/>
    <n v="174"/>
    <m/>
    <m/>
    <m/>
  </r>
  <r>
    <d v="2023-08-10T00:00:00"/>
    <x v="119"/>
    <x v="37"/>
    <n v="14"/>
    <n v="0"/>
    <n v="0"/>
    <n v="0"/>
    <n v="22"/>
    <n v="1"/>
    <n v="12"/>
    <n v="120"/>
    <n v="162"/>
    <m/>
    <m/>
    <m/>
  </r>
  <r>
    <d v="2023-08-11T00:00:00"/>
    <x v="120"/>
    <x v="37"/>
    <n v="26"/>
    <n v="0"/>
    <n v="0"/>
    <n v="0"/>
    <n v="31"/>
    <n v="0"/>
    <n v="13"/>
    <n v="99"/>
    <n v="133"/>
    <m/>
    <m/>
    <m/>
  </r>
  <r>
    <d v="2023-08-12T00:00:00"/>
    <x v="121"/>
    <x v="37"/>
    <n v="48"/>
    <n v="3"/>
    <n v="0"/>
    <n v="0"/>
    <n v="80"/>
    <n v="1"/>
    <n v="6"/>
    <n v="95"/>
    <n v="128"/>
    <m/>
    <m/>
    <m/>
  </r>
  <r>
    <d v="2023-08-13T00:00:00"/>
    <x v="122"/>
    <x v="37"/>
    <n v="23"/>
    <n v="3"/>
    <n v="0"/>
    <n v="0"/>
    <n v="63"/>
    <n v="0"/>
    <n v="15"/>
    <n v="105"/>
    <n v="143"/>
    <m/>
    <m/>
    <m/>
  </r>
  <r>
    <d v="2023-08-14T00:00:00"/>
    <x v="92"/>
    <x v="37"/>
    <n v="8"/>
    <n v="1"/>
    <n v="0"/>
    <n v="0"/>
    <n v="104"/>
    <n v="0"/>
    <n v="31"/>
    <n v="107"/>
    <n v="145"/>
    <m/>
    <m/>
    <m/>
  </r>
  <r>
    <d v="2023-08-15T00:00:00"/>
    <x v="93"/>
    <x v="37"/>
    <n v="13"/>
    <n v="0"/>
    <n v="0"/>
    <n v="0"/>
    <n v="61"/>
    <n v="1"/>
    <n v="2"/>
    <n v="78"/>
    <n v="106"/>
    <m/>
    <m/>
    <m/>
  </r>
  <r>
    <d v="2023-08-16T00:00:00"/>
    <x v="94"/>
    <x v="37"/>
    <n v="0"/>
    <n v="1"/>
    <n v="0"/>
    <n v="0"/>
    <n v="24"/>
    <n v="1"/>
    <n v="15"/>
    <n v="44"/>
    <n v="59"/>
    <m/>
    <m/>
    <m/>
  </r>
  <r>
    <d v="2023-08-17T00:00:00"/>
    <x v="95"/>
    <x v="37"/>
    <n v="0"/>
    <n v="0"/>
    <n v="0"/>
    <n v="0"/>
    <n v="20"/>
    <n v="1"/>
    <n v="15"/>
    <n v="23"/>
    <n v="31"/>
    <m/>
    <m/>
    <m/>
  </r>
  <r>
    <d v="2023-08-18T00:00:00"/>
    <x v="96"/>
    <x v="37"/>
    <n v="1"/>
    <n v="0"/>
    <n v="0"/>
    <n v="0"/>
    <n v="15"/>
    <n v="0"/>
    <n v="6"/>
    <n v="26"/>
    <n v="35"/>
    <m/>
    <m/>
    <m/>
  </r>
  <r>
    <d v="2023-08-19T00:00:00"/>
    <x v="97"/>
    <x v="37"/>
    <n v="2"/>
    <n v="1"/>
    <n v="0"/>
    <n v="0"/>
    <n v="12"/>
    <n v="0"/>
    <n v="9"/>
    <n v="11"/>
    <n v="14"/>
    <m/>
    <m/>
    <m/>
  </r>
  <r>
    <d v="2023-08-20T00:00:00"/>
    <x v="98"/>
    <x v="37"/>
    <n v="2"/>
    <n v="2"/>
    <n v="0"/>
    <n v="0"/>
    <n v="10"/>
    <n v="0"/>
    <n v="14"/>
    <n v="22"/>
    <n v="30"/>
    <m/>
    <m/>
    <m/>
  </r>
  <r>
    <d v="2023-08-21T00:00:00"/>
    <x v="99"/>
    <x v="37"/>
    <n v="22"/>
    <n v="17"/>
    <n v="0"/>
    <n v="0"/>
    <n v="28"/>
    <n v="1"/>
    <n v="12"/>
    <n v="50"/>
    <n v="68"/>
    <m/>
    <m/>
    <m/>
  </r>
  <r>
    <d v="2023-08-22T00:00:00"/>
    <x v="100"/>
    <x v="37"/>
    <n v="141"/>
    <n v="25"/>
    <n v="0"/>
    <n v="0"/>
    <n v="216"/>
    <n v="10"/>
    <n v="34"/>
    <n v="50"/>
    <n v="67"/>
    <m/>
    <m/>
    <m/>
  </r>
  <r>
    <d v="2023-08-23T00:00:00"/>
    <x v="101"/>
    <x v="37"/>
    <n v="114"/>
    <n v="4"/>
    <n v="0"/>
    <n v="0"/>
    <n v="650"/>
    <n v="4"/>
    <n v="7"/>
    <n v="40"/>
    <n v="54"/>
    <m/>
    <m/>
    <m/>
  </r>
  <r>
    <d v="2023-08-24T00:00:00"/>
    <x v="102"/>
    <x v="37"/>
    <n v="94.5"/>
    <n v="24"/>
    <n v="0"/>
    <n v="0"/>
    <n v="587"/>
    <n v="9"/>
    <n v="3"/>
    <n v="27"/>
    <n v="37"/>
    <m/>
    <m/>
    <m/>
  </r>
  <r>
    <d v="2023-08-25T00:00:00"/>
    <x v="103"/>
    <x v="37"/>
    <n v="151.5"/>
    <n v="14.5"/>
    <n v="0"/>
    <n v="0"/>
    <n v="746.5"/>
    <n v="8"/>
    <n v="5"/>
    <n v="51"/>
    <n v="69"/>
    <m/>
    <m/>
    <m/>
  </r>
  <r>
    <d v="2023-08-26T00:00:00"/>
    <x v="104"/>
    <x v="37"/>
    <n v="145"/>
    <n v="21"/>
    <n v="0"/>
    <n v="1"/>
    <n v="673"/>
    <n v="11"/>
    <n v="8"/>
    <n v="37"/>
    <n v="50"/>
    <m/>
    <m/>
    <m/>
  </r>
  <r>
    <d v="2023-08-27T00:00:00"/>
    <x v="105"/>
    <x v="37"/>
    <n v="197"/>
    <n v="41"/>
    <n v="0"/>
    <n v="0"/>
    <n v="1014"/>
    <n v="11"/>
    <n v="17"/>
    <n v="43"/>
    <n v="58"/>
    <m/>
    <m/>
    <m/>
  </r>
  <r>
    <d v="2023-08-28T00:00:00"/>
    <x v="106"/>
    <x v="37"/>
    <n v="168"/>
    <n v="42"/>
    <n v="0"/>
    <n v="0"/>
    <n v="1068"/>
    <n v="24"/>
    <n v="11"/>
    <n v="29"/>
    <n v="40"/>
    <m/>
    <m/>
    <m/>
  </r>
  <r>
    <d v="2023-08-29T00:00:00"/>
    <x v="107"/>
    <x v="37"/>
    <n v="130"/>
    <n v="35"/>
    <n v="0"/>
    <n v="0"/>
    <n v="873"/>
    <n v="25"/>
    <n v="5"/>
    <n v="20"/>
    <n v="28"/>
    <m/>
    <m/>
    <m/>
  </r>
  <r>
    <d v="2023-08-30T00:00:00"/>
    <x v="108"/>
    <x v="37"/>
    <n v="226"/>
    <n v="27"/>
    <n v="0"/>
    <n v="0"/>
    <n v="728"/>
    <n v="13"/>
    <n v="2"/>
    <n v="25"/>
    <n v="34"/>
    <m/>
    <m/>
    <m/>
  </r>
  <r>
    <d v="2023-08-31T00:00:00"/>
    <x v="86"/>
    <x v="37"/>
    <n v="337"/>
    <n v="54"/>
    <n v="0"/>
    <n v="0"/>
    <n v="1071"/>
    <n v="32"/>
    <n v="2"/>
    <n v="20"/>
    <n v="27"/>
    <m/>
    <m/>
    <m/>
  </r>
  <r>
    <d v="2023-09-01T00:00:00"/>
    <x v="80"/>
    <x v="37"/>
    <n v="385"/>
    <n v="42"/>
    <n v="0"/>
    <n v="0"/>
    <n v="630"/>
    <n v="14"/>
    <n v="0"/>
    <n v="11"/>
    <n v="14"/>
    <m/>
    <m/>
    <m/>
  </r>
  <r>
    <d v="2023-09-02T00:00:00"/>
    <x v="75"/>
    <x v="37"/>
    <n v="422.24"/>
    <n v="49.56"/>
    <n v="0.33"/>
    <n v="0"/>
    <n v="615.25"/>
    <n v="13.99"/>
    <n v="0"/>
    <n v="11"/>
    <n v="14"/>
    <m/>
    <m/>
    <m/>
  </r>
  <r>
    <d v="2023-09-03T00:00:00"/>
    <x v="76"/>
    <x v="37"/>
    <n v="459.51"/>
    <n v="57.19"/>
    <n v="0.67"/>
    <n v="0"/>
    <n v="600.5"/>
    <n v="14.01"/>
    <n v="0"/>
    <n v="10"/>
    <n v="14"/>
    <m/>
    <m/>
    <m/>
  </r>
  <r>
    <d v="2023-09-04T00:00:00"/>
    <x v="77"/>
    <x v="37"/>
    <n v="496.75"/>
    <n v="64.75"/>
    <n v="1"/>
    <n v="0"/>
    <n v="585.75"/>
    <n v="14"/>
    <n v="0"/>
    <n v="10"/>
    <n v="14"/>
    <m/>
    <m/>
    <m/>
  </r>
  <r>
    <d v="2023-09-05T00:00:00"/>
    <x v="78"/>
    <x v="37"/>
    <n v="586"/>
    <n v="66"/>
    <n v="0"/>
    <n v="1"/>
    <n v="680"/>
    <n v="20"/>
    <n v="0"/>
    <n v="9"/>
    <n v="13"/>
    <m/>
    <m/>
    <m/>
  </r>
  <r>
    <d v="2023-09-06T00:00:00"/>
    <x v="79"/>
    <x v="37"/>
    <n v="510"/>
    <n v="43"/>
    <n v="0"/>
    <n v="0"/>
    <n v="1123"/>
    <n v="23"/>
    <n v="2"/>
    <n v="9"/>
    <n v="13"/>
    <m/>
    <m/>
    <m/>
  </r>
  <r>
    <d v="2023-09-07T00:00:00"/>
    <x v="71"/>
    <x v="37"/>
    <n v="221.5"/>
    <n v="37.5"/>
    <n v="0"/>
    <n v="0"/>
    <n v="1575"/>
    <n v="35.5"/>
    <n v="1.5"/>
    <n v="4"/>
    <n v="5"/>
    <m/>
    <m/>
    <m/>
  </r>
  <r>
    <d v="2023-09-08T00:00:00"/>
    <x v="72"/>
    <x v="37"/>
    <n v="414"/>
    <n v="57"/>
    <n v="0"/>
    <n v="0"/>
    <n v="816"/>
    <n v="21"/>
    <n v="0"/>
    <n v="4"/>
    <n v="5"/>
    <m/>
    <m/>
    <m/>
  </r>
  <r>
    <d v="2023-09-09T00:00:00"/>
    <x v="73"/>
    <x v="37"/>
    <n v="365"/>
    <n v="24"/>
    <n v="0"/>
    <n v="0"/>
    <n v="823"/>
    <n v="13"/>
    <n v="1"/>
    <n v="6"/>
    <n v="8"/>
    <m/>
    <m/>
    <m/>
  </r>
  <r>
    <d v="2023-09-10T00:00:00"/>
    <x v="74"/>
    <x v="37"/>
    <n v="793"/>
    <n v="97"/>
    <n v="0"/>
    <n v="0"/>
    <n v="1090"/>
    <n v="27"/>
    <n v="2"/>
    <n v="5"/>
    <n v="6"/>
    <m/>
    <m/>
    <m/>
  </r>
  <r>
    <d v="2023-09-11T00:00:00"/>
    <x v="68"/>
    <x v="37"/>
    <n v="403"/>
    <n v="54"/>
    <n v="0"/>
    <n v="1"/>
    <n v="907"/>
    <n v="26"/>
    <n v="2"/>
    <n v="2"/>
    <n v="3"/>
    <m/>
    <m/>
    <m/>
  </r>
  <r>
    <d v="2023-09-12T00:00:00"/>
    <x v="69"/>
    <x v="37"/>
    <n v="583"/>
    <n v="97"/>
    <n v="0"/>
    <n v="0"/>
    <n v="850"/>
    <n v="47"/>
    <n v="1"/>
    <n v="5"/>
    <n v="7"/>
    <m/>
    <m/>
    <m/>
  </r>
  <r>
    <d v="2023-09-13T00:00:00"/>
    <x v="70"/>
    <x v="37"/>
    <n v="385"/>
    <n v="75"/>
    <n v="0"/>
    <n v="0"/>
    <n v="932"/>
    <n v="32"/>
    <n v="2"/>
    <n v="4"/>
    <n v="5"/>
    <m/>
    <m/>
    <m/>
  </r>
  <r>
    <d v="2023-09-14T00:00:00"/>
    <x v="67"/>
    <x v="37"/>
    <n v="418"/>
    <n v="119"/>
    <n v="0"/>
    <n v="2"/>
    <n v="1011"/>
    <n v="68"/>
    <n v="6"/>
    <n v="2"/>
    <n v="2"/>
    <m/>
    <m/>
    <m/>
  </r>
  <r>
    <d v="2023-09-15T00:00:00"/>
    <x v="63"/>
    <x v="37"/>
    <n v="456"/>
    <n v="97"/>
    <n v="0"/>
    <n v="0"/>
    <n v="711"/>
    <n v="32"/>
    <n v="2"/>
    <n v="7"/>
    <n v="9"/>
    <m/>
    <m/>
    <m/>
  </r>
  <r>
    <d v="2023-09-16T00:00:00"/>
    <x v="64"/>
    <x v="37"/>
    <n v="377"/>
    <n v="113"/>
    <n v="0"/>
    <n v="0"/>
    <n v="867"/>
    <n v="30"/>
    <n v="3"/>
    <n v="8"/>
    <n v="10"/>
    <m/>
    <m/>
    <m/>
  </r>
  <r>
    <d v="2023-09-17T00:00:00"/>
    <x v="65"/>
    <x v="37"/>
    <n v="358"/>
    <n v="61"/>
    <n v="1"/>
    <n v="0"/>
    <n v="1047"/>
    <n v="40"/>
    <n v="1"/>
    <n v="3"/>
    <n v="5"/>
    <m/>
    <m/>
    <m/>
  </r>
  <r>
    <d v="2023-09-18T00:00:00"/>
    <x v="0"/>
    <x v="37"/>
    <n v="258"/>
    <n v="54"/>
    <n v="0"/>
    <n v="1"/>
    <n v="994"/>
    <n v="62"/>
    <n v="2"/>
    <n v="3"/>
    <n v="5"/>
    <m/>
    <m/>
    <m/>
  </r>
  <r>
    <d v="2023-09-19T00:00:00"/>
    <x v="1"/>
    <x v="37"/>
    <n v="386"/>
    <n v="105"/>
    <n v="0"/>
    <n v="0"/>
    <n v="959"/>
    <n v="63"/>
    <n v="0"/>
    <n v="5"/>
    <n v="7"/>
    <m/>
    <m/>
    <m/>
  </r>
  <r>
    <d v="2023-09-20T00:00:00"/>
    <x v="2"/>
    <x v="37"/>
    <n v="331"/>
    <n v="59"/>
    <n v="1"/>
    <n v="0"/>
    <n v="1083"/>
    <n v="53"/>
    <n v="2"/>
    <n v="4"/>
    <n v="6"/>
    <m/>
    <m/>
    <m/>
  </r>
  <r>
    <d v="2023-09-21T00:00:00"/>
    <x v="3"/>
    <x v="37"/>
    <n v="216"/>
    <n v="53"/>
    <n v="1"/>
    <n v="2"/>
    <n v="1029"/>
    <n v="71"/>
    <n v="0"/>
    <n v="3"/>
    <n v="3"/>
    <m/>
    <m/>
    <m/>
  </r>
  <r>
    <d v="2023-09-22T00:00:00"/>
    <x v="4"/>
    <x v="37"/>
    <n v="269"/>
    <n v="64"/>
    <n v="0"/>
    <n v="1"/>
    <n v="664"/>
    <n v="36"/>
    <n v="0"/>
    <n v="1"/>
    <n v="1"/>
    <m/>
    <m/>
    <m/>
  </r>
  <r>
    <d v="2023-09-23T00:00:00"/>
    <x v="5"/>
    <x v="37"/>
    <n v="333"/>
    <n v="83"/>
    <n v="1"/>
    <n v="0"/>
    <n v="889"/>
    <n v="43"/>
    <n v="2"/>
    <n v="2"/>
    <n v="3"/>
    <m/>
    <m/>
    <m/>
  </r>
  <r>
    <d v="2023-09-24T00:00:00"/>
    <x v="6"/>
    <x v="37"/>
    <n v="386"/>
    <n v="102"/>
    <n v="3"/>
    <n v="0"/>
    <n v="1016"/>
    <n v="40"/>
    <n v="3"/>
    <n v="3"/>
    <n v="3"/>
    <m/>
    <m/>
    <m/>
  </r>
  <r>
    <d v="2023-09-25T00:00:00"/>
    <x v="7"/>
    <x v="37"/>
    <n v="550"/>
    <n v="53"/>
    <n v="1"/>
    <n v="0"/>
    <n v="1037"/>
    <n v="31"/>
    <n v="6"/>
    <n v="6"/>
    <n v="7"/>
    <m/>
    <m/>
    <m/>
  </r>
  <r>
    <d v="2023-09-26T00:00:00"/>
    <x v="8"/>
    <x v="37"/>
    <n v="347"/>
    <n v="33"/>
    <n v="6"/>
    <n v="0"/>
    <n v="5006"/>
    <n v="147"/>
    <n v="3"/>
    <n v="6"/>
    <n v="9"/>
    <m/>
    <m/>
    <m/>
  </r>
  <r>
    <d v="2023-09-27T00:00:00"/>
    <x v="9"/>
    <x v="37"/>
    <n v="777"/>
    <n v="22"/>
    <n v="0"/>
    <n v="0"/>
    <n v="13553"/>
    <n v="419"/>
    <n v="4"/>
    <n v="7"/>
    <n v="8"/>
    <m/>
    <m/>
    <m/>
  </r>
  <r>
    <d v="2023-09-28T00:00:00"/>
    <x v="10"/>
    <x v="37"/>
    <n v="917"/>
    <n v="61"/>
    <n v="4"/>
    <n v="6"/>
    <n v="11602"/>
    <n v="560"/>
    <n v="18"/>
    <n v="7"/>
    <n v="8"/>
    <m/>
    <m/>
    <m/>
  </r>
  <r>
    <d v="2023-09-29T00:00:00"/>
    <x v="11"/>
    <x v="37"/>
    <n v="409"/>
    <n v="64"/>
    <n v="4"/>
    <n v="0"/>
    <n v="2561"/>
    <n v="106"/>
    <n v="5"/>
    <n v="4"/>
    <n v="4"/>
    <m/>
    <m/>
    <m/>
  </r>
  <r>
    <d v="2023-09-30T00:00:00"/>
    <x v="12"/>
    <x v="37"/>
    <n v="339.27"/>
    <n v="47.99"/>
    <n v="2"/>
    <n v="0"/>
    <n v="1552.06"/>
    <n v="70.010000000000005"/>
    <n v="6"/>
    <n v="3"/>
    <n v="4"/>
    <m/>
    <m/>
    <m/>
  </r>
  <r>
    <d v="2023-10-01T00:00:00"/>
    <x v="13"/>
    <x v="37"/>
    <n v="362.66"/>
    <n v="67.010000000000005"/>
    <n v="1"/>
    <n v="0"/>
    <n v="1607"/>
    <n v="92.99"/>
    <n v="3"/>
    <n v="3"/>
    <n v="4"/>
    <m/>
    <m/>
    <m/>
  </r>
  <r>
    <d v="2023-10-02T00:00:00"/>
    <x v="14"/>
    <x v="37"/>
    <n v="237"/>
    <n v="45"/>
    <n v="1"/>
    <n v="2"/>
    <n v="1461"/>
    <n v="87"/>
    <n v="4"/>
    <n v="3"/>
    <n v="3"/>
    <m/>
    <m/>
    <m/>
  </r>
  <r>
    <d v="2023-10-03T00:00:00"/>
    <x v="15"/>
    <x v="37"/>
    <n v="334"/>
    <n v="70"/>
    <n v="1"/>
    <n v="0"/>
    <n v="1533"/>
    <n v="89"/>
    <n v="2"/>
    <n v="2"/>
    <n v="3"/>
    <m/>
    <m/>
    <m/>
  </r>
  <r>
    <d v="2023-10-04T00:00:00"/>
    <x v="16"/>
    <x v="37"/>
    <n v="306"/>
    <n v="74"/>
    <n v="0"/>
    <n v="1"/>
    <n v="1312"/>
    <n v="69"/>
    <n v="6"/>
    <n v="0"/>
    <n v="0"/>
    <m/>
    <m/>
    <m/>
  </r>
  <r>
    <d v="2023-10-05T00:00:00"/>
    <x v="17"/>
    <x v="37"/>
    <n v="303"/>
    <n v="79"/>
    <n v="0"/>
    <n v="0"/>
    <n v="1506"/>
    <n v="76"/>
    <n v="8"/>
    <n v="1"/>
    <n v="2"/>
    <m/>
    <m/>
    <m/>
  </r>
  <r>
    <d v="2023-10-06T00:00:00"/>
    <x v="18"/>
    <x v="37"/>
    <n v="189"/>
    <n v="49"/>
    <n v="0"/>
    <n v="0"/>
    <n v="1341"/>
    <n v="55"/>
    <n v="3"/>
    <n v="1"/>
    <n v="1"/>
    <m/>
    <m/>
    <m/>
  </r>
  <r>
    <d v="2023-10-07T00:00:00"/>
    <x v="19"/>
    <x v="37"/>
    <n v="103"/>
    <n v="24"/>
    <n v="0"/>
    <n v="1"/>
    <n v="1452"/>
    <n v="67"/>
    <n v="3"/>
    <n v="0"/>
    <n v="1"/>
    <m/>
    <m/>
    <m/>
  </r>
  <r>
    <d v="2023-10-08T00:00:00"/>
    <x v="20"/>
    <x v="37"/>
    <n v="208"/>
    <n v="31"/>
    <n v="1"/>
    <n v="3"/>
    <n v="1651"/>
    <n v="94"/>
    <n v="5"/>
    <n v="1"/>
    <n v="2"/>
    <m/>
    <m/>
    <m/>
  </r>
  <r>
    <d v="2023-10-09T00:00:00"/>
    <x v="21"/>
    <x v="37"/>
    <n v="245"/>
    <n v="26"/>
    <n v="0"/>
    <n v="0"/>
    <n v="4069.5"/>
    <n v="149.5"/>
    <n v="2"/>
    <n v="1"/>
    <n v="1"/>
    <m/>
    <m/>
    <m/>
  </r>
  <r>
    <d v="2023-10-10T00:00:00"/>
    <x v="22"/>
    <x v="37"/>
    <n v="206"/>
    <n v="45"/>
    <n v="0"/>
    <n v="10"/>
    <n v="3533"/>
    <n v="109"/>
    <n v="10"/>
    <n v="0"/>
    <n v="0"/>
    <m/>
    <m/>
    <m/>
  </r>
  <r>
    <d v="2023-10-11T00:00:00"/>
    <x v="23"/>
    <x v="37"/>
    <n v="255"/>
    <n v="34"/>
    <n v="0"/>
    <n v="7"/>
    <n v="3190"/>
    <n v="143"/>
    <n v="4"/>
    <n v="1"/>
    <n v="2"/>
    <m/>
    <m/>
    <m/>
  </r>
  <r>
    <d v="2023-10-12T00:00:00"/>
    <x v="24"/>
    <x v="37"/>
    <n v="166"/>
    <n v="41"/>
    <n v="0"/>
    <n v="5"/>
    <n v="2927"/>
    <n v="150"/>
    <n v="20"/>
    <n v="0"/>
    <n v="0"/>
    <m/>
    <m/>
    <m/>
  </r>
  <r>
    <d v="2023-10-13T00:00:00"/>
    <x v="25"/>
    <x v="37"/>
    <n v="79"/>
    <n v="23"/>
    <n v="0"/>
    <n v="1"/>
    <n v="1607"/>
    <n v="88"/>
    <n v="5"/>
    <n v="2"/>
    <n v="3"/>
    <m/>
    <m/>
    <m/>
  </r>
  <r>
    <d v="2023-10-14T00:00:00"/>
    <x v="26"/>
    <x v="37"/>
    <n v="87"/>
    <n v="10"/>
    <n v="0"/>
    <n v="7"/>
    <n v="1776"/>
    <n v="79"/>
    <n v="5"/>
    <n v="2"/>
    <n v="2"/>
    <m/>
    <m/>
    <m/>
  </r>
  <r>
    <d v="2023-10-15T00:00:00"/>
    <x v="27"/>
    <x v="37"/>
    <n v="120"/>
    <n v="10"/>
    <n v="0"/>
    <n v="0"/>
    <n v="1179"/>
    <n v="64"/>
    <n v="6"/>
    <n v="1"/>
    <n v="1"/>
    <m/>
    <m/>
    <m/>
  </r>
  <r>
    <d v="2023-10-16T00:00:00"/>
    <x v="28"/>
    <x v="37"/>
    <n v="46"/>
    <n v="2"/>
    <n v="0"/>
    <n v="0"/>
    <n v="516"/>
    <n v="19"/>
    <n v="2"/>
    <n v="1"/>
    <n v="1"/>
    <m/>
    <m/>
    <m/>
  </r>
  <r>
    <d v="2023-10-17T00:00:00"/>
    <x v="29"/>
    <x v="37"/>
    <m/>
    <m/>
    <m/>
    <m/>
    <m/>
    <m/>
    <m/>
    <m/>
    <m/>
    <m/>
    <m/>
    <m/>
  </r>
  <r>
    <d v="2023-10-18T00:00:00"/>
    <x v="30"/>
    <x v="37"/>
    <m/>
    <m/>
    <m/>
    <m/>
    <m/>
    <m/>
    <m/>
    <m/>
    <m/>
    <m/>
    <m/>
    <m/>
  </r>
  <r>
    <d v="2023-10-19T00:00:00"/>
    <x v="31"/>
    <x v="37"/>
    <m/>
    <m/>
    <m/>
    <m/>
    <m/>
    <m/>
    <m/>
    <m/>
    <m/>
    <m/>
    <m/>
    <m/>
  </r>
  <r>
    <d v="2023-10-20T00:00:00"/>
    <x v="32"/>
    <x v="37"/>
    <m/>
    <m/>
    <m/>
    <m/>
    <m/>
    <m/>
    <m/>
    <m/>
    <m/>
    <m/>
    <m/>
    <m/>
  </r>
  <r>
    <d v="2023-10-21T00:00:00"/>
    <x v="33"/>
    <x v="37"/>
    <m/>
    <m/>
    <m/>
    <m/>
    <m/>
    <m/>
    <m/>
    <m/>
    <m/>
    <m/>
    <m/>
    <m/>
  </r>
  <r>
    <d v="2023-10-22T00:00:00"/>
    <x v="34"/>
    <x v="37"/>
    <m/>
    <m/>
    <m/>
    <m/>
    <m/>
    <m/>
    <m/>
    <m/>
    <m/>
    <m/>
    <m/>
    <m/>
  </r>
  <r>
    <d v="2023-10-23T00:00:00"/>
    <x v="35"/>
    <x v="37"/>
    <m/>
    <m/>
    <m/>
    <m/>
    <m/>
    <m/>
    <m/>
    <m/>
    <m/>
    <m/>
    <m/>
    <m/>
  </r>
  <r>
    <d v="2023-10-24T00:00:00"/>
    <x v="36"/>
    <x v="37"/>
    <m/>
    <m/>
    <m/>
    <m/>
    <m/>
    <m/>
    <m/>
    <m/>
    <m/>
    <m/>
    <m/>
    <m/>
  </r>
  <r>
    <d v="2023-10-25T00:00:00"/>
    <x v="37"/>
    <x v="37"/>
    <m/>
    <m/>
    <m/>
    <m/>
    <m/>
    <m/>
    <m/>
    <m/>
    <m/>
    <m/>
    <m/>
    <m/>
  </r>
  <r>
    <d v="2023-10-26T00:00:00"/>
    <x v="38"/>
    <x v="37"/>
    <m/>
    <m/>
    <m/>
    <m/>
    <m/>
    <m/>
    <m/>
    <m/>
    <m/>
    <m/>
    <m/>
    <m/>
  </r>
  <r>
    <d v="2023-10-27T00:00:00"/>
    <x v="39"/>
    <x v="37"/>
    <m/>
    <m/>
    <m/>
    <m/>
    <m/>
    <m/>
    <m/>
    <m/>
    <m/>
    <m/>
    <m/>
    <m/>
  </r>
  <r>
    <d v="2023-10-28T00:00:00"/>
    <x v="40"/>
    <x v="37"/>
    <m/>
    <m/>
    <m/>
    <m/>
    <m/>
    <m/>
    <m/>
    <m/>
    <m/>
    <m/>
    <m/>
    <m/>
  </r>
  <r>
    <d v="2023-10-29T00:00:00"/>
    <x v="41"/>
    <x v="37"/>
    <m/>
    <m/>
    <m/>
    <m/>
    <m/>
    <m/>
    <m/>
    <m/>
    <m/>
    <m/>
    <m/>
    <m/>
  </r>
  <r>
    <d v="2023-10-30T00:00:00"/>
    <x v="42"/>
    <x v="37"/>
    <m/>
    <m/>
    <m/>
    <m/>
    <m/>
    <m/>
    <m/>
    <m/>
    <m/>
    <m/>
    <m/>
    <m/>
  </r>
  <r>
    <d v="2023-10-31T00:00:00"/>
    <x v="43"/>
    <x v="37"/>
    <m/>
    <m/>
    <m/>
    <m/>
    <m/>
    <m/>
    <m/>
    <m/>
    <m/>
    <m/>
    <m/>
    <m/>
  </r>
  <r>
    <d v="2023-11-01T00:00:00"/>
    <x v="44"/>
    <x v="37"/>
    <m/>
    <m/>
    <m/>
    <m/>
    <m/>
    <m/>
    <m/>
    <m/>
    <m/>
    <m/>
    <m/>
    <m/>
  </r>
  <r>
    <d v="2023-11-02T00:00:00"/>
    <x v="45"/>
    <x v="37"/>
    <m/>
    <m/>
    <m/>
    <m/>
    <m/>
    <m/>
    <m/>
    <m/>
    <m/>
    <m/>
    <m/>
    <m/>
  </r>
  <r>
    <d v="2023-11-03T00:00:00"/>
    <x v="46"/>
    <x v="37"/>
    <m/>
    <m/>
    <m/>
    <m/>
    <m/>
    <m/>
    <m/>
    <m/>
    <m/>
    <m/>
    <m/>
    <m/>
  </r>
  <r>
    <d v="2023-11-04T00:00:00"/>
    <x v="47"/>
    <x v="37"/>
    <m/>
    <m/>
    <m/>
    <m/>
    <m/>
    <m/>
    <m/>
    <m/>
    <m/>
    <m/>
    <m/>
    <m/>
  </r>
  <r>
    <d v="2023-11-05T00:00:00"/>
    <x v="48"/>
    <x v="37"/>
    <m/>
    <m/>
    <m/>
    <m/>
    <m/>
    <m/>
    <m/>
    <m/>
    <m/>
    <m/>
    <m/>
    <m/>
  </r>
  <r>
    <d v="2023-11-06T00:00:00"/>
    <x v="49"/>
    <x v="37"/>
    <m/>
    <m/>
    <m/>
    <m/>
    <m/>
    <m/>
    <m/>
    <m/>
    <m/>
    <m/>
    <m/>
    <m/>
  </r>
  <r>
    <d v="2023-11-07T00:00:00"/>
    <x v="50"/>
    <x v="37"/>
    <m/>
    <m/>
    <m/>
    <m/>
    <m/>
    <m/>
    <m/>
    <m/>
    <m/>
    <m/>
    <m/>
    <m/>
  </r>
  <r>
    <d v="2023-11-08T00:00:00"/>
    <x v="51"/>
    <x v="37"/>
    <m/>
    <m/>
    <m/>
    <m/>
    <m/>
    <m/>
    <m/>
    <m/>
    <m/>
    <m/>
    <m/>
    <m/>
  </r>
  <r>
    <d v="2023-11-09T00:00:00"/>
    <x v="52"/>
    <x v="37"/>
    <m/>
    <m/>
    <m/>
    <m/>
    <m/>
    <m/>
    <m/>
    <m/>
    <m/>
    <m/>
    <m/>
    <m/>
  </r>
  <r>
    <d v="2023-11-10T00:00:00"/>
    <x v="53"/>
    <x v="37"/>
    <m/>
    <m/>
    <m/>
    <m/>
    <m/>
    <m/>
    <m/>
    <m/>
    <m/>
    <m/>
    <m/>
    <m/>
  </r>
  <r>
    <d v="2023-11-11T00:00:00"/>
    <x v="54"/>
    <x v="37"/>
    <m/>
    <m/>
    <m/>
    <m/>
    <m/>
    <m/>
    <m/>
    <m/>
    <m/>
    <m/>
    <m/>
    <m/>
  </r>
  <r>
    <d v="2023-11-12T00:00:00"/>
    <x v="55"/>
    <x v="37"/>
    <m/>
    <m/>
    <m/>
    <m/>
    <m/>
    <m/>
    <m/>
    <m/>
    <m/>
    <m/>
    <m/>
    <m/>
  </r>
  <r>
    <d v="2023-11-13T00:00:00"/>
    <x v="56"/>
    <x v="37"/>
    <m/>
    <m/>
    <m/>
    <m/>
    <m/>
    <m/>
    <m/>
    <m/>
    <m/>
    <m/>
    <m/>
    <m/>
  </r>
  <r>
    <d v="2023-11-14T00:00:00"/>
    <x v="57"/>
    <x v="37"/>
    <m/>
    <m/>
    <m/>
    <m/>
    <m/>
    <m/>
    <m/>
    <m/>
    <m/>
    <m/>
    <m/>
    <m/>
  </r>
  <r>
    <d v="2023-11-15T00:00:00"/>
    <x v="58"/>
    <x v="37"/>
    <m/>
    <m/>
    <m/>
    <m/>
    <m/>
    <m/>
    <m/>
    <m/>
    <m/>
    <m/>
    <m/>
    <m/>
  </r>
  <r>
    <d v="2023-11-16T00:00:00"/>
    <x v="59"/>
    <x v="37"/>
    <m/>
    <m/>
    <m/>
    <m/>
    <m/>
    <m/>
    <m/>
    <m/>
    <m/>
    <m/>
    <m/>
    <m/>
  </r>
  <r>
    <d v="2023-11-17T00:00:00"/>
    <x v="60"/>
    <x v="37"/>
    <m/>
    <m/>
    <m/>
    <m/>
    <m/>
    <m/>
    <m/>
    <m/>
    <m/>
    <m/>
    <m/>
    <m/>
  </r>
  <r>
    <d v="2023-11-18T00:00:00"/>
    <x v="61"/>
    <x v="37"/>
    <m/>
    <m/>
    <m/>
    <m/>
    <m/>
    <m/>
    <m/>
    <m/>
    <m/>
    <m/>
    <m/>
    <m/>
  </r>
  <r>
    <d v="2023-11-19T00:00:00"/>
    <x v="62"/>
    <x v="37"/>
    <m/>
    <m/>
    <m/>
    <m/>
    <m/>
    <m/>
    <m/>
    <m/>
    <m/>
    <m/>
    <m/>
    <m/>
  </r>
  <r>
    <d v="2023-11-20T00:00:00"/>
    <x v="66"/>
    <x v="37"/>
    <m/>
    <m/>
    <m/>
    <m/>
    <m/>
    <m/>
    <m/>
    <m/>
    <m/>
    <m/>
    <m/>
    <m/>
  </r>
  <r>
    <d v="2023-11-21T00:00:00"/>
    <x v="81"/>
    <x v="37"/>
    <m/>
    <m/>
    <m/>
    <m/>
    <m/>
    <m/>
    <m/>
    <m/>
    <m/>
    <m/>
    <m/>
    <m/>
  </r>
  <r>
    <d v="2023-11-22T00:00:00"/>
    <x v="82"/>
    <x v="37"/>
    <m/>
    <m/>
    <m/>
    <m/>
    <m/>
    <m/>
    <m/>
    <m/>
    <m/>
    <m/>
    <m/>
    <m/>
  </r>
  <r>
    <d v="2023-11-23T00:00:00"/>
    <x v="83"/>
    <x v="37"/>
    <m/>
    <m/>
    <m/>
    <m/>
    <m/>
    <m/>
    <m/>
    <m/>
    <m/>
    <m/>
    <m/>
    <m/>
  </r>
  <r>
    <d v="2023-11-24T00:00:00"/>
    <x v="84"/>
    <x v="37"/>
    <m/>
    <m/>
    <m/>
    <m/>
    <m/>
    <m/>
    <m/>
    <m/>
    <m/>
    <m/>
    <m/>
    <m/>
  </r>
  <r>
    <d v="2023-11-25T00:00:00"/>
    <x v="85"/>
    <x v="37"/>
    <m/>
    <m/>
    <m/>
    <m/>
    <m/>
    <m/>
    <m/>
    <m/>
    <m/>
    <m/>
    <m/>
    <m/>
  </r>
  <r>
    <d v="2023-11-26T00:00:00"/>
    <x v="87"/>
    <x v="37"/>
    <m/>
    <m/>
    <m/>
    <m/>
    <m/>
    <m/>
    <m/>
    <m/>
    <m/>
    <m/>
    <m/>
    <m/>
  </r>
  <r>
    <d v="2023-11-27T00:00:00"/>
    <x v="88"/>
    <x v="37"/>
    <m/>
    <m/>
    <m/>
    <m/>
    <m/>
    <m/>
    <m/>
    <m/>
    <m/>
    <m/>
    <m/>
    <m/>
  </r>
  <r>
    <d v="2023-11-28T00:00:00"/>
    <x v="89"/>
    <x v="37"/>
    <m/>
    <m/>
    <m/>
    <m/>
    <m/>
    <m/>
    <m/>
    <m/>
    <m/>
    <m/>
    <m/>
    <m/>
  </r>
  <r>
    <d v="2023-11-29T00:00:00"/>
    <x v="90"/>
    <x v="37"/>
    <m/>
    <m/>
    <m/>
    <m/>
    <m/>
    <m/>
    <m/>
    <m/>
    <m/>
    <m/>
    <m/>
    <m/>
  </r>
  <r>
    <d v="2023-11-30T00:00:00"/>
    <x v="91"/>
    <x v="37"/>
    <m/>
    <m/>
    <m/>
    <m/>
    <m/>
    <m/>
    <m/>
    <m/>
    <m/>
    <m/>
    <m/>
    <m/>
  </r>
  <r>
    <m/>
    <x v="123"/>
    <x v="38"/>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2" dataPosition="0" applyNumberFormats="0" applyBorderFormats="0" applyFontFormats="0" applyPatternFormats="0" applyAlignmentFormats="0" applyWidthHeightFormats="1" dataCaption="Data" showMissing="0" updatedVersion="7" showItems="0" showMultipleLabel="0" showMemberPropertyTips="0" subtotalHiddenItems="1" colGrandTotals="0" itemPrintTitles="1" indent="0" compact="0" compactData="0" gridDropZones="1">
  <location ref="CK7:DC132" firstHeaderRow="1" firstDataRow="2" firstDataCol="1"/>
  <pivotFields count="13">
    <pivotField compact="0" outline="0" subtotalTop="0" showAll="0" includeNewItemsInFilter="1"/>
    <pivotField axis="axisRow" compact="0" outline="0" subtotalTop="0" showAll="0" includeNewItemsInFilter="1" sortType="ascending">
      <items count="247">
        <item m="1" x="178"/>
        <item m="1" x="225"/>
        <item m="1" x="161"/>
        <item m="1" x="221"/>
        <item m="1" x="157"/>
        <item m="1" x="217"/>
        <item m="1" x="153"/>
        <item m="1" x="213"/>
        <item m="1" x="149"/>
        <item m="1" x="209"/>
        <item m="1" x="145"/>
        <item m="1" x="205"/>
        <item m="1" x="141"/>
        <item m="1" x="202"/>
        <item m="1" x="138"/>
        <item m="1" x="199"/>
        <item m="1" x="136"/>
        <item m="1" x="197"/>
        <item m="1" x="134"/>
        <item m="1" x="195"/>
        <item m="1" x="132"/>
        <item m="1" x="193"/>
        <item m="1" x="130"/>
        <item m="1" x="190"/>
        <item m="1" x="127"/>
        <item m="1" x="188"/>
        <item m="1" x="125"/>
        <item m="1" x="186"/>
        <item m="1" x="123"/>
        <item m="1" x="184"/>
        <item m="1" x="244"/>
        <item m="1" x="182"/>
        <item m="1" x="234"/>
        <item m="1" x="171"/>
        <item m="1" x="232"/>
        <item m="1" x="168"/>
        <item m="1" x="229"/>
        <item m="1" x="165"/>
        <item m="1" x="226"/>
        <item m="1" x="162"/>
        <item m="1" x="222"/>
        <item m="1" x="158"/>
        <item m="1" x="218"/>
        <item m="1" x="154"/>
        <item m="1" x="214"/>
        <item m="1" x="150"/>
        <item m="1" x="210"/>
        <item m="1" x="146"/>
        <item m="1" x="206"/>
        <item m="1" x="142"/>
        <item m="1" x="203"/>
        <item m="1" x="139"/>
        <item m="1" x="200"/>
        <item m="1" x="137"/>
        <item m="1" x="198"/>
        <item m="1" x="135"/>
        <item m="1" x="196"/>
        <item m="1" x="133"/>
        <item m="1" x="194"/>
        <item m="1" x="131"/>
        <item m="1" x="192"/>
        <item m="1" x="129"/>
        <item m="1" x="238"/>
        <item m="1" x="175"/>
        <item m="1" x="237"/>
        <item m="1" x="174"/>
        <item m="1" x="236"/>
        <item m="1" x="173"/>
        <item m="1" x="235"/>
        <item m="1" x="172"/>
        <item m="1" x="233"/>
        <item m="1" x="169"/>
        <item m="1" x="230"/>
        <item m="1" x="166"/>
        <item m="1" x="227"/>
        <item m="1" x="163"/>
        <item m="1" x="223"/>
        <item m="1" x="159"/>
        <item m="1" x="219"/>
        <item m="1" x="155"/>
        <item m="1" x="215"/>
        <item m="1" x="151"/>
        <item m="1" x="211"/>
        <item m="1" x="147"/>
        <item m="1" x="207"/>
        <item m="1" x="143"/>
        <item m="1" x="240"/>
        <item m="1" x="204"/>
        <item m="1" x="177"/>
        <item m="1" x="140"/>
        <item m="1" x="239"/>
        <item m="1" x="201"/>
        <item m="1" x="176"/>
        <item m="1" x="191"/>
        <item m="1" x="170"/>
        <item m="1" x="128"/>
        <item m="1" x="231"/>
        <item m="1" x="189"/>
        <item m="1" x="167"/>
        <item m="1" x="126"/>
        <item m="1" x="228"/>
        <item m="1" x="187"/>
        <item m="1" x="164"/>
        <item m="1" x="124"/>
        <item m="1" x="224"/>
        <item m="1" x="185"/>
        <item m="1" x="160"/>
        <item m="1" x="245"/>
        <item m="1" x="220"/>
        <item m="1" x="183"/>
        <item m="1" x="156"/>
        <item m="1" x="243"/>
        <item m="1" x="216"/>
        <item m="1" x="181"/>
        <item m="1" x="152"/>
        <item m="1" x="242"/>
        <item m="1" x="212"/>
        <item m="1" x="180"/>
        <item m="1" x="148"/>
        <item m="1" x="241"/>
        <item m="1" x="208"/>
        <item m="1" x="179"/>
        <item m="1" x="144"/>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t="default"/>
      </items>
    </pivotField>
    <pivotField axis="axisCol" compact="0" outline="0" subtotalTop="0" showAll="0" includeNewItemsInFilter="1" sortType="descending">
      <items count="35">
        <item x="33"/>
        <item x="32"/>
        <item x="31"/>
        <item x="30"/>
        <item x="29"/>
        <item x="28"/>
        <item x="27"/>
        <item x="26"/>
        <item x="25"/>
        <item x="24"/>
        <item x="23"/>
        <item x="22"/>
        <item x="21"/>
        <item x="20"/>
        <item x="19"/>
        <item x="18"/>
        <item x="17"/>
        <item x="16"/>
        <item h="1" x="15"/>
        <item h="1" x="14"/>
        <item h="1" x="13"/>
        <item h="1" x="12"/>
        <item h="1" x="11"/>
        <item h="1" x="10"/>
        <item h="1" x="9"/>
        <item h="1" x="8"/>
        <item h="1" x="7"/>
        <item h="1" x="6"/>
        <item h="1" x="5"/>
        <item h="1" x="4"/>
        <item h="1" x="3"/>
        <item h="1" x="2"/>
        <item h="1" x="1"/>
        <item h="1"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t="grand">
      <x/>
    </i>
  </rowItems>
  <colFields count="1">
    <field x="2"/>
  </colFields>
  <colItems count="18">
    <i>
      <x/>
    </i>
    <i>
      <x v="1"/>
    </i>
    <i>
      <x v="2"/>
    </i>
    <i>
      <x v="3"/>
    </i>
    <i>
      <x v="4"/>
    </i>
    <i>
      <x v="5"/>
    </i>
    <i>
      <x v="6"/>
    </i>
    <i>
      <x v="7"/>
    </i>
    <i>
      <x v="8"/>
    </i>
    <i>
      <x v="9"/>
    </i>
    <i>
      <x v="10"/>
    </i>
    <i>
      <x v="11"/>
    </i>
    <i>
      <x v="12"/>
    </i>
    <i>
      <x v="13"/>
    </i>
    <i>
      <x v="14"/>
    </i>
    <i>
      <x v="15"/>
    </i>
    <i>
      <x v="16"/>
    </i>
    <i>
      <x v="17"/>
    </i>
  </colItems>
  <dataFields count="1">
    <dataField name="Sum of JCN" fld="8" baseField="0" baseItem="0" numFmtId="1"/>
  </dataFields>
  <formats count="4">
    <format dxfId="62">
      <pivotArea outline="0" fieldPosition="0">
        <references count="2">
          <reference field="1" count="4" selected="0">
            <x v="80"/>
            <x v="81"/>
            <x v="82"/>
            <x v="83"/>
          </reference>
          <reference field="2" count="1" selected="0">
            <x v="19"/>
          </reference>
        </references>
      </pivotArea>
    </format>
    <format dxfId="61">
      <pivotArea outline="0" fieldPosition="0">
        <references count="2">
          <reference field="1" count="11" selected="0">
            <x v="82"/>
            <x v="83"/>
            <x v="84"/>
            <x v="85"/>
            <x v="86"/>
            <x v="87"/>
            <x v="88"/>
            <x v="89"/>
            <x v="90"/>
            <x v="91"/>
            <x v="92"/>
          </reference>
          <reference field="2" count="1" selected="0">
            <x v="16"/>
          </reference>
        </references>
      </pivotArea>
    </format>
    <format dxfId="60">
      <pivotArea type="all" dataOnly="0" outline="0" fieldPosition="0"/>
    </format>
    <format dxfId="59">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CB092-071A-4C7A-AD54-F9CA856D35C8}" name="PivotTable4" cacheId="7" dataPosition="0" applyNumberFormats="0" applyBorderFormats="0" applyFontFormats="0" applyPatternFormats="0" applyAlignmentFormats="0" applyWidthHeightFormats="1" dataCaption="Data" showMissing="0" updatedVersion="7" minRefreshableVersion="3" showMultipleLabel="0" showMemberPropertyTips="0" colGrandTotals="0" itemPrintTitles="1" createdVersion="4" indent="0" compact="0" compactData="0" gridDropZones="1">
  <location ref="M7:AI132" firstHeaderRow="1" firstDataRow="2" firstDataCol="1"/>
  <pivotFields count="13">
    <pivotField compact="0" outline="0" subtotalTop="0" showAll="0" includeNewItemsInFilter="1"/>
    <pivotField axis="axisRow" compact="0" outline="0" subtotalTop="0" showAll="0" includeNewItemsInFilter="1" sortType="ascending" rankBy="0">
      <items count="125">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x="123"/>
        <item t="default"/>
      </items>
    </pivotField>
    <pivotField axis="axisCol" compact="0" outline="0" subtotalTop="0" showAll="0" includeNewItemsInFilter="1" sortType="descending">
      <items count="39">
        <item h="1" x="37"/>
        <item x="36"/>
        <item x="35"/>
        <item x="34"/>
        <item x="33"/>
        <item x="32"/>
        <item x="31"/>
        <item x="30"/>
        <item x="29"/>
        <item x="28"/>
        <item x="27"/>
        <item x="26"/>
        <item x="25"/>
        <item x="24"/>
        <item x="23"/>
        <item x="22"/>
        <item x="21"/>
        <item x="20"/>
        <item x="19"/>
        <item x="18"/>
        <item x="17"/>
        <item x="16"/>
        <item x="15"/>
        <item h="1" x="14"/>
        <item h="1" x="13"/>
        <item h="1" x="12"/>
        <item h="1" x="11"/>
        <item h="1" x="10"/>
        <item h="1" x="9"/>
        <item h="1" x="8"/>
        <item h="1" x="7"/>
        <item h="1" x="6"/>
        <item h="1" x="5"/>
        <item h="1" x="4"/>
        <item h="1" x="3"/>
        <item h="1" x="2"/>
        <item h="1" x="1"/>
        <item h="1"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22">
    <i>
      <x v="1"/>
    </i>
    <i>
      <x v="2"/>
    </i>
    <i>
      <x v="3"/>
    </i>
    <i>
      <x v="4"/>
    </i>
    <i>
      <x v="5"/>
    </i>
    <i>
      <x v="6"/>
    </i>
    <i>
      <x v="7"/>
    </i>
    <i>
      <x v="8"/>
    </i>
    <i>
      <x v="9"/>
    </i>
    <i>
      <x v="10"/>
    </i>
    <i>
      <x v="11"/>
    </i>
    <i>
      <x v="12"/>
    </i>
    <i>
      <x v="13"/>
    </i>
    <i>
      <x v="14"/>
    </i>
    <i>
      <x v="15"/>
    </i>
    <i>
      <x v="16"/>
    </i>
    <i>
      <x v="17"/>
    </i>
    <i>
      <x v="18"/>
    </i>
    <i>
      <x v="19"/>
    </i>
    <i>
      <x v="20"/>
    </i>
    <i>
      <x v="21"/>
    </i>
    <i>
      <x v="22"/>
    </i>
  </colItems>
  <dataFields count="1">
    <dataField name="Sum of CN" fld="7" baseField="0" baseItem="213" numFmtId="1"/>
  </dataFields>
  <formats count="3">
    <format dxfId="65">
      <pivotArea field="2" grandRow="1" outline="0" axis="axisCol" fieldPosition="0">
        <references count="1">
          <reference field="2" count="1" selected="0">
            <x v="20"/>
          </reference>
        </references>
      </pivotArea>
    </format>
    <format dxfId="64">
      <pivotArea type="all" dataOnly="0" outline="0" fieldPosition="0"/>
    </format>
    <format dxfId="63">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FC5C7-C727-41A1-980C-CC8430010FB3}" name="PivotTable5" cacheId="10" applyNumberFormats="0" applyBorderFormats="0" applyFontFormats="0" applyPatternFormats="0" applyAlignmentFormats="0" applyWidthHeightFormats="1" dataCaption="Data" showMissing="0" updatedVersion="8" showItems="0" showMultipleLabel="0" showMemberPropertyTips="0" subtotalHiddenItems="1" itemPrintTitles="1" indent="0" compact="0" compactData="0" gridDropZones="1" chartFormat="2">
  <location ref="A136:C176" firstHeaderRow="1" firstDataRow="2" firstDataCol="1"/>
  <pivotFields count="15">
    <pivotField compact="0" outline="0" subtotalTop="0" showAll="0" includeNewItemsInFilter="1"/>
    <pivotField compact="0" outline="0" subtotalTop="0" showAll="0" includeNewItemsInFilter="1" sortType="ascending"/>
    <pivotField axis="axisRow" compact="0" outline="0" subtotalTop="0" showAll="0" includeNewItemsInFilter="1" sortType="ascending">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h="1" x="38"/>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2"/>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dataFields count="2">
    <dataField name="Sum of CN" fld="7" baseField="0" baseItem="0"/>
    <dataField name="Sum of JCN" fld="8" baseField="2" baseItem="1"/>
  </dataFields>
  <formats count="3">
    <format dxfId="68">
      <pivotArea outline="0" fieldPosition="0">
        <references count="2">
          <reference field="4294967294" count="1" selected="0">
            <x v="0"/>
          </reference>
          <reference field="2" count="1" selected="0">
            <x v="17"/>
          </reference>
        </references>
      </pivotArea>
    </format>
    <format dxfId="67">
      <pivotArea outline="0" fieldPosition="0"/>
    </format>
    <format dxfId="66">
      <pivotArea type="all" dataOnly="0"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723E0-E1C1-438F-91EE-3476B65B4D79}" name="PivotTable2" cacheId="10" applyNumberFormats="0" applyBorderFormats="0" applyFontFormats="0" applyPatternFormats="0" applyAlignmentFormats="0" applyWidthHeightFormats="1" dataCaption="Data" updatedVersion="8" minRefreshableVersion="3" showMultipleLabel="0" showMemberPropertyTips="0" useAutoFormatting="1" itemPrintTitles="1" createdVersion="4" indent="0" compact="0" compactData="0" gridDropZones="1">
  <location ref="A7:J132" firstHeaderRow="1" firstDataRow="2" firstDataCol="1" rowPageCount="1" colPageCount="1"/>
  <pivotFields count="15">
    <pivotField compact="0" numFmtId="15" outline="0" subtotalTop="0" showAll="0" includeNewItemsInFilter="1"/>
    <pivotField axis="axisRow" compact="0" outline="0" subtotalTop="0" showAll="0" includeNewItemsInFilter="1" sortType="ascending">
      <items count="125">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x="123"/>
        <item t="default"/>
      </items>
    </pivotField>
    <pivotField axis="axisPage" compact="0" outline="0" subtotalTop="0" multipleItemSelectionAllowed="1" showAll="0" includeNewItemsInFilter="1">
      <items count="4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x="36"/>
        <item h="1" x="38"/>
        <item x="3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9">
    <i>
      <x/>
    </i>
    <i i="1">
      <x v="1"/>
    </i>
    <i i="2">
      <x v="2"/>
    </i>
    <i i="3">
      <x v="3"/>
    </i>
    <i i="4">
      <x v="4"/>
    </i>
    <i i="5">
      <x v="5"/>
    </i>
    <i i="6">
      <x v="6"/>
    </i>
    <i i="7">
      <x v="7"/>
    </i>
    <i i="8">
      <x v="8"/>
    </i>
  </colItems>
  <pageFields count="1">
    <pageField fld="2" hier="0"/>
  </pageFields>
  <dataFields count="9">
    <dataField name="Adult chinook" fld="7" baseField="0" baseItem="0"/>
    <dataField name="Jack Chinook" fld="8" baseField="0" baseItem="0"/>
    <dataField name="Adult Coho" fld="3" baseField="0" baseItem="0"/>
    <dataField name="Jack Coho" fld="4" baseField="0" baseItem="0"/>
    <dataField name="Adult Sockeye" fld="10" baseField="0" baseItem="0"/>
    <dataField name="Jack Sockeye" fld="11" baseField="0" baseItem="0"/>
    <dataField name="Steelhead" fld="9" baseField="0" baseItem="0"/>
    <dataField name="Chum" fld="6" baseField="0" baseItem="0"/>
    <dataField name="Pink" fld="5" baseField="0" baseItem="0"/>
  </dataFields>
  <formats count="6">
    <format dxfId="74">
      <pivotArea field="1" grandRow="1" outline="0" axis="axisRow" fieldPosition="0">
        <references count="1">
          <reference field="4294967294" count="1" selected="0">
            <x v="4"/>
          </reference>
        </references>
      </pivotArea>
    </format>
    <format dxfId="73">
      <pivotArea field="1" grandRow="1" outline="0" axis="axisRow" fieldPosition="0">
        <references count="1">
          <reference field="4294967294" count="1" selected="0">
            <x v="4"/>
          </reference>
        </references>
      </pivotArea>
    </format>
    <format dxfId="72">
      <pivotArea field="1" grandRow="1" outline="0" axis="axisRow" fieldPosition="0">
        <references count="1">
          <reference field="4294967294" count="1" selected="0">
            <x v="4"/>
          </reference>
        </references>
      </pivotArea>
    </format>
    <format dxfId="71">
      <pivotArea field="1" grandRow="1" outline="0" axis="axisRow" fieldPosition="0">
        <references count="1">
          <reference field="4294967294" count="1" selected="0">
            <x v="4"/>
          </reference>
        </references>
      </pivotArea>
    </format>
    <format dxfId="70">
      <pivotArea type="all" dataOnly="0" outline="0" fieldPosition="0"/>
    </format>
    <format dxfId="69">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0" applyNumberFormats="0" applyBorderFormats="0" applyFontFormats="0" applyPatternFormats="0" applyAlignmentFormats="0" applyWidthHeightFormats="1" dataCaption="Data" updatedVersion="7" minRefreshableVersion="3" showMultipleLabel="0" showMemberPropertyTips="0" useAutoFormatting="1" itemPrintTitles="1" createdVersion="4" indent="0" compact="0" compactData="0" gridDropZones="1">
  <location ref="A7:J132" firstHeaderRow="1" firstDataRow="2" firstDataCol="1" rowPageCount="1" colPageCount="1"/>
  <pivotFields count="13">
    <pivotField compact="0" numFmtId="15" outline="0" subtotalTop="0" showAll="0" includeNewItemsInFilter="1"/>
    <pivotField axis="axisRow" compact="0" outline="0" subtotalTop="0" showAll="0" includeNewItemsInFilter="1" sortType="ascending">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axis="axisPage" compact="0" outline="0" subtotalTop="0" showAll="0" includeNewItemsInFilter="1">
      <items count="9">
        <item x="0"/>
        <item x="1"/>
        <item x="2"/>
        <item x="3"/>
        <item x="4"/>
        <item x="5"/>
        <item x="6"/>
        <item x="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s>
  <rowFields count="1">
    <field x="1"/>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9">
    <i>
      <x/>
    </i>
    <i i="1">
      <x v="1"/>
    </i>
    <i i="2">
      <x v="2"/>
    </i>
    <i i="3">
      <x v="3"/>
    </i>
    <i i="4">
      <x v="4"/>
    </i>
    <i i="5">
      <x v="5"/>
    </i>
    <i i="6">
      <x v="6"/>
    </i>
    <i i="7">
      <x v="7"/>
    </i>
    <i i="8">
      <x v="8"/>
    </i>
  </colItems>
  <pageFields count="1">
    <pageField fld="2" item="7" hier="0"/>
  </pageFields>
  <dataFields count="9">
    <dataField name="Adult chinook" fld="7" baseField="0" baseItem="0"/>
    <dataField name="Jack Chinook" fld="8" baseField="0" baseItem="0"/>
    <dataField name="Adult Coho" fld="3" baseField="0" baseItem="0"/>
    <dataField name="Jack Coho" fld="4" baseField="0" baseItem="0"/>
    <dataField name="Adult Sockeye" fld="10" baseField="0" baseItem="0"/>
    <dataField name="Jack Sockeye" fld="11" baseField="0" baseItem="0"/>
    <dataField name="Steelhead" fld="9" baseField="0" baseItem="0"/>
    <dataField name="Chum" fld="6" baseField="0" baseItem="0"/>
    <dataField name="Pink" fld="5" baseField="0" baseItem="0"/>
  </dataFields>
  <formats count="11">
    <format dxfId="54">
      <pivotArea outline="0" fieldPosition="0">
        <references count="2">
          <reference field="4294967294" count="1" selected="0">
            <x v="4"/>
          </reference>
          <reference field="1" count="1" selected="0">
            <x v="37"/>
          </reference>
        </references>
      </pivotArea>
    </format>
    <format dxfId="53">
      <pivotArea outline="0" fieldPosition="0">
        <references count="2">
          <reference field="4294967294" count="1" selected="0">
            <x v="4"/>
          </reference>
          <reference field="1" count="1" selected="0">
            <x v="37"/>
          </reference>
        </references>
      </pivotArea>
    </format>
    <format dxfId="52">
      <pivotArea outline="0" fieldPosition="0">
        <references count="2">
          <reference field="4294967294" count="1" selected="0">
            <x v="4"/>
          </reference>
          <reference field="1" count="1" selected="0">
            <x v="37"/>
          </reference>
        </references>
      </pivotArea>
    </format>
    <format dxfId="51">
      <pivotArea outline="0" fieldPosition="0">
        <references count="2">
          <reference field="4294967294" count="1" selected="0">
            <x v="4"/>
          </reference>
          <reference field="1" count="1" selected="0">
            <x v="37"/>
          </reference>
        </references>
      </pivotArea>
    </format>
    <format dxfId="50">
      <pivotArea field="1" grandRow="1" outline="0" axis="axisRow" fieldPosition="0">
        <references count="1">
          <reference field="4294967294" count="1" selected="0">
            <x v="4"/>
          </reference>
        </references>
      </pivotArea>
    </format>
    <format dxfId="49">
      <pivotArea field="1" grandRow="1" outline="0" axis="axisRow" fieldPosition="0">
        <references count="1">
          <reference field="4294967294" count="1" selected="0">
            <x v="4"/>
          </reference>
        </references>
      </pivotArea>
    </format>
    <format dxfId="48">
      <pivotArea field="1" grandRow="1" outline="0" axis="axisRow" fieldPosition="0">
        <references count="1">
          <reference field="4294967294" count="1" selected="0">
            <x v="4"/>
          </reference>
        </references>
      </pivotArea>
    </format>
    <format dxfId="47">
      <pivotArea field="1" grandRow="1" outline="0" axis="axisRow" fieldPosition="0">
        <references count="1">
          <reference field="4294967294" count="1" selected="0">
            <x v="4"/>
          </reference>
        </references>
      </pivotArea>
    </format>
    <format dxfId="46">
      <pivotArea outline="0" fieldPosition="0">
        <references count="1">
          <reference field="1" count="14" selected="0">
            <x v="77"/>
            <x v="78"/>
            <x v="79"/>
            <x v="80"/>
            <x v="81"/>
            <x v="82"/>
            <x v="83"/>
            <x v="84"/>
            <x v="85"/>
            <x v="86"/>
            <x v="87"/>
            <x v="88"/>
            <x v="89"/>
            <x v="90"/>
          </reference>
        </references>
      </pivotArea>
    </format>
    <format dxfId="45">
      <pivotArea type="all" dataOnly="0" outline="0" fieldPosition="0"/>
    </format>
    <format dxfId="44">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4" cacheId="1" dataPosition="0" applyNumberFormats="0" applyBorderFormats="0" applyFontFormats="0" applyPatternFormats="0" applyAlignmentFormats="0" applyWidthHeightFormats="1" dataCaption="Data" showMissing="0" updatedVersion="7" minRefreshableVersion="3" showMultipleLabel="0" showMemberPropertyTips="0" colGrandTotals="0" itemPrintTitles="1" createdVersion="4" indent="0" compact="0" compactData="0" gridDropZones="1">
  <location ref="L7:T132" firstHeaderRow="1" firstDataRow="2" firstDataCol="1"/>
  <pivotFields count="13">
    <pivotField compact="0" outline="0" subtotalTop="0" showAll="0" includeNewItemsInFilter="1"/>
    <pivotField axis="axisRow" compact="0" outline="0" subtotalTop="0" showAll="0" includeNewItemsInFilter="1" sortType="ascending" rankBy="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axis="axisCol" compact="0" outline="0" subtotalTop="0" showAll="0" includeNewItemsInFilter="1" sortType="descending">
      <items count="9">
        <item x="7"/>
        <item x="6"/>
        <item x="5"/>
        <item x="4"/>
        <item x="3"/>
        <item x="2"/>
        <item x="1"/>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8">
    <i>
      <x/>
    </i>
    <i>
      <x v="1"/>
    </i>
    <i>
      <x v="2"/>
    </i>
    <i>
      <x v="3"/>
    </i>
    <i>
      <x v="4"/>
    </i>
    <i>
      <x v="5"/>
    </i>
    <i>
      <x v="6"/>
    </i>
    <i>
      <x v="7"/>
    </i>
  </colItems>
  <dataFields count="1">
    <dataField name="Sum of CN" fld="7" baseField="0" baseItem="0" numFmtId="1"/>
  </dataFields>
  <formats count="2">
    <format dxfId="56">
      <pivotArea type="all" dataOnly="0" outline="0" fieldPosition="0"/>
    </format>
    <format dxfId="55">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4898D-7235-444C-AF5C-FC0636C28859}" name="PivotTable5" cacheId="8" applyNumberFormats="0" applyBorderFormats="0" applyFontFormats="0" applyPatternFormats="0" applyAlignmentFormats="0" applyWidthHeightFormats="1" dataCaption="Data" showMissing="0" updatedVersion="7" showItems="0" showMultipleLabel="0" showMemberPropertyTips="0" subtotalHiddenItems="1" itemPrintTitles="1" indent="0" compact="0" compactData="0" gridDropZones="1">
  <location ref="A138:G148" firstHeaderRow="1" firstDataRow="2" firstDataCol="1"/>
  <pivotFields count="13">
    <pivotField compact="0" outline="0" subtotalTop="0" showAll="0" includeNewItemsInFilter="1"/>
    <pivotField compact="0" outline="0" subtotalTop="0" showAll="0" includeNewItemsInFilter="1" sortType="ascending"/>
    <pivotField axis="axisRow" compact="0" outline="0" subtotalTop="0" showAll="0" includeNewItemsInFilter="1" sortType="ascending">
      <items count="10">
        <item x="0"/>
        <item x="1"/>
        <item x="2"/>
        <item x="3"/>
        <item x="4"/>
        <item x="5"/>
        <item x="6"/>
        <item x="7"/>
        <item h="1" x="8"/>
        <item t="default"/>
      </items>
    </pivotField>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s>
  <rowFields count="1">
    <field x="2"/>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CN" fld="7" baseField="0" baseItem="0"/>
    <dataField name="Sum of CO" fld="3" baseField="0" baseItem="0"/>
    <dataField name="Sum of SX" fld="10" baseField="0" baseItem="0"/>
    <dataField name="Sum of CM" fld="6" baseField="0" baseItem="0"/>
    <dataField name="Sum of PK" fld="5" baseField="0" baseItem="0"/>
    <dataField name="Sum of ST" fld="9" baseField="2" baseItem="2"/>
  </dataFields>
  <formats count="2">
    <format dxfId="58">
      <pivotArea outline="0" fieldPosition="0"/>
    </format>
    <format dxfId="57">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F28559-4C4F-4BDC-8DCF-B700AC00CA3A}" name="PivotTable3" cacheId="10" applyNumberFormats="0" applyBorderFormats="0" applyFontFormats="0" applyPatternFormats="0" applyAlignmentFormats="0" applyWidthHeightFormats="1" dataCaption="Data" updatedVersion="8" minRefreshableVersion="3" showMultipleLabel="0" showMemberPropertyTips="0" useAutoFormatting="1" itemPrintTitles="1" createdVersion="4" indent="0" compact="0" compactData="0" gridDropZones="1">
  <location ref="A5:I45" firstHeaderRow="1" firstDataRow="2" firstDataCol="1"/>
  <pivotFields count="15">
    <pivotField compact="0" numFmtId="15" outline="0" subtotalTop="0" showAll="0" includeNewItemsInFilter="1"/>
    <pivotField compact="0" outline="0" subtotalTop="0" showAll="0" includeNewItemsInFilter="1"/>
    <pivotField axis="axisRow" compact="0" outline="0" subtotalTop="0" showAll="0" includeNewItemsInFilter="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h="1" x="38"/>
        <item x="37"/>
        <item t="default"/>
      </items>
    </pivotField>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2"/>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t="grand">
      <x/>
    </i>
  </rowItems>
  <colFields count="1">
    <field x="-2"/>
  </colFields>
  <colItems count="8">
    <i>
      <x/>
    </i>
    <i i="1">
      <x v="1"/>
    </i>
    <i i="2">
      <x v="2"/>
    </i>
    <i i="3">
      <x v="3"/>
    </i>
    <i i="4">
      <x v="4"/>
    </i>
    <i i="5">
      <x v="5"/>
    </i>
    <i i="6">
      <x v="6"/>
    </i>
    <i i="7">
      <x v="7"/>
    </i>
  </colItems>
  <dataFields count="8">
    <dataField name="Sum of CN" fld="7" baseField="0" baseItem="0" numFmtId="1"/>
    <dataField name="Sum of JCN" fld="8" baseField="0" baseItem="0" numFmtId="1"/>
    <dataField name="Sum of SX" fld="10" baseField="0" baseItem="0" numFmtId="1"/>
    <dataField name="Sum of JSX" fld="11" baseField="0" baseItem="0" numFmtId="1"/>
    <dataField name="Sum of CO" fld="3" baseField="0" baseItem="0" numFmtId="1"/>
    <dataField name="Sum of JCO" fld="4" baseField="0" baseItem="0" numFmtId="1"/>
    <dataField name="Sum of ST" fld="9" baseField="0" baseItem="0" numFmtId="1"/>
    <dataField name="Sum of CM" fld="6" baseField="0" baseItem="0" numFmtId="1"/>
  </dataFields>
  <formats count="15">
    <format dxfId="43">
      <pivotArea outline="0" fieldPosition="0">
        <references count="2">
          <reference field="4294967294" count="1" selected="0">
            <x v="0"/>
          </reference>
          <reference field="2" count="2" selected="0">
            <x v="16"/>
            <x v="17"/>
          </reference>
        </references>
      </pivotArea>
    </format>
    <format dxfId="42">
      <pivotArea field="2" grandRow="1" outline="0" axis="axisRow" fieldPosition="0">
        <references count="1">
          <reference field="4294967294" count="1" selected="0">
            <x v="0"/>
          </reference>
        </references>
      </pivotArea>
    </format>
    <format dxfId="41">
      <pivotArea outline="0" fieldPosition="0">
        <references count="2">
          <reference field="4294967294" count="4" selected="0">
            <x v="2"/>
            <x v="3"/>
            <x v="4"/>
            <x v="5"/>
          </reference>
          <reference field="2" count="3" selected="0">
            <x v="15"/>
            <x v="16"/>
            <x v="17"/>
          </reference>
        </references>
      </pivotArea>
    </format>
    <format dxfId="40">
      <pivotArea field="2" grandRow="1" outline="0" axis="axisRow" fieldPosition="0">
        <references count="1">
          <reference field="4294967294" count="4" selected="0">
            <x v="2"/>
            <x v="3"/>
            <x v="4"/>
            <x v="5"/>
          </reference>
        </references>
      </pivotArea>
    </format>
    <format dxfId="39">
      <pivotArea outline="0" fieldPosition="0">
        <references count="2">
          <reference field="4294967294" count="1" selected="0">
            <x v="6"/>
          </reference>
          <reference field="2" count="0" selected="0"/>
        </references>
      </pivotArea>
    </format>
    <format dxfId="38">
      <pivotArea field="2" grandRow="1" outline="0" axis="axisRow" fieldPosition="0">
        <references count="1">
          <reference field="4294967294" count="1" selected="0">
            <x v="6"/>
          </reference>
        </references>
      </pivotArea>
    </format>
    <format dxfId="37">
      <pivotArea type="all" dataOnly="0" outline="0" fieldPosition="0"/>
    </format>
    <format dxfId="36">
      <pivotArea outline="0" fieldPosition="0">
        <references count="1">
          <reference field="4294967294" count="1">
            <x v="0"/>
          </reference>
        </references>
      </pivotArea>
    </format>
    <format dxfId="35">
      <pivotArea outline="0" fieldPosition="0">
        <references count="1">
          <reference field="4294967294" count="1">
            <x v="1"/>
          </reference>
        </references>
      </pivotArea>
    </format>
    <format dxfId="34">
      <pivotArea outline="0" fieldPosition="0">
        <references count="1">
          <reference field="4294967294" count="1">
            <x v="2"/>
          </reference>
        </references>
      </pivotArea>
    </format>
    <format dxfId="33">
      <pivotArea outline="0" fieldPosition="0">
        <references count="1">
          <reference field="4294967294" count="1">
            <x v="3"/>
          </reference>
        </references>
      </pivotArea>
    </format>
    <format dxfId="32">
      <pivotArea outline="0" fieldPosition="0">
        <references count="1">
          <reference field="4294967294" count="1">
            <x v="4"/>
          </reference>
        </references>
      </pivotArea>
    </format>
    <format dxfId="31">
      <pivotArea outline="0" fieldPosition="0">
        <references count="1">
          <reference field="4294967294" count="1">
            <x v="5"/>
          </reference>
        </references>
      </pivotArea>
    </format>
    <format dxfId="30">
      <pivotArea outline="0" fieldPosition="0">
        <references count="1">
          <reference field="4294967294" count="1">
            <x v="6"/>
          </reference>
        </references>
      </pivotArea>
    </format>
    <format dxfId="29">
      <pivotArea outline="0" fieldPosition="0">
        <references count="1">
          <reference field="4294967294" count="1">
            <x v="7"/>
          </reference>
        </references>
      </pivotArea>
    </format>
  </formats>
  <conditionalFormats count="6">
    <conditionalFormat priority="6">
      <pivotAreas count="1">
        <pivotArea type="data" outline="0" collapsedLevelsAreSubtotals="1" fieldPosition="0">
          <references count="2">
            <reference field="4294967294" count="1" selected="0">
              <x v="4"/>
            </reference>
            <reference field="2" count="35" selected="0">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5">
      <pivotAreas count="1">
        <pivotArea type="data" outline="0" collapsedLevelsAreSubtotals="1" fieldPosition="0">
          <references count="2">
            <reference field="4294967294" count="1" selected="0">
              <x v="0"/>
            </reference>
            <reference field="2" count="35" selected="0">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4">
      <pivotAreas count="1">
        <pivotArea type="data" outline="0" collapsedLevelsAreSubtotals="1" fieldPosition="0">
          <references count="2">
            <reference field="4294967294" count="1" selected="0">
              <x v="2"/>
            </reference>
            <reference field="2" count="34" selected="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3">
      <pivotAreas count="1">
        <pivotArea type="data" outline="0" collapsedLevelsAreSubtotals="1" fieldPosition="0">
          <references count="2">
            <reference field="4294967294" count="1" selected="0">
              <x v="2"/>
            </reference>
            <reference field="2" count="35" selected="0">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2">
      <pivotAreas count="1">
        <pivotArea type="data" outline="0" collapsedLevelsAreSubtotals="1" fieldPosition="0">
          <references count="2">
            <reference field="4294967294" count="1" selected="0">
              <x v="6"/>
            </reference>
            <reference field="2" count="35" selected="0">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1">
      <pivotAreas count="1">
        <pivotArea type="data" outline="0" collapsedLevelsAreSubtotals="1" fieldPosition="0">
          <references count="2">
            <reference field="4294967294" count="1" selected="0">
              <x v="7"/>
            </reference>
            <reference field="2" count="35" selected="0">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2" cacheId="6" dataPosition="0" applyNumberFormats="0" applyBorderFormats="0" applyFontFormats="0" applyPatternFormats="0" applyAlignmentFormats="0" applyWidthHeightFormats="1" dataCaption="Data" showMissing="0" updatedVersion="7" showItems="0" showMultipleLabel="0" showMemberPropertyTips="0" subtotalHiddenItems="1" colGrandTotals="0" itemPrintTitles="1" indent="0" compact="0" compactData="0" gridDropZones="1" chartFormat="1">
  <location ref="BB32:BW157" firstHeaderRow="1" firstDataRow="2" firstDataCol="1"/>
  <pivotFields count="12">
    <pivotField compact="0" outline="0" subtotalTop="0" showAll="0" includeNewItemsInFilter="1"/>
    <pivotField axis="axisRow" compact="0" outline="0" subtotalTop="0" showAll="0" includeNewItemsInFilter="1" sortType="ascending" rankBy="0">
      <items count="247">
        <item m="1" x="178"/>
        <item m="1" x="225"/>
        <item m="1" x="161"/>
        <item m="1" x="221"/>
        <item m="1" x="157"/>
        <item m="1" x="217"/>
        <item m="1" x="153"/>
        <item m="1" x="213"/>
        <item m="1" x="149"/>
        <item m="1" x="209"/>
        <item m="1" x="145"/>
        <item m="1" x="205"/>
        <item m="1" x="141"/>
        <item m="1" x="202"/>
        <item m="1" x="138"/>
        <item m="1" x="199"/>
        <item m="1" x="136"/>
        <item m="1" x="197"/>
        <item m="1" x="134"/>
        <item m="1" x="195"/>
        <item m="1" x="132"/>
        <item m="1" x="193"/>
        <item m="1" x="130"/>
        <item m="1" x="190"/>
        <item m="1" x="127"/>
        <item m="1" x="188"/>
        <item m="1" x="125"/>
        <item m="1" x="186"/>
        <item m="1" x="123"/>
        <item m="1" x="184"/>
        <item m="1" x="244"/>
        <item m="1" x="182"/>
        <item m="1" x="234"/>
        <item m="1" x="171"/>
        <item m="1" x="232"/>
        <item m="1" x="168"/>
        <item m="1" x="229"/>
        <item m="1" x="165"/>
        <item m="1" x="226"/>
        <item m="1" x="162"/>
        <item m="1" x="222"/>
        <item m="1" x="158"/>
        <item m="1" x="218"/>
        <item m="1" x="154"/>
        <item m="1" x="214"/>
        <item m="1" x="150"/>
        <item m="1" x="210"/>
        <item m="1" x="146"/>
        <item m="1" x="206"/>
        <item m="1" x="142"/>
        <item m="1" x="203"/>
        <item m="1" x="139"/>
        <item m="1" x="200"/>
        <item m="1" x="137"/>
        <item m="1" x="198"/>
        <item m="1" x="135"/>
        <item m="1" x="196"/>
        <item m="1" x="133"/>
        <item m="1" x="194"/>
        <item m="1" x="131"/>
        <item m="1" x="192"/>
        <item m="1" x="129"/>
        <item m="1" x="238"/>
        <item m="1" x="175"/>
        <item m="1" x="237"/>
        <item m="1" x="174"/>
        <item m="1" x="236"/>
        <item m="1" x="173"/>
        <item m="1" x="235"/>
        <item m="1" x="172"/>
        <item m="1" x="233"/>
        <item m="1" x="169"/>
        <item m="1" x="230"/>
        <item m="1" x="166"/>
        <item m="1" x="227"/>
        <item m="1" x="163"/>
        <item m="1" x="223"/>
        <item m="1" x="159"/>
        <item m="1" x="219"/>
        <item m="1" x="155"/>
        <item m="1" x="215"/>
        <item m="1" x="151"/>
        <item m="1" x="211"/>
        <item m="1" x="147"/>
        <item m="1" x="207"/>
        <item m="1" x="143"/>
        <item m="1" x="240"/>
        <item m="1" x="204"/>
        <item m="1" x="177"/>
        <item m="1" x="140"/>
        <item m="1" x="239"/>
        <item m="1" x="201"/>
        <item m="1" x="176"/>
        <item m="1" x="191"/>
        <item m="1" x="170"/>
        <item m="1" x="128"/>
        <item m="1" x="231"/>
        <item m="1" x="189"/>
        <item m="1" x="167"/>
        <item m="1" x="126"/>
        <item m="1" x="228"/>
        <item m="1" x="187"/>
        <item m="1" x="164"/>
        <item m="1" x="124"/>
        <item m="1" x="224"/>
        <item m="1" x="185"/>
        <item m="1" x="160"/>
        <item m="1" x="245"/>
        <item m="1" x="220"/>
        <item m="1" x="183"/>
        <item m="1" x="156"/>
        <item m="1" x="243"/>
        <item m="1" x="216"/>
        <item m="1" x="181"/>
        <item m="1" x="152"/>
        <item m="1" x="242"/>
        <item m="1" x="212"/>
        <item m="1" x="180"/>
        <item m="1" x="148"/>
        <item m="1" x="241"/>
        <item m="1" x="208"/>
        <item m="1" x="179"/>
        <item m="1" x="144"/>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t="default"/>
      </items>
    </pivotField>
    <pivotField axis="axisCol" compact="0" outline="0" subtotalTop="0" showAll="0" includeNewItemsInFilter="1">
      <items count="35">
        <item h="1" x="0"/>
        <item h="1" x="1"/>
        <item h="1" x="2"/>
        <item h="1" x="3"/>
        <item h="1" x="4"/>
        <item h="1" x="5"/>
        <item h="1" x="6"/>
        <item h="1" x="7"/>
        <item h="1" x="8"/>
        <item h="1" x="9"/>
        <item h="1" x="10"/>
        <item h="1" x="11"/>
        <item h="1" x="12"/>
        <item x="13"/>
        <item x="14"/>
        <item x="15"/>
        <item x="16"/>
        <item x="17"/>
        <item x="18"/>
        <item x="19"/>
        <item x="20"/>
        <item x="21"/>
        <item x="22"/>
        <item x="23"/>
        <item x="24"/>
        <item x="25"/>
        <item x="26"/>
        <item x="27"/>
        <item x="28"/>
        <item x="29"/>
        <item x="30"/>
        <item x="31"/>
        <item x="32"/>
        <item x="33"/>
        <item t="default"/>
      </items>
    </pivotField>
    <pivotField compact="0" outline="0" subtotalTop="0" showAll="0" includeNewItemsInFilter="1"/>
    <pivotField dataField="1"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t="grand">
      <x/>
    </i>
  </rowItems>
  <colFields count="1">
    <field x="2"/>
  </colFields>
  <colItems count="21">
    <i>
      <x v="13"/>
    </i>
    <i>
      <x v="14"/>
    </i>
    <i>
      <x v="15"/>
    </i>
    <i>
      <x v="16"/>
    </i>
    <i>
      <x v="17"/>
    </i>
    <i>
      <x v="18"/>
    </i>
    <i>
      <x v="19"/>
    </i>
    <i>
      <x v="20"/>
    </i>
    <i>
      <x v="21"/>
    </i>
    <i>
      <x v="22"/>
    </i>
    <i>
      <x v="23"/>
    </i>
    <i>
      <x v="24"/>
    </i>
    <i>
      <x v="25"/>
    </i>
    <i>
      <x v="26"/>
    </i>
    <i>
      <x v="27"/>
    </i>
    <i>
      <x v="28"/>
    </i>
    <i>
      <x v="29"/>
    </i>
    <i>
      <x v="30"/>
    </i>
    <i>
      <x v="31"/>
    </i>
    <i>
      <x v="32"/>
    </i>
    <i>
      <x v="33"/>
    </i>
  </colItems>
  <dataFields count="1">
    <dataField name="Sum of JCO" fld="4" showDataAs="runTotal" baseField="1" baseItem="0"/>
  </dataFields>
  <formats count="4">
    <format dxfId="13">
      <pivotArea outline="0" fieldPosition="0">
        <references count="2">
          <reference field="1" count="41" selected="0">
            <x v="77"/>
            <x v="78"/>
            <x v="79"/>
            <x v="80"/>
            <x v="81"/>
            <x v="82"/>
            <x v="83"/>
            <x v="84"/>
            <x v="85"/>
            <x v="86"/>
            <x v="87"/>
            <x v="88"/>
            <x v="89"/>
            <x v="90"/>
            <x v="91"/>
            <x v="92"/>
            <x v="93"/>
            <x v="94"/>
            <x v="95"/>
            <x v="96"/>
            <x v="97"/>
            <x v="98"/>
            <x v="99"/>
            <x v="100"/>
            <x v="101"/>
            <x v="102"/>
            <x v="103"/>
            <x v="104"/>
            <x v="105"/>
            <x v="106"/>
            <x v="107"/>
            <x v="108"/>
            <x v="109"/>
            <x v="110"/>
            <x v="111"/>
            <x v="112"/>
            <x v="113"/>
            <x v="114"/>
            <x v="115"/>
            <x v="116"/>
            <x v="117"/>
          </reference>
          <reference field="2" count="1" selected="0">
            <x v="17"/>
          </reference>
        </references>
      </pivotArea>
    </format>
    <format dxfId="12">
      <pivotArea outline="0" fieldPosition="0">
        <references count="2">
          <reference field="1" count="1" selected="0">
            <x v="81"/>
          </reference>
          <reference field="2" count="1" selected="0">
            <x v="14"/>
          </reference>
        </references>
      </pivotArea>
    </format>
    <format dxfId="11">
      <pivotArea type="all" dataOnly="0" outline="0" fieldPosition="0"/>
    </format>
    <format dxfId="10">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3" cacheId="3" dataPosition="0" applyNumberFormats="0" applyBorderFormats="0" applyFontFormats="0" applyPatternFormats="0" applyAlignmentFormats="0" applyWidthHeightFormats="1" dataCaption="Data" showMissing="0" updatedVersion="7" showItems="0" showMultipleLabel="0" showMemberPropertyTips="0" subtotalHiddenItems="1" colGrandTotals="0" itemPrintTitles="1" indent="0" compact="0" compactData="0" gridDropZones="1">
  <location ref="A163:W288" firstHeaderRow="1" firstDataRow="2" firstDataCol="1"/>
  <pivotFields count="12">
    <pivotField compact="0" outline="0" subtotalTop="0" showAll="0" includeNewItemsInFilter="1"/>
    <pivotField axis="axisRow" compact="0" outline="0" subtotalTop="0" showAll="0" includeNewItemsInFilter="1" sortType="ascending" rankBy="0">
      <items count="247">
        <item m="1" x="178"/>
        <item m="1" x="225"/>
        <item m="1" x="161"/>
        <item m="1" x="221"/>
        <item m="1" x="157"/>
        <item m="1" x="217"/>
        <item m="1" x="153"/>
        <item m="1" x="213"/>
        <item m="1" x="149"/>
        <item m="1" x="209"/>
        <item m="1" x="145"/>
        <item m="1" x="205"/>
        <item m="1" x="141"/>
        <item m="1" x="202"/>
        <item m="1" x="138"/>
        <item m="1" x="199"/>
        <item m="1" x="136"/>
        <item m="1" x="197"/>
        <item m="1" x="134"/>
        <item m="1" x="195"/>
        <item m="1" x="132"/>
        <item m="1" x="193"/>
        <item m="1" x="130"/>
        <item m="1" x="190"/>
        <item m="1" x="127"/>
        <item m="1" x="188"/>
        <item m="1" x="125"/>
        <item m="1" x="186"/>
        <item m="1" x="123"/>
        <item m="1" x="184"/>
        <item m="1" x="244"/>
        <item m="1" x="182"/>
        <item m="1" x="234"/>
        <item m="1" x="171"/>
        <item m="1" x="232"/>
        <item m="1" x="168"/>
        <item m="1" x="229"/>
        <item m="1" x="165"/>
        <item m="1" x="226"/>
        <item m="1" x="162"/>
        <item m="1" x="222"/>
        <item m="1" x="158"/>
        <item m="1" x="218"/>
        <item m="1" x="154"/>
        <item m="1" x="214"/>
        <item m="1" x="150"/>
        <item m="1" x="210"/>
        <item m="1" x="146"/>
        <item m="1" x="206"/>
        <item m="1" x="142"/>
        <item m="1" x="203"/>
        <item m="1" x="139"/>
        <item m="1" x="200"/>
        <item m="1" x="137"/>
        <item m="1" x="198"/>
        <item m="1" x="135"/>
        <item m="1" x="196"/>
        <item m="1" x="133"/>
        <item m="1" x="194"/>
        <item m="1" x="131"/>
        <item m="1" x="192"/>
        <item m="1" x="129"/>
        <item m="1" x="238"/>
        <item m="1" x="175"/>
        <item m="1" x="237"/>
        <item m="1" x="174"/>
        <item m="1" x="236"/>
        <item m="1" x="173"/>
        <item m="1" x="235"/>
        <item m="1" x="172"/>
        <item m="1" x="233"/>
        <item m="1" x="169"/>
        <item m="1" x="230"/>
        <item m="1" x="166"/>
        <item m="1" x="227"/>
        <item m="1" x="163"/>
        <item m="1" x="223"/>
        <item m="1" x="159"/>
        <item m="1" x="219"/>
        <item m="1" x="155"/>
        <item m="1" x="215"/>
        <item m="1" x="151"/>
        <item m="1" x="211"/>
        <item m="1" x="147"/>
        <item m="1" x="207"/>
        <item m="1" x="143"/>
        <item m="1" x="240"/>
        <item m="1" x="204"/>
        <item m="1" x="177"/>
        <item m="1" x="140"/>
        <item m="1" x="239"/>
        <item m="1" x="201"/>
        <item m="1" x="176"/>
        <item m="1" x="191"/>
        <item m="1" x="170"/>
        <item m="1" x="128"/>
        <item m="1" x="231"/>
        <item m="1" x="189"/>
        <item m="1" x="167"/>
        <item m="1" x="126"/>
        <item m="1" x="228"/>
        <item m="1" x="187"/>
        <item m="1" x="164"/>
        <item m="1" x="124"/>
        <item m="1" x="224"/>
        <item m="1" x="185"/>
        <item m="1" x="160"/>
        <item m="1" x="245"/>
        <item m="1" x="220"/>
        <item m="1" x="183"/>
        <item m="1" x="156"/>
        <item m="1" x="243"/>
        <item m="1" x="216"/>
        <item m="1" x="181"/>
        <item m="1" x="152"/>
        <item m="1" x="242"/>
        <item m="1" x="212"/>
        <item m="1" x="180"/>
        <item m="1" x="148"/>
        <item m="1" x="241"/>
        <item m="1" x="208"/>
        <item m="1" x="179"/>
        <item m="1" x="144"/>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t="default"/>
      </items>
    </pivotField>
    <pivotField axis="axisCol" compact="0" outline="0" subtotalTop="0" showAll="0" includeNewItemsInFilter="1" sortType="ascending" rankBy="0">
      <items count="34">
        <item h="1" x="0"/>
        <item h="1" x="1"/>
        <item h="1" x="2"/>
        <item h="1" x="3"/>
        <item h="1" x="4"/>
        <item h="1" x="5"/>
        <item h="1" x="6"/>
        <item h="1" x="7"/>
        <item h="1" x="8"/>
        <item h="1" x="9"/>
        <item h="1" x="10"/>
        <item x="11"/>
        <item x="12"/>
        <item x="13"/>
        <item x="14"/>
        <item x="15"/>
        <item x="16"/>
        <item x="17"/>
        <item x="18"/>
        <item x="19"/>
        <item x="20"/>
        <item x="21"/>
        <item x="22"/>
        <item x="23"/>
        <item x="24"/>
        <item x="25"/>
        <item x="26"/>
        <item x="27"/>
        <item x="28"/>
        <item x="29"/>
        <item x="30"/>
        <item x="31"/>
        <item x="32"/>
        <item t="default"/>
      </items>
    </pivotField>
    <pivotField dataField="1" compact="0" outline="0" subtotalTop="0" showAll="0" includeNewItemsInFilter="1"/>
    <pivotField compact="0" outline="0" subtotalTop="0" showAll="0" includeNewItemsInFilter="1"/>
    <pivotField compact="0" outline="0" showAll="0" includeNewItemsInFilter="1"/>
    <pivotField compact="0" outline="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t="grand">
      <x/>
    </i>
  </rowItems>
  <colFields count="1">
    <field x="2"/>
  </colFields>
  <colItems count="22">
    <i>
      <x v="11"/>
    </i>
    <i>
      <x v="12"/>
    </i>
    <i>
      <x v="13"/>
    </i>
    <i>
      <x v="14"/>
    </i>
    <i>
      <x v="15"/>
    </i>
    <i>
      <x v="16"/>
    </i>
    <i>
      <x v="17"/>
    </i>
    <i>
      <x v="18"/>
    </i>
    <i>
      <x v="19"/>
    </i>
    <i>
      <x v="20"/>
    </i>
    <i>
      <x v="21"/>
    </i>
    <i>
      <x v="22"/>
    </i>
    <i>
      <x v="23"/>
    </i>
    <i>
      <x v="24"/>
    </i>
    <i>
      <x v="25"/>
    </i>
    <i>
      <x v="26"/>
    </i>
    <i>
      <x v="27"/>
    </i>
    <i>
      <x v="28"/>
    </i>
    <i>
      <x v="29"/>
    </i>
    <i>
      <x v="30"/>
    </i>
    <i>
      <x v="31"/>
    </i>
    <i>
      <x v="32"/>
    </i>
  </colItems>
  <dataFields count="1">
    <dataField name="Daily Adult COho" fld="3" baseField="1" baseItem="4294967293"/>
  </dataFields>
  <formats count="2">
    <format dxfId="15">
      <pivotArea type="all" dataOnly="0" outline="0" fieldPosition="0"/>
    </format>
    <format dxfId="14">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4" cacheId="3" dataPosition="0" applyNumberFormats="0" applyBorderFormats="0" applyFontFormats="0" applyPatternFormats="0" applyAlignmentFormats="0" applyWidthHeightFormats="1" dataCaption="Data" showMissing="0" updatedVersion="7" minRefreshableVersion="3" asteriskTotals="1" showMultipleLabel="0" showMemberPropertyTips="0" colGrandTotals="0" itemPrintTitles="1" createdVersion="4" indent="0" compact="0" compactData="0" gridDropZones="1">
  <location ref="AY163:BU288" firstHeaderRow="1" firstDataRow="2" firstDataCol="1"/>
  <pivotFields count="12">
    <pivotField compact="0" outline="0" subtotalTop="0" showAll="0" includeNewItemsInFilter="1"/>
    <pivotField axis="axisRow" compact="0" outline="0" subtotalTop="0" showAll="0" includeNewItemsInFilter="1" sortType="ascending" rankBy="0">
      <items count="247">
        <item m="1" x="178"/>
        <item m="1" x="225"/>
        <item m="1" x="161"/>
        <item m="1" x="221"/>
        <item m="1" x="157"/>
        <item m="1" x="217"/>
        <item m="1" x="153"/>
        <item m="1" x="213"/>
        <item m="1" x="149"/>
        <item m="1" x="209"/>
        <item m="1" x="145"/>
        <item m="1" x="205"/>
        <item m="1" x="141"/>
        <item m="1" x="202"/>
        <item m="1" x="138"/>
        <item m="1" x="199"/>
        <item m="1" x="136"/>
        <item m="1" x="197"/>
        <item m="1" x="134"/>
        <item m="1" x="195"/>
        <item m="1" x="132"/>
        <item m="1" x="193"/>
        <item m="1" x="130"/>
        <item m="1" x="190"/>
        <item m="1" x="127"/>
        <item m="1" x="188"/>
        <item m="1" x="125"/>
        <item m="1" x="186"/>
        <item m="1" x="123"/>
        <item m="1" x="184"/>
        <item m="1" x="244"/>
        <item h="1" m="1" x="182"/>
        <item m="1" x="234"/>
        <item m="1" x="171"/>
        <item m="1" x="232"/>
        <item m="1" x="168"/>
        <item m="1" x="229"/>
        <item m="1" x="165"/>
        <item m="1" x="226"/>
        <item m="1" x="162"/>
        <item m="1" x="222"/>
        <item m="1" x="158"/>
        <item m="1" x="218"/>
        <item m="1" x="154"/>
        <item m="1" x="214"/>
        <item m="1" x="150"/>
        <item m="1" x="210"/>
        <item m="1" x="146"/>
        <item m="1" x="206"/>
        <item m="1" x="142"/>
        <item m="1" x="203"/>
        <item m="1" x="139"/>
        <item m="1" x="200"/>
        <item m="1" x="137"/>
        <item m="1" x="198"/>
        <item m="1" x="135"/>
        <item m="1" x="196"/>
        <item m="1" x="133"/>
        <item m="1" x="194"/>
        <item m="1" x="131"/>
        <item m="1" x="192"/>
        <item m="1" x="129"/>
        <item m="1" x="238"/>
        <item m="1" x="175"/>
        <item m="1" x="237"/>
        <item m="1" x="174"/>
        <item m="1" x="236"/>
        <item m="1" x="173"/>
        <item m="1" x="235"/>
        <item m="1" x="172"/>
        <item m="1" x="233"/>
        <item m="1" x="169"/>
        <item m="1" x="230"/>
        <item m="1" x="166"/>
        <item m="1" x="227"/>
        <item m="1" x="163"/>
        <item m="1" x="223"/>
        <item m="1" x="159"/>
        <item m="1" x="219"/>
        <item m="1" x="155"/>
        <item m="1" x="215"/>
        <item m="1" x="151"/>
        <item m="1" x="211"/>
        <item m="1" x="147"/>
        <item m="1" x="207"/>
        <item m="1" x="143"/>
        <item m="1" x="240"/>
        <item m="1" x="204"/>
        <item m="1" x="177"/>
        <item m="1" x="140"/>
        <item m="1" x="239"/>
        <item m="1" x="201"/>
        <item m="1" x="176"/>
        <item m="1" x="191"/>
        <item m="1" x="170"/>
        <item m="1" x="128"/>
        <item m="1" x="231"/>
        <item m="1" x="189"/>
        <item m="1" x="167"/>
        <item m="1" x="126"/>
        <item m="1" x="228"/>
        <item m="1" x="187"/>
        <item m="1" x="164"/>
        <item m="1" x="124"/>
        <item m="1" x="224"/>
        <item m="1" x="185"/>
        <item m="1" x="160"/>
        <item m="1" x="245"/>
        <item m="1" x="220"/>
        <item m="1" x="183"/>
        <item m="1" x="156"/>
        <item m="1" x="243"/>
        <item m="1" x="216"/>
        <item m="1" x="181"/>
        <item m="1" x="152"/>
        <item m="1" x="242"/>
        <item m="1" x="212"/>
        <item m="1" x="180"/>
        <item m="1" x="148"/>
        <item m="1" x="241"/>
        <item m="1" x="208"/>
        <item m="1" x="179"/>
        <item m="1" x="144"/>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t="default"/>
      </items>
    </pivotField>
    <pivotField axis="axisCol" compact="0" outline="0" subtotalTop="0" showAll="0" includeNewItemsInFilter="1" sortType="ascending" rankBy="0">
      <items count="34">
        <item h="1" x="0"/>
        <item h="1" x="1"/>
        <item h="1" x="2"/>
        <item h="1" x="3"/>
        <item h="1" x="4"/>
        <item h="1" x="5"/>
        <item h="1" x="6"/>
        <item h="1" x="7"/>
        <item h="1" x="8"/>
        <item h="1" x="9"/>
        <item h="1" x="10"/>
        <item x="11"/>
        <item x="12"/>
        <item x="13"/>
        <item x="14"/>
        <item x="15"/>
        <item x="16"/>
        <item x="17"/>
        <item x="18"/>
        <item x="19"/>
        <item x="20"/>
        <item x="21"/>
        <item x="22"/>
        <item x="23"/>
        <item x="24"/>
        <item x="25"/>
        <item x="26"/>
        <item x="27"/>
        <item x="28"/>
        <item x="29"/>
        <item x="30"/>
        <item x="31"/>
        <item x="32"/>
        <item t="default"/>
      </items>
    </pivotField>
    <pivotField compact="0" outline="0" subtotalTop="0" showAll="0" includeNewItemsInFilter="1"/>
    <pivotField dataField="1" compact="0" outline="0" subtotalTop="0" showAll="0" includeNewItemsInFilter="1"/>
    <pivotField compact="0" outline="0" showAll="0"/>
    <pivotField compact="0" outline="0" showAl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t="grand">
      <x/>
    </i>
  </rowItems>
  <colFields count="1">
    <field x="2"/>
  </colFields>
  <colItems count="22">
    <i>
      <x v="11"/>
    </i>
    <i>
      <x v="12"/>
    </i>
    <i>
      <x v="13"/>
    </i>
    <i>
      <x v="14"/>
    </i>
    <i>
      <x v="15"/>
    </i>
    <i>
      <x v="16"/>
    </i>
    <i>
      <x v="17"/>
    </i>
    <i>
      <x v="18"/>
    </i>
    <i>
      <x v="19"/>
    </i>
    <i>
      <x v="20"/>
    </i>
    <i>
      <x v="21"/>
    </i>
    <i>
      <x v="22"/>
    </i>
    <i>
      <x v="23"/>
    </i>
    <i>
      <x v="24"/>
    </i>
    <i>
      <x v="25"/>
    </i>
    <i>
      <x v="26"/>
    </i>
    <i>
      <x v="27"/>
    </i>
    <i>
      <x v="28"/>
    </i>
    <i>
      <x v="29"/>
    </i>
    <i>
      <x v="30"/>
    </i>
    <i>
      <x v="31"/>
    </i>
    <i>
      <x v="32"/>
    </i>
  </colItems>
  <dataFields count="1">
    <dataField name="Sum of JCO" fld="4" baseField="1" baseItem="0"/>
  </dataFields>
  <formats count="5">
    <format dxfId="20">
      <pivotArea outline="0" fieldPosition="0">
        <references count="2">
          <reference field="1" count="41" selected="0">
            <x v="77"/>
            <x v="78"/>
            <x v="79"/>
            <x v="80"/>
            <x v="81"/>
            <x v="82"/>
            <x v="83"/>
            <x v="84"/>
            <x v="85"/>
            <x v="86"/>
            <x v="87"/>
            <x v="88"/>
            <x v="89"/>
            <x v="90"/>
            <x v="91"/>
            <x v="92"/>
            <x v="93"/>
            <x v="94"/>
            <x v="95"/>
            <x v="96"/>
            <x v="97"/>
            <x v="98"/>
            <x v="99"/>
            <x v="100"/>
            <x v="101"/>
            <x v="102"/>
            <x v="103"/>
            <x v="104"/>
            <x v="105"/>
            <x v="106"/>
            <x v="107"/>
            <x v="108"/>
            <x v="109"/>
            <x v="110"/>
            <x v="111"/>
            <x v="112"/>
            <x v="113"/>
            <x v="114"/>
            <x v="115"/>
            <x v="116"/>
            <x v="117"/>
          </reference>
          <reference field="2" count="1" selected="0">
            <x v="17"/>
          </reference>
        </references>
      </pivotArea>
    </format>
    <format dxfId="19">
      <pivotArea outline="0" fieldPosition="0">
        <references count="2">
          <reference field="1" count="1" selected="0">
            <x v="81"/>
          </reference>
          <reference field="2" count="1" selected="0">
            <x v="14"/>
          </reference>
        </references>
      </pivotArea>
    </format>
    <format dxfId="18">
      <pivotArea outline="0" fieldPosition="0">
        <references count="2">
          <reference field="1" count="1" selected="0">
            <x v="82"/>
          </reference>
          <reference field="2" count="1" selected="0">
            <x v="14"/>
          </reference>
        </references>
      </pivotArea>
    </format>
    <format dxfId="17">
      <pivotArea type="all" dataOnly="0" outline="0" fieldPosition="0"/>
    </format>
    <format dxfId="16">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C503F7-5376-4206-8EEE-FCE4EF66A095}" name="PivotTable1" cacheId="9" dataPosition="0" applyNumberFormats="0" applyBorderFormats="0" applyFontFormats="0" applyPatternFormats="0" applyAlignmentFormats="0" applyWidthHeightFormats="1" dataCaption="Data" showMissing="0" updatedVersion="7" minRefreshableVersion="3" showMultipleLabel="0" showMemberPropertyTips="0" colGrandTotals="0" itemPrintTitles="1" createdVersion="4" indent="0" compact="0" compactData="0" gridDropZones="1">
  <location ref="A32:X157" firstHeaderRow="1" firstDataRow="2" firstDataCol="1"/>
  <pivotFields count="12">
    <pivotField compact="0" outline="0" subtotalTop="0" showAll="0" includeNewItemsInFilter="1"/>
    <pivotField axis="axisRow" compact="0" outline="0" subtotalTop="0" showAll="0" includeNewItemsInFilter="1" sortType="ascending" rankBy="0">
      <items count="125">
        <item x="109"/>
        <item x="110"/>
        <item x="111"/>
        <item x="112"/>
        <item x="113"/>
        <item x="114"/>
        <item x="115"/>
        <item x="116"/>
        <item x="117"/>
        <item x="118"/>
        <item x="119"/>
        <item x="120"/>
        <item x="121"/>
        <item x="122"/>
        <item x="92"/>
        <item x="93"/>
        <item x="94"/>
        <item x="95"/>
        <item x="96"/>
        <item x="97"/>
        <item x="98"/>
        <item x="99"/>
        <item x="100"/>
        <item x="101"/>
        <item x="102"/>
        <item x="103"/>
        <item x="104"/>
        <item x="105"/>
        <item x="106"/>
        <item x="107"/>
        <item x="108"/>
        <item x="86"/>
        <item x="80"/>
        <item x="75"/>
        <item x="76"/>
        <item x="77"/>
        <item x="78"/>
        <item x="79"/>
        <item x="71"/>
        <item x="72"/>
        <item x="73"/>
        <item x="74"/>
        <item x="68"/>
        <item x="69"/>
        <item x="70"/>
        <item x="67"/>
        <item x="63"/>
        <item x="64"/>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87"/>
        <item x="88"/>
        <item x="89"/>
        <item x="90"/>
        <item x="91"/>
        <item x="123"/>
        <item t="default"/>
      </items>
    </pivotField>
    <pivotField axis="axisCol" compact="0" outline="0" subtotalTop="0" showAll="0" includeNewItemsInFilter="1">
      <items count="39">
        <item h="1" x="0"/>
        <item h="1" x="1"/>
        <item h="1" x="2"/>
        <item h="1" x="3"/>
        <item h="1" x="4"/>
        <item h="1" x="5"/>
        <item h="1" x="6"/>
        <item h="1" x="7"/>
        <item h="1" x="8"/>
        <item h="1" x="9"/>
        <item h="1" x="10"/>
        <item h="1" x="11"/>
        <item h="1" x="12"/>
        <item h="1" x="13"/>
        <item x="14"/>
        <item x="15"/>
        <item x="16"/>
        <item x="17"/>
        <item x="18"/>
        <item x="19"/>
        <item x="20"/>
        <item x="21"/>
        <item x="22"/>
        <item x="23"/>
        <item x="24"/>
        <item x="25"/>
        <item x="26"/>
        <item x="27"/>
        <item x="28"/>
        <item x="29"/>
        <item x="30"/>
        <item x="31"/>
        <item x="32"/>
        <item x="33"/>
        <item x="34"/>
        <item x="35"/>
        <item x="36"/>
        <item h="1" x="37"/>
        <item t="default"/>
      </items>
    </pivotField>
    <pivotField dataField="1" compact="0" outline="0" subtotalTop="0" showAll="0" includeNewItemsInFilter="1"/>
    <pivotField compact="0" outline="0" subtotalTop="0" showAll="0" includeNewItemsInFilter="1"/>
    <pivotField compact="0" outline="0" showAll="0" defaultSubtotal="0"/>
    <pivotField compact="0" outline="0" showAll="0"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Fields count="1">
    <field x="2"/>
  </colFields>
  <colItems count="23">
    <i>
      <x v="14"/>
    </i>
    <i>
      <x v="15"/>
    </i>
    <i>
      <x v="16"/>
    </i>
    <i>
      <x v="17"/>
    </i>
    <i>
      <x v="18"/>
    </i>
    <i>
      <x v="19"/>
    </i>
    <i>
      <x v="20"/>
    </i>
    <i>
      <x v="21"/>
    </i>
    <i>
      <x v="22"/>
    </i>
    <i>
      <x v="23"/>
    </i>
    <i>
      <x v="24"/>
    </i>
    <i>
      <x v="25"/>
    </i>
    <i>
      <x v="26"/>
    </i>
    <i>
      <x v="27"/>
    </i>
    <i>
      <x v="28"/>
    </i>
    <i>
      <x v="29"/>
    </i>
    <i>
      <x v="30"/>
    </i>
    <i>
      <x v="31"/>
    </i>
    <i>
      <x v="32"/>
    </i>
    <i>
      <x v="33"/>
    </i>
    <i>
      <x v="34"/>
    </i>
    <i>
      <x v="35"/>
    </i>
    <i>
      <x v="36"/>
    </i>
  </colItems>
  <dataFields count="1">
    <dataField name="Daily Adult COho" fld="3" showDataAs="runTotal" baseField="1" baseItem="4294967293" numFmtId="1"/>
  </dataFields>
  <formats count="8">
    <format dxfId="28">
      <pivotArea field="1" type="button" dataOnly="0" labelOnly="1" outline="0" axis="axisRow" fieldPosition="0"/>
    </format>
    <format dxfId="27">
      <pivotArea type="all" dataOnly="0" outline="0" fieldPosition="0"/>
    </format>
    <format dxfId="26">
      <pivotArea type="origin" dataOnly="0" labelOnly="1" outline="0" fieldPosition="0"/>
    </format>
    <format dxfId="25">
      <pivotArea field="1" type="button" dataOnly="0" labelOnly="1" outline="0" axis="axisRow" fieldPosition="0"/>
    </format>
    <format dxfId="24">
      <pivotArea field="2" type="button" dataOnly="0" labelOnly="1" outline="0" axis="axisCol" fieldPosition="0"/>
    </format>
    <format dxfId="23">
      <pivotArea type="topRight" dataOnly="0" labelOnly="1" outline="0" fieldPosition="0"/>
    </format>
    <format dxfId="22">
      <pivotArea dataOnly="0" labelOnly="1" outline="0" fieldPosition="0">
        <references count="1">
          <reference field="2" count="0"/>
        </references>
      </pivotArea>
    </format>
    <format dxfId="21">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5" applyNumberFormats="0" applyBorderFormats="0" applyFontFormats="0" applyPatternFormats="0" applyAlignmentFormats="0" applyWidthHeightFormats="1" dataCaption="Data" updatedVersion="7" minRefreshableVersion="3" asteriskTotals="1" showMemberPropertyTips="0" useAutoFormatting="1" itemPrintTitles="1" createdVersion="4" indent="0" compact="0" compactData="0" gridDropZones="1">
  <location ref="A3:X92" firstHeaderRow="1" firstDataRow="2" firstDataCol="1"/>
  <pivotFields count="15">
    <pivotField compact="0" numFmtId="15" outline="0" subtotalTop="0" showAll="0" includeNewItemsInFilter="1"/>
    <pivotField axis="axisRow" compact="0" outline="0" subtotalTop="0" showAll="0" includeNewItemsInFilter="1">
      <items count="180">
        <item m="1" x="168"/>
        <item m="1" x="121"/>
        <item m="1" x="166"/>
        <item m="1" x="118"/>
        <item m="1" x="163"/>
        <item m="1" x="115"/>
        <item m="1" x="160"/>
        <item m="1" x="112"/>
        <item m="1" x="157"/>
        <item m="1" x="109"/>
        <item m="1" x="154"/>
        <item m="1" x="106"/>
        <item m="1" x="151"/>
        <item m="1" x="103"/>
        <item m="1" x="148"/>
        <item m="1" x="100"/>
        <item m="1" x="145"/>
        <item m="1" x="97"/>
        <item m="1" x="143"/>
        <item m="1" x="95"/>
        <item m="1" x="141"/>
        <item m="1" x="94"/>
        <item m="1" x="140"/>
        <item m="1" x="93"/>
        <item m="1" x="139"/>
        <item m="1" x="92"/>
        <item m="1" x="138"/>
        <item m="1" x="91"/>
        <item m="1" x="137"/>
        <item m="1" x="90"/>
        <item m="1" x="172"/>
        <item m="1" x="125"/>
        <item m="1" x="171"/>
        <item m="1" x="124"/>
        <item m="1" x="170"/>
        <item m="1" x="123"/>
        <item m="1" x="169"/>
        <item m="1" x="122"/>
        <item m="1" x="167"/>
        <item m="1" x="119"/>
        <item m="1" x="164"/>
        <item m="1" x="116"/>
        <item m="1" x="161"/>
        <item m="1" x="113"/>
        <item m="1" x="158"/>
        <item m="1" x="110"/>
        <item m="1" x="155"/>
        <item m="1" x="107"/>
        <item m="1" x="152"/>
        <item m="1" x="104"/>
        <item m="1" x="149"/>
        <item m="1" x="101"/>
        <item m="1" x="146"/>
        <item m="1" x="98"/>
        <item m="1" x="174"/>
        <item m="1" x="144"/>
        <item m="1" x="127"/>
        <item m="1" x="96"/>
        <item m="1" x="173"/>
        <item m="1" x="142"/>
        <item m="1" x="126"/>
        <item m="1" x="136"/>
        <item m="1" x="120"/>
        <item m="1" x="89"/>
        <item m="1" x="165"/>
        <item m="1" x="135"/>
        <item m="1" x="117"/>
        <item m="1" x="88"/>
        <item m="1" x="162"/>
        <item m="1" x="134"/>
        <item m="1" x="114"/>
        <item m="1" x="87"/>
        <item m="1" x="159"/>
        <item m="1" x="133"/>
        <item m="1" x="111"/>
        <item m="1" x="178"/>
        <item m="1" x="156"/>
        <item m="1" x="132"/>
        <item m="1" x="108"/>
        <item m="1" x="177"/>
        <item m="1" x="153"/>
        <item m="1" x="130"/>
        <item m="1" x="105"/>
        <item m="1" x="176"/>
        <item m="1" x="150"/>
        <item m="1" x="129"/>
        <item m="1" x="102"/>
        <item m="1" x="175"/>
        <item m="1" x="147"/>
        <item m="1" x="128"/>
        <item m="1" x="99"/>
        <item h="1" m="1" x="13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0"/>
        <item x="1"/>
        <item x="2"/>
        <item x="3"/>
        <item x="4"/>
        <item x="5"/>
        <item x="6"/>
        <item x="7"/>
        <item x="8"/>
        <item x="9"/>
        <item x="10"/>
        <item x="11"/>
        <item x="12"/>
        <item x="63"/>
        <item x="64"/>
        <item x="65"/>
        <item x="67"/>
        <item x="68"/>
        <item x="69"/>
        <item x="70"/>
        <item x="71"/>
        <item x="72"/>
        <item x="73"/>
        <item x="74"/>
        <item x="75"/>
        <item x="76"/>
        <item x="77"/>
        <item x="78"/>
        <item x="79"/>
        <item x="80"/>
        <item x="86"/>
        <item t="default"/>
      </items>
    </pivotField>
    <pivotField axis="axisCol" compact="0" outline="0" subtotalTop="0" showAll="0" includeNewItemsInFilter="1">
      <items count="28">
        <item h="1" x="0"/>
        <item h="1" x="1"/>
        <item h="1" x="2"/>
        <item h="1" x="3"/>
        <item h="1" x="4"/>
        <item x="5"/>
        <item x="6"/>
        <item x="7"/>
        <item x="8"/>
        <item x="9"/>
        <item x="10"/>
        <item x="11"/>
        <item x="12"/>
        <item x="13"/>
        <item x="14"/>
        <item x="15"/>
        <item x="16"/>
        <item x="17"/>
        <item x="18"/>
        <item x="19"/>
        <item x="20"/>
        <item x="21"/>
        <item x="22"/>
        <item x="23"/>
        <item x="24"/>
        <item x="25"/>
        <item x="26"/>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88">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t="grand">
      <x/>
    </i>
  </rowItems>
  <colFields count="1">
    <field x="2"/>
  </colFields>
  <colItems count="23">
    <i>
      <x v="5"/>
    </i>
    <i>
      <x v="6"/>
    </i>
    <i>
      <x v="7"/>
    </i>
    <i>
      <x v="8"/>
    </i>
    <i>
      <x v="9"/>
    </i>
    <i>
      <x v="10"/>
    </i>
    <i>
      <x v="11"/>
    </i>
    <i>
      <x v="12"/>
    </i>
    <i>
      <x v="13"/>
    </i>
    <i>
      <x v="14"/>
    </i>
    <i>
      <x v="15"/>
    </i>
    <i>
      <x v="16"/>
    </i>
    <i>
      <x v="17"/>
    </i>
    <i>
      <x v="18"/>
    </i>
    <i>
      <x v="19"/>
    </i>
    <i>
      <x v="20"/>
    </i>
    <i>
      <x v="21"/>
    </i>
    <i>
      <x v="22"/>
    </i>
    <i>
      <x v="23"/>
    </i>
    <i>
      <x v="24"/>
    </i>
    <i>
      <x v="25"/>
    </i>
    <i>
      <x v="26"/>
    </i>
    <i t="grand">
      <x/>
    </i>
  </colItems>
  <dataFields count="1">
    <dataField name="Sum of SX" fld="10" baseField="0" baseItem="0" numFmtId="1"/>
  </dataFields>
  <formats count="5">
    <format dxfId="4">
      <pivotArea outline="0" fieldPosition="0">
        <references count="2">
          <reference field="1" count="1" selected="0">
            <x v="5"/>
          </reference>
          <reference field="2" count="1" selected="0">
            <x v="15"/>
          </reference>
        </references>
      </pivotArea>
    </format>
    <format dxfId="3">
      <pivotArea field="1" grandCol="1" outline="0" axis="axisRow" fieldPosition="0">
        <references count="1">
          <reference field="1" count="1" selected="0">
            <x v="5"/>
          </reference>
        </references>
      </pivotArea>
    </format>
    <format dxfId="2">
      <pivotArea grandRow="1" grandCol="1" outline="0" fieldPosition="0"/>
    </format>
    <format dxfId="1">
      <pivotArea field="2" grandRow="1" outline="0" axis="axisCol" fieldPosition="0">
        <references count="1">
          <reference field="2" count="1" selected="0">
            <x v="17"/>
          </reference>
        </references>
      </pivotArea>
    </format>
    <format dxfId="0">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ivotTable5" cacheId="4" applyNumberFormats="0" applyBorderFormats="0" applyFontFormats="0" applyPatternFormats="0" applyAlignmentFormats="0" applyWidthHeightFormats="1" dataCaption="Data" updatedVersion="7" minRefreshableVersion="3" showMemberPropertyTips="0" useAutoFormatting="1" itemPrintTitles="1" createdVersion="4" indent="0" compact="0" compactData="0" gridDropZones="1">
  <location ref="AA3:AT92" firstHeaderRow="1" firstDataRow="2" firstDataCol="1"/>
  <pivotFields count="15">
    <pivotField compact="0" numFmtId="15" outline="0" subtotalTop="0" showAll="0" includeNewItemsInFilter="1"/>
    <pivotField axis="axisRow" compact="0" outline="0" subtotalTop="0" showAll="0" includeNewItemsInFilter="1">
      <items count="180">
        <item m="1" x="168"/>
        <item m="1" x="121"/>
        <item m="1" x="166"/>
        <item m="1" x="118"/>
        <item m="1" x="163"/>
        <item m="1" x="115"/>
        <item m="1" x="160"/>
        <item m="1" x="112"/>
        <item m="1" x="157"/>
        <item m="1" x="109"/>
        <item m="1" x="154"/>
        <item m="1" x="106"/>
        <item m="1" x="151"/>
        <item m="1" x="103"/>
        <item m="1" x="148"/>
        <item m="1" x="100"/>
        <item m="1" x="145"/>
        <item m="1" x="97"/>
        <item m="1" x="143"/>
        <item m="1" x="95"/>
        <item m="1" x="141"/>
        <item m="1" x="94"/>
        <item m="1" x="140"/>
        <item m="1" x="93"/>
        <item m="1" x="139"/>
        <item m="1" x="92"/>
        <item m="1" x="138"/>
        <item m="1" x="91"/>
        <item m="1" x="137"/>
        <item m="1" x="90"/>
        <item m="1" x="172"/>
        <item m="1" x="125"/>
        <item m="1" x="171"/>
        <item m="1" x="124"/>
        <item m="1" x="170"/>
        <item m="1" x="123"/>
        <item m="1" x="169"/>
        <item m="1" x="122"/>
        <item m="1" x="167"/>
        <item m="1" x="119"/>
        <item m="1" x="164"/>
        <item m="1" x="116"/>
        <item m="1" x="161"/>
        <item m="1" x="113"/>
        <item m="1" x="158"/>
        <item m="1" x="110"/>
        <item m="1" x="155"/>
        <item m="1" x="107"/>
        <item m="1" x="152"/>
        <item m="1" x="104"/>
        <item m="1" x="149"/>
        <item m="1" x="101"/>
        <item m="1" x="146"/>
        <item m="1" x="98"/>
        <item m="1" x="174"/>
        <item m="1" x="144"/>
        <item m="1" x="127"/>
        <item m="1" x="96"/>
        <item m="1" x="173"/>
        <item m="1" x="142"/>
        <item m="1" x="126"/>
        <item m="1" x="136"/>
        <item m="1" x="120"/>
        <item m="1" x="89"/>
        <item m="1" x="165"/>
        <item m="1" x="135"/>
        <item m="1" x="117"/>
        <item m="1" x="88"/>
        <item m="1" x="162"/>
        <item m="1" x="134"/>
        <item m="1" x="114"/>
        <item m="1" x="87"/>
        <item m="1" x="159"/>
        <item m="1" x="133"/>
        <item m="1" x="111"/>
        <item m="1" x="178"/>
        <item m="1" x="156"/>
        <item m="1" x="132"/>
        <item m="1" x="108"/>
        <item m="1" x="177"/>
        <item m="1" x="153"/>
        <item m="1" x="130"/>
        <item m="1" x="105"/>
        <item m="1" x="176"/>
        <item m="1" x="150"/>
        <item m="1" x="129"/>
        <item m="1" x="102"/>
        <item m="1" x="175"/>
        <item m="1" x="147"/>
        <item m="1" x="128"/>
        <item m="1" x="99"/>
        <item h="1" m="1" x="13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81"/>
        <item x="82"/>
        <item x="83"/>
        <item x="84"/>
        <item x="85"/>
        <item x="0"/>
        <item x="1"/>
        <item x="2"/>
        <item x="3"/>
        <item x="4"/>
        <item x="5"/>
        <item x="6"/>
        <item x="7"/>
        <item x="8"/>
        <item x="9"/>
        <item x="10"/>
        <item x="11"/>
        <item x="12"/>
        <item x="63"/>
        <item x="64"/>
        <item x="65"/>
        <item x="67"/>
        <item x="68"/>
        <item x="69"/>
        <item x="70"/>
        <item x="71"/>
        <item x="72"/>
        <item x="73"/>
        <item x="74"/>
        <item x="75"/>
        <item x="76"/>
        <item x="77"/>
        <item x="78"/>
        <item x="79"/>
        <item x="80"/>
        <item x="86"/>
        <item t="default"/>
      </items>
    </pivotField>
    <pivotField axis="axisCol" compact="0" outline="0" subtotalTop="0" showAll="0" includeNewItemsInFilter="1">
      <items count="28">
        <item h="1" x="0"/>
        <item h="1" x="1"/>
        <item h="1" x="2"/>
        <item h="1" x="3"/>
        <item h="1" x="4"/>
        <item h="1" x="5"/>
        <item h="1" x="6"/>
        <item h="1" x="7"/>
        <item h="1" x="8"/>
        <item x="9"/>
        <item x="10"/>
        <item x="11"/>
        <item x="12"/>
        <item x="13"/>
        <item x="14"/>
        <item x="15"/>
        <item x="16"/>
        <item x="17"/>
        <item x="18"/>
        <item x="19"/>
        <item x="20"/>
        <item x="21"/>
        <item x="22"/>
        <item x="23"/>
        <item x="24"/>
        <item x="25"/>
        <item x="26"/>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
  </rowFields>
  <rowItems count="88">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t="grand">
      <x/>
    </i>
  </rowItems>
  <colFields count="1">
    <field x="2"/>
  </colFields>
  <colItems count="19">
    <i>
      <x v="9"/>
    </i>
    <i>
      <x v="10"/>
    </i>
    <i>
      <x v="11"/>
    </i>
    <i>
      <x v="12"/>
    </i>
    <i>
      <x v="13"/>
    </i>
    <i>
      <x v="14"/>
    </i>
    <i>
      <x v="15"/>
    </i>
    <i>
      <x v="16"/>
    </i>
    <i>
      <x v="17"/>
    </i>
    <i>
      <x v="18"/>
    </i>
    <i>
      <x v="19"/>
    </i>
    <i>
      <x v="20"/>
    </i>
    <i>
      <x v="21"/>
    </i>
    <i>
      <x v="22"/>
    </i>
    <i>
      <x v="23"/>
    </i>
    <i>
      <x v="24"/>
    </i>
    <i>
      <x v="25"/>
    </i>
    <i>
      <x v="26"/>
    </i>
    <i t="grand">
      <x/>
    </i>
  </colItems>
  <dataFields count="1">
    <dataField name="Sum of JSX" fld="11" baseField="0" baseItem="0"/>
  </dataFields>
  <formats count="5">
    <format dxfId="9">
      <pivotArea outline="0" fieldPosition="0">
        <references count="2">
          <reference field="1" count="1" selected="0">
            <x v="5"/>
          </reference>
          <reference field="2" count="1" selected="0">
            <x v="15"/>
          </reference>
        </references>
      </pivotArea>
    </format>
    <format dxfId="8">
      <pivotArea field="1" grandCol="1" outline="0" axis="axisRow" fieldPosition="0">
        <references count="1">
          <reference field="1" count="1" selected="0">
            <x v="5"/>
          </reference>
        </references>
      </pivotArea>
    </format>
    <format dxfId="7">
      <pivotArea grandRow="1" grandCol="1" outline="0" fieldPosition="0"/>
    </format>
    <format dxfId="6">
      <pivotArea field="2" grandRow="1" outline="0" axis="axisCol" fieldPosition="0">
        <references count="1">
          <reference field="2" count="1" selected="0">
            <x v="17"/>
          </reference>
        </references>
      </pivotArea>
    </format>
    <format dxfId="5">
      <pivotArea field="1" grandCol="1" outline="0" axis="axisRow" fieldPosition="0">
        <references count="1">
          <reference field="1" count="2" selected="0">
            <x v="45"/>
            <x v="46"/>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575" dT="2025-09-03T23:58:48.50" personId="{F0BE2485-0340-4080-97BB-492A9ABDF796}" id="{5A31BFD0-9210-4883-ADBE-AD867BCA1020}">
    <text xml:space="preserve">Graham Email: 2nd at stamp is incomplete counts as the power was turned off early in the day for some work being done on site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pivotTable" Target="../pivotTables/pivotTable3.xml"/><Relationship Id="rId7"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hyperlink" Target="../../../Users/brownn/AppData/Roaming/Microsoft/Excel/Stampfalls309122821553918358/Rbt2016/Stamp%20CN%20Summary,%202016.xlsx" TargetMode="External"/><Relationship Id="rId2" Type="http://schemas.openxmlformats.org/officeDocument/2006/relationships/hyperlink" Target="../../../Users/brownn/AppData/Roaming/Microsoft/SOCKEYE/SOMASS/Data/ESCAPEMENT_PROGRAM/Somass%202016/2016%20Final%20Post-Season%20Somass%20Counts.xlsx" TargetMode="External"/><Relationship Id="rId1" Type="http://schemas.openxmlformats.org/officeDocument/2006/relationships/hyperlink" Target="../../../Users/brownn/AppData/Roaming/Microsoft/Excel/Stampfalls309122821553918358/Rbt2015/Stamp%20CN%20Summary,%202015.xlsx" TargetMode="External"/><Relationship Id="rId5" Type="http://schemas.openxmlformats.org/officeDocument/2006/relationships/printerSettings" Target="../printerSettings/printerSettings4.bin"/><Relationship Id="rId4" Type="http://schemas.openxmlformats.org/officeDocument/2006/relationships/hyperlink" Target="../../../Users/brownn/AppData/Roaming/Microsoft/SOCKEYE/SOMASS/Data/ESCAPEMENT_PROGRAM/Somass%202015/2015%20Inseason%20Somass%20Counts.xlsx"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pivotTable" Target="../pivotTables/pivotTable11.xml"/><Relationship Id="rId7" Type="http://schemas.openxmlformats.org/officeDocument/2006/relationships/vmlDrawing" Target="../drawings/vmlDrawing4.v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rinterSettings" Target="../printerSettings/printerSettings8.bin"/><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tabColor indexed="43"/>
    <pageSetUpPr fitToPage="1"/>
  </sheetPr>
  <dimension ref="A1:AE3583"/>
  <sheetViews>
    <sheetView topLeftCell="A29" zoomScale="75" workbookViewId="0">
      <pane ySplit="1" topLeftCell="A3554" activePane="bottomLeft" state="frozen"/>
      <selection activeCell="A29" sqref="A29"/>
      <selection pane="bottomLeft" activeCell="K3575" sqref="K3575:K3582"/>
    </sheetView>
  </sheetViews>
  <sheetFormatPr defaultColWidth="6.6640625" defaultRowHeight="15" x14ac:dyDescent="0.2"/>
  <cols>
    <col min="1" max="1" width="19.33203125" style="56" customWidth="1"/>
    <col min="2" max="2" width="22.1640625" style="511" customWidth="1"/>
    <col min="3" max="3" width="20" style="56" customWidth="1"/>
    <col min="4" max="4" width="10.6640625" style="141" customWidth="1"/>
    <col min="5" max="5" width="12" style="141" customWidth="1"/>
    <col min="6" max="6" width="8.5" style="141" customWidth="1"/>
    <col min="7" max="7" width="8" style="141" customWidth="1"/>
    <col min="8" max="8" width="12" style="141" customWidth="1"/>
    <col min="9" max="9" width="11.6640625" style="141" customWidth="1"/>
    <col min="10" max="10" width="9.5" style="141" customWidth="1"/>
    <col min="11" max="11" width="10.6640625" style="141" customWidth="1"/>
    <col min="12" max="12" width="13" style="141" customWidth="1"/>
    <col min="13" max="13" width="11.33203125" style="56" customWidth="1"/>
    <col min="14" max="14" width="29.1640625" style="56" customWidth="1"/>
    <col min="15" max="15" width="19.5" style="56" customWidth="1"/>
    <col min="16" max="16" width="16.5" style="57" customWidth="1"/>
    <col min="17" max="17" width="8.5" style="56" bestFit="1" customWidth="1"/>
    <col min="18" max="18" width="10.6640625" style="56" customWidth="1"/>
    <col min="19" max="19" width="7.5" style="56" bestFit="1" customWidth="1"/>
    <col min="20" max="20" width="9.6640625" style="56" bestFit="1" customWidth="1"/>
    <col min="21" max="21" width="7.5" style="56" bestFit="1" customWidth="1"/>
    <col min="22" max="22" width="7" style="56" bestFit="1" customWidth="1"/>
    <col min="23" max="23" width="9.5" style="56" bestFit="1" customWidth="1"/>
    <col min="24" max="24" width="7" style="56" bestFit="1" customWidth="1"/>
    <col min="25" max="25" width="10.33203125" style="56" customWidth="1"/>
    <col min="26" max="26" width="8.1640625" style="56" bestFit="1" customWidth="1"/>
    <col min="27" max="30" width="6.6640625" style="56"/>
    <col min="31" max="34" width="7" style="56" bestFit="1" customWidth="1"/>
    <col min="35" max="35" width="8.1640625" style="56" bestFit="1" customWidth="1"/>
    <col min="36" max="40" width="7" style="56" bestFit="1" customWidth="1"/>
    <col min="41" max="16384" width="6.6640625" style="56"/>
  </cols>
  <sheetData>
    <row r="1" spans="1:28" ht="15.75" x14ac:dyDescent="0.25">
      <c r="A1" s="6" t="s">
        <v>166</v>
      </c>
      <c r="R1" s="139"/>
      <c r="S1" s="139"/>
      <c r="T1" s="139"/>
      <c r="U1" s="139"/>
      <c r="V1" s="139"/>
      <c r="W1" s="139"/>
      <c r="X1" s="139"/>
      <c r="Y1" s="139"/>
      <c r="Z1" s="139"/>
      <c r="AA1" s="139"/>
      <c r="AB1" s="139"/>
    </row>
    <row r="2" spans="1:28" x14ac:dyDescent="0.2">
      <c r="A2" s="140"/>
      <c r="C2" s="141"/>
      <c r="R2" s="139"/>
      <c r="S2" s="139"/>
      <c r="T2" s="139"/>
      <c r="U2" s="139"/>
      <c r="V2" s="139"/>
      <c r="W2" s="139"/>
      <c r="X2" s="139"/>
      <c r="Y2" s="139"/>
      <c r="Z2" s="139"/>
      <c r="AA2" s="139"/>
      <c r="AB2" s="139"/>
    </row>
    <row r="3" spans="1:28" x14ac:dyDescent="0.2">
      <c r="A3" s="140" t="s">
        <v>138</v>
      </c>
      <c r="B3" s="511" t="s">
        <v>139</v>
      </c>
      <c r="C3" s="141" t="s">
        <v>140</v>
      </c>
      <c r="R3" s="139"/>
      <c r="S3" s="139"/>
      <c r="T3" s="139"/>
      <c r="U3" s="139"/>
      <c r="V3" s="139"/>
      <c r="W3" s="139"/>
      <c r="X3" s="139"/>
      <c r="Y3" s="139"/>
      <c r="Z3" s="139"/>
      <c r="AA3" s="139"/>
      <c r="AB3" s="139"/>
    </row>
    <row r="4" spans="1:28" x14ac:dyDescent="0.2">
      <c r="A4" s="140">
        <v>1986</v>
      </c>
      <c r="C4" s="141"/>
      <c r="R4" s="139"/>
      <c r="S4" s="139"/>
      <c r="T4" s="139"/>
      <c r="U4" s="139"/>
      <c r="V4" s="139"/>
      <c r="W4" s="139"/>
      <c r="X4" s="139"/>
      <c r="Y4" s="139"/>
      <c r="Z4" s="139"/>
      <c r="AA4" s="139"/>
      <c r="AB4" s="139"/>
    </row>
    <row r="5" spans="1:28" x14ac:dyDescent="0.2">
      <c r="A5" s="140">
        <v>1987</v>
      </c>
      <c r="C5" s="141"/>
      <c r="R5" s="139"/>
      <c r="S5" s="139"/>
      <c r="T5" s="139"/>
      <c r="U5" s="139"/>
      <c r="V5" s="139"/>
      <c r="W5" s="139"/>
      <c r="X5" s="139"/>
      <c r="Y5" s="139"/>
      <c r="Z5" s="139"/>
      <c r="AA5" s="139"/>
      <c r="AB5" s="139"/>
    </row>
    <row r="6" spans="1:28" x14ac:dyDescent="0.2">
      <c r="A6" s="140">
        <v>1988</v>
      </c>
      <c r="C6" s="141"/>
      <c r="R6" s="139"/>
      <c r="S6" s="139"/>
      <c r="T6" s="139"/>
      <c r="U6" s="139"/>
      <c r="V6" s="139"/>
      <c r="W6" s="139"/>
      <c r="X6" s="139"/>
      <c r="Y6" s="139"/>
      <c r="Z6" s="139"/>
      <c r="AA6" s="139"/>
      <c r="AB6" s="139"/>
    </row>
    <row r="7" spans="1:28" x14ac:dyDescent="0.2">
      <c r="A7" s="140">
        <v>1989</v>
      </c>
      <c r="C7" s="141"/>
      <c r="R7" s="139"/>
      <c r="S7" s="139"/>
      <c r="T7" s="139"/>
      <c r="U7" s="139"/>
      <c r="V7" s="139"/>
      <c r="W7" s="139"/>
      <c r="X7" s="139"/>
      <c r="Y7" s="139"/>
      <c r="Z7" s="139"/>
      <c r="AA7" s="139"/>
      <c r="AB7" s="139"/>
    </row>
    <row r="8" spans="1:28" x14ac:dyDescent="0.2">
      <c r="A8" s="140">
        <v>1990</v>
      </c>
      <c r="B8" s="511" t="s">
        <v>144</v>
      </c>
      <c r="C8" s="141" t="s">
        <v>142</v>
      </c>
      <c r="R8" s="139"/>
      <c r="S8" s="139"/>
      <c r="T8" s="139"/>
      <c r="U8" s="139"/>
      <c r="V8" s="139"/>
      <c r="W8" s="139"/>
      <c r="X8" s="139"/>
      <c r="Y8" s="139"/>
      <c r="Z8" s="139"/>
      <c r="AA8" s="139"/>
      <c r="AB8" s="139"/>
    </row>
    <row r="9" spans="1:28" x14ac:dyDescent="0.2">
      <c r="A9" s="140">
        <v>1991</v>
      </c>
      <c r="B9" s="511" t="s">
        <v>143</v>
      </c>
      <c r="C9" s="141" t="s">
        <v>142</v>
      </c>
      <c r="R9" s="139"/>
      <c r="S9" s="139"/>
      <c r="T9" s="139"/>
      <c r="U9" s="139"/>
      <c r="V9" s="139"/>
      <c r="W9" s="139"/>
      <c r="X9" s="139"/>
      <c r="Y9" s="139"/>
      <c r="Z9" s="139"/>
      <c r="AA9" s="139"/>
      <c r="AB9" s="139"/>
    </row>
    <row r="10" spans="1:28" x14ac:dyDescent="0.2">
      <c r="A10" s="140">
        <v>1992</v>
      </c>
      <c r="B10" s="511" t="s">
        <v>145</v>
      </c>
      <c r="C10" s="141" t="s">
        <v>142</v>
      </c>
      <c r="R10" s="139"/>
      <c r="S10" s="139"/>
      <c r="T10" s="139"/>
      <c r="U10" s="139"/>
      <c r="V10" s="139"/>
      <c r="W10" s="139"/>
      <c r="X10" s="139"/>
      <c r="Y10" s="139"/>
      <c r="Z10" s="139"/>
      <c r="AA10" s="139"/>
      <c r="AB10" s="139"/>
    </row>
    <row r="11" spans="1:28" x14ac:dyDescent="0.2">
      <c r="A11" s="140">
        <v>1993</v>
      </c>
      <c r="B11" s="511" t="s">
        <v>146</v>
      </c>
      <c r="C11" s="141" t="s">
        <v>147</v>
      </c>
      <c r="R11" s="139"/>
      <c r="S11" s="139"/>
      <c r="T11" s="139"/>
      <c r="U11" s="139"/>
      <c r="V11" s="139"/>
      <c r="W11" s="139"/>
      <c r="X11" s="139"/>
      <c r="Y11" s="139"/>
      <c r="Z11" s="139"/>
      <c r="AA11" s="139"/>
      <c r="AB11" s="139"/>
    </row>
    <row r="12" spans="1:28" x14ac:dyDescent="0.2">
      <c r="A12" s="140">
        <v>1994</v>
      </c>
      <c r="B12" s="511" t="s">
        <v>148</v>
      </c>
      <c r="C12" s="141" t="s">
        <v>147</v>
      </c>
      <c r="R12" s="139"/>
      <c r="S12" s="139"/>
      <c r="T12" s="139"/>
      <c r="U12" s="139"/>
      <c r="V12" s="139"/>
      <c r="W12" s="139"/>
      <c r="X12" s="139"/>
      <c r="Y12" s="139"/>
      <c r="Z12" s="139"/>
      <c r="AA12" s="139"/>
      <c r="AB12" s="139"/>
    </row>
    <row r="13" spans="1:28" x14ac:dyDescent="0.2">
      <c r="A13" s="140">
        <v>1995</v>
      </c>
      <c r="C13" s="141"/>
      <c r="R13" s="139"/>
      <c r="S13" s="139"/>
      <c r="T13" s="139"/>
      <c r="U13" s="139"/>
      <c r="V13" s="139"/>
      <c r="W13" s="139"/>
      <c r="X13" s="139"/>
      <c r="Y13" s="139"/>
      <c r="Z13" s="139"/>
      <c r="AA13" s="139"/>
      <c r="AB13" s="139"/>
    </row>
    <row r="14" spans="1:28" x14ac:dyDescent="0.2">
      <c r="A14" s="140">
        <v>1996</v>
      </c>
      <c r="C14" s="141"/>
      <c r="R14" s="139"/>
      <c r="S14" s="139"/>
      <c r="T14" s="139"/>
      <c r="U14" s="139"/>
      <c r="V14" s="139"/>
      <c r="W14" s="139"/>
      <c r="X14" s="139"/>
      <c r="Y14" s="139"/>
      <c r="Z14" s="139"/>
      <c r="AA14" s="139"/>
      <c r="AB14" s="139"/>
    </row>
    <row r="15" spans="1:28" x14ac:dyDescent="0.2">
      <c r="A15" s="140">
        <v>1997</v>
      </c>
      <c r="C15" s="141"/>
      <c r="R15" s="139"/>
      <c r="S15" s="139"/>
      <c r="T15" s="139"/>
      <c r="U15" s="139"/>
      <c r="V15" s="139"/>
      <c r="W15" s="139"/>
      <c r="X15" s="139"/>
      <c r="Y15" s="139"/>
      <c r="Z15" s="139"/>
      <c r="AA15" s="139"/>
      <c r="AB15" s="139"/>
    </row>
    <row r="16" spans="1:28" x14ac:dyDescent="0.2">
      <c r="A16" s="140">
        <v>1998</v>
      </c>
      <c r="C16" s="141"/>
      <c r="R16" s="139"/>
      <c r="S16" s="139"/>
      <c r="T16" s="139"/>
      <c r="U16" s="139"/>
      <c r="V16" s="139"/>
      <c r="W16" s="139"/>
      <c r="X16" s="139"/>
      <c r="Y16" s="139"/>
      <c r="Z16" s="139"/>
      <c r="AA16" s="139"/>
      <c r="AB16" s="139"/>
    </row>
    <row r="17" spans="1:31" x14ac:dyDescent="0.2">
      <c r="A17" s="140">
        <v>1999</v>
      </c>
      <c r="C17" s="141"/>
      <c r="R17" s="139"/>
      <c r="S17" s="139"/>
      <c r="T17" s="139"/>
      <c r="U17" s="139"/>
      <c r="V17" s="139"/>
      <c r="W17" s="139"/>
      <c r="X17" s="139"/>
      <c r="Y17" s="139"/>
      <c r="Z17" s="139"/>
      <c r="AA17" s="139"/>
      <c r="AB17" s="139"/>
    </row>
    <row r="18" spans="1:31" x14ac:dyDescent="0.2">
      <c r="A18" s="140">
        <v>2000</v>
      </c>
      <c r="C18" s="141"/>
      <c r="R18" s="139"/>
      <c r="S18" s="139"/>
      <c r="T18" s="139"/>
      <c r="U18" s="139"/>
      <c r="V18" s="139"/>
      <c r="W18" s="139"/>
      <c r="X18" s="139"/>
      <c r="Y18" s="139"/>
      <c r="Z18" s="139"/>
      <c r="AA18" s="139"/>
      <c r="AB18" s="139"/>
    </row>
    <row r="19" spans="1:31" x14ac:dyDescent="0.2">
      <c r="A19" s="140">
        <v>2001</v>
      </c>
      <c r="C19" s="141"/>
      <c r="R19" s="139"/>
      <c r="S19" s="139"/>
      <c r="T19" s="139"/>
      <c r="U19" s="139"/>
      <c r="V19" s="139"/>
      <c r="W19" s="139"/>
      <c r="X19" s="139"/>
      <c r="Y19" s="139"/>
      <c r="Z19" s="139"/>
      <c r="AA19" s="139"/>
      <c r="AB19" s="139"/>
    </row>
    <row r="20" spans="1:31" x14ac:dyDescent="0.2">
      <c r="A20" s="140">
        <v>2002</v>
      </c>
      <c r="B20" s="511" t="s">
        <v>141</v>
      </c>
      <c r="C20" s="141" t="s">
        <v>149</v>
      </c>
      <c r="R20" s="139"/>
      <c r="S20" s="139"/>
      <c r="T20" s="139"/>
      <c r="U20" s="139"/>
      <c r="V20" s="139"/>
      <c r="W20" s="139"/>
      <c r="X20" s="139"/>
      <c r="Y20" s="139"/>
      <c r="Z20" s="139"/>
      <c r="AA20" s="139"/>
      <c r="AB20" s="139"/>
    </row>
    <row r="21" spans="1:31" x14ac:dyDescent="0.2">
      <c r="A21" s="140"/>
      <c r="C21" s="141"/>
      <c r="R21" s="139"/>
      <c r="S21" s="139"/>
      <c r="T21" s="139"/>
      <c r="U21" s="139"/>
      <c r="V21" s="139"/>
      <c r="W21" s="139"/>
      <c r="X21" s="139"/>
      <c r="Y21" s="139"/>
      <c r="Z21" s="139"/>
      <c r="AA21" s="139"/>
      <c r="AB21" s="139"/>
    </row>
    <row r="22" spans="1:31" x14ac:dyDescent="0.2">
      <c r="A22" s="142" t="s">
        <v>165</v>
      </c>
      <c r="C22" s="141"/>
      <c r="R22" s="139"/>
      <c r="S22" s="139"/>
      <c r="T22" s="139"/>
      <c r="U22" s="139"/>
      <c r="V22" s="139"/>
      <c r="W22" s="139"/>
      <c r="X22" s="139"/>
      <c r="Y22" s="139"/>
      <c r="Z22" s="139"/>
      <c r="AA22" s="139"/>
      <c r="AB22" s="139"/>
    </row>
    <row r="23" spans="1:31" x14ac:dyDescent="0.2">
      <c r="A23" s="140"/>
      <c r="C23" s="141"/>
      <c r="R23" s="139"/>
      <c r="S23" s="139"/>
      <c r="T23" s="139"/>
      <c r="U23" s="139"/>
      <c r="V23" s="139"/>
      <c r="W23" s="139"/>
      <c r="X23" s="139"/>
      <c r="Y23" s="139"/>
      <c r="Z23" s="139"/>
      <c r="AA23" s="139"/>
      <c r="AB23" s="139"/>
    </row>
    <row r="24" spans="1:31" x14ac:dyDescent="0.2">
      <c r="A24" s="140"/>
      <c r="R24" s="139"/>
      <c r="S24" s="139"/>
      <c r="T24" s="139"/>
      <c r="U24" s="139"/>
      <c r="V24" s="139"/>
      <c r="W24" s="139"/>
      <c r="X24" s="139"/>
      <c r="Y24" s="139"/>
      <c r="Z24" s="139"/>
      <c r="AA24" s="139"/>
      <c r="AB24" s="139"/>
    </row>
    <row r="25" spans="1:31" x14ac:dyDescent="0.2">
      <c r="A25" s="140"/>
      <c r="C25" s="141"/>
      <c r="R25" s="139"/>
      <c r="S25" s="139"/>
      <c r="T25" s="139"/>
      <c r="U25" s="139"/>
      <c r="V25" s="139"/>
      <c r="W25" s="139"/>
      <c r="X25" s="139"/>
      <c r="Y25" s="139"/>
      <c r="Z25" s="139"/>
      <c r="AA25" s="139"/>
      <c r="AB25" s="139"/>
    </row>
    <row r="26" spans="1:31" x14ac:dyDescent="0.2">
      <c r="A26" s="140"/>
      <c r="C26" s="141"/>
      <c r="R26" s="139"/>
      <c r="S26" s="139"/>
      <c r="T26" s="139"/>
      <c r="U26" s="139"/>
      <c r="V26" s="139"/>
      <c r="W26" s="139"/>
      <c r="X26" s="139"/>
      <c r="Y26" s="139"/>
      <c r="Z26" s="139"/>
      <c r="AA26" s="139"/>
      <c r="AB26" s="139"/>
    </row>
    <row r="27" spans="1:31" x14ac:dyDescent="0.2">
      <c r="A27" s="140"/>
      <c r="C27" s="141"/>
      <c r="R27" s="139"/>
      <c r="S27" s="139"/>
      <c r="T27" s="139"/>
      <c r="U27" s="139"/>
      <c r="V27" s="139"/>
      <c r="W27" s="139"/>
      <c r="X27" s="139"/>
      <c r="Y27" s="139"/>
      <c r="Z27" s="139"/>
      <c r="AA27" s="139"/>
      <c r="AB27" s="139"/>
    </row>
    <row r="28" spans="1:31" x14ac:dyDescent="0.2">
      <c r="A28" s="140"/>
      <c r="R28" s="139"/>
      <c r="S28" s="139"/>
      <c r="T28" s="139"/>
      <c r="U28" s="139"/>
      <c r="V28" s="139"/>
      <c r="W28" s="139"/>
      <c r="X28" s="139"/>
      <c r="Y28" s="139"/>
      <c r="Z28" s="139"/>
      <c r="AA28" s="139"/>
      <c r="AB28" s="139"/>
    </row>
    <row r="29" spans="1:31" ht="18" x14ac:dyDescent="0.2">
      <c r="A29" s="140" t="s">
        <v>8</v>
      </c>
      <c r="B29" s="512" t="s">
        <v>7</v>
      </c>
      <c r="C29" s="140" t="s">
        <v>4</v>
      </c>
      <c r="D29" s="561" t="s">
        <v>21</v>
      </c>
      <c r="E29" s="561" t="s">
        <v>22</v>
      </c>
      <c r="F29" s="561" t="s">
        <v>23</v>
      </c>
      <c r="G29" s="561" t="s">
        <v>15</v>
      </c>
      <c r="H29" s="561" t="s">
        <v>18</v>
      </c>
      <c r="I29" s="561" t="s">
        <v>19</v>
      </c>
      <c r="J29" s="561" t="s">
        <v>14</v>
      </c>
      <c r="K29" s="561" t="s">
        <v>13</v>
      </c>
      <c r="L29" s="561" t="s">
        <v>20</v>
      </c>
      <c r="M29" s="144" t="s">
        <v>24</v>
      </c>
      <c r="N29" s="56" t="s">
        <v>25</v>
      </c>
      <c r="O29" s="144" t="s">
        <v>616</v>
      </c>
      <c r="P29" s="145" t="s">
        <v>345</v>
      </c>
      <c r="Q29" s="144" t="s">
        <v>351</v>
      </c>
      <c r="R29" s="139"/>
      <c r="S29" s="139"/>
      <c r="T29" s="139"/>
      <c r="U29" s="139"/>
      <c r="V29" s="139"/>
      <c r="W29" s="139"/>
      <c r="X29" s="139"/>
      <c r="Y29" s="139"/>
      <c r="Z29" s="139"/>
      <c r="AA29" s="139"/>
      <c r="AB29" s="139"/>
    </row>
    <row r="30" spans="1:31" x14ac:dyDescent="0.2">
      <c r="A30" s="58">
        <v>31673</v>
      </c>
      <c r="B30" s="513" t="str">
        <f>CONCATENATE(TEXT(A30,"mm"),TEXT(A30,"dd"))</f>
        <v>0918</v>
      </c>
      <c r="C30" s="56">
        <v>1986</v>
      </c>
      <c r="D30" s="141">
        <v>35</v>
      </c>
      <c r="H30" s="141">
        <v>94</v>
      </c>
      <c r="J30" s="141">
        <v>5</v>
      </c>
      <c r="K30" s="141">
        <v>149</v>
      </c>
      <c r="M30" s="56">
        <v>183</v>
      </c>
      <c r="P30" s="56"/>
      <c r="R30" s="139"/>
      <c r="S30" s="139"/>
      <c r="T30" s="139"/>
      <c r="U30" s="139"/>
      <c r="V30" s="139"/>
      <c r="W30" s="139"/>
      <c r="X30" s="139"/>
      <c r="Y30" s="139"/>
      <c r="Z30" s="139"/>
      <c r="AA30" s="139"/>
      <c r="AB30" s="139"/>
      <c r="AE30" s="62"/>
    </row>
    <row r="31" spans="1:31" x14ac:dyDescent="0.2">
      <c r="A31" s="58">
        <v>31674</v>
      </c>
      <c r="B31" s="513" t="str">
        <f t="shared" ref="B31:B94" si="0">CONCATENATE(TEXT(A31,"mm"),TEXT(A31,"dd"))</f>
        <v>0919</v>
      </c>
      <c r="C31" s="56">
        <v>1986</v>
      </c>
      <c r="D31" s="141">
        <v>448</v>
      </c>
      <c r="H31" s="141">
        <v>197</v>
      </c>
      <c r="J31" s="141">
        <v>13</v>
      </c>
      <c r="K31" s="141">
        <v>342</v>
      </c>
      <c r="M31" s="56">
        <v>799</v>
      </c>
      <c r="P31" s="56"/>
      <c r="AE31" s="62"/>
    </row>
    <row r="32" spans="1:31" x14ac:dyDescent="0.2">
      <c r="A32" s="58">
        <v>31675</v>
      </c>
      <c r="B32" s="513" t="str">
        <f t="shared" si="0"/>
        <v>0920</v>
      </c>
      <c r="C32" s="56">
        <v>1986</v>
      </c>
      <c r="D32" s="141">
        <v>7</v>
      </c>
      <c r="H32" s="141">
        <v>438</v>
      </c>
      <c r="J32" s="141">
        <v>34</v>
      </c>
      <c r="K32" s="141">
        <v>457</v>
      </c>
      <c r="M32" s="56">
        <v>54</v>
      </c>
      <c r="P32" s="56"/>
      <c r="AE32" s="62"/>
    </row>
    <row r="33" spans="1:31" x14ac:dyDescent="0.2">
      <c r="A33" s="58">
        <v>31676</v>
      </c>
      <c r="B33" s="513" t="str">
        <f t="shared" si="0"/>
        <v>0921</v>
      </c>
      <c r="C33" s="56">
        <v>1986</v>
      </c>
      <c r="D33" s="141">
        <v>836</v>
      </c>
      <c r="H33" s="141">
        <v>634</v>
      </c>
      <c r="J33" s="141">
        <v>26</v>
      </c>
      <c r="K33" s="141">
        <v>1469</v>
      </c>
      <c r="M33" s="56">
        <v>1339</v>
      </c>
      <c r="P33" s="56"/>
      <c r="AE33" s="62"/>
    </row>
    <row r="34" spans="1:31" x14ac:dyDescent="0.2">
      <c r="A34" s="58">
        <v>31677</v>
      </c>
      <c r="B34" s="513" t="str">
        <f t="shared" si="0"/>
        <v>0922</v>
      </c>
      <c r="C34" s="56">
        <v>1986</v>
      </c>
      <c r="D34" s="141">
        <v>2103</v>
      </c>
      <c r="H34" s="141">
        <v>1336</v>
      </c>
      <c r="J34" s="141">
        <v>22</v>
      </c>
      <c r="K34" s="141">
        <v>4947</v>
      </c>
      <c r="M34" s="56">
        <v>1888</v>
      </c>
      <c r="P34" s="56"/>
      <c r="AE34" s="62"/>
    </row>
    <row r="35" spans="1:31" x14ac:dyDescent="0.2">
      <c r="A35" s="58">
        <v>31678</v>
      </c>
      <c r="B35" s="513" t="str">
        <f t="shared" si="0"/>
        <v>0923</v>
      </c>
      <c r="C35" s="56">
        <v>1986</v>
      </c>
      <c r="D35" s="141">
        <v>504</v>
      </c>
      <c r="H35" s="141">
        <v>1307</v>
      </c>
      <c r="J35" s="141">
        <v>12</v>
      </c>
      <c r="K35" s="141">
        <v>3979</v>
      </c>
      <c r="M35" s="56">
        <v>977</v>
      </c>
      <c r="P35" s="56"/>
      <c r="AE35" s="62"/>
    </row>
    <row r="36" spans="1:31" x14ac:dyDescent="0.2">
      <c r="A36" s="58">
        <v>31679</v>
      </c>
      <c r="B36" s="513" t="str">
        <f t="shared" si="0"/>
        <v>0924</v>
      </c>
      <c r="C36" s="56">
        <v>1986</v>
      </c>
      <c r="D36" s="141">
        <v>188</v>
      </c>
      <c r="H36" s="141">
        <v>298</v>
      </c>
      <c r="J36" s="141">
        <v>0</v>
      </c>
      <c r="K36" s="141">
        <v>1282</v>
      </c>
      <c r="M36" s="56">
        <v>489</v>
      </c>
      <c r="P36" s="56"/>
      <c r="AE36" s="62"/>
    </row>
    <row r="37" spans="1:31" x14ac:dyDescent="0.2">
      <c r="A37" s="58">
        <v>31680</v>
      </c>
      <c r="B37" s="513" t="str">
        <f t="shared" si="0"/>
        <v>0925</v>
      </c>
      <c r="C37" s="56">
        <v>1986</v>
      </c>
      <c r="D37" s="141">
        <v>1273</v>
      </c>
      <c r="H37" s="141">
        <v>568</v>
      </c>
      <c r="J37" s="141">
        <v>20</v>
      </c>
      <c r="K37" s="141">
        <v>3000</v>
      </c>
      <c r="M37" s="56">
        <v>285</v>
      </c>
      <c r="P37" s="56"/>
      <c r="AE37" s="62"/>
    </row>
    <row r="38" spans="1:31" x14ac:dyDescent="0.2">
      <c r="A38" s="58">
        <v>31681</v>
      </c>
      <c r="B38" s="513" t="str">
        <f t="shared" si="0"/>
        <v>0926</v>
      </c>
      <c r="C38" s="56">
        <v>1986</v>
      </c>
      <c r="D38" s="141">
        <v>1033</v>
      </c>
      <c r="H38" s="141">
        <v>493</v>
      </c>
      <c r="J38" s="141">
        <v>6</v>
      </c>
      <c r="K38" s="141">
        <v>2137</v>
      </c>
      <c r="M38" s="56">
        <v>140</v>
      </c>
      <c r="P38" s="56"/>
      <c r="AE38" s="62"/>
    </row>
    <row r="39" spans="1:31" x14ac:dyDescent="0.2">
      <c r="A39" s="58">
        <v>31682</v>
      </c>
      <c r="B39" s="513" t="str">
        <f t="shared" si="0"/>
        <v>0927</v>
      </c>
      <c r="C39" s="56">
        <v>1986</v>
      </c>
      <c r="D39" s="141">
        <v>12</v>
      </c>
      <c r="H39" s="141">
        <v>86</v>
      </c>
      <c r="J39" s="141">
        <v>0</v>
      </c>
      <c r="K39" s="141">
        <v>285</v>
      </c>
      <c r="M39" s="56">
        <v>28</v>
      </c>
      <c r="P39" s="56"/>
      <c r="AE39" s="62"/>
    </row>
    <row r="40" spans="1:31" x14ac:dyDescent="0.2">
      <c r="A40" s="58">
        <v>31683</v>
      </c>
      <c r="B40" s="513" t="str">
        <f t="shared" si="0"/>
        <v>0928</v>
      </c>
      <c r="C40" s="56">
        <v>1986</v>
      </c>
      <c r="D40" s="141">
        <v>302</v>
      </c>
      <c r="H40" s="141">
        <v>272</v>
      </c>
      <c r="J40" s="141">
        <v>3</v>
      </c>
      <c r="K40" s="141">
        <v>1501</v>
      </c>
      <c r="M40" s="56">
        <v>1577</v>
      </c>
      <c r="P40" s="56"/>
      <c r="AE40" s="62"/>
    </row>
    <row r="41" spans="1:31" x14ac:dyDescent="0.2">
      <c r="A41" s="58">
        <v>31684</v>
      </c>
      <c r="B41" s="513" t="str">
        <f t="shared" si="0"/>
        <v>0929</v>
      </c>
      <c r="C41" s="56">
        <v>1986</v>
      </c>
      <c r="D41" s="141">
        <v>1442</v>
      </c>
      <c r="H41" s="141">
        <v>677</v>
      </c>
      <c r="J41" s="141">
        <v>3</v>
      </c>
      <c r="K41" s="141">
        <v>1014</v>
      </c>
      <c r="M41" s="56">
        <v>559</v>
      </c>
      <c r="P41" s="56"/>
      <c r="AE41" s="62"/>
    </row>
    <row r="42" spans="1:31" x14ac:dyDescent="0.2">
      <c r="A42" s="58">
        <v>31685</v>
      </c>
      <c r="B42" s="513" t="str">
        <f t="shared" si="0"/>
        <v>0930</v>
      </c>
      <c r="C42" s="56">
        <v>1986</v>
      </c>
      <c r="D42" s="141">
        <v>830</v>
      </c>
      <c r="H42" s="141">
        <v>643</v>
      </c>
      <c r="J42" s="141">
        <v>4</v>
      </c>
      <c r="K42" s="141">
        <v>791</v>
      </c>
      <c r="M42" s="56">
        <v>622</v>
      </c>
      <c r="P42" s="56"/>
      <c r="AE42" s="62"/>
    </row>
    <row r="43" spans="1:31" x14ac:dyDescent="0.2">
      <c r="A43" s="58">
        <v>31686</v>
      </c>
      <c r="B43" s="513" t="str">
        <f t="shared" si="0"/>
        <v>1001</v>
      </c>
      <c r="C43" s="56">
        <v>1986</v>
      </c>
      <c r="D43" s="141">
        <v>1816</v>
      </c>
      <c r="H43" s="141">
        <v>561</v>
      </c>
      <c r="J43" s="141">
        <v>1</v>
      </c>
      <c r="K43" s="141">
        <v>934</v>
      </c>
      <c r="M43" s="56">
        <v>1085</v>
      </c>
      <c r="P43" s="56"/>
      <c r="AE43" s="62"/>
    </row>
    <row r="44" spans="1:31" x14ac:dyDescent="0.2">
      <c r="A44" s="58">
        <v>31687</v>
      </c>
      <c r="B44" s="513" t="str">
        <f t="shared" si="0"/>
        <v>1002</v>
      </c>
      <c r="C44" s="56">
        <v>1986</v>
      </c>
      <c r="D44" s="141">
        <v>1514</v>
      </c>
      <c r="H44" s="141">
        <v>682</v>
      </c>
      <c r="J44" s="141">
        <v>2</v>
      </c>
      <c r="K44" s="141">
        <v>1443</v>
      </c>
      <c r="M44" s="56">
        <v>439</v>
      </c>
      <c r="P44" s="56"/>
      <c r="AE44" s="62"/>
    </row>
    <row r="45" spans="1:31" x14ac:dyDescent="0.2">
      <c r="A45" s="58">
        <v>31688</v>
      </c>
      <c r="B45" s="513" t="str">
        <f t="shared" si="0"/>
        <v>1003</v>
      </c>
      <c r="C45" s="56">
        <v>1986</v>
      </c>
      <c r="D45" s="141">
        <v>1754</v>
      </c>
      <c r="H45" s="141">
        <v>596</v>
      </c>
      <c r="J45" s="141">
        <v>8</v>
      </c>
      <c r="K45" s="141">
        <v>894</v>
      </c>
      <c r="M45" s="56">
        <v>407</v>
      </c>
      <c r="P45" s="56"/>
      <c r="AE45" s="62"/>
    </row>
    <row r="46" spans="1:31" x14ac:dyDescent="0.2">
      <c r="A46" s="58">
        <v>31689</v>
      </c>
      <c r="B46" s="513" t="str">
        <f t="shared" si="0"/>
        <v>1004</v>
      </c>
      <c r="C46" s="56">
        <v>1986</v>
      </c>
      <c r="D46" s="141">
        <v>2363</v>
      </c>
      <c r="H46" s="141">
        <v>1203</v>
      </c>
      <c r="J46" s="141">
        <v>0</v>
      </c>
      <c r="K46" s="141">
        <v>1214</v>
      </c>
      <c r="M46" s="56">
        <v>332</v>
      </c>
      <c r="P46" s="56"/>
      <c r="AE46" s="62"/>
    </row>
    <row r="47" spans="1:31" x14ac:dyDescent="0.2">
      <c r="A47" s="58">
        <v>31690</v>
      </c>
      <c r="B47" s="513" t="str">
        <f t="shared" si="0"/>
        <v>1005</v>
      </c>
      <c r="C47" s="56">
        <v>1986</v>
      </c>
      <c r="D47" s="141">
        <v>1831</v>
      </c>
      <c r="H47" s="141">
        <v>1722</v>
      </c>
      <c r="J47" s="141">
        <v>14</v>
      </c>
      <c r="K47" s="141">
        <v>854</v>
      </c>
      <c r="M47" s="56">
        <v>250</v>
      </c>
      <c r="P47" s="56"/>
      <c r="AE47" s="62"/>
    </row>
    <row r="48" spans="1:31" x14ac:dyDescent="0.2">
      <c r="A48" s="58">
        <v>31691</v>
      </c>
      <c r="B48" s="513" t="str">
        <f t="shared" si="0"/>
        <v>1006</v>
      </c>
      <c r="C48" s="56">
        <v>1986</v>
      </c>
      <c r="D48" s="141">
        <v>955</v>
      </c>
      <c r="H48" s="141">
        <v>1014</v>
      </c>
      <c r="J48" s="141">
        <v>1</v>
      </c>
      <c r="K48" s="141">
        <v>972</v>
      </c>
      <c r="M48" s="56">
        <v>474</v>
      </c>
      <c r="P48" s="56"/>
      <c r="AE48" s="62"/>
    </row>
    <row r="49" spans="1:31" x14ac:dyDescent="0.2">
      <c r="A49" s="58">
        <v>31692</v>
      </c>
      <c r="B49" s="513" t="str">
        <f t="shared" si="0"/>
        <v>1007</v>
      </c>
      <c r="C49" s="56">
        <v>1986</v>
      </c>
      <c r="D49" s="141">
        <v>804</v>
      </c>
      <c r="H49" s="141">
        <v>1796</v>
      </c>
      <c r="J49" s="141">
        <v>14</v>
      </c>
      <c r="K49" s="141">
        <v>577</v>
      </c>
      <c r="M49" s="56">
        <v>123</v>
      </c>
      <c r="P49" s="56"/>
      <c r="AE49" s="62"/>
    </row>
    <row r="50" spans="1:31" x14ac:dyDescent="0.2">
      <c r="A50" s="58">
        <v>31693</v>
      </c>
      <c r="B50" s="513" t="str">
        <f t="shared" si="0"/>
        <v>1008</v>
      </c>
      <c r="C50" s="56">
        <v>1986</v>
      </c>
      <c r="D50" s="141">
        <v>607</v>
      </c>
      <c r="H50" s="141">
        <v>2448</v>
      </c>
      <c r="J50" s="141">
        <v>6</v>
      </c>
      <c r="K50" s="141">
        <v>471</v>
      </c>
      <c r="M50" s="56">
        <v>353</v>
      </c>
      <c r="P50" s="56"/>
      <c r="AE50" s="62"/>
    </row>
    <row r="51" spans="1:31" x14ac:dyDescent="0.2">
      <c r="A51" s="58">
        <v>31694</v>
      </c>
      <c r="B51" s="513" t="str">
        <f t="shared" si="0"/>
        <v>1009</v>
      </c>
      <c r="C51" s="56">
        <v>1986</v>
      </c>
      <c r="D51" s="141">
        <v>489</v>
      </c>
      <c r="H51" s="141">
        <v>2268</v>
      </c>
      <c r="J51" s="141">
        <v>3</v>
      </c>
      <c r="K51" s="141">
        <v>912</v>
      </c>
      <c r="M51" s="56">
        <v>105</v>
      </c>
      <c r="P51" s="56"/>
      <c r="AE51" s="62"/>
    </row>
    <row r="52" spans="1:31" x14ac:dyDescent="0.2">
      <c r="A52" s="58">
        <v>31695</v>
      </c>
      <c r="B52" s="513" t="str">
        <f t="shared" si="0"/>
        <v>1010</v>
      </c>
      <c r="C52" s="56">
        <v>1986</v>
      </c>
      <c r="D52" s="141">
        <v>368</v>
      </c>
      <c r="H52" s="141">
        <v>1394</v>
      </c>
      <c r="J52" s="141">
        <v>12</v>
      </c>
      <c r="K52" s="141">
        <v>232</v>
      </c>
      <c r="M52" s="56">
        <v>52</v>
      </c>
      <c r="P52" s="56"/>
      <c r="AE52" s="62"/>
    </row>
    <row r="53" spans="1:31" x14ac:dyDescent="0.2">
      <c r="A53" s="58">
        <v>31696</v>
      </c>
      <c r="B53" s="513" t="str">
        <f t="shared" si="0"/>
        <v>1011</v>
      </c>
      <c r="C53" s="56">
        <v>1986</v>
      </c>
      <c r="D53" s="141">
        <v>265</v>
      </c>
      <c r="H53" s="141">
        <v>928</v>
      </c>
      <c r="J53" s="141">
        <v>2</v>
      </c>
      <c r="K53" s="141">
        <v>404</v>
      </c>
      <c r="M53" s="56">
        <v>127</v>
      </c>
      <c r="P53" s="56"/>
      <c r="AE53" s="62"/>
    </row>
    <row r="54" spans="1:31" x14ac:dyDescent="0.2">
      <c r="A54" s="58">
        <v>31697</v>
      </c>
      <c r="B54" s="513" t="str">
        <f t="shared" si="0"/>
        <v>1012</v>
      </c>
      <c r="C54" s="56">
        <v>1986</v>
      </c>
      <c r="D54" s="141">
        <v>248</v>
      </c>
      <c r="H54" s="141">
        <v>892</v>
      </c>
      <c r="J54" s="141">
        <v>1</v>
      </c>
      <c r="K54" s="141">
        <v>243</v>
      </c>
      <c r="M54" s="56">
        <v>119</v>
      </c>
      <c r="P54" s="56"/>
      <c r="AE54" s="62"/>
    </row>
    <row r="55" spans="1:31" x14ac:dyDescent="0.2">
      <c r="A55" s="58">
        <v>31698</v>
      </c>
      <c r="B55" s="513" t="str">
        <f t="shared" si="0"/>
        <v>1013</v>
      </c>
      <c r="C55" s="56">
        <v>1986</v>
      </c>
      <c r="D55" s="141">
        <v>202</v>
      </c>
      <c r="H55" s="141">
        <v>841</v>
      </c>
      <c r="J55" s="141">
        <v>2</v>
      </c>
      <c r="K55" s="141">
        <v>116</v>
      </c>
      <c r="M55" s="56">
        <v>77</v>
      </c>
      <c r="P55" s="56"/>
      <c r="AE55" s="62"/>
    </row>
    <row r="56" spans="1:31" x14ac:dyDescent="0.2">
      <c r="A56" s="58">
        <v>31699</v>
      </c>
      <c r="B56" s="513" t="str">
        <f t="shared" si="0"/>
        <v>1014</v>
      </c>
      <c r="C56" s="56">
        <v>1986</v>
      </c>
      <c r="D56" s="141">
        <v>290</v>
      </c>
      <c r="H56" s="141">
        <v>928</v>
      </c>
      <c r="J56" s="141">
        <v>3</v>
      </c>
      <c r="K56" s="141">
        <v>274</v>
      </c>
      <c r="M56" s="56">
        <v>233</v>
      </c>
      <c r="P56" s="56"/>
      <c r="AE56" s="62"/>
    </row>
    <row r="57" spans="1:31" x14ac:dyDescent="0.2">
      <c r="A57" s="58">
        <v>31700</v>
      </c>
      <c r="B57" s="513" t="str">
        <f t="shared" si="0"/>
        <v>1015</v>
      </c>
      <c r="C57" s="56">
        <v>1986</v>
      </c>
      <c r="D57" s="141">
        <v>750</v>
      </c>
      <c r="H57" s="141">
        <v>1371</v>
      </c>
      <c r="J57" s="141">
        <v>2</v>
      </c>
      <c r="K57" s="141">
        <v>278</v>
      </c>
      <c r="M57" s="56">
        <v>106</v>
      </c>
      <c r="P57" s="56"/>
      <c r="AE57" s="62"/>
    </row>
    <row r="58" spans="1:31" x14ac:dyDescent="0.2">
      <c r="A58" s="58">
        <v>31701</v>
      </c>
      <c r="B58" s="513" t="str">
        <f t="shared" si="0"/>
        <v>1016</v>
      </c>
      <c r="C58" s="56">
        <v>1986</v>
      </c>
      <c r="D58" s="141">
        <v>236</v>
      </c>
      <c r="H58" s="141">
        <v>1798</v>
      </c>
      <c r="J58" s="141">
        <v>4</v>
      </c>
      <c r="K58" s="141">
        <v>153</v>
      </c>
      <c r="M58" s="56">
        <v>169</v>
      </c>
      <c r="P58" s="56"/>
      <c r="AE58" s="62"/>
    </row>
    <row r="59" spans="1:31" x14ac:dyDescent="0.2">
      <c r="A59" s="58">
        <v>31702</v>
      </c>
      <c r="B59" s="513" t="str">
        <f t="shared" si="0"/>
        <v>1017</v>
      </c>
      <c r="C59" s="56">
        <v>1986</v>
      </c>
      <c r="D59" s="141">
        <v>145</v>
      </c>
      <c r="H59" s="141">
        <v>650</v>
      </c>
      <c r="J59" s="141">
        <v>0</v>
      </c>
      <c r="K59" s="141">
        <v>78</v>
      </c>
      <c r="M59" s="56">
        <v>183</v>
      </c>
      <c r="P59" s="56"/>
      <c r="AE59" s="62"/>
    </row>
    <row r="60" spans="1:31" x14ac:dyDescent="0.2">
      <c r="A60" s="58">
        <v>31703</v>
      </c>
      <c r="B60" s="513" t="str">
        <f t="shared" si="0"/>
        <v>1018</v>
      </c>
      <c r="C60" s="56">
        <v>1986</v>
      </c>
      <c r="D60" s="141">
        <v>232</v>
      </c>
      <c r="H60" s="141">
        <v>1375</v>
      </c>
      <c r="J60" s="141">
        <v>7</v>
      </c>
      <c r="K60" s="141">
        <v>136</v>
      </c>
      <c r="M60" s="56">
        <v>46</v>
      </c>
      <c r="P60" s="56"/>
      <c r="AE60" s="62"/>
    </row>
    <row r="61" spans="1:31" x14ac:dyDescent="0.2">
      <c r="A61" s="58">
        <v>31704</v>
      </c>
      <c r="B61" s="513" t="str">
        <f t="shared" si="0"/>
        <v>1019</v>
      </c>
      <c r="C61" s="56">
        <v>1986</v>
      </c>
      <c r="D61" s="141">
        <v>91</v>
      </c>
      <c r="H61" s="141">
        <v>422</v>
      </c>
      <c r="J61" s="141">
        <v>0</v>
      </c>
      <c r="K61" s="141">
        <v>31</v>
      </c>
      <c r="M61" s="56">
        <v>26</v>
      </c>
      <c r="P61" s="56"/>
      <c r="AE61" s="62"/>
    </row>
    <row r="62" spans="1:31" x14ac:dyDescent="0.2">
      <c r="A62" s="58">
        <v>31705</v>
      </c>
      <c r="B62" s="513" t="str">
        <f t="shared" si="0"/>
        <v>1020</v>
      </c>
      <c r="C62" s="56">
        <v>1986</v>
      </c>
      <c r="D62" s="141">
        <v>199</v>
      </c>
      <c r="H62" s="141">
        <v>1048</v>
      </c>
      <c r="J62" s="141">
        <v>6</v>
      </c>
      <c r="K62" s="141">
        <v>90</v>
      </c>
      <c r="M62" s="56">
        <v>68</v>
      </c>
      <c r="P62" s="56"/>
      <c r="AE62" s="62"/>
    </row>
    <row r="63" spans="1:31" x14ac:dyDescent="0.2">
      <c r="A63" s="58">
        <v>31706</v>
      </c>
      <c r="B63" s="513" t="str">
        <f t="shared" si="0"/>
        <v>1021</v>
      </c>
      <c r="C63" s="56">
        <v>1986</v>
      </c>
      <c r="D63" s="141">
        <v>187</v>
      </c>
      <c r="H63" s="141">
        <v>630</v>
      </c>
      <c r="J63" s="141">
        <v>5</v>
      </c>
      <c r="K63" s="141">
        <v>173</v>
      </c>
      <c r="M63" s="56">
        <v>46</v>
      </c>
      <c r="P63" s="56"/>
      <c r="AE63" s="62"/>
    </row>
    <row r="64" spans="1:31" x14ac:dyDescent="0.2">
      <c r="A64" s="58">
        <v>31707</v>
      </c>
      <c r="B64" s="513" t="str">
        <f t="shared" si="0"/>
        <v>1022</v>
      </c>
      <c r="C64" s="56">
        <v>1986</v>
      </c>
      <c r="D64" s="141">
        <v>321</v>
      </c>
      <c r="H64" s="141">
        <v>701</v>
      </c>
      <c r="J64" s="141">
        <v>3</v>
      </c>
      <c r="K64" s="141">
        <v>180</v>
      </c>
      <c r="M64" s="56">
        <v>75</v>
      </c>
      <c r="P64" s="56"/>
      <c r="AE64" s="62"/>
    </row>
    <row r="65" spans="1:31" x14ac:dyDescent="0.2">
      <c r="A65" s="58">
        <v>31708</v>
      </c>
      <c r="B65" s="513" t="str">
        <f t="shared" si="0"/>
        <v>1023</v>
      </c>
      <c r="C65" s="56">
        <v>1986</v>
      </c>
      <c r="D65" s="141">
        <v>452</v>
      </c>
      <c r="H65" s="141">
        <v>1136</v>
      </c>
      <c r="J65" s="141">
        <v>17</v>
      </c>
      <c r="K65" s="141">
        <v>154</v>
      </c>
      <c r="M65" s="56">
        <v>71</v>
      </c>
      <c r="P65" s="56"/>
      <c r="AE65" s="62"/>
    </row>
    <row r="66" spans="1:31" x14ac:dyDescent="0.2">
      <c r="A66" s="58">
        <v>31709</v>
      </c>
      <c r="B66" s="513" t="str">
        <f t="shared" si="0"/>
        <v>1024</v>
      </c>
      <c r="C66" s="56">
        <v>1986</v>
      </c>
      <c r="D66" s="141">
        <v>223</v>
      </c>
      <c r="H66" s="141">
        <v>481</v>
      </c>
      <c r="J66" s="141">
        <v>15</v>
      </c>
      <c r="K66" s="141">
        <v>150</v>
      </c>
      <c r="M66" s="56">
        <v>35</v>
      </c>
      <c r="P66" s="56"/>
      <c r="AE66" s="62"/>
    </row>
    <row r="67" spans="1:31" x14ac:dyDescent="0.2">
      <c r="A67" s="58">
        <v>31710</v>
      </c>
      <c r="B67" s="513" t="str">
        <f t="shared" si="0"/>
        <v>1025</v>
      </c>
      <c r="C67" s="56">
        <v>1986</v>
      </c>
      <c r="D67" s="141">
        <v>146</v>
      </c>
      <c r="H67" s="141">
        <v>261</v>
      </c>
      <c r="J67" s="141">
        <v>0</v>
      </c>
      <c r="K67" s="141">
        <v>123</v>
      </c>
      <c r="M67" s="56">
        <v>146</v>
      </c>
      <c r="P67" s="56"/>
      <c r="AE67" s="62"/>
    </row>
    <row r="68" spans="1:31" x14ac:dyDescent="0.2">
      <c r="A68" s="58">
        <v>31711</v>
      </c>
      <c r="B68" s="513" t="str">
        <f t="shared" si="0"/>
        <v>1026</v>
      </c>
      <c r="C68" s="56">
        <v>1986</v>
      </c>
      <c r="D68" s="141">
        <v>47</v>
      </c>
      <c r="H68" s="141">
        <v>104</v>
      </c>
      <c r="J68" s="141">
        <v>1</v>
      </c>
      <c r="K68" s="141">
        <v>36</v>
      </c>
      <c r="M68" s="56">
        <v>64</v>
      </c>
      <c r="P68" s="56"/>
      <c r="AE68" s="62"/>
    </row>
    <row r="69" spans="1:31" x14ac:dyDescent="0.2">
      <c r="A69" s="58">
        <v>31712</v>
      </c>
      <c r="B69" s="513" t="str">
        <f t="shared" si="0"/>
        <v>1027</v>
      </c>
      <c r="C69" s="56">
        <v>1986</v>
      </c>
      <c r="D69" s="141">
        <v>494</v>
      </c>
      <c r="H69" s="141">
        <v>289</v>
      </c>
      <c r="J69" s="141">
        <v>42</v>
      </c>
      <c r="K69" s="141">
        <v>146</v>
      </c>
      <c r="M69" s="56">
        <v>52</v>
      </c>
      <c r="P69" s="56"/>
      <c r="AE69" s="62"/>
    </row>
    <row r="70" spans="1:31" x14ac:dyDescent="0.2">
      <c r="A70" s="58">
        <v>31713</v>
      </c>
      <c r="B70" s="513" t="str">
        <f t="shared" si="0"/>
        <v>1028</v>
      </c>
      <c r="C70" s="56">
        <v>1986</v>
      </c>
      <c r="D70" s="141">
        <v>0</v>
      </c>
      <c r="H70" s="141">
        <v>0</v>
      </c>
      <c r="J70" s="141">
        <v>0</v>
      </c>
      <c r="K70" s="141">
        <v>0</v>
      </c>
      <c r="M70" s="56">
        <v>0</v>
      </c>
      <c r="P70" s="56"/>
      <c r="AE70" s="62"/>
    </row>
    <row r="71" spans="1:31" x14ac:dyDescent="0.2">
      <c r="A71" s="58">
        <v>31714</v>
      </c>
      <c r="B71" s="513" t="str">
        <f t="shared" si="0"/>
        <v>1029</v>
      </c>
      <c r="C71" s="56">
        <v>1986</v>
      </c>
      <c r="D71" s="141">
        <v>116</v>
      </c>
      <c r="H71" s="141">
        <v>75</v>
      </c>
      <c r="J71" s="141">
        <v>48</v>
      </c>
      <c r="K71" s="141">
        <v>84</v>
      </c>
      <c r="M71" s="56">
        <v>105</v>
      </c>
      <c r="P71" s="56"/>
      <c r="AE71" s="62"/>
    </row>
    <row r="72" spans="1:31" x14ac:dyDescent="0.2">
      <c r="A72" s="58">
        <v>31715</v>
      </c>
      <c r="B72" s="513" t="str">
        <f t="shared" si="0"/>
        <v>1030</v>
      </c>
      <c r="C72" s="56">
        <v>1986</v>
      </c>
      <c r="D72" s="141">
        <v>136</v>
      </c>
      <c r="H72" s="141">
        <v>10</v>
      </c>
      <c r="J72" s="141">
        <v>27</v>
      </c>
      <c r="K72" s="141">
        <v>246</v>
      </c>
      <c r="M72" s="56">
        <v>218</v>
      </c>
      <c r="P72" s="56"/>
      <c r="AE72" s="62"/>
    </row>
    <row r="73" spans="1:31" x14ac:dyDescent="0.2">
      <c r="A73" s="58">
        <v>31716</v>
      </c>
      <c r="B73" s="513" t="str">
        <f t="shared" si="0"/>
        <v>1031</v>
      </c>
      <c r="C73" s="56">
        <v>1986</v>
      </c>
      <c r="D73" s="141">
        <v>326</v>
      </c>
      <c r="H73" s="141">
        <v>5</v>
      </c>
      <c r="J73" s="141">
        <v>2</v>
      </c>
      <c r="K73" s="141">
        <v>318</v>
      </c>
      <c r="M73" s="56">
        <v>38</v>
      </c>
      <c r="P73" s="56"/>
      <c r="AE73" s="62"/>
    </row>
    <row r="74" spans="1:31" x14ac:dyDescent="0.2">
      <c r="A74" s="58">
        <v>31717</v>
      </c>
      <c r="B74" s="513" t="str">
        <f t="shared" si="0"/>
        <v>1101</v>
      </c>
      <c r="C74" s="56">
        <v>1986</v>
      </c>
      <c r="D74" s="141">
        <v>130</v>
      </c>
      <c r="H74" s="141">
        <v>1</v>
      </c>
      <c r="J74" s="141">
        <v>51</v>
      </c>
      <c r="K74" s="141">
        <v>66</v>
      </c>
      <c r="M74" s="56">
        <v>127</v>
      </c>
      <c r="P74" s="56"/>
      <c r="AE74" s="62"/>
    </row>
    <row r="75" spans="1:31" x14ac:dyDescent="0.2">
      <c r="A75" s="58">
        <v>31718</v>
      </c>
      <c r="B75" s="513" t="str">
        <f t="shared" si="0"/>
        <v>1102</v>
      </c>
      <c r="C75" s="56">
        <v>1986</v>
      </c>
      <c r="D75" s="141">
        <v>74</v>
      </c>
      <c r="H75" s="141">
        <v>5</v>
      </c>
      <c r="J75" s="141">
        <v>30</v>
      </c>
      <c r="K75" s="141">
        <v>16</v>
      </c>
      <c r="M75" s="56">
        <v>21</v>
      </c>
      <c r="P75" s="56"/>
      <c r="AE75" s="62"/>
    </row>
    <row r="76" spans="1:31" x14ac:dyDescent="0.2">
      <c r="A76" s="58">
        <v>31719</v>
      </c>
      <c r="B76" s="513" t="str">
        <f t="shared" si="0"/>
        <v>1103</v>
      </c>
      <c r="C76" s="56">
        <v>1986</v>
      </c>
      <c r="D76" s="141">
        <v>65</v>
      </c>
      <c r="H76" s="141">
        <v>31</v>
      </c>
      <c r="J76" s="141">
        <v>40</v>
      </c>
      <c r="K76" s="141">
        <v>23</v>
      </c>
      <c r="M76" s="56">
        <v>27</v>
      </c>
      <c r="P76" s="56"/>
      <c r="AE76" s="62"/>
    </row>
    <row r="77" spans="1:31" x14ac:dyDescent="0.2">
      <c r="A77" s="58">
        <v>31720</v>
      </c>
      <c r="B77" s="513" t="str">
        <f t="shared" si="0"/>
        <v>1104</v>
      </c>
      <c r="C77" s="56">
        <v>1986</v>
      </c>
      <c r="D77" s="141">
        <v>75</v>
      </c>
      <c r="H77" s="141">
        <v>44</v>
      </c>
      <c r="J77" s="141">
        <v>31</v>
      </c>
      <c r="K77" s="141">
        <v>20</v>
      </c>
      <c r="M77" s="56">
        <v>7</v>
      </c>
      <c r="P77" s="56"/>
      <c r="AE77" s="62"/>
    </row>
    <row r="78" spans="1:31" x14ac:dyDescent="0.2">
      <c r="A78" s="58">
        <v>31721</v>
      </c>
      <c r="B78" s="513" t="str">
        <f t="shared" si="0"/>
        <v>1105</v>
      </c>
      <c r="C78" s="56">
        <v>1986</v>
      </c>
      <c r="D78" s="141">
        <v>63</v>
      </c>
      <c r="H78" s="141">
        <v>33</v>
      </c>
      <c r="J78" s="141">
        <v>10</v>
      </c>
      <c r="K78" s="141">
        <v>13</v>
      </c>
      <c r="M78" s="56">
        <v>8</v>
      </c>
      <c r="P78" s="56"/>
      <c r="AE78" s="62"/>
    </row>
    <row r="79" spans="1:31" x14ac:dyDescent="0.2">
      <c r="A79" s="58">
        <v>31722</v>
      </c>
      <c r="B79" s="513" t="str">
        <f t="shared" si="0"/>
        <v>1106</v>
      </c>
      <c r="C79" s="56">
        <v>1986</v>
      </c>
      <c r="D79" s="141">
        <v>77</v>
      </c>
      <c r="H79" s="141">
        <v>14</v>
      </c>
      <c r="J79" s="141">
        <v>1</v>
      </c>
      <c r="K79" s="141">
        <v>24</v>
      </c>
      <c r="M79" s="56">
        <v>4</v>
      </c>
      <c r="P79" s="56"/>
      <c r="AE79" s="62"/>
    </row>
    <row r="80" spans="1:31" x14ac:dyDescent="0.2">
      <c r="A80" s="58">
        <v>31723</v>
      </c>
      <c r="B80" s="513" t="str">
        <f t="shared" si="0"/>
        <v>1107</v>
      </c>
      <c r="C80" s="56">
        <v>1986</v>
      </c>
      <c r="D80" s="141">
        <v>22</v>
      </c>
      <c r="H80" s="141">
        <v>1</v>
      </c>
      <c r="J80" s="141">
        <v>2</v>
      </c>
      <c r="K80" s="141">
        <v>6</v>
      </c>
      <c r="M80" s="56">
        <v>7</v>
      </c>
      <c r="P80" s="56"/>
      <c r="AE80" s="62"/>
    </row>
    <row r="81" spans="1:31" x14ac:dyDescent="0.2">
      <c r="A81" s="58">
        <v>31724</v>
      </c>
      <c r="B81" s="513" t="str">
        <f t="shared" si="0"/>
        <v>1108</v>
      </c>
      <c r="C81" s="56">
        <v>1986</v>
      </c>
      <c r="D81" s="141">
        <v>0</v>
      </c>
      <c r="H81" s="141">
        <v>0</v>
      </c>
      <c r="J81" s="141">
        <v>0</v>
      </c>
      <c r="K81" s="141">
        <v>0</v>
      </c>
      <c r="M81" s="56">
        <v>0</v>
      </c>
      <c r="P81" s="56"/>
      <c r="AE81" s="62"/>
    </row>
    <row r="82" spans="1:31" x14ac:dyDescent="0.2">
      <c r="A82" s="58">
        <v>31725</v>
      </c>
      <c r="B82" s="513" t="str">
        <f t="shared" si="0"/>
        <v>1109</v>
      </c>
      <c r="C82" s="56">
        <v>1986</v>
      </c>
      <c r="D82" s="141">
        <v>69</v>
      </c>
      <c r="H82" s="141">
        <v>320</v>
      </c>
      <c r="J82" s="141">
        <v>0</v>
      </c>
      <c r="K82" s="141">
        <v>38</v>
      </c>
      <c r="M82" s="56">
        <v>97</v>
      </c>
      <c r="P82" s="56"/>
      <c r="AE82" s="62"/>
    </row>
    <row r="83" spans="1:31" x14ac:dyDescent="0.2">
      <c r="A83" s="58">
        <v>32048</v>
      </c>
      <c r="B83" s="513" t="str">
        <f t="shared" si="0"/>
        <v>0928</v>
      </c>
      <c r="C83" s="56">
        <v>1987</v>
      </c>
      <c r="D83" s="141">
        <v>1152</v>
      </c>
      <c r="H83" s="141">
        <v>293</v>
      </c>
      <c r="J83" s="141">
        <v>0</v>
      </c>
      <c r="K83" s="141">
        <v>1556</v>
      </c>
      <c r="M83" s="56">
        <v>152</v>
      </c>
      <c r="P83" s="56"/>
      <c r="AE83" s="62"/>
    </row>
    <row r="84" spans="1:31" x14ac:dyDescent="0.2">
      <c r="A84" s="58">
        <v>32049</v>
      </c>
      <c r="B84" s="513" t="str">
        <f t="shared" si="0"/>
        <v>0929</v>
      </c>
      <c r="C84" s="56">
        <v>1987</v>
      </c>
      <c r="D84" s="141">
        <v>1701</v>
      </c>
      <c r="H84" s="141">
        <v>371</v>
      </c>
      <c r="J84" s="141">
        <v>0</v>
      </c>
      <c r="K84" s="141">
        <v>1846</v>
      </c>
      <c r="M84" s="56">
        <v>209</v>
      </c>
      <c r="P84" s="56"/>
      <c r="AE84" s="62"/>
    </row>
    <row r="85" spans="1:31" x14ac:dyDescent="0.2">
      <c r="A85" s="58">
        <v>32050</v>
      </c>
      <c r="B85" s="513" t="str">
        <f t="shared" si="0"/>
        <v>0930</v>
      </c>
      <c r="C85" s="56">
        <v>1987</v>
      </c>
      <c r="D85" s="141">
        <v>1042</v>
      </c>
      <c r="H85" s="141">
        <v>453</v>
      </c>
      <c r="J85" s="141">
        <v>0</v>
      </c>
      <c r="K85" s="141">
        <v>1284</v>
      </c>
      <c r="M85" s="56">
        <v>129</v>
      </c>
      <c r="P85" s="56"/>
      <c r="AE85" s="62"/>
    </row>
    <row r="86" spans="1:31" x14ac:dyDescent="0.2">
      <c r="A86" s="58">
        <v>32051</v>
      </c>
      <c r="B86" s="513" t="str">
        <f t="shared" si="0"/>
        <v>1001</v>
      </c>
      <c r="C86" s="56">
        <v>1987</v>
      </c>
      <c r="D86" s="141">
        <v>1484</v>
      </c>
      <c r="H86" s="141">
        <v>569</v>
      </c>
      <c r="J86" s="141">
        <v>0</v>
      </c>
      <c r="K86" s="141">
        <v>1073</v>
      </c>
      <c r="M86" s="56">
        <v>67</v>
      </c>
      <c r="P86" s="56"/>
      <c r="AE86" s="62"/>
    </row>
    <row r="87" spans="1:31" x14ac:dyDescent="0.2">
      <c r="A87" s="58">
        <v>32052</v>
      </c>
      <c r="B87" s="513" t="str">
        <f t="shared" si="0"/>
        <v>1002</v>
      </c>
      <c r="C87" s="56">
        <v>1987</v>
      </c>
      <c r="D87" s="141">
        <v>1985</v>
      </c>
      <c r="H87" s="141">
        <v>785</v>
      </c>
      <c r="J87" s="141">
        <v>0</v>
      </c>
      <c r="K87" s="141">
        <v>1185</v>
      </c>
      <c r="M87" s="56">
        <v>77</v>
      </c>
      <c r="P87" s="56"/>
      <c r="AE87" s="62"/>
    </row>
    <row r="88" spans="1:31" x14ac:dyDescent="0.2">
      <c r="A88" s="58">
        <v>32053</v>
      </c>
      <c r="B88" s="513" t="str">
        <f t="shared" si="0"/>
        <v>1003</v>
      </c>
      <c r="C88" s="56">
        <v>1987</v>
      </c>
      <c r="D88" s="141">
        <v>1507</v>
      </c>
      <c r="H88" s="141">
        <v>861</v>
      </c>
      <c r="J88" s="141">
        <v>9</v>
      </c>
      <c r="K88" s="141">
        <v>1544</v>
      </c>
      <c r="M88" s="56">
        <v>166</v>
      </c>
      <c r="P88" s="56"/>
      <c r="AE88" s="62"/>
    </row>
    <row r="89" spans="1:31" x14ac:dyDescent="0.2">
      <c r="A89" s="58">
        <v>32054</v>
      </c>
      <c r="B89" s="513" t="str">
        <f t="shared" si="0"/>
        <v>1004</v>
      </c>
      <c r="C89" s="56">
        <v>1987</v>
      </c>
      <c r="D89" s="141">
        <v>1423</v>
      </c>
      <c r="H89" s="141">
        <v>1052</v>
      </c>
      <c r="J89" s="141">
        <v>0</v>
      </c>
      <c r="K89" s="141">
        <v>3256</v>
      </c>
      <c r="M89" s="56">
        <v>178</v>
      </c>
      <c r="P89" s="56"/>
      <c r="AE89" s="62"/>
    </row>
    <row r="90" spans="1:31" x14ac:dyDescent="0.2">
      <c r="A90" s="58">
        <v>32055</v>
      </c>
      <c r="B90" s="513" t="str">
        <f t="shared" si="0"/>
        <v>1005</v>
      </c>
      <c r="C90" s="56">
        <v>1987</v>
      </c>
      <c r="D90" s="141">
        <v>1233</v>
      </c>
      <c r="H90" s="141">
        <v>869</v>
      </c>
      <c r="J90" s="141">
        <v>0</v>
      </c>
      <c r="K90" s="141">
        <v>3772</v>
      </c>
      <c r="M90" s="56">
        <v>221</v>
      </c>
      <c r="P90" s="56"/>
      <c r="AE90" s="62"/>
    </row>
    <row r="91" spans="1:31" x14ac:dyDescent="0.2">
      <c r="A91" s="58">
        <v>32056</v>
      </c>
      <c r="B91" s="513" t="str">
        <f t="shared" si="0"/>
        <v>1006</v>
      </c>
      <c r="C91" s="56">
        <v>1987</v>
      </c>
      <c r="D91" s="141">
        <v>820</v>
      </c>
      <c r="H91" s="141">
        <v>702</v>
      </c>
      <c r="J91" s="141">
        <v>0</v>
      </c>
      <c r="K91" s="141">
        <v>2644</v>
      </c>
      <c r="M91" s="56">
        <v>50</v>
      </c>
      <c r="P91" s="56"/>
      <c r="AE91" s="62"/>
    </row>
    <row r="92" spans="1:31" x14ac:dyDescent="0.2">
      <c r="A92" s="58">
        <v>32057</v>
      </c>
      <c r="B92" s="513" t="str">
        <f t="shared" si="0"/>
        <v>1007</v>
      </c>
      <c r="C92" s="56">
        <v>1987</v>
      </c>
      <c r="D92" s="141">
        <v>445</v>
      </c>
      <c r="H92" s="141">
        <v>1004</v>
      </c>
      <c r="J92" s="141">
        <v>0</v>
      </c>
      <c r="K92" s="141">
        <v>1438</v>
      </c>
      <c r="M92" s="56">
        <v>96</v>
      </c>
      <c r="P92" s="56"/>
      <c r="AE92" s="62"/>
    </row>
    <row r="93" spans="1:31" x14ac:dyDescent="0.2">
      <c r="A93" s="58">
        <v>32058</v>
      </c>
      <c r="B93" s="513" t="str">
        <f t="shared" si="0"/>
        <v>1008</v>
      </c>
      <c r="C93" s="56">
        <v>1987</v>
      </c>
      <c r="D93" s="141">
        <v>484</v>
      </c>
      <c r="H93" s="141">
        <v>2030</v>
      </c>
      <c r="J93" s="141">
        <v>2</v>
      </c>
      <c r="K93" s="141">
        <v>1411</v>
      </c>
      <c r="M93" s="56">
        <v>32</v>
      </c>
      <c r="P93" s="56"/>
      <c r="AE93" s="62"/>
    </row>
    <row r="94" spans="1:31" x14ac:dyDescent="0.2">
      <c r="A94" s="58">
        <v>32059</v>
      </c>
      <c r="B94" s="513" t="str">
        <f t="shared" si="0"/>
        <v>1009</v>
      </c>
      <c r="C94" s="56">
        <v>1987</v>
      </c>
      <c r="D94" s="141">
        <v>463</v>
      </c>
      <c r="H94" s="141">
        <v>5407</v>
      </c>
      <c r="J94" s="141">
        <v>6</v>
      </c>
      <c r="K94" s="141">
        <v>921</v>
      </c>
      <c r="M94" s="56">
        <v>57</v>
      </c>
      <c r="P94" s="56"/>
      <c r="AE94" s="62"/>
    </row>
    <row r="95" spans="1:31" x14ac:dyDescent="0.2">
      <c r="A95" s="58">
        <v>32060</v>
      </c>
      <c r="B95" s="513" t="str">
        <f t="shared" ref="B95:B158" si="1">CONCATENATE(TEXT(A95,"mm"),TEXT(A95,"dd"))</f>
        <v>1010</v>
      </c>
      <c r="C95" s="56">
        <v>1987</v>
      </c>
      <c r="D95" s="141">
        <v>423</v>
      </c>
      <c r="H95" s="141">
        <v>7780</v>
      </c>
      <c r="J95" s="141">
        <v>2</v>
      </c>
      <c r="K95" s="141">
        <v>929</v>
      </c>
      <c r="M95" s="56">
        <v>197</v>
      </c>
      <c r="P95" s="56"/>
      <c r="AE95" s="62"/>
    </row>
    <row r="96" spans="1:31" x14ac:dyDescent="0.2">
      <c r="A96" s="58">
        <v>32061</v>
      </c>
      <c r="B96" s="513" t="str">
        <f t="shared" si="1"/>
        <v>1011</v>
      </c>
      <c r="C96" s="56">
        <v>1987</v>
      </c>
      <c r="D96" s="141">
        <v>319</v>
      </c>
      <c r="H96" s="141">
        <v>4238</v>
      </c>
      <c r="J96" s="141">
        <v>1</v>
      </c>
      <c r="K96" s="141">
        <v>855</v>
      </c>
      <c r="M96" s="56">
        <v>54</v>
      </c>
      <c r="P96" s="56"/>
      <c r="AE96" s="62"/>
    </row>
    <row r="97" spans="1:31" x14ac:dyDescent="0.2">
      <c r="A97" s="58">
        <v>32062</v>
      </c>
      <c r="B97" s="513" t="str">
        <f t="shared" si="1"/>
        <v>1012</v>
      </c>
      <c r="C97" s="56">
        <v>1987</v>
      </c>
      <c r="D97" s="141">
        <v>285</v>
      </c>
      <c r="H97" s="141">
        <v>4293</v>
      </c>
      <c r="J97" s="141">
        <v>0</v>
      </c>
      <c r="K97" s="141">
        <v>831</v>
      </c>
      <c r="M97" s="56">
        <v>120</v>
      </c>
      <c r="P97" s="56"/>
      <c r="AE97" s="62"/>
    </row>
    <row r="98" spans="1:31" x14ac:dyDescent="0.2">
      <c r="A98" s="58">
        <v>32063</v>
      </c>
      <c r="B98" s="513" t="str">
        <f t="shared" si="1"/>
        <v>1013</v>
      </c>
      <c r="C98" s="56">
        <v>1987</v>
      </c>
      <c r="D98" s="141">
        <v>89</v>
      </c>
      <c r="H98" s="141">
        <v>2032</v>
      </c>
      <c r="J98" s="141">
        <v>0</v>
      </c>
      <c r="K98" s="141">
        <v>397</v>
      </c>
      <c r="M98" s="56">
        <v>48</v>
      </c>
      <c r="P98" s="56"/>
      <c r="AE98" s="62"/>
    </row>
    <row r="99" spans="1:31" x14ac:dyDescent="0.2">
      <c r="A99" s="58">
        <v>32064</v>
      </c>
      <c r="B99" s="513" t="str">
        <f t="shared" si="1"/>
        <v>1014</v>
      </c>
      <c r="C99" s="56">
        <v>1987</v>
      </c>
      <c r="D99" s="141">
        <v>119</v>
      </c>
      <c r="H99" s="141">
        <v>2958</v>
      </c>
      <c r="J99" s="141">
        <v>5</v>
      </c>
      <c r="K99" s="141">
        <v>447</v>
      </c>
      <c r="M99" s="56">
        <v>19</v>
      </c>
      <c r="P99" s="56"/>
      <c r="AE99" s="62"/>
    </row>
    <row r="100" spans="1:31" x14ac:dyDescent="0.2">
      <c r="A100" s="58">
        <v>32065</v>
      </c>
      <c r="B100" s="513" t="str">
        <f t="shared" si="1"/>
        <v>1015</v>
      </c>
      <c r="C100" s="56">
        <v>1987</v>
      </c>
      <c r="D100" s="141">
        <v>144</v>
      </c>
      <c r="H100" s="141">
        <v>2222</v>
      </c>
      <c r="J100" s="141">
        <v>0</v>
      </c>
      <c r="K100" s="141">
        <v>367</v>
      </c>
      <c r="M100" s="56">
        <v>21</v>
      </c>
      <c r="P100" s="56"/>
      <c r="AE100" s="62"/>
    </row>
    <row r="101" spans="1:31" x14ac:dyDescent="0.2">
      <c r="A101" s="58">
        <v>32066</v>
      </c>
      <c r="B101" s="513" t="str">
        <f t="shared" si="1"/>
        <v>1016</v>
      </c>
      <c r="C101" s="56">
        <v>1987</v>
      </c>
      <c r="D101" s="141">
        <v>109</v>
      </c>
      <c r="H101" s="141">
        <v>1963</v>
      </c>
      <c r="J101" s="141">
        <v>2</v>
      </c>
      <c r="K101" s="141">
        <v>531</v>
      </c>
      <c r="M101" s="56">
        <v>95</v>
      </c>
      <c r="P101" s="56"/>
      <c r="AE101" s="62"/>
    </row>
    <row r="102" spans="1:31" x14ac:dyDescent="0.2">
      <c r="A102" s="58">
        <v>32067</v>
      </c>
      <c r="B102" s="513" t="str">
        <f t="shared" si="1"/>
        <v>1017</v>
      </c>
      <c r="C102" s="56">
        <v>1987</v>
      </c>
      <c r="D102" s="141">
        <v>268</v>
      </c>
      <c r="H102" s="141">
        <v>2989</v>
      </c>
      <c r="J102" s="141">
        <v>5</v>
      </c>
      <c r="K102" s="141">
        <v>1384</v>
      </c>
      <c r="M102" s="56">
        <v>30</v>
      </c>
      <c r="P102" s="56"/>
      <c r="AE102" s="62"/>
    </row>
    <row r="103" spans="1:31" x14ac:dyDescent="0.2">
      <c r="A103" s="58">
        <v>32068</v>
      </c>
      <c r="B103" s="513" t="str">
        <f t="shared" si="1"/>
        <v>1018</v>
      </c>
      <c r="C103" s="56">
        <v>1987</v>
      </c>
      <c r="D103" s="141">
        <v>159</v>
      </c>
      <c r="H103" s="141">
        <v>1720</v>
      </c>
      <c r="J103" s="141">
        <v>11</v>
      </c>
      <c r="K103" s="141">
        <v>654</v>
      </c>
      <c r="M103" s="56">
        <v>49</v>
      </c>
      <c r="P103" s="56"/>
      <c r="AE103" s="62"/>
    </row>
    <row r="104" spans="1:31" x14ac:dyDescent="0.2">
      <c r="A104" s="58">
        <v>32069</v>
      </c>
      <c r="B104" s="513" t="str">
        <f t="shared" si="1"/>
        <v>1019</v>
      </c>
      <c r="C104" s="56">
        <v>1987</v>
      </c>
      <c r="D104" s="141">
        <v>27</v>
      </c>
      <c r="H104" s="141">
        <v>1066</v>
      </c>
      <c r="J104" s="141">
        <v>2</v>
      </c>
      <c r="K104" s="141">
        <v>451</v>
      </c>
      <c r="M104" s="56">
        <v>2</v>
      </c>
      <c r="P104" s="56"/>
      <c r="AE104" s="62"/>
    </row>
    <row r="105" spans="1:31" x14ac:dyDescent="0.2">
      <c r="A105" s="58">
        <v>32070</v>
      </c>
      <c r="B105" s="513" t="str">
        <f t="shared" si="1"/>
        <v>1020</v>
      </c>
      <c r="C105" s="56">
        <v>1987</v>
      </c>
      <c r="D105" s="141">
        <v>61</v>
      </c>
      <c r="H105" s="141">
        <v>521</v>
      </c>
      <c r="J105" s="141">
        <v>22</v>
      </c>
      <c r="K105" s="141">
        <v>562</v>
      </c>
      <c r="M105" s="56">
        <v>14</v>
      </c>
      <c r="P105" s="56"/>
      <c r="AE105" s="62"/>
    </row>
    <row r="106" spans="1:31" x14ac:dyDescent="0.2">
      <c r="A106" s="58">
        <v>32071</v>
      </c>
      <c r="B106" s="513" t="str">
        <f t="shared" si="1"/>
        <v>1021</v>
      </c>
      <c r="C106" s="56">
        <v>1987</v>
      </c>
      <c r="D106" s="141">
        <v>26</v>
      </c>
      <c r="H106" s="141">
        <v>1118</v>
      </c>
      <c r="J106" s="141">
        <v>6</v>
      </c>
      <c r="K106" s="141">
        <v>486</v>
      </c>
      <c r="M106" s="56">
        <v>2</v>
      </c>
      <c r="P106" s="56"/>
      <c r="AE106" s="62"/>
    </row>
    <row r="107" spans="1:31" x14ac:dyDescent="0.2">
      <c r="A107" s="58">
        <v>32072</v>
      </c>
      <c r="B107" s="513" t="str">
        <f t="shared" si="1"/>
        <v>1022</v>
      </c>
      <c r="C107" s="56">
        <v>1987</v>
      </c>
      <c r="D107" s="141">
        <v>89</v>
      </c>
      <c r="H107" s="141">
        <v>1153</v>
      </c>
      <c r="J107" s="141">
        <v>12</v>
      </c>
      <c r="K107" s="141">
        <v>713</v>
      </c>
      <c r="M107" s="56">
        <v>26</v>
      </c>
      <c r="P107" s="56"/>
      <c r="AE107" s="62"/>
    </row>
    <row r="108" spans="1:31" x14ac:dyDescent="0.2">
      <c r="A108" s="58">
        <v>32073</v>
      </c>
      <c r="B108" s="513" t="str">
        <f t="shared" si="1"/>
        <v>1023</v>
      </c>
      <c r="C108" s="56">
        <v>1987</v>
      </c>
      <c r="D108" s="141">
        <v>21</v>
      </c>
      <c r="H108" s="141">
        <v>883</v>
      </c>
      <c r="J108" s="141">
        <v>4</v>
      </c>
      <c r="K108" s="141">
        <v>543</v>
      </c>
      <c r="M108" s="56">
        <v>30</v>
      </c>
      <c r="P108" s="56"/>
      <c r="AE108" s="62"/>
    </row>
    <row r="109" spans="1:31" x14ac:dyDescent="0.2">
      <c r="A109" s="58">
        <v>32074</v>
      </c>
      <c r="B109" s="513" t="str">
        <f t="shared" si="1"/>
        <v>1024</v>
      </c>
      <c r="C109" s="56">
        <v>1987</v>
      </c>
      <c r="D109" s="141">
        <v>92</v>
      </c>
      <c r="H109" s="141">
        <v>735</v>
      </c>
      <c r="J109" s="141">
        <v>9</v>
      </c>
      <c r="K109" s="141">
        <v>841</v>
      </c>
      <c r="M109" s="56">
        <v>15</v>
      </c>
      <c r="P109" s="56"/>
      <c r="AE109" s="62"/>
    </row>
    <row r="110" spans="1:31" x14ac:dyDescent="0.2">
      <c r="A110" s="58">
        <v>32075</v>
      </c>
      <c r="B110" s="513" t="str">
        <f t="shared" si="1"/>
        <v>1025</v>
      </c>
      <c r="C110" s="56">
        <v>1987</v>
      </c>
      <c r="D110" s="141">
        <v>99</v>
      </c>
      <c r="H110" s="141">
        <v>670</v>
      </c>
      <c r="J110" s="141">
        <v>24</v>
      </c>
      <c r="K110" s="141">
        <v>1063</v>
      </c>
      <c r="M110" s="56">
        <v>7</v>
      </c>
      <c r="P110" s="56"/>
      <c r="AE110" s="62"/>
    </row>
    <row r="111" spans="1:31" x14ac:dyDescent="0.2">
      <c r="A111" s="58">
        <v>32076</v>
      </c>
      <c r="B111" s="513" t="str">
        <f t="shared" si="1"/>
        <v>1026</v>
      </c>
      <c r="C111" s="56">
        <v>1987</v>
      </c>
      <c r="D111" s="141">
        <v>55</v>
      </c>
      <c r="H111" s="141">
        <v>413</v>
      </c>
      <c r="J111" s="141">
        <v>0</v>
      </c>
      <c r="K111" s="141">
        <v>1404</v>
      </c>
      <c r="M111" s="56">
        <v>6</v>
      </c>
      <c r="P111" s="56"/>
      <c r="AE111" s="62"/>
    </row>
    <row r="112" spans="1:31" x14ac:dyDescent="0.2">
      <c r="A112" s="58">
        <v>32077</v>
      </c>
      <c r="B112" s="513" t="str">
        <f t="shared" si="1"/>
        <v>1027</v>
      </c>
      <c r="C112" s="56">
        <v>1987</v>
      </c>
      <c r="D112" s="141">
        <v>94</v>
      </c>
      <c r="H112" s="141">
        <v>573</v>
      </c>
      <c r="J112" s="141">
        <v>11</v>
      </c>
      <c r="K112" s="141">
        <v>3369</v>
      </c>
      <c r="M112" s="56">
        <v>24</v>
      </c>
      <c r="P112" s="56"/>
      <c r="AE112" s="62"/>
    </row>
    <row r="113" spans="1:31" x14ac:dyDescent="0.2">
      <c r="A113" s="58">
        <v>32078</v>
      </c>
      <c r="B113" s="513" t="str">
        <f t="shared" si="1"/>
        <v>1028</v>
      </c>
      <c r="C113" s="56">
        <v>1987</v>
      </c>
      <c r="D113" s="141">
        <v>45</v>
      </c>
      <c r="H113" s="141">
        <v>288</v>
      </c>
      <c r="J113" s="141">
        <v>1</v>
      </c>
      <c r="K113" s="141">
        <v>2921</v>
      </c>
      <c r="M113" s="56">
        <v>10</v>
      </c>
      <c r="P113" s="56"/>
      <c r="AE113" s="62"/>
    </row>
    <row r="114" spans="1:31" x14ac:dyDescent="0.2">
      <c r="A114" s="58">
        <v>32079</v>
      </c>
      <c r="B114" s="513" t="str">
        <f t="shared" si="1"/>
        <v>1029</v>
      </c>
      <c r="C114" s="56">
        <v>1987</v>
      </c>
      <c r="D114" s="141">
        <v>75</v>
      </c>
      <c r="H114" s="141">
        <v>299</v>
      </c>
      <c r="J114" s="141">
        <v>6</v>
      </c>
      <c r="K114" s="141">
        <v>3194</v>
      </c>
      <c r="M114" s="56">
        <v>3</v>
      </c>
      <c r="P114" s="56"/>
      <c r="AE114" s="62"/>
    </row>
    <row r="115" spans="1:31" x14ac:dyDescent="0.2">
      <c r="A115" s="58">
        <v>32080</v>
      </c>
      <c r="B115" s="513" t="str">
        <f t="shared" si="1"/>
        <v>1030</v>
      </c>
      <c r="C115" s="56">
        <v>1987</v>
      </c>
      <c r="D115" s="141">
        <v>36</v>
      </c>
      <c r="H115" s="141">
        <v>152</v>
      </c>
      <c r="J115" s="141">
        <v>4</v>
      </c>
      <c r="K115" s="141">
        <v>1830</v>
      </c>
      <c r="M115" s="56">
        <v>29</v>
      </c>
      <c r="P115" s="56"/>
      <c r="AE115" s="62"/>
    </row>
    <row r="116" spans="1:31" x14ac:dyDescent="0.2">
      <c r="A116" s="58">
        <v>32081</v>
      </c>
      <c r="B116" s="513" t="str">
        <f t="shared" si="1"/>
        <v>1031</v>
      </c>
      <c r="C116" s="56">
        <v>1987</v>
      </c>
      <c r="D116" s="141">
        <v>154</v>
      </c>
      <c r="H116" s="141">
        <v>271</v>
      </c>
      <c r="J116" s="141">
        <v>11</v>
      </c>
      <c r="K116" s="141">
        <v>1661</v>
      </c>
      <c r="M116" s="56">
        <v>35</v>
      </c>
      <c r="P116" s="56"/>
      <c r="AE116" s="62"/>
    </row>
    <row r="117" spans="1:31" x14ac:dyDescent="0.2">
      <c r="A117" s="58">
        <v>32082</v>
      </c>
      <c r="B117" s="513" t="str">
        <f t="shared" si="1"/>
        <v>1101</v>
      </c>
      <c r="C117" s="56">
        <v>1987</v>
      </c>
      <c r="D117" s="141">
        <v>258</v>
      </c>
      <c r="H117" s="141">
        <v>178</v>
      </c>
      <c r="J117" s="141">
        <v>61</v>
      </c>
      <c r="K117" s="141">
        <v>1425</v>
      </c>
      <c r="M117" s="56">
        <v>20</v>
      </c>
      <c r="P117" s="56"/>
      <c r="AE117" s="62"/>
    </row>
    <row r="118" spans="1:31" x14ac:dyDescent="0.2">
      <c r="A118" s="58">
        <v>32083</v>
      </c>
      <c r="B118" s="513" t="str">
        <f t="shared" si="1"/>
        <v>1102</v>
      </c>
      <c r="C118" s="56">
        <v>1987</v>
      </c>
      <c r="D118" s="141">
        <v>29</v>
      </c>
      <c r="H118" s="141">
        <v>40</v>
      </c>
      <c r="J118" s="141">
        <v>17</v>
      </c>
      <c r="K118" s="141">
        <v>551</v>
      </c>
      <c r="M118" s="56">
        <v>1</v>
      </c>
      <c r="P118" s="56"/>
      <c r="AE118" s="62"/>
    </row>
    <row r="119" spans="1:31" x14ac:dyDescent="0.2">
      <c r="A119" s="58">
        <v>32084</v>
      </c>
      <c r="B119" s="513" t="str">
        <f t="shared" si="1"/>
        <v>1103</v>
      </c>
      <c r="C119" s="56">
        <v>1987</v>
      </c>
      <c r="D119" s="141">
        <v>44</v>
      </c>
      <c r="H119" s="141">
        <v>61</v>
      </c>
      <c r="J119" s="141">
        <v>20</v>
      </c>
      <c r="K119" s="141">
        <v>901</v>
      </c>
      <c r="M119" s="56">
        <v>5</v>
      </c>
      <c r="P119" s="56"/>
      <c r="AE119" s="62"/>
    </row>
    <row r="120" spans="1:31" x14ac:dyDescent="0.2">
      <c r="A120" s="58">
        <v>32085</v>
      </c>
      <c r="B120" s="513" t="str">
        <f t="shared" si="1"/>
        <v>1104</v>
      </c>
      <c r="C120" s="56">
        <v>1987</v>
      </c>
      <c r="D120" s="141">
        <v>15</v>
      </c>
      <c r="H120" s="141">
        <v>33</v>
      </c>
      <c r="J120" s="141">
        <v>10</v>
      </c>
      <c r="K120" s="141">
        <v>411</v>
      </c>
      <c r="M120" s="56">
        <v>1</v>
      </c>
      <c r="P120" s="56"/>
      <c r="AE120" s="62"/>
    </row>
    <row r="121" spans="1:31" x14ac:dyDescent="0.2">
      <c r="A121" s="58">
        <v>32086</v>
      </c>
      <c r="B121" s="513" t="str">
        <f t="shared" si="1"/>
        <v>1105</v>
      </c>
      <c r="C121" s="56">
        <v>1987</v>
      </c>
      <c r="D121" s="141">
        <v>28</v>
      </c>
      <c r="H121" s="141">
        <v>48</v>
      </c>
      <c r="J121" s="141">
        <v>17</v>
      </c>
      <c r="K121" s="141">
        <v>637</v>
      </c>
      <c r="M121" s="56">
        <v>2</v>
      </c>
      <c r="P121" s="56"/>
      <c r="AE121" s="62"/>
    </row>
    <row r="122" spans="1:31" x14ac:dyDescent="0.2">
      <c r="A122" s="58">
        <v>32087</v>
      </c>
      <c r="B122" s="513" t="str">
        <f t="shared" si="1"/>
        <v>1106</v>
      </c>
      <c r="C122" s="56">
        <v>1987</v>
      </c>
      <c r="D122" s="141">
        <v>8</v>
      </c>
      <c r="H122" s="141">
        <v>25</v>
      </c>
      <c r="J122" s="141">
        <v>5</v>
      </c>
      <c r="K122" s="141">
        <v>284</v>
      </c>
      <c r="M122" s="56">
        <v>0</v>
      </c>
      <c r="P122" s="56"/>
      <c r="AE122" s="62"/>
    </row>
    <row r="123" spans="1:31" x14ac:dyDescent="0.2">
      <c r="A123" s="58">
        <v>32088</v>
      </c>
      <c r="B123" s="513" t="str">
        <f t="shared" si="1"/>
        <v>1107</v>
      </c>
      <c r="C123" s="56">
        <v>1987</v>
      </c>
      <c r="D123" s="141">
        <v>25</v>
      </c>
      <c r="H123" s="141">
        <v>48</v>
      </c>
      <c r="J123" s="141">
        <v>15</v>
      </c>
      <c r="K123" s="141">
        <v>687</v>
      </c>
      <c r="M123" s="56">
        <v>3</v>
      </c>
      <c r="P123" s="56"/>
      <c r="AE123" s="62"/>
    </row>
    <row r="124" spans="1:31" x14ac:dyDescent="0.2">
      <c r="A124" s="58">
        <v>32089</v>
      </c>
      <c r="B124" s="513" t="str">
        <f t="shared" si="1"/>
        <v>1108</v>
      </c>
      <c r="C124" s="56">
        <v>1987</v>
      </c>
      <c r="D124" s="141">
        <v>0</v>
      </c>
      <c r="H124" s="141">
        <v>13</v>
      </c>
      <c r="J124" s="141">
        <v>0</v>
      </c>
      <c r="K124" s="141">
        <v>85</v>
      </c>
      <c r="M124" s="56">
        <v>0</v>
      </c>
      <c r="P124" s="56"/>
      <c r="AE124" s="62"/>
    </row>
    <row r="125" spans="1:31" x14ac:dyDescent="0.2">
      <c r="A125" s="58">
        <v>32090</v>
      </c>
      <c r="B125" s="513" t="str">
        <f t="shared" si="1"/>
        <v>1109</v>
      </c>
      <c r="C125" s="56">
        <v>1987</v>
      </c>
      <c r="D125" s="141">
        <v>1</v>
      </c>
      <c r="H125" s="141">
        <v>15</v>
      </c>
      <c r="J125" s="141">
        <v>0</v>
      </c>
      <c r="K125" s="141">
        <v>96</v>
      </c>
      <c r="M125" s="56">
        <v>0</v>
      </c>
      <c r="P125" s="56"/>
      <c r="AE125" s="62"/>
    </row>
    <row r="126" spans="1:31" x14ac:dyDescent="0.2">
      <c r="A126" s="58">
        <v>32091</v>
      </c>
      <c r="B126" s="513" t="str">
        <f t="shared" si="1"/>
        <v>1110</v>
      </c>
      <c r="C126" s="56">
        <v>1987</v>
      </c>
      <c r="D126" s="141">
        <v>3</v>
      </c>
      <c r="H126" s="141">
        <v>4</v>
      </c>
      <c r="J126" s="141">
        <v>10</v>
      </c>
      <c r="K126" s="141">
        <v>34</v>
      </c>
      <c r="M126" s="56">
        <v>36</v>
      </c>
      <c r="P126" s="56"/>
      <c r="AE126" s="62"/>
    </row>
    <row r="127" spans="1:31" x14ac:dyDescent="0.2">
      <c r="A127" s="58">
        <v>32092</v>
      </c>
      <c r="B127" s="513" t="str">
        <f t="shared" si="1"/>
        <v>1111</v>
      </c>
      <c r="C127" s="56">
        <v>1987</v>
      </c>
      <c r="D127" s="141">
        <v>18</v>
      </c>
      <c r="H127" s="141">
        <v>0</v>
      </c>
      <c r="J127" s="141">
        <v>34</v>
      </c>
      <c r="K127" s="141">
        <v>115</v>
      </c>
      <c r="M127" s="56">
        <v>11</v>
      </c>
      <c r="P127" s="56"/>
      <c r="AE127" s="62"/>
    </row>
    <row r="128" spans="1:31" x14ac:dyDescent="0.2">
      <c r="A128" s="58">
        <v>32093</v>
      </c>
      <c r="B128" s="513" t="str">
        <f t="shared" si="1"/>
        <v>1112</v>
      </c>
      <c r="C128" s="56">
        <v>1987</v>
      </c>
      <c r="D128" s="141">
        <v>52</v>
      </c>
      <c r="H128" s="141">
        <v>3</v>
      </c>
      <c r="J128" s="141">
        <v>74</v>
      </c>
      <c r="K128" s="141">
        <v>465</v>
      </c>
      <c r="M128" s="56">
        <v>11</v>
      </c>
      <c r="P128" s="56"/>
      <c r="AE128" s="62"/>
    </row>
    <row r="129" spans="1:31" x14ac:dyDescent="0.2">
      <c r="A129" s="58">
        <v>32094</v>
      </c>
      <c r="B129" s="513" t="str">
        <f t="shared" si="1"/>
        <v>1113</v>
      </c>
      <c r="C129" s="56">
        <v>1987</v>
      </c>
      <c r="D129" s="141">
        <v>16</v>
      </c>
      <c r="H129" s="141">
        <v>2</v>
      </c>
      <c r="J129" s="141">
        <v>49</v>
      </c>
      <c r="K129" s="141">
        <v>269</v>
      </c>
      <c r="M129" s="56">
        <v>1</v>
      </c>
      <c r="P129" s="56"/>
      <c r="AE129" s="62"/>
    </row>
    <row r="130" spans="1:31" x14ac:dyDescent="0.2">
      <c r="A130" s="58">
        <v>32095</v>
      </c>
      <c r="B130" s="513" t="str">
        <f t="shared" si="1"/>
        <v>1114</v>
      </c>
      <c r="C130" s="56">
        <v>1987</v>
      </c>
      <c r="D130" s="141">
        <v>9</v>
      </c>
      <c r="H130" s="141">
        <v>4</v>
      </c>
      <c r="J130" s="141">
        <v>62</v>
      </c>
      <c r="K130" s="141">
        <v>484</v>
      </c>
      <c r="M130" s="56">
        <v>0</v>
      </c>
      <c r="P130" s="56"/>
      <c r="AE130" s="62"/>
    </row>
    <row r="131" spans="1:31" x14ac:dyDescent="0.2">
      <c r="A131" s="58">
        <v>32096</v>
      </c>
      <c r="B131" s="513" t="str">
        <f t="shared" si="1"/>
        <v>1115</v>
      </c>
      <c r="C131" s="56">
        <v>1987</v>
      </c>
      <c r="D131" s="141">
        <v>10</v>
      </c>
      <c r="H131" s="141">
        <v>2</v>
      </c>
      <c r="J131" s="141">
        <v>87</v>
      </c>
      <c r="K131" s="141">
        <v>455</v>
      </c>
      <c r="M131" s="56">
        <v>2</v>
      </c>
      <c r="P131" s="56"/>
      <c r="AE131" s="62"/>
    </row>
    <row r="132" spans="1:31" x14ac:dyDescent="0.2">
      <c r="A132" s="58">
        <v>32097</v>
      </c>
      <c r="B132" s="513" t="str">
        <f t="shared" si="1"/>
        <v>1116</v>
      </c>
      <c r="C132" s="56">
        <v>1987</v>
      </c>
      <c r="D132" s="141">
        <v>0</v>
      </c>
      <c r="H132" s="141">
        <v>0</v>
      </c>
      <c r="J132" s="141">
        <v>92</v>
      </c>
      <c r="K132" s="141">
        <v>356</v>
      </c>
      <c r="M132" s="56">
        <v>0</v>
      </c>
      <c r="P132" s="56"/>
      <c r="AE132" s="62"/>
    </row>
    <row r="133" spans="1:31" x14ac:dyDescent="0.2">
      <c r="A133" s="58">
        <v>32098</v>
      </c>
      <c r="B133" s="513" t="str">
        <f t="shared" si="1"/>
        <v>1117</v>
      </c>
      <c r="C133" s="56">
        <v>1987</v>
      </c>
      <c r="D133" s="141">
        <v>5</v>
      </c>
      <c r="H133" s="141">
        <v>6</v>
      </c>
      <c r="J133" s="141">
        <v>80</v>
      </c>
      <c r="K133" s="141">
        <v>359</v>
      </c>
      <c r="M133" s="56">
        <v>0</v>
      </c>
      <c r="P133" s="56"/>
      <c r="AE133" s="62"/>
    </row>
    <row r="134" spans="1:31" x14ac:dyDescent="0.2">
      <c r="A134" s="58">
        <v>32099</v>
      </c>
      <c r="B134" s="513" t="str">
        <f t="shared" si="1"/>
        <v>1118</v>
      </c>
      <c r="C134" s="56">
        <v>1987</v>
      </c>
      <c r="D134" s="141">
        <v>1</v>
      </c>
      <c r="H134" s="141">
        <v>1</v>
      </c>
      <c r="J134" s="141">
        <v>35</v>
      </c>
      <c r="K134" s="141">
        <v>180</v>
      </c>
      <c r="M134" s="56">
        <v>6</v>
      </c>
      <c r="P134" s="56"/>
      <c r="AE134" s="62"/>
    </row>
    <row r="135" spans="1:31" x14ac:dyDescent="0.2">
      <c r="A135" s="58">
        <v>32100</v>
      </c>
      <c r="B135" s="513" t="str">
        <f t="shared" si="1"/>
        <v>1119</v>
      </c>
      <c r="C135" s="56">
        <v>1987</v>
      </c>
      <c r="D135" s="141">
        <v>0</v>
      </c>
      <c r="H135" s="141">
        <v>0</v>
      </c>
      <c r="J135" s="141">
        <v>2</v>
      </c>
      <c r="K135" s="141">
        <v>3</v>
      </c>
      <c r="M135" s="56">
        <v>0</v>
      </c>
      <c r="P135" s="56"/>
      <c r="AE135" s="62"/>
    </row>
    <row r="136" spans="1:31" x14ac:dyDescent="0.2">
      <c r="A136" s="58">
        <f>DATE(88,9,15)</f>
        <v>32401</v>
      </c>
      <c r="B136" s="513" t="str">
        <f t="shared" si="1"/>
        <v>0915</v>
      </c>
      <c r="C136" s="56">
        <v>1988</v>
      </c>
      <c r="D136" s="141">
        <v>25</v>
      </c>
      <c r="E136" s="141">
        <v>0</v>
      </c>
      <c r="H136" s="141">
        <v>684</v>
      </c>
      <c r="I136" s="141">
        <v>20</v>
      </c>
      <c r="J136" s="141">
        <v>1</v>
      </c>
      <c r="K136" s="141">
        <v>44</v>
      </c>
      <c r="M136" s="56">
        <v>10</v>
      </c>
      <c r="N136" s="56" t="s">
        <v>26</v>
      </c>
      <c r="P136" s="56"/>
      <c r="AE136" s="62"/>
    </row>
    <row r="137" spans="1:31" x14ac:dyDescent="0.2">
      <c r="A137" s="58">
        <f>DATE(88,9,16)</f>
        <v>32402</v>
      </c>
      <c r="B137" s="513" t="str">
        <f t="shared" si="1"/>
        <v>0916</v>
      </c>
      <c r="C137" s="56">
        <v>1988</v>
      </c>
      <c r="D137" s="141">
        <v>53</v>
      </c>
      <c r="E137" s="141">
        <v>23</v>
      </c>
      <c r="H137" s="141">
        <v>1574</v>
      </c>
      <c r="I137" s="141">
        <v>241</v>
      </c>
      <c r="J137" s="141">
        <v>4</v>
      </c>
      <c r="K137" s="141">
        <v>189</v>
      </c>
      <c r="M137" s="56">
        <v>119</v>
      </c>
      <c r="P137" s="56"/>
      <c r="AE137" s="62"/>
    </row>
    <row r="138" spans="1:31" x14ac:dyDescent="0.2">
      <c r="A138" s="58">
        <f>DATE(88,9,17)</f>
        <v>32403</v>
      </c>
      <c r="B138" s="513" t="str">
        <f t="shared" si="1"/>
        <v>0917</v>
      </c>
      <c r="C138" s="56">
        <v>1988</v>
      </c>
      <c r="D138" s="141">
        <v>431</v>
      </c>
      <c r="E138" s="141">
        <v>77</v>
      </c>
      <c r="H138" s="141">
        <v>1789</v>
      </c>
      <c r="I138" s="141">
        <v>414</v>
      </c>
      <c r="J138" s="141">
        <v>9</v>
      </c>
      <c r="K138" s="141">
        <v>242</v>
      </c>
      <c r="M138" s="56">
        <v>156</v>
      </c>
      <c r="P138" s="56"/>
      <c r="AE138" s="62"/>
    </row>
    <row r="139" spans="1:31" x14ac:dyDescent="0.2">
      <c r="A139" s="58">
        <f>DATE(88,9,18)</f>
        <v>32404</v>
      </c>
      <c r="B139" s="513" t="str">
        <f t="shared" si="1"/>
        <v>0918</v>
      </c>
      <c r="C139" s="56">
        <v>1988</v>
      </c>
      <c r="D139" s="141">
        <v>582</v>
      </c>
      <c r="E139" s="141">
        <v>160</v>
      </c>
      <c r="H139" s="141">
        <v>1165</v>
      </c>
      <c r="I139" s="141">
        <v>157</v>
      </c>
      <c r="J139" s="141">
        <v>1</v>
      </c>
      <c r="K139" s="141">
        <v>171</v>
      </c>
      <c r="M139" s="56">
        <v>52</v>
      </c>
      <c r="P139" s="56"/>
      <c r="AE139" s="62"/>
    </row>
    <row r="140" spans="1:31" x14ac:dyDescent="0.2">
      <c r="A140" s="58">
        <f>DATE(88,9,19)</f>
        <v>32405</v>
      </c>
      <c r="B140" s="513" t="str">
        <f t="shared" si="1"/>
        <v>0919</v>
      </c>
      <c r="C140" s="56">
        <v>1988</v>
      </c>
      <c r="D140" s="141">
        <v>682</v>
      </c>
      <c r="E140" s="141">
        <v>216</v>
      </c>
      <c r="H140" s="141">
        <v>1864</v>
      </c>
      <c r="I140" s="141">
        <v>533</v>
      </c>
      <c r="J140" s="141">
        <v>2</v>
      </c>
      <c r="K140" s="141">
        <v>485</v>
      </c>
      <c r="M140" s="56">
        <v>105</v>
      </c>
      <c r="P140" s="56"/>
      <c r="AE140" s="62"/>
    </row>
    <row r="141" spans="1:31" x14ac:dyDescent="0.2">
      <c r="A141" s="58">
        <f>DATE(88,9,20)</f>
        <v>32406</v>
      </c>
      <c r="B141" s="513" t="str">
        <f t="shared" si="1"/>
        <v>0920</v>
      </c>
      <c r="C141" s="56">
        <v>1988</v>
      </c>
      <c r="D141" s="141">
        <v>952</v>
      </c>
      <c r="E141" s="141">
        <v>58</v>
      </c>
      <c r="H141" s="141">
        <v>1554</v>
      </c>
      <c r="I141" s="141">
        <v>617</v>
      </c>
      <c r="J141" s="141">
        <v>5</v>
      </c>
      <c r="K141" s="141">
        <v>653</v>
      </c>
      <c r="M141" s="56">
        <v>65</v>
      </c>
      <c r="N141" s="56" t="s">
        <v>27</v>
      </c>
      <c r="P141" s="56"/>
      <c r="AE141" s="62"/>
    </row>
    <row r="142" spans="1:31" x14ac:dyDescent="0.2">
      <c r="A142" s="58">
        <f>DATE(88,9,21)</f>
        <v>32407</v>
      </c>
      <c r="B142" s="513" t="str">
        <f t="shared" si="1"/>
        <v>0921</v>
      </c>
      <c r="C142" s="56">
        <v>1988</v>
      </c>
      <c r="D142" s="141">
        <v>987</v>
      </c>
      <c r="E142" s="141">
        <v>152</v>
      </c>
      <c r="H142" s="141">
        <v>1059</v>
      </c>
      <c r="I142" s="141">
        <v>457</v>
      </c>
      <c r="J142" s="141">
        <v>3</v>
      </c>
      <c r="K142" s="141">
        <v>600</v>
      </c>
      <c r="M142" s="56">
        <v>39</v>
      </c>
      <c r="P142" s="56"/>
      <c r="AE142" s="62"/>
    </row>
    <row r="143" spans="1:31" x14ac:dyDescent="0.2">
      <c r="A143" s="58">
        <f>DATE(88,9,22)</f>
        <v>32408</v>
      </c>
      <c r="B143" s="513" t="str">
        <f t="shared" si="1"/>
        <v>0922</v>
      </c>
      <c r="C143" s="56">
        <v>1988</v>
      </c>
      <c r="D143" s="141">
        <v>761</v>
      </c>
      <c r="E143" s="141">
        <v>34</v>
      </c>
      <c r="H143" s="141">
        <v>3968</v>
      </c>
      <c r="I143" s="141">
        <v>967</v>
      </c>
      <c r="J143" s="141">
        <v>11</v>
      </c>
      <c r="K143" s="141">
        <v>1208</v>
      </c>
      <c r="M143" s="56">
        <v>49</v>
      </c>
      <c r="P143" s="56"/>
      <c r="AE143" s="62"/>
    </row>
    <row r="144" spans="1:31" x14ac:dyDescent="0.2">
      <c r="A144" s="58">
        <f>DATE(88,9,23)</f>
        <v>32409</v>
      </c>
      <c r="B144" s="513" t="str">
        <f t="shared" si="1"/>
        <v>0923</v>
      </c>
      <c r="C144" s="56">
        <v>1988</v>
      </c>
      <c r="D144" s="141">
        <v>577</v>
      </c>
      <c r="E144" s="141">
        <v>67</v>
      </c>
      <c r="H144" s="141">
        <v>1392</v>
      </c>
      <c r="I144" s="141">
        <v>653</v>
      </c>
      <c r="J144" s="141">
        <v>13</v>
      </c>
      <c r="K144" s="141">
        <v>1071</v>
      </c>
      <c r="M144" s="56">
        <v>50</v>
      </c>
      <c r="P144" s="56"/>
      <c r="AE144" s="62"/>
    </row>
    <row r="145" spans="1:31" x14ac:dyDescent="0.2">
      <c r="A145" s="58">
        <f>DATE(88,9,24)</f>
        <v>32410</v>
      </c>
      <c r="B145" s="513" t="str">
        <f t="shared" si="1"/>
        <v>0924</v>
      </c>
      <c r="C145" s="56">
        <v>1988</v>
      </c>
      <c r="D145" s="141">
        <v>362</v>
      </c>
      <c r="E145" s="141">
        <v>38</v>
      </c>
      <c r="H145" s="141">
        <v>775</v>
      </c>
      <c r="I145" s="141">
        <v>277</v>
      </c>
      <c r="J145" s="141">
        <v>5</v>
      </c>
      <c r="K145" s="141">
        <v>491</v>
      </c>
      <c r="M145" s="56">
        <v>26</v>
      </c>
      <c r="P145" s="56"/>
      <c r="AE145" s="62"/>
    </row>
    <row r="146" spans="1:31" x14ac:dyDescent="0.2">
      <c r="A146" s="58">
        <f>DATE(88,9,25)</f>
        <v>32411</v>
      </c>
      <c r="B146" s="513" t="str">
        <f t="shared" si="1"/>
        <v>0925</v>
      </c>
      <c r="C146" s="56">
        <v>1988</v>
      </c>
      <c r="D146" s="141">
        <v>556</v>
      </c>
      <c r="E146" s="141">
        <v>57</v>
      </c>
      <c r="H146" s="141">
        <v>1499</v>
      </c>
      <c r="I146" s="141">
        <v>413</v>
      </c>
      <c r="J146" s="141">
        <v>0</v>
      </c>
      <c r="K146" s="141">
        <v>1158</v>
      </c>
      <c r="M146" s="56">
        <v>29</v>
      </c>
      <c r="P146" s="56"/>
      <c r="AE146" s="62"/>
    </row>
    <row r="147" spans="1:31" x14ac:dyDescent="0.2">
      <c r="A147" s="58">
        <f>DATE(88,9,26)</f>
        <v>32412</v>
      </c>
      <c r="B147" s="513" t="str">
        <f t="shared" si="1"/>
        <v>0926</v>
      </c>
      <c r="C147" s="56">
        <v>1988</v>
      </c>
      <c r="D147" s="141">
        <v>282</v>
      </c>
      <c r="E147" s="141">
        <v>8</v>
      </c>
      <c r="H147" s="141">
        <v>1176</v>
      </c>
      <c r="I147" s="141">
        <v>257</v>
      </c>
      <c r="J147" s="141">
        <v>0</v>
      </c>
      <c r="K147" s="141">
        <v>1335</v>
      </c>
      <c r="M147" s="56">
        <v>47</v>
      </c>
      <c r="P147" s="56"/>
      <c r="AE147" s="62"/>
    </row>
    <row r="148" spans="1:31" x14ac:dyDescent="0.2">
      <c r="A148" s="58">
        <f>DATE(88,9,27)</f>
        <v>32413</v>
      </c>
      <c r="B148" s="513" t="str">
        <f t="shared" si="1"/>
        <v>0927</v>
      </c>
      <c r="C148" s="56">
        <v>1988</v>
      </c>
      <c r="D148" s="141">
        <v>164</v>
      </c>
      <c r="E148" s="141">
        <v>0</v>
      </c>
      <c r="H148" s="141">
        <v>1496</v>
      </c>
      <c r="I148" s="141">
        <v>268</v>
      </c>
      <c r="J148" s="141">
        <v>0</v>
      </c>
      <c r="K148" s="141">
        <v>1949</v>
      </c>
      <c r="M148" s="56">
        <v>20</v>
      </c>
      <c r="P148" s="56"/>
      <c r="AE148" s="62"/>
    </row>
    <row r="149" spans="1:31" x14ac:dyDescent="0.2">
      <c r="A149" s="58">
        <f>DATE(88,9,28)</f>
        <v>32414</v>
      </c>
      <c r="B149" s="513" t="str">
        <f t="shared" si="1"/>
        <v>0928</v>
      </c>
      <c r="C149" s="56">
        <v>1988</v>
      </c>
      <c r="D149" s="141">
        <v>67</v>
      </c>
      <c r="E149" s="141">
        <v>4</v>
      </c>
      <c r="H149" s="141">
        <v>844</v>
      </c>
      <c r="I149" s="141">
        <v>189</v>
      </c>
      <c r="J149" s="141">
        <v>6</v>
      </c>
      <c r="K149" s="141">
        <v>1056</v>
      </c>
      <c r="M149" s="56">
        <v>5</v>
      </c>
      <c r="P149" s="56"/>
      <c r="AE149" s="62"/>
    </row>
    <row r="150" spans="1:31" x14ac:dyDescent="0.2">
      <c r="A150" s="58">
        <f>DATE(88,9,29)</f>
        <v>32415</v>
      </c>
      <c r="B150" s="513" t="str">
        <f t="shared" si="1"/>
        <v>0929</v>
      </c>
      <c r="C150" s="56">
        <v>1988</v>
      </c>
      <c r="D150" s="141">
        <v>76</v>
      </c>
      <c r="E150" s="141">
        <v>3</v>
      </c>
      <c r="H150" s="141">
        <v>1105</v>
      </c>
      <c r="I150" s="141">
        <v>263</v>
      </c>
      <c r="J150" s="141">
        <v>67</v>
      </c>
      <c r="K150" s="141">
        <v>2228</v>
      </c>
      <c r="M150" s="56">
        <v>38</v>
      </c>
      <c r="P150" s="56"/>
      <c r="AE150" s="62"/>
    </row>
    <row r="151" spans="1:31" x14ac:dyDescent="0.2">
      <c r="A151" s="58">
        <f>DATE(88,9,30)</f>
        <v>32416</v>
      </c>
      <c r="B151" s="513" t="str">
        <f t="shared" si="1"/>
        <v>0930</v>
      </c>
      <c r="C151" s="56">
        <v>1988</v>
      </c>
      <c r="D151" s="141">
        <v>36</v>
      </c>
      <c r="E151" s="141">
        <v>6</v>
      </c>
      <c r="H151" s="141">
        <v>1360</v>
      </c>
      <c r="I151" s="141">
        <v>275</v>
      </c>
      <c r="J151" s="141">
        <v>8</v>
      </c>
      <c r="K151" s="141">
        <v>2146</v>
      </c>
      <c r="M151" s="56">
        <v>26</v>
      </c>
      <c r="P151" s="56"/>
      <c r="AE151" s="62"/>
    </row>
    <row r="152" spans="1:31" x14ac:dyDescent="0.2">
      <c r="A152" s="58">
        <f>DATE(88,10,1)</f>
        <v>32417</v>
      </c>
      <c r="B152" s="513" t="str">
        <f t="shared" si="1"/>
        <v>1001</v>
      </c>
      <c r="C152" s="56">
        <v>1988</v>
      </c>
      <c r="D152" s="141">
        <v>22</v>
      </c>
      <c r="E152" s="141">
        <v>1</v>
      </c>
      <c r="H152" s="141">
        <v>705</v>
      </c>
      <c r="I152" s="141">
        <v>332</v>
      </c>
      <c r="J152" s="141">
        <v>9</v>
      </c>
      <c r="K152" s="141">
        <v>1802</v>
      </c>
      <c r="M152" s="56">
        <v>54</v>
      </c>
      <c r="P152" s="56"/>
      <c r="AE152" s="62"/>
    </row>
    <row r="153" spans="1:31" x14ac:dyDescent="0.2">
      <c r="A153" s="58">
        <f>DATE(88,10,2)</f>
        <v>32418</v>
      </c>
      <c r="B153" s="513" t="str">
        <f t="shared" si="1"/>
        <v>1002</v>
      </c>
      <c r="C153" s="56">
        <v>1988</v>
      </c>
      <c r="D153" s="141">
        <v>41</v>
      </c>
      <c r="E153" s="141">
        <v>2</v>
      </c>
      <c r="H153" s="141">
        <v>858</v>
      </c>
      <c r="I153" s="141">
        <v>461</v>
      </c>
      <c r="J153" s="141">
        <v>17</v>
      </c>
      <c r="K153" s="141">
        <v>1511</v>
      </c>
      <c r="M153" s="56">
        <v>36</v>
      </c>
      <c r="P153" s="56"/>
      <c r="AE153" s="62"/>
    </row>
    <row r="154" spans="1:31" x14ac:dyDescent="0.2">
      <c r="A154" s="58">
        <f>DATE(88,10,3)</f>
        <v>32419</v>
      </c>
      <c r="B154" s="513" t="str">
        <f t="shared" si="1"/>
        <v>1003</v>
      </c>
      <c r="C154" s="56">
        <v>1988</v>
      </c>
      <c r="D154" s="141">
        <v>11</v>
      </c>
      <c r="E154" s="141">
        <v>3</v>
      </c>
      <c r="H154" s="141">
        <v>329</v>
      </c>
      <c r="I154" s="141">
        <v>232</v>
      </c>
      <c r="J154" s="141">
        <v>22</v>
      </c>
      <c r="K154" s="141">
        <v>950</v>
      </c>
      <c r="M154" s="56">
        <v>13</v>
      </c>
      <c r="P154" s="56"/>
      <c r="AE154" s="62"/>
    </row>
    <row r="155" spans="1:31" x14ac:dyDescent="0.2">
      <c r="A155" s="58">
        <f>DATE(88,10,4)</f>
        <v>32420</v>
      </c>
      <c r="B155" s="513" t="str">
        <f t="shared" si="1"/>
        <v>1004</v>
      </c>
      <c r="C155" s="56">
        <v>1988</v>
      </c>
      <c r="D155" s="141">
        <v>170</v>
      </c>
      <c r="E155" s="141">
        <v>11</v>
      </c>
      <c r="H155" s="141">
        <v>1371</v>
      </c>
      <c r="I155" s="141">
        <v>334</v>
      </c>
      <c r="J155" s="141">
        <v>22</v>
      </c>
      <c r="K155" s="141">
        <v>640</v>
      </c>
      <c r="M155" s="56">
        <v>45</v>
      </c>
      <c r="P155" s="56"/>
      <c r="AE155" s="62"/>
    </row>
    <row r="156" spans="1:31" x14ac:dyDescent="0.2">
      <c r="A156" s="58">
        <f>DATE(88,10,5)</f>
        <v>32421</v>
      </c>
      <c r="B156" s="513" t="str">
        <f t="shared" si="1"/>
        <v>1005</v>
      </c>
      <c r="C156" s="56">
        <v>1988</v>
      </c>
      <c r="D156" s="141">
        <v>482</v>
      </c>
      <c r="E156" s="141">
        <v>11</v>
      </c>
      <c r="H156" s="141">
        <v>1863</v>
      </c>
      <c r="I156" s="141">
        <v>273</v>
      </c>
      <c r="J156" s="141">
        <v>67</v>
      </c>
      <c r="K156" s="141">
        <v>882</v>
      </c>
      <c r="M156" s="56">
        <v>33</v>
      </c>
      <c r="P156" s="56"/>
      <c r="AE156" s="62"/>
    </row>
    <row r="157" spans="1:31" x14ac:dyDescent="0.2">
      <c r="A157" s="58">
        <f>DATE(88,10,6)</f>
        <v>32422</v>
      </c>
      <c r="B157" s="513" t="str">
        <f t="shared" si="1"/>
        <v>1006</v>
      </c>
      <c r="C157" s="56">
        <v>1988</v>
      </c>
      <c r="D157" s="141">
        <v>132</v>
      </c>
      <c r="E157" s="141">
        <v>14</v>
      </c>
      <c r="H157" s="141">
        <v>1487</v>
      </c>
      <c r="I157" s="141">
        <v>94</v>
      </c>
      <c r="J157" s="141">
        <v>45</v>
      </c>
      <c r="K157" s="141">
        <v>465</v>
      </c>
      <c r="M157" s="56">
        <v>25</v>
      </c>
      <c r="P157" s="56"/>
      <c r="AE157" s="62"/>
    </row>
    <row r="158" spans="1:31" x14ac:dyDescent="0.2">
      <c r="A158" s="58">
        <v>32423</v>
      </c>
      <c r="B158" s="513" t="str">
        <f t="shared" si="1"/>
        <v>1007</v>
      </c>
      <c r="C158" s="56">
        <v>1988</v>
      </c>
      <c r="D158" s="141">
        <v>269</v>
      </c>
      <c r="E158" s="141">
        <v>7</v>
      </c>
      <c r="H158" s="141">
        <v>1721</v>
      </c>
      <c r="I158" s="141">
        <v>215</v>
      </c>
      <c r="J158" s="141">
        <v>109</v>
      </c>
      <c r="K158" s="141">
        <v>517</v>
      </c>
      <c r="M158" s="56">
        <v>35</v>
      </c>
      <c r="P158" s="56"/>
      <c r="AE158" s="62"/>
    </row>
    <row r="159" spans="1:31" x14ac:dyDescent="0.2">
      <c r="A159" s="58">
        <v>32424</v>
      </c>
      <c r="B159" s="513" t="str">
        <f t="shared" ref="B159:B222" si="2">CONCATENATE(TEXT(A159,"mm"),TEXT(A159,"dd"))</f>
        <v>1008</v>
      </c>
      <c r="C159" s="56">
        <v>1988</v>
      </c>
      <c r="D159" s="141">
        <v>192</v>
      </c>
      <c r="E159" s="141">
        <v>42</v>
      </c>
      <c r="H159" s="141">
        <v>2070</v>
      </c>
      <c r="I159" s="141">
        <v>153</v>
      </c>
      <c r="J159" s="141">
        <v>103</v>
      </c>
      <c r="K159" s="141">
        <v>108</v>
      </c>
      <c r="M159" s="56">
        <v>23</v>
      </c>
      <c r="P159" s="56"/>
      <c r="AE159" s="62"/>
    </row>
    <row r="160" spans="1:31" x14ac:dyDescent="0.2">
      <c r="A160" s="58">
        <v>32425</v>
      </c>
      <c r="B160" s="513" t="str">
        <f t="shared" si="2"/>
        <v>1009</v>
      </c>
      <c r="C160" s="56">
        <v>1988</v>
      </c>
      <c r="D160" s="141">
        <v>144</v>
      </c>
      <c r="E160" s="141">
        <v>56</v>
      </c>
      <c r="H160" s="141">
        <v>1277</v>
      </c>
      <c r="I160" s="141">
        <v>178</v>
      </c>
      <c r="J160" s="141">
        <v>68</v>
      </c>
      <c r="K160" s="141">
        <v>90</v>
      </c>
      <c r="M160" s="56">
        <v>43</v>
      </c>
      <c r="P160" s="56"/>
      <c r="AE160" s="62"/>
    </row>
    <row r="161" spans="1:31" x14ac:dyDescent="0.2">
      <c r="A161" s="58">
        <v>32426</v>
      </c>
      <c r="B161" s="513" t="str">
        <f t="shared" si="2"/>
        <v>1010</v>
      </c>
      <c r="C161" s="56">
        <v>1988</v>
      </c>
      <c r="D161" s="141">
        <v>61</v>
      </c>
      <c r="E161" s="141">
        <v>37</v>
      </c>
      <c r="H161" s="141">
        <v>1044</v>
      </c>
      <c r="I161" s="141">
        <v>127</v>
      </c>
      <c r="J161" s="141">
        <v>34</v>
      </c>
      <c r="K161" s="141">
        <v>64</v>
      </c>
      <c r="M161" s="56">
        <v>37</v>
      </c>
      <c r="P161" s="56"/>
      <c r="AE161" s="62"/>
    </row>
    <row r="162" spans="1:31" x14ac:dyDescent="0.2">
      <c r="A162" s="58">
        <v>32427</v>
      </c>
      <c r="B162" s="513" t="str">
        <f t="shared" si="2"/>
        <v>1011</v>
      </c>
      <c r="C162" s="56">
        <v>1988</v>
      </c>
      <c r="D162" s="141">
        <v>27</v>
      </c>
      <c r="E162" s="141">
        <v>35</v>
      </c>
      <c r="H162" s="141">
        <v>1513</v>
      </c>
      <c r="I162" s="141">
        <v>73</v>
      </c>
      <c r="J162" s="141">
        <v>49</v>
      </c>
      <c r="K162" s="141">
        <v>63</v>
      </c>
      <c r="M162" s="56">
        <v>40</v>
      </c>
      <c r="P162" s="56"/>
      <c r="AE162" s="62"/>
    </row>
    <row r="163" spans="1:31" x14ac:dyDescent="0.2">
      <c r="A163" s="58">
        <v>32428</v>
      </c>
      <c r="B163" s="513" t="str">
        <f t="shared" si="2"/>
        <v>1012</v>
      </c>
      <c r="C163" s="56">
        <v>1988</v>
      </c>
      <c r="D163" s="141">
        <v>38</v>
      </c>
      <c r="E163" s="141">
        <v>17</v>
      </c>
      <c r="H163" s="141">
        <v>1001</v>
      </c>
      <c r="I163" s="141">
        <v>45</v>
      </c>
      <c r="J163" s="141">
        <v>47</v>
      </c>
      <c r="K163" s="141">
        <v>64</v>
      </c>
      <c r="M163" s="56">
        <v>55</v>
      </c>
      <c r="P163" s="56"/>
      <c r="AE163" s="62"/>
    </row>
    <row r="164" spans="1:31" x14ac:dyDescent="0.2">
      <c r="A164" s="58">
        <v>32429</v>
      </c>
      <c r="B164" s="513" t="str">
        <f t="shared" si="2"/>
        <v>1013</v>
      </c>
      <c r="C164" s="56">
        <v>1988</v>
      </c>
      <c r="D164" s="141">
        <v>115</v>
      </c>
      <c r="E164" s="141">
        <v>39</v>
      </c>
      <c r="H164" s="141">
        <v>1225</v>
      </c>
      <c r="I164" s="141">
        <v>26</v>
      </c>
      <c r="J164" s="141">
        <v>3</v>
      </c>
      <c r="K164" s="141">
        <v>97</v>
      </c>
      <c r="M164" s="56">
        <v>57</v>
      </c>
      <c r="P164" s="56"/>
      <c r="AE164" s="62"/>
    </row>
    <row r="165" spans="1:31" x14ac:dyDescent="0.2">
      <c r="A165" s="58">
        <v>32430</v>
      </c>
      <c r="B165" s="513" t="str">
        <f t="shared" si="2"/>
        <v>1014</v>
      </c>
      <c r="C165" s="56">
        <v>1988</v>
      </c>
      <c r="D165" s="141">
        <v>279</v>
      </c>
      <c r="E165" s="141">
        <v>35</v>
      </c>
      <c r="H165" s="141">
        <v>2206</v>
      </c>
      <c r="I165" s="141">
        <v>39</v>
      </c>
      <c r="J165" s="141">
        <v>3</v>
      </c>
      <c r="K165" s="141">
        <v>56</v>
      </c>
      <c r="M165" s="56">
        <v>39</v>
      </c>
      <c r="P165" s="56"/>
      <c r="AE165" s="62"/>
    </row>
    <row r="166" spans="1:31" x14ac:dyDescent="0.2">
      <c r="A166" s="58">
        <v>32431</v>
      </c>
      <c r="B166" s="513" t="str">
        <f t="shared" si="2"/>
        <v>1015</v>
      </c>
      <c r="C166" s="56">
        <v>1988</v>
      </c>
      <c r="D166" s="141">
        <v>214</v>
      </c>
      <c r="E166" s="141">
        <v>46</v>
      </c>
      <c r="H166" s="141">
        <v>2284</v>
      </c>
      <c r="I166" s="141">
        <v>111</v>
      </c>
      <c r="J166" s="141">
        <v>5</v>
      </c>
      <c r="K166" s="141">
        <v>68</v>
      </c>
      <c r="M166" s="56">
        <v>29</v>
      </c>
      <c r="P166" s="56"/>
      <c r="AE166" s="62"/>
    </row>
    <row r="167" spans="1:31" x14ac:dyDescent="0.2">
      <c r="A167" s="58">
        <v>32432</v>
      </c>
      <c r="B167" s="513" t="str">
        <f t="shared" si="2"/>
        <v>1016</v>
      </c>
      <c r="C167" s="56">
        <v>1988</v>
      </c>
      <c r="D167" s="141">
        <v>186</v>
      </c>
      <c r="E167" s="141">
        <v>79</v>
      </c>
      <c r="H167" s="141">
        <v>2321</v>
      </c>
      <c r="I167" s="141">
        <v>101</v>
      </c>
      <c r="J167" s="141">
        <v>5</v>
      </c>
      <c r="K167" s="141">
        <v>172</v>
      </c>
      <c r="M167" s="56">
        <v>30</v>
      </c>
      <c r="P167" s="56"/>
      <c r="AE167" s="62"/>
    </row>
    <row r="168" spans="1:31" x14ac:dyDescent="0.2">
      <c r="A168" s="58">
        <v>32433</v>
      </c>
      <c r="B168" s="513" t="str">
        <f t="shared" si="2"/>
        <v>1017</v>
      </c>
      <c r="C168" s="56">
        <v>1988</v>
      </c>
      <c r="D168" s="141">
        <v>171</v>
      </c>
      <c r="E168" s="141">
        <v>36</v>
      </c>
      <c r="H168" s="141">
        <v>2362</v>
      </c>
      <c r="I168" s="141">
        <v>104</v>
      </c>
      <c r="J168" s="141">
        <v>5</v>
      </c>
      <c r="K168" s="141">
        <v>51</v>
      </c>
      <c r="M168" s="56">
        <v>15</v>
      </c>
      <c r="P168" s="56"/>
      <c r="AE168" s="62"/>
    </row>
    <row r="169" spans="1:31" x14ac:dyDescent="0.2">
      <c r="A169" s="58">
        <v>32434</v>
      </c>
      <c r="B169" s="513" t="str">
        <f t="shared" si="2"/>
        <v>1018</v>
      </c>
      <c r="C169" s="56">
        <v>1988</v>
      </c>
      <c r="D169" s="141">
        <v>47</v>
      </c>
      <c r="E169" s="141">
        <v>10</v>
      </c>
      <c r="H169" s="141">
        <v>1352</v>
      </c>
      <c r="I169" s="141">
        <v>45</v>
      </c>
      <c r="J169" s="141">
        <v>5</v>
      </c>
      <c r="K169" s="141">
        <v>64</v>
      </c>
      <c r="M169" s="56">
        <v>8</v>
      </c>
      <c r="P169" s="56"/>
      <c r="AE169" s="62"/>
    </row>
    <row r="170" spans="1:31" x14ac:dyDescent="0.2">
      <c r="A170" s="58">
        <v>32435</v>
      </c>
      <c r="B170" s="513" t="str">
        <f t="shared" si="2"/>
        <v>1019</v>
      </c>
      <c r="C170" s="56">
        <v>1988</v>
      </c>
      <c r="D170" s="141">
        <v>162</v>
      </c>
      <c r="E170" s="141">
        <v>34</v>
      </c>
      <c r="H170" s="141">
        <v>1690</v>
      </c>
      <c r="I170" s="141">
        <v>91</v>
      </c>
      <c r="J170" s="141">
        <v>8</v>
      </c>
      <c r="K170" s="141">
        <v>181</v>
      </c>
      <c r="M170" s="56">
        <v>12</v>
      </c>
      <c r="P170" s="56"/>
      <c r="AE170" s="62"/>
    </row>
    <row r="171" spans="1:31" x14ac:dyDescent="0.2">
      <c r="A171" s="58">
        <v>32436</v>
      </c>
      <c r="B171" s="513" t="str">
        <f t="shared" si="2"/>
        <v>1020</v>
      </c>
      <c r="C171" s="56">
        <v>1988</v>
      </c>
      <c r="D171" s="141">
        <v>118</v>
      </c>
      <c r="E171" s="141">
        <v>20</v>
      </c>
      <c r="H171" s="141">
        <v>1776</v>
      </c>
      <c r="I171" s="141">
        <v>137</v>
      </c>
      <c r="J171" s="141">
        <v>10</v>
      </c>
      <c r="K171" s="141">
        <v>186</v>
      </c>
      <c r="M171" s="56">
        <v>9</v>
      </c>
      <c r="P171" s="56"/>
      <c r="AE171" s="62"/>
    </row>
    <row r="172" spans="1:31" x14ac:dyDescent="0.2">
      <c r="A172" s="58">
        <v>32437</v>
      </c>
      <c r="B172" s="513" t="str">
        <f t="shared" si="2"/>
        <v>1021</v>
      </c>
      <c r="C172" s="56">
        <v>1988</v>
      </c>
      <c r="D172" s="141">
        <v>214</v>
      </c>
      <c r="E172" s="141">
        <v>70</v>
      </c>
      <c r="H172" s="141">
        <v>1979</v>
      </c>
      <c r="I172" s="141">
        <v>271</v>
      </c>
      <c r="J172" s="141">
        <v>9</v>
      </c>
      <c r="K172" s="141">
        <v>219</v>
      </c>
      <c r="M172" s="56">
        <v>8</v>
      </c>
      <c r="P172" s="56"/>
      <c r="AE172" s="62"/>
    </row>
    <row r="173" spans="1:31" x14ac:dyDescent="0.2">
      <c r="A173" s="58">
        <v>32438</v>
      </c>
      <c r="B173" s="513" t="str">
        <f t="shared" si="2"/>
        <v>1022</v>
      </c>
      <c r="C173" s="56">
        <v>1988</v>
      </c>
      <c r="D173" s="141">
        <v>159</v>
      </c>
      <c r="E173" s="141">
        <v>55</v>
      </c>
      <c r="H173" s="141">
        <v>2029</v>
      </c>
      <c r="I173" s="141">
        <v>129</v>
      </c>
      <c r="J173" s="141">
        <v>4</v>
      </c>
      <c r="K173" s="141">
        <v>20</v>
      </c>
      <c r="M173" s="56">
        <v>15</v>
      </c>
      <c r="P173" s="56"/>
      <c r="AE173" s="62"/>
    </row>
    <row r="174" spans="1:31" x14ac:dyDescent="0.2">
      <c r="A174" s="58">
        <v>32439</v>
      </c>
      <c r="B174" s="513" t="str">
        <f t="shared" si="2"/>
        <v>1023</v>
      </c>
      <c r="C174" s="56">
        <v>1988</v>
      </c>
      <c r="D174" s="141">
        <v>123</v>
      </c>
      <c r="E174" s="141">
        <v>17</v>
      </c>
      <c r="H174" s="141">
        <v>1583</v>
      </c>
      <c r="I174" s="141">
        <v>111</v>
      </c>
      <c r="J174" s="141">
        <v>4</v>
      </c>
      <c r="K174" s="141">
        <v>57</v>
      </c>
      <c r="M174" s="56">
        <v>14</v>
      </c>
      <c r="P174" s="56"/>
      <c r="AE174" s="62"/>
    </row>
    <row r="175" spans="1:31" x14ac:dyDescent="0.2">
      <c r="A175" s="58">
        <v>32440</v>
      </c>
      <c r="B175" s="513" t="str">
        <f t="shared" si="2"/>
        <v>1024</v>
      </c>
      <c r="C175" s="56">
        <v>1988</v>
      </c>
      <c r="D175" s="141">
        <v>92</v>
      </c>
      <c r="E175" s="141">
        <v>32</v>
      </c>
      <c r="H175" s="141">
        <v>1226</v>
      </c>
      <c r="I175" s="141">
        <v>77</v>
      </c>
      <c r="J175" s="141">
        <v>3</v>
      </c>
      <c r="K175" s="141">
        <v>58</v>
      </c>
      <c r="M175" s="56">
        <v>5</v>
      </c>
      <c r="P175" s="56"/>
      <c r="AE175" s="62"/>
    </row>
    <row r="176" spans="1:31" x14ac:dyDescent="0.2">
      <c r="A176" s="58">
        <v>32441</v>
      </c>
      <c r="B176" s="513" t="str">
        <f t="shared" si="2"/>
        <v>1025</v>
      </c>
      <c r="C176" s="56">
        <v>1988</v>
      </c>
      <c r="D176" s="141">
        <v>70</v>
      </c>
      <c r="E176" s="141">
        <v>20</v>
      </c>
      <c r="H176" s="141">
        <v>1167</v>
      </c>
      <c r="I176" s="141">
        <v>56</v>
      </c>
      <c r="J176" s="141">
        <v>3</v>
      </c>
      <c r="K176" s="141">
        <v>38</v>
      </c>
      <c r="M176" s="56">
        <v>6</v>
      </c>
      <c r="P176" s="56"/>
      <c r="AE176" s="62"/>
    </row>
    <row r="177" spans="1:31" x14ac:dyDescent="0.2">
      <c r="A177" s="58">
        <v>32442</v>
      </c>
      <c r="B177" s="513" t="str">
        <f t="shared" si="2"/>
        <v>1026</v>
      </c>
      <c r="C177" s="56">
        <v>1988</v>
      </c>
      <c r="D177" s="141">
        <v>54</v>
      </c>
      <c r="E177" s="141">
        <v>17</v>
      </c>
      <c r="H177" s="141">
        <v>1224</v>
      </c>
      <c r="I177" s="141">
        <v>53</v>
      </c>
      <c r="J177" s="141">
        <v>2</v>
      </c>
      <c r="K177" s="141">
        <v>29</v>
      </c>
      <c r="M177" s="56">
        <v>4</v>
      </c>
      <c r="P177" s="56"/>
      <c r="AE177" s="62"/>
    </row>
    <row r="178" spans="1:31" x14ac:dyDescent="0.2">
      <c r="A178" s="58">
        <v>32443</v>
      </c>
      <c r="B178" s="513" t="str">
        <f t="shared" si="2"/>
        <v>1027</v>
      </c>
      <c r="C178" s="56">
        <v>1988</v>
      </c>
      <c r="D178" s="141">
        <v>29</v>
      </c>
      <c r="E178" s="141">
        <v>15</v>
      </c>
      <c r="H178" s="141">
        <v>682</v>
      </c>
      <c r="I178" s="141">
        <v>27</v>
      </c>
      <c r="J178" s="141">
        <v>0</v>
      </c>
      <c r="K178" s="141">
        <v>8</v>
      </c>
      <c r="M178" s="56">
        <v>1</v>
      </c>
      <c r="P178" s="56"/>
      <c r="AE178" s="62"/>
    </row>
    <row r="179" spans="1:31" x14ac:dyDescent="0.2">
      <c r="A179" s="58">
        <v>32444</v>
      </c>
      <c r="B179" s="513" t="str">
        <f t="shared" si="2"/>
        <v>1028</v>
      </c>
      <c r="C179" s="56">
        <v>1988</v>
      </c>
      <c r="D179" s="141">
        <v>27</v>
      </c>
      <c r="E179" s="141">
        <v>10</v>
      </c>
      <c r="H179" s="141">
        <v>666</v>
      </c>
      <c r="I179" s="141">
        <v>54</v>
      </c>
      <c r="J179" s="141">
        <v>1</v>
      </c>
      <c r="K179" s="141">
        <v>10</v>
      </c>
      <c r="M179" s="56">
        <v>1</v>
      </c>
      <c r="P179" s="56"/>
      <c r="AE179" s="62"/>
    </row>
    <row r="180" spans="1:31" x14ac:dyDescent="0.2">
      <c r="A180" s="58">
        <v>32445</v>
      </c>
      <c r="B180" s="513" t="str">
        <f t="shared" si="2"/>
        <v>1029</v>
      </c>
      <c r="C180" s="56">
        <v>1988</v>
      </c>
      <c r="D180" s="141">
        <v>42</v>
      </c>
      <c r="E180" s="141">
        <v>20</v>
      </c>
      <c r="H180" s="141">
        <v>605</v>
      </c>
      <c r="I180" s="141">
        <v>35</v>
      </c>
      <c r="J180" s="141">
        <v>0</v>
      </c>
      <c r="K180" s="141">
        <v>11</v>
      </c>
      <c r="M180" s="56">
        <v>4</v>
      </c>
      <c r="P180" s="56"/>
      <c r="AE180" s="62"/>
    </row>
    <row r="181" spans="1:31" x14ac:dyDescent="0.2">
      <c r="A181" s="58">
        <v>32446</v>
      </c>
      <c r="B181" s="513" t="str">
        <f t="shared" si="2"/>
        <v>1030</v>
      </c>
      <c r="C181" s="56">
        <v>1988</v>
      </c>
      <c r="D181" s="141">
        <v>34</v>
      </c>
      <c r="E181" s="141">
        <v>25</v>
      </c>
      <c r="H181" s="141">
        <v>553</v>
      </c>
      <c r="I181" s="141">
        <v>41</v>
      </c>
      <c r="J181" s="141">
        <v>2</v>
      </c>
      <c r="K181" s="141">
        <v>62</v>
      </c>
      <c r="M181" s="56">
        <v>18</v>
      </c>
      <c r="P181" s="56"/>
      <c r="AE181" s="62"/>
    </row>
    <row r="182" spans="1:31" x14ac:dyDescent="0.2">
      <c r="A182" s="58">
        <v>32447</v>
      </c>
      <c r="B182" s="513" t="str">
        <f t="shared" si="2"/>
        <v>1031</v>
      </c>
      <c r="C182" s="56">
        <v>1988</v>
      </c>
      <c r="D182" s="141">
        <v>58</v>
      </c>
      <c r="E182" s="141">
        <v>9</v>
      </c>
      <c r="H182" s="141">
        <v>315</v>
      </c>
      <c r="I182" s="141">
        <v>27</v>
      </c>
      <c r="J182" s="141">
        <v>1</v>
      </c>
      <c r="K182" s="141">
        <v>268</v>
      </c>
      <c r="M182" s="56">
        <v>4</v>
      </c>
      <c r="P182" s="56"/>
      <c r="AE182" s="62"/>
    </row>
    <row r="183" spans="1:31" x14ac:dyDescent="0.2">
      <c r="A183" s="58">
        <v>32448</v>
      </c>
      <c r="B183" s="513" t="str">
        <f t="shared" si="2"/>
        <v>1101</v>
      </c>
      <c r="C183" s="56">
        <v>1988</v>
      </c>
      <c r="D183" s="141">
        <v>1</v>
      </c>
      <c r="E183" s="141">
        <v>0</v>
      </c>
      <c r="H183" s="141">
        <v>41</v>
      </c>
      <c r="I183" s="141">
        <v>6</v>
      </c>
      <c r="J183" s="141">
        <v>0</v>
      </c>
      <c r="K183" s="141">
        <v>6</v>
      </c>
      <c r="M183" s="56">
        <v>8</v>
      </c>
      <c r="P183" s="56"/>
      <c r="AE183" s="62"/>
    </row>
    <row r="184" spans="1:31" x14ac:dyDescent="0.2">
      <c r="A184" s="58">
        <v>32449</v>
      </c>
      <c r="B184" s="513" t="str">
        <f t="shared" si="2"/>
        <v>1102</v>
      </c>
      <c r="C184" s="56">
        <v>1988</v>
      </c>
      <c r="D184" s="141">
        <v>55</v>
      </c>
      <c r="E184" s="141">
        <v>4</v>
      </c>
      <c r="H184" s="141">
        <v>126</v>
      </c>
      <c r="I184" s="141">
        <v>35</v>
      </c>
      <c r="J184" s="141">
        <v>3</v>
      </c>
      <c r="K184" s="141">
        <v>54</v>
      </c>
      <c r="M184" s="56">
        <v>10</v>
      </c>
      <c r="N184" s="56" t="s">
        <v>28</v>
      </c>
      <c r="P184" s="56"/>
      <c r="AE184" s="62"/>
    </row>
    <row r="185" spans="1:31" x14ac:dyDescent="0.2">
      <c r="A185" s="58">
        <v>32450</v>
      </c>
      <c r="B185" s="513" t="str">
        <f t="shared" si="2"/>
        <v>1103</v>
      </c>
      <c r="C185" s="56">
        <v>1988</v>
      </c>
      <c r="D185" s="141">
        <v>8</v>
      </c>
      <c r="E185" s="141">
        <v>1</v>
      </c>
      <c r="H185" s="141">
        <v>97</v>
      </c>
      <c r="I185" s="141">
        <v>13</v>
      </c>
      <c r="J185" s="141">
        <v>1</v>
      </c>
      <c r="K185" s="141">
        <v>11</v>
      </c>
      <c r="M185" s="56">
        <v>9</v>
      </c>
      <c r="N185" s="56" t="s">
        <v>28</v>
      </c>
      <c r="P185" s="56"/>
      <c r="AE185" s="62"/>
    </row>
    <row r="186" spans="1:31" x14ac:dyDescent="0.2">
      <c r="A186" s="58">
        <v>32451</v>
      </c>
      <c r="B186" s="513" t="str">
        <f t="shared" si="2"/>
        <v>1104</v>
      </c>
      <c r="C186" s="56">
        <v>1988</v>
      </c>
      <c r="D186" s="141">
        <v>0</v>
      </c>
      <c r="E186" s="141">
        <v>0</v>
      </c>
      <c r="H186" s="141">
        <v>7</v>
      </c>
      <c r="I186" s="141">
        <v>4</v>
      </c>
      <c r="J186" s="141">
        <v>0</v>
      </c>
      <c r="K186" s="141">
        <v>3</v>
      </c>
      <c r="M186" s="56">
        <v>4</v>
      </c>
      <c r="N186" s="56" t="s">
        <v>28</v>
      </c>
      <c r="P186" s="56"/>
      <c r="AE186" s="62"/>
    </row>
    <row r="187" spans="1:31" x14ac:dyDescent="0.2">
      <c r="A187" s="58">
        <v>32452</v>
      </c>
      <c r="B187" s="513" t="str">
        <f t="shared" si="2"/>
        <v>1105</v>
      </c>
      <c r="C187" s="56">
        <v>1988</v>
      </c>
      <c r="D187" s="141">
        <v>0</v>
      </c>
      <c r="E187" s="141">
        <v>0</v>
      </c>
      <c r="H187" s="141">
        <v>0</v>
      </c>
      <c r="I187" s="141">
        <v>0</v>
      </c>
      <c r="J187" s="141">
        <v>0</v>
      </c>
      <c r="K187" s="141">
        <v>0</v>
      </c>
      <c r="M187" s="56">
        <v>0</v>
      </c>
      <c r="N187" s="56" t="s">
        <v>29</v>
      </c>
      <c r="P187" s="56"/>
      <c r="AE187" s="62"/>
    </row>
    <row r="188" spans="1:31" x14ac:dyDescent="0.2">
      <c r="A188" s="58">
        <v>32453</v>
      </c>
      <c r="B188" s="513" t="str">
        <f t="shared" si="2"/>
        <v>1106</v>
      </c>
      <c r="C188" s="56">
        <v>1988</v>
      </c>
      <c r="D188" s="141">
        <v>0</v>
      </c>
      <c r="E188" s="141">
        <v>0</v>
      </c>
      <c r="H188" s="141">
        <v>0</v>
      </c>
      <c r="I188" s="141">
        <v>0</v>
      </c>
      <c r="J188" s="141">
        <v>0</v>
      </c>
      <c r="K188" s="141">
        <v>0</v>
      </c>
      <c r="M188" s="56">
        <v>0</v>
      </c>
      <c r="N188" s="56" t="s">
        <v>29</v>
      </c>
      <c r="P188" s="56"/>
      <c r="AE188" s="62"/>
    </row>
    <row r="189" spans="1:31" x14ac:dyDescent="0.2">
      <c r="A189" s="58">
        <v>32454</v>
      </c>
      <c r="B189" s="513" t="str">
        <f t="shared" si="2"/>
        <v>1107</v>
      </c>
      <c r="C189" s="56">
        <v>1988</v>
      </c>
      <c r="D189" s="141">
        <v>0</v>
      </c>
      <c r="E189" s="141">
        <v>0</v>
      </c>
      <c r="H189" s="141">
        <v>0</v>
      </c>
      <c r="I189" s="141">
        <v>0</v>
      </c>
      <c r="J189" s="141">
        <v>0</v>
      </c>
      <c r="K189" s="141">
        <v>0</v>
      </c>
      <c r="M189" s="56">
        <v>0</v>
      </c>
      <c r="N189" s="56" t="s">
        <v>29</v>
      </c>
      <c r="P189" s="56"/>
      <c r="AE189" s="62"/>
    </row>
    <row r="190" spans="1:31" x14ac:dyDescent="0.2">
      <c r="A190" s="58">
        <v>32455</v>
      </c>
      <c r="B190" s="513" t="str">
        <f t="shared" si="2"/>
        <v>1108</v>
      </c>
      <c r="C190" s="56">
        <v>1988</v>
      </c>
      <c r="D190" s="141">
        <v>0</v>
      </c>
      <c r="E190" s="141">
        <v>0</v>
      </c>
      <c r="H190" s="141">
        <v>0</v>
      </c>
      <c r="I190" s="141">
        <v>0</v>
      </c>
      <c r="J190" s="141">
        <v>0</v>
      </c>
      <c r="K190" s="141">
        <v>0</v>
      </c>
      <c r="M190" s="56">
        <v>0</v>
      </c>
      <c r="N190" s="56" t="s">
        <v>29</v>
      </c>
      <c r="P190" s="56"/>
      <c r="AE190" s="62"/>
    </row>
    <row r="191" spans="1:31" x14ac:dyDescent="0.2">
      <c r="A191" s="58">
        <v>32456</v>
      </c>
      <c r="B191" s="513" t="str">
        <f t="shared" si="2"/>
        <v>1109</v>
      </c>
      <c r="C191" s="56">
        <v>1988</v>
      </c>
      <c r="D191" s="141">
        <v>0</v>
      </c>
      <c r="E191" s="141">
        <v>0</v>
      </c>
      <c r="H191" s="141">
        <v>0</v>
      </c>
      <c r="I191" s="141">
        <v>0</v>
      </c>
      <c r="J191" s="141">
        <v>0</v>
      </c>
      <c r="K191" s="141">
        <v>0</v>
      </c>
      <c r="M191" s="56">
        <v>0</v>
      </c>
      <c r="N191" s="56" t="s">
        <v>30</v>
      </c>
      <c r="P191" s="56"/>
      <c r="AE191" s="62"/>
    </row>
    <row r="192" spans="1:31" x14ac:dyDescent="0.2">
      <c r="A192" s="58">
        <v>32457</v>
      </c>
      <c r="B192" s="513" t="str">
        <f t="shared" si="2"/>
        <v>1110</v>
      </c>
      <c r="C192" s="56">
        <v>1988</v>
      </c>
      <c r="D192" s="141">
        <v>45</v>
      </c>
      <c r="E192" s="141">
        <v>0</v>
      </c>
      <c r="H192" s="141">
        <v>15</v>
      </c>
      <c r="I192" s="141">
        <v>5</v>
      </c>
      <c r="J192" s="141">
        <v>8</v>
      </c>
      <c r="K192" s="141">
        <v>3</v>
      </c>
      <c r="M192" s="56">
        <v>5</v>
      </c>
      <c r="P192" s="56"/>
      <c r="AE192" s="62"/>
    </row>
    <row r="193" spans="1:31" x14ac:dyDescent="0.2">
      <c r="A193" s="58">
        <v>32458</v>
      </c>
      <c r="B193" s="513" t="str">
        <f t="shared" si="2"/>
        <v>1111</v>
      </c>
      <c r="C193" s="56">
        <v>1988</v>
      </c>
      <c r="D193" s="141">
        <v>21</v>
      </c>
      <c r="E193" s="141">
        <v>0</v>
      </c>
      <c r="H193" s="141">
        <v>17</v>
      </c>
      <c r="I193" s="141">
        <v>6</v>
      </c>
      <c r="J193" s="141">
        <v>3</v>
      </c>
      <c r="K193" s="141">
        <v>3</v>
      </c>
      <c r="M193" s="56">
        <v>1</v>
      </c>
      <c r="P193" s="56"/>
      <c r="AE193" s="62"/>
    </row>
    <row r="194" spans="1:31" x14ac:dyDescent="0.2">
      <c r="A194" s="58">
        <v>32459</v>
      </c>
      <c r="B194" s="513" t="str">
        <f t="shared" si="2"/>
        <v>1112</v>
      </c>
      <c r="C194" s="56">
        <v>1988</v>
      </c>
      <c r="D194" s="141">
        <v>19</v>
      </c>
      <c r="E194" s="141">
        <v>0</v>
      </c>
      <c r="H194" s="141">
        <v>19</v>
      </c>
      <c r="I194" s="141">
        <v>2</v>
      </c>
      <c r="J194" s="141">
        <v>2</v>
      </c>
      <c r="K194" s="141">
        <v>2</v>
      </c>
      <c r="M194" s="56">
        <v>1</v>
      </c>
      <c r="P194" s="56"/>
      <c r="AE194" s="62"/>
    </row>
    <row r="195" spans="1:31" x14ac:dyDescent="0.2">
      <c r="A195" s="58">
        <v>32460</v>
      </c>
      <c r="B195" s="513" t="str">
        <f t="shared" si="2"/>
        <v>1113</v>
      </c>
      <c r="C195" s="56">
        <v>1988</v>
      </c>
      <c r="D195" s="141">
        <v>21</v>
      </c>
      <c r="E195" s="141">
        <v>1</v>
      </c>
      <c r="H195" s="141">
        <v>11</v>
      </c>
      <c r="I195" s="141">
        <v>2</v>
      </c>
      <c r="J195" s="141">
        <v>2</v>
      </c>
      <c r="K195" s="141">
        <v>1</v>
      </c>
      <c r="M195" s="56">
        <v>0</v>
      </c>
      <c r="P195" s="56"/>
      <c r="AE195" s="62"/>
    </row>
    <row r="196" spans="1:31" x14ac:dyDescent="0.2">
      <c r="A196" s="58">
        <v>32461</v>
      </c>
      <c r="B196" s="513" t="str">
        <f t="shared" si="2"/>
        <v>1114</v>
      </c>
      <c r="C196" s="56">
        <v>1988</v>
      </c>
      <c r="D196" s="141">
        <v>10</v>
      </c>
      <c r="E196" s="141">
        <v>1</v>
      </c>
      <c r="H196" s="141">
        <v>12</v>
      </c>
      <c r="I196" s="141">
        <v>12</v>
      </c>
      <c r="J196" s="141">
        <v>30</v>
      </c>
      <c r="K196" s="141">
        <v>9</v>
      </c>
      <c r="M196" s="56">
        <v>0</v>
      </c>
      <c r="P196" s="56"/>
      <c r="AE196" s="62"/>
    </row>
    <row r="197" spans="1:31" x14ac:dyDescent="0.2">
      <c r="A197" s="58">
        <v>32462</v>
      </c>
      <c r="B197" s="513" t="str">
        <f t="shared" si="2"/>
        <v>1115</v>
      </c>
      <c r="C197" s="56">
        <v>1988</v>
      </c>
      <c r="D197" s="141">
        <v>16</v>
      </c>
      <c r="E197" s="141">
        <v>0</v>
      </c>
      <c r="H197" s="141">
        <v>12</v>
      </c>
      <c r="I197" s="141">
        <v>4</v>
      </c>
      <c r="J197" s="141">
        <v>23</v>
      </c>
      <c r="K197" s="141">
        <v>11</v>
      </c>
      <c r="M197" s="56">
        <v>0</v>
      </c>
      <c r="P197" s="56"/>
      <c r="AE197" s="62"/>
    </row>
    <row r="198" spans="1:31" x14ac:dyDescent="0.2">
      <c r="A198" s="58">
        <v>32463</v>
      </c>
      <c r="B198" s="513" t="str">
        <f t="shared" si="2"/>
        <v>1116</v>
      </c>
      <c r="C198" s="56">
        <v>1988</v>
      </c>
      <c r="D198" s="141">
        <v>5</v>
      </c>
      <c r="E198" s="141">
        <v>0</v>
      </c>
      <c r="H198" s="141">
        <v>10</v>
      </c>
      <c r="I198" s="141">
        <v>3</v>
      </c>
      <c r="J198" s="141">
        <v>34</v>
      </c>
      <c r="K198" s="141">
        <v>24</v>
      </c>
      <c r="M198" s="56">
        <v>0</v>
      </c>
      <c r="P198" s="56"/>
      <c r="AE198" s="62"/>
    </row>
    <row r="199" spans="1:31" x14ac:dyDescent="0.2">
      <c r="A199" s="58">
        <v>32464</v>
      </c>
      <c r="B199" s="513" t="str">
        <f t="shared" si="2"/>
        <v>1117</v>
      </c>
      <c r="C199" s="56">
        <v>1988</v>
      </c>
      <c r="D199" s="141">
        <v>5</v>
      </c>
      <c r="E199" s="141">
        <v>0</v>
      </c>
      <c r="H199" s="141">
        <v>7</v>
      </c>
      <c r="I199" s="141">
        <v>1</v>
      </c>
      <c r="J199" s="141">
        <v>17</v>
      </c>
      <c r="K199" s="141">
        <v>18</v>
      </c>
      <c r="M199" s="56">
        <v>0</v>
      </c>
      <c r="P199" s="56"/>
      <c r="AE199" s="62"/>
    </row>
    <row r="200" spans="1:31" x14ac:dyDescent="0.2">
      <c r="A200" s="58">
        <v>32465</v>
      </c>
      <c r="B200" s="513" t="str">
        <f t="shared" si="2"/>
        <v>1118</v>
      </c>
      <c r="C200" s="56">
        <v>1988</v>
      </c>
      <c r="D200" s="141">
        <v>7</v>
      </c>
      <c r="E200" s="141">
        <v>0</v>
      </c>
      <c r="H200" s="141">
        <v>6</v>
      </c>
      <c r="I200" s="141">
        <v>1</v>
      </c>
      <c r="J200" s="141">
        <v>18</v>
      </c>
      <c r="K200" s="141">
        <v>16</v>
      </c>
      <c r="M200" s="56">
        <v>0</v>
      </c>
      <c r="P200" s="56"/>
      <c r="AE200" s="62"/>
    </row>
    <row r="201" spans="1:31" x14ac:dyDescent="0.2">
      <c r="A201" s="58">
        <v>32466</v>
      </c>
      <c r="B201" s="513" t="str">
        <f t="shared" si="2"/>
        <v>1119</v>
      </c>
      <c r="C201" s="56">
        <v>1988</v>
      </c>
      <c r="D201" s="141">
        <v>0</v>
      </c>
      <c r="E201" s="141">
        <v>0</v>
      </c>
      <c r="H201" s="141">
        <v>0</v>
      </c>
      <c r="I201" s="141">
        <v>0</v>
      </c>
      <c r="J201" s="141">
        <v>0</v>
      </c>
      <c r="K201" s="141">
        <v>2</v>
      </c>
      <c r="M201" s="56">
        <v>0</v>
      </c>
      <c r="P201" s="56"/>
      <c r="AE201" s="62"/>
    </row>
    <row r="202" spans="1:31" x14ac:dyDescent="0.2">
      <c r="A202" s="58">
        <v>32467</v>
      </c>
      <c r="B202" s="513" t="str">
        <f t="shared" si="2"/>
        <v>1120</v>
      </c>
      <c r="C202" s="56">
        <v>1988</v>
      </c>
      <c r="D202" s="141">
        <v>5</v>
      </c>
      <c r="E202" s="141">
        <v>0</v>
      </c>
      <c r="H202" s="141">
        <v>3</v>
      </c>
      <c r="I202" s="141">
        <v>2</v>
      </c>
      <c r="J202" s="141">
        <v>6</v>
      </c>
      <c r="K202" s="141">
        <v>15</v>
      </c>
      <c r="M202" s="56">
        <v>0</v>
      </c>
      <c r="P202" s="56"/>
      <c r="AE202" s="62"/>
    </row>
    <row r="203" spans="1:31" x14ac:dyDescent="0.2">
      <c r="A203" s="58">
        <v>32765</v>
      </c>
      <c r="B203" s="513" t="str">
        <f t="shared" si="2"/>
        <v>0914</v>
      </c>
      <c r="C203" s="56">
        <v>1989</v>
      </c>
      <c r="D203" s="141">
        <v>1</v>
      </c>
      <c r="E203" s="141">
        <v>8</v>
      </c>
      <c r="H203" s="141">
        <v>85</v>
      </c>
      <c r="I203" s="141">
        <v>10</v>
      </c>
      <c r="J203" s="141">
        <v>0</v>
      </c>
      <c r="K203" s="141">
        <v>119</v>
      </c>
      <c r="M203" s="56">
        <v>11</v>
      </c>
      <c r="N203" s="56" t="s">
        <v>31</v>
      </c>
      <c r="P203" s="56"/>
      <c r="AE203" s="62"/>
    </row>
    <row r="204" spans="1:31" x14ac:dyDescent="0.2">
      <c r="A204" s="58">
        <v>32766</v>
      </c>
      <c r="B204" s="513" t="str">
        <f t="shared" si="2"/>
        <v>0915</v>
      </c>
      <c r="C204" s="56">
        <v>1989</v>
      </c>
      <c r="D204" s="141">
        <v>10</v>
      </c>
      <c r="E204" s="141">
        <v>7</v>
      </c>
      <c r="H204" s="141">
        <v>969</v>
      </c>
      <c r="I204" s="141">
        <v>40</v>
      </c>
      <c r="J204" s="141">
        <v>0</v>
      </c>
      <c r="K204" s="141">
        <v>569</v>
      </c>
      <c r="M204" s="56">
        <v>33</v>
      </c>
      <c r="P204" s="56"/>
      <c r="AE204" s="62"/>
    </row>
    <row r="205" spans="1:31" x14ac:dyDescent="0.2">
      <c r="A205" s="58">
        <v>32767</v>
      </c>
      <c r="B205" s="513" t="str">
        <f t="shared" si="2"/>
        <v>0916</v>
      </c>
      <c r="C205" s="56">
        <v>1989</v>
      </c>
      <c r="D205" s="141">
        <v>162</v>
      </c>
      <c r="E205" s="141">
        <v>47</v>
      </c>
      <c r="H205" s="141">
        <v>1433</v>
      </c>
      <c r="I205" s="141">
        <v>121</v>
      </c>
      <c r="J205" s="141">
        <v>1</v>
      </c>
      <c r="K205" s="141">
        <v>1234</v>
      </c>
      <c r="M205" s="56">
        <v>40</v>
      </c>
      <c r="P205" s="56"/>
      <c r="AE205" s="62"/>
    </row>
    <row r="206" spans="1:31" x14ac:dyDescent="0.2">
      <c r="A206" s="58">
        <v>32768</v>
      </c>
      <c r="B206" s="513" t="str">
        <f t="shared" si="2"/>
        <v>0917</v>
      </c>
      <c r="C206" s="56">
        <v>1989</v>
      </c>
      <c r="D206" s="141">
        <v>533</v>
      </c>
      <c r="E206" s="141">
        <v>85</v>
      </c>
      <c r="H206" s="141">
        <v>2143</v>
      </c>
      <c r="I206" s="141">
        <v>265</v>
      </c>
      <c r="J206" s="141">
        <v>2</v>
      </c>
      <c r="K206" s="141">
        <v>999</v>
      </c>
      <c r="M206" s="56">
        <v>89</v>
      </c>
      <c r="P206" s="56"/>
      <c r="AE206" s="62"/>
    </row>
    <row r="207" spans="1:31" x14ac:dyDescent="0.2">
      <c r="A207" s="58">
        <v>32769</v>
      </c>
      <c r="B207" s="513" t="str">
        <f t="shared" si="2"/>
        <v>0918</v>
      </c>
      <c r="C207" s="56">
        <v>1989</v>
      </c>
      <c r="D207" s="141">
        <v>755</v>
      </c>
      <c r="E207" s="141">
        <v>95</v>
      </c>
      <c r="H207" s="141">
        <v>1344</v>
      </c>
      <c r="I207" s="141">
        <v>255</v>
      </c>
      <c r="J207" s="141">
        <v>3</v>
      </c>
      <c r="K207" s="141">
        <v>1540</v>
      </c>
      <c r="M207" s="56">
        <v>6</v>
      </c>
      <c r="P207" s="56"/>
      <c r="AE207" s="62"/>
    </row>
    <row r="208" spans="1:31" x14ac:dyDescent="0.2">
      <c r="A208" s="58">
        <v>32770</v>
      </c>
      <c r="B208" s="513" t="str">
        <f t="shared" si="2"/>
        <v>0919</v>
      </c>
      <c r="C208" s="56">
        <v>1989</v>
      </c>
      <c r="D208" s="141">
        <v>895</v>
      </c>
      <c r="E208" s="141">
        <v>155</v>
      </c>
      <c r="H208" s="141">
        <v>1260</v>
      </c>
      <c r="I208" s="141">
        <v>431</v>
      </c>
      <c r="J208" s="141">
        <v>10</v>
      </c>
      <c r="K208" s="141">
        <v>2687</v>
      </c>
      <c r="M208" s="56">
        <v>1</v>
      </c>
      <c r="P208" s="56"/>
      <c r="AE208" s="62"/>
    </row>
    <row r="209" spans="1:31" x14ac:dyDescent="0.2">
      <c r="A209" s="58">
        <v>32771</v>
      </c>
      <c r="B209" s="513" t="str">
        <f t="shared" si="2"/>
        <v>0920</v>
      </c>
      <c r="C209" s="56">
        <v>1989</v>
      </c>
      <c r="D209" s="141">
        <v>1383</v>
      </c>
      <c r="E209" s="141">
        <v>213</v>
      </c>
      <c r="H209" s="141">
        <v>875</v>
      </c>
      <c r="I209" s="141">
        <v>535</v>
      </c>
      <c r="J209" s="141">
        <v>5</v>
      </c>
      <c r="K209" s="141">
        <v>2320</v>
      </c>
      <c r="M209" s="56">
        <v>0</v>
      </c>
      <c r="P209" s="56"/>
      <c r="AE209" s="62"/>
    </row>
    <row r="210" spans="1:31" x14ac:dyDescent="0.2">
      <c r="A210" s="58">
        <v>32772</v>
      </c>
      <c r="B210" s="513" t="str">
        <f t="shared" si="2"/>
        <v>0921</v>
      </c>
      <c r="C210" s="56">
        <v>1989</v>
      </c>
      <c r="D210" s="141">
        <v>1257</v>
      </c>
      <c r="E210" s="141">
        <v>253</v>
      </c>
      <c r="H210" s="141">
        <v>549</v>
      </c>
      <c r="I210" s="141">
        <v>543</v>
      </c>
      <c r="J210" s="141">
        <v>6</v>
      </c>
      <c r="K210" s="141">
        <v>1912</v>
      </c>
      <c r="M210" s="56">
        <v>1</v>
      </c>
      <c r="P210" s="56"/>
      <c r="AE210" s="62"/>
    </row>
    <row r="211" spans="1:31" x14ac:dyDescent="0.2">
      <c r="A211" s="58">
        <v>32773</v>
      </c>
      <c r="B211" s="513" t="str">
        <f t="shared" si="2"/>
        <v>0922</v>
      </c>
      <c r="C211" s="56">
        <v>1989</v>
      </c>
      <c r="D211" s="141">
        <v>729</v>
      </c>
      <c r="E211" s="141">
        <v>128</v>
      </c>
      <c r="H211" s="141">
        <v>884</v>
      </c>
      <c r="I211" s="141">
        <v>225</v>
      </c>
      <c r="J211" s="141">
        <v>3</v>
      </c>
      <c r="K211" s="141">
        <v>1656</v>
      </c>
      <c r="M211" s="56">
        <v>13</v>
      </c>
      <c r="P211" s="56"/>
      <c r="AE211" s="62"/>
    </row>
    <row r="212" spans="1:31" x14ac:dyDescent="0.2">
      <c r="A212" s="58">
        <v>32774</v>
      </c>
      <c r="B212" s="513" t="str">
        <f t="shared" si="2"/>
        <v>0923</v>
      </c>
      <c r="C212" s="56">
        <v>1989</v>
      </c>
      <c r="D212" s="141">
        <v>573</v>
      </c>
      <c r="E212" s="141">
        <v>88</v>
      </c>
      <c r="H212" s="141">
        <v>525</v>
      </c>
      <c r="I212" s="141">
        <v>151</v>
      </c>
      <c r="J212" s="141">
        <v>1</v>
      </c>
      <c r="K212" s="141">
        <v>948</v>
      </c>
      <c r="M212" s="56">
        <v>19</v>
      </c>
      <c r="P212" s="56"/>
      <c r="AE212" s="62"/>
    </row>
    <row r="213" spans="1:31" x14ac:dyDescent="0.2">
      <c r="A213" s="58">
        <v>32775</v>
      </c>
      <c r="B213" s="513" t="str">
        <f t="shared" si="2"/>
        <v>0924</v>
      </c>
      <c r="C213" s="56">
        <v>1989</v>
      </c>
      <c r="D213" s="141">
        <v>454</v>
      </c>
      <c r="E213" s="141">
        <v>87</v>
      </c>
      <c r="H213" s="141">
        <v>450</v>
      </c>
      <c r="I213" s="141">
        <v>184</v>
      </c>
      <c r="J213" s="141">
        <v>5</v>
      </c>
      <c r="K213" s="141">
        <v>501</v>
      </c>
      <c r="M213" s="56">
        <v>0</v>
      </c>
      <c r="P213" s="56"/>
      <c r="AE213" s="62"/>
    </row>
    <row r="214" spans="1:31" x14ac:dyDescent="0.2">
      <c r="A214" s="58">
        <v>32776</v>
      </c>
      <c r="B214" s="513" t="str">
        <f t="shared" si="2"/>
        <v>0925</v>
      </c>
      <c r="C214" s="56">
        <v>1989</v>
      </c>
      <c r="D214" s="141">
        <v>606</v>
      </c>
      <c r="E214" s="141">
        <v>317</v>
      </c>
      <c r="H214" s="141">
        <v>771</v>
      </c>
      <c r="I214" s="141">
        <v>657</v>
      </c>
      <c r="J214" s="141">
        <v>4</v>
      </c>
      <c r="K214" s="141">
        <v>428</v>
      </c>
      <c r="M214" s="56">
        <v>1</v>
      </c>
      <c r="P214" s="56"/>
      <c r="AE214" s="62"/>
    </row>
    <row r="215" spans="1:31" x14ac:dyDescent="0.2">
      <c r="A215" s="58">
        <v>32777</v>
      </c>
      <c r="B215" s="513" t="str">
        <f t="shared" si="2"/>
        <v>0926</v>
      </c>
      <c r="C215" s="56">
        <v>1989</v>
      </c>
      <c r="D215" s="141">
        <v>717</v>
      </c>
      <c r="E215" s="141">
        <v>356</v>
      </c>
      <c r="H215" s="141">
        <v>770</v>
      </c>
      <c r="I215" s="141">
        <v>666</v>
      </c>
      <c r="J215" s="141">
        <v>6</v>
      </c>
      <c r="K215" s="141">
        <v>352</v>
      </c>
      <c r="M215" s="56">
        <v>1</v>
      </c>
      <c r="P215" s="56"/>
      <c r="AE215" s="62"/>
    </row>
    <row r="216" spans="1:31" x14ac:dyDescent="0.2">
      <c r="A216" s="58">
        <v>32778</v>
      </c>
      <c r="B216" s="513" t="str">
        <f t="shared" si="2"/>
        <v>0927</v>
      </c>
      <c r="C216" s="56">
        <v>1989</v>
      </c>
      <c r="D216" s="141">
        <v>1098</v>
      </c>
      <c r="E216" s="141">
        <v>374</v>
      </c>
      <c r="H216" s="141">
        <v>811</v>
      </c>
      <c r="I216" s="141">
        <v>628</v>
      </c>
      <c r="J216" s="141">
        <v>4</v>
      </c>
      <c r="K216" s="141">
        <v>397</v>
      </c>
      <c r="M216" s="56">
        <v>0</v>
      </c>
      <c r="P216" s="56"/>
      <c r="AE216" s="62"/>
    </row>
    <row r="217" spans="1:31" x14ac:dyDescent="0.2">
      <c r="A217" s="58">
        <v>32779</v>
      </c>
      <c r="B217" s="513" t="str">
        <f t="shared" si="2"/>
        <v>0928</v>
      </c>
      <c r="C217" s="56">
        <v>1989</v>
      </c>
      <c r="D217" s="141">
        <v>1361</v>
      </c>
      <c r="E217" s="141">
        <v>273</v>
      </c>
      <c r="H217" s="141">
        <v>823</v>
      </c>
      <c r="I217" s="141">
        <v>692</v>
      </c>
      <c r="J217" s="141">
        <v>12</v>
      </c>
      <c r="K217" s="141">
        <v>545</v>
      </c>
      <c r="M217" s="56">
        <v>0</v>
      </c>
      <c r="P217" s="56"/>
      <c r="AE217" s="62"/>
    </row>
    <row r="218" spans="1:31" x14ac:dyDescent="0.2">
      <c r="A218" s="58">
        <v>32780</v>
      </c>
      <c r="B218" s="513" t="str">
        <f t="shared" si="2"/>
        <v>0929</v>
      </c>
      <c r="C218" s="56">
        <v>1989</v>
      </c>
      <c r="D218" s="141">
        <v>1222</v>
      </c>
      <c r="E218" s="141">
        <v>209</v>
      </c>
      <c r="H218" s="141">
        <v>771</v>
      </c>
      <c r="I218" s="141">
        <v>549</v>
      </c>
      <c r="J218" s="141">
        <v>3</v>
      </c>
      <c r="K218" s="141">
        <v>339</v>
      </c>
      <c r="M218" s="56">
        <v>18</v>
      </c>
      <c r="P218" s="56"/>
      <c r="AE218" s="62"/>
    </row>
    <row r="219" spans="1:31" x14ac:dyDescent="0.2">
      <c r="A219" s="58">
        <v>32781</v>
      </c>
      <c r="B219" s="513" t="str">
        <f t="shared" si="2"/>
        <v>0930</v>
      </c>
      <c r="C219" s="56">
        <v>1989</v>
      </c>
      <c r="D219" s="141">
        <v>1242</v>
      </c>
      <c r="E219" s="141">
        <v>266</v>
      </c>
      <c r="H219" s="141">
        <v>676</v>
      </c>
      <c r="I219" s="141">
        <v>562</v>
      </c>
      <c r="J219" s="141">
        <v>3</v>
      </c>
      <c r="K219" s="141">
        <v>302</v>
      </c>
      <c r="M219" s="56">
        <v>25</v>
      </c>
      <c r="P219" s="56"/>
      <c r="AE219" s="62"/>
    </row>
    <row r="220" spans="1:31" x14ac:dyDescent="0.2">
      <c r="A220" s="58">
        <v>32782</v>
      </c>
      <c r="B220" s="513" t="str">
        <f t="shared" si="2"/>
        <v>1001</v>
      </c>
      <c r="C220" s="56">
        <v>1989</v>
      </c>
      <c r="D220" s="141">
        <v>1039</v>
      </c>
      <c r="E220" s="141">
        <v>175</v>
      </c>
      <c r="H220" s="141">
        <v>603</v>
      </c>
      <c r="I220" s="141">
        <v>477</v>
      </c>
      <c r="J220" s="141">
        <v>8</v>
      </c>
      <c r="K220" s="141">
        <v>288</v>
      </c>
      <c r="M220" s="56">
        <v>10</v>
      </c>
      <c r="P220" s="56"/>
      <c r="AE220" s="62"/>
    </row>
    <row r="221" spans="1:31" x14ac:dyDescent="0.2">
      <c r="A221" s="58">
        <v>32783</v>
      </c>
      <c r="B221" s="513" t="str">
        <f t="shared" si="2"/>
        <v>1002</v>
      </c>
      <c r="C221" s="56">
        <v>1989</v>
      </c>
      <c r="D221" s="141">
        <v>1122</v>
      </c>
      <c r="E221" s="141">
        <v>155</v>
      </c>
      <c r="H221" s="141">
        <v>802</v>
      </c>
      <c r="I221" s="141">
        <v>477</v>
      </c>
      <c r="J221" s="141">
        <v>16</v>
      </c>
      <c r="K221" s="141">
        <v>565</v>
      </c>
      <c r="M221" s="56">
        <v>0</v>
      </c>
      <c r="P221" s="56"/>
      <c r="AE221" s="62"/>
    </row>
    <row r="222" spans="1:31" x14ac:dyDescent="0.2">
      <c r="A222" s="58">
        <v>32784</v>
      </c>
      <c r="B222" s="513" t="str">
        <f t="shared" si="2"/>
        <v>1003</v>
      </c>
      <c r="C222" s="56">
        <v>1989</v>
      </c>
      <c r="D222" s="141">
        <v>1445</v>
      </c>
      <c r="E222" s="141">
        <v>183</v>
      </c>
      <c r="H222" s="141">
        <v>1362</v>
      </c>
      <c r="I222" s="141">
        <v>627</v>
      </c>
      <c r="J222" s="141">
        <v>32</v>
      </c>
      <c r="K222" s="141">
        <v>855</v>
      </c>
      <c r="M222" s="56">
        <v>0</v>
      </c>
      <c r="P222" s="56"/>
      <c r="AE222" s="62"/>
    </row>
    <row r="223" spans="1:31" x14ac:dyDescent="0.2">
      <c r="A223" s="58">
        <v>32785</v>
      </c>
      <c r="B223" s="513" t="str">
        <f t="shared" ref="B223:B286" si="3">CONCATENATE(TEXT(A223,"mm"),TEXT(A223,"dd"))</f>
        <v>1004</v>
      </c>
      <c r="C223" s="56">
        <v>1989</v>
      </c>
      <c r="D223" s="141">
        <v>950</v>
      </c>
      <c r="E223" s="141">
        <v>105</v>
      </c>
      <c r="H223" s="141">
        <v>2197</v>
      </c>
      <c r="I223" s="141">
        <v>386</v>
      </c>
      <c r="J223" s="141">
        <v>38</v>
      </c>
      <c r="K223" s="141">
        <v>919</v>
      </c>
      <c r="M223" s="56">
        <v>1</v>
      </c>
      <c r="P223" s="56"/>
      <c r="AE223" s="62"/>
    </row>
    <row r="224" spans="1:31" x14ac:dyDescent="0.2">
      <c r="A224" s="58">
        <v>32786</v>
      </c>
      <c r="B224" s="513" t="str">
        <f t="shared" si="3"/>
        <v>1005</v>
      </c>
      <c r="C224" s="56">
        <v>1989</v>
      </c>
      <c r="D224" s="141">
        <v>1249</v>
      </c>
      <c r="E224" s="141">
        <v>127</v>
      </c>
      <c r="H224" s="141">
        <v>2161</v>
      </c>
      <c r="I224" s="141">
        <v>544</v>
      </c>
      <c r="J224" s="141">
        <v>22</v>
      </c>
      <c r="K224" s="141">
        <v>968</v>
      </c>
      <c r="M224" s="56">
        <v>0</v>
      </c>
      <c r="P224" s="56"/>
      <c r="AE224" s="62"/>
    </row>
    <row r="225" spans="1:31" x14ac:dyDescent="0.2">
      <c r="A225" s="58">
        <v>32787</v>
      </c>
      <c r="B225" s="513" t="str">
        <f t="shared" si="3"/>
        <v>1006</v>
      </c>
      <c r="C225" s="56">
        <v>1989</v>
      </c>
      <c r="D225" s="141">
        <v>1465</v>
      </c>
      <c r="E225" s="141">
        <v>104</v>
      </c>
      <c r="H225" s="141">
        <v>2178</v>
      </c>
      <c r="I225" s="141">
        <v>577</v>
      </c>
      <c r="J225" s="141">
        <v>10</v>
      </c>
      <c r="K225" s="141">
        <v>1155</v>
      </c>
      <c r="M225" s="56">
        <v>2</v>
      </c>
      <c r="P225" s="56"/>
      <c r="AE225" s="62"/>
    </row>
    <row r="226" spans="1:31" x14ac:dyDescent="0.2">
      <c r="A226" s="58">
        <v>32788</v>
      </c>
      <c r="B226" s="513" t="str">
        <f t="shared" si="3"/>
        <v>1007</v>
      </c>
      <c r="C226" s="56">
        <v>1989</v>
      </c>
      <c r="D226" s="141">
        <v>475</v>
      </c>
      <c r="E226" s="141">
        <v>116</v>
      </c>
      <c r="H226" s="141">
        <v>2044</v>
      </c>
      <c r="I226" s="141">
        <v>615</v>
      </c>
      <c r="J226" s="141">
        <v>8</v>
      </c>
      <c r="K226" s="141">
        <v>869</v>
      </c>
      <c r="M226" s="56">
        <v>0</v>
      </c>
      <c r="P226" s="56"/>
      <c r="AE226" s="62"/>
    </row>
    <row r="227" spans="1:31" x14ac:dyDescent="0.2">
      <c r="A227" s="58">
        <v>32789</v>
      </c>
      <c r="B227" s="513" t="str">
        <f t="shared" si="3"/>
        <v>1008</v>
      </c>
      <c r="C227" s="56">
        <v>1989</v>
      </c>
      <c r="D227" s="141">
        <v>1343</v>
      </c>
      <c r="E227" s="141">
        <v>101</v>
      </c>
      <c r="H227" s="141">
        <v>2044</v>
      </c>
      <c r="I227" s="141">
        <v>484</v>
      </c>
      <c r="J227" s="141">
        <v>6</v>
      </c>
      <c r="K227" s="141">
        <v>776</v>
      </c>
      <c r="M227" s="56">
        <v>1</v>
      </c>
      <c r="P227" s="56"/>
      <c r="AE227" s="62"/>
    </row>
    <row r="228" spans="1:31" x14ac:dyDescent="0.2">
      <c r="A228" s="58">
        <v>32790</v>
      </c>
      <c r="B228" s="513" t="str">
        <f t="shared" si="3"/>
        <v>1009</v>
      </c>
      <c r="C228" s="56">
        <v>1989</v>
      </c>
      <c r="D228" s="141">
        <v>1067</v>
      </c>
      <c r="E228" s="141">
        <v>106</v>
      </c>
      <c r="H228" s="141">
        <v>2198</v>
      </c>
      <c r="I228" s="141">
        <v>519</v>
      </c>
      <c r="J228" s="141">
        <v>17</v>
      </c>
      <c r="K228" s="141">
        <v>507</v>
      </c>
      <c r="M228" s="56">
        <v>2</v>
      </c>
      <c r="P228" s="56"/>
      <c r="AE228" s="62"/>
    </row>
    <row r="229" spans="1:31" x14ac:dyDescent="0.2">
      <c r="A229" s="58">
        <v>32791</v>
      </c>
      <c r="B229" s="513" t="str">
        <f t="shared" si="3"/>
        <v>1010</v>
      </c>
      <c r="C229" s="56">
        <v>1989</v>
      </c>
      <c r="D229" s="141">
        <v>845</v>
      </c>
      <c r="E229" s="141">
        <v>91</v>
      </c>
      <c r="H229" s="141">
        <v>1948</v>
      </c>
      <c r="I229" s="141">
        <v>543</v>
      </c>
      <c r="J229" s="141">
        <v>18</v>
      </c>
      <c r="K229" s="141">
        <v>356</v>
      </c>
      <c r="M229" s="56">
        <v>1</v>
      </c>
      <c r="P229" s="56"/>
      <c r="AE229" s="62"/>
    </row>
    <row r="230" spans="1:31" x14ac:dyDescent="0.2">
      <c r="A230" s="58">
        <v>32792</v>
      </c>
      <c r="B230" s="513" t="str">
        <f t="shared" si="3"/>
        <v>1011</v>
      </c>
      <c r="C230" s="56">
        <v>1989</v>
      </c>
      <c r="D230" s="141">
        <v>254</v>
      </c>
      <c r="E230" s="141">
        <v>24</v>
      </c>
      <c r="H230" s="141">
        <v>1002</v>
      </c>
      <c r="I230" s="141">
        <v>96</v>
      </c>
      <c r="J230" s="141">
        <v>4</v>
      </c>
      <c r="K230" s="141">
        <v>211</v>
      </c>
      <c r="M230" s="56">
        <v>0</v>
      </c>
      <c r="P230" s="56"/>
      <c r="AE230" s="62"/>
    </row>
    <row r="231" spans="1:31" x14ac:dyDescent="0.2">
      <c r="A231" s="58">
        <v>32793</v>
      </c>
      <c r="B231" s="513" t="str">
        <f t="shared" si="3"/>
        <v>1012</v>
      </c>
      <c r="C231" s="56">
        <v>1989</v>
      </c>
      <c r="D231" s="141">
        <v>749</v>
      </c>
      <c r="E231" s="141">
        <v>45</v>
      </c>
      <c r="H231" s="141">
        <v>2533</v>
      </c>
      <c r="I231" s="141">
        <v>249</v>
      </c>
      <c r="J231" s="141">
        <v>3</v>
      </c>
      <c r="K231" s="141">
        <v>499</v>
      </c>
      <c r="M231" s="56">
        <v>0</v>
      </c>
      <c r="P231" s="56"/>
      <c r="AE231" s="62"/>
    </row>
    <row r="232" spans="1:31" x14ac:dyDescent="0.2">
      <c r="A232" s="58">
        <v>32794</v>
      </c>
      <c r="B232" s="513" t="str">
        <f t="shared" si="3"/>
        <v>1013</v>
      </c>
      <c r="C232" s="56">
        <v>1989</v>
      </c>
      <c r="D232" s="141">
        <v>1095</v>
      </c>
      <c r="E232" s="141">
        <v>56</v>
      </c>
      <c r="H232" s="141">
        <v>2424</v>
      </c>
      <c r="I232" s="141">
        <v>434</v>
      </c>
      <c r="J232" s="141">
        <v>3</v>
      </c>
      <c r="K232" s="141">
        <v>1169</v>
      </c>
      <c r="M232" s="56">
        <v>3</v>
      </c>
      <c r="P232" s="56"/>
      <c r="AE232" s="62"/>
    </row>
    <row r="233" spans="1:31" x14ac:dyDescent="0.2">
      <c r="A233" s="58">
        <v>32795</v>
      </c>
      <c r="B233" s="513" t="str">
        <f t="shared" si="3"/>
        <v>1014</v>
      </c>
      <c r="C233" s="56">
        <v>1989</v>
      </c>
      <c r="D233" s="141">
        <v>1063</v>
      </c>
      <c r="E233" s="141">
        <v>52</v>
      </c>
      <c r="H233" s="141">
        <v>2003</v>
      </c>
      <c r="I233" s="141">
        <v>404</v>
      </c>
      <c r="J233" s="141">
        <v>4</v>
      </c>
      <c r="K233" s="141">
        <v>2159</v>
      </c>
      <c r="M233" s="56">
        <v>2</v>
      </c>
      <c r="P233" s="56"/>
      <c r="AE233" s="62"/>
    </row>
    <row r="234" spans="1:31" x14ac:dyDescent="0.2">
      <c r="A234" s="58">
        <v>32796</v>
      </c>
      <c r="B234" s="513" t="str">
        <f t="shared" si="3"/>
        <v>1015</v>
      </c>
      <c r="C234" s="56">
        <v>1989</v>
      </c>
      <c r="D234" s="141">
        <v>739</v>
      </c>
      <c r="E234" s="141">
        <v>31</v>
      </c>
      <c r="H234" s="141">
        <v>1560</v>
      </c>
      <c r="I234" s="141">
        <v>268</v>
      </c>
      <c r="J234" s="141">
        <v>7</v>
      </c>
      <c r="K234" s="141">
        <v>1837</v>
      </c>
      <c r="M234" s="56">
        <v>2</v>
      </c>
      <c r="P234" s="56"/>
      <c r="AE234" s="62"/>
    </row>
    <row r="235" spans="1:31" x14ac:dyDescent="0.2">
      <c r="A235" s="58">
        <v>32797</v>
      </c>
      <c r="B235" s="513" t="str">
        <f t="shared" si="3"/>
        <v>1016</v>
      </c>
      <c r="C235" s="56">
        <v>1989</v>
      </c>
      <c r="D235" s="141">
        <v>643</v>
      </c>
      <c r="E235" s="141">
        <v>31</v>
      </c>
      <c r="H235" s="141">
        <v>1625</v>
      </c>
      <c r="I235" s="141">
        <v>202</v>
      </c>
      <c r="J235" s="141">
        <v>12</v>
      </c>
      <c r="K235" s="141">
        <v>1556</v>
      </c>
      <c r="M235" s="56">
        <v>0</v>
      </c>
      <c r="P235" s="56"/>
      <c r="AE235" s="62"/>
    </row>
    <row r="236" spans="1:31" x14ac:dyDescent="0.2">
      <c r="A236" s="58">
        <v>32798</v>
      </c>
      <c r="B236" s="513" t="str">
        <f t="shared" si="3"/>
        <v>1017</v>
      </c>
      <c r="C236" s="56">
        <v>1989</v>
      </c>
      <c r="D236" s="141">
        <v>468</v>
      </c>
      <c r="E236" s="141">
        <v>28</v>
      </c>
      <c r="H236" s="141">
        <v>1908</v>
      </c>
      <c r="I236" s="141">
        <v>158</v>
      </c>
      <c r="J236" s="141">
        <v>2</v>
      </c>
      <c r="K236" s="141">
        <v>1247</v>
      </c>
      <c r="M236" s="56">
        <v>0</v>
      </c>
      <c r="P236" s="56"/>
      <c r="AE236" s="62"/>
    </row>
    <row r="237" spans="1:31" x14ac:dyDescent="0.2">
      <c r="A237" s="58">
        <v>32799</v>
      </c>
      <c r="B237" s="513" t="str">
        <f t="shared" si="3"/>
        <v>1018</v>
      </c>
      <c r="C237" s="56">
        <v>1989</v>
      </c>
      <c r="D237" s="141">
        <v>784</v>
      </c>
      <c r="E237" s="141">
        <v>29</v>
      </c>
      <c r="H237" s="141">
        <v>4677</v>
      </c>
      <c r="I237" s="141">
        <v>412</v>
      </c>
      <c r="J237" s="141">
        <v>9</v>
      </c>
      <c r="K237" s="141">
        <v>1758</v>
      </c>
      <c r="M237" s="56">
        <v>0</v>
      </c>
      <c r="N237" s="56" t="s">
        <v>32</v>
      </c>
      <c r="P237" s="56"/>
      <c r="AE237" s="62"/>
    </row>
    <row r="238" spans="1:31" x14ac:dyDescent="0.2">
      <c r="A238" s="58">
        <v>32800</v>
      </c>
      <c r="B238" s="513" t="str">
        <f t="shared" si="3"/>
        <v>1019</v>
      </c>
      <c r="C238" s="56">
        <v>1989</v>
      </c>
      <c r="D238" s="141">
        <v>364</v>
      </c>
      <c r="E238" s="141">
        <v>4</v>
      </c>
      <c r="H238" s="141">
        <v>2650</v>
      </c>
      <c r="I238" s="141">
        <v>123</v>
      </c>
      <c r="J238" s="141">
        <v>8</v>
      </c>
      <c r="K238" s="141">
        <v>488</v>
      </c>
      <c r="M238" s="56">
        <v>144</v>
      </c>
      <c r="N238" s="56" t="s">
        <v>33</v>
      </c>
      <c r="P238" s="56"/>
      <c r="AE238" s="62"/>
    </row>
    <row r="239" spans="1:31" x14ac:dyDescent="0.2">
      <c r="A239" s="58">
        <v>32801</v>
      </c>
      <c r="B239" s="513" t="str">
        <f t="shared" si="3"/>
        <v>1020</v>
      </c>
      <c r="C239" s="56">
        <v>1989</v>
      </c>
      <c r="D239" s="141">
        <v>218</v>
      </c>
      <c r="E239" s="141">
        <v>3</v>
      </c>
      <c r="H239" s="141">
        <v>1831</v>
      </c>
      <c r="I239" s="141">
        <v>200</v>
      </c>
      <c r="J239" s="141">
        <v>4</v>
      </c>
      <c r="K239" s="141">
        <v>826</v>
      </c>
      <c r="M239" s="56">
        <v>439</v>
      </c>
      <c r="P239" s="56"/>
      <c r="AE239" s="62"/>
    </row>
    <row r="240" spans="1:31" x14ac:dyDescent="0.2">
      <c r="A240" s="58">
        <v>32802</v>
      </c>
      <c r="B240" s="513" t="str">
        <f t="shared" si="3"/>
        <v>1021</v>
      </c>
      <c r="C240" s="56">
        <v>1989</v>
      </c>
      <c r="D240" s="141">
        <v>710</v>
      </c>
      <c r="E240" s="141">
        <v>39</v>
      </c>
      <c r="H240" s="141">
        <v>480</v>
      </c>
      <c r="I240" s="141">
        <v>302</v>
      </c>
      <c r="J240" s="141">
        <v>9</v>
      </c>
      <c r="K240" s="141">
        <v>635</v>
      </c>
      <c r="M240" s="56">
        <v>15</v>
      </c>
      <c r="P240" s="56"/>
      <c r="AE240" s="62"/>
    </row>
    <row r="241" spans="1:31" x14ac:dyDescent="0.2">
      <c r="A241" s="58">
        <v>32803</v>
      </c>
      <c r="B241" s="513" t="str">
        <f t="shared" si="3"/>
        <v>1022</v>
      </c>
      <c r="C241" s="56">
        <v>1989</v>
      </c>
      <c r="D241" s="141">
        <v>374</v>
      </c>
      <c r="E241" s="141">
        <v>8</v>
      </c>
      <c r="H241" s="141">
        <v>559</v>
      </c>
      <c r="I241" s="141">
        <v>120</v>
      </c>
      <c r="J241" s="141">
        <v>7</v>
      </c>
      <c r="K241" s="141">
        <v>239</v>
      </c>
      <c r="M241" s="56">
        <v>201</v>
      </c>
      <c r="P241" s="56"/>
      <c r="AE241" s="62"/>
    </row>
    <row r="242" spans="1:31" x14ac:dyDescent="0.2">
      <c r="A242" s="58">
        <v>32804</v>
      </c>
      <c r="B242" s="513" t="str">
        <f t="shared" si="3"/>
        <v>1023</v>
      </c>
      <c r="C242" s="56">
        <v>1989</v>
      </c>
      <c r="D242" s="141">
        <v>208</v>
      </c>
      <c r="E242" s="141">
        <v>9</v>
      </c>
      <c r="H242" s="141">
        <v>640</v>
      </c>
      <c r="I242" s="141">
        <v>62</v>
      </c>
      <c r="J242" s="141">
        <v>1</v>
      </c>
      <c r="K242" s="141">
        <v>226</v>
      </c>
      <c r="M242" s="56">
        <v>210</v>
      </c>
      <c r="P242" s="56"/>
      <c r="AE242" s="62"/>
    </row>
    <row r="243" spans="1:31" x14ac:dyDescent="0.2">
      <c r="A243" s="58">
        <v>32805</v>
      </c>
      <c r="B243" s="513" t="str">
        <f t="shared" si="3"/>
        <v>1024</v>
      </c>
      <c r="C243" s="56">
        <v>1989</v>
      </c>
      <c r="D243" s="141">
        <v>0</v>
      </c>
      <c r="E243" s="141">
        <v>0</v>
      </c>
      <c r="H243" s="141">
        <v>0</v>
      </c>
      <c r="I243" s="141">
        <v>0</v>
      </c>
      <c r="J243" s="141">
        <v>0</v>
      </c>
      <c r="K243" s="141">
        <v>0</v>
      </c>
      <c r="M243" s="56">
        <v>0</v>
      </c>
      <c r="N243" s="56" t="s">
        <v>34</v>
      </c>
      <c r="P243" s="56"/>
      <c r="AE243" s="62"/>
    </row>
    <row r="244" spans="1:31" x14ac:dyDescent="0.2">
      <c r="A244" s="58">
        <v>32806</v>
      </c>
      <c r="B244" s="513" t="str">
        <f t="shared" si="3"/>
        <v>1025</v>
      </c>
      <c r="C244" s="56">
        <v>1989</v>
      </c>
      <c r="D244" s="141">
        <v>0</v>
      </c>
      <c r="E244" s="141">
        <v>0</v>
      </c>
      <c r="H244" s="141">
        <v>0</v>
      </c>
      <c r="I244" s="141">
        <v>0</v>
      </c>
      <c r="J244" s="141">
        <v>0</v>
      </c>
      <c r="K244" s="141">
        <v>0</v>
      </c>
      <c r="M244" s="56">
        <v>0</v>
      </c>
      <c r="P244" s="56"/>
      <c r="AE244" s="62"/>
    </row>
    <row r="245" spans="1:31" x14ac:dyDescent="0.2">
      <c r="A245" s="58">
        <v>32807</v>
      </c>
      <c r="B245" s="513" t="str">
        <f t="shared" si="3"/>
        <v>1026</v>
      </c>
      <c r="C245" s="56">
        <v>1989</v>
      </c>
      <c r="D245" s="141">
        <v>0</v>
      </c>
      <c r="E245" s="141">
        <v>0</v>
      </c>
      <c r="H245" s="141">
        <v>0</v>
      </c>
      <c r="I245" s="141">
        <v>0</v>
      </c>
      <c r="J245" s="141">
        <v>0</v>
      </c>
      <c r="K245" s="141">
        <v>0</v>
      </c>
      <c r="M245" s="56">
        <v>0</v>
      </c>
      <c r="P245" s="56"/>
      <c r="AE245" s="62"/>
    </row>
    <row r="246" spans="1:31" x14ac:dyDescent="0.2">
      <c r="A246" s="58">
        <v>32808</v>
      </c>
      <c r="B246" s="513" t="str">
        <f t="shared" si="3"/>
        <v>1027</v>
      </c>
      <c r="C246" s="56">
        <v>1989</v>
      </c>
      <c r="D246" s="141">
        <v>0</v>
      </c>
      <c r="E246" s="141">
        <v>0</v>
      </c>
      <c r="H246" s="141">
        <v>0</v>
      </c>
      <c r="I246" s="141">
        <v>0</v>
      </c>
      <c r="J246" s="141">
        <v>0</v>
      </c>
      <c r="K246" s="141">
        <v>0</v>
      </c>
      <c r="M246" s="56">
        <v>0</v>
      </c>
      <c r="P246" s="56"/>
      <c r="AE246" s="62"/>
    </row>
    <row r="247" spans="1:31" x14ac:dyDescent="0.2">
      <c r="A247" s="58">
        <v>32809</v>
      </c>
      <c r="B247" s="513" t="str">
        <f t="shared" si="3"/>
        <v>1028</v>
      </c>
      <c r="C247" s="56">
        <v>1989</v>
      </c>
      <c r="D247" s="141">
        <v>300</v>
      </c>
      <c r="E247" s="141">
        <v>3</v>
      </c>
      <c r="H247" s="141">
        <v>468</v>
      </c>
      <c r="I247" s="141">
        <v>160</v>
      </c>
      <c r="J247" s="141">
        <v>8</v>
      </c>
      <c r="K247" s="141">
        <v>38</v>
      </c>
      <c r="M247" s="56">
        <v>0</v>
      </c>
      <c r="P247" s="56"/>
      <c r="AE247" s="62"/>
    </row>
    <row r="248" spans="1:31" x14ac:dyDescent="0.2">
      <c r="A248" s="58">
        <v>32810</v>
      </c>
      <c r="B248" s="513" t="str">
        <f t="shared" si="3"/>
        <v>1029</v>
      </c>
      <c r="C248" s="56">
        <v>1989</v>
      </c>
      <c r="D248" s="141">
        <v>453</v>
      </c>
      <c r="E248" s="141">
        <v>4</v>
      </c>
      <c r="H248" s="141">
        <v>707</v>
      </c>
      <c r="I248" s="141">
        <v>232</v>
      </c>
      <c r="J248" s="141">
        <v>14</v>
      </c>
      <c r="K248" s="141">
        <v>121</v>
      </c>
      <c r="M248" s="56">
        <v>0</v>
      </c>
      <c r="P248" s="56"/>
      <c r="AE248" s="62"/>
    </row>
    <row r="249" spans="1:31" x14ac:dyDescent="0.2">
      <c r="A249" s="58">
        <v>32811</v>
      </c>
      <c r="B249" s="513" t="str">
        <f t="shared" si="3"/>
        <v>1030</v>
      </c>
      <c r="C249" s="56">
        <v>1989</v>
      </c>
      <c r="D249" s="141">
        <v>312</v>
      </c>
      <c r="E249" s="141">
        <v>8</v>
      </c>
      <c r="H249" s="141">
        <v>472</v>
      </c>
      <c r="I249" s="141">
        <v>130</v>
      </c>
      <c r="J249" s="141">
        <v>11</v>
      </c>
      <c r="K249" s="141">
        <v>173</v>
      </c>
      <c r="M249" s="56">
        <v>0</v>
      </c>
      <c r="P249" s="56"/>
      <c r="AE249" s="62"/>
    </row>
    <row r="250" spans="1:31" x14ac:dyDescent="0.2">
      <c r="A250" s="58">
        <v>32812</v>
      </c>
      <c r="B250" s="513" t="str">
        <f t="shared" si="3"/>
        <v>1031</v>
      </c>
      <c r="C250" s="56">
        <v>1989</v>
      </c>
      <c r="D250" s="141">
        <v>203</v>
      </c>
      <c r="E250" s="141">
        <v>4</v>
      </c>
      <c r="H250" s="141">
        <v>553</v>
      </c>
      <c r="I250" s="141">
        <v>105</v>
      </c>
      <c r="J250" s="141">
        <v>3</v>
      </c>
      <c r="K250" s="141">
        <v>155</v>
      </c>
      <c r="M250" s="56">
        <v>0</v>
      </c>
      <c r="P250" s="56"/>
      <c r="AE250" s="62"/>
    </row>
    <row r="251" spans="1:31" x14ac:dyDescent="0.2">
      <c r="A251" s="58">
        <v>32813</v>
      </c>
      <c r="B251" s="513" t="str">
        <f t="shared" si="3"/>
        <v>1101</v>
      </c>
      <c r="C251" s="56">
        <v>1989</v>
      </c>
      <c r="D251" s="141">
        <v>45</v>
      </c>
      <c r="E251" s="141">
        <v>6</v>
      </c>
      <c r="H251" s="141">
        <v>214</v>
      </c>
      <c r="I251" s="141">
        <v>56</v>
      </c>
      <c r="J251" s="141">
        <v>12</v>
      </c>
      <c r="K251" s="141">
        <v>94</v>
      </c>
      <c r="M251" s="56">
        <v>0</v>
      </c>
      <c r="P251" s="56"/>
      <c r="AE251" s="62"/>
    </row>
    <row r="252" spans="1:31" x14ac:dyDescent="0.2">
      <c r="A252" s="58">
        <v>32814</v>
      </c>
      <c r="B252" s="513" t="str">
        <f t="shared" si="3"/>
        <v>1102</v>
      </c>
      <c r="C252" s="56">
        <v>1989</v>
      </c>
      <c r="D252" s="141">
        <v>35</v>
      </c>
      <c r="E252" s="141">
        <v>0</v>
      </c>
      <c r="H252" s="141">
        <v>183</v>
      </c>
      <c r="I252" s="141">
        <v>40</v>
      </c>
      <c r="J252" s="141">
        <v>4</v>
      </c>
      <c r="K252" s="141">
        <v>30</v>
      </c>
      <c r="M252" s="56">
        <v>0</v>
      </c>
      <c r="P252" s="56"/>
      <c r="AE252" s="62"/>
    </row>
    <row r="253" spans="1:31" x14ac:dyDescent="0.2">
      <c r="A253" s="58">
        <v>32815</v>
      </c>
      <c r="B253" s="513" t="str">
        <f t="shared" si="3"/>
        <v>1103</v>
      </c>
      <c r="C253" s="56">
        <v>1989</v>
      </c>
      <c r="D253" s="141">
        <v>45</v>
      </c>
      <c r="E253" s="141">
        <v>0</v>
      </c>
      <c r="H253" s="141">
        <v>228</v>
      </c>
      <c r="I253" s="141">
        <v>39</v>
      </c>
      <c r="J253" s="141">
        <v>11</v>
      </c>
      <c r="K253" s="141">
        <v>51</v>
      </c>
      <c r="M253" s="56">
        <v>0</v>
      </c>
      <c r="P253" s="56"/>
      <c r="AE253" s="62"/>
    </row>
    <row r="254" spans="1:31" x14ac:dyDescent="0.2">
      <c r="A254" s="58">
        <v>32816</v>
      </c>
      <c r="B254" s="513" t="str">
        <f t="shared" si="3"/>
        <v>1104</v>
      </c>
      <c r="C254" s="56">
        <v>1989</v>
      </c>
      <c r="D254" s="141">
        <v>42</v>
      </c>
      <c r="E254" s="141">
        <v>3</v>
      </c>
      <c r="H254" s="141">
        <v>218</v>
      </c>
      <c r="I254" s="141">
        <v>27</v>
      </c>
      <c r="J254" s="141">
        <v>21</v>
      </c>
      <c r="K254" s="141">
        <v>105</v>
      </c>
      <c r="M254" s="56">
        <v>0</v>
      </c>
      <c r="P254" s="56"/>
      <c r="AE254" s="62"/>
    </row>
    <row r="255" spans="1:31" x14ac:dyDescent="0.2">
      <c r="A255" s="58">
        <v>32817</v>
      </c>
      <c r="B255" s="513" t="str">
        <f t="shared" si="3"/>
        <v>1105</v>
      </c>
      <c r="C255" s="56">
        <v>1989</v>
      </c>
      <c r="D255" s="141">
        <v>72</v>
      </c>
      <c r="E255" s="141">
        <v>1</v>
      </c>
      <c r="H255" s="141">
        <v>172</v>
      </c>
      <c r="I255" s="141">
        <v>26</v>
      </c>
      <c r="J255" s="141">
        <v>7</v>
      </c>
      <c r="K255" s="141">
        <v>99</v>
      </c>
      <c r="M255" s="56">
        <v>0</v>
      </c>
      <c r="P255" s="56"/>
      <c r="AE255" s="62"/>
    </row>
    <row r="256" spans="1:31" x14ac:dyDescent="0.2">
      <c r="A256" s="58">
        <v>32818</v>
      </c>
      <c r="B256" s="513" t="str">
        <f t="shared" si="3"/>
        <v>1106</v>
      </c>
      <c r="C256" s="56">
        <v>1989</v>
      </c>
      <c r="D256" s="141">
        <v>50</v>
      </c>
      <c r="E256" s="141">
        <v>7</v>
      </c>
      <c r="H256" s="141">
        <v>101</v>
      </c>
      <c r="I256" s="141">
        <v>42</v>
      </c>
      <c r="J256" s="141">
        <v>16</v>
      </c>
      <c r="K256" s="141">
        <v>46</v>
      </c>
      <c r="M256" s="56">
        <v>0</v>
      </c>
      <c r="P256" s="56"/>
      <c r="AE256" s="62"/>
    </row>
    <row r="257" spans="1:31" x14ac:dyDescent="0.2">
      <c r="A257" s="58">
        <v>32819</v>
      </c>
      <c r="B257" s="513" t="str">
        <f t="shared" si="3"/>
        <v>1107</v>
      </c>
      <c r="C257" s="56">
        <v>1989</v>
      </c>
      <c r="D257" s="141">
        <v>21</v>
      </c>
      <c r="E257" s="141">
        <v>1</v>
      </c>
      <c r="H257" s="141">
        <v>45</v>
      </c>
      <c r="I257" s="141">
        <v>27</v>
      </c>
      <c r="J257" s="141">
        <v>12</v>
      </c>
      <c r="K257" s="141">
        <v>22</v>
      </c>
      <c r="M257" s="56">
        <v>0</v>
      </c>
      <c r="P257" s="56"/>
      <c r="AE257" s="62"/>
    </row>
    <row r="258" spans="1:31" x14ac:dyDescent="0.2">
      <c r="A258" s="58">
        <v>32820</v>
      </c>
      <c r="B258" s="513" t="str">
        <f t="shared" si="3"/>
        <v>1108</v>
      </c>
      <c r="C258" s="56">
        <v>1989</v>
      </c>
      <c r="D258" s="141">
        <v>56</v>
      </c>
      <c r="E258" s="141">
        <v>4</v>
      </c>
      <c r="H258" s="141">
        <v>112</v>
      </c>
      <c r="I258" s="141">
        <v>60</v>
      </c>
      <c r="J258" s="141">
        <v>9</v>
      </c>
      <c r="K258" s="141">
        <v>156</v>
      </c>
      <c r="M258" s="56">
        <v>0</v>
      </c>
      <c r="P258" s="56"/>
      <c r="AE258" s="62"/>
    </row>
    <row r="259" spans="1:31" x14ac:dyDescent="0.2">
      <c r="A259" s="58">
        <v>32821</v>
      </c>
      <c r="B259" s="513" t="str">
        <f t="shared" si="3"/>
        <v>1109</v>
      </c>
      <c r="C259" s="56">
        <v>1989</v>
      </c>
      <c r="D259" s="141">
        <v>72</v>
      </c>
      <c r="E259" s="141">
        <v>0</v>
      </c>
      <c r="H259" s="141">
        <v>99</v>
      </c>
      <c r="I259" s="141">
        <v>88</v>
      </c>
      <c r="J259" s="141">
        <v>13</v>
      </c>
      <c r="K259" s="141">
        <v>106</v>
      </c>
      <c r="M259" s="56">
        <v>33</v>
      </c>
      <c r="P259" s="56"/>
      <c r="AE259" s="62"/>
    </row>
    <row r="260" spans="1:31" x14ac:dyDescent="0.2">
      <c r="A260" s="58">
        <v>32822</v>
      </c>
      <c r="B260" s="513" t="str">
        <f t="shared" si="3"/>
        <v>1110</v>
      </c>
      <c r="C260" s="56">
        <v>1989</v>
      </c>
      <c r="D260" s="141">
        <v>34</v>
      </c>
      <c r="E260" s="141">
        <v>0</v>
      </c>
      <c r="H260" s="141">
        <v>25</v>
      </c>
      <c r="I260" s="141">
        <v>50</v>
      </c>
      <c r="J260" s="141">
        <v>3</v>
      </c>
      <c r="K260" s="141">
        <v>12</v>
      </c>
      <c r="M260" s="56">
        <v>0</v>
      </c>
      <c r="P260" s="56"/>
      <c r="AE260" s="62"/>
    </row>
    <row r="261" spans="1:31" x14ac:dyDescent="0.2">
      <c r="A261" s="58">
        <v>32823</v>
      </c>
      <c r="B261" s="513" t="str">
        <f t="shared" si="3"/>
        <v>1111</v>
      </c>
      <c r="C261" s="56">
        <v>1989</v>
      </c>
      <c r="D261" s="141">
        <v>182</v>
      </c>
      <c r="E261" s="141">
        <v>1</v>
      </c>
      <c r="H261" s="141">
        <v>32</v>
      </c>
      <c r="I261" s="141">
        <v>30</v>
      </c>
      <c r="J261" s="141">
        <v>6</v>
      </c>
      <c r="K261" s="141">
        <v>18</v>
      </c>
      <c r="M261" s="56">
        <v>0</v>
      </c>
      <c r="P261" s="56"/>
      <c r="AE261" s="62"/>
    </row>
    <row r="262" spans="1:31" x14ac:dyDescent="0.2">
      <c r="A262" s="58">
        <v>32824</v>
      </c>
      <c r="B262" s="513" t="str">
        <f t="shared" si="3"/>
        <v>1112</v>
      </c>
      <c r="C262" s="56">
        <v>1989</v>
      </c>
      <c r="D262" s="141">
        <v>186</v>
      </c>
      <c r="E262" s="141">
        <v>2</v>
      </c>
      <c r="H262" s="141">
        <v>44</v>
      </c>
      <c r="I262" s="141">
        <v>27</v>
      </c>
      <c r="J262" s="141">
        <v>25</v>
      </c>
      <c r="K262" s="141">
        <v>46</v>
      </c>
      <c r="M262" s="56">
        <v>0</v>
      </c>
      <c r="P262" s="56"/>
      <c r="AE262" s="62"/>
    </row>
    <row r="263" spans="1:31" x14ac:dyDescent="0.2">
      <c r="A263" s="58">
        <v>32825</v>
      </c>
      <c r="B263" s="513" t="str">
        <f t="shared" si="3"/>
        <v>1113</v>
      </c>
      <c r="C263" s="56">
        <v>1989</v>
      </c>
      <c r="D263" s="141">
        <v>25</v>
      </c>
      <c r="E263" s="141">
        <v>3</v>
      </c>
      <c r="H263" s="141">
        <v>15</v>
      </c>
      <c r="I263" s="141">
        <v>31</v>
      </c>
      <c r="J263" s="141">
        <v>16</v>
      </c>
      <c r="K263" s="141">
        <v>18</v>
      </c>
      <c r="M263" s="56">
        <v>0</v>
      </c>
      <c r="P263" s="56"/>
      <c r="AE263" s="62"/>
    </row>
    <row r="264" spans="1:31" x14ac:dyDescent="0.2">
      <c r="A264" s="58">
        <v>32826</v>
      </c>
      <c r="B264" s="513" t="str">
        <f t="shared" si="3"/>
        <v>1114</v>
      </c>
      <c r="C264" s="56">
        <v>1989</v>
      </c>
      <c r="D264" s="141">
        <v>17</v>
      </c>
      <c r="E264" s="141">
        <v>2</v>
      </c>
      <c r="H264" s="141">
        <v>13</v>
      </c>
      <c r="I264" s="141">
        <v>24</v>
      </c>
      <c r="J264" s="141">
        <v>11</v>
      </c>
      <c r="K264" s="141">
        <v>21</v>
      </c>
      <c r="M264" s="56">
        <v>0</v>
      </c>
      <c r="P264" s="56"/>
      <c r="AE264" s="62"/>
    </row>
    <row r="265" spans="1:31" x14ac:dyDescent="0.2">
      <c r="A265" s="58">
        <v>32827</v>
      </c>
      <c r="B265" s="513" t="str">
        <f t="shared" si="3"/>
        <v>1115</v>
      </c>
      <c r="C265" s="56">
        <v>1989</v>
      </c>
      <c r="D265" s="141">
        <v>8</v>
      </c>
      <c r="E265" s="141">
        <v>1</v>
      </c>
      <c r="H265" s="141">
        <v>12</v>
      </c>
      <c r="I265" s="141">
        <v>18</v>
      </c>
      <c r="J265" s="141">
        <v>5</v>
      </c>
      <c r="K265" s="141">
        <v>23</v>
      </c>
      <c r="M265" s="56">
        <v>40</v>
      </c>
      <c r="P265" s="56"/>
      <c r="AE265" s="62"/>
    </row>
    <row r="266" spans="1:31" x14ac:dyDescent="0.2">
      <c r="A266" s="58">
        <v>32828</v>
      </c>
      <c r="B266" s="513" t="str">
        <f t="shared" si="3"/>
        <v>1116</v>
      </c>
      <c r="C266" s="56">
        <v>1989</v>
      </c>
      <c r="D266" s="141">
        <v>0</v>
      </c>
      <c r="E266" s="141">
        <v>0</v>
      </c>
      <c r="H266" s="141">
        <v>10</v>
      </c>
      <c r="I266" s="141">
        <v>11</v>
      </c>
      <c r="J266" s="141">
        <v>0</v>
      </c>
      <c r="K266" s="141">
        <v>26</v>
      </c>
      <c r="P266" s="56"/>
      <c r="AE266" s="62"/>
    </row>
    <row r="267" spans="1:31" x14ac:dyDescent="0.2">
      <c r="A267" s="58">
        <v>32829</v>
      </c>
      <c r="B267" s="513" t="str">
        <f t="shared" si="3"/>
        <v>1117</v>
      </c>
      <c r="C267" s="56">
        <v>1989</v>
      </c>
      <c r="D267" s="141">
        <v>11</v>
      </c>
      <c r="E267" s="141">
        <v>0</v>
      </c>
      <c r="H267" s="141">
        <v>11</v>
      </c>
      <c r="I267" s="141">
        <v>1</v>
      </c>
      <c r="J267" s="141">
        <v>5</v>
      </c>
      <c r="K267" s="141">
        <v>8</v>
      </c>
      <c r="P267" s="56"/>
      <c r="AE267" s="62"/>
    </row>
    <row r="268" spans="1:31" x14ac:dyDescent="0.2">
      <c r="A268" s="58">
        <v>32830</v>
      </c>
      <c r="B268" s="513" t="str">
        <f t="shared" si="3"/>
        <v>1118</v>
      </c>
      <c r="C268" s="56">
        <v>1989</v>
      </c>
      <c r="D268" s="141">
        <v>28</v>
      </c>
      <c r="E268" s="141">
        <v>0</v>
      </c>
      <c r="H268" s="141">
        <v>10</v>
      </c>
      <c r="I268" s="141">
        <v>6</v>
      </c>
      <c r="J268" s="141">
        <v>29</v>
      </c>
      <c r="K268" s="141">
        <v>33</v>
      </c>
      <c r="P268" s="56"/>
      <c r="AE268" s="62"/>
    </row>
    <row r="269" spans="1:31" x14ac:dyDescent="0.2">
      <c r="A269" s="58">
        <v>32831</v>
      </c>
      <c r="B269" s="513" t="str">
        <f t="shared" si="3"/>
        <v>1119</v>
      </c>
      <c r="C269" s="56">
        <v>1989</v>
      </c>
      <c r="D269" s="141">
        <v>22</v>
      </c>
      <c r="E269" s="141">
        <v>0</v>
      </c>
      <c r="H269" s="141">
        <v>4</v>
      </c>
      <c r="I269" s="141">
        <v>0</v>
      </c>
      <c r="J269" s="141">
        <v>41</v>
      </c>
      <c r="K269" s="141">
        <v>37</v>
      </c>
      <c r="P269" s="56"/>
      <c r="AE269" s="62"/>
    </row>
    <row r="270" spans="1:31" x14ac:dyDescent="0.2">
      <c r="A270" s="58">
        <v>33127</v>
      </c>
      <c r="B270" s="513" t="str">
        <f t="shared" si="3"/>
        <v>0911</v>
      </c>
      <c r="C270" s="56">
        <v>1990</v>
      </c>
      <c r="D270" s="141">
        <v>120</v>
      </c>
      <c r="E270" s="141">
        <v>86</v>
      </c>
      <c r="G270" s="141">
        <v>0</v>
      </c>
      <c r="H270" s="141">
        <v>635</v>
      </c>
      <c r="I270" s="141">
        <v>250</v>
      </c>
      <c r="J270" s="141">
        <v>0</v>
      </c>
      <c r="K270" s="141">
        <v>2448</v>
      </c>
      <c r="M270" s="56">
        <v>2</v>
      </c>
      <c r="P270" s="56"/>
      <c r="AE270" s="62"/>
    </row>
    <row r="271" spans="1:31" x14ac:dyDescent="0.2">
      <c r="A271" s="58">
        <v>33128</v>
      </c>
      <c r="B271" s="513" t="str">
        <f t="shared" si="3"/>
        <v>0912</v>
      </c>
      <c r="C271" s="56">
        <v>1990</v>
      </c>
      <c r="D271" s="141">
        <v>167</v>
      </c>
      <c r="E271" s="141">
        <v>45</v>
      </c>
      <c r="G271" s="141">
        <v>0</v>
      </c>
      <c r="H271" s="141">
        <v>787</v>
      </c>
      <c r="I271" s="141">
        <v>280</v>
      </c>
      <c r="J271" s="141">
        <v>1</v>
      </c>
      <c r="K271" s="141">
        <v>2669</v>
      </c>
      <c r="M271" s="56">
        <v>10</v>
      </c>
      <c r="P271" s="56"/>
      <c r="AE271" s="62"/>
    </row>
    <row r="272" spans="1:31" x14ac:dyDescent="0.2">
      <c r="A272" s="58">
        <v>33129</v>
      </c>
      <c r="B272" s="513" t="str">
        <f t="shared" si="3"/>
        <v>0913</v>
      </c>
      <c r="C272" s="56">
        <v>1990</v>
      </c>
      <c r="D272" s="141">
        <v>220</v>
      </c>
      <c r="E272" s="141">
        <v>133</v>
      </c>
      <c r="G272" s="141">
        <v>0</v>
      </c>
      <c r="H272" s="141">
        <v>173</v>
      </c>
      <c r="I272" s="141">
        <v>98</v>
      </c>
      <c r="J272" s="141">
        <v>0</v>
      </c>
      <c r="K272" s="141">
        <v>1460</v>
      </c>
      <c r="M272" s="56">
        <v>3</v>
      </c>
      <c r="P272" s="56"/>
      <c r="AE272" s="62"/>
    </row>
    <row r="273" spans="1:31" x14ac:dyDescent="0.2">
      <c r="A273" s="58">
        <v>33130</v>
      </c>
      <c r="B273" s="513" t="str">
        <f t="shared" si="3"/>
        <v>0914</v>
      </c>
      <c r="C273" s="56">
        <v>1990</v>
      </c>
      <c r="D273" s="141">
        <v>278</v>
      </c>
      <c r="E273" s="141">
        <v>83</v>
      </c>
      <c r="G273" s="141">
        <v>0</v>
      </c>
      <c r="H273" s="141">
        <v>1018</v>
      </c>
      <c r="I273" s="141">
        <v>374</v>
      </c>
      <c r="J273" s="141">
        <v>1</v>
      </c>
      <c r="K273" s="141">
        <v>1623</v>
      </c>
      <c r="M273" s="56">
        <v>2</v>
      </c>
      <c r="P273" s="56"/>
      <c r="AE273" s="62"/>
    </row>
    <row r="274" spans="1:31" x14ac:dyDescent="0.2">
      <c r="A274" s="58">
        <v>33131</v>
      </c>
      <c r="B274" s="513" t="str">
        <f t="shared" si="3"/>
        <v>0915</v>
      </c>
      <c r="C274" s="56">
        <v>1990</v>
      </c>
      <c r="D274" s="141">
        <v>455</v>
      </c>
      <c r="E274" s="141">
        <v>259</v>
      </c>
      <c r="G274" s="141">
        <v>0</v>
      </c>
      <c r="H274" s="141">
        <v>1046</v>
      </c>
      <c r="I274" s="141">
        <v>460</v>
      </c>
      <c r="J274" s="141">
        <v>20</v>
      </c>
      <c r="K274" s="141">
        <v>1527</v>
      </c>
      <c r="M274" s="56">
        <v>0</v>
      </c>
      <c r="P274" s="56"/>
      <c r="AE274" s="62"/>
    </row>
    <row r="275" spans="1:31" x14ac:dyDescent="0.2">
      <c r="A275" s="58">
        <v>33132</v>
      </c>
      <c r="B275" s="513" t="str">
        <f t="shared" si="3"/>
        <v>0916</v>
      </c>
      <c r="C275" s="56">
        <v>1990</v>
      </c>
      <c r="D275" s="141">
        <v>809</v>
      </c>
      <c r="E275" s="141">
        <v>293</v>
      </c>
      <c r="G275" s="141">
        <v>0</v>
      </c>
      <c r="H275" s="141">
        <v>1574</v>
      </c>
      <c r="I275" s="141">
        <v>561</v>
      </c>
      <c r="J275" s="141">
        <v>6</v>
      </c>
      <c r="K275" s="141">
        <v>1762</v>
      </c>
      <c r="M275" s="56">
        <v>4</v>
      </c>
      <c r="P275" s="56"/>
      <c r="AE275" s="62"/>
    </row>
    <row r="276" spans="1:31" x14ac:dyDescent="0.2">
      <c r="A276" s="58">
        <v>33133</v>
      </c>
      <c r="B276" s="513" t="str">
        <f t="shared" si="3"/>
        <v>0917</v>
      </c>
      <c r="C276" s="56">
        <v>1990</v>
      </c>
      <c r="D276" s="141">
        <v>691</v>
      </c>
      <c r="E276" s="141">
        <v>256</v>
      </c>
      <c r="G276" s="141">
        <v>0</v>
      </c>
      <c r="H276" s="141">
        <v>1213</v>
      </c>
      <c r="I276" s="141">
        <v>721</v>
      </c>
      <c r="J276" s="141">
        <v>16</v>
      </c>
      <c r="K276" s="141">
        <v>1759</v>
      </c>
      <c r="M276" s="56">
        <v>5</v>
      </c>
      <c r="P276" s="56"/>
      <c r="AE276" s="62"/>
    </row>
    <row r="277" spans="1:31" x14ac:dyDescent="0.2">
      <c r="A277" s="58">
        <v>33134</v>
      </c>
      <c r="B277" s="513" t="str">
        <f t="shared" si="3"/>
        <v>0918</v>
      </c>
      <c r="C277" s="56">
        <v>1990</v>
      </c>
      <c r="D277" s="141">
        <v>788</v>
      </c>
      <c r="E277" s="141">
        <v>280</v>
      </c>
      <c r="G277" s="141">
        <v>0</v>
      </c>
      <c r="H277" s="141">
        <v>479</v>
      </c>
      <c r="I277" s="141">
        <v>397</v>
      </c>
      <c r="J277" s="141">
        <v>2</v>
      </c>
      <c r="K277" s="141">
        <v>1512</v>
      </c>
      <c r="M277" s="56">
        <v>1</v>
      </c>
      <c r="P277" s="56"/>
      <c r="AE277" s="62"/>
    </row>
    <row r="278" spans="1:31" x14ac:dyDescent="0.2">
      <c r="A278" s="58">
        <v>33135</v>
      </c>
      <c r="B278" s="513" t="str">
        <f t="shared" si="3"/>
        <v>0919</v>
      </c>
      <c r="C278" s="56">
        <v>1990</v>
      </c>
      <c r="D278" s="141">
        <v>1297</v>
      </c>
      <c r="E278" s="141">
        <v>276</v>
      </c>
      <c r="G278" s="141">
        <v>0</v>
      </c>
      <c r="H278" s="141">
        <v>548</v>
      </c>
      <c r="I278" s="141">
        <v>416</v>
      </c>
      <c r="J278" s="141">
        <v>8</v>
      </c>
      <c r="K278" s="141">
        <v>1020</v>
      </c>
      <c r="M278" s="56">
        <v>0</v>
      </c>
      <c r="P278" s="56"/>
      <c r="AE278" s="62"/>
    </row>
    <row r="279" spans="1:31" x14ac:dyDescent="0.2">
      <c r="A279" s="58">
        <v>33136</v>
      </c>
      <c r="B279" s="513" t="str">
        <f t="shared" si="3"/>
        <v>0920</v>
      </c>
      <c r="C279" s="56">
        <v>1990</v>
      </c>
      <c r="D279" s="141">
        <v>809</v>
      </c>
      <c r="E279" s="141">
        <v>195</v>
      </c>
      <c r="G279" s="141">
        <v>0</v>
      </c>
      <c r="H279" s="141">
        <v>501</v>
      </c>
      <c r="I279" s="141">
        <v>453</v>
      </c>
      <c r="J279" s="141">
        <v>7</v>
      </c>
      <c r="K279" s="141">
        <v>1014</v>
      </c>
      <c r="M279" s="56">
        <v>0</v>
      </c>
      <c r="P279" s="56"/>
      <c r="AE279" s="62"/>
    </row>
    <row r="280" spans="1:31" x14ac:dyDescent="0.2">
      <c r="A280" s="58">
        <v>33137</v>
      </c>
      <c r="B280" s="513" t="str">
        <f t="shared" si="3"/>
        <v>0921</v>
      </c>
      <c r="C280" s="56">
        <v>1990</v>
      </c>
      <c r="D280" s="141">
        <v>802</v>
      </c>
      <c r="E280" s="141">
        <v>204</v>
      </c>
      <c r="G280" s="141">
        <v>0</v>
      </c>
      <c r="H280" s="141">
        <v>704</v>
      </c>
      <c r="I280" s="141">
        <v>471</v>
      </c>
      <c r="J280" s="141">
        <v>11</v>
      </c>
      <c r="K280" s="141">
        <v>876</v>
      </c>
      <c r="M280" s="56">
        <v>0</v>
      </c>
      <c r="P280" s="56"/>
      <c r="AE280" s="62"/>
    </row>
    <row r="281" spans="1:31" x14ac:dyDescent="0.2">
      <c r="A281" s="58">
        <v>33138</v>
      </c>
      <c r="B281" s="513" t="str">
        <f t="shared" si="3"/>
        <v>0922</v>
      </c>
      <c r="C281" s="56">
        <v>1990</v>
      </c>
      <c r="D281" s="141">
        <v>1082</v>
      </c>
      <c r="E281" s="141">
        <v>216</v>
      </c>
      <c r="G281" s="141">
        <v>0</v>
      </c>
      <c r="H281" s="141">
        <v>585</v>
      </c>
      <c r="I281" s="141">
        <v>322</v>
      </c>
      <c r="J281" s="141">
        <v>19</v>
      </c>
      <c r="K281" s="141">
        <v>651</v>
      </c>
      <c r="M281" s="56">
        <v>0</v>
      </c>
      <c r="P281" s="56"/>
      <c r="AE281" s="62"/>
    </row>
    <row r="282" spans="1:31" x14ac:dyDescent="0.2">
      <c r="A282" s="58">
        <v>33139</v>
      </c>
      <c r="B282" s="513" t="str">
        <f t="shared" si="3"/>
        <v>0923</v>
      </c>
      <c r="C282" s="56">
        <v>1990</v>
      </c>
      <c r="D282" s="141">
        <v>1165</v>
      </c>
      <c r="E282" s="141">
        <v>280</v>
      </c>
      <c r="G282" s="141">
        <v>0</v>
      </c>
      <c r="H282" s="141">
        <v>1005</v>
      </c>
      <c r="I282" s="141">
        <v>588</v>
      </c>
      <c r="J282" s="141">
        <v>19</v>
      </c>
      <c r="K282" s="141">
        <v>614</v>
      </c>
      <c r="M282" s="56">
        <v>1</v>
      </c>
      <c r="P282" s="56"/>
      <c r="AE282" s="62"/>
    </row>
    <row r="283" spans="1:31" x14ac:dyDescent="0.2">
      <c r="A283" s="58">
        <v>33140</v>
      </c>
      <c r="B283" s="513" t="str">
        <f t="shared" si="3"/>
        <v>0924</v>
      </c>
      <c r="C283" s="56">
        <v>1990</v>
      </c>
      <c r="D283" s="141">
        <v>883</v>
      </c>
      <c r="E283" s="141">
        <v>160</v>
      </c>
      <c r="G283" s="141">
        <v>0</v>
      </c>
      <c r="H283" s="141">
        <v>3093</v>
      </c>
      <c r="I283" s="141">
        <v>643</v>
      </c>
      <c r="J283" s="141">
        <v>16</v>
      </c>
      <c r="K283" s="141">
        <v>552</v>
      </c>
      <c r="M283" s="56">
        <v>2</v>
      </c>
      <c r="P283" s="56"/>
      <c r="AE283" s="62"/>
    </row>
    <row r="284" spans="1:31" x14ac:dyDescent="0.2">
      <c r="A284" s="58">
        <v>33141</v>
      </c>
      <c r="B284" s="513" t="str">
        <f t="shared" si="3"/>
        <v>0925</v>
      </c>
      <c r="C284" s="56">
        <v>1990</v>
      </c>
      <c r="D284" s="141">
        <v>1722</v>
      </c>
      <c r="E284" s="141">
        <v>191</v>
      </c>
      <c r="G284" s="141">
        <v>0</v>
      </c>
      <c r="H284" s="141">
        <v>2410</v>
      </c>
      <c r="I284" s="141">
        <v>593</v>
      </c>
      <c r="J284" s="141">
        <v>15</v>
      </c>
      <c r="K284" s="141">
        <v>1481</v>
      </c>
      <c r="M284" s="56">
        <v>0</v>
      </c>
      <c r="P284" s="56"/>
      <c r="AE284" s="62"/>
    </row>
    <row r="285" spans="1:31" x14ac:dyDescent="0.2">
      <c r="A285" s="58">
        <v>33142</v>
      </c>
      <c r="B285" s="513" t="str">
        <f t="shared" si="3"/>
        <v>0926</v>
      </c>
      <c r="C285" s="56">
        <v>1990</v>
      </c>
      <c r="D285" s="141">
        <v>1423</v>
      </c>
      <c r="E285" s="141">
        <v>114</v>
      </c>
      <c r="G285" s="141">
        <v>0</v>
      </c>
      <c r="H285" s="141">
        <v>1899</v>
      </c>
      <c r="I285" s="141">
        <v>555</v>
      </c>
      <c r="J285" s="141">
        <v>3</v>
      </c>
      <c r="K285" s="141">
        <v>1564</v>
      </c>
      <c r="M285" s="56">
        <v>0</v>
      </c>
      <c r="P285" s="56"/>
      <c r="AE285" s="62"/>
    </row>
    <row r="286" spans="1:31" x14ac:dyDescent="0.2">
      <c r="A286" s="58">
        <v>33143</v>
      </c>
      <c r="B286" s="513" t="str">
        <f t="shared" si="3"/>
        <v>0927</v>
      </c>
      <c r="C286" s="56">
        <v>1990</v>
      </c>
      <c r="D286" s="141">
        <v>1096</v>
      </c>
      <c r="E286" s="141">
        <v>121</v>
      </c>
      <c r="G286" s="141">
        <v>0</v>
      </c>
      <c r="H286" s="141">
        <v>1806</v>
      </c>
      <c r="I286" s="141">
        <v>598</v>
      </c>
      <c r="J286" s="141">
        <v>2</v>
      </c>
      <c r="K286" s="141">
        <v>1640</v>
      </c>
      <c r="M286" s="56">
        <v>0</v>
      </c>
      <c r="P286" s="56"/>
      <c r="AE286" s="62"/>
    </row>
    <row r="287" spans="1:31" x14ac:dyDescent="0.2">
      <c r="A287" s="58">
        <v>33144</v>
      </c>
      <c r="B287" s="513" t="str">
        <f t="shared" ref="B287:B350" si="4">CONCATENATE(TEXT(A287,"mm"),TEXT(A287,"dd"))</f>
        <v>0928</v>
      </c>
      <c r="C287" s="56">
        <v>1990</v>
      </c>
      <c r="D287" s="141">
        <v>944</v>
      </c>
      <c r="E287" s="141">
        <v>125</v>
      </c>
      <c r="G287" s="141">
        <v>0</v>
      </c>
      <c r="H287" s="141">
        <v>2537</v>
      </c>
      <c r="I287" s="141">
        <v>706</v>
      </c>
      <c r="J287" s="141">
        <v>7</v>
      </c>
      <c r="K287" s="141">
        <v>1308</v>
      </c>
      <c r="M287" s="56">
        <v>0</v>
      </c>
      <c r="P287" s="56"/>
      <c r="AE287" s="62"/>
    </row>
    <row r="288" spans="1:31" x14ac:dyDescent="0.2">
      <c r="A288" s="58">
        <v>33145</v>
      </c>
      <c r="B288" s="513" t="str">
        <f t="shared" si="4"/>
        <v>0929</v>
      </c>
      <c r="C288" s="56">
        <v>1990</v>
      </c>
      <c r="D288" s="141">
        <v>1024</v>
      </c>
      <c r="E288" s="141">
        <v>171</v>
      </c>
      <c r="G288" s="141">
        <v>0</v>
      </c>
      <c r="H288" s="141">
        <v>2535</v>
      </c>
      <c r="I288" s="141">
        <v>636</v>
      </c>
      <c r="J288" s="141">
        <v>13</v>
      </c>
      <c r="K288" s="141">
        <v>826</v>
      </c>
      <c r="M288" s="56">
        <v>0</v>
      </c>
      <c r="P288" s="56"/>
      <c r="AE288" s="62"/>
    </row>
    <row r="289" spans="1:31" x14ac:dyDescent="0.2">
      <c r="A289" s="58">
        <v>33146</v>
      </c>
      <c r="B289" s="513" t="str">
        <f t="shared" si="4"/>
        <v>0930</v>
      </c>
      <c r="C289" s="56">
        <v>1990</v>
      </c>
      <c r="D289" s="141">
        <v>1456</v>
      </c>
      <c r="E289" s="141">
        <v>169</v>
      </c>
      <c r="G289" s="141">
        <v>0</v>
      </c>
      <c r="H289" s="141">
        <v>3871</v>
      </c>
      <c r="I289" s="141">
        <v>536</v>
      </c>
      <c r="J289" s="141">
        <v>9</v>
      </c>
      <c r="K289" s="141">
        <v>720</v>
      </c>
      <c r="M289" s="56">
        <v>0</v>
      </c>
      <c r="P289" s="56"/>
      <c r="AE289" s="62"/>
    </row>
    <row r="290" spans="1:31" x14ac:dyDescent="0.2">
      <c r="A290" s="58">
        <v>33147</v>
      </c>
      <c r="B290" s="513" t="str">
        <f t="shared" si="4"/>
        <v>1001</v>
      </c>
      <c r="C290" s="56">
        <v>1990</v>
      </c>
      <c r="D290" s="141">
        <v>2015</v>
      </c>
      <c r="E290" s="141">
        <v>216</v>
      </c>
      <c r="G290" s="141">
        <v>0</v>
      </c>
      <c r="H290" s="141">
        <v>2872</v>
      </c>
      <c r="I290" s="141">
        <v>292</v>
      </c>
      <c r="J290" s="141">
        <v>7</v>
      </c>
      <c r="K290" s="141">
        <v>986</v>
      </c>
      <c r="M290" s="56">
        <v>0</v>
      </c>
      <c r="P290" s="56"/>
      <c r="AE290" s="62"/>
    </row>
    <row r="291" spans="1:31" x14ac:dyDescent="0.2">
      <c r="A291" s="58">
        <v>33148</v>
      </c>
      <c r="B291" s="513" t="str">
        <f t="shared" si="4"/>
        <v>1002</v>
      </c>
      <c r="C291" s="56">
        <v>1990</v>
      </c>
      <c r="D291" s="141">
        <v>1689</v>
      </c>
      <c r="E291" s="141">
        <v>109</v>
      </c>
      <c r="G291" s="141">
        <v>0</v>
      </c>
      <c r="H291" s="141">
        <v>5382</v>
      </c>
      <c r="I291" s="141">
        <v>171</v>
      </c>
      <c r="J291" s="141">
        <v>9</v>
      </c>
      <c r="K291" s="141">
        <v>548</v>
      </c>
      <c r="M291" s="56">
        <v>0</v>
      </c>
      <c r="P291" s="56"/>
      <c r="AE291" s="62"/>
    </row>
    <row r="292" spans="1:31" x14ac:dyDescent="0.2">
      <c r="A292" s="58">
        <v>33149</v>
      </c>
      <c r="B292" s="513" t="str">
        <f t="shared" si="4"/>
        <v>1003</v>
      </c>
      <c r="C292" s="56">
        <v>1990</v>
      </c>
      <c r="D292" s="141">
        <v>1353</v>
      </c>
      <c r="E292" s="141">
        <v>44</v>
      </c>
      <c r="G292" s="141">
        <v>0</v>
      </c>
      <c r="H292" s="141">
        <v>4721</v>
      </c>
      <c r="I292" s="141">
        <v>150</v>
      </c>
      <c r="J292" s="141">
        <v>4</v>
      </c>
      <c r="K292" s="141">
        <v>937</v>
      </c>
      <c r="M292" s="56">
        <v>0</v>
      </c>
      <c r="P292" s="56"/>
      <c r="AE292" s="62"/>
    </row>
    <row r="293" spans="1:31" x14ac:dyDescent="0.2">
      <c r="A293" s="58">
        <v>33150</v>
      </c>
      <c r="B293" s="513" t="str">
        <f t="shared" si="4"/>
        <v>1004</v>
      </c>
      <c r="C293" s="56">
        <v>1990</v>
      </c>
      <c r="D293" s="141">
        <v>1822</v>
      </c>
      <c r="E293" s="141">
        <v>47</v>
      </c>
      <c r="G293" s="141">
        <v>0</v>
      </c>
      <c r="H293" s="141">
        <v>4996</v>
      </c>
      <c r="I293" s="141">
        <v>202</v>
      </c>
      <c r="J293" s="141">
        <v>3</v>
      </c>
      <c r="K293" s="141">
        <v>2340</v>
      </c>
      <c r="M293" s="56">
        <v>0</v>
      </c>
      <c r="P293" s="56"/>
      <c r="AE293" s="62"/>
    </row>
    <row r="294" spans="1:31" x14ac:dyDescent="0.2">
      <c r="A294" s="58">
        <v>33151</v>
      </c>
      <c r="B294" s="513" t="str">
        <f t="shared" si="4"/>
        <v>1005</v>
      </c>
      <c r="C294" s="56">
        <v>1990</v>
      </c>
      <c r="D294" s="141">
        <v>1920</v>
      </c>
      <c r="E294" s="141">
        <v>57</v>
      </c>
      <c r="G294" s="141">
        <v>0</v>
      </c>
      <c r="H294" s="141">
        <v>4025</v>
      </c>
      <c r="I294" s="141">
        <v>159</v>
      </c>
      <c r="J294" s="141">
        <v>3</v>
      </c>
      <c r="K294" s="141">
        <v>2904</v>
      </c>
      <c r="M294" s="56">
        <v>0</v>
      </c>
      <c r="P294" s="56"/>
      <c r="AE294" s="62"/>
    </row>
    <row r="295" spans="1:31" x14ac:dyDescent="0.2">
      <c r="A295" s="58">
        <v>33152</v>
      </c>
      <c r="B295" s="513" t="str">
        <f t="shared" si="4"/>
        <v>1006</v>
      </c>
      <c r="C295" s="56">
        <v>1990</v>
      </c>
      <c r="D295" s="141">
        <v>1763</v>
      </c>
      <c r="E295" s="141">
        <v>46</v>
      </c>
      <c r="G295" s="141">
        <v>0</v>
      </c>
      <c r="H295" s="141">
        <v>3768</v>
      </c>
      <c r="I295" s="141">
        <v>166</v>
      </c>
      <c r="J295" s="141">
        <v>0</v>
      </c>
      <c r="K295" s="141">
        <v>5385</v>
      </c>
      <c r="M295" s="56">
        <v>0</v>
      </c>
      <c r="P295" s="56"/>
      <c r="AE295" s="62"/>
    </row>
    <row r="296" spans="1:31" x14ac:dyDescent="0.2">
      <c r="A296" s="58">
        <v>33153</v>
      </c>
      <c r="B296" s="513" t="str">
        <f t="shared" si="4"/>
        <v>1007</v>
      </c>
      <c r="C296" s="56">
        <v>1990</v>
      </c>
      <c r="D296" s="141">
        <v>2009</v>
      </c>
      <c r="E296" s="141">
        <v>84</v>
      </c>
      <c r="G296" s="141">
        <v>0</v>
      </c>
      <c r="H296" s="141">
        <v>2809</v>
      </c>
      <c r="I296" s="141">
        <v>159</v>
      </c>
      <c r="J296" s="141">
        <v>3</v>
      </c>
      <c r="K296" s="141">
        <v>6633</v>
      </c>
      <c r="M296" s="56">
        <v>0</v>
      </c>
      <c r="P296" s="56"/>
      <c r="AE296" s="62"/>
    </row>
    <row r="297" spans="1:31" x14ac:dyDescent="0.2">
      <c r="A297" s="58">
        <v>33154</v>
      </c>
      <c r="B297" s="513" t="str">
        <f t="shared" si="4"/>
        <v>1008</v>
      </c>
      <c r="C297" s="56">
        <v>1990</v>
      </c>
      <c r="D297" s="141">
        <v>1690</v>
      </c>
      <c r="E297" s="141">
        <v>86</v>
      </c>
      <c r="G297" s="141">
        <v>0</v>
      </c>
      <c r="H297" s="141">
        <v>2639</v>
      </c>
      <c r="I297" s="141">
        <v>228</v>
      </c>
      <c r="J297" s="141">
        <v>4</v>
      </c>
      <c r="K297" s="141">
        <v>5717</v>
      </c>
      <c r="M297" s="56">
        <v>0</v>
      </c>
      <c r="P297" s="56"/>
      <c r="AE297" s="62"/>
    </row>
    <row r="298" spans="1:31" x14ac:dyDescent="0.2">
      <c r="A298" s="58">
        <v>33155</v>
      </c>
      <c r="B298" s="513" t="str">
        <f t="shared" si="4"/>
        <v>1009</v>
      </c>
      <c r="C298" s="56">
        <v>1990</v>
      </c>
      <c r="D298" s="141">
        <v>845</v>
      </c>
      <c r="E298" s="141">
        <v>68</v>
      </c>
      <c r="G298" s="141">
        <v>0</v>
      </c>
      <c r="H298" s="141">
        <v>2434</v>
      </c>
      <c r="I298" s="141">
        <v>170</v>
      </c>
      <c r="J298" s="141">
        <v>4</v>
      </c>
      <c r="K298" s="141">
        <v>5428</v>
      </c>
      <c r="M298" s="56">
        <v>0</v>
      </c>
      <c r="P298" s="56"/>
      <c r="AE298" s="62"/>
    </row>
    <row r="299" spans="1:31" x14ac:dyDescent="0.2">
      <c r="A299" s="58">
        <v>33156</v>
      </c>
      <c r="B299" s="513" t="str">
        <f t="shared" si="4"/>
        <v>1010</v>
      </c>
      <c r="C299" s="56">
        <v>1990</v>
      </c>
      <c r="D299" s="141">
        <v>1827</v>
      </c>
      <c r="E299" s="141">
        <v>86</v>
      </c>
      <c r="G299" s="141">
        <v>0</v>
      </c>
      <c r="H299" s="141">
        <v>2734</v>
      </c>
      <c r="I299" s="141">
        <v>248</v>
      </c>
      <c r="J299" s="141">
        <v>8</v>
      </c>
      <c r="K299" s="141">
        <v>3277</v>
      </c>
      <c r="M299" s="56">
        <v>0</v>
      </c>
      <c r="P299" s="56"/>
      <c r="AE299" s="62"/>
    </row>
    <row r="300" spans="1:31" x14ac:dyDescent="0.2">
      <c r="A300" s="58">
        <v>33157</v>
      </c>
      <c r="B300" s="513" t="str">
        <f t="shared" si="4"/>
        <v>1011</v>
      </c>
      <c r="C300" s="56">
        <v>1990</v>
      </c>
      <c r="D300" s="141">
        <v>972</v>
      </c>
      <c r="E300" s="141">
        <v>74</v>
      </c>
      <c r="G300" s="141">
        <v>1</v>
      </c>
      <c r="H300" s="141">
        <v>2117</v>
      </c>
      <c r="I300" s="141">
        <v>206</v>
      </c>
      <c r="J300" s="141">
        <v>7</v>
      </c>
      <c r="K300" s="141">
        <v>1632</v>
      </c>
      <c r="M300" s="56">
        <v>2</v>
      </c>
      <c r="P300" s="56"/>
      <c r="AE300" s="62"/>
    </row>
    <row r="301" spans="1:31" x14ac:dyDescent="0.2">
      <c r="A301" s="58">
        <v>33158</v>
      </c>
      <c r="B301" s="513" t="str">
        <f t="shared" si="4"/>
        <v>1012</v>
      </c>
      <c r="C301" s="56">
        <v>1990</v>
      </c>
      <c r="D301" s="141">
        <v>1389</v>
      </c>
      <c r="E301" s="141">
        <v>95</v>
      </c>
      <c r="G301" s="141">
        <v>0</v>
      </c>
      <c r="H301" s="141">
        <v>3462</v>
      </c>
      <c r="I301" s="141">
        <v>214</v>
      </c>
      <c r="J301" s="141">
        <v>16</v>
      </c>
      <c r="K301" s="141">
        <v>1734</v>
      </c>
      <c r="M301" s="56">
        <v>1</v>
      </c>
      <c r="P301" s="56"/>
      <c r="AE301" s="62"/>
    </row>
    <row r="302" spans="1:31" x14ac:dyDescent="0.2">
      <c r="A302" s="58">
        <v>33159</v>
      </c>
      <c r="B302" s="513" t="str">
        <f t="shared" si="4"/>
        <v>1013</v>
      </c>
      <c r="C302" s="56">
        <v>1990</v>
      </c>
      <c r="D302" s="141">
        <v>1059</v>
      </c>
      <c r="E302" s="141">
        <v>71</v>
      </c>
      <c r="G302" s="141">
        <v>0</v>
      </c>
      <c r="H302" s="141">
        <v>3525</v>
      </c>
      <c r="I302" s="141">
        <v>258</v>
      </c>
      <c r="J302" s="141">
        <v>17</v>
      </c>
      <c r="K302" s="141">
        <v>952</v>
      </c>
      <c r="M302" s="56">
        <v>0</v>
      </c>
      <c r="P302" s="56"/>
      <c r="AE302" s="62"/>
    </row>
    <row r="303" spans="1:31" x14ac:dyDescent="0.2">
      <c r="A303" s="58">
        <v>33160</v>
      </c>
      <c r="B303" s="513" t="str">
        <f t="shared" si="4"/>
        <v>1014</v>
      </c>
      <c r="C303" s="56">
        <v>1990</v>
      </c>
      <c r="D303" s="141">
        <v>377</v>
      </c>
      <c r="E303" s="141">
        <v>46</v>
      </c>
      <c r="G303" s="141">
        <v>0</v>
      </c>
      <c r="H303" s="141">
        <v>2725</v>
      </c>
      <c r="I303" s="141">
        <v>247</v>
      </c>
      <c r="J303" s="141">
        <v>5</v>
      </c>
      <c r="K303" s="141">
        <v>708</v>
      </c>
      <c r="M303" s="56">
        <v>1</v>
      </c>
      <c r="P303" s="56"/>
      <c r="AE303" s="62"/>
    </row>
    <row r="304" spans="1:31" x14ac:dyDescent="0.2">
      <c r="A304" s="58">
        <v>33161</v>
      </c>
      <c r="B304" s="513" t="str">
        <f t="shared" si="4"/>
        <v>1015</v>
      </c>
      <c r="C304" s="56">
        <v>1990</v>
      </c>
      <c r="D304" s="141">
        <v>554</v>
      </c>
      <c r="E304" s="141">
        <v>57</v>
      </c>
      <c r="G304" s="141">
        <v>0</v>
      </c>
      <c r="H304" s="141">
        <v>2861</v>
      </c>
      <c r="I304" s="141">
        <v>254</v>
      </c>
      <c r="J304" s="141">
        <v>12</v>
      </c>
      <c r="K304" s="141">
        <v>666</v>
      </c>
      <c r="M304" s="56">
        <v>0</v>
      </c>
      <c r="P304" s="56"/>
      <c r="AE304" s="62"/>
    </row>
    <row r="305" spans="1:31" x14ac:dyDescent="0.2">
      <c r="A305" s="58">
        <v>33162</v>
      </c>
      <c r="B305" s="513" t="str">
        <f t="shared" si="4"/>
        <v>1016</v>
      </c>
      <c r="C305" s="56">
        <v>1990</v>
      </c>
      <c r="D305" s="141">
        <v>342</v>
      </c>
      <c r="E305" s="141">
        <v>39</v>
      </c>
      <c r="G305" s="141">
        <v>0</v>
      </c>
      <c r="H305" s="141">
        <v>2619</v>
      </c>
      <c r="I305" s="141">
        <v>254</v>
      </c>
      <c r="J305" s="141">
        <v>10</v>
      </c>
      <c r="K305" s="141">
        <v>491</v>
      </c>
      <c r="M305" s="56">
        <v>0</v>
      </c>
      <c r="P305" s="56"/>
      <c r="AE305" s="62"/>
    </row>
    <row r="306" spans="1:31" x14ac:dyDescent="0.2">
      <c r="A306" s="58">
        <v>33163</v>
      </c>
      <c r="B306" s="513" t="str">
        <f t="shared" si="4"/>
        <v>1017</v>
      </c>
      <c r="C306" s="56">
        <v>1990</v>
      </c>
      <c r="D306" s="141">
        <v>186</v>
      </c>
      <c r="E306" s="141">
        <v>26</v>
      </c>
      <c r="G306" s="141">
        <v>0</v>
      </c>
      <c r="H306" s="141">
        <v>2169</v>
      </c>
      <c r="I306" s="141">
        <v>237</v>
      </c>
      <c r="J306" s="141">
        <v>16</v>
      </c>
      <c r="K306" s="141">
        <v>387</v>
      </c>
      <c r="M306" s="56">
        <v>1</v>
      </c>
      <c r="P306" s="56"/>
      <c r="AE306" s="62"/>
    </row>
    <row r="307" spans="1:31" x14ac:dyDescent="0.2">
      <c r="A307" s="58">
        <v>33164</v>
      </c>
      <c r="B307" s="513" t="str">
        <f t="shared" si="4"/>
        <v>1018</v>
      </c>
      <c r="C307" s="56">
        <v>1990</v>
      </c>
      <c r="D307" s="141">
        <v>658</v>
      </c>
      <c r="E307" s="141">
        <v>39</v>
      </c>
      <c r="G307" s="141">
        <v>0</v>
      </c>
      <c r="H307" s="141">
        <v>3624</v>
      </c>
      <c r="I307" s="141">
        <v>224</v>
      </c>
      <c r="J307" s="141">
        <v>8</v>
      </c>
      <c r="K307" s="141">
        <v>520</v>
      </c>
      <c r="M307" s="56">
        <v>0</v>
      </c>
      <c r="P307" s="56"/>
      <c r="AE307" s="62"/>
    </row>
    <row r="308" spans="1:31" x14ac:dyDescent="0.2">
      <c r="A308" s="58">
        <v>33165</v>
      </c>
      <c r="B308" s="513" t="str">
        <f t="shared" si="4"/>
        <v>1019</v>
      </c>
      <c r="C308" s="56">
        <v>1990</v>
      </c>
      <c r="D308" s="141">
        <v>446</v>
      </c>
      <c r="E308" s="141">
        <v>25</v>
      </c>
      <c r="G308" s="141">
        <v>3</v>
      </c>
      <c r="H308" s="141">
        <v>3264</v>
      </c>
      <c r="I308" s="141">
        <v>229</v>
      </c>
      <c r="J308" s="141">
        <v>7</v>
      </c>
      <c r="K308" s="141">
        <v>319</v>
      </c>
      <c r="M308" s="56">
        <v>0</v>
      </c>
      <c r="P308" s="56"/>
      <c r="AE308" s="62"/>
    </row>
    <row r="309" spans="1:31" x14ac:dyDescent="0.2">
      <c r="A309" s="58">
        <v>33166</v>
      </c>
      <c r="B309" s="513" t="str">
        <f t="shared" si="4"/>
        <v>1020</v>
      </c>
      <c r="C309" s="56">
        <v>1990</v>
      </c>
      <c r="D309" s="141">
        <v>227</v>
      </c>
      <c r="E309" s="141">
        <v>28</v>
      </c>
      <c r="G309" s="141">
        <v>2</v>
      </c>
      <c r="H309" s="141">
        <v>2487</v>
      </c>
      <c r="I309" s="141">
        <v>207</v>
      </c>
      <c r="J309" s="141">
        <v>10</v>
      </c>
      <c r="K309" s="141">
        <v>270</v>
      </c>
      <c r="M309" s="56">
        <v>0</v>
      </c>
      <c r="P309" s="56"/>
      <c r="AE309" s="62"/>
    </row>
    <row r="310" spans="1:31" x14ac:dyDescent="0.2">
      <c r="A310" s="58">
        <v>33167</v>
      </c>
      <c r="B310" s="513" t="str">
        <f t="shared" si="4"/>
        <v>1021</v>
      </c>
      <c r="C310" s="56">
        <v>1990</v>
      </c>
      <c r="D310" s="141">
        <v>172</v>
      </c>
      <c r="E310" s="141">
        <v>6</v>
      </c>
      <c r="G310" s="141">
        <v>4</v>
      </c>
      <c r="H310" s="141">
        <v>1360</v>
      </c>
      <c r="I310" s="141">
        <v>101</v>
      </c>
      <c r="J310" s="141">
        <v>9</v>
      </c>
      <c r="K310" s="141">
        <v>164</v>
      </c>
      <c r="M310" s="56">
        <v>0</v>
      </c>
      <c r="P310" s="56"/>
      <c r="AE310" s="62"/>
    </row>
    <row r="311" spans="1:31" x14ac:dyDescent="0.2">
      <c r="A311" s="58">
        <v>33168</v>
      </c>
      <c r="B311" s="513" t="str">
        <f t="shared" si="4"/>
        <v>1022</v>
      </c>
      <c r="C311" s="56">
        <v>1990</v>
      </c>
      <c r="D311" s="141">
        <v>368</v>
      </c>
      <c r="E311" s="141">
        <v>13</v>
      </c>
      <c r="G311" s="141">
        <v>6</v>
      </c>
      <c r="H311" s="141">
        <v>2293</v>
      </c>
      <c r="I311" s="141">
        <v>103</v>
      </c>
      <c r="J311" s="141">
        <v>14</v>
      </c>
      <c r="K311" s="141">
        <v>169</v>
      </c>
      <c r="M311" s="56">
        <v>0</v>
      </c>
      <c r="P311" s="56"/>
      <c r="AE311" s="62"/>
    </row>
    <row r="312" spans="1:31" x14ac:dyDescent="0.2">
      <c r="A312" s="58">
        <v>33169</v>
      </c>
      <c r="B312" s="513" t="str">
        <f t="shared" si="4"/>
        <v>1023</v>
      </c>
      <c r="C312" s="56">
        <v>1990</v>
      </c>
      <c r="D312" s="141">
        <v>242</v>
      </c>
      <c r="E312" s="141">
        <v>18</v>
      </c>
      <c r="G312" s="141">
        <v>8</v>
      </c>
      <c r="H312" s="141">
        <v>1719</v>
      </c>
      <c r="I312" s="141">
        <v>130</v>
      </c>
      <c r="J312" s="141">
        <v>4</v>
      </c>
      <c r="K312" s="141">
        <v>185</v>
      </c>
      <c r="M312" s="56">
        <v>0</v>
      </c>
      <c r="P312" s="56"/>
      <c r="AE312" s="62"/>
    </row>
    <row r="313" spans="1:31" x14ac:dyDescent="0.2">
      <c r="A313" s="58">
        <v>33170</v>
      </c>
      <c r="B313" s="513" t="str">
        <f t="shared" si="4"/>
        <v>1024</v>
      </c>
      <c r="C313" s="56">
        <v>1990</v>
      </c>
      <c r="D313" s="141">
        <v>53</v>
      </c>
      <c r="E313" s="141">
        <v>22</v>
      </c>
      <c r="H313" s="141">
        <v>2688</v>
      </c>
      <c r="I313" s="141">
        <v>463</v>
      </c>
      <c r="K313" s="141">
        <v>171</v>
      </c>
      <c r="P313" s="56"/>
      <c r="AE313" s="62"/>
    </row>
    <row r="314" spans="1:31" x14ac:dyDescent="0.2">
      <c r="A314" s="58">
        <v>33171</v>
      </c>
      <c r="B314" s="513" t="str">
        <f t="shared" si="4"/>
        <v>1025</v>
      </c>
      <c r="C314" s="56">
        <v>1990</v>
      </c>
      <c r="D314" s="141">
        <v>1202</v>
      </c>
      <c r="E314" s="141">
        <v>78</v>
      </c>
      <c r="H314" s="141">
        <v>3567</v>
      </c>
      <c r="I314" s="141">
        <v>806</v>
      </c>
      <c r="K314" s="141">
        <v>157</v>
      </c>
      <c r="P314" s="56"/>
      <c r="AE314" s="62"/>
    </row>
    <row r="315" spans="1:31" x14ac:dyDescent="0.2">
      <c r="A315" s="58">
        <v>33172</v>
      </c>
      <c r="B315" s="513" t="str">
        <f t="shared" si="4"/>
        <v>1026</v>
      </c>
      <c r="C315" s="56">
        <v>1990</v>
      </c>
      <c r="D315" s="141">
        <v>617</v>
      </c>
      <c r="E315" s="141">
        <v>15</v>
      </c>
      <c r="H315" s="141">
        <v>2029</v>
      </c>
      <c r="I315" s="141">
        <v>398</v>
      </c>
      <c r="K315" s="141">
        <v>142</v>
      </c>
      <c r="P315" s="56"/>
      <c r="AE315" s="62"/>
    </row>
    <row r="316" spans="1:31" x14ac:dyDescent="0.2">
      <c r="A316" s="58">
        <v>33173</v>
      </c>
      <c r="B316" s="513" t="str">
        <f t="shared" si="4"/>
        <v>1027</v>
      </c>
      <c r="C316" s="56">
        <v>1990</v>
      </c>
      <c r="D316" s="141">
        <v>557</v>
      </c>
      <c r="E316" s="141">
        <v>101</v>
      </c>
      <c r="H316" s="141">
        <v>2701</v>
      </c>
      <c r="I316" s="141">
        <v>433</v>
      </c>
      <c r="K316" s="141">
        <v>128</v>
      </c>
      <c r="P316" s="56"/>
      <c r="AE316" s="62"/>
    </row>
    <row r="317" spans="1:31" x14ac:dyDescent="0.2">
      <c r="A317" s="58">
        <v>33174</v>
      </c>
      <c r="B317" s="513" t="str">
        <f t="shared" si="4"/>
        <v>1028</v>
      </c>
      <c r="C317" s="56">
        <v>1990</v>
      </c>
      <c r="D317" s="141">
        <v>464</v>
      </c>
      <c r="E317" s="141">
        <v>17</v>
      </c>
      <c r="H317" s="141">
        <v>2295</v>
      </c>
      <c r="I317" s="141">
        <v>514</v>
      </c>
      <c r="K317" s="141">
        <v>114</v>
      </c>
      <c r="P317" s="56"/>
      <c r="AE317" s="62"/>
    </row>
    <row r="318" spans="1:31" x14ac:dyDescent="0.2">
      <c r="A318" s="58">
        <v>33175</v>
      </c>
      <c r="B318" s="513" t="str">
        <f t="shared" si="4"/>
        <v>1029</v>
      </c>
      <c r="C318" s="56">
        <v>1990</v>
      </c>
      <c r="D318" s="141">
        <v>293</v>
      </c>
      <c r="E318" s="141">
        <v>7</v>
      </c>
      <c r="H318" s="141">
        <v>1423</v>
      </c>
      <c r="I318" s="141">
        <v>393</v>
      </c>
      <c r="K318" s="141">
        <v>100</v>
      </c>
      <c r="P318" s="56"/>
      <c r="AE318" s="62"/>
    </row>
    <row r="319" spans="1:31" x14ac:dyDescent="0.2">
      <c r="A319" s="58">
        <v>33176</v>
      </c>
      <c r="B319" s="513" t="str">
        <f t="shared" si="4"/>
        <v>1030</v>
      </c>
      <c r="C319" s="56">
        <v>1990</v>
      </c>
      <c r="D319" s="141">
        <v>15</v>
      </c>
      <c r="E319" s="141">
        <v>4</v>
      </c>
      <c r="H319" s="141">
        <v>349</v>
      </c>
      <c r="I319" s="141">
        <v>110</v>
      </c>
      <c r="K319" s="141">
        <v>86</v>
      </c>
      <c r="P319" s="56"/>
      <c r="AE319" s="62"/>
    </row>
    <row r="320" spans="1:31" x14ac:dyDescent="0.2">
      <c r="A320" s="58">
        <v>33177</v>
      </c>
      <c r="B320" s="513" t="str">
        <f t="shared" si="4"/>
        <v>1031</v>
      </c>
      <c r="C320" s="56">
        <v>1990</v>
      </c>
      <c r="D320" s="141">
        <v>94</v>
      </c>
      <c r="E320" s="141">
        <v>1</v>
      </c>
      <c r="H320" s="141">
        <v>955</v>
      </c>
      <c r="I320" s="141">
        <v>287</v>
      </c>
      <c r="J320" s="141">
        <v>0</v>
      </c>
      <c r="K320" s="141">
        <v>71</v>
      </c>
      <c r="M320" s="56">
        <v>18</v>
      </c>
      <c r="P320" s="56"/>
      <c r="AE320" s="62"/>
    </row>
    <row r="321" spans="1:31" x14ac:dyDescent="0.2">
      <c r="A321" s="58">
        <v>33178</v>
      </c>
      <c r="B321" s="513" t="str">
        <f t="shared" si="4"/>
        <v>1101</v>
      </c>
      <c r="C321" s="56">
        <v>1990</v>
      </c>
      <c r="D321" s="141">
        <v>128</v>
      </c>
      <c r="E321" s="141">
        <v>17</v>
      </c>
      <c r="H321" s="141">
        <v>233</v>
      </c>
      <c r="I321" s="141">
        <v>67</v>
      </c>
      <c r="J321" s="141">
        <v>1</v>
      </c>
      <c r="K321" s="141">
        <v>57</v>
      </c>
      <c r="M321" s="56">
        <v>484</v>
      </c>
      <c r="P321" s="56"/>
      <c r="AE321" s="62"/>
    </row>
    <row r="322" spans="1:31" x14ac:dyDescent="0.2">
      <c r="A322" s="58">
        <v>33179</v>
      </c>
      <c r="B322" s="513" t="str">
        <f t="shared" si="4"/>
        <v>1102</v>
      </c>
      <c r="C322" s="56">
        <v>1990</v>
      </c>
      <c r="D322" s="141">
        <v>351</v>
      </c>
      <c r="E322" s="141">
        <v>12</v>
      </c>
      <c r="G322" s="141">
        <v>0</v>
      </c>
      <c r="H322" s="141">
        <v>365</v>
      </c>
      <c r="I322" s="141">
        <v>66</v>
      </c>
      <c r="J322" s="141">
        <v>10</v>
      </c>
      <c r="K322" s="141">
        <v>43</v>
      </c>
      <c r="M322" s="56">
        <v>23</v>
      </c>
      <c r="P322" s="56"/>
      <c r="AE322" s="62"/>
    </row>
    <row r="323" spans="1:31" x14ac:dyDescent="0.2">
      <c r="A323" s="58">
        <v>33180</v>
      </c>
      <c r="B323" s="513" t="str">
        <f t="shared" si="4"/>
        <v>1103</v>
      </c>
      <c r="C323" s="56">
        <v>1990</v>
      </c>
      <c r="D323" s="141">
        <v>153</v>
      </c>
      <c r="E323" s="141">
        <v>3</v>
      </c>
      <c r="G323" s="141">
        <v>0</v>
      </c>
      <c r="H323" s="141">
        <v>395</v>
      </c>
      <c r="I323" s="141">
        <v>76</v>
      </c>
      <c r="J323" s="141">
        <v>7</v>
      </c>
      <c r="K323" s="141">
        <v>33</v>
      </c>
      <c r="M323" s="56">
        <v>12</v>
      </c>
      <c r="P323" s="56"/>
      <c r="AE323" s="62"/>
    </row>
    <row r="324" spans="1:31" x14ac:dyDescent="0.2">
      <c r="A324" s="58">
        <v>33181</v>
      </c>
      <c r="B324" s="513" t="str">
        <f t="shared" si="4"/>
        <v>1104</v>
      </c>
      <c r="C324" s="56">
        <v>1990</v>
      </c>
      <c r="D324" s="141">
        <v>169</v>
      </c>
      <c r="E324" s="141">
        <v>8</v>
      </c>
      <c r="G324" s="141">
        <v>0</v>
      </c>
      <c r="H324" s="141">
        <v>389</v>
      </c>
      <c r="I324" s="141">
        <v>115</v>
      </c>
      <c r="J324" s="141">
        <v>11</v>
      </c>
      <c r="K324" s="141">
        <v>129</v>
      </c>
      <c r="M324" s="56">
        <v>62</v>
      </c>
      <c r="P324" s="56"/>
      <c r="AE324" s="62"/>
    </row>
    <row r="325" spans="1:31" x14ac:dyDescent="0.2">
      <c r="A325" s="58">
        <v>33182</v>
      </c>
      <c r="B325" s="513" t="str">
        <f t="shared" si="4"/>
        <v>1105</v>
      </c>
      <c r="C325" s="56">
        <v>1990</v>
      </c>
      <c r="D325" s="141">
        <v>115</v>
      </c>
      <c r="E325" s="141">
        <v>3</v>
      </c>
      <c r="G325" s="141">
        <v>0</v>
      </c>
      <c r="H325" s="141">
        <v>259</v>
      </c>
      <c r="I325" s="141">
        <v>63</v>
      </c>
      <c r="J325" s="141">
        <v>5</v>
      </c>
      <c r="K325" s="141">
        <v>107</v>
      </c>
      <c r="M325" s="56">
        <v>43</v>
      </c>
      <c r="P325" s="56"/>
      <c r="AE325" s="62"/>
    </row>
    <row r="326" spans="1:31" x14ac:dyDescent="0.2">
      <c r="A326" s="58">
        <v>33183</v>
      </c>
      <c r="B326" s="513" t="str">
        <f t="shared" si="4"/>
        <v>1106</v>
      </c>
      <c r="C326" s="56">
        <v>1990</v>
      </c>
      <c r="D326" s="141">
        <v>46</v>
      </c>
      <c r="E326" s="141">
        <v>2</v>
      </c>
      <c r="G326" s="141">
        <v>0</v>
      </c>
      <c r="H326" s="141">
        <v>194</v>
      </c>
      <c r="I326" s="141">
        <v>33</v>
      </c>
      <c r="J326" s="141">
        <v>4</v>
      </c>
      <c r="K326" s="141">
        <v>87</v>
      </c>
      <c r="M326" s="56">
        <v>21</v>
      </c>
      <c r="P326" s="56"/>
      <c r="AE326" s="62"/>
    </row>
    <row r="327" spans="1:31" x14ac:dyDescent="0.2">
      <c r="A327" s="58">
        <v>33184</v>
      </c>
      <c r="B327" s="513" t="str">
        <f t="shared" si="4"/>
        <v>1107</v>
      </c>
      <c r="C327" s="56">
        <v>1990</v>
      </c>
      <c r="D327" s="141">
        <v>24</v>
      </c>
      <c r="E327" s="141">
        <v>4</v>
      </c>
      <c r="G327" s="141">
        <v>0</v>
      </c>
      <c r="H327" s="141">
        <v>174</v>
      </c>
      <c r="I327" s="141">
        <v>43</v>
      </c>
      <c r="J327" s="141">
        <v>9</v>
      </c>
      <c r="K327" s="141">
        <v>81</v>
      </c>
      <c r="M327" s="56">
        <v>18</v>
      </c>
      <c r="P327" s="56"/>
      <c r="AE327" s="62"/>
    </row>
    <row r="328" spans="1:31" x14ac:dyDescent="0.2">
      <c r="A328" s="58">
        <v>33185</v>
      </c>
      <c r="B328" s="513" t="str">
        <f t="shared" si="4"/>
        <v>1108</v>
      </c>
      <c r="C328" s="56">
        <v>1990</v>
      </c>
      <c r="D328" s="141">
        <v>4</v>
      </c>
      <c r="E328" s="141">
        <v>0</v>
      </c>
      <c r="G328" s="141">
        <v>1</v>
      </c>
      <c r="H328" s="141">
        <v>66</v>
      </c>
      <c r="I328" s="141">
        <v>15</v>
      </c>
      <c r="J328" s="141">
        <v>6</v>
      </c>
      <c r="K328" s="141">
        <v>57</v>
      </c>
      <c r="M328" s="56">
        <v>5</v>
      </c>
      <c r="P328" s="56"/>
      <c r="AE328" s="62"/>
    </row>
    <row r="329" spans="1:31" x14ac:dyDescent="0.2">
      <c r="A329" s="58">
        <v>33488</v>
      </c>
      <c r="B329" s="513" t="str">
        <f t="shared" si="4"/>
        <v>0907</v>
      </c>
      <c r="C329" s="56">
        <v>1991</v>
      </c>
      <c r="D329" s="141">
        <v>46</v>
      </c>
      <c r="E329" s="141">
        <v>3</v>
      </c>
      <c r="H329" s="141">
        <v>88</v>
      </c>
      <c r="I329" s="141">
        <v>24</v>
      </c>
      <c r="J329" s="141">
        <v>2</v>
      </c>
      <c r="K329" s="141">
        <v>224</v>
      </c>
      <c r="P329" s="56"/>
      <c r="AE329" s="62"/>
    </row>
    <row r="330" spans="1:31" x14ac:dyDescent="0.2">
      <c r="A330" s="58">
        <v>33489</v>
      </c>
      <c r="B330" s="513" t="str">
        <f t="shared" si="4"/>
        <v>0908</v>
      </c>
      <c r="C330" s="56">
        <v>1991</v>
      </c>
      <c r="D330" s="141">
        <v>371</v>
      </c>
      <c r="E330" s="141">
        <v>86</v>
      </c>
      <c r="H330" s="141">
        <v>1086</v>
      </c>
      <c r="I330" s="141">
        <v>204</v>
      </c>
      <c r="J330" s="141">
        <v>2</v>
      </c>
      <c r="K330" s="141">
        <v>983</v>
      </c>
      <c r="P330" s="56"/>
      <c r="AE330" s="62"/>
    </row>
    <row r="331" spans="1:31" x14ac:dyDescent="0.2">
      <c r="A331" s="58">
        <v>33490</v>
      </c>
      <c r="B331" s="513" t="str">
        <f t="shared" si="4"/>
        <v>0909</v>
      </c>
      <c r="C331" s="56">
        <v>1991</v>
      </c>
      <c r="D331" s="141">
        <v>332</v>
      </c>
      <c r="E331" s="141">
        <v>73</v>
      </c>
      <c r="H331" s="141">
        <v>1964</v>
      </c>
      <c r="I331" s="141">
        <v>398</v>
      </c>
      <c r="K331" s="141">
        <v>1432</v>
      </c>
      <c r="P331" s="56"/>
      <c r="AE331" s="62"/>
    </row>
    <row r="332" spans="1:31" x14ac:dyDescent="0.2">
      <c r="A332" s="58">
        <v>33491</v>
      </c>
      <c r="B332" s="513" t="str">
        <f t="shared" si="4"/>
        <v>0910</v>
      </c>
      <c r="C332" s="56">
        <v>1991</v>
      </c>
      <c r="D332" s="141">
        <v>398</v>
      </c>
      <c r="E332" s="141">
        <v>96</v>
      </c>
      <c r="H332" s="141">
        <v>1513</v>
      </c>
      <c r="I332" s="141">
        <v>474</v>
      </c>
      <c r="J332" s="141">
        <v>1</v>
      </c>
      <c r="K332" s="141">
        <v>1101</v>
      </c>
      <c r="P332" s="56"/>
      <c r="AE332" s="62"/>
    </row>
    <row r="333" spans="1:31" x14ac:dyDescent="0.2">
      <c r="A333" s="58">
        <v>33492</v>
      </c>
      <c r="B333" s="513" t="str">
        <f t="shared" si="4"/>
        <v>0911</v>
      </c>
      <c r="C333" s="56">
        <v>1991</v>
      </c>
      <c r="D333" s="141">
        <v>341</v>
      </c>
      <c r="E333" s="141">
        <v>146</v>
      </c>
      <c r="H333" s="141">
        <v>2318</v>
      </c>
      <c r="I333" s="141">
        <v>548</v>
      </c>
      <c r="J333" s="141">
        <v>6</v>
      </c>
      <c r="K333" s="141">
        <v>686</v>
      </c>
      <c r="P333" s="56"/>
      <c r="AE333" s="62"/>
    </row>
    <row r="334" spans="1:31" x14ac:dyDescent="0.2">
      <c r="A334" s="58">
        <v>33493</v>
      </c>
      <c r="B334" s="513" t="str">
        <f t="shared" si="4"/>
        <v>0912</v>
      </c>
      <c r="C334" s="56">
        <v>1991</v>
      </c>
      <c r="D334" s="141">
        <v>434</v>
      </c>
      <c r="E334" s="141">
        <v>152</v>
      </c>
      <c r="H334" s="141">
        <v>2164</v>
      </c>
      <c r="I334" s="141">
        <v>402</v>
      </c>
      <c r="J334" s="141">
        <v>4</v>
      </c>
      <c r="K334" s="141">
        <v>553</v>
      </c>
      <c r="P334" s="56"/>
      <c r="AE334" s="62"/>
    </row>
    <row r="335" spans="1:31" x14ac:dyDescent="0.2">
      <c r="A335" s="58">
        <v>33494</v>
      </c>
      <c r="B335" s="513" t="str">
        <f t="shared" si="4"/>
        <v>0913</v>
      </c>
      <c r="C335" s="56">
        <v>1991</v>
      </c>
      <c r="D335" s="141">
        <v>625</v>
      </c>
      <c r="E335" s="141">
        <v>126</v>
      </c>
      <c r="H335" s="141">
        <v>1692</v>
      </c>
      <c r="I335" s="141">
        <v>167</v>
      </c>
      <c r="J335" s="141">
        <v>4</v>
      </c>
      <c r="K335" s="141">
        <v>287</v>
      </c>
      <c r="P335" s="56"/>
      <c r="AE335" s="62"/>
    </row>
    <row r="336" spans="1:31" x14ac:dyDescent="0.2">
      <c r="A336" s="58">
        <v>33495</v>
      </c>
      <c r="B336" s="513" t="str">
        <f t="shared" si="4"/>
        <v>0914</v>
      </c>
      <c r="C336" s="56">
        <v>1991</v>
      </c>
      <c r="D336" s="141">
        <v>687</v>
      </c>
      <c r="E336" s="141">
        <v>124</v>
      </c>
      <c r="G336" s="141">
        <v>3</v>
      </c>
      <c r="H336" s="141">
        <v>1072</v>
      </c>
      <c r="I336" s="141">
        <v>176</v>
      </c>
      <c r="J336" s="141">
        <v>3</v>
      </c>
      <c r="K336" s="141">
        <v>311</v>
      </c>
      <c r="P336" s="56"/>
      <c r="AE336" s="62"/>
    </row>
    <row r="337" spans="1:31" x14ac:dyDescent="0.2">
      <c r="A337" s="58">
        <v>33496</v>
      </c>
      <c r="B337" s="513" t="str">
        <f t="shared" si="4"/>
        <v>0915</v>
      </c>
      <c r="C337" s="56">
        <v>1991</v>
      </c>
      <c r="D337" s="141">
        <v>743</v>
      </c>
      <c r="E337" s="141">
        <v>126</v>
      </c>
      <c r="H337" s="141">
        <v>2036</v>
      </c>
      <c r="I337" s="141">
        <v>471</v>
      </c>
      <c r="J337" s="141">
        <v>7</v>
      </c>
      <c r="K337" s="141">
        <v>577</v>
      </c>
      <c r="P337" s="56"/>
      <c r="AE337" s="62"/>
    </row>
    <row r="338" spans="1:31" x14ac:dyDescent="0.2">
      <c r="A338" s="58">
        <v>33497</v>
      </c>
      <c r="B338" s="513" t="str">
        <f t="shared" si="4"/>
        <v>0916</v>
      </c>
      <c r="C338" s="56">
        <v>1991</v>
      </c>
      <c r="D338" s="141">
        <v>792</v>
      </c>
      <c r="E338" s="141">
        <v>274</v>
      </c>
      <c r="H338" s="141">
        <v>1926</v>
      </c>
      <c r="I338" s="141">
        <v>578</v>
      </c>
      <c r="J338" s="141">
        <v>15</v>
      </c>
      <c r="K338" s="141">
        <v>522</v>
      </c>
      <c r="P338" s="56"/>
      <c r="AE338" s="62"/>
    </row>
    <row r="339" spans="1:31" x14ac:dyDescent="0.2">
      <c r="A339" s="58">
        <v>33498</v>
      </c>
      <c r="B339" s="513" t="str">
        <f t="shared" si="4"/>
        <v>0917</v>
      </c>
      <c r="C339" s="56">
        <v>1991</v>
      </c>
      <c r="D339" s="141">
        <v>891</v>
      </c>
      <c r="E339" s="141">
        <v>339</v>
      </c>
      <c r="H339" s="141">
        <v>1681</v>
      </c>
      <c r="I339" s="141">
        <v>517</v>
      </c>
      <c r="J339" s="141">
        <v>9</v>
      </c>
      <c r="K339" s="141">
        <v>423</v>
      </c>
      <c r="P339" s="56"/>
      <c r="AE339" s="62"/>
    </row>
    <row r="340" spans="1:31" x14ac:dyDescent="0.2">
      <c r="A340" s="58">
        <v>33499</v>
      </c>
      <c r="B340" s="513" t="str">
        <f t="shared" si="4"/>
        <v>0918</v>
      </c>
      <c r="C340" s="56">
        <v>1991</v>
      </c>
      <c r="D340" s="141">
        <v>781</v>
      </c>
      <c r="E340" s="141">
        <v>330</v>
      </c>
      <c r="H340" s="141">
        <v>1529</v>
      </c>
      <c r="I340" s="141">
        <v>432</v>
      </c>
      <c r="J340" s="141">
        <v>7</v>
      </c>
      <c r="K340" s="141">
        <v>250</v>
      </c>
      <c r="P340" s="56"/>
      <c r="AE340" s="62"/>
    </row>
    <row r="341" spans="1:31" x14ac:dyDescent="0.2">
      <c r="A341" s="58">
        <v>33500</v>
      </c>
      <c r="B341" s="513" t="str">
        <f t="shared" si="4"/>
        <v>0919</v>
      </c>
      <c r="C341" s="56">
        <v>1991</v>
      </c>
      <c r="D341" s="141">
        <v>430</v>
      </c>
      <c r="E341" s="141">
        <v>252</v>
      </c>
      <c r="H341" s="141">
        <v>1542</v>
      </c>
      <c r="I341" s="141">
        <v>445</v>
      </c>
      <c r="J341" s="141">
        <v>8</v>
      </c>
      <c r="K341" s="141">
        <v>196</v>
      </c>
      <c r="P341" s="56"/>
      <c r="AE341" s="62"/>
    </row>
    <row r="342" spans="1:31" x14ac:dyDescent="0.2">
      <c r="A342" s="58">
        <v>33501</v>
      </c>
      <c r="B342" s="513" t="str">
        <f t="shared" si="4"/>
        <v>0920</v>
      </c>
      <c r="C342" s="56">
        <v>1991</v>
      </c>
      <c r="D342" s="141">
        <v>489</v>
      </c>
      <c r="E342" s="141">
        <v>220</v>
      </c>
      <c r="H342" s="141">
        <v>1697</v>
      </c>
      <c r="I342" s="141">
        <v>447</v>
      </c>
      <c r="J342" s="141">
        <v>15</v>
      </c>
      <c r="K342" s="141">
        <v>104</v>
      </c>
      <c r="P342" s="56"/>
      <c r="AE342" s="62"/>
    </row>
    <row r="343" spans="1:31" x14ac:dyDescent="0.2">
      <c r="A343" s="58">
        <v>33502</v>
      </c>
      <c r="B343" s="513" t="str">
        <f t="shared" si="4"/>
        <v>0921</v>
      </c>
      <c r="C343" s="56">
        <v>1991</v>
      </c>
      <c r="D343" s="141">
        <v>990</v>
      </c>
      <c r="E343" s="141">
        <v>215</v>
      </c>
      <c r="H343" s="141">
        <v>1514</v>
      </c>
      <c r="I343" s="141">
        <v>384</v>
      </c>
      <c r="J343" s="141">
        <v>9</v>
      </c>
      <c r="K343" s="141">
        <v>53</v>
      </c>
      <c r="P343" s="56"/>
      <c r="AE343" s="62"/>
    </row>
    <row r="344" spans="1:31" x14ac:dyDescent="0.2">
      <c r="A344" s="58">
        <v>33503</v>
      </c>
      <c r="B344" s="513" t="str">
        <f t="shared" si="4"/>
        <v>0922</v>
      </c>
      <c r="C344" s="56">
        <v>1991</v>
      </c>
      <c r="D344" s="141">
        <v>2389</v>
      </c>
      <c r="E344" s="141">
        <v>346</v>
      </c>
      <c r="H344" s="141">
        <v>1403</v>
      </c>
      <c r="I344" s="141">
        <v>444</v>
      </c>
      <c r="J344" s="141">
        <v>22</v>
      </c>
      <c r="K344" s="141">
        <v>112</v>
      </c>
      <c r="P344" s="56"/>
      <c r="AE344" s="62"/>
    </row>
    <row r="345" spans="1:31" x14ac:dyDescent="0.2">
      <c r="A345" s="58">
        <v>33504</v>
      </c>
      <c r="B345" s="513" t="str">
        <f t="shared" si="4"/>
        <v>0923</v>
      </c>
      <c r="C345" s="56">
        <v>1991</v>
      </c>
      <c r="D345" s="141">
        <v>1722</v>
      </c>
      <c r="E345" s="141">
        <v>278</v>
      </c>
      <c r="H345" s="141">
        <v>1061</v>
      </c>
      <c r="I345" s="141">
        <v>329</v>
      </c>
      <c r="J345" s="141">
        <v>7</v>
      </c>
      <c r="K345" s="141">
        <v>155</v>
      </c>
      <c r="P345" s="56"/>
      <c r="AE345" s="62"/>
    </row>
    <row r="346" spans="1:31" x14ac:dyDescent="0.2">
      <c r="A346" s="58">
        <v>33505</v>
      </c>
      <c r="B346" s="513" t="str">
        <f t="shared" si="4"/>
        <v>0924</v>
      </c>
      <c r="C346" s="56">
        <v>1991</v>
      </c>
      <c r="D346" s="141">
        <v>2101</v>
      </c>
      <c r="E346" s="141">
        <v>240</v>
      </c>
      <c r="H346" s="141">
        <v>1428</v>
      </c>
      <c r="I346" s="141">
        <v>395</v>
      </c>
      <c r="J346" s="141">
        <v>4</v>
      </c>
      <c r="K346" s="141">
        <v>226</v>
      </c>
      <c r="P346" s="56"/>
      <c r="AE346" s="62"/>
    </row>
    <row r="347" spans="1:31" x14ac:dyDescent="0.2">
      <c r="A347" s="58">
        <v>33506</v>
      </c>
      <c r="B347" s="513" t="str">
        <f t="shared" si="4"/>
        <v>0925</v>
      </c>
      <c r="C347" s="56">
        <v>1991</v>
      </c>
      <c r="D347" s="141">
        <v>2077</v>
      </c>
      <c r="E347" s="141">
        <v>406</v>
      </c>
      <c r="H347" s="141">
        <v>1768</v>
      </c>
      <c r="I347" s="141">
        <v>458</v>
      </c>
      <c r="J347" s="141">
        <v>9</v>
      </c>
      <c r="K347" s="141">
        <v>301</v>
      </c>
      <c r="P347" s="56"/>
      <c r="AE347" s="62"/>
    </row>
    <row r="348" spans="1:31" x14ac:dyDescent="0.2">
      <c r="A348" s="58">
        <v>33507</v>
      </c>
      <c r="B348" s="513" t="str">
        <f t="shared" si="4"/>
        <v>0926</v>
      </c>
      <c r="C348" s="56">
        <v>1991</v>
      </c>
      <c r="D348" s="141">
        <v>2289</v>
      </c>
      <c r="E348" s="141">
        <v>479</v>
      </c>
      <c r="H348" s="141">
        <v>1545</v>
      </c>
      <c r="I348" s="141">
        <v>529</v>
      </c>
      <c r="J348" s="141">
        <v>11</v>
      </c>
      <c r="K348" s="141">
        <v>415</v>
      </c>
      <c r="P348" s="56"/>
      <c r="AE348" s="62"/>
    </row>
    <row r="349" spans="1:31" x14ac:dyDescent="0.2">
      <c r="A349" s="58">
        <v>33508</v>
      </c>
      <c r="B349" s="513" t="str">
        <f t="shared" si="4"/>
        <v>0927</v>
      </c>
      <c r="C349" s="56">
        <v>1991</v>
      </c>
      <c r="D349" s="141">
        <v>1733</v>
      </c>
      <c r="E349" s="141">
        <v>328</v>
      </c>
      <c r="H349" s="141">
        <v>1184</v>
      </c>
      <c r="I349" s="141">
        <v>418</v>
      </c>
      <c r="J349" s="141">
        <v>3</v>
      </c>
      <c r="K349" s="141">
        <v>392</v>
      </c>
      <c r="P349" s="56"/>
      <c r="AE349" s="62"/>
    </row>
    <row r="350" spans="1:31" x14ac:dyDescent="0.2">
      <c r="A350" s="58">
        <v>33509</v>
      </c>
      <c r="B350" s="513" t="str">
        <f t="shared" si="4"/>
        <v>0928</v>
      </c>
      <c r="C350" s="56">
        <v>1991</v>
      </c>
      <c r="D350" s="141">
        <v>2163</v>
      </c>
      <c r="E350" s="141">
        <v>248</v>
      </c>
      <c r="H350" s="141">
        <v>1262</v>
      </c>
      <c r="I350" s="141">
        <v>324</v>
      </c>
      <c r="J350" s="141">
        <v>2</v>
      </c>
      <c r="K350" s="141">
        <v>355</v>
      </c>
      <c r="P350" s="56"/>
      <c r="AE350" s="62"/>
    </row>
    <row r="351" spans="1:31" x14ac:dyDescent="0.2">
      <c r="A351" s="58">
        <v>33510</v>
      </c>
      <c r="B351" s="513" t="str">
        <f t="shared" ref="B351:B414" si="5">CONCATENATE(TEXT(A351,"mm"),TEXT(A351,"dd"))</f>
        <v>0929</v>
      </c>
      <c r="C351" s="56">
        <v>1991</v>
      </c>
      <c r="D351" s="141">
        <v>1473</v>
      </c>
      <c r="E351" s="141">
        <v>174</v>
      </c>
      <c r="H351" s="141">
        <v>1194</v>
      </c>
      <c r="I351" s="141">
        <v>360</v>
      </c>
      <c r="J351" s="141">
        <v>8</v>
      </c>
      <c r="K351" s="141">
        <v>297</v>
      </c>
      <c r="P351" s="56"/>
      <c r="AE351" s="62"/>
    </row>
    <row r="352" spans="1:31" x14ac:dyDescent="0.2">
      <c r="A352" s="58">
        <v>33511</v>
      </c>
      <c r="B352" s="513" t="str">
        <f t="shared" si="5"/>
        <v>0930</v>
      </c>
      <c r="C352" s="56">
        <v>1991</v>
      </c>
      <c r="D352" s="141">
        <v>745</v>
      </c>
      <c r="E352" s="141">
        <v>187</v>
      </c>
      <c r="H352" s="141">
        <v>1400</v>
      </c>
      <c r="I352" s="141">
        <v>352</v>
      </c>
      <c r="J352" s="141">
        <v>8</v>
      </c>
      <c r="K352" s="141">
        <v>328</v>
      </c>
      <c r="P352" s="56"/>
      <c r="AE352" s="62"/>
    </row>
    <row r="353" spans="1:31" x14ac:dyDescent="0.2">
      <c r="A353" s="58">
        <v>33512</v>
      </c>
      <c r="B353" s="513" t="str">
        <f t="shared" si="5"/>
        <v>1001</v>
      </c>
      <c r="C353" s="56">
        <v>1991</v>
      </c>
      <c r="D353" s="141">
        <v>1068</v>
      </c>
      <c r="E353" s="141">
        <v>193</v>
      </c>
      <c r="H353" s="141">
        <v>2504</v>
      </c>
      <c r="I353" s="141">
        <v>763</v>
      </c>
      <c r="J353" s="141">
        <v>10</v>
      </c>
      <c r="K353" s="141">
        <v>549</v>
      </c>
      <c r="P353" s="56"/>
      <c r="AE353" s="62"/>
    </row>
    <row r="354" spans="1:31" x14ac:dyDescent="0.2">
      <c r="A354" s="58">
        <v>33513</v>
      </c>
      <c r="B354" s="513" t="str">
        <f t="shared" si="5"/>
        <v>1002</v>
      </c>
      <c r="C354" s="56">
        <v>1991</v>
      </c>
      <c r="D354" s="141">
        <v>839</v>
      </c>
      <c r="E354" s="141">
        <v>119</v>
      </c>
      <c r="H354" s="141">
        <v>3461</v>
      </c>
      <c r="I354" s="141">
        <v>880</v>
      </c>
      <c r="J354" s="141">
        <v>7</v>
      </c>
      <c r="K354" s="141">
        <v>247</v>
      </c>
      <c r="P354" s="56"/>
      <c r="AE354" s="62"/>
    </row>
    <row r="355" spans="1:31" x14ac:dyDescent="0.2">
      <c r="A355" s="58">
        <v>33514</v>
      </c>
      <c r="B355" s="513" t="str">
        <f t="shared" si="5"/>
        <v>1003</v>
      </c>
      <c r="C355" s="56">
        <v>1991</v>
      </c>
      <c r="D355" s="141">
        <v>714</v>
      </c>
      <c r="E355" s="141">
        <v>137</v>
      </c>
      <c r="H355" s="141">
        <v>2664</v>
      </c>
      <c r="I355" s="141">
        <v>670</v>
      </c>
      <c r="J355" s="141">
        <v>12</v>
      </c>
      <c r="K355" s="141">
        <v>98</v>
      </c>
      <c r="P355" s="56"/>
      <c r="AE355" s="62"/>
    </row>
    <row r="356" spans="1:31" x14ac:dyDescent="0.2">
      <c r="A356" s="58">
        <v>33515</v>
      </c>
      <c r="B356" s="513" t="str">
        <f t="shared" si="5"/>
        <v>1004</v>
      </c>
      <c r="C356" s="56">
        <v>1991</v>
      </c>
      <c r="D356" s="141">
        <v>850</v>
      </c>
      <c r="E356" s="141">
        <v>112</v>
      </c>
      <c r="H356" s="141">
        <v>3280</v>
      </c>
      <c r="I356" s="141">
        <v>422</v>
      </c>
      <c r="J356" s="141">
        <v>6</v>
      </c>
      <c r="K356" s="141">
        <v>70</v>
      </c>
      <c r="P356" s="56"/>
      <c r="AE356" s="62"/>
    </row>
    <row r="357" spans="1:31" x14ac:dyDescent="0.2">
      <c r="A357" s="58">
        <v>33516</v>
      </c>
      <c r="B357" s="513" t="str">
        <f t="shared" si="5"/>
        <v>1005</v>
      </c>
      <c r="C357" s="56">
        <v>1991</v>
      </c>
      <c r="D357" s="141">
        <v>839</v>
      </c>
      <c r="E357" s="141">
        <v>138</v>
      </c>
      <c r="H357" s="141">
        <v>2785</v>
      </c>
      <c r="I357" s="141">
        <v>467</v>
      </c>
      <c r="J357" s="141">
        <v>3</v>
      </c>
      <c r="K357" s="141">
        <v>81</v>
      </c>
      <c r="P357" s="56"/>
      <c r="AE357" s="62"/>
    </row>
    <row r="358" spans="1:31" x14ac:dyDescent="0.2">
      <c r="A358" s="58">
        <v>33517</v>
      </c>
      <c r="B358" s="513" t="str">
        <f t="shared" si="5"/>
        <v>1006</v>
      </c>
      <c r="C358" s="56">
        <v>1991</v>
      </c>
      <c r="D358" s="141">
        <v>924</v>
      </c>
      <c r="E358" s="141">
        <v>165</v>
      </c>
      <c r="H358" s="141">
        <v>4883</v>
      </c>
      <c r="I358" s="141">
        <v>406</v>
      </c>
      <c r="J358" s="141">
        <v>2</v>
      </c>
      <c r="K358" s="141">
        <v>59</v>
      </c>
      <c r="P358" s="56"/>
      <c r="AE358" s="62"/>
    </row>
    <row r="359" spans="1:31" x14ac:dyDescent="0.2">
      <c r="A359" s="58">
        <v>33518</v>
      </c>
      <c r="B359" s="513" t="str">
        <f t="shared" si="5"/>
        <v>1007</v>
      </c>
      <c r="C359" s="56">
        <v>1991</v>
      </c>
      <c r="D359" s="141">
        <v>812</v>
      </c>
      <c r="E359" s="141">
        <v>101</v>
      </c>
      <c r="H359" s="141">
        <v>7187</v>
      </c>
      <c r="I359" s="141">
        <v>439</v>
      </c>
      <c r="J359" s="141">
        <v>1</v>
      </c>
      <c r="K359" s="141">
        <v>36</v>
      </c>
      <c r="P359" s="56"/>
      <c r="AE359" s="62"/>
    </row>
    <row r="360" spans="1:31" x14ac:dyDescent="0.2">
      <c r="A360" s="58">
        <v>33519</v>
      </c>
      <c r="B360" s="513" t="str">
        <f t="shared" si="5"/>
        <v>1008</v>
      </c>
      <c r="C360" s="56">
        <v>1991</v>
      </c>
      <c r="D360" s="141">
        <v>942</v>
      </c>
      <c r="E360" s="141">
        <v>97</v>
      </c>
      <c r="H360" s="141">
        <v>5775</v>
      </c>
      <c r="I360" s="141">
        <v>393</v>
      </c>
      <c r="J360" s="141">
        <v>9</v>
      </c>
      <c r="K360" s="141">
        <v>27</v>
      </c>
      <c r="P360" s="56"/>
      <c r="AE360" s="62"/>
    </row>
    <row r="361" spans="1:31" x14ac:dyDescent="0.2">
      <c r="A361" s="58">
        <v>33520</v>
      </c>
      <c r="B361" s="513" t="str">
        <f t="shared" si="5"/>
        <v>1009</v>
      </c>
      <c r="C361" s="56">
        <v>1991</v>
      </c>
      <c r="D361" s="141">
        <v>849</v>
      </c>
      <c r="E361" s="141">
        <v>135</v>
      </c>
      <c r="H361" s="141">
        <v>4274</v>
      </c>
      <c r="I361" s="141">
        <v>339</v>
      </c>
      <c r="J361" s="141">
        <v>9</v>
      </c>
      <c r="K361" s="141">
        <v>36</v>
      </c>
      <c r="P361" s="56"/>
      <c r="AE361" s="62"/>
    </row>
    <row r="362" spans="1:31" x14ac:dyDescent="0.2">
      <c r="A362" s="58">
        <v>33521</v>
      </c>
      <c r="B362" s="513" t="str">
        <f t="shared" si="5"/>
        <v>1010</v>
      </c>
      <c r="C362" s="56">
        <v>1991</v>
      </c>
      <c r="D362" s="141">
        <v>673</v>
      </c>
      <c r="E362" s="141">
        <v>137</v>
      </c>
      <c r="H362" s="141">
        <v>3359</v>
      </c>
      <c r="I362" s="141">
        <v>283</v>
      </c>
      <c r="J362" s="141">
        <v>7</v>
      </c>
      <c r="K362" s="141">
        <v>28</v>
      </c>
      <c r="P362" s="56"/>
      <c r="AE362" s="62"/>
    </row>
    <row r="363" spans="1:31" x14ac:dyDescent="0.2">
      <c r="A363" s="58">
        <v>33522</v>
      </c>
      <c r="B363" s="513" t="str">
        <f t="shared" si="5"/>
        <v>1011</v>
      </c>
      <c r="C363" s="56">
        <v>1991</v>
      </c>
      <c r="D363" s="141">
        <v>593</v>
      </c>
      <c r="E363" s="141">
        <v>157</v>
      </c>
      <c r="H363" s="141">
        <v>3230</v>
      </c>
      <c r="I363" s="141">
        <v>340</v>
      </c>
      <c r="J363" s="141">
        <v>4</v>
      </c>
      <c r="K363" s="141">
        <v>28</v>
      </c>
      <c r="P363" s="56"/>
      <c r="AE363" s="62"/>
    </row>
    <row r="364" spans="1:31" x14ac:dyDescent="0.2">
      <c r="A364" s="58">
        <v>33523</v>
      </c>
      <c r="B364" s="513" t="str">
        <f t="shared" si="5"/>
        <v>1012</v>
      </c>
      <c r="C364" s="56">
        <v>1991</v>
      </c>
      <c r="D364" s="141">
        <v>482</v>
      </c>
      <c r="E364" s="141">
        <v>120</v>
      </c>
      <c r="H364" s="141">
        <v>2726</v>
      </c>
      <c r="I364" s="141">
        <v>325</v>
      </c>
      <c r="J364" s="141">
        <v>8</v>
      </c>
      <c r="K364" s="141">
        <v>44</v>
      </c>
      <c r="P364" s="56"/>
      <c r="AE364" s="62"/>
    </row>
    <row r="365" spans="1:31" x14ac:dyDescent="0.2">
      <c r="A365" s="58">
        <v>33524</v>
      </c>
      <c r="B365" s="513" t="str">
        <f t="shared" si="5"/>
        <v>1013</v>
      </c>
      <c r="C365" s="56">
        <v>1991</v>
      </c>
      <c r="D365" s="141">
        <v>311</v>
      </c>
      <c r="E365" s="141">
        <v>73</v>
      </c>
      <c r="H365" s="141">
        <v>2934</v>
      </c>
      <c r="I365" s="141">
        <v>236</v>
      </c>
      <c r="J365" s="141">
        <v>1</v>
      </c>
      <c r="K365" s="141">
        <v>14</v>
      </c>
      <c r="P365" s="56"/>
      <c r="AE365" s="62"/>
    </row>
    <row r="366" spans="1:31" x14ac:dyDescent="0.2">
      <c r="A366" s="58">
        <v>33525</v>
      </c>
      <c r="B366" s="513" t="str">
        <f t="shared" si="5"/>
        <v>1014</v>
      </c>
      <c r="C366" s="56">
        <v>1991</v>
      </c>
      <c r="D366" s="141">
        <v>224</v>
      </c>
      <c r="E366" s="141">
        <v>66</v>
      </c>
      <c r="H366" s="141">
        <v>3023</v>
      </c>
      <c r="I366" s="141">
        <v>241</v>
      </c>
      <c r="J366" s="141">
        <v>5</v>
      </c>
      <c r="K366" s="141">
        <v>16</v>
      </c>
      <c r="P366" s="56"/>
      <c r="AE366" s="62"/>
    </row>
    <row r="367" spans="1:31" x14ac:dyDescent="0.2">
      <c r="A367" s="58">
        <v>33526</v>
      </c>
      <c r="B367" s="513" t="str">
        <f t="shared" si="5"/>
        <v>1015</v>
      </c>
      <c r="C367" s="56">
        <v>1991</v>
      </c>
      <c r="D367" s="141">
        <v>151</v>
      </c>
      <c r="E367" s="141">
        <v>76</v>
      </c>
      <c r="G367" s="141">
        <v>1</v>
      </c>
      <c r="H367" s="141">
        <v>2377</v>
      </c>
      <c r="I367" s="141">
        <v>229</v>
      </c>
      <c r="J367" s="141">
        <v>2</v>
      </c>
      <c r="K367" s="141">
        <v>14</v>
      </c>
      <c r="P367" s="56"/>
      <c r="AE367" s="62"/>
    </row>
    <row r="368" spans="1:31" x14ac:dyDescent="0.2">
      <c r="A368" s="58">
        <v>33527</v>
      </c>
      <c r="B368" s="513" t="str">
        <f t="shared" si="5"/>
        <v>1016</v>
      </c>
      <c r="C368" s="56">
        <v>1991</v>
      </c>
      <c r="D368" s="141">
        <v>190</v>
      </c>
      <c r="E368" s="141">
        <v>63</v>
      </c>
      <c r="H368" s="141">
        <v>2477</v>
      </c>
      <c r="I368" s="141">
        <v>218</v>
      </c>
      <c r="J368" s="141">
        <v>9</v>
      </c>
      <c r="K368" s="141">
        <v>47</v>
      </c>
      <c r="P368" s="56"/>
      <c r="AE368" s="62"/>
    </row>
    <row r="369" spans="1:31" x14ac:dyDescent="0.2">
      <c r="A369" s="58">
        <v>33528</v>
      </c>
      <c r="B369" s="513" t="str">
        <f t="shared" si="5"/>
        <v>1017</v>
      </c>
      <c r="C369" s="56">
        <v>1991</v>
      </c>
      <c r="D369" s="141">
        <v>400</v>
      </c>
      <c r="E369" s="141">
        <v>64</v>
      </c>
      <c r="H369" s="141">
        <v>2995</v>
      </c>
      <c r="I369" s="141">
        <v>187</v>
      </c>
      <c r="J369" s="141">
        <v>10</v>
      </c>
      <c r="K369" s="141">
        <v>8</v>
      </c>
      <c r="P369" s="56"/>
      <c r="AE369" s="62"/>
    </row>
    <row r="370" spans="1:31" x14ac:dyDescent="0.2">
      <c r="A370" s="58">
        <v>33529</v>
      </c>
      <c r="B370" s="513" t="str">
        <f t="shared" si="5"/>
        <v>1018</v>
      </c>
      <c r="C370" s="56">
        <v>1991</v>
      </c>
      <c r="D370" s="141">
        <v>247</v>
      </c>
      <c r="E370" s="141">
        <v>42</v>
      </c>
      <c r="G370" s="141">
        <v>2</v>
      </c>
      <c r="H370" s="141">
        <v>3564</v>
      </c>
      <c r="I370" s="141">
        <v>197</v>
      </c>
      <c r="J370" s="141">
        <v>9</v>
      </c>
      <c r="K370" s="141">
        <v>25</v>
      </c>
      <c r="P370" s="56"/>
      <c r="AE370" s="62"/>
    </row>
    <row r="371" spans="1:31" x14ac:dyDescent="0.2">
      <c r="A371" s="58">
        <v>33530</v>
      </c>
      <c r="B371" s="513" t="str">
        <f t="shared" si="5"/>
        <v>1019</v>
      </c>
      <c r="C371" s="56">
        <v>1991</v>
      </c>
      <c r="D371" s="141">
        <v>156</v>
      </c>
      <c r="E371" s="141">
        <v>41</v>
      </c>
      <c r="H371" s="141">
        <v>2940</v>
      </c>
      <c r="I371" s="141">
        <v>255</v>
      </c>
      <c r="J371" s="141">
        <v>13</v>
      </c>
      <c r="K371" s="141">
        <v>62</v>
      </c>
      <c r="P371" s="56"/>
      <c r="AE371" s="62"/>
    </row>
    <row r="372" spans="1:31" x14ac:dyDescent="0.2">
      <c r="A372" s="58">
        <v>33531</v>
      </c>
      <c r="B372" s="513" t="str">
        <f t="shared" si="5"/>
        <v>1020</v>
      </c>
      <c r="C372" s="56">
        <v>1991</v>
      </c>
      <c r="D372" s="141">
        <v>176</v>
      </c>
      <c r="E372" s="141">
        <v>37</v>
      </c>
      <c r="G372" s="141">
        <v>1</v>
      </c>
      <c r="H372" s="141">
        <v>2094</v>
      </c>
      <c r="I372" s="141">
        <v>203</v>
      </c>
      <c r="J372" s="141">
        <v>13</v>
      </c>
      <c r="K372" s="141">
        <v>59</v>
      </c>
      <c r="P372" s="56"/>
      <c r="AE372" s="62"/>
    </row>
    <row r="373" spans="1:31" x14ac:dyDescent="0.2">
      <c r="A373" s="58">
        <v>33532</v>
      </c>
      <c r="B373" s="513" t="str">
        <f t="shared" si="5"/>
        <v>1021</v>
      </c>
      <c r="C373" s="56">
        <v>1991</v>
      </c>
      <c r="D373" s="141">
        <v>157</v>
      </c>
      <c r="E373" s="141">
        <v>32</v>
      </c>
      <c r="G373" s="141">
        <v>2</v>
      </c>
      <c r="H373" s="141">
        <v>1726</v>
      </c>
      <c r="I373" s="141">
        <v>219</v>
      </c>
      <c r="J373" s="141">
        <v>10</v>
      </c>
      <c r="K373" s="141">
        <v>46</v>
      </c>
      <c r="P373" s="56"/>
      <c r="AE373" s="62"/>
    </row>
    <row r="374" spans="1:31" x14ac:dyDescent="0.2">
      <c r="A374" s="58">
        <v>33533</v>
      </c>
      <c r="B374" s="513" t="str">
        <f t="shared" si="5"/>
        <v>1022</v>
      </c>
      <c r="C374" s="56">
        <v>1991</v>
      </c>
      <c r="D374" s="141">
        <v>99</v>
      </c>
      <c r="E374" s="141">
        <v>16</v>
      </c>
      <c r="G374" s="141">
        <v>7</v>
      </c>
      <c r="H374" s="141">
        <v>1405</v>
      </c>
      <c r="I374" s="141">
        <v>123</v>
      </c>
      <c r="J374" s="141">
        <v>6</v>
      </c>
      <c r="K374" s="141">
        <v>29</v>
      </c>
      <c r="P374" s="56"/>
      <c r="AE374" s="62"/>
    </row>
    <row r="375" spans="1:31" x14ac:dyDescent="0.2">
      <c r="A375" s="58">
        <v>33534</v>
      </c>
      <c r="B375" s="513" t="str">
        <f t="shared" si="5"/>
        <v>1023</v>
      </c>
      <c r="C375" s="56">
        <v>1991</v>
      </c>
      <c r="D375" s="141">
        <v>126</v>
      </c>
      <c r="E375" s="141">
        <v>20</v>
      </c>
      <c r="G375" s="141">
        <v>3</v>
      </c>
      <c r="H375" s="141">
        <v>1445</v>
      </c>
      <c r="I375" s="141">
        <v>124</v>
      </c>
      <c r="J375" s="141">
        <v>8</v>
      </c>
      <c r="K375" s="141">
        <v>25</v>
      </c>
      <c r="P375" s="56"/>
      <c r="AE375" s="62"/>
    </row>
    <row r="376" spans="1:31" x14ac:dyDescent="0.2">
      <c r="A376" s="58">
        <v>33535</v>
      </c>
      <c r="B376" s="513" t="str">
        <f t="shared" si="5"/>
        <v>1024</v>
      </c>
      <c r="C376" s="56">
        <v>1991</v>
      </c>
      <c r="D376" s="141">
        <v>75</v>
      </c>
      <c r="E376" s="141">
        <v>22</v>
      </c>
      <c r="G376" s="141">
        <v>1</v>
      </c>
      <c r="H376" s="141">
        <v>1038</v>
      </c>
      <c r="I376" s="141">
        <v>97</v>
      </c>
      <c r="J376" s="141">
        <v>4</v>
      </c>
      <c r="K376" s="141">
        <v>22</v>
      </c>
      <c r="P376" s="56"/>
      <c r="AE376" s="62"/>
    </row>
    <row r="377" spans="1:31" x14ac:dyDescent="0.2">
      <c r="A377" s="58">
        <v>33536</v>
      </c>
      <c r="B377" s="513" t="str">
        <f t="shared" si="5"/>
        <v>1025</v>
      </c>
      <c r="C377" s="56">
        <v>1991</v>
      </c>
      <c r="D377" s="141">
        <v>93</v>
      </c>
      <c r="E377" s="141">
        <v>14</v>
      </c>
      <c r="G377" s="141">
        <v>1</v>
      </c>
      <c r="H377" s="141">
        <v>771</v>
      </c>
      <c r="I377" s="141">
        <v>63</v>
      </c>
      <c r="J377" s="141">
        <v>5</v>
      </c>
      <c r="K377" s="141">
        <v>6</v>
      </c>
      <c r="P377" s="56"/>
      <c r="AE377" s="62"/>
    </row>
    <row r="378" spans="1:31" x14ac:dyDescent="0.2">
      <c r="A378" s="58">
        <v>33537</v>
      </c>
      <c r="B378" s="513" t="str">
        <f t="shared" si="5"/>
        <v>1026</v>
      </c>
      <c r="C378" s="56">
        <v>1991</v>
      </c>
      <c r="D378" s="141">
        <v>60</v>
      </c>
      <c r="E378" s="141">
        <v>10</v>
      </c>
      <c r="G378" s="141">
        <v>2</v>
      </c>
      <c r="H378" s="141">
        <v>538</v>
      </c>
      <c r="I378" s="141">
        <v>47</v>
      </c>
      <c r="J378" s="141">
        <v>4</v>
      </c>
      <c r="K378" s="141">
        <v>0</v>
      </c>
      <c r="P378" s="56"/>
      <c r="AE378" s="62"/>
    </row>
    <row r="379" spans="1:31" x14ac:dyDescent="0.2">
      <c r="A379" s="58">
        <v>33538</v>
      </c>
      <c r="B379" s="513" t="str">
        <f t="shared" si="5"/>
        <v>1027</v>
      </c>
      <c r="C379" s="56">
        <v>1991</v>
      </c>
      <c r="D379" s="141">
        <v>46</v>
      </c>
      <c r="E379" s="141">
        <v>10</v>
      </c>
      <c r="H379" s="141">
        <v>373</v>
      </c>
      <c r="I379" s="141">
        <v>44</v>
      </c>
      <c r="K379" s="141">
        <v>0</v>
      </c>
      <c r="P379" s="56"/>
      <c r="AE379" s="62"/>
    </row>
    <row r="380" spans="1:31" x14ac:dyDescent="0.2">
      <c r="A380" s="58">
        <v>33539</v>
      </c>
      <c r="B380" s="513" t="str">
        <f t="shared" si="5"/>
        <v>1028</v>
      </c>
      <c r="C380" s="56">
        <v>1991</v>
      </c>
      <c r="D380" s="141">
        <v>32</v>
      </c>
      <c r="E380" s="141">
        <v>5</v>
      </c>
      <c r="G380" s="141">
        <v>1</v>
      </c>
      <c r="H380" s="141">
        <v>325</v>
      </c>
      <c r="I380" s="141">
        <v>11</v>
      </c>
      <c r="J380" s="141">
        <v>4</v>
      </c>
      <c r="K380" s="141">
        <v>0</v>
      </c>
      <c r="P380" s="56"/>
      <c r="AE380" s="62"/>
    </row>
    <row r="381" spans="1:31" x14ac:dyDescent="0.2">
      <c r="A381" s="58">
        <v>33540</v>
      </c>
      <c r="B381" s="513" t="str">
        <f t="shared" si="5"/>
        <v>1029</v>
      </c>
      <c r="C381" s="56">
        <v>1991</v>
      </c>
      <c r="D381" s="141">
        <v>18</v>
      </c>
      <c r="E381" s="141">
        <v>6</v>
      </c>
      <c r="G381" s="141">
        <v>2</v>
      </c>
      <c r="H381" s="141">
        <v>242</v>
      </c>
      <c r="I381" s="141">
        <v>12</v>
      </c>
      <c r="J381" s="141">
        <v>2</v>
      </c>
      <c r="K381" s="141">
        <v>0</v>
      </c>
      <c r="P381" s="56"/>
      <c r="AE381" s="62"/>
    </row>
    <row r="382" spans="1:31" x14ac:dyDescent="0.2">
      <c r="A382" s="58">
        <v>33541</v>
      </c>
      <c r="B382" s="513" t="str">
        <f t="shared" si="5"/>
        <v>1030</v>
      </c>
      <c r="C382" s="56">
        <v>1991</v>
      </c>
      <c r="D382" s="141">
        <v>22</v>
      </c>
      <c r="E382" s="141">
        <v>4</v>
      </c>
      <c r="H382" s="141">
        <v>205</v>
      </c>
      <c r="I382" s="141">
        <v>28</v>
      </c>
      <c r="J382" s="141">
        <v>1</v>
      </c>
      <c r="K382" s="141">
        <v>2</v>
      </c>
      <c r="P382" s="56"/>
      <c r="AE382" s="62"/>
    </row>
    <row r="383" spans="1:31" x14ac:dyDescent="0.2">
      <c r="A383" s="58">
        <v>33542</v>
      </c>
      <c r="B383" s="513" t="str">
        <f t="shared" si="5"/>
        <v>1031</v>
      </c>
      <c r="C383" s="56">
        <v>1991</v>
      </c>
      <c r="D383" s="141">
        <v>29</v>
      </c>
      <c r="E383" s="141">
        <v>3</v>
      </c>
      <c r="H383" s="141">
        <v>189</v>
      </c>
      <c r="I383" s="141">
        <v>30</v>
      </c>
      <c r="J383" s="141">
        <v>2</v>
      </c>
      <c r="K383" s="141">
        <v>0</v>
      </c>
      <c r="P383" s="56"/>
      <c r="AE383" s="62"/>
    </row>
    <row r="384" spans="1:31" x14ac:dyDescent="0.2">
      <c r="A384" s="58">
        <v>33543</v>
      </c>
      <c r="B384" s="513" t="str">
        <f t="shared" si="5"/>
        <v>1101</v>
      </c>
      <c r="C384" s="56">
        <v>1991</v>
      </c>
      <c r="D384" s="141">
        <v>35</v>
      </c>
      <c r="E384" s="141">
        <v>8</v>
      </c>
      <c r="G384" s="141">
        <v>2</v>
      </c>
      <c r="H384" s="141">
        <v>304</v>
      </c>
      <c r="I384" s="141">
        <v>38</v>
      </c>
      <c r="J384" s="141">
        <v>6</v>
      </c>
      <c r="K384" s="141">
        <v>9</v>
      </c>
      <c r="P384" s="56"/>
      <c r="AE384" s="62"/>
    </row>
    <row r="385" spans="1:31" x14ac:dyDescent="0.2">
      <c r="A385" s="58">
        <v>33544</v>
      </c>
      <c r="B385" s="513" t="str">
        <f t="shared" si="5"/>
        <v>1102</v>
      </c>
      <c r="C385" s="56">
        <v>1991</v>
      </c>
      <c r="D385" s="141">
        <v>27</v>
      </c>
      <c r="E385" s="141">
        <v>6</v>
      </c>
      <c r="H385" s="141">
        <v>199</v>
      </c>
      <c r="I385" s="141">
        <v>31</v>
      </c>
      <c r="J385" s="141">
        <v>3</v>
      </c>
      <c r="K385" s="141">
        <v>2</v>
      </c>
      <c r="P385" s="56"/>
      <c r="AE385" s="62"/>
    </row>
    <row r="386" spans="1:31" x14ac:dyDescent="0.2">
      <c r="A386" s="58">
        <v>33545</v>
      </c>
      <c r="B386" s="513" t="str">
        <f t="shared" si="5"/>
        <v>1103</v>
      </c>
      <c r="C386" s="56">
        <v>1991</v>
      </c>
      <c r="D386" s="141">
        <v>6</v>
      </c>
      <c r="E386" s="141">
        <v>2</v>
      </c>
      <c r="G386" s="141">
        <v>1</v>
      </c>
      <c r="H386" s="141">
        <v>71</v>
      </c>
      <c r="I386" s="141">
        <v>14</v>
      </c>
      <c r="K386" s="141">
        <v>3</v>
      </c>
      <c r="P386" s="56"/>
      <c r="AE386" s="62"/>
    </row>
    <row r="387" spans="1:31" x14ac:dyDescent="0.2">
      <c r="A387" s="58">
        <v>33546</v>
      </c>
      <c r="B387" s="513" t="str">
        <f t="shared" si="5"/>
        <v>1104</v>
      </c>
      <c r="C387" s="56">
        <v>1991</v>
      </c>
      <c r="D387" s="141">
        <v>31</v>
      </c>
      <c r="E387" s="141">
        <v>6</v>
      </c>
      <c r="G387" s="141">
        <v>3</v>
      </c>
      <c r="H387" s="141">
        <v>257</v>
      </c>
      <c r="I387" s="141">
        <v>36</v>
      </c>
      <c r="J387" s="141">
        <v>1</v>
      </c>
      <c r="K387" s="141">
        <v>22</v>
      </c>
      <c r="P387" s="56"/>
      <c r="AE387" s="62"/>
    </row>
    <row r="388" spans="1:31" x14ac:dyDescent="0.2">
      <c r="A388" s="58">
        <v>33547</v>
      </c>
      <c r="B388" s="513" t="str">
        <f t="shared" si="5"/>
        <v>1105</v>
      </c>
      <c r="C388" s="56">
        <v>1991</v>
      </c>
      <c r="D388" s="141">
        <v>74</v>
      </c>
      <c r="E388" s="141">
        <v>9</v>
      </c>
      <c r="G388" s="141">
        <v>9</v>
      </c>
      <c r="H388" s="141">
        <v>206</v>
      </c>
      <c r="I388" s="141">
        <v>30</v>
      </c>
      <c r="J388" s="141">
        <v>8</v>
      </c>
      <c r="K388" s="141">
        <v>85</v>
      </c>
      <c r="P388" s="56"/>
      <c r="AE388" s="62"/>
    </row>
    <row r="389" spans="1:31" x14ac:dyDescent="0.2">
      <c r="A389" s="58">
        <v>33548</v>
      </c>
      <c r="B389" s="513" t="str">
        <f t="shared" si="5"/>
        <v>1106</v>
      </c>
      <c r="C389" s="56">
        <v>1991</v>
      </c>
      <c r="D389" s="141">
        <v>74</v>
      </c>
      <c r="E389" s="141">
        <v>8</v>
      </c>
      <c r="G389" s="141">
        <v>4</v>
      </c>
      <c r="H389" s="141">
        <v>89</v>
      </c>
      <c r="I389" s="141">
        <v>19</v>
      </c>
      <c r="J389" s="141">
        <v>6</v>
      </c>
      <c r="K389" s="141">
        <v>17</v>
      </c>
      <c r="P389" s="56"/>
      <c r="AE389" s="62"/>
    </row>
    <row r="390" spans="1:31" x14ac:dyDescent="0.2">
      <c r="A390" s="58">
        <v>33549</v>
      </c>
      <c r="B390" s="513" t="str">
        <f t="shared" si="5"/>
        <v>1107</v>
      </c>
      <c r="C390" s="56">
        <v>1991</v>
      </c>
      <c r="D390" s="141">
        <v>20</v>
      </c>
      <c r="E390" s="141">
        <v>8</v>
      </c>
      <c r="H390" s="141">
        <v>61</v>
      </c>
      <c r="I390" s="141">
        <v>5</v>
      </c>
      <c r="J390" s="141">
        <v>3</v>
      </c>
      <c r="K390" s="141">
        <v>18</v>
      </c>
      <c r="P390" s="56"/>
      <c r="AE390" s="62"/>
    </row>
    <row r="391" spans="1:31" x14ac:dyDescent="0.2">
      <c r="A391" s="58">
        <v>33550</v>
      </c>
      <c r="B391" s="513" t="str">
        <f t="shared" si="5"/>
        <v>1108</v>
      </c>
      <c r="C391" s="56">
        <v>1991</v>
      </c>
      <c r="D391" s="141">
        <v>191</v>
      </c>
      <c r="E391" s="141">
        <v>26</v>
      </c>
      <c r="G391" s="141">
        <v>11</v>
      </c>
      <c r="H391" s="141">
        <v>243</v>
      </c>
      <c r="I391" s="141">
        <v>64</v>
      </c>
      <c r="J391" s="141">
        <v>9</v>
      </c>
      <c r="K391" s="141">
        <v>124</v>
      </c>
      <c r="P391" s="56"/>
      <c r="AE391" s="62"/>
    </row>
    <row r="392" spans="1:31" x14ac:dyDescent="0.2">
      <c r="A392" s="58">
        <v>33551</v>
      </c>
      <c r="B392" s="513" t="str">
        <f t="shared" si="5"/>
        <v>1109</v>
      </c>
      <c r="C392" s="56">
        <v>1991</v>
      </c>
      <c r="D392" s="141">
        <v>183</v>
      </c>
      <c r="E392" s="141">
        <v>27</v>
      </c>
      <c r="G392" s="141">
        <v>4</v>
      </c>
      <c r="H392" s="141">
        <v>100</v>
      </c>
      <c r="I392" s="141">
        <v>29</v>
      </c>
      <c r="J392" s="141">
        <v>4</v>
      </c>
      <c r="K392" s="141">
        <v>85</v>
      </c>
      <c r="P392" s="56"/>
      <c r="AE392" s="62"/>
    </row>
    <row r="393" spans="1:31" x14ac:dyDescent="0.2">
      <c r="A393" s="58">
        <v>33552</v>
      </c>
      <c r="B393" s="513" t="str">
        <f t="shared" si="5"/>
        <v>1110</v>
      </c>
      <c r="C393" s="56">
        <v>1991</v>
      </c>
      <c r="D393" s="141">
        <v>69</v>
      </c>
      <c r="E393" s="141">
        <v>9</v>
      </c>
      <c r="G393" s="141">
        <v>2</v>
      </c>
      <c r="H393" s="141">
        <v>28</v>
      </c>
      <c r="I393" s="141">
        <v>10</v>
      </c>
      <c r="J393" s="141">
        <v>4</v>
      </c>
      <c r="K393" s="141">
        <v>19</v>
      </c>
      <c r="P393" s="56"/>
      <c r="AE393" s="62"/>
    </row>
    <row r="394" spans="1:31" x14ac:dyDescent="0.2">
      <c r="A394" s="58">
        <f>DATE(92,9,2)</f>
        <v>33849</v>
      </c>
      <c r="B394" s="513" t="str">
        <f t="shared" si="5"/>
        <v>0902</v>
      </c>
      <c r="C394" s="56">
        <v>1992</v>
      </c>
      <c r="D394" s="141">
        <v>23</v>
      </c>
      <c r="E394" s="141">
        <v>9</v>
      </c>
      <c r="G394" s="141">
        <v>0</v>
      </c>
      <c r="H394" s="141">
        <v>0</v>
      </c>
      <c r="I394" s="141">
        <v>0</v>
      </c>
      <c r="J394" s="141">
        <v>0</v>
      </c>
      <c r="K394" s="141">
        <v>151</v>
      </c>
      <c r="N394" s="56" t="s">
        <v>35</v>
      </c>
      <c r="P394" s="56"/>
      <c r="AE394" s="62"/>
    </row>
    <row r="395" spans="1:31" x14ac:dyDescent="0.2">
      <c r="A395" s="58">
        <f t="shared" ref="A395:A426" si="6">A394+1</f>
        <v>33850</v>
      </c>
      <c r="B395" s="513" t="str">
        <f t="shared" si="5"/>
        <v>0903</v>
      </c>
      <c r="C395" s="56">
        <v>1992</v>
      </c>
      <c r="D395" s="141">
        <v>1197</v>
      </c>
      <c r="E395" s="141">
        <v>136</v>
      </c>
      <c r="G395" s="141">
        <v>0</v>
      </c>
      <c r="H395" s="141">
        <v>1594</v>
      </c>
      <c r="I395" s="141">
        <v>45</v>
      </c>
      <c r="J395" s="141">
        <v>72</v>
      </c>
      <c r="K395" s="141">
        <v>440</v>
      </c>
      <c r="P395" s="56"/>
      <c r="AE395" s="62"/>
    </row>
    <row r="396" spans="1:31" x14ac:dyDescent="0.2">
      <c r="A396" s="58">
        <f t="shared" si="6"/>
        <v>33851</v>
      </c>
      <c r="B396" s="513" t="str">
        <f t="shared" si="5"/>
        <v>0904</v>
      </c>
      <c r="C396" s="56">
        <v>1992</v>
      </c>
      <c r="D396" s="141">
        <v>380</v>
      </c>
      <c r="E396" s="141">
        <v>68</v>
      </c>
      <c r="G396" s="141">
        <v>0</v>
      </c>
      <c r="H396" s="141">
        <v>72</v>
      </c>
      <c r="I396" s="141">
        <v>18</v>
      </c>
      <c r="J396" s="141">
        <v>28</v>
      </c>
      <c r="K396" s="141">
        <v>2428</v>
      </c>
      <c r="P396" s="56"/>
      <c r="AE396" s="62"/>
    </row>
    <row r="397" spans="1:31" x14ac:dyDescent="0.2">
      <c r="A397" s="58">
        <f t="shared" si="6"/>
        <v>33852</v>
      </c>
      <c r="B397" s="513" t="str">
        <f t="shared" si="5"/>
        <v>0905</v>
      </c>
      <c r="C397" s="56">
        <v>1992</v>
      </c>
      <c r="D397" s="141">
        <v>299</v>
      </c>
      <c r="E397" s="141">
        <v>53</v>
      </c>
      <c r="G397" s="141">
        <v>0</v>
      </c>
      <c r="H397" s="141">
        <v>260</v>
      </c>
      <c r="I397" s="141">
        <v>20</v>
      </c>
      <c r="J397" s="141">
        <v>12</v>
      </c>
      <c r="K397" s="141">
        <v>993</v>
      </c>
      <c r="P397" s="56"/>
      <c r="AE397" s="62"/>
    </row>
    <row r="398" spans="1:31" x14ac:dyDescent="0.2">
      <c r="A398" s="58">
        <f t="shared" si="6"/>
        <v>33853</v>
      </c>
      <c r="B398" s="513" t="str">
        <f t="shared" si="5"/>
        <v>0906</v>
      </c>
      <c r="C398" s="56">
        <v>1992</v>
      </c>
      <c r="D398" s="141">
        <v>376</v>
      </c>
      <c r="E398" s="141">
        <v>49</v>
      </c>
      <c r="G398" s="141">
        <v>0</v>
      </c>
      <c r="H398" s="141">
        <v>163</v>
      </c>
      <c r="I398" s="141">
        <v>17</v>
      </c>
      <c r="J398" s="141">
        <v>34</v>
      </c>
      <c r="K398" s="141">
        <v>1137</v>
      </c>
      <c r="P398" s="56"/>
      <c r="AE398" s="62"/>
    </row>
    <row r="399" spans="1:31" x14ac:dyDescent="0.2">
      <c r="A399" s="58">
        <f t="shared" si="6"/>
        <v>33854</v>
      </c>
      <c r="B399" s="513" t="str">
        <f t="shared" si="5"/>
        <v>0907</v>
      </c>
      <c r="C399" s="56">
        <v>1992</v>
      </c>
      <c r="D399" s="141">
        <v>720</v>
      </c>
      <c r="E399" s="141">
        <v>80</v>
      </c>
      <c r="G399" s="141">
        <v>0</v>
      </c>
      <c r="H399" s="141">
        <v>468</v>
      </c>
      <c r="I399" s="141">
        <v>41</v>
      </c>
      <c r="J399" s="141">
        <v>46</v>
      </c>
      <c r="K399" s="141">
        <v>1125</v>
      </c>
      <c r="P399" s="56"/>
      <c r="AE399" s="62"/>
    </row>
    <row r="400" spans="1:31" x14ac:dyDescent="0.2">
      <c r="A400" s="58">
        <f t="shared" si="6"/>
        <v>33855</v>
      </c>
      <c r="B400" s="513" t="str">
        <f t="shared" si="5"/>
        <v>0908</v>
      </c>
      <c r="C400" s="56">
        <v>1992</v>
      </c>
      <c r="D400" s="141">
        <v>642</v>
      </c>
      <c r="E400" s="141">
        <v>124</v>
      </c>
      <c r="G400" s="141">
        <v>0</v>
      </c>
      <c r="H400" s="141">
        <v>397</v>
      </c>
      <c r="I400" s="141">
        <v>31</v>
      </c>
      <c r="J400" s="141">
        <v>25</v>
      </c>
      <c r="K400" s="141">
        <v>657</v>
      </c>
      <c r="P400" s="56"/>
      <c r="AE400" s="62"/>
    </row>
    <row r="401" spans="1:31" x14ac:dyDescent="0.2">
      <c r="A401" s="58">
        <f t="shared" si="6"/>
        <v>33856</v>
      </c>
      <c r="B401" s="513" t="str">
        <f t="shared" si="5"/>
        <v>0909</v>
      </c>
      <c r="C401" s="56">
        <v>1992</v>
      </c>
      <c r="D401" s="141">
        <v>909</v>
      </c>
      <c r="E401" s="141">
        <v>131</v>
      </c>
      <c r="G401" s="141">
        <v>0</v>
      </c>
      <c r="H401" s="141">
        <v>1858</v>
      </c>
      <c r="I401" s="141">
        <v>233</v>
      </c>
      <c r="J401" s="141">
        <v>48</v>
      </c>
      <c r="K401" s="141">
        <v>984</v>
      </c>
      <c r="P401" s="56"/>
      <c r="AE401" s="62"/>
    </row>
    <row r="402" spans="1:31" x14ac:dyDescent="0.2">
      <c r="A402" s="58">
        <f t="shared" si="6"/>
        <v>33857</v>
      </c>
      <c r="B402" s="513" t="str">
        <f t="shared" si="5"/>
        <v>0910</v>
      </c>
      <c r="C402" s="56">
        <v>1992</v>
      </c>
      <c r="D402" s="141">
        <v>1185</v>
      </c>
      <c r="E402" s="141">
        <v>227</v>
      </c>
      <c r="G402" s="141">
        <v>0</v>
      </c>
      <c r="H402" s="141">
        <v>433</v>
      </c>
      <c r="I402" s="141">
        <v>176</v>
      </c>
      <c r="J402" s="141">
        <v>26</v>
      </c>
      <c r="K402" s="141">
        <v>840</v>
      </c>
      <c r="P402" s="56"/>
      <c r="AE402" s="62"/>
    </row>
    <row r="403" spans="1:31" x14ac:dyDescent="0.2">
      <c r="A403" s="58">
        <f t="shared" si="6"/>
        <v>33858</v>
      </c>
      <c r="B403" s="513" t="str">
        <f t="shared" si="5"/>
        <v>0911</v>
      </c>
      <c r="C403" s="56">
        <v>1992</v>
      </c>
      <c r="D403" s="141">
        <v>1299</v>
      </c>
      <c r="E403" s="141">
        <v>259</v>
      </c>
      <c r="G403" s="141">
        <v>0</v>
      </c>
      <c r="H403" s="141">
        <v>621</v>
      </c>
      <c r="I403" s="141">
        <v>90</v>
      </c>
      <c r="J403" s="141">
        <v>59</v>
      </c>
      <c r="K403" s="141">
        <v>1326</v>
      </c>
      <c r="P403" s="56"/>
      <c r="AE403" s="62"/>
    </row>
    <row r="404" spans="1:31" x14ac:dyDescent="0.2">
      <c r="A404" s="58">
        <f t="shared" si="6"/>
        <v>33859</v>
      </c>
      <c r="B404" s="513" t="str">
        <f t="shared" si="5"/>
        <v>0912</v>
      </c>
      <c r="C404" s="56">
        <v>1992</v>
      </c>
      <c r="D404" s="141">
        <v>905</v>
      </c>
      <c r="E404" s="141">
        <v>200</v>
      </c>
      <c r="G404" s="141">
        <v>0</v>
      </c>
      <c r="H404" s="141">
        <v>289</v>
      </c>
      <c r="I404" s="141">
        <v>32</v>
      </c>
      <c r="J404" s="141">
        <v>49</v>
      </c>
      <c r="K404" s="141">
        <v>414</v>
      </c>
      <c r="P404" s="56"/>
      <c r="AE404" s="62"/>
    </row>
    <row r="405" spans="1:31" x14ac:dyDescent="0.2">
      <c r="A405" s="58">
        <f t="shared" si="6"/>
        <v>33860</v>
      </c>
      <c r="B405" s="513" t="str">
        <f t="shared" si="5"/>
        <v>0913</v>
      </c>
      <c r="C405" s="56">
        <v>1992</v>
      </c>
      <c r="D405" s="141">
        <v>1134</v>
      </c>
      <c r="E405" s="141">
        <v>195</v>
      </c>
      <c r="G405" s="141">
        <v>0</v>
      </c>
      <c r="H405" s="141">
        <v>1368</v>
      </c>
      <c r="I405" s="141">
        <v>55</v>
      </c>
      <c r="J405" s="141">
        <v>72</v>
      </c>
      <c r="K405" s="141">
        <v>427</v>
      </c>
      <c r="P405" s="56"/>
      <c r="AE405" s="62"/>
    </row>
    <row r="406" spans="1:31" x14ac:dyDescent="0.2">
      <c r="A406" s="58">
        <f t="shared" si="6"/>
        <v>33861</v>
      </c>
      <c r="B406" s="513" t="str">
        <f t="shared" si="5"/>
        <v>0914</v>
      </c>
      <c r="C406" s="56">
        <v>1992</v>
      </c>
      <c r="D406" s="141">
        <v>1123</v>
      </c>
      <c r="E406" s="141">
        <v>172</v>
      </c>
      <c r="G406" s="141">
        <v>0</v>
      </c>
      <c r="H406" s="141">
        <v>2279</v>
      </c>
      <c r="I406" s="141">
        <v>45</v>
      </c>
      <c r="J406" s="141">
        <v>26</v>
      </c>
      <c r="K406" s="141">
        <v>407</v>
      </c>
      <c r="P406" s="56"/>
      <c r="AE406" s="62"/>
    </row>
    <row r="407" spans="1:31" x14ac:dyDescent="0.2">
      <c r="A407" s="58">
        <f t="shared" si="6"/>
        <v>33862</v>
      </c>
      <c r="B407" s="513" t="str">
        <f t="shared" si="5"/>
        <v>0915</v>
      </c>
      <c r="C407" s="56">
        <v>1992</v>
      </c>
      <c r="D407" s="141">
        <v>1740</v>
      </c>
      <c r="E407" s="141">
        <v>254</v>
      </c>
      <c r="G407" s="141">
        <v>0</v>
      </c>
      <c r="H407" s="141">
        <v>2500</v>
      </c>
      <c r="I407" s="141">
        <v>22</v>
      </c>
      <c r="J407" s="141">
        <v>35</v>
      </c>
      <c r="K407" s="141">
        <v>775</v>
      </c>
      <c r="P407" s="56"/>
      <c r="AE407" s="62"/>
    </row>
    <row r="408" spans="1:31" x14ac:dyDescent="0.2">
      <c r="A408" s="58">
        <f t="shared" si="6"/>
        <v>33863</v>
      </c>
      <c r="B408" s="513" t="str">
        <f t="shared" si="5"/>
        <v>0916</v>
      </c>
      <c r="C408" s="56">
        <v>1992</v>
      </c>
      <c r="D408" s="141">
        <v>1553</v>
      </c>
      <c r="E408" s="141">
        <v>200</v>
      </c>
      <c r="G408" s="141">
        <v>0</v>
      </c>
      <c r="H408" s="141">
        <v>3762</v>
      </c>
      <c r="I408" s="141">
        <v>29</v>
      </c>
      <c r="J408" s="141">
        <v>51</v>
      </c>
      <c r="K408" s="141">
        <v>1102</v>
      </c>
      <c r="P408" s="56"/>
      <c r="AE408" s="62"/>
    </row>
    <row r="409" spans="1:31" x14ac:dyDescent="0.2">
      <c r="A409" s="58">
        <f t="shared" si="6"/>
        <v>33864</v>
      </c>
      <c r="B409" s="513" t="str">
        <f t="shared" si="5"/>
        <v>0917</v>
      </c>
      <c r="C409" s="56">
        <v>1992</v>
      </c>
      <c r="D409" s="141">
        <v>2799</v>
      </c>
      <c r="E409" s="141">
        <v>137</v>
      </c>
      <c r="G409" s="141">
        <v>0</v>
      </c>
      <c r="H409" s="141">
        <v>2061</v>
      </c>
      <c r="I409" s="141">
        <v>188</v>
      </c>
      <c r="J409" s="141">
        <v>74</v>
      </c>
      <c r="K409" s="141">
        <v>1404</v>
      </c>
      <c r="P409" s="56"/>
      <c r="AE409" s="62"/>
    </row>
    <row r="410" spans="1:31" x14ac:dyDescent="0.2">
      <c r="A410" s="58">
        <f t="shared" si="6"/>
        <v>33865</v>
      </c>
      <c r="B410" s="513" t="str">
        <f t="shared" si="5"/>
        <v>0918</v>
      </c>
      <c r="C410" s="56">
        <v>1992</v>
      </c>
      <c r="D410" s="141">
        <v>2332</v>
      </c>
      <c r="E410" s="141">
        <v>133</v>
      </c>
      <c r="G410" s="141">
        <v>0</v>
      </c>
      <c r="H410" s="141">
        <v>3621</v>
      </c>
      <c r="I410" s="141">
        <v>181</v>
      </c>
      <c r="J410" s="141">
        <v>39</v>
      </c>
      <c r="K410" s="141">
        <v>2072</v>
      </c>
      <c r="P410" s="56"/>
      <c r="AE410" s="62"/>
    </row>
    <row r="411" spans="1:31" x14ac:dyDescent="0.2">
      <c r="A411" s="58">
        <f t="shared" si="6"/>
        <v>33866</v>
      </c>
      <c r="B411" s="513" t="str">
        <f t="shared" si="5"/>
        <v>0919</v>
      </c>
      <c r="C411" s="56">
        <v>1992</v>
      </c>
      <c r="D411" s="141">
        <v>2598</v>
      </c>
      <c r="E411" s="141">
        <v>175</v>
      </c>
      <c r="G411" s="141">
        <v>0</v>
      </c>
      <c r="H411" s="141">
        <v>2219</v>
      </c>
      <c r="I411" s="141">
        <v>157</v>
      </c>
      <c r="J411" s="141">
        <v>44</v>
      </c>
      <c r="K411" s="141">
        <v>2192</v>
      </c>
      <c r="P411" s="56"/>
      <c r="AE411" s="62"/>
    </row>
    <row r="412" spans="1:31" x14ac:dyDescent="0.2">
      <c r="A412" s="58">
        <f t="shared" si="6"/>
        <v>33867</v>
      </c>
      <c r="B412" s="513" t="str">
        <f t="shared" si="5"/>
        <v>0920</v>
      </c>
      <c r="C412" s="56">
        <v>1992</v>
      </c>
      <c r="D412" s="141">
        <v>1921</v>
      </c>
      <c r="E412" s="141">
        <v>144</v>
      </c>
      <c r="G412" s="141">
        <v>0</v>
      </c>
      <c r="H412" s="141">
        <v>1456</v>
      </c>
      <c r="I412" s="141">
        <v>69</v>
      </c>
      <c r="J412" s="141">
        <v>39</v>
      </c>
      <c r="K412" s="141">
        <v>2058</v>
      </c>
      <c r="P412" s="56"/>
      <c r="AE412" s="62"/>
    </row>
    <row r="413" spans="1:31" x14ac:dyDescent="0.2">
      <c r="A413" s="58">
        <f t="shared" si="6"/>
        <v>33868</v>
      </c>
      <c r="B413" s="513" t="str">
        <f t="shared" si="5"/>
        <v>0921</v>
      </c>
      <c r="C413" s="56">
        <v>1992</v>
      </c>
      <c r="D413" s="141">
        <v>1570</v>
      </c>
      <c r="E413" s="141">
        <v>109</v>
      </c>
      <c r="G413" s="141">
        <v>0</v>
      </c>
      <c r="H413" s="141">
        <v>1706</v>
      </c>
      <c r="I413" s="141">
        <v>148</v>
      </c>
      <c r="J413" s="141">
        <v>37</v>
      </c>
      <c r="K413" s="141">
        <v>1730</v>
      </c>
      <c r="P413" s="56"/>
      <c r="AE413" s="62"/>
    </row>
    <row r="414" spans="1:31" x14ac:dyDescent="0.2">
      <c r="A414" s="58">
        <f t="shared" si="6"/>
        <v>33869</v>
      </c>
      <c r="B414" s="513" t="str">
        <f t="shared" si="5"/>
        <v>0922</v>
      </c>
      <c r="C414" s="56">
        <v>1992</v>
      </c>
      <c r="D414" s="141">
        <v>1223</v>
      </c>
      <c r="E414" s="141">
        <v>81</v>
      </c>
      <c r="G414" s="141">
        <v>0</v>
      </c>
      <c r="H414" s="141">
        <v>1955</v>
      </c>
      <c r="I414" s="141">
        <v>78</v>
      </c>
      <c r="J414" s="141">
        <v>31</v>
      </c>
      <c r="K414" s="141">
        <v>1511</v>
      </c>
      <c r="P414" s="56"/>
      <c r="AE414" s="62"/>
    </row>
    <row r="415" spans="1:31" x14ac:dyDescent="0.2">
      <c r="A415" s="58">
        <f t="shared" si="6"/>
        <v>33870</v>
      </c>
      <c r="B415" s="513" t="str">
        <f t="shared" ref="B415:B478" si="7">CONCATENATE(TEXT(A415,"mm"),TEXT(A415,"dd"))</f>
        <v>0923</v>
      </c>
      <c r="C415" s="56">
        <v>1992</v>
      </c>
      <c r="D415" s="141">
        <v>1047</v>
      </c>
      <c r="E415" s="141">
        <v>57</v>
      </c>
      <c r="G415" s="141">
        <v>0</v>
      </c>
      <c r="H415" s="141">
        <v>1987</v>
      </c>
      <c r="I415" s="141">
        <v>164</v>
      </c>
      <c r="J415" s="141">
        <v>14</v>
      </c>
      <c r="K415" s="141">
        <v>2213</v>
      </c>
      <c r="P415" s="56"/>
      <c r="AE415" s="62"/>
    </row>
    <row r="416" spans="1:31" x14ac:dyDescent="0.2">
      <c r="A416" s="58">
        <f t="shared" si="6"/>
        <v>33871</v>
      </c>
      <c r="B416" s="513" t="str">
        <f t="shared" si="7"/>
        <v>0924</v>
      </c>
      <c r="C416" s="56">
        <v>1992</v>
      </c>
      <c r="D416" s="141">
        <v>1620</v>
      </c>
      <c r="E416" s="141">
        <v>179</v>
      </c>
      <c r="G416" s="141">
        <v>0</v>
      </c>
      <c r="H416" s="141">
        <v>3423</v>
      </c>
      <c r="I416" s="141">
        <v>141</v>
      </c>
      <c r="J416" s="141">
        <v>55</v>
      </c>
      <c r="K416" s="141">
        <v>2737</v>
      </c>
      <c r="P416" s="56"/>
      <c r="AE416" s="62"/>
    </row>
    <row r="417" spans="1:31" x14ac:dyDescent="0.2">
      <c r="A417" s="58">
        <f t="shared" si="6"/>
        <v>33872</v>
      </c>
      <c r="B417" s="513" t="str">
        <f t="shared" si="7"/>
        <v>0925</v>
      </c>
      <c r="C417" s="56">
        <v>1992</v>
      </c>
      <c r="D417" s="141">
        <v>1547</v>
      </c>
      <c r="E417" s="141">
        <v>159</v>
      </c>
      <c r="G417" s="141">
        <v>0</v>
      </c>
      <c r="H417" s="141">
        <v>1998</v>
      </c>
      <c r="I417" s="141">
        <v>84</v>
      </c>
      <c r="J417" s="141">
        <v>24</v>
      </c>
      <c r="K417" s="141">
        <v>2530</v>
      </c>
      <c r="P417" s="56"/>
      <c r="AE417" s="62"/>
    </row>
    <row r="418" spans="1:31" x14ac:dyDescent="0.2">
      <c r="A418" s="58">
        <f t="shared" si="6"/>
        <v>33873</v>
      </c>
      <c r="B418" s="513" t="str">
        <f t="shared" si="7"/>
        <v>0926</v>
      </c>
      <c r="C418" s="56">
        <v>1992</v>
      </c>
      <c r="D418" s="141">
        <v>1570</v>
      </c>
      <c r="E418" s="141">
        <v>270</v>
      </c>
      <c r="G418" s="141">
        <v>0</v>
      </c>
      <c r="H418" s="141">
        <v>3918</v>
      </c>
      <c r="I418" s="141">
        <v>99</v>
      </c>
      <c r="J418" s="141">
        <v>47</v>
      </c>
      <c r="K418" s="141">
        <v>4025</v>
      </c>
      <c r="P418" s="56"/>
      <c r="AE418" s="62"/>
    </row>
    <row r="419" spans="1:31" x14ac:dyDescent="0.2">
      <c r="A419" s="58">
        <f t="shared" si="6"/>
        <v>33874</v>
      </c>
      <c r="B419" s="513" t="str">
        <f t="shared" si="7"/>
        <v>0927</v>
      </c>
      <c r="C419" s="56">
        <v>1992</v>
      </c>
      <c r="D419" s="141">
        <v>1241</v>
      </c>
      <c r="E419" s="141">
        <v>269</v>
      </c>
      <c r="G419" s="141">
        <v>0</v>
      </c>
      <c r="H419" s="141">
        <v>4041</v>
      </c>
      <c r="I419" s="141">
        <v>84</v>
      </c>
      <c r="J419" s="141">
        <v>26</v>
      </c>
      <c r="K419" s="141">
        <v>6149</v>
      </c>
      <c r="P419" s="56"/>
      <c r="AE419" s="62"/>
    </row>
    <row r="420" spans="1:31" x14ac:dyDescent="0.2">
      <c r="A420" s="58">
        <f t="shared" si="6"/>
        <v>33875</v>
      </c>
      <c r="B420" s="513" t="str">
        <f t="shared" si="7"/>
        <v>0928</v>
      </c>
      <c r="C420" s="56">
        <v>1992</v>
      </c>
      <c r="D420" s="141">
        <v>1208</v>
      </c>
      <c r="E420" s="141">
        <v>274</v>
      </c>
      <c r="G420" s="141">
        <v>0</v>
      </c>
      <c r="H420" s="141">
        <v>3507</v>
      </c>
      <c r="I420" s="141">
        <v>58</v>
      </c>
      <c r="J420" s="141">
        <v>21</v>
      </c>
      <c r="K420" s="141">
        <v>8214</v>
      </c>
      <c r="P420" s="56"/>
      <c r="AE420" s="62"/>
    </row>
    <row r="421" spans="1:31" x14ac:dyDescent="0.2">
      <c r="A421" s="58">
        <f t="shared" si="6"/>
        <v>33876</v>
      </c>
      <c r="B421" s="513" t="str">
        <f t="shared" si="7"/>
        <v>0929</v>
      </c>
      <c r="C421" s="56">
        <v>1992</v>
      </c>
      <c r="D421" s="141">
        <v>1824</v>
      </c>
      <c r="E421" s="141">
        <v>314</v>
      </c>
      <c r="G421" s="141">
        <v>0</v>
      </c>
      <c r="H421" s="141">
        <v>2430</v>
      </c>
      <c r="I421" s="141">
        <v>62</v>
      </c>
      <c r="J421" s="141">
        <v>28</v>
      </c>
      <c r="K421" s="141">
        <v>7653</v>
      </c>
      <c r="P421" s="56"/>
      <c r="AE421" s="62"/>
    </row>
    <row r="422" spans="1:31" x14ac:dyDescent="0.2">
      <c r="A422" s="58">
        <f t="shared" si="6"/>
        <v>33877</v>
      </c>
      <c r="B422" s="513" t="str">
        <f t="shared" si="7"/>
        <v>0930</v>
      </c>
      <c r="C422" s="56">
        <v>1992</v>
      </c>
      <c r="D422" s="141">
        <v>1751</v>
      </c>
      <c r="E422" s="141">
        <v>357</v>
      </c>
      <c r="G422" s="141">
        <v>0</v>
      </c>
      <c r="H422" s="141">
        <v>2399</v>
      </c>
      <c r="I422" s="141">
        <v>87</v>
      </c>
      <c r="J422" s="141">
        <v>22</v>
      </c>
      <c r="K422" s="141">
        <v>8345</v>
      </c>
      <c r="P422" s="56"/>
      <c r="AE422" s="62"/>
    </row>
    <row r="423" spans="1:31" x14ac:dyDescent="0.2">
      <c r="A423" s="58">
        <f t="shared" si="6"/>
        <v>33878</v>
      </c>
      <c r="B423" s="513" t="str">
        <f t="shared" si="7"/>
        <v>1001</v>
      </c>
      <c r="C423" s="56">
        <v>1992</v>
      </c>
      <c r="D423" s="141">
        <v>1390</v>
      </c>
      <c r="E423" s="141">
        <v>246</v>
      </c>
      <c r="G423" s="141">
        <v>0</v>
      </c>
      <c r="H423" s="141">
        <v>2664</v>
      </c>
      <c r="I423" s="141">
        <v>172</v>
      </c>
      <c r="J423" s="141">
        <v>33</v>
      </c>
      <c r="K423" s="141">
        <v>5242</v>
      </c>
      <c r="P423" s="56"/>
      <c r="AE423" s="62"/>
    </row>
    <row r="424" spans="1:31" x14ac:dyDescent="0.2">
      <c r="A424" s="58">
        <f t="shared" si="6"/>
        <v>33879</v>
      </c>
      <c r="B424" s="513" t="str">
        <f t="shared" si="7"/>
        <v>1002</v>
      </c>
      <c r="C424" s="56">
        <v>1992</v>
      </c>
      <c r="D424" s="141">
        <v>1341</v>
      </c>
      <c r="E424" s="141">
        <v>160</v>
      </c>
      <c r="G424" s="141">
        <v>0</v>
      </c>
      <c r="H424" s="141">
        <v>2878</v>
      </c>
      <c r="I424" s="141">
        <v>88</v>
      </c>
      <c r="J424" s="141">
        <v>22</v>
      </c>
      <c r="K424" s="141">
        <v>3636</v>
      </c>
      <c r="P424" s="56"/>
      <c r="AE424" s="62"/>
    </row>
    <row r="425" spans="1:31" x14ac:dyDescent="0.2">
      <c r="A425" s="58">
        <f t="shared" si="6"/>
        <v>33880</v>
      </c>
      <c r="B425" s="513" t="str">
        <f t="shared" si="7"/>
        <v>1003</v>
      </c>
      <c r="C425" s="56">
        <v>1992</v>
      </c>
      <c r="D425" s="141">
        <v>1082</v>
      </c>
      <c r="E425" s="141">
        <v>163</v>
      </c>
      <c r="G425" s="141">
        <v>0</v>
      </c>
      <c r="H425" s="141">
        <v>2279</v>
      </c>
      <c r="I425" s="141">
        <v>26</v>
      </c>
      <c r="J425" s="141">
        <v>16</v>
      </c>
      <c r="K425" s="141">
        <v>2295</v>
      </c>
      <c r="P425" s="56"/>
      <c r="AE425" s="62"/>
    </row>
    <row r="426" spans="1:31" x14ac:dyDescent="0.2">
      <c r="A426" s="58">
        <f t="shared" si="6"/>
        <v>33881</v>
      </c>
      <c r="B426" s="513" t="str">
        <f t="shared" si="7"/>
        <v>1004</v>
      </c>
      <c r="C426" s="56">
        <v>1992</v>
      </c>
      <c r="D426" s="141">
        <v>710</v>
      </c>
      <c r="E426" s="141">
        <v>130</v>
      </c>
      <c r="G426" s="141">
        <v>0</v>
      </c>
      <c r="H426" s="141">
        <v>3385</v>
      </c>
      <c r="I426" s="141">
        <v>33</v>
      </c>
      <c r="J426" s="141">
        <v>12</v>
      </c>
      <c r="K426" s="141">
        <v>1340</v>
      </c>
      <c r="P426" s="56"/>
      <c r="AE426" s="62"/>
    </row>
    <row r="427" spans="1:31" x14ac:dyDescent="0.2">
      <c r="A427" s="58">
        <f t="shared" ref="A427:A463" si="8">A426+1</f>
        <v>33882</v>
      </c>
      <c r="B427" s="513" t="str">
        <f t="shared" si="7"/>
        <v>1005</v>
      </c>
      <c r="C427" s="56">
        <v>1992</v>
      </c>
      <c r="D427" s="141">
        <v>586</v>
      </c>
      <c r="E427" s="141">
        <v>109</v>
      </c>
      <c r="G427" s="141">
        <v>0</v>
      </c>
      <c r="H427" s="141">
        <v>4848</v>
      </c>
      <c r="I427" s="141">
        <v>71</v>
      </c>
      <c r="J427" s="141">
        <v>39</v>
      </c>
      <c r="K427" s="141">
        <v>816</v>
      </c>
      <c r="P427" s="56"/>
      <c r="AE427" s="62"/>
    </row>
    <row r="428" spans="1:31" x14ac:dyDescent="0.2">
      <c r="A428" s="58">
        <f t="shared" si="8"/>
        <v>33883</v>
      </c>
      <c r="B428" s="513" t="str">
        <f t="shared" si="7"/>
        <v>1006</v>
      </c>
      <c r="C428" s="56">
        <v>1992</v>
      </c>
      <c r="D428" s="141">
        <v>661</v>
      </c>
      <c r="E428" s="141">
        <v>134</v>
      </c>
      <c r="G428" s="141">
        <v>0</v>
      </c>
      <c r="H428" s="141">
        <v>3147</v>
      </c>
      <c r="I428" s="141">
        <v>101</v>
      </c>
      <c r="J428" s="141">
        <v>23</v>
      </c>
      <c r="K428" s="141">
        <v>746</v>
      </c>
      <c r="P428" s="56"/>
      <c r="AE428" s="62"/>
    </row>
    <row r="429" spans="1:31" x14ac:dyDescent="0.2">
      <c r="A429" s="58">
        <f t="shared" si="8"/>
        <v>33884</v>
      </c>
      <c r="B429" s="513" t="str">
        <f t="shared" si="7"/>
        <v>1007</v>
      </c>
      <c r="C429" s="56">
        <v>1992</v>
      </c>
      <c r="D429" s="141">
        <v>1008</v>
      </c>
      <c r="E429" s="141">
        <v>178</v>
      </c>
      <c r="G429" s="141">
        <v>0</v>
      </c>
      <c r="H429" s="141">
        <v>2998</v>
      </c>
      <c r="I429" s="141">
        <v>123</v>
      </c>
      <c r="J429" s="141">
        <v>29</v>
      </c>
      <c r="K429" s="141">
        <v>1309</v>
      </c>
      <c r="P429" s="56"/>
      <c r="AE429" s="62"/>
    </row>
    <row r="430" spans="1:31" x14ac:dyDescent="0.2">
      <c r="A430" s="58">
        <f t="shared" si="8"/>
        <v>33885</v>
      </c>
      <c r="B430" s="513" t="str">
        <f t="shared" si="7"/>
        <v>1008</v>
      </c>
      <c r="C430" s="56">
        <v>1992</v>
      </c>
      <c r="D430" s="141">
        <v>1158</v>
      </c>
      <c r="E430" s="141">
        <v>229</v>
      </c>
      <c r="G430" s="141">
        <v>0</v>
      </c>
      <c r="H430" s="141">
        <v>3625</v>
      </c>
      <c r="I430" s="141">
        <v>70</v>
      </c>
      <c r="J430" s="141">
        <v>32</v>
      </c>
      <c r="K430" s="141">
        <v>1032</v>
      </c>
      <c r="P430" s="56"/>
      <c r="AE430" s="62"/>
    </row>
    <row r="431" spans="1:31" x14ac:dyDescent="0.2">
      <c r="A431" s="58">
        <f t="shared" si="8"/>
        <v>33886</v>
      </c>
      <c r="B431" s="513" t="str">
        <f t="shared" si="7"/>
        <v>1009</v>
      </c>
      <c r="C431" s="56">
        <v>1992</v>
      </c>
      <c r="D431" s="141">
        <v>520</v>
      </c>
      <c r="E431" s="141">
        <v>120</v>
      </c>
      <c r="G431" s="141">
        <v>0</v>
      </c>
      <c r="H431" s="141">
        <v>6893</v>
      </c>
      <c r="I431" s="141">
        <v>52</v>
      </c>
      <c r="J431" s="141">
        <v>26</v>
      </c>
      <c r="K431" s="141">
        <v>526</v>
      </c>
      <c r="P431" s="56"/>
      <c r="AE431" s="62"/>
    </row>
    <row r="432" spans="1:31" x14ac:dyDescent="0.2">
      <c r="A432" s="58">
        <f t="shared" si="8"/>
        <v>33887</v>
      </c>
      <c r="B432" s="513" t="str">
        <f t="shared" si="7"/>
        <v>1010</v>
      </c>
      <c r="C432" s="56">
        <v>1992</v>
      </c>
      <c r="D432" s="141">
        <v>451</v>
      </c>
      <c r="E432" s="141">
        <v>91</v>
      </c>
      <c r="G432" s="141">
        <v>0</v>
      </c>
      <c r="H432" s="141">
        <v>5266</v>
      </c>
      <c r="I432" s="141">
        <v>70</v>
      </c>
      <c r="J432" s="141">
        <v>19</v>
      </c>
      <c r="K432" s="141">
        <v>611</v>
      </c>
      <c r="P432" s="56"/>
      <c r="AE432" s="62"/>
    </row>
    <row r="433" spans="1:31" x14ac:dyDescent="0.2">
      <c r="A433" s="58">
        <f t="shared" si="8"/>
        <v>33888</v>
      </c>
      <c r="B433" s="513" t="str">
        <f t="shared" si="7"/>
        <v>1011</v>
      </c>
      <c r="C433" s="56">
        <v>1992</v>
      </c>
      <c r="D433" s="141">
        <v>592</v>
      </c>
      <c r="E433" s="141">
        <v>124</v>
      </c>
      <c r="G433" s="141">
        <v>0</v>
      </c>
      <c r="H433" s="141">
        <v>4107</v>
      </c>
      <c r="I433" s="141">
        <v>29</v>
      </c>
      <c r="J433" s="141">
        <v>18</v>
      </c>
      <c r="K433" s="141">
        <v>867</v>
      </c>
      <c r="P433" s="56"/>
      <c r="AE433" s="62"/>
    </row>
    <row r="434" spans="1:31" x14ac:dyDescent="0.2">
      <c r="A434" s="58">
        <f t="shared" si="8"/>
        <v>33889</v>
      </c>
      <c r="B434" s="513" t="str">
        <f t="shared" si="7"/>
        <v>1012</v>
      </c>
      <c r="C434" s="56">
        <v>1992</v>
      </c>
      <c r="D434" s="141">
        <v>243</v>
      </c>
      <c r="E434" s="141">
        <v>88</v>
      </c>
      <c r="G434" s="141">
        <v>0</v>
      </c>
      <c r="H434" s="141">
        <v>3486</v>
      </c>
      <c r="I434" s="141">
        <v>34</v>
      </c>
      <c r="J434" s="141">
        <v>12</v>
      </c>
      <c r="K434" s="141">
        <v>544</v>
      </c>
      <c r="P434" s="56"/>
      <c r="AE434" s="62"/>
    </row>
    <row r="435" spans="1:31" x14ac:dyDescent="0.2">
      <c r="A435" s="58">
        <f t="shared" si="8"/>
        <v>33890</v>
      </c>
      <c r="B435" s="513" t="str">
        <f t="shared" si="7"/>
        <v>1013</v>
      </c>
      <c r="C435" s="56">
        <v>1992</v>
      </c>
      <c r="D435" s="141">
        <v>211</v>
      </c>
      <c r="E435" s="141">
        <v>59</v>
      </c>
      <c r="G435" s="141">
        <v>0</v>
      </c>
      <c r="H435" s="141">
        <v>2305</v>
      </c>
      <c r="I435" s="141">
        <v>26</v>
      </c>
      <c r="J435" s="141">
        <v>7</v>
      </c>
      <c r="K435" s="141">
        <v>367</v>
      </c>
      <c r="P435" s="56"/>
      <c r="AE435" s="62"/>
    </row>
    <row r="436" spans="1:31" x14ac:dyDescent="0.2">
      <c r="A436" s="58">
        <f t="shared" si="8"/>
        <v>33891</v>
      </c>
      <c r="B436" s="513" t="str">
        <f t="shared" si="7"/>
        <v>1014</v>
      </c>
      <c r="C436" s="56">
        <v>1992</v>
      </c>
      <c r="D436" s="141">
        <v>198</v>
      </c>
      <c r="E436" s="141">
        <v>55</v>
      </c>
      <c r="G436" s="141">
        <v>0</v>
      </c>
      <c r="H436" s="141">
        <v>2264</v>
      </c>
      <c r="I436" s="141">
        <v>37</v>
      </c>
      <c r="J436" s="141">
        <v>9</v>
      </c>
      <c r="K436" s="141">
        <v>278</v>
      </c>
      <c r="P436" s="56"/>
      <c r="AE436" s="62"/>
    </row>
    <row r="437" spans="1:31" x14ac:dyDescent="0.2">
      <c r="A437" s="58">
        <f t="shared" si="8"/>
        <v>33892</v>
      </c>
      <c r="B437" s="513" t="str">
        <f t="shared" si="7"/>
        <v>1015</v>
      </c>
      <c r="C437" s="56">
        <v>1992</v>
      </c>
      <c r="D437" s="141">
        <v>145</v>
      </c>
      <c r="E437" s="141">
        <v>46</v>
      </c>
      <c r="G437" s="141">
        <v>0</v>
      </c>
      <c r="H437" s="141">
        <v>1750</v>
      </c>
      <c r="I437" s="141">
        <v>51</v>
      </c>
      <c r="J437" s="141">
        <v>6</v>
      </c>
      <c r="K437" s="141">
        <v>296</v>
      </c>
      <c r="P437" s="56"/>
      <c r="AE437" s="62"/>
    </row>
    <row r="438" spans="1:31" x14ac:dyDescent="0.2">
      <c r="A438" s="58">
        <f t="shared" si="8"/>
        <v>33893</v>
      </c>
      <c r="B438" s="513" t="str">
        <f t="shared" si="7"/>
        <v>1016</v>
      </c>
      <c r="C438" s="56">
        <v>1992</v>
      </c>
      <c r="D438" s="141">
        <v>280</v>
      </c>
      <c r="E438" s="141">
        <v>92</v>
      </c>
      <c r="G438" s="141">
        <v>1</v>
      </c>
      <c r="H438" s="141">
        <v>1962</v>
      </c>
      <c r="I438" s="141">
        <v>56</v>
      </c>
      <c r="J438" s="141">
        <v>14</v>
      </c>
      <c r="K438" s="141">
        <v>529</v>
      </c>
      <c r="P438" s="56"/>
      <c r="AE438" s="62"/>
    </row>
    <row r="439" spans="1:31" x14ac:dyDescent="0.2">
      <c r="A439" s="58">
        <f t="shared" si="8"/>
        <v>33894</v>
      </c>
      <c r="B439" s="513" t="str">
        <f t="shared" si="7"/>
        <v>1017</v>
      </c>
      <c r="C439" s="56">
        <v>1992</v>
      </c>
      <c r="D439" s="141">
        <v>170</v>
      </c>
      <c r="E439" s="141">
        <v>42</v>
      </c>
      <c r="G439" s="141">
        <v>0</v>
      </c>
      <c r="H439" s="141">
        <v>2819</v>
      </c>
      <c r="I439" s="141">
        <v>52</v>
      </c>
      <c r="J439" s="141">
        <v>10</v>
      </c>
      <c r="K439" s="141">
        <v>459</v>
      </c>
      <c r="P439" s="56"/>
      <c r="AE439" s="62"/>
    </row>
    <row r="440" spans="1:31" x14ac:dyDescent="0.2">
      <c r="A440" s="58">
        <f t="shared" si="8"/>
        <v>33895</v>
      </c>
      <c r="B440" s="513" t="str">
        <f t="shared" si="7"/>
        <v>1018</v>
      </c>
      <c r="C440" s="56">
        <v>1992</v>
      </c>
      <c r="D440" s="141">
        <v>311</v>
      </c>
      <c r="E440" s="141">
        <v>70</v>
      </c>
      <c r="G440" s="141">
        <v>7</v>
      </c>
      <c r="H440" s="141">
        <v>3953</v>
      </c>
      <c r="I440" s="141">
        <v>27</v>
      </c>
      <c r="J440" s="141">
        <v>13</v>
      </c>
      <c r="K440" s="141">
        <v>1324</v>
      </c>
      <c r="P440" s="56"/>
      <c r="AE440" s="62"/>
    </row>
    <row r="441" spans="1:31" x14ac:dyDescent="0.2">
      <c r="A441" s="58">
        <f t="shared" si="8"/>
        <v>33896</v>
      </c>
      <c r="B441" s="513" t="str">
        <f t="shared" si="7"/>
        <v>1019</v>
      </c>
      <c r="C441" s="56">
        <v>1992</v>
      </c>
      <c r="D441" s="141">
        <v>116</v>
      </c>
      <c r="E441" s="141">
        <v>126</v>
      </c>
      <c r="G441" s="141">
        <v>2</v>
      </c>
      <c r="H441" s="141">
        <v>1078</v>
      </c>
      <c r="I441" s="141">
        <v>35</v>
      </c>
      <c r="J441" s="141">
        <v>2</v>
      </c>
      <c r="K441" s="141">
        <v>210</v>
      </c>
      <c r="N441" s="56" t="s">
        <v>36</v>
      </c>
      <c r="P441" s="56"/>
      <c r="AE441" s="62"/>
    </row>
    <row r="442" spans="1:31" x14ac:dyDescent="0.2">
      <c r="A442" s="58">
        <f t="shared" si="8"/>
        <v>33897</v>
      </c>
      <c r="B442" s="513" t="str">
        <f t="shared" si="7"/>
        <v>1020</v>
      </c>
      <c r="C442" s="56">
        <v>1992</v>
      </c>
      <c r="D442" s="141">
        <v>125</v>
      </c>
      <c r="E442" s="141">
        <v>164</v>
      </c>
      <c r="G442" s="141">
        <v>2</v>
      </c>
      <c r="H442" s="141">
        <v>5566</v>
      </c>
      <c r="I442" s="141">
        <v>106</v>
      </c>
      <c r="J442" s="141">
        <v>2</v>
      </c>
      <c r="K442" s="141">
        <v>212</v>
      </c>
      <c r="N442" s="56" t="s">
        <v>36</v>
      </c>
      <c r="P442" s="56"/>
      <c r="AE442" s="62"/>
    </row>
    <row r="443" spans="1:31" x14ac:dyDescent="0.2">
      <c r="A443" s="58">
        <f t="shared" si="8"/>
        <v>33898</v>
      </c>
      <c r="B443" s="513" t="str">
        <f t="shared" si="7"/>
        <v>1021</v>
      </c>
      <c r="C443" s="56">
        <v>1992</v>
      </c>
      <c r="D443" s="141">
        <v>252</v>
      </c>
      <c r="E443" s="141">
        <v>65</v>
      </c>
      <c r="G443" s="141">
        <v>2</v>
      </c>
      <c r="H443" s="141">
        <v>4852</v>
      </c>
      <c r="I443" s="141">
        <v>116</v>
      </c>
      <c r="J443" s="141">
        <v>2</v>
      </c>
      <c r="K443" s="141">
        <v>215</v>
      </c>
      <c r="N443" s="56" t="s">
        <v>36</v>
      </c>
      <c r="P443" s="56"/>
      <c r="AE443" s="62"/>
    </row>
    <row r="444" spans="1:31" x14ac:dyDescent="0.2">
      <c r="A444" s="58">
        <f t="shared" si="8"/>
        <v>33899</v>
      </c>
      <c r="B444" s="513" t="str">
        <f t="shared" si="7"/>
        <v>1022</v>
      </c>
      <c r="C444" s="56">
        <v>1992</v>
      </c>
      <c r="D444" s="141">
        <v>95</v>
      </c>
      <c r="E444" s="141">
        <v>25</v>
      </c>
      <c r="G444" s="141">
        <v>1</v>
      </c>
      <c r="H444" s="141">
        <v>3661</v>
      </c>
      <c r="I444" s="141">
        <v>80</v>
      </c>
      <c r="J444" s="141">
        <v>2</v>
      </c>
      <c r="K444" s="141">
        <v>217</v>
      </c>
      <c r="N444" s="56" t="s">
        <v>36</v>
      </c>
      <c r="P444" s="56"/>
      <c r="AE444" s="62"/>
    </row>
    <row r="445" spans="1:31" x14ac:dyDescent="0.2">
      <c r="A445" s="58">
        <f t="shared" si="8"/>
        <v>33900</v>
      </c>
      <c r="B445" s="513" t="str">
        <f t="shared" si="7"/>
        <v>1023</v>
      </c>
      <c r="C445" s="56">
        <v>1992</v>
      </c>
      <c r="D445" s="141">
        <v>32</v>
      </c>
      <c r="E445" s="141">
        <v>8</v>
      </c>
      <c r="G445" s="141">
        <v>1</v>
      </c>
      <c r="H445" s="141">
        <v>2299</v>
      </c>
      <c r="I445" s="141">
        <v>32</v>
      </c>
      <c r="J445" s="141">
        <v>2</v>
      </c>
      <c r="K445" s="141">
        <v>220</v>
      </c>
      <c r="N445" s="56" t="s">
        <v>36</v>
      </c>
      <c r="P445" s="56"/>
      <c r="AE445" s="62"/>
    </row>
    <row r="446" spans="1:31" x14ac:dyDescent="0.2">
      <c r="A446" s="58">
        <f t="shared" si="8"/>
        <v>33901</v>
      </c>
      <c r="B446" s="513" t="str">
        <f t="shared" si="7"/>
        <v>1024</v>
      </c>
      <c r="C446" s="56">
        <v>1992</v>
      </c>
      <c r="D446" s="141">
        <v>0</v>
      </c>
      <c r="E446" s="141">
        <v>0</v>
      </c>
      <c r="G446" s="141">
        <v>1</v>
      </c>
      <c r="H446" s="141">
        <v>50</v>
      </c>
      <c r="I446" s="141">
        <v>0</v>
      </c>
      <c r="J446" s="141">
        <v>1</v>
      </c>
      <c r="K446" s="141">
        <v>222</v>
      </c>
      <c r="N446" s="56" t="s">
        <v>36</v>
      </c>
      <c r="P446" s="56"/>
      <c r="AE446" s="62"/>
    </row>
    <row r="447" spans="1:31" x14ac:dyDescent="0.2">
      <c r="A447" s="58">
        <f t="shared" si="8"/>
        <v>33902</v>
      </c>
      <c r="B447" s="513" t="str">
        <f t="shared" si="7"/>
        <v>1025</v>
      </c>
      <c r="C447" s="56">
        <v>1992</v>
      </c>
      <c r="D447" s="141">
        <v>0</v>
      </c>
      <c r="E447" s="141">
        <v>0</v>
      </c>
      <c r="G447" s="141">
        <v>1</v>
      </c>
      <c r="H447" s="141">
        <v>96</v>
      </c>
      <c r="I447" s="141">
        <v>0</v>
      </c>
      <c r="J447" s="141">
        <v>1</v>
      </c>
      <c r="K447" s="141">
        <v>225</v>
      </c>
      <c r="N447" s="56" t="s">
        <v>36</v>
      </c>
      <c r="P447" s="56"/>
      <c r="AE447" s="62"/>
    </row>
    <row r="448" spans="1:31" x14ac:dyDescent="0.2">
      <c r="A448" s="58">
        <f t="shared" si="8"/>
        <v>33903</v>
      </c>
      <c r="B448" s="513" t="str">
        <f t="shared" si="7"/>
        <v>1026</v>
      </c>
      <c r="C448" s="56">
        <v>1992</v>
      </c>
      <c r="D448" s="141">
        <v>39</v>
      </c>
      <c r="E448" s="141">
        <v>19</v>
      </c>
      <c r="G448" s="141">
        <v>0</v>
      </c>
      <c r="H448" s="141">
        <v>2640</v>
      </c>
      <c r="I448" s="141">
        <v>34</v>
      </c>
      <c r="J448" s="141">
        <v>1</v>
      </c>
      <c r="K448" s="141">
        <v>227</v>
      </c>
      <c r="N448" s="56" t="s">
        <v>36</v>
      </c>
      <c r="P448" s="56"/>
      <c r="AE448" s="62"/>
    </row>
    <row r="449" spans="1:31" x14ac:dyDescent="0.2">
      <c r="A449" s="58">
        <f t="shared" si="8"/>
        <v>33904</v>
      </c>
      <c r="B449" s="513" t="str">
        <f t="shared" si="7"/>
        <v>1027</v>
      </c>
      <c r="C449" s="56">
        <v>1992</v>
      </c>
      <c r="D449" s="141">
        <v>28</v>
      </c>
      <c r="E449" s="141">
        <v>10</v>
      </c>
      <c r="G449" s="141">
        <v>0</v>
      </c>
      <c r="H449" s="141">
        <v>2305</v>
      </c>
      <c r="I449" s="141">
        <v>24</v>
      </c>
      <c r="J449" s="141">
        <v>1</v>
      </c>
      <c r="K449" s="141">
        <v>230</v>
      </c>
      <c r="N449" s="56" t="s">
        <v>36</v>
      </c>
      <c r="P449" s="56"/>
      <c r="AE449" s="62"/>
    </row>
    <row r="450" spans="1:31" x14ac:dyDescent="0.2">
      <c r="A450" s="58">
        <f t="shared" si="8"/>
        <v>33905</v>
      </c>
      <c r="B450" s="513" t="str">
        <f t="shared" si="7"/>
        <v>1028</v>
      </c>
      <c r="C450" s="56">
        <v>1992</v>
      </c>
      <c r="D450" s="141">
        <v>167</v>
      </c>
      <c r="E450" s="141">
        <v>29</v>
      </c>
      <c r="G450" s="141">
        <v>0</v>
      </c>
      <c r="H450" s="141">
        <v>1589</v>
      </c>
      <c r="I450" s="141">
        <v>17</v>
      </c>
      <c r="J450" s="141">
        <v>1</v>
      </c>
      <c r="K450" s="141">
        <v>232</v>
      </c>
      <c r="P450" s="56"/>
      <c r="AE450" s="62"/>
    </row>
    <row r="451" spans="1:31" x14ac:dyDescent="0.2">
      <c r="A451" s="58">
        <f t="shared" si="8"/>
        <v>33906</v>
      </c>
      <c r="B451" s="513" t="str">
        <f t="shared" si="7"/>
        <v>1029</v>
      </c>
      <c r="C451" s="56">
        <v>1992</v>
      </c>
      <c r="D451" s="141">
        <v>163</v>
      </c>
      <c r="E451" s="141">
        <v>17</v>
      </c>
      <c r="G451" s="141">
        <v>0</v>
      </c>
      <c r="H451" s="141">
        <v>28</v>
      </c>
      <c r="I451" s="141">
        <v>0</v>
      </c>
      <c r="J451" s="141">
        <v>4</v>
      </c>
      <c r="K451" s="141">
        <v>235</v>
      </c>
      <c r="P451" s="56"/>
      <c r="AE451" s="62"/>
    </row>
    <row r="452" spans="1:31" x14ac:dyDescent="0.2">
      <c r="A452" s="58">
        <f t="shared" si="8"/>
        <v>33907</v>
      </c>
      <c r="B452" s="513" t="str">
        <f t="shared" si="7"/>
        <v>1030</v>
      </c>
      <c r="C452" s="56">
        <v>1992</v>
      </c>
      <c r="D452" s="141">
        <v>117</v>
      </c>
      <c r="E452" s="141">
        <v>73</v>
      </c>
      <c r="G452" s="141">
        <v>0</v>
      </c>
      <c r="H452" s="141">
        <v>2754</v>
      </c>
      <c r="I452" s="141">
        <v>36</v>
      </c>
      <c r="J452" s="141">
        <v>15</v>
      </c>
      <c r="K452" s="141">
        <v>262</v>
      </c>
      <c r="P452" s="56"/>
      <c r="AE452" s="62"/>
    </row>
    <row r="453" spans="1:31" x14ac:dyDescent="0.2">
      <c r="A453" s="58">
        <f t="shared" si="8"/>
        <v>33908</v>
      </c>
      <c r="B453" s="513" t="str">
        <f t="shared" si="7"/>
        <v>1031</v>
      </c>
      <c r="C453" s="56">
        <v>1992</v>
      </c>
      <c r="D453" s="141">
        <v>29</v>
      </c>
      <c r="E453" s="141">
        <v>2</v>
      </c>
      <c r="G453" s="141">
        <v>0</v>
      </c>
      <c r="H453" s="141">
        <v>200</v>
      </c>
      <c r="I453" s="141">
        <v>0</v>
      </c>
      <c r="J453" s="141">
        <v>0</v>
      </c>
      <c r="K453" s="141">
        <v>35</v>
      </c>
      <c r="P453" s="56"/>
      <c r="AE453" s="62"/>
    </row>
    <row r="454" spans="1:31" x14ac:dyDescent="0.2">
      <c r="A454" s="58">
        <f t="shared" si="8"/>
        <v>33909</v>
      </c>
      <c r="B454" s="513" t="str">
        <f t="shared" si="7"/>
        <v>1101</v>
      </c>
      <c r="C454" s="56">
        <v>1992</v>
      </c>
      <c r="D454" s="141">
        <v>0</v>
      </c>
      <c r="E454" s="141">
        <v>0</v>
      </c>
      <c r="G454" s="141">
        <v>0</v>
      </c>
      <c r="H454" s="141">
        <v>31</v>
      </c>
      <c r="I454" s="141">
        <v>2</v>
      </c>
      <c r="J454" s="141">
        <v>0</v>
      </c>
      <c r="K454" s="141">
        <v>4</v>
      </c>
      <c r="N454" s="56" t="s">
        <v>36</v>
      </c>
      <c r="P454" s="56"/>
      <c r="AE454" s="62"/>
    </row>
    <row r="455" spans="1:31" x14ac:dyDescent="0.2">
      <c r="A455" s="58">
        <f t="shared" si="8"/>
        <v>33910</v>
      </c>
      <c r="B455" s="513" t="str">
        <f t="shared" si="7"/>
        <v>1102</v>
      </c>
      <c r="C455" s="56">
        <v>1992</v>
      </c>
      <c r="D455" s="141">
        <v>15</v>
      </c>
      <c r="E455" s="141">
        <v>3</v>
      </c>
      <c r="G455" s="141">
        <v>0</v>
      </c>
      <c r="H455" s="141">
        <v>12</v>
      </c>
      <c r="I455" s="141">
        <v>0</v>
      </c>
      <c r="J455" s="141">
        <v>4</v>
      </c>
      <c r="K455" s="141">
        <v>4</v>
      </c>
      <c r="P455" s="56"/>
      <c r="AE455" s="62"/>
    </row>
    <row r="456" spans="1:31" x14ac:dyDescent="0.2">
      <c r="A456" s="58">
        <f t="shared" si="8"/>
        <v>33911</v>
      </c>
      <c r="B456" s="513" t="str">
        <f t="shared" si="7"/>
        <v>1103</v>
      </c>
      <c r="C456" s="56">
        <v>1992</v>
      </c>
      <c r="D456" s="141">
        <v>41</v>
      </c>
      <c r="E456" s="141">
        <v>14</v>
      </c>
      <c r="G456" s="141">
        <v>0</v>
      </c>
      <c r="H456" s="141">
        <v>35</v>
      </c>
      <c r="I456" s="141">
        <v>1</v>
      </c>
      <c r="J456" s="141">
        <v>12</v>
      </c>
      <c r="K456" s="141">
        <v>24</v>
      </c>
      <c r="P456" s="56"/>
      <c r="AE456" s="62"/>
    </row>
    <row r="457" spans="1:31" x14ac:dyDescent="0.2">
      <c r="A457" s="58">
        <f t="shared" si="8"/>
        <v>33912</v>
      </c>
      <c r="B457" s="513" t="str">
        <f t="shared" si="7"/>
        <v>1104</v>
      </c>
      <c r="C457" s="56">
        <v>1992</v>
      </c>
      <c r="D457" s="141">
        <v>22</v>
      </c>
      <c r="E457" s="141">
        <v>12</v>
      </c>
      <c r="G457" s="141">
        <v>0</v>
      </c>
      <c r="H457" s="141">
        <v>32</v>
      </c>
      <c r="I457" s="141">
        <v>1</v>
      </c>
      <c r="J457" s="141">
        <v>7</v>
      </c>
      <c r="K457" s="141">
        <v>20</v>
      </c>
      <c r="P457" s="56"/>
      <c r="AE457" s="62"/>
    </row>
    <row r="458" spans="1:31" x14ac:dyDescent="0.2">
      <c r="A458" s="58">
        <f t="shared" si="8"/>
        <v>33913</v>
      </c>
      <c r="B458" s="513" t="str">
        <f t="shared" si="7"/>
        <v>1105</v>
      </c>
      <c r="C458" s="56">
        <v>1992</v>
      </c>
      <c r="D458" s="141">
        <v>36</v>
      </c>
      <c r="E458" s="141">
        <v>12</v>
      </c>
      <c r="G458" s="141">
        <v>0</v>
      </c>
      <c r="H458" s="141">
        <v>46</v>
      </c>
      <c r="I458" s="141">
        <v>0</v>
      </c>
      <c r="J458" s="141">
        <v>17</v>
      </c>
      <c r="K458" s="141">
        <v>37</v>
      </c>
      <c r="P458" s="56"/>
      <c r="AE458" s="62"/>
    </row>
    <row r="459" spans="1:31" x14ac:dyDescent="0.2">
      <c r="A459" s="58">
        <f t="shared" si="8"/>
        <v>33914</v>
      </c>
      <c r="B459" s="513" t="str">
        <f t="shared" si="7"/>
        <v>1106</v>
      </c>
      <c r="C459" s="56">
        <v>1992</v>
      </c>
      <c r="D459" s="141">
        <v>21</v>
      </c>
      <c r="E459" s="141">
        <v>14</v>
      </c>
      <c r="G459" s="141">
        <v>0</v>
      </c>
      <c r="H459" s="141">
        <v>30</v>
      </c>
      <c r="I459" s="141">
        <v>0</v>
      </c>
      <c r="J459" s="141">
        <v>2</v>
      </c>
      <c r="K459" s="141">
        <v>51</v>
      </c>
      <c r="P459" s="56"/>
      <c r="AE459" s="62"/>
    </row>
    <row r="460" spans="1:31" x14ac:dyDescent="0.2">
      <c r="A460" s="58">
        <f t="shared" si="8"/>
        <v>33915</v>
      </c>
      <c r="B460" s="513" t="str">
        <f t="shared" si="7"/>
        <v>1107</v>
      </c>
      <c r="C460" s="56">
        <v>1992</v>
      </c>
      <c r="D460" s="141">
        <v>14</v>
      </c>
      <c r="E460" s="141">
        <v>2</v>
      </c>
      <c r="G460" s="141">
        <v>0</v>
      </c>
      <c r="H460" s="141">
        <v>46</v>
      </c>
      <c r="I460" s="141">
        <v>0</v>
      </c>
      <c r="J460" s="141">
        <v>10</v>
      </c>
      <c r="K460" s="141">
        <v>47</v>
      </c>
      <c r="P460" s="56"/>
      <c r="AE460" s="62"/>
    </row>
    <row r="461" spans="1:31" x14ac:dyDescent="0.2">
      <c r="A461" s="58">
        <f t="shared" si="8"/>
        <v>33916</v>
      </c>
      <c r="B461" s="513" t="str">
        <f t="shared" si="7"/>
        <v>1108</v>
      </c>
      <c r="C461" s="56">
        <v>1992</v>
      </c>
      <c r="D461" s="141">
        <v>13</v>
      </c>
      <c r="E461" s="141">
        <v>6</v>
      </c>
      <c r="G461" s="141">
        <v>0</v>
      </c>
      <c r="H461" s="141">
        <v>23</v>
      </c>
      <c r="I461" s="141">
        <v>0</v>
      </c>
      <c r="J461" s="141">
        <v>12</v>
      </c>
      <c r="K461" s="141">
        <v>47</v>
      </c>
      <c r="P461" s="56"/>
      <c r="AE461" s="62"/>
    </row>
    <row r="462" spans="1:31" x14ac:dyDescent="0.2">
      <c r="A462" s="58">
        <f t="shared" si="8"/>
        <v>33917</v>
      </c>
      <c r="B462" s="513" t="str">
        <f t="shared" si="7"/>
        <v>1109</v>
      </c>
      <c r="C462" s="56">
        <v>1992</v>
      </c>
      <c r="D462" s="141">
        <v>16</v>
      </c>
      <c r="E462" s="141">
        <v>8</v>
      </c>
      <c r="G462" s="141">
        <v>0</v>
      </c>
      <c r="H462" s="141">
        <v>11</v>
      </c>
      <c r="I462" s="141">
        <v>0</v>
      </c>
      <c r="J462" s="141">
        <v>3</v>
      </c>
      <c r="K462" s="141">
        <v>33</v>
      </c>
      <c r="P462" s="56"/>
      <c r="AE462" s="62"/>
    </row>
    <row r="463" spans="1:31" x14ac:dyDescent="0.2">
      <c r="A463" s="58">
        <f t="shared" si="8"/>
        <v>33918</v>
      </c>
      <c r="B463" s="513" t="str">
        <f t="shared" si="7"/>
        <v>1110</v>
      </c>
      <c r="C463" s="56">
        <v>1992</v>
      </c>
      <c r="D463" s="141">
        <v>14</v>
      </c>
      <c r="E463" s="141">
        <v>8</v>
      </c>
      <c r="G463" s="141">
        <v>0</v>
      </c>
      <c r="H463" s="141">
        <v>7</v>
      </c>
      <c r="I463" s="141">
        <v>0</v>
      </c>
      <c r="J463" s="141">
        <v>20</v>
      </c>
      <c r="K463" s="141">
        <v>13</v>
      </c>
      <c r="P463" s="56"/>
      <c r="AE463" s="62"/>
    </row>
    <row r="464" spans="1:31" x14ac:dyDescent="0.2">
      <c r="A464" s="58">
        <v>34214</v>
      </c>
      <c r="B464" s="513" t="str">
        <f t="shared" si="7"/>
        <v>0902</v>
      </c>
      <c r="C464" s="56">
        <v>1993</v>
      </c>
      <c r="D464" s="141">
        <v>50</v>
      </c>
      <c r="E464" s="141">
        <v>3</v>
      </c>
      <c r="G464" s="141">
        <v>0</v>
      </c>
      <c r="H464" s="141">
        <v>138</v>
      </c>
      <c r="I464" s="141">
        <v>28</v>
      </c>
      <c r="J464" s="141">
        <v>51</v>
      </c>
      <c r="K464" s="141">
        <v>118</v>
      </c>
      <c r="P464" s="56"/>
      <c r="AE464" s="62"/>
    </row>
    <row r="465" spans="1:31" x14ac:dyDescent="0.2">
      <c r="A465" s="58">
        <v>34215</v>
      </c>
      <c r="B465" s="513" t="str">
        <f t="shared" si="7"/>
        <v>0903</v>
      </c>
      <c r="C465" s="56">
        <v>1993</v>
      </c>
      <c r="D465" s="141">
        <v>41</v>
      </c>
      <c r="E465" s="141">
        <v>6</v>
      </c>
      <c r="G465" s="141">
        <v>0</v>
      </c>
      <c r="H465" s="141">
        <v>475</v>
      </c>
      <c r="I465" s="141">
        <v>74</v>
      </c>
      <c r="J465" s="141">
        <v>74</v>
      </c>
      <c r="K465" s="141">
        <v>287</v>
      </c>
      <c r="P465" s="56"/>
      <c r="AE465" s="62"/>
    </row>
    <row r="466" spans="1:31" x14ac:dyDescent="0.2">
      <c r="A466" s="58">
        <v>34216</v>
      </c>
      <c r="B466" s="513" t="str">
        <f t="shared" si="7"/>
        <v>0904</v>
      </c>
      <c r="C466" s="56">
        <v>1993</v>
      </c>
      <c r="D466" s="141">
        <v>13</v>
      </c>
      <c r="E466" s="141">
        <v>8</v>
      </c>
      <c r="G466" s="141">
        <v>0</v>
      </c>
      <c r="H466" s="141">
        <v>263</v>
      </c>
      <c r="I466" s="141">
        <v>49</v>
      </c>
      <c r="J466" s="141">
        <v>63</v>
      </c>
      <c r="K466" s="141">
        <v>499</v>
      </c>
      <c r="P466" s="56"/>
      <c r="AE466" s="62"/>
    </row>
    <row r="467" spans="1:31" x14ac:dyDescent="0.2">
      <c r="A467" s="58">
        <v>34217</v>
      </c>
      <c r="B467" s="513" t="str">
        <f t="shared" si="7"/>
        <v>0905</v>
      </c>
      <c r="C467" s="56">
        <v>1993</v>
      </c>
      <c r="D467" s="141">
        <v>8</v>
      </c>
      <c r="E467" s="141">
        <v>5</v>
      </c>
      <c r="G467" s="141">
        <v>0</v>
      </c>
      <c r="H467" s="141">
        <v>115</v>
      </c>
      <c r="I467" s="141">
        <v>20</v>
      </c>
      <c r="J467" s="141">
        <v>55</v>
      </c>
      <c r="K467" s="141">
        <v>611</v>
      </c>
      <c r="P467" s="56"/>
      <c r="AE467" s="62"/>
    </row>
    <row r="468" spans="1:31" x14ac:dyDescent="0.2">
      <c r="A468" s="58">
        <v>34218</v>
      </c>
      <c r="B468" s="513" t="str">
        <f t="shared" si="7"/>
        <v>0906</v>
      </c>
      <c r="C468" s="56">
        <v>1993</v>
      </c>
      <c r="D468" s="141">
        <v>9</v>
      </c>
      <c r="E468" s="141">
        <v>8</v>
      </c>
      <c r="G468" s="141">
        <v>0</v>
      </c>
      <c r="H468" s="141">
        <v>96</v>
      </c>
      <c r="I468" s="141">
        <v>63</v>
      </c>
      <c r="J468" s="141">
        <v>34</v>
      </c>
      <c r="K468" s="141">
        <v>1344</v>
      </c>
      <c r="P468" s="56"/>
      <c r="AE468" s="62"/>
    </row>
    <row r="469" spans="1:31" x14ac:dyDescent="0.2">
      <c r="A469" s="58">
        <v>34219</v>
      </c>
      <c r="B469" s="513" t="str">
        <f t="shared" si="7"/>
        <v>0907</v>
      </c>
      <c r="C469" s="56">
        <v>1993</v>
      </c>
      <c r="D469" s="141">
        <v>5</v>
      </c>
      <c r="E469" s="141">
        <v>3</v>
      </c>
      <c r="G469" s="141">
        <v>0</v>
      </c>
      <c r="H469" s="141">
        <v>345</v>
      </c>
      <c r="I469" s="141">
        <v>89</v>
      </c>
      <c r="J469" s="141">
        <v>26</v>
      </c>
      <c r="K469" s="141">
        <v>1752</v>
      </c>
      <c r="P469" s="56"/>
      <c r="AE469" s="62"/>
    </row>
    <row r="470" spans="1:31" x14ac:dyDescent="0.2">
      <c r="A470" s="58">
        <v>34220</v>
      </c>
      <c r="B470" s="513" t="str">
        <f t="shared" si="7"/>
        <v>0908</v>
      </c>
      <c r="C470" s="56">
        <v>1993</v>
      </c>
      <c r="D470" s="141">
        <v>7</v>
      </c>
      <c r="E470" s="141">
        <v>8</v>
      </c>
      <c r="G470" s="141">
        <v>0</v>
      </c>
      <c r="H470" s="141">
        <v>125</v>
      </c>
      <c r="I470" s="141">
        <v>22</v>
      </c>
      <c r="J470" s="141">
        <v>14</v>
      </c>
      <c r="K470" s="141">
        <v>1143</v>
      </c>
      <c r="P470" s="56"/>
      <c r="AE470" s="62"/>
    </row>
    <row r="471" spans="1:31" x14ac:dyDescent="0.2">
      <c r="A471" s="58">
        <v>34221</v>
      </c>
      <c r="B471" s="513" t="str">
        <f t="shared" si="7"/>
        <v>0909</v>
      </c>
      <c r="C471" s="56">
        <v>1993</v>
      </c>
      <c r="D471" s="141">
        <v>24</v>
      </c>
      <c r="E471" s="141">
        <v>7</v>
      </c>
      <c r="G471" s="141">
        <v>0</v>
      </c>
      <c r="H471" s="141">
        <v>108</v>
      </c>
      <c r="I471" s="141">
        <v>8</v>
      </c>
      <c r="J471" s="141">
        <v>26</v>
      </c>
      <c r="K471" s="141">
        <v>462</v>
      </c>
      <c r="P471" s="56"/>
      <c r="AE471" s="62"/>
    </row>
    <row r="472" spans="1:31" x14ac:dyDescent="0.2">
      <c r="A472" s="58">
        <v>34222</v>
      </c>
      <c r="B472" s="513" t="str">
        <f t="shared" si="7"/>
        <v>0910</v>
      </c>
      <c r="C472" s="56">
        <v>1993</v>
      </c>
      <c r="D472" s="141">
        <v>18</v>
      </c>
      <c r="E472" s="141">
        <v>15</v>
      </c>
      <c r="G472" s="141">
        <v>0</v>
      </c>
      <c r="H472" s="141">
        <v>102</v>
      </c>
      <c r="I472" s="141">
        <v>14</v>
      </c>
      <c r="J472" s="141">
        <v>31</v>
      </c>
      <c r="K472" s="141">
        <v>305</v>
      </c>
      <c r="P472" s="56"/>
      <c r="AE472" s="62"/>
    </row>
    <row r="473" spans="1:31" x14ac:dyDescent="0.2">
      <c r="A473" s="58">
        <v>34223</v>
      </c>
      <c r="B473" s="513" t="str">
        <f t="shared" si="7"/>
        <v>0911</v>
      </c>
      <c r="C473" s="56">
        <v>1993</v>
      </c>
      <c r="D473" s="141">
        <v>36</v>
      </c>
      <c r="E473" s="141">
        <v>19</v>
      </c>
      <c r="G473" s="141">
        <v>0</v>
      </c>
      <c r="H473" s="141">
        <v>281</v>
      </c>
      <c r="I473" s="141">
        <v>16</v>
      </c>
      <c r="J473" s="141">
        <v>33</v>
      </c>
      <c r="K473" s="141">
        <v>205</v>
      </c>
      <c r="P473" s="56"/>
      <c r="AE473" s="62"/>
    </row>
    <row r="474" spans="1:31" x14ac:dyDescent="0.2">
      <c r="A474" s="58">
        <v>34224</v>
      </c>
      <c r="B474" s="513" t="str">
        <f t="shared" si="7"/>
        <v>0912</v>
      </c>
      <c r="C474" s="56">
        <v>1993</v>
      </c>
      <c r="D474" s="141">
        <v>45</v>
      </c>
      <c r="E474" s="141">
        <v>4</v>
      </c>
      <c r="G474" s="141">
        <v>0</v>
      </c>
      <c r="H474" s="141">
        <v>124</v>
      </c>
      <c r="I474" s="141">
        <v>6</v>
      </c>
      <c r="J474" s="141">
        <v>23</v>
      </c>
      <c r="K474" s="141">
        <v>200</v>
      </c>
      <c r="P474" s="56"/>
      <c r="AE474" s="62"/>
    </row>
    <row r="475" spans="1:31" x14ac:dyDescent="0.2">
      <c r="A475" s="58">
        <v>34225</v>
      </c>
      <c r="B475" s="513" t="str">
        <f t="shared" si="7"/>
        <v>0913</v>
      </c>
      <c r="C475" s="56">
        <v>1993</v>
      </c>
      <c r="D475" s="141">
        <v>198</v>
      </c>
      <c r="E475" s="141">
        <v>32</v>
      </c>
      <c r="G475" s="141">
        <v>0</v>
      </c>
      <c r="H475" s="141">
        <v>317</v>
      </c>
      <c r="I475" s="141">
        <v>53</v>
      </c>
      <c r="J475" s="141">
        <v>31</v>
      </c>
      <c r="K475" s="141">
        <v>345</v>
      </c>
      <c r="P475" s="56"/>
      <c r="AE475" s="62"/>
    </row>
    <row r="476" spans="1:31" x14ac:dyDescent="0.2">
      <c r="A476" s="58">
        <v>34226</v>
      </c>
      <c r="B476" s="513" t="str">
        <f t="shared" si="7"/>
        <v>0914</v>
      </c>
      <c r="C476" s="56">
        <v>1993</v>
      </c>
      <c r="D476" s="141">
        <v>261</v>
      </c>
      <c r="E476" s="141">
        <v>41</v>
      </c>
      <c r="G476" s="141">
        <v>0</v>
      </c>
      <c r="H476" s="141">
        <v>2384</v>
      </c>
      <c r="I476" s="141">
        <v>68</v>
      </c>
      <c r="J476" s="141">
        <v>35</v>
      </c>
      <c r="K476" s="141">
        <v>326</v>
      </c>
      <c r="P476" s="56"/>
      <c r="AE476" s="62"/>
    </row>
    <row r="477" spans="1:31" x14ac:dyDescent="0.2">
      <c r="A477" s="58">
        <v>34227</v>
      </c>
      <c r="B477" s="513" t="str">
        <f t="shared" si="7"/>
        <v>0915</v>
      </c>
      <c r="C477" s="56">
        <v>1993</v>
      </c>
      <c r="D477" s="141">
        <v>239</v>
      </c>
      <c r="E477" s="141">
        <v>44</v>
      </c>
      <c r="G477" s="141">
        <v>0</v>
      </c>
      <c r="H477" s="141">
        <v>3104</v>
      </c>
      <c r="I477" s="141">
        <v>42</v>
      </c>
      <c r="J477" s="141">
        <v>36</v>
      </c>
      <c r="K477" s="141">
        <v>310</v>
      </c>
      <c r="P477" s="56"/>
      <c r="AE477" s="62"/>
    </row>
    <row r="478" spans="1:31" x14ac:dyDescent="0.2">
      <c r="A478" s="58">
        <v>34228</v>
      </c>
      <c r="B478" s="513" t="str">
        <f t="shared" si="7"/>
        <v>0916</v>
      </c>
      <c r="C478" s="56">
        <v>1993</v>
      </c>
      <c r="D478" s="141">
        <v>306</v>
      </c>
      <c r="E478" s="141">
        <v>34</v>
      </c>
      <c r="G478" s="141">
        <v>0</v>
      </c>
      <c r="H478" s="141">
        <v>2266</v>
      </c>
      <c r="I478" s="141">
        <v>149</v>
      </c>
      <c r="J478" s="141">
        <v>53</v>
      </c>
      <c r="K478" s="141">
        <v>391</v>
      </c>
      <c r="P478" s="56"/>
      <c r="AE478" s="62"/>
    </row>
    <row r="479" spans="1:31" x14ac:dyDescent="0.2">
      <c r="A479" s="58">
        <v>34229</v>
      </c>
      <c r="B479" s="513" t="str">
        <f t="shared" ref="B479:B542" si="9">CONCATENATE(TEXT(A479,"mm"),TEXT(A479,"dd"))</f>
        <v>0917</v>
      </c>
      <c r="C479" s="56">
        <v>1993</v>
      </c>
      <c r="D479" s="141">
        <v>455</v>
      </c>
      <c r="E479" s="141">
        <v>24</v>
      </c>
      <c r="G479" s="141">
        <v>0</v>
      </c>
      <c r="H479" s="141">
        <v>1637</v>
      </c>
      <c r="I479" s="141">
        <v>70</v>
      </c>
      <c r="J479" s="141">
        <v>37</v>
      </c>
      <c r="K479" s="141">
        <v>580</v>
      </c>
      <c r="P479" s="56"/>
      <c r="AE479" s="62"/>
    </row>
    <row r="480" spans="1:31" x14ac:dyDescent="0.2">
      <c r="A480" s="58">
        <v>34230</v>
      </c>
      <c r="B480" s="513" t="str">
        <f t="shared" si="9"/>
        <v>0918</v>
      </c>
      <c r="C480" s="56">
        <v>1993</v>
      </c>
      <c r="D480" s="141">
        <v>426</v>
      </c>
      <c r="E480" s="141">
        <v>22</v>
      </c>
      <c r="G480" s="141">
        <v>0</v>
      </c>
      <c r="H480" s="141">
        <v>1775</v>
      </c>
      <c r="I480" s="141">
        <v>43</v>
      </c>
      <c r="J480" s="141">
        <v>16</v>
      </c>
      <c r="K480" s="141">
        <v>1237</v>
      </c>
      <c r="P480" s="56"/>
      <c r="AE480" s="62"/>
    </row>
    <row r="481" spans="1:31" x14ac:dyDescent="0.2">
      <c r="A481" s="58">
        <v>34231</v>
      </c>
      <c r="B481" s="513" t="str">
        <f t="shared" si="9"/>
        <v>0919</v>
      </c>
      <c r="C481" s="56">
        <v>1993</v>
      </c>
      <c r="D481" s="141">
        <v>660</v>
      </c>
      <c r="E481" s="141">
        <v>23</v>
      </c>
      <c r="G481" s="141">
        <v>0</v>
      </c>
      <c r="H481" s="141">
        <v>1828</v>
      </c>
      <c r="I481" s="141">
        <v>33</v>
      </c>
      <c r="J481" s="141">
        <v>30</v>
      </c>
      <c r="K481" s="141">
        <v>1716</v>
      </c>
      <c r="P481" s="56"/>
      <c r="AE481" s="62"/>
    </row>
    <row r="482" spans="1:31" x14ac:dyDescent="0.2">
      <c r="A482" s="58">
        <v>34232</v>
      </c>
      <c r="B482" s="513" t="str">
        <f t="shared" si="9"/>
        <v>0920</v>
      </c>
      <c r="C482" s="56">
        <v>1993</v>
      </c>
      <c r="D482" s="141">
        <v>437</v>
      </c>
      <c r="E482" s="141">
        <v>16</v>
      </c>
      <c r="G482" s="141">
        <v>0</v>
      </c>
      <c r="H482" s="141">
        <v>4262</v>
      </c>
      <c r="I482" s="141">
        <v>70</v>
      </c>
      <c r="J482" s="141">
        <v>10</v>
      </c>
      <c r="K482" s="141">
        <v>1699</v>
      </c>
      <c r="P482" s="56"/>
      <c r="AE482" s="62"/>
    </row>
    <row r="483" spans="1:31" x14ac:dyDescent="0.2">
      <c r="A483" s="58">
        <v>34233</v>
      </c>
      <c r="B483" s="513" t="str">
        <f t="shared" si="9"/>
        <v>0921</v>
      </c>
      <c r="C483" s="56">
        <v>1993</v>
      </c>
      <c r="D483" s="141">
        <v>451</v>
      </c>
      <c r="E483" s="141">
        <v>17</v>
      </c>
      <c r="G483" s="141">
        <v>0</v>
      </c>
      <c r="H483" s="141">
        <v>2554</v>
      </c>
      <c r="I483" s="141">
        <v>33</v>
      </c>
      <c r="J483" s="141">
        <v>8</v>
      </c>
      <c r="K483" s="141">
        <v>1640</v>
      </c>
      <c r="P483" s="56"/>
      <c r="AE483" s="62"/>
    </row>
    <row r="484" spans="1:31" x14ac:dyDescent="0.2">
      <c r="A484" s="58">
        <v>34234</v>
      </c>
      <c r="B484" s="513" t="str">
        <f t="shared" si="9"/>
        <v>0922</v>
      </c>
      <c r="C484" s="56">
        <v>1993</v>
      </c>
      <c r="D484" s="141">
        <v>546</v>
      </c>
      <c r="E484" s="141">
        <v>21</v>
      </c>
      <c r="G484" s="141">
        <v>0</v>
      </c>
      <c r="H484" s="141">
        <v>2237</v>
      </c>
      <c r="I484" s="141">
        <v>58</v>
      </c>
      <c r="J484" s="141">
        <v>10</v>
      </c>
      <c r="K484" s="141">
        <v>2117</v>
      </c>
      <c r="P484" s="56"/>
      <c r="AE484" s="62"/>
    </row>
    <row r="485" spans="1:31" x14ac:dyDescent="0.2">
      <c r="A485" s="58">
        <v>34235</v>
      </c>
      <c r="B485" s="513" t="str">
        <f t="shared" si="9"/>
        <v>0923</v>
      </c>
      <c r="C485" s="56">
        <v>1993</v>
      </c>
      <c r="D485" s="141">
        <v>511</v>
      </c>
      <c r="E485" s="141">
        <v>11</v>
      </c>
      <c r="G485" s="141">
        <v>0</v>
      </c>
      <c r="H485" s="141">
        <v>1118</v>
      </c>
      <c r="I485" s="141">
        <v>22</v>
      </c>
      <c r="J485" s="141">
        <v>9</v>
      </c>
      <c r="K485" s="141">
        <v>1942</v>
      </c>
      <c r="P485" s="56"/>
      <c r="AE485" s="62"/>
    </row>
    <row r="486" spans="1:31" x14ac:dyDescent="0.2">
      <c r="A486" s="58">
        <v>34236</v>
      </c>
      <c r="B486" s="513" t="str">
        <f t="shared" si="9"/>
        <v>0924</v>
      </c>
      <c r="C486" s="56">
        <v>1993</v>
      </c>
      <c r="D486" s="141">
        <v>655</v>
      </c>
      <c r="E486" s="141">
        <v>8</v>
      </c>
      <c r="G486" s="141">
        <v>0</v>
      </c>
      <c r="H486" s="141">
        <v>1778</v>
      </c>
      <c r="I486" s="141">
        <v>31</v>
      </c>
      <c r="J486" s="141">
        <v>15</v>
      </c>
      <c r="K486" s="141">
        <v>1937</v>
      </c>
      <c r="P486" s="56"/>
      <c r="AE486" s="62"/>
    </row>
    <row r="487" spans="1:31" x14ac:dyDescent="0.2">
      <c r="A487" s="58">
        <v>34237</v>
      </c>
      <c r="B487" s="513" t="str">
        <f t="shared" si="9"/>
        <v>0925</v>
      </c>
      <c r="C487" s="56">
        <v>1993</v>
      </c>
      <c r="D487" s="141">
        <v>453</v>
      </c>
      <c r="E487" s="141">
        <v>8</v>
      </c>
      <c r="G487" s="141">
        <v>0</v>
      </c>
      <c r="H487" s="141">
        <v>1037</v>
      </c>
      <c r="I487" s="141">
        <v>8</v>
      </c>
      <c r="J487" s="141">
        <v>4</v>
      </c>
      <c r="K487" s="141">
        <v>1102</v>
      </c>
      <c r="P487" s="56"/>
      <c r="AE487" s="62"/>
    </row>
    <row r="488" spans="1:31" x14ac:dyDescent="0.2">
      <c r="A488" s="58">
        <v>34238</v>
      </c>
      <c r="B488" s="513" t="str">
        <f t="shared" si="9"/>
        <v>0926</v>
      </c>
      <c r="C488" s="56">
        <v>1993</v>
      </c>
      <c r="D488" s="141">
        <v>380</v>
      </c>
      <c r="E488" s="141">
        <v>5</v>
      </c>
      <c r="G488" s="141">
        <v>0</v>
      </c>
      <c r="H488" s="141">
        <v>1476</v>
      </c>
      <c r="I488" s="141">
        <v>11</v>
      </c>
      <c r="J488" s="141">
        <v>7</v>
      </c>
      <c r="K488" s="141">
        <v>736</v>
      </c>
      <c r="P488" s="56"/>
      <c r="AE488" s="62"/>
    </row>
    <row r="489" spans="1:31" x14ac:dyDescent="0.2">
      <c r="A489" s="58">
        <v>34239</v>
      </c>
      <c r="B489" s="513" t="str">
        <f t="shared" si="9"/>
        <v>0927</v>
      </c>
      <c r="C489" s="56">
        <v>1993</v>
      </c>
      <c r="D489" s="141">
        <v>263</v>
      </c>
      <c r="E489" s="141">
        <v>8</v>
      </c>
      <c r="G489" s="141">
        <v>0</v>
      </c>
      <c r="H489" s="141">
        <v>1079</v>
      </c>
      <c r="I489" s="141">
        <v>35</v>
      </c>
      <c r="J489" s="141">
        <v>15</v>
      </c>
      <c r="K489" s="141">
        <v>731</v>
      </c>
      <c r="P489" s="56"/>
      <c r="AE489" s="62"/>
    </row>
    <row r="490" spans="1:31" x14ac:dyDescent="0.2">
      <c r="A490" s="58">
        <v>34240</v>
      </c>
      <c r="B490" s="513" t="str">
        <f t="shared" si="9"/>
        <v>0928</v>
      </c>
      <c r="C490" s="56">
        <v>1993</v>
      </c>
      <c r="D490" s="141">
        <v>372</v>
      </c>
      <c r="E490" s="141">
        <v>5</v>
      </c>
      <c r="G490" s="141">
        <v>0</v>
      </c>
      <c r="H490" s="141">
        <v>1172</v>
      </c>
      <c r="I490" s="141">
        <v>24</v>
      </c>
      <c r="J490" s="141">
        <v>16</v>
      </c>
      <c r="K490" s="141">
        <v>613</v>
      </c>
      <c r="P490" s="56"/>
      <c r="AE490" s="62"/>
    </row>
    <row r="491" spans="1:31" x14ac:dyDescent="0.2">
      <c r="A491" s="58">
        <v>34241</v>
      </c>
      <c r="B491" s="513" t="str">
        <f t="shared" si="9"/>
        <v>0929</v>
      </c>
      <c r="C491" s="56">
        <v>1993</v>
      </c>
      <c r="D491" s="141">
        <v>431</v>
      </c>
      <c r="E491" s="141">
        <v>8</v>
      </c>
      <c r="G491" s="141">
        <v>0</v>
      </c>
      <c r="H491" s="141">
        <v>1193</v>
      </c>
      <c r="I491" s="141">
        <v>24</v>
      </c>
      <c r="J491" s="141">
        <v>18</v>
      </c>
      <c r="K491" s="141">
        <v>563</v>
      </c>
      <c r="P491" s="56"/>
      <c r="AE491" s="62"/>
    </row>
    <row r="492" spans="1:31" x14ac:dyDescent="0.2">
      <c r="A492" s="58">
        <v>34242</v>
      </c>
      <c r="B492" s="513" t="str">
        <f t="shared" si="9"/>
        <v>0930</v>
      </c>
      <c r="C492" s="56">
        <v>1993</v>
      </c>
      <c r="D492" s="141">
        <v>262</v>
      </c>
      <c r="E492" s="141">
        <v>35</v>
      </c>
      <c r="G492" s="141">
        <v>0</v>
      </c>
      <c r="H492" s="141">
        <v>1018</v>
      </c>
      <c r="I492" s="141">
        <v>32</v>
      </c>
      <c r="J492" s="141">
        <v>12</v>
      </c>
      <c r="K492" s="141">
        <v>344</v>
      </c>
      <c r="P492" s="56"/>
      <c r="AE492" s="62"/>
    </row>
    <row r="493" spans="1:31" x14ac:dyDescent="0.2">
      <c r="A493" s="58">
        <v>34243</v>
      </c>
      <c r="B493" s="513" t="str">
        <f t="shared" si="9"/>
        <v>1001</v>
      </c>
      <c r="C493" s="56">
        <v>1993</v>
      </c>
      <c r="D493" s="141">
        <v>319</v>
      </c>
      <c r="E493" s="141">
        <v>25</v>
      </c>
      <c r="G493" s="141">
        <v>0</v>
      </c>
      <c r="H493" s="141">
        <v>1603</v>
      </c>
      <c r="I493" s="141">
        <v>39</v>
      </c>
      <c r="J493" s="141">
        <v>7</v>
      </c>
      <c r="K493" s="141">
        <v>359</v>
      </c>
      <c r="P493" s="56"/>
      <c r="AE493" s="62"/>
    </row>
    <row r="494" spans="1:31" x14ac:dyDescent="0.2">
      <c r="A494" s="58">
        <v>34244</v>
      </c>
      <c r="B494" s="513" t="str">
        <f t="shared" si="9"/>
        <v>1002</v>
      </c>
      <c r="C494" s="56">
        <v>1993</v>
      </c>
      <c r="D494" s="141">
        <v>337</v>
      </c>
      <c r="E494" s="141">
        <v>13</v>
      </c>
      <c r="G494" s="141">
        <v>0</v>
      </c>
      <c r="H494" s="141">
        <v>2522</v>
      </c>
      <c r="I494" s="141">
        <v>40</v>
      </c>
      <c r="J494" s="141">
        <v>3</v>
      </c>
      <c r="K494" s="141">
        <v>475</v>
      </c>
      <c r="P494" s="56"/>
      <c r="AE494" s="62"/>
    </row>
    <row r="495" spans="1:31" x14ac:dyDescent="0.2">
      <c r="A495" s="58">
        <v>34245</v>
      </c>
      <c r="B495" s="513" t="str">
        <f t="shared" si="9"/>
        <v>1003</v>
      </c>
      <c r="C495" s="56">
        <v>1993</v>
      </c>
      <c r="D495" s="141">
        <v>288</v>
      </c>
      <c r="E495" s="141">
        <v>15</v>
      </c>
      <c r="G495" s="141">
        <v>0</v>
      </c>
      <c r="H495" s="141">
        <v>4208</v>
      </c>
      <c r="I495" s="141">
        <v>52</v>
      </c>
      <c r="J495" s="141">
        <v>20</v>
      </c>
      <c r="K495" s="141">
        <v>539</v>
      </c>
      <c r="P495" s="56"/>
      <c r="AE495" s="62"/>
    </row>
    <row r="496" spans="1:31" x14ac:dyDescent="0.2">
      <c r="A496" s="58">
        <v>34246</v>
      </c>
      <c r="B496" s="513" t="str">
        <f t="shared" si="9"/>
        <v>1004</v>
      </c>
      <c r="C496" s="56">
        <v>1993</v>
      </c>
      <c r="D496" s="141">
        <v>663</v>
      </c>
      <c r="E496" s="141">
        <v>40</v>
      </c>
      <c r="G496" s="141">
        <v>0</v>
      </c>
      <c r="H496" s="141">
        <v>5250</v>
      </c>
      <c r="I496" s="141">
        <v>46</v>
      </c>
      <c r="J496" s="141">
        <v>22</v>
      </c>
      <c r="K496" s="141">
        <v>743</v>
      </c>
      <c r="P496" s="56"/>
      <c r="AE496" s="62"/>
    </row>
    <row r="497" spans="1:31" x14ac:dyDescent="0.2">
      <c r="A497" s="58">
        <v>34247</v>
      </c>
      <c r="B497" s="513" t="str">
        <f t="shared" si="9"/>
        <v>1005</v>
      </c>
      <c r="C497" s="56">
        <v>1993</v>
      </c>
      <c r="D497" s="141">
        <v>434</v>
      </c>
      <c r="E497" s="141">
        <v>15</v>
      </c>
      <c r="G497" s="141">
        <v>0</v>
      </c>
      <c r="H497" s="141">
        <v>5894</v>
      </c>
      <c r="I497" s="141">
        <v>15</v>
      </c>
      <c r="J497" s="141">
        <v>4</v>
      </c>
      <c r="K497" s="141">
        <v>646</v>
      </c>
      <c r="P497" s="56"/>
      <c r="AE497" s="62"/>
    </row>
    <row r="498" spans="1:31" x14ac:dyDescent="0.2">
      <c r="A498" s="58">
        <v>34248</v>
      </c>
      <c r="B498" s="513" t="str">
        <f t="shared" si="9"/>
        <v>1006</v>
      </c>
      <c r="C498" s="56">
        <v>1993</v>
      </c>
      <c r="D498" s="141">
        <v>608</v>
      </c>
      <c r="E498" s="141">
        <v>68</v>
      </c>
      <c r="G498" s="141">
        <v>0</v>
      </c>
      <c r="H498" s="141">
        <v>4339</v>
      </c>
      <c r="I498" s="141">
        <v>6</v>
      </c>
      <c r="J498" s="141">
        <v>34</v>
      </c>
      <c r="K498" s="141">
        <v>1668</v>
      </c>
      <c r="P498" s="56"/>
      <c r="AE498" s="62"/>
    </row>
    <row r="499" spans="1:31" x14ac:dyDescent="0.2">
      <c r="A499" s="58">
        <v>34249</v>
      </c>
      <c r="B499" s="513" t="str">
        <f t="shared" si="9"/>
        <v>1007</v>
      </c>
      <c r="C499" s="56">
        <v>1993</v>
      </c>
      <c r="D499" s="141">
        <v>322</v>
      </c>
      <c r="E499" s="141">
        <v>23</v>
      </c>
      <c r="G499" s="141">
        <v>0</v>
      </c>
      <c r="H499" s="141">
        <v>3064</v>
      </c>
      <c r="I499" s="141">
        <v>12</v>
      </c>
      <c r="J499" s="141">
        <v>23</v>
      </c>
      <c r="K499" s="141">
        <v>1683</v>
      </c>
      <c r="P499" s="56"/>
      <c r="AE499" s="62"/>
    </row>
    <row r="500" spans="1:31" x14ac:dyDescent="0.2">
      <c r="A500" s="58">
        <v>34250</v>
      </c>
      <c r="B500" s="513" t="str">
        <f t="shared" si="9"/>
        <v>1008</v>
      </c>
      <c r="C500" s="56">
        <v>1993</v>
      </c>
      <c r="D500" s="141">
        <v>290</v>
      </c>
      <c r="E500" s="141">
        <v>10</v>
      </c>
      <c r="G500" s="141">
        <v>0</v>
      </c>
      <c r="H500" s="141">
        <v>2768</v>
      </c>
      <c r="I500" s="141">
        <v>4</v>
      </c>
      <c r="J500" s="141">
        <v>9</v>
      </c>
      <c r="K500" s="141">
        <v>1575</v>
      </c>
      <c r="P500" s="56"/>
      <c r="AE500" s="62"/>
    </row>
    <row r="501" spans="1:31" x14ac:dyDescent="0.2">
      <c r="A501" s="58">
        <v>34251</v>
      </c>
      <c r="B501" s="513" t="str">
        <f t="shared" si="9"/>
        <v>1009</v>
      </c>
      <c r="C501" s="56">
        <v>1993</v>
      </c>
      <c r="D501" s="141">
        <v>493</v>
      </c>
      <c r="E501" s="141">
        <v>13</v>
      </c>
      <c r="G501" s="141">
        <v>0</v>
      </c>
      <c r="H501" s="141">
        <v>2989</v>
      </c>
      <c r="I501" s="141">
        <v>24</v>
      </c>
      <c r="J501" s="141">
        <v>6</v>
      </c>
      <c r="K501" s="141">
        <v>1652</v>
      </c>
      <c r="P501" s="56"/>
      <c r="AE501" s="62"/>
    </row>
    <row r="502" spans="1:31" x14ac:dyDescent="0.2">
      <c r="A502" s="58">
        <v>34252</v>
      </c>
      <c r="B502" s="513" t="str">
        <f t="shared" si="9"/>
        <v>1010</v>
      </c>
      <c r="C502" s="56">
        <v>1993</v>
      </c>
      <c r="D502" s="141">
        <v>549</v>
      </c>
      <c r="E502" s="141">
        <v>9</v>
      </c>
      <c r="G502" s="141">
        <v>0</v>
      </c>
      <c r="H502" s="141">
        <v>6386</v>
      </c>
      <c r="I502" s="141">
        <v>27</v>
      </c>
      <c r="J502" s="141">
        <v>2</v>
      </c>
      <c r="K502" s="141">
        <v>1093</v>
      </c>
      <c r="P502" s="56"/>
      <c r="AE502" s="62"/>
    </row>
    <row r="503" spans="1:31" x14ac:dyDescent="0.2">
      <c r="A503" s="58">
        <v>34253</v>
      </c>
      <c r="B503" s="513" t="str">
        <f t="shared" si="9"/>
        <v>1011</v>
      </c>
      <c r="C503" s="56">
        <v>1993</v>
      </c>
      <c r="D503" s="141">
        <v>399</v>
      </c>
      <c r="E503" s="141">
        <v>2</v>
      </c>
      <c r="G503" s="141">
        <v>0</v>
      </c>
      <c r="H503" s="141">
        <v>5966</v>
      </c>
      <c r="I503" s="141">
        <v>28</v>
      </c>
      <c r="J503" s="141">
        <v>8</v>
      </c>
      <c r="K503" s="141">
        <v>1048</v>
      </c>
      <c r="P503" s="56"/>
      <c r="AE503" s="62"/>
    </row>
    <row r="504" spans="1:31" x14ac:dyDescent="0.2">
      <c r="A504" s="58">
        <v>34254</v>
      </c>
      <c r="B504" s="513" t="str">
        <f t="shared" si="9"/>
        <v>1012</v>
      </c>
      <c r="C504" s="56">
        <v>1993</v>
      </c>
      <c r="D504" s="141">
        <v>395</v>
      </c>
      <c r="E504" s="141">
        <v>17</v>
      </c>
      <c r="G504" s="141">
        <v>0</v>
      </c>
      <c r="H504" s="141">
        <v>3106</v>
      </c>
      <c r="I504" s="141">
        <v>10</v>
      </c>
      <c r="J504" s="141">
        <v>15</v>
      </c>
      <c r="K504" s="141">
        <v>1716</v>
      </c>
      <c r="P504" s="56"/>
      <c r="AE504" s="62"/>
    </row>
    <row r="505" spans="1:31" x14ac:dyDescent="0.2">
      <c r="A505" s="58">
        <v>34255</v>
      </c>
      <c r="B505" s="513" t="str">
        <f t="shared" si="9"/>
        <v>1013</v>
      </c>
      <c r="C505" s="56">
        <v>1993</v>
      </c>
      <c r="D505" s="141">
        <v>413</v>
      </c>
      <c r="E505" s="141">
        <v>21</v>
      </c>
      <c r="G505" s="141">
        <v>0</v>
      </c>
      <c r="H505" s="141">
        <v>2002</v>
      </c>
      <c r="I505" s="141">
        <v>7</v>
      </c>
      <c r="J505" s="141">
        <v>18</v>
      </c>
      <c r="K505" s="141">
        <v>2434</v>
      </c>
      <c r="P505" s="56"/>
      <c r="AE505" s="62"/>
    </row>
    <row r="506" spans="1:31" x14ac:dyDescent="0.2">
      <c r="A506" s="58">
        <v>34256</v>
      </c>
      <c r="B506" s="513" t="str">
        <f t="shared" si="9"/>
        <v>1014</v>
      </c>
      <c r="C506" s="56">
        <v>1993</v>
      </c>
      <c r="D506" s="141">
        <v>352</v>
      </c>
      <c r="E506" s="141">
        <v>22</v>
      </c>
      <c r="G506" s="141">
        <v>0</v>
      </c>
      <c r="H506" s="141">
        <v>2050</v>
      </c>
      <c r="I506" s="141">
        <v>12</v>
      </c>
      <c r="J506" s="141">
        <v>15</v>
      </c>
      <c r="K506" s="141">
        <v>2468</v>
      </c>
      <c r="P506" s="56"/>
      <c r="AE506" s="62"/>
    </row>
    <row r="507" spans="1:31" x14ac:dyDescent="0.2">
      <c r="A507" s="58">
        <v>34257</v>
      </c>
      <c r="B507" s="513" t="str">
        <f t="shared" si="9"/>
        <v>1015</v>
      </c>
      <c r="C507" s="56">
        <v>1993</v>
      </c>
      <c r="D507" s="141">
        <v>255</v>
      </c>
      <c r="E507" s="141">
        <v>13</v>
      </c>
      <c r="G507" s="141">
        <v>0</v>
      </c>
      <c r="H507" s="141">
        <v>1502</v>
      </c>
      <c r="I507" s="141">
        <v>10</v>
      </c>
      <c r="J507" s="141">
        <v>11</v>
      </c>
      <c r="K507" s="141">
        <v>2207</v>
      </c>
      <c r="P507" s="56"/>
      <c r="AE507" s="62"/>
    </row>
    <row r="508" spans="1:31" x14ac:dyDescent="0.2">
      <c r="A508" s="58">
        <v>34258</v>
      </c>
      <c r="B508" s="513" t="str">
        <f t="shared" si="9"/>
        <v>1016</v>
      </c>
      <c r="C508" s="56">
        <v>1993</v>
      </c>
      <c r="D508" s="141">
        <v>251</v>
      </c>
      <c r="E508" s="141">
        <v>5</v>
      </c>
      <c r="G508" s="141">
        <v>0</v>
      </c>
      <c r="H508" s="141">
        <v>1270</v>
      </c>
      <c r="I508" s="141">
        <v>24</v>
      </c>
      <c r="J508" s="141">
        <v>7</v>
      </c>
      <c r="K508" s="141">
        <v>2357</v>
      </c>
      <c r="P508" s="56"/>
      <c r="AE508" s="62"/>
    </row>
    <row r="509" spans="1:31" x14ac:dyDescent="0.2">
      <c r="A509" s="58">
        <v>34259</v>
      </c>
      <c r="B509" s="513" t="str">
        <f t="shared" si="9"/>
        <v>1017</v>
      </c>
      <c r="C509" s="56">
        <v>1993</v>
      </c>
      <c r="D509" s="141">
        <v>142</v>
      </c>
      <c r="E509" s="141">
        <v>5</v>
      </c>
      <c r="G509" s="141">
        <v>0</v>
      </c>
      <c r="H509" s="141">
        <v>1047</v>
      </c>
      <c r="I509" s="141">
        <v>44</v>
      </c>
      <c r="J509" s="141">
        <v>5</v>
      </c>
      <c r="K509" s="141">
        <v>1972</v>
      </c>
      <c r="P509" s="56"/>
      <c r="AE509" s="62"/>
    </row>
    <row r="510" spans="1:31" x14ac:dyDescent="0.2">
      <c r="A510" s="58">
        <v>34260</v>
      </c>
      <c r="B510" s="513" t="str">
        <f t="shared" si="9"/>
        <v>1018</v>
      </c>
      <c r="C510" s="56">
        <v>1993</v>
      </c>
      <c r="D510" s="141">
        <v>134</v>
      </c>
      <c r="E510" s="141">
        <v>4</v>
      </c>
      <c r="G510" s="141">
        <v>0</v>
      </c>
      <c r="H510" s="141">
        <v>839</v>
      </c>
      <c r="I510" s="141">
        <v>66</v>
      </c>
      <c r="J510" s="141">
        <v>15</v>
      </c>
      <c r="K510" s="141">
        <v>2059</v>
      </c>
      <c r="P510" s="56"/>
      <c r="AE510" s="62"/>
    </row>
    <row r="511" spans="1:31" x14ac:dyDescent="0.2">
      <c r="A511" s="58">
        <v>34261</v>
      </c>
      <c r="B511" s="513" t="str">
        <f t="shared" si="9"/>
        <v>1019</v>
      </c>
      <c r="C511" s="56">
        <v>1993</v>
      </c>
      <c r="D511" s="141">
        <v>171</v>
      </c>
      <c r="E511" s="141">
        <v>1</v>
      </c>
      <c r="G511" s="141">
        <v>1</v>
      </c>
      <c r="H511" s="141">
        <v>716</v>
      </c>
      <c r="I511" s="141">
        <v>50</v>
      </c>
      <c r="J511" s="141">
        <v>13</v>
      </c>
      <c r="K511" s="141">
        <v>1604</v>
      </c>
      <c r="P511" s="56"/>
      <c r="AE511" s="62"/>
    </row>
    <row r="512" spans="1:31" x14ac:dyDescent="0.2">
      <c r="A512" s="58">
        <v>34262</v>
      </c>
      <c r="B512" s="513" t="str">
        <f t="shared" si="9"/>
        <v>1020</v>
      </c>
      <c r="C512" s="56">
        <v>1993</v>
      </c>
      <c r="D512" s="141">
        <v>180</v>
      </c>
      <c r="E512" s="141">
        <v>5</v>
      </c>
      <c r="G512" s="141">
        <v>0</v>
      </c>
      <c r="H512" s="141">
        <v>904</v>
      </c>
      <c r="I512" s="141">
        <v>48</v>
      </c>
      <c r="J512" s="141">
        <v>7</v>
      </c>
      <c r="K512" s="141">
        <v>1102</v>
      </c>
      <c r="P512" s="56"/>
      <c r="AE512" s="62"/>
    </row>
    <row r="513" spans="1:31" x14ac:dyDescent="0.2">
      <c r="A513" s="58">
        <v>34263</v>
      </c>
      <c r="B513" s="513" t="str">
        <f t="shared" si="9"/>
        <v>1021</v>
      </c>
      <c r="C513" s="56">
        <v>1993</v>
      </c>
      <c r="D513" s="141">
        <v>83</v>
      </c>
      <c r="E513" s="141">
        <v>5</v>
      </c>
      <c r="G513" s="141">
        <v>0</v>
      </c>
      <c r="H513" s="141">
        <v>576</v>
      </c>
      <c r="I513" s="141">
        <v>9</v>
      </c>
      <c r="J513" s="141">
        <v>11</v>
      </c>
      <c r="K513" s="141">
        <v>949</v>
      </c>
      <c r="P513" s="56"/>
      <c r="AE513" s="62"/>
    </row>
    <row r="514" spans="1:31" x14ac:dyDescent="0.2">
      <c r="A514" s="58">
        <v>34264</v>
      </c>
      <c r="B514" s="513" t="str">
        <f t="shared" si="9"/>
        <v>1022</v>
      </c>
      <c r="C514" s="56">
        <v>1993</v>
      </c>
      <c r="D514" s="141">
        <v>113</v>
      </c>
      <c r="E514" s="141">
        <v>5</v>
      </c>
      <c r="G514" s="141">
        <v>4</v>
      </c>
      <c r="H514" s="141">
        <v>610</v>
      </c>
      <c r="I514" s="141">
        <v>8</v>
      </c>
      <c r="J514" s="141">
        <v>12</v>
      </c>
      <c r="K514" s="141">
        <v>1421</v>
      </c>
      <c r="P514" s="56"/>
      <c r="AE514" s="62"/>
    </row>
    <row r="515" spans="1:31" x14ac:dyDescent="0.2">
      <c r="A515" s="58">
        <v>34265</v>
      </c>
      <c r="B515" s="513" t="str">
        <f t="shared" si="9"/>
        <v>1023</v>
      </c>
      <c r="C515" s="56">
        <v>1993</v>
      </c>
      <c r="D515" s="141">
        <v>271</v>
      </c>
      <c r="E515" s="141">
        <v>9</v>
      </c>
      <c r="G515" s="141">
        <v>3</v>
      </c>
      <c r="H515" s="141">
        <v>1010</v>
      </c>
      <c r="I515" s="141">
        <v>3</v>
      </c>
      <c r="J515" s="141">
        <v>5</v>
      </c>
      <c r="K515" s="141">
        <v>1001</v>
      </c>
      <c r="P515" s="56"/>
      <c r="AE515" s="62"/>
    </row>
    <row r="516" spans="1:31" x14ac:dyDescent="0.2">
      <c r="A516" s="58">
        <v>34266</v>
      </c>
      <c r="B516" s="513" t="str">
        <f t="shared" si="9"/>
        <v>1024</v>
      </c>
      <c r="C516" s="56">
        <v>1993</v>
      </c>
      <c r="D516" s="141">
        <v>97</v>
      </c>
      <c r="E516" s="141">
        <v>8</v>
      </c>
      <c r="G516" s="141">
        <v>6</v>
      </c>
      <c r="H516" s="141">
        <v>363</v>
      </c>
      <c r="I516" s="141">
        <v>0</v>
      </c>
      <c r="J516" s="141">
        <v>5</v>
      </c>
      <c r="K516" s="141">
        <v>484</v>
      </c>
      <c r="P516" s="56"/>
      <c r="AE516" s="62"/>
    </row>
    <row r="517" spans="1:31" x14ac:dyDescent="0.2">
      <c r="A517" s="58">
        <v>34267</v>
      </c>
      <c r="B517" s="513" t="str">
        <f t="shared" si="9"/>
        <v>1025</v>
      </c>
      <c r="C517" s="56">
        <v>1993</v>
      </c>
      <c r="D517" s="141">
        <v>68</v>
      </c>
      <c r="E517" s="141">
        <v>3</v>
      </c>
      <c r="G517" s="141">
        <v>2</v>
      </c>
      <c r="H517" s="141">
        <v>246</v>
      </c>
      <c r="I517" s="141">
        <v>1</v>
      </c>
      <c r="J517" s="141">
        <v>13</v>
      </c>
      <c r="K517" s="141">
        <v>524</v>
      </c>
      <c r="P517" s="56"/>
      <c r="AE517" s="62"/>
    </row>
    <row r="518" spans="1:31" x14ac:dyDescent="0.2">
      <c r="A518" s="58">
        <v>34268</v>
      </c>
      <c r="B518" s="513" t="str">
        <f t="shared" si="9"/>
        <v>1026</v>
      </c>
      <c r="C518" s="56">
        <v>1993</v>
      </c>
      <c r="D518" s="141">
        <v>37</v>
      </c>
      <c r="E518" s="141">
        <v>3</v>
      </c>
      <c r="G518" s="141">
        <v>2</v>
      </c>
      <c r="H518" s="141">
        <v>154</v>
      </c>
      <c r="I518" s="141">
        <v>4</v>
      </c>
      <c r="J518" s="141">
        <v>9</v>
      </c>
      <c r="K518" s="141">
        <v>561</v>
      </c>
      <c r="P518" s="56"/>
      <c r="AE518" s="62"/>
    </row>
    <row r="519" spans="1:31" x14ac:dyDescent="0.2">
      <c r="A519" s="58">
        <v>34269</v>
      </c>
      <c r="B519" s="513" t="str">
        <f t="shared" si="9"/>
        <v>1027</v>
      </c>
      <c r="C519" s="56">
        <v>1993</v>
      </c>
      <c r="D519" s="141">
        <v>27</v>
      </c>
      <c r="E519" s="141">
        <v>3</v>
      </c>
      <c r="G519" s="141">
        <v>0</v>
      </c>
      <c r="H519" s="141">
        <v>114</v>
      </c>
      <c r="I519" s="141">
        <v>3</v>
      </c>
      <c r="J519" s="141">
        <v>15</v>
      </c>
      <c r="K519" s="141">
        <v>396</v>
      </c>
      <c r="P519" s="56"/>
      <c r="AE519" s="62"/>
    </row>
    <row r="520" spans="1:31" x14ac:dyDescent="0.2">
      <c r="A520" s="58">
        <v>34270</v>
      </c>
      <c r="B520" s="513" t="str">
        <f t="shared" si="9"/>
        <v>1028</v>
      </c>
      <c r="C520" s="56">
        <v>1993</v>
      </c>
      <c r="D520" s="141">
        <v>21</v>
      </c>
      <c r="E520" s="141">
        <v>4</v>
      </c>
      <c r="G520" s="141">
        <v>2</v>
      </c>
      <c r="H520" s="141">
        <v>66</v>
      </c>
      <c r="I520" s="141">
        <v>4</v>
      </c>
      <c r="J520" s="141">
        <v>14</v>
      </c>
      <c r="K520" s="141">
        <v>254</v>
      </c>
      <c r="P520" s="56"/>
      <c r="AE520" s="62"/>
    </row>
    <row r="521" spans="1:31" x14ac:dyDescent="0.2">
      <c r="A521" s="58">
        <v>34271</v>
      </c>
      <c r="B521" s="513" t="str">
        <f t="shared" si="9"/>
        <v>1029</v>
      </c>
      <c r="C521" s="56">
        <v>1993</v>
      </c>
      <c r="D521" s="141">
        <v>34</v>
      </c>
      <c r="E521" s="141">
        <v>2</v>
      </c>
      <c r="G521" s="141">
        <v>0</v>
      </c>
      <c r="H521" s="141">
        <v>54</v>
      </c>
      <c r="I521" s="141">
        <v>3</v>
      </c>
      <c r="J521" s="141">
        <v>29</v>
      </c>
      <c r="K521" s="141">
        <v>220</v>
      </c>
      <c r="P521" s="56"/>
      <c r="AE521" s="62"/>
    </row>
    <row r="522" spans="1:31" x14ac:dyDescent="0.2">
      <c r="A522" s="58">
        <v>34272</v>
      </c>
      <c r="B522" s="513" t="str">
        <f t="shared" si="9"/>
        <v>1030</v>
      </c>
      <c r="C522" s="56">
        <v>1993</v>
      </c>
      <c r="D522" s="141">
        <v>25</v>
      </c>
      <c r="E522" s="141">
        <v>0</v>
      </c>
      <c r="G522" s="141">
        <v>0</v>
      </c>
      <c r="H522" s="141">
        <v>44</v>
      </c>
      <c r="I522" s="141">
        <v>3</v>
      </c>
      <c r="J522" s="141">
        <v>23</v>
      </c>
      <c r="K522" s="141">
        <v>115</v>
      </c>
      <c r="P522" s="56"/>
      <c r="AE522" s="62"/>
    </row>
    <row r="523" spans="1:31" x14ac:dyDescent="0.2">
      <c r="A523" s="58">
        <v>34273</v>
      </c>
      <c r="B523" s="513" t="str">
        <f t="shared" si="9"/>
        <v>1031</v>
      </c>
      <c r="C523" s="56">
        <v>1993</v>
      </c>
      <c r="D523" s="141">
        <v>9</v>
      </c>
      <c r="E523" s="141">
        <v>4</v>
      </c>
      <c r="G523" s="141">
        <v>4</v>
      </c>
      <c r="H523" s="141">
        <v>30</v>
      </c>
      <c r="I523" s="141">
        <v>1</v>
      </c>
      <c r="J523" s="141">
        <v>28</v>
      </c>
      <c r="K523" s="141">
        <v>100</v>
      </c>
      <c r="P523" s="56"/>
      <c r="AE523" s="62"/>
    </row>
    <row r="524" spans="1:31" x14ac:dyDescent="0.2">
      <c r="A524" s="58">
        <v>34274</v>
      </c>
      <c r="B524" s="513" t="str">
        <f t="shared" si="9"/>
        <v>1101</v>
      </c>
      <c r="C524" s="56">
        <v>1993</v>
      </c>
      <c r="D524" s="141">
        <v>23</v>
      </c>
      <c r="E524" s="141">
        <v>0</v>
      </c>
      <c r="G524" s="141">
        <v>1</v>
      </c>
      <c r="H524" s="141">
        <v>27</v>
      </c>
      <c r="I524" s="141">
        <v>0</v>
      </c>
      <c r="J524" s="141">
        <v>23</v>
      </c>
      <c r="K524" s="141">
        <v>65</v>
      </c>
      <c r="P524" s="56"/>
      <c r="AE524" s="62"/>
    </row>
    <row r="525" spans="1:31" x14ac:dyDescent="0.2">
      <c r="A525" s="58">
        <v>34275</v>
      </c>
      <c r="B525" s="513" t="str">
        <f t="shared" si="9"/>
        <v>1102</v>
      </c>
      <c r="C525" s="56">
        <v>1993</v>
      </c>
      <c r="D525" s="141">
        <v>16</v>
      </c>
      <c r="E525" s="141">
        <v>4</v>
      </c>
      <c r="G525" s="141">
        <v>1</v>
      </c>
      <c r="H525" s="141">
        <v>25</v>
      </c>
      <c r="I525" s="141">
        <v>0</v>
      </c>
      <c r="J525" s="141">
        <v>20</v>
      </c>
      <c r="K525" s="141">
        <v>64</v>
      </c>
      <c r="P525" s="56"/>
      <c r="AE525" s="62"/>
    </row>
    <row r="526" spans="1:31" x14ac:dyDescent="0.2">
      <c r="A526" s="58">
        <v>34276</v>
      </c>
      <c r="B526" s="513" t="str">
        <f t="shared" si="9"/>
        <v>1103</v>
      </c>
      <c r="C526" s="56">
        <v>1993</v>
      </c>
      <c r="D526" s="141">
        <v>40</v>
      </c>
      <c r="E526" s="141">
        <v>8</v>
      </c>
      <c r="G526" s="141">
        <v>8</v>
      </c>
      <c r="H526" s="141">
        <v>33</v>
      </c>
      <c r="I526" s="141">
        <v>1</v>
      </c>
      <c r="J526" s="141">
        <v>20</v>
      </c>
      <c r="K526" s="141">
        <v>176</v>
      </c>
      <c r="P526" s="56"/>
      <c r="AE526" s="62"/>
    </row>
    <row r="527" spans="1:31" x14ac:dyDescent="0.2">
      <c r="A527" s="58">
        <v>34277</v>
      </c>
      <c r="B527" s="513" t="str">
        <f t="shared" si="9"/>
        <v>1104</v>
      </c>
      <c r="C527" s="56">
        <v>1993</v>
      </c>
      <c r="D527" s="141">
        <v>15</v>
      </c>
      <c r="E527" s="141">
        <v>5</v>
      </c>
      <c r="G527" s="141">
        <v>6</v>
      </c>
      <c r="H527" s="141">
        <v>26</v>
      </c>
      <c r="I527" s="141">
        <v>2</v>
      </c>
      <c r="J527" s="141">
        <v>19</v>
      </c>
      <c r="K527" s="141">
        <v>99</v>
      </c>
      <c r="P527" s="56"/>
      <c r="AE527" s="62"/>
    </row>
    <row r="528" spans="1:31" x14ac:dyDescent="0.2">
      <c r="A528" s="58">
        <v>34278</v>
      </c>
      <c r="B528" s="513" t="str">
        <f t="shared" si="9"/>
        <v>1105</v>
      </c>
      <c r="C528" s="56">
        <v>1993</v>
      </c>
      <c r="D528" s="141">
        <v>13</v>
      </c>
      <c r="E528" s="141">
        <v>4</v>
      </c>
      <c r="G528" s="141">
        <v>0</v>
      </c>
      <c r="H528" s="141">
        <v>12</v>
      </c>
      <c r="I528" s="141">
        <v>3</v>
      </c>
      <c r="J528" s="141">
        <v>6</v>
      </c>
      <c r="K528" s="141">
        <v>168</v>
      </c>
      <c r="P528" s="56"/>
      <c r="AE528" s="62"/>
    </row>
    <row r="529" spans="1:31" x14ac:dyDescent="0.2">
      <c r="A529" s="58">
        <v>34279</v>
      </c>
      <c r="B529" s="513" t="str">
        <f t="shared" si="9"/>
        <v>1106</v>
      </c>
      <c r="C529" s="56">
        <v>1993</v>
      </c>
      <c r="D529" s="141">
        <v>13</v>
      </c>
      <c r="E529" s="141">
        <v>5</v>
      </c>
      <c r="G529" s="141">
        <v>0</v>
      </c>
      <c r="H529" s="141">
        <v>14</v>
      </c>
      <c r="I529" s="141">
        <v>2</v>
      </c>
      <c r="J529" s="141">
        <v>11</v>
      </c>
      <c r="K529" s="141">
        <v>116</v>
      </c>
      <c r="P529" s="56"/>
      <c r="AE529" s="62"/>
    </row>
    <row r="530" spans="1:31" x14ac:dyDescent="0.2">
      <c r="A530" s="58">
        <v>34280</v>
      </c>
      <c r="B530" s="513" t="str">
        <f t="shared" si="9"/>
        <v>1107</v>
      </c>
      <c r="C530" s="56">
        <v>1993</v>
      </c>
      <c r="D530" s="141">
        <v>6</v>
      </c>
      <c r="E530" s="141">
        <v>2</v>
      </c>
      <c r="G530" s="141">
        <v>0</v>
      </c>
      <c r="H530" s="141">
        <v>5</v>
      </c>
      <c r="I530" s="141">
        <v>1</v>
      </c>
      <c r="J530" s="141">
        <v>18</v>
      </c>
      <c r="K530" s="141">
        <v>61</v>
      </c>
      <c r="P530" s="56"/>
      <c r="AE530" s="62"/>
    </row>
    <row r="531" spans="1:31" x14ac:dyDescent="0.2">
      <c r="A531" s="58">
        <v>34281</v>
      </c>
      <c r="B531" s="513" t="str">
        <f t="shared" si="9"/>
        <v>1108</v>
      </c>
      <c r="C531" s="56">
        <v>1993</v>
      </c>
      <c r="D531" s="141">
        <v>5</v>
      </c>
      <c r="E531" s="141">
        <v>8</v>
      </c>
      <c r="G531" s="141">
        <v>0</v>
      </c>
      <c r="H531" s="141">
        <v>6</v>
      </c>
      <c r="I531" s="141">
        <v>0</v>
      </c>
      <c r="J531" s="141">
        <v>11</v>
      </c>
      <c r="K531" s="141">
        <v>58</v>
      </c>
      <c r="P531" s="56"/>
      <c r="AE531" s="62"/>
    </row>
    <row r="532" spans="1:31" x14ac:dyDescent="0.2">
      <c r="A532" s="58">
        <v>34282</v>
      </c>
      <c r="B532" s="513" t="str">
        <f t="shared" si="9"/>
        <v>1109</v>
      </c>
      <c r="C532" s="56">
        <v>1993</v>
      </c>
      <c r="D532" s="141">
        <v>4</v>
      </c>
      <c r="E532" s="141">
        <v>4</v>
      </c>
      <c r="G532" s="141">
        <v>0</v>
      </c>
      <c r="H532" s="141">
        <v>6</v>
      </c>
      <c r="I532" s="141">
        <v>1</v>
      </c>
      <c r="J532" s="141">
        <v>7</v>
      </c>
      <c r="K532" s="141">
        <v>26</v>
      </c>
      <c r="P532" s="56"/>
      <c r="AE532" s="62"/>
    </row>
    <row r="533" spans="1:31" x14ac:dyDescent="0.2">
      <c r="A533" s="58">
        <v>34283</v>
      </c>
      <c r="B533" s="513" t="str">
        <f t="shared" si="9"/>
        <v>1110</v>
      </c>
      <c r="C533" s="56">
        <v>1993</v>
      </c>
      <c r="D533" s="141">
        <v>3</v>
      </c>
      <c r="E533" s="141">
        <v>1</v>
      </c>
      <c r="G533" s="141">
        <v>0</v>
      </c>
      <c r="H533" s="141">
        <v>4</v>
      </c>
      <c r="I533" s="141">
        <v>0</v>
      </c>
      <c r="J533" s="141">
        <v>3</v>
      </c>
      <c r="K533" s="141">
        <v>20</v>
      </c>
      <c r="P533" s="56"/>
      <c r="AE533" s="62"/>
    </row>
    <row r="534" spans="1:31" x14ac:dyDescent="0.2">
      <c r="A534" s="58">
        <v>34578</v>
      </c>
      <c r="B534" s="513" t="str">
        <f t="shared" si="9"/>
        <v>0901</v>
      </c>
      <c r="C534" s="56">
        <v>1994</v>
      </c>
      <c r="D534" s="141">
        <v>0</v>
      </c>
      <c r="E534" s="141">
        <v>0</v>
      </c>
      <c r="G534" s="141">
        <v>0</v>
      </c>
      <c r="H534" s="141">
        <v>74</v>
      </c>
      <c r="I534" s="141">
        <v>5</v>
      </c>
      <c r="J534" s="141">
        <v>11</v>
      </c>
      <c r="K534" s="141">
        <v>474</v>
      </c>
      <c r="P534" s="56"/>
      <c r="AE534" s="62"/>
    </row>
    <row r="535" spans="1:31" x14ac:dyDescent="0.2">
      <c r="A535" s="58">
        <v>34579</v>
      </c>
      <c r="B535" s="513" t="str">
        <f t="shared" si="9"/>
        <v>0902</v>
      </c>
      <c r="C535" s="56">
        <v>1994</v>
      </c>
      <c r="D535" s="141">
        <v>0</v>
      </c>
      <c r="E535" s="141">
        <v>0</v>
      </c>
      <c r="G535" s="141">
        <v>0</v>
      </c>
      <c r="H535" s="141">
        <v>37</v>
      </c>
      <c r="I535" s="141">
        <v>3</v>
      </c>
      <c r="J535" s="141">
        <v>19</v>
      </c>
      <c r="K535" s="141">
        <v>461</v>
      </c>
      <c r="P535" s="56"/>
      <c r="AE535" s="62"/>
    </row>
    <row r="536" spans="1:31" x14ac:dyDescent="0.2">
      <c r="A536" s="58">
        <v>34580</v>
      </c>
      <c r="B536" s="513" t="str">
        <f t="shared" si="9"/>
        <v>0903</v>
      </c>
      <c r="C536" s="56">
        <v>1994</v>
      </c>
      <c r="D536" s="141">
        <v>0</v>
      </c>
      <c r="E536" s="141">
        <v>0</v>
      </c>
      <c r="G536" s="141">
        <v>0</v>
      </c>
      <c r="H536" s="141">
        <v>25</v>
      </c>
      <c r="I536" s="141">
        <v>7</v>
      </c>
      <c r="J536" s="141">
        <v>11</v>
      </c>
      <c r="K536" s="141">
        <v>1343</v>
      </c>
      <c r="P536" s="56"/>
      <c r="AE536" s="62"/>
    </row>
    <row r="537" spans="1:31" x14ac:dyDescent="0.2">
      <c r="A537" s="58">
        <v>34581</v>
      </c>
      <c r="B537" s="513" t="str">
        <f t="shared" si="9"/>
        <v>0904</v>
      </c>
      <c r="C537" s="56">
        <v>1994</v>
      </c>
      <c r="D537" s="141">
        <v>0</v>
      </c>
      <c r="E537" s="141">
        <v>0</v>
      </c>
      <c r="G537" s="141">
        <v>0</v>
      </c>
      <c r="H537" s="141">
        <v>175</v>
      </c>
      <c r="I537" s="141">
        <v>11</v>
      </c>
      <c r="J537" s="141">
        <v>8</v>
      </c>
      <c r="K537" s="141">
        <v>1117</v>
      </c>
      <c r="P537" s="56"/>
      <c r="AE537" s="62"/>
    </row>
    <row r="538" spans="1:31" x14ac:dyDescent="0.2">
      <c r="A538" s="58">
        <v>34582</v>
      </c>
      <c r="B538" s="513" t="str">
        <f t="shared" si="9"/>
        <v>0905</v>
      </c>
      <c r="C538" s="56">
        <v>1994</v>
      </c>
      <c r="D538" s="141">
        <v>3</v>
      </c>
      <c r="E538" s="141">
        <v>0</v>
      </c>
      <c r="G538" s="141">
        <v>0</v>
      </c>
      <c r="H538" s="141">
        <v>272</v>
      </c>
      <c r="I538" s="141">
        <v>17</v>
      </c>
      <c r="J538" s="141">
        <v>11</v>
      </c>
      <c r="K538" s="141">
        <v>1615</v>
      </c>
      <c r="P538" s="56"/>
      <c r="AE538" s="62"/>
    </row>
    <row r="539" spans="1:31" x14ac:dyDescent="0.2">
      <c r="A539" s="58">
        <v>34583</v>
      </c>
      <c r="B539" s="513" t="str">
        <f t="shared" si="9"/>
        <v>0906</v>
      </c>
      <c r="C539" s="56">
        <v>1994</v>
      </c>
      <c r="D539" s="141">
        <v>14</v>
      </c>
      <c r="E539" s="141">
        <v>60</v>
      </c>
      <c r="G539" s="141">
        <v>0</v>
      </c>
      <c r="H539" s="141">
        <v>142</v>
      </c>
      <c r="I539" s="141">
        <v>28</v>
      </c>
      <c r="J539" s="141">
        <v>14</v>
      </c>
      <c r="K539" s="141">
        <v>1017</v>
      </c>
      <c r="P539" s="56"/>
      <c r="AE539" s="62"/>
    </row>
    <row r="540" spans="1:31" x14ac:dyDescent="0.2">
      <c r="A540" s="58">
        <v>34584</v>
      </c>
      <c r="B540" s="513" t="str">
        <f t="shared" si="9"/>
        <v>0907</v>
      </c>
      <c r="C540" s="56">
        <v>1994</v>
      </c>
      <c r="D540" s="141">
        <v>58</v>
      </c>
      <c r="E540" s="141">
        <v>100</v>
      </c>
      <c r="G540" s="141">
        <v>0</v>
      </c>
      <c r="H540" s="141">
        <v>143</v>
      </c>
      <c r="I540" s="141">
        <v>15</v>
      </c>
      <c r="J540" s="141">
        <v>23</v>
      </c>
      <c r="K540" s="141">
        <v>1782</v>
      </c>
      <c r="P540" s="56"/>
      <c r="AE540" s="62"/>
    </row>
    <row r="541" spans="1:31" x14ac:dyDescent="0.2">
      <c r="A541" s="58">
        <v>34585</v>
      </c>
      <c r="B541" s="513" t="str">
        <f t="shared" si="9"/>
        <v>0908</v>
      </c>
      <c r="C541" s="56">
        <v>1994</v>
      </c>
      <c r="D541" s="141">
        <v>48</v>
      </c>
      <c r="E541" s="141">
        <v>100</v>
      </c>
      <c r="G541" s="141">
        <v>0</v>
      </c>
      <c r="H541" s="141">
        <v>2045</v>
      </c>
      <c r="I541" s="141">
        <v>22</v>
      </c>
      <c r="J541" s="141">
        <v>13</v>
      </c>
      <c r="K541" s="141">
        <v>2371</v>
      </c>
      <c r="P541" s="56"/>
      <c r="AE541" s="62"/>
    </row>
    <row r="542" spans="1:31" x14ac:dyDescent="0.2">
      <c r="A542" s="58">
        <v>34586</v>
      </c>
      <c r="B542" s="513" t="str">
        <f t="shared" si="9"/>
        <v>0909</v>
      </c>
      <c r="C542" s="56">
        <v>1994</v>
      </c>
      <c r="D542" s="141">
        <v>38</v>
      </c>
      <c r="E542" s="141">
        <v>44</v>
      </c>
      <c r="G542" s="141">
        <v>0</v>
      </c>
      <c r="H542" s="141">
        <v>4141</v>
      </c>
      <c r="I542" s="141">
        <v>38</v>
      </c>
      <c r="J542" s="141">
        <v>5</v>
      </c>
      <c r="K542" s="141">
        <v>3142</v>
      </c>
      <c r="P542" s="56"/>
      <c r="AE542" s="62"/>
    </row>
    <row r="543" spans="1:31" x14ac:dyDescent="0.2">
      <c r="A543" s="58">
        <v>34587</v>
      </c>
      <c r="B543" s="513" t="str">
        <f t="shared" ref="B543:B606" si="10">CONCATENATE(TEXT(A543,"mm"),TEXT(A543,"dd"))</f>
        <v>0910</v>
      </c>
      <c r="C543" s="56">
        <v>1994</v>
      </c>
      <c r="D543" s="141">
        <v>50</v>
      </c>
      <c r="E543" s="141">
        <v>65</v>
      </c>
      <c r="G543" s="141">
        <v>0</v>
      </c>
      <c r="H543" s="141">
        <v>2967</v>
      </c>
      <c r="I543" s="141">
        <v>41</v>
      </c>
      <c r="J543" s="141">
        <v>8</v>
      </c>
      <c r="K543" s="141">
        <v>2235</v>
      </c>
      <c r="P543" s="56"/>
      <c r="AE543" s="62"/>
    </row>
    <row r="544" spans="1:31" x14ac:dyDescent="0.2">
      <c r="A544" s="58">
        <v>34588</v>
      </c>
      <c r="B544" s="513" t="str">
        <f t="shared" si="10"/>
        <v>0911</v>
      </c>
      <c r="C544" s="56">
        <v>1994</v>
      </c>
      <c r="D544" s="141">
        <v>46</v>
      </c>
      <c r="E544" s="141">
        <v>75</v>
      </c>
      <c r="G544" s="141">
        <v>0</v>
      </c>
      <c r="H544" s="141">
        <v>2416</v>
      </c>
      <c r="I544" s="141">
        <v>46</v>
      </c>
      <c r="J544" s="141">
        <v>11</v>
      </c>
      <c r="K544" s="141">
        <v>2997</v>
      </c>
      <c r="P544" s="56"/>
      <c r="AE544" s="62"/>
    </row>
    <row r="545" spans="1:31" x14ac:dyDescent="0.2">
      <c r="A545" s="58">
        <v>34589</v>
      </c>
      <c r="B545" s="513" t="str">
        <f t="shared" si="10"/>
        <v>0912</v>
      </c>
      <c r="C545" s="56">
        <v>1994</v>
      </c>
      <c r="D545" s="141">
        <v>16</v>
      </c>
      <c r="E545" s="141">
        <v>53</v>
      </c>
      <c r="G545" s="141">
        <v>0</v>
      </c>
      <c r="H545" s="141">
        <v>1819</v>
      </c>
      <c r="I545" s="141">
        <v>45</v>
      </c>
      <c r="J545" s="141">
        <v>10</v>
      </c>
      <c r="K545" s="141">
        <v>2820</v>
      </c>
      <c r="P545" s="56"/>
      <c r="AE545" s="62"/>
    </row>
    <row r="546" spans="1:31" x14ac:dyDescent="0.2">
      <c r="A546" s="58">
        <v>34590</v>
      </c>
      <c r="B546" s="513" t="str">
        <f t="shared" si="10"/>
        <v>0913</v>
      </c>
      <c r="C546" s="56">
        <v>1994</v>
      </c>
      <c r="D546" s="141">
        <v>12</v>
      </c>
      <c r="E546" s="141">
        <v>66</v>
      </c>
      <c r="G546" s="141">
        <v>0</v>
      </c>
      <c r="H546" s="141">
        <v>775</v>
      </c>
      <c r="I546" s="141">
        <v>61</v>
      </c>
      <c r="J546" s="141">
        <v>9</v>
      </c>
      <c r="K546" s="141">
        <v>1602</v>
      </c>
      <c r="P546" s="56"/>
      <c r="AE546" s="62"/>
    </row>
    <row r="547" spans="1:31" x14ac:dyDescent="0.2">
      <c r="A547" s="58">
        <v>34591</v>
      </c>
      <c r="B547" s="513" t="str">
        <f t="shared" si="10"/>
        <v>0914</v>
      </c>
      <c r="C547" s="56">
        <v>1994</v>
      </c>
      <c r="D547" s="141">
        <v>23</v>
      </c>
      <c r="E547" s="141">
        <v>116</v>
      </c>
      <c r="G547" s="141">
        <v>0</v>
      </c>
      <c r="H547" s="141">
        <v>363</v>
      </c>
      <c r="I547" s="141">
        <v>59</v>
      </c>
      <c r="J547" s="141">
        <v>12</v>
      </c>
      <c r="K547" s="141">
        <v>1709</v>
      </c>
      <c r="P547" s="56"/>
      <c r="AE547" s="62"/>
    </row>
    <row r="548" spans="1:31" x14ac:dyDescent="0.2">
      <c r="A548" s="58">
        <v>34592</v>
      </c>
      <c r="B548" s="513" t="str">
        <f t="shared" si="10"/>
        <v>0915</v>
      </c>
      <c r="C548" s="56">
        <v>1994</v>
      </c>
      <c r="D548" s="141">
        <v>15</v>
      </c>
      <c r="E548" s="141">
        <v>62</v>
      </c>
      <c r="G548" s="141">
        <v>0</v>
      </c>
      <c r="H548" s="141">
        <v>452</v>
      </c>
      <c r="I548" s="141">
        <v>35</v>
      </c>
      <c r="J548" s="141">
        <v>4</v>
      </c>
      <c r="K548" s="141">
        <v>1219</v>
      </c>
      <c r="P548" s="56"/>
      <c r="AE548" s="62"/>
    </row>
    <row r="549" spans="1:31" x14ac:dyDescent="0.2">
      <c r="A549" s="58">
        <v>34593</v>
      </c>
      <c r="B549" s="513" t="str">
        <f t="shared" si="10"/>
        <v>0916</v>
      </c>
      <c r="C549" s="56">
        <v>1994</v>
      </c>
      <c r="D549" s="141">
        <v>5</v>
      </c>
      <c r="E549" s="141">
        <v>31</v>
      </c>
      <c r="G549" s="141">
        <v>0</v>
      </c>
      <c r="H549" s="141">
        <v>341</v>
      </c>
      <c r="I549" s="141">
        <v>22</v>
      </c>
      <c r="J549" s="141">
        <v>11</v>
      </c>
      <c r="K549" s="141">
        <v>667</v>
      </c>
      <c r="P549" s="56"/>
      <c r="AE549" s="62"/>
    </row>
    <row r="550" spans="1:31" x14ac:dyDescent="0.2">
      <c r="A550" s="58">
        <v>34594</v>
      </c>
      <c r="B550" s="513" t="str">
        <f t="shared" si="10"/>
        <v>0917</v>
      </c>
      <c r="C550" s="56">
        <v>1994</v>
      </c>
      <c r="D550" s="141">
        <v>44</v>
      </c>
      <c r="E550" s="141">
        <v>106</v>
      </c>
      <c r="G550" s="141">
        <v>0</v>
      </c>
      <c r="H550" s="141">
        <v>601</v>
      </c>
      <c r="I550" s="141">
        <v>26</v>
      </c>
      <c r="J550" s="141">
        <v>12</v>
      </c>
      <c r="K550" s="141">
        <v>637</v>
      </c>
      <c r="P550" s="56"/>
      <c r="AE550" s="62"/>
    </row>
    <row r="551" spans="1:31" x14ac:dyDescent="0.2">
      <c r="A551" s="58">
        <v>34595</v>
      </c>
      <c r="B551" s="513" t="str">
        <f t="shared" si="10"/>
        <v>0918</v>
      </c>
      <c r="C551" s="56">
        <v>1994</v>
      </c>
      <c r="D551" s="141">
        <v>28</v>
      </c>
      <c r="E551" s="141">
        <v>109</v>
      </c>
      <c r="G551" s="141">
        <v>0</v>
      </c>
      <c r="H551" s="141">
        <v>515</v>
      </c>
      <c r="I551" s="141">
        <v>16</v>
      </c>
      <c r="J551" s="141">
        <v>22</v>
      </c>
      <c r="K551" s="141">
        <v>716</v>
      </c>
      <c r="P551" s="56"/>
      <c r="AE551" s="62"/>
    </row>
    <row r="552" spans="1:31" x14ac:dyDescent="0.2">
      <c r="A552" s="58">
        <v>34596</v>
      </c>
      <c r="B552" s="513" t="str">
        <f t="shared" si="10"/>
        <v>0919</v>
      </c>
      <c r="C552" s="56">
        <v>1994</v>
      </c>
      <c r="D552" s="141">
        <v>15</v>
      </c>
      <c r="E552" s="141">
        <v>79</v>
      </c>
      <c r="G552" s="141">
        <v>0</v>
      </c>
      <c r="H552" s="141">
        <v>670</v>
      </c>
      <c r="I552" s="141">
        <v>41</v>
      </c>
      <c r="J552" s="141">
        <v>9</v>
      </c>
      <c r="K552" s="141">
        <v>463</v>
      </c>
      <c r="P552" s="56"/>
      <c r="AE552" s="62"/>
    </row>
    <row r="553" spans="1:31" x14ac:dyDescent="0.2">
      <c r="A553" s="58">
        <v>34597</v>
      </c>
      <c r="B553" s="513" t="str">
        <f t="shared" si="10"/>
        <v>0920</v>
      </c>
      <c r="C553" s="56">
        <v>1994</v>
      </c>
      <c r="D553" s="141">
        <v>15</v>
      </c>
      <c r="E553" s="141">
        <v>61</v>
      </c>
      <c r="G553" s="141">
        <v>0</v>
      </c>
      <c r="H553" s="141">
        <v>456</v>
      </c>
      <c r="I553" s="141">
        <v>29</v>
      </c>
      <c r="J553" s="141">
        <v>12</v>
      </c>
      <c r="K553" s="141">
        <v>370</v>
      </c>
      <c r="P553" s="56"/>
      <c r="AE553" s="62"/>
    </row>
    <row r="554" spans="1:31" x14ac:dyDescent="0.2">
      <c r="A554" s="58">
        <v>34598</v>
      </c>
      <c r="B554" s="513" t="str">
        <f t="shared" si="10"/>
        <v>0921</v>
      </c>
      <c r="C554" s="56">
        <v>1994</v>
      </c>
      <c r="D554" s="141">
        <v>13</v>
      </c>
      <c r="E554" s="141">
        <v>54</v>
      </c>
      <c r="G554" s="141">
        <v>0</v>
      </c>
      <c r="H554" s="141">
        <v>398</v>
      </c>
      <c r="I554" s="141">
        <v>23</v>
      </c>
      <c r="J554" s="141">
        <v>12</v>
      </c>
      <c r="K554" s="141">
        <v>348</v>
      </c>
      <c r="P554" s="56"/>
      <c r="AE554" s="62"/>
    </row>
    <row r="555" spans="1:31" x14ac:dyDescent="0.2">
      <c r="A555" s="58">
        <v>34599</v>
      </c>
      <c r="B555" s="513" t="str">
        <f t="shared" si="10"/>
        <v>0922</v>
      </c>
      <c r="C555" s="56">
        <v>1994</v>
      </c>
      <c r="D555" s="141">
        <v>27</v>
      </c>
      <c r="E555" s="141">
        <v>97</v>
      </c>
      <c r="G555" s="141">
        <v>0</v>
      </c>
      <c r="H555" s="141">
        <v>717</v>
      </c>
      <c r="I555" s="141">
        <v>11</v>
      </c>
      <c r="J555" s="141">
        <v>12</v>
      </c>
      <c r="K555" s="141">
        <v>255</v>
      </c>
      <c r="P555" s="56"/>
      <c r="AE555" s="62"/>
    </row>
    <row r="556" spans="1:31" x14ac:dyDescent="0.2">
      <c r="A556" s="58">
        <v>34600</v>
      </c>
      <c r="B556" s="513" t="str">
        <f t="shared" si="10"/>
        <v>0923</v>
      </c>
      <c r="C556" s="56">
        <v>1994</v>
      </c>
      <c r="D556" s="141">
        <v>32</v>
      </c>
      <c r="E556" s="141">
        <v>118</v>
      </c>
      <c r="G556" s="141">
        <v>0</v>
      </c>
      <c r="H556" s="141">
        <v>1377</v>
      </c>
      <c r="I556" s="141">
        <v>15</v>
      </c>
      <c r="J556" s="141">
        <v>17</v>
      </c>
      <c r="K556" s="141">
        <v>156</v>
      </c>
      <c r="P556" s="56"/>
      <c r="AE556" s="62"/>
    </row>
    <row r="557" spans="1:31" x14ac:dyDescent="0.2">
      <c r="A557" s="58">
        <v>34601</v>
      </c>
      <c r="B557" s="513" t="str">
        <f t="shared" si="10"/>
        <v>0924</v>
      </c>
      <c r="C557" s="56">
        <v>1994</v>
      </c>
      <c r="D557" s="141">
        <v>39</v>
      </c>
      <c r="E557" s="141">
        <v>137</v>
      </c>
      <c r="G557" s="141">
        <v>0</v>
      </c>
      <c r="H557" s="141">
        <v>1315</v>
      </c>
      <c r="I557" s="141">
        <v>16</v>
      </c>
      <c r="J557" s="141">
        <v>2</v>
      </c>
      <c r="K557" s="141">
        <v>136</v>
      </c>
      <c r="P557" s="56"/>
      <c r="AE557" s="62"/>
    </row>
    <row r="558" spans="1:31" x14ac:dyDescent="0.2">
      <c r="A558" s="58">
        <v>34602</v>
      </c>
      <c r="B558" s="513" t="str">
        <f t="shared" si="10"/>
        <v>0925</v>
      </c>
      <c r="C558" s="56">
        <v>1994</v>
      </c>
      <c r="D558" s="141">
        <v>17</v>
      </c>
      <c r="E558" s="141">
        <v>105</v>
      </c>
      <c r="G558" s="141">
        <v>0</v>
      </c>
      <c r="H558" s="141">
        <v>1050</v>
      </c>
      <c r="I558" s="141">
        <v>9</v>
      </c>
      <c r="J558" s="141">
        <v>1</v>
      </c>
      <c r="K558" s="141">
        <v>105</v>
      </c>
      <c r="P558" s="56"/>
      <c r="AE558" s="62"/>
    </row>
    <row r="559" spans="1:31" x14ac:dyDescent="0.2">
      <c r="A559" s="58">
        <v>34603</v>
      </c>
      <c r="B559" s="513" t="str">
        <f t="shared" si="10"/>
        <v>0926</v>
      </c>
      <c r="C559" s="56">
        <v>1994</v>
      </c>
      <c r="D559" s="141">
        <v>5</v>
      </c>
      <c r="E559" s="141">
        <v>71</v>
      </c>
      <c r="G559" s="141">
        <v>0</v>
      </c>
      <c r="H559" s="141">
        <v>850</v>
      </c>
      <c r="I559" s="141">
        <v>10</v>
      </c>
      <c r="J559" s="141">
        <v>2</v>
      </c>
      <c r="K559" s="141">
        <v>123</v>
      </c>
      <c r="P559" s="56"/>
      <c r="AE559" s="62"/>
    </row>
    <row r="560" spans="1:31" x14ac:dyDescent="0.2">
      <c r="A560" s="58">
        <v>34604</v>
      </c>
      <c r="B560" s="513" t="str">
        <f t="shared" si="10"/>
        <v>0927</v>
      </c>
      <c r="C560" s="56">
        <v>1994</v>
      </c>
      <c r="D560" s="141">
        <v>15</v>
      </c>
      <c r="E560" s="141">
        <v>61</v>
      </c>
      <c r="G560" s="141">
        <v>0</v>
      </c>
      <c r="H560" s="141">
        <v>533</v>
      </c>
      <c r="I560" s="141">
        <v>7</v>
      </c>
      <c r="J560" s="141">
        <v>6</v>
      </c>
      <c r="K560" s="141">
        <v>93</v>
      </c>
      <c r="P560" s="56"/>
      <c r="AE560" s="62"/>
    </row>
    <row r="561" spans="1:31" x14ac:dyDescent="0.2">
      <c r="A561" s="58">
        <v>34605</v>
      </c>
      <c r="B561" s="513" t="str">
        <f t="shared" si="10"/>
        <v>0928</v>
      </c>
      <c r="C561" s="56">
        <v>1994</v>
      </c>
      <c r="D561" s="141">
        <v>22</v>
      </c>
      <c r="E561" s="141">
        <v>66</v>
      </c>
      <c r="G561" s="141">
        <v>0</v>
      </c>
      <c r="H561" s="141">
        <v>892</v>
      </c>
      <c r="I561" s="141">
        <v>6</v>
      </c>
      <c r="J561" s="141">
        <v>8</v>
      </c>
      <c r="K561" s="141">
        <v>151</v>
      </c>
      <c r="P561" s="56"/>
      <c r="AE561" s="62"/>
    </row>
    <row r="562" spans="1:31" x14ac:dyDescent="0.2">
      <c r="A562" s="58">
        <v>34606</v>
      </c>
      <c r="B562" s="513" t="str">
        <f t="shared" si="10"/>
        <v>0929</v>
      </c>
      <c r="C562" s="56">
        <v>1994</v>
      </c>
      <c r="D562" s="141">
        <v>30</v>
      </c>
      <c r="E562" s="141">
        <v>76</v>
      </c>
      <c r="G562" s="141">
        <v>0</v>
      </c>
      <c r="H562" s="141">
        <v>2371</v>
      </c>
      <c r="I562" s="141">
        <v>11</v>
      </c>
      <c r="J562" s="141">
        <v>8</v>
      </c>
      <c r="K562" s="141">
        <v>152</v>
      </c>
      <c r="P562" s="56"/>
      <c r="AE562" s="62"/>
    </row>
    <row r="563" spans="1:31" x14ac:dyDescent="0.2">
      <c r="A563" s="58">
        <v>34607</v>
      </c>
      <c r="B563" s="513" t="str">
        <f t="shared" si="10"/>
        <v>0930</v>
      </c>
      <c r="C563" s="56">
        <v>1994</v>
      </c>
      <c r="D563" s="141">
        <v>18</v>
      </c>
      <c r="E563" s="141">
        <v>80</v>
      </c>
      <c r="G563" s="141">
        <v>0</v>
      </c>
      <c r="H563" s="141">
        <v>1990</v>
      </c>
      <c r="I563" s="141">
        <v>8</v>
      </c>
      <c r="J563" s="141">
        <v>7</v>
      </c>
      <c r="K563" s="141">
        <v>104</v>
      </c>
      <c r="P563" s="56"/>
      <c r="AE563" s="62"/>
    </row>
    <row r="564" spans="1:31" x14ac:dyDescent="0.2">
      <c r="A564" s="58">
        <v>34608</v>
      </c>
      <c r="B564" s="513" t="str">
        <f t="shared" si="10"/>
        <v>1001</v>
      </c>
      <c r="C564" s="56">
        <v>1994</v>
      </c>
      <c r="D564" s="141">
        <v>31</v>
      </c>
      <c r="E564" s="141">
        <v>75</v>
      </c>
      <c r="G564" s="141">
        <v>0</v>
      </c>
      <c r="H564" s="141">
        <v>1787</v>
      </c>
      <c r="I564" s="141">
        <v>8</v>
      </c>
      <c r="J564" s="141">
        <v>3</v>
      </c>
      <c r="K564" s="141">
        <v>177</v>
      </c>
      <c r="P564" s="56"/>
      <c r="AE564" s="62"/>
    </row>
    <row r="565" spans="1:31" x14ac:dyDescent="0.2">
      <c r="A565" s="58">
        <v>34609</v>
      </c>
      <c r="B565" s="513" t="str">
        <f t="shared" si="10"/>
        <v>1002</v>
      </c>
      <c r="C565" s="56">
        <v>1994</v>
      </c>
      <c r="D565" s="141">
        <v>43</v>
      </c>
      <c r="E565" s="141">
        <v>47</v>
      </c>
      <c r="G565" s="141">
        <v>0</v>
      </c>
      <c r="H565" s="141">
        <v>3257</v>
      </c>
      <c r="I565" s="141">
        <v>2</v>
      </c>
      <c r="J565" s="141">
        <v>4</v>
      </c>
      <c r="K565" s="141">
        <v>104</v>
      </c>
      <c r="P565" s="56"/>
      <c r="AE565" s="62"/>
    </row>
    <row r="566" spans="1:31" x14ac:dyDescent="0.2">
      <c r="A566" s="58">
        <v>34610</v>
      </c>
      <c r="B566" s="513" t="str">
        <f t="shared" si="10"/>
        <v>1003</v>
      </c>
      <c r="C566" s="56">
        <v>1994</v>
      </c>
      <c r="D566" s="141">
        <v>23</v>
      </c>
      <c r="E566" s="141">
        <v>74</v>
      </c>
      <c r="G566" s="141">
        <v>0</v>
      </c>
      <c r="H566" s="141">
        <v>4061</v>
      </c>
      <c r="I566" s="141">
        <v>10</v>
      </c>
      <c r="J566" s="141">
        <v>2</v>
      </c>
      <c r="K566" s="141">
        <v>203</v>
      </c>
      <c r="P566" s="56"/>
      <c r="AE566" s="62"/>
    </row>
    <row r="567" spans="1:31" x14ac:dyDescent="0.2">
      <c r="A567" s="58">
        <v>34611</v>
      </c>
      <c r="B567" s="513" t="str">
        <f t="shared" si="10"/>
        <v>1004</v>
      </c>
      <c r="C567" s="56">
        <v>1994</v>
      </c>
      <c r="D567" s="141">
        <v>34</v>
      </c>
      <c r="E567" s="141">
        <v>88</v>
      </c>
      <c r="G567" s="141">
        <v>0</v>
      </c>
      <c r="H567" s="141">
        <v>2869</v>
      </c>
      <c r="I567" s="141">
        <v>26</v>
      </c>
      <c r="J567" s="141">
        <v>4</v>
      </c>
      <c r="K567" s="141">
        <v>401</v>
      </c>
      <c r="P567" s="56"/>
      <c r="AE567" s="62"/>
    </row>
    <row r="568" spans="1:31" x14ac:dyDescent="0.2">
      <c r="A568" s="58">
        <v>34612</v>
      </c>
      <c r="B568" s="513" t="str">
        <f t="shared" si="10"/>
        <v>1005</v>
      </c>
      <c r="C568" s="56">
        <v>1994</v>
      </c>
      <c r="D568" s="141">
        <v>17</v>
      </c>
      <c r="E568" s="141">
        <v>87</v>
      </c>
      <c r="G568" s="141">
        <v>0</v>
      </c>
      <c r="H568" s="141">
        <v>1572</v>
      </c>
      <c r="I568" s="141">
        <v>26</v>
      </c>
      <c r="J568" s="141">
        <v>1</v>
      </c>
      <c r="K568" s="141">
        <v>370</v>
      </c>
      <c r="P568" s="56"/>
      <c r="AE568" s="62"/>
    </row>
    <row r="569" spans="1:31" x14ac:dyDescent="0.2">
      <c r="A569" s="58">
        <v>34613</v>
      </c>
      <c r="B569" s="513" t="str">
        <f t="shared" si="10"/>
        <v>1006</v>
      </c>
      <c r="C569" s="56">
        <v>1994</v>
      </c>
      <c r="D569" s="141">
        <v>26</v>
      </c>
      <c r="E569" s="141">
        <v>83</v>
      </c>
      <c r="G569" s="141">
        <v>0</v>
      </c>
      <c r="H569" s="141">
        <v>1725</v>
      </c>
      <c r="I569" s="141">
        <v>31</v>
      </c>
      <c r="J569" s="141">
        <v>4</v>
      </c>
      <c r="K569" s="141">
        <v>652</v>
      </c>
      <c r="P569" s="56"/>
      <c r="AE569" s="62"/>
    </row>
    <row r="570" spans="1:31" x14ac:dyDescent="0.2">
      <c r="A570" s="58">
        <v>34614</v>
      </c>
      <c r="B570" s="513" t="str">
        <f t="shared" si="10"/>
        <v>1007</v>
      </c>
      <c r="C570" s="56">
        <v>1994</v>
      </c>
      <c r="D570" s="141">
        <v>20</v>
      </c>
      <c r="E570" s="141">
        <v>85</v>
      </c>
      <c r="G570" s="141">
        <v>0</v>
      </c>
      <c r="H570" s="141">
        <v>1353</v>
      </c>
      <c r="I570" s="141">
        <v>23</v>
      </c>
      <c r="J570" s="141">
        <v>1</v>
      </c>
      <c r="K570" s="141">
        <v>1056</v>
      </c>
      <c r="P570" s="56"/>
      <c r="AE570" s="62"/>
    </row>
    <row r="571" spans="1:31" x14ac:dyDescent="0.2">
      <c r="A571" s="58">
        <v>34615</v>
      </c>
      <c r="B571" s="513" t="str">
        <f t="shared" si="10"/>
        <v>1008</v>
      </c>
      <c r="C571" s="56">
        <v>1994</v>
      </c>
      <c r="D571" s="141">
        <v>9</v>
      </c>
      <c r="E571" s="141">
        <v>47</v>
      </c>
      <c r="G571" s="141">
        <v>0</v>
      </c>
      <c r="H571" s="141">
        <v>918</v>
      </c>
      <c r="I571" s="141">
        <v>10</v>
      </c>
      <c r="J571" s="141">
        <v>1</v>
      </c>
      <c r="K571" s="141">
        <v>969</v>
      </c>
      <c r="P571" s="56"/>
      <c r="AE571" s="62"/>
    </row>
    <row r="572" spans="1:31" x14ac:dyDescent="0.2">
      <c r="A572" s="58">
        <v>34616</v>
      </c>
      <c r="B572" s="513" t="str">
        <f t="shared" si="10"/>
        <v>1009</v>
      </c>
      <c r="C572" s="56">
        <v>1994</v>
      </c>
      <c r="D572" s="141">
        <v>9</v>
      </c>
      <c r="E572" s="141">
        <v>39</v>
      </c>
      <c r="G572" s="141">
        <v>0</v>
      </c>
      <c r="H572" s="141">
        <v>935</v>
      </c>
      <c r="I572" s="141">
        <v>9</v>
      </c>
      <c r="J572" s="141">
        <v>2</v>
      </c>
      <c r="K572" s="141">
        <v>734</v>
      </c>
      <c r="P572" s="56"/>
      <c r="AE572" s="62"/>
    </row>
    <row r="573" spans="1:31" x14ac:dyDescent="0.2">
      <c r="A573" s="58">
        <v>34617</v>
      </c>
      <c r="B573" s="513" t="str">
        <f t="shared" si="10"/>
        <v>1010</v>
      </c>
      <c r="C573" s="56">
        <v>1994</v>
      </c>
      <c r="D573" s="141">
        <v>9</v>
      </c>
      <c r="E573" s="141">
        <v>46</v>
      </c>
      <c r="G573" s="141">
        <v>0</v>
      </c>
      <c r="H573" s="141">
        <v>1222</v>
      </c>
      <c r="I573" s="141">
        <v>18</v>
      </c>
      <c r="J573" s="141">
        <v>0</v>
      </c>
      <c r="K573" s="141">
        <v>542</v>
      </c>
      <c r="P573" s="56"/>
      <c r="AE573" s="62"/>
    </row>
    <row r="574" spans="1:31" x14ac:dyDescent="0.2">
      <c r="A574" s="58">
        <v>34618</v>
      </c>
      <c r="B574" s="513" t="str">
        <f t="shared" si="10"/>
        <v>1011</v>
      </c>
      <c r="C574" s="56">
        <v>1994</v>
      </c>
      <c r="D574" s="141">
        <v>12</v>
      </c>
      <c r="E574" s="141">
        <v>38</v>
      </c>
      <c r="G574" s="141">
        <v>0</v>
      </c>
      <c r="H574" s="141">
        <v>1345</v>
      </c>
      <c r="I574" s="141">
        <v>10</v>
      </c>
      <c r="J574" s="141">
        <v>3</v>
      </c>
      <c r="K574" s="141">
        <v>392</v>
      </c>
      <c r="P574" s="56"/>
      <c r="AE574" s="62"/>
    </row>
    <row r="575" spans="1:31" x14ac:dyDescent="0.2">
      <c r="A575" s="58">
        <v>34619</v>
      </c>
      <c r="B575" s="513" t="str">
        <f t="shared" si="10"/>
        <v>1012</v>
      </c>
      <c r="C575" s="56">
        <v>1994</v>
      </c>
      <c r="D575" s="141">
        <v>10</v>
      </c>
      <c r="E575" s="141">
        <v>28</v>
      </c>
      <c r="G575" s="141">
        <v>0</v>
      </c>
      <c r="H575" s="141">
        <v>933</v>
      </c>
      <c r="I575" s="141">
        <v>6</v>
      </c>
      <c r="J575" s="141">
        <v>6</v>
      </c>
      <c r="K575" s="141">
        <v>260</v>
      </c>
      <c r="P575" s="56"/>
      <c r="AE575" s="62"/>
    </row>
    <row r="576" spans="1:31" x14ac:dyDescent="0.2">
      <c r="A576" s="58">
        <v>34620</v>
      </c>
      <c r="B576" s="513" t="str">
        <f t="shared" si="10"/>
        <v>1013</v>
      </c>
      <c r="C576" s="56">
        <v>1994</v>
      </c>
      <c r="D576" s="141">
        <v>4</v>
      </c>
      <c r="E576" s="141">
        <v>18</v>
      </c>
      <c r="G576" s="141">
        <v>0</v>
      </c>
      <c r="H576" s="141">
        <v>696</v>
      </c>
      <c r="I576" s="141">
        <v>10</v>
      </c>
      <c r="J576" s="141">
        <v>0</v>
      </c>
      <c r="K576" s="141">
        <v>185</v>
      </c>
      <c r="P576" s="56"/>
      <c r="AE576" s="62"/>
    </row>
    <row r="577" spans="1:31" x14ac:dyDescent="0.2">
      <c r="A577" s="58">
        <v>34621</v>
      </c>
      <c r="B577" s="513" t="str">
        <f t="shared" si="10"/>
        <v>1014</v>
      </c>
      <c r="C577" s="56">
        <v>1994</v>
      </c>
      <c r="D577" s="141">
        <v>10</v>
      </c>
      <c r="E577" s="141">
        <v>23</v>
      </c>
      <c r="G577" s="141">
        <v>0</v>
      </c>
      <c r="H577" s="141">
        <v>750</v>
      </c>
      <c r="I577" s="141">
        <v>7</v>
      </c>
      <c r="J577" s="141">
        <v>3</v>
      </c>
      <c r="K577" s="141">
        <v>212</v>
      </c>
      <c r="P577" s="56"/>
      <c r="AE577" s="62"/>
    </row>
    <row r="578" spans="1:31" x14ac:dyDescent="0.2">
      <c r="A578" s="58">
        <v>34622</v>
      </c>
      <c r="B578" s="513" t="str">
        <f t="shared" si="10"/>
        <v>1015</v>
      </c>
      <c r="C578" s="56">
        <v>1994</v>
      </c>
      <c r="D578" s="141">
        <v>4</v>
      </c>
      <c r="E578" s="141">
        <v>18</v>
      </c>
      <c r="G578" s="141">
        <v>0</v>
      </c>
      <c r="H578" s="141">
        <v>487</v>
      </c>
      <c r="I578" s="141">
        <v>5</v>
      </c>
      <c r="J578" s="141">
        <v>2</v>
      </c>
      <c r="K578" s="141">
        <v>109</v>
      </c>
      <c r="P578" s="56"/>
      <c r="AE578" s="62"/>
    </row>
    <row r="579" spans="1:31" x14ac:dyDescent="0.2">
      <c r="A579" s="58">
        <v>34623</v>
      </c>
      <c r="B579" s="513" t="str">
        <f t="shared" si="10"/>
        <v>1016</v>
      </c>
      <c r="C579" s="56">
        <v>1994</v>
      </c>
      <c r="D579" s="141">
        <v>7</v>
      </c>
      <c r="E579" s="141">
        <v>15</v>
      </c>
      <c r="G579" s="141">
        <v>0</v>
      </c>
      <c r="H579" s="141">
        <v>395</v>
      </c>
      <c r="I579" s="141">
        <v>5</v>
      </c>
      <c r="J579" s="141">
        <v>1</v>
      </c>
      <c r="K579" s="141">
        <v>97</v>
      </c>
      <c r="P579" s="56"/>
      <c r="AE579" s="62"/>
    </row>
    <row r="580" spans="1:31" x14ac:dyDescent="0.2">
      <c r="A580" s="58">
        <v>34624</v>
      </c>
      <c r="B580" s="513" t="str">
        <f t="shared" si="10"/>
        <v>1017</v>
      </c>
      <c r="C580" s="56">
        <v>1994</v>
      </c>
      <c r="D580" s="141">
        <v>8</v>
      </c>
      <c r="E580" s="141">
        <v>25</v>
      </c>
      <c r="G580" s="141">
        <v>0</v>
      </c>
      <c r="H580" s="141">
        <v>472</v>
      </c>
      <c r="I580" s="141">
        <v>1</v>
      </c>
      <c r="J580" s="141">
        <v>2</v>
      </c>
      <c r="K580" s="141">
        <v>148</v>
      </c>
      <c r="P580" s="56"/>
      <c r="AE580" s="62"/>
    </row>
    <row r="581" spans="1:31" x14ac:dyDescent="0.2">
      <c r="A581" s="58">
        <v>34625</v>
      </c>
      <c r="B581" s="513" t="str">
        <f t="shared" si="10"/>
        <v>1018</v>
      </c>
      <c r="C581" s="56">
        <v>1994</v>
      </c>
      <c r="D581" s="141">
        <v>5</v>
      </c>
      <c r="E581" s="141">
        <v>19</v>
      </c>
      <c r="G581" s="141">
        <v>0</v>
      </c>
      <c r="H581" s="141">
        <v>377</v>
      </c>
      <c r="I581" s="141">
        <v>0</v>
      </c>
      <c r="J581" s="141">
        <v>2</v>
      </c>
      <c r="K581" s="141">
        <v>67</v>
      </c>
      <c r="P581" s="56"/>
      <c r="AE581" s="62"/>
    </row>
    <row r="582" spans="1:31" x14ac:dyDescent="0.2">
      <c r="A582" s="58">
        <v>34626</v>
      </c>
      <c r="B582" s="513" t="str">
        <f t="shared" si="10"/>
        <v>1019</v>
      </c>
      <c r="C582" s="56">
        <v>1994</v>
      </c>
      <c r="D582" s="141">
        <v>9</v>
      </c>
      <c r="E582" s="141">
        <v>18</v>
      </c>
      <c r="G582" s="141">
        <v>2</v>
      </c>
      <c r="H582" s="141">
        <v>373</v>
      </c>
      <c r="I582" s="141">
        <v>7</v>
      </c>
      <c r="J582" s="141">
        <v>2</v>
      </c>
      <c r="K582" s="141">
        <v>94</v>
      </c>
      <c r="P582" s="56"/>
      <c r="AE582" s="62"/>
    </row>
    <row r="583" spans="1:31" x14ac:dyDescent="0.2">
      <c r="A583" s="58">
        <v>34627</v>
      </c>
      <c r="B583" s="513" t="str">
        <f t="shared" si="10"/>
        <v>1020</v>
      </c>
      <c r="C583" s="56">
        <v>1994</v>
      </c>
      <c r="D583" s="141">
        <v>7</v>
      </c>
      <c r="E583" s="141">
        <v>15</v>
      </c>
      <c r="G583" s="141">
        <v>3</v>
      </c>
      <c r="H583" s="141">
        <v>355</v>
      </c>
      <c r="I583" s="141">
        <v>5</v>
      </c>
      <c r="J583" s="141">
        <v>1</v>
      </c>
      <c r="K583" s="141">
        <v>118</v>
      </c>
      <c r="P583" s="56"/>
      <c r="AE583" s="62"/>
    </row>
    <row r="584" spans="1:31" x14ac:dyDescent="0.2">
      <c r="A584" s="58">
        <v>34628</v>
      </c>
      <c r="B584" s="513" t="str">
        <f t="shared" si="10"/>
        <v>1021</v>
      </c>
      <c r="C584" s="56">
        <v>1994</v>
      </c>
      <c r="D584" s="141">
        <v>14</v>
      </c>
      <c r="E584" s="141">
        <v>17</v>
      </c>
      <c r="G584" s="141">
        <v>3</v>
      </c>
      <c r="H584" s="141">
        <v>395</v>
      </c>
      <c r="I584" s="141">
        <v>3</v>
      </c>
      <c r="J584" s="141">
        <v>3</v>
      </c>
      <c r="K584" s="141">
        <v>316</v>
      </c>
      <c r="P584" s="56"/>
      <c r="AE584" s="62"/>
    </row>
    <row r="585" spans="1:31" x14ac:dyDescent="0.2">
      <c r="A585" s="58">
        <v>34629</v>
      </c>
      <c r="B585" s="513" t="str">
        <f t="shared" si="10"/>
        <v>1022</v>
      </c>
      <c r="C585" s="56">
        <v>1994</v>
      </c>
      <c r="D585" s="141">
        <v>6</v>
      </c>
      <c r="E585" s="141">
        <v>13</v>
      </c>
      <c r="G585" s="141">
        <v>0</v>
      </c>
      <c r="H585" s="141">
        <v>430</v>
      </c>
      <c r="I585" s="141">
        <v>5</v>
      </c>
      <c r="J585" s="141">
        <v>10</v>
      </c>
      <c r="K585" s="141">
        <v>185</v>
      </c>
      <c r="P585" s="56"/>
      <c r="AE585" s="62"/>
    </row>
    <row r="586" spans="1:31" x14ac:dyDescent="0.2">
      <c r="A586" s="58">
        <v>34630</v>
      </c>
      <c r="B586" s="513" t="str">
        <f t="shared" si="10"/>
        <v>1023</v>
      </c>
      <c r="C586" s="56">
        <v>1994</v>
      </c>
      <c r="D586" s="141">
        <v>8</v>
      </c>
      <c r="E586" s="141">
        <v>11</v>
      </c>
      <c r="G586" s="141">
        <v>0</v>
      </c>
      <c r="H586" s="141">
        <v>279</v>
      </c>
      <c r="I586" s="141">
        <v>3</v>
      </c>
      <c r="J586" s="141">
        <v>4</v>
      </c>
      <c r="K586" s="141">
        <v>76</v>
      </c>
      <c r="P586" s="56"/>
      <c r="AE586" s="62"/>
    </row>
    <row r="587" spans="1:31" x14ac:dyDescent="0.2">
      <c r="A587" s="58">
        <v>34631</v>
      </c>
      <c r="B587" s="513" t="str">
        <f t="shared" si="10"/>
        <v>1024</v>
      </c>
      <c r="C587" s="56">
        <v>1994</v>
      </c>
      <c r="D587" s="141">
        <v>0</v>
      </c>
      <c r="E587" s="141">
        <v>20</v>
      </c>
      <c r="G587" s="141">
        <v>0</v>
      </c>
      <c r="H587" s="141">
        <v>160</v>
      </c>
      <c r="I587" s="141">
        <v>2</v>
      </c>
      <c r="J587" s="141">
        <v>5</v>
      </c>
      <c r="K587" s="141">
        <v>36</v>
      </c>
      <c r="P587" s="56"/>
      <c r="AE587" s="62"/>
    </row>
    <row r="588" spans="1:31" x14ac:dyDescent="0.2">
      <c r="A588" s="58">
        <v>34632</v>
      </c>
      <c r="B588" s="513" t="str">
        <f t="shared" si="10"/>
        <v>1025</v>
      </c>
      <c r="C588" s="56">
        <v>1994</v>
      </c>
      <c r="D588" s="141">
        <v>0</v>
      </c>
      <c r="E588" s="141">
        <v>5</v>
      </c>
      <c r="G588" s="141">
        <v>0</v>
      </c>
      <c r="H588" s="141">
        <v>108</v>
      </c>
      <c r="I588" s="141">
        <v>8</v>
      </c>
      <c r="J588" s="141">
        <v>6</v>
      </c>
      <c r="K588" s="141">
        <v>42</v>
      </c>
      <c r="P588" s="56"/>
      <c r="AE588" s="62"/>
    </row>
    <row r="589" spans="1:31" x14ac:dyDescent="0.2">
      <c r="A589" s="58">
        <v>34633</v>
      </c>
      <c r="B589" s="513" t="str">
        <f t="shared" si="10"/>
        <v>1026</v>
      </c>
      <c r="C589" s="56">
        <v>1994</v>
      </c>
      <c r="D589" s="141">
        <v>0</v>
      </c>
      <c r="E589" s="141">
        <v>5</v>
      </c>
      <c r="G589" s="141">
        <v>0</v>
      </c>
      <c r="H589" s="141">
        <v>97</v>
      </c>
      <c r="I589" s="141">
        <v>7</v>
      </c>
      <c r="J589" s="141">
        <v>6</v>
      </c>
      <c r="K589" s="141">
        <v>38</v>
      </c>
      <c r="P589" s="56"/>
      <c r="AE589" s="62"/>
    </row>
    <row r="590" spans="1:31" x14ac:dyDescent="0.2">
      <c r="A590" s="58">
        <v>34634</v>
      </c>
      <c r="B590" s="513" t="str">
        <f t="shared" si="10"/>
        <v>1027</v>
      </c>
      <c r="C590" s="56">
        <v>1994</v>
      </c>
      <c r="D590" s="141">
        <v>0</v>
      </c>
      <c r="E590" s="141">
        <v>4</v>
      </c>
      <c r="G590" s="141">
        <v>0</v>
      </c>
      <c r="H590" s="141">
        <v>86</v>
      </c>
      <c r="I590" s="141">
        <v>6</v>
      </c>
      <c r="J590" s="141">
        <v>5</v>
      </c>
      <c r="K590" s="141">
        <v>33</v>
      </c>
      <c r="P590" s="56"/>
      <c r="AE590" s="62"/>
    </row>
    <row r="591" spans="1:31" x14ac:dyDescent="0.2">
      <c r="A591" s="58">
        <v>34635</v>
      </c>
      <c r="B591" s="513" t="str">
        <f t="shared" si="10"/>
        <v>1028</v>
      </c>
      <c r="C591" s="56">
        <v>1994</v>
      </c>
      <c r="D591" s="141">
        <v>0</v>
      </c>
      <c r="E591" s="141">
        <v>4</v>
      </c>
      <c r="G591" s="141">
        <v>0</v>
      </c>
      <c r="H591" s="141">
        <v>75</v>
      </c>
      <c r="I591" s="141">
        <v>6</v>
      </c>
      <c r="J591" s="141">
        <v>5</v>
      </c>
      <c r="K591" s="141">
        <v>29</v>
      </c>
      <c r="P591" s="56"/>
      <c r="AE591" s="62"/>
    </row>
    <row r="592" spans="1:31" x14ac:dyDescent="0.2">
      <c r="A592" s="58">
        <v>34636</v>
      </c>
      <c r="B592" s="513" t="str">
        <f t="shared" si="10"/>
        <v>1029</v>
      </c>
      <c r="C592" s="56">
        <v>1994</v>
      </c>
      <c r="D592" s="141">
        <v>0</v>
      </c>
      <c r="E592" s="141">
        <v>4</v>
      </c>
      <c r="G592" s="141">
        <v>0</v>
      </c>
      <c r="H592" s="141">
        <v>64</v>
      </c>
      <c r="I592" s="141">
        <v>5</v>
      </c>
      <c r="J592" s="141">
        <v>4</v>
      </c>
      <c r="K592" s="141">
        <v>25</v>
      </c>
      <c r="P592" s="56"/>
      <c r="AE592" s="62"/>
    </row>
    <row r="593" spans="1:31" x14ac:dyDescent="0.2">
      <c r="A593" s="58">
        <v>34637</v>
      </c>
      <c r="B593" s="513" t="str">
        <f t="shared" si="10"/>
        <v>1030</v>
      </c>
      <c r="C593" s="56">
        <v>1994</v>
      </c>
      <c r="D593" s="141">
        <v>0</v>
      </c>
      <c r="E593" s="141">
        <v>3</v>
      </c>
      <c r="G593" s="141">
        <v>0</v>
      </c>
      <c r="H593" s="141">
        <v>53</v>
      </c>
      <c r="I593" s="141">
        <v>4</v>
      </c>
      <c r="J593" s="141">
        <v>4</v>
      </c>
      <c r="K593" s="141">
        <v>21</v>
      </c>
      <c r="P593" s="56"/>
      <c r="AE593" s="62"/>
    </row>
    <row r="594" spans="1:31" x14ac:dyDescent="0.2">
      <c r="A594" s="58">
        <v>34638</v>
      </c>
      <c r="B594" s="513" t="str">
        <f t="shared" si="10"/>
        <v>1031</v>
      </c>
      <c r="C594" s="56">
        <v>1994</v>
      </c>
      <c r="D594" s="141">
        <v>0</v>
      </c>
      <c r="E594" s="141">
        <v>3</v>
      </c>
      <c r="G594" s="141">
        <v>0</v>
      </c>
      <c r="H594" s="141">
        <v>42</v>
      </c>
      <c r="I594" s="141">
        <v>3</v>
      </c>
      <c r="J594" s="141">
        <v>3</v>
      </c>
      <c r="K594" s="141">
        <v>17</v>
      </c>
      <c r="P594" s="56"/>
      <c r="AE594" s="62"/>
    </row>
    <row r="595" spans="1:31" x14ac:dyDescent="0.2">
      <c r="A595" s="58">
        <v>34639</v>
      </c>
      <c r="B595" s="513" t="str">
        <f t="shared" si="10"/>
        <v>1101</v>
      </c>
      <c r="C595" s="56">
        <v>1994</v>
      </c>
      <c r="D595" s="141">
        <v>0</v>
      </c>
      <c r="E595" s="141">
        <v>3</v>
      </c>
      <c r="G595" s="141">
        <v>0</v>
      </c>
      <c r="H595" s="141">
        <v>32</v>
      </c>
      <c r="I595" s="141">
        <v>2</v>
      </c>
      <c r="J595" s="141">
        <v>3</v>
      </c>
      <c r="K595" s="141">
        <v>12</v>
      </c>
      <c r="P595" s="56"/>
      <c r="AE595" s="62"/>
    </row>
    <row r="596" spans="1:31" x14ac:dyDescent="0.2">
      <c r="A596" s="58">
        <v>34640</v>
      </c>
      <c r="B596" s="513" t="str">
        <f t="shared" si="10"/>
        <v>1102</v>
      </c>
      <c r="C596" s="56">
        <v>1994</v>
      </c>
      <c r="D596" s="141">
        <v>0</v>
      </c>
      <c r="E596" s="141">
        <v>2</v>
      </c>
      <c r="G596" s="141">
        <v>0</v>
      </c>
      <c r="H596" s="141">
        <v>21</v>
      </c>
      <c r="I596" s="141">
        <v>1</v>
      </c>
      <c r="J596" s="141">
        <v>2</v>
      </c>
      <c r="K596" s="141">
        <v>8</v>
      </c>
      <c r="P596" s="56"/>
      <c r="AE596" s="62"/>
    </row>
    <row r="597" spans="1:31" x14ac:dyDescent="0.2">
      <c r="A597" s="58">
        <v>34641</v>
      </c>
      <c r="B597" s="513" t="str">
        <f t="shared" si="10"/>
        <v>1103</v>
      </c>
      <c r="C597" s="56">
        <v>1994</v>
      </c>
      <c r="D597" s="141">
        <v>0</v>
      </c>
      <c r="E597" s="141">
        <v>2</v>
      </c>
      <c r="G597" s="141">
        <v>0</v>
      </c>
      <c r="H597" s="141">
        <v>10</v>
      </c>
      <c r="I597" s="141">
        <v>0</v>
      </c>
      <c r="J597" s="141">
        <v>2</v>
      </c>
      <c r="K597" s="141">
        <v>4</v>
      </c>
      <c r="P597" s="56"/>
      <c r="AE597" s="62"/>
    </row>
    <row r="598" spans="1:31" x14ac:dyDescent="0.2">
      <c r="A598" s="58">
        <v>34642</v>
      </c>
      <c r="B598" s="513" t="str">
        <f t="shared" si="10"/>
        <v>1104</v>
      </c>
      <c r="C598" s="56">
        <v>1994</v>
      </c>
      <c r="D598" s="141">
        <v>0</v>
      </c>
      <c r="E598" s="141">
        <v>0</v>
      </c>
      <c r="G598" s="141">
        <v>0</v>
      </c>
      <c r="H598" s="141">
        <v>0</v>
      </c>
      <c r="I598" s="141">
        <v>0</v>
      </c>
      <c r="J598" s="141">
        <v>0</v>
      </c>
      <c r="K598" s="141">
        <v>0</v>
      </c>
      <c r="N598" s="56" t="s">
        <v>37</v>
      </c>
      <c r="P598" s="56"/>
      <c r="AE598" s="62"/>
    </row>
    <row r="599" spans="1:31" x14ac:dyDescent="0.2">
      <c r="A599" s="58">
        <v>34643</v>
      </c>
      <c r="B599" s="513" t="str">
        <f t="shared" si="10"/>
        <v>1105</v>
      </c>
      <c r="C599" s="56">
        <v>1994</v>
      </c>
      <c r="D599" s="141">
        <v>1</v>
      </c>
      <c r="E599" s="141">
        <v>9</v>
      </c>
      <c r="G599" s="141">
        <v>0</v>
      </c>
      <c r="H599" s="141">
        <v>14</v>
      </c>
      <c r="I599" s="141">
        <v>0</v>
      </c>
      <c r="J599" s="141">
        <v>0</v>
      </c>
      <c r="K599" s="141">
        <v>21</v>
      </c>
      <c r="P599" s="56"/>
      <c r="AE599" s="62"/>
    </row>
    <row r="600" spans="1:31" x14ac:dyDescent="0.2">
      <c r="A600" s="58">
        <v>34644</v>
      </c>
      <c r="B600" s="513" t="str">
        <f t="shared" si="10"/>
        <v>1106</v>
      </c>
      <c r="C600" s="56">
        <v>1994</v>
      </c>
      <c r="D600" s="141">
        <v>2</v>
      </c>
      <c r="E600" s="141">
        <v>1</v>
      </c>
      <c r="G600" s="141">
        <v>0</v>
      </c>
      <c r="H600" s="141">
        <v>4</v>
      </c>
      <c r="I600" s="141">
        <v>0</v>
      </c>
      <c r="J600" s="141">
        <v>1</v>
      </c>
      <c r="K600" s="141">
        <v>1</v>
      </c>
      <c r="P600" s="56"/>
      <c r="AE600" s="62"/>
    </row>
    <row r="601" spans="1:31" x14ac:dyDescent="0.2">
      <c r="A601" s="58">
        <v>34645</v>
      </c>
      <c r="B601" s="513" t="str">
        <f t="shared" si="10"/>
        <v>1107</v>
      </c>
      <c r="C601" s="56">
        <v>1994</v>
      </c>
      <c r="D601" s="141">
        <v>1</v>
      </c>
      <c r="E601" s="141">
        <v>0</v>
      </c>
      <c r="G601" s="141">
        <v>0</v>
      </c>
      <c r="H601" s="141">
        <v>2</v>
      </c>
      <c r="I601" s="141">
        <v>0</v>
      </c>
      <c r="J601" s="141">
        <v>1</v>
      </c>
      <c r="K601" s="141">
        <v>3</v>
      </c>
      <c r="P601" s="56"/>
      <c r="AE601" s="62"/>
    </row>
    <row r="602" spans="1:31" x14ac:dyDescent="0.2">
      <c r="A602" s="58">
        <v>34646</v>
      </c>
      <c r="B602" s="513" t="str">
        <f t="shared" si="10"/>
        <v>1108</v>
      </c>
      <c r="C602" s="56">
        <v>1994</v>
      </c>
      <c r="D602" s="141">
        <v>0</v>
      </c>
      <c r="E602" s="141">
        <v>0</v>
      </c>
      <c r="G602" s="141">
        <v>0</v>
      </c>
      <c r="H602" s="141">
        <v>2</v>
      </c>
      <c r="I602" s="141">
        <v>0</v>
      </c>
      <c r="J602" s="141">
        <v>0</v>
      </c>
      <c r="K602" s="141">
        <v>5</v>
      </c>
      <c r="P602" s="56"/>
      <c r="AE602" s="62"/>
    </row>
    <row r="603" spans="1:31" x14ac:dyDescent="0.2">
      <c r="A603" s="58">
        <v>34944</v>
      </c>
      <c r="B603" s="513" t="str">
        <f t="shared" si="10"/>
        <v>0902</v>
      </c>
      <c r="C603" s="56">
        <v>1995</v>
      </c>
      <c r="D603" s="141">
        <v>141</v>
      </c>
      <c r="E603" s="141">
        <v>19</v>
      </c>
      <c r="G603" s="141">
        <v>0</v>
      </c>
      <c r="H603" s="141">
        <v>263</v>
      </c>
      <c r="I603" s="141">
        <v>22</v>
      </c>
      <c r="J603" s="141">
        <v>32</v>
      </c>
      <c r="K603" s="141">
        <v>65</v>
      </c>
      <c r="P603" s="56"/>
      <c r="AE603" s="62"/>
    </row>
    <row r="604" spans="1:31" x14ac:dyDescent="0.2">
      <c r="A604" s="58">
        <v>34945</v>
      </c>
      <c r="B604" s="513" t="str">
        <f t="shared" si="10"/>
        <v>0903</v>
      </c>
      <c r="C604" s="56">
        <v>1995</v>
      </c>
      <c r="D604" s="141">
        <v>216</v>
      </c>
      <c r="E604" s="141">
        <v>39</v>
      </c>
      <c r="G604" s="141">
        <v>0</v>
      </c>
      <c r="H604" s="141">
        <v>195</v>
      </c>
      <c r="I604" s="141">
        <v>28</v>
      </c>
      <c r="J604" s="141">
        <v>7</v>
      </c>
      <c r="K604" s="141">
        <v>3</v>
      </c>
      <c r="P604" s="56"/>
      <c r="AE604" s="62"/>
    </row>
    <row r="605" spans="1:31" x14ac:dyDescent="0.2">
      <c r="A605" s="58">
        <v>34946</v>
      </c>
      <c r="B605" s="513" t="str">
        <f t="shared" si="10"/>
        <v>0904</v>
      </c>
      <c r="C605" s="56">
        <v>1995</v>
      </c>
      <c r="D605" s="141">
        <v>126</v>
      </c>
      <c r="E605" s="141">
        <v>17</v>
      </c>
      <c r="G605" s="141">
        <v>0</v>
      </c>
      <c r="H605" s="141">
        <v>115</v>
      </c>
      <c r="I605" s="141">
        <v>14</v>
      </c>
      <c r="J605" s="141">
        <v>9</v>
      </c>
      <c r="K605" s="141">
        <v>1</v>
      </c>
      <c r="P605" s="56"/>
      <c r="AE605" s="62"/>
    </row>
    <row r="606" spans="1:31" x14ac:dyDescent="0.2">
      <c r="A606" s="58">
        <v>34947</v>
      </c>
      <c r="B606" s="513" t="str">
        <f t="shared" si="10"/>
        <v>0905</v>
      </c>
      <c r="C606" s="56">
        <v>1995</v>
      </c>
      <c r="D606" s="141">
        <v>849</v>
      </c>
      <c r="E606" s="141">
        <v>43</v>
      </c>
      <c r="G606" s="141">
        <v>0</v>
      </c>
      <c r="H606" s="141">
        <v>380</v>
      </c>
      <c r="I606" s="141">
        <v>15</v>
      </c>
      <c r="J606" s="141">
        <v>3</v>
      </c>
      <c r="K606" s="141">
        <v>0</v>
      </c>
      <c r="P606" s="56"/>
      <c r="AE606" s="62"/>
    </row>
    <row r="607" spans="1:31" x14ac:dyDescent="0.2">
      <c r="A607" s="58">
        <v>34948</v>
      </c>
      <c r="B607" s="513" t="str">
        <f t="shared" ref="B607:B670" si="11">CONCATENATE(TEXT(A607,"mm"),TEXT(A607,"dd"))</f>
        <v>0906</v>
      </c>
      <c r="C607" s="56">
        <v>1995</v>
      </c>
      <c r="D607" s="141">
        <v>458</v>
      </c>
      <c r="E607" s="141">
        <v>39</v>
      </c>
      <c r="G607" s="141">
        <v>0</v>
      </c>
      <c r="H607" s="141">
        <v>309</v>
      </c>
      <c r="I607" s="141">
        <v>17</v>
      </c>
      <c r="J607" s="141">
        <v>1</v>
      </c>
      <c r="K607" s="141">
        <v>0</v>
      </c>
      <c r="P607" s="56"/>
      <c r="AE607" s="62"/>
    </row>
    <row r="608" spans="1:31" x14ac:dyDescent="0.2">
      <c r="A608" s="58">
        <v>34949</v>
      </c>
      <c r="B608" s="513" t="str">
        <f t="shared" si="11"/>
        <v>0907</v>
      </c>
      <c r="C608" s="56">
        <v>1995</v>
      </c>
      <c r="D608" s="141">
        <v>282</v>
      </c>
      <c r="E608" s="141">
        <v>31</v>
      </c>
      <c r="G608" s="141">
        <v>0</v>
      </c>
      <c r="H608" s="141">
        <v>70</v>
      </c>
      <c r="I608" s="141">
        <v>18</v>
      </c>
      <c r="J608" s="141">
        <v>2</v>
      </c>
      <c r="K608" s="141">
        <v>0</v>
      </c>
      <c r="P608" s="56"/>
      <c r="AE608" s="62"/>
    </row>
    <row r="609" spans="1:31" x14ac:dyDescent="0.2">
      <c r="A609" s="58">
        <v>34950</v>
      </c>
      <c r="B609" s="513" t="str">
        <f t="shared" si="11"/>
        <v>0908</v>
      </c>
      <c r="C609" s="56">
        <v>1995</v>
      </c>
      <c r="D609" s="141">
        <v>419</v>
      </c>
      <c r="E609" s="141">
        <v>66</v>
      </c>
      <c r="G609" s="141">
        <v>0</v>
      </c>
      <c r="H609" s="141">
        <v>94</v>
      </c>
      <c r="I609" s="141">
        <v>12</v>
      </c>
      <c r="J609" s="141">
        <v>10</v>
      </c>
      <c r="K609" s="141">
        <v>1</v>
      </c>
      <c r="P609" s="56"/>
      <c r="AE609" s="62"/>
    </row>
    <row r="610" spans="1:31" x14ac:dyDescent="0.2">
      <c r="A610" s="58">
        <v>34951</v>
      </c>
      <c r="B610" s="513" t="str">
        <f t="shared" si="11"/>
        <v>0909</v>
      </c>
      <c r="C610" s="56">
        <v>1995</v>
      </c>
      <c r="D610" s="141">
        <v>402</v>
      </c>
      <c r="E610" s="141">
        <v>75</v>
      </c>
      <c r="G610" s="141">
        <v>0</v>
      </c>
      <c r="H610" s="141">
        <v>34</v>
      </c>
      <c r="I610" s="141">
        <v>5</v>
      </c>
      <c r="J610" s="141">
        <v>6</v>
      </c>
      <c r="K610" s="141">
        <v>0</v>
      </c>
      <c r="P610" s="56"/>
      <c r="AE610" s="62"/>
    </row>
    <row r="611" spans="1:31" x14ac:dyDescent="0.2">
      <c r="A611" s="58">
        <v>34952</v>
      </c>
      <c r="B611" s="513" t="str">
        <f t="shared" si="11"/>
        <v>0910</v>
      </c>
      <c r="C611" s="56">
        <v>1995</v>
      </c>
      <c r="D611" s="141">
        <v>487</v>
      </c>
      <c r="E611" s="141">
        <v>51</v>
      </c>
      <c r="G611" s="141">
        <v>0</v>
      </c>
      <c r="H611" s="141">
        <v>179</v>
      </c>
      <c r="I611" s="141">
        <v>17</v>
      </c>
      <c r="J611" s="141">
        <v>28</v>
      </c>
      <c r="K611" s="141">
        <v>0</v>
      </c>
      <c r="P611" s="56"/>
      <c r="AE611" s="62"/>
    </row>
    <row r="612" spans="1:31" x14ac:dyDescent="0.2">
      <c r="A612" s="58">
        <v>34953</v>
      </c>
      <c r="B612" s="513" t="str">
        <f t="shared" si="11"/>
        <v>0911</v>
      </c>
      <c r="C612" s="56">
        <v>1995</v>
      </c>
      <c r="D612" s="141">
        <v>761</v>
      </c>
      <c r="E612" s="141">
        <v>50</v>
      </c>
      <c r="G612" s="141">
        <v>0</v>
      </c>
      <c r="H612" s="141">
        <v>326</v>
      </c>
      <c r="I612" s="141">
        <v>46</v>
      </c>
      <c r="J612" s="141">
        <v>27</v>
      </c>
      <c r="K612" s="141">
        <v>0</v>
      </c>
      <c r="P612" s="56"/>
      <c r="AE612" s="62"/>
    </row>
    <row r="613" spans="1:31" x14ac:dyDescent="0.2">
      <c r="A613" s="58">
        <v>34954</v>
      </c>
      <c r="B613" s="513" t="str">
        <f t="shared" si="11"/>
        <v>0912</v>
      </c>
      <c r="C613" s="56">
        <v>1995</v>
      </c>
      <c r="D613" s="141">
        <v>715</v>
      </c>
      <c r="E613" s="141">
        <v>76</v>
      </c>
      <c r="G613" s="141">
        <v>0</v>
      </c>
      <c r="H613" s="141">
        <v>265</v>
      </c>
      <c r="I613" s="141">
        <v>63</v>
      </c>
      <c r="J613" s="141">
        <v>17</v>
      </c>
      <c r="K613" s="141">
        <v>0</v>
      </c>
      <c r="P613" s="56"/>
      <c r="AE613" s="62"/>
    </row>
    <row r="614" spans="1:31" x14ac:dyDescent="0.2">
      <c r="A614" s="58">
        <v>34955</v>
      </c>
      <c r="B614" s="513" t="str">
        <f t="shared" si="11"/>
        <v>0913</v>
      </c>
      <c r="C614" s="56">
        <v>1995</v>
      </c>
      <c r="D614" s="141">
        <v>484</v>
      </c>
      <c r="E614" s="141">
        <v>42</v>
      </c>
      <c r="G614" s="141">
        <v>0</v>
      </c>
      <c r="H614" s="141">
        <v>274</v>
      </c>
      <c r="I614" s="141">
        <v>48</v>
      </c>
      <c r="J614" s="141">
        <v>6</v>
      </c>
      <c r="K614" s="141">
        <v>0</v>
      </c>
      <c r="P614" s="56"/>
      <c r="AE614" s="62"/>
    </row>
    <row r="615" spans="1:31" x14ac:dyDescent="0.2">
      <c r="A615" s="58">
        <v>34956</v>
      </c>
      <c r="B615" s="513" t="str">
        <f t="shared" si="11"/>
        <v>0914</v>
      </c>
      <c r="C615" s="56">
        <v>1995</v>
      </c>
      <c r="D615" s="141">
        <v>349</v>
      </c>
      <c r="E615" s="141">
        <v>47</v>
      </c>
      <c r="G615" s="141">
        <v>0</v>
      </c>
      <c r="H615" s="141">
        <v>235</v>
      </c>
      <c r="I615" s="141">
        <v>31</v>
      </c>
      <c r="J615" s="141">
        <v>2</v>
      </c>
      <c r="K615" s="141">
        <v>0</v>
      </c>
      <c r="P615" s="56"/>
      <c r="AE615" s="62"/>
    </row>
    <row r="616" spans="1:31" x14ac:dyDescent="0.2">
      <c r="A616" s="58">
        <v>34957</v>
      </c>
      <c r="B616" s="513" t="str">
        <f t="shared" si="11"/>
        <v>0915</v>
      </c>
      <c r="C616" s="56">
        <v>1995</v>
      </c>
      <c r="D616" s="141">
        <v>261</v>
      </c>
      <c r="E616" s="141">
        <v>86</v>
      </c>
      <c r="G616" s="141">
        <v>0</v>
      </c>
      <c r="H616" s="141">
        <v>260</v>
      </c>
      <c r="I616" s="141">
        <v>58</v>
      </c>
      <c r="J616" s="141">
        <v>10</v>
      </c>
      <c r="K616" s="141">
        <v>1</v>
      </c>
      <c r="P616" s="56"/>
      <c r="AE616" s="62"/>
    </row>
    <row r="617" spans="1:31" x14ac:dyDescent="0.2">
      <c r="A617" s="58">
        <v>34958</v>
      </c>
      <c r="B617" s="513" t="str">
        <f t="shared" si="11"/>
        <v>0916</v>
      </c>
      <c r="C617" s="56">
        <v>1995</v>
      </c>
      <c r="D617" s="141">
        <v>163</v>
      </c>
      <c r="E617" s="141">
        <v>62</v>
      </c>
      <c r="G617" s="141">
        <v>0</v>
      </c>
      <c r="H617" s="141">
        <v>273</v>
      </c>
      <c r="I617" s="141">
        <v>42</v>
      </c>
      <c r="J617" s="141">
        <v>7</v>
      </c>
      <c r="K617" s="141">
        <v>0</v>
      </c>
      <c r="P617" s="56"/>
      <c r="AE617" s="62"/>
    </row>
    <row r="618" spans="1:31" x14ac:dyDescent="0.2">
      <c r="A618" s="58">
        <v>34959</v>
      </c>
      <c r="B618" s="513" t="str">
        <f t="shared" si="11"/>
        <v>0917</v>
      </c>
      <c r="C618" s="56">
        <v>1995</v>
      </c>
      <c r="D618" s="141">
        <v>540</v>
      </c>
      <c r="E618" s="141">
        <v>82</v>
      </c>
      <c r="G618" s="141">
        <v>0</v>
      </c>
      <c r="H618" s="141">
        <v>343</v>
      </c>
      <c r="I618" s="141">
        <v>85</v>
      </c>
      <c r="J618" s="141">
        <v>9</v>
      </c>
      <c r="K618" s="141">
        <v>1</v>
      </c>
      <c r="P618" s="56"/>
      <c r="AE618" s="62"/>
    </row>
    <row r="619" spans="1:31" x14ac:dyDescent="0.2">
      <c r="A619" s="58">
        <v>34960</v>
      </c>
      <c r="B619" s="513" t="str">
        <f t="shared" si="11"/>
        <v>0918</v>
      </c>
      <c r="C619" s="56">
        <v>1995</v>
      </c>
      <c r="D619" s="141">
        <v>1066</v>
      </c>
      <c r="E619" s="141">
        <v>74</v>
      </c>
      <c r="G619" s="141">
        <v>0</v>
      </c>
      <c r="H619" s="141">
        <v>596</v>
      </c>
      <c r="I619" s="141">
        <v>111</v>
      </c>
      <c r="J619" s="141">
        <v>9</v>
      </c>
      <c r="K619" s="141">
        <v>0</v>
      </c>
      <c r="P619" s="56"/>
      <c r="AE619" s="62"/>
    </row>
    <row r="620" spans="1:31" x14ac:dyDescent="0.2">
      <c r="A620" s="58">
        <v>34961</v>
      </c>
      <c r="B620" s="513" t="str">
        <f t="shared" si="11"/>
        <v>0919</v>
      </c>
      <c r="C620" s="56">
        <v>1995</v>
      </c>
      <c r="D620" s="141">
        <v>168</v>
      </c>
      <c r="E620" s="141">
        <v>17</v>
      </c>
      <c r="G620" s="141">
        <v>0</v>
      </c>
      <c r="H620" s="141">
        <v>245</v>
      </c>
      <c r="I620" s="141">
        <v>18</v>
      </c>
      <c r="J620" s="141">
        <v>12</v>
      </c>
      <c r="K620" s="141">
        <v>0</v>
      </c>
      <c r="P620" s="56"/>
      <c r="AE620" s="62"/>
    </row>
    <row r="621" spans="1:31" x14ac:dyDescent="0.2">
      <c r="A621" s="58">
        <v>34962</v>
      </c>
      <c r="B621" s="513" t="str">
        <f t="shared" si="11"/>
        <v>0920</v>
      </c>
      <c r="C621" s="56">
        <v>1995</v>
      </c>
      <c r="P621" s="56"/>
      <c r="AE621" s="62"/>
    </row>
    <row r="622" spans="1:31" x14ac:dyDescent="0.2">
      <c r="A622" s="58">
        <v>34963</v>
      </c>
      <c r="B622" s="513" t="str">
        <f t="shared" si="11"/>
        <v>0921</v>
      </c>
      <c r="C622" s="56">
        <v>1995</v>
      </c>
      <c r="D622" s="141">
        <v>721</v>
      </c>
      <c r="E622" s="141">
        <v>103</v>
      </c>
      <c r="G622" s="141">
        <v>0</v>
      </c>
      <c r="H622" s="141">
        <v>500</v>
      </c>
      <c r="I622" s="141">
        <v>92</v>
      </c>
      <c r="J622" s="141">
        <v>14</v>
      </c>
      <c r="K622" s="141">
        <v>0</v>
      </c>
      <c r="P622" s="56"/>
      <c r="AE622" s="62"/>
    </row>
    <row r="623" spans="1:31" x14ac:dyDescent="0.2">
      <c r="A623" s="58">
        <v>34964</v>
      </c>
      <c r="B623" s="513" t="str">
        <f t="shared" si="11"/>
        <v>0922</v>
      </c>
      <c r="C623" s="56">
        <v>1995</v>
      </c>
      <c r="D623" s="141">
        <v>1392</v>
      </c>
      <c r="E623" s="141">
        <v>105</v>
      </c>
      <c r="G623" s="141">
        <v>0</v>
      </c>
      <c r="H623" s="141">
        <v>2104</v>
      </c>
      <c r="I623" s="141">
        <v>196</v>
      </c>
      <c r="J623" s="141">
        <v>7</v>
      </c>
      <c r="K623" s="141">
        <v>0</v>
      </c>
      <c r="P623" s="56"/>
      <c r="AE623" s="62"/>
    </row>
    <row r="624" spans="1:31" x14ac:dyDescent="0.2">
      <c r="A624" s="58">
        <v>34965</v>
      </c>
      <c r="B624" s="513" t="str">
        <f t="shared" si="11"/>
        <v>0923</v>
      </c>
      <c r="C624" s="56">
        <v>1995</v>
      </c>
      <c r="D624" s="141">
        <v>1000</v>
      </c>
      <c r="E624" s="141">
        <v>124</v>
      </c>
      <c r="G624" s="141">
        <v>0</v>
      </c>
      <c r="H624" s="141">
        <v>1669</v>
      </c>
      <c r="I624" s="141">
        <v>93</v>
      </c>
      <c r="J624" s="141">
        <v>3</v>
      </c>
      <c r="K624" s="141">
        <v>0</v>
      </c>
      <c r="P624" s="56"/>
      <c r="AE624" s="62"/>
    </row>
    <row r="625" spans="1:31" x14ac:dyDescent="0.2">
      <c r="A625" s="58">
        <v>34966</v>
      </c>
      <c r="B625" s="513" t="str">
        <f t="shared" si="11"/>
        <v>0924</v>
      </c>
      <c r="C625" s="56">
        <v>1995</v>
      </c>
      <c r="D625" s="141">
        <v>1281</v>
      </c>
      <c r="E625" s="141">
        <v>240</v>
      </c>
      <c r="G625" s="141">
        <v>0</v>
      </c>
      <c r="H625" s="141">
        <v>1401</v>
      </c>
      <c r="I625" s="141">
        <v>168</v>
      </c>
      <c r="J625" s="141">
        <v>11</v>
      </c>
      <c r="K625" s="141">
        <v>0</v>
      </c>
      <c r="P625" s="56"/>
      <c r="AE625" s="62"/>
    </row>
    <row r="626" spans="1:31" x14ac:dyDescent="0.2">
      <c r="A626" s="58">
        <v>34967</v>
      </c>
      <c r="B626" s="513" t="str">
        <f t="shared" si="11"/>
        <v>0925</v>
      </c>
      <c r="C626" s="56">
        <v>1995</v>
      </c>
      <c r="D626" s="141">
        <v>815</v>
      </c>
      <c r="E626" s="141">
        <v>238</v>
      </c>
      <c r="G626" s="141">
        <v>0</v>
      </c>
      <c r="H626" s="141">
        <v>895</v>
      </c>
      <c r="I626" s="141">
        <v>168</v>
      </c>
      <c r="J626" s="141">
        <v>17</v>
      </c>
      <c r="K626" s="141">
        <v>0</v>
      </c>
      <c r="P626" s="56"/>
      <c r="AE626" s="62"/>
    </row>
    <row r="627" spans="1:31" x14ac:dyDescent="0.2">
      <c r="A627" s="58">
        <v>34968</v>
      </c>
      <c r="B627" s="513" t="str">
        <f t="shared" si="11"/>
        <v>0926</v>
      </c>
      <c r="C627" s="56">
        <v>1995</v>
      </c>
      <c r="D627" s="141">
        <v>617</v>
      </c>
      <c r="E627" s="141">
        <v>161</v>
      </c>
      <c r="G627" s="141">
        <v>0</v>
      </c>
      <c r="H627" s="141">
        <v>1331</v>
      </c>
      <c r="I627" s="141">
        <v>45</v>
      </c>
      <c r="J627" s="141">
        <v>6</v>
      </c>
      <c r="K627" s="141">
        <v>0</v>
      </c>
      <c r="P627" s="56"/>
      <c r="AE627" s="62"/>
    </row>
    <row r="628" spans="1:31" x14ac:dyDescent="0.2">
      <c r="A628" s="58">
        <v>34969</v>
      </c>
      <c r="B628" s="513" t="str">
        <f t="shared" si="11"/>
        <v>0927</v>
      </c>
      <c r="C628" s="56">
        <v>1995</v>
      </c>
      <c r="D628" s="141">
        <v>452</v>
      </c>
      <c r="E628" s="141">
        <v>102</v>
      </c>
      <c r="H628" s="141">
        <v>647</v>
      </c>
      <c r="I628" s="141">
        <v>41</v>
      </c>
      <c r="J628" s="141">
        <v>1</v>
      </c>
      <c r="K628" s="141">
        <v>0</v>
      </c>
      <c r="P628" s="56"/>
      <c r="AE628" s="62"/>
    </row>
    <row r="629" spans="1:31" x14ac:dyDescent="0.2">
      <c r="A629" s="58">
        <v>34970</v>
      </c>
      <c r="B629" s="513" t="str">
        <f t="shared" si="11"/>
        <v>0928</v>
      </c>
      <c r="C629" s="56">
        <v>1995</v>
      </c>
      <c r="D629" s="141">
        <v>402</v>
      </c>
      <c r="E629" s="141">
        <v>94</v>
      </c>
      <c r="H629" s="141">
        <v>1242</v>
      </c>
      <c r="I629" s="141">
        <v>50</v>
      </c>
      <c r="J629" s="141">
        <v>2</v>
      </c>
      <c r="K629" s="141">
        <v>0</v>
      </c>
      <c r="P629" s="56"/>
      <c r="AE629" s="62"/>
    </row>
    <row r="630" spans="1:31" x14ac:dyDescent="0.2">
      <c r="A630" s="58">
        <v>34971</v>
      </c>
      <c r="B630" s="513" t="str">
        <f t="shared" si="11"/>
        <v>0929</v>
      </c>
      <c r="C630" s="56">
        <v>1995</v>
      </c>
      <c r="D630" s="141">
        <v>147</v>
      </c>
      <c r="E630" s="141">
        <v>26</v>
      </c>
      <c r="H630" s="141">
        <v>1731</v>
      </c>
      <c r="I630" s="141">
        <v>48</v>
      </c>
      <c r="J630" s="141">
        <v>0</v>
      </c>
      <c r="K630" s="141">
        <v>0</v>
      </c>
      <c r="P630" s="56"/>
      <c r="AE630" s="62"/>
    </row>
    <row r="631" spans="1:31" x14ac:dyDescent="0.2">
      <c r="A631" s="58">
        <v>34972</v>
      </c>
      <c r="B631" s="513" t="str">
        <f t="shared" si="11"/>
        <v>0930</v>
      </c>
      <c r="C631" s="56">
        <v>1995</v>
      </c>
      <c r="D631" s="141">
        <v>410</v>
      </c>
      <c r="E631" s="141">
        <v>152</v>
      </c>
      <c r="H631" s="141">
        <v>1720</v>
      </c>
      <c r="I631" s="141">
        <v>56</v>
      </c>
      <c r="J631" s="141">
        <v>4</v>
      </c>
      <c r="K631" s="141">
        <v>0</v>
      </c>
      <c r="P631" s="56"/>
      <c r="AE631" s="62"/>
    </row>
    <row r="632" spans="1:31" x14ac:dyDescent="0.2">
      <c r="A632" s="58">
        <v>34973</v>
      </c>
      <c r="B632" s="513" t="str">
        <f t="shared" si="11"/>
        <v>1001</v>
      </c>
      <c r="C632" s="56">
        <v>1995</v>
      </c>
      <c r="D632" s="141">
        <v>315</v>
      </c>
      <c r="E632" s="141">
        <v>70</v>
      </c>
      <c r="H632" s="141">
        <v>887</v>
      </c>
      <c r="I632" s="141">
        <v>39</v>
      </c>
      <c r="J632" s="141">
        <v>1</v>
      </c>
      <c r="K632" s="141">
        <v>0</v>
      </c>
      <c r="P632" s="56"/>
      <c r="AE632" s="62"/>
    </row>
    <row r="633" spans="1:31" x14ac:dyDescent="0.2">
      <c r="A633" s="58">
        <v>34974</v>
      </c>
      <c r="B633" s="513" t="str">
        <f t="shared" si="11"/>
        <v>1002</v>
      </c>
      <c r="C633" s="56">
        <v>1995</v>
      </c>
      <c r="D633" s="141">
        <v>360</v>
      </c>
      <c r="E633" s="141">
        <v>115</v>
      </c>
      <c r="H633" s="141">
        <v>895</v>
      </c>
      <c r="I633" s="141">
        <v>57</v>
      </c>
      <c r="J633" s="141">
        <v>2</v>
      </c>
      <c r="K633" s="141">
        <v>0</v>
      </c>
      <c r="P633" s="56"/>
      <c r="AE633" s="62"/>
    </row>
    <row r="634" spans="1:31" x14ac:dyDescent="0.2">
      <c r="A634" s="58">
        <v>34975</v>
      </c>
      <c r="B634" s="513" t="str">
        <f t="shared" si="11"/>
        <v>1003</v>
      </c>
      <c r="C634" s="56">
        <v>1995</v>
      </c>
      <c r="D634" s="141">
        <v>349</v>
      </c>
      <c r="E634" s="141">
        <v>123</v>
      </c>
      <c r="H634" s="141">
        <v>657</v>
      </c>
      <c r="I634" s="141">
        <v>32</v>
      </c>
      <c r="J634" s="141">
        <v>0</v>
      </c>
      <c r="K634" s="141">
        <v>0</v>
      </c>
      <c r="P634" s="56"/>
      <c r="AE634" s="62"/>
    </row>
    <row r="635" spans="1:31" x14ac:dyDescent="0.2">
      <c r="A635" s="58">
        <v>34976</v>
      </c>
      <c r="B635" s="513" t="str">
        <f t="shared" si="11"/>
        <v>1004</v>
      </c>
      <c r="C635" s="56">
        <v>1995</v>
      </c>
      <c r="D635" s="141">
        <v>231</v>
      </c>
      <c r="E635" s="141">
        <v>79</v>
      </c>
      <c r="H635" s="141">
        <v>598</v>
      </c>
      <c r="I635" s="141">
        <v>28</v>
      </c>
      <c r="J635" s="141">
        <v>0</v>
      </c>
      <c r="K635" s="141">
        <v>0</v>
      </c>
      <c r="P635" s="56"/>
      <c r="AE635" s="62"/>
    </row>
    <row r="636" spans="1:31" x14ac:dyDescent="0.2">
      <c r="A636" s="58">
        <v>34977</v>
      </c>
      <c r="B636" s="513" t="str">
        <f t="shared" si="11"/>
        <v>1005</v>
      </c>
      <c r="C636" s="56">
        <v>1995</v>
      </c>
      <c r="D636" s="141">
        <v>279</v>
      </c>
      <c r="E636" s="141">
        <v>93</v>
      </c>
      <c r="H636" s="141">
        <v>420</v>
      </c>
      <c r="I636" s="141">
        <v>41</v>
      </c>
      <c r="J636" s="141">
        <v>1</v>
      </c>
      <c r="K636" s="141">
        <v>0</v>
      </c>
      <c r="P636" s="56"/>
      <c r="AE636" s="62"/>
    </row>
    <row r="637" spans="1:31" x14ac:dyDescent="0.2">
      <c r="A637" s="58">
        <v>34978</v>
      </c>
      <c r="B637" s="513" t="str">
        <f t="shared" si="11"/>
        <v>1006</v>
      </c>
      <c r="C637" s="56">
        <v>1995</v>
      </c>
      <c r="D637" s="141">
        <v>113</v>
      </c>
      <c r="E637" s="141">
        <v>58</v>
      </c>
      <c r="H637" s="141">
        <v>312</v>
      </c>
      <c r="I637" s="141">
        <v>73</v>
      </c>
      <c r="J637" s="141">
        <v>9</v>
      </c>
      <c r="K637" s="141">
        <v>0</v>
      </c>
      <c r="P637" s="56"/>
      <c r="AE637" s="62"/>
    </row>
    <row r="638" spans="1:31" x14ac:dyDescent="0.2">
      <c r="A638" s="58">
        <v>34979</v>
      </c>
      <c r="B638" s="513" t="str">
        <f t="shared" si="11"/>
        <v>1007</v>
      </c>
      <c r="C638" s="56">
        <v>1995</v>
      </c>
      <c r="D638" s="141">
        <v>241</v>
      </c>
      <c r="E638" s="141">
        <v>75</v>
      </c>
      <c r="H638" s="141">
        <v>310</v>
      </c>
      <c r="I638" s="141">
        <v>101</v>
      </c>
      <c r="J638" s="141">
        <v>4</v>
      </c>
      <c r="K638" s="141">
        <v>0</v>
      </c>
      <c r="P638" s="56"/>
      <c r="AE638" s="62"/>
    </row>
    <row r="639" spans="1:31" x14ac:dyDescent="0.2">
      <c r="A639" s="58">
        <v>34980</v>
      </c>
      <c r="B639" s="513" t="str">
        <f t="shared" si="11"/>
        <v>1008</v>
      </c>
      <c r="C639" s="56">
        <v>1995</v>
      </c>
      <c r="D639" s="141">
        <v>435</v>
      </c>
      <c r="E639" s="141">
        <v>83</v>
      </c>
      <c r="H639" s="141">
        <v>1055</v>
      </c>
      <c r="I639" s="141">
        <v>211</v>
      </c>
      <c r="J639" s="141">
        <v>3</v>
      </c>
      <c r="K639" s="141">
        <v>0</v>
      </c>
      <c r="P639" s="56"/>
      <c r="AE639" s="62"/>
    </row>
    <row r="640" spans="1:31" x14ac:dyDescent="0.2">
      <c r="A640" s="58">
        <v>34981</v>
      </c>
      <c r="B640" s="513" t="str">
        <f t="shared" si="11"/>
        <v>1009</v>
      </c>
      <c r="C640" s="56">
        <v>1995</v>
      </c>
      <c r="D640" s="141">
        <v>182</v>
      </c>
      <c r="E640" s="141">
        <v>62</v>
      </c>
      <c r="H640" s="141">
        <v>1180</v>
      </c>
      <c r="I640" s="141">
        <v>93</v>
      </c>
      <c r="J640" s="141">
        <v>0</v>
      </c>
      <c r="K640" s="141">
        <v>0</v>
      </c>
      <c r="P640" s="56"/>
      <c r="AE640" s="62"/>
    </row>
    <row r="641" spans="1:31" x14ac:dyDescent="0.2">
      <c r="A641" s="58">
        <v>34982</v>
      </c>
      <c r="B641" s="513" t="str">
        <f t="shared" si="11"/>
        <v>1010</v>
      </c>
      <c r="C641" s="56">
        <v>1995</v>
      </c>
      <c r="D641" s="141">
        <v>261</v>
      </c>
      <c r="E641" s="141">
        <v>50</v>
      </c>
      <c r="H641" s="141">
        <v>1319</v>
      </c>
      <c r="I641" s="141">
        <v>66</v>
      </c>
      <c r="J641" s="141">
        <v>0</v>
      </c>
      <c r="K641" s="141">
        <v>0</v>
      </c>
      <c r="P641" s="56"/>
      <c r="AE641" s="62"/>
    </row>
    <row r="642" spans="1:31" x14ac:dyDescent="0.2">
      <c r="A642" s="58">
        <v>34983</v>
      </c>
      <c r="B642" s="513" t="str">
        <f t="shared" si="11"/>
        <v>1011</v>
      </c>
      <c r="C642" s="56">
        <v>1995</v>
      </c>
      <c r="D642" s="141">
        <v>290</v>
      </c>
      <c r="E642" s="141">
        <v>73</v>
      </c>
      <c r="H642" s="141">
        <v>637</v>
      </c>
      <c r="I642" s="141">
        <v>52</v>
      </c>
      <c r="J642" s="141">
        <v>4</v>
      </c>
      <c r="K642" s="141">
        <v>0</v>
      </c>
      <c r="P642" s="56"/>
      <c r="AE642" s="62"/>
    </row>
    <row r="643" spans="1:31" x14ac:dyDescent="0.2">
      <c r="A643" s="58">
        <v>34984</v>
      </c>
      <c r="B643" s="513" t="str">
        <f t="shared" si="11"/>
        <v>1012</v>
      </c>
      <c r="C643" s="56">
        <v>1995</v>
      </c>
      <c r="D643" s="141">
        <v>116</v>
      </c>
      <c r="E643" s="141">
        <v>42</v>
      </c>
      <c r="H643" s="141">
        <v>451</v>
      </c>
      <c r="I643" s="141">
        <v>60</v>
      </c>
      <c r="J643" s="141">
        <v>5</v>
      </c>
      <c r="K643" s="141">
        <v>0</v>
      </c>
      <c r="P643" s="56"/>
      <c r="AE643" s="62"/>
    </row>
    <row r="644" spans="1:31" x14ac:dyDescent="0.2">
      <c r="A644" s="58">
        <v>34985</v>
      </c>
      <c r="B644" s="513" t="str">
        <f t="shared" si="11"/>
        <v>1013</v>
      </c>
      <c r="C644" s="56">
        <v>1995</v>
      </c>
      <c r="D644" s="141">
        <v>28</v>
      </c>
      <c r="E644" s="141">
        <v>9</v>
      </c>
      <c r="H644" s="141">
        <v>176</v>
      </c>
      <c r="I644" s="141">
        <v>23</v>
      </c>
      <c r="J644" s="141">
        <v>0</v>
      </c>
      <c r="K644" s="141">
        <v>0</v>
      </c>
      <c r="N644" s="56" t="s">
        <v>38</v>
      </c>
      <c r="P644" s="56"/>
      <c r="AE644" s="62"/>
    </row>
    <row r="645" spans="1:31" x14ac:dyDescent="0.2">
      <c r="A645" s="58">
        <v>34986</v>
      </c>
      <c r="B645" s="513" t="str">
        <f t="shared" si="11"/>
        <v>1014</v>
      </c>
      <c r="C645" s="56">
        <v>1995</v>
      </c>
      <c r="D645" s="141">
        <v>13</v>
      </c>
      <c r="E645" s="141">
        <v>1</v>
      </c>
      <c r="H645" s="141">
        <v>8</v>
      </c>
      <c r="I645" s="141">
        <v>1</v>
      </c>
      <c r="J645" s="141">
        <v>0</v>
      </c>
      <c r="K645" s="141">
        <v>0</v>
      </c>
      <c r="N645" s="56" t="s">
        <v>38</v>
      </c>
      <c r="P645" s="56"/>
      <c r="AE645" s="62"/>
    </row>
    <row r="646" spans="1:31" x14ac:dyDescent="0.2">
      <c r="A646" s="58">
        <v>34987</v>
      </c>
      <c r="B646" s="513" t="str">
        <f t="shared" si="11"/>
        <v>1015</v>
      </c>
      <c r="C646" s="56">
        <v>1995</v>
      </c>
      <c r="D646" s="141">
        <v>0</v>
      </c>
      <c r="E646" s="141">
        <v>0</v>
      </c>
      <c r="H646" s="141">
        <v>0</v>
      </c>
      <c r="I646" s="141">
        <v>0</v>
      </c>
      <c r="J646" s="141">
        <v>0</v>
      </c>
      <c r="K646" s="141">
        <v>0</v>
      </c>
      <c r="N646" s="56" t="s">
        <v>39</v>
      </c>
      <c r="P646" s="56"/>
      <c r="AE646" s="62"/>
    </row>
    <row r="647" spans="1:31" x14ac:dyDescent="0.2">
      <c r="A647" s="58">
        <v>34988</v>
      </c>
      <c r="B647" s="513" t="str">
        <f t="shared" si="11"/>
        <v>1016</v>
      </c>
      <c r="C647" s="56">
        <v>1995</v>
      </c>
      <c r="D647" s="141">
        <v>0</v>
      </c>
      <c r="E647" s="141">
        <v>0</v>
      </c>
      <c r="H647" s="141">
        <v>0</v>
      </c>
      <c r="I647" s="141">
        <v>0</v>
      </c>
      <c r="J647" s="141">
        <v>0</v>
      </c>
      <c r="K647" s="141">
        <v>0</v>
      </c>
      <c r="N647" s="56" t="s">
        <v>39</v>
      </c>
      <c r="P647" s="56"/>
      <c r="AE647" s="62"/>
    </row>
    <row r="648" spans="1:31" x14ac:dyDescent="0.2">
      <c r="A648" s="58">
        <v>34989</v>
      </c>
      <c r="B648" s="513" t="str">
        <f t="shared" si="11"/>
        <v>1017</v>
      </c>
      <c r="C648" s="56">
        <v>1995</v>
      </c>
      <c r="D648" s="141">
        <v>0</v>
      </c>
      <c r="E648" s="141">
        <v>0</v>
      </c>
      <c r="H648" s="141">
        <v>0</v>
      </c>
      <c r="I648" s="141">
        <v>0</v>
      </c>
      <c r="J648" s="141">
        <v>0</v>
      </c>
      <c r="K648" s="141">
        <v>0</v>
      </c>
      <c r="N648" s="56" t="s">
        <v>39</v>
      </c>
      <c r="P648" s="56"/>
      <c r="AE648" s="62"/>
    </row>
    <row r="649" spans="1:31" x14ac:dyDescent="0.2">
      <c r="A649" s="58">
        <v>34990</v>
      </c>
      <c r="B649" s="513" t="str">
        <f t="shared" si="11"/>
        <v>1018</v>
      </c>
      <c r="C649" s="56">
        <v>1995</v>
      </c>
      <c r="D649" s="141">
        <v>0</v>
      </c>
      <c r="E649" s="141">
        <v>0</v>
      </c>
      <c r="H649" s="141">
        <v>0</v>
      </c>
      <c r="I649" s="141">
        <v>0</v>
      </c>
      <c r="J649" s="141">
        <v>0</v>
      </c>
      <c r="K649" s="141">
        <v>0</v>
      </c>
      <c r="N649" s="56" t="s">
        <v>39</v>
      </c>
      <c r="P649" s="56"/>
      <c r="AE649" s="62"/>
    </row>
    <row r="650" spans="1:31" x14ac:dyDescent="0.2">
      <c r="A650" s="58">
        <v>34991</v>
      </c>
      <c r="B650" s="513" t="str">
        <f t="shared" si="11"/>
        <v>1019</v>
      </c>
      <c r="C650" s="56">
        <v>1995</v>
      </c>
      <c r="D650" s="141">
        <v>0</v>
      </c>
      <c r="E650" s="141">
        <v>0</v>
      </c>
      <c r="H650" s="141">
        <v>0</v>
      </c>
      <c r="I650" s="141">
        <v>0</v>
      </c>
      <c r="J650" s="141">
        <v>0</v>
      </c>
      <c r="K650" s="141">
        <v>0</v>
      </c>
      <c r="N650" s="56" t="s">
        <v>39</v>
      </c>
      <c r="P650" s="56"/>
      <c r="AE650" s="62"/>
    </row>
    <row r="651" spans="1:31" x14ac:dyDescent="0.2">
      <c r="A651" s="58">
        <v>34992</v>
      </c>
      <c r="B651" s="513" t="str">
        <f t="shared" si="11"/>
        <v>1020</v>
      </c>
      <c r="C651" s="56">
        <v>1995</v>
      </c>
      <c r="D651" s="141">
        <v>0</v>
      </c>
      <c r="E651" s="141">
        <v>0</v>
      </c>
      <c r="H651" s="141">
        <v>0</v>
      </c>
      <c r="I651" s="141">
        <v>0</v>
      </c>
      <c r="J651" s="141">
        <v>0</v>
      </c>
      <c r="K651" s="141">
        <v>0</v>
      </c>
      <c r="N651" s="56" t="s">
        <v>39</v>
      </c>
      <c r="P651" s="56"/>
      <c r="AE651" s="62"/>
    </row>
    <row r="652" spans="1:31" x14ac:dyDescent="0.2">
      <c r="A652" s="58">
        <v>34993</v>
      </c>
      <c r="B652" s="513" t="str">
        <f t="shared" si="11"/>
        <v>1021</v>
      </c>
      <c r="C652" s="56">
        <v>1995</v>
      </c>
      <c r="D652" s="141">
        <v>0</v>
      </c>
      <c r="E652" s="141">
        <v>0</v>
      </c>
      <c r="H652" s="141">
        <v>0</v>
      </c>
      <c r="I652" s="141">
        <v>0</v>
      </c>
      <c r="J652" s="141">
        <v>0</v>
      </c>
      <c r="K652" s="141">
        <v>0</v>
      </c>
      <c r="N652" s="56" t="s">
        <v>39</v>
      </c>
      <c r="P652" s="56"/>
      <c r="AE652" s="62"/>
    </row>
    <row r="653" spans="1:31" x14ac:dyDescent="0.2">
      <c r="A653" s="58">
        <v>34994</v>
      </c>
      <c r="B653" s="513" t="str">
        <f t="shared" si="11"/>
        <v>1022</v>
      </c>
      <c r="C653" s="56">
        <v>1995</v>
      </c>
      <c r="D653" s="141">
        <v>0</v>
      </c>
      <c r="E653" s="141">
        <v>0</v>
      </c>
      <c r="H653" s="141">
        <f>60*6</f>
        <v>360</v>
      </c>
      <c r="I653" s="141">
        <v>0</v>
      </c>
      <c r="J653" s="141">
        <v>0</v>
      </c>
      <c r="K653" s="141">
        <v>0</v>
      </c>
      <c r="N653" s="56" t="s">
        <v>40</v>
      </c>
      <c r="P653" s="56"/>
      <c r="AE653" s="62"/>
    </row>
    <row r="654" spans="1:31" x14ac:dyDescent="0.2">
      <c r="A654" s="58">
        <v>34995</v>
      </c>
      <c r="B654" s="513" t="str">
        <f t="shared" si="11"/>
        <v>1023</v>
      </c>
      <c r="C654" s="56">
        <v>1995</v>
      </c>
      <c r="D654" s="141">
        <v>5</v>
      </c>
      <c r="E654" s="141">
        <v>5</v>
      </c>
      <c r="H654" s="141">
        <v>42</v>
      </c>
      <c r="I654" s="141">
        <v>8</v>
      </c>
      <c r="J654" s="141">
        <v>1</v>
      </c>
      <c r="K654" s="141">
        <v>0</v>
      </c>
      <c r="P654" s="56"/>
      <c r="AE654" s="62"/>
    </row>
    <row r="655" spans="1:31" x14ac:dyDescent="0.2">
      <c r="A655" s="58">
        <v>34996</v>
      </c>
      <c r="B655" s="513" t="str">
        <f t="shared" si="11"/>
        <v>1024</v>
      </c>
      <c r="C655" s="56">
        <v>1995</v>
      </c>
      <c r="D655" s="141">
        <v>20</v>
      </c>
      <c r="E655" s="141">
        <v>7</v>
      </c>
      <c r="H655" s="141">
        <v>56</v>
      </c>
      <c r="I655" s="141">
        <v>4</v>
      </c>
      <c r="J655" s="141">
        <v>3</v>
      </c>
      <c r="K655" s="141">
        <v>1</v>
      </c>
      <c r="P655" s="56"/>
      <c r="AE655" s="62"/>
    </row>
    <row r="656" spans="1:31" x14ac:dyDescent="0.2">
      <c r="A656" s="58">
        <v>34997</v>
      </c>
      <c r="B656" s="513" t="str">
        <f t="shared" si="11"/>
        <v>1025</v>
      </c>
      <c r="C656" s="56">
        <v>1995</v>
      </c>
      <c r="D656" s="141">
        <v>11</v>
      </c>
      <c r="E656" s="141">
        <v>1</v>
      </c>
      <c r="H656" s="141">
        <v>46</v>
      </c>
      <c r="I656" s="141">
        <v>3</v>
      </c>
      <c r="J656" s="141">
        <v>2</v>
      </c>
      <c r="K656" s="141">
        <v>0</v>
      </c>
      <c r="P656" s="56"/>
      <c r="AE656" s="62"/>
    </row>
    <row r="657" spans="1:31" x14ac:dyDescent="0.2">
      <c r="A657" s="58">
        <v>34998</v>
      </c>
      <c r="B657" s="513" t="str">
        <f t="shared" si="11"/>
        <v>1026</v>
      </c>
      <c r="C657" s="56">
        <v>1995</v>
      </c>
      <c r="D657" s="141">
        <v>0</v>
      </c>
      <c r="E657" s="141">
        <v>2</v>
      </c>
      <c r="H657" s="141">
        <v>0</v>
      </c>
      <c r="I657" s="141">
        <v>0</v>
      </c>
      <c r="J657" s="141">
        <v>0</v>
      </c>
      <c r="K657" s="141">
        <v>0</v>
      </c>
      <c r="N657" s="56" t="s">
        <v>41</v>
      </c>
      <c r="P657" s="56"/>
      <c r="AE657" s="62"/>
    </row>
    <row r="658" spans="1:31" x14ac:dyDescent="0.2">
      <c r="A658" s="58">
        <v>34999</v>
      </c>
      <c r="B658" s="513" t="str">
        <f t="shared" si="11"/>
        <v>1027</v>
      </c>
      <c r="C658" s="56">
        <v>1995</v>
      </c>
      <c r="D658" s="141">
        <v>0</v>
      </c>
      <c r="E658" s="141">
        <v>0</v>
      </c>
      <c r="H658" s="141">
        <v>0</v>
      </c>
      <c r="I658" s="141">
        <v>0</v>
      </c>
      <c r="J658" s="141">
        <v>0</v>
      </c>
      <c r="K658" s="141">
        <v>0</v>
      </c>
      <c r="N658" s="56" t="s">
        <v>42</v>
      </c>
      <c r="P658" s="56"/>
      <c r="AE658" s="62"/>
    </row>
    <row r="659" spans="1:31" x14ac:dyDescent="0.2">
      <c r="A659" s="58">
        <v>35000</v>
      </c>
      <c r="B659" s="513" t="str">
        <f t="shared" si="11"/>
        <v>1028</v>
      </c>
      <c r="C659" s="56">
        <v>1995</v>
      </c>
      <c r="D659" s="141">
        <v>0</v>
      </c>
      <c r="E659" s="141">
        <v>0</v>
      </c>
      <c r="H659" s="141">
        <v>0</v>
      </c>
      <c r="I659" s="141">
        <v>0</v>
      </c>
      <c r="J659" s="141">
        <v>0</v>
      </c>
      <c r="K659" s="141">
        <v>0</v>
      </c>
      <c r="N659" s="56" t="s">
        <v>42</v>
      </c>
      <c r="P659" s="56"/>
      <c r="AE659" s="62"/>
    </row>
    <row r="660" spans="1:31" x14ac:dyDescent="0.2">
      <c r="A660" s="58">
        <v>35001</v>
      </c>
      <c r="B660" s="513" t="str">
        <f t="shared" si="11"/>
        <v>1029</v>
      </c>
      <c r="C660" s="56">
        <v>1995</v>
      </c>
      <c r="D660" s="141">
        <v>0</v>
      </c>
      <c r="E660" s="141">
        <v>1</v>
      </c>
      <c r="H660" s="141">
        <v>2</v>
      </c>
      <c r="I660" s="141">
        <v>0</v>
      </c>
      <c r="J660" s="141">
        <v>0</v>
      </c>
      <c r="K660" s="141">
        <v>0</v>
      </c>
      <c r="N660" s="56" t="s">
        <v>43</v>
      </c>
      <c r="P660" s="56"/>
      <c r="AE660" s="62"/>
    </row>
    <row r="661" spans="1:31" x14ac:dyDescent="0.2">
      <c r="A661" s="58">
        <v>35002</v>
      </c>
      <c r="B661" s="513" t="str">
        <f t="shared" si="11"/>
        <v>1030</v>
      </c>
      <c r="C661" s="56">
        <v>1995</v>
      </c>
      <c r="D661" s="141">
        <v>0</v>
      </c>
      <c r="E661" s="141">
        <v>0</v>
      </c>
      <c r="H661" s="141">
        <v>0</v>
      </c>
      <c r="I661" s="141">
        <v>1</v>
      </c>
      <c r="J661" s="141">
        <v>0</v>
      </c>
      <c r="K661" s="141">
        <v>0</v>
      </c>
      <c r="N661" s="56" t="s">
        <v>44</v>
      </c>
      <c r="P661" s="56"/>
      <c r="AE661" s="62"/>
    </row>
    <row r="662" spans="1:31" x14ac:dyDescent="0.2">
      <c r="A662" s="58">
        <v>35003</v>
      </c>
      <c r="B662" s="513" t="str">
        <f t="shared" si="11"/>
        <v>1031</v>
      </c>
      <c r="C662" s="56">
        <v>1995</v>
      </c>
      <c r="H662" s="141">
        <v>5</v>
      </c>
      <c r="P662" s="56"/>
      <c r="AE662" s="62"/>
    </row>
    <row r="663" spans="1:31" x14ac:dyDescent="0.2">
      <c r="A663" s="58">
        <v>35004</v>
      </c>
      <c r="B663" s="513" t="str">
        <f t="shared" si="11"/>
        <v>1101</v>
      </c>
      <c r="C663" s="56">
        <v>1995</v>
      </c>
      <c r="H663" s="141">
        <v>10</v>
      </c>
      <c r="P663" s="56"/>
      <c r="AE663" s="62"/>
    </row>
    <row r="664" spans="1:31" x14ac:dyDescent="0.2">
      <c r="A664" s="58">
        <v>35005</v>
      </c>
      <c r="B664" s="513" t="str">
        <f t="shared" si="11"/>
        <v>1102</v>
      </c>
      <c r="C664" s="56">
        <v>1995</v>
      </c>
      <c r="H664" s="141">
        <v>10</v>
      </c>
      <c r="P664" s="56"/>
      <c r="AE664" s="62"/>
    </row>
    <row r="665" spans="1:31" x14ac:dyDescent="0.2">
      <c r="A665" s="58">
        <v>35006</v>
      </c>
      <c r="B665" s="513" t="str">
        <f t="shared" si="11"/>
        <v>1103</v>
      </c>
      <c r="C665" s="56">
        <v>1995</v>
      </c>
      <c r="H665" s="141">
        <v>10</v>
      </c>
      <c r="P665" s="56"/>
      <c r="AE665" s="62"/>
    </row>
    <row r="666" spans="1:31" x14ac:dyDescent="0.2">
      <c r="A666" s="58">
        <v>35007</v>
      </c>
      <c r="B666" s="513" t="str">
        <f t="shared" si="11"/>
        <v>1104</v>
      </c>
      <c r="C666" s="56">
        <v>1995</v>
      </c>
      <c r="H666" s="141">
        <v>10</v>
      </c>
      <c r="P666" s="56"/>
      <c r="AE666" s="62"/>
    </row>
    <row r="667" spans="1:31" x14ac:dyDescent="0.2">
      <c r="A667" s="58">
        <v>35008</v>
      </c>
      <c r="B667" s="513" t="str">
        <f t="shared" si="11"/>
        <v>1105</v>
      </c>
      <c r="C667" s="56">
        <v>1995</v>
      </c>
      <c r="H667" s="141">
        <v>10</v>
      </c>
      <c r="P667" s="56"/>
      <c r="AE667" s="62"/>
    </row>
    <row r="668" spans="1:31" x14ac:dyDescent="0.2">
      <c r="A668" s="58">
        <v>35313</v>
      </c>
      <c r="B668" s="513" t="str">
        <f t="shared" si="11"/>
        <v>0905</v>
      </c>
      <c r="C668" s="56">
        <v>1996</v>
      </c>
      <c r="D668" s="141">
        <v>245</v>
      </c>
      <c r="E668" s="141">
        <v>33</v>
      </c>
      <c r="H668" s="141">
        <v>78</v>
      </c>
      <c r="I668" s="141">
        <v>8</v>
      </c>
      <c r="J668" s="141">
        <v>7</v>
      </c>
      <c r="K668" s="141">
        <v>523</v>
      </c>
      <c r="P668" s="56"/>
      <c r="AE668" s="62"/>
    </row>
    <row r="669" spans="1:31" x14ac:dyDescent="0.2">
      <c r="A669" s="58">
        <v>35314</v>
      </c>
      <c r="B669" s="513" t="str">
        <f t="shared" si="11"/>
        <v>0906</v>
      </c>
      <c r="C669" s="56">
        <v>1996</v>
      </c>
      <c r="D669" s="141">
        <v>834</v>
      </c>
      <c r="E669" s="141">
        <v>26</v>
      </c>
      <c r="H669" s="141">
        <v>208</v>
      </c>
      <c r="I669" s="141">
        <v>25</v>
      </c>
      <c r="J669" s="141">
        <v>12</v>
      </c>
      <c r="K669" s="141">
        <v>789</v>
      </c>
      <c r="P669" s="56"/>
      <c r="AE669" s="62"/>
    </row>
    <row r="670" spans="1:31" x14ac:dyDescent="0.2">
      <c r="A670" s="58">
        <v>35315</v>
      </c>
      <c r="B670" s="513" t="str">
        <f t="shared" si="11"/>
        <v>0907</v>
      </c>
      <c r="C670" s="56">
        <v>1996</v>
      </c>
      <c r="D670" s="141">
        <v>874</v>
      </c>
      <c r="E670" s="141">
        <v>59</v>
      </c>
      <c r="H670" s="141">
        <v>2126</v>
      </c>
      <c r="I670" s="141">
        <v>26</v>
      </c>
      <c r="J670" s="141">
        <v>6</v>
      </c>
      <c r="K670" s="141">
        <v>402</v>
      </c>
      <c r="P670" s="56"/>
      <c r="AE670" s="62"/>
    </row>
    <row r="671" spans="1:31" x14ac:dyDescent="0.2">
      <c r="A671" s="58">
        <v>35316</v>
      </c>
      <c r="B671" s="513" t="str">
        <f t="shared" ref="B671:B734" si="12">CONCATENATE(TEXT(A671,"mm"),TEXT(A671,"dd"))</f>
        <v>0908</v>
      </c>
      <c r="C671" s="56">
        <v>1996</v>
      </c>
      <c r="D671" s="141">
        <v>694</v>
      </c>
      <c r="E671" s="141">
        <v>39</v>
      </c>
      <c r="H671" s="141">
        <v>195</v>
      </c>
      <c r="I671" s="141">
        <v>9</v>
      </c>
      <c r="J671" s="141">
        <v>3</v>
      </c>
      <c r="K671" s="141">
        <v>321</v>
      </c>
      <c r="P671" s="56"/>
      <c r="AE671" s="62"/>
    </row>
    <row r="672" spans="1:31" x14ac:dyDescent="0.2">
      <c r="A672" s="58">
        <v>35317</v>
      </c>
      <c r="B672" s="513" t="str">
        <f t="shared" si="12"/>
        <v>0909</v>
      </c>
      <c r="C672" s="56">
        <v>1996</v>
      </c>
      <c r="D672" s="141">
        <v>819</v>
      </c>
      <c r="E672" s="141">
        <v>51</v>
      </c>
      <c r="H672" s="141">
        <v>143</v>
      </c>
      <c r="I672" s="141">
        <v>17</v>
      </c>
      <c r="J672" s="141">
        <v>14</v>
      </c>
      <c r="K672" s="141">
        <v>236</v>
      </c>
      <c r="P672" s="56"/>
      <c r="AE672" s="62"/>
    </row>
    <row r="673" spans="1:31" x14ac:dyDescent="0.2">
      <c r="A673" s="58">
        <v>35318</v>
      </c>
      <c r="B673" s="513" t="str">
        <f t="shared" si="12"/>
        <v>0910</v>
      </c>
      <c r="C673" s="56">
        <v>1996</v>
      </c>
      <c r="D673" s="141">
        <v>860</v>
      </c>
      <c r="E673" s="141">
        <v>61</v>
      </c>
      <c r="H673" s="141">
        <v>134</v>
      </c>
      <c r="I673" s="141">
        <v>10</v>
      </c>
      <c r="J673" s="141">
        <v>1</v>
      </c>
      <c r="K673" s="141">
        <v>287</v>
      </c>
      <c r="P673" s="56"/>
      <c r="AE673" s="62"/>
    </row>
    <row r="674" spans="1:31" x14ac:dyDescent="0.2">
      <c r="A674" s="58">
        <v>35319</v>
      </c>
      <c r="B674" s="513" t="str">
        <f t="shared" si="12"/>
        <v>0911</v>
      </c>
      <c r="C674" s="56">
        <v>1996</v>
      </c>
      <c r="D674" s="141">
        <v>583</v>
      </c>
      <c r="E674" s="141">
        <v>57</v>
      </c>
      <c r="H674" s="141">
        <v>137</v>
      </c>
      <c r="I674" s="141">
        <v>23</v>
      </c>
      <c r="J674" s="141">
        <v>6</v>
      </c>
      <c r="K674" s="141">
        <v>153</v>
      </c>
      <c r="P674" s="56"/>
      <c r="AE674" s="62"/>
    </row>
    <row r="675" spans="1:31" x14ac:dyDescent="0.2">
      <c r="A675" s="58">
        <v>35320</v>
      </c>
      <c r="B675" s="513" t="str">
        <f t="shared" si="12"/>
        <v>0912</v>
      </c>
      <c r="C675" s="56">
        <v>1996</v>
      </c>
      <c r="D675" s="141">
        <v>439</v>
      </c>
      <c r="E675" s="141">
        <v>56</v>
      </c>
      <c r="H675" s="141">
        <v>196</v>
      </c>
      <c r="I675" s="141">
        <v>24</v>
      </c>
      <c r="J675" s="141">
        <v>6</v>
      </c>
      <c r="K675" s="141">
        <v>147</v>
      </c>
      <c r="P675" s="56"/>
      <c r="AE675" s="62"/>
    </row>
    <row r="676" spans="1:31" x14ac:dyDescent="0.2">
      <c r="A676" s="58">
        <v>35321</v>
      </c>
      <c r="B676" s="513" t="str">
        <f t="shared" si="12"/>
        <v>0913</v>
      </c>
      <c r="C676" s="56">
        <v>1996</v>
      </c>
      <c r="D676" s="141">
        <v>384</v>
      </c>
      <c r="E676" s="141">
        <v>23</v>
      </c>
      <c r="H676" s="141">
        <v>70</v>
      </c>
      <c r="I676" s="141">
        <v>14</v>
      </c>
      <c r="J676" s="141">
        <v>10</v>
      </c>
      <c r="K676" s="141">
        <v>120</v>
      </c>
      <c r="P676" s="56"/>
      <c r="AE676" s="62"/>
    </row>
    <row r="677" spans="1:31" x14ac:dyDescent="0.2">
      <c r="A677" s="58">
        <v>35322</v>
      </c>
      <c r="B677" s="513" t="str">
        <f t="shared" si="12"/>
        <v>0914</v>
      </c>
      <c r="C677" s="56">
        <v>1996</v>
      </c>
      <c r="D677" s="141">
        <v>699</v>
      </c>
      <c r="E677" s="141">
        <v>73</v>
      </c>
      <c r="H677" s="141">
        <v>1203</v>
      </c>
      <c r="I677" s="141">
        <v>160</v>
      </c>
      <c r="J677" s="141">
        <v>25</v>
      </c>
      <c r="K677" s="141">
        <v>471</v>
      </c>
      <c r="P677" s="56"/>
      <c r="AE677" s="62"/>
    </row>
    <row r="678" spans="1:31" x14ac:dyDescent="0.2">
      <c r="A678" s="58">
        <v>35323</v>
      </c>
      <c r="B678" s="513" t="str">
        <f t="shared" si="12"/>
        <v>0915</v>
      </c>
      <c r="C678" s="56">
        <v>1996</v>
      </c>
      <c r="D678" s="141">
        <v>491</v>
      </c>
      <c r="E678" s="141">
        <v>49</v>
      </c>
      <c r="H678" s="141">
        <v>2472</v>
      </c>
      <c r="I678" s="141">
        <v>75</v>
      </c>
      <c r="J678" s="141">
        <v>4</v>
      </c>
      <c r="K678" s="141">
        <v>806</v>
      </c>
      <c r="P678" s="56"/>
      <c r="AE678" s="62"/>
    </row>
    <row r="679" spans="1:31" x14ac:dyDescent="0.2">
      <c r="A679" s="58">
        <v>35324</v>
      </c>
      <c r="B679" s="513" t="str">
        <f t="shared" si="12"/>
        <v>0916</v>
      </c>
      <c r="C679" s="56">
        <v>1996</v>
      </c>
      <c r="D679" s="141">
        <v>359</v>
      </c>
      <c r="E679" s="141">
        <v>35</v>
      </c>
      <c r="H679" s="141">
        <v>1500</v>
      </c>
      <c r="I679" s="141">
        <v>45</v>
      </c>
      <c r="J679" s="141">
        <v>5</v>
      </c>
      <c r="K679" s="141">
        <v>1136</v>
      </c>
      <c r="P679" s="56"/>
      <c r="AE679" s="62"/>
    </row>
    <row r="680" spans="1:31" x14ac:dyDescent="0.2">
      <c r="A680" s="58">
        <v>35325</v>
      </c>
      <c r="B680" s="513" t="str">
        <f t="shared" si="12"/>
        <v>0917</v>
      </c>
      <c r="C680" s="56">
        <v>1996</v>
      </c>
      <c r="D680" s="141">
        <v>110</v>
      </c>
      <c r="E680" s="141">
        <v>0</v>
      </c>
      <c r="H680" s="141">
        <v>47</v>
      </c>
      <c r="I680" s="141">
        <v>0</v>
      </c>
      <c r="J680" s="141">
        <v>5</v>
      </c>
      <c r="K680" s="141">
        <v>87</v>
      </c>
      <c r="P680" s="56"/>
      <c r="AE680" s="62"/>
    </row>
    <row r="681" spans="1:31" x14ac:dyDescent="0.2">
      <c r="A681" s="58">
        <v>35326</v>
      </c>
      <c r="B681" s="513" t="str">
        <f t="shared" si="12"/>
        <v>0918</v>
      </c>
      <c r="C681" s="56">
        <v>1996</v>
      </c>
      <c r="D681" s="141">
        <v>246</v>
      </c>
      <c r="E681" s="141">
        <v>40</v>
      </c>
      <c r="H681" s="141">
        <v>237</v>
      </c>
      <c r="I681" s="141">
        <v>16</v>
      </c>
      <c r="J681" s="141">
        <v>19</v>
      </c>
      <c r="K681" s="141">
        <v>1133</v>
      </c>
      <c r="P681" s="56"/>
      <c r="AE681" s="62"/>
    </row>
    <row r="682" spans="1:31" x14ac:dyDescent="0.2">
      <c r="A682" s="58">
        <v>35327</v>
      </c>
      <c r="B682" s="513" t="str">
        <f t="shared" si="12"/>
        <v>0919</v>
      </c>
      <c r="C682" s="56">
        <v>1996</v>
      </c>
      <c r="D682" s="141">
        <v>685</v>
      </c>
      <c r="E682" s="141">
        <v>73</v>
      </c>
      <c r="H682" s="141">
        <v>712</v>
      </c>
      <c r="I682" s="141">
        <v>72</v>
      </c>
      <c r="J682" s="141">
        <v>28</v>
      </c>
      <c r="K682" s="141">
        <v>1545</v>
      </c>
      <c r="P682" s="56"/>
      <c r="AE682" s="62"/>
    </row>
    <row r="683" spans="1:31" x14ac:dyDescent="0.2">
      <c r="A683" s="58">
        <v>35328</v>
      </c>
      <c r="B683" s="513" t="str">
        <f t="shared" si="12"/>
        <v>0920</v>
      </c>
      <c r="C683" s="56">
        <v>1996</v>
      </c>
      <c r="D683" s="141">
        <v>690</v>
      </c>
      <c r="E683" s="141">
        <v>69</v>
      </c>
      <c r="H683" s="141">
        <v>765</v>
      </c>
      <c r="I683" s="141">
        <v>82</v>
      </c>
      <c r="J683" s="141">
        <v>29</v>
      </c>
      <c r="K683" s="141">
        <v>1562</v>
      </c>
      <c r="P683" s="56"/>
      <c r="AE683" s="62"/>
    </row>
    <row r="684" spans="1:31" x14ac:dyDescent="0.2">
      <c r="A684" s="58">
        <v>35329</v>
      </c>
      <c r="B684" s="513" t="str">
        <f t="shared" si="12"/>
        <v>0921</v>
      </c>
      <c r="C684" s="56">
        <v>1996</v>
      </c>
      <c r="D684" s="141">
        <v>769</v>
      </c>
      <c r="E684" s="141">
        <v>49</v>
      </c>
      <c r="H684" s="141">
        <v>760</v>
      </c>
      <c r="I684" s="141">
        <v>111</v>
      </c>
      <c r="J684" s="141">
        <v>31</v>
      </c>
      <c r="K684" s="141">
        <v>1341</v>
      </c>
      <c r="P684" s="56"/>
      <c r="AE684" s="62"/>
    </row>
    <row r="685" spans="1:31" x14ac:dyDescent="0.2">
      <c r="A685" s="58">
        <v>35330</v>
      </c>
      <c r="B685" s="513" t="str">
        <f t="shared" si="12"/>
        <v>0922</v>
      </c>
      <c r="C685" s="56">
        <v>1996</v>
      </c>
      <c r="D685" s="141">
        <v>706</v>
      </c>
      <c r="E685" s="141">
        <v>174</v>
      </c>
      <c r="H685" s="141">
        <v>460</v>
      </c>
      <c r="I685" s="141">
        <v>107</v>
      </c>
      <c r="J685" s="141">
        <v>25</v>
      </c>
      <c r="K685" s="141">
        <v>799</v>
      </c>
      <c r="P685" s="56"/>
      <c r="AE685" s="62"/>
    </row>
    <row r="686" spans="1:31" x14ac:dyDescent="0.2">
      <c r="A686" s="58">
        <v>35331</v>
      </c>
      <c r="B686" s="513" t="str">
        <f t="shared" si="12"/>
        <v>0923</v>
      </c>
      <c r="C686" s="56">
        <v>1996</v>
      </c>
      <c r="D686" s="141">
        <v>470</v>
      </c>
      <c r="E686" s="141">
        <v>152</v>
      </c>
      <c r="H686" s="141">
        <v>388</v>
      </c>
      <c r="I686" s="141">
        <v>28</v>
      </c>
      <c r="J686" s="141">
        <v>7</v>
      </c>
      <c r="K686" s="141">
        <v>758</v>
      </c>
      <c r="P686" s="56"/>
      <c r="AE686" s="62"/>
    </row>
    <row r="687" spans="1:31" x14ac:dyDescent="0.2">
      <c r="A687" s="58">
        <v>35332</v>
      </c>
      <c r="B687" s="513" t="str">
        <f t="shared" si="12"/>
        <v>0924</v>
      </c>
      <c r="C687" s="56">
        <v>1996</v>
      </c>
      <c r="D687" s="141">
        <v>472</v>
      </c>
      <c r="E687" s="141">
        <v>117</v>
      </c>
      <c r="H687" s="141">
        <v>184</v>
      </c>
      <c r="I687" s="141">
        <v>22</v>
      </c>
      <c r="J687" s="141">
        <v>10</v>
      </c>
      <c r="K687" s="141">
        <v>422</v>
      </c>
      <c r="P687" s="56"/>
      <c r="AE687" s="62"/>
    </row>
    <row r="688" spans="1:31" x14ac:dyDescent="0.2">
      <c r="A688" s="58">
        <v>35333</v>
      </c>
      <c r="B688" s="513" t="str">
        <f t="shared" si="12"/>
        <v>0925</v>
      </c>
      <c r="C688" s="56">
        <v>1996</v>
      </c>
      <c r="D688" s="562">
        <v>550</v>
      </c>
      <c r="E688" s="141">
        <v>157</v>
      </c>
      <c r="F688" s="562"/>
      <c r="G688" s="422"/>
      <c r="H688" s="562">
        <v>250</v>
      </c>
      <c r="I688" s="562">
        <v>21</v>
      </c>
      <c r="J688" s="562">
        <v>10</v>
      </c>
      <c r="K688" s="141">
        <v>371</v>
      </c>
      <c r="M688" s="139"/>
      <c r="N688" s="146"/>
      <c r="O688" s="146"/>
      <c r="P688" s="139"/>
      <c r="Q688" s="146"/>
      <c r="AE688" s="62"/>
    </row>
    <row r="689" spans="1:31" x14ac:dyDescent="0.2">
      <c r="A689" s="58">
        <v>35334</v>
      </c>
      <c r="B689" s="513" t="str">
        <f t="shared" si="12"/>
        <v>0926</v>
      </c>
      <c r="C689" s="56">
        <v>1996</v>
      </c>
      <c r="D689" s="562">
        <v>391</v>
      </c>
      <c r="E689" s="141">
        <v>286</v>
      </c>
      <c r="F689" s="562"/>
      <c r="G689" s="422"/>
      <c r="H689" s="562">
        <v>315</v>
      </c>
      <c r="I689" s="562">
        <v>45</v>
      </c>
      <c r="J689" s="562">
        <v>15</v>
      </c>
      <c r="K689" s="141">
        <v>179</v>
      </c>
      <c r="M689" s="139"/>
      <c r="N689" s="146"/>
      <c r="O689" s="146"/>
      <c r="P689" s="139"/>
      <c r="Q689" s="146"/>
      <c r="AE689" s="62"/>
    </row>
    <row r="690" spans="1:31" x14ac:dyDescent="0.2">
      <c r="A690" s="58">
        <v>35335</v>
      </c>
      <c r="B690" s="513" t="str">
        <f t="shared" si="12"/>
        <v>0927</v>
      </c>
      <c r="C690" s="56">
        <v>1996</v>
      </c>
      <c r="D690" s="562">
        <v>319</v>
      </c>
      <c r="E690" s="141">
        <v>419</v>
      </c>
      <c r="F690" s="562"/>
      <c r="G690" s="422"/>
      <c r="H690" s="562">
        <v>482</v>
      </c>
      <c r="I690" s="562">
        <v>109</v>
      </c>
      <c r="J690" s="562">
        <v>9</v>
      </c>
      <c r="K690" s="141">
        <v>82</v>
      </c>
      <c r="M690" s="139"/>
      <c r="N690" s="146"/>
      <c r="O690" s="146"/>
      <c r="P690" s="139"/>
      <c r="Q690" s="146"/>
      <c r="AE690" s="62"/>
    </row>
    <row r="691" spans="1:31" x14ac:dyDescent="0.2">
      <c r="A691" s="58">
        <v>35336</v>
      </c>
      <c r="B691" s="513" t="str">
        <f t="shared" si="12"/>
        <v>0928</v>
      </c>
      <c r="C691" s="56">
        <v>1996</v>
      </c>
      <c r="D691" s="562">
        <v>220</v>
      </c>
      <c r="E691" s="141">
        <v>295</v>
      </c>
      <c r="F691" s="562"/>
      <c r="G691" s="422"/>
      <c r="H691" s="562">
        <v>751</v>
      </c>
      <c r="I691" s="562">
        <v>85</v>
      </c>
      <c r="J691" s="562">
        <v>4</v>
      </c>
      <c r="K691" s="141">
        <v>69</v>
      </c>
      <c r="M691" s="139"/>
      <c r="N691" s="146"/>
      <c r="O691" s="146"/>
      <c r="P691" s="139"/>
      <c r="Q691" s="146"/>
      <c r="AE691" s="62"/>
    </row>
    <row r="692" spans="1:31" x14ac:dyDescent="0.2">
      <c r="A692" s="58">
        <v>35337</v>
      </c>
      <c r="B692" s="513" t="str">
        <f t="shared" si="12"/>
        <v>0929</v>
      </c>
      <c r="C692" s="56">
        <v>1996</v>
      </c>
      <c r="D692" s="562">
        <v>173</v>
      </c>
      <c r="E692" s="141">
        <v>237</v>
      </c>
      <c r="F692" s="562"/>
      <c r="G692" s="422"/>
      <c r="H692" s="562">
        <v>568</v>
      </c>
      <c r="I692" s="562">
        <v>68</v>
      </c>
      <c r="J692" s="562">
        <v>9</v>
      </c>
      <c r="K692" s="141">
        <v>35</v>
      </c>
      <c r="M692" s="139"/>
      <c r="N692" s="147" t="s">
        <v>45</v>
      </c>
      <c r="O692" s="146"/>
      <c r="P692" s="139"/>
      <c r="Q692" s="146"/>
      <c r="AE692" s="62"/>
    </row>
    <row r="693" spans="1:31" x14ac:dyDescent="0.2">
      <c r="A693" s="58">
        <v>35338</v>
      </c>
      <c r="B693" s="513" t="str">
        <f t="shared" si="12"/>
        <v>0930</v>
      </c>
      <c r="C693" s="56">
        <v>1996</v>
      </c>
      <c r="D693" s="141">
        <v>131</v>
      </c>
      <c r="E693" s="141">
        <v>139</v>
      </c>
      <c r="H693" s="141">
        <v>459</v>
      </c>
      <c r="I693" s="141">
        <v>54</v>
      </c>
      <c r="K693" s="141">
        <v>20</v>
      </c>
      <c r="P693" s="56"/>
      <c r="AE693" s="62"/>
    </row>
    <row r="694" spans="1:31" x14ac:dyDescent="0.2">
      <c r="A694" s="58">
        <v>35339</v>
      </c>
      <c r="B694" s="513" t="str">
        <f t="shared" si="12"/>
        <v>1001</v>
      </c>
      <c r="C694" s="56">
        <v>1996</v>
      </c>
      <c r="D694" s="141">
        <v>88</v>
      </c>
      <c r="E694" s="141">
        <v>87</v>
      </c>
      <c r="H694" s="141">
        <v>448</v>
      </c>
      <c r="I694" s="141">
        <v>16</v>
      </c>
      <c r="J694" s="141">
        <v>4</v>
      </c>
      <c r="K694" s="141">
        <v>14</v>
      </c>
      <c r="P694" s="56"/>
      <c r="AE694" s="62"/>
    </row>
    <row r="695" spans="1:31" x14ac:dyDescent="0.2">
      <c r="A695" s="58">
        <v>35340</v>
      </c>
      <c r="B695" s="513" t="str">
        <f t="shared" si="12"/>
        <v>1002</v>
      </c>
      <c r="C695" s="56">
        <v>1996</v>
      </c>
      <c r="D695" s="141">
        <v>71</v>
      </c>
      <c r="E695" s="141">
        <v>75</v>
      </c>
      <c r="H695" s="141">
        <v>345</v>
      </c>
      <c r="I695" s="141">
        <v>17</v>
      </c>
      <c r="J695" s="141">
        <v>0</v>
      </c>
      <c r="K695" s="141">
        <v>6</v>
      </c>
      <c r="P695" s="56"/>
      <c r="AE695" s="62"/>
    </row>
    <row r="696" spans="1:31" x14ac:dyDescent="0.2">
      <c r="A696" s="58">
        <v>35341</v>
      </c>
      <c r="B696" s="513" t="str">
        <f t="shared" si="12"/>
        <v>1003</v>
      </c>
      <c r="C696" s="56">
        <v>1996</v>
      </c>
      <c r="D696" s="141">
        <v>62</v>
      </c>
      <c r="E696" s="141">
        <v>56</v>
      </c>
      <c r="H696" s="141">
        <v>88</v>
      </c>
      <c r="I696" s="141">
        <v>4</v>
      </c>
      <c r="J696" s="141">
        <v>6</v>
      </c>
      <c r="K696" s="141">
        <v>6</v>
      </c>
      <c r="P696" s="56"/>
      <c r="AE696" s="62"/>
    </row>
    <row r="697" spans="1:31" x14ac:dyDescent="0.2">
      <c r="A697" s="58">
        <v>35342</v>
      </c>
      <c r="B697" s="513" t="str">
        <f t="shared" si="12"/>
        <v>1004</v>
      </c>
      <c r="C697" s="56">
        <v>1996</v>
      </c>
      <c r="D697" s="141">
        <v>113</v>
      </c>
      <c r="E697" s="141">
        <v>29</v>
      </c>
      <c r="H697" s="141">
        <v>871</v>
      </c>
      <c r="I697" s="141">
        <v>17</v>
      </c>
      <c r="J697" s="141">
        <v>4</v>
      </c>
      <c r="K697" s="141">
        <v>41</v>
      </c>
      <c r="P697" s="56"/>
      <c r="AE697" s="62"/>
    </row>
    <row r="698" spans="1:31" x14ac:dyDescent="0.2">
      <c r="A698" s="58">
        <v>35343</v>
      </c>
      <c r="B698" s="513" t="str">
        <f t="shared" si="12"/>
        <v>1005</v>
      </c>
      <c r="C698" s="56">
        <v>1996</v>
      </c>
      <c r="D698" s="141">
        <v>136</v>
      </c>
      <c r="E698" s="141">
        <v>113</v>
      </c>
      <c r="H698" s="141">
        <v>2015</v>
      </c>
      <c r="I698" s="141">
        <v>61</v>
      </c>
      <c r="J698" s="141">
        <v>6</v>
      </c>
      <c r="K698" s="141">
        <v>69</v>
      </c>
      <c r="P698" s="56"/>
      <c r="AE698" s="62"/>
    </row>
    <row r="699" spans="1:31" x14ac:dyDescent="0.2">
      <c r="A699" s="58">
        <v>35344</v>
      </c>
      <c r="B699" s="513" t="str">
        <f t="shared" si="12"/>
        <v>1006</v>
      </c>
      <c r="C699" s="56">
        <v>1996</v>
      </c>
      <c r="D699" s="141">
        <v>59</v>
      </c>
      <c r="E699" s="141">
        <v>65</v>
      </c>
      <c r="H699" s="141">
        <v>1803</v>
      </c>
      <c r="I699" s="141">
        <v>67</v>
      </c>
      <c r="J699" s="141">
        <v>9</v>
      </c>
      <c r="K699" s="141">
        <v>12</v>
      </c>
      <c r="P699" s="56"/>
      <c r="AE699" s="62"/>
    </row>
    <row r="700" spans="1:31" x14ac:dyDescent="0.2">
      <c r="A700" s="58">
        <v>35345</v>
      </c>
      <c r="B700" s="513" t="str">
        <f t="shared" si="12"/>
        <v>1007</v>
      </c>
      <c r="C700" s="56">
        <v>1996</v>
      </c>
      <c r="D700" s="141">
        <v>56</v>
      </c>
      <c r="E700" s="141">
        <v>68</v>
      </c>
      <c r="H700" s="141">
        <v>1278</v>
      </c>
      <c r="I700" s="141">
        <v>63</v>
      </c>
      <c r="J700" s="141">
        <v>11</v>
      </c>
      <c r="K700" s="141">
        <v>29</v>
      </c>
      <c r="P700" s="56"/>
      <c r="AE700" s="62"/>
    </row>
    <row r="701" spans="1:31" x14ac:dyDescent="0.2">
      <c r="A701" s="58">
        <v>35346</v>
      </c>
      <c r="B701" s="513" t="str">
        <f t="shared" si="12"/>
        <v>1008</v>
      </c>
      <c r="C701" s="56">
        <v>1996</v>
      </c>
      <c r="D701" s="141">
        <v>65</v>
      </c>
      <c r="E701" s="141">
        <v>51</v>
      </c>
      <c r="H701" s="141">
        <v>740</v>
      </c>
      <c r="I701" s="141">
        <v>35</v>
      </c>
      <c r="J701" s="141">
        <v>7</v>
      </c>
      <c r="K701" s="141">
        <v>15</v>
      </c>
      <c r="P701" s="56"/>
      <c r="AE701" s="62"/>
    </row>
    <row r="702" spans="1:31" x14ac:dyDescent="0.2">
      <c r="A702" s="58">
        <v>35347</v>
      </c>
      <c r="B702" s="513" t="str">
        <f t="shared" si="12"/>
        <v>1009</v>
      </c>
      <c r="C702" s="56">
        <v>1996</v>
      </c>
      <c r="D702" s="141">
        <v>65</v>
      </c>
      <c r="E702" s="141">
        <v>104</v>
      </c>
      <c r="H702" s="141">
        <v>431</v>
      </c>
      <c r="I702" s="141">
        <v>33</v>
      </c>
      <c r="J702" s="141">
        <v>8</v>
      </c>
      <c r="K702" s="141">
        <v>21</v>
      </c>
      <c r="P702" s="56"/>
      <c r="AE702" s="62"/>
    </row>
    <row r="703" spans="1:31" x14ac:dyDescent="0.2">
      <c r="A703" s="58">
        <v>35348</v>
      </c>
      <c r="B703" s="513" t="str">
        <f t="shared" si="12"/>
        <v>1010</v>
      </c>
      <c r="C703" s="56">
        <v>1996</v>
      </c>
      <c r="D703" s="141">
        <v>86</v>
      </c>
      <c r="E703" s="141">
        <v>107</v>
      </c>
      <c r="H703" s="141">
        <v>649</v>
      </c>
      <c r="I703" s="141">
        <v>45</v>
      </c>
      <c r="J703" s="141">
        <v>20</v>
      </c>
      <c r="K703" s="141">
        <v>7</v>
      </c>
      <c r="P703" s="56"/>
      <c r="AE703" s="62"/>
    </row>
    <row r="704" spans="1:31" x14ac:dyDescent="0.2">
      <c r="A704" s="58">
        <v>35349</v>
      </c>
      <c r="B704" s="513" t="str">
        <f t="shared" si="12"/>
        <v>1011</v>
      </c>
      <c r="C704" s="56">
        <v>1996</v>
      </c>
      <c r="D704" s="141">
        <v>80</v>
      </c>
      <c r="E704" s="141">
        <v>101</v>
      </c>
      <c r="H704" s="141">
        <v>408</v>
      </c>
      <c r="I704" s="141">
        <v>16</v>
      </c>
      <c r="J704" s="141">
        <v>16</v>
      </c>
      <c r="K704" s="141">
        <v>5</v>
      </c>
      <c r="P704" s="56"/>
      <c r="AE704" s="62"/>
    </row>
    <row r="705" spans="1:31" x14ac:dyDescent="0.2">
      <c r="A705" s="58">
        <v>35350</v>
      </c>
      <c r="B705" s="513" t="str">
        <f t="shared" si="12"/>
        <v>1012</v>
      </c>
      <c r="C705" s="56">
        <v>1996</v>
      </c>
      <c r="D705" s="141">
        <v>30</v>
      </c>
      <c r="E705" s="141">
        <v>47</v>
      </c>
      <c r="H705" s="141">
        <v>324</v>
      </c>
      <c r="I705" s="141">
        <v>13</v>
      </c>
      <c r="J705" s="141">
        <v>8</v>
      </c>
      <c r="K705" s="141">
        <v>4</v>
      </c>
      <c r="P705" s="56"/>
      <c r="AE705" s="62"/>
    </row>
    <row r="706" spans="1:31" x14ac:dyDescent="0.2">
      <c r="A706" s="58">
        <v>35351</v>
      </c>
      <c r="B706" s="513" t="str">
        <f t="shared" si="12"/>
        <v>1013</v>
      </c>
      <c r="C706" s="56">
        <v>1996</v>
      </c>
      <c r="D706" s="141">
        <v>82</v>
      </c>
      <c r="E706" s="141">
        <v>30</v>
      </c>
      <c r="H706" s="141">
        <v>729</v>
      </c>
      <c r="I706" s="141">
        <v>34</v>
      </c>
      <c r="J706" s="141">
        <v>11</v>
      </c>
      <c r="K706" s="141">
        <v>32</v>
      </c>
      <c r="P706" s="56"/>
      <c r="AE706" s="62"/>
    </row>
    <row r="707" spans="1:31" x14ac:dyDescent="0.2">
      <c r="A707" s="58">
        <v>35352</v>
      </c>
      <c r="B707" s="513" t="str">
        <f t="shared" si="12"/>
        <v>1014</v>
      </c>
      <c r="C707" s="56">
        <v>1996</v>
      </c>
      <c r="D707" s="141">
        <v>109</v>
      </c>
      <c r="E707" s="141">
        <v>59</v>
      </c>
      <c r="H707" s="141">
        <v>698</v>
      </c>
      <c r="I707" s="141">
        <v>39</v>
      </c>
      <c r="J707" s="141">
        <v>16</v>
      </c>
      <c r="K707" s="141">
        <v>40</v>
      </c>
      <c r="P707" s="56"/>
      <c r="AE707" s="62"/>
    </row>
    <row r="708" spans="1:31" x14ac:dyDescent="0.2">
      <c r="A708" s="58">
        <v>35353</v>
      </c>
      <c r="B708" s="513" t="str">
        <f t="shared" si="12"/>
        <v>1015</v>
      </c>
      <c r="C708" s="56">
        <v>1996</v>
      </c>
      <c r="D708" s="141">
        <v>37</v>
      </c>
      <c r="E708" s="141">
        <v>16</v>
      </c>
      <c r="H708" s="141">
        <v>227</v>
      </c>
      <c r="I708" s="141">
        <v>6</v>
      </c>
      <c r="J708" s="141">
        <v>14</v>
      </c>
      <c r="K708" s="141">
        <v>2</v>
      </c>
      <c r="P708" s="56"/>
      <c r="AE708" s="62"/>
    </row>
    <row r="709" spans="1:31" x14ac:dyDescent="0.2">
      <c r="A709" s="58">
        <v>35354</v>
      </c>
      <c r="B709" s="513" t="str">
        <f t="shared" si="12"/>
        <v>1016</v>
      </c>
      <c r="C709" s="56">
        <v>1996</v>
      </c>
      <c r="D709" s="141">
        <v>33</v>
      </c>
      <c r="E709" s="141">
        <v>19</v>
      </c>
      <c r="H709" s="141">
        <v>146</v>
      </c>
      <c r="I709" s="141">
        <v>9</v>
      </c>
      <c r="J709" s="141">
        <v>17</v>
      </c>
      <c r="K709" s="141">
        <v>4</v>
      </c>
      <c r="P709" s="56"/>
      <c r="AE709" s="62"/>
    </row>
    <row r="710" spans="1:31" x14ac:dyDescent="0.2">
      <c r="A710" s="58">
        <v>35355</v>
      </c>
      <c r="B710" s="513" t="str">
        <f t="shared" si="12"/>
        <v>1017</v>
      </c>
      <c r="C710" s="56">
        <v>1996</v>
      </c>
      <c r="D710" s="141">
        <v>6</v>
      </c>
      <c r="E710" s="141">
        <v>7</v>
      </c>
      <c r="H710" s="141">
        <v>201</v>
      </c>
      <c r="I710" s="141">
        <v>12</v>
      </c>
      <c r="J710" s="141">
        <v>9</v>
      </c>
      <c r="K710" s="141">
        <v>3</v>
      </c>
      <c r="P710" s="56"/>
      <c r="AE710" s="62"/>
    </row>
    <row r="711" spans="1:31" x14ac:dyDescent="0.2">
      <c r="A711" s="58">
        <v>35356</v>
      </c>
      <c r="B711" s="513" t="str">
        <f t="shared" si="12"/>
        <v>1018</v>
      </c>
      <c r="C711" s="56">
        <v>1996</v>
      </c>
      <c r="D711" s="141">
        <v>45</v>
      </c>
      <c r="E711" s="141">
        <v>81</v>
      </c>
      <c r="H711" s="141">
        <v>136</v>
      </c>
      <c r="I711" s="141">
        <v>8</v>
      </c>
      <c r="J711" s="141">
        <v>7</v>
      </c>
      <c r="K711" s="141">
        <v>24</v>
      </c>
      <c r="P711" s="56"/>
      <c r="AE711" s="62"/>
    </row>
    <row r="712" spans="1:31" x14ac:dyDescent="0.2">
      <c r="A712" s="58">
        <v>35357</v>
      </c>
      <c r="B712" s="513" t="str">
        <f t="shared" si="12"/>
        <v>1019</v>
      </c>
      <c r="C712" s="56">
        <v>1996</v>
      </c>
      <c r="D712" s="141">
        <v>41</v>
      </c>
      <c r="E712" s="141">
        <v>58</v>
      </c>
      <c r="H712" s="141">
        <v>54</v>
      </c>
      <c r="I712" s="141">
        <v>9</v>
      </c>
      <c r="J712" s="141">
        <v>11</v>
      </c>
      <c r="K712" s="141">
        <v>12</v>
      </c>
      <c r="P712" s="56"/>
      <c r="AE712" s="62"/>
    </row>
    <row r="713" spans="1:31" x14ac:dyDescent="0.2">
      <c r="A713" s="58">
        <v>35358</v>
      </c>
      <c r="B713" s="513" t="str">
        <f t="shared" si="12"/>
        <v>1020</v>
      </c>
      <c r="C713" s="56">
        <v>1996</v>
      </c>
      <c r="D713" s="141">
        <v>10</v>
      </c>
      <c r="E713" s="141">
        <v>23</v>
      </c>
      <c r="H713" s="141">
        <v>63</v>
      </c>
      <c r="I713" s="141">
        <v>1</v>
      </c>
      <c r="J713" s="141">
        <v>7</v>
      </c>
      <c r="K713" s="141">
        <v>3</v>
      </c>
      <c r="P713" s="56"/>
      <c r="AE713" s="62"/>
    </row>
    <row r="714" spans="1:31" x14ac:dyDescent="0.2">
      <c r="A714" s="58">
        <v>35359</v>
      </c>
      <c r="B714" s="513" t="str">
        <f t="shared" si="12"/>
        <v>1021</v>
      </c>
      <c r="C714" s="56">
        <v>1996</v>
      </c>
      <c r="D714" s="141">
        <v>7</v>
      </c>
      <c r="E714" s="141">
        <v>3</v>
      </c>
      <c r="H714" s="141">
        <v>133</v>
      </c>
      <c r="I714" s="141">
        <v>2</v>
      </c>
      <c r="J714" s="141">
        <v>7</v>
      </c>
      <c r="K714" s="141">
        <v>1</v>
      </c>
      <c r="P714" s="56"/>
      <c r="AE714" s="62"/>
    </row>
    <row r="715" spans="1:31" x14ac:dyDescent="0.2">
      <c r="A715" s="58">
        <v>35360</v>
      </c>
      <c r="B715" s="513" t="str">
        <f t="shared" si="12"/>
        <v>1022</v>
      </c>
      <c r="C715" s="56">
        <v>1996</v>
      </c>
      <c r="D715" s="141">
        <v>42</v>
      </c>
      <c r="E715" s="141">
        <v>28</v>
      </c>
      <c r="H715" s="141">
        <v>246</v>
      </c>
      <c r="I715" s="141">
        <v>8</v>
      </c>
      <c r="J715" s="141">
        <v>6</v>
      </c>
      <c r="K715" s="141">
        <v>8</v>
      </c>
      <c r="P715" s="56"/>
      <c r="AE715" s="62"/>
    </row>
    <row r="716" spans="1:31" x14ac:dyDescent="0.2">
      <c r="A716" s="58">
        <v>35361</v>
      </c>
      <c r="B716" s="513" t="str">
        <f t="shared" si="12"/>
        <v>1023</v>
      </c>
      <c r="C716" s="56">
        <v>1996</v>
      </c>
      <c r="D716" s="141">
        <v>19</v>
      </c>
      <c r="E716" s="141">
        <v>6</v>
      </c>
      <c r="H716" s="141">
        <v>114</v>
      </c>
      <c r="I716" s="141">
        <v>4</v>
      </c>
      <c r="J716" s="141">
        <v>6</v>
      </c>
      <c r="K716" s="141">
        <v>20</v>
      </c>
      <c r="P716" s="56"/>
      <c r="AE716" s="62"/>
    </row>
    <row r="717" spans="1:31" x14ac:dyDescent="0.2">
      <c r="A717" s="58">
        <v>35362</v>
      </c>
      <c r="B717" s="513" t="str">
        <f t="shared" si="12"/>
        <v>1024</v>
      </c>
      <c r="C717" s="56">
        <v>1996</v>
      </c>
      <c r="D717" s="141">
        <v>4</v>
      </c>
      <c r="E717" s="141">
        <v>9</v>
      </c>
      <c r="H717" s="141">
        <v>41</v>
      </c>
      <c r="I717" s="141">
        <v>1</v>
      </c>
      <c r="J717" s="141">
        <v>1</v>
      </c>
      <c r="K717" s="141">
        <v>10</v>
      </c>
      <c r="P717" s="56"/>
      <c r="AE717" s="62"/>
    </row>
    <row r="718" spans="1:31" x14ac:dyDescent="0.2">
      <c r="A718" s="58">
        <v>35363</v>
      </c>
      <c r="B718" s="513" t="str">
        <f t="shared" si="12"/>
        <v>1025</v>
      </c>
      <c r="C718" s="56">
        <v>1996</v>
      </c>
      <c r="D718" s="141">
        <v>9</v>
      </c>
      <c r="E718" s="141">
        <v>14</v>
      </c>
      <c r="H718" s="141">
        <v>55</v>
      </c>
      <c r="I718" s="141">
        <v>2</v>
      </c>
      <c r="J718" s="141">
        <v>2</v>
      </c>
      <c r="K718" s="141">
        <v>4</v>
      </c>
      <c r="P718" s="56"/>
      <c r="AE718" s="62"/>
    </row>
    <row r="719" spans="1:31" x14ac:dyDescent="0.2">
      <c r="A719" s="58">
        <v>35364</v>
      </c>
      <c r="B719" s="513" t="str">
        <f t="shared" si="12"/>
        <v>1026</v>
      </c>
      <c r="C719" s="56">
        <v>1996</v>
      </c>
      <c r="D719" s="141">
        <v>9</v>
      </c>
      <c r="E719" s="141">
        <v>12</v>
      </c>
      <c r="H719" s="141">
        <v>26</v>
      </c>
      <c r="I719" s="141">
        <v>2</v>
      </c>
      <c r="J719" s="141">
        <v>3</v>
      </c>
      <c r="K719" s="141">
        <v>3</v>
      </c>
      <c r="P719" s="56"/>
      <c r="AE719" s="62"/>
    </row>
    <row r="720" spans="1:31" x14ac:dyDescent="0.2">
      <c r="A720" s="58">
        <v>35365</v>
      </c>
      <c r="B720" s="513" t="str">
        <f t="shared" si="12"/>
        <v>1027</v>
      </c>
      <c r="C720" s="56">
        <v>1996</v>
      </c>
      <c r="D720" s="141">
        <v>7</v>
      </c>
      <c r="E720" s="141">
        <v>13</v>
      </c>
      <c r="H720" s="141">
        <v>43</v>
      </c>
      <c r="I720" s="141">
        <v>2</v>
      </c>
      <c r="J720" s="141">
        <v>11</v>
      </c>
      <c r="K720" s="141">
        <v>8</v>
      </c>
      <c r="P720" s="56"/>
      <c r="AE720" s="62"/>
    </row>
    <row r="721" spans="1:31" x14ac:dyDescent="0.2">
      <c r="A721" s="58">
        <v>35366</v>
      </c>
      <c r="B721" s="513" t="str">
        <f t="shared" si="12"/>
        <v>1028</v>
      </c>
      <c r="C721" s="56">
        <v>1996</v>
      </c>
      <c r="D721" s="141">
        <v>13</v>
      </c>
      <c r="E721" s="141">
        <v>18</v>
      </c>
      <c r="H721" s="141">
        <v>55</v>
      </c>
      <c r="I721" s="141">
        <v>1</v>
      </c>
      <c r="J721" s="141">
        <v>3</v>
      </c>
      <c r="K721" s="141">
        <v>2</v>
      </c>
      <c r="P721" s="56"/>
      <c r="AE721" s="62"/>
    </row>
    <row r="722" spans="1:31" x14ac:dyDescent="0.2">
      <c r="A722" s="58">
        <v>35367</v>
      </c>
      <c r="B722" s="513" t="str">
        <f t="shared" si="12"/>
        <v>1029</v>
      </c>
      <c r="C722" s="56">
        <v>1996</v>
      </c>
      <c r="D722" s="141">
        <v>12</v>
      </c>
      <c r="E722" s="141">
        <v>14</v>
      </c>
      <c r="H722" s="141">
        <v>42</v>
      </c>
      <c r="I722" s="141">
        <v>7</v>
      </c>
      <c r="J722" s="141">
        <v>3</v>
      </c>
      <c r="K722" s="141">
        <v>11</v>
      </c>
      <c r="P722" s="56"/>
      <c r="AE722" s="62"/>
    </row>
    <row r="723" spans="1:31" x14ac:dyDescent="0.2">
      <c r="A723" s="58">
        <v>35368</v>
      </c>
      <c r="B723" s="513" t="str">
        <f t="shared" si="12"/>
        <v>1030</v>
      </c>
      <c r="C723" s="56">
        <v>1996</v>
      </c>
      <c r="D723" s="141">
        <v>5</v>
      </c>
      <c r="E723" s="141">
        <v>8</v>
      </c>
      <c r="H723" s="141">
        <v>20</v>
      </c>
      <c r="I723" s="141">
        <v>1</v>
      </c>
      <c r="J723" s="141">
        <v>0</v>
      </c>
      <c r="K723" s="141">
        <v>2</v>
      </c>
      <c r="P723" s="56"/>
      <c r="AE723" s="62"/>
    </row>
    <row r="724" spans="1:31" x14ac:dyDescent="0.2">
      <c r="A724" s="58">
        <v>35369</v>
      </c>
      <c r="B724" s="513" t="str">
        <f t="shared" si="12"/>
        <v>1031</v>
      </c>
      <c r="C724" s="56">
        <v>1996</v>
      </c>
      <c r="D724" s="141">
        <v>4</v>
      </c>
      <c r="E724" s="141">
        <v>2</v>
      </c>
      <c r="H724" s="141">
        <v>8</v>
      </c>
      <c r="I724" s="141">
        <v>1</v>
      </c>
      <c r="J724" s="141">
        <v>5</v>
      </c>
      <c r="K724" s="141">
        <v>1</v>
      </c>
      <c r="P724" s="56"/>
      <c r="AE724" s="62"/>
    </row>
    <row r="725" spans="1:31" x14ac:dyDescent="0.2">
      <c r="A725" s="58">
        <v>35370</v>
      </c>
      <c r="B725" s="513" t="str">
        <f t="shared" si="12"/>
        <v>1101</v>
      </c>
      <c r="C725" s="56">
        <v>1996</v>
      </c>
      <c r="D725" s="141">
        <v>1</v>
      </c>
      <c r="E725" s="141">
        <v>4</v>
      </c>
      <c r="H725" s="141">
        <v>8</v>
      </c>
      <c r="I725" s="141">
        <v>1</v>
      </c>
      <c r="J725" s="141">
        <v>9</v>
      </c>
      <c r="K725" s="141">
        <v>0</v>
      </c>
      <c r="P725" s="56"/>
      <c r="AE725" s="62"/>
    </row>
    <row r="726" spans="1:31" x14ac:dyDescent="0.2">
      <c r="A726" s="58">
        <v>35371</v>
      </c>
      <c r="B726" s="513" t="str">
        <f t="shared" si="12"/>
        <v>1102</v>
      </c>
      <c r="C726" s="56">
        <v>1996</v>
      </c>
      <c r="D726" s="141">
        <v>2</v>
      </c>
      <c r="E726" s="141">
        <v>3</v>
      </c>
      <c r="H726" s="141">
        <v>10</v>
      </c>
      <c r="I726" s="141">
        <v>2</v>
      </c>
      <c r="J726" s="141">
        <v>10</v>
      </c>
      <c r="K726" s="141">
        <v>1</v>
      </c>
      <c r="P726" s="56"/>
      <c r="AE726" s="62"/>
    </row>
    <row r="727" spans="1:31" x14ac:dyDescent="0.2">
      <c r="A727" s="58">
        <v>35372</v>
      </c>
      <c r="B727" s="513" t="str">
        <f t="shared" si="12"/>
        <v>1103</v>
      </c>
      <c r="C727" s="56">
        <v>1996</v>
      </c>
      <c r="D727" s="141">
        <v>1</v>
      </c>
      <c r="E727" s="141">
        <v>2</v>
      </c>
      <c r="H727" s="141">
        <v>16</v>
      </c>
      <c r="I727" s="141">
        <v>1</v>
      </c>
      <c r="J727" s="141">
        <v>0</v>
      </c>
      <c r="K727" s="141">
        <v>0</v>
      </c>
      <c r="P727" s="56"/>
      <c r="AE727" s="62"/>
    </row>
    <row r="728" spans="1:31" x14ac:dyDescent="0.2">
      <c r="A728" s="58">
        <v>35373</v>
      </c>
      <c r="B728" s="513" t="str">
        <f t="shared" si="12"/>
        <v>1104</v>
      </c>
      <c r="C728" s="56">
        <v>1996</v>
      </c>
      <c r="D728" s="141">
        <v>0</v>
      </c>
      <c r="E728" s="141">
        <v>3</v>
      </c>
      <c r="H728" s="141">
        <v>13</v>
      </c>
      <c r="I728" s="141">
        <v>0</v>
      </c>
      <c r="J728" s="141">
        <v>4</v>
      </c>
      <c r="K728" s="141">
        <v>0</v>
      </c>
      <c r="P728" s="56"/>
      <c r="AE728" s="62"/>
    </row>
    <row r="729" spans="1:31" x14ac:dyDescent="0.2">
      <c r="A729" s="58">
        <v>35374</v>
      </c>
      <c r="B729" s="513" t="str">
        <f t="shared" si="12"/>
        <v>1105</v>
      </c>
      <c r="C729" s="56">
        <v>1996</v>
      </c>
      <c r="D729" s="141">
        <v>1</v>
      </c>
      <c r="E729" s="141">
        <v>1</v>
      </c>
      <c r="H729" s="141">
        <v>14</v>
      </c>
      <c r="I729" s="141">
        <v>0</v>
      </c>
      <c r="J729" s="141">
        <v>3</v>
      </c>
      <c r="K729" s="141">
        <v>1</v>
      </c>
      <c r="P729" s="56"/>
      <c r="AE729" s="62"/>
    </row>
    <row r="730" spans="1:31" x14ac:dyDescent="0.2">
      <c r="A730" s="58">
        <v>35675</v>
      </c>
      <c r="B730" s="513" t="str">
        <f t="shared" si="12"/>
        <v>0902</v>
      </c>
      <c r="C730" s="56">
        <v>1997</v>
      </c>
      <c r="D730" s="141">
        <v>74</v>
      </c>
      <c r="E730" s="141">
        <v>0</v>
      </c>
      <c r="F730" s="141">
        <v>0</v>
      </c>
      <c r="G730" s="141">
        <v>1</v>
      </c>
      <c r="H730" s="141">
        <v>1290</v>
      </c>
      <c r="I730" s="141">
        <v>20</v>
      </c>
      <c r="J730" s="141">
        <v>77</v>
      </c>
      <c r="K730" s="141">
        <f>1413</f>
        <v>1413</v>
      </c>
      <c r="L730" s="141">
        <v>0</v>
      </c>
      <c r="M730" s="56">
        <v>343</v>
      </c>
      <c r="N730" s="56" t="s">
        <v>46</v>
      </c>
      <c r="P730" s="56"/>
      <c r="X730" s="56">
        <v>1</v>
      </c>
      <c r="AE730" s="62"/>
    </row>
    <row r="731" spans="1:31" x14ac:dyDescent="0.2">
      <c r="A731" s="58">
        <v>35676</v>
      </c>
      <c r="B731" s="513" t="str">
        <f t="shared" si="12"/>
        <v>0903</v>
      </c>
      <c r="C731" s="56">
        <v>1997</v>
      </c>
      <c r="D731" s="141">
        <v>143</v>
      </c>
      <c r="E731" s="141">
        <v>53</v>
      </c>
      <c r="F731" s="141">
        <v>12</v>
      </c>
      <c r="G731" s="141">
        <v>0</v>
      </c>
      <c r="H731" s="141">
        <v>392</v>
      </c>
      <c r="I731" s="141">
        <v>6</v>
      </c>
      <c r="J731" s="141">
        <v>24</v>
      </c>
      <c r="K731" s="141">
        <v>1093</v>
      </c>
      <c r="L731" s="141">
        <v>10</v>
      </c>
      <c r="M731" s="56">
        <v>0</v>
      </c>
      <c r="P731" s="56"/>
      <c r="AE731" s="62"/>
    </row>
    <row r="732" spans="1:31" x14ac:dyDescent="0.2">
      <c r="A732" s="58">
        <v>35677</v>
      </c>
      <c r="B732" s="513" t="str">
        <f t="shared" si="12"/>
        <v>0904</v>
      </c>
      <c r="C732" s="56">
        <v>1997</v>
      </c>
      <c r="D732" s="141">
        <v>138</v>
      </c>
      <c r="E732" s="141">
        <v>39</v>
      </c>
      <c r="F732" s="141">
        <v>0</v>
      </c>
      <c r="G732" s="141">
        <v>0</v>
      </c>
      <c r="H732" s="141">
        <v>368</v>
      </c>
      <c r="I732" s="141">
        <v>4</v>
      </c>
      <c r="J732" s="141">
        <v>9</v>
      </c>
      <c r="K732" s="141">
        <v>1147</v>
      </c>
      <c r="L732" s="141">
        <v>3</v>
      </c>
      <c r="M732" s="141">
        <v>0</v>
      </c>
      <c r="P732" s="56"/>
      <c r="AE732" s="62"/>
    </row>
    <row r="733" spans="1:31" x14ac:dyDescent="0.2">
      <c r="A733" s="58">
        <v>35678</v>
      </c>
      <c r="B733" s="513" t="str">
        <f t="shared" si="12"/>
        <v>0905</v>
      </c>
      <c r="C733" s="56">
        <v>1997</v>
      </c>
      <c r="D733" s="141">
        <v>117</v>
      </c>
      <c r="E733" s="141">
        <v>64</v>
      </c>
      <c r="F733" s="141">
        <v>0</v>
      </c>
      <c r="G733" s="141">
        <v>0</v>
      </c>
      <c r="H733" s="141">
        <v>388</v>
      </c>
      <c r="I733" s="141">
        <v>8</v>
      </c>
      <c r="J733" s="141">
        <v>13</v>
      </c>
      <c r="K733" s="141">
        <v>618</v>
      </c>
      <c r="L733" s="141">
        <v>2</v>
      </c>
      <c r="M733" s="141">
        <v>0</v>
      </c>
      <c r="P733" s="56"/>
      <c r="AE733" s="62"/>
    </row>
    <row r="734" spans="1:31" x14ac:dyDescent="0.2">
      <c r="A734" s="58">
        <v>35679</v>
      </c>
      <c r="B734" s="513" t="str">
        <f t="shared" si="12"/>
        <v>0906</v>
      </c>
      <c r="C734" s="56">
        <v>1997</v>
      </c>
      <c r="D734" s="141">
        <v>120</v>
      </c>
      <c r="E734" s="141">
        <v>90</v>
      </c>
      <c r="F734" s="141">
        <v>0</v>
      </c>
      <c r="G734" s="141">
        <v>2</v>
      </c>
      <c r="H734" s="141">
        <v>528</v>
      </c>
      <c r="I734" s="141">
        <v>25</v>
      </c>
      <c r="J734" s="141">
        <v>19</v>
      </c>
      <c r="K734" s="141">
        <v>824</v>
      </c>
      <c r="L734" s="141">
        <v>9</v>
      </c>
      <c r="M734" s="141">
        <v>0</v>
      </c>
      <c r="P734" s="56"/>
      <c r="AE734" s="62"/>
    </row>
    <row r="735" spans="1:31" x14ac:dyDescent="0.2">
      <c r="A735" s="58">
        <v>35680</v>
      </c>
      <c r="B735" s="513" t="str">
        <f t="shared" ref="B735:B798" si="13">CONCATENATE(TEXT(A735,"mm"),TEXT(A735,"dd"))</f>
        <v>0907</v>
      </c>
      <c r="C735" s="56">
        <v>1997</v>
      </c>
      <c r="D735" s="141">
        <f>61+76-1</f>
        <v>136</v>
      </c>
      <c r="E735" s="141">
        <f>16+64-1</f>
        <v>79</v>
      </c>
      <c r="F735" s="141">
        <v>0</v>
      </c>
      <c r="G735" s="141">
        <v>0</v>
      </c>
      <c r="H735" s="141">
        <f>108+373-1</f>
        <v>480</v>
      </c>
      <c r="I735" s="141">
        <f>3+15</f>
        <v>18</v>
      </c>
      <c r="J735" s="141">
        <f>2+2</f>
        <v>4</v>
      </c>
      <c r="K735" s="141">
        <f>132+261</f>
        <v>393</v>
      </c>
      <c r="L735" s="141">
        <v>6</v>
      </c>
      <c r="M735" s="56">
        <v>0</v>
      </c>
      <c r="P735" s="56"/>
      <c r="AE735" s="62"/>
    </row>
    <row r="736" spans="1:31" x14ac:dyDescent="0.2">
      <c r="A736" s="58">
        <v>35681</v>
      </c>
      <c r="B736" s="513" t="str">
        <f t="shared" si="13"/>
        <v>0908</v>
      </c>
      <c r="C736" s="56">
        <v>1997</v>
      </c>
      <c r="D736" s="141">
        <f>223-3</f>
        <v>220</v>
      </c>
      <c r="E736" s="141">
        <f>82-1</f>
        <v>81</v>
      </c>
      <c r="F736" s="141">
        <v>1</v>
      </c>
      <c r="G736" s="141">
        <v>0</v>
      </c>
      <c r="H736" s="141">
        <f>497-3</f>
        <v>494</v>
      </c>
      <c r="I736" s="141">
        <v>10</v>
      </c>
      <c r="J736" s="141">
        <v>22</v>
      </c>
      <c r="K736" s="141">
        <f>449-2</f>
        <v>447</v>
      </c>
      <c r="L736" s="141">
        <f>9-2</f>
        <v>7</v>
      </c>
      <c r="M736" s="56">
        <v>0</v>
      </c>
      <c r="P736" s="56"/>
      <c r="AE736" s="62"/>
    </row>
    <row r="737" spans="1:31" x14ac:dyDescent="0.2">
      <c r="A737" s="58">
        <v>35682</v>
      </c>
      <c r="B737" s="513" t="str">
        <f t="shared" si="13"/>
        <v>0909</v>
      </c>
      <c r="C737" s="56">
        <v>1997</v>
      </c>
      <c r="D737" s="141">
        <v>267</v>
      </c>
      <c r="E737" s="141">
        <f>96</f>
        <v>96</v>
      </c>
      <c r="F737" s="141">
        <v>0</v>
      </c>
      <c r="G737" s="141">
        <v>0</v>
      </c>
      <c r="H737" s="141">
        <v>391</v>
      </c>
      <c r="I737" s="141">
        <v>11</v>
      </c>
      <c r="J737" s="141">
        <v>18</v>
      </c>
      <c r="K737" s="141">
        <v>299</v>
      </c>
      <c r="L737" s="141">
        <v>0</v>
      </c>
      <c r="M737" s="56">
        <v>0</v>
      </c>
      <c r="P737" s="56"/>
      <c r="AE737" s="62"/>
    </row>
    <row r="738" spans="1:31" x14ac:dyDescent="0.2">
      <c r="A738" s="58">
        <v>35683</v>
      </c>
      <c r="B738" s="513" t="str">
        <f t="shared" si="13"/>
        <v>0910</v>
      </c>
      <c r="C738" s="56">
        <v>1997</v>
      </c>
      <c r="D738" s="141">
        <v>305</v>
      </c>
      <c r="E738" s="141">
        <v>147</v>
      </c>
      <c r="F738" s="141">
        <v>0</v>
      </c>
      <c r="G738" s="141">
        <v>0</v>
      </c>
      <c r="H738" s="141">
        <v>572</v>
      </c>
      <c r="I738" s="141">
        <v>14</v>
      </c>
      <c r="J738" s="141">
        <v>16</v>
      </c>
      <c r="K738" s="141">
        <v>298</v>
      </c>
      <c r="L738" s="141">
        <v>4</v>
      </c>
      <c r="M738" s="56">
        <v>0</v>
      </c>
      <c r="P738" s="56"/>
      <c r="AE738" s="62"/>
    </row>
    <row r="739" spans="1:31" x14ac:dyDescent="0.2">
      <c r="A739" s="58">
        <v>35684</v>
      </c>
      <c r="B739" s="513" t="str">
        <f t="shared" si="13"/>
        <v>0911</v>
      </c>
      <c r="C739" s="56">
        <v>1997</v>
      </c>
      <c r="D739" s="141">
        <v>277</v>
      </c>
      <c r="E739" s="141">
        <v>159</v>
      </c>
      <c r="F739" s="141">
        <v>0</v>
      </c>
      <c r="G739" s="141">
        <v>0</v>
      </c>
      <c r="H739" s="141">
        <v>543</v>
      </c>
      <c r="I739" s="141">
        <v>13</v>
      </c>
      <c r="J739" s="141">
        <v>35</v>
      </c>
      <c r="K739" s="141">
        <v>205</v>
      </c>
      <c r="L739" s="141">
        <v>0</v>
      </c>
      <c r="M739" s="56">
        <v>0</v>
      </c>
      <c r="P739" s="56"/>
      <c r="AE739" s="62"/>
    </row>
    <row r="740" spans="1:31" x14ac:dyDescent="0.2">
      <c r="A740" s="58">
        <v>35685</v>
      </c>
      <c r="B740" s="513" t="str">
        <f t="shared" si="13"/>
        <v>0912</v>
      </c>
      <c r="C740" s="56">
        <v>1997</v>
      </c>
      <c r="D740" s="141">
        <f>341-4</f>
        <v>337</v>
      </c>
      <c r="E740" s="141">
        <f>180-1</f>
        <v>179</v>
      </c>
      <c r="F740" s="141">
        <v>0</v>
      </c>
      <c r="G740" s="141">
        <v>0</v>
      </c>
      <c r="H740" s="141">
        <f>500-1</f>
        <v>499</v>
      </c>
      <c r="I740" s="141">
        <v>5</v>
      </c>
      <c r="J740" s="141">
        <v>20</v>
      </c>
      <c r="K740" s="141">
        <f>89-1</f>
        <v>88</v>
      </c>
      <c r="L740" s="141">
        <v>0</v>
      </c>
      <c r="M740" s="56">
        <v>0</v>
      </c>
      <c r="P740" s="56"/>
      <c r="AE740" s="62"/>
    </row>
    <row r="741" spans="1:31" x14ac:dyDescent="0.2">
      <c r="A741" s="58">
        <v>35686</v>
      </c>
      <c r="B741" s="513" t="str">
        <f t="shared" si="13"/>
        <v>0913</v>
      </c>
      <c r="C741" s="56">
        <v>1997</v>
      </c>
      <c r="D741" s="141">
        <v>380</v>
      </c>
      <c r="E741" s="141">
        <v>172</v>
      </c>
      <c r="F741" s="141">
        <v>0</v>
      </c>
      <c r="G741" s="141">
        <v>0</v>
      </c>
      <c r="H741" s="141">
        <v>487</v>
      </c>
      <c r="I741" s="141">
        <v>6</v>
      </c>
      <c r="J741" s="141">
        <v>18</v>
      </c>
      <c r="K741" s="141">
        <v>157</v>
      </c>
      <c r="L741" s="141">
        <v>0</v>
      </c>
      <c r="M741" s="56">
        <v>0</v>
      </c>
      <c r="P741" s="56"/>
      <c r="AE741" s="62"/>
    </row>
    <row r="742" spans="1:31" x14ac:dyDescent="0.2">
      <c r="A742" s="58">
        <v>35687</v>
      </c>
      <c r="B742" s="513" t="str">
        <f t="shared" si="13"/>
        <v>0914</v>
      </c>
      <c r="C742" s="56">
        <v>1997</v>
      </c>
      <c r="D742" s="141">
        <v>466</v>
      </c>
      <c r="E742" s="141">
        <v>127</v>
      </c>
      <c r="F742" s="141">
        <v>0</v>
      </c>
      <c r="G742" s="141">
        <v>0</v>
      </c>
      <c r="H742" s="141">
        <v>491</v>
      </c>
      <c r="I742" s="141">
        <v>8</v>
      </c>
      <c r="J742" s="141">
        <v>15</v>
      </c>
      <c r="K742" s="141">
        <v>362</v>
      </c>
      <c r="L742" s="141">
        <v>3</v>
      </c>
      <c r="M742" s="56">
        <v>0</v>
      </c>
      <c r="P742" s="56"/>
      <c r="AE742" s="62"/>
    </row>
    <row r="743" spans="1:31" x14ac:dyDescent="0.2">
      <c r="A743" s="58">
        <v>35688</v>
      </c>
      <c r="B743" s="513" t="str">
        <f t="shared" si="13"/>
        <v>0915</v>
      </c>
      <c r="C743" s="56">
        <v>1997</v>
      </c>
      <c r="D743" s="141">
        <v>488</v>
      </c>
      <c r="E743" s="141">
        <v>172</v>
      </c>
      <c r="F743" s="141">
        <v>0</v>
      </c>
      <c r="G743" s="141">
        <v>0</v>
      </c>
      <c r="H743" s="141">
        <v>607</v>
      </c>
      <c r="I743" s="141">
        <v>18</v>
      </c>
      <c r="J743" s="141">
        <v>16</v>
      </c>
      <c r="K743" s="141">
        <v>270</v>
      </c>
      <c r="L743" s="141">
        <v>0</v>
      </c>
      <c r="M743" s="56">
        <v>0</v>
      </c>
      <c r="P743" s="56"/>
      <c r="AE743" s="62"/>
    </row>
    <row r="744" spans="1:31" x14ac:dyDescent="0.2">
      <c r="A744" s="58">
        <v>35689</v>
      </c>
      <c r="B744" s="513" t="str">
        <f t="shared" si="13"/>
        <v>0916</v>
      </c>
      <c r="C744" s="56">
        <v>1997</v>
      </c>
      <c r="D744" s="141">
        <v>308</v>
      </c>
      <c r="E744" s="141">
        <v>82</v>
      </c>
      <c r="F744" s="141">
        <v>0</v>
      </c>
      <c r="G744" s="141">
        <v>0</v>
      </c>
      <c r="H744" s="141">
        <v>530</v>
      </c>
      <c r="I744" s="141">
        <v>6</v>
      </c>
      <c r="J744" s="141">
        <v>13</v>
      </c>
      <c r="K744" s="141">
        <v>171</v>
      </c>
      <c r="L744" s="141">
        <v>0</v>
      </c>
      <c r="M744" s="56">
        <v>0</v>
      </c>
      <c r="P744" s="56"/>
      <c r="AE744" s="62"/>
    </row>
    <row r="745" spans="1:31" x14ac:dyDescent="0.2">
      <c r="A745" s="58">
        <v>35690</v>
      </c>
      <c r="B745" s="513" t="str">
        <f t="shared" si="13"/>
        <v>0917</v>
      </c>
      <c r="C745" s="56">
        <v>1997</v>
      </c>
      <c r="D745" s="141">
        <v>283</v>
      </c>
      <c r="E745" s="141">
        <v>88</v>
      </c>
      <c r="F745" s="141">
        <v>0</v>
      </c>
      <c r="G745" s="141">
        <v>0</v>
      </c>
      <c r="H745" s="141">
        <v>671</v>
      </c>
      <c r="I745" s="141">
        <v>12</v>
      </c>
      <c r="J745" s="141">
        <v>4</v>
      </c>
      <c r="K745" s="141">
        <v>260</v>
      </c>
      <c r="L745" s="141">
        <v>1</v>
      </c>
      <c r="M745" s="56">
        <v>0</v>
      </c>
      <c r="P745" s="56"/>
      <c r="AE745" s="62"/>
    </row>
    <row r="746" spans="1:31" x14ac:dyDescent="0.2">
      <c r="A746" s="58">
        <v>35691</v>
      </c>
      <c r="B746" s="513" t="str">
        <f t="shared" si="13"/>
        <v>0918</v>
      </c>
      <c r="C746" s="56">
        <v>1997</v>
      </c>
      <c r="D746" s="141">
        <v>394</v>
      </c>
      <c r="E746" s="141">
        <v>154</v>
      </c>
      <c r="F746" s="141">
        <v>0</v>
      </c>
      <c r="G746" s="141">
        <v>0</v>
      </c>
      <c r="H746" s="141">
        <v>743</v>
      </c>
      <c r="I746" s="141">
        <v>19</v>
      </c>
      <c r="J746" s="141">
        <v>14</v>
      </c>
      <c r="K746" s="141">
        <v>333</v>
      </c>
      <c r="L746" s="141">
        <v>3</v>
      </c>
      <c r="M746" s="56">
        <v>0</v>
      </c>
      <c r="P746" s="56"/>
      <c r="AE746" s="62"/>
    </row>
    <row r="747" spans="1:31" x14ac:dyDescent="0.2">
      <c r="A747" s="58">
        <v>35692</v>
      </c>
      <c r="B747" s="513" t="str">
        <f t="shared" si="13"/>
        <v>0919</v>
      </c>
      <c r="C747" s="56">
        <v>1997</v>
      </c>
      <c r="D747" s="141">
        <v>256</v>
      </c>
      <c r="E747" s="141">
        <v>136</v>
      </c>
      <c r="F747" s="141">
        <v>0</v>
      </c>
      <c r="G747" s="141">
        <v>0</v>
      </c>
      <c r="H747" s="141">
        <v>549</v>
      </c>
      <c r="I747" s="141">
        <v>14</v>
      </c>
      <c r="J747" s="141">
        <v>29</v>
      </c>
      <c r="K747" s="141">
        <v>588</v>
      </c>
      <c r="L747" s="141">
        <v>2</v>
      </c>
      <c r="M747" s="56">
        <v>1</v>
      </c>
      <c r="P747" s="56"/>
      <c r="AE747" s="62"/>
    </row>
    <row r="748" spans="1:31" x14ac:dyDescent="0.2">
      <c r="A748" s="58">
        <v>35693</v>
      </c>
      <c r="B748" s="513" t="str">
        <f t="shared" si="13"/>
        <v>0920</v>
      </c>
      <c r="C748" s="56">
        <v>1997</v>
      </c>
      <c r="D748" s="141">
        <v>239</v>
      </c>
      <c r="E748" s="141">
        <v>168</v>
      </c>
      <c r="F748" s="141">
        <v>0</v>
      </c>
      <c r="G748" s="141">
        <v>0</v>
      </c>
      <c r="H748" s="141">
        <v>632</v>
      </c>
      <c r="I748" s="141">
        <v>6</v>
      </c>
      <c r="J748" s="141">
        <v>13</v>
      </c>
      <c r="K748" s="141">
        <v>561</v>
      </c>
      <c r="L748" s="141">
        <v>0</v>
      </c>
      <c r="M748" s="56">
        <v>0</v>
      </c>
      <c r="P748" s="56"/>
      <c r="AE748" s="62"/>
    </row>
    <row r="749" spans="1:31" x14ac:dyDescent="0.2">
      <c r="A749" s="58">
        <v>35694</v>
      </c>
      <c r="B749" s="513" t="str">
        <f t="shared" si="13"/>
        <v>0921</v>
      </c>
      <c r="C749" s="56">
        <v>1997</v>
      </c>
      <c r="D749" s="141">
        <v>301</v>
      </c>
      <c r="E749" s="141">
        <v>120</v>
      </c>
      <c r="F749" s="141">
        <v>0</v>
      </c>
      <c r="G749" s="141">
        <v>0</v>
      </c>
      <c r="H749" s="141">
        <v>799</v>
      </c>
      <c r="I749" s="141">
        <v>24</v>
      </c>
      <c r="J749" s="141">
        <v>18</v>
      </c>
      <c r="K749" s="141">
        <v>766</v>
      </c>
      <c r="L749" s="141">
        <v>3</v>
      </c>
      <c r="M749" s="56">
        <v>0</v>
      </c>
      <c r="N749" s="56" t="s">
        <v>47</v>
      </c>
      <c r="P749" s="56"/>
      <c r="AE749" s="62"/>
    </row>
    <row r="750" spans="1:31" x14ac:dyDescent="0.2">
      <c r="A750" s="58">
        <v>35695</v>
      </c>
      <c r="B750" s="513" t="str">
        <f t="shared" si="13"/>
        <v>0922</v>
      </c>
      <c r="C750" s="56">
        <v>1997</v>
      </c>
      <c r="D750" s="141">
        <v>209</v>
      </c>
      <c r="E750" s="141">
        <v>97</v>
      </c>
      <c r="F750" s="141">
        <v>0</v>
      </c>
      <c r="G750" s="141">
        <v>0</v>
      </c>
      <c r="H750" s="141">
        <v>542</v>
      </c>
      <c r="I750" s="141">
        <v>37</v>
      </c>
      <c r="J750" s="141">
        <v>8</v>
      </c>
      <c r="K750" s="141">
        <v>677</v>
      </c>
      <c r="L750" s="141">
        <v>5</v>
      </c>
      <c r="M750" s="56">
        <v>0</v>
      </c>
      <c r="P750" s="56"/>
      <c r="AE750" s="62"/>
    </row>
    <row r="751" spans="1:31" x14ac:dyDescent="0.2">
      <c r="A751" s="58">
        <v>35696</v>
      </c>
      <c r="B751" s="513" t="str">
        <f t="shared" si="13"/>
        <v>0923</v>
      </c>
      <c r="C751" s="56">
        <v>1997</v>
      </c>
      <c r="D751" s="141">
        <v>224</v>
      </c>
      <c r="E751" s="141">
        <v>140</v>
      </c>
      <c r="F751" s="141">
        <v>0</v>
      </c>
      <c r="G751" s="141">
        <v>0</v>
      </c>
      <c r="H751" s="141">
        <v>608</v>
      </c>
      <c r="I751" s="141">
        <v>24</v>
      </c>
      <c r="J751" s="141">
        <v>15</v>
      </c>
      <c r="K751" s="141">
        <v>949</v>
      </c>
      <c r="L751" s="141">
        <v>2</v>
      </c>
      <c r="M751" s="56">
        <v>0</v>
      </c>
      <c r="P751" s="56"/>
      <c r="AE751" s="62"/>
    </row>
    <row r="752" spans="1:31" x14ac:dyDescent="0.2">
      <c r="A752" s="58">
        <v>35697</v>
      </c>
      <c r="B752" s="513" t="str">
        <f t="shared" si="13"/>
        <v>0924</v>
      </c>
      <c r="C752" s="56">
        <v>1997</v>
      </c>
      <c r="D752" s="141">
        <v>225</v>
      </c>
      <c r="E752" s="141">
        <v>272</v>
      </c>
      <c r="F752" s="141">
        <v>1</v>
      </c>
      <c r="G752" s="141">
        <v>1</v>
      </c>
      <c r="H752" s="141">
        <v>721</v>
      </c>
      <c r="I752" s="141">
        <v>37</v>
      </c>
      <c r="J752" s="141">
        <v>9</v>
      </c>
      <c r="K752" s="141">
        <v>613</v>
      </c>
      <c r="L752" s="141">
        <v>2</v>
      </c>
      <c r="M752" s="56">
        <v>0</v>
      </c>
      <c r="P752" s="56"/>
      <c r="AE752" s="62"/>
    </row>
    <row r="753" spans="1:31" x14ac:dyDescent="0.2">
      <c r="A753" s="58">
        <v>35698</v>
      </c>
      <c r="B753" s="513" t="str">
        <f t="shared" si="13"/>
        <v>0925</v>
      </c>
      <c r="C753" s="56">
        <v>1997</v>
      </c>
      <c r="D753" s="141">
        <v>132</v>
      </c>
      <c r="E753" s="141">
        <v>95</v>
      </c>
      <c r="F753" s="141">
        <v>0</v>
      </c>
      <c r="G753" s="141">
        <v>0</v>
      </c>
      <c r="H753" s="141">
        <v>589</v>
      </c>
      <c r="I753" s="141">
        <v>7</v>
      </c>
      <c r="J753" s="141">
        <v>4</v>
      </c>
      <c r="K753" s="141">
        <v>245</v>
      </c>
      <c r="L753" s="141">
        <v>1</v>
      </c>
      <c r="M753" s="56">
        <v>0</v>
      </c>
      <c r="N753" s="56" t="s">
        <v>48</v>
      </c>
      <c r="P753" s="56"/>
      <c r="AE753" s="62"/>
    </row>
    <row r="754" spans="1:31" x14ac:dyDescent="0.2">
      <c r="A754" s="58">
        <v>35699</v>
      </c>
      <c r="B754" s="513" t="str">
        <f t="shared" si="13"/>
        <v>0926</v>
      </c>
      <c r="C754" s="56">
        <v>1997</v>
      </c>
      <c r="D754" s="141">
        <v>123</v>
      </c>
      <c r="E754" s="141">
        <v>24</v>
      </c>
      <c r="F754" s="141">
        <v>0</v>
      </c>
      <c r="G754" s="141">
        <v>0</v>
      </c>
      <c r="H754" s="141">
        <v>678</v>
      </c>
      <c r="I754" s="141">
        <v>13</v>
      </c>
      <c r="J754" s="141">
        <v>3</v>
      </c>
      <c r="K754" s="141">
        <v>58</v>
      </c>
      <c r="L754" s="141">
        <v>0</v>
      </c>
      <c r="M754" s="56">
        <v>0</v>
      </c>
      <c r="P754" s="56"/>
      <c r="AE754" s="62"/>
    </row>
    <row r="755" spans="1:31" x14ac:dyDescent="0.2">
      <c r="A755" s="58">
        <v>35700</v>
      </c>
      <c r="B755" s="513" t="str">
        <f t="shared" si="13"/>
        <v>0927</v>
      </c>
      <c r="C755" s="56">
        <v>1997</v>
      </c>
      <c r="D755" s="141">
        <v>129</v>
      </c>
      <c r="E755" s="141">
        <v>51</v>
      </c>
      <c r="F755" s="141">
        <v>0</v>
      </c>
      <c r="G755" s="141">
        <v>0</v>
      </c>
      <c r="H755" s="141">
        <v>477</v>
      </c>
      <c r="I755" s="141">
        <v>7</v>
      </c>
      <c r="J755" s="141">
        <v>0</v>
      </c>
      <c r="K755" s="141">
        <v>86</v>
      </c>
      <c r="L755" s="141">
        <v>0</v>
      </c>
      <c r="M755" s="56">
        <v>0</v>
      </c>
      <c r="P755" s="56"/>
      <c r="AE755" s="62"/>
    </row>
    <row r="756" spans="1:31" x14ac:dyDescent="0.2">
      <c r="A756" s="58">
        <v>35701</v>
      </c>
      <c r="B756" s="513" t="str">
        <f t="shared" si="13"/>
        <v>0928</v>
      </c>
      <c r="C756" s="56">
        <v>1997</v>
      </c>
      <c r="D756" s="141">
        <v>29</v>
      </c>
      <c r="E756" s="141">
        <v>24</v>
      </c>
      <c r="F756" s="141">
        <v>0</v>
      </c>
      <c r="G756" s="141">
        <v>0</v>
      </c>
      <c r="H756" s="141">
        <v>406</v>
      </c>
      <c r="I756" s="141">
        <v>2</v>
      </c>
      <c r="J756" s="141">
        <v>0</v>
      </c>
      <c r="K756" s="141">
        <v>28</v>
      </c>
      <c r="L756" s="141">
        <v>0</v>
      </c>
      <c r="M756" s="56">
        <v>0</v>
      </c>
      <c r="P756" s="56"/>
      <c r="AE756" s="62"/>
    </row>
    <row r="757" spans="1:31" x14ac:dyDescent="0.2">
      <c r="A757" s="58">
        <v>35702</v>
      </c>
      <c r="B757" s="513" t="str">
        <f t="shared" si="13"/>
        <v>0929</v>
      </c>
      <c r="C757" s="56">
        <v>1997</v>
      </c>
      <c r="D757" s="141">
        <v>55</v>
      </c>
      <c r="E757" s="141">
        <v>19</v>
      </c>
      <c r="F757" s="141">
        <v>0</v>
      </c>
      <c r="G757" s="141">
        <v>0</v>
      </c>
      <c r="H757" s="141">
        <v>673</v>
      </c>
      <c r="I757" s="141">
        <v>12</v>
      </c>
      <c r="J757" s="141">
        <v>6</v>
      </c>
      <c r="K757" s="141">
        <v>9</v>
      </c>
      <c r="L757" s="141">
        <v>0</v>
      </c>
      <c r="M757" s="56">
        <v>0</v>
      </c>
      <c r="P757" s="56"/>
      <c r="AE757" s="62"/>
    </row>
    <row r="758" spans="1:31" x14ac:dyDescent="0.2">
      <c r="A758" s="58">
        <v>35703</v>
      </c>
      <c r="B758" s="513" t="str">
        <f t="shared" si="13"/>
        <v>0930</v>
      </c>
      <c r="C758" s="56">
        <v>1997</v>
      </c>
      <c r="D758" s="141">
        <v>0</v>
      </c>
      <c r="E758" s="141">
        <v>0</v>
      </c>
      <c r="F758" s="141">
        <v>0</v>
      </c>
      <c r="G758" s="141">
        <v>0</v>
      </c>
      <c r="H758" s="141">
        <v>0</v>
      </c>
      <c r="I758" s="141">
        <v>0</v>
      </c>
      <c r="J758" s="141">
        <v>0</v>
      </c>
      <c r="K758" s="141">
        <v>0</v>
      </c>
      <c r="L758" s="141">
        <v>0</v>
      </c>
      <c r="M758" s="56">
        <v>0</v>
      </c>
      <c r="N758" s="56" t="s">
        <v>49</v>
      </c>
      <c r="P758" s="56"/>
      <c r="AE758" s="62"/>
    </row>
    <row r="759" spans="1:31" x14ac:dyDescent="0.2">
      <c r="A759" s="58">
        <v>35704</v>
      </c>
      <c r="B759" s="513" t="str">
        <f t="shared" si="13"/>
        <v>1001</v>
      </c>
      <c r="C759" s="56">
        <v>1997</v>
      </c>
      <c r="D759" s="141">
        <v>0</v>
      </c>
      <c r="E759" s="141">
        <v>0</v>
      </c>
      <c r="F759" s="141">
        <v>0</v>
      </c>
      <c r="G759" s="141">
        <v>0</v>
      </c>
      <c r="H759" s="141">
        <v>0</v>
      </c>
      <c r="I759" s="141">
        <v>0</v>
      </c>
      <c r="J759" s="141">
        <v>0</v>
      </c>
      <c r="K759" s="141">
        <v>0</v>
      </c>
      <c r="L759" s="141">
        <v>0</v>
      </c>
      <c r="M759" s="56">
        <v>0</v>
      </c>
      <c r="N759" s="56" t="s">
        <v>50</v>
      </c>
      <c r="P759" s="56"/>
      <c r="AE759" s="62"/>
    </row>
    <row r="760" spans="1:31" x14ac:dyDescent="0.2">
      <c r="A760" s="58">
        <v>35705</v>
      </c>
      <c r="B760" s="513" t="str">
        <f t="shared" si="13"/>
        <v>1002</v>
      </c>
      <c r="C760" s="56">
        <v>1997</v>
      </c>
      <c r="D760" s="141">
        <v>0</v>
      </c>
      <c r="E760" s="141">
        <v>0</v>
      </c>
      <c r="F760" s="141">
        <v>0</v>
      </c>
      <c r="G760" s="141">
        <v>0</v>
      </c>
      <c r="H760" s="141">
        <v>0</v>
      </c>
      <c r="I760" s="141">
        <v>0</v>
      </c>
      <c r="J760" s="141">
        <v>0</v>
      </c>
      <c r="K760" s="141">
        <v>0</v>
      </c>
      <c r="L760" s="141">
        <v>0</v>
      </c>
      <c r="M760" s="56">
        <v>0</v>
      </c>
      <c r="N760" s="56" t="s">
        <v>51</v>
      </c>
      <c r="P760" s="56"/>
      <c r="AE760" s="62"/>
    </row>
    <row r="761" spans="1:31" x14ac:dyDescent="0.2">
      <c r="A761" s="58">
        <v>35706</v>
      </c>
      <c r="B761" s="513" t="str">
        <f t="shared" si="13"/>
        <v>1003</v>
      </c>
      <c r="C761" s="56">
        <v>1997</v>
      </c>
      <c r="D761" s="141">
        <v>0</v>
      </c>
      <c r="E761" s="141">
        <v>0</v>
      </c>
      <c r="F761" s="141">
        <v>0</v>
      </c>
      <c r="G761" s="141">
        <v>0</v>
      </c>
      <c r="H761" s="141">
        <v>0</v>
      </c>
      <c r="I761" s="141">
        <v>0</v>
      </c>
      <c r="J761" s="141">
        <v>0</v>
      </c>
      <c r="K761" s="141">
        <v>0</v>
      </c>
      <c r="L761" s="141">
        <v>0</v>
      </c>
      <c r="M761" s="56">
        <v>0</v>
      </c>
      <c r="N761" s="56" t="s">
        <v>52</v>
      </c>
      <c r="P761" s="56"/>
      <c r="AE761" s="62"/>
    </row>
    <row r="762" spans="1:31" x14ac:dyDescent="0.2">
      <c r="A762" s="58">
        <v>35707</v>
      </c>
      <c r="B762" s="513" t="str">
        <f t="shared" si="13"/>
        <v>1004</v>
      </c>
      <c r="C762" s="56">
        <v>1997</v>
      </c>
      <c r="D762" s="141">
        <v>0</v>
      </c>
      <c r="E762" s="141">
        <v>0</v>
      </c>
      <c r="F762" s="141">
        <v>0</v>
      </c>
      <c r="G762" s="141">
        <v>1</v>
      </c>
      <c r="H762" s="141">
        <v>0</v>
      </c>
      <c r="I762" s="141">
        <v>0</v>
      </c>
      <c r="J762" s="141">
        <v>0</v>
      </c>
      <c r="K762" s="141">
        <v>0</v>
      </c>
      <c r="L762" s="141">
        <v>0</v>
      </c>
      <c r="M762" s="56">
        <v>0</v>
      </c>
      <c r="N762" s="56" t="s">
        <v>53</v>
      </c>
      <c r="P762" s="56"/>
      <c r="AE762" s="62"/>
    </row>
    <row r="763" spans="1:31" x14ac:dyDescent="0.2">
      <c r="A763" s="58">
        <v>35708</v>
      </c>
      <c r="B763" s="513" t="str">
        <f t="shared" si="13"/>
        <v>1005</v>
      </c>
      <c r="C763" s="56">
        <v>1997</v>
      </c>
      <c r="D763" s="141">
        <v>0</v>
      </c>
      <c r="E763" s="141">
        <v>0</v>
      </c>
      <c r="F763" s="141">
        <v>0</v>
      </c>
      <c r="G763" s="141">
        <v>2</v>
      </c>
      <c r="H763" s="141">
        <v>0</v>
      </c>
      <c r="I763" s="141">
        <v>0</v>
      </c>
      <c r="J763" s="141">
        <v>0</v>
      </c>
      <c r="K763" s="141">
        <v>0</v>
      </c>
      <c r="L763" s="141">
        <v>0</v>
      </c>
      <c r="M763" s="56">
        <v>0</v>
      </c>
      <c r="N763" s="56" t="s">
        <v>54</v>
      </c>
      <c r="P763" s="56"/>
      <c r="AE763" s="62"/>
    </row>
    <row r="764" spans="1:31" x14ac:dyDescent="0.2">
      <c r="A764" s="58">
        <v>35709</v>
      </c>
      <c r="B764" s="513" t="str">
        <f t="shared" si="13"/>
        <v>1006</v>
      </c>
      <c r="C764" s="56">
        <v>1997</v>
      </c>
      <c r="D764" s="141">
        <v>0</v>
      </c>
      <c r="E764" s="141">
        <v>0</v>
      </c>
      <c r="F764" s="141">
        <v>0</v>
      </c>
      <c r="G764" s="141">
        <v>3</v>
      </c>
      <c r="H764" s="141">
        <v>0</v>
      </c>
      <c r="I764" s="141">
        <v>0</v>
      </c>
      <c r="J764" s="141">
        <v>0</v>
      </c>
      <c r="K764" s="141">
        <v>0</v>
      </c>
      <c r="L764" s="141">
        <v>0</v>
      </c>
      <c r="M764" s="56">
        <v>0</v>
      </c>
      <c r="N764" s="56" t="s">
        <v>55</v>
      </c>
      <c r="P764" s="56"/>
      <c r="AE764" s="62"/>
    </row>
    <row r="765" spans="1:31" x14ac:dyDescent="0.2">
      <c r="A765" s="58">
        <v>35710</v>
      </c>
      <c r="B765" s="513" t="str">
        <f t="shared" si="13"/>
        <v>1007</v>
      </c>
      <c r="C765" s="56">
        <v>1997</v>
      </c>
      <c r="D765" s="141">
        <v>1</v>
      </c>
      <c r="E765" s="141">
        <v>0</v>
      </c>
      <c r="F765" s="141">
        <v>0</v>
      </c>
      <c r="G765" s="141">
        <v>0</v>
      </c>
      <c r="H765" s="141">
        <v>3</v>
      </c>
      <c r="I765" s="141">
        <v>0</v>
      </c>
      <c r="J765" s="141">
        <v>2</v>
      </c>
      <c r="K765" s="141">
        <v>0</v>
      </c>
      <c r="L765" s="141">
        <v>0</v>
      </c>
      <c r="M765" s="56">
        <v>0</v>
      </c>
      <c r="N765" s="56" t="s">
        <v>56</v>
      </c>
      <c r="P765" s="56"/>
      <c r="AE765" s="62"/>
    </row>
    <row r="766" spans="1:31" x14ac:dyDescent="0.2">
      <c r="A766" s="58">
        <v>35711</v>
      </c>
      <c r="B766" s="513" t="str">
        <f t="shared" si="13"/>
        <v>1008</v>
      </c>
      <c r="C766" s="56">
        <v>1997</v>
      </c>
      <c r="D766" s="141">
        <v>20</v>
      </c>
      <c r="E766" s="141">
        <v>0</v>
      </c>
      <c r="F766" s="141">
        <v>0</v>
      </c>
      <c r="G766" s="141">
        <v>0</v>
      </c>
      <c r="H766" s="141">
        <v>235</v>
      </c>
      <c r="I766" s="141">
        <v>2</v>
      </c>
      <c r="J766" s="141">
        <v>1</v>
      </c>
      <c r="K766" s="141">
        <v>8</v>
      </c>
      <c r="L766" s="141">
        <v>0</v>
      </c>
      <c r="M766" s="56">
        <v>0</v>
      </c>
      <c r="N766" s="56" t="s">
        <v>57</v>
      </c>
      <c r="P766" s="56"/>
      <c r="AE766" s="62"/>
    </row>
    <row r="767" spans="1:31" x14ac:dyDescent="0.2">
      <c r="A767" s="58">
        <v>35712</v>
      </c>
      <c r="B767" s="513" t="str">
        <f t="shared" si="13"/>
        <v>1009</v>
      </c>
      <c r="C767" s="56">
        <v>1997</v>
      </c>
      <c r="D767" s="141">
        <v>20</v>
      </c>
      <c r="E767" s="141">
        <v>7</v>
      </c>
      <c r="F767" s="141">
        <v>0</v>
      </c>
      <c r="G767" s="141">
        <v>0</v>
      </c>
      <c r="H767" s="141">
        <v>720</v>
      </c>
      <c r="I767" s="141">
        <v>25</v>
      </c>
      <c r="J767" s="141">
        <v>1</v>
      </c>
      <c r="K767" s="141">
        <v>10</v>
      </c>
      <c r="L767" s="141">
        <v>0</v>
      </c>
      <c r="M767" s="56">
        <v>0</v>
      </c>
      <c r="P767" s="56"/>
      <c r="AE767" s="62"/>
    </row>
    <row r="768" spans="1:31" x14ac:dyDescent="0.2">
      <c r="A768" s="58">
        <v>35713</v>
      </c>
      <c r="B768" s="513" t="str">
        <f t="shared" si="13"/>
        <v>1010</v>
      </c>
      <c r="C768" s="56">
        <v>1997</v>
      </c>
      <c r="D768" s="141">
        <v>28</v>
      </c>
      <c r="E768" s="141">
        <v>7</v>
      </c>
      <c r="F768" s="141">
        <v>0</v>
      </c>
      <c r="G768" s="141">
        <v>0</v>
      </c>
      <c r="H768" s="141">
        <v>707</v>
      </c>
      <c r="I768" s="141">
        <v>11</v>
      </c>
      <c r="J768" s="141">
        <v>4</v>
      </c>
      <c r="K768" s="141">
        <v>4</v>
      </c>
      <c r="L768" s="141">
        <v>0</v>
      </c>
      <c r="M768" s="56">
        <v>0</v>
      </c>
      <c r="P768" s="56"/>
      <c r="AE768" s="62"/>
    </row>
    <row r="769" spans="1:31" x14ac:dyDescent="0.2">
      <c r="A769" s="58">
        <v>35714</v>
      </c>
      <c r="B769" s="513" t="str">
        <f t="shared" si="13"/>
        <v>1011</v>
      </c>
      <c r="C769" s="56">
        <v>1997</v>
      </c>
      <c r="D769" s="141">
        <v>38</v>
      </c>
      <c r="E769" s="141">
        <v>15</v>
      </c>
      <c r="F769" s="141">
        <v>0</v>
      </c>
      <c r="G769" s="141">
        <v>0</v>
      </c>
      <c r="H769" s="141">
        <v>888</v>
      </c>
      <c r="I769" s="141">
        <v>17</v>
      </c>
      <c r="J769" s="141">
        <v>3</v>
      </c>
      <c r="K769" s="141">
        <v>11</v>
      </c>
      <c r="L769" s="141">
        <v>0</v>
      </c>
      <c r="M769" s="56">
        <v>0</v>
      </c>
      <c r="P769" s="56"/>
      <c r="AE769" s="62"/>
    </row>
    <row r="770" spans="1:31" x14ac:dyDescent="0.2">
      <c r="A770" s="58">
        <v>35715</v>
      </c>
      <c r="B770" s="513" t="str">
        <f t="shared" si="13"/>
        <v>1012</v>
      </c>
      <c r="C770" s="56">
        <v>1997</v>
      </c>
      <c r="D770" s="141">
        <v>53</v>
      </c>
      <c r="E770" s="141">
        <v>29</v>
      </c>
      <c r="F770" s="141">
        <v>0</v>
      </c>
      <c r="G770" s="141">
        <v>0</v>
      </c>
      <c r="H770" s="141">
        <v>879</v>
      </c>
      <c r="I770" s="141">
        <v>19</v>
      </c>
      <c r="J770" s="141">
        <v>6</v>
      </c>
      <c r="K770" s="141">
        <v>5</v>
      </c>
      <c r="L770" s="141">
        <v>0</v>
      </c>
      <c r="M770" s="56">
        <v>0</v>
      </c>
      <c r="P770" s="56"/>
      <c r="AE770" s="62"/>
    </row>
    <row r="771" spans="1:31" x14ac:dyDescent="0.2">
      <c r="A771" s="58">
        <v>35716</v>
      </c>
      <c r="B771" s="513" t="str">
        <f t="shared" si="13"/>
        <v>1013</v>
      </c>
      <c r="C771" s="56">
        <v>1997</v>
      </c>
      <c r="D771" s="141">
        <v>120</v>
      </c>
      <c r="E771" s="141">
        <v>81</v>
      </c>
      <c r="F771" s="141">
        <v>0</v>
      </c>
      <c r="G771" s="141">
        <v>0</v>
      </c>
      <c r="H771" s="141">
        <v>1045</v>
      </c>
      <c r="I771" s="141">
        <v>22</v>
      </c>
      <c r="J771" s="141">
        <v>14</v>
      </c>
      <c r="K771" s="141">
        <v>4</v>
      </c>
      <c r="L771" s="141">
        <v>0</v>
      </c>
      <c r="M771" s="56">
        <v>0</v>
      </c>
      <c r="P771" s="56"/>
      <c r="AE771" s="62"/>
    </row>
    <row r="772" spans="1:31" x14ac:dyDescent="0.2">
      <c r="A772" s="58">
        <v>35717</v>
      </c>
      <c r="B772" s="513" t="str">
        <f t="shared" si="13"/>
        <v>1014</v>
      </c>
      <c r="C772" s="56">
        <v>1997</v>
      </c>
      <c r="D772" s="141">
        <v>33</v>
      </c>
      <c r="E772" s="141">
        <v>30</v>
      </c>
      <c r="F772" s="141">
        <v>0</v>
      </c>
      <c r="G772" s="141">
        <v>0</v>
      </c>
      <c r="H772" s="141">
        <v>580</v>
      </c>
      <c r="I772" s="141">
        <v>17</v>
      </c>
      <c r="J772" s="141">
        <v>6</v>
      </c>
      <c r="K772" s="141">
        <v>5</v>
      </c>
      <c r="L772" s="141">
        <v>0</v>
      </c>
      <c r="M772" s="56">
        <v>0</v>
      </c>
      <c r="N772" s="56" t="s">
        <v>58</v>
      </c>
      <c r="P772" s="56"/>
      <c r="AE772" s="62"/>
    </row>
    <row r="773" spans="1:31" x14ac:dyDescent="0.2">
      <c r="A773" s="58">
        <v>35718</v>
      </c>
      <c r="B773" s="513" t="str">
        <f t="shared" si="13"/>
        <v>1015</v>
      </c>
      <c r="C773" s="56">
        <v>1997</v>
      </c>
      <c r="D773" s="141">
        <v>18</v>
      </c>
      <c r="E773" s="141">
        <v>57</v>
      </c>
      <c r="F773" s="141">
        <v>0</v>
      </c>
      <c r="G773" s="141">
        <v>2</v>
      </c>
      <c r="H773" s="141">
        <v>942</v>
      </c>
      <c r="I773" s="141">
        <v>27</v>
      </c>
      <c r="J773" s="141">
        <v>6</v>
      </c>
      <c r="K773" s="141">
        <v>8</v>
      </c>
      <c r="L773" s="141">
        <v>0</v>
      </c>
      <c r="M773" s="56">
        <v>0</v>
      </c>
      <c r="P773" s="56"/>
      <c r="AE773" s="62"/>
    </row>
    <row r="774" spans="1:31" x14ac:dyDescent="0.2">
      <c r="A774" s="58">
        <v>35719</v>
      </c>
      <c r="B774" s="513" t="str">
        <f t="shared" si="13"/>
        <v>1016</v>
      </c>
      <c r="C774" s="56">
        <v>1997</v>
      </c>
      <c r="D774" s="141">
        <v>6</v>
      </c>
      <c r="E774" s="141">
        <v>23</v>
      </c>
      <c r="F774" s="141">
        <v>0</v>
      </c>
      <c r="G774" s="141">
        <v>1</v>
      </c>
      <c r="H774" s="141">
        <v>299</v>
      </c>
      <c r="I774" s="141">
        <v>7</v>
      </c>
      <c r="J774" s="141">
        <v>1</v>
      </c>
      <c r="K774" s="141">
        <v>15</v>
      </c>
      <c r="L774" s="141">
        <v>0</v>
      </c>
      <c r="M774" s="56">
        <v>0</v>
      </c>
      <c r="P774" s="56"/>
      <c r="AE774" s="62"/>
    </row>
    <row r="775" spans="1:31" x14ac:dyDescent="0.2">
      <c r="A775" s="58">
        <v>35720</v>
      </c>
      <c r="B775" s="513" t="str">
        <f t="shared" si="13"/>
        <v>1017</v>
      </c>
      <c r="C775" s="56">
        <v>1997</v>
      </c>
      <c r="D775" s="141">
        <v>10</v>
      </c>
      <c r="E775" s="141">
        <v>21</v>
      </c>
      <c r="F775" s="141">
        <v>0</v>
      </c>
      <c r="G775" s="141">
        <v>1</v>
      </c>
      <c r="H775" s="141">
        <v>436</v>
      </c>
      <c r="I775" s="141">
        <v>3</v>
      </c>
      <c r="J775" s="141">
        <v>0</v>
      </c>
      <c r="K775" s="141">
        <v>6</v>
      </c>
      <c r="L775" s="141">
        <v>0</v>
      </c>
      <c r="M775" s="56">
        <v>0</v>
      </c>
      <c r="P775" s="56"/>
      <c r="AE775" s="62"/>
    </row>
    <row r="776" spans="1:31" x14ac:dyDescent="0.2">
      <c r="A776" s="58">
        <v>35721</v>
      </c>
      <c r="B776" s="513" t="str">
        <f t="shared" si="13"/>
        <v>1018</v>
      </c>
      <c r="C776" s="56">
        <v>1997</v>
      </c>
      <c r="D776" s="141">
        <v>6</v>
      </c>
      <c r="E776" s="141">
        <v>11</v>
      </c>
      <c r="F776" s="141">
        <v>0</v>
      </c>
      <c r="G776" s="141">
        <v>2</v>
      </c>
      <c r="H776" s="141">
        <v>287</v>
      </c>
      <c r="I776" s="141">
        <v>1</v>
      </c>
      <c r="J776" s="141">
        <v>0</v>
      </c>
      <c r="K776" s="141">
        <v>2</v>
      </c>
      <c r="L776" s="141">
        <v>0</v>
      </c>
      <c r="M776" s="56">
        <v>0</v>
      </c>
      <c r="P776" s="56"/>
      <c r="AE776" s="62"/>
    </row>
    <row r="777" spans="1:31" x14ac:dyDescent="0.2">
      <c r="A777" s="58">
        <v>35722</v>
      </c>
      <c r="B777" s="513" t="str">
        <f t="shared" si="13"/>
        <v>1019</v>
      </c>
      <c r="C777" s="56">
        <v>1997</v>
      </c>
      <c r="D777" s="141">
        <v>1</v>
      </c>
      <c r="E777" s="141">
        <v>13</v>
      </c>
      <c r="F777" s="141">
        <v>0</v>
      </c>
      <c r="G777" s="141">
        <v>4</v>
      </c>
      <c r="H777" s="141">
        <v>102</v>
      </c>
      <c r="I777" s="141">
        <v>2</v>
      </c>
      <c r="J777" s="141">
        <v>1</v>
      </c>
      <c r="K777" s="141">
        <v>0</v>
      </c>
      <c r="L777" s="141">
        <v>0</v>
      </c>
      <c r="M777" s="56">
        <v>0</v>
      </c>
      <c r="P777" s="56"/>
      <c r="AE777" s="62"/>
    </row>
    <row r="778" spans="1:31" x14ac:dyDescent="0.2">
      <c r="A778" s="58">
        <v>35723</v>
      </c>
      <c r="B778" s="513" t="str">
        <f t="shared" si="13"/>
        <v>1020</v>
      </c>
      <c r="C778" s="56">
        <v>1997</v>
      </c>
      <c r="D778" s="141">
        <v>5</v>
      </c>
      <c r="E778" s="141">
        <v>25</v>
      </c>
      <c r="F778" s="141">
        <v>0</v>
      </c>
      <c r="G778" s="141">
        <v>2</v>
      </c>
      <c r="H778" s="141">
        <v>338</v>
      </c>
      <c r="I778" s="141">
        <v>7</v>
      </c>
      <c r="J778" s="141">
        <v>2</v>
      </c>
      <c r="K778" s="141">
        <v>0</v>
      </c>
      <c r="L778" s="141">
        <v>0</v>
      </c>
      <c r="M778" s="56">
        <v>0</v>
      </c>
      <c r="P778" s="56"/>
      <c r="AE778" s="62"/>
    </row>
    <row r="779" spans="1:31" x14ac:dyDescent="0.2">
      <c r="A779" s="58">
        <v>35724</v>
      </c>
      <c r="B779" s="513" t="str">
        <f t="shared" si="13"/>
        <v>1021</v>
      </c>
      <c r="C779" s="56">
        <v>1997</v>
      </c>
      <c r="D779" s="141">
        <v>18</v>
      </c>
      <c r="E779" s="141">
        <v>36</v>
      </c>
      <c r="F779" s="141">
        <v>0</v>
      </c>
      <c r="G779" s="141">
        <v>3</v>
      </c>
      <c r="H779" s="141">
        <v>661</v>
      </c>
      <c r="I779" s="141">
        <v>32</v>
      </c>
      <c r="J779" s="141">
        <v>3</v>
      </c>
      <c r="K779" s="141">
        <v>2</v>
      </c>
      <c r="L779" s="141">
        <v>0</v>
      </c>
      <c r="M779" s="56">
        <v>0</v>
      </c>
      <c r="P779" s="56"/>
      <c r="AE779" s="62"/>
    </row>
    <row r="780" spans="1:31" x14ac:dyDescent="0.2">
      <c r="A780" s="58">
        <v>35725</v>
      </c>
      <c r="B780" s="513" t="str">
        <f t="shared" si="13"/>
        <v>1022</v>
      </c>
      <c r="C780" s="56">
        <v>1997</v>
      </c>
      <c r="D780" s="141">
        <v>14</v>
      </c>
      <c r="E780" s="141">
        <v>45</v>
      </c>
      <c r="F780" s="141">
        <v>0</v>
      </c>
      <c r="G780" s="141">
        <v>36</v>
      </c>
      <c r="H780" s="141">
        <v>949</v>
      </c>
      <c r="I780" s="141">
        <v>35</v>
      </c>
      <c r="J780" s="141">
        <v>6</v>
      </c>
      <c r="K780" s="141">
        <v>8</v>
      </c>
      <c r="L780" s="141">
        <v>0</v>
      </c>
      <c r="M780" s="56">
        <v>0</v>
      </c>
      <c r="P780" s="56"/>
      <c r="AE780" s="62"/>
    </row>
    <row r="781" spans="1:31" x14ac:dyDescent="0.2">
      <c r="A781" s="58">
        <v>35726</v>
      </c>
      <c r="B781" s="513" t="str">
        <f t="shared" si="13"/>
        <v>1023</v>
      </c>
      <c r="C781" s="56">
        <v>1997</v>
      </c>
      <c r="D781" s="141">
        <v>9</v>
      </c>
      <c r="E781" s="141">
        <v>32</v>
      </c>
      <c r="F781" s="141">
        <v>0</v>
      </c>
      <c r="G781" s="141">
        <v>24</v>
      </c>
      <c r="H781" s="141">
        <v>469</v>
      </c>
      <c r="I781" s="141">
        <v>13</v>
      </c>
      <c r="J781" s="141">
        <v>2</v>
      </c>
      <c r="K781" s="141">
        <v>2</v>
      </c>
      <c r="L781" s="141">
        <v>0</v>
      </c>
      <c r="M781" s="56">
        <v>0</v>
      </c>
      <c r="P781" s="56"/>
      <c r="AE781" s="62"/>
    </row>
    <row r="782" spans="1:31" x14ac:dyDescent="0.2">
      <c r="A782" s="58">
        <v>35727</v>
      </c>
      <c r="B782" s="513" t="str">
        <f t="shared" si="13"/>
        <v>1024</v>
      </c>
      <c r="C782" s="56">
        <v>1997</v>
      </c>
      <c r="D782" s="141">
        <v>1</v>
      </c>
      <c r="E782" s="141">
        <v>10</v>
      </c>
      <c r="F782" s="141">
        <v>0</v>
      </c>
      <c r="G782" s="141">
        <v>5</v>
      </c>
      <c r="H782" s="141">
        <v>74</v>
      </c>
      <c r="I782" s="141">
        <v>1</v>
      </c>
      <c r="J782" s="141">
        <v>0</v>
      </c>
      <c r="K782" s="141">
        <v>3</v>
      </c>
      <c r="L782" s="141">
        <v>0</v>
      </c>
      <c r="M782" s="56">
        <v>0</v>
      </c>
      <c r="P782" s="56"/>
      <c r="AE782" s="62"/>
    </row>
    <row r="783" spans="1:31" x14ac:dyDescent="0.2">
      <c r="A783" s="58">
        <v>35728</v>
      </c>
      <c r="B783" s="513" t="str">
        <f t="shared" si="13"/>
        <v>1025</v>
      </c>
      <c r="C783" s="56">
        <v>1997</v>
      </c>
      <c r="D783" s="141">
        <v>3</v>
      </c>
      <c r="E783" s="141">
        <v>18</v>
      </c>
      <c r="F783" s="141">
        <v>0</v>
      </c>
      <c r="G783" s="141">
        <v>6</v>
      </c>
      <c r="H783" s="141">
        <v>106</v>
      </c>
      <c r="I783" s="141">
        <v>0</v>
      </c>
      <c r="J783" s="141">
        <v>0</v>
      </c>
      <c r="K783" s="141">
        <v>7</v>
      </c>
      <c r="L783" s="141">
        <v>0</v>
      </c>
      <c r="M783" s="56">
        <v>0</v>
      </c>
      <c r="P783" s="56"/>
      <c r="AE783" s="62"/>
    </row>
    <row r="784" spans="1:31" x14ac:dyDescent="0.2">
      <c r="A784" s="58">
        <v>35729</v>
      </c>
      <c r="B784" s="513" t="str">
        <f t="shared" si="13"/>
        <v>1026</v>
      </c>
      <c r="C784" s="56">
        <v>1997</v>
      </c>
      <c r="D784" s="141">
        <v>3</v>
      </c>
      <c r="E784" s="141">
        <v>14</v>
      </c>
      <c r="F784" s="141">
        <v>0</v>
      </c>
      <c r="G784" s="141">
        <v>0</v>
      </c>
      <c r="H784" s="141">
        <v>96</v>
      </c>
      <c r="I784" s="141">
        <v>2</v>
      </c>
      <c r="J784" s="141">
        <v>2</v>
      </c>
      <c r="K784" s="141">
        <v>5</v>
      </c>
      <c r="L784" s="141">
        <v>0</v>
      </c>
      <c r="M784" s="56">
        <v>0</v>
      </c>
      <c r="P784" s="56"/>
      <c r="AE784" s="62"/>
    </row>
    <row r="785" spans="1:31" x14ac:dyDescent="0.2">
      <c r="A785" s="58">
        <v>35730</v>
      </c>
      <c r="B785" s="513" t="str">
        <f t="shared" si="13"/>
        <v>1027</v>
      </c>
      <c r="C785" s="56">
        <v>1997</v>
      </c>
      <c r="D785" s="141">
        <v>5</v>
      </c>
      <c r="E785" s="141">
        <v>25</v>
      </c>
      <c r="F785" s="141">
        <v>0</v>
      </c>
      <c r="G785" s="141">
        <v>3</v>
      </c>
      <c r="H785" s="141">
        <v>90</v>
      </c>
      <c r="I785" s="141">
        <v>2</v>
      </c>
      <c r="J785" s="141">
        <v>4</v>
      </c>
      <c r="K785" s="141">
        <v>5</v>
      </c>
      <c r="L785" s="141">
        <v>0</v>
      </c>
      <c r="M785" s="56">
        <v>0</v>
      </c>
      <c r="P785" s="56"/>
      <c r="AE785" s="62"/>
    </row>
    <row r="786" spans="1:31" x14ac:dyDescent="0.2">
      <c r="A786" s="58">
        <v>35731</v>
      </c>
      <c r="B786" s="513" t="str">
        <f t="shared" si="13"/>
        <v>1028</v>
      </c>
      <c r="C786" s="56">
        <v>1997</v>
      </c>
      <c r="D786" s="141">
        <v>1</v>
      </c>
      <c r="E786" s="141">
        <v>9</v>
      </c>
      <c r="F786" s="141">
        <v>0</v>
      </c>
      <c r="G786" s="141">
        <v>6</v>
      </c>
      <c r="H786" s="141">
        <v>44</v>
      </c>
      <c r="I786" s="141">
        <v>0</v>
      </c>
      <c r="J786" s="141">
        <v>5</v>
      </c>
      <c r="K786" s="141">
        <v>0</v>
      </c>
      <c r="L786" s="141">
        <v>0</v>
      </c>
      <c r="M786" s="56">
        <v>0</v>
      </c>
      <c r="P786" s="56"/>
      <c r="AE786" s="62"/>
    </row>
    <row r="787" spans="1:31" x14ac:dyDescent="0.2">
      <c r="A787" s="58">
        <v>35732</v>
      </c>
      <c r="B787" s="513" t="str">
        <f t="shared" si="13"/>
        <v>1029</v>
      </c>
      <c r="C787" s="56">
        <v>1997</v>
      </c>
      <c r="D787" s="141">
        <v>0</v>
      </c>
      <c r="E787" s="141">
        <v>21</v>
      </c>
      <c r="F787" s="141">
        <v>0</v>
      </c>
      <c r="G787" s="141">
        <v>2</v>
      </c>
      <c r="H787" s="141">
        <v>17</v>
      </c>
      <c r="I787" s="141">
        <v>12</v>
      </c>
      <c r="J787" s="141">
        <v>2</v>
      </c>
      <c r="K787" s="141">
        <v>8</v>
      </c>
      <c r="L787" s="141">
        <v>0</v>
      </c>
      <c r="M787" s="56">
        <v>0</v>
      </c>
      <c r="N787" s="56" t="s">
        <v>59</v>
      </c>
      <c r="P787" s="56"/>
      <c r="AE787" s="62"/>
    </row>
    <row r="788" spans="1:31" x14ac:dyDescent="0.2">
      <c r="A788" s="58">
        <v>35733</v>
      </c>
      <c r="B788" s="513" t="str">
        <f t="shared" si="13"/>
        <v>1030</v>
      </c>
      <c r="C788" s="56">
        <v>1997</v>
      </c>
      <c r="D788" s="141">
        <v>0</v>
      </c>
      <c r="E788" s="141">
        <v>0</v>
      </c>
      <c r="F788" s="141">
        <v>0</v>
      </c>
      <c r="H788" s="141">
        <v>0</v>
      </c>
      <c r="I788" s="141">
        <v>0</v>
      </c>
      <c r="J788" s="141">
        <v>0</v>
      </c>
      <c r="K788" s="141">
        <v>0</v>
      </c>
      <c r="L788" s="141">
        <v>0</v>
      </c>
      <c r="M788" s="56">
        <v>0</v>
      </c>
      <c r="N788" s="56" t="s">
        <v>60</v>
      </c>
      <c r="P788" s="56"/>
      <c r="AE788" s="62"/>
    </row>
    <row r="789" spans="1:31" x14ac:dyDescent="0.2">
      <c r="A789" s="58">
        <v>35734</v>
      </c>
      <c r="B789" s="513" t="str">
        <f t="shared" si="13"/>
        <v>1031</v>
      </c>
      <c r="C789" s="56">
        <v>1997</v>
      </c>
      <c r="D789" s="141">
        <v>0</v>
      </c>
      <c r="E789" s="141">
        <v>0</v>
      </c>
      <c r="F789" s="141">
        <v>0</v>
      </c>
      <c r="H789" s="141">
        <v>0</v>
      </c>
      <c r="I789" s="141">
        <v>0</v>
      </c>
      <c r="J789" s="141">
        <v>0</v>
      </c>
      <c r="K789" s="141">
        <v>0</v>
      </c>
      <c r="L789" s="141">
        <v>0</v>
      </c>
      <c r="M789" s="56">
        <v>0</v>
      </c>
      <c r="N789" s="56" t="s">
        <v>61</v>
      </c>
      <c r="P789" s="56"/>
      <c r="AE789" s="62"/>
    </row>
    <row r="790" spans="1:31" x14ac:dyDescent="0.2">
      <c r="A790" s="58">
        <v>35735</v>
      </c>
      <c r="B790" s="513" t="str">
        <f t="shared" si="13"/>
        <v>1101</v>
      </c>
      <c r="C790" s="56">
        <v>1997</v>
      </c>
      <c r="D790" s="141">
        <v>0</v>
      </c>
      <c r="E790" s="141">
        <v>0</v>
      </c>
      <c r="F790" s="141">
        <v>0</v>
      </c>
      <c r="H790" s="141">
        <v>0</v>
      </c>
      <c r="I790" s="141">
        <v>0</v>
      </c>
      <c r="J790" s="141">
        <v>0</v>
      </c>
      <c r="K790" s="141">
        <v>0</v>
      </c>
      <c r="L790" s="141">
        <v>0</v>
      </c>
      <c r="M790" s="56">
        <v>0</v>
      </c>
      <c r="N790" s="56" t="s">
        <v>61</v>
      </c>
      <c r="P790" s="56"/>
      <c r="AE790" s="62"/>
    </row>
    <row r="791" spans="1:31" x14ac:dyDescent="0.2">
      <c r="A791" s="58">
        <v>35736</v>
      </c>
      <c r="B791" s="513" t="str">
        <f t="shared" si="13"/>
        <v>1102</v>
      </c>
      <c r="C791" s="56">
        <v>1997</v>
      </c>
      <c r="D791" s="141">
        <v>0</v>
      </c>
      <c r="E791" s="141">
        <v>0</v>
      </c>
      <c r="F791" s="141">
        <v>0</v>
      </c>
      <c r="H791" s="141">
        <v>0</v>
      </c>
      <c r="I791" s="141">
        <v>0</v>
      </c>
      <c r="J791" s="141">
        <v>0</v>
      </c>
      <c r="K791" s="141">
        <v>0</v>
      </c>
      <c r="L791" s="141">
        <v>0</v>
      </c>
      <c r="M791" s="56">
        <v>0</v>
      </c>
      <c r="N791" s="56" t="s">
        <v>61</v>
      </c>
      <c r="P791" s="56"/>
      <c r="AE791" s="62"/>
    </row>
    <row r="792" spans="1:31" x14ac:dyDescent="0.2">
      <c r="A792" s="58">
        <v>35737</v>
      </c>
      <c r="B792" s="513" t="str">
        <f t="shared" si="13"/>
        <v>1103</v>
      </c>
      <c r="C792" s="56">
        <v>1997</v>
      </c>
      <c r="D792" s="141">
        <v>0</v>
      </c>
      <c r="E792" s="141">
        <v>0</v>
      </c>
      <c r="F792" s="141">
        <v>0</v>
      </c>
      <c r="H792" s="141">
        <v>0</v>
      </c>
      <c r="I792" s="141">
        <v>0</v>
      </c>
      <c r="J792" s="141">
        <v>0</v>
      </c>
      <c r="K792" s="141">
        <v>0</v>
      </c>
      <c r="L792" s="141">
        <v>0</v>
      </c>
      <c r="M792" s="56">
        <v>0</v>
      </c>
      <c r="N792" s="56" t="s">
        <v>62</v>
      </c>
      <c r="P792" s="56"/>
      <c r="AE792" s="62"/>
    </row>
    <row r="793" spans="1:31" x14ac:dyDescent="0.2">
      <c r="A793" s="58">
        <v>35738</v>
      </c>
      <c r="B793" s="513" t="str">
        <f t="shared" si="13"/>
        <v>1104</v>
      </c>
      <c r="C793" s="56">
        <v>1997</v>
      </c>
      <c r="D793" s="141">
        <v>0</v>
      </c>
      <c r="E793" s="141">
        <v>0</v>
      </c>
      <c r="F793" s="141">
        <v>0</v>
      </c>
      <c r="H793" s="141">
        <v>0</v>
      </c>
      <c r="I793" s="141">
        <v>0</v>
      </c>
      <c r="J793" s="141">
        <v>0</v>
      </c>
      <c r="K793" s="141">
        <v>0</v>
      </c>
      <c r="L793" s="141">
        <v>0</v>
      </c>
      <c r="M793" s="56">
        <v>0</v>
      </c>
      <c r="N793" s="56" t="s">
        <v>61</v>
      </c>
      <c r="P793" s="56"/>
      <c r="AE793" s="62"/>
    </row>
    <row r="794" spans="1:31" x14ac:dyDescent="0.2">
      <c r="A794" s="58">
        <v>35739</v>
      </c>
      <c r="B794" s="513" t="str">
        <f t="shared" si="13"/>
        <v>1105</v>
      </c>
      <c r="C794" s="56">
        <v>1997</v>
      </c>
      <c r="D794" s="141">
        <v>0</v>
      </c>
      <c r="E794" s="141">
        <v>0</v>
      </c>
      <c r="F794" s="141">
        <v>0</v>
      </c>
      <c r="H794" s="141">
        <v>0</v>
      </c>
      <c r="I794" s="141">
        <v>0</v>
      </c>
      <c r="J794" s="141">
        <v>0</v>
      </c>
      <c r="K794" s="141">
        <v>0</v>
      </c>
      <c r="L794" s="141">
        <v>0</v>
      </c>
      <c r="M794" s="56">
        <v>0</v>
      </c>
      <c r="N794" s="56" t="s">
        <v>61</v>
      </c>
      <c r="P794" s="56"/>
      <c r="AE794" s="62"/>
    </row>
    <row r="795" spans="1:31" x14ac:dyDescent="0.2">
      <c r="A795" s="58">
        <v>35740</v>
      </c>
      <c r="B795" s="513" t="str">
        <f t="shared" si="13"/>
        <v>1106</v>
      </c>
      <c r="C795" s="56">
        <v>1997</v>
      </c>
      <c r="D795" s="141">
        <v>0</v>
      </c>
      <c r="E795" s="141">
        <v>0</v>
      </c>
      <c r="F795" s="141">
        <v>0</v>
      </c>
      <c r="H795" s="141">
        <v>0</v>
      </c>
      <c r="I795" s="141">
        <v>0</v>
      </c>
      <c r="J795" s="141">
        <v>0</v>
      </c>
      <c r="K795" s="141">
        <v>0</v>
      </c>
      <c r="L795" s="141">
        <v>0</v>
      </c>
      <c r="M795" s="56">
        <v>0</v>
      </c>
      <c r="N795" s="56" t="s">
        <v>61</v>
      </c>
      <c r="P795" s="56"/>
      <c r="AE795" s="62"/>
    </row>
    <row r="796" spans="1:31" x14ac:dyDescent="0.2">
      <c r="A796" s="58">
        <v>35741</v>
      </c>
      <c r="B796" s="513" t="str">
        <f t="shared" si="13"/>
        <v>1107</v>
      </c>
      <c r="C796" s="56">
        <v>1997</v>
      </c>
      <c r="D796" s="141">
        <v>0</v>
      </c>
      <c r="E796" s="141">
        <v>0</v>
      </c>
      <c r="F796" s="141">
        <v>0</v>
      </c>
      <c r="H796" s="141">
        <v>0</v>
      </c>
      <c r="I796" s="141">
        <v>0</v>
      </c>
      <c r="J796" s="141">
        <v>0</v>
      </c>
      <c r="K796" s="141">
        <v>0</v>
      </c>
      <c r="L796" s="141">
        <v>0</v>
      </c>
      <c r="M796" s="56">
        <v>0</v>
      </c>
      <c r="N796" s="56" t="s">
        <v>63</v>
      </c>
      <c r="P796" s="56"/>
      <c r="AE796" s="62"/>
    </row>
    <row r="797" spans="1:31" x14ac:dyDescent="0.2">
      <c r="A797" s="58">
        <v>35742</v>
      </c>
      <c r="B797" s="513" t="str">
        <f t="shared" si="13"/>
        <v>1108</v>
      </c>
      <c r="C797" s="56">
        <v>1997</v>
      </c>
      <c r="D797" s="141">
        <v>0</v>
      </c>
      <c r="E797" s="141">
        <v>0</v>
      </c>
      <c r="F797" s="141">
        <v>0</v>
      </c>
      <c r="H797" s="141">
        <v>0</v>
      </c>
      <c r="I797" s="141">
        <v>0</v>
      </c>
      <c r="J797" s="141">
        <v>0</v>
      </c>
      <c r="K797" s="141">
        <v>0</v>
      </c>
      <c r="L797" s="141">
        <v>0</v>
      </c>
      <c r="M797" s="56">
        <v>0</v>
      </c>
      <c r="N797" s="56" t="s">
        <v>64</v>
      </c>
      <c r="P797" s="56"/>
      <c r="AE797" s="62"/>
    </row>
    <row r="798" spans="1:31" x14ac:dyDescent="0.2">
      <c r="A798" s="58">
        <v>35743</v>
      </c>
      <c r="B798" s="513" t="str">
        <f t="shared" si="13"/>
        <v>1109</v>
      </c>
      <c r="C798" s="56">
        <v>1997</v>
      </c>
      <c r="D798" s="141">
        <v>0</v>
      </c>
      <c r="E798" s="141">
        <v>0</v>
      </c>
      <c r="F798" s="141">
        <v>0</v>
      </c>
      <c r="H798" s="141">
        <v>0</v>
      </c>
      <c r="I798" s="141">
        <v>0</v>
      </c>
      <c r="J798" s="141">
        <v>0</v>
      </c>
      <c r="K798" s="141">
        <v>0</v>
      </c>
      <c r="L798" s="141">
        <v>0</v>
      </c>
      <c r="M798" s="56">
        <v>0</v>
      </c>
      <c r="N798" s="56" t="s">
        <v>65</v>
      </c>
      <c r="P798" s="56"/>
      <c r="AE798" s="62"/>
    </row>
    <row r="799" spans="1:31" x14ac:dyDescent="0.2">
      <c r="A799" s="58">
        <v>35744</v>
      </c>
      <c r="B799" s="513" t="str">
        <f t="shared" ref="B799:B862" si="14">CONCATENATE(TEXT(A799,"mm"),TEXT(A799,"dd"))</f>
        <v>1110</v>
      </c>
      <c r="C799" s="56">
        <v>1997</v>
      </c>
      <c r="D799" s="141">
        <v>0</v>
      </c>
      <c r="E799" s="141">
        <v>0</v>
      </c>
      <c r="F799" s="141">
        <v>0</v>
      </c>
      <c r="H799" s="141">
        <v>0</v>
      </c>
      <c r="I799" s="141">
        <v>0</v>
      </c>
      <c r="J799" s="141">
        <v>1</v>
      </c>
      <c r="K799" s="141">
        <v>0</v>
      </c>
      <c r="L799" s="141">
        <v>0</v>
      </c>
      <c r="M799" s="56">
        <v>0</v>
      </c>
      <c r="N799" s="56" t="s">
        <v>66</v>
      </c>
      <c r="O799" s="140"/>
      <c r="P799" s="140"/>
      <c r="Q799" s="140"/>
      <c r="R799" s="140"/>
      <c r="S799" s="140"/>
      <c r="T799" s="140"/>
      <c r="U799" s="140"/>
      <c r="V799" s="140"/>
      <c r="W799" s="140"/>
      <c r="AE799" s="62"/>
    </row>
    <row r="800" spans="1:31" x14ac:dyDescent="0.2">
      <c r="A800" s="58">
        <v>36039</v>
      </c>
      <c r="B800" s="513" t="str">
        <f t="shared" si="14"/>
        <v>0901</v>
      </c>
      <c r="C800" s="56">
        <v>1998</v>
      </c>
      <c r="D800" s="563"/>
      <c r="E800" s="563"/>
      <c r="F800" s="563"/>
      <c r="H800" s="563"/>
      <c r="I800" s="563"/>
      <c r="J800" s="563"/>
      <c r="L800" s="563"/>
      <c r="M800" s="110"/>
      <c r="N800" s="110"/>
      <c r="P800" s="56"/>
      <c r="AE800" s="62"/>
    </row>
    <row r="801" spans="1:31" x14ac:dyDescent="0.2">
      <c r="A801" s="58">
        <v>36040</v>
      </c>
      <c r="B801" s="513" t="str">
        <f t="shared" si="14"/>
        <v>0902</v>
      </c>
      <c r="C801" s="56">
        <v>1998</v>
      </c>
      <c r="D801" s="141">
        <v>509</v>
      </c>
      <c r="E801" s="141">
        <v>2</v>
      </c>
      <c r="F801" s="141">
        <v>0</v>
      </c>
      <c r="H801" s="141">
        <v>6</v>
      </c>
      <c r="I801" s="141">
        <v>0</v>
      </c>
      <c r="J801" s="141">
        <v>163</v>
      </c>
      <c r="K801" s="141">
        <v>50</v>
      </c>
      <c r="L801" s="141">
        <v>0</v>
      </c>
      <c r="M801" s="56">
        <v>0</v>
      </c>
      <c r="N801" s="56" t="s">
        <v>69</v>
      </c>
      <c r="P801" s="56"/>
      <c r="AE801" s="62"/>
    </row>
    <row r="802" spans="1:31" x14ac:dyDescent="0.2">
      <c r="A802" s="58">
        <v>36040</v>
      </c>
      <c r="B802" s="513" t="str">
        <f t="shared" si="14"/>
        <v>0902</v>
      </c>
      <c r="C802" s="56">
        <v>1998</v>
      </c>
      <c r="D802" s="141">
        <v>84</v>
      </c>
      <c r="E802" s="141">
        <v>5</v>
      </c>
      <c r="F802" s="141">
        <v>0</v>
      </c>
      <c r="G802" s="141">
        <v>2</v>
      </c>
      <c r="H802" s="141">
        <v>149</v>
      </c>
      <c r="I802" s="141">
        <v>14</v>
      </c>
      <c r="J802" s="141">
        <v>61</v>
      </c>
      <c r="K802" s="141">
        <v>3327</v>
      </c>
      <c r="L802" s="141">
        <v>31</v>
      </c>
      <c r="M802" s="56">
        <v>716</v>
      </c>
      <c r="N802" s="56" t="s">
        <v>68</v>
      </c>
      <c r="P802" s="56"/>
      <c r="AE802" s="62"/>
    </row>
    <row r="803" spans="1:31" x14ac:dyDescent="0.2">
      <c r="A803" s="58">
        <v>36040</v>
      </c>
      <c r="B803" s="513" t="str">
        <f t="shared" si="14"/>
        <v>0902</v>
      </c>
      <c r="C803" s="56">
        <v>1998</v>
      </c>
      <c r="D803" s="141">
        <v>4</v>
      </c>
      <c r="E803" s="141">
        <v>8</v>
      </c>
      <c r="F803" s="141">
        <v>0</v>
      </c>
      <c r="H803" s="141">
        <v>8</v>
      </c>
      <c r="I803" s="141">
        <v>0</v>
      </c>
      <c r="J803" s="141">
        <v>0</v>
      </c>
      <c r="K803" s="141">
        <v>232</v>
      </c>
      <c r="L803" s="141">
        <v>26</v>
      </c>
      <c r="M803" s="56">
        <v>0</v>
      </c>
      <c r="P803" s="56"/>
      <c r="AE803" s="62"/>
    </row>
    <row r="804" spans="1:31" x14ac:dyDescent="0.2">
      <c r="A804" s="58">
        <v>36041</v>
      </c>
      <c r="B804" s="513" t="str">
        <f t="shared" si="14"/>
        <v>0903</v>
      </c>
      <c r="C804" s="56">
        <v>1998</v>
      </c>
      <c r="D804" s="141">
        <v>38</v>
      </c>
      <c r="E804" s="141">
        <v>16</v>
      </c>
      <c r="F804" s="141">
        <v>0</v>
      </c>
      <c r="H804" s="141">
        <v>208</v>
      </c>
      <c r="I804" s="141">
        <v>9</v>
      </c>
      <c r="J804" s="141">
        <v>3</v>
      </c>
      <c r="K804" s="141">
        <v>1079</v>
      </c>
      <c r="L804" s="141">
        <v>140</v>
      </c>
      <c r="M804" s="56">
        <v>0</v>
      </c>
      <c r="P804" s="56"/>
      <c r="AE804" s="62"/>
    </row>
    <row r="805" spans="1:31" x14ac:dyDescent="0.2">
      <c r="A805" s="58">
        <v>36042</v>
      </c>
      <c r="B805" s="513" t="str">
        <f t="shared" si="14"/>
        <v>0904</v>
      </c>
      <c r="C805" s="56">
        <v>1998</v>
      </c>
      <c r="D805" s="141">
        <v>62</v>
      </c>
      <c r="E805" s="141">
        <v>20</v>
      </c>
      <c r="F805" s="141">
        <v>0</v>
      </c>
      <c r="H805" s="141">
        <v>195</v>
      </c>
      <c r="I805" s="141">
        <v>7</v>
      </c>
      <c r="J805" s="141">
        <v>5</v>
      </c>
      <c r="K805" s="141">
        <v>1216</v>
      </c>
      <c r="L805" s="141">
        <v>176</v>
      </c>
      <c r="M805" s="56">
        <v>0</v>
      </c>
      <c r="P805" s="56"/>
      <c r="AE805" s="62"/>
    </row>
    <row r="806" spans="1:31" s="149" customFormat="1" x14ac:dyDescent="0.2">
      <c r="A806" s="148">
        <v>36043</v>
      </c>
      <c r="B806" s="513" t="str">
        <f t="shared" si="14"/>
        <v>0905</v>
      </c>
      <c r="C806" s="149">
        <v>1998</v>
      </c>
      <c r="D806" s="564">
        <v>105</v>
      </c>
      <c r="E806" s="564">
        <v>27</v>
      </c>
      <c r="F806" s="564">
        <v>0</v>
      </c>
      <c r="G806" s="564"/>
      <c r="H806" s="564">
        <v>120</v>
      </c>
      <c r="I806" s="564">
        <v>5</v>
      </c>
      <c r="J806" s="564">
        <v>6</v>
      </c>
      <c r="K806" s="564">
        <v>949</v>
      </c>
      <c r="L806" s="564">
        <v>199</v>
      </c>
      <c r="M806" s="149">
        <v>0</v>
      </c>
      <c r="AD806" s="56"/>
      <c r="AE806" s="62"/>
    </row>
    <row r="807" spans="1:31" x14ac:dyDescent="0.2">
      <c r="A807" s="58">
        <v>36044</v>
      </c>
      <c r="B807" s="513" t="str">
        <f t="shared" si="14"/>
        <v>0906</v>
      </c>
      <c r="C807" s="56">
        <v>1998</v>
      </c>
      <c r="D807" s="141">
        <v>91</v>
      </c>
      <c r="E807" s="141">
        <v>29</v>
      </c>
      <c r="F807" s="141">
        <v>0</v>
      </c>
      <c r="H807" s="141">
        <v>55</v>
      </c>
      <c r="I807" s="141">
        <v>1</v>
      </c>
      <c r="J807" s="141">
        <v>6</v>
      </c>
      <c r="K807" s="141">
        <v>925</v>
      </c>
      <c r="L807" s="141">
        <v>153</v>
      </c>
      <c r="M807" s="56">
        <v>0</v>
      </c>
      <c r="O807" s="56">
        <v>19</v>
      </c>
      <c r="P807" s="56">
        <v>1.1399999999999999</v>
      </c>
      <c r="Q807" s="56" t="s">
        <v>384</v>
      </c>
      <c r="AE807" s="62"/>
    </row>
    <row r="808" spans="1:31" x14ac:dyDescent="0.2">
      <c r="A808" s="58">
        <v>36045</v>
      </c>
      <c r="B808" s="513" t="str">
        <f t="shared" si="14"/>
        <v>0907</v>
      </c>
      <c r="C808" s="56">
        <v>1998</v>
      </c>
      <c r="D808" s="141">
        <v>144</v>
      </c>
      <c r="E808" s="141">
        <v>72</v>
      </c>
      <c r="F808" s="141">
        <v>0</v>
      </c>
      <c r="H808" s="141">
        <v>263</v>
      </c>
      <c r="I808" s="141">
        <v>12</v>
      </c>
      <c r="J808" s="141">
        <v>11</v>
      </c>
      <c r="K808" s="141">
        <v>2033</v>
      </c>
      <c r="L808" s="141">
        <v>361</v>
      </c>
      <c r="M808" s="56">
        <v>0</v>
      </c>
      <c r="O808" s="56">
        <v>20</v>
      </c>
      <c r="P808" s="56"/>
      <c r="Q808" s="56" t="s">
        <v>244</v>
      </c>
      <c r="AE808" s="62"/>
    </row>
    <row r="809" spans="1:31" x14ac:dyDescent="0.2">
      <c r="A809" s="58">
        <v>36046</v>
      </c>
      <c r="B809" s="513" t="str">
        <f t="shared" si="14"/>
        <v>0908</v>
      </c>
      <c r="C809" s="56">
        <v>1998</v>
      </c>
      <c r="D809" s="141">
        <v>249</v>
      </c>
      <c r="E809" s="141">
        <v>56</v>
      </c>
      <c r="F809" s="141">
        <v>0</v>
      </c>
      <c r="H809" s="141">
        <v>334</v>
      </c>
      <c r="I809" s="141">
        <v>3</v>
      </c>
      <c r="J809" s="141">
        <v>11</v>
      </c>
      <c r="K809" s="141">
        <v>1342</v>
      </c>
      <c r="L809" s="141">
        <v>166</v>
      </c>
      <c r="M809" s="56">
        <v>0</v>
      </c>
      <c r="O809" s="56">
        <v>20</v>
      </c>
      <c r="P809" s="56"/>
      <c r="Q809" s="56" t="s">
        <v>387</v>
      </c>
      <c r="AE809" s="62"/>
    </row>
    <row r="810" spans="1:31" x14ac:dyDescent="0.2">
      <c r="A810" s="58">
        <v>36047</v>
      </c>
      <c r="B810" s="513" t="str">
        <f t="shared" si="14"/>
        <v>0909</v>
      </c>
      <c r="C810" s="56">
        <v>1998</v>
      </c>
      <c r="D810" s="141">
        <v>170</v>
      </c>
      <c r="E810" s="141">
        <v>59</v>
      </c>
      <c r="F810" s="141">
        <v>0</v>
      </c>
      <c r="H810" s="141">
        <v>586</v>
      </c>
      <c r="I810" s="141">
        <v>21</v>
      </c>
      <c r="J810" s="141">
        <v>8</v>
      </c>
      <c r="K810" s="141">
        <v>1240</v>
      </c>
      <c r="L810" s="141">
        <v>219</v>
      </c>
      <c r="M810" s="56">
        <v>1</v>
      </c>
      <c r="O810" s="56">
        <v>18</v>
      </c>
      <c r="P810" s="56"/>
      <c r="Q810" s="56" t="s">
        <v>387</v>
      </c>
      <c r="AE810" s="62"/>
    </row>
    <row r="811" spans="1:31" x14ac:dyDescent="0.2">
      <c r="A811" s="58">
        <v>36048</v>
      </c>
      <c r="B811" s="513" t="str">
        <f t="shared" si="14"/>
        <v>0910</v>
      </c>
      <c r="C811" s="56">
        <v>1998</v>
      </c>
      <c r="D811" s="141">
        <v>49</v>
      </c>
      <c r="E811" s="141">
        <v>18</v>
      </c>
      <c r="F811" s="141">
        <v>0</v>
      </c>
      <c r="H811" s="141">
        <v>244</v>
      </c>
      <c r="I811" s="141">
        <v>3</v>
      </c>
      <c r="J811" s="141">
        <v>7</v>
      </c>
      <c r="K811" s="141">
        <v>1962</v>
      </c>
      <c r="L811" s="141">
        <v>247</v>
      </c>
      <c r="M811" s="56">
        <v>0</v>
      </c>
      <c r="O811" s="56">
        <v>17</v>
      </c>
      <c r="P811" s="56">
        <v>1.1299999999999999</v>
      </c>
      <c r="Q811" s="56" t="s">
        <v>388</v>
      </c>
      <c r="AE811" s="62"/>
    </row>
    <row r="812" spans="1:31" x14ac:dyDescent="0.2">
      <c r="A812" s="58">
        <v>36049</v>
      </c>
      <c r="B812" s="513" t="str">
        <f t="shared" si="14"/>
        <v>0911</v>
      </c>
      <c r="C812" s="56">
        <v>1998</v>
      </c>
      <c r="D812" s="141">
        <v>39</v>
      </c>
      <c r="E812" s="141">
        <v>12</v>
      </c>
      <c r="F812" s="141">
        <v>0</v>
      </c>
      <c r="H812" s="141">
        <v>283</v>
      </c>
      <c r="I812" s="141">
        <v>1</v>
      </c>
      <c r="J812" s="141">
        <v>4</v>
      </c>
      <c r="K812" s="141">
        <v>811</v>
      </c>
      <c r="L812" s="141">
        <v>116</v>
      </c>
      <c r="M812" s="56">
        <v>0</v>
      </c>
      <c r="O812" s="56">
        <v>18</v>
      </c>
      <c r="P812" s="56">
        <v>1.6</v>
      </c>
      <c r="Q812" s="56" t="s">
        <v>372</v>
      </c>
      <c r="AE812" s="62"/>
    </row>
    <row r="813" spans="1:31" s="149" customFormat="1" x14ac:dyDescent="0.2">
      <c r="A813" s="148">
        <v>36050</v>
      </c>
      <c r="B813" s="513" t="str">
        <f t="shared" si="14"/>
        <v>0912</v>
      </c>
      <c r="C813" s="149">
        <v>1998</v>
      </c>
      <c r="D813" s="564">
        <v>86</v>
      </c>
      <c r="E813" s="564">
        <v>45</v>
      </c>
      <c r="F813" s="564">
        <v>0</v>
      </c>
      <c r="G813" s="564"/>
      <c r="H813" s="564">
        <v>219</v>
      </c>
      <c r="I813" s="564">
        <v>6</v>
      </c>
      <c r="J813" s="564">
        <v>2</v>
      </c>
      <c r="K813" s="564">
        <v>3007</v>
      </c>
      <c r="L813" s="564">
        <v>365</v>
      </c>
      <c r="M813" s="149">
        <v>0</v>
      </c>
      <c r="O813" s="149">
        <v>17</v>
      </c>
      <c r="P813" s="149">
        <v>1.5</v>
      </c>
      <c r="Q813" s="149" t="s">
        <v>222</v>
      </c>
      <c r="AD813" s="56"/>
      <c r="AE813" s="62"/>
    </row>
    <row r="814" spans="1:31" x14ac:dyDescent="0.2">
      <c r="A814" s="58">
        <v>36051</v>
      </c>
      <c r="B814" s="513" t="str">
        <f t="shared" si="14"/>
        <v>0913</v>
      </c>
      <c r="C814" s="56">
        <v>1998</v>
      </c>
      <c r="D814" s="141">
        <v>106</v>
      </c>
      <c r="E814" s="141">
        <v>36</v>
      </c>
      <c r="F814" s="563">
        <v>4</v>
      </c>
      <c r="H814" s="141">
        <v>148</v>
      </c>
      <c r="I814" s="141">
        <v>3</v>
      </c>
      <c r="J814" s="141">
        <v>6</v>
      </c>
      <c r="K814" s="141">
        <v>3942</v>
      </c>
      <c r="L814" s="141">
        <v>501</v>
      </c>
      <c r="M814" s="56">
        <v>0</v>
      </c>
      <c r="N814" s="110" t="s">
        <v>67</v>
      </c>
      <c r="O814" s="56">
        <v>18</v>
      </c>
      <c r="P814" s="56">
        <v>1.5</v>
      </c>
      <c r="AE814" s="62"/>
    </row>
    <row r="815" spans="1:31" x14ac:dyDescent="0.2">
      <c r="A815" s="58">
        <v>36052</v>
      </c>
      <c r="B815" s="513" t="str">
        <f t="shared" si="14"/>
        <v>0914</v>
      </c>
      <c r="C815" s="56">
        <v>1998</v>
      </c>
      <c r="D815" s="141">
        <v>127</v>
      </c>
      <c r="E815" s="141">
        <v>54</v>
      </c>
      <c r="F815" s="563">
        <v>2</v>
      </c>
      <c r="H815" s="141">
        <v>110</v>
      </c>
      <c r="I815" s="141">
        <v>2</v>
      </c>
      <c r="J815" s="141">
        <v>10</v>
      </c>
      <c r="K815" s="141">
        <v>2816</v>
      </c>
      <c r="L815" s="141">
        <v>527</v>
      </c>
      <c r="M815" s="56">
        <v>1</v>
      </c>
      <c r="N815" s="110" t="s">
        <v>67</v>
      </c>
      <c r="O815" s="56">
        <v>19</v>
      </c>
      <c r="P815" s="56"/>
      <c r="Q815" s="56" t="s">
        <v>365</v>
      </c>
      <c r="AE815" s="62"/>
    </row>
    <row r="816" spans="1:31" x14ac:dyDescent="0.2">
      <c r="A816" s="58">
        <v>36053</v>
      </c>
      <c r="B816" s="513" t="str">
        <f t="shared" si="14"/>
        <v>0915</v>
      </c>
      <c r="C816" s="56">
        <v>1998</v>
      </c>
      <c r="D816" s="141">
        <v>226</v>
      </c>
      <c r="E816" s="141">
        <v>183</v>
      </c>
      <c r="F816" s="141">
        <v>0</v>
      </c>
      <c r="H816" s="141">
        <v>82</v>
      </c>
      <c r="I816" s="141">
        <v>4</v>
      </c>
      <c r="J816" s="141">
        <v>6</v>
      </c>
      <c r="K816" s="141">
        <v>3341</v>
      </c>
      <c r="L816" s="141">
        <v>643</v>
      </c>
      <c r="M816" s="56">
        <v>-1</v>
      </c>
      <c r="O816" s="56">
        <v>18</v>
      </c>
      <c r="P816" s="56">
        <v>1.34</v>
      </c>
      <c r="Q816" s="56" t="s">
        <v>384</v>
      </c>
      <c r="AE816" s="62"/>
    </row>
    <row r="817" spans="1:31" x14ac:dyDescent="0.2">
      <c r="A817" s="58">
        <v>36054</v>
      </c>
      <c r="B817" s="513" t="str">
        <f t="shared" si="14"/>
        <v>0916</v>
      </c>
      <c r="C817" s="56">
        <v>1998</v>
      </c>
      <c r="D817" s="141">
        <v>321</v>
      </c>
      <c r="E817" s="141">
        <v>189</v>
      </c>
      <c r="F817" s="141">
        <v>0</v>
      </c>
      <c r="H817" s="141">
        <v>131</v>
      </c>
      <c r="I817" s="141">
        <v>5</v>
      </c>
      <c r="J817" s="141">
        <v>13</v>
      </c>
      <c r="K817" s="141">
        <v>2384</v>
      </c>
      <c r="L817" s="141">
        <v>388</v>
      </c>
      <c r="M817" s="56">
        <v>4</v>
      </c>
      <c r="O817" s="56">
        <v>18</v>
      </c>
      <c r="P817" s="56">
        <v>1.28</v>
      </c>
      <c r="Q817" s="56" t="s">
        <v>378</v>
      </c>
      <c r="AE817" s="62"/>
    </row>
    <row r="818" spans="1:31" x14ac:dyDescent="0.2">
      <c r="A818" s="58">
        <v>36055</v>
      </c>
      <c r="B818" s="513" t="str">
        <f t="shared" si="14"/>
        <v>0917</v>
      </c>
      <c r="C818" s="56">
        <v>1998</v>
      </c>
      <c r="D818" s="141">
        <v>594</v>
      </c>
      <c r="E818" s="141">
        <v>199</v>
      </c>
      <c r="F818" s="141">
        <v>0</v>
      </c>
      <c r="H818" s="141">
        <v>151</v>
      </c>
      <c r="I818" s="141">
        <v>4</v>
      </c>
      <c r="J818" s="141">
        <v>7</v>
      </c>
      <c r="K818" s="141">
        <v>2485</v>
      </c>
      <c r="L818" s="141">
        <v>454</v>
      </c>
      <c r="M818" s="56">
        <v>0</v>
      </c>
      <c r="O818" s="56">
        <v>18</v>
      </c>
      <c r="P818" s="56">
        <v>1.28</v>
      </c>
      <c r="Q818" s="56" t="s">
        <v>224</v>
      </c>
      <c r="AE818" s="62"/>
    </row>
    <row r="819" spans="1:31" x14ac:dyDescent="0.2">
      <c r="A819" s="58">
        <v>36056</v>
      </c>
      <c r="B819" s="513" t="str">
        <f t="shared" si="14"/>
        <v>0918</v>
      </c>
      <c r="C819" s="56">
        <v>1998</v>
      </c>
      <c r="D819" s="141">
        <v>319</v>
      </c>
      <c r="E819" s="141">
        <v>47</v>
      </c>
      <c r="F819" s="141">
        <v>0</v>
      </c>
      <c r="H819" s="141">
        <v>186</v>
      </c>
      <c r="I819" s="141">
        <v>9</v>
      </c>
      <c r="J819" s="141">
        <v>9</v>
      </c>
      <c r="K819" s="141">
        <v>2458</v>
      </c>
      <c r="L819" s="141">
        <v>400</v>
      </c>
      <c r="M819" s="56">
        <v>0</v>
      </c>
      <c r="O819" s="56">
        <v>18</v>
      </c>
      <c r="P819" s="56">
        <v>1.26</v>
      </c>
      <c r="Q819" s="56" t="s">
        <v>389</v>
      </c>
      <c r="AE819" s="62"/>
    </row>
    <row r="820" spans="1:31" s="149" customFormat="1" x14ac:dyDescent="0.2">
      <c r="A820" s="148">
        <v>36057</v>
      </c>
      <c r="B820" s="513" t="str">
        <f t="shared" si="14"/>
        <v>0919</v>
      </c>
      <c r="C820" s="149">
        <v>1998</v>
      </c>
      <c r="D820" s="564">
        <v>656</v>
      </c>
      <c r="E820" s="564">
        <v>96</v>
      </c>
      <c r="F820" s="565">
        <v>1</v>
      </c>
      <c r="G820" s="564"/>
      <c r="H820" s="564">
        <v>227</v>
      </c>
      <c r="I820" s="564">
        <v>4</v>
      </c>
      <c r="J820" s="564">
        <v>11</v>
      </c>
      <c r="K820" s="564">
        <v>2163</v>
      </c>
      <c r="L820" s="564">
        <v>383</v>
      </c>
      <c r="M820" s="149">
        <v>0</v>
      </c>
      <c r="N820" s="150" t="s">
        <v>67</v>
      </c>
      <c r="O820" s="149">
        <v>18</v>
      </c>
      <c r="P820" s="149">
        <v>1.25</v>
      </c>
      <c r="Q820" s="149" t="s">
        <v>379</v>
      </c>
      <c r="AD820" s="56"/>
      <c r="AE820" s="62"/>
    </row>
    <row r="821" spans="1:31" x14ac:dyDescent="0.2">
      <c r="A821" s="58">
        <v>36058</v>
      </c>
      <c r="B821" s="513" t="str">
        <f t="shared" si="14"/>
        <v>0920</v>
      </c>
      <c r="C821" s="56">
        <v>1998</v>
      </c>
      <c r="D821" s="141">
        <v>1295</v>
      </c>
      <c r="E821" s="141">
        <v>201</v>
      </c>
      <c r="F821" s="141">
        <v>0</v>
      </c>
      <c r="H821" s="141">
        <v>219</v>
      </c>
      <c r="I821" s="141">
        <v>3</v>
      </c>
      <c r="J821" s="141">
        <v>13</v>
      </c>
      <c r="K821" s="141">
        <v>1302</v>
      </c>
      <c r="L821" s="141">
        <v>310</v>
      </c>
      <c r="M821" s="56">
        <v>2</v>
      </c>
      <c r="O821" s="56">
        <v>17</v>
      </c>
      <c r="P821" s="56">
        <v>1.24</v>
      </c>
      <c r="Q821" s="56" t="s">
        <v>365</v>
      </c>
      <c r="AE821" s="62"/>
    </row>
    <row r="822" spans="1:31" x14ac:dyDescent="0.2">
      <c r="A822" s="58">
        <v>36059</v>
      </c>
      <c r="B822" s="513" t="str">
        <f t="shared" si="14"/>
        <v>0921</v>
      </c>
      <c r="C822" s="56">
        <v>1998</v>
      </c>
      <c r="D822" s="141">
        <v>1041</v>
      </c>
      <c r="E822" s="141">
        <v>176</v>
      </c>
      <c r="F822" s="563">
        <v>1</v>
      </c>
      <c r="H822" s="141">
        <v>189</v>
      </c>
      <c r="I822" s="141">
        <v>2</v>
      </c>
      <c r="J822" s="141">
        <v>8</v>
      </c>
      <c r="K822" s="141">
        <v>1368</v>
      </c>
      <c r="L822" s="141">
        <v>342</v>
      </c>
      <c r="M822" s="56">
        <v>0</v>
      </c>
      <c r="N822" s="110" t="s">
        <v>67</v>
      </c>
      <c r="O822" s="56">
        <v>17</v>
      </c>
      <c r="P822" s="56">
        <v>1.24</v>
      </c>
      <c r="Q822" s="56" t="s">
        <v>370</v>
      </c>
      <c r="AE822" s="62"/>
    </row>
    <row r="823" spans="1:31" x14ac:dyDescent="0.2">
      <c r="A823" s="58">
        <v>36060</v>
      </c>
      <c r="B823" s="513" t="str">
        <f t="shared" si="14"/>
        <v>0922</v>
      </c>
      <c r="C823" s="56">
        <v>1998</v>
      </c>
      <c r="D823" s="141">
        <v>1244</v>
      </c>
      <c r="E823" s="141">
        <v>219</v>
      </c>
      <c r="F823" s="141">
        <v>0</v>
      </c>
      <c r="H823" s="141">
        <v>172</v>
      </c>
      <c r="I823" s="141">
        <v>3</v>
      </c>
      <c r="J823" s="141">
        <v>6</v>
      </c>
      <c r="K823" s="141">
        <v>1102</v>
      </c>
      <c r="L823" s="141">
        <v>238</v>
      </c>
      <c r="M823" s="56">
        <v>1</v>
      </c>
      <c r="O823" s="56">
        <v>18</v>
      </c>
      <c r="P823" s="56">
        <v>1.23</v>
      </c>
      <c r="Q823" s="56" t="s">
        <v>378</v>
      </c>
      <c r="AE823" s="62"/>
    </row>
    <row r="824" spans="1:31" x14ac:dyDescent="0.2">
      <c r="A824" s="58">
        <v>36061</v>
      </c>
      <c r="B824" s="513" t="str">
        <f t="shared" si="14"/>
        <v>0923</v>
      </c>
      <c r="C824" s="56">
        <v>1998</v>
      </c>
      <c r="D824" s="141">
        <v>1611</v>
      </c>
      <c r="E824" s="141">
        <v>221</v>
      </c>
      <c r="F824" s="141">
        <v>0</v>
      </c>
      <c r="H824" s="141">
        <v>130</v>
      </c>
      <c r="I824" s="141">
        <v>1</v>
      </c>
      <c r="J824" s="141">
        <v>3</v>
      </c>
      <c r="K824" s="141">
        <v>1035</v>
      </c>
      <c r="L824" s="141">
        <v>200</v>
      </c>
      <c r="M824" s="56">
        <v>1</v>
      </c>
      <c r="O824" s="56">
        <v>16</v>
      </c>
      <c r="P824" s="56">
        <v>1.2</v>
      </c>
      <c r="Q824" s="56" t="s">
        <v>378</v>
      </c>
      <c r="AE824" s="62"/>
    </row>
    <row r="825" spans="1:31" x14ac:dyDescent="0.2">
      <c r="A825" s="58">
        <v>36062</v>
      </c>
      <c r="B825" s="513" t="str">
        <f t="shared" si="14"/>
        <v>0924</v>
      </c>
      <c r="C825" s="56">
        <v>1998</v>
      </c>
      <c r="D825" s="141">
        <v>2337</v>
      </c>
      <c r="E825" s="141">
        <v>267</v>
      </c>
      <c r="F825" s="141">
        <v>0</v>
      </c>
      <c r="H825" s="141">
        <v>205</v>
      </c>
      <c r="I825" s="141">
        <v>5</v>
      </c>
      <c r="J825" s="141">
        <v>12</v>
      </c>
      <c r="K825" s="141">
        <v>1472</v>
      </c>
      <c r="L825" s="141">
        <v>293</v>
      </c>
      <c r="M825" s="56">
        <v>0</v>
      </c>
      <c r="O825" s="56">
        <v>17</v>
      </c>
      <c r="P825" s="56">
        <v>1.23</v>
      </c>
      <c r="Q825" s="56" t="s">
        <v>390</v>
      </c>
      <c r="AE825" s="62"/>
    </row>
    <row r="826" spans="1:31" x14ac:dyDescent="0.2">
      <c r="A826" s="58">
        <v>36063</v>
      </c>
      <c r="B826" s="513" t="str">
        <f t="shared" si="14"/>
        <v>0925</v>
      </c>
      <c r="C826" s="56">
        <v>1998</v>
      </c>
      <c r="D826" s="141">
        <v>2323</v>
      </c>
      <c r="E826" s="141">
        <v>265</v>
      </c>
      <c r="F826" s="141">
        <v>1</v>
      </c>
      <c r="H826" s="141">
        <v>202</v>
      </c>
      <c r="I826" s="141">
        <v>10</v>
      </c>
      <c r="J826" s="141">
        <v>9</v>
      </c>
      <c r="K826" s="141">
        <v>1546</v>
      </c>
      <c r="L826" s="141">
        <v>333</v>
      </c>
      <c r="M826" s="56">
        <v>7</v>
      </c>
      <c r="O826" s="56">
        <v>18</v>
      </c>
      <c r="P826" s="56">
        <v>1.18</v>
      </c>
      <c r="Q826" s="56" t="s">
        <v>367</v>
      </c>
      <c r="AE826" s="62"/>
    </row>
    <row r="827" spans="1:31" s="149" customFormat="1" x14ac:dyDescent="0.2">
      <c r="A827" s="148">
        <v>36064</v>
      </c>
      <c r="B827" s="513" t="str">
        <f t="shared" si="14"/>
        <v>0926</v>
      </c>
      <c r="C827" s="149">
        <v>1998</v>
      </c>
      <c r="D827" s="564">
        <v>1987</v>
      </c>
      <c r="E827" s="564">
        <v>113</v>
      </c>
      <c r="F827" s="564">
        <v>0</v>
      </c>
      <c r="G827" s="564"/>
      <c r="H827" s="564">
        <v>182</v>
      </c>
      <c r="I827" s="564">
        <v>2</v>
      </c>
      <c r="J827" s="564">
        <v>1</v>
      </c>
      <c r="K827" s="564">
        <v>1560</v>
      </c>
      <c r="L827" s="564">
        <v>196</v>
      </c>
      <c r="M827" s="149">
        <v>0</v>
      </c>
      <c r="O827" s="149">
        <v>16</v>
      </c>
      <c r="P827" s="149">
        <v>1.19</v>
      </c>
      <c r="Q827" s="149" t="s">
        <v>212</v>
      </c>
      <c r="AD827" s="56"/>
      <c r="AE827" s="62"/>
    </row>
    <row r="828" spans="1:31" x14ac:dyDescent="0.2">
      <c r="A828" s="58">
        <v>36065</v>
      </c>
      <c r="B828" s="513" t="str">
        <f t="shared" si="14"/>
        <v>0927</v>
      </c>
      <c r="C828" s="56">
        <v>1998</v>
      </c>
      <c r="D828" s="141">
        <v>1815</v>
      </c>
      <c r="E828" s="141">
        <v>105</v>
      </c>
      <c r="F828" s="141">
        <v>0</v>
      </c>
      <c r="H828" s="141">
        <v>124</v>
      </c>
      <c r="I828" s="141">
        <v>3</v>
      </c>
      <c r="J828" s="141">
        <v>2</v>
      </c>
      <c r="K828" s="141">
        <v>2095</v>
      </c>
      <c r="L828" s="141">
        <v>198</v>
      </c>
      <c r="M828" s="56">
        <v>0</v>
      </c>
      <c r="O828" s="56">
        <v>16</v>
      </c>
      <c r="P828" s="56">
        <v>1.18</v>
      </c>
      <c r="Q828" s="56" t="s">
        <v>212</v>
      </c>
      <c r="AE828" s="62"/>
    </row>
    <row r="829" spans="1:31" x14ac:dyDescent="0.2">
      <c r="A829" s="58">
        <v>36066</v>
      </c>
      <c r="B829" s="513" t="str">
        <f t="shared" si="14"/>
        <v>0928</v>
      </c>
      <c r="C829" s="56">
        <v>1998</v>
      </c>
      <c r="D829" s="141">
        <v>1695</v>
      </c>
      <c r="E829" s="141">
        <v>89</v>
      </c>
      <c r="F829" s="141">
        <v>0</v>
      </c>
      <c r="H829" s="141">
        <v>130</v>
      </c>
      <c r="I829" s="141">
        <v>0</v>
      </c>
      <c r="J829" s="141">
        <v>0</v>
      </c>
      <c r="K829" s="141">
        <v>2196</v>
      </c>
      <c r="L829" s="141">
        <v>239</v>
      </c>
      <c r="M829" s="56">
        <v>0</v>
      </c>
      <c r="O829" s="56">
        <v>16</v>
      </c>
      <c r="P829" s="56">
        <v>1.1499999999999999</v>
      </c>
      <c r="Q829" s="56" t="s">
        <v>212</v>
      </c>
      <c r="AE829" s="62"/>
    </row>
    <row r="830" spans="1:31" x14ac:dyDescent="0.2">
      <c r="A830" s="58">
        <v>36067</v>
      </c>
      <c r="B830" s="513" t="str">
        <f t="shared" si="14"/>
        <v>0929</v>
      </c>
      <c r="C830" s="56">
        <v>1998</v>
      </c>
      <c r="D830" s="141">
        <v>2142</v>
      </c>
      <c r="E830" s="141">
        <v>181</v>
      </c>
      <c r="F830" s="141">
        <v>0</v>
      </c>
      <c r="H830" s="141">
        <v>165</v>
      </c>
      <c r="I830" s="141">
        <v>0</v>
      </c>
      <c r="J830" s="141">
        <v>4</v>
      </c>
      <c r="K830" s="141">
        <v>2283</v>
      </c>
      <c r="L830" s="141">
        <v>309</v>
      </c>
      <c r="M830" s="56">
        <v>0</v>
      </c>
      <c r="O830" s="56">
        <v>14</v>
      </c>
      <c r="P830" s="56">
        <v>1.1499999999999999</v>
      </c>
      <c r="AE830" s="62"/>
    </row>
    <row r="831" spans="1:31" x14ac:dyDescent="0.2">
      <c r="A831" s="58">
        <v>36068</v>
      </c>
      <c r="B831" s="513" t="str">
        <f t="shared" si="14"/>
        <v>0930</v>
      </c>
      <c r="C831" s="56">
        <v>1998</v>
      </c>
      <c r="D831" s="141">
        <v>2135</v>
      </c>
      <c r="E831" s="141">
        <v>238</v>
      </c>
      <c r="F831" s="141">
        <v>0</v>
      </c>
      <c r="H831" s="141">
        <v>207</v>
      </c>
      <c r="I831" s="141">
        <v>4</v>
      </c>
      <c r="J831" s="141">
        <v>15</v>
      </c>
      <c r="K831" s="141">
        <v>2703</v>
      </c>
      <c r="L831" s="141">
        <v>308</v>
      </c>
      <c r="M831" s="56">
        <v>0</v>
      </c>
      <c r="O831" s="56">
        <v>15</v>
      </c>
      <c r="P831" s="56">
        <v>1.1499999999999999</v>
      </c>
      <c r="Q831" s="56" t="s">
        <v>378</v>
      </c>
      <c r="AE831" s="62"/>
    </row>
    <row r="832" spans="1:31" x14ac:dyDescent="0.2">
      <c r="A832" s="58">
        <v>36069</v>
      </c>
      <c r="B832" s="513" t="str">
        <f t="shared" si="14"/>
        <v>1001</v>
      </c>
      <c r="C832" s="56">
        <v>1998</v>
      </c>
      <c r="D832" s="141">
        <v>1833</v>
      </c>
      <c r="E832" s="141">
        <v>182</v>
      </c>
      <c r="F832" s="141">
        <v>0</v>
      </c>
      <c r="H832" s="141">
        <v>101</v>
      </c>
      <c r="I832" s="141">
        <v>13</v>
      </c>
      <c r="J832" s="141">
        <v>5</v>
      </c>
      <c r="K832" s="141">
        <v>2696</v>
      </c>
      <c r="L832" s="141">
        <v>312</v>
      </c>
      <c r="M832" s="56">
        <v>0</v>
      </c>
      <c r="O832" s="56">
        <v>17</v>
      </c>
      <c r="P832" s="56">
        <v>1.1399999999999999</v>
      </c>
      <c r="Q832" s="56" t="s">
        <v>367</v>
      </c>
      <c r="AE832" s="62"/>
    </row>
    <row r="833" spans="1:31" x14ac:dyDescent="0.2">
      <c r="A833" s="58">
        <v>36070</v>
      </c>
      <c r="B833" s="513" t="str">
        <f t="shared" si="14"/>
        <v>1002</v>
      </c>
      <c r="C833" s="56">
        <v>1998</v>
      </c>
      <c r="D833" s="141">
        <v>1824</v>
      </c>
      <c r="E833" s="141">
        <v>229</v>
      </c>
      <c r="F833" s="141">
        <v>0</v>
      </c>
      <c r="H833" s="141">
        <v>247</v>
      </c>
      <c r="I833" s="141">
        <v>1</v>
      </c>
      <c r="J833" s="141">
        <v>0</v>
      </c>
      <c r="K833" s="141">
        <v>1933</v>
      </c>
      <c r="L833" s="141">
        <v>279</v>
      </c>
      <c r="M833" s="56">
        <v>0</v>
      </c>
      <c r="O833" s="56">
        <v>15</v>
      </c>
      <c r="P833" s="56">
        <v>1.2</v>
      </c>
      <c r="Q833" s="56" t="s">
        <v>391</v>
      </c>
      <c r="AE833" s="62"/>
    </row>
    <row r="834" spans="1:31" s="149" customFormat="1" x14ac:dyDescent="0.2">
      <c r="A834" s="148">
        <v>36071</v>
      </c>
      <c r="B834" s="513" t="str">
        <f t="shared" si="14"/>
        <v>1003</v>
      </c>
      <c r="C834" s="149">
        <v>1998</v>
      </c>
      <c r="D834" s="564">
        <v>2462</v>
      </c>
      <c r="E834" s="564">
        <v>211</v>
      </c>
      <c r="F834" s="564">
        <v>0</v>
      </c>
      <c r="G834" s="564"/>
      <c r="H834" s="564">
        <v>375</v>
      </c>
      <c r="I834" s="564">
        <v>6</v>
      </c>
      <c r="J834" s="564">
        <v>8</v>
      </c>
      <c r="K834" s="564">
        <v>1802</v>
      </c>
      <c r="L834" s="564">
        <v>239</v>
      </c>
      <c r="M834" s="149">
        <v>0</v>
      </c>
      <c r="AD834" s="56"/>
      <c r="AE834" s="62"/>
    </row>
    <row r="835" spans="1:31" x14ac:dyDescent="0.2">
      <c r="A835" s="58">
        <v>36072</v>
      </c>
      <c r="B835" s="513" t="str">
        <f t="shared" si="14"/>
        <v>1004</v>
      </c>
      <c r="C835" s="56">
        <v>1998</v>
      </c>
      <c r="D835" s="141">
        <v>2846</v>
      </c>
      <c r="E835" s="141">
        <v>166</v>
      </c>
      <c r="F835" s="141">
        <v>0</v>
      </c>
      <c r="H835" s="141">
        <v>330</v>
      </c>
      <c r="I835" s="141">
        <v>4</v>
      </c>
      <c r="J835" s="141">
        <v>4</v>
      </c>
      <c r="K835" s="141">
        <v>1667</v>
      </c>
      <c r="L835" s="141">
        <v>315</v>
      </c>
      <c r="M835" s="56">
        <v>0</v>
      </c>
      <c r="O835" s="56">
        <v>15</v>
      </c>
      <c r="P835" s="56">
        <v>1.19</v>
      </c>
      <c r="Q835" s="56" t="s">
        <v>365</v>
      </c>
      <c r="AE835" s="62"/>
    </row>
    <row r="836" spans="1:31" x14ac:dyDescent="0.2">
      <c r="A836" s="58">
        <v>36073</v>
      </c>
      <c r="B836" s="513" t="str">
        <f t="shared" si="14"/>
        <v>1005</v>
      </c>
      <c r="C836" s="56">
        <v>1998</v>
      </c>
      <c r="D836" s="141">
        <v>2885</v>
      </c>
      <c r="E836" s="141">
        <v>236</v>
      </c>
      <c r="F836" s="141">
        <v>0</v>
      </c>
      <c r="H836" s="141">
        <v>461</v>
      </c>
      <c r="I836" s="141">
        <v>2</v>
      </c>
      <c r="J836" s="141">
        <v>3</v>
      </c>
      <c r="K836" s="141">
        <v>1782</v>
      </c>
      <c r="L836" s="141">
        <v>319</v>
      </c>
      <c r="M836" s="56">
        <v>1</v>
      </c>
      <c r="O836" s="56">
        <v>16</v>
      </c>
      <c r="P836" s="56">
        <v>1.18</v>
      </c>
      <c r="Q836" s="56" t="s">
        <v>219</v>
      </c>
      <c r="AE836" s="62"/>
    </row>
    <row r="837" spans="1:31" x14ac:dyDescent="0.2">
      <c r="A837" s="58">
        <v>36074</v>
      </c>
      <c r="B837" s="513" t="str">
        <f t="shared" si="14"/>
        <v>1006</v>
      </c>
      <c r="C837" s="56">
        <v>1998</v>
      </c>
      <c r="D837" s="141">
        <v>2439</v>
      </c>
      <c r="E837" s="141">
        <v>77</v>
      </c>
      <c r="F837" s="141">
        <v>0</v>
      </c>
      <c r="H837" s="141">
        <v>487</v>
      </c>
      <c r="I837" s="141">
        <v>6</v>
      </c>
      <c r="J837" s="141">
        <v>2</v>
      </c>
      <c r="K837" s="141">
        <v>1782</v>
      </c>
      <c r="L837" s="141">
        <v>227</v>
      </c>
      <c r="M837" s="56">
        <v>1</v>
      </c>
      <c r="O837" s="56">
        <v>16</v>
      </c>
      <c r="P837" s="56">
        <v>1.2</v>
      </c>
      <c r="Q837" s="56" t="s">
        <v>222</v>
      </c>
      <c r="AE837" s="62"/>
    </row>
    <row r="838" spans="1:31" x14ac:dyDescent="0.2">
      <c r="A838" s="58">
        <v>36075</v>
      </c>
      <c r="B838" s="513" t="str">
        <f t="shared" si="14"/>
        <v>1007</v>
      </c>
      <c r="C838" s="56">
        <v>1998</v>
      </c>
      <c r="D838" s="141">
        <v>2582</v>
      </c>
      <c r="E838" s="141">
        <v>175</v>
      </c>
      <c r="F838" s="141">
        <v>0</v>
      </c>
      <c r="H838" s="141">
        <v>507</v>
      </c>
      <c r="I838" s="141">
        <v>9</v>
      </c>
      <c r="J838" s="141">
        <v>6</v>
      </c>
      <c r="K838" s="141">
        <v>1476</v>
      </c>
      <c r="L838" s="141">
        <v>236</v>
      </c>
      <c r="M838" s="56">
        <v>0</v>
      </c>
      <c r="O838" s="56">
        <v>16</v>
      </c>
      <c r="P838" s="56">
        <v>1.2</v>
      </c>
      <c r="Q838" s="56" t="s">
        <v>392</v>
      </c>
      <c r="AE838" s="62"/>
    </row>
    <row r="839" spans="1:31" x14ac:dyDescent="0.2">
      <c r="A839" s="58">
        <v>36076</v>
      </c>
      <c r="B839" s="513" t="str">
        <f t="shared" si="14"/>
        <v>1008</v>
      </c>
      <c r="C839" s="56">
        <v>1998</v>
      </c>
      <c r="D839" s="141">
        <v>1541</v>
      </c>
      <c r="E839" s="141">
        <v>129</v>
      </c>
      <c r="F839" s="141">
        <v>0</v>
      </c>
      <c r="H839" s="141">
        <v>669</v>
      </c>
      <c r="I839" s="141">
        <v>16</v>
      </c>
      <c r="J839" s="141">
        <v>2</v>
      </c>
      <c r="K839" s="141">
        <v>1336</v>
      </c>
      <c r="L839" s="141">
        <v>160</v>
      </c>
      <c r="M839" s="56">
        <v>3</v>
      </c>
      <c r="O839" s="56">
        <v>16</v>
      </c>
      <c r="P839" s="56">
        <v>1.18</v>
      </c>
      <c r="Q839" s="56" t="s">
        <v>238</v>
      </c>
      <c r="AE839" s="62"/>
    </row>
    <row r="840" spans="1:31" x14ac:dyDescent="0.2">
      <c r="A840" s="58">
        <v>36077</v>
      </c>
      <c r="B840" s="513" t="str">
        <f t="shared" si="14"/>
        <v>1009</v>
      </c>
      <c r="C840" s="56">
        <v>1998</v>
      </c>
      <c r="D840" s="141">
        <v>1118</v>
      </c>
      <c r="E840" s="141">
        <v>105</v>
      </c>
      <c r="F840" s="141">
        <v>0</v>
      </c>
      <c r="H840" s="141">
        <v>615</v>
      </c>
      <c r="I840" s="141">
        <v>13</v>
      </c>
      <c r="J840" s="141">
        <v>1</v>
      </c>
      <c r="K840" s="141">
        <v>1369</v>
      </c>
      <c r="L840" s="141">
        <v>261</v>
      </c>
      <c r="M840" s="56">
        <v>1</v>
      </c>
      <c r="O840" s="56">
        <v>15</v>
      </c>
      <c r="P840" s="56">
        <v>1.38</v>
      </c>
      <c r="Q840" s="56" t="s">
        <v>238</v>
      </c>
      <c r="AE840" s="62"/>
    </row>
    <row r="841" spans="1:31" s="149" customFormat="1" x14ac:dyDescent="0.2">
      <c r="A841" s="148">
        <v>36078</v>
      </c>
      <c r="B841" s="513" t="str">
        <f t="shared" si="14"/>
        <v>1010</v>
      </c>
      <c r="C841" s="149">
        <v>1998</v>
      </c>
      <c r="D841" s="564">
        <v>1203</v>
      </c>
      <c r="E841" s="564">
        <v>117</v>
      </c>
      <c r="F841" s="564">
        <v>0</v>
      </c>
      <c r="G841" s="564"/>
      <c r="H841" s="564">
        <v>1137</v>
      </c>
      <c r="I841" s="564">
        <v>15</v>
      </c>
      <c r="J841" s="564">
        <v>9</v>
      </c>
      <c r="K841" s="564">
        <v>1114</v>
      </c>
      <c r="L841" s="564">
        <v>109</v>
      </c>
      <c r="M841" s="149">
        <v>1</v>
      </c>
      <c r="O841" s="149">
        <v>15</v>
      </c>
      <c r="P841" s="149">
        <v>1.37</v>
      </c>
      <c r="Q841" s="149" t="s">
        <v>393</v>
      </c>
      <c r="AD841" s="56"/>
      <c r="AE841" s="62"/>
    </row>
    <row r="842" spans="1:31" x14ac:dyDescent="0.2">
      <c r="A842" s="58">
        <v>36079</v>
      </c>
      <c r="B842" s="513" t="str">
        <f t="shared" si="14"/>
        <v>1011</v>
      </c>
      <c r="C842" s="56">
        <v>1998</v>
      </c>
      <c r="D842" s="141">
        <v>1901</v>
      </c>
      <c r="E842" s="141">
        <v>154</v>
      </c>
      <c r="F842" s="141">
        <v>1</v>
      </c>
      <c r="H842" s="141">
        <v>1345</v>
      </c>
      <c r="I842" s="141">
        <v>23</v>
      </c>
      <c r="J842" s="141">
        <v>10</v>
      </c>
      <c r="K842" s="141">
        <v>872</v>
      </c>
      <c r="L842" s="141">
        <v>136</v>
      </c>
      <c r="M842" s="56">
        <v>1</v>
      </c>
      <c r="O842" s="56">
        <v>15</v>
      </c>
      <c r="P842" s="56">
        <v>1.36</v>
      </c>
      <c r="Q842" s="56" t="s">
        <v>238</v>
      </c>
      <c r="AE842" s="62"/>
    </row>
    <row r="843" spans="1:31" x14ac:dyDescent="0.2">
      <c r="A843" s="58">
        <v>36080</v>
      </c>
      <c r="B843" s="513" t="str">
        <f t="shared" si="14"/>
        <v>1012</v>
      </c>
      <c r="C843" s="56">
        <v>1998</v>
      </c>
      <c r="D843" s="141">
        <v>1328</v>
      </c>
      <c r="E843" s="141">
        <v>68</v>
      </c>
      <c r="F843" s="141">
        <v>0</v>
      </c>
      <c r="H843" s="141">
        <v>2409</v>
      </c>
      <c r="I843" s="141">
        <v>11</v>
      </c>
      <c r="J843" s="141">
        <v>1</v>
      </c>
      <c r="K843" s="141">
        <v>1089</v>
      </c>
      <c r="L843" s="141">
        <v>155</v>
      </c>
      <c r="M843" s="56">
        <v>0</v>
      </c>
      <c r="O843" s="56">
        <v>15</v>
      </c>
      <c r="P843" s="56">
        <v>1.4</v>
      </c>
      <c r="Q843" s="56" t="s">
        <v>245</v>
      </c>
      <c r="AE843" s="62"/>
    </row>
    <row r="844" spans="1:31" x14ac:dyDescent="0.2">
      <c r="A844" s="58">
        <v>36081</v>
      </c>
      <c r="B844" s="513" t="str">
        <f t="shared" si="14"/>
        <v>1013</v>
      </c>
      <c r="C844" s="56">
        <v>1998</v>
      </c>
      <c r="D844" s="141">
        <v>3705</v>
      </c>
      <c r="E844" s="141">
        <v>199</v>
      </c>
      <c r="F844" s="141">
        <v>1</v>
      </c>
      <c r="H844" s="141">
        <v>3035</v>
      </c>
      <c r="I844" s="141">
        <v>33</v>
      </c>
      <c r="J844" s="141">
        <v>4</v>
      </c>
      <c r="K844" s="141">
        <v>1873</v>
      </c>
      <c r="L844" s="141">
        <v>304</v>
      </c>
      <c r="M844" s="56">
        <v>1</v>
      </c>
      <c r="O844" s="56">
        <v>15</v>
      </c>
      <c r="P844" s="56">
        <v>1.7</v>
      </c>
      <c r="Q844" s="56" t="s">
        <v>371</v>
      </c>
      <c r="AE844" s="62"/>
    </row>
    <row r="845" spans="1:31" x14ac:dyDescent="0.2">
      <c r="A845" s="58">
        <v>36082</v>
      </c>
      <c r="B845" s="513" t="str">
        <f t="shared" si="14"/>
        <v>1014</v>
      </c>
      <c r="C845" s="56">
        <v>1998</v>
      </c>
      <c r="D845" s="141">
        <v>1998</v>
      </c>
      <c r="E845" s="141">
        <v>112</v>
      </c>
      <c r="F845" s="141">
        <v>0</v>
      </c>
      <c r="H845" s="141">
        <v>2132</v>
      </c>
      <c r="I845" s="141">
        <v>19</v>
      </c>
      <c r="J845" s="141">
        <v>7</v>
      </c>
      <c r="K845" s="141">
        <v>1104</v>
      </c>
      <c r="L845" s="141">
        <v>211</v>
      </c>
      <c r="M845" s="56">
        <v>0</v>
      </c>
      <c r="O845" s="56">
        <v>15</v>
      </c>
      <c r="P845" s="56">
        <v>1.73</v>
      </c>
      <c r="Q845" s="56" t="s">
        <v>379</v>
      </c>
      <c r="AE845" s="62"/>
    </row>
    <row r="846" spans="1:31" x14ac:dyDescent="0.2">
      <c r="A846" s="58">
        <v>36083</v>
      </c>
      <c r="B846" s="513" t="str">
        <f t="shared" si="14"/>
        <v>1015</v>
      </c>
      <c r="C846" s="56">
        <v>1998</v>
      </c>
      <c r="D846" s="141">
        <v>798</v>
      </c>
      <c r="E846" s="141">
        <v>66</v>
      </c>
      <c r="F846" s="141">
        <v>0</v>
      </c>
      <c r="H846" s="141">
        <v>946</v>
      </c>
      <c r="I846" s="141">
        <v>16</v>
      </c>
      <c r="J846" s="141">
        <v>13</v>
      </c>
      <c r="K846" s="141">
        <v>727</v>
      </c>
      <c r="L846" s="141">
        <v>102</v>
      </c>
      <c r="M846" s="56">
        <v>0</v>
      </c>
      <c r="O846" s="56">
        <v>14</v>
      </c>
      <c r="P846" s="56">
        <v>1.71</v>
      </c>
      <c r="Q846" s="56" t="s">
        <v>222</v>
      </c>
      <c r="AE846" s="62"/>
    </row>
    <row r="847" spans="1:31" x14ac:dyDescent="0.2">
      <c r="A847" s="58">
        <v>36084</v>
      </c>
      <c r="B847" s="513" t="str">
        <f t="shared" si="14"/>
        <v>1016</v>
      </c>
      <c r="C847" s="56">
        <v>1998</v>
      </c>
      <c r="D847" s="141">
        <v>729</v>
      </c>
      <c r="E847" s="141">
        <v>46</v>
      </c>
      <c r="F847" s="141">
        <v>0</v>
      </c>
      <c r="H847" s="141">
        <v>1124</v>
      </c>
      <c r="I847" s="141">
        <v>8</v>
      </c>
      <c r="J847" s="141">
        <v>16</v>
      </c>
      <c r="K847" s="141">
        <v>856</v>
      </c>
      <c r="L847" s="141">
        <v>83</v>
      </c>
      <c r="M847" s="56">
        <v>0</v>
      </c>
      <c r="O847" s="56">
        <v>14.5</v>
      </c>
      <c r="P847" s="56">
        <v>1.7</v>
      </c>
      <c r="AE847" s="62"/>
    </row>
    <row r="848" spans="1:31" s="149" customFormat="1" x14ac:dyDescent="0.2">
      <c r="A848" s="148">
        <v>36085</v>
      </c>
      <c r="B848" s="513" t="str">
        <f t="shared" si="14"/>
        <v>1017</v>
      </c>
      <c r="C848" s="149">
        <v>1998</v>
      </c>
      <c r="D848" s="564">
        <v>1033</v>
      </c>
      <c r="E848" s="564">
        <v>118</v>
      </c>
      <c r="F848" s="564">
        <v>0</v>
      </c>
      <c r="G848" s="564"/>
      <c r="H848" s="564">
        <v>1642</v>
      </c>
      <c r="I848" s="564">
        <v>23</v>
      </c>
      <c r="J848" s="564">
        <v>11</v>
      </c>
      <c r="K848" s="564">
        <v>1132</v>
      </c>
      <c r="L848" s="564">
        <v>108</v>
      </c>
      <c r="M848" s="149">
        <v>1</v>
      </c>
      <c r="O848" s="149">
        <v>14.5</v>
      </c>
      <c r="P848" s="149">
        <v>1.78</v>
      </c>
      <c r="Q848" s="149" t="s">
        <v>238</v>
      </c>
      <c r="AD848" s="56"/>
      <c r="AE848" s="62"/>
    </row>
    <row r="849" spans="1:31" x14ac:dyDescent="0.2">
      <c r="A849" s="58">
        <v>36086</v>
      </c>
      <c r="B849" s="513" t="str">
        <f t="shared" si="14"/>
        <v>1018</v>
      </c>
      <c r="C849" s="56">
        <v>1998</v>
      </c>
      <c r="D849" s="141">
        <v>2602</v>
      </c>
      <c r="E849" s="141">
        <v>160</v>
      </c>
      <c r="F849" s="141">
        <v>1</v>
      </c>
      <c r="H849" s="141">
        <v>1609</v>
      </c>
      <c r="I849" s="141">
        <v>22</v>
      </c>
      <c r="J849" s="141">
        <v>4</v>
      </c>
      <c r="K849" s="141">
        <v>854</v>
      </c>
      <c r="L849" s="141">
        <v>82</v>
      </c>
      <c r="M849" s="56">
        <v>0</v>
      </c>
      <c r="O849" s="56">
        <v>14</v>
      </c>
      <c r="P849" s="56">
        <v>1.78</v>
      </c>
      <c r="Q849" s="56" t="s">
        <v>228</v>
      </c>
      <c r="AE849" s="62"/>
    </row>
    <row r="850" spans="1:31" x14ac:dyDescent="0.2">
      <c r="A850" s="58">
        <v>36087</v>
      </c>
      <c r="B850" s="513" t="str">
        <f t="shared" si="14"/>
        <v>1019</v>
      </c>
      <c r="C850" s="56">
        <v>1998</v>
      </c>
      <c r="D850" s="141">
        <v>1135</v>
      </c>
      <c r="E850" s="141">
        <v>69</v>
      </c>
      <c r="F850" s="141">
        <v>0</v>
      </c>
      <c r="G850" s="563">
        <v>1</v>
      </c>
      <c r="H850" s="141">
        <v>1229</v>
      </c>
      <c r="I850" s="141">
        <v>25</v>
      </c>
      <c r="J850" s="141">
        <v>6</v>
      </c>
      <c r="K850" s="141">
        <v>490</v>
      </c>
      <c r="L850" s="141">
        <v>38</v>
      </c>
      <c r="M850" s="56">
        <v>0</v>
      </c>
      <c r="O850" s="56">
        <v>14</v>
      </c>
      <c r="P850" s="56">
        <v>1.78</v>
      </c>
      <c r="Q850" s="56" t="s">
        <v>370</v>
      </c>
      <c r="AE850" s="62"/>
    </row>
    <row r="851" spans="1:31" x14ac:dyDescent="0.2">
      <c r="A851" s="58">
        <v>36088</v>
      </c>
      <c r="B851" s="513" t="str">
        <f t="shared" si="14"/>
        <v>1020</v>
      </c>
      <c r="C851" s="56">
        <v>1998</v>
      </c>
      <c r="D851" s="141">
        <v>817</v>
      </c>
      <c r="E851" s="141">
        <v>21</v>
      </c>
      <c r="F851" s="141">
        <v>0</v>
      </c>
      <c r="G851" s="563">
        <v>9</v>
      </c>
      <c r="H851" s="141">
        <v>1316</v>
      </c>
      <c r="I851" s="141">
        <v>18</v>
      </c>
      <c r="J851" s="141">
        <v>18</v>
      </c>
      <c r="K851" s="141">
        <v>426</v>
      </c>
      <c r="L851" s="141">
        <v>60</v>
      </c>
      <c r="M851" s="56">
        <v>0</v>
      </c>
      <c r="O851" s="56">
        <v>14</v>
      </c>
      <c r="P851" s="56">
        <v>1.75</v>
      </c>
      <c r="Q851" s="56" t="s">
        <v>224</v>
      </c>
      <c r="AE851" s="62"/>
    </row>
    <row r="852" spans="1:31" x14ac:dyDescent="0.2">
      <c r="A852" s="58">
        <v>36089</v>
      </c>
      <c r="B852" s="513" t="str">
        <f t="shared" si="14"/>
        <v>1021</v>
      </c>
      <c r="C852" s="56">
        <v>1998</v>
      </c>
      <c r="D852" s="141">
        <v>672</v>
      </c>
      <c r="E852" s="141">
        <v>40</v>
      </c>
      <c r="F852" s="141">
        <v>0</v>
      </c>
      <c r="G852" s="563">
        <v>0</v>
      </c>
      <c r="H852" s="141">
        <v>1280</v>
      </c>
      <c r="I852" s="141">
        <v>7</v>
      </c>
      <c r="J852" s="141">
        <v>7</v>
      </c>
      <c r="K852" s="141">
        <v>441</v>
      </c>
      <c r="L852" s="141">
        <v>31</v>
      </c>
      <c r="M852" s="56">
        <v>0</v>
      </c>
      <c r="O852" s="56">
        <v>14</v>
      </c>
      <c r="P852" s="56">
        <v>1.72</v>
      </c>
      <c r="Q852" s="56" t="s">
        <v>224</v>
      </c>
      <c r="AE852" s="62"/>
    </row>
    <row r="853" spans="1:31" x14ac:dyDescent="0.2">
      <c r="A853" s="58">
        <v>36090</v>
      </c>
      <c r="B853" s="513" t="str">
        <f t="shared" si="14"/>
        <v>1022</v>
      </c>
      <c r="C853" s="56">
        <v>1998</v>
      </c>
      <c r="D853" s="141">
        <v>714</v>
      </c>
      <c r="E853" s="141">
        <v>32</v>
      </c>
      <c r="F853" s="141">
        <v>0</v>
      </c>
      <c r="G853" s="563">
        <v>1</v>
      </c>
      <c r="H853" s="141">
        <v>1301</v>
      </c>
      <c r="I853" s="141">
        <v>11</v>
      </c>
      <c r="J853" s="141">
        <v>7</v>
      </c>
      <c r="K853" s="141">
        <v>294</v>
      </c>
      <c r="L853" s="141">
        <v>7</v>
      </c>
      <c r="M853" s="56">
        <v>0</v>
      </c>
      <c r="O853" s="56">
        <v>14</v>
      </c>
      <c r="P853" s="56">
        <v>1.67</v>
      </c>
      <c r="Q853" s="56" t="s">
        <v>228</v>
      </c>
      <c r="AE853" s="62"/>
    </row>
    <row r="854" spans="1:31" x14ac:dyDescent="0.2">
      <c r="A854" s="58">
        <v>36091</v>
      </c>
      <c r="B854" s="513" t="str">
        <f t="shared" si="14"/>
        <v>1023</v>
      </c>
      <c r="C854" s="56">
        <v>1998</v>
      </c>
      <c r="D854" s="141">
        <v>609</v>
      </c>
      <c r="E854" s="141">
        <v>32</v>
      </c>
      <c r="F854" s="141">
        <v>0</v>
      </c>
      <c r="H854" s="141">
        <v>1154</v>
      </c>
      <c r="I854" s="141">
        <v>5</v>
      </c>
      <c r="J854" s="141">
        <v>6</v>
      </c>
      <c r="K854" s="141">
        <v>231</v>
      </c>
      <c r="L854" s="141">
        <v>40</v>
      </c>
      <c r="M854" s="56">
        <v>0</v>
      </c>
      <c r="O854" s="56">
        <v>14</v>
      </c>
      <c r="P854" s="56">
        <v>1.67</v>
      </c>
      <c r="Q854" s="56" t="s">
        <v>379</v>
      </c>
      <c r="AE854" s="62"/>
    </row>
    <row r="855" spans="1:31" s="149" customFormat="1" x14ac:dyDescent="0.2">
      <c r="A855" s="148">
        <v>36092</v>
      </c>
      <c r="B855" s="513" t="str">
        <f t="shared" si="14"/>
        <v>1024</v>
      </c>
      <c r="C855" s="149">
        <v>1998</v>
      </c>
      <c r="D855" s="564">
        <v>646</v>
      </c>
      <c r="E855" s="564">
        <v>34</v>
      </c>
      <c r="F855" s="564">
        <v>0</v>
      </c>
      <c r="G855" s="564"/>
      <c r="H855" s="564">
        <v>1144</v>
      </c>
      <c r="I855" s="564">
        <v>12</v>
      </c>
      <c r="J855" s="564">
        <v>11</v>
      </c>
      <c r="K855" s="564">
        <v>237</v>
      </c>
      <c r="L855" s="564">
        <v>20</v>
      </c>
      <c r="M855" s="149">
        <v>0</v>
      </c>
      <c r="O855" s="149">
        <v>14</v>
      </c>
      <c r="P855" s="149">
        <v>1.67</v>
      </c>
      <c r="Q855" s="149" t="s">
        <v>367</v>
      </c>
      <c r="AD855" s="56"/>
      <c r="AE855" s="62"/>
    </row>
    <row r="856" spans="1:31" x14ac:dyDescent="0.2">
      <c r="A856" s="58">
        <v>36093</v>
      </c>
      <c r="B856" s="513" t="str">
        <f t="shared" si="14"/>
        <v>1025</v>
      </c>
      <c r="C856" s="56">
        <v>1998</v>
      </c>
      <c r="D856" s="141">
        <v>694</v>
      </c>
      <c r="E856" s="141">
        <v>41</v>
      </c>
      <c r="F856" s="141">
        <v>0</v>
      </c>
      <c r="H856" s="141">
        <v>1030</v>
      </c>
      <c r="I856" s="141">
        <v>15</v>
      </c>
      <c r="J856" s="141">
        <v>8</v>
      </c>
      <c r="K856" s="141">
        <v>179</v>
      </c>
      <c r="L856" s="141">
        <v>17</v>
      </c>
      <c r="M856" s="56">
        <v>0</v>
      </c>
      <c r="O856" s="56">
        <v>14.5</v>
      </c>
      <c r="P856" s="56">
        <v>1.65</v>
      </c>
      <c r="Q856" s="56" t="s">
        <v>367</v>
      </c>
      <c r="AE856" s="62"/>
    </row>
    <row r="857" spans="1:31" x14ac:dyDescent="0.2">
      <c r="A857" s="58">
        <v>36094</v>
      </c>
      <c r="B857" s="513" t="str">
        <f t="shared" si="14"/>
        <v>1026</v>
      </c>
      <c r="C857" s="56">
        <v>1998</v>
      </c>
      <c r="D857" s="141">
        <v>538</v>
      </c>
      <c r="E857" s="141">
        <v>43</v>
      </c>
      <c r="F857" s="141">
        <v>0</v>
      </c>
      <c r="H857" s="141">
        <v>1010</v>
      </c>
      <c r="I857" s="141">
        <v>5</v>
      </c>
      <c r="J857" s="141">
        <v>5</v>
      </c>
      <c r="K857" s="141">
        <v>137</v>
      </c>
      <c r="L857" s="141">
        <v>5</v>
      </c>
      <c r="M857" s="56">
        <v>0</v>
      </c>
      <c r="O857" s="56">
        <v>14</v>
      </c>
      <c r="P857" s="56">
        <v>1.6</v>
      </c>
      <c r="AE857" s="62"/>
    </row>
    <row r="858" spans="1:31" x14ac:dyDescent="0.2">
      <c r="A858" s="58">
        <v>36095</v>
      </c>
      <c r="B858" s="513" t="str">
        <f t="shared" si="14"/>
        <v>1027</v>
      </c>
      <c r="C858" s="56">
        <v>1998</v>
      </c>
      <c r="D858" s="141">
        <v>623</v>
      </c>
      <c r="E858" s="141">
        <v>25</v>
      </c>
      <c r="F858" s="141">
        <v>0</v>
      </c>
      <c r="H858" s="141">
        <v>882</v>
      </c>
      <c r="I858" s="141">
        <v>6</v>
      </c>
      <c r="J858" s="141">
        <v>3</v>
      </c>
      <c r="K858" s="141">
        <v>240</v>
      </c>
      <c r="L858" s="141">
        <v>22</v>
      </c>
      <c r="M858" s="56">
        <v>0</v>
      </c>
      <c r="P858" s="56">
        <v>1.75</v>
      </c>
      <c r="Q858" s="56" t="s">
        <v>367</v>
      </c>
      <c r="AE858" s="62"/>
    </row>
    <row r="859" spans="1:31" x14ac:dyDescent="0.2">
      <c r="A859" s="58">
        <v>36096</v>
      </c>
      <c r="B859" s="513" t="str">
        <f t="shared" si="14"/>
        <v>1028</v>
      </c>
      <c r="C859" s="56">
        <v>1998</v>
      </c>
      <c r="D859" s="141">
        <v>940</v>
      </c>
      <c r="E859" s="141">
        <v>14</v>
      </c>
      <c r="F859" s="141">
        <v>0</v>
      </c>
      <c r="G859" s="141">
        <v>1</v>
      </c>
      <c r="H859" s="141">
        <v>878</v>
      </c>
      <c r="I859" s="141">
        <v>2</v>
      </c>
      <c r="J859" s="141">
        <v>2</v>
      </c>
      <c r="K859" s="141">
        <v>156</v>
      </c>
      <c r="L859" s="141">
        <v>15</v>
      </c>
      <c r="M859" s="56">
        <v>0</v>
      </c>
      <c r="O859" s="56">
        <v>14</v>
      </c>
      <c r="P859" s="56">
        <v>1.71</v>
      </c>
      <c r="AE859" s="62"/>
    </row>
    <row r="860" spans="1:31" x14ac:dyDescent="0.2">
      <c r="A860" s="58">
        <v>36097</v>
      </c>
      <c r="B860" s="513" t="str">
        <f t="shared" si="14"/>
        <v>1029</v>
      </c>
      <c r="C860" s="56">
        <v>1998</v>
      </c>
      <c r="D860" s="141">
        <v>627</v>
      </c>
      <c r="E860" s="141">
        <v>11</v>
      </c>
      <c r="F860" s="141">
        <v>0</v>
      </c>
      <c r="G860" s="141">
        <v>4</v>
      </c>
      <c r="H860" s="141">
        <v>674</v>
      </c>
      <c r="I860" s="141">
        <v>4</v>
      </c>
      <c r="J860" s="141">
        <v>0</v>
      </c>
      <c r="K860" s="141">
        <v>120</v>
      </c>
      <c r="L860" s="141">
        <v>26</v>
      </c>
      <c r="M860" s="56">
        <v>0</v>
      </c>
      <c r="O860" s="56">
        <v>13</v>
      </c>
      <c r="P860" s="56">
        <v>1.72</v>
      </c>
      <c r="Q860" s="56" t="s">
        <v>394</v>
      </c>
      <c r="AE860" s="62"/>
    </row>
    <row r="861" spans="1:31" x14ac:dyDescent="0.2">
      <c r="A861" s="58">
        <v>36098</v>
      </c>
      <c r="B861" s="513" t="str">
        <f t="shared" si="14"/>
        <v>1030</v>
      </c>
      <c r="C861" s="56">
        <v>1998</v>
      </c>
      <c r="D861" s="141">
        <v>257</v>
      </c>
      <c r="E861" s="141">
        <v>11</v>
      </c>
      <c r="F861" s="141">
        <v>0</v>
      </c>
      <c r="G861" s="141">
        <v>5</v>
      </c>
      <c r="H861" s="141">
        <v>487</v>
      </c>
      <c r="I861" s="141">
        <v>2</v>
      </c>
      <c r="J861" s="141">
        <v>0</v>
      </c>
      <c r="K861" s="141">
        <v>92</v>
      </c>
      <c r="L861" s="141">
        <v>16</v>
      </c>
      <c r="M861" s="56">
        <v>0</v>
      </c>
      <c r="O861" s="56">
        <v>13</v>
      </c>
      <c r="P861" s="56">
        <v>1.7</v>
      </c>
      <c r="AE861" s="62"/>
    </row>
    <row r="862" spans="1:31" s="149" customFormat="1" x14ac:dyDescent="0.2">
      <c r="A862" s="148">
        <v>36099</v>
      </c>
      <c r="B862" s="513" t="str">
        <f t="shared" si="14"/>
        <v>1031</v>
      </c>
      <c r="C862" s="149">
        <v>1998</v>
      </c>
      <c r="D862" s="564">
        <v>126</v>
      </c>
      <c r="E862" s="564">
        <v>8</v>
      </c>
      <c r="F862" s="564">
        <v>0</v>
      </c>
      <c r="G862" s="564"/>
      <c r="H862" s="564">
        <v>333</v>
      </c>
      <c r="I862" s="564">
        <v>1</v>
      </c>
      <c r="J862" s="564">
        <v>2</v>
      </c>
      <c r="K862" s="564">
        <v>49</v>
      </c>
      <c r="L862" s="564">
        <v>12</v>
      </c>
      <c r="M862" s="149">
        <v>0</v>
      </c>
      <c r="O862" s="149">
        <v>13</v>
      </c>
      <c r="P862" s="149">
        <v>1.72</v>
      </c>
      <c r="Q862" s="149" t="s">
        <v>219</v>
      </c>
      <c r="AD862" s="56"/>
      <c r="AE862" s="62"/>
    </row>
    <row r="863" spans="1:31" x14ac:dyDescent="0.2">
      <c r="A863" s="58">
        <v>36100</v>
      </c>
      <c r="B863" s="513" t="str">
        <f t="shared" ref="B863:B926" si="15">CONCATENATE(TEXT(A863,"mm"),TEXT(A863,"dd"))</f>
        <v>1101</v>
      </c>
      <c r="C863" s="56">
        <v>1998</v>
      </c>
      <c r="D863" s="141">
        <v>273</v>
      </c>
      <c r="E863" s="141">
        <v>10</v>
      </c>
      <c r="F863" s="141">
        <v>0</v>
      </c>
      <c r="G863" s="141">
        <v>0</v>
      </c>
      <c r="H863" s="141">
        <v>223</v>
      </c>
      <c r="I863" s="141">
        <v>4</v>
      </c>
      <c r="J863" s="141">
        <v>2</v>
      </c>
      <c r="K863" s="141">
        <v>50</v>
      </c>
      <c r="L863" s="141">
        <v>2</v>
      </c>
      <c r="M863" s="56">
        <v>1</v>
      </c>
      <c r="O863" s="56">
        <v>13</v>
      </c>
      <c r="P863" s="56">
        <v>1.75</v>
      </c>
      <c r="AE863" s="62"/>
    </row>
    <row r="864" spans="1:31" x14ac:dyDescent="0.2">
      <c r="A864" s="58">
        <v>36101</v>
      </c>
      <c r="B864" s="513" t="str">
        <f t="shared" si="15"/>
        <v>1102</v>
      </c>
      <c r="C864" s="56">
        <v>1998</v>
      </c>
      <c r="D864" s="141">
        <v>317</v>
      </c>
      <c r="E864" s="141">
        <v>11</v>
      </c>
      <c r="F864" s="141">
        <v>0</v>
      </c>
      <c r="H864" s="141">
        <v>192</v>
      </c>
      <c r="I864" s="141">
        <v>8</v>
      </c>
      <c r="J864" s="141">
        <v>2</v>
      </c>
      <c r="K864" s="141">
        <v>77</v>
      </c>
      <c r="L864" s="141">
        <v>5</v>
      </c>
      <c r="M864" s="56">
        <v>0</v>
      </c>
      <c r="O864" s="56">
        <v>13</v>
      </c>
      <c r="P864" s="56">
        <v>1.7</v>
      </c>
      <c r="AE864" s="62"/>
    </row>
    <row r="865" spans="1:31" x14ac:dyDescent="0.2">
      <c r="A865" s="58">
        <v>36102</v>
      </c>
      <c r="B865" s="513" t="str">
        <f t="shared" si="15"/>
        <v>1103</v>
      </c>
      <c r="C865" s="56">
        <v>1998</v>
      </c>
      <c r="D865" s="141">
        <v>126</v>
      </c>
      <c r="E865" s="141">
        <v>10</v>
      </c>
      <c r="F865" s="141">
        <v>0</v>
      </c>
      <c r="H865" s="141">
        <v>61</v>
      </c>
      <c r="I865" s="141">
        <v>1</v>
      </c>
      <c r="J865" s="141">
        <v>0</v>
      </c>
      <c r="K865" s="141">
        <v>43</v>
      </c>
      <c r="L865" s="141">
        <v>0</v>
      </c>
      <c r="M865" s="56">
        <v>0</v>
      </c>
      <c r="O865" s="56">
        <v>13</v>
      </c>
      <c r="P865" s="56">
        <v>1.65</v>
      </c>
      <c r="AE865" s="62"/>
    </row>
    <row r="866" spans="1:31" x14ac:dyDescent="0.2">
      <c r="A866" s="58">
        <v>36103</v>
      </c>
      <c r="B866" s="513" t="str">
        <f t="shared" si="15"/>
        <v>1104</v>
      </c>
      <c r="C866" s="56">
        <v>1998</v>
      </c>
      <c r="D866" s="141">
        <v>45</v>
      </c>
      <c r="E866" s="141">
        <v>3</v>
      </c>
      <c r="F866" s="141">
        <v>0</v>
      </c>
      <c r="H866" s="141">
        <v>20</v>
      </c>
      <c r="I866" s="141">
        <v>1</v>
      </c>
      <c r="J866" s="141">
        <v>0</v>
      </c>
      <c r="K866" s="141">
        <v>38</v>
      </c>
      <c r="L866" s="141">
        <v>1</v>
      </c>
      <c r="M866" s="56">
        <v>0</v>
      </c>
      <c r="O866" s="56">
        <v>13</v>
      </c>
      <c r="P866" s="56">
        <v>1.65</v>
      </c>
      <c r="AE866" s="62"/>
    </row>
    <row r="867" spans="1:31" x14ac:dyDescent="0.2">
      <c r="A867" s="58">
        <v>36104</v>
      </c>
      <c r="B867" s="513" t="str">
        <f t="shared" si="15"/>
        <v>1105</v>
      </c>
      <c r="C867" s="56">
        <v>1998</v>
      </c>
      <c r="D867" s="141">
        <v>74</v>
      </c>
      <c r="E867" s="141">
        <v>1</v>
      </c>
      <c r="F867" s="141">
        <v>0</v>
      </c>
      <c r="G867" s="141">
        <v>2</v>
      </c>
      <c r="H867" s="141">
        <v>37</v>
      </c>
      <c r="I867" s="141">
        <v>0</v>
      </c>
      <c r="J867" s="141">
        <v>0</v>
      </c>
      <c r="K867" s="141">
        <v>17</v>
      </c>
      <c r="L867" s="141">
        <v>2</v>
      </c>
      <c r="M867" s="56">
        <v>0</v>
      </c>
      <c r="O867" s="56">
        <v>13</v>
      </c>
      <c r="P867" s="56">
        <v>1.67</v>
      </c>
      <c r="Q867" s="56" t="s">
        <v>219</v>
      </c>
      <c r="AE867" s="62"/>
    </row>
    <row r="868" spans="1:31" x14ac:dyDescent="0.2">
      <c r="A868" s="58">
        <v>36105</v>
      </c>
      <c r="B868" s="513" t="str">
        <f t="shared" si="15"/>
        <v>1106</v>
      </c>
      <c r="C868" s="56">
        <v>1998</v>
      </c>
      <c r="D868" s="141">
        <v>104</v>
      </c>
      <c r="E868" s="141">
        <v>3</v>
      </c>
      <c r="F868" s="141">
        <v>0</v>
      </c>
      <c r="H868" s="141">
        <v>22</v>
      </c>
      <c r="I868" s="141">
        <v>0</v>
      </c>
      <c r="J868" s="141">
        <v>0</v>
      </c>
      <c r="K868" s="141">
        <v>22</v>
      </c>
      <c r="L868" s="141">
        <v>5</v>
      </c>
      <c r="M868" s="56">
        <v>0</v>
      </c>
      <c r="O868" s="56">
        <v>13</v>
      </c>
      <c r="P868" s="56">
        <v>1.67</v>
      </c>
      <c r="Q868" s="56" t="s">
        <v>222</v>
      </c>
      <c r="AE868" s="62"/>
    </row>
    <row r="869" spans="1:31" s="149" customFormat="1" x14ac:dyDescent="0.2">
      <c r="A869" s="148">
        <v>36106</v>
      </c>
      <c r="B869" s="513" t="str">
        <f t="shared" si="15"/>
        <v>1107</v>
      </c>
      <c r="C869" s="149">
        <v>1998</v>
      </c>
      <c r="D869" s="564">
        <v>44</v>
      </c>
      <c r="E869" s="564">
        <v>2</v>
      </c>
      <c r="F869" s="564">
        <v>0</v>
      </c>
      <c r="G869" s="564"/>
      <c r="H869" s="564">
        <v>10</v>
      </c>
      <c r="I869" s="564">
        <v>0</v>
      </c>
      <c r="J869" s="564">
        <v>0</v>
      </c>
      <c r="K869" s="564">
        <v>13</v>
      </c>
      <c r="L869" s="564">
        <v>1</v>
      </c>
      <c r="M869" s="149">
        <v>0</v>
      </c>
      <c r="O869" s="149">
        <v>13</v>
      </c>
      <c r="P869" s="149">
        <v>1.67</v>
      </c>
      <c r="Q869" s="149" t="s">
        <v>378</v>
      </c>
      <c r="AD869" s="56"/>
      <c r="AE869" s="62"/>
    </row>
    <row r="870" spans="1:31" x14ac:dyDescent="0.2">
      <c r="A870" s="58">
        <v>36107</v>
      </c>
      <c r="B870" s="513" t="str">
        <f t="shared" si="15"/>
        <v>1108</v>
      </c>
      <c r="C870" s="56">
        <v>1998</v>
      </c>
      <c r="D870" s="141">
        <v>34</v>
      </c>
      <c r="E870" s="141">
        <v>3</v>
      </c>
      <c r="F870" s="141">
        <v>0</v>
      </c>
      <c r="H870" s="141">
        <v>7</v>
      </c>
      <c r="I870" s="141">
        <v>0</v>
      </c>
      <c r="J870" s="141">
        <v>1</v>
      </c>
      <c r="K870" s="141">
        <v>17</v>
      </c>
      <c r="L870" s="141">
        <v>0</v>
      </c>
      <c r="M870" s="56">
        <v>0</v>
      </c>
      <c r="O870" s="56">
        <v>13</v>
      </c>
      <c r="P870" s="56">
        <v>1.6</v>
      </c>
      <c r="Q870" s="56" t="s">
        <v>395</v>
      </c>
      <c r="AE870" s="62"/>
    </row>
    <row r="871" spans="1:31" x14ac:dyDescent="0.2">
      <c r="A871" s="58">
        <v>36108</v>
      </c>
      <c r="B871" s="513" t="str">
        <f t="shared" si="15"/>
        <v>1109</v>
      </c>
      <c r="C871" s="56">
        <v>1998</v>
      </c>
      <c r="D871" s="141">
        <v>39</v>
      </c>
      <c r="E871" s="141">
        <v>4</v>
      </c>
      <c r="F871" s="141">
        <v>0</v>
      </c>
      <c r="H871" s="141">
        <v>7</v>
      </c>
      <c r="I871" s="141">
        <v>0</v>
      </c>
      <c r="J871" s="141">
        <v>0</v>
      </c>
      <c r="K871" s="141">
        <v>13</v>
      </c>
      <c r="L871" s="141">
        <v>1</v>
      </c>
      <c r="M871" s="56">
        <v>0</v>
      </c>
      <c r="O871" s="56">
        <v>11.5</v>
      </c>
      <c r="P871" s="56">
        <v>1.55</v>
      </c>
      <c r="Q871" s="56" t="s">
        <v>369</v>
      </c>
      <c r="AE871" s="62"/>
    </row>
    <row r="872" spans="1:31" x14ac:dyDescent="0.2">
      <c r="A872" s="58">
        <v>36109</v>
      </c>
      <c r="B872" s="513" t="str">
        <f t="shared" si="15"/>
        <v>1110</v>
      </c>
      <c r="C872" s="56">
        <v>1998</v>
      </c>
      <c r="D872" s="141">
        <v>12</v>
      </c>
      <c r="E872" s="141">
        <v>1</v>
      </c>
      <c r="F872" s="141">
        <v>0</v>
      </c>
      <c r="H872" s="141">
        <v>5</v>
      </c>
      <c r="I872" s="141">
        <v>0</v>
      </c>
      <c r="J872" s="141">
        <v>0</v>
      </c>
      <c r="K872" s="141">
        <v>4</v>
      </c>
      <c r="L872" s="141">
        <v>4</v>
      </c>
      <c r="M872" s="56">
        <v>0</v>
      </c>
      <c r="O872" s="56">
        <v>11.5</v>
      </c>
      <c r="P872" s="56">
        <v>1.5</v>
      </c>
      <c r="AE872" s="62"/>
    </row>
    <row r="873" spans="1:31" x14ac:dyDescent="0.2">
      <c r="A873" s="58">
        <v>36404</v>
      </c>
      <c r="B873" s="513" t="str">
        <f t="shared" si="15"/>
        <v>0901</v>
      </c>
      <c r="C873" s="56">
        <v>1999</v>
      </c>
      <c r="D873" s="141">
        <v>35</v>
      </c>
      <c r="E873" s="141">
        <v>9</v>
      </c>
      <c r="F873" s="141">
        <v>0</v>
      </c>
      <c r="H873" s="141">
        <v>5</v>
      </c>
      <c r="I873" s="141">
        <v>0</v>
      </c>
      <c r="J873" s="141">
        <v>1</v>
      </c>
      <c r="K873" s="141">
        <v>1</v>
      </c>
      <c r="L873" s="141">
        <v>0</v>
      </c>
      <c r="M873" s="56">
        <v>0</v>
      </c>
      <c r="P873" s="56"/>
      <c r="R873" s="62"/>
      <c r="AE873" s="62"/>
    </row>
    <row r="874" spans="1:31" x14ac:dyDescent="0.2">
      <c r="A874" s="58">
        <v>36405</v>
      </c>
      <c r="B874" s="513" t="str">
        <f t="shared" si="15"/>
        <v>0902</v>
      </c>
      <c r="C874" s="56">
        <v>1999</v>
      </c>
      <c r="D874" s="141">
        <v>330</v>
      </c>
      <c r="E874" s="141">
        <v>48</v>
      </c>
      <c r="F874" s="141">
        <v>0</v>
      </c>
      <c r="H874" s="141">
        <v>56</v>
      </c>
      <c r="I874" s="141">
        <v>1</v>
      </c>
      <c r="J874" s="141">
        <v>0</v>
      </c>
      <c r="K874" s="141">
        <v>12</v>
      </c>
      <c r="L874" s="141">
        <v>2</v>
      </c>
      <c r="M874" s="56">
        <v>0</v>
      </c>
      <c r="P874" s="56"/>
      <c r="Q874" s="56" t="s">
        <v>212</v>
      </c>
      <c r="R874" s="62"/>
      <c r="AE874" s="62"/>
    </row>
    <row r="875" spans="1:31" x14ac:dyDescent="0.2">
      <c r="A875" s="58">
        <v>36406</v>
      </c>
      <c r="B875" s="513" t="str">
        <f t="shared" si="15"/>
        <v>0903</v>
      </c>
      <c r="C875" s="151">
        <v>1999</v>
      </c>
      <c r="D875" s="566">
        <v>887</v>
      </c>
      <c r="E875" s="566">
        <v>51</v>
      </c>
      <c r="F875" s="566">
        <v>0</v>
      </c>
      <c r="H875" s="566">
        <v>83</v>
      </c>
      <c r="I875" s="566">
        <v>6</v>
      </c>
      <c r="J875" s="566">
        <v>80</v>
      </c>
      <c r="K875" s="566">
        <v>44</v>
      </c>
      <c r="L875" s="566">
        <v>0</v>
      </c>
      <c r="M875" s="151">
        <v>0</v>
      </c>
      <c r="N875" s="56" t="s">
        <v>70</v>
      </c>
      <c r="P875" s="56"/>
      <c r="R875" s="62"/>
      <c r="AE875" s="62"/>
    </row>
    <row r="876" spans="1:31" x14ac:dyDescent="0.2">
      <c r="A876" s="58">
        <f>+A874+1</f>
        <v>36406</v>
      </c>
      <c r="B876" s="513" t="str">
        <f t="shared" si="15"/>
        <v>0903</v>
      </c>
      <c r="C876" s="56">
        <v>1999</v>
      </c>
      <c r="D876" s="141">
        <v>464</v>
      </c>
      <c r="E876" s="141">
        <v>61</v>
      </c>
      <c r="F876" s="141">
        <v>0</v>
      </c>
      <c r="H876" s="141">
        <v>63</v>
      </c>
      <c r="I876" s="141">
        <v>0</v>
      </c>
      <c r="J876" s="141">
        <v>2</v>
      </c>
      <c r="K876" s="141">
        <v>15</v>
      </c>
      <c r="L876" s="141">
        <v>3</v>
      </c>
      <c r="M876" s="56">
        <v>0</v>
      </c>
      <c r="O876" s="56">
        <v>17</v>
      </c>
      <c r="P876" s="56">
        <v>1.3</v>
      </c>
      <c r="R876" s="62"/>
      <c r="AE876" s="62"/>
    </row>
    <row r="877" spans="1:31" x14ac:dyDescent="0.2">
      <c r="A877" s="58">
        <f t="shared" ref="A877:A939" si="16">+A876+1</f>
        <v>36407</v>
      </c>
      <c r="B877" s="513" t="str">
        <f t="shared" si="15"/>
        <v>0904</v>
      </c>
      <c r="C877" s="56">
        <v>1999</v>
      </c>
      <c r="D877" s="141">
        <v>800</v>
      </c>
      <c r="E877" s="141">
        <v>77</v>
      </c>
      <c r="F877" s="141">
        <v>0</v>
      </c>
      <c r="H877" s="141">
        <v>229</v>
      </c>
      <c r="I877" s="141">
        <v>9</v>
      </c>
      <c r="J877" s="141">
        <v>0</v>
      </c>
      <c r="K877" s="141">
        <v>21</v>
      </c>
      <c r="L877" s="141">
        <v>1</v>
      </c>
      <c r="M877" s="56">
        <v>0</v>
      </c>
      <c r="P877" s="56"/>
      <c r="Q877" s="56" t="s">
        <v>245</v>
      </c>
      <c r="R877" s="62"/>
      <c r="AE877" s="62"/>
    </row>
    <row r="878" spans="1:31" x14ac:dyDescent="0.2">
      <c r="A878" s="58">
        <f t="shared" si="16"/>
        <v>36408</v>
      </c>
      <c r="B878" s="513" t="str">
        <f t="shared" si="15"/>
        <v>0905</v>
      </c>
      <c r="C878" s="56">
        <v>1999</v>
      </c>
      <c r="D878" s="141">
        <v>857</v>
      </c>
      <c r="E878" s="141">
        <v>94</v>
      </c>
      <c r="F878" s="141">
        <v>0</v>
      </c>
      <c r="H878" s="141">
        <v>140</v>
      </c>
      <c r="I878" s="141">
        <v>4</v>
      </c>
      <c r="J878" s="141">
        <v>7</v>
      </c>
      <c r="K878" s="141">
        <v>23</v>
      </c>
      <c r="L878" s="141">
        <v>0</v>
      </c>
      <c r="M878" s="56">
        <v>0</v>
      </c>
      <c r="O878" s="56">
        <v>18</v>
      </c>
      <c r="P878" s="56">
        <v>1.4</v>
      </c>
      <c r="Q878" s="56" t="s">
        <v>219</v>
      </c>
      <c r="R878" s="62"/>
      <c r="AE878" s="62"/>
    </row>
    <row r="879" spans="1:31" x14ac:dyDescent="0.2">
      <c r="A879" s="58">
        <f t="shared" si="16"/>
        <v>36409</v>
      </c>
      <c r="B879" s="513" t="str">
        <f t="shared" si="15"/>
        <v>0906</v>
      </c>
      <c r="C879" s="56">
        <v>1999</v>
      </c>
      <c r="D879" s="141">
        <v>1033</v>
      </c>
      <c r="E879" s="141">
        <v>93</v>
      </c>
      <c r="F879" s="141">
        <v>0</v>
      </c>
      <c r="H879" s="141">
        <v>105</v>
      </c>
      <c r="I879" s="141">
        <v>3</v>
      </c>
      <c r="J879" s="141">
        <v>1</v>
      </c>
      <c r="K879" s="141">
        <v>15</v>
      </c>
      <c r="L879" s="141">
        <v>0</v>
      </c>
      <c r="M879" s="56">
        <v>0</v>
      </c>
      <c r="O879" s="56">
        <v>17</v>
      </c>
      <c r="P879" s="56">
        <v>1.45</v>
      </c>
      <c r="Q879" s="56" t="s">
        <v>212</v>
      </c>
      <c r="R879" s="62"/>
      <c r="AE879" s="62"/>
    </row>
    <row r="880" spans="1:31" x14ac:dyDescent="0.2">
      <c r="A880" s="58">
        <f t="shared" si="16"/>
        <v>36410</v>
      </c>
      <c r="B880" s="513" t="str">
        <f t="shared" si="15"/>
        <v>0907</v>
      </c>
      <c r="C880" s="56">
        <v>1999</v>
      </c>
      <c r="D880" s="141">
        <v>1355</v>
      </c>
      <c r="E880" s="141">
        <v>99</v>
      </c>
      <c r="F880" s="141">
        <v>0</v>
      </c>
      <c r="G880" s="141">
        <v>1</v>
      </c>
      <c r="H880" s="141">
        <v>85</v>
      </c>
      <c r="I880" s="141">
        <v>9</v>
      </c>
      <c r="J880" s="141">
        <v>3</v>
      </c>
      <c r="K880" s="141">
        <v>7</v>
      </c>
      <c r="L880" s="141">
        <v>2</v>
      </c>
      <c r="M880" s="56">
        <v>0</v>
      </c>
      <c r="O880" s="56">
        <v>16.5</v>
      </c>
      <c r="P880" s="56">
        <v>1.45</v>
      </c>
      <c r="Q880" s="56" t="s">
        <v>212</v>
      </c>
      <c r="R880" s="62"/>
      <c r="AE880" s="62"/>
    </row>
    <row r="881" spans="1:31" x14ac:dyDescent="0.2">
      <c r="A881" s="58">
        <f t="shared" si="16"/>
        <v>36411</v>
      </c>
      <c r="B881" s="513" t="str">
        <f t="shared" si="15"/>
        <v>0908</v>
      </c>
      <c r="C881" s="56">
        <v>1999</v>
      </c>
      <c r="D881" s="141">
        <v>464</v>
      </c>
      <c r="E881" s="141">
        <v>64</v>
      </c>
      <c r="F881" s="141">
        <v>0</v>
      </c>
      <c r="H881" s="141">
        <v>81</v>
      </c>
      <c r="I881" s="141">
        <v>3</v>
      </c>
      <c r="J881" s="141">
        <v>3</v>
      </c>
      <c r="K881" s="141">
        <v>9</v>
      </c>
      <c r="L881" s="141">
        <v>0</v>
      </c>
      <c r="M881" s="56">
        <v>0</v>
      </c>
      <c r="O881" s="56">
        <v>16</v>
      </c>
      <c r="P881" s="56">
        <v>1.5</v>
      </c>
      <c r="Q881" s="56" t="s">
        <v>212</v>
      </c>
      <c r="R881" s="62"/>
      <c r="AE881" s="62"/>
    </row>
    <row r="882" spans="1:31" x14ac:dyDescent="0.2">
      <c r="A882" s="58">
        <f t="shared" si="16"/>
        <v>36412</v>
      </c>
      <c r="B882" s="513" t="str">
        <f t="shared" si="15"/>
        <v>0909</v>
      </c>
      <c r="C882" s="56">
        <v>1999</v>
      </c>
      <c r="D882" s="141">
        <v>1053</v>
      </c>
      <c r="E882" s="141">
        <v>86</v>
      </c>
      <c r="F882" s="141">
        <v>0</v>
      </c>
      <c r="H882" s="141">
        <v>84</v>
      </c>
      <c r="I882" s="141">
        <v>12</v>
      </c>
      <c r="J882" s="141">
        <v>1</v>
      </c>
      <c r="K882" s="141">
        <v>7</v>
      </c>
      <c r="L882" s="141">
        <v>1</v>
      </c>
      <c r="M882" s="56">
        <v>0</v>
      </c>
      <c r="P882" s="56"/>
      <c r="Q882" s="56" t="s">
        <v>219</v>
      </c>
      <c r="R882" s="62"/>
      <c r="AE882" s="62"/>
    </row>
    <row r="883" spans="1:31" x14ac:dyDescent="0.2">
      <c r="A883" s="58">
        <f t="shared" si="16"/>
        <v>36413</v>
      </c>
      <c r="B883" s="513" t="str">
        <f t="shared" si="15"/>
        <v>0910</v>
      </c>
      <c r="C883" s="56">
        <v>1999</v>
      </c>
      <c r="D883" s="141">
        <v>2000</v>
      </c>
      <c r="E883" s="141">
        <v>141</v>
      </c>
      <c r="F883" s="141">
        <v>0</v>
      </c>
      <c r="H883" s="141">
        <v>128</v>
      </c>
      <c r="I883" s="141">
        <v>34</v>
      </c>
      <c r="J883" s="141">
        <v>2</v>
      </c>
      <c r="K883" s="141">
        <v>3</v>
      </c>
      <c r="L883" s="141">
        <v>4</v>
      </c>
      <c r="M883" s="56">
        <v>0</v>
      </c>
      <c r="O883" s="56">
        <v>15</v>
      </c>
      <c r="P883" s="56">
        <v>1.4</v>
      </c>
      <c r="Q883" s="56" t="s">
        <v>228</v>
      </c>
      <c r="R883" s="62"/>
      <c r="AE883" s="62"/>
    </row>
    <row r="884" spans="1:31" x14ac:dyDescent="0.2">
      <c r="A884" s="58">
        <f t="shared" si="16"/>
        <v>36414</v>
      </c>
      <c r="B884" s="513" t="str">
        <f t="shared" si="15"/>
        <v>0911</v>
      </c>
      <c r="C884" s="56">
        <v>1999</v>
      </c>
      <c r="D884" s="141">
        <v>1921</v>
      </c>
      <c r="E884" s="141">
        <v>204</v>
      </c>
      <c r="F884" s="141">
        <v>0</v>
      </c>
      <c r="H884" s="141">
        <v>136</v>
      </c>
      <c r="I884" s="141">
        <v>26</v>
      </c>
      <c r="J884" s="141">
        <v>1</v>
      </c>
      <c r="K884" s="141">
        <v>2</v>
      </c>
      <c r="L884" s="141">
        <v>2</v>
      </c>
      <c r="M884" s="56">
        <v>0</v>
      </c>
      <c r="O884" s="56">
        <v>15</v>
      </c>
      <c r="P884" s="56">
        <v>1.4</v>
      </c>
      <c r="Q884" s="56" t="s">
        <v>381</v>
      </c>
      <c r="R884" s="62"/>
      <c r="AE884" s="62"/>
    </row>
    <row r="885" spans="1:31" x14ac:dyDescent="0.2">
      <c r="A885" s="58">
        <f t="shared" si="16"/>
        <v>36415</v>
      </c>
      <c r="B885" s="513" t="str">
        <f t="shared" si="15"/>
        <v>0912</v>
      </c>
      <c r="C885" s="56">
        <v>1999</v>
      </c>
      <c r="D885" s="141">
        <v>1741</v>
      </c>
      <c r="E885" s="141">
        <v>166</v>
      </c>
      <c r="F885" s="141">
        <v>0</v>
      </c>
      <c r="H885" s="141">
        <v>43</v>
      </c>
      <c r="I885" s="141">
        <v>15</v>
      </c>
      <c r="J885" s="141">
        <v>2</v>
      </c>
      <c r="K885" s="141">
        <v>6</v>
      </c>
      <c r="L885" s="141">
        <v>1</v>
      </c>
      <c r="M885" s="56">
        <v>0</v>
      </c>
      <c r="O885" s="56">
        <v>16</v>
      </c>
      <c r="P885" s="56">
        <v>1.4</v>
      </c>
      <c r="Q885" s="56" t="s">
        <v>370</v>
      </c>
      <c r="R885" s="62"/>
      <c r="AE885" s="62"/>
    </row>
    <row r="886" spans="1:31" x14ac:dyDescent="0.2">
      <c r="A886" s="58">
        <f t="shared" si="16"/>
        <v>36416</v>
      </c>
      <c r="B886" s="513" t="str">
        <f t="shared" si="15"/>
        <v>0913</v>
      </c>
      <c r="C886" s="56">
        <v>1999</v>
      </c>
      <c r="D886" s="141">
        <v>1618</v>
      </c>
      <c r="E886" s="141">
        <v>234</v>
      </c>
      <c r="F886" s="141">
        <v>0</v>
      </c>
      <c r="G886" s="141">
        <v>2</v>
      </c>
      <c r="H886" s="141">
        <v>33</v>
      </c>
      <c r="I886" s="141">
        <v>1</v>
      </c>
      <c r="J886" s="141">
        <v>10</v>
      </c>
      <c r="K886" s="141">
        <v>20</v>
      </c>
      <c r="L886" s="141">
        <v>1</v>
      </c>
      <c r="M886" s="56">
        <v>0</v>
      </c>
      <c r="O886" s="56">
        <v>15</v>
      </c>
      <c r="P886" s="56">
        <v>1.44</v>
      </c>
      <c r="Q886" s="56" t="s">
        <v>212</v>
      </c>
      <c r="R886" s="62"/>
      <c r="AE886" s="62"/>
    </row>
    <row r="887" spans="1:31" x14ac:dyDescent="0.2">
      <c r="A887" s="58">
        <f t="shared" si="16"/>
        <v>36417</v>
      </c>
      <c r="B887" s="513" t="str">
        <f t="shared" si="15"/>
        <v>0914</v>
      </c>
      <c r="C887" s="56">
        <v>1999</v>
      </c>
      <c r="D887" s="141">
        <v>2227</v>
      </c>
      <c r="E887" s="141">
        <v>403</v>
      </c>
      <c r="F887" s="141">
        <v>0</v>
      </c>
      <c r="H887" s="141">
        <v>143</v>
      </c>
      <c r="I887" s="141">
        <v>41</v>
      </c>
      <c r="J887" s="141">
        <v>9</v>
      </c>
      <c r="K887" s="141">
        <v>10</v>
      </c>
      <c r="L887" s="141">
        <v>0</v>
      </c>
      <c r="M887" s="56">
        <v>0</v>
      </c>
      <c r="O887" s="56">
        <v>17</v>
      </c>
      <c r="P887" s="56">
        <v>1.39</v>
      </c>
      <c r="Q887" s="56" t="s">
        <v>212</v>
      </c>
      <c r="R887" s="62"/>
      <c r="AE887" s="62"/>
    </row>
    <row r="888" spans="1:31" x14ac:dyDescent="0.2">
      <c r="A888" s="58">
        <f t="shared" si="16"/>
        <v>36418</v>
      </c>
      <c r="B888" s="513" t="str">
        <f t="shared" si="15"/>
        <v>0915</v>
      </c>
      <c r="C888" s="56">
        <v>1999</v>
      </c>
      <c r="D888" s="141">
        <v>1456</v>
      </c>
      <c r="E888" s="141">
        <v>386</v>
      </c>
      <c r="F888" s="141">
        <v>0</v>
      </c>
      <c r="G888" s="141">
        <v>2</v>
      </c>
      <c r="H888" s="141">
        <v>126</v>
      </c>
      <c r="I888" s="141">
        <v>12</v>
      </c>
      <c r="J888" s="141">
        <v>7</v>
      </c>
      <c r="K888" s="141">
        <v>0</v>
      </c>
      <c r="L888" s="141">
        <v>0</v>
      </c>
      <c r="M888" s="56">
        <v>0</v>
      </c>
      <c r="O888" s="56">
        <v>17</v>
      </c>
      <c r="P888" s="56">
        <v>1.39</v>
      </c>
      <c r="Q888" s="56" t="s">
        <v>370</v>
      </c>
      <c r="R888" s="62"/>
      <c r="AE888" s="62"/>
    </row>
    <row r="889" spans="1:31" x14ac:dyDescent="0.2">
      <c r="A889" s="58">
        <f t="shared" si="16"/>
        <v>36419</v>
      </c>
      <c r="B889" s="513" t="str">
        <f t="shared" si="15"/>
        <v>0916</v>
      </c>
      <c r="C889" s="56">
        <v>1999</v>
      </c>
      <c r="D889" s="141">
        <v>1808</v>
      </c>
      <c r="E889" s="141">
        <v>378</v>
      </c>
      <c r="F889" s="141">
        <v>0</v>
      </c>
      <c r="H889" s="141">
        <v>238</v>
      </c>
      <c r="I889" s="141">
        <v>28</v>
      </c>
      <c r="J889" s="141">
        <v>6</v>
      </c>
      <c r="K889" s="141">
        <v>11</v>
      </c>
      <c r="L889" s="141">
        <v>1</v>
      </c>
      <c r="M889" s="56">
        <v>0</v>
      </c>
      <c r="O889" s="56">
        <v>16</v>
      </c>
      <c r="P889" s="56">
        <v>1.38</v>
      </c>
      <c r="Q889" s="56" t="s">
        <v>367</v>
      </c>
      <c r="R889" s="62"/>
      <c r="AE889" s="62"/>
    </row>
    <row r="890" spans="1:31" x14ac:dyDescent="0.2">
      <c r="A890" s="58">
        <f t="shared" si="16"/>
        <v>36420</v>
      </c>
      <c r="B890" s="513" t="str">
        <f t="shared" si="15"/>
        <v>0917</v>
      </c>
      <c r="C890" s="56">
        <v>1999</v>
      </c>
      <c r="D890" s="141">
        <v>965</v>
      </c>
      <c r="E890" s="141">
        <v>189</v>
      </c>
      <c r="F890" s="141">
        <v>0</v>
      </c>
      <c r="G890" s="141">
        <v>2</v>
      </c>
      <c r="H890" s="141">
        <v>339</v>
      </c>
      <c r="I890" s="141">
        <v>35</v>
      </c>
      <c r="J890" s="141">
        <v>19</v>
      </c>
      <c r="K890" s="141">
        <v>3</v>
      </c>
      <c r="L890" s="141">
        <v>0</v>
      </c>
      <c r="M890" s="56">
        <v>0</v>
      </c>
      <c r="O890" s="56">
        <v>16</v>
      </c>
      <c r="P890" s="56">
        <v>1.36</v>
      </c>
      <c r="Q890" s="56" t="s">
        <v>224</v>
      </c>
      <c r="R890" s="62"/>
      <c r="AE890" s="62"/>
    </row>
    <row r="891" spans="1:31" x14ac:dyDescent="0.2">
      <c r="A891" s="58">
        <f t="shared" si="16"/>
        <v>36421</v>
      </c>
      <c r="B891" s="513" t="str">
        <f t="shared" si="15"/>
        <v>0918</v>
      </c>
      <c r="C891" s="56">
        <v>1999</v>
      </c>
      <c r="D891" s="141">
        <v>414</v>
      </c>
      <c r="E891" s="141">
        <v>99</v>
      </c>
      <c r="F891" s="141">
        <v>0</v>
      </c>
      <c r="H891" s="141">
        <v>106</v>
      </c>
      <c r="I891" s="141">
        <v>19</v>
      </c>
      <c r="J891" s="141">
        <v>0</v>
      </c>
      <c r="K891" s="141">
        <v>1</v>
      </c>
      <c r="L891" s="141">
        <v>0</v>
      </c>
      <c r="M891" s="56">
        <v>0</v>
      </c>
      <c r="O891" s="56">
        <v>16</v>
      </c>
      <c r="P891" s="56">
        <v>1.36</v>
      </c>
      <c r="Q891" s="56" t="s">
        <v>224</v>
      </c>
      <c r="R891" s="62"/>
      <c r="AE891" s="62"/>
    </row>
    <row r="892" spans="1:31" x14ac:dyDescent="0.2">
      <c r="A892" s="58">
        <f t="shared" si="16"/>
        <v>36422</v>
      </c>
      <c r="B892" s="513" t="str">
        <f t="shared" si="15"/>
        <v>0919</v>
      </c>
      <c r="C892" s="56">
        <v>1999</v>
      </c>
      <c r="D892" s="141">
        <v>425</v>
      </c>
      <c r="E892" s="141">
        <v>258</v>
      </c>
      <c r="F892" s="141">
        <v>0</v>
      </c>
      <c r="H892" s="141">
        <v>62</v>
      </c>
      <c r="I892" s="141">
        <v>27</v>
      </c>
      <c r="J892" s="141">
        <v>2</v>
      </c>
      <c r="K892" s="141">
        <v>4</v>
      </c>
      <c r="L892" s="141">
        <v>0</v>
      </c>
      <c r="M892" s="56">
        <v>0</v>
      </c>
      <c r="O892" s="56">
        <v>16</v>
      </c>
      <c r="P892" s="56">
        <v>1.35</v>
      </c>
      <c r="Q892" s="56" t="s">
        <v>212</v>
      </c>
      <c r="R892" s="62"/>
      <c r="AE892" s="62"/>
    </row>
    <row r="893" spans="1:31" x14ac:dyDescent="0.2">
      <c r="A893" s="58">
        <f t="shared" si="16"/>
        <v>36423</v>
      </c>
      <c r="B893" s="513" t="str">
        <f t="shared" si="15"/>
        <v>0920</v>
      </c>
      <c r="C893" s="56">
        <v>1999</v>
      </c>
      <c r="D893" s="141">
        <v>689</v>
      </c>
      <c r="E893" s="141">
        <v>298</v>
      </c>
      <c r="F893" s="141">
        <v>0</v>
      </c>
      <c r="H893" s="141">
        <v>196</v>
      </c>
      <c r="I893" s="141">
        <v>42</v>
      </c>
      <c r="J893" s="141">
        <v>1</v>
      </c>
      <c r="K893" s="141">
        <v>3</v>
      </c>
      <c r="L893" s="141">
        <v>2</v>
      </c>
      <c r="M893" s="56">
        <v>0</v>
      </c>
      <c r="P893" s="56">
        <v>1.33</v>
      </c>
      <c r="Q893" s="56" t="s">
        <v>212</v>
      </c>
      <c r="R893" s="62"/>
      <c r="AE893" s="62"/>
    </row>
    <row r="894" spans="1:31" x14ac:dyDescent="0.2">
      <c r="A894" s="58">
        <f t="shared" si="16"/>
        <v>36424</v>
      </c>
      <c r="B894" s="513" t="str">
        <f t="shared" si="15"/>
        <v>0921</v>
      </c>
      <c r="C894" s="56">
        <v>1999</v>
      </c>
      <c r="D894" s="141">
        <v>566</v>
      </c>
      <c r="E894" s="141">
        <v>324</v>
      </c>
      <c r="F894" s="141">
        <v>0</v>
      </c>
      <c r="H894" s="141">
        <v>89</v>
      </c>
      <c r="I894" s="141">
        <v>55</v>
      </c>
      <c r="J894" s="141">
        <v>8</v>
      </c>
      <c r="K894" s="141">
        <v>3</v>
      </c>
      <c r="L894" s="141">
        <v>0</v>
      </c>
      <c r="M894" s="56">
        <v>0</v>
      </c>
      <c r="P894" s="56">
        <v>1.45</v>
      </c>
      <c r="Q894" s="56" t="s">
        <v>212</v>
      </c>
      <c r="R894" s="62"/>
      <c r="AE894" s="62"/>
    </row>
    <row r="895" spans="1:31" x14ac:dyDescent="0.2">
      <c r="A895" s="58">
        <f t="shared" si="16"/>
        <v>36425</v>
      </c>
      <c r="B895" s="513" t="str">
        <f t="shared" si="15"/>
        <v>0922</v>
      </c>
      <c r="C895" s="56">
        <v>1999</v>
      </c>
      <c r="D895" s="141">
        <v>438</v>
      </c>
      <c r="E895" s="141">
        <v>286</v>
      </c>
      <c r="F895" s="141">
        <v>0</v>
      </c>
      <c r="G895" s="141">
        <v>1</v>
      </c>
      <c r="H895" s="141">
        <v>125</v>
      </c>
      <c r="I895" s="141">
        <v>64</v>
      </c>
      <c r="J895" s="141">
        <v>10</v>
      </c>
      <c r="K895" s="141">
        <v>2</v>
      </c>
      <c r="L895" s="141">
        <v>2</v>
      </c>
      <c r="M895" s="56">
        <v>0</v>
      </c>
      <c r="P895" s="56">
        <v>1.42</v>
      </c>
      <c r="R895" s="62"/>
      <c r="AE895" s="62"/>
    </row>
    <row r="896" spans="1:31" x14ac:dyDescent="0.2">
      <c r="A896" s="58">
        <f t="shared" si="16"/>
        <v>36426</v>
      </c>
      <c r="B896" s="513" t="str">
        <f t="shared" si="15"/>
        <v>0923</v>
      </c>
      <c r="C896" s="56">
        <v>1999</v>
      </c>
      <c r="D896" s="141">
        <v>1114</v>
      </c>
      <c r="E896" s="141">
        <v>259</v>
      </c>
      <c r="F896" s="141">
        <v>0</v>
      </c>
      <c r="G896" s="141">
        <v>1</v>
      </c>
      <c r="H896" s="141">
        <v>501</v>
      </c>
      <c r="I896" s="141">
        <v>34</v>
      </c>
      <c r="J896" s="141">
        <v>8</v>
      </c>
      <c r="K896" s="141">
        <v>4</v>
      </c>
      <c r="L896" s="141">
        <v>1</v>
      </c>
      <c r="M896" s="56">
        <v>0</v>
      </c>
      <c r="P896" s="56">
        <v>1.52</v>
      </c>
      <c r="Q896" s="56" t="s">
        <v>219</v>
      </c>
      <c r="R896" s="62"/>
      <c r="AE896" s="62"/>
    </row>
    <row r="897" spans="1:31" x14ac:dyDescent="0.2">
      <c r="A897" s="58">
        <f t="shared" si="16"/>
        <v>36427</v>
      </c>
      <c r="B897" s="513" t="str">
        <f t="shared" si="15"/>
        <v>0924</v>
      </c>
      <c r="C897" s="56">
        <v>1999</v>
      </c>
      <c r="D897" s="141">
        <v>3899</v>
      </c>
      <c r="E897" s="141">
        <v>263</v>
      </c>
      <c r="F897" s="141">
        <v>0</v>
      </c>
      <c r="G897" s="141">
        <v>2</v>
      </c>
      <c r="H897" s="141">
        <v>1257</v>
      </c>
      <c r="I897" s="141">
        <v>26</v>
      </c>
      <c r="J897" s="141">
        <v>17</v>
      </c>
      <c r="K897" s="141">
        <v>13</v>
      </c>
      <c r="L897" s="141">
        <v>0</v>
      </c>
      <c r="M897" s="56">
        <v>0</v>
      </c>
      <c r="O897" s="56">
        <v>17</v>
      </c>
      <c r="P897" s="56">
        <v>1.5</v>
      </c>
      <c r="Q897" s="56" t="s">
        <v>382</v>
      </c>
      <c r="R897" s="62"/>
      <c r="AE897" s="62"/>
    </row>
    <row r="898" spans="1:31" x14ac:dyDescent="0.2">
      <c r="A898" s="58">
        <f t="shared" si="16"/>
        <v>36428</v>
      </c>
      <c r="B898" s="513" t="str">
        <f t="shared" si="15"/>
        <v>0925</v>
      </c>
      <c r="C898" s="56">
        <v>1999</v>
      </c>
      <c r="D898" s="141">
        <v>2368</v>
      </c>
      <c r="E898" s="141">
        <v>205</v>
      </c>
      <c r="F898" s="141">
        <v>0</v>
      </c>
      <c r="G898" s="141">
        <v>3</v>
      </c>
      <c r="H898" s="141">
        <v>264</v>
      </c>
      <c r="I898" s="141">
        <v>4</v>
      </c>
      <c r="J898" s="141">
        <v>2</v>
      </c>
      <c r="K898" s="141">
        <v>0</v>
      </c>
      <c r="L898" s="141">
        <v>0</v>
      </c>
      <c r="M898" s="56">
        <v>0</v>
      </c>
      <c r="O898" s="56">
        <v>16</v>
      </c>
      <c r="P898" s="56">
        <v>1.53</v>
      </c>
      <c r="Q898" s="56" t="s">
        <v>245</v>
      </c>
      <c r="R898" s="62"/>
      <c r="AE898" s="62"/>
    </row>
    <row r="899" spans="1:31" x14ac:dyDescent="0.2">
      <c r="A899" s="58">
        <f t="shared" si="16"/>
        <v>36429</v>
      </c>
      <c r="B899" s="513" t="str">
        <f t="shared" si="15"/>
        <v>0926</v>
      </c>
      <c r="C899" s="56">
        <v>1999</v>
      </c>
      <c r="D899" s="141">
        <v>1773</v>
      </c>
      <c r="E899" s="141">
        <v>233</v>
      </c>
      <c r="F899" s="141">
        <v>0</v>
      </c>
      <c r="H899" s="141">
        <v>224</v>
      </c>
      <c r="I899" s="141">
        <v>5</v>
      </c>
      <c r="J899" s="141">
        <v>16</v>
      </c>
      <c r="K899" s="141">
        <v>12</v>
      </c>
      <c r="L899" s="141">
        <v>1</v>
      </c>
      <c r="M899" s="56">
        <v>0</v>
      </c>
      <c r="O899" s="56">
        <v>16</v>
      </c>
      <c r="P899" s="56">
        <v>1.52</v>
      </c>
      <c r="Q899" s="56" t="s">
        <v>212</v>
      </c>
      <c r="R899" s="62"/>
      <c r="AE899" s="62"/>
    </row>
    <row r="900" spans="1:31" x14ac:dyDescent="0.2">
      <c r="A900" s="58">
        <f t="shared" si="16"/>
        <v>36430</v>
      </c>
      <c r="B900" s="513" t="str">
        <f t="shared" si="15"/>
        <v>0927</v>
      </c>
      <c r="C900" s="56">
        <v>1999</v>
      </c>
      <c r="D900" s="141">
        <v>1221</v>
      </c>
      <c r="E900" s="141">
        <v>304</v>
      </c>
      <c r="F900" s="141">
        <v>0</v>
      </c>
      <c r="G900" s="141">
        <v>1</v>
      </c>
      <c r="H900" s="141">
        <v>336</v>
      </c>
      <c r="I900" s="141">
        <v>10</v>
      </c>
      <c r="J900" s="141">
        <v>11</v>
      </c>
      <c r="K900" s="141">
        <v>8</v>
      </c>
      <c r="L900" s="141">
        <v>1</v>
      </c>
      <c r="M900" s="56">
        <v>0</v>
      </c>
      <c r="O900" s="56">
        <v>15.5</v>
      </c>
      <c r="P900" s="56">
        <v>1.5</v>
      </c>
      <c r="Q900" s="56" t="s">
        <v>212</v>
      </c>
      <c r="R900" s="62"/>
      <c r="AE900" s="62"/>
    </row>
    <row r="901" spans="1:31" x14ac:dyDescent="0.2">
      <c r="A901" s="58">
        <f t="shared" si="16"/>
        <v>36431</v>
      </c>
      <c r="B901" s="513" t="str">
        <f t="shared" si="15"/>
        <v>0928</v>
      </c>
      <c r="C901" s="56">
        <v>1999</v>
      </c>
      <c r="D901" s="141">
        <v>1331</v>
      </c>
      <c r="E901" s="141">
        <v>331</v>
      </c>
      <c r="F901" s="141">
        <v>0</v>
      </c>
      <c r="G901" s="141">
        <v>1</v>
      </c>
      <c r="H901" s="141">
        <v>300</v>
      </c>
      <c r="I901" s="141">
        <v>6</v>
      </c>
      <c r="J901" s="141">
        <v>4</v>
      </c>
      <c r="K901" s="141">
        <v>1</v>
      </c>
      <c r="L901" s="141">
        <v>0</v>
      </c>
      <c r="M901" s="56">
        <v>0</v>
      </c>
      <c r="O901" s="56">
        <v>15</v>
      </c>
      <c r="P901" s="56">
        <v>1.5</v>
      </c>
      <c r="Q901" s="56" t="s">
        <v>379</v>
      </c>
      <c r="R901" s="62"/>
      <c r="AE901" s="62"/>
    </row>
    <row r="902" spans="1:31" x14ac:dyDescent="0.2">
      <c r="A902" s="58">
        <f t="shared" si="16"/>
        <v>36432</v>
      </c>
      <c r="B902" s="513" t="str">
        <f t="shared" si="15"/>
        <v>0929</v>
      </c>
      <c r="C902" s="56">
        <v>1999</v>
      </c>
      <c r="D902" s="141">
        <v>1211</v>
      </c>
      <c r="E902" s="141">
        <v>340</v>
      </c>
      <c r="F902" s="141">
        <v>0</v>
      </c>
      <c r="H902" s="141">
        <v>189</v>
      </c>
      <c r="I902" s="141">
        <v>6</v>
      </c>
      <c r="J902" s="141">
        <v>4</v>
      </c>
      <c r="K902" s="141">
        <v>6</v>
      </c>
      <c r="L902" s="141">
        <v>0</v>
      </c>
      <c r="M902" s="56">
        <v>1</v>
      </c>
      <c r="O902" s="56">
        <v>16</v>
      </c>
      <c r="P902" s="56">
        <v>1.5</v>
      </c>
      <c r="Q902" s="56" t="s">
        <v>365</v>
      </c>
      <c r="R902" s="62"/>
      <c r="AE902" s="62"/>
    </row>
    <row r="903" spans="1:31" x14ac:dyDescent="0.2">
      <c r="A903" s="58">
        <f t="shared" si="16"/>
        <v>36433</v>
      </c>
      <c r="B903" s="513" t="str">
        <f t="shared" si="15"/>
        <v>0930</v>
      </c>
      <c r="C903" s="56">
        <v>1999</v>
      </c>
      <c r="D903" s="141">
        <v>1110</v>
      </c>
      <c r="E903" s="141">
        <v>488</v>
      </c>
      <c r="F903" s="141">
        <v>0</v>
      </c>
      <c r="H903" s="141">
        <v>272</v>
      </c>
      <c r="I903" s="141">
        <v>13</v>
      </c>
      <c r="J903" s="141">
        <v>3</v>
      </c>
      <c r="K903" s="141">
        <v>2</v>
      </c>
      <c r="L903" s="141">
        <v>1</v>
      </c>
      <c r="M903" s="56">
        <v>0</v>
      </c>
      <c r="O903" s="56">
        <v>15</v>
      </c>
      <c r="P903" s="56">
        <v>1.48</v>
      </c>
      <c r="Q903" s="56" t="s">
        <v>212</v>
      </c>
      <c r="R903" s="62"/>
      <c r="AE903" s="62"/>
    </row>
    <row r="904" spans="1:31" x14ac:dyDescent="0.2">
      <c r="A904" s="58">
        <f t="shared" si="16"/>
        <v>36434</v>
      </c>
      <c r="B904" s="513" t="str">
        <f t="shared" si="15"/>
        <v>1001</v>
      </c>
      <c r="C904" s="56">
        <v>1999</v>
      </c>
      <c r="D904" s="141">
        <v>693</v>
      </c>
      <c r="E904" s="141">
        <v>382</v>
      </c>
      <c r="F904" s="141">
        <v>0</v>
      </c>
      <c r="G904" s="141">
        <v>1</v>
      </c>
      <c r="H904" s="141">
        <v>336</v>
      </c>
      <c r="I904" s="141">
        <v>12</v>
      </c>
      <c r="J904" s="141">
        <v>8</v>
      </c>
      <c r="K904" s="141">
        <v>2</v>
      </c>
      <c r="L904" s="141">
        <v>1</v>
      </c>
      <c r="M904" s="56">
        <v>0</v>
      </c>
      <c r="O904" s="56">
        <v>15</v>
      </c>
      <c r="P904" s="56">
        <v>1.45</v>
      </c>
      <c r="Q904" s="56" t="s">
        <v>212</v>
      </c>
      <c r="R904" s="62"/>
      <c r="AE904" s="62"/>
    </row>
    <row r="905" spans="1:31" x14ac:dyDescent="0.2">
      <c r="A905" s="58">
        <f t="shared" si="16"/>
        <v>36435</v>
      </c>
      <c r="B905" s="513" t="str">
        <f t="shared" si="15"/>
        <v>1002</v>
      </c>
      <c r="C905" s="56">
        <v>1999</v>
      </c>
      <c r="D905" s="141">
        <v>643</v>
      </c>
      <c r="E905" s="141">
        <v>272</v>
      </c>
      <c r="F905" s="141">
        <v>2</v>
      </c>
      <c r="G905" s="141">
        <v>0</v>
      </c>
      <c r="H905" s="141">
        <v>278</v>
      </c>
      <c r="I905" s="141">
        <v>12</v>
      </c>
      <c r="J905" s="141">
        <v>9</v>
      </c>
      <c r="K905" s="141">
        <v>0</v>
      </c>
      <c r="L905" s="141">
        <v>1</v>
      </c>
      <c r="M905" s="56">
        <v>2</v>
      </c>
      <c r="O905" s="56">
        <v>14.9</v>
      </c>
      <c r="P905" s="56">
        <v>1.42</v>
      </c>
      <c r="Q905" s="56" t="s">
        <v>212</v>
      </c>
      <c r="R905" s="62"/>
      <c r="AE905" s="62"/>
    </row>
    <row r="906" spans="1:31" x14ac:dyDescent="0.2">
      <c r="A906" s="58">
        <f t="shared" si="16"/>
        <v>36436</v>
      </c>
      <c r="B906" s="513" t="str">
        <f t="shared" si="15"/>
        <v>1003</v>
      </c>
      <c r="C906" s="56">
        <v>1999</v>
      </c>
      <c r="D906" s="141">
        <v>639</v>
      </c>
      <c r="E906" s="141">
        <v>179</v>
      </c>
      <c r="F906" s="141">
        <v>0</v>
      </c>
      <c r="G906" s="141">
        <v>2</v>
      </c>
      <c r="H906" s="141">
        <v>342</v>
      </c>
      <c r="I906" s="141">
        <v>10</v>
      </c>
      <c r="J906" s="141">
        <v>3</v>
      </c>
      <c r="K906" s="141">
        <v>0</v>
      </c>
      <c r="L906" s="141">
        <v>0</v>
      </c>
      <c r="M906" s="56">
        <v>0</v>
      </c>
      <c r="O906" s="56">
        <v>15</v>
      </c>
      <c r="P906" s="56">
        <v>1.41</v>
      </c>
      <c r="Q906" s="56" t="s">
        <v>224</v>
      </c>
      <c r="R906" s="62"/>
      <c r="AE906" s="62"/>
    </row>
    <row r="907" spans="1:31" x14ac:dyDescent="0.2">
      <c r="A907" s="58">
        <f t="shared" si="16"/>
        <v>36437</v>
      </c>
      <c r="B907" s="513" t="str">
        <f t="shared" si="15"/>
        <v>1004</v>
      </c>
      <c r="C907" s="56">
        <v>1999</v>
      </c>
      <c r="D907" s="141">
        <v>438</v>
      </c>
      <c r="E907" s="141">
        <v>159</v>
      </c>
      <c r="F907" s="141">
        <v>0</v>
      </c>
      <c r="G907" s="141">
        <v>0</v>
      </c>
      <c r="H907" s="141">
        <v>350</v>
      </c>
      <c r="I907" s="141">
        <v>11</v>
      </c>
      <c r="J907" s="141">
        <v>4</v>
      </c>
      <c r="K907" s="141">
        <v>0</v>
      </c>
      <c r="L907" s="141">
        <v>0</v>
      </c>
      <c r="M907" s="56">
        <v>0</v>
      </c>
      <c r="O907" s="56">
        <v>14</v>
      </c>
      <c r="P907" s="56">
        <v>1.39</v>
      </c>
      <c r="Q907" s="56" t="s">
        <v>224</v>
      </c>
      <c r="R907" s="62"/>
      <c r="AE907" s="62"/>
    </row>
    <row r="908" spans="1:31" x14ac:dyDescent="0.2">
      <c r="A908" s="58">
        <f t="shared" si="16"/>
        <v>36438</v>
      </c>
      <c r="B908" s="513" t="str">
        <f t="shared" si="15"/>
        <v>1005</v>
      </c>
      <c r="C908" s="56">
        <v>1999</v>
      </c>
      <c r="D908" s="141">
        <v>450</v>
      </c>
      <c r="E908" s="141">
        <v>144</v>
      </c>
      <c r="F908" s="141">
        <v>0</v>
      </c>
      <c r="G908" s="141">
        <v>0</v>
      </c>
      <c r="H908" s="141">
        <v>353</v>
      </c>
      <c r="I908" s="141">
        <v>14</v>
      </c>
      <c r="J908" s="141">
        <v>1</v>
      </c>
      <c r="K908" s="141">
        <v>3</v>
      </c>
      <c r="L908" s="141">
        <v>0</v>
      </c>
      <c r="M908" s="56">
        <v>0</v>
      </c>
      <c r="O908" s="56">
        <v>15</v>
      </c>
      <c r="P908" s="56">
        <v>1.38</v>
      </c>
      <c r="Q908" s="56" t="s">
        <v>226</v>
      </c>
      <c r="R908" s="62"/>
      <c r="AE908" s="62"/>
    </row>
    <row r="909" spans="1:31" x14ac:dyDescent="0.2">
      <c r="A909" s="58">
        <f t="shared" si="16"/>
        <v>36439</v>
      </c>
      <c r="B909" s="513" t="str">
        <f t="shared" si="15"/>
        <v>1006</v>
      </c>
      <c r="C909" s="56">
        <v>1999</v>
      </c>
      <c r="D909" s="141">
        <v>359</v>
      </c>
      <c r="E909" s="141">
        <v>118</v>
      </c>
      <c r="F909" s="141">
        <v>0</v>
      </c>
      <c r="G909" s="141">
        <v>1</v>
      </c>
      <c r="H909" s="141">
        <v>288</v>
      </c>
      <c r="I909" s="141">
        <v>13</v>
      </c>
      <c r="J909" s="141">
        <v>1</v>
      </c>
      <c r="K909" s="141">
        <v>0</v>
      </c>
      <c r="L909" s="141">
        <v>0</v>
      </c>
      <c r="M909" s="56">
        <v>0</v>
      </c>
      <c r="O909" s="56">
        <v>15</v>
      </c>
      <c r="P909" s="56">
        <v>1.34</v>
      </c>
      <c r="Q909" s="56" t="s">
        <v>368</v>
      </c>
      <c r="R909" s="62"/>
      <c r="AE909" s="62"/>
    </row>
    <row r="910" spans="1:31" x14ac:dyDescent="0.2">
      <c r="A910" s="58">
        <f t="shared" si="16"/>
        <v>36440</v>
      </c>
      <c r="B910" s="513" t="str">
        <f t="shared" si="15"/>
        <v>1007</v>
      </c>
      <c r="C910" s="56">
        <v>1999</v>
      </c>
      <c r="D910" s="141">
        <v>277</v>
      </c>
      <c r="E910" s="141">
        <v>104</v>
      </c>
      <c r="F910" s="141">
        <v>1</v>
      </c>
      <c r="G910" s="141">
        <v>2</v>
      </c>
      <c r="H910" s="141">
        <v>400</v>
      </c>
      <c r="I910" s="141">
        <v>9</v>
      </c>
      <c r="J910" s="141">
        <v>7</v>
      </c>
      <c r="K910" s="141">
        <v>3</v>
      </c>
      <c r="L910" s="141">
        <v>5</v>
      </c>
      <c r="M910" s="56">
        <v>2</v>
      </c>
      <c r="O910" s="56">
        <v>14.5</v>
      </c>
      <c r="P910" s="56">
        <v>1.4</v>
      </c>
      <c r="Q910" s="56" t="s">
        <v>379</v>
      </c>
      <c r="R910" s="62"/>
      <c r="AE910" s="62"/>
    </row>
    <row r="911" spans="1:31" x14ac:dyDescent="0.2">
      <c r="A911" s="58">
        <f t="shared" si="16"/>
        <v>36441</v>
      </c>
      <c r="B911" s="513" t="str">
        <f t="shared" si="15"/>
        <v>1008</v>
      </c>
      <c r="C911" s="56">
        <v>1999</v>
      </c>
      <c r="D911" s="141">
        <v>388</v>
      </c>
      <c r="E911" s="141">
        <v>97</v>
      </c>
      <c r="F911" s="141">
        <v>0</v>
      </c>
      <c r="G911" s="141">
        <v>3</v>
      </c>
      <c r="H911" s="141">
        <v>450</v>
      </c>
      <c r="I911" s="141">
        <v>18</v>
      </c>
      <c r="J911" s="141">
        <v>7</v>
      </c>
      <c r="K911" s="141">
        <v>10</v>
      </c>
      <c r="L911" s="141">
        <v>3</v>
      </c>
      <c r="M911" s="56">
        <v>2</v>
      </c>
      <c r="O911" s="56">
        <v>14.5</v>
      </c>
      <c r="P911" s="56">
        <v>1.45</v>
      </c>
      <c r="Q911" s="56" t="s">
        <v>365</v>
      </c>
      <c r="R911" s="62"/>
      <c r="AE911" s="62"/>
    </row>
    <row r="912" spans="1:31" x14ac:dyDescent="0.2">
      <c r="A912" s="58">
        <f t="shared" si="16"/>
        <v>36442</v>
      </c>
      <c r="B912" s="513" t="str">
        <f t="shared" si="15"/>
        <v>1009</v>
      </c>
      <c r="C912" s="56">
        <v>1999</v>
      </c>
      <c r="D912" s="141">
        <v>157</v>
      </c>
      <c r="E912" s="141">
        <v>85</v>
      </c>
      <c r="F912" s="141">
        <v>0</v>
      </c>
      <c r="G912" s="141">
        <v>2</v>
      </c>
      <c r="H912" s="141">
        <v>456</v>
      </c>
      <c r="I912" s="141">
        <v>17</v>
      </c>
      <c r="J912" s="141">
        <v>9</v>
      </c>
      <c r="K912" s="141">
        <v>1</v>
      </c>
      <c r="L912" s="141">
        <v>2</v>
      </c>
      <c r="M912" s="56">
        <v>1</v>
      </c>
      <c r="O912" s="56">
        <v>14</v>
      </c>
      <c r="P912" s="56">
        <v>1.43</v>
      </c>
      <c r="Q912" s="56" t="s">
        <v>238</v>
      </c>
      <c r="R912" s="62"/>
      <c r="AE912" s="62"/>
    </row>
    <row r="913" spans="1:31" x14ac:dyDescent="0.2">
      <c r="A913" s="58">
        <f t="shared" si="16"/>
        <v>36443</v>
      </c>
      <c r="B913" s="513" t="str">
        <f t="shared" si="15"/>
        <v>1010</v>
      </c>
      <c r="C913" s="56">
        <v>1999</v>
      </c>
      <c r="D913" s="141">
        <v>82</v>
      </c>
      <c r="E913" s="141">
        <v>50</v>
      </c>
      <c r="F913" s="141">
        <v>0</v>
      </c>
      <c r="G913" s="141">
        <v>0</v>
      </c>
      <c r="H913" s="141">
        <v>472</v>
      </c>
      <c r="I913" s="141">
        <v>18</v>
      </c>
      <c r="J913" s="141">
        <v>2</v>
      </c>
      <c r="K913" s="141">
        <v>4</v>
      </c>
      <c r="L913" s="141">
        <v>0</v>
      </c>
      <c r="M913" s="56">
        <v>0</v>
      </c>
      <c r="O913" s="56">
        <v>15</v>
      </c>
      <c r="P913" s="56">
        <v>1.4</v>
      </c>
      <c r="Q913" s="56" t="s">
        <v>367</v>
      </c>
      <c r="R913" s="62"/>
      <c r="AE913" s="62"/>
    </row>
    <row r="914" spans="1:31" x14ac:dyDescent="0.2">
      <c r="A914" s="58">
        <f t="shared" si="16"/>
        <v>36444</v>
      </c>
      <c r="B914" s="513" t="str">
        <f t="shared" si="15"/>
        <v>1011</v>
      </c>
      <c r="C914" s="56">
        <v>1999</v>
      </c>
      <c r="D914" s="141">
        <v>83</v>
      </c>
      <c r="E914" s="141">
        <v>42</v>
      </c>
      <c r="F914" s="141">
        <v>0</v>
      </c>
      <c r="G914" s="141">
        <v>3</v>
      </c>
      <c r="H914" s="141">
        <v>385</v>
      </c>
      <c r="I914" s="141">
        <v>9</v>
      </c>
      <c r="J914" s="141">
        <v>2</v>
      </c>
      <c r="K914" s="141">
        <v>0</v>
      </c>
      <c r="L914" s="141">
        <v>0</v>
      </c>
      <c r="M914" s="56">
        <v>0</v>
      </c>
      <c r="O914" s="56">
        <v>13</v>
      </c>
      <c r="P914" s="56">
        <v>1.38</v>
      </c>
      <c r="Q914" s="56" t="s">
        <v>224</v>
      </c>
      <c r="R914" s="62"/>
      <c r="AE914" s="62"/>
    </row>
    <row r="915" spans="1:31" x14ac:dyDescent="0.2">
      <c r="A915" s="58">
        <f t="shared" si="16"/>
        <v>36445</v>
      </c>
      <c r="B915" s="513" t="str">
        <f t="shared" si="15"/>
        <v>1012</v>
      </c>
      <c r="C915" s="56">
        <v>1999</v>
      </c>
      <c r="D915" s="141">
        <v>61</v>
      </c>
      <c r="E915" s="141">
        <v>49</v>
      </c>
      <c r="F915" s="141">
        <v>0</v>
      </c>
      <c r="G915" s="141">
        <v>0</v>
      </c>
      <c r="H915" s="141">
        <v>225</v>
      </c>
      <c r="I915" s="141">
        <v>9</v>
      </c>
      <c r="J915" s="141">
        <v>1</v>
      </c>
      <c r="K915" s="141">
        <v>0</v>
      </c>
      <c r="L915" s="141">
        <v>0</v>
      </c>
      <c r="M915" s="56">
        <v>0</v>
      </c>
      <c r="O915" s="56">
        <v>13</v>
      </c>
      <c r="P915" s="56">
        <v>1.36</v>
      </c>
      <c r="Q915" s="56" t="s">
        <v>226</v>
      </c>
      <c r="R915" s="62"/>
      <c r="AE915" s="62"/>
    </row>
    <row r="916" spans="1:31" x14ac:dyDescent="0.2">
      <c r="A916" s="58">
        <f t="shared" si="16"/>
        <v>36446</v>
      </c>
      <c r="B916" s="513" t="str">
        <f t="shared" si="15"/>
        <v>1013</v>
      </c>
      <c r="C916" s="56">
        <v>1999</v>
      </c>
      <c r="D916" s="141">
        <v>390</v>
      </c>
      <c r="E916" s="141">
        <v>127</v>
      </c>
      <c r="F916" s="141">
        <v>0</v>
      </c>
      <c r="G916" s="141">
        <v>3</v>
      </c>
      <c r="H916" s="141">
        <v>399</v>
      </c>
      <c r="I916" s="141">
        <v>27</v>
      </c>
      <c r="J916" s="141">
        <v>1</v>
      </c>
      <c r="K916" s="141">
        <v>18</v>
      </c>
      <c r="L916" s="141">
        <v>0</v>
      </c>
      <c r="M916" s="56">
        <v>0</v>
      </c>
      <c r="O916" s="56">
        <v>13.5</v>
      </c>
      <c r="P916" s="56">
        <v>1.5</v>
      </c>
      <c r="Q916" s="56" t="s">
        <v>212</v>
      </c>
      <c r="R916" s="62"/>
      <c r="AE916" s="62"/>
    </row>
    <row r="917" spans="1:31" x14ac:dyDescent="0.2">
      <c r="A917" s="58">
        <f t="shared" si="16"/>
        <v>36447</v>
      </c>
      <c r="B917" s="513" t="str">
        <f t="shared" si="15"/>
        <v>1014</v>
      </c>
      <c r="C917" s="56">
        <v>1999</v>
      </c>
      <c r="D917" s="141">
        <v>370</v>
      </c>
      <c r="E917" s="141">
        <v>118</v>
      </c>
      <c r="F917" s="141">
        <v>0</v>
      </c>
      <c r="G917" s="141">
        <v>2</v>
      </c>
      <c r="H917" s="141">
        <v>433</v>
      </c>
      <c r="I917" s="141">
        <v>27</v>
      </c>
      <c r="J917" s="141">
        <v>18</v>
      </c>
      <c r="K917" s="141">
        <v>10</v>
      </c>
      <c r="L917" s="141">
        <v>0</v>
      </c>
      <c r="M917" s="56">
        <v>0</v>
      </c>
      <c r="O917" s="56">
        <v>14</v>
      </c>
      <c r="P917" s="56">
        <v>1.53</v>
      </c>
      <c r="Q917" s="56" t="s">
        <v>222</v>
      </c>
      <c r="R917" s="62"/>
      <c r="AE917" s="62"/>
    </row>
    <row r="918" spans="1:31" x14ac:dyDescent="0.2">
      <c r="A918" s="58">
        <f t="shared" si="16"/>
        <v>36448</v>
      </c>
      <c r="B918" s="513" t="str">
        <f t="shared" si="15"/>
        <v>1015</v>
      </c>
      <c r="C918" s="56">
        <v>1999</v>
      </c>
      <c r="D918" s="141">
        <v>87</v>
      </c>
      <c r="E918" s="141">
        <v>71</v>
      </c>
      <c r="F918" s="141">
        <v>0</v>
      </c>
      <c r="G918" s="141">
        <v>4</v>
      </c>
      <c r="H918" s="141">
        <v>431</v>
      </c>
      <c r="I918" s="141">
        <v>12</v>
      </c>
      <c r="J918" s="141">
        <v>31</v>
      </c>
      <c r="K918" s="141">
        <v>1</v>
      </c>
      <c r="L918" s="141">
        <v>3</v>
      </c>
      <c r="M918" s="56">
        <v>2</v>
      </c>
      <c r="O918" s="56">
        <v>13</v>
      </c>
      <c r="P918" s="56">
        <v>1.5</v>
      </c>
      <c r="Q918" s="56" t="s">
        <v>228</v>
      </c>
      <c r="R918" s="62"/>
      <c r="AE918" s="62"/>
    </row>
    <row r="919" spans="1:31" x14ac:dyDescent="0.2">
      <c r="A919" s="58">
        <f t="shared" si="16"/>
        <v>36449</v>
      </c>
      <c r="B919" s="513" t="str">
        <f t="shared" si="15"/>
        <v>1016</v>
      </c>
      <c r="C919" s="56">
        <v>1999</v>
      </c>
      <c r="D919" s="141">
        <v>51</v>
      </c>
      <c r="E919" s="141">
        <v>36</v>
      </c>
      <c r="F919" s="141">
        <v>0</v>
      </c>
      <c r="G919" s="141">
        <v>1</v>
      </c>
      <c r="H919" s="141">
        <v>347</v>
      </c>
      <c r="I919" s="141">
        <v>3</v>
      </c>
      <c r="J919" s="141">
        <v>18</v>
      </c>
      <c r="K919" s="141">
        <v>3</v>
      </c>
      <c r="L919" s="141">
        <v>0</v>
      </c>
      <c r="M919" s="56">
        <v>0</v>
      </c>
      <c r="O919" s="56">
        <v>13</v>
      </c>
      <c r="P919" s="56">
        <v>1.5</v>
      </c>
      <c r="Q919" s="56" t="s">
        <v>228</v>
      </c>
      <c r="R919" s="62"/>
      <c r="AE919" s="62"/>
    </row>
    <row r="920" spans="1:31" x14ac:dyDescent="0.2">
      <c r="A920" s="58">
        <f t="shared" si="16"/>
        <v>36450</v>
      </c>
      <c r="B920" s="513" t="str">
        <f t="shared" si="15"/>
        <v>1017</v>
      </c>
      <c r="C920" s="56">
        <v>1999</v>
      </c>
      <c r="D920" s="141">
        <v>36</v>
      </c>
      <c r="E920" s="141">
        <v>30</v>
      </c>
      <c r="F920" s="141">
        <v>0</v>
      </c>
      <c r="G920" s="141">
        <v>4</v>
      </c>
      <c r="H920" s="141">
        <v>242</v>
      </c>
      <c r="I920" s="141">
        <v>3</v>
      </c>
      <c r="J920" s="141">
        <v>5</v>
      </c>
      <c r="K920" s="141">
        <v>2</v>
      </c>
      <c r="L920" s="141">
        <v>0</v>
      </c>
      <c r="M920" s="56">
        <v>0</v>
      </c>
      <c r="O920" s="56">
        <v>13.2</v>
      </c>
      <c r="P920" s="56">
        <v>1.45</v>
      </c>
      <c r="Q920" s="56" t="s">
        <v>367</v>
      </c>
      <c r="R920" s="62"/>
      <c r="AE920" s="62"/>
    </row>
    <row r="921" spans="1:31" x14ac:dyDescent="0.2">
      <c r="A921" s="58">
        <f t="shared" si="16"/>
        <v>36451</v>
      </c>
      <c r="B921" s="513" t="str">
        <f t="shared" si="15"/>
        <v>1018</v>
      </c>
      <c r="C921" s="56">
        <v>1999</v>
      </c>
      <c r="D921" s="141">
        <v>47</v>
      </c>
      <c r="E921" s="141">
        <v>31</v>
      </c>
      <c r="F921" s="141">
        <v>0</v>
      </c>
      <c r="G921" s="141">
        <v>0</v>
      </c>
      <c r="H921" s="141">
        <v>278</v>
      </c>
      <c r="I921" s="141">
        <v>7</v>
      </c>
      <c r="J921" s="141">
        <v>2</v>
      </c>
      <c r="K921" s="141">
        <v>2</v>
      </c>
      <c r="L921" s="141">
        <v>0</v>
      </c>
      <c r="M921" s="56">
        <v>2</v>
      </c>
      <c r="O921" s="56">
        <v>13.2</v>
      </c>
      <c r="P921" s="56">
        <v>1.45</v>
      </c>
      <c r="Q921" s="56" t="s">
        <v>228</v>
      </c>
      <c r="R921" s="62"/>
      <c r="AE921" s="62"/>
    </row>
    <row r="922" spans="1:31" x14ac:dyDescent="0.2">
      <c r="A922" s="58">
        <f t="shared" si="16"/>
        <v>36452</v>
      </c>
      <c r="B922" s="513" t="str">
        <f t="shared" si="15"/>
        <v>1019</v>
      </c>
      <c r="C922" s="56">
        <v>1999</v>
      </c>
      <c r="D922" s="141">
        <v>44</v>
      </c>
      <c r="E922" s="141">
        <v>29</v>
      </c>
      <c r="F922" s="141">
        <v>0</v>
      </c>
      <c r="G922" s="141">
        <v>0</v>
      </c>
      <c r="H922" s="141">
        <v>144</v>
      </c>
      <c r="I922" s="141">
        <v>6</v>
      </c>
      <c r="J922" s="141">
        <v>0</v>
      </c>
      <c r="K922" s="141">
        <v>0</v>
      </c>
      <c r="L922" s="141">
        <v>0</v>
      </c>
      <c r="M922" s="56">
        <v>0</v>
      </c>
      <c r="O922" s="56">
        <v>12</v>
      </c>
      <c r="P922" s="56">
        <v>1.51</v>
      </c>
      <c r="Q922" s="56" t="s">
        <v>224</v>
      </c>
      <c r="R922" s="62"/>
      <c r="AE922" s="62"/>
    </row>
    <row r="923" spans="1:31" x14ac:dyDescent="0.2">
      <c r="A923" s="58">
        <f t="shared" si="16"/>
        <v>36453</v>
      </c>
      <c r="B923" s="513" t="str">
        <f t="shared" si="15"/>
        <v>1020</v>
      </c>
      <c r="C923" s="56">
        <v>1999</v>
      </c>
      <c r="D923" s="141">
        <v>72</v>
      </c>
      <c r="E923" s="141">
        <v>41</v>
      </c>
      <c r="F923" s="141">
        <v>0</v>
      </c>
      <c r="G923" s="141">
        <v>0</v>
      </c>
      <c r="H923" s="141">
        <v>144</v>
      </c>
      <c r="I923" s="141">
        <v>5</v>
      </c>
      <c r="J923" s="141">
        <v>1</v>
      </c>
      <c r="K923" s="141">
        <v>3</v>
      </c>
      <c r="L923" s="141">
        <v>0</v>
      </c>
      <c r="M923" s="56">
        <v>0</v>
      </c>
      <c r="O923" s="56">
        <v>12</v>
      </c>
      <c r="P923" s="56">
        <v>1.59</v>
      </c>
      <c r="Q923" s="56" t="s">
        <v>370</v>
      </c>
      <c r="R923" s="62"/>
      <c r="AE923" s="62"/>
    </row>
    <row r="924" spans="1:31" x14ac:dyDescent="0.2">
      <c r="A924" s="58">
        <f t="shared" si="16"/>
        <v>36454</v>
      </c>
      <c r="B924" s="513" t="str">
        <f t="shared" si="15"/>
        <v>1021</v>
      </c>
      <c r="C924" s="56">
        <v>1999</v>
      </c>
      <c r="D924" s="141">
        <v>70</v>
      </c>
      <c r="E924" s="141">
        <v>45</v>
      </c>
      <c r="F924" s="141">
        <v>0</v>
      </c>
      <c r="G924" s="141">
        <v>1</v>
      </c>
      <c r="H924" s="141">
        <v>159</v>
      </c>
      <c r="I924" s="141">
        <v>8</v>
      </c>
      <c r="J924" s="141">
        <v>1</v>
      </c>
      <c r="K924" s="141">
        <v>1</v>
      </c>
      <c r="L924" s="141">
        <v>0</v>
      </c>
      <c r="M924" s="56">
        <v>0</v>
      </c>
      <c r="O924" s="56">
        <v>12.5</v>
      </c>
      <c r="P924" s="56">
        <v>1.59</v>
      </c>
      <c r="Q924" s="56" t="s">
        <v>224</v>
      </c>
      <c r="R924" s="62"/>
      <c r="AE924" s="62"/>
    </row>
    <row r="925" spans="1:31" x14ac:dyDescent="0.2">
      <c r="A925" s="58">
        <f t="shared" si="16"/>
        <v>36455</v>
      </c>
      <c r="B925" s="513" t="str">
        <f t="shared" si="15"/>
        <v>1022</v>
      </c>
      <c r="C925" s="56">
        <v>1999</v>
      </c>
      <c r="D925" s="141">
        <v>36</v>
      </c>
      <c r="E925" s="141">
        <v>20</v>
      </c>
      <c r="F925" s="141">
        <v>0</v>
      </c>
      <c r="G925" s="141">
        <v>5</v>
      </c>
      <c r="H925" s="141">
        <v>111</v>
      </c>
      <c r="I925" s="141">
        <v>1</v>
      </c>
      <c r="J925" s="141">
        <v>2</v>
      </c>
      <c r="K925" s="141">
        <v>1</v>
      </c>
      <c r="L925" s="141">
        <v>0</v>
      </c>
      <c r="M925" s="56">
        <v>0</v>
      </c>
      <c r="O925" s="56">
        <v>12</v>
      </c>
      <c r="P925" s="56">
        <v>1.5</v>
      </c>
      <c r="Q925" s="56" t="s">
        <v>224</v>
      </c>
      <c r="R925" s="62"/>
      <c r="AE925" s="62"/>
    </row>
    <row r="926" spans="1:31" x14ac:dyDescent="0.2">
      <c r="A926" s="58">
        <f t="shared" si="16"/>
        <v>36456</v>
      </c>
      <c r="B926" s="513" t="str">
        <f t="shared" si="15"/>
        <v>1023</v>
      </c>
      <c r="C926" s="56">
        <v>1999</v>
      </c>
      <c r="D926" s="141">
        <v>19</v>
      </c>
      <c r="E926" s="141">
        <v>16</v>
      </c>
      <c r="F926" s="141">
        <v>0</v>
      </c>
      <c r="G926" s="141">
        <v>2</v>
      </c>
      <c r="H926" s="141">
        <v>130</v>
      </c>
      <c r="I926" s="141">
        <v>5</v>
      </c>
      <c r="J926" s="141">
        <v>2</v>
      </c>
      <c r="K926" s="141">
        <v>0</v>
      </c>
      <c r="L926" s="141">
        <v>0</v>
      </c>
      <c r="M926" s="56">
        <v>0</v>
      </c>
      <c r="O926" s="56">
        <v>13</v>
      </c>
      <c r="P926" s="56">
        <v>1.55</v>
      </c>
      <c r="Q926" s="56" t="s">
        <v>228</v>
      </c>
      <c r="R926" s="62"/>
      <c r="AE926" s="62"/>
    </row>
    <row r="927" spans="1:31" x14ac:dyDescent="0.2">
      <c r="A927" s="58">
        <f t="shared" si="16"/>
        <v>36457</v>
      </c>
      <c r="B927" s="513" t="str">
        <f t="shared" ref="B927:B990" si="17">CONCATENATE(TEXT(A927,"mm"),TEXT(A927,"dd"))</f>
        <v>1024</v>
      </c>
      <c r="C927" s="56">
        <v>1999</v>
      </c>
      <c r="D927" s="141">
        <v>28</v>
      </c>
      <c r="E927" s="141">
        <v>23</v>
      </c>
      <c r="F927" s="141">
        <v>0</v>
      </c>
      <c r="G927" s="141">
        <v>12</v>
      </c>
      <c r="H927" s="141">
        <v>263</v>
      </c>
      <c r="I927" s="141">
        <v>1</v>
      </c>
      <c r="J927" s="141">
        <v>0</v>
      </c>
      <c r="K927" s="141">
        <v>0</v>
      </c>
      <c r="L927" s="141">
        <v>0</v>
      </c>
      <c r="M927" s="56">
        <v>0</v>
      </c>
      <c r="O927" s="56">
        <v>13</v>
      </c>
      <c r="P927" s="56">
        <v>1.55</v>
      </c>
      <c r="Q927" s="56" t="s">
        <v>228</v>
      </c>
      <c r="R927" s="62"/>
      <c r="AE927" s="62"/>
    </row>
    <row r="928" spans="1:31" x14ac:dyDescent="0.2">
      <c r="A928" s="58">
        <f t="shared" si="16"/>
        <v>36458</v>
      </c>
      <c r="B928" s="513" t="str">
        <f t="shared" si="17"/>
        <v>1025</v>
      </c>
      <c r="C928" s="56">
        <v>1999</v>
      </c>
      <c r="D928" s="141">
        <v>15</v>
      </c>
      <c r="E928" s="141">
        <v>6</v>
      </c>
      <c r="F928" s="141">
        <v>0</v>
      </c>
      <c r="G928" s="141">
        <v>5</v>
      </c>
      <c r="H928" s="141">
        <v>72</v>
      </c>
      <c r="I928" s="141">
        <v>1</v>
      </c>
      <c r="J928" s="141">
        <v>3</v>
      </c>
      <c r="K928" s="141">
        <v>1</v>
      </c>
      <c r="L928" s="141">
        <v>0</v>
      </c>
      <c r="M928" s="56">
        <v>0</v>
      </c>
      <c r="O928" s="56">
        <v>12</v>
      </c>
      <c r="P928" s="56">
        <v>1.58</v>
      </c>
      <c r="Q928" s="56" t="s">
        <v>219</v>
      </c>
      <c r="R928" s="62"/>
      <c r="AE928" s="62"/>
    </row>
    <row r="929" spans="1:31" x14ac:dyDescent="0.2">
      <c r="A929" s="58">
        <f t="shared" si="16"/>
        <v>36459</v>
      </c>
      <c r="B929" s="513" t="str">
        <f t="shared" si="17"/>
        <v>1026</v>
      </c>
      <c r="C929" s="56">
        <v>1999</v>
      </c>
      <c r="D929" s="141">
        <v>19</v>
      </c>
      <c r="E929" s="141">
        <v>13</v>
      </c>
      <c r="F929" s="141">
        <v>0</v>
      </c>
      <c r="G929" s="141">
        <v>2</v>
      </c>
      <c r="H929" s="141">
        <v>44</v>
      </c>
      <c r="I929" s="141">
        <v>2</v>
      </c>
      <c r="J929" s="141">
        <v>1</v>
      </c>
      <c r="K929" s="141">
        <v>2</v>
      </c>
      <c r="L929" s="141">
        <v>0</v>
      </c>
      <c r="M929" s="56">
        <v>0</v>
      </c>
      <c r="O929" s="56">
        <v>11</v>
      </c>
      <c r="P929" s="56">
        <v>1.55</v>
      </c>
      <c r="Q929" s="56" t="s">
        <v>383</v>
      </c>
      <c r="R929" s="62"/>
      <c r="AE929" s="62"/>
    </row>
    <row r="930" spans="1:31" x14ac:dyDescent="0.2">
      <c r="A930" s="58">
        <f t="shared" si="16"/>
        <v>36460</v>
      </c>
      <c r="B930" s="513" t="str">
        <f t="shared" si="17"/>
        <v>1027</v>
      </c>
      <c r="C930" s="56">
        <v>1999</v>
      </c>
      <c r="D930" s="141">
        <v>16</v>
      </c>
      <c r="E930" s="141">
        <v>6</v>
      </c>
      <c r="F930" s="141">
        <v>0</v>
      </c>
      <c r="G930" s="141">
        <v>0</v>
      </c>
      <c r="H930" s="141">
        <v>42</v>
      </c>
      <c r="I930" s="141">
        <v>0</v>
      </c>
      <c r="J930" s="141">
        <v>2</v>
      </c>
      <c r="K930" s="141">
        <v>0</v>
      </c>
      <c r="L930" s="141">
        <v>0</v>
      </c>
      <c r="M930" s="56">
        <v>0</v>
      </c>
      <c r="O930" s="56">
        <v>11</v>
      </c>
      <c r="P930" s="56">
        <v>1.61</v>
      </c>
      <c r="Q930" s="56" t="s">
        <v>244</v>
      </c>
      <c r="R930" s="62"/>
      <c r="AE930" s="62"/>
    </row>
    <row r="931" spans="1:31" x14ac:dyDescent="0.2">
      <c r="A931" s="58">
        <f t="shared" si="16"/>
        <v>36461</v>
      </c>
      <c r="B931" s="513" t="str">
        <f t="shared" si="17"/>
        <v>1028</v>
      </c>
      <c r="C931" s="56">
        <v>1999</v>
      </c>
      <c r="D931" s="141">
        <v>53</v>
      </c>
      <c r="E931" s="141">
        <v>30</v>
      </c>
      <c r="F931" s="141">
        <v>0</v>
      </c>
      <c r="G931" s="141">
        <v>2</v>
      </c>
      <c r="H931" s="141">
        <v>78</v>
      </c>
      <c r="I931" s="141">
        <v>2</v>
      </c>
      <c r="J931" s="141">
        <v>0</v>
      </c>
      <c r="K931" s="141">
        <v>3</v>
      </c>
      <c r="L931" s="141">
        <v>0</v>
      </c>
      <c r="M931" s="56">
        <v>0</v>
      </c>
      <c r="O931" s="56">
        <v>11</v>
      </c>
      <c r="P931" s="56">
        <v>1.7</v>
      </c>
      <c r="Q931" s="56" t="s">
        <v>219</v>
      </c>
      <c r="R931" s="62"/>
      <c r="AE931" s="62"/>
    </row>
    <row r="932" spans="1:31" x14ac:dyDescent="0.2">
      <c r="A932" s="58">
        <f t="shared" si="16"/>
        <v>36462</v>
      </c>
      <c r="B932" s="513" t="str">
        <f t="shared" si="17"/>
        <v>1029</v>
      </c>
      <c r="C932" s="56">
        <v>1999</v>
      </c>
      <c r="D932" s="141">
        <v>106</v>
      </c>
      <c r="E932" s="141">
        <v>22</v>
      </c>
      <c r="F932" s="141">
        <v>0</v>
      </c>
      <c r="G932" s="141">
        <v>1</v>
      </c>
      <c r="H932" s="141">
        <v>37</v>
      </c>
      <c r="I932" s="141">
        <v>0</v>
      </c>
      <c r="J932" s="141">
        <v>6</v>
      </c>
      <c r="K932" s="141">
        <v>6</v>
      </c>
      <c r="L932" s="141">
        <v>0</v>
      </c>
      <c r="M932" s="56">
        <v>0</v>
      </c>
      <c r="O932" s="56">
        <v>12</v>
      </c>
      <c r="P932" s="56">
        <v>1.85</v>
      </c>
      <c r="Q932" s="56" t="s">
        <v>219</v>
      </c>
      <c r="R932" s="62"/>
      <c r="AE932" s="62"/>
    </row>
    <row r="933" spans="1:31" x14ac:dyDescent="0.2">
      <c r="A933" s="58">
        <f t="shared" si="16"/>
        <v>36463</v>
      </c>
      <c r="B933" s="513" t="str">
        <f t="shared" si="17"/>
        <v>1030</v>
      </c>
      <c r="C933" s="56">
        <v>1999</v>
      </c>
      <c r="D933" s="141">
        <v>67</v>
      </c>
      <c r="E933" s="141">
        <v>19</v>
      </c>
      <c r="F933" s="141">
        <v>0</v>
      </c>
      <c r="G933" s="141">
        <v>0</v>
      </c>
      <c r="H933" s="141">
        <v>11</v>
      </c>
      <c r="I933" s="141">
        <v>0</v>
      </c>
      <c r="J933" s="141">
        <v>13</v>
      </c>
      <c r="K933" s="141">
        <v>1</v>
      </c>
      <c r="L933" s="141">
        <v>0</v>
      </c>
      <c r="M933" s="56">
        <v>0</v>
      </c>
      <c r="O933" s="56">
        <v>11</v>
      </c>
      <c r="P933" s="56">
        <v>2.25</v>
      </c>
      <c r="Q933" s="56" t="s">
        <v>219</v>
      </c>
      <c r="R933" s="62"/>
      <c r="AE933" s="62"/>
    </row>
    <row r="934" spans="1:31" x14ac:dyDescent="0.2">
      <c r="A934" s="58">
        <f t="shared" si="16"/>
        <v>36464</v>
      </c>
      <c r="B934" s="513" t="str">
        <f t="shared" si="17"/>
        <v>1031</v>
      </c>
      <c r="C934" s="56">
        <v>1999</v>
      </c>
      <c r="D934" s="141">
        <v>41</v>
      </c>
      <c r="E934" s="141">
        <v>19</v>
      </c>
      <c r="F934" s="141">
        <v>0</v>
      </c>
      <c r="G934" s="141">
        <v>0</v>
      </c>
      <c r="H934" s="141">
        <v>12</v>
      </c>
      <c r="I934" s="141">
        <v>0</v>
      </c>
      <c r="J934" s="141">
        <v>34</v>
      </c>
      <c r="K934" s="141">
        <v>2</v>
      </c>
      <c r="L934" s="141">
        <v>0</v>
      </c>
      <c r="M934" s="56">
        <v>0</v>
      </c>
      <c r="O934" s="56">
        <v>12</v>
      </c>
      <c r="P934" s="56">
        <v>2.2000000000000002</v>
      </c>
      <c r="Q934" s="56" t="s">
        <v>212</v>
      </c>
      <c r="R934" s="62"/>
      <c r="AE934" s="62"/>
    </row>
    <row r="935" spans="1:31" x14ac:dyDescent="0.2">
      <c r="A935" s="58">
        <f t="shared" si="16"/>
        <v>36465</v>
      </c>
      <c r="B935" s="513" t="str">
        <f t="shared" si="17"/>
        <v>1101</v>
      </c>
      <c r="C935" s="56">
        <v>1999</v>
      </c>
      <c r="D935" s="141">
        <v>18</v>
      </c>
      <c r="E935" s="141">
        <v>9</v>
      </c>
      <c r="F935" s="141">
        <v>0</v>
      </c>
      <c r="G935" s="141">
        <v>0</v>
      </c>
      <c r="H935" s="141">
        <v>15</v>
      </c>
      <c r="I935" s="141">
        <v>0</v>
      </c>
      <c r="J935" s="141">
        <v>15</v>
      </c>
      <c r="K935" s="141">
        <v>5</v>
      </c>
      <c r="L935" s="141">
        <v>0</v>
      </c>
      <c r="M935" s="56">
        <v>0</v>
      </c>
      <c r="O935" s="56">
        <v>12</v>
      </c>
      <c r="P935" s="56">
        <v>2.1</v>
      </c>
      <c r="Q935" s="56" t="s">
        <v>384</v>
      </c>
      <c r="R935" s="62"/>
      <c r="AE935" s="62"/>
    </row>
    <row r="936" spans="1:31" x14ac:dyDescent="0.2">
      <c r="A936" s="58">
        <f t="shared" si="16"/>
        <v>36466</v>
      </c>
      <c r="B936" s="513" t="str">
        <f t="shared" si="17"/>
        <v>1102</v>
      </c>
      <c r="C936" s="56">
        <v>1999</v>
      </c>
      <c r="D936" s="141">
        <v>18</v>
      </c>
      <c r="E936" s="141">
        <v>9</v>
      </c>
      <c r="F936" s="141">
        <v>0</v>
      </c>
      <c r="G936" s="141">
        <v>2</v>
      </c>
      <c r="H936" s="141">
        <v>5</v>
      </c>
      <c r="I936" s="141">
        <v>1</v>
      </c>
      <c r="J936" s="141">
        <v>15</v>
      </c>
      <c r="K936" s="141">
        <v>4</v>
      </c>
      <c r="L936" s="141">
        <v>0</v>
      </c>
      <c r="M936" s="56">
        <v>0</v>
      </c>
      <c r="O936" s="56">
        <v>11</v>
      </c>
      <c r="P936" s="56">
        <v>2</v>
      </c>
      <c r="Q936" s="56" t="s">
        <v>224</v>
      </c>
      <c r="R936" s="62"/>
      <c r="AE936" s="62"/>
    </row>
    <row r="937" spans="1:31" x14ac:dyDescent="0.2">
      <c r="A937" s="58">
        <f t="shared" si="16"/>
        <v>36467</v>
      </c>
      <c r="B937" s="513" t="str">
        <f t="shared" si="17"/>
        <v>1103</v>
      </c>
      <c r="C937" s="56">
        <v>1999</v>
      </c>
      <c r="D937" s="141">
        <v>14</v>
      </c>
      <c r="E937" s="141">
        <v>3</v>
      </c>
      <c r="F937" s="141">
        <v>1</v>
      </c>
      <c r="G937" s="141">
        <v>1</v>
      </c>
      <c r="H937" s="141">
        <v>7</v>
      </c>
      <c r="I937" s="141">
        <v>1</v>
      </c>
      <c r="J937" s="141">
        <v>8</v>
      </c>
      <c r="K937" s="141">
        <v>2</v>
      </c>
      <c r="L937" s="141">
        <v>0</v>
      </c>
      <c r="M937" s="56">
        <v>0</v>
      </c>
      <c r="O937" s="56">
        <v>11</v>
      </c>
      <c r="P937" s="56">
        <v>1.9</v>
      </c>
      <c r="Q937" s="56" t="s">
        <v>385</v>
      </c>
      <c r="R937" s="62"/>
      <c r="AE937" s="62"/>
    </row>
    <row r="938" spans="1:31" x14ac:dyDescent="0.2">
      <c r="A938" s="58">
        <f t="shared" si="16"/>
        <v>36468</v>
      </c>
      <c r="B938" s="513" t="str">
        <f t="shared" si="17"/>
        <v>1104</v>
      </c>
      <c r="C938" s="56">
        <v>1999</v>
      </c>
      <c r="D938" s="141">
        <v>10</v>
      </c>
      <c r="E938" s="141">
        <v>5</v>
      </c>
      <c r="F938" s="141">
        <v>0</v>
      </c>
      <c r="G938" s="141">
        <v>0</v>
      </c>
      <c r="H938" s="141">
        <v>9</v>
      </c>
      <c r="I938" s="141">
        <v>0</v>
      </c>
      <c r="J938" s="141">
        <v>2</v>
      </c>
      <c r="K938" s="141">
        <v>3</v>
      </c>
      <c r="L938" s="141">
        <v>0</v>
      </c>
      <c r="M938" s="56">
        <v>0</v>
      </c>
      <c r="O938" s="56">
        <v>10</v>
      </c>
      <c r="P938" s="56">
        <v>1.9</v>
      </c>
      <c r="Q938" s="56" t="s">
        <v>367</v>
      </c>
      <c r="R938" s="62"/>
      <c r="AE938" s="62"/>
    </row>
    <row r="939" spans="1:31" x14ac:dyDescent="0.2">
      <c r="A939" s="58">
        <f t="shared" si="16"/>
        <v>36469</v>
      </c>
      <c r="B939" s="513" t="str">
        <f t="shared" si="17"/>
        <v>1105</v>
      </c>
      <c r="C939" s="56">
        <v>1999</v>
      </c>
      <c r="O939" s="56">
        <v>10</v>
      </c>
      <c r="P939" s="56">
        <v>1.81</v>
      </c>
      <c r="Q939" s="56" t="s">
        <v>386</v>
      </c>
    </row>
    <row r="940" spans="1:31" x14ac:dyDescent="0.2">
      <c r="A940" s="58">
        <f t="shared" ref="A940:A952" si="18">+A939+1</f>
        <v>36470</v>
      </c>
      <c r="B940" s="513" t="str">
        <f t="shared" si="17"/>
        <v>1106</v>
      </c>
      <c r="C940" s="56">
        <v>1999</v>
      </c>
      <c r="P940" s="56"/>
    </row>
    <row r="941" spans="1:31" x14ac:dyDescent="0.2">
      <c r="A941" s="58">
        <f t="shared" si="18"/>
        <v>36471</v>
      </c>
      <c r="B941" s="513" t="str">
        <f t="shared" si="17"/>
        <v>1107</v>
      </c>
      <c r="C941" s="56">
        <v>1999</v>
      </c>
      <c r="P941" s="56"/>
    </row>
    <row r="942" spans="1:31" x14ac:dyDescent="0.2">
      <c r="A942" s="58">
        <f t="shared" si="18"/>
        <v>36472</v>
      </c>
      <c r="B942" s="513" t="str">
        <f t="shared" si="17"/>
        <v>1108</v>
      </c>
      <c r="C942" s="56">
        <v>1999</v>
      </c>
      <c r="P942" s="56"/>
    </row>
    <row r="943" spans="1:31" x14ac:dyDescent="0.2">
      <c r="A943" s="58">
        <f t="shared" si="18"/>
        <v>36473</v>
      </c>
      <c r="B943" s="513" t="str">
        <f t="shared" si="17"/>
        <v>1109</v>
      </c>
      <c r="C943" s="56">
        <v>1999</v>
      </c>
      <c r="P943" s="56"/>
    </row>
    <row r="944" spans="1:31" x14ac:dyDescent="0.2">
      <c r="A944" s="58">
        <f t="shared" si="18"/>
        <v>36474</v>
      </c>
      <c r="B944" s="513" t="str">
        <f t="shared" si="17"/>
        <v>1110</v>
      </c>
      <c r="C944" s="56">
        <v>1999</v>
      </c>
      <c r="P944" s="56"/>
    </row>
    <row r="945" spans="1:20" x14ac:dyDescent="0.2">
      <c r="A945" s="58">
        <f t="shared" si="18"/>
        <v>36475</v>
      </c>
      <c r="B945" s="513" t="str">
        <f t="shared" si="17"/>
        <v>1111</v>
      </c>
      <c r="C945" s="56">
        <v>1999</v>
      </c>
      <c r="P945" s="56"/>
    </row>
    <row r="946" spans="1:20" x14ac:dyDescent="0.2">
      <c r="A946" s="58">
        <f t="shared" si="18"/>
        <v>36476</v>
      </c>
      <c r="B946" s="513" t="str">
        <f t="shared" si="17"/>
        <v>1112</v>
      </c>
      <c r="C946" s="56">
        <v>1999</v>
      </c>
      <c r="P946" s="56"/>
    </row>
    <row r="947" spans="1:20" x14ac:dyDescent="0.2">
      <c r="A947" s="58">
        <f t="shared" si="18"/>
        <v>36477</v>
      </c>
      <c r="B947" s="513" t="str">
        <f t="shared" si="17"/>
        <v>1113</v>
      </c>
      <c r="C947" s="56">
        <v>1999</v>
      </c>
      <c r="P947" s="56"/>
    </row>
    <row r="948" spans="1:20" x14ac:dyDescent="0.2">
      <c r="A948" s="58">
        <f t="shared" si="18"/>
        <v>36478</v>
      </c>
      <c r="B948" s="513" t="str">
        <f t="shared" si="17"/>
        <v>1114</v>
      </c>
      <c r="C948" s="56">
        <v>1999</v>
      </c>
      <c r="P948" s="56"/>
    </row>
    <row r="949" spans="1:20" x14ac:dyDescent="0.2">
      <c r="A949" s="58">
        <f t="shared" si="18"/>
        <v>36479</v>
      </c>
      <c r="B949" s="513" t="str">
        <f t="shared" si="17"/>
        <v>1115</v>
      </c>
      <c r="C949" s="56">
        <v>1999</v>
      </c>
      <c r="P949" s="56"/>
    </row>
    <row r="950" spans="1:20" x14ac:dyDescent="0.2">
      <c r="A950" s="58">
        <f t="shared" si="18"/>
        <v>36480</v>
      </c>
      <c r="B950" s="513" t="str">
        <f t="shared" si="17"/>
        <v>1116</v>
      </c>
      <c r="C950" s="56">
        <v>1999</v>
      </c>
      <c r="P950" s="56"/>
    </row>
    <row r="951" spans="1:20" x14ac:dyDescent="0.2">
      <c r="A951" s="58">
        <f t="shared" si="18"/>
        <v>36481</v>
      </c>
      <c r="B951" s="513" t="str">
        <f t="shared" si="17"/>
        <v>1117</v>
      </c>
      <c r="C951" s="56">
        <v>1999</v>
      </c>
      <c r="P951" s="56"/>
    </row>
    <row r="952" spans="1:20" x14ac:dyDescent="0.2">
      <c r="A952" s="58">
        <f t="shared" si="18"/>
        <v>36482</v>
      </c>
      <c r="B952" s="513" t="str">
        <f t="shared" si="17"/>
        <v>1118</v>
      </c>
      <c r="C952" s="56">
        <v>1999</v>
      </c>
      <c r="P952" s="56"/>
    </row>
    <row r="953" spans="1:20" x14ac:dyDescent="0.2">
      <c r="A953" s="58">
        <v>36775</v>
      </c>
      <c r="B953" s="513" t="str">
        <f t="shared" si="17"/>
        <v>0906</v>
      </c>
      <c r="C953" s="56">
        <v>2000</v>
      </c>
      <c r="D953" s="194">
        <v>3006</v>
      </c>
      <c r="E953" s="194"/>
      <c r="J953" s="194">
        <v>287</v>
      </c>
      <c r="N953" s="56" t="s">
        <v>94</v>
      </c>
      <c r="P953" s="56"/>
    </row>
    <row r="954" spans="1:20" x14ac:dyDescent="0.2">
      <c r="A954" s="58">
        <v>36775</v>
      </c>
      <c r="B954" s="513" t="str">
        <f t="shared" si="17"/>
        <v>0906</v>
      </c>
      <c r="C954" s="56">
        <v>2000</v>
      </c>
      <c r="D954" s="141">
        <v>3000</v>
      </c>
      <c r="E954" s="141">
        <v>20</v>
      </c>
      <c r="F954" s="141">
        <v>0</v>
      </c>
      <c r="H954" s="141">
        <v>1</v>
      </c>
      <c r="I954" s="141">
        <v>6</v>
      </c>
      <c r="J954" s="141">
        <v>391</v>
      </c>
      <c r="K954" s="141">
        <v>0</v>
      </c>
      <c r="L954" s="141">
        <v>0</v>
      </c>
      <c r="M954" s="56">
        <v>0</v>
      </c>
      <c r="N954" s="56" t="s">
        <v>82</v>
      </c>
      <c r="P954" s="56"/>
      <c r="T954" s="62"/>
    </row>
    <row r="955" spans="1:20" x14ac:dyDescent="0.2">
      <c r="A955" s="58">
        <v>36775</v>
      </c>
      <c r="B955" s="513" t="str">
        <f t="shared" si="17"/>
        <v>0906</v>
      </c>
      <c r="C955" s="56">
        <v>2000</v>
      </c>
      <c r="D955" s="194">
        <v>2000</v>
      </c>
      <c r="E955" s="194">
        <v>1</v>
      </c>
      <c r="F955" s="194"/>
      <c r="G955" s="194"/>
      <c r="H955" s="194">
        <v>58</v>
      </c>
      <c r="I955" s="194">
        <v>6</v>
      </c>
      <c r="J955" s="194">
        <v>80</v>
      </c>
      <c r="K955" s="194">
        <v>1</v>
      </c>
      <c r="L955" s="194">
        <v>0</v>
      </c>
      <c r="M955" s="152"/>
      <c r="N955" s="152" t="s">
        <v>83</v>
      </c>
      <c r="P955" s="56"/>
      <c r="T955" s="62"/>
    </row>
    <row r="956" spans="1:20" x14ac:dyDescent="0.2">
      <c r="A956" s="58">
        <v>36775</v>
      </c>
      <c r="B956" s="513" t="str">
        <f t="shared" si="17"/>
        <v>0906</v>
      </c>
      <c r="C956" s="56">
        <v>2000</v>
      </c>
      <c r="D956" s="567">
        <v>3562</v>
      </c>
      <c r="E956" s="567">
        <v>130</v>
      </c>
      <c r="F956" s="567">
        <v>0</v>
      </c>
      <c r="G956" s="567">
        <v>0</v>
      </c>
      <c r="H956" s="567">
        <v>15</v>
      </c>
      <c r="I956" s="567">
        <v>29</v>
      </c>
      <c r="J956" s="567">
        <v>4</v>
      </c>
      <c r="K956" s="567">
        <v>2</v>
      </c>
      <c r="L956" s="567">
        <v>1</v>
      </c>
      <c r="M956" s="153">
        <v>0</v>
      </c>
      <c r="N956" s="154"/>
      <c r="O956" s="139"/>
      <c r="P956" s="56">
        <v>1.2</v>
      </c>
      <c r="Q956" s="56" t="s">
        <v>212</v>
      </c>
      <c r="T956" s="62"/>
    </row>
    <row r="957" spans="1:20" x14ac:dyDescent="0.2">
      <c r="A957" s="58">
        <v>36776</v>
      </c>
      <c r="B957" s="513" t="str">
        <f t="shared" si="17"/>
        <v>0907</v>
      </c>
      <c r="C957" s="56">
        <v>2000</v>
      </c>
      <c r="D957" s="567">
        <v>2572</v>
      </c>
      <c r="E957" s="567">
        <v>105</v>
      </c>
      <c r="F957" s="567">
        <v>0</v>
      </c>
      <c r="G957" s="567">
        <v>0</v>
      </c>
      <c r="H957" s="567">
        <v>41</v>
      </c>
      <c r="I957" s="567">
        <v>56</v>
      </c>
      <c r="J957" s="567">
        <v>5</v>
      </c>
      <c r="K957" s="567">
        <v>11</v>
      </c>
      <c r="L957" s="567">
        <v>3</v>
      </c>
      <c r="M957" s="153">
        <v>0</v>
      </c>
      <c r="N957" s="154"/>
      <c r="O957" s="139"/>
      <c r="P957" s="56">
        <v>1.2</v>
      </c>
      <c r="Q957" s="56" t="s">
        <v>237</v>
      </c>
      <c r="T957" s="62"/>
    </row>
    <row r="958" spans="1:20" x14ac:dyDescent="0.2">
      <c r="A958" s="58">
        <v>36777</v>
      </c>
      <c r="B958" s="513" t="str">
        <f t="shared" si="17"/>
        <v>0908</v>
      </c>
      <c r="C958" s="56">
        <v>2000</v>
      </c>
      <c r="D958" s="422">
        <v>3333</v>
      </c>
      <c r="E958" s="422">
        <v>94</v>
      </c>
      <c r="F958" s="422">
        <v>0</v>
      </c>
      <c r="G958" s="422">
        <v>0</v>
      </c>
      <c r="H958" s="422">
        <v>34</v>
      </c>
      <c r="I958" s="422">
        <v>45</v>
      </c>
      <c r="J958" s="422">
        <v>9</v>
      </c>
      <c r="K958" s="422">
        <v>1</v>
      </c>
      <c r="L958" s="422">
        <v>1</v>
      </c>
      <c r="M958" s="155">
        <v>0</v>
      </c>
      <c r="N958" s="139"/>
      <c r="O958" s="139">
        <v>17</v>
      </c>
      <c r="P958" s="56">
        <v>1.22</v>
      </c>
      <c r="Q958" s="56" t="s">
        <v>237</v>
      </c>
      <c r="T958" s="62"/>
    </row>
    <row r="959" spans="1:20" x14ac:dyDescent="0.2">
      <c r="A959" s="58">
        <v>36778</v>
      </c>
      <c r="B959" s="513" t="str">
        <f t="shared" si="17"/>
        <v>0909</v>
      </c>
      <c r="C959" s="56">
        <v>2000</v>
      </c>
      <c r="D959" s="422">
        <v>4478</v>
      </c>
      <c r="E959" s="422">
        <v>85</v>
      </c>
      <c r="F959" s="422"/>
      <c r="G959" s="422"/>
      <c r="H959" s="422">
        <v>44</v>
      </c>
      <c r="I959" s="422">
        <v>42</v>
      </c>
      <c r="J959" s="422">
        <v>20</v>
      </c>
      <c r="K959" s="422">
        <v>4</v>
      </c>
      <c r="L959" s="422"/>
      <c r="M959" s="155"/>
      <c r="N959" s="139"/>
      <c r="O959" s="139">
        <v>17</v>
      </c>
      <c r="P959" s="56">
        <v>1.22</v>
      </c>
      <c r="Q959" s="56" t="s">
        <v>367</v>
      </c>
      <c r="T959" s="62"/>
    </row>
    <row r="960" spans="1:20" x14ac:dyDescent="0.2">
      <c r="A960" s="58">
        <v>36779</v>
      </c>
      <c r="B960" s="513" t="str">
        <f t="shared" si="17"/>
        <v>0910</v>
      </c>
      <c r="C960" s="56">
        <v>2000</v>
      </c>
      <c r="D960" s="422">
        <v>4153</v>
      </c>
      <c r="E960" s="422">
        <v>165</v>
      </c>
      <c r="F960" s="422"/>
      <c r="G960" s="422">
        <v>1</v>
      </c>
      <c r="H960" s="422">
        <v>32</v>
      </c>
      <c r="I960" s="422">
        <v>41</v>
      </c>
      <c r="J960" s="422">
        <v>5</v>
      </c>
      <c r="K960" s="422">
        <v>4</v>
      </c>
      <c r="L960" s="422"/>
      <c r="M960" s="155"/>
      <c r="N960" s="139"/>
      <c r="O960" s="139">
        <v>17</v>
      </c>
      <c r="P960" s="56">
        <v>1.22</v>
      </c>
      <c r="Q960" s="56" t="s">
        <v>235</v>
      </c>
      <c r="T960" s="62"/>
    </row>
    <row r="961" spans="1:20" x14ac:dyDescent="0.2">
      <c r="A961" s="58">
        <v>36780</v>
      </c>
      <c r="B961" s="513" t="str">
        <f t="shared" si="17"/>
        <v>0911</v>
      </c>
      <c r="C961" s="56">
        <v>2000</v>
      </c>
      <c r="D961" s="422">
        <v>4568</v>
      </c>
      <c r="E961" s="422">
        <v>205</v>
      </c>
      <c r="F961" s="422"/>
      <c r="G961" s="422"/>
      <c r="H961" s="422">
        <v>73</v>
      </c>
      <c r="I961" s="422">
        <v>62</v>
      </c>
      <c r="J961" s="422">
        <v>13</v>
      </c>
      <c r="K961" s="422">
        <v>8</v>
      </c>
      <c r="L961" s="422"/>
      <c r="M961" s="155"/>
      <c r="N961" s="139"/>
      <c r="O961" s="139">
        <v>17.5</v>
      </c>
      <c r="P961" s="56">
        <v>1.22</v>
      </c>
      <c r="Q961" s="56" t="s">
        <v>367</v>
      </c>
      <c r="T961" s="62"/>
    </row>
    <row r="962" spans="1:20" x14ac:dyDescent="0.2">
      <c r="A962" s="58">
        <v>36781</v>
      </c>
      <c r="B962" s="513" t="str">
        <f t="shared" si="17"/>
        <v>0912</v>
      </c>
      <c r="C962" s="56">
        <v>2000</v>
      </c>
      <c r="D962" s="422">
        <v>4736</v>
      </c>
      <c r="E962" s="422">
        <v>255</v>
      </c>
      <c r="F962" s="422">
        <v>1</v>
      </c>
      <c r="G962" s="422"/>
      <c r="H962" s="422">
        <v>72</v>
      </c>
      <c r="I962" s="422">
        <v>81</v>
      </c>
      <c r="J962" s="422">
        <v>19</v>
      </c>
      <c r="K962" s="422">
        <v>15</v>
      </c>
      <c r="L962" s="422">
        <v>1</v>
      </c>
      <c r="M962" s="155"/>
      <c r="N962" s="139"/>
      <c r="O962" s="139">
        <v>17</v>
      </c>
      <c r="P962" s="56">
        <v>1.25</v>
      </c>
      <c r="Q962" s="56" t="s">
        <v>367</v>
      </c>
      <c r="T962" s="62"/>
    </row>
    <row r="963" spans="1:20" x14ac:dyDescent="0.2">
      <c r="A963" s="58">
        <v>36782</v>
      </c>
      <c r="B963" s="513" t="str">
        <f t="shared" si="17"/>
        <v>0913</v>
      </c>
      <c r="C963" s="56">
        <v>2000</v>
      </c>
      <c r="D963" s="422">
        <v>3194</v>
      </c>
      <c r="E963" s="422">
        <v>246</v>
      </c>
      <c r="F963" s="422"/>
      <c r="G963" s="422"/>
      <c r="H963" s="422">
        <v>55</v>
      </c>
      <c r="I963" s="422">
        <v>57</v>
      </c>
      <c r="J963" s="422">
        <v>4</v>
      </c>
      <c r="K963" s="422">
        <v>6</v>
      </c>
      <c r="L963" s="422"/>
      <c r="M963" s="155"/>
      <c r="N963" s="139"/>
      <c r="O963" s="139">
        <v>17.5</v>
      </c>
      <c r="P963" s="56">
        <v>1.24</v>
      </c>
      <c r="Q963" s="56" t="s">
        <v>236</v>
      </c>
      <c r="T963" s="62"/>
    </row>
    <row r="964" spans="1:20" x14ac:dyDescent="0.2">
      <c r="A964" s="58">
        <v>36783</v>
      </c>
      <c r="B964" s="513" t="str">
        <f t="shared" si="17"/>
        <v>0914</v>
      </c>
      <c r="C964" s="56">
        <v>2000</v>
      </c>
      <c r="D964" s="422">
        <v>2809</v>
      </c>
      <c r="E964" s="422">
        <v>326</v>
      </c>
      <c r="F964" s="422"/>
      <c r="G964" s="422"/>
      <c r="H964" s="422">
        <v>34</v>
      </c>
      <c r="I964" s="422">
        <v>68</v>
      </c>
      <c r="J964" s="422">
        <v>3</v>
      </c>
      <c r="K964" s="422">
        <v>4</v>
      </c>
      <c r="L964" s="422">
        <v>3</v>
      </c>
      <c r="M964" s="155"/>
      <c r="N964" s="139"/>
      <c r="O964" s="139">
        <v>17.5</v>
      </c>
      <c r="P964" s="56">
        <v>1.23</v>
      </c>
      <c r="Q964" s="56" t="s">
        <v>222</v>
      </c>
      <c r="T964" s="62"/>
    </row>
    <row r="965" spans="1:20" x14ac:dyDescent="0.2">
      <c r="A965" s="58">
        <v>36784</v>
      </c>
      <c r="B965" s="513" t="str">
        <f t="shared" si="17"/>
        <v>0915</v>
      </c>
      <c r="C965" s="56">
        <v>2000</v>
      </c>
      <c r="D965" s="422">
        <v>3031</v>
      </c>
      <c r="E965" s="422">
        <v>318</v>
      </c>
      <c r="F965" s="422"/>
      <c r="G965" s="422"/>
      <c r="H965" s="422">
        <v>33</v>
      </c>
      <c r="I965" s="422">
        <v>63</v>
      </c>
      <c r="J965" s="422">
        <v>8</v>
      </c>
      <c r="K965" s="422">
        <v>3</v>
      </c>
      <c r="L965" s="422">
        <v>2</v>
      </c>
      <c r="M965" s="155"/>
      <c r="N965" s="139"/>
      <c r="O965" s="139">
        <v>18</v>
      </c>
      <c r="P965" s="56">
        <v>1.21</v>
      </c>
      <c r="Q965" s="56" t="s">
        <v>379</v>
      </c>
      <c r="T965" s="62"/>
    </row>
    <row r="966" spans="1:20" x14ac:dyDescent="0.2">
      <c r="A966" s="58">
        <v>36785</v>
      </c>
      <c r="B966" s="513" t="str">
        <f t="shared" si="17"/>
        <v>0916</v>
      </c>
      <c r="C966" s="56">
        <v>2000</v>
      </c>
      <c r="D966" s="422">
        <v>1607</v>
      </c>
      <c r="E966" s="422">
        <v>284</v>
      </c>
      <c r="F966" s="422"/>
      <c r="G966" s="422"/>
      <c r="H966" s="422">
        <v>91</v>
      </c>
      <c r="I966" s="422">
        <v>87</v>
      </c>
      <c r="J966" s="422">
        <v>9</v>
      </c>
      <c r="K966" s="422">
        <v>8</v>
      </c>
      <c r="L966" s="422">
        <v>4</v>
      </c>
      <c r="M966" s="155"/>
      <c r="N966" s="139"/>
      <c r="O966" s="139">
        <v>18</v>
      </c>
      <c r="P966" s="56">
        <v>1.3</v>
      </c>
      <c r="Q966" s="56" t="s">
        <v>379</v>
      </c>
      <c r="T966" s="62"/>
    </row>
    <row r="967" spans="1:20" x14ac:dyDescent="0.2">
      <c r="A967" s="58">
        <v>36786</v>
      </c>
      <c r="B967" s="513" t="str">
        <f t="shared" si="17"/>
        <v>0917</v>
      </c>
      <c r="C967" s="56">
        <v>2000</v>
      </c>
      <c r="D967" s="422">
        <v>1501</v>
      </c>
      <c r="E967" s="422">
        <v>194</v>
      </c>
      <c r="F967" s="422"/>
      <c r="G967" s="422">
        <v>1</v>
      </c>
      <c r="H967" s="422">
        <v>137</v>
      </c>
      <c r="I967" s="422">
        <v>120</v>
      </c>
      <c r="J967" s="422">
        <v>16</v>
      </c>
      <c r="K967" s="422">
        <v>9</v>
      </c>
      <c r="L967" s="422"/>
      <c r="M967" s="155">
        <v>1</v>
      </c>
      <c r="N967" s="139"/>
      <c r="O967" s="139">
        <v>18</v>
      </c>
      <c r="P967" s="56">
        <v>1.3</v>
      </c>
      <c r="Q967" s="56" t="s">
        <v>367</v>
      </c>
      <c r="T967" s="62"/>
    </row>
    <row r="968" spans="1:20" x14ac:dyDescent="0.2">
      <c r="A968" s="58">
        <v>36787</v>
      </c>
      <c r="B968" s="513" t="str">
        <f t="shared" si="17"/>
        <v>0918</v>
      </c>
      <c r="C968" s="56">
        <v>2000</v>
      </c>
      <c r="D968" s="422">
        <v>2252</v>
      </c>
      <c r="E968" s="422">
        <v>268</v>
      </c>
      <c r="F968" s="422"/>
      <c r="G968" s="422">
        <v>1</v>
      </c>
      <c r="H968" s="422">
        <v>114</v>
      </c>
      <c r="I968" s="422">
        <v>145</v>
      </c>
      <c r="J968" s="422">
        <v>18</v>
      </c>
      <c r="K968" s="422">
        <v>1</v>
      </c>
      <c r="L968" s="422">
        <v>2</v>
      </c>
      <c r="M968" s="155"/>
      <c r="N968" s="139"/>
      <c r="O968" s="139">
        <v>18</v>
      </c>
      <c r="P968" s="56">
        <v>1.29</v>
      </c>
      <c r="Q968" s="56" t="s">
        <v>238</v>
      </c>
      <c r="T968" s="62"/>
    </row>
    <row r="969" spans="1:20" x14ac:dyDescent="0.2">
      <c r="A969" s="58">
        <v>36788</v>
      </c>
      <c r="B969" s="513" t="str">
        <f t="shared" si="17"/>
        <v>0919</v>
      </c>
      <c r="C969" s="56">
        <v>2000</v>
      </c>
      <c r="D969" s="422">
        <v>3382</v>
      </c>
      <c r="E969" s="422">
        <v>230</v>
      </c>
      <c r="F969" s="422"/>
      <c r="G969" s="422">
        <v>4</v>
      </c>
      <c r="H969" s="422">
        <v>128</v>
      </c>
      <c r="I969" s="422">
        <v>122</v>
      </c>
      <c r="J969" s="422">
        <v>11</v>
      </c>
      <c r="K969" s="422">
        <v>17</v>
      </c>
      <c r="L969" s="422">
        <v>1</v>
      </c>
      <c r="M969" s="155"/>
      <c r="N969" s="139"/>
      <c r="O969" s="139">
        <v>18.5</v>
      </c>
      <c r="P969" s="56">
        <v>1.35</v>
      </c>
      <c r="Q969" s="56" t="s">
        <v>235</v>
      </c>
      <c r="T969" s="62"/>
    </row>
    <row r="970" spans="1:20" x14ac:dyDescent="0.2">
      <c r="A970" s="58">
        <v>36789</v>
      </c>
      <c r="B970" s="513" t="str">
        <f t="shared" si="17"/>
        <v>0920</v>
      </c>
      <c r="C970" s="56">
        <v>2000</v>
      </c>
      <c r="D970" s="422">
        <v>4684</v>
      </c>
      <c r="E970" s="422">
        <v>243</v>
      </c>
      <c r="F970" s="422"/>
      <c r="G970" s="422">
        <v>1</v>
      </c>
      <c r="H970" s="422">
        <v>524</v>
      </c>
      <c r="I970" s="422">
        <v>138</v>
      </c>
      <c r="J970" s="422">
        <v>47</v>
      </c>
      <c r="K970" s="422">
        <v>18</v>
      </c>
      <c r="L970" s="422">
        <v>1</v>
      </c>
      <c r="M970" s="155"/>
      <c r="N970" s="139"/>
      <c r="O970" s="139">
        <v>18</v>
      </c>
      <c r="P970" s="56">
        <v>1.42</v>
      </c>
      <c r="Q970" s="56" t="s">
        <v>376</v>
      </c>
      <c r="T970" s="62"/>
    </row>
    <row r="971" spans="1:20" x14ac:dyDescent="0.2">
      <c r="A971" s="58">
        <v>36790</v>
      </c>
      <c r="B971" s="513" t="str">
        <f t="shared" si="17"/>
        <v>0921</v>
      </c>
      <c r="C971" s="56">
        <v>2000</v>
      </c>
      <c r="D971" s="422">
        <v>3468</v>
      </c>
      <c r="E971" s="422">
        <v>197</v>
      </c>
      <c r="F971" s="422"/>
      <c r="G971" s="422"/>
      <c r="H971" s="422">
        <v>269</v>
      </c>
      <c r="I971" s="422">
        <v>83</v>
      </c>
      <c r="J971" s="422">
        <v>24</v>
      </c>
      <c r="K971" s="422">
        <v>2</v>
      </c>
      <c r="L971" s="422"/>
      <c r="M971" s="155"/>
      <c r="N971" s="139"/>
      <c r="O971" s="139">
        <v>17.5</v>
      </c>
      <c r="P971" s="56">
        <v>1.4</v>
      </c>
      <c r="Q971" s="56" t="s">
        <v>212</v>
      </c>
      <c r="T971" s="62"/>
    </row>
    <row r="972" spans="1:20" x14ac:dyDescent="0.2">
      <c r="A972" s="58">
        <v>36791</v>
      </c>
      <c r="B972" s="513" t="str">
        <f t="shared" si="17"/>
        <v>0922</v>
      </c>
      <c r="C972" s="56">
        <v>2000</v>
      </c>
      <c r="D972" s="422">
        <v>1925</v>
      </c>
      <c r="E972" s="422">
        <v>151</v>
      </c>
      <c r="F972" s="422"/>
      <c r="G972" s="422"/>
      <c r="H972" s="422">
        <v>30</v>
      </c>
      <c r="I972" s="422">
        <v>10</v>
      </c>
      <c r="J972" s="422">
        <v>4</v>
      </c>
      <c r="K972" s="422"/>
      <c r="L972" s="422"/>
      <c r="M972" s="155"/>
      <c r="N972" s="139"/>
      <c r="O972" s="139">
        <v>17</v>
      </c>
      <c r="P972" s="56">
        <v>1.5</v>
      </c>
      <c r="Q972" s="56" t="s">
        <v>212</v>
      </c>
      <c r="T972" s="62"/>
    </row>
    <row r="973" spans="1:20" x14ac:dyDescent="0.2">
      <c r="A973" s="58">
        <v>36792</v>
      </c>
      <c r="B973" s="513" t="str">
        <f t="shared" si="17"/>
        <v>0923</v>
      </c>
      <c r="C973" s="56">
        <v>2000</v>
      </c>
      <c r="D973" s="422">
        <v>2219</v>
      </c>
      <c r="E973" s="422">
        <v>146</v>
      </c>
      <c r="F973" s="422"/>
      <c r="G973" s="422">
        <v>2</v>
      </c>
      <c r="H973" s="422">
        <v>34</v>
      </c>
      <c r="I973" s="422">
        <v>13</v>
      </c>
      <c r="J973" s="422">
        <v>10</v>
      </c>
      <c r="K973" s="422">
        <v>2</v>
      </c>
      <c r="L973" s="422">
        <v>1</v>
      </c>
      <c r="M973" s="155"/>
      <c r="N973" s="139"/>
      <c r="O973" s="139">
        <v>17</v>
      </c>
      <c r="P973" s="56">
        <v>1.47</v>
      </c>
      <c r="Q973" s="56" t="s">
        <v>212</v>
      </c>
      <c r="T973" s="62"/>
    </row>
    <row r="974" spans="1:20" x14ac:dyDescent="0.2">
      <c r="A974" s="58">
        <v>36793</v>
      </c>
      <c r="B974" s="513" t="str">
        <f t="shared" si="17"/>
        <v>0924</v>
      </c>
      <c r="C974" s="56">
        <v>2000</v>
      </c>
      <c r="D974" s="422">
        <v>2271</v>
      </c>
      <c r="E974" s="422">
        <v>207</v>
      </c>
      <c r="F974" s="422">
        <v>0</v>
      </c>
      <c r="G974" s="422">
        <v>0</v>
      </c>
      <c r="H974" s="422">
        <v>66</v>
      </c>
      <c r="I974" s="422">
        <v>23</v>
      </c>
      <c r="J974" s="422">
        <v>3</v>
      </c>
      <c r="K974" s="422">
        <v>1</v>
      </c>
      <c r="L974" s="422">
        <v>0</v>
      </c>
      <c r="M974" s="155">
        <v>0</v>
      </c>
      <c r="N974" s="139"/>
      <c r="O974" s="139">
        <v>16</v>
      </c>
      <c r="P974" s="56">
        <v>1.39</v>
      </c>
      <c r="Q974" s="56" t="s">
        <v>212</v>
      </c>
      <c r="T974" s="62"/>
    </row>
    <row r="975" spans="1:20" x14ac:dyDescent="0.2">
      <c r="A975" s="58">
        <v>36794</v>
      </c>
      <c r="B975" s="513" t="str">
        <f t="shared" si="17"/>
        <v>0925</v>
      </c>
      <c r="C975" s="56">
        <v>2000</v>
      </c>
      <c r="D975" s="422">
        <v>2002</v>
      </c>
      <c r="E975" s="422">
        <v>183</v>
      </c>
      <c r="F975" s="422"/>
      <c r="G975" s="422">
        <v>2</v>
      </c>
      <c r="H975" s="422">
        <v>52</v>
      </c>
      <c r="I975" s="422">
        <v>19</v>
      </c>
      <c r="J975" s="422">
        <v>9</v>
      </c>
      <c r="K975" s="422"/>
      <c r="L975" s="422"/>
      <c r="M975" s="155"/>
      <c r="N975" s="139"/>
      <c r="O975" s="139">
        <v>16</v>
      </c>
      <c r="P975" s="56">
        <v>1.35</v>
      </c>
      <c r="Q975" s="56" t="s">
        <v>239</v>
      </c>
      <c r="T975" s="62"/>
    </row>
    <row r="976" spans="1:20" x14ac:dyDescent="0.2">
      <c r="A976" s="58">
        <v>36795</v>
      </c>
      <c r="B976" s="513" t="str">
        <f t="shared" si="17"/>
        <v>0926</v>
      </c>
      <c r="C976" s="56">
        <v>2000</v>
      </c>
      <c r="D976" s="422">
        <v>2111</v>
      </c>
      <c r="E976" s="422">
        <v>200</v>
      </c>
      <c r="F976" s="422"/>
      <c r="G976" s="422"/>
      <c r="H976" s="422">
        <v>62</v>
      </c>
      <c r="I976" s="422">
        <v>41</v>
      </c>
      <c r="J976" s="422">
        <v>11</v>
      </c>
      <c r="K976" s="422">
        <v>1</v>
      </c>
      <c r="L976" s="422"/>
      <c r="M976" s="155"/>
      <c r="N976" s="139"/>
      <c r="O976" s="139">
        <v>16.5</v>
      </c>
      <c r="P976" s="56">
        <v>1.32</v>
      </c>
      <c r="Q976" s="56" t="s">
        <v>239</v>
      </c>
      <c r="T976" s="62"/>
    </row>
    <row r="977" spans="1:20" x14ac:dyDescent="0.2">
      <c r="A977" s="58">
        <v>36796</v>
      </c>
      <c r="B977" s="513" t="str">
        <f t="shared" si="17"/>
        <v>0927</v>
      </c>
      <c r="C977" s="56">
        <v>2000</v>
      </c>
      <c r="D977" s="422">
        <v>2754</v>
      </c>
      <c r="E977" s="422">
        <v>245</v>
      </c>
      <c r="F977" s="422"/>
      <c r="G977" s="422"/>
      <c r="H977" s="422">
        <v>111</v>
      </c>
      <c r="I977" s="422">
        <v>57</v>
      </c>
      <c r="J977" s="422">
        <v>7</v>
      </c>
      <c r="K977" s="422"/>
      <c r="L977" s="422"/>
      <c r="M977" s="155"/>
      <c r="N977" s="139"/>
      <c r="O977" s="139">
        <v>16</v>
      </c>
      <c r="P977" s="56">
        <v>1.33</v>
      </c>
      <c r="Q977" s="56" t="s">
        <v>239</v>
      </c>
      <c r="T977" s="62"/>
    </row>
    <row r="978" spans="1:20" x14ac:dyDescent="0.2">
      <c r="A978" s="58">
        <v>36797</v>
      </c>
      <c r="B978" s="513" t="str">
        <f t="shared" si="17"/>
        <v>0928</v>
      </c>
      <c r="C978" s="56">
        <v>2000</v>
      </c>
      <c r="D978" s="422">
        <v>3059</v>
      </c>
      <c r="E978" s="422">
        <v>288</v>
      </c>
      <c r="F978" s="422"/>
      <c r="G978" s="422"/>
      <c r="H978" s="422">
        <v>152</v>
      </c>
      <c r="I978" s="422">
        <v>79</v>
      </c>
      <c r="J978" s="422">
        <v>8</v>
      </c>
      <c r="K978" s="422">
        <v>1</v>
      </c>
      <c r="L978" s="422"/>
      <c r="M978" s="155"/>
      <c r="N978" s="139"/>
      <c r="O978" s="139">
        <v>17</v>
      </c>
      <c r="P978" s="56">
        <v>1.23</v>
      </c>
      <c r="Q978" s="56" t="s">
        <v>367</v>
      </c>
      <c r="T978" s="62"/>
    </row>
    <row r="979" spans="1:20" x14ac:dyDescent="0.2">
      <c r="A979" s="58">
        <v>36798</v>
      </c>
      <c r="B979" s="513" t="str">
        <f t="shared" si="17"/>
        <v>0929</v>
      </c>
      <c r="C979" s="56">
        <v>2000</v>
      </c>
      <c r="D979" s="422">
        <v>2053</v>
      </c>
      <c r="E979" s="422">
        <v>289</v>
      </c>
      <c r="F979" s="422"/>
      <c r="G979" s="422"/>
      <c r="H979" s="422">
        <v>219</v>
      </c>
      <c r="I979" s="422">
        <v>56</v>
      </c>
      <c r="J979" s="422"/>
      <c r="K979" s="422">
        <v>1</v>
      </c>
      <c r="L979" s="422"/>
      <c r="M979" s="155"/>
      <c r="N979" s="139"/>
      <c r="O979" s="139">
        <v>17</v>
      </c>
      <c r="P979" s="56">
        <v>1.22</v>
      </c>
      <c r="Q979" s="56" t="s">
        <v>240</v>
      </c>
      <c r="T979" s="62"/>
    </row>
    <row r="980" spans="1:20" x14ac:dyDescent="0.2">
      <c r="A980" s="58">
        <v>36799</v>
      </c>
      <c r="B980" s="513" t="str">
        <f t="shared" si="17"/>
        <v>0930</v>
      </c>
      <c r="C980" s="56">
        <v>2000</v>
      </c>
      <c r="D980" s="422">
        <v>1470</v>
      </c>
      <c r="E980" s="422">
        <v>235</v>
      </c>
      <c r="F980" s="422"/>
      <c r="G980" s="422"/>
      <c r="H980" s="422">
        <v>181</v>
      </c>
      <c r="I980" s="422">
        <v>47</v>
      </c>
      <c r="J980" s="422">
        <v>2</v>
      </c>
      <c r="K980" s="422"/>
      <c r="L980" s="422"/>
      <c r="M980" s="155"/>
      <c r="N980" s="139"/>
      <c r="O980" s="139">
        <v>17</v>
      </c>
      <c r="P980" s="56">
        <v>1.31</v>
      </c>
      <c r="Q980" s="56" t="s">
        <v>367</v>
      </c>
      <c r="T980" s="62"/>
    </row>
    <row r="981" spans="1:20" x14ac:dyDescent="0.2">
      <c r="A981" s="58">
        <v>36800</v>
      </c>
      <c r="B981" s="513" t="str">
        <f t="shared" si="17"/>
        <v>1001</v>
      </c>
      <c r="C981" s="56">
        <v>2000</v>
      </c>
      <c r="D981" s="422">
        <v>727</v>
      </c>
      <c r="E981" s="422">
        <v>99</v>
      </c>
      <c r="F981" s="422"/>
      <c r="G981" s="422"/>
      <c r="H981" s="422">
        <v>128</v>
      </c>
      <c r="I981" s="422">
        <v>38</v>
      </c>
      <c r="J981" s="422">
        <v>3</v>
      </c>
      <c r="K981" s="422">
        <v>1</v>
      </c>
      <c r="L981" s="422"/>
      <c r="M981" s="155"/>
      <c r="N981" s="139"/>
      <c r="O981" s="139">
        <v>16</v>
      </c>
      <c r="P981" s="56">
        <v>1.3</v>
      </c>
      <c r="Q981" s="56" t="s">
        <v>221</v>
      </c>
      <c r="T981" s="62"/>
    </row>
    <row r="982" spans="1:20" x14ac:dyDescent="0.2">
      <c r="A982" s="58">
        <v>36801</v>
      </c>
      <c r="B982" s="513" t="str">
        <f t="shared" si="17"/>
        <v>1002</v>
      </c>
      <c r="C982" s="56">
        <v>2000</v>
      </c>
      <c r="D982" s="422">
        <v>577</v>
      </c>
      <c r="E982" s="422">
        <v>95</v>
      </c>
      <c r="F982" s="422"/>
      <c r="G982" s="422"/>
      <c r="H982" s="422">
        <v>146</v>
      </c>
      <c r="I982" s="422">
        <v>35</v>
      </c>
      <c r="J982" s="422">
        <v>2</v>
      </c>
      <c r="K982" s="422"/>
      <c r="L982" s="422">
        <v>1</v>
      </c>
      <c r="M982" s="155"/>
      <c r="N982" s="139"/>
      <c r="O982" s="139">
        <v>15</v>
      </c>
      <c r="P982" s="56">
        <v>1.29</v>
      </c>
      <c r="Q982" s="56" t="s">
        <v>367</v>
      </c>
      <c r="T982" s="62"/>
    </row>
    <row r="983" spans="1:20" x14ac:dyDescent="0.2">
      <c r="A983" s="58">
        <v>36802</v>
      </c>
      <c r="B983" s="513" t="str">
        <f t="shared" si="17"/>
        <v>1003</v>
      </c>
      <c r="C983" s="56">
        <v>2000</v>
      </c>
      <c r="D983" s="422">
        <v>219</v>
      </c>
      <c r="E983" s="422">
        <v>51</v>
      </c>
      <c r="F983" s="422"/>
      <c r="G983" s="422">
        <v>1</v>
      </c>
      <c r="H983" s="422">
        <v>130</v>
      </c>
      <c r="I983" s="422">
        <v>36</v>
      </c>
      <c r="J983" s="422">
        <v>1</v>
      </c>
      <c r="K983" s="422"/>
      <c r="L983" s="422"/>
      <c r="M983" s="155"/>
      <c r="N983" s="139"/>
      <c r="O983" s="139">
        <v>15</v>
      </c>
      <c r="P983" s="56">
        <v>1.2</v>
      </c>
      <c r="Q983" s="56" t="s">
        <v>241</v>
      </c>
      <c r="T983" s="62"/>
    </row>
    <row r="984" spans="1:20" x14ac:dyDescent="0.2">
      <c r="A984" s="58">
        <v>36803</v>
      </c>
      <c r="B984" s="513" t="str">
        <f t="shared" si="17"/>
        <v>1004</v>
      </c>
      <c r="C984" s="56">
        <v>2000</v>
      </c>
      <c r="D984" s="422">
        <v>128</v>
      </c>
      <c r="E984" s="422">
        <v>47</v>
      </c>
      <c r="F984" s="422"/>
      <c r="G984" s="422">
        <v>2</v>
      </c>
      <c r="H984" s="422">
        <v>82</v>
      </c>
      <c r="I984" s="422">
        <v>17</v>
      </c>
      <c r="J984" s="422">
        <v>1</v>
      </c>
      <c r="K984" s="422"/>
      <c r="L984" s="422"/>
      <c r="M984" s="155"/>
      <c r="N984" s="139" t="s">
        <v>90</v>
      </c>
      <c r="O984" s="139">
        <v>14</v>
      </c>
      <c r="P984" s="56">
        <v>1.2</v>
      </c>
      <c r="Q984" s="56" t="s">
        <v>239</v>
      </c>
      <c r="T984" s="62"/>
    </row>
    <row r="985" spans="1:20" x14ac:dyDescent="0.2">
      <c r="A985" s="58">
        <v>36804</v>
      </c>
      <c r="B985" s="513" t="str">
        <f t="shared" si="17"/>
        <v>1005</v>
      </c>
      <c r="C985" s="56">
        <v>2000</v>
      </c>
      <c r="D985" s="422">
        <v>310</v>
      </c>
      <c r="E985" s="422">
        <v>105</v>
      </c>
      <c r="F985" s="422"/>
      <c r="G985" s="422"/>
      <c r="H985" s="422">
        <v>61</v>
      </c>
      <c r="I985" s="422">
        <v>21</v>
      </c>
      <c r="J985" s="422">
        <v>5</v>
      </c>
      <c r="K985" s="422">
        <v>1</v>
      </c>
      <c r="L985" s="422">
        <v>1</v>
      </c>
      <c r="M985" s="155"/>
      <c r="N985" s="139"/>
      <c r="O985" s="139">
        <v>14</v>
      </c>
      <c r="P985" s="56">
        <v>1.2</v>
      </c>
      <c r="Q985" s="56" t="s">
        <v>242</v>
      </c>
      <c r="T985" s="62"/>
    </row>
    <row r="986" spans="1:20" x14ac:dyDescent="0.2">
      <c r="A986" s="58">
        <v>36805</v>
      </c>
      <c r="B986" s="513" t="str">
        <f t="shared" si="17"/>
        <v>1006</v>
      </c>
      <c r="C986" s="56">
        <v>2000</v>
      </c>
      <c r="D986" s="422">
        <v>316</v>
      </c>
      <c r="E986" s="422">
        <v>113</v>
      </c>
      <c r="F986" s="422"/>
      <c r="G986" s="422"/>
      <c r="H986" s="422">
        <v>56</v>
      </c>
      <c r="I986" s="422">
        <v>26</v>
      </c>
      <c r="J986" s="422"/>
      <c r="K986" s="422"/>
      <c r="L986" s="422"/>
      <c r="M986" s="155"/>
      <c r="N986" s="139"/>
      <c r="O986" s="139">
        <v>14</v>
      </c>
      <c r="P986" s="56">
        <v>1.18</v>
      </c>
      <c r="Q986" s="56" t="s">
        <v>242</v>
      </c>
      <c r="T986" s="62"/>
    </row>
    <row r="987" spans="1:20" x14ac:dyDescent="0.2">
      <c r="A987" s="58">
        <v>36806</v>
      </c>
      <c r="B987" s="513" t="str">
        <f t="shared" si="17"/>
        <v>1007</v>
      </c>
      <c r="C987" s="56">
        <v>2000</v>
      </c>
      <c r="D987" s="422">
        <v>265</v>
      </c>
      <c r="E987" s="422">
        <v>143</v>
      </c>
      <c r="F987" s="422"/>
      <c r="G987" s="422"/>
      <c r="H987" s="422">
        <v>69</v>
      </c>
      <c r="I987" s="422">
        <v>33</v>
      </c>
      <c r="J987" s="422"/>
      <c r="K987" s="422"/>
      <c r="L987" s="422"/>
      <c r="M987" s="155"/>
      <c r="N987" s="139"/>
      <c r="O987" s="139">
        <v>14</v>
      </c>
      <c r="P987" s="56">
        <v>1.18</v>
      </c>
      <c r="Q987" s="56" t="s">
        <v>224</v>
      </c>
      <c r="T987" s="62"/>
    </row>
    <row r="988" spans="1:20" x14ac:dyDescent="0.2">
      <c r="A988" s="58">
        <v>36807</v>
      </c>
      <c r="B988" s="513" t="str">
        <f t="shared" si="17"/>
        <v>1008</v>
      </c>
      <c r="C988" s="56">
        <v>2000</v>
      </c>
      <c r="D988" s="422">
        <v>347</v>
      </c>
      <c r="E988" s="422">
        <v>194</v>
      </c>
      <c r="F988" s="422"/>
      <c r="G988" s="422"/>
      <c r="H988" s="422">
        <v>68</v>
      </c>
      <c r="I988" s="422">
        <v>37</v>
      </c>
      <c r="J988" s="422">
        <v>3</v>
      </c>
      <c r="K988" s="422">
        <v>1</v>
      </c>
      <c r="L988" s="422"/>
      <c r="M988" s="155"/>
      <c r="N988" s="139"/>
      <c r="O988" s="139">
        <v>15</v>
      </c>
      <c r="P988" s="56">
        <v>1.17</v>
      </c>
      <c r="Q988" s="56" t="s">
        <v>368</v>
      </c>
      <c r="T988" s="62"/>
    </row>
    <row r="989" spans="1:20" x14ac:dyDescent="0.2">
      <c r="A989" s="58">
        <v>36808</v>
      </c>
      <c r="B989" s="513" t="str">
        <f t="shared" si="17"/>
        <v>1009</v>
      </c>
      <c r="C989" s="56">
        <v>2000</v>
      </c>
      <c r="D989" s="422">
        <v>256</v>
      </c>
      <c r="E989" s="422">
        <v>106</v>
      </c>
      <c r="F989" s="422"/>
      <c r="G989" s="422"/>
      <c r="H989" s="422">
        <v>53</v>
      </c>
      <c r="I989" s="422">
        <v>27</v>
      </c>
      <c r="J989" s="422"/>
      <c r="K989" s="422"/>
      <c r="L989" s="422"/>
      <c r="M989" s="155"/>
      <c r="N989" s="139"/>
      <c r="O989" s="139">
        <v>15</v>
      </c>
      <c r="P989" s="56">
        <v>1.1499999999999999</v>
      </c>
      <c r="Q989" s="56" t="s">
        <v>367</v>
      </c>
      <c r="T989" s="62"/>
    </row>
    <row r="990" spans="1:20" x14ac:dyDescent="0.2">
      <c r="A990" s="58">
        <v>36809</v>
      </c>
      <c r="B990" s="513" t="str">
        <f t="shared" si="17"/>
        <v>1010</v>
      </c>
      <c r="C990" s="56">
        <v>2000</v>
      </c>
      <c r="D990" s="422">
        <v>125</v>
      </c>
      <c r="E990" s="422">
        <v>81</v>
      </c>
      <c r="F990" s="422"/>
      <c r="G990" s="422"/>
      <c r="H990" s="422">
        <v>24</v>
      </c>
      <c r="I990" s="422">
        <v>28</v>
      </c>
      <c r="J990" s="422">
        <v>1</v>
      </c>
      <c r="K990" s="422"/>
      <c r="L990" s="422"/>
      <c r="M990" s="155"/>
      <c r="N990" s="139"/>
      <c r="O990" s="139">
        <v>14</v>
      </c>
      <c r="P990" s="56">
        <v>1.1499999999999999</v>
      </c>
      <c r="Q990" s="56" t="s">
        <v>228</v>
      </c>
      <c r="T990" s="62"/>
    </row>
    <row r="991" spans="1:20" x14ac:dyDescent="0.2">
      <c r="A991" s="58">
        <v>36810</v>
      </c>
      <c r="B991" s="513" t="str">
        <f t="shared" ref="B991:B1054" si="19">CONCATENATE(TEXT(A991,"mm"),TEXT(A991,"dd"))</f>
        <v>1011</v>
      </c>
      <c r="C991" s="56">
        <v>2000</v>
      </c>
      <c r="D991" s="422">
        <v>130</v>
      </c>
      <c r="E991" s="422">
        <v>66</v>
      </c>
      <c r="F991" s="422"/>
      <c r="G991" s="422">
        <v>3</v>
      </c>
      <c r="H991" s="422">
        <v>61</v>
      </c>
      <c r="I991" s="422">
        <v>29</v>
      </c>
      <c r="J991" s="422">
        <v>2</v>
      </c>
      <c r="K991" s="422"/>
      <c r="L991" s="422"/>
      <c r="M991" s="155"/>
      <c r="N991" s="139"/>
      <c r="O991" s="139">
        <v>13</v>
      </c>
      <c r="P991" s="56">
        <v>1.1499999999999999</v>
      </c>
      <c r="Q991" s="56" t="s">
        <v>378</v>
      </c>
      <c r="T991" s="62"/>
    </row>
    <row r="992" spans="1:20" x14ac:dyDescent="0.2">
      <c r="A992" s="58">
        <v>36811</v>
      </c>
      <c r="B992" s="513" t="str">
        <f t="shared" si="19"/>
        <v>1012</v>
      </c>
      <c r="C992" s="56">
        <v>2000</v>
      </c>
      <c r="D992" s="422">
        <v>98</v>
      </c>
      <c r="E992" s="422">
        <v>44</v>
      </c>
      <c r="F992" s="422"/>
      <c r="G992" s="422"/>
      <c r="H992" s="422">
        <v>40</v>
      </c>
      <c r="I992" s="422">
        <v>21</v>
      </c>
      <c r="J992" s="422">
        <v>3</v>
      </c>
      <c r="K992" s="422">
        <v>2</v>
      </c>
      <c r="L992" s="422"/>
      <c r="M992" s="155"/>
      <c r="N992" s="139"/>
      <c r="O992" s="139">
        <v>13.5</v>
      </c>
      <c r="P992" s="56">
        <v>1.1399999999999999</v>
      </c>
      <c r="Q992" s="56" t="s">
        <v>243</v>
      </c>
      <c r="T992" s="62"/>
    </row>
    <row r="993" spans="1:20" x14ac:dyDescent="0.2">
      <c r="A993" s="58">
        <v>36812</v>
      </c>
      <c r="B993" s="513" t="str">
        <f t="shared" si="19"/>
        <v>1013</v>
      </c>
      <c r="C993" s="56">
        <v>2000</v>
      </c>
      <c r="D993" s="422">
        <v>91</v>
      </c>
      <c r="E993" s="422">
        <v>58</v>
      </c>
      <c r="F993" s="422"/>
      <c r="G993" s="422"/>
      <c r="H993" s="422">
        <v>56</v>
      </c>
      <c r="I993" s="422">
        <v>26</v>
      </c>
      <c r="J993" s="422">
        <v>1</v>
      </c>
      <c r="K993" s="422">
        <v>2</v>
      </c>
      <c r="L993" s="422">
        <v>1</v>
      </c>
      <c r="M993" s="155"/>
      <c r="N993" s="139"/>
      <c r="O993" s="139">
        <v>14</v>
      </c>
      <c r="P993" s="56">
        <v>1.1299999999999999</v>
      </c>
      <c r="Q993" s="56" t="s">
        <v>367</v>
      </c>
      <c r="T993" s="62"/>
    </row>
    <row r="994" spans="1:20" x14ac:dyDescent="0.2">
      <c r="A994" s="58">
        <v>36813</v>
      </c>
      <c r="B994" s="513" t="str">
        <f t="shared" si="19"/>
        <v>1014</v>
      </c>
      <c r="C994" s="56">
        <v>2000</v>
      </c>
      <c r="D994" s="422">
        <v>166</v>
      </c>
      <c r="E994" s="422">
        <v>75</v>
      </c>
      <c r="F994" s="422"/>
      <c r="G994" s="422"/>
      <c r="H994" s="422">
        <v>113</v>
      </c>
      <c r="I994" s="422">
        <v>63</v>
      </c>
      <c r="J994" s="422">
        <v>1</v>
      </c>
      <c r="K994" s="422"/>
      <c r="L994" s="422"/>
      <c r="M994" s="155"/>
      <c r="N994" s="139"/>
      <c r="O994" s="139">
        <v>14</v>
      </c>
      <c r="P994" s="56">
        <v>1.1200000000000001</v>
      </c>
      <c r="Q994" s="56" t="s">
        <v>367</v>
      </c>
      <c r="T994" s="62"/>
    </row>
    <row r="995" spans="1:20" x14ac:dyDescent="0.2">
      <c r="A995" s="58">
        <v>36814</v>
      </c>
      <c r="B995" s="513" t="str">
        <f t="shared" si="19"/>
        <v>1015</v>
      </c>
      <c r="C995" s="56">
        <v>2000</v>
      </c>
      <c r="D995" s="422">
        <v>189</v>
      </c>
      <c r="E995" s="422">
        <v>49</v>
      </c>
      <c r="F995" s="422"/>
      <c r="G995" s="422"/>
      <c r="H995" s="422">
        <v>137</v>
      </c>
      <c r="I995" s="422">
        <v>40</v>
      </c>
      <c r="J995" s="422">
        <v>1</v>
      </c>
      <c r="K995" s="422"/>
      <c r="L995" s="422"/>
      <c r="M995" s="155"/>
      <c r="N995" s="139"/>
      <c r="O995" s="139">
        <v>13</v>
      </c>
      <c r="P995" s="56">
        <v>1.1000000000000001</v>
      </c>
      <c r="Q995" s="56" t="s">
        <v>244</v>
      </c>
      <c r="T995" s="62"/>
    </row>
    <row r="996" spans="1:20" x14ac:dyDescent="0.2">
      <c r="A996" s="58">
        <v>36815</v>
      </c>
      <c r="B996" s="513" t="str">
        <f t="shared" si="19"/>
        <v>1016</v>
      </c>
      <c r="C996" s="56">
        <v>2000</v>
      </c>
      <c r="D996" s="422">
        <v>590</v>
      </c>
      <c r="E996" s="422">
        <v>96</v>
      </c>
      <c r="F996" s="422">
        <v>1</v>
      </c>
      <c r="G996" s="422">
        <v>1</v>
      </c>
      <c r="H996" s="422">
        <v>116</v>
      </c>
      <c r="I996" s="422">
        <v>34</v>
      </c>
      <c r="J996" s="422">
        <v>1</v>
      </c>
      <c r="K996" s="422"/>
      <c r="L996" s="422">
        <v>2</v>
      </c>
      <c r="M996" s="155"/>
      <c r="N996" s="139"/>
      <c r="O996" s="139">
        <v>13</v>
      </c>
      <c r="P996" s="56">
        <v>1.1499999999999999</v>
      </c>
      <c r="Q996" s="56" t="s">
        <v>367</v>
      </c>
      <c r="T996" s="62"/>
    </row>
    <row r="997" spans="1:20" x14ac:dyDescent="0.2">
      <c r="A997" s="58">
        <v>36816</v>
      </c>
      <c r="B997" s="513" t="str">
        <f t="shared" si="19"/>
        <v>1017</v>
      </c>
      <c r="C997" s="56">
        <v>2000</v>
      </c>
      <c r="D997" s="422">
        <v>535</v>
      </c>
      <c r="E997" s="422">
        <v>57</v>
      </c>
      <c r="F997" s="422"/>
      <c r="G997" s="422"/>
      <c r="H997" s="422">
        <v>298</v>
      </c>
      <c r="I997" s="422">
        <v>20</v>
      </c>
      <c r="J997" s="422"/>
      <c r="K997" s="422"/>
      <c r="L997" s="422"/>
      <c r="M997" s="155"/>
      <c r="N997" s="139"/>
      <c r="O997" s="139">
        <v>13</v>
      </c>
      <c r="P997" s="56">
        <v>1.17</v>
      </c>
      <c r="Q997" s="56" t="s">
        <v>219</v>
      </c>
      <c r="T997" s="62"/>
    </row>
    <row r="998" spans="1:20" x14ac:dyDescent="0.2">
      <c r="A998" s="58">
        <v>36817</v>
      </c>
      <c r="B998" s="513" t="str">
        <f t="shared" si="19"/>
        <v>1018</v>
      </c>
      <c r="C998" s="56">
        <v>2000</v>
      </c>
      <c r="D998" s="422">
        <v>473</v>
      </c>
      <c r="E998" s="422">
        <v>112</v>
      </c>
      <c r="F998" s="422"/>
      <c r="G998" s="422">
        <v>2</v>
      </c>
      <c r="H998" s="422">
        <v>327</v>
      </c>
      <c r="I998" s="422">
        <v>50</v>
      </c>
      <c r="J998" s="422">
        <v>1</v>
      </c>
      <c r="K998" s="422">
        <v>2</v>
      </c>
      <c r="L998" s="422"/>
      <c r="M998" s="155"/>
      <c r="N998" s="139"/>
      <c r="O998" s="139">
        <v>13</v>
      </c>
      <c r="P998" s="56">
        <v>1.81</v>
      </c>
      <c r="Q998" s="56" t="s">
        <v>245</v>
      </c>
      <c r="T998" s="62"/>
    </row>
    <row r="999" spans="1:20" x14ac:dyDescent="0.2">
      <c r="A999" s="58">
        <v>36818</v>
      </c>
      <c r="B999" s="513" t="str">
        <f t="shared" si="19"/>
        <v>1019</v>
      </c>
      <c r="C999" s="56">
        <v>2000</v>
      </c>
      <c r="D999" s="422">
        <v>437</v>
      </c>
      <c r="E999" s="422">
        <v>76</v>
      </c>
      <c r="F999" s="422">
        <v>2</v>
      </c>
      <c r="G999" s="422">
        <v>4</v>
      </c>
      <c r="H999" s="422">
        <v>32</v>
      </c>
      <c r="I999" s="422">
        <v>8</v>
      </c>
      <c r="J999" s="422">
        <v>67</v>
      </c>
      <c r="K999" s="422">
        <v>10</v>
      </c>
      <c r="L999" s="422">
        <v>1</v>
      </c>
      <c r="M999" s="155">
        <v>1</v>
      </c>
      <c r="N999" s="139"/>
      <c r="O999" s="139">
        <v>13.6</v>
      </c>
      <c r="P999" s="56">
        <v>1.9</v>
      </c>
      <c r="Q999" s="56" t="s">
        <v>367</v>
      </c>
      <c r="T999" s="62"/>
    </row>
    <row r="1000" spans="1:20" x14ac:dyDescent="0.2">
      <c r="A1000" s="58">
        <v>36819</v>
      </c>
      <c r="B1000" s="513" t="str">
        <f t="shared" si="19"/>
        <v>1020</v>
      </c>
      <c r="C1000" s="56">
        <v>2000</v>
      </c>
      <c r="D1000" s="157">
        <f>D999+(1/3)*(D$1002-D999)</f>
        <v>357</v>
      </c>
      <c r="E1000" s="157">
        <f>E999+(1/3)*(E$1002-E999)</f>
        <v>57.666666666666671</v>
      </c>
      <c r="F1000" s="157"/>
      <c r="G1000" s="422"/>
      <c r="H1000" s="157">
        <v>32</v>
      </c>
      <c r="I1000" s="157">
        <f>I999+(1/3)*(I$1002-I999)</f>
        <v>11.333333333333332</v>
      </c>
      <c r="J1000" s="157"/>
      <c r="K1000" s="157"/>
      <c r="L1000" s="157"/>
      <c r="M1000" s="156"/>
      <c r="N1000" s="156" t="s">
        <v>93</v>
      </c>
      <c r="O1000" s="139"/>
      <c r="P1000" s="56"/>
      <c r="T1000" s="62"/>
    </row>
    <row r="1001" spans="1:20" x14ac:dyDescent="0.2">
      <c r="A1001" s="58">
        <v>36820</v>
      </c>
      <c r="B1001" s="513" t="str">
        <f t="shared" si="19"/>
        <v>1021</v>
      </c>
      <c r="C1001" s="56">
        <v>2000</v>
      </c>
      <c r="D1001" s="157">
        <f>D1000+(1/3)*(D$1002-D999)</f>
        <v>277</v>
      </c>
      <c r="E1001" s="157">
        <f>E1000+(1/3)*(E$1002-E999)</f>
        <v>39.333333333333343</v>
      </c>
      <c r="F1001" s="157"/>
      <c r="G1001" s="422"/>
      <c r="H1001" s="157">
        <v>32</v>
      </c>
      <c r="I1001" s="157">
        <f>I1000+(1/3)*(I$1002-I999)</f>
        <v>14.666666666666664</v>
      </c>
      <c r="J1001" s="157"/>
      <c r="K1001" s="157"/>
      <c r="L1001" s="157"/>
      <c r="M1001" s="156"/>
      <c r="N1001" s="156" t="s">
        <v>93</v>
      </c>
      <c r="O1001" s="139"/>
      <c r="P1001" s="56"/>
      <c r="T1001" s="62"/>
    </row>
    <row r="1002" spans="1:20" x14ac:dyDescent="0.2">
      <c r="A1002" s="58">
        <v>36821</v>
      </c>
      <c r="B1002" s="513" t="str">
        <f t="shared" si="19"/>
        <v>1022</v>
      </c>
      <c r="C1002" s="56">
        <v>2000</v>
      </c>
      <c r="D1002" s="422">
        <v>197</v>
      </c>
      <c r="E1002" s="422">
        <v>21</v>
      </c>
      <c r="F1002" s="422">
        <v>1</v>
      </c>
      <c r="G1002" s="422">
        <v>1</v>
      </c>
      <c r="H1002" s="422">
        <v>32</v>
      </c>
      <c r="I1002" s="422">
        <v>18</v>
      </c>
      <c r="J1002" s="422">
        <v>12</v>
      </c>
      <c r="K1002" s="422"/>
      <c r="L1002" s="422"/>
      <c r="M1002" s="155"/>
      <c r="N1002" s="139"/>
      <c r="O1002" s="139">
        <v>14</v>
      </c>
      <c r="P1002" s="56">
        <v>2.35</v>
      </c>
      <c r="Q1002" s="56" t="s">
        <v>367</v>
      </c>
      <c r="T1002" s="62"/>
    </row>
    <row r="1003" spans="1:20" x14ac:dyDescent="0.2">
      <c r="A1003" s="58">
        <v>36822</v>
      </c>
      <c r="B1003" s="513" t="str">
        <f t="shared" si="19"/>
        <v>1023</v>
      </c>
      <c r="C1003" s="56">
        <v>2000</v>
      </c>
      <c r="D1003" s="422">
        <v>131</v>
      </c>
      <c r="E1003" s="422">
        <v>25</v>
      </c>
      <c r="F1003" s="422"/>
      <c r="G1003" s="422"/>
      <c r="H1003" s="422">
        <v>77</v>
      </c>
      <c r="I1003" s="422">
        <v>13</v>
      </c>
      <c r="J1003" s="422">
        <v>21</v>
      </c>
      <c r="K1003" s="422">
        <v>1</v>
      </c>
      <c r="L1003" s="422"/>
      <c r="M1003" s="155"/>
      <c r="N1003" s="139"/>
      <c r="O1003" s="139">
        <v>13</v>
      </c>
      <c r="P1003" s="56">
        <v>2.25</v>
      </c>
      <c r="Q1003" s="56" t="s">
        <v>379</v>
      </c>
      <c r="T1003" s="62"/>
    </row>
    <row r="1004" spans="1:20" x14ac:dyDescent="0.2">
      <c r="A1004" s="58">
        <v>36823</v>
      </c>
      <c r="B1004" s="513" t="str">
        <f t="shared" si="19"/>
        <v>1024</v>
      </c>
      <c r="C1004" s="56">
        <v>2000</v>
      </c>
      <c r="D1004" s="422">
        <v>123</v>
      </c>
      <c r="E1004" s="422">
        <v>35</v>
      </c>
      <c r="F1004" s="422"/>
      <c r="G1004" s="422"/>
      <c r="H1004" s="422">
        <v>58</v>
      </c>
      <c r="I1004" s="422">
        <v>7</v>
      </c>
      <c r="J1004" s="422">
        <v>46</v>
      </c>
      <c r="K1004" s="422">
        <v>1</v>
      </c>
      <c r="L1004" s="422"/>
      <c r="M1004" s="155"/>
      <c r="N1004" s="139"/>
      <c r="O1004" s="139">
        <v>13</v>
      </c>
      <c r="P1004" s="56">
        <v>2.1</v>
      </c>
      <c r="Q1004" s="56" t="s">
        <v>369</v>
      </c>
      <c r="T1004" s="62"/>
    </row>
    <row r="1005" spans="1:20" x14ac:dyDescent="0.2">
      <c r="A1005" s="58">
        <v>36824</v>
      </c>
      <c r="B1005" s="513" t="str">
        <f t="shared" si="19"/>
        <v>1025</v>
      </c>
      <c r="C1005" s="56">
        <v>2000</v>
      </c>
      <c r="D1005" s="422">
        <v>65</v>
      </c>
      <c r="E1005" s="422">
        <v>22</v>
      </c>
      <c r="F1005" s="422"/>
      <c r="G1005" s="422"/>
      <c r="H1005" s="422">
        <v>39</v>
      </c>
      <c r="I1005" s="422">
        <v>12</v>
      </c>
      <c r="J1005" s="422">
        <v>18</v>
      </c>
      <c r="K1005" s="422">
        <v>1</v>
      </c>
      <c r="L1005" s="422">
        <v>1</v>
      </c>
      <c r="M1005" s="155"/>
      <c r="N1005" s="139"/>
      <c r="O1005" s="139">
        <v>13</v>
      </c>
      <c r="P1005" s="56">
        <v>2.08</v>
      </c>
      <c r="Q1005" s="56" t="s">
        <v>367</v>
      </c>
      <c r="T1005" s="62"/>
    </row>
    <row r="1006" spans="1:20" x14ac:dyDescent="0.2">
      <c r="A1006" s="58">
        <v>36825</v>
      </c>
      <c r="B1006" s="513" t="str">
        <f t="shared" si="19"/>
        <v>1026</v>
      </c>
      <c r="C1006" s="56">
        <v>2000</v>
      </c>
      <c r="D1006" s="422">
        <v>84</v>
      </c>
      <c r="E1006" s="422">
        <v>35</v>
      </c>
      <c r="F1006" s="422"/>
      <c r="G1006" s="422">
        <v>2</v>
      </c>
      <c r="H1006" s="422">
        <v>37</v>
      </c>
      <c r="I1006" s="422">
        <v>6</v>
      </c>
      <c r="J1006" s="422">
        <v>19</v>
      </c>
      <c r="K1006" s="422">
        <v>2</v>
      </c>
      <c r="L1006" s="422"/>
      <c r="M1006" s="155"/>
      <c r="N1006" s="139"/>
      <c r="O1006" s="139">
        <v>13</v>
      </c>
      <c r="P1006" s="56">
        <v>2</v>
      </c>
      <c r="Q1006" s="56" t="s">
        <v>367</v>
      </c>
      <c r="T1006" s="62"/>
    </row>
    <row r="1007" spans="1:20" x14ac:dyDescent="0.2">
      <c r="A1007" s="58">
        <v>36826</v>
      </c>
      <c r="B1007" s="513" t="str">
        <f t="shared" si="19"/>
        <v>1027</v>
      </c>
      <c r="C1007" s="56">
        <v>2000</v>
      </c>
      <c r="D1007" s="422">
        <v>60</v>
      </c>
      <c r="E1007" s="422">
        <v>34</v>
      </c>
      <c r="F1007" s="422"/>
      <c r="G1007" s="422"/>
      <c r="H1007" s="422">
        <v>16</v>
      </c>
      <c r="I1007" s="422">
        <v>11</v>
      </c>
      <c r="J1007" s="422">
        <v>34</v>
      </c>
      <c r="K1007" s="422"/>
      <c r="L1007" s="422">
        <v>1</v>
      </c>
      <c r="M1007" s="155"/>
      <c r="N1007" s="139"/>
      <c r="O1007" s="139">
        <v>13.5</v>
      </c>
      <c r="P1007" s="56">
        <v>1.9</v>
      </c>
      <c r="Q1007" s="56" t="s">
        <v>367</v>
      </c>
      <c r="T1007" s="62"/>
    </row>
    <row r="1008" spans="1:20" x14ac:dyDescent="0.2">
      <c r="A1008" s="58">
        <v>36827</v>
      </c>
      <c r="B1008" s="513" t="str">
        <f t="shared" si="19"/>
        <v>1028</v>
      </c>
      <c r="C1008" s="56">
        <v>2000</v>
      </c>
      <c r="D1008" s="422">
        <v>23</v>
      </c>
      <c r="E1008" s="422">
        <v>7</v>
      </c>
      <c r="F1008" s="422"/>
      <c r="G1008" s="422">
        <v>3</v>
      </c>
      <c r="H1008" s="422">
        <v>21</v>
      </c>
      <c r="I1008" s="422">
        <v>4</v>
      </c>
      <c r="J1008" s="422">
        <v>15</v>
      </c>
      <c r="K1008" s="422"/>
      <c r="L1008" s="422"/>
      <c r="M1008" s="155"/>
      <c r="N1008" s="139"/>
      <c r="O1008" s="139">
        <v>11</v>
      </c>
      <c r="P1008" s="56">
        <v>2</v>
      </c>
      <c r="Q1008" s="56" t="s">
        <v>244</v>
      </c>
      <c r="T1008" s="62"/>
    </row>
    <row r="1009" spans="1:20" x14ac:dyDescent="0.2">
      <c r="A1009" s="58">
        <v>36828</v>
      </c>
      <c r="B1009" s="513" t="str">
        <f t="shared" si="19"/>
        <v>1029</v>
      </c>
      <c r="C1009" s="56">
        <v>2000</v>
      </c>
      <c r="D1009" s="422">
        <v>5</v>
      </c>
      <c r="E1009" s="422">
        <v>4</v>
      </c>
      <c r="F1009" s="422"/>
      <c r="G1009" s="422"/>
      <c r="H1009" s="422">
        <v>3</v>
      </c>
      <c r="I1009" s="422">
        <v>2</v>
      </c>
      <c r="J1009" s="422">
        <v>3</v>
      </c>
      <c r="K1009" s="422"/>
      <c r="L1009" s="422"/>
      <c r="M1009" s="155"/>
      <c r="N1009" s="139"/>
      <c r="O1009" s="139">
        <v>10.5</v>
      </c>
      <c r="P1009" s="56">
        <v>2.0499999999999998</v>
      </c>
      <c r="Q1009" s="56" t="s">
        <v>367</v>
      </c>
      <c r="T1009" s="62"/>
    </row>
    <row r="1010" spans="1:20" x14ac:dyDescent="0.2">
      <c r="A1010" s="58">
        <v>36829</v>
      </c>
      <c r="B1010" s="513" t="str">
        <f t="shared" si="19"/>
        <v>1030</v>
      </c>
      <c r="C1010" s="56">
        <v>2000</v>
      </c>
      <c r="D1010" s="422">
        <v>13</v>
      </c>
      <c r="E1010" s="422">
        <v>11</v>
      </c>
      <c r="F1010" s="422"/>
      <c r="G1010" s="422">
        <v>1</v>
      </c>
      <c r="H1010" s="422">
        <v>8</v>
      </c>
      <c r="I1010" s="422">
        <v>0</v>
      </c>
      <c r="J1010" s="422">
        <v>10</v>
      </c>
      <c r="K1010" s="422">
        <v>0</v>
      </c>
      <c r="L1010" s="422">
        <v>0</v>
      </c>
      <c r="M1010" s="155"/>
      <c r="N1010" s="139"/>
      <c r="O1010" s="139"/>
      <c r="P1010" s="56">
        <v>2</v>
      </c>
      <c r="Q1010" s="56" t="s">
        <v>367</v>
      </c>
      <c r="T1010" s="62"/>
    </row>
    <row r="1011" spans="1:20" x14ac:dyDescent="0.2">
      <c r="A1011" s="58">
        <v>36830</v>
      </c>
      <c r="B1011" s="513" t="str">
        <f t="shared" si="19"/>
        <v>1031</v>
      </c>
      <c r="C1011" s="56">
        <v>2000</v>
      </c>
      <c r="D1011" s="422">
        <v>33</v>
      </c>
      <c r="E1011" s="422">
        <v>5</v>
      </c>
      <c r="F1011" s="422">
        <v>0</v>
      </c>
      <c r="G1011" s="422">
        <v>0</v>
      </c>
      <c r="H1011" s="422">
        <v>3</v>
      </c>
      <c r="I1011" s="422">
        <v>3</v>
      </c>
      <c r="J1011" s="422">
        <v>21</v>
      </c>
      <c r="K1011" s="422">
        <v>0</v>
      </c>
      <c r="L1011" s="422">
        <v>0</v>
      </c>
      <c r="M1011" s="155">
        <v>0</v>
      </c>
      <c r="N1011" s="139"/>
      <c r="O1011" s="139"/>
      <c r="P1011" s="56">
        <v>1.85</v>
      </c>
      <c r="Q1011" s="56" t="s">
        <v>246</v>
      </c>
      <c r="T1011" s="62"/>
    </row>
    <row r="1012" spans="1:20" x14ac:dyDescent="0.2">
      <c r="A1012" s="58">
        <v>36831</v>
      </c>
      <c r="B1012" s="513" t="str">
        <f t="shared" si="19"/>
        <v>1101</v>
      </c>
      <c r="C1012" s="56">
        <v>2000</v>
      </c>
      <c r="D1012" s="422">
        <v>22</v>
      </c>
      <c r="E1012" s="422">
        <v>5</v>
      </c>
      <c r="F1012" s="422">
        <v>0</v>
      </c>
      <c r="G1012" s="422">
        <v>0</v>
      </c>
      <c r="H1012" s="422">
        <v>3</v>
      </c>
      <c r="I1012" s="422">
        <v>1</v>
      </c>
      <c r="J1012" s="422">
        <v>9</v>
      </c>
      <c r="K1012" s="422">
        <v>1</v>
      </c>
      <c r="L1012" s="422">
        <v>0</v>
      </c>
      <c r="M1012" s="155">
        <v>0</v>
      </c>
      <c r="N1012" s="139"/>
      <c r="O1012" s="139"/>
      <c r="P1012" s="56">
        <v>1.82</v>
      </c>
      <c r="Q1012" s="56" t="s">
        <v>367</v>
      </c>
      <c r="T1012" s="62"/>
    </row>
    <row r="1013" spans="1:20" x14ac:dyDescent="0.2">
      <c r="A1013" s="58">
        <v>36832</v>
      </c>
      <c r="B1013" s="513" t="str">
        <f t="shared" si="19"/>
        <v>1102</v>
      </c>
      <c r="C1013" s="56">
        <v>2000</v>
      </c>
      <c r="D1013" s="422">
        <v>17</v>
      </c>
      <c r="E1013" s="422">
        <v>4</v>
      </c>
      <c r="F1013" s="422"/>
      <c r="G1013" s="422"/>
      <c r="H1013" s="422">
        <v>10</v>
      </c>
      <c r="I1013" s="422">
        <v>14</v>
      </c>
      <c r="J1013" s="422">
        <v>4</v>
      </c>
      <c r="K1013" s="422">
        <v>0</v>
      </c>
      <c r="L1013" s="422">
        <v>0</v>
      </c>
      <c r="M1013" s="155"/>
      <c r="N1013" s="139"/>
      <c r="O1013" s="139"/>
      <c r="P1013" s="56"/>
      <c r="T1013" s="62"/>
    </row>
    <row r="1014" spans="1:20" x14ac:dyDescent="0.2">
      <c r="A1014" s="58">
        <v>36833</v>
      </c>
      <c r="B1014" s="513" t="str">
        <f t="shared" si="19"/>
        <v>1103</v>
      </c>
      <c r="C1014" s="56">
        <v>2000</v>
      </c>
      <c r="D1014" s="422">
        <v>17</v>
      </c>
      <c r="E1014" s="422">
        <v>8</v>
      </c>
      <c r="F1014" s="422"/>
      <c r="G1014" s="422"/>
      <c r="H1014" s="422">
        <v>1</v>
      </c>
      <c r="I1014" s="422">
        <v>2</v>
      </c>
      <c r="J1014" s="422">
        <v>3</v>
      </c>
      <c r="K1014" s="422">
        <v>0</v>
      </c>
      <c r="L1014" s="422">
        <v>0</v>
      </c>
      <c r="M1014" s="155"/>
      <c r="N1014" s="139"/>
      <c r="O1014" s="139"/>
      <c r="P1014" s="56">
        <v>1.7</v>
      </c>
    </row>
    <row r="1015" spans="1:20" x14ac:dyDescent="0.2">
      <c r="A1015" s="58">
        <v>36834</v>
      </c>
      <c r="B1015" s="513" t="str">
        <f t="shared" si="19"/>
        <v>1104</v>
      </c>
      <c r="C1015" s="56">
        <v>2000</v>
      </c>
      <c r="D1015" s="422"/>
      <c r="E1015" s="422"/>
      <c r="F1015" s="422"/>
      <c r="G1015" s="422"/>
      <c r="H1015" s="422"/>
      <c r="I1015" s="422"/>
      <c r="J1015" s="422"/>
      <c r="K1015" s="422"/>
      <c r="L1015" s="422"/>
      <c r="M1015" s="139"/>
      <c r="N1015" s="139"/>
      <c r="O1015" s="139"/>
      <c r="P1015" s="56"/>
    </row>
    <row r="1016" spans="1:20" x14ac:dyDescent="0.2">
      <c r="A1016" s="58">
        <v>36835</v>
      </c>
      <c r="B1016" s="513" t="str">
        <f t="shared" si="19"/>
        <v>1105</v>
      </c>
      <c r="C1016" s="56">
        <v>2000</v>
      </c>
      <c r="D1016" s="422"/>
      <c r="E1016" s="422"/>
      <c r="F1016" s="422"/>
      <c r="G1016" s="422"/>
      <c r="H1016" s="422"/>
      <c r="I1016" s="422"/>
      <c r="J1016" s="422"/>
      <c r="K1016" s="422"/>
      <c r="L1016" s="422"/>
      <c r="M1016" s="139"/>
      <c r="N1016" s="139"/>
      <c r="O1016" s="139"/>
      <c r="P1016" s="56"/>
    </row>
    <row r="1017" spans="1:20" x14ac:dyDescent="0.2">
      <c r="A1017" s="58">
        <v>36836</v>
      </c>
      <c r="B1017" s="513" t="str">
        <f t="shared" si="19"/>
        <v>1106</v>
      </c>
      <c r="C1017" s="56">
        <v>2000</v>
      </c>
      <c r="D1017" s="422"/>
      <c r="E1017" s="422"/>
      <c r="F1017" s="422"/>
      <c r="G1017" s="422"/>
      <c r="H1017" s="422"/>
      <c r="I1017" s="422"/>
      <c r="J1017" s="422"/>
      <c r="K1017" s="422"/>
      <c r="L1017" s="422"/>
      <c r="M1017" s="139"/>
      <c r="N1017" s="139"/>
      <c r="O1017" s="139"/>
      <c r="P1017" s="56"/>
    </row>
    <row r="1018" spans="1:20" x14ac:dyDescent="0.2">
      <c r="A1018" s="58">
        <v>36837</v>
      </c>
      <c r="B1018" s="513" t="str">
        <f t="shared" si="19"/>
        <v>1107</v>
      </c>
      <c r="C1018" s="56">
        <v>2000</v>
      </c>
      <c r="D1018" s="422"/>
      <c r="E1018" s="422"/>
      <c r="F1018" s="422"/>
      <c r="G1018" s="422"/>
      <c r="H1018" s="422"/>
      <c r="I1018" s="422"/>
      <c r="J1018" s="422"/>
      <c r="K1018" s="422"/>
      <c r="L1018" s="422"/>
      <c r="M1018" s="139"/>
      <c r="N1018" s="139"/>
      <c r="O1018" s="139"/>
      <c r="P1018" s="56"/>
    </row>
    <row r="1019" spans="1:20" x14ac:dyDescent="0.2">
      <c r="A1019" s="58">
        <v>36838</v>
      </c>
      <c r="B1019" s="513" t="str">
        <f t="shared" si="19"/>
        <v>1108</v>
      </c>
      <c r="C1019" s="56">
        <v>2000</v>
      </c>
      <c r="D1019" s="422">
        <v>14</v>
      </c>
      <c r="E1019" s="422">
        <v>6</v>
      </c>
      <c r="F1019" s="422"/>
      <c r="G1019" s="422"/>
      <c r="H1019" s="422">
        <v>1</v>
      </c>
      <c r="I1019" s="422">
        <v>0</v>
      </c>
      <c r="J1019" s="422">
        <v>3</v>
      </c>
      <c r="K1019" s="422">
        <v>0</v>
      </c>
      <c r="L1019" s="422">
        <v>0</v>
      </c>
      <c r="M1019" s="155"/>
      <c r="N1019" s="139"/>
      <c r="O1019" s="139"/>
      <c r="P1019" s="56"/>
    </row>
    <row r="1020" spans="1:20" x14ac:dyDescent="0.2">
      <c r="A1020" s="58">
        <v>36839</v>
      </c>
      <c r="B1020" s="513" t="str">
        <f t="shared" si="19"/>
        <v>1109</v>
      </c>
      <c r="C1020" s="56">
        <v>2000</v>
      </c>
      <c r="D1020" s="422"/>
      <c r="E1020" s="422"/>
      <c r="F1020" s="422"/>
      <c r="G1020" s="422"/>
      <c r="H1020" s="422"/>
      <c r="I1020" s="422"/>
      <c r="J1020" s="422"/>
      <c r="K1020" s="422"/>
      <c r="L1020" s="422"/>
      <c r="M1020" s="139"/>
      <c r="N1020" s="139"/>
      <c r="O1020" s="139"/>
      <c r="P1020" s="56"/>
    </row>
    <row r="1021" spans="1:20" x14ac:dyDescent="0.2">
      <c r="A1021" s="58">
        <v>36840</v>
      </c>
      <c r="B1021" s="513" t="str">
        <f t="shared" si="19"/>
        <v>1110</v>
      </c>
      <c r="C1021" s="56">
        <v>2000</v>
      </c>
      <c r="P1021" s="56"/>
    </row>
    <row r="1022" spans="1:20" x14ac:dyDescent="0.2">
      <c r="A1022" s="58">
        <v>36841</v>
      </c>
      <c r="B1022" s="513" t="str">
        <f t="shared" si="19"/>
        <v>1111</v>
      </c>
      <c r="C1022" s="56">
        <v>2000</v>
      </c>
      <c r="P1022" s="56"/>
    </row>
    <row r="1023" spans="1:20" x14ac:dyDescent="0.2">
      <c r="A1023" s="58">
        <v>36842</v>
      </c>
      <c r="B1023" s="513" t="str">
        <f t="shared" si="19"/>
        <v>1112</v>
      </c>
      <c r="C1023" s="56">
        <v>2000</v>
      </c>
      <c r="P1023" s="56"/>
    </row>
    <row r="1024" spans="1:20" x14ac:dyDescent="0.2">
      <c r="A1024" s="58">
        <v>36843</v>
      </c>
      <c r="B1024" s="513" t="str">
        <f t="shared" si="19"/>
        <v>1113</v>
      </c>
      <c r="C1024" s="56">
        <v>2000</v>
      </c>
      <c r="P1024" s="56"/>
    </row>
    <row r="1025" spans="1:3" x14ac:dyDescent="0.2">
      <c r="A1025" s="58">
        <v>36844</v>
      </c>
      <c r="B1025" s="513" t="str">
        <f t="shared" si="19"/>
        <v>1114</v>
      </c>
      <c r="C1025" s="56">
        <v>2000</v>
      </c>
    </row>
    <row r="1026" spans="1:3" x14ac:dyDescent="0.2">
      <c r="A1026" s="58">
        <v>36845</v>
      </c>
      <c r="B1026" s="513" t="str">
        <f t="shared" si="19"/>
        <v>1115</v>
      </c>
      <c r="C1026" s="56">
        <v>2000</v>
      </c>
    </row>
    <row r="1027" spans="1:3" x14ac:dyDescent="0.2">
      <c r="A1027" s="58">
        <v>36846</v>
      </c>
      <c r="B1027" s="513" t="str">
        <f t="shared" si="19"/>
        <v>1116</v>
      </c>
      <c r="C1027" s="56">
        <v>2000</v>
      </c>
    </row>
    <row r="1028" spans="1:3" x14ac:dyDescent="0.2">
      <c r="A1028" s="58">
        <v>36847</v>
      </c>
      <c r="B1028" s="513" t="str">
        <f t="shared" si="19"/>
        <v>1117</v>
      </c>
      <c r="C1028" s="56">
        <v>2000</v>
      </c>
    </row>
    <row r="1029" spans="1:3" x14ac:dyDescent="0.2">
      <c r="A1029" s="58">
        <v>36848</v>
      </c>
      <c r="B1029" s="513" t="str">
        <f t="shared" si="19"/>
        <v>1118</v>
      </c>
      <c r="C1029" s="56">
        <v>2000</v>
      </c>
    </row>
    <row r="1030" spans="1:3" x14ac:dyDescent="0.2">
      <c r="A1030" s="58">
        <v>36849</v>
      </c>
      <c r="B1030" s="513" t="str">
        <f t="shared" si="19"/>
        <v>1119</v>
      </c>
      <c r="C1030" s="56">
        <v>2000</v>
      </c>
    </row>
    <row r="1031" spans="1:3" x14ac:dyDescent="0.2">
      <c r="A1031" s="58">
        <v>36850</v>
      </c>
      <c r="B1031" s="513" t="str">
        <f t="shared" si="19"/>
        <v>1120</v>
      </c>
      <c r="C1031" s="56">
        <v>2000</v>
      </c>
    </row>
    <row r="1032" spans="1:3" x14ac:dyDescent="0.2">
      <c r="A1032" s="58">
        <v>36851</v>
      </c>
      <c r="B1032" s="513" t="str">
        <f t="shared" si="19"/>
        <v>1121</v>
      </c>
      <c r="C1032" s="56">
        <v>2000</v>
      </c>
    </row>
    <row r="1033" spans="1:3" x14ac:dyDescent="0.2">
      <c r="A1033" s="58">
        <v>36852</v>
      </c>
      <c r="B1033" s="513" t="str">
        <f t="shared" si="19"/>
        <v>1122</v>
      </c>
      <c r="C1033" s="56">
        <v>2000</v>
      </c>
    </row>
    <row r="1034" spans="1:3" x14ac:dyDescent="0.2">
      <c r="A1034" s="58">
        <v>36853</v>
      </c>
      <c r="B1034" s="513" t="str">
        <f t="shared" si="19"/>
        <v>1123</v>
      </c>
      <c r="C1034" s="56">
        <v>2000</v>
      </c>
    </row>
    <row r="1035" spans="1:3" x14ac:dyDescent="0.2">
      <c r="A1035" s="58">
        <v>36854</v>
      </c>
      <c r="B1035" s="513" t="str">
        <f t="shared" si="19"/>
        <v>1124</v>
      </c>
      <c r="C1035" s="56">
        <v>2000</v>
      </c>
    </row>
    <row r="1036" spans="1:3" x14ac:dyDescent="0.2">
      <c r="A1036" s="58">
        <v>36855</v>
      </c>
      <c r="B1036" s="513" t="str">
        <f t="shared" si="19"/>
        <v>1125</v>
      </c>
      <c r="C1036" s="56">
        <v>2000</v>
      </c>
    </row>
    <row r="1037" spans="1:3" x14ac:dyDescent="0.2">
      <c r="A1037" s="58">
        <v>37135</v>
      </c>
      <c r="B1037" s="513" t="str">
        <f t="shared" si="19"/>
        <v>0901</v>
      </c>
      <c r="C1037" s="56">
        <v>2001</v>
      </c>
    </row>
    <row r="1038" spans="1:3" x14ac:dyDescent="0.2">
      <c r="A1038" s="58">
        <v>37136</v>
      </c>
      <c r="B1038" s="513" t="str">
        <f t="shared" si="19"/>
        <v>0902</v>
      </c>
      <c r="C1038" s="56">
        <v>2001</v>
      </c>
    </row>
    <row r="1039" spans="1:3" x14ac:dyDescent="0.2">
      <c r="A1039" s="58">
        <v>37137</v>
      </c>
      <c r="B1039" s="513" t="str">
        <f t="shared" si="19"/>
        <v>0903</v>
      </c>
      <c r="C1039" s="56">
        <v>2001</v>
      </c>
    </row>
    <row r="1040" spans="1:3" x14ac:dyDescent="0.2">
      <c r="A1040" s="58">
        <v>37138</v>
      </c>
      <c r="B1040" s="513" t="str">
        <f t="shared" si="19"/>
        <v>0904</v>
      </c>
      <c r="C1040" s="56">
        <v>2001</v>
      </c>
    </row>
    <row r="1041" spans="1:22" x14ac:dyDescent="0.2">
      <c r="A1041" s="58">
        <v>37139</v>
      </c>
      <c r="B1041" s="513" t="str">
        <f t="shared" si="19"/>
        <v>0905</v>
      </c>
      <c r="C1041" s="56">
        <v>2001</v>
      </c>
      <c r="O1041" s="56">
        <v>19</v>
      </c>
      <c r="P1041" s="56">
        <v>1.5</v>
      </c>
    </row>
    <row r="1042" spans="1:22" x14ac:dyDescent="0.2">
      <c r="A1042" s="58">
        <v>37140</v>
      </c>
      <c r="B1042" s="513" t="str">
        <f t="shared" si="19"/>
        <v>0906</v>
      </c>
      <c r="C1042" s="56">
        <v>2001</v>
      </c>
      <c r="D1042" s="141">
        <v>6757</v>
      </c>
      <c r="E1042" s="141">
        <v>413</v>
      </c>
      <c r="F1042" s="141">
        <v>0</v>
      </c>
      <c r="G1042" s="141">
        <v>0</v>
      </c>
      <c r="H1042" s="141">
        <v>1271</v>
      </c>
      <c r="I1042" s="141">
        <v>113</v>
      </c>
      <c r="J1042" s="141">
        <v>1090</v>
      </c>
      <c r="K1042" s="141">
        <v>2257</v>
      </c>
      <c r="L1042" s="141">
        <v>0</v>
      </c>
      <c r="M1042" s="56">
        <v>0</v>
      </c>
      <c r="N1042" s="56" t="s">
        <v>98</v>
      </c>
      <c r="O1042" s="56">
        <v>18</v>
      </c>
      <c r="P1042" s="56">
        <v>1.5</v>
      </c>
    </row>
    <row r="1043" spans="1:22" x14ac:dyDescent="0.2">
      <c r="A1043" s="58">
        <v>37140</v>
      </c>
      <c r="B1043" s="513" t="str">
        <f t="shared" si="19"/>
        <v>0906</v>
      </c>
      <c r="C1043" s="56">
        <v>2001</v>
      </c>
      <c r="D1043" s="141">
        <v>4786</v>
      </c>
      <c r="E1043" s="141">
        <v>5</v>
      </c>
      <c r="F1043" s="141">
        <v>0</v>
      </c>
      <c r="G1043" s="141">
        <v>0</v>
      </c>
      <c r="H1043" s="141">
        <v>0</v>
      </c>
      <c r="I1043" s="141">
        <v>0</v>
      </c>
      <c r="J1043" s="141">
        <v>224</v>
      </c>
      <c r="K1043" s="141">
        <v>0</v>
      </c>
      <c r="L1043" s="141">
        <v>0</v>
      </c>
      <c r="M1043" s="56">
        <v>0</v>
      </c>
      <c r="N1043" s="56" t="s">
        <v>109</v>
      </c>
      <c r="P1043" s="56"/>
    </row>
    <row r="1044" spans="1:22" x14ac:dyDescent="0.2">
      <c r="A1044" s="58">
        <v>37140</v>
      </c>
      <c r="B1044" s="513" t="str">
        <f t="shared" si="19"/>
        <v>0906</v>
      </c>
      <c r="C1044" s="56">
        <v>2001</v>
      </c>
      <c r="D1044" s="141">
        <v>593</v>
      </c>
      <c r="E1044" s="141">
        <v>34</v>
      </c>
      <c r="F1044" s="141">
        <v>0</v>
      </c>
      <c r="G1044" s="141">
        <v>0</v>
      </c>
      <c r="H1044" s="141">
        <v>83</v>
      </c>
      <c r="I1044" s="141">
        <v>39</v>
      </c>
      <c r="J1044" s="141">
        <v>12</v>
      </c>
      <c r="K1044" s="141">
        <v>225</v>
      </c>
      <c r="L1044" s="141">
        <v>14</v>
      </c>
      <c r="M1044" s="56">
        <v>0</v>
      </c>
      <c r="N1044" s="56" t="s">
        <v>99</v>
      </c>
      <c r="P1044" s="56"/>
    </row>
    <row r="1045" spans="1:22" x14ac:dyDescent="0.2">
      <c r="A1045" s="58">
        <v>37141</v>
      </c>
      <c r="B1045" s="513" t="str">
        <f t="shared" si="19"/>
        <v>0907</v>
      </c>
      <c r="C1045" s="56">
        <v>2001</v>
      </c>
      <c r="D1045" s="141">
        <v>1252</v>
      </c>
      <c r="E1045" s="141">
        <v>84</v>
      </c>
      <c r="F1045" s="141">
        <v>0</v>
      </c>
      <c r="G1045" s="141">
        <v>0</v>
      </c>
      <c r="H1045" s="141">
        <v>226</v>
      </c>
      <c r="I1045" s="141">
        <v>75</v>
      </c>
      <c r="J1045" s="141">
        <v>43</v>
      </c>
      <c r="K1045" s="141">
        <v>590</v>
      </c>
      <c r="L1045" s="141">
        <v>39</v>
      </c>
      <c r="M1045" s="56">
        <v>0</v>
      </c>
      <c r="O1045" s="56">
        <v>17</v>
      </c>
      <c r="P1045" s="56">
        <v>1.5</v>
      </c>
    </row>
    <row r="1046" spans="1:22" x14ac:dyDescent="0.2">
      <c r="A1046" s="58">
        <v>37142</v>
      </c>
      <c r="B1046" s="513" t="str">
        <f t="shared" si="19"/>
        <v>0908</v>
      </c>
      <c r="C1046" s="56">
        <v>2001</v>
      </c>
      <c r="D1046" s="141">
        <v>1134</v>
      </c>
      <c r="E1046" s="141">
        <v>90</v>
      </c>
      <c r="F1046" s="141">
        <v>0</v>
      </c>
      <c r="G1046" s="141">
        <v>2</v>
      </c>
      <c r="H1046" s="141">
        <v>225</v>
      </c>
      <c r="I1046" s="141">
        <v>79</v>
      </c>
      <c r="J1046" s="141">
        <v>20</v>
      </c>
      <c r="K1046" s="141">
        <v>593</v>
      </c>
      <c r="L1046" s="141">
        <v>18</v>
      </c>
      <c r="M1046" s="56">
        <v>0</v>
      </c>
      <c r="O1046" s="56">
        <v>17.5</v>
      </c>
      <c r="P1046" s="56">
        <v>1.45</v>
      </c>
    </row>
    <row r="1047" spans="1:22" x14ac:dyDescent="0.2">
      <c r="A1047" s="58">
        <v>37143</v>
      </c>
      <c r="B1047" s="513" t="str">
        <f t="shared" si="19"/>
        <v>0909</v>
      </c>
      <c r="C1047" s="56">
        <v>2001</v>
      </c>
      <c r="D1047" s="141">
        <v>969</v>
      </c>
      <c r="E1047" s="141">
        <v>82</v>
      </c>
      <c r="F1047" s="141">
        <v>0</v>
      </c>
      <c r="G1047" s="141">
        <v>1</v>
      </c>
      <c r="H1047" s="141">
        <v>224</v>
      </c>
      <c r="I1047" s="141">
        <v>56</v>
      </c>
      <c r="J1047" s="141">
        <v>28</v>
      </c>
      <c r="K1047" s="141">
        <v>687</v>
      </c>
      <c r="L1047" s="141">
        <v>34</v>
      </c>
      <c r="M1047" s="56">
        <v>0</v>
      </c>
      <c r="O1047" s="56">
        <v>17.5</v>
      </c>
      <c r="P1047" s="56">
        <v>1.3</v>
      </c>
    </row>
    <row r="1048" spans="1:22" x14ac:dyDescent="0.2">
      <c r="A1048" s="58">
        <v>37144</v>
      </c>
      <c r="B1048" s="513" t="str">
        <f t="shared" si="19"/>
        <v>0910</v>
      </c>
      <c r="C1048" s="56">
        <v>2001</v>
      </c>
      <c r="D1048" s="141">
        <v>850</v>
      </c>
      <c r="E1048" s="141">
        <v>114</v>
      </c>
      <c r="F1048" s="141">
        <v>0</v>
      </c>
      <c r="G1048" s="141">
        <v>0</v>
      </c>
      <c r="H1048" s="141">
        <v>249</v>
      </c>
      <c r="I1048" s="141">
        <v>102</v>
      </c>
      <c r="J1048" s="141">
        <v>22</v>
      </c>
      <c r="K1048" s="141">
        <v>866</v>
      </c>
      <c r="L1048" s="141">
        <v>36</v>
      </c>
      <c r="M1048" s="56">
        <v>0</v>
      </c>
      <c r="O1048" s="56">
        <v>17</v>
      </c>
      <c r="P1048" s="56">
        <v>1.4</v>
      </c>
    </row>
    <row r="1049" spans="1:22" x14ac:dyDescent="0.2">
      <c r="A1049" s="58">
        <v>37145</v>
      </c>
      <c r="B1049" s="513" t="str">
        <f t="shared" si="19"/>
        <v>0911</v>
      </c>
      <c r="C1049" s="56">
        <v>2001</v>
      </c>
      <c r="D1049" s="141">
        <v>993</v>
      </c>
      <c r="E1049" s="141">
        <v>122</v>
      </c>
      <c r="F1049" s="141">
        <v>1</v>
      </c>
      <c r="G1049" s="141">
        <v>1</v>
      </c>
      <c r="H1049" s="141">
        <v>268</v>
      </c>
      <c r="I1049" s="141">
        <v>135</v>
      </c>
      <c r="J1049" s="141">
        <v>28</v>
      </c>
      <c r="K1049" s="141">
        <v>735</v>
      </c>
      <c r="L1049" s="141">
        <v>30</v>
      </c>
      <c r="M1049" s="56">
        <v>1</v>
      </c>
      <c r="O1049" s="56">
        <v>17</v>
      </c>
      <c r="P1049" s="56">
        <v>1.4</v>
      </c>
    </row>
    <row r="1050" spans="1:22" x14ac:dyDescent="0.2">
      <c r="A1050" s="58">
        <v>37146</v>
      </c>
      <c r="B1050" s="513" t="str">
        <f t="shared" si="19"/>
        <v>0912</v>
      </c>
      <c r="C1050" s="56">
        <v>2001</v>
      </c>
      <c r="D1050" s="141">
        <v>1676</v>
      </c>
      <c r="E1050" s="141">
        <v>89</v>
      </c>
      <c r="F1050" s="141">
        <v>0</v>
      </c>
      <c r="G1050" s="141">
        <v>0</v>
      </c>
      <c r="H1050" s="141">
        <v>327</v>
      </c>
      <c r="I1050" s="141">
        <v>134</v>
      </c>
      <c r="J1050" s="141">
        <v>16</v>
      </c>
      <c r="K1050" s="141">
        <v>856</v>
      </c>
      <c r="L1050" s="141">
        <v>50</v>
      </c>
      <c r="M1050" s="56">
        <v>0</v>
      </c>
      <c r="O1050" s="56">
        <v>18</v>
      </c>
      <c r="P1050" s="152">
        <v>1.4</v>
      </c>
      <c r="Q1050" s="56" t="s">
        <v>212</v>
      </c>
    </row>
    <row r="1051" spans="1:22" x14ac:dyDescent="0.2">
      <c r="A1051" s="58">
        <v>37147</v>
      </c>
      <c r="B1051" s="513" t="str">
        <f t="shared" si="19"/>
        <v>0913</v>
      </c>
      <c r="C1051" s="56">
        <v>2001</v>
      </c>
      <c r="D1051" s="141">
        <v>1320</v>
      </c>
      <c r="E1051" s="141">
        <v>71</v>
      </c>
      <c r="F1051" s="141">
        <v>0</v>
      </c>
      <c r="G1051" s="141">
        <v>0</v>
      </c>
      <c r="H1051" s="141">
        <v>282</v>
      </c>
      <c r="I1051" s="141">
        <v>181</v>
      </c>
      <c r="J1051" s="141">
        <v>27</v>
      </c>
      <c r="K1051" s="141">
        <v>680</v>
      </c>
      <c r="L1051" s="141">
        <v>49</v>
      </c>
      <c r="M1051" s="56">
        <v>0</v>
      </c>
      <c r="O1051" s="56">
        <v>18</v>
      </c>
      <c r="P1051" s="56">
        <v>1.38</v>
      </c>
    </row>
    <row r="1052" spans="1:22" x14ac:dyDescent="0.2">
      <c r="A1052" s="58">
        <v>37148</v>
      </c>
      <c r="B1052" s="513" t="str">
        <f t="shared" si="19"/>
        <v>0914</v>
      </c>
      <c r="C1052" s="56">
        <v>2001</v>
      </c>
      <c r="D1052" s="141">
        <v>1367</v>
      </c>
      <c r="E1052" s="141">
        <v>99</v>
      </c>
      <c r="F1052" s="141">
        <v>0</v>
      </c>
      <c r="G1052" s="141">
        <v>0</v>
      </c>
      <c r="H1052" s="141">
        <v>522</v>
      </c>
      <c r="I1052" s="141">
        <v>208</v>
      </c>
      <c r="J1052" s="141">
        <v>13</v>
      </c>
      <c r="K1052" s="141">
        <v>600</v>
      </c>
      <c r="L1052" s="141">
        <v>40</v>
      </c>
      <c r="M1052" s="56">
        <v>0</v>
      </c>
      <c r="O1052" s="56">
        <v>18</v>
      </c>
      <c r="P1052" s="158">
        <v>1.38</v>
      </c>
      <c r="Q1052" s="141" t="s">
        <v>212</v>
      </c>
      <c r="R1052" s="141"/>
      <c r="S1052" s="141"/>
      <c r="T1052" s="141"/>
      <c r="U1052" s="141"/>
      <c r="V1052" s="141"/>
    </row>
    <row r="1053" spans="1:22" x14ac:dyDescent="0.2">
      <c r="A1053" s="58">
        <v>37149</v>
      </c>
      <c r="B1053" s="513" t="str">
        <f t="shared" si="19"/>
        <v>0915</v>
      </c>
      <c r="C1053" s="56">
        <v>2001</v>
      </c>
      <c r="D1053" s="141">
        <v>783</v>
      </c>
      <c r="E1053" s="141">
        <v>97</v>
      </c>
      <c r="F1053" s="141">
        <v>0</v>
      </c>
      <c r="G1053" s="141">
        <v>0</v>
      </c>
      <c r="H1053" s="141">
        <v>312</v>
      </c>
      <c r="I1053" s="141">
        <v>120</v>
      </c>
      <c r="J1053" s="141">
        <v>15</v>
      </c>
      <c r="K1053" s="141">
        <v>673</v>
      </c>
      <c r="L1053" s="141">
        <v>32</v>
      </c>
      <c r="M1053" s="56">
        <v>0</v>
      </c>
      <c r="O1053" s="56">
        <v>18</v>
      </c>
      <c r="P1053" s="56">
        <v>1.36</v>
      </c>
      <c r="Q1053" s="56" t="s">
        <v>228</v>
      </c>
    </row>
    <row r="1054" spans="1:22" x14ac:dyDescent="0.2">
      <c r="A1054" s="58">
        <v>37150</v>
      </c>
      <c r="B1054" s="513" t="str">
        <f t="shared" si="19"/>
        <v>0916</v>
      </c>
      <c r="C1054" s="56">
        <v>2001</v>
      </c>
      <c r="D1054" s="141">
        <v>1449</v>
      </c>
      <c r="E1054" s="141">
        <v>122</v>
      </c>
      <c r="F1054" s="141">
        <v>0</v>
      </c>
      <c r="G1054" s="141">
        <v>1</v>
      </c>
      <c r="H1054" s="141">
        <v>325</v>
      </c>
      <c r="I1054" s="141">
        <v>181</v>
      </c>
      <c r="J1054" s="141">
        <v>21</v>
      </c>
      <c r="K1054" s="141">
        <v>4195</v>
      </c>
      <c r="L1054" s="141">
        <v>45</v>
      </c>
      <c r="M1054" s="56">
        <v>0</v>
      </c>
      <c r="O1054" s="56">
        <v>19</v>
      </c>
      <c r="P1054" s="158">
        <v>1.32</v>
      </c>
      <c r="Q1054" s="141" t="s">
        <v>236</v>
      </c>
      <c r="R1054" s="141"/>
      <c r="S1054" s="141"/>
      <c r="T1054" s="141"/>
      <c r="U1054" s="141"/>
      <c r="V1054" s="141"/>
    </row>
    <row r="1055" spans="1:22" x14ac:dyDescent="0.2">
      <c r="A1055" s="58">
        <v>37151</v>
      </c>
      <c r="B1055" s="513" t="str">
        <f t="shared" ref="B1055:B1118" si="20">CONCATENATE(TEXT(A1055,"mm"),TEXT(A1055,"dd"))</f>
        <v>0917</v>
      </c>
      <c r="C1055" s="56">
        <v>2001</v>
      </c>
      <c r="D1055" s="141">
        <v>2027</v>
      </c>
      <c r="E1055" s="141">
        <v>90</v>
      </c>
      <c r="F1055" s="141">
        <v>0</v>
      </c>
      <c r="G1055" s="141">
        <v>0</v>
      </c>
      <c r="H1055" s="141">
        <v>140</v>
      </c>
      <c r="I1055" s="141">
        <v>75</v>
      </c>
      <c r="J1055" s="141">
        <v>11</v>
      </c>
      <c r="K1055" s="141">
        <v>2669</v>
      </c>
      <c r="L1055" s="141">
        <v>91</v>
      </c>
      <c r="M1055" s="56">
        <v>0</v>
      </c>
      <c r="O1055" s="56">
        <v>18</v>
      </c>
      <c r="P1055" s="159">
        <v>1.3</v>
      </c>
      <c r="Q1055" s="62" t="s">
        <v>247</v>
      </c>
      <c r="R1055" s="62"/>
      <c r="S1055" s="62"/>
      <c r="T1055" s="62"/>
      <c r="U1055" s="62"/>
      <c r="V1055" s="62"/>
    </row>
    <row r="1056" spans="1:22" x14ac:dyDescent="0.2">
      <c r="A1056" s="58">
        <v>37152</v>
      </c>
      <c r="B1056" s="513" t="str">
        <f t="shared" si="20"/>
        <v>0918</v>
      </c>
      <c r="C1056" s="56">
        <v>2001</v>
      </c>
      <c r="D1056" s="141">
        <v>2024</v>
      </c>
      <c r="E1056" s="141">
        <v>106</v>
      </c>
      <c r="F1056" s="141">
        <v>1</v>
      </c>
      <c r="G1056" s="141">
        <v>0</v>
      </c>
      <c r="H1056" s="141">
        <v>117</v>
      </c>
      <c r="I1056" s="141">
        <v>42</v>
      </c>
      <c r="J1056" s="141">
        <v>12</v>
      </c>
      <c r="K1056" s="141">
        <v>3445</v>
      </c>
      <c r="L1056" s="141">
        <v>128</v>
      </c>
      <c r="M1056" s="56">
        <v>0</v>
      </c>
      <c r="O1056" s="56">
        <v>17</v>
      </c>
      <c r="P1056" s="56">
        <v>1.3</v>
      </c>
      <c r="Q1056" s="56" t="s">
        <v>247</v>
      </c>
    </row>
    <row r="1057" spans="1:22" x14ac:dyDescent="0.2">
      <c r="A1057" s="58">
        <v>37153</v>
      </c>
      <c r="B1057" s="513" t="str">
        <f t="shared" si="20"/>
        <v>0919</v>
      </c>
      <c r="C1057" s="56">
        <v>2001</v>
      </c>
      <c r="D1057" s="141">
        <v>2649</v>
      </c>
      <c r="E1057" s="141">
        <v>88</v>
      </c>
      <c r="F1057" s="141">
        <v>1</v>
      </c>
      <c r="G1057" s="141">
        <v>0</v>
      </c>
      <c r="H1057" s="141">
        <v>203</v>
      </c>
      <c r="I1057" s="141">
        <v>55</v>
      </c>
      <c r="J1057" s="141">
        <v>10</v>
      </c>
      <c r="K1057" s="141">
        <v>3278</v>
      </c>
      <c r="L1057" s="141">
        <v>178</v>
      </c>
      <c r="M1057" s="56">
        <v>0</v>
      </c>
      <c r="O1057" s="56">
        <v>16.5</v>
      </c>
      <c r="P1057" s="62">
        <v>1.2999999999999999E-2</v>
      </c>
      <c r="Q1057" s="62" t="s">
        <v>235</v>
      </c>
      <c r="R1057" s="62"/>
      <c r="S1057" s="62"/>
      <c r="T1057" s="62"/>
      <c r="U1057" s="62"/>
      <c r="V1057" s="62"/>
    </row>
    <row r="1058" spans="1:22" x14ac:dyDescent="0.2">
      <c r="A1058" s="58">
        <v>37154</v>
      </c>
      <c r="B1058" s="513" t="str">
        <f t="shared" si="20"/>
        <v>0920</v>
      </c>
      <c r="C1058" s="56">
        <v>2001</v>
      </c>
      <c r="D1058" s="141">
        <v>1827</v>
      </c>
      <c r="E1058" s="141">
        <v>36</v>
      </c>
      <c r="F1058" s="141">
        <v>0</v>
      </c>
      <c r="G1058" s="141">
        <v>0</v>
      </c>
      <c r="H1058" s="141">
        <v>209</v>
      </c>
      <c r="I1058" s="141">
        <v>12</v>
      </c>
      <c r="J1058" s="141">
        <v>1</v>
      </c>
      <c r="K1058" s="141">
        <v>1982</v>
      </c>
      <c r="L1058" s="141">
        <v>121</v>
      </c>
      <c r="M1058" s="56">
        <v>0</v>
      </c>
      <c r="P1058" s="56">
        <v>1.25</v>
      </c>
      <c r="Q1058" s="56" t="s">
        <v>219</v>
      </c>
    </row>
    <row r="1059" spans="1:22" x14ac:dyDescent="0.2">
      <c r="A1059" s="58">
        <v>37155</v>
      </c>
      <c r="B1059" s="513" t="str">
        <f t="shared" si="20"/>
        <v>0921</v>
      </c>
      <c r="C1059" s="56">
        <v>2001</v>
      </c>
      <c r="D1059" s="141">
        <v>2862</v>
      </c>
      <c r="E1059" s="141">
        <v>90</v>
      </c>
      <c r="F1059" s="141">
        <v>0</v>
      </c>
      <c r="G1059" s="141">
        <v>0</v>
      </c>
      <c r="H1059" s="141">
        <v>259</v>
      </c>
      <c r="I1059" s="141">
        <v>25</v>
      </c>
      <c r="J1059" s="141">
        <v>1</v>
      </c>
      <c r="K1059" s="141">
        <v>2865</v>
      </c>
      <c r="L1059" s="141">
        <v>171</v>
      </c>
      <c r="M1059" s="56">
        <v>0</v>
      </c>
      <c r="O1059" s="56">
        <v>17</v>
      </c>
      <c r="P1059" s="56">
        <v>1.27</v>
      </c>
      <c r="Q1059" s="56" t="s">
        <v>368</v>
      </c>
    </row>
    <row r="1060" spans="1:22" x14ac:dyDescent="0.2">
      <c r="A1060" s="58">
        <v>37156</v>
      </c>
      <c r="B1060" s="513" t="str">
        <f t="shared" si="20"/>
        <v>0922</v>
      </c>
      <c r="C1060" s="56">
        <v>2001</v>
      </c>
      <c r="D1060" s="141">
        <v>2527</v>
      </c>
      <c r="E1060" s="141">
        <v>111</v>
      </c>
      <c r="F1060" s="141">
        <v>0</v>
      </c>
      <c r="G1060" s="141">
        <v>0</v>
      </c>
      <c r="H1060" s="141">
        <v>202</v>
      </c>
      <c r="I1060" s="141">
        <v>23</v>
      </c>
      <c r="J1060" s="141">
        <v>1</v>
      </c>
      <c r="K1060" s="141">
        <v>3194</v>
      </c>
      <c r="L1060" s="141">
        <v>212</v>
      </c>
      <c r="M1060" s="56">
        <v>0</v>
      </c>
      <c r="O1060" s="56">
        <v>17</v>
      </c>
      <c r="P1060" s="56">
        <v>1.27</v>
      </c>
    </row>
    <row r="1061" spans="1:22" x14ac:dyDescent="0.2">
      <c r="A1061" s="58">
        <v>37157</v>
      </c>
      <c r="B1061" s="513" t="str">
        <f t="shared" si="20"/>
        <v>0923</v>
      </c>
      <c r="C1061" s="56">
        <v>2001</v>
      </c>
      <c r="D1061" s="141">
        <v>2178</v>
      </c>
      <c r="E1061" s="141">
        <v>107</v>
      </c>
      <c r="F1061" s="141">
        <v>0</v>
      </c>
      <c r="G1061" s="141">
        <v>0</v>
      </c>
      <c r="H1061" s="141">
        <v>174</v>
      </c>
      <c r="I1061" s="141">
        <v>20</v>
      </c>
      <c r="J1061" s="141">
        <v>0</v>
      </c>
      <c r="K1061" s="141">
        <v>3826</v>
      </c>
      <c r="L1061" s="141">
        <v>274</v>
      </c>
      <c r="M1061" s="56">
        <v>0</v>
      </c>
      <c r="O1061" s="56">
        <v>19</v>
      </c>
      <c r="P1061" s="56">
        <v>1.25</v>
      </c>
      <c r="Q1061" s="56" t="s">
        <v>248</v>
      </c>
    </row>
    <row r="1062" spans="1:22" x14ac:dyDescent="0.2">
      <c r="A1062" s="58">
        <v>37158</v>
      </c>
      <c r="B1062" s="513" t="str">
        <f t="shared" si="20"/>
        <v>0924</v>
      </c>
      <c r="C1062" s="56">
        <v>2001</v>
      </c>
      <c r="D1062" s="141">
        <v>2421</v>
      </c>
      <c r="E1062" s="141">
        <v>145</v>
      </c>
      <c r="F1062" s="141">
        <v>2</v>
      </c>
      <c r="G1062" s="141">
        <v>0</v>
      </c>
      <c r="H1062" s="141">
        <v>247</v>
      </c>
      <c r="I1062" s="141">
        <v>27</v>
      </c>
      <c r="J1062" s="141">
        <v>0</v>
      </c>
      <c r="K1062" s="141">
        <v>3614</v>
      </c>
      <c r="L1062" s="141">
        <v>185</v>
      </c>
      <c r="M1062" s="56">
        <v>0</v>
      </c>
      <c r="O1062" s="56">
        <v>17</v>
      </c>
      <c r="P1062" s="56">
        <v>1.25</v>
      </c>
      <c r="Q1062" s="56" t="s">
        <v>367</v>
      </c>
    </row>
    <row r="1063" spans="1:22" x14ac:dyDescent="0.2">
      <c r="A1063" s="58">
        <v>37159</v>
      </c>
      <c r="B1063" s="513" t="str">
        <f t="shared" si="20"/>
        <v>0925</v>
      </c>
      <c r="C1063" s="56">
        <v>2001</v>
      </c>
      <c r="D1063" s="141">
        <v>2684</v>
      </c>
      <c r="E1063" s="141">
        <v>190</v>
      </c>
      <c r="F1063" s="141">
        <v>1</v>
      </c>
      <c r="G1063" s="141">
        <v>0</v>
      </c>
      <c r="H1063" s="141">
        <v>276</v>
      </c>
      <c r="I1063" s="141">
        <v>44</v>
      </c>
      <c r="J1063" s="141">
        <v>3</v>
      </c>
      <c r="K1063" s="141">
        <v>3462</v>
      </c>
      <c r="L1063" s="141">
        <v>187</v>
      </c>
      <c r="M1063" s="56">
        <v>0</v>
      </c>
      <c r="O1063" s="56">
        <v>17.5</v>
      </c>
      <c r="P1063" s="56">
        <v>1.27</v>
      </c>
      <c r="Q1063" s="56" t="s">
        <v>244</v>
      </c>
    </row>
    <row r="1064" spans="1:22" x14ac:dyDescent="0.2">
      <c r="A1064" s="58">
        <v>37160</v>
      </c>
      <c r="B1064" s="513" t="str">
        <f t="shared" si="20"/>
        <v>0926</v>
      </c>
      <c r="C1064" s="56">
        <v>2001</v>
      </c>
      <c r="D1064" s="141">
        <v>2564</v>
      </c>
      <c r="E1064" s="141">
        <v>222</v>
      </c>
      <c r="F1064" s="141">
        <v>0</v>
      </c>
      <c r="G1064" s="141">
        <v>0</v>
      </c>
      <c r="H1064" s="141">
        <v>409</v>
      </c>
      <c r="I1064" s="141">
        <v>48</v>
      </c>
      <c r="J1064" s="141">
        <v>10</v>
      </c>
      <c r="K1064" s="141">
        <v>3606</v>
      </c>
      <c r="L1064" s="141">
        <v>154</v>
      </c>
      <c r="M1064" s="56">
        <v>0</v>
      </c>
      <c r="O1064" s="56">
        <v>17.5</v>
      </c>
      <c r="P1064" s="56">
        <v>1.29</v>
      </c>
      <c r="Q1064" s="56" t="s">
        <v>219</v>
      </c>
    </row>
    <row r="1065" spans="1:22" x14ac:dyDescent="0.2">
      <c r="A1065" s="58">
        <v>37161</v>
      </c>
      <c r="B1065" s="513" t="str">
        <f t="shared" si="20"/>
        <v>0927</v>
      </c>
      <c r="C1065" s="56">
        <v>2001</v>
      </c>
      <c r="D1065" s="141">
        <v>1806</v>
      </c>
      <c r="E1065" s="141">
        <v>120</v>
      </c>
      <c r="F1065" s="141">
        <v>0</v>
      </c>
      <c r="G1065" s="141">
        <v>0</v>
      </c>
      <c r="H1065" s="141">
        <v>123</v>
      </c>
      <c r="I1065" s="141">
        <v>24</v>
      </c>
      <c r="J1065" s="141">
        <v>6</v>
      </c>
      <c r="K1065" s="141">
        <v>1472</v>
      </c>
      <c r="L1065" s="141">
        <v>93</v>
      </c>
      <c r="M1065" s="56">
        <v>0</v>
      </c>
      <c r="O1065" s="56">
        <v>16.5</v>
      </c>
      <c r="P1065" s="56">
        <v>1.31</v>
      </c>
      <c r="Q1065" s="56" t="s">
        <v>379</v>
      </c>
    </row>
    <row r="1066" spans="1:22" x14ac:dyDescent="0.2">
      <c r="A1066" s="58">
        <v>37162</v>
      </c>
      <c r="B1066" s="513" t="str">
        <f t="shared" si="20"/>
        <v>0928</v>
      </c>
      <c r="C1066" s="56">
        <v>2001</v>
      </c>
      <c r="D1066" s="141">
        <v>1482</v>
      </c>
      <c r="E1066" s="141">
        <v>70</v>
      </c>
      <c r="F1066" s="141">
        <v>0</v>
      </c>
      <c r="G1066" s="141">
        <v>0</v>
      </c>
      <c r="H1066" s="141">
        <v>210</v>
      </c>
      <c r="I1066" s="141">
        <v>15</v>
      </c>
      <c r="J1066" s="141">
        <v>4</v>
      </c>
      <c r="K1066" s="141">
        <v>1796</v>
      </c>
      <c r="L1066" s="141">
        <v>113</v>
      </c>
      <c r="M1066" s="56">
        <v>0</v>
      </c>
      <c r="O1066" s="56">
        <v>16</v>
      </c>
      <c r="P1066" s="56">
        <v>1.4</v>
      </c>
      <c r="Q1066" s="56" t="s">
        <v>219</v>
      </c>
    </row>
    <row r="1067" spans="1:22" x14ac:dyDescent="0.2">
      <c r="A1067" s="58">
        <v>37163</v>
      </c>
      <c r="B1067" s="513" t="str">
        <f t="shared" si="20"/>
        <v>0929</v>
      </c>
      <c r="C1067" s="56">
        <v>2001</v>
      </c>
      <c r="D1067" s="141">
        <v>2466</v>
      </c>
      <c r="E1067" s="141">
        <v>102</v>
      </c>
      <c r="F1067" s="141">
        <v>0</v>
      </c>
      <c r="G1067" s="141">
        <v>0</v>
      </c>
      <c r="H1067" s="141">
        <v>169</v>
      </c>
      <c r="I1067" s="141">
        <v>11</v>
      </c>
      <c r="J1067" s="141">
        <v>5</v>
      </c>
      <c r="K1067" s="141">
        <v>1142</v>
      </c>
      <c r="L1067" s="141">
        <v>108</v>
      </c>
      <c r="M1067" s="56">
        <v>0</v>
      </c>
      <c r="O1067" s="56">
        <v>16</v>
      </c>
      <c r="P1067" s="56">
        <v>1.4</v>
      </c>
      <c r="Q1067" s="56" t="s">
        <v>249</v>
      </c>
    </row>
    <row r="1068" spans="1:22" x14ac:dyDescent="0.2">
      <c r="A1068" s="58">
        <v>37164</v>
      </c>
      <c r="B1068" s="513" t="str">
        <f t="shared" si="20"/>
        <v>0930</v>
      </c>
      <c r="C1068" s="56">
        <v>2001</v>
      </c>
      <c r="D1068" s="141">
        <v>2010</v>
      </c>
      <c r="E1068" s="141">
        <v>104</v>
      </c>
      <c r="F1068" s="141">
        <v>0</v>
      </c>
      <c r="G1068" s="141">
        <v>0</v>
      </c>
      <c r="H1068" s="141">
        <v>154</v>
      </c>
      <c r="I1068" s="141">
        <v>8</v>
      </c>
      <c r="J1068" s="141">
        <v>5</v>
      </c>
      <c r="K1068" s="141">
        <v>889</v>
      </c>
      <c r="L1068" s="141">
        <v>69</v>
      </c>
      <c r="M1068" s="56">
        <v>0</v>
      </c>
      <c r="O1068" s="56">
        <v>16</v>
      </c>
      <c r="P1068" s="56">
        <v>1.38</v>
      </c>
      <c r="Q1068" s="56" t="s">
        <v>250</v>
      </c>
    </row>
    <row r="1069" spans="1:22" x14ac:dyDescent="0.2">
      <c r="A1069" s="58">
        <v>37165</v>
      </c>
      <c r="B1069" s="513" t="str">
        <f t="shared" si="20"/>
        <v>1001</v>
      </c>
      <c r="C1069" s="56">
        <v>2001</v>
      </c>
      <c r="D1069" s="141">
        <v>1712</v>
      </c>
      <c r="E1069" s="141">
        <v>109</v>
      </c>
      <c r="F1069" s="141">
        <v>0</v>
      </c>
      <c r="G1069" s="141">
        <v>0</v>
      </c>
      <c r="H1069" s="141">
        <v>117</v>
      </c>
      <c r="I1069" s="141">
        <v>10</v>
      </c>
      <c r="J1069" s="141">
        <v>7</v>
      </c>
      <c r="K1069" s="141">
        <v>927</v>
      </c>
      <c r="L1069" s="141">
        <v>71</v>
      </c>
      <c r="M1069" s="56">
        <v>0</v>
      </c>
      <c r="O1069" s="56">
        <v>16</v>
      </c>
      <c r="P1069" s="56">
        <v>1.38</v>
      </c>
      <c r="Q1069" s="56" t="s">
        <v>235</v>
      </c>
    </row>
    <row r="1070" spans="1:22" x14ac:dyDescent="0.2">
      <c r="A1070" s="58">
        <v>37166</v>
      </c>
      <c r="B1070" s="513" t="str">
        <f t="shared" si="20"/>
        <v>1002</v>
      </c>
      <c r="C1070" s="56">
        <v>2001</v>
      </c>
      <c r="D1070" s="141">
        <v>2012</v>
      </c>
      <c r="E1070" s="141">
        <v>138</v>
      </c>
      <c r="F1070" s="141">
        <v>0</v>
      </c>
      <c r="G1070" s="141">
        <v>0</v>
      </c>
      <c r="H1070" s="141">
        <v>168</v>
      </c>
      <c r="I1070" s="141">
        <v>15</v>
      </c>
      <c r="J1070" s="141">
        <v>2</v>
      </c>
      <c r="K1070" s="141">
        <v>997</v>
      </c>
      <c r="L1070" s="141">
        <v>61</v>
      </c>
      <c r="M1070" s="56">
        <v>0</v>
      </c>
      <c r="O1070" s="56">
        <v>15.1</v>
      </c>
      <c r="P1070" s="56">
        <v>1.4</v>
      </c>
      <c r="Q1070" s="56" t="s">
        <v>228</v>
      </c>
    </row>
    <row r="1071" spans="1:22" x14ac:dyDescent="0.2">
      <c r="A1071" s="58">
        <v>37167</v>
      </c>
      <c r="B1071" s="513" t="str">
        <f t="shared" si="20"/>
        <v>1003</v>
      </c>
      <c r="C1071" s="56">
        <v>2001</v>
      </c>
      <c r="D1071" s="141">
        <v>2263</v>
      </c>
      <c r="E1071" s="141">
        <v>132</v>
      </c>
      <c r="F1071" s="141">
        <v>0</v>
      </c>
      <c r="G1071" s="141">
        <v>0</v>
      </c>
      <c r="H1071" s="141">
        <v>162</v>
      </c>
      <c r="I1071" s="141">
        <v>18</v>
      </c>
      <c r="J1071" s="141">
        <v>4</v>
      </c>
      <c r="K1071" s="141">
        <v>777</v>
      </c>
      <c r="L1071" s="141">
        <v>56</v>
      </c>
      <c r="M1071" s="56">
        <v>0</v>
      </c>
      <c r="O1071" s="56">
        <v>15</v>
      </c>
      <c r="P1071" s="56">
        <v>1.4</v>
      </c>
      <c r="Q1071" s="56" t="s">
        <v>212</v>
      </c>
    </row>
    <row r="1072" spans="1:22" x14ac:dyDescent="0.2">
      <c r="A1072" s="58">
        <v>37168</v>
      </c>
      <c r="B1072" s="513" t="str">
        <f t="shared" si="20"/>
        <v>1004</v>
      </c>
      <c r="C1072" s="56">
        <v>2001</v>
      </c>
      <c r="D1072" s="141">
        <v>2505</v>
      </c>
      <c r="E1072" s="141">
        <v>157</v>
      </c>
      <c r="F1072" s="141">
        <v>0</v>
      </c>
      <c r="G1072" s="141">
        <v>0</v>
      </c>
      <c r="H1072" s="141">
        <v>170</v>
      </c>
      <c r="I1072" s="141">
        <v>28</v>
      </c>
      <c r="J1072" s="141">
        <v>3</v>
      </c>
      <c r="K1072" s="141">
        <v>709</v>
      </c>
      <c r="L1072" s="141">
        <v>53</v>
      </c>
      <c r="M1072" s="56">
        <v>0</v>
      </c>
      <c r="O1072" s="56">
        <v>15</v>
      </c>
      <c r="P1072" s="56">
        <v>1.4</v>
      </c>
      <c r="Q1072" s="56" t="s">
        <v>228</v>
      </c>
    </row>
    <row r="1073" spans="1:17" x14ac:dyDescent="0.2">
      <c r="A1073" s="58">
        <v>37169</v>
      </c>
      <c r="B1073" s="513" t="str">
        <f t="shared" si="20"/>
        <v>1005</v>
      </c>
      <c r="C1073" s="56">
        <v>2001</v>
      </c>
      <c r="D1073" s="141">
        <v>3116</v>
      </c>
      <c r="E1073" s="141">
        <v>188</v>
      </c>
      <c r="F1073" s="141">
        <v>0</v>
      </c>
      <c r="G1073" s="141">
        <v>0</v>
      </c>
      <c r="H1073" s="141">
        <v>284</v>
      </c>
      <c r="I1073" s="141">
        <v>48</v>
      </c>
      <c r="J1073" s="141">
        <v>8</v>
      </c>
      <c r="K1073" s="141">
        <v>601</v>
      </c>
      <c r="L1073" s="141">
        <v>55</v>
      </c>
      <c r="M1073" s="56">
        <v>0</v>
      </c>
      <c r="O1073" s="56">
        <v>14.5</v>
      </c>
      <c r="P1073" s="57">
        <v>1.38</v>
      </c>
      <c r="Q1073" s="56" t="s">
        <v>212</v>
      </c>
    </row>
    <row r="1074" spans="1:17" x14ac:dyDescent="0.2">
      <c r="A1074" s="58">
        <v>37170</v>
      </c>
      <c r="B1074" s="513" t="str">
        <f t="shared" si="20"/>
        <v>1006</v>
      </c>
      <c r="C1074" s="56">
        <v>2001</v>
      </c>
      <c r="D1074" s="141">
        <v>3305</v>
      </c>
      <c r="E1074" s="141">
        <v>120</v>
      </c>
      <c r="F1074" s="141">
        <v>0</v>
      </c>
      <c r="G1074" s="141">
        <v>0</v>
      </c>
      <c r="H1074" s="141">
        <v>590</v>
      </c>
      <c r="I1074" s="141">
        <v>65</v>
      </c>
      <c r="J1074" s="141">
        <v>5</v>
      </c>
      <c r="K1074" s="141">
        <v>751</v>
      </c>
      <c r="L1074" s="141">
        <v>58</v>
      </c>
      <c r="M1074" s="56">
        <v>0</v>
      </c>
      <c r="O1074" s="56">
        <v>15</v>
      </c>
      <c r="P1074" s="57">
        <v>1.36</v>
      </c>
      <c r="Q1074" s="56" t="s">
        <v>365</v>
      </c>
    </row>
    <row r="1075" spans="1:17" x14ac:dyDescent="0.2">
      <c r="A1075" s="58">
        <v>37171</v>
      </c>
      <c r="B1075" s="513" t="str">
        <f t="shared" si="20"/>
        <v>1007</v>
      </c>
      <c r="C1075" s="56">
        <v>2001</v>
      </c>
      <c r="D1075" s="141">
        <v>1995</v>
      </c>
      <c r="E1075" s="141">
        <v>113</v>
      </c>
      <c r="F1075" s="141">
        <v>0</v>
      </c>
      <c r="G1075" s="141">
        <v>0</v>
      </c>
      <c r="H1075" s="141">
        <v>245</v>
      </c>
      <c r="I1075" s="141">
        <v>33</v>
      </c>
      <c r="J1075" s="141">
        <v>4</v>
      </c>
      <c r="K1075" s="141">
        <v>467</v>
      </c>
      <c r="L1075" s="141">
        <v>35</v>
      </c>
      <c r="M1075" s="56">
        <v>0</v>
      </c>
      <c r="O1075" s="56">
        <v>15</v>
      </c>
      <c r="P1075" s="57">
        <v>1.37</v>
      </c>
      <c r="Q1075" s="56" t="s">
        <v>367</v>
      </c>
    </row>
    <row r="1076" spans="1:17" x14ac:dyDescent="0.2">
      <c r="A1076" s="58">
        <v>37172</v>
      </c>
      <c r="B1076" s="513" t="str">
        <f t="shared" si="20"/>
        <v>1008</v>
      </c>
      <c r="C1076" s="56">
        <v>2001</v>
      </c>
      <c r="D1076" s="141">
        <v>2203</v>
      </c>
      <c r="E1076" s="141">
        <v>91</v>
      </c>
      <c r="F1076" s="141">
        <v>0</v>
      </c>
      <c r="G1076" s="141">
        <v>1</v>
      </c>
      <c r="H1076" s="141">
        <v>431</v>
      </c>
      <c r="I1076" s="141">
        <v>34</v>
      </c>
      <c r="J1076" s="141">
        <v>8</v>
      </c>
      <c r="K1076" s="141">
        <v>247</v>
      </c>
      <c r="L1076" s="141">
        <v>21</v>
      </c>
      <c r="M1076" s="56">
        <v>0</v>
      </c>
      <c r="O1076" s="56">
        <v>15</v>
      </c>
      <c r="P1076" s="57">
        <v>1.38</v>
      </c>
      <c r="Q1076" s="56" t="s">
        <v>379</v>
      </c>
    </row>
    <row r="1077" spans="1:17" x14ac:dyDescent="0.2">
      <c r="A1077" s="58">
        <v>37173</v>
      </c>
      <c r="B1077" s="513" t="str">
        <f t="shared" si="20"/>
        <v>1009</v>
      </c>
      <c r="C1077" s="56">
        <v>2001</v>
      </c>
      <c r="D1077" s="141">
        <v>2095</v>
      </c>
      <c r="E1077" s="141">
        <v>84</v>
      </c>
      <c r="F1077" s="141">
        <v>0</v>
      </c>
      <c r="G1077" s="141">
        <v>0</v>
      </c>
      <c r="H1077" s="141">
        <v>596</v>
      </c>
      <c r="I1077" s="141">
        <v>45</v>
      </c>
      <c r="J1077" s="141">
        <v>10</v>
      </c>
      <c r="K1077" s="141">
        <v>178</v>
      </c>
      <c r="L1077" s="141">
        <v>10</v>
      </c>
      <c r="M1077" s="56">
        <v>0</v>
      </c>
      <c r="O1077" s="56">
        <v>15</v>
      </c>
      <c r="P1077" s="57">
        <v>1.38</v>
      </c>
      <c r="Q1077" s="56" t="s">
        <v>379</v>
      </c>
    </row>
    <row r="1078" spans="1:17" x14ac:dyDescent="0.2">
      <c r="A1078" s="58">
        <v>37174</v>
      </c>
      <c r="B1078" s="513" t="str">
        <f t="shared" si="20"/>
        <v>1010</v>
      </c>
      <c r="C1078" s="56">
        <v>2001</v>
      </c>
      <c r="D1078" s="141">
        <v>1022</v>
      </c>
      <c r="E1078" s="141">
        <v>52</v>
      </c>
      <c r="F1078" s="141">
        <v>0</v>
      </c>
      <c r="G1078" s="141">
        <v>1</v>
      </c>
      <c r="H1078" s="141">
        <v>1126</v>
      </c>
      <c r="I1078" s="141">
        <v>75</v>
      </c>
      <c r="J1078" s="141">
        <v>3</v>
      </c>
      <c r="K1078" s="141">
        <v>341</v>
      </c>
      <c r="L1078" s="141">
        <v>17</v>
      </c>
      <c r="M1078" s="56">
        <v>0</v>
      </c>
      <c r="O1078" s="56">
        <v>14.5</v>
      </c>
      <c r="P1078" s="57">
        <v>1.39</v>
      </c>
      <c r="Q1078" s="56" t="s">
        <v>219</v>
      </c>
    </row>
    <row r="1079" spans="1:17" x14ac:dyDescent="0.2">
      <c r="A1079" s="58">
        <v>37175</v>
      </c>
      <c r="B1079" s="513" t="str">
        <f t="shared" si="20"/>
        <v>1011</v>
      </c>
      <c r="C1079" s="56">
        <v>2001</v>
      </c>
      <c r="D1079" s="141">
        <v>1709</v>
      </c>
      <c r="E1079" s="141">
        <v>78</v>
      </c>
      <c r="F1079" s="141">
        <v>0</v>
      </c>
      <c r="G1079" s="141">
        <v>2</v>
      </c>
      <c r="H1079" s="141">
        <v>1041</v>
      </c>
      <c r="I1079" s="141">
        <v>45</v>
      </c>
      <c r="J1079" s="141">
        <v>4</v>
      </c>
      <c r="K1079" s="141">
        <v>129</v>
      </c>
      <c r="L1079" s="141">
        <v>9</v>
      </c>
      <c r="M1079" s="56">
        <v>0</v>
      </c>
      <c r="O1079" s="56">
        <v>14.5</v>
      </c>
      <c r="P1079" s="57">
        <v>1.4</v>
      </c>
      <c r="Q1079" s="56" t="s">
        <v>228</v>
      </c>
    </row>
    <row r="1080" spans="1:17" x14ac:dyDescent="0.2">
      <c r="A1080" s="58">
        <v>37176</v>
      </c>
      <c r="B1080" s="513" t="str">
        <f t="shared" si="20"/>
        <v>1012</v>
      </c>
      <c r="C1080" s="56">
        <v>2001</v>
      </c>
      <c r="D1080" s="141">
        <v>1580</v>
      </c>
      <c r="E1080" s="141">
        <v>83</v>
      </c>
      <c r="F1080" s="141">
        <v>0</v>
      </c>
      <c r="G1080" s="141">
        <v>2</v>
      </c>
      <c r="H1080" s="141">
        <v>2729</v>
      </c>
      <c r="I1080" s="141">
        <v>163</v>
      </c>
      <c r="J1080" s="141">
        <v>13</v>
      </c>
      <c r="K1080" s="141">
        <v>277</v>
      </c>
      <c r="L1080" s="141">
        <v>17</v>
      </c>
      <c r="M1080" s="56">
        <v>0</v>
      </c>
      <c r="O1080" s="56">
        <v>14</v>
      </c>
      <c r="P1080" s="57">
        <v>1.44</v>
      </c>
      <c r="Q1080" s="56" t="s">
        <v>219</v>
      </c>
    </row>
    <row r="1081" spans="1:17" x14ac:dyDescent="0.2">
      <c r="A1081" s="58">
        <v>37177</v>
      </c>
      <c r="B1081" s="513" t="str">
        <f t="shared" si="20"/>
        <v>1013</v>
      </c>
      <c r="C1081" s="56">
        <v>2001</v>
      </c>
      <c r="D1081" s="141">
        <v>2318</v>
      </c>
      <c r="E1081" s="141">
        <v>75</v>
      </c>
      <c r="F1081" s="141">
        <v>0</v>
      </c>
      <c r="G1081" s="141">
        <v>0</v>
      </c>
      <c r="H1081" s="141">
        <v>1371</v>
      </c>
      <c r="I1081" s="141">
        <v>84</v>
      </c>
      <c r="J1081" s="141">
        <v>10</v>
      </c>
      <c r="K1081" s="141">
        <v>255</v>
      </c>
      <c r="L1081" s="141">
        <v>17</v>
      </c>
      <c r="M1081" s="56">
        <v>0</v>
      </c>
      <c r="O1081" s="56">
        <v>14</v>
      </c>
      <c r="P1081" s="57">
        <v>1.44</v>
      </c>
      <c r="Q1081" s="56" t="s">
        <v>367</v>
      </c>
    </row>
    <row r="1082" spans="1:17" x14ac:dyDescent="0.2">
      <c r="A1082" s="58">
        <v>37178</v>
      </c>
      <c r="B1082" s="513" t="str">
        <f t="shared" si="20"/>
        <v>1014</v>
      </c>
      <c r="C1082" s="56">
        <v>2001</v>
      </c>
      <c r="D1082" s="141">
        <v>1536</v>
      </c>
      <c r="E1082" s="141">
        <v>48</v>
      </c>
      <c r="F1082" s="141">
        <v>0</v>
      </c>
      <c r="G1082" s="141">
        <v>4</v>
      </c>
      <c r="H1082" s="141">
        <v>1221</v>
      </c>
      <c r="I1082" s="141">
        <v>73</v>
      </c>
      <c r="J1082" s="141">
        <v>7</v>
      </c>
      <c r="K1082" s="141">
        <v>190</v>
      </c>
      <c r="L1082" s="141">
        <v>8</v>
      </c>
      <c r="M1082" s="56">
        <v>0</v>
      </c>
      <c r="O1082" s="56">
        <v>13.5</v>
      </c>
      <c r="P1082" s="57">
        <v>1.43</v>
      </c>
    </row>
    <row r="1083" spans="1:17" x14ac:dyDescent="0.2">
      <c r="A1083" s="58">
        <v>37179</v>
      </c>
      <c r="B1083" s="513" t="str">
        <f t="shared" si="20"/>
        <v>1015</v>
      </c>
      <c r="C1083" s="56">
        <v>2001</v>
      </c>
      <c r="D1083" s="141">
        <v>1954</v>
      </c>
      <c r="E1083" s="141">
        <v>38</v>
      </c>
      <c r="F1083" s="141">
        <v>0</v>
      </c>
      <c r="G1083" s="141">
        <v>2</v>
      </c>
      <c r="H1083" s="141">
        <v>1679</v>
      </c>
      <c r="I1083" s="141">
        <v>119</v>
      </c>
      <c r="J1083" s="141">
        <v>11</v>
      </c>
      <c r="K1083" s="141">
        <v>208</v>
      </c>
      <c r="L1083" s="141">
        <v>25</v>
      </c>
      <c r="M1083" s="56">
        <v>0</v>
      </c>
      <c r="O1083" s="56">
        <v>14</v>
      </c>
      <c r="P1083" s="57">
        <v>1.41</v>
      </c>
      <c r="Q1083" s="56" t="s">
        <v>222</v>
      </c>
    </row>
    <row r="1084" spans="1:17" x14ac:dyDescent="0.2">
      <c r="A1084" s="58">
        <v>37180</v>
      </c>
      <c r="B1084" s="513" t="str">
        <f t="shared" si="20"/>
        <v>1016</v>
      </c>
      <c r="C1084" s="56">
        <v>2001</v>
      </c>
      <c r="D1084" s="141">
        <v>887</v>
      </c>
      <c r="E1084" s="141">
        <v>29</v>
      </c>
      <c r="F1084" s="141">
        <v>0</v>
      </c>
      <c r="G1084" s="141">
        <v>2</v>
      </c>
      <c r="H1084" s="141">
        <v>1340</v>
      </c>
      <c r="I1084" s="141">
        <v>65</v>
      </c>
      <c r="J1084" s="141">
        <v>8</v>
      </c>
      <c r="K1084" s="141">
        <v>347</v>
      </c>
      <c r="L1084" s="141">
        <v>43</v>
      </c>
      <c r="M1084" s="56">
        <v>0</v>
      </c>
      <c r="O1084" s="56">
        <v>14</v>
      </c>
      <c r="P1084" s="57">
        <v>1.45</v>
      </c>
      <c r="Q1084" s="56" t="s">
        <v>219</v>
      </c>
    </row>
    <row r="1085" spans="1:17" x14ac:dyDescent="0.2">
      <c r="A1085" s="58">
        <v>37181</v>
      </c>
      <c r="B1085" s="513" t="str">
        <f t="shared" si="20"/>
        <v>1017</v>
      </c>
      <c r="C1085" s="56">
        <v>2001</v>
      </c>
      <c r="D1085" s="141">
        <v>1222</v>
      </c>
      <c r="E1085" s="141">
        <v>25</v>
      </c>
      <c r="F1085" s="141">
        <v>0</v>
      </c>
      <c r="G1085" s="141">
        <v>1</v>
      </c>
      <c r="H1085" s="141">
        <v>1031</v>
      </c>
      <c r="I1085" s="141">
        <v>68</v>
      </c>
      <c r="J1085" s="141">
        <v>6</v>
      </c>
      <c r="K1085" s="141">
        <v>189</v>
      </c>
      <c r="L1085" s="141">
        <v>17</v>
      </c>
      <c r="M1085" s="56">
        <v>0</v>
      </c>
      <c r="O1085" s="56">
        <v>14</v>
      </c>
      <c r="P1085" s="57">
        <v>1.47</v>
      </c>
      <c r="Q1085" s="56" t="s">
        <v>365</v>
      </c>
    </row>
    <row r="1086" spans="1:17" x14ac:dyDescent="0.2">
      <c r="A1086" s="58">
        <v>37182</v>
      </c>
      <c r="B1086" s="513" t="str">
        <f t="shared" si="20"/>
        <v>1018</v>
      </c>
      <c r="C1086" s="56">
        <v>2001</v>
      </c>
      <c r="D1086" s="141">
        <v>1394</v>
      </c>
      <c r="E1086" s="141">
        <v>29</v>
      </c>
      <c r="F1086" s="141">
        <v>0</v>
      </c>
      <c r="G1086" s="141">
        <v>5</v>
      </c>
      <c r="H1086" s="141">
        <v>977</v>
      </c>
      <c r="I1086" s="141">
        <v>76</v>
      </c>
      <c r="J1086" s="141">
        <v>9</v>
      </c>
      <c r="K1086" s="141">
        <v>189</v>
      </c>
      <c r="L1086" s="141">
        <v>13</v>
      </c>
      <c r="M1086" s="56">
        <v>0</v>
      </c>
      <c r="O1086" s="56">
        <v>14</v>
      </c>
      <c r="P1086" s="57">
        <v>1.45</v>
      </c>
      <c r="Q1086" s="56" t="s">
        <v>219</v>
      </c>
    </row>
    <row r="1087" spans="1:17" x14ac:dyDescent="0.2">
      <c r="A1087" s="58">
        <v>37183</v>
      </c>
      <c r="B1087" s="513" t="str">
        <f t="shared" si="20"/>
        <v>1019</v>
      </c>
      <c r="C1087" s="56">
        <v>2001</v>
      </c>
      <c r="D1087" s="141">
        <v>1332</v>
      </c>
      <c r="E1087" s="141">
        <v>25</v>
      </c>
      <c r="F1087" s="141">
        <v>0</v>
      </c>
      <c r="G1087" s="141">
        <v>5</v>
      </c>
      <c r="H1087" s="141">
        <v>824</v>
      </c>
      <c r="I1087" s="141">
        <v>82</v>
      </c>
      <c r="J1087" s="141">
        <v>3</v>
      </c>
      <c r="K1087" s="141">
        <v>197</v>
      </c>
      <c r="L1087" s="141">
        <v>21</v>
      </c>
      <c r="M1087" s="56">
        <v>0</v>
      </c>
      <c r="O1087" s="56">
        <v>13.5</v>
      </c>
      <c r="P1087" s="57">
        <v>1.45</v>
      </c>
      <c r="Q1087" s="56" t="s">
        <v>228</v>
      </c>
    </row>
    <row r="1088" spans="1:17" x14ac:dyDescent="0.2">
      <c r="A1088" s="58">
        <v>37184</v>
      </c>
      <c r="B1088" s="513" t="str">
        <f t="shared" si="20"/>
        <v>1020</v>
      </c>
      <c r="C1088" s="56">
        <v>2001</v>
      </c>
      <c r="D1088" s="141">
        <v>1254</v>
      </c>
      <c r="E1088" s="141">
        <v>28</v>
      </c>
      <c r="F1088" s="141">
        <v>0</v>
      </c>
      <c r="G1088" s="141">
        <v>6</v>
      </c>
      <c r="H1088" s="141">
        <v>616</v>
      </c>
      <c r="I1088" s="141">
        <v>41</v>
      </c>
      <c r="J1088" s="141">
        <v>8</v>
      </c>
      <c r="K1088" s="141">
        <v>125</v>
      </c>
      <c r="L1088" s="141">
        <v>1</v>
      </c>
      <c r="M1088" s="56">
        <v>0</v>
      </c>
      <c r="O1088" s="56">
        <v>13</v>
      </c>
      <c r="P1088" s="57">
        <v>1.43</v>
      </c>
      <c r="Q1088" s="56" t="s">
        <v>367</v>
      </c>
    </row>
    <row r="1089" spans="1:17" x14ac:dyDescent="0.2">
      <c r="A1089" s="58">
        <v>37185</v>
      </c>
      <c r="B1089" s="513" t="str">
        <f t="shared" si="20"/>
        <v>1021</v>
      </c>
      <c r="C1089" s="56">
        <v>2001</v>
      </c>
      <c r="D1089" s="141">
        <v>559</v>
      </c>
      <c r="E1089" s="141">
        <v>25</v>
      </c>
      <c r="F1089" s="141">
        <v>0</v>
      </c>
      <c r="G1089" s="141">
        <v>2</v>
      </c>
      <c r="H1089" s="141">
        <v>958</v>
      </c>
      <c r="I1089" s="141">
        <v>64</v>
      </c>
      <c r="J1089" s="141">
        <v>6</v>
      </c>
      <c r="K1089" s="141">
        <v>63</v>
      </c>
      <c r="L1089" s="141">
        <v>5</v>
      </c>
      <c r="M1089" s="56">
        <v>0</v>
      </c>
      <c r="O1089" s="56">
        <v>13</v>
      </c>
      <c r="P1089" s="57">
        <v>1.4</v>
      </c>
      <c r="Q1089" s="56" t="s">
        <v>219</v>
      </c>
    </row>
    <row r="1090" spans="1:17" x14ac:dyDescent="0.2">
      <c r="A1090" s="58">
        <v>37186</v>
      </c>
      <c r="B1090" s="513" t="str">
        <f t="shared" si="20"/>
        <v>1022</v>
      </c>
      <c r="C1090" s="56">
        <v>2001</v>
      </c>
      <c r="D1090" s="141">
        <v>747</v>
      </c>
      <c r="E1090" s="141">
        <v>20</v>
      </c>
      <c r="F1090" s="141">
        <v>0</v>
      </c>
      <c r="G1090" s="141">
        <v>5</v>
      </c>
      <c r="H1090" s="141">
        <v>1001</v>
      </c>
      <c r="I1090" s="141">
        <v>89</v>
      </c>
      <c r="J1090" s="141">
        <v>6</v>
      </c>
      <c r="K1090" s="141">
        <v>91</v>
      </c>
      <c r="L1090" s="141">
        <v>8</v>
      </c>
      <c r="M1090" s="56">
        <v>0</v>
      </c>
      <c r="O1090" s="56">
        <v>13</v>
      </c>
      <c r="P1090" s="57">
        <v>1.4</v>
      </c>
      <c r="Q1090" s="56" t="s">
        <v>219</v>
      </c>
    </row>
    <row r="1091" spans="1:17" x14ac:dyDescent="0.2">
      <c r="A1091" s="58">
        <v>37187</v>
      </c>
      <c r="B1091" s="513" t="str">
        <f t="shared" si="20"/>
        <v>1023</v>
      </c>
      <c r="C1091" s="56">
        <v>2001</v>
      </c>
      <c r="D1091" s="141">
        <v>2046</v>
      </c>
      <c r="E1091" s="141">
        <v>34</v>
      </c>
      <c r="F1091" s="141">
        <v>0</v>
      </c>
      <c r="G1091" s="141">
        <v>15</v>
      </c>
      <c r="H1091" s="141">
        <v>492</v>
      </c>
      <c r="I1091" s="141">
        <v>57</v>
      </c>
      <c r="J1091" s="141">
        <v>9</v>
      </c>
      <c r="K1091" s="141">
        <v>374</v>
      </c>
      <c r="L1091" s="141">
        <v>28</v>
      </c>
      <c r="M1091" s="56">
        <v>0</v>
      </c>
    </row>
    <row r="1092" spans="1:17" x14ac:dyDescent="0.2">
      <c r="A1092" s="58">
        <v>37188</v>
      </c>
      <c r="B1092" s="513" t="str">
        <f t="shared" si="20"/>
        <v>1024</v>
      </c>
      <c r="C1092" s="56">
        <v>2001</v>
      </c>
      <c r="D1092" s="141">
        <v>1770</v>
      </c>
      <c r="E1092" s="141">
        <v>21</v>
      </c>
      <c r="F1092" s="141">
        <v>0</v>
      </c>
      <c r="G1092" s="141">
        <v>5</v>
      </c>
      <c r="H1092" s="141">
        <v>251</v>
      </c>
      <c r="I1092" s="141">
        <v>36</v>
      </c>
      <c r="J1092" s="141">
        <v>13</v>
      </c>
      <c r="K1092" s="141">
        <v>562</v>
      </c>
      <c r="L1092" s="141">
        <v>32</v>
      </c>
      <c r="M1092" s="56">
        <v>0</v>
      </c>
      <c r="O1092" s="56">
        <v>12</v>
      </c>
      <c r="P1092" s="57">
        <v>1.6</v>
      </c>
      <c r="Q1092" s="56" t="s">
        <v>219</v>
      </c>
    </row>
    <row r="1093" spans="1:17" x14ac:dyDescent="0.2">
      <c r="A1093" s="58">
        <v>37189</v>
      </c>
      <c r="B1093" s="513" t="str">
        <f t="shared" si="20"/>
        <v>1025</v>
      </c>
      <c r="C1093" s="56">
        <v>2001</v>
      </c>
      <c r="D1093" s="141">
        <v>909</v>
      </c>
      <c r="E1093" s="141">
        <v>12</v>
      </c>
      <c r="F1093" s="141">
        <v>0</v>
      </c>
      <c r="G1093" s="141">
        <v>6</v>
      </c>
      <c r="H1093" s="141">
        <v>311</v>
      </c>
      <c r="I1093" s="141">
        <v>40</v>
      </c>
      <c r="J1093" s="141">
        <v>19</v>
      </c>
      <c r="K1093" s="141">
        <v>379</v>
      </c>
      <c r="L1093" s="141">
        <v>22</v>
      </c>
      <c r="M1093" s="56">
        <v>0</v>
      </c>
      <c r="O1093" s="56">
        <v>12</v>
      </c>
      <c r="P1093" s="57">
        <v>1.6</v>
      </c>
      <c r="Q1093" s="56" t="s">
        <v>367</v>
      </c>
    </row>
    <row r="1094" spans="1:17" x14ac:dyDescent="0.2">
      <c r="A1094" s="58">
        <v>37190</v>
      </c>
      <c r="B1094" s="513" t="str">
        <f t="shared" si="20"/>
        <v>1026</v>
      </c>
      <c r="C1094" s="56">
        <v>2001</v>
      </c>
      <c r="D1094" s="141">
        <v>247</v>
      </c>
      <c r="E1094" s="141">
        <v>7</v>
      </c>
      <c r="F1094" s="141">
        <v>0</v>
      </c>
      <c r="G1094" s="141">
        <v>0</v>
      </c>
      <c r="H1094" s="141">
        <v>180</v>
      </c>
      <c r="I1094" s="141">
        <v>21</v>
      </c>
      <c r="J1094" s="141">
        <v>0</v>
      </c>
      <c r="K1094" s="141">
        <v>164</v>
      </c>
      <c r="L1094" s="141">
        <v>8</v>
      </c>
      <c r="M1094" s="56">
        <v>0</v>
      </c>
      <c r="N1094" s="56" t="s">
        <v>121</v>
      </c>
      <c r="O1094" s="56">
        <v>12.5</v>
      </c>
      <c r="P1094" s="57">
        <v>1.75</v>
      </c>
      <c r="Q1094" s="56" t="s">
        <v>244</v>
      </c>
    </row>
    <row r="1095" spans="1:17" x14ac:dyDescent="0.2">
      <c r="A1095" s="58">
        <v>37191</v>
      </c>
      <c r="B1095" s="513" t="str">
        <f t="shared" si="20"/>
        <v>1027</v>
      </c>
      <c r="C1095" s="56">
        <v>2001</v>
      </c>
      <c r="D1095" s="141">
        <v>1891</v>
      </c>
      <c r="E1095" s="141">
        <v>27</v>
      </c>
      <c r="F1095" s="141">
        <v>0</v>
      </c>
      <c r="G1095" s="141">
        <v>0</v>
      </c>
      <c r="H1095" s="141">
        <v>137</v>
      </c>
      <c r="I1095" s="141">
        <v>30</v>
      </c>
      <c r="J1095" s="141">
        <v>13</v>
      </c>
      <c r="K1095" s="141">
        <v>1016</v>
      </c>
      <c r="L1095" s="141">
        <v>30</v>
      </c>
      <c r="M1095" s="56">
        <v>0</v>
      </c>
      <c r="O1095" s="56">
        <v>12</v>
      </c>
      <c r="P1095" s="57">
        <v>1.9</v>
      </c>
      <c r="Q1095" s="56" t="s">
        <v>369</v>
      </c>
    </row>
    <row r="1096" spans="1:17" x14ac:dyDescent="0.2">
      <c r="A1096" s="58">
        <v>37192</v>
      </c>
      <c r="B1096" s="513" t="str">
        <f t="shared" si="20"/>
        <v>1028</v>
      </c>
      <c r="C1096" s="56">
        <v>2001</v>
      </c>
      <c r="D1096" s="141">
        <v>425</v>
      </c>
      <c r="E1096" s="141">
        <v>14</v>
      </c>
      <c r="F1096" s="141">
        <v>0</v>
      </c>
      <c r="G1096" s="141">
        <v>0</v>
      </c>
      <c r="H1096" s="141">
        <v>80</v>
      </c>
      <c r="I1096" s="141">
        <v>11</v>
      </c>
      <c r="J1096" s="141">
        <v>11</v>
      </c>
      <c r="K1096" s="141">
        <v>384</v>
      </c>
      <c r="L1096" s="141">
        <v>9</v>
      </c>
      <c r="M1096" s="56">
        <v>0</v>
      </c>
      <c r="O1096" s="56">
        <v>12</v>
      </c>
      <c r="P1096" s="57">
        <v>1.85</v>
      </c>
      <c r="Q1096" s="56" t="s">
        <v>370</v>
      </c>
    </row>
    <row r="1097" spans="1:17" x14ac:dyDescent="0.2">
      <c r="A1097" s="58">
        <v>37193</v>
      </c>
      <c r="B1097" s="513" t="str">
        <f t="shared" si="20"/>
        <v>1029</v>
      </c>
      <c r="C1097" s="56">
        <v>2001</v>
      </c>
      <c r="D1097" s="141">
        <v>151</v>
      </c>
      <c r="E1097" s="141">
        <v>5</v>
      </c>
      <c r="F1097" s="141">
        <v>0</v>
      </c>
      <c r="G1097" s="141">
        <v>0</v>
      </c>
      <c r="H1097" s="141">
        <v>53</v>
      </c>
      <c r="I1097" s="141">
        <v>7</v>
      </c>
      <c r="J1097" s="141">
        <v>2</v>
      </c>
      <c r="K1097" s="141">
        <v>80</v>
      </c>
      <c r="L1097" s="141">
        <v>0</v>
      </c>
      <c r="M1097" s="56">
        <v>0</v>
      </c>
      <c r="O1097" s="56">
        <v>12</v>
      </c>
      <c r="P1097" s="57">
        <v>1.79</v>
      </c>
      <c r="Q1097" s="56" t="s">
        <v>367</v>
      </c>
    </row>
    <row r="1098" spans="1:17" x14ac:dyDescent="0.2">
      <c r="A1098" s="58">
        <v>37194</v>
      </c>
      <c r="B1098" s="513" t="str">
        <f t="shared" si="20"/>
        <v>1030</v>
      </c>
      <c r="C1098" s="56">
        <v>2001</v>
      </c>
      <c r="D1098" s="141">
        <v>173</v>
      </c>
      <c r="E1098" s="141">
        <v>10</v>
      </c>
      <c r="F1098" s="141">
        <v>0</v>
      </c>
      <c r="G1098" s="141">
        <v>0</v>
      </c>
      <c r="H1098" s="141">
        <v>64</v>
      </c>
      <c r="I1098" s="141">
        <v>11</v>
      </c>
      <c r="J1098" s="141">
        <v>19</v>
      </c>
      <c r="K1098" s="141">
        <v>64</v>
      </c>
      <c r="L1098" s="141">
        <v>0</v>
      </c>
      <c r="M1098" s="56">
        <v>0</v>
      </c>
      <c r="N1098" s="56" t="s">
        <v>124</v>
      </c>
      <c r="O1098" s="56">
        <v>12</v>
      </c>
      <c r="P1098" s="57">
        <v>1.71</v>
      </c>
      <c r="Q1098" s="56" t="s">
        <v>219</v>
      </c>
    </row>
    <row r="1099" spans="1:17" x14ac:dyDescent="0.2">
      <c r="A1099" s="58">
        <v>37195</v>
      </c>
      <c r="B1099" s="513" t="str">
        <f t="shared" si="20"/>
        <v>1031</v>
      </c>
      <c r="C1099" s="56">
        <v>2001</v>
      </c>
      <c r="D1099" s="141">
        <v>276</v>
      </c>
      <c r="E1099" s="141">
        <v>11</v>
      </c>
      <c r="F1099" s="141">
        <v>0</v>
      </c>
      <c r="G1099" s="141">
        <v>3</v>
      </c>
      <c r="H1099" s="141">
        <v>63</v>
      </c>
      <c r="I1099" s="141">
        <v>16</v>
      </c>
      <c r="J1099" s="141">
        <v>12</v>
      </c>
      <c r="K1099" s="141">
        <v>207</v>
      </c>
      <c r="L1099" s="141">
        <v>21</v>
      </c>
      <c r="M1099" s="56">
        <v>0</v>
      </c>
      <c r="O1099" s="56">
        <v>11</v>
      </c>
      <c r="P1099" s="57">
        <v>1.79</v>
      </c>
      <c r="Q1099" s="56" t="s">
        <v>251</v>
      </c>
    </row>
    <row r="1100" spans="1:17" x14ac:dyDescent="0.2">
      <c r="A1100" s="58">
        <v>37196</v>
      </c>
      <c r="B1100" s="513" t="str">
        <f t="shared" si="20"/>
        <v>1101</v>
      </c>
      <c r="C1100" s="56">
        <v>2001</v>
      </c>
      <c r="D1100" s="141">
        <v>340</v>
      </c>
      <c r="E1100" s="141">
        <v>9</v>
      </c>
      <c r="F1100" s="141">
        <v>0</v>
      </c>
      <c r="G1100" s="141">
        <v>1</v>
      </c>
      <c r="H1100" s="141">
        <v>50</v>
      </c>
      <c r="I1100" s="141">
        <v>3</v>
      </c>
      <c r="J1100" s="141">
        <v>11</v>
      </c>
      <c r="K1100" s="141">
        <v>135</v>
      </c>
      <c r="L1100" s="141">
        <v>12</v>
      </c>
      <c r="M1100" s="56">
        <v>0</v>
      </c>
      <c r="O1100" s="56">
        <v>11</v>
      </c>
      <c r="P1100" s="57">
        <v>1.81</v>
      </c>
      <c r="Q1100" s="56" t="s">
        <v>219</v>
      </c>
    </row>
    <row r="1101" spans="1:17" x14ac:dyDescent="0.2">
      <c r="A1101" s="58">
        <v>37197</v>
      </c>
      <c r="B1101" s="513" t="str">
        <f t="shared" si="20"/>
        <v>1102</v>
      </c>
      <c r="C1101" s="56">
        <v>2001</v>
      </c>
      <c r="D1101" s="141">
        <v>261</v>
      </c>
      <c r="E1101" s="141">
        <v>15</v>
      </c>
      <c r="F1101" s="141">
        <v>0</v>
      </c>
      <c r="G1101" s="141">
        <v>0</v>
      </c>
      <c r="H1101" s="141">
        <v>41</v>
      </c>
      <c r="I1101" s="141">
        <v>4</v>
      </c>
      <c r="J1101" s="141">
        <v>13</v>
      </c>
      <c r="K1101" s="141">
        <v>90</v>
      </c>
      <c r="L1101" s="141">
        <v>3</v>
      </c>
      <c r="M1101" s="56">
        <v>0</v>
      </c>
      <c r="N1101" s="56" t="s">
        <v>125</v>
      </c>
      <c r="O1101" s="56">
        <v>11</v>
      </c>
      <c r="P1101" s="57">
        <v>1.8</v>
      </c>
      <c r="Q1101" s="56" t="s">
        <v>252</v>
      </c>
    </row>
    <row r="1102" spans="1:17" x14ac:dyDescent="0.2">
      <c r="A1102" s="58">
        <v>37198</v>
      </c>
      <c r="B1102" s="513" t="str">
        <f t="shared" si="20"/>
        <v>1103</v>
      </c>
      <c r="C1102" s="56">
        <v>2001</v>
      </c>
      <c r="D1102" s="141">
        <v>81</v>
      </c>
      <c r="E1102" s="141">
        <v>7</v>
      </c>
      <c r="F1102" s="141">
        <v>0</v>
      </c>
      <c r="G1102" s="141">
        <v>1</v>
      </c>
      <c r="H1102" s="141">
        <v>14</v>
      </c>
      <c r="I1102" s="141">
        <v>5</v>
      </c>
      <c r="J1102" s="141">
        <v>14</v>
      </c>
      <c r="K1102" s="141">
        <v>47</v>
      </c>
      <c r="L1102" s="141">
        <v>1</v>
      </c>
      <c r="M1102" s="56">
        <v>0</v>
      </c>
      <c r="O1102" s="56">
        <v>11.5</v>
      </c>
      <c r="P1102" s="57">
        <v>1.8</v>
      </c>
      <c r="Q1102" s="56" t="s">
        <v>244</v>
      </c>
    </row>
    <row r="1103" spans="1:17" x14ac:dyDescent="0.2">
      <c r="A1103" s="58">
        <v>37199</v>
      </c>
      <c r="B1103" s="513" t="str">
        <f t="shared" si="20"/>
        <v>1104</v>
      </c>
      <c r="C1103" s="56">
        <v>2001</v>
      </c>
      <c r="D1103" s="141">
        <v>86</v>
      </c>
      <c r="E1103" s="141">
        <v>4</v>
      </c>
      <c r="F1103" s="141">
        <v>0</v>
      </c>
      <c r="G1103" s="141">
        <v>0</v>
      </c>
      <c r="H1103" s="141">
        <v>21</v>
      </c>
      <c r="I1103" s="141">
        <v>4</v>
      </c>
      <c r="J1103" s="141">
        <v>8</v>
      </c>
      <c r="K1103" s="141">
        <v>87</v>
      </c>
      <c r="L1103" s="141">
        <v>5</v>
      </c>
      <c r="M1103" s="56">
        <v>0</v>
      </c>
      <c r="O1103" s="56">
        <v>11</v>
      </c>
      <c r="P1103" s="57">
        <v>1.8</v>
      </c>
      <c r="Q1103" s="56" t="s">
        <v>214</v>
      </c>
    </row>
    <row r="1104" spans="1:17" x14ac:dyDescent="0.2">
      <c r="A1104" s="58">
        <v>37200</v>
      </c>
      <c r="B1104" s="513" t="str">
        <f t="shared" si="20"/>
        <v>1105</v>
      </c>
      <c r="C1104" s="56">
        <v>2001</v>
      </c>
      <c r="D1104" s="141">
        <v>106</v>
      </c>
      <c r="E1104" s="141">
        <v>3</v>
      </c>
      <c r="F1104" s="141">
        <v>0</v>
      </c>
      <c r="G1104" s="141">
        <v>1</v>
      </c>
      <c r="H1104" s="141">
        <v>15</v>
      </c>
      <c r="I1104" s="141">
        <v>4</v>
      </c>
      <c r="J1104" s="141">
        <v>22</v>
      </c>
      <c r="K1104" s="141">
        <v>30</v>
      </c>
      <c r="L1104" s="141">
        <v>2</v>
      </c>
      <c r="M1104" s="56">
        <v>0</v>
      </c>
      <c r="O1104" s="56">
        <v>11</v>
      </c>
      <c r="P1104" s="57">
        <v>1.8</v>
      </c>
      <c r="Q1104" s="56" t="s">
        <v>367</v>
      </c>
    </row>
    <row r="1105" spans="1:25" x14ac:dyDescent="0.2">
      <c r="A1105" s="58">
        <v>37201</v>
      </c>
      <c r="B1105" s="513" t="str">
        <f t="shared" si="20"/>
        <v>1106</v>
      </c>
      <c r="C1105" s="56">
        <v>2001</v>
      </c>
      <c r="D1105" s="141">
        <v>74</v>
      </c>
      <c r="E1105" s="141">
        <v>3</v>
      </c>
      <c r="F1105" s="141">
        <v>0</v>
      </c>
      <c r="G1105" s="141">
        <v>0</v>
      </c>
      <c r="H1105" s="141">
        <v>12</v>
      </c>
      <c r="I1105" s="141">
        <v>3</v>
      </c>
      <c r="J1105" s="141">
        <v>42</v>
      </c>
      <c r="K1105" s="141">
        <v>26</v>
      </c>
      <c r="L1105" s="141">
        <v>2</v>
      </c>
      <c r="M1105" s="56">
        <v>0</v>
      </c>
      <c r="O1105" s="56">
        <v>10</v>
      </c>
      <c r="P1105" s="56">
        <v>1.8</v>
      </c>
      <c r="Q1105" s="56" t="s">
        <v>219</v>
      </c>
    </row>
    <row r="1106" spans="1:25" x14ac:dyDescent="0.2">
      <c r="A1106" s="58">
        <v>37202</v>
      </c>
      <c r="B1106" s="513" t="str">
        <f t="shared" si="20"/>
        <v>1107</v>
      </c>
      <c r="C1106" s="56">
        <v>2001</v>
      </c>
      <c r="D1106" s="141">
        <v>85</v>
      </c>
      <c r="E1106" s="141">
        <v>9</v>
      </c>
      <c r="F1106" s="141">
        <v>0</v>
      </c>
      <c r="G1106" s="141">
        <v>0</v>
      </c>
      <c r="H1106" s="141">
        <v>16</v>
      </c>
      <c r="I1106" s="141">
        <v>1</v>
      </c>
      <c r="J1106" s="141">
        <v>13</v>
      </c>
      <c r="K1106" s="141">
        <v>20</v>
      </c>
      <c r="L1106" s="141">
        <v>2</v>
      </c>
      <c r="M1106" s="56">
        <v>0</v>
      </c>
      <c r="P1106" s="56"/>
    </row>
    <row r="1107" spans="1:25" x14ac:dyDescent="0.2">
      <c r="A1107" s="58">
        <v>37203</v>
      </c>
      <c r="B1107" s="513" t="str">
        <f t="shared" si="20"/>
        <v>1108</v>
      </c>
      <c r="C1107" s="56">
        <v>2001</v>
      </c>
      <c r="D1107" s="141">
        <v>90</v>
      </c>
      <c r="E1107" s="141">
        <v>4</v>
      </c>
      <c r="F1107" s="141">
        <v>0</v>
      </c>
      <c r="G1107" s="141">
        <v>0</v>
      </c>
      <c r="H1107" s="141">
        <v>16</v>
      </c>
      <c r="I1107" s="141">
        <v>0</v>
      </c>
      <c r="J1107" s="141">
        <v>8</v>
      </c>
      <c r="K1107" s="141">
        <v>22</v>
      </c>
      <c r="L1107" s="141">
        <v>1</v>
      </c>
      <c r="M1107" s="56">
        <v>0</v>
      </c>
      <c r="O1107" s="56">
        <v>11</v>
      </c>
      <c r="P1107" s="56">
        <v>1.73</v>
      </c>
      <c r="Q1107" s="56" t="s">
        <v>367</v>
      </c>
    </row>
    <row r="1108" spans="1:25" x14ac:dyDescent="0.2">
      <c r="A1108" s="58">
        <v>37204</v>
      </c>
      <c r="B1108" s="513" t="str">
        <f t="shared" si="20"/>
        <v>1109</v>
      </c>
      <c r="C1108" s="56">
        <v>2001</v>
      </c>
      <c r="D1108" s="141">
        <v>43</v>
      </c>
      <c r="E1108" s="141">
        <v>2</v>
      </c>
      <c r="F1108" s="141">
        <v>0</v>
      </c>
      <c r="G1108" s="141">
        <v>0</v>
      </c>
      <c r="H1108" s="141">
        <v>7</v>
      </c>
      <c r="I1108" s="141">
        <v>2</v>
      </c>
      <c r="J1108" s="141">
        <v>5</v>
      </c>
      <c r="K1108" s="141">
        <v>14</v>
      </c>
      <c r="L1108" s="141">
        <v>1</v>
      </c>
      <c r="M1108" s="56">
        <v>0</v>
      </c>
      <c r="N1108" s="56" t="s">
        <v>126</v>
      </c>
      <c r="O1108" s="56">
        <v>11</v>
      </c>
      <c r="P1108" s="56">
        <v>1.73</v>
      </c>
      <c r="Q1108" s="56" t="s">
        <v>367</v>
      </c>
    </row>
    <row r="1109" spans="1:25" x14ac:dyDescent="0.2">
      <c r="A1109" s="58">
        <v>37500</v>
      </c>
      <c r="B1109" s="513" t="str">
        <f t="shared" si="20"/>
        <v>0901</v>
      </c>
      <c r="C1109" s="56">
        <v>2002</v>
      </c>
    </row>
    <row r="1110" spans="1:25" x14ac:dyDescent="0.2">
      <c r="A1110" s="58">
        <v>37501</v>
      </c>
      <c r="B1110" s="513" t="str">
        <f t="shared" si="20"/>
        <v>0902</v>
      </c>
      <c r="C1110" s="56">
        <v>2002</v>
      </c>
    </row>
    <row r="1111" spans="1:25" x14ac:dyDescent="0.2">
      <c r="A1111" s="58">
        <v>37502</v>
      </c>
      <c r="B1111" s="513" t="str">
        <f t="shared" si="20"/>
        <v>0903</v>
      </c>
      <c r="C1111" s="56">
        <v>2002</v>
      </c>
    </row>
    <row r="1112" spans="1:25" x14ac:dyDescent="0.2">
      <c r="A1112" s="58">
        <v>37503</v>
      </c>
      <c r="B1112" s="513" t="str">
        <f t="shared" si="20"/>
        <v>0904</v>
      </c>
      <c r="C1112" s="56">
        <v>2002</v>
      </c>
      <c r="D1112" s="563"/>
      <c r="E1112" s="563"/>
      <c r="F1112" s="563"/>
      <c r="G1112" s="563"/>
      <c r="H1112" s="563"/>
      <c r="I1112" s="563"/>
      <c r="J1112" s="563"/>
      <c r="K1112" s="563"/>
      <c r="L1112" s="563"/>
      <c r="M1112" s="110"/>
      <c r="N1112" s="110" t="s">
        <v>131</v>
      </c>
      <c r="O1112" s="56">
        <v>18</v>
      </c>
      <c r="P1112" s="57">
        <v>1.18</v>
      </c>
      <c r="Q1112" s="56" t="s">
        <v>212</v>
      </c>
    </row>
    <row r="1113" spans="1:25" x14ac:dyDescent="0.2">
      <c r="A1113" s="58">
        <v>37504</v>
      </c>
      <c r="B1113" s="513" t="str">
        <f t="shared" si="20"/>
        <v>0905</v>
      </c>
      <c r="C1113" s="56">
        <v>2002</v>
      </c>
      <c r="D1113" s="141">
        <v>1500</v>
      </c>
      <c r="E1113" s="141">
        <v>0</v>
      </c>
      <c r="F1113" s="141">
        <v>0</v>
      </c>
      <c r="G1113" s="141">
        <v>0</v>
      </c>
      <c r="H1113" s="141">
        <v>100</v>
      </c>
      <c r="I1113" s="141">
        <v>0</v>
      </c>
      <c r="J1113" s="141">
        <v>100</v>
      </c>
      <c r="K1113" s="141">
        <v>100</v>
      </c>
      <c r="L1113" s="141">
        <v>0</v>
      </c>
      <c r="M1113" s="56">
        <v>0</v>
      </c>
      <c r="N1113" s="56" t="s">
        <v>130</v>
      </c>
      <c r="O1113" s="56">
        <v>17</v>
      </c>
      <c r="P1113" s="57">
        <v>1.18</v>
      </c>
      <c r="Q1113" s="56" t="s">
        <v>367</v>
      </c>
    </row>
    <row r="1114" spans="1:25" x14ac:dyDescent="0.2">
      <c r="A1114" s="58">
        <v>37504</v>
      </c>
      <c r="B1114" s="513" t="str">
        <f t="shared" si="20"/>
        <v>0905</v>
      </c>
      <c r="C1114" s="56">
        <v>2002</v>
      </c>
      <c r="D1114" s="141">
        <v>1082</v>
      </c>
      <c r="E1114" s="141">
        <v>21</v>
      </c>
      <c r="F1114" s="141">
        <v>0</v>
      </c>
      <c r="G1114" s="141">
        <v>0</v>
      </c>
      <c r="H1114" s="141">
        <v>403</v>
      </c>
      <c r="I1114" s="141">
        <v>13</v>
      </c>
      <c r="J1114" s="141">
        <v>766</v>
      </c>
      <c r="K1114" s="141">
        <v>3703</v>
      </c>
      <c r="L1114" s="141">
        <v>12</v>
      </c>
      <c r="M1114" s="56">
        <v>0</v>
      </c>
      <c r="N1114" s="56" t="s">
        <v>127</v>
      </c>
      <c r="O1114" s="56">
        <v>17</v>
      </c>
      <c r="P1114" s="57">
        <v>1.18</v>
      </c>
      <c r="Q1114" s="56" t="s">
        <v>212</v>
      </c>
    </row>
    <row r="1115" spans="1:25" x14ac:dyDescent="0.2">
      <c r="A1115" s="58">
        <v>37504</v>
      </c>
      <c r="B1115" s="513" t="str">
        <f t="shared" si="20"/>
        <v>0905</v>
      </c>
      <c r="C1115" s="56">
        <v>2002</v>
      </c>
      <c r="D1115" s="141">
        <f>2088-1323</f>
        <v>765</v>
      </c>
      <c r="E1115" s="141">
        <f>117-69</f>
        <v>48</v>
      </c>
      <c r="F1115" s="141">
        <v>0</v>
      </c>
      <c r="G1115" s="141">
        <v>0</v>
      </c>
      <c r="H1115" s="141">
        <f>272-160</f>
        <v>112</v>
      </c>
      <c r="I1115" s="141">
        <f>20-8</f>
        <v>12</v>
      </c>
      <c r="J1115" s="141">
        <f>11-6</f>
        <v>5</v>
      </c>
      <c r="K1115" s="141">
        <f>429-264</f>
        <v>165</v>
      </c>
      <c r="L1115" s="141">
        <f>13-7</f>
        <v>6</v>
      </c>
      <c r="M1115" s="56">
        <v>0</v>
      </c>
      <c r="N1115" s="152" t="s">
        <v>129</v>
      </c>
    </row>
    <row r="1116" spans="1:25" x14ac:dyDescent="0.2">
      <c r="A1116" s="58">
        <v>37505</v>
      </c>
      <c r="B1116" s="513" t="str">
        <f t="shared" si="20"/>
        <v>0906</v>
      </c>
      <c r="C1116" s="56">
        <v>2002</v>
      </c>
      <c r="D1116" s="141">
        <v>1917</v>
      </c>
      <c r="E1116" s="141">
        <v>167</v>
      </c>
      <c r="F1116" s="141">
        <v>0</v>
      </c>
      <c r="G1116" s="141">
        <v>0</v>
      </c>
      <c r="H1116" s="141">
        <v>377</v>
      </c>
      <c r="I1116" s="141">
        <v>34</v>
      </c>
      <c r="J1116" s="141">
        <v>22</v>
      </c>
      <c r="K1116" s="141">
        <v>572</v>
      </c>
      <c r="L1116" s="141">
        <v>44</v>
      </c>
      <c r="M1116" s="56">
        <v>0</v>
      </c>
      <c r="O1116" s="56">
        <v>18</v>
      </c>
      <c r="P1116" s="57">
        <v>1.18</v>
      </c>
      <c r="Q1116" s="56" t="s">
        <v>379</v>
      </c>
    </row>
    <row r="1117" spans="1:25" x14ac:dyDescent="0.2">
      <c r="A1117" s="58">
        <v>37506</v>
      </c>
      <c r="B1117" s="513" t="str">
        <f t="shared" si="20"/>
        <v>0907</v>
      </c>
      <c r="C1117" s="56">
        <v>2002</v>
      </c>
      <c r="D1117" s="141">
        <v>1910</v>
      </c>
      <c r="E1117" s="141">
        <v>262</v>
      </c>
      <c r="F1117" s="141">
        <v>0</v>
      </c>
      <c r="G1117" s="141">
        <v>0</v>
      </c>
      <c r="H1117" s="141">
        <v>451</v>
      </c>
      <c r="I1117" s="141">
        <v>73</v>
      </c>
      <c r="J1117" s="141">
        <v>49</v>
      </c>
      <c r="K1117" s="141">
        <v>433</v>
      </c>
      <c r="L1117" s="141">
        <v>28</v>
      </c>
      <c r="M1117" s="56">
        <v>0</v>
      </c>
      <c r="O1117" s="56">
        <v>18</v>
      </c>
      <c r="P1117" s="57">
        <v>1.18</v>
      </c>
      <c r="Q1117" s="56" t="s">
        <v>379</v>
      </c>
      <c r="R1117" s="140"/>
      <c r="S1117" s="140"/>
      <c r="T1117" s="140"/>
      <c r="U1117" s="140"/>
      <c r="V1117" s="140"/>
      <c r="X1117" s="140"/>
      <c r="Y1117" s="140"/>
    </row>
    <row r="1118" spans="1:25" x14ac:dyDescent="0.2">
      <c r="A1118" s="58">
        <v>37507</v>
      </c>
      <c r="B1118" s="513" t="str">
        <f t="shared" si="20"/>
        <v>0908</v>
      </c>
      <c r="C1118" s="56">
        <v>2002</v>
      </c>
      <c r="D1118" s="141">
        <v>1193</v>
      </c>
      <c r="E1118" s="141">
        <v>131</v>
      </c>
      <c r="F1118" s="141">
        <v>0</v>
      </c>
      <c r="G1118" s="141">
        <v>0</v>
      </c>
      <c r="H1118" s="141">
        <v>235</v>
      </c>
      <c r="I1118" s="141">
        <v>34</v>
      </c>
      <c r="J1118" s="141">
        <v>52</v>
      </c>
      <c r="K1118" s="141">
        <v>522</v>
      </c>
      <c r="L1118" s="141">
        <v>49</v>
      </c>
      <c r="M1118" s="56">
        <v>0</v>
      </c>
      <c r="O1118" s="56">
        <v>17.5</v>
      </c>
      <c r="P1118" s="57">
        <v>1.1599999999999999</v>
      </c>
      <c r="Q1118" s="56" t="s">
        <v>219</v>
      </c>
    </row>
    <row r="1119" spans="1:25" x14ac:dyDescent="0.2">
      <c r="A1119" s="58">
        <v>37508</v>
      </c>
      <c r="B1119" s="513" t="str">
        <f t="shared" ref="B1119:B1182" si="21">CONCATENATE(TEXT(A1119,"mm"),TEXT(A1119,"dd"))</f>
        <v>0909</v>
      </c>
      <c r="C1119" s="56">
        <v>2002</v>
      </c>
      <c r="D1119" s="141">
        <v>2394</v>
      </c>
      <c r="E1119" s="141">
        <v>173</v>
      </c>
      <c r="F1119" s="141">
        <v>0</v>
      </c>
      <c r="G1119" s="141">
        <v>3</v>
      </c>
      <c r="H1119" s="141">
        <v>219</v>
      </c>
      <c r="I1119" s="141">
        <v>61</v>
      </c>
      <c r="J1119" s="141">
        <v>14</v>
      </c>
      <c r="K1119" s="141">
        <v>766</v>
      </c>
      <c r="L1119" s="141">
        <v>12</v>
      </c>
      <c r="M1119" s="56">
        <v>0</v>
      </c>
      <c r="O1119" s="56">
        <v>17</v>
      </c>
      <c r="P1119" s="57">
        <v>1.1599999999999999</v>
      </c>
      <c r="Q1119" s="56" t="s">
        <v>367</v>
      </c>
    </row>
    <row r="1120" spans="1:25" x14ac:dyDescent="0.2">
      <c r="A1120" s="58">
        <v>37509</v>
      </c>
      <c r="B1120" s="513" t="str">
        <f t="shared" si="21"/>
        <v>0910</v>
      </c>
      <c r="C1120" s="56">
        <v>2002</v>
      </c>
      <c r="D1120" s="141">
        <v>2735</v>
      </c>
      <c r="E1120" s="141">
        <v>154</v>
      </c>
      <c r="F1120" s="141">
        <v>0</v>
      </c>
      <c r="G1120" s="141">
        <v>0</v>
      </c>
      <c r="H1120" s="141">
        <v>259</v>
      </c>
      <c r="I1120" s="141">
        <v>51</v>
      </c>
      <c r="J1120" s="141">
        <v>21</v>
      </c>
      <c r="K1120" s="141">
        <v>891</v>
      </c>
      <c r="L1120" s="141">
        <v>15</v>
      </c>
      <c r="M1120" s="56">
        <v>0</v>
      </c>
      <c r="O1120" s="56">
        <v>18</v>
      </c>
      <c r="P1120" s="57">
        <v>1.19</v>
      </c>
      <c r="Q1120" s="56" t="s">
        <v>367</v>
      </c>
    </row>
    <row r="1121" spans="1:17" x14ac:dyDescent="0.2">
      <c r="A1121" s="58">
        <v>37510</v>
      </c>
      <c r="B1121" s="513" t="str">
        <f t="shared" si="21"/>
        <v>0911</v>
      </c>
      <c r="C1121" s="56">
        <v>2002</v>
      </c>
      <c r="D1121" s="141">
        <v>2354</v>
      </c>
      <c r="E1121" s="141">
        <v>218</v>
      </c>
      <c r="F1121" s="141">
        <v>0</v>
      </c>
      <c r="G1121" s="141">
        <v>0</v>
      </c>
      <c r="H1121" s="141">
        <v>341</v>
      </c>
      <c r="I1121" s="141">
        <v>79</v>
      </c>
      <c r="J1121" s="141">
        <v>11</v>
      </c>
      <c r="K1121" s="141">
        <v>1320</v>
      </c>
      <c r="L1121" s="141">
        <v>20</v>
      </c>
      <c r="M1121" s="56">
        <v>0</v>
      </c>
      <c r="O1121" s="56">
        <v>18</v>
      </c>
      <c r="P1121" s="57">
        <v>1.18</v>
      </c>
      <c r="Q1121" s="56" t="s">
        <v>372</v>
      </c>
    </row>
    <row r="1122" spans="1:17" x14ac:dyDescent="0.2">
      <c r="A1122" s="58">
        <v>37511</v>
      </c>
      <c r="B1122" s="513" t="str">
        <f t="shared" si="21"/>
        <v>0912</v>
      </c>
      <c r="C1122" s="56">
        <v>2002</v>
      </c>
      <c r="D1122" s="141">
        <v>1754</v>
      </c>
      <c r="E1122" s="141">
        <v>179</v>
      </c>
      <c r="F1122" s="141">
        <v>0</v>
      </c>
      <c r="G1122" s="141">
        <v>0</v>
      </c>
      <c r="H1122" s="141">
        <v>359</v>
      </c>
      <c r="I1122" s="141">
        <v>66</v>
      </c>
      <c r="J1122" s="141">
        <v>5</v>
      </c>
      <c r="K1122" s="141">
        <v>1427</v>
      </c>
      <c r="L1122" s="141">
        <v>15</v>
      </c>
      <c r="M1122" s="56">
        <v>0</v>
      </c>
      <c r="O1122" s="56">
        <v>18</v>
      </c>
      <c r="P1122" s="57">
        <v>1.18</v>
      </c>
      <c r="Q1122" s="56" t="s">
        <v>212</v>
      </c>
    </row>
    <row r="1123" spans="1:17" x14ac:dyDescent="0.2">
      <c r="A1123" s="58">
        <v>37512</v>
      </c>
      <c r="B1123" s="513" t="str">
        <f t="shared" si="21"/>
        <v>0913</v>
      </c>
      <c r="C1123" s="56">
        <v>2002</v>
      </c>
      <c r="D1123" s="141">
        <v>1259</v>
      </c>
      <c r="E1123" s="141">
        <v>259</v>
      </c>
      <c r="F1123" s="141">
        <v>0</v>
      </c>
      <c r="G1123" s="141">
        <v>0</v>
      </c>
      <c r="H1123" s="141">
        <v>444</v>
      </c>
      <c r="I1123" s="141">
        <v>56</v>
      </c>
      <c r="J1123" s="141">
        <v>6</v>
      </c>
      <c r="K1123" s="141">
        <v>2011</v>
      </c>
      <c r="L1123" s="141">
        <v>32</v>
      </c>
      <c r="M1123" s="56">
        <v>0</v>
      </c>
      <c r="O1123" s="56">
        <v>18</v>
      </c>
      <c r="P1123" s="57">
        <v>1.21</v>
      </c>
      <c r="Q1123" s="56" t="s">
        <v>224</v>
      </c>
    </row>
    <row r="1124" spans="1:17" x14ac:dyDescent="0.2">
      <c r="A1124" s="58">
        <v>37513</v>
      </c>
      <c r="B1124" s="513" t="str">
        <f t="shared" si="21"/>
        <v>0914</v>
      </c>
      <c r="C1124" s="56">
        <v>2002</v>
      </c>
      <c r="D1124" s="141">
        <v>655</v>
      </c>
      <c r="E1124" s="141">
        <v>274</v>
      </c>
      <c r="F1124" s="141">
        <v>0</v>
      </c>
      <c r="G1124" s="141">
        <v>0</v>
      </c>
      <c r="H1124" s="141">
        <v>855</v>
      </c>
      <c r="I1124" s="141">
        <v>56</v>
      </c>
      <c r="J1124" s="141">
        <v>6</v>
      </c>
      <c r="K1124" s="141">
        <v>1607</v>
      </c>
      <c r="L1124" s="141">
        <v>40</v>
      </c>
      <c r="M1124" s="56">
        <v>0</v>
      </c>
      <c r="O1124" s="56">
        <v>18</v>
      </c>
      <c r="P1124" s="57">
        <v>1.21</v>
      </c>
      <c r="Q1124" s="56" t="s">
        <v>212</v>
      </c>
    </row>
    <row r="1125" spans="1:17" x14ac:dyDescent="0.2">
      <c r="A1125" s="58">
        <v>37514</v>
      </c>
      <c r="B1125" s="513" t="str">
        <f t="shared" si="21"/>
        <v>0915</v>
      </c>
      <c r="C1125" s="56">
        <v>2002</v>
      </c>
      <c r="D1125" s="141">
        <v>1131</v>
      </c>
      <c r="E1125" s="141">
        <v>489</v>
      </c>
      <c r="F1125" s="141">
        <v>0</v>
      </c>
      <c r="G1125" s="141">
        <v>0</v>
      </c>
      <c r="H1125" s="141">
        <v>841</v>
      </c>
      <c r="I1125" s="141">
        <v>143</v>
      </c>
      <c r="J1125" s="141">
        <v>11</v>
      </c>
      <c r="K1125" s="141">
        <v>1277</v>
      </c>
      <c r="L1125" s="141">
        <v>105</v>
      </c>
      <c r="M1125" s="56">
        <v>0</v>
      </c>
      <c r="O1125" s="56">
        <v>18</v>
      </c>
      <c r="P1125" s="57">
        <v>1.21</v>
      </c>
      <c r="Q1125" s="56" t="s">
        <v>379</v>
      </c>
    </row>
    <row r="1126" spans="1:17" x14ac:dyDescent="0.2">
      <c r="A1126" s="58">
        <v>37515</v>
      </c>
      <c r="B1126" s="513" t="str">
        <f t="shared" si="21"/>
        <v>0916</v>
      </c>
      <c r="C1126" s="56">
        <v>2002</v>
      </c>
      <c r="D1126" s="141">
        <v>1604</v>
      </c>
      <c r="E1126" s="141">
        <v>520</v>
      </c>
      <c r="F1126" s="141">
        <v>0</v>
      </c>
      <c r="G1126" s="141">
        <v>0</v>
      </c>
      <c r="H1126" s="141">
        <v>464</v>
      </c>
      <c r="I1126" s="141">
        <v>101</v>
      </c>
      <c r="J1126" s="141">
        <v>16</v>
      </c>
      <c r="K1126" s="141">
        <v>735</v>
      </c>
      <c r="L1126" s="141">
        <v>58</v>
      </c>
      <c r="M1126" s="56">
        <v>0</v>
      </c>
      <c r="O1126" s="56">
        <v>18.5</v>
      </c>
      <c r="P1126" s="57">
        <v>1.24</v>
      </c>
      <c r="Q1126" s="56" t="s">
        <v>219</v>
      </c>
    </row>
    <row r="1127" spans="1:17" x14ac:dyDescent="0.2">
      <c r="A1127" s="58">
        <v>37516</v>
      </c>
      <c r="B1127" s="513" t="str">
        <f t="shared" si="21"/>
        <v>0917</v>
      </c>
      <c r="C1127" s="56">
        <v>2002</v>
      </c>
      <c r="D1127" s="141">
        <v>2206</v>
      </c>
      <c r="E1127" s="141">
        <v>288</v>
      </c>
      <c r="F1127" s="141">
        <v>0</v>
      </c>
      <c r="G1127" s="141">
        <v>0</v>
      </c>
      <c r="H1127" s="141">
        <v>525</v>
      </c>
      <c r="I1127" s="141">
        <v>105</v>
      </c>
      <c r="J1127" s="141">
        <v>9</v>
      </c>
      <c r="K1127" s="141">
        <v>541</v>
      </c>
      <c r="L1127" s="141">
        <v>80</v>
      </c>
      <c r="M1127" s="56">
        <v>0</v>
      </c>
      <c r="O1127" s="56">
        <v>17</v>
      </c>
      <c r="P1127" s="57">
        <v>1.27</v>
      </c>
      <c r="Q1127" s="56" t="s">
        <v>372</v>
      </c>
    </row>
    <row r="1128" spans="1:17" x14ac:dyDescent="0.2">
      <c r="A1128" s="58">
        <v>37517</v>
      </c>
      <c r="B1128" s="513" t="str">
        <f t="shared" si="21"/>
        <v>0918</v>
      </c>
      <c r="C1128" s="56">
        <v>2002</v>
      </c>
      <c r="D1128" s="141">
        <v>2752</v>
      </c>
      <c r="E1128" s="141">
        <v>425</v>
      </c>
      <c r="F1128" s="141">
        <v>0</v>
      </c>
      <c r="G1128" s="141">
        <v>0</v>
      </c>
      <c r="H1128" s="141">
        <v>281</v>
      </c>
      <c r="I1128" s="141">
        <v>70</v>
      </c>
      <c r="J1128" s="141">
        <v>16</v>
      </c>
      <c r="K1128" s="141">
        <v>482</v>
      </c>
      <c r="L1128" s="141">
        <v>62</v>
      </c>
      <c r="M1128" s="56">
        <v>0</v>
      </c>
      <c r="O1128" s="56">
        <v>18</v>
      </c>
      <c r="P1128" s="57">
        <v>1.3</v>
      </c>
      <c r="Q1128" s="56" t="s">
        <v>367</v>
      </c>
    </row>
    <row r="1129" spans="1:17" x14ac:dyDescent="0.2">
      <c r="A1129" s="58">
        <v>37518</v>
      </c>
      <c r="B1129" s="513" t="str">
        <f t="shared" si="21"/>
        <v>0919</v>
      </c>
      <c r="C1129" s="56">
        <v>2002</v>
      </c>
      <c r="D1129" s="141">
        <v>3128</v>
      </c>
      <c r="E1129" s="141">
        <v>348</v>
      </c>
      <c r="F1129" s="141">
        <v>0</v>
      </c>
      <c r="G1129" s="141">
        <v>0</v>
      </c>
      <c r="H1129" s="141">
        <v>722</v>
      </c>
      <c r="I1129" s="141">
        <v>30</v>
      </c>
      <c r="J1129" s="141">
        <v>13</v>
      </c>
      <c r="K1129" s="141">
        <v>531</v>
      </c>
      <c r="L1129" s="141">
        <v>9</v>
      </c>
      <c r="M1129" s="56">
        <v>0</v>
      </c>
      <c r="O1129" s="56">
        <v>18</v>
      </c>
      <c r="P1129" s="57">
        <v>1.29</v>
      </c>
      <c r="Q1129" s="56" t="s">
        <v>379</v>
      </c>
    </row>
    <row r="1130" spans="1:17" x14ac:dyDescent="0.2">
      <c r="A1130" s="58">
        <v>37519</v>
      </c>
      <c r="B1130" s="513" t="str">
        <f t="shared" si="21"/>
        <v>0920</v>
      </c>
      <c r="C1130" s="56">
        <v>2002</v>
      </c>
      <c r="D1130" s="141">
        <v>3709</v>
      </c>
      <c r="E1130" s="141">
        <v>328</v>
      </c>
      <c r="F1130" s="141">
        <v>0</v>
      </c>
      <c r="G1130" s="141">
        <v>0</v>
      </c>
      <c r="H1130" s="141">
        <v>1043</v>
      </c>
      <c r="I1130" s="141">
        <v>55</v>
      </c>
      <c r="J1130" s="141">
        <v>13</v>
      </c>
      <c r="K1130" s="141">
        <v>388</v>
      </c>
      <c r="L1130" s="141">
        <v>15</v>
      </c>
      <c r="M1130" s="56">
        <v>0</v>
      </c>
      <c r="O1130" s="56">
        <v>17</v>
      </c>
      <c r="P1130" s="57">
        <v>1.29</v>
      </c>
      <c r="Q1130" s="56" t="s">
        <v>212</v>
      </c>
    </row>
    <row r="1131" spans="1:17" x14ac:dyDescent="0.2">
      <c r="A1131" s="58">
        <v>37520</v>
      </c>
      <c r="B1131" s="513" t="str">
        <f t="shared" si="21"/>
        <v>0921</v>
      </c>
      <c r="C1131" s="56">
        <v>2002</v>
      </c>
      <c r="D1131" s="141">
        <v>3291</v>
      </c>
      <c r="E1131" s="141">
        <v>314</v>
      </c>
      <c r="F1131" s="141">
        <v>0</v>
      </c>
      <c r="G1131" s="141">
        <v>0</v>
      </c>
      <c r="H1131" s="141">
        <v>637</v>
      </c>
      <c r="I1131" s="141">
        <v>33</v>
      </c>
      <c r="J1131" s="141">
        <v>2</v>
      </c>
      <c r="K1131" s="141">
        <v>396</v>
      </c>
      <c r="L1131" s="141">
        <v>25</v>
      </c>
      <c r="M1131" s="56">
        <v>0</v>
      </c>
      <c r="O1131" s="56">
        <v>16</v>
      </c>
      <c r="P1131" s="57">
        <v>1.29</v>
      </c>
      <c r="Q1131" s="56" t="s">
        <v>212</v>
      </c>
    </row>
    <row r="1132" spans="1:17" x14ac:dyDescent="0.2">
      <c r="A1132" s="58">
        <v>37521</v>
      </c>
      <c r="B1132" s="513" t="str">
        <f t="shared" si="21"/>
        <v>0922</v>
      </c>
      <c r="C1132" s="56">
        <v>2002</v>
      </c>
      <c r="D1132" s="141">
        <v>2611</v>
      </c>
      <c r="E1132" s="141">
        <v>310</v>
      </c>
      <c r="F1132" s="141">
        <v>0</v>
      </c>
      <c r="G1132" s="141">
        <v>0</v>
      </c>
      <c r="H1132" s="141">
        <v>392</v>
      </c>
      <c r="I1132" s="141">
        <v>33</v>
      </c>
      <c r="J1132" s="141">
        <v>10</v>
      </c>
      <c r="K1132" s="141">
        <v>406</v>
      </c>
      <c r="L1132" s="141">
        <v>19</v>
      </c>
      <c r="M1132" s="56">
        <v>0</v>
      </c>
      <c r="O1132" s="56">
        <v>16</v>
      </c>
      <c r="P1132" s="57">
        <v>1.29</v>
      </c>
      <c r="Q1132" s="56" t="s">
        <v>212</v>
      </c>
    </row>
    <row r="1133" spans="1:17" x14ac:dyDescent="0.2">
      <c r="A1133" s="58">
        <v>37522</v>
      </c>
      <c r="B1133" s="513" t="str">
        <f t="shared" si="21"/>
        <v>0923</v>
      </c>
      <c r="C1133" s="56">
        <v>2002</v>
      </c>
      <c r="D1133" s="141">
        <v>2912</v>
      </c>
      <c r="E1133" s="141">
        <v>421</v>
      </c>
      <c r="F1133" s="141">
        <v>0</v>
      </c>
      <c r="G1133" s="141">
        <v>1</v>
      </c>
      <c r="H1133" s="141">
        <v>411</v>
      </c>
      <c r="I1133" s="141">
        <v>62</v>
      </c>
      <c r="J1133" s="141">
        <v>23</v>
      </c>
      <c r="K1133" s="141">
        <v>356</v>
      </c>
      <c r="L1133" s="141">
        <v>20</v>
      </c>
      <c r="M1133" s="56">
        <v>0</v>
      </c>
      <c r="O1133" s="56">
        <v>17</v>
      </c>
      <c r="P1133" s="57">
        <v>1.29</v>
      </c>
      <c r="Q1133" s="56" t="s">
        <v>212</v>
      </c>
    </row>
    <row r="1134" spans="1:17" x14ac:dyDescent="0.2">
      <c r="A1134" s="58">
        <v>37523</v>
      </c>
      <c r="B1134" s="513" t="str">
        <f t="shared" si="21"/>
        <v>0924</v>
      </c>
      <c r="C1134" s="56">
        <v>2002</v>
      </c>
      <c r="D1134" s="141">
        <v>2789</v>
      </c>
      <c r="E1134" s="141">
        <v>401</v>
      </c>
      <c r="F1134" s="141">
        <v>0</v>
      </c>
      <c r="G1134" s="141">
        <v>0</v>
      </c>
      <c r="H1134" s="141">
        <v>405</v>
      </c>
      <c r="I1134" s="141">
        <v>48</v>
      </c>
      <c r="J1134" s="141">
        <v>24</v>
      </c>
      <c r="K1134" s="141">
        <v>340</v>
      </c>
      <c r="L1134" s="141">
        <v>29</v>
      </c>
      <c r="M1134" s="56">
        <v>0</v>
      </c>
      <c r="O1134" s="56">
        <v>17</v>
      </c>
      <c r="P1134" s="57">
        <v>1.28</v>
      </c>
      <c r="Q1134" s="56" t="s">
        <v>212</v>
      </c>
    </row>
    <row r="1135" spans="1:17" x14ac:dyDescent="0.2">
      <c r="A1135" s="58">
        <v>37524</v>
      </c>
      <c r="B1135" s="513" t="str">
        <f t="shared" si="21"/>
        <v>0925</v>
      </c>
      <c r="C1135" s="56">
        <v>2002</v>
      </c>
      <c r="D1135" s="141">
        <v>2207</v>
      </c>
      <c r="E1135" s="141">
        <v>419</v>
      </c>
      <c r="F1135" s="141">
        <v>3</v>
      </c>
      <c r="G1135" s="141">
        <v>0</v>
      </c>
      <c r="H1135" s="141">
        <v>423</v>
      </c>
      <c r="I1135" s="141">
        <v>72</v>
      </c>
      <c r="J1135" s="141">
        <v>18</v>
      </c>
      <c r="K1135" s="141">
        <v>234</v>
      </c>
      <c r="L1135" s="141">
        <v>35</v>
      </c>
      <c r="M1135" s="56">
        <v>0</v>
      </c>
      <c r="N1135" s="56" t="s">
        <v>133</v>
      </c>
      <c r="O1135" s="56">
        <v>17</v>
      </c>
      <c r="P1135" s="57">
        <v>1.27</v>
      </c>
      <c r="Q1135" s="56" t="s">
        <v>379</v>
      </c>
    </row>
    <row r="1136" spans="1:17" x14ac:dyDescent="0.2">
      <c r="A1136" s="58">
        <v>37525</v>
      </c>
      <c r="B1136" s="513" t="str">
        <f t="shared" si="21"/>
        <v>0926</v>
      </c>
      <c r="C1136" s="56">
        <v>2002</v>
      </c>
      <c r="D1136" s="141">
        <v>888</v>
      </c>
      <c r="E1136" s="141">
        <v>302</v>
      </c>
      <c r="F1136" s="141">
        <v>0</v>
      </c>
      <c r="G1136" s="141">
        <v>1</v>
      </c>
      <c r="H1136" s="141">
        <v>1138</v>
      </c>
      <c r="I1136" s="141">
        <v>80</v>
      </c>
      <c r="J1136" s="141">
        <v>18</v>
      </c>
      <c r="K1136" s="141">
        <v>304</v>
      </c>
      <c r="L1136" s="141">
        <v>50</v>
      </c>
      <c r="M1136" s="56">
        <v>0</v>
      </c>
      <c r="O1136" s="56">
        <v>17.5</v>
      </c>
      <c r="P1136" s="57">
        <v>1.28</v>
      </c>
      <c r="Q1136" s="56" t="s">
        <v>233</v>
      </c>
    </row>
    <row r="1137" spans="1:17" x14ac:dyDescent="0.2">
      <c r="A1137" s="58">
        <v>37526</v>
      </c>
      <c r="B1137" s="513" t="str">
        <f t="shared" si="21"/>
        <v>0927</v>
      </c>
      <c r="C1137" s="56">
        <v>2002</v>
      </c>
      <c r="D1137" s="141">
        <f>936+11</f>
        <v>947</v>
      </c>
      <c r="E1137" s="141">
        <f>281+0</f>
        <v>281</v>
      </c>
      <c r="F1137" s="141">
        <v>0</v>
      </c>
      <c r="G1137" s="141">
        <v>0</v>
      </c>
      <c r="H1137" s="141">
        <f>568+52</f>
        <v>620</v>
      </c>
      <c r="I1137" s="141">
        <f>30+1</f>
        <v>31</v>
      </c>
      <c r="J1137" s="141">
        <f>5+0</f>
        <v>5</v>
      </c>
      <c r="K1137" s="141">
        <f>278+4</f>
        <v>282</v>
      </c>
      <c r="L1137" s="141">
        <f>12+0</f>
        <v>12</v>
      </c>
      <c r="M1137" s="56">
        <v>0</v>
      </c>
      <c r="N1137" s="56" t="s">
        <v>134</v>
      </c>
      <c r="O1137" s="56">
        <v>16</v>
      </c>
      <c r="P1137" s="57">
        <v>1.27</v>
      </c>
      <c r="Q1137" s="56" t="s">
        <v>212</v>
      </c>
    </row>
    <row r="1138" spans="1:17" x14ac:dyDescent="0.2">
      <c r="A1138" s="58">
        <v>37527</v>
      </c>
      <c r="B1138" s="513" t="str">
        <f t="shared" si="21"/>
        <v>0928</v>
      </c>
      <c r="C1138" s="56">
        <v>2002</v>
      </c>
      <c r="D1138" s="141">
        <v>888</v>
      </c>
      <c r="E1138" s="141">
        <v>306</v>
      </c>
      <c r="F1138" s="141">
        <v>0</v>
      </c>
      <c r="G1138" s="141">
        <v>0</v>
      </c>
      <c r="H1138" s="141">
        <v>608</v>
      </c>
      <c r="I1138" s="141">
        <v>34</v>
      </c>
      <c r="J1138" s="141">
        <v>15</v>
      </c>
      <c r="K1138" s="141">
        <v>432</v>
      </c>
      <c r="L1138" s="141">
        <v>12</v>
      </c>
      <c r="M1138" s="56">
        <v>0</v>
      </c>
      <c r="O1138" s="56">
        <v>17</v>
      </c>
      <c r="P1138" s="57">
        <v>1.27</v>
      </c>
      <c r="Q1138" s="56" t="s">
        <v>212</v>
      </c>
    </row>
    <row r="1139" spans="1:17" x14ac:dyDescent="0.2">
      <c r="A1139" s="58">
        <v>37528</v>
      </c>
      <c r="B1139" s="513" t="str">
        <f t="shared" si="21"/>
        <v>0929</v>
      </c>
      <c r="C1139" s="56">
        <v>2002</v>
      </c>
      <c r="D1139" s="141">
        <v>1142</v>
      </c>
      <c r="E1139" s="141">
        <v>300</v>
      </c>
      <c r="F1139" s="141">
        <v>0</v>
      </c>
      <c r="G1139" s="141">
        <v>2</v>
      </c>
      <c r="H1139" s="141">
        <v>745</v>
      </c>
      <c r="I1139" s="141">
        <v>31</v>
      </c>
      <c r="J1139" s="141">
        <v>7</v>
      </c>
      <c r="K1139" s="141">
        <v>341</v>
      </c>
      <c r="L1139" s="141">
        <v>6</v>
      </c>
      <c r="M1139" s="56">
        <v>0</v>
      </c>
      <c r="O1139" s="56">
        <v>17</v>
      </c>
      <c r="P1139" s="57">
        <v>1.27</v>
      </c>
      <c r="Q1139" s="56" t="s">
        <v>367</v>
      </c>
    </row>
    <row r="1140" spans="1:17" x14ac:dyDescent="0.2">
      <c r="A1140" s="58">
        <v>37529</v>
      </c>
      <c r="B1140" s="513" t="str">
        <f t="shared" si="21"/>
        <v>0930</v>
      </c>
      <c r="C1140" s="56">
        <v>2002</v>
      </c>
      <c r="D1140" s="141">
        <v>676</v>
      </c>
      <c r="E1140" s="141">
        <v>163</v>
      </c>
      <c r="F1140" s="141">
        <v>0</v>
      </c>
      <c r="G1140" s="141">
        <v>0</v>
      </c>
      <c r="H1140" s="141">
        <v>561</v>
      </c>
      <c r="I1140" s="141">
        <v>18</v>
      </c>
      <c r="J1140" s="141">
        <v>7</v>
      </c>
      <c r="K1140" s="141">
        <v>388</v>
      </c>
      <c r="L1140" s="141">
        <v>8</v>
      </c>
      <c r="M1140" s="56">
        <v>0</v>
      </c>
      <c r="O1140" s="56">
        <v>16</v>
      </c>
      <c r="P1140" s="57">
        <v>1.27</v>
      </c>
      <c r="Q1140" s="56" t="s">
        <v>212</v>
      </c>
    </row>
    <row r="1141" spans="1:17" x14ac:dyDescent="0.2">
      <c r="A1141" s="58">
        <v>37530</v>
      </c>
      <c r="B1141" s="513" t="str">
        <f t="shared" si="21"/>
        <v>1001</v>
      </c>
      <c r="C1141" s="56">
        <v>2002</v>
      </c>
      <c r="D1141" s="141">
        <v>484</v>
      </c>
      <c r="E1141" s="141">
        <v>151</v>
      </c>
      <c r="F1141" s="141">
        <v>0</v>
      </c>
      <c r="G1141" s="141">
        <v>0</v>
      </c>
      <c r="H1141" s="141">
        <v>468</v>
      </c>
      <c r="I1141" s="141">
        <v>41</v>
      </c>
      <c r="J1141" s="141">
        <v>11</v>
      </c>
      <c r="K1141" s="141">
        <v>682</v>
      </c>
      <c r="L1141" s="141">
        <v>63</v>
      </c>
      <c r="M1141" s="56">
        <v>0</v>
      </c>
      <c r="O1141" s="56">
        <v>15</v>
      </c>
      <c r="P1141" s="57">
        <v>1.27</v>
      </c>
      <c r="Q1141" s="56" t="s">
        <v>212</v>
      </c>
    </row>
    <row r="1142" spans="1:17" x14ac:dyDescent="0.2">
      <c r="A1142" s="58">
        <v>37531</v>
      </c>
      <c r="B1142" s="513" t="str">
        <f t="shared" si="21"/>
        <v>1002</v>
      </c>
      <c r="C1142" s="56">
        <v>2002</v>
      </c>
      <c r="D1142" s="141">
        <v>806</v>
      </c>
      <c r="E1142" s="141">
        <v>203</v>
      </c>
      <c r="F1142" s="141">
        <v>0</v>
      </c>
      <c r="G1142" s="141">
        <v>0</v>
      </c>
      <c r="H1142" s="141">
        <v>763</v>
      </c>
      <c r="I1142" s="141">
        <v>56</v>
      </c>
      <c r="J1142" s="141">
        <v>16</v>
      </c>
      <c r="K1142" s="141">
        <v>706</v>
      </c>
      <c r="L1142" s="141">
        <v>63</v>
      </c>
      <c r="M1142" s="56">
        <v>0</v>
      </c>
      <c r="O1142" s="56">
        <v>16</v>
      </c>
      <c r="P1142" s="57">
        <v>1.27</v>
      </c>
      <c r="Q1142" s="56" t="s">
        <v>367</v>
      </c>
    </row>
    <row r="1143" spans="1:17" x14ac:dyDescent="0.2">
      <c r="A1143" s="58">
        <v>37532</v>
      </c>
      <c r="B1143" s="513" t="str">
        <f t="shared" si="21"/>
        <v>1003</v>
      </c>
      <c r="C1143" s="56">
        <v>2002</v>
      </c>
      <c r="D1143" s="141">
        <v>1194</v>
      </c>
      <c r="E1143" s="141">
        <v>199</v>
      </c>
      <c r="F1143" s="141">
        <v>0</v>
      </c>
      <c r="G1143" s="141">
        <v>0</v>
      </c>
      <c r="H1143" s="141">
        <v>538</v>
      </c>
      <c r="I1143" s="141">
        <v>38</v>
      </c>
      <c r="J1143" s="141">
        <v>9</v>
      </c>
      <c r="K1143" s="141">
        <v>669</v>
      </c>
      <c r="L1143" s="141">
        <v>33</v>
      </c>
      <c r="M1143" s="56">
        <v>0</v>
      </c>
      <c r="O1143" s="56">
        <v>16</v>
      </c>
      <c r="P1143" s="57">
        <v>1.25</v>
      </c>
      <c r="Q1143" s="56" t="s">
        <v>219</v>
      </c>
    </row>
    <row r="1144" spans="1:17" x14ac:dyDescent="0.2">
      <c r="A1144" s="58">
        <v>37533</v>
      </c>
      <c r="B1144" s="513" t="str">
        <f t="shared" si="21"/>
        <v>1004</v>
      </c>
      <c r="C1144" s="56">
        <v>2002</v>
      </c>
      <c r="D1144" s="141">
        <v>629</v>
      </c>
      <c r="E1144" s="141">
        <v>103</v>
      </c>
      <c r="F1144" s="141">
        <v>0</v>
      </c>
      <c r="G1144" s="141">
        <v>0</v>
      </c>
      <c r="H1144" s="141">
        <v>584</v>
      </c>
      <c r="I1144" s="141">
        <v>29</v>
      </c>
      <c r="J1144" s="141">
        <v>2</v>
      </c>
      <c r="K1144" s="141">
        <v>524</v>
      </c>
      <c r="L1144" s="141">
        <v>40</v>
      </c>
      <c r="M1144" s="56">
        <v>0</v>
      </c>
      <c r="O1144" s="56">
        <v>16</v>
      </c>
      <c r="P1144" s="57">
        <v>1.25</v>
      </c>
      <c r="Q1144" s="56" t="s">
        <v>379</v>
      </c>
    </row>
    <row r="1145" spans="1:17" x14ac:dyDescent="0.2">
      <c r="A1145" s="58">
        <v>37534</v>
      </c>
      <c r="B1145" s="513" t="str">
        <f t="shared" si="21"/>
        <v>1005</v>
      </c>
      <c r="C1145" s="56">
        <v>2002</v>
      </c>
      <c r="D1145" s="141">
        <v>628</v>
      </c>
      <c r="E1145" s="141">
        <v>95</v>
      </c>
      <c r="F1145" s="141">
        <v>0</v>
      </c>
      <c r="G1145" s="141">
        <v>0</v>
      </c>
      <c r="H1145" s="141">
        <v>891</v>
      </c>
      <c r="I1145" s="141">
        <v>12</v>
      </c>
      <c r="J1145" s="141">
        <v>2</v>
      </c>
      <c r="K1145" s="141">
        <v>543</v>
      </c>
      <c r="L1145" s="141">
        <v>8</v>
      </c>
      <c r="M1145" s="56">
        <v>0</v>
      </c>
      <c r="O1145" s="56">
        <v>16</v>
      </c>
      <c r="P1145" s="57">
        <v>1.25</v>
      </c>
      <c r="Q1145" s="56" t="s">
        <v>367</v>
      </c>
    </row>
    <row r="1146" spans="1:17" x14ac:dyDescent="0.2">
      <c r="A1146" s="58">
        <v>37535</v>
      </c>
      <c r="B1146" s="513" t="str">
        <f t="shared" si="21"/>
        <v>1006</v>
      </c>
      <c r="C1146" s="56">
        <v>2002</v>
      </c>
      <c r="D1146" s="141">
        <v>914</v>
      </c>
      <c r="E1146" s="141">
        <v>101</v>
      </c>
      <c r="F1146" s="141">
        <v>0</v>
      </c>
      <c r="G1146" s="141">
        <v>0</v>
      </c>
      <c r="H1146" s="141">
        <v>873</v>
      </c>
      <c r="I1146" s="141">
        <v>12</v>
      </c>
      <c r="J1146" s="141">
        <v>2</v>
      </c>
      <c r="K1146" s="141">
        <v>622</v>
      </c>
      <c r="L1146" s="141">
        <v>13</v>
      </c>
      <c r="M1146" s="56">
        <v>0</v>
      </c>
      <c r="O1146" s="56">
        <v>16</v>
      </c>
      <c r="P1146" s="57">
        <v>1.25</v>
      </c>
      <c r="Q1146" s="56" t="s">
        <v>367</v>
      </c>
    </row>
    <row r="1147" spans="1:17" x14ac:dyDescent="0.2">
      <c r="A1147" s="58">
        <v>37536</v>
      </c>
      <c r="B1147" s="513" t="str">
        <f t="shared" si="21"/>
        <v>1007</v>
      </c>
      <c r="C1147" s="56">
        <v>2002</v>
      </c>
      <c r="D1147" s="141">
        <v>633</v>
      </c>
      <c r="E1147" s="141">
        <v>83</v>
      </c>
      <c r="F1147" s="141">
        <v>0</v>
      </c>
      <c r="G1147" s="141">
        <v>0</v>
      </c>
      <c r="H1147" s="141">
        <v>791</v>
      </c>
      <c r="I1147" s="141">
        <v>21</v>
      </c>
      <c r="J1147" s="141">
        <v>0</v>
      </c>
      <c r="K1147" s="141">
        <v>580</v>
      </c>
      <c r="L1147" s="141">
        <v>23</v>
      </c>
      <c r="M1147" s="56">
        <v>0</v>
      </c>
      <c r="O1147" s="56">
        <v>16</v>
      </c>
      <c r="P1147" s="57">
        <v>1.25</v>
      </c>
      <c r="Q1147" s="56" t="s">
        <v>367</v>
      </c>
    </row>
    <row r="1148" spans="1:17" x14ac:dyDescent="0.2">
      <c r="A1148" s="58">
        <v>37537</v>
      </c>
      <c r="B1148" s="513" t="str">
        <f t="shared" si="21"/>
        <v>1008</v>
      </c>
      <c r="C1148" s="56">
        <v>2002</v>
      </c>
      <c r="D1148" s="141">
        <v>418</v>
      </c>
      <c r="E1148" s="141">
        <v>70</v>
      </c>
      <c r="F1148" s="141">
        <v>0</v>
      </c>
      <c r="G1148" s="141">
        <v>0</v>
      </c>
      <c r="H1148" s="141">
        <v>453</v>
      </c>
      <c r="I1148" s="141">
        <v>14</v>
      </c>
      <c r="J1148" s="141">
        <v>2</v>
      </c>
      <c r="K1148" s="141">
        <v>869</v>
      </c>
      <c r="L1148" s="141">
        <v>32</v>
      </c>
      <c r="M1148" s="56">
        <v>0</v>
      </c>
      <c r="O1148" s="56">
        <v>16</v>
      </c>
      <c r="P1148" s="57">
        <v>1.25</v>
      </c>
      <c r="Q1148" s="56" t="s">
        <v>367</v>
      </c>
    </row>
    <row r="1149" spans="1:17" x14ac:dyDescent="0.2">
      <c r="A1149" s="58">
        <v>37538</v>
      </c>
      <c r="B1149" s="513" t="str">
        <f t="shared" si="21"/>
        <v>1009</v>
      </c>
      <c r="C1149" s="56">
        <v>2002</v>
      </c>
      <c r="D1149" s="141">
        <v>512</v>
      </c>
      <c r="E1149" s="141">
        <v>57</v>
      </c>
      <c r="F1149" s="141">
        <v>0</v>
      </c>
      <c r="G1149" s="141">
        <v>0</v>
      </c>
      <c r="H1149" s="141">
        <v>737</v>
      </c>
      <c r="I1149" s="141">
        <v>39</v>
      </c>
      <c r="J1149" s="141">
        <v>0</v>
      </c>
      <c r="K1149" s="141">
        <v>953</v>
      </c>
      <c r="L1149" s="141">
        <v>67</v>
      </c>
      <c r="M1149" s="56">
        <v>0</v>
      </c>
      <c r="O1149" s="56">
        <v>16</v>
      </c>
      <c r="P1149" s="57">
        <v>1.24</v>
      </c>
      <c r="Q1149" s="56" t="s">
        <v>367</v>
      </c>
    </row>
    <row r="1150" spans="1:17" x14ac:dyDescent="0.2">
      <c r="A1150" s="58">
        <v>37539</v>
      </c>
      <c r="B1150" s="513" t="str">
        <f t="shared" si="21"/>
        <v>1010</v>
      </c>
      <c r="C1150" s="56">
        <v>2002</v>
      </c>
      <c r="D1150" s="141">
        <v>746</v>
      </c>
      <c r="E1150" s="141">
        <v>30</v>
      </c>
      <c r="F1150" s="141">
        <v>0</v>
      </c>
      <c r="G1150" s="141">
        <v>0</v>
      </c>
      <c r="H1150" s="141">
        <v>937</v>
      </c>
      <c r="I1150" s="141">
        <v>55</v>
      </c>
      <c r="J1150" s="141">
        <v>1</v>
      </c>
      <c r="K1150" s="141">
        <v>726</v>
      </c>
      <c r="L1150" s="141">
        <v>68</v>
      </c>
      <c r="M1150" s="56">
        <v>0</v>
      </c>
      <c r="O1150" s="56">
        <v>15</v>
      </c>
      <c r="P1150" s="57">
        <v>1.21</v>
      </c>
      <c r="Q1150" s="56" t="s">
        <v>212</v>
      </c>
    </row>
    <row r="1151" spans="1:17" x14ac:dyDescent="0.2">
      <c r="A1151" s="58">
        <v>37540</v>
      </c>
      <c r="B1151" s="513" t="str">
        <f t="shared" si="21"/>
        <v>1011</v>
      </c>
      <c r="C1151" s="56">
        <v>2002</v>
      </c>
      <c r="D1151" s="141">
        <v>815</v>
      </c>
      <c r="E1151" s="141">
        <v>20</v>
      </c>
      <c r="F1151" s="141">
        <v>0</v>
      </c>
      <c r="G1151" s="141">
        <v>0</v>
      </c>
      <c r="H1151" s="141">
        <v>755</v>
      </c>
      <c r="I1151" s="141">
        <v>47</v>
      </c>
      <c r="J1151" s="141">
        <v>4</v>
      </c>
      <c r="K1151" s="141">
        <v>454</v>
      </c>
      <c r="L1151" s="141">
        <v>33</v>
      </c>
      <c r="M1151" s="56">
        <v>0</v>
      </c>
      <c r="O1151" s="56">
        <v>13.5</v>
      </c>
      <c r="P1151" s="57">
        <v>1.19</v>
      </c>
      <c r="Q1151" s="56" t="s">
        <v>228</v>
      </c>
    </row>
    <row r="1152" spans="1:17" x14ac:dyDescent="0.2">
      <c r="A1152" s="58">
        <v>37541</v>
      </c>
      <c r="B1152" s="513" t="str">
        <f t="shared" si="21"/>
        <v>1012</v>
      </c>
      <c r="C1152" s="56">
        <v>2002</v>
      </c>
      <c r="D1152" s="141">
        <v>540</v>
      </c>
      <c r="E1152" s="141">
        <v>13</v>
      </c>
      <c r="F1152" s="141">
        <v>0</v>
      </c>
      <c r="G1152" s="141">
        <v>0</v>
      </c>
      <c r="H1152" s="141">
        <v>839</v>
      </c>
      <c r="I1152" s="141">
        <v>65</v>
      </c>
      <c r="J1152" s="141">
        <v>3</v>
      </c>
      <c r="K1152" s="141">
        <v>469</v>
      </c>
      <c r="L1152" s="141">
        <v>38</v>
      </c>
      <c r="M1152" s="56">
        <v>0</v>
      </c>
      <c r="O1152" s="56">
        <v>13</v>
      </c>
      <c r="P1152" s="57">
        <v>1.17</v>
      </c>
      <c r="Q1152" s="56" t="s">
        <v>228</v>
      </c>
    </row>
    <row r="1153" spans="1:17" x14ac:dyDescent="0.2">
      <c r="A1153" s="58">
        <v>37542</v>
      </c>
      <c r="B1153" s="513" t="str">
        <f t="shared" si="21"/>
        <v>1013</v>
      </c>
      <c r="C1153" s="56">
        <v>2002</v>
      </c>
      <c r="D1153" s="141">
        <v>512</v>
      </c>
      <c r="E1153" s="141">
        <v>11</v>
      </c>
      <c r="F1153" s="141">
        <v>0</v>
      </c>
      <c r="G1153" s="141">
        <v>0</v>
      </c>
      <c r="H1153" s="141">
        <v>1069</v>
      </c>
      <c r="I1153" s="141">
        <v>9</v>
      </c>
      <c r="J1153" s="141">
        <v>2</v>
      </c>
      <c r="K1153" s="141">
        <v>551</v>
      </c>
      <c r="L1153" s="141">
        <v>3</v>
      </c>
      <c r="M1153" s="56">
        <v>0</v>
      </c>
      <c r="O1153" s="56">
        <v>13</v>
      </c>
      <c r="P1153" s="57">
        <v>1.18</v>
      </c>
      <c r="Q1153" s="56" t="s">
        <v>367</v>
      </c>
    </row>
    <row r="1154" spans="1:17" x14ac:dyDescent="0.2">
      <c r="A1154" s="58">
        <v>37543</v>
      </c>
      <c r="B1154" s="513" t="str">
        <f t="shared" si="21"/>
        <v>1014</v>
      </c>
      <c r="C1154" s="56">
        <v>2002</v>
      </c>
      <c r="D1154" s="141">
        <v>439</v>
      </c>
      <c r="E1154" s="141">
        <v>11</v>
      </c>
      <c r="F1154" s="141">
        <v>0</v>
      </c>
      <c r="G1154" s="141">
        <v>0</v>
      </c>
      <c r="H1154" s="141">
        <v>979</v>
      </c>
      <c r="I1154" s="141">
        <v>28</v>
      </c>
      <c r="J1154" s="141">
        <v>2</v>
      </c>
      <c r="K1154" s="141">
        <v>457</v>
      </c>
      <c r="L1154" s="141">
        <v>7</v>
      </c>
      <c r="M1154" s="56">
        <v>0</v>
      </c>
      <c r="O1154" s="56">
        <v>13</v>
      </c>
      <c r="P1154" s="57">
        <v>1.18</v>
      </c>
      <c r="Q1154" s="56" t="s">
        <v>372</v>
      </c>
    </row>
    <row r="1155" spans="1:17" x14ac:dyDescent="0.2">
      <c r="A1155" s="58">
        <v>37544</v>
      </c>
      <c r="B1155" s="513" t="str">
        <f t="shared" si="21"/>
        <v>1015</v>
      </c>
      <c r="C1155" s="56">
        <v>2002</v>
      </c>
      <c r="D1155" s="141">
        <v>331</v>
      </c>
      <c r="E1155" s="141">
        <v>14</v>
      </c>
      <c r="F1155" s="141">
        <v>0</v>
      </c>
      <c r="G1155" s="141">
        <v>0</v>
      </c>
      <c r="H1155" s="141">
        <v>804</v>
      </c>
      <c r="I1155" s="141">
        <v>32</v>
      </c>
      <c r="J1155" s="141">
        <v>0</v>
      </c>
      <c r="K1155" s="141">
        <v>377</v>
      </c>
      <c r="L1155" s="141">
        <v>11</v>
      </c>
      <c r="M1155" s="56">
        <v>0</v>
      </c>
      <c r="O1155" s="56">
        <v>15</v>
      </c>
      <c r="P1155" s="57">
        <v>1.18</v>
      </c>
      <c r="Q1155" s="56" t="s">
        <v>212</v>
      </c>
    </row>
    <row r="1156" spans="1:17" x14ac:dyDescent="0.2">
      <c r="A1156" s="58">
        <v>37545</v>
      </c>
      <c r="B1156" s="513" t="str">
        <f t="shared" si="21"/>
        <v>1016</v>
      </c>
      <c r="C1156" s="56">
        <v>2002</v>
      </c>
      <c r="D1156" s="141">
        <v>421</v>
      </c>
      <c r="E1156" s="141">
        <v>13</v>
      </c>
      <c r="F1156" s="141">
        <v>0</v>
      </c>
      <c r="G1156" s="141">
        <v>0</v>
      </c>
      <c r="H1156" s="141">
        <v>627</v>
      </c>
      <c r="I1156" s="141">
        <v>18</v>
      </c>
      <c r="J1156" s="141">
        <v>2</v>
      </c>
      <c r="K1156" s="141">
        <v>312</v>
      </c>
      <c r="L1156" s="141">
        <v>7</v>
      </c>
      <c r="M1156" s="56">
        <v>0</v>
      </c>
      <c r="O1156" s="56">
        <v>13</v>
      </c>
      <c r="P1156" s="57">
        <v>1.17</v>
      </c>
      <c r="Q1156" s="56" t="s">
        <v>212</v>
      </c>
    </row>
    <row r="1157" spans="1:17" x14ac:dyDescent="0.2">
      <c r="A1157" s="58">
        <v>37546</v>
      </c>
      <c r="B1157" s="513" t="str">
        <f t="shared" si="21"/>
        <v>1017</v>
      </c>
      <c r="C1157" s="56">
        <v>2002</v>
      </c>
      <c r="D1157" s="141">
        <v>452</v>
      </c>
      <c r="E1157" s="141">
        <v>35</v>
      </c>
      <c r="F1157" s="141">
        <v>0</v>
      </c>
      <c r="G1157" s="141">
        <v>0</v>
      </c>
      <c r="H1157" s="141">
        <v>691</v>
      </c>
      <c r="I1157" s="141">
        <v>52</v>
      </c>
      <c r="J1157" s="141">
        <v>2</v>
      </c>
      <c r="K1157" s="141">
        <v>166</v>
      </c>
      <c r="L1157" s="141">
        <v>33</v>
      </c>
      <c r="M1157" s="56">
        <v>0</v>
      </c>
      <c r="O1157" s="56">
        <v>13.5</v>
      </c>
      <c r="P1157" s="57">
        <v>1.1499999999999999</v>
      </c>
      <c r="Q1157" s="56" t="s">
        <v>212</v>
      </c>
    </row>
    <row r="1158" spans="1:17" x14ac:dyDescent="0.2">
      <c r="A1158" s="58">
        <v>37547</v>
      </c>
      <c r="B1158" s="513" t="str">
        <f t="shared" si="21"/>
        <v>1018</v>
      </c>
      <c r="C1158" s="56">
        <v>2002</v>
      </c>
      <c r="D1158" s="141">
        <v>653</v>
      </c>
      <c r="E1158" s="141">
        <v>28</v>
      </c>
      <c r="F1158" s="141">
        <v>0</v>
      </c>
      <c r="G1158" s="141">
        <v>0</v>
      </c>
      <c r="H1158" s="141">
        <v>863</v>
      </c>
      <c r="I1158" s="141">
        <v>52</v>
      </c>
      <c r="J1158" s="141">
        <v>0</v>
      </c>
      <c r="K1158" s="141">
        <v>95</v>
      </c>
      <c r="L1158" s="141">
        <v>0</v>
      </c>
      <c r="M1158" s="56">
        <v>0</v>
      </c>
      <c r="O1158" s="56">
        <v>14</v>
      </c>
      <c r="P1158" s="57">
        <v>1.1499999999999999</v>
      </c>
      <c r="Q1158" s="56" t="s">
        <v>380</v>
      </c>
    </row>
    <row r="1159" spans="1:17" x14ac:dyDescent="0.2">
      <c r="A1159" s="58">
        <v>37548</v>
      </c>
      <c r="B1159" s="513" t="str">
        <f t="shared" si="21"/>
        <v>1019</v>
      </c>
      <c r="C1159" s="56">
        <v>2002</v>
      </c>
      <c r="D1159" s="141">
        <v>551</v>
      </c>
      <c r="E1159" s="141">
        <v>24</v>
      </c>
      <c r="F1159" s="141">
        <v>0</v>
      </c>
      <c r="G1159" s="141">
        <v>0</v>
      </c>
      <c r="H1159" s="141">
        <v>660</v>
      </c>
      <c r="I1159" s="141">
        <v>62</v>
      </c>
      <c r="J1159" s="141">
        <v>4</v>
      </c>
      <c r="K1159" s="141">
        <v>86</v>
      </c>
      <c r="L1159" s="141">
        <v>9</v>
      </c>
      <c r="M1159" s="56">
        <v>0</v>
      </c>
      <c r="O1159" s="56">
        <v>15</v>
      </c>
      <c r="P1159" s="57">
        <v>1.1399999999999999</v>
      </c>
      <c r="Q1159" s="56" t="s">
        <v>379</v>
      </c>
    </row>
    <row r="1160" spans="1:17" x14ac:dyDescent="0.2">
      <c r="A1160" s="58">
        <v>37549</v>
      </c>
      <c r="B1160" s="513" t="str">
        <f t="shared" si="21"/>
        <v>1020</v>
      </c>
      <c r="C1160" s="56">
        <v>2002</v>
      </c>
      <c r="D1160" s="141">
        <v>579</v>
      </c>
      <c r="E1160" s="141">
        <v>44</v>
      </c>
      <c r="F1160" s="141">
        <v>0</v>
      </c>
      <c r="G1160" s="141">
        <v>0</v>
      </c>
      <c r="H1160" s="141">
        <v>893</v>
      </c>
      <c r="I1160" s="141">
        <v>75</v>
      </c>
      <c r="J1160" s="141">
        <v>2</v>
      </c>
      <c r="K1160" s="141">
        <v>82</v>
      </c>
      <c r="L1160" s="141">
        <v>12</v>
      </c>
      <c r="M1160" s="56">
        <v>0</v>
      </c>
      <c r="O1160" s="56">
        <v>14.5</v>
      </c>
      <c r="P1160" s="57">
        <v>1.1299999999999999</v>
      </c>
      <c r="Q1160" s="56" t="s">
        <v>379</v>
      </c>
    </row>
    <row r="1161" spans="1:17" x14ac:dyDescent="0.2">
      <c r="A1161" s="58">
        <v>37550</v>
      </c>
      <c r="B1161" s="513" t="str">
        <f t="shared" si="21"/>
        <v>1021</v>
      </c>
      <c r="C1161" s="56">
        <v>2002</v>
      </c>
      <c r="D1161" s="141">
        <v>453</v>
      </c>
      <c r="E1161" s="141">
        <v>51</v>
      </c>
      <c r="F1161" s="141">
        <v>0</v>
      </c>
      <c r="G1161" s="141">
        <v>0</v>
      </c>
      <c r="H1161" s="141">
        <v>653</v>
      </c>
      <c r="I1161" s="141">
        <v>41</v>
      </c>
      <c r="J1161" s="141">
        <v>4</v>
      </c>
      <c r="K1161" s="141">
        <v>78</v>
      </c>
      <c r="L1161" s="141">
        <v>1</v>
      </c>
      <c r="M1161" s="56">
        <v>0</v>
      </c>
      <c r="O1161" s="56">
        <v>15</v>
      </c>
      <c r="P1161" s="57">
        <v>1.1200000000000001</v>
      </c>
      <c r="Q1161" s="56" t="s">
        <v>367</v>
      </c>
    </row>
    <row r="1162" spans="1:17" x14ac:dyDescent="0.2">
      <c r="A1162" s="58">
        <v>37551</v>
      </c>
      <c r="B1162" s="513" t="str">
        <f t="shared" si="21"/>
        <v>1022</v>
      </c>
      <c r="C1162" s="56">
        <v>2002</v>
      </c>
      <c r="D1162" s="141">
        <v>213</v>
      </c>
      <c r="E1162" s="141">
        <v>33</v>
      </c>
      <c r="F1162" s="141">
        <v>0</v>
      </c>
      <c r="G1162" s="141">
        <v>0</v>
      </c>
      <c r="H1162" s="141">
        <v>438</v>
      </c>
      <c r="I1162" s="141">
        <v>30</v>
      </c>
      <c r="J1162" s="141">
        <v>4</v>
      </c>
      <c r="K1162" s="141">
        <v>35</v>
      </c>
      <c r="L1162" s="141">
        <v>0</v>
      </c>
      <c r="M1162" s="56">
        <v>0</v>
      </c>
      <c r="O1162" s="56">
        <v>15</v>
      </c>
      <c r="P1162" s="57">
        <v>1.1200000000000001</v>
      </c>
      <c r="Q1162" s="56" t="s">
        <v>367</v>
      </c>
    </row>
    <row r="1163" spans="1:17" x14ac:dyDescent="0.2">
      <c r="A1163" s="58">
        <v>37552</v>
      </c>
      <c r="B1163" s="513" t="str">
        <f t="shared" si="21"/>
        <v>1023</v>
      </c>
      <c r="C1163" s="56">
        <v>2002</v>
      </c>
      <c r="D1163" s="141">
        <v>161</v>
      </c>
      <c r="E1163" s="141">
        <v>19</v>
      </c>
      <c r="F1163" s="141">
        <v>0</v>
      </c>
      <c r="G1163" s="141">
        <v>0</v>
      </c>
      <c r="H1163" s="141">
        <v>347</v>
      </c>
      <c r="I1163" s="141">
        <v>19</v>
      </c>
      <c r="J1163" s="141">
        <v>2</v>
      </c>
      <c r="K1163" s="141">
        <v>26</v>
      </c>
      <c r="L1163" s="141">
        <v>0</v>
      </c>
      <c r="M1163" s="56">
        <v>0</v>
      </c>
      <c r="O1163" s="56">
        <v>14</v>
      </c>
      <c r="P1163" s="57">
        <v>1.1100000000000001</v>
      </c>
      <c r="Q1163" s="56" t="s">
        <v>367</v>
      </c>
    </row>
    <row r="1164" spans="1:17" x14ac:dyDescent="0.2">
      <c r="A1164" s="58">
        <v>37553</v>
      </c>
      <c r="B1164" s="513" t="str">
        <f t="shared" si="21"/>
        <v>1024</v>
      </c>
      <c r="C1164" s="56">
        <v>2002</v>
      </c>
      <c r="D1164" s="141">
        <v>74</v>
      </c>
      <c r="E1164" s="141">
        <v>13</v>
      </c>
      <c r="F1164" s="141">
        <v>0</v>
      </c>
      <c r="G1164" s="141">
        <v>0</v>
      </c>
      <c r="H1164" s="141">
        <v>224</v>
      </c>
      <c r="I1164" s="141">
        <v>11</v>
      </c>
      <c r="J1164" s="141">
        <v>2</v>
      </c>
      <c r="K1164" s="141">
        <v>6</v>
      </c>
      <c r="L1164" s="141">
        <v>1</v>
      </c>
      <c r="M1164" s="56">
        <v>0</v>
      </c>
      <c r="O1164" s="56">
        <v>13</v>
      </c>
      <c r="P1164" s="57">
        <v>1.1100000000000001</v>
      </c>
      <c r="Q1164" s="56" t="s">
        <v>367</v>
      </c>
    </row>
    <row r="1165" spans="1:17" x14ac:dyDescent="0.2">
      <c r="A1165" s="58">
        <v>37554</v>
      </c>
      <c r="B1165" s="513" t="str">
        <f t="shared" si="21"/>
        <v>1025</v>
      </c>
      <c r="C1165" s="56">
        <v>2002</v>
      </c>
      <c r="D1165" s="141">
        <v>85</v>
      </c>
      <c r="E1165" s="141">
        <v>16</v>
      </c>
      <c r="F1165" s="141">
        <v>0</v>
      </c>
      <c r="G1165" s="141">
        <v>0</v>
      </c>
      <c r="H1165" s="141">
        <v>258</v>
      </c>
      <c r="I1165" s="141">
        <v>15</v>
      </c>
      <c r="J1165" s="141">
        <v>1</v>
      </c>
      <c r="K1165" s="141">
        <v>10</v>
      </c>
      <c r="L1165" s="141">
        <v>2</v>
      </c>
      <c r="M1165" s="56">
        <v>0</v>
      </c>
      <c r="O1165" s="56">
        <v>13</v>
      </c>
      <c r="P1165" s="57">
        <v>1.1100000000000001</v>
      </c>
      <c r="Q1165" s="56" t="s">
        <v>367</v>
      </c>
    </row>
    <row r="1166" spans="1:17" x14ac:dyDescent="0.2">
      <c r="A1166" s="58">
        <v>37555</v>
      </c>
      <c r="B1166" s="513" t="str">
        <f t="shared" si="21"/>
        <v>1026</v>
      </c>
      <c r="C1166" s="56">
        <v>2002</v>
      </c>
      <c r="D1166" s="141">
        <v>62</v>
      </c>
      <c r="E1166" s="141">
        <v>31</v>
      </c>
      <c r="F1166" s="141">
        <v>0</v>
      </c>
      <c r="G1166" s="141">
        <v>0</v>
      </c>
      <c r="H1166" s="141">
        <v>222</v>
      </c>
      <c r="I1166" s="141">
        <v>14</v>
      </c>
      <c r="J1166" s="141">
        <v>7</v>
      </c>
      <c r="K1166" s="141">
        <v>7</v>
      </c>
      <c r="L1166" s="141">
        <v>0</v>
      </c>
      <c r="M1166" s="56">
        <v>0</v>
      </c>
      <c r="O1166" s="56">
        <v>13</v>
      </c>
      <c r="P1166" s="57">
        <v>1.1100000000000001</v>
      </c>
      <c r="Q1166" s="56" t="s">
        <v>367</v>
      </c>
    </row>
    <row r="1167" spans="1:17" x14ac:dyDescent="0.2">
      <c r="A1167" s="58">
        <v>37556</v>
      </c>
      <c r="B1167" s="513" t="str">
        <f t="shared" si="21"/>
        <v>1027</v>
      </c>
      <c r="C1167" s="56">
        <v>2002</v>
      </c>
      <c r="D1167" s="141">
        <v>54</v>
      </c>
      <c r="E1167" s="141">
        <v>21</v>
      </c>
      <c r="F1167" s="141">
        <v>0</v>
      </c>
      <c r="G1167" s="141">
        <v>0</v>
      </c>
      <c r="H1167" s="141">
        <v>179</v>
      </c>
      <c r="I1167" s="141">
        <v>12</v>
      </c>
      <c r="J1167" s="141">
        <v>5</v>
      </c>
      <c r="K1167" s="141">
        <v>7</v>
      </c>
      <c r="L1167" s="141">
        <v>3</v>
      </c>
      <c r="M1167" s="56">
        <v>0</v>
      </c>
      <c r="O1167" s="56">
        <v>13</v>
      </c>
      <c r="P1167" s="57">
        <v>1.1100000000000001</v>
      </c>
      <c r="Q1167" s="56" t="s">
        <v>367</v>
      </c>
    </row>
    <row r="1168" spans="1:17" x14ac:dyDescent="0.2">
      <c r="A1168" s="58">
        <v>37557</v>
      </c>
      <c r="B1168" s="513" t="str">
        <f t="shared" si="21"/>
        <v>1028</v>
      </c>
      <c r="C1168" s="56">
        <v>2002</v>
      </c>
      <c r="D1168" s="141">
        <v>111</v>
      </c>
      <c r="E1168" s="141">
        <v>37</v>
      </c>
      <c r="F1168" s="141">
        <v>0</v>
      </c>
      <c r="G1168" s="141">
        <v>1</v>
      </c>
      <c r="H1168" s="141">
        <v>285</v>
      </c>
      <c r="I1168" s="141">
        <v>11</v>
      </c>
      <c r="J1168" s="141">
        <v>1</v>
      </c>
      <c r="K1168" s="141">
        <v>7</v>
      </c>
      <c r="L1168" s="141">
        <v>1</v>
      </c>
      <c r="M1168" s="56">
        <v>0</v>
      </c>
      <c r="O1168" s="56">
        <v>13</v>
      </c>
      <c r="P1168" s="57">
        <v>1.1100000000000001</v>
      </c>
      <c r="Q1168" s="56" t="s">
        <v>367</v>
      </c>
    </row>
    <row r="1169" spans="1:17" x14ac:dyDescent="0.2">
      <c r="A1169" s="58">
        <v>37558</v>
      </c>
      <c r="B1169" s="513" t="str">
        <f t="shared" si="21"/>
        <v>1029</v>
      </c>
      <c r="C1169" s="56">
        <v>2002</v>
      </c>
      <c r="D1169" s="141">
        <v>65</v>
      </c>
      <c r="E1169" s="141">
        <v>9</v>
      </c>
      <c r="F1169" s="141">
        <v>0</v>
      </c>
      <c r="G1169" s="141">
        <v>0</v>
      </c>
      <c r="H1169" s="141">
        <v>160</v>
      </c>
      <c r="I1169" s="141">
        <v>6</v>
      </c>
      <c r="J1169" s="141">
        <v>0</v>
      </c>
      <c r="K1169" s="141">
        <v>3</v>
      </c>
      <c r="L1169" s="141">
        <v>0</v>
      </c>
      <c r="M1169" s="56">
        <v>0</v>
      </c>
      <c r="O1169" s="56">
        <v>11</v>
      </c>
      <c r="P1169" s="57">
        <v>1.1100000000000001</v>
      </c>
      <c r="Q1169" s="56" t="s">
        <v>224</v>
      </c>
    </row>
    <row r="1170" spans="1:17" x14ac:dyDescent="0.2">
      <c r="A1170" s="58">
        <v>37559</v>
      </c>
      <c r="B1170" s="513" t="str">
        <f t="shared" si="21"/>
        <v>1030</v>
      </c>
      <c r="C1170" s="56">
        <v>2002</v>
      </c>
      <c r="D1170" s="141">
        <v>40</v>
      </c>
      <c r="E1170" s="141">
        <v>3</v>
      </c>
      <c r="F1170" s="141">
        <v>0</v>
      </c>
      <c r="G1170" s="141">
        <v>0</v>
      </c>
      <c r="H1170" s="141">
        <v>103</v>
      </c>
      <c r="I1170" s="141">
        <v>2</v>
      </c>
      <c r="J1170" s="141">
        <v>0</v>
      </c>
      <c r="K1170" s="141">
        <v>0</v>
      </c>
      <c r="L1170" s="141">
        <v>0</v>
      </c>
      <c r="M1170" s="56">
        <v>0</v>
      </c>
      <c r="O1170" s="56">
        <v>10</v>
      </c>
      <c r="P1170" s="57">
        <v>1.08</v>
      </c>
      <c r="Q1170" s="56" t="s">
        <v>212</v>
      </c>
    </row>
    <row r="1171" spans="1:17" x14ac:dyDescent="0.2">
      <c r="A1171" s="58">
        <v>37560</v>
      </c>
      <c r="B1171" s="513" t="str">
        <f t="shared" si="21"/>
        <v>1031</v>
      </c>
      <c r="C1171" s="56">
        <v>2002</v>
      </c>
      <c r="D1171" s="141">
        <v>10</v>
      </c>
      <c r="E1171" s="141">
        <v>2</v>
      </c>
      <c r="F1171" s="141">
        <v>0</v>
      </c>
      <c r="G1171" s="141">
        <v>0</v>
      </c>
      <c r="H1171" s="141">
        <v>63</v>
      </c>
      <c r="I1171" s="141">
        <v>0</v>
      </c>
      <c r="J1171" s="141">
        <v>0</v>
      </c>
      <c r="K1171" s="141">
        <v>1</v>
      </c>
      <c r="L1171" s="141">
        <v>0</v>
      </c>
      <c r="M1171" s="56">
        <v>0</v>
      </c>
      <c r="O1171" s="56">
        <v>10</v>
      </c>
      <c r="P1171" s="57">
        <v>1.08</v>
      </c>
      <c r="Q1171" s="56" t="s">
        <v>212</v>
      </c>
    </row>
    <row r="1172" spans="1:17" x14ac:dyDescent="0.2">
      <c r="A1172" s="58">
        <v>37561</v>
      </c>
      <c r="B1172" s="513" t="str">
        <f t="shared" si="21"/>
        <v>1101</v>
      </c>
      <c r="C1172" s="56">
        <v>2002</v>
      </c>
      <c r="D1172" s="141">
        <v>11</v>
      </c>
      <c r="E1172" s="141">
        <v>1</v>
      </c>
      <c r="F1172" s="141">
        <v>0</v>
      </c>
      <c r="G1172" s="141">
        <v>0</v>
      </c>
      <c r="H1172" s="141">
        <v>52</v>
      </c>
      <c r="I1172" s="141">
        <v>1</v>
      </c>
      <c r="J1172" s="141">
        <v>0</v>
      </c>
      <c r="K1172" s="141">
        <v>0</v>
      </c>
      <c r="L1172" s="141">
        <v>0</v>
      </c>
      <c r="M1172" s="56">
        <v>0</v>
      </c>
      <c r="O1172" s="56">
        <v>10</v>
      </c>
      <c r="P1172" s="57">
        <v>1.08</v>
      </c>
      <c r="Q1172" s="56" t="s">
        <v>224</v>
      </c>
    </row>
    <row r="1173" spans="1:17" x14ac:dyDescent="0.2">
      <c r="A1173" s="58">
        <v>37562</v>
      </c>
      <c r="B1173" s="513" t="str">
        <f t="shared" si="21"/>
        <v>1102</v>
      </c>
      <c r="C1173" s="56">
        <v>2002</v>
      </c>
      <c r="D1173" s="141">
        <v>5</v>
      </c>
      <c r="E1173" s="141">
        <v>3</v>
      </c>
      <c r="F1173" s="141">
        <v>0</v>
      </c>
      <c r="G1173" s="141">
        <v>0</v>
      </c>
      <c r="H1173" s="141">
        <v>26</v>
      </c>
      <c r="I1173" s="141">
        <v>1</v>
      </c>
      <c r="J1173" s="141">
        <v>1</v>
      </c>
      <c r="K1173" s="141">
        <v>0</v>
      </c>
      <c r="L1173" s="141">
        <v>0</v>
      </c>
      <c r="M1173" s="56">
        <v>0</v>
      </c>
      <c r="O1173" s="56">
        <v>9</v>
      </c>
      <c r="P1173" s="57">
        <v>0.99</v>
      </c>
      <c r="Q1173" s="56" t="s">
        <v>379</v>
      </c>
    </row>
    <row r="1174" spans="1:17" x14ac:dyDescent="0.2">
      <c r="A1174" s="58">
        <v>37563</v>
      </c>
      <c r="B1174" s="513" t="str">
        <f t="shared" si="21"/>
        <v>1103</v>
      </c>
      <c r="C1174" s="56">
        <v>2002</v>
      </c>
      <c r="D1174" s="141">
        <v>24</v>
      </c>
      <c r="E1174" s="141">
        <v>3</v>
      </c>
      <c r="F1174" s="141">
        <v>0</v>
      </c>
      <c r="G1174" s="141">
        <v>0</v>
      </c>
      <c r="H1174" s="141">
        <v>16</v>
      </c>
      <c r="I1174" s="141">
        <v>0</v>
      </c>
      <c r="J1174" s="141">
        <v>0</v>
      </c>
      <c r="K1174" s="141">
        <v>1</v>
      </c>
      <c r="L1174" s="141">
        <v>0</v>
      </c>
      <c r="M1174" s="56">
        <v>0</v>
      </c>
      <c r="O1174" s="56">
        <v>9</v>
      </c>
      <c r="P1174" s="57">
        <v>0.95</v>
      </c>
      <c r="Q1174" s="56" t="s">
        <v>379</v>
      </c>
    </row>
    <row r="1175" spans="1:17" x14ac:dyDescent="0.2">
      <c r="A1175" s="58">
        <v>37564</v>
      </c>
      <c r="B1175" s="513" t="str">
        <f t="shared" si="21"/>
        <v>1104</v>
      </c>
      <c r="C1175" s="56">
        <v>2002</v>
      </c>
      <c r="D1175" s="141">
        <v>30</v>
      </c>
      <c r="E1175" s="141">
        <v>0</v>
      </c>
      <c r="F1175" s="141">
        <v>0</v>
      </c>
      <c r="G1175" s="141">
        <v>0</v>
      </c>
      <c r="H1175" s="141">
        <v>15</v>
      </c>
      <c r="I1175" s="141">
        <v>1</v>
      </c>
      <c r="J1175" s="141">
        <v>1</v>
      </c>
      <c r="K1175" s="141">
        <v>1</v>
      </c>
      <c r="L1175" s="141">
        <v>0</v>
      </c>
      <c r="M1175" s="56">
        <v>0</v>
      </c>
      <c r="O1175" s="56">
        <v>8.6999999999999993</v>
      </c>
      <c r="P1175" s="57">
        <v>0.89</v>
      </c>
      <c r="Q1175" s="56" t="s">
        <v>379</v>
      </c>
    </row>
    <row r="1176" spans="1:17" x14ac:dyDescent="0.2">
      <c r="A1176" s="58">
        <v>37565</v>
      </c>
      <c r="B1176" s="513" t="str">
        <f t="shared" si="21"/>
        <v>1105</v>
      </c>
      <c r="C1176" s="56">
        <v>2002</v>
      </c>
      <c r="D1176" s="141">
        <v>59</v>
      </c>
      <c r="E1176" s="141">
        <v>5</v>
      </c>
      <c r="F1176" s="141">
        <v>0</v>
      </c>
      <c r="G1176" s="141">
        <v>0</v>
      </c>
      <c r="H1176" s="141">
        <v>26</v>
      </c>
      <c r="I1176" s="141">
        <v>0</v>
      </c>
      <c r="J1176" s="141">
        <v>0</v>
      </c>
      <c r="K1176" s="141">
        <v>3</v>
      </c>
      <c r="L1176" s="141">
        <v>0</v>
      </c>
      <c r="M1176" s="56">
        <v>0</v>
      </c>
      <c r="O1176" s="56">
        <v>10</v>
      </c>
      <c r="P1176" s="57">
        <v>0.9</v>
      </c>
      <c r="Q1176" s="56" t="s">
        <v>219</v>
      </c>
    </row>
    <row r="1177" spans="1:17" x14ac:dyDescent="0.2">
      <c r="A1177" s="58">
        <v>37566</v>
      </c>
      <c r="B1177" s="513" t="str">
        <f t="shared" si="21"/>
        <v>1106</v>
      </c>
      <c r="C1177" s="56">
        <v>2002</v>
      </c>
      <c r="D1177" s="141">
        <v>362</v>
      </c>
      <c r="E1177" s="141">
        <v>4</v>
      </c>
      <c r="F1177" s="141">
        <v>0</v>
      </c>
      <c r="G1177" s="141">
        <v>3</v>
      </c>
      <c r="H1177" s="141">
        <v>79</v>
      </c>
      <c r="I1177" s="141">
        <v>1</v>
      </c>
      <c r="J1177" s="141">
        <v>0</v>
      </c>
      <c r="K1177" s="141">
        <v>11</v>
      </c>
      <c r="L1177" s="141">
        <v>5</v>
      </c>
      <c r="M1177" s="56">
        <v>0</v>
      </c>
      <c r="O1177" s="56">
        <v>10</v>
      </c>
      <c r="P1177" s="57">
        <v>1.1000000000000001</v>
      </c>
      <c r="Q1177" s="56" t="s">
        <v>219</v>
      </c>
    </row>
    <row r="1178" spans="1:17" x14ac:dyDescent="0.2">
      <c r="A1178" s="58">
        <v>37567</v>
      </c>
      <c r="B1178" s="513" t="str">
        <f t="shared" si="21"/>
        <v>1107</v>
      </c>
      <c r="C1178" s="56">
        <v>2002</v>
      </c>
      <c r="D1178" s="141">
        <v>1177</v>
      </c>
      <c r="E1178" s="141">
        <v>21</v>
      </c>
      <c r="F1178" s="141">
        <v>0</v>
      </c>
      <c r="G1178" s="141">
        <v>4</v>
      </c>
      <c r="H1178" s="141">
        <v>88</v>
      </c>
      <c r="I1178" s="141">
        <v>9</v>
      </c>
      <c r="J1178" s="141">
        <v>0</v>
      </c>
      <c r="K1178" s="141">
        <v>37</v>
      </c>
      <c r="L1178" s="141">
        <v>0</v>
      </c>
      <c r="M1178" s="56">
        <v>0</v>
      </c>
      <c r="O1178" s="56">
        <v>10</v>
      </c>
      <c r="P1178" s="57">
        <v>1.1200000000000001</v>
      </c>
      <c r="Q1178" s="56" t="s">
        <v>219</v>
      </c>
    </row>
    <row r="1179" spans="1:17" x14ac:dyDescent="0.2">
      <c r="A1179" s="58">
        <v>37568</v>
      </c>
      <c r="B1179" s="513" t="str">
        <f t="shared" si="21"/>
        <v>1108</v>
      </c>
      <c r="C1179" s="56">
        <v>2002</v>
      </c>
      <c r="D1179" s="141">
        <v>554</v>
      </c>
      <c r="E1179" s="141">
        <v>50</v>
      </c>
      <c r="F1179" s="141">
        <v>0</v>
      </c>
      <c r="G1179" s="141">
        <v>18</v>
      </c>
      <c r="H1179" s="141">
        <v>85</v>
      </c>
      <c r="I1179" s="141">
        <v>8</v>
      </c>
      <c r="J1179" s="141">
        <v>1</v>
      </c>
      <c r="K1179" s="141">
        <v>162</v>
      </c>
      <c r="L1179" s="141">
        <v>6</v>
      </c>
      <c r="M1179" s="56">
        <v>0</v>
      </c>
      <c r="O1179" s="56">
        <v>11</v>
      </c>
      <c r="P1179" s="57">
        <v>1.42</v>
      </c>
      <c r="Q1179" s="56" t="s">
        <v>219</v>
      </c>
    </row>
    <row r="1180" spans="1:17" x14ac:dyDescent="0.2">
      <c r="A1180" s="58">
        <v>37569</v>
      </c>
      <c r="B1180" s="513" t="str">
        <f t="shared" si="21"/>
        <v>1109</v>
      </c>
      <c r="C1180" s="56">
        <v>2002</v>
      </c>
      <c r="D1180" s="141">
        <v>601</v>
      </c>
      <c r="E1180" s="141">
        <v>105</v>
      </c>
      <c r="F1180" s="141">
        <v>0</v>
      </c>
      <c r="G1180" s="141">
        <v>32</v>
      </c>
      <c r="H1180" s="141">
        <v>155</v>
      </c>
      <c r="I1180" s="141">
        <v>9</v>
      </c>
      <c r="J1180" s="141">
        <v>6</v>
      </c>
      <c r="K1180" s="141">
        <v>456</v>
      </c>
      <c r="L1180" s="141">
        <v>26</v>
      </c>
      <c r="M1180" s="56">
        <v>0</v>
      </c>
      <c r="O1180" s="56">
        <v>11</v>
      </c>
      <c r="P1180" s="57">
        <v>1.9</v>
      </c>
      <c r="Q1180" s="56" t="s">
        <v>219</v>
      </c>
    </row>
    <row r="1181" spans="1:17" x14ac:dyDescent="0.2">
      <c r="A1181" s="58">
        <v>37570</v>
      </c>
      <c r="B1181" s="513" t="str">
        <f t="shared" si="21"/>
        <v>1110</v>
      </c>
      <c r="C1181" s="56">
        <v>2002</v>
      </c>
      <c r="D1181" s="141">
        <v>231</v>
      </c>
      <c r="E1181" s="141">
        <v>43</v>
      </c>
      <c r="F1181" s="141">
        <v>0</v>
      </c>
      <c r="G1181" s="141">
        <v>7</v>
      </c>
      <c r="H1181" s="141">
        <v>15</v>
      </c>
      <c r="I1181" s="141">
        <v>5</v>
      </c>
      <c r="J1181" s="141">
        <v>26</v>
      </c>
      <c r="K1181" s="141">
        <v>130</v>
      </c>
      <c r="L1181" s="141">
        <v>35</v>
      </c>
      <c r="M1181" s="56">
        <v>0</v>
      </c>
      <c r="O1181" s="56">
        <v>11</v>
      </c>
      <c r="P1181" s="57">
        <v>1.9</v>
      </c>
      <c r="Q1181" s="56" t="s">
        <v>219</v>
      </c>
    </row>
    <row r="1182" spans="1:17" x14ac:dyDescent="0.2">
      <c r="A1182" s="58">
        <v>37571</v>
      </c>
      <c r="B1182" s="513" t="str">
        <f t="shared" si="21"/>
        <v>1111</v>
      </c>
      <c r="C1182" s="56">
        <v>2002</v>
      </c>
      <c r="D1182" s="141">
        <v>73</v>
      </c>
      <c r="E1182" s="141">
        <v>24</v>
      </c>
      <c r="F1182" s="141">
        <v>0</v>
      </c>
      <c r="G1182" s="141">
        <v>19</v>
      </c>
      <c r="H1182" s="141">
        <v>15</v>
      </c>
      <c r="I1182" s="141">
        <v>4</v>
      </c>
      <c r="J1182" s="141">
        <v>10</v>
      </c>
      <c r="K1182" s="141">
        <v>30</v>
      </c>
      <c r="L1182" s="141">
        <v>7</v>
      </c>
      <c r="M1182" s="56">
        <v>0</v>
      </c>
      <c r="O1182" s="56">
        <v>11</v>
      </c>
      <c r="P1182" s="57">
        <v>2</v>
      </c>
      <c r="Q1182" s="56" t="s">
        <v>219</v>
      </c>
    </row>
    <row r="1183" spans="1:17" x14ac:dyDescent="0.2">
      <c r="A1183" s="58">
        <v>37865</v>
      </c>
      <c r="B1183" s="513" t="str">
        <f t="shared" ref="B1183:B1246" si="22">CONCATENATE(TEXT(A1183,"mm"),TEXT(A1183,"dd"))</f>
        <v>0901</v>
      </c>
      <c r="C1183" s="56">
        <v>2003</v>
      </c>
    </row>
    <row r="1184" spans="1:17" x14ac:dyDescent="0.2">
      <c r="A1184" s="58">
        <v>37866</v>
      </c>
      <c r="B1184" s="513" t="str">
        <f t="shared" si="22"/>
        <v>0902</v>
      </c>
      <c r="C1184" s="56">
        <v>2003</v>
      </c>
      <c r="P1184" s="57">
        <v>1.1299999999999999</v>
      </c>
      <c r="Q1184" s="56" t="s">
        <v>212</v>
      </c>
    </row>
    <row r="1185" spans="1:17" x14ac:dyDescent="0.2">
      <c r="A1185" s="58">
        <v>37867</v>
      </c>
      <c r="B1185" s="513" t="str">
        <f t="shared" si="22"/>
        <v>0903</v>
      </c>
      <c r="C1185" s="56">
        <v>2003</v>
      </c>
      <c r="N1185" s="110" t="s">
        <v>131</v>
      </c>
      <c r="O1185" s="56">
        <v>18</v>
      </c>
      <c r="P1185" s="57">
        <v>1.1299999999999999</v>
      </c>
      <c r="Q1185" s="56" t="s">
        <v>212</v>
      </c>
    </row>
    <row r="1186" spans="1:17" x14ac:dyDescent="0.2">
      <c r="A1186" s="58">
        <v>37868</v>
      </c>
      <c r="B1186" s="513" t="str">
        <f t="shared" si="22"/>
        <v>0904</v>
      </c>
      <c r="C1186" s="56">
        <v>2003</v>
      </c>
      <c r="D1186" s="141">
        <v>0</v>
      </c>
      <c r="E1186" s="141">
        <v>0</v>
      </c>
      <c r="F1186" s="141">
        <v>0</v>
      </c>
      <c r="G1186" s="141">
        <v>0</v>
      </c>
      <c r="H1186" s="141">
        <v>9</v>
      </c>
      <c r="I1186" s="141">
        <v>2</v>
      </c>
      <c r="J1186" s="141">
        <v>0</v>
      </c>
      <c r="K1186" s="141">
        <v>0</v>
      </c>
      <c r="L1186" s="141">
        <v>0</v>
      </c>
      <c r="M1186" s="56">
        <v>0</v>
      </c>
      <c r="N1186" s="56" t="s">
        <v>130</v>
      </c>
      <c r="O1186" s="56">
        <v>18</v>
      </c>
      <c r="P1186" s="57">
        <v>1.1299999999999999</v>
      </c>
      <c r="Q1186" s="56" t="s">
        <v>212</v>
      </c>
    </row>
    <row r="1187" spans="1:17" x14ac:dyDescent="0.2">
      <c r="A1187" s="58">
        <v>37868</v>
      </c>
      <c r="B1187" s="513" t="str">
        <f t="shared" si="22"/>
        <v>0904</v>
      </c>
      <c r="C1187" s="56">
        <v>2003</v>
      </c>
      <c r="D1187" s="141">
        <v>473</v>
      </c>
      <c r="E1187" s="141">
        <v>1</v>
      </c>
      <c r="F1187" s="141">
        <v>2</v>
      </c>
      <c r="G1187" s="141">
        <v>0</v>
      </c>
      <c r="H1187" s="141">
        <v>46</v>
      </c>
      <c r="I1187" s="141">
        <v>12</v>
      </c>
      <c r="J1187" s="141">
        <v>367</v>
      </c>
      <c r="K1187" s="141">
        <v>10642</v>
      </c>
      <c r="L1187" s="141">
        <v>2</v>
      </c>
      <c r="M1187" s="56">
        <v>0</v>
      </c>
      <c r="N1187" s="56" t="s">
        <v>127</v>
      </c>
      <c r="O1187" s="56">
        <v>18</v>
      </c>
      <c r="P1187" s="57">
        <v>1.1299999999999999</v>
      </c>
      <c r="Q1187" s="56" t="s">
        <v>222</v>
      </c>
    </row>
    <row r="1188" spans="1:17" x14ac:dyDescent="0.2">
      <c r="A1188" s="58">
        <v>37868</v>
      </c>
      <c r="B1188" s="513" t="str">
        <f t="shared" si="22"/>
        <v>0904</v>
      </c>
      <c r="C1188" s="56">
        <v>2003</v>
      </c>
      <c r="D1188" s="141">
        <v>30</v>
      </c>
      <c r="E1188" s="141">
        <v>12</v>
      </c>
      <c r="F1188" s="141">
        <v>0</v>
      </c>
      <c r="G1188" s="141">
        <v>1</v>
      </c>
      <c r="H1188" s="141">
        <v>12</v>
      </c>
      <c r="I1188" s="141">
        <v>21</v>
      </c>
      <c r="J1188" s="141">
        <v>3</v>
      </c>
      <c r="K1188" s="141">
        <v>485</v>
      </c>
      <c r="L1188" s="141">
        <v>51</v>
      </c>
      <c r="M1188" s="56">
        <v>0</v>
      </c>
      <c r="N1188" s="152" t="s">
        <v>129</v>
      </c>
    </row>
    <row r="1189" spans="1:17" x14ac:dyDescent="0.2">
      <c r="A1189" s="58">
        <v>37869</v>
      </c>
      <c r="B1189" s="513" t="str">
        <f t="shared" si="22"/>
        <v>0905</v>
      </c>
      <c r="C1189" s="56">
        <v>2003</v>
      </c>
      <c r="D1189" s="141">
        <v>110</v>
      </c>
      <c r="E1189" s="141">
        <v>45</v>
      </c>
      <c r="F1189" s="141">
        <v>0</v>
      </c>
      <c r="G1189" s="141">
        <v>0</v>
      </c>
      <c r="H1189" s="141">
        <v>40</v>
      </c>
      <c r="I1189" s="141">
        <v>85</v>
      </c>
      <c r="J1189" s="141">
        <v>11</v>
      </c>
      <c r="K1189" s="141">
        <v>2050</v>
      </c>
      <c r="L1189" s="141">
        <v>123</v>
      </c>
      <c r="M1189" s="56">
        <v>0</v>
      </c>
    </row>
    <row r="1190" spans="1:17" x14ac:dyDescent="0.2">
      <c r="A1190" s="58">
        <v>37870</v>
      </c>
      <c r="B1190" s="513" t="str">
        <f t="shared" si="22"/>
        <v>0906</v>
      </c>
      <c r="C1190" s="56">
        <v>2003</v>
      </c>
      <c r="D1190" s="141">
        <v>106</v>
      </c>
      <c r="E1190" s="141">
        <v>50</v>
      </c>
      <c r="F1190" s="141">
        <v>0</v>
      </c>
      <c r="G1190" s="141">
        <v>0</v>
      </c>
      <c r="H1190" s="141">
        <v>14</v>
      </c>
      <c r="I1190" s="141">
        <v>42</v>
      </c>
      <c r="J1190" s="141">
        <v>6</v>
      </c>
      <c r="K1190" s="141">
        <v>873</v>
      </c>
      <c r="L1190" s="141">
        <v>54</v>
      </c>
      <c r="M1190" s="56">
        <v>0</v>
      </c>
      <c r="O1190" s="56">
        <v>19</v>
      </c>
      <c r="P1190" s="57">
        <v>1.19</v>
      </c>
      <c r="Q1190" s="56" t="s">
        <v>367</v>
      </c>
    </row>
    <row r="1191" spans="1:17" x14ac:dyDescent="0.2">
      <c r="A1191" s="58">
        <v>37871</v>
      </c>
      <c r="B1191" s="513" t="str">
        <f t="shared" si="22"/>
        <v>0907</v>
      </c>
      <c r="C1191" s="56">
        <v>2003</v>
      </c>
      <c r="D1191" s="141">
        <v>1299</v>
      </c>
      <c r="E1191" s="141">
        <v>81</v>
      </c>
      <c r="F1191" s="141">
        <v>0</v>
      </c>
      <c r="G1191" s="141">
        <v>1</v>
      </c>
      <c r="H1191" s="141">
        <v>76</v>
      </c>
      <c r="I1191" s="141">
        <v>89</v>
      </c>
      <c r="J1191" s="141">
        <v>6</v>
      </c>
      <c r="K1191" s="141">
        <v>1697</v>
      </c>
      <c r="L1191" s="141">
        <v>80</v>
      </c>
      <c r="M1191" s="56">
        <v>0</v>
      </c>
      <c r="O1191" s="56">
        <v>19</v>
      </c>
      <c r="P1191" s="57">
        <v>1.19</v>
      </c>
      <c r="Q1191" s="56" t="s">
        <v>227</v>
      </c>
    </row>
    <row r="1192" spans="1:17" x14ac:dyDescent="0.2">
      <c r="A1192" s="58">
        <v>37872</v>
      </c>
      <c r="B1192" s="513" t="str">
        <f t="shared" si="22"/>
        <v>0908</v>
      </c>
      <c r="C1192" s="56">
        <v>2003</v>
      </c>
      <c r="D1192" s="141">
        <v>1578</v>
      </c>
      <c r="E1192" s="141">
        <v>82</v>
      </c>
      <c r="F1192" s="141">
        <v>0</v>
      </c>
      <c r="G1192" s="141">
        <v>0</v>
      </c>
      <c r="H1192" s="141">
        <v>115</v>
      </c>
      <c r="I1192" s="141">
        <v>99</v>
      </c>
      <c r="J1192" s="141">
        <v>9</v>
      </c>
      <c r="K1192" s="141">
        <v>936</v>
      </c>
      <c r="L1192" s="141">
        <v>49</v>
      </c>
      <c r="M1192" s="56">
        <v>0</v>
      </c>
      <c r="O1192" s="56">
        <v>18</v>
      </c>
      <c r="P1192" s="57">
        <v>1.1599999999999999</v>
      </c>
      <c r="Q1192" s="56" t="s">
        <v>227</v>
      </c>
    </row>
    <row r="1193" spans="1:17" x14ac:dyDescent="0.2">
      <c r="A1193" s="58">
        <v>37873</v>
      </c>
      <c r="B1193" s="513" t="str">
        <f t="shared" si="22"/>
        <v>0909</v>
      </c>
      <c r="C1193" s="56">
        <v>2003</v>
      </c>
      <c r="D1193" s="141">
        <v>1471</v>
      </c>
      <c r="E1193" s="141">
        <v>95</v>
      </c>
      <c r="F1193" s="141">
        <v>0</v>
      </c>
      <c r="G1193" s="141">
        <v>0</v>
      </c>
      <c r="H1193" s="141">
        <v>252</v>
      </c>
      <c r="I1193" s="141">
        <v>188</v>
      </c>
      <c r="J1193" s="141">
        <v>4</v>
      </c>
      <c r="K1193" s="141">
        <v>855</v>
      </c>
      <c r="L1193" s="141">
        <v>51</v>
      </c>
      <c r="M1193" s="56">
        <v>0</v>
      </c>
      <c r="O1193" s="56">
        <v>18</v>
      </c>
      <c r="P1193" s="57">
        <v>1.1599999999999999</v>
      </c>
      <c r="Q1193" s="56" t="s">
        <v>222</v>
      </c>
    </row>
    <row r="1194" spans="1:17" x14ac:dyDescent="0.2">
      <c r="A1194" s="58">
        <v>37874</v>
      </c>
      <c r="B1194" s="513" t="str">
        <f t="shared" si="22"/>
        <v>0910</v>
      </c>
      <c r="C1194" s="56">
        <v>2003</v>
      </c>
      <c r="D1194" s="141">
        <v>800</v>
      </c>
      <c r="E1194" s="141">
        <v>45</v>
      </c>
      <c r="F1194" s="141">
        <v>0</v>
      </c>
      <c r="G1194" s="141">
        <v>0</v>
      </c>
      <c r="H1194" s="141">
        <v>1101</v>
      </c>
      <c r="I1194" s="141">
        <v>52</v>
      </c>
      <c r="J1194" s="141">
        <v>5</v>
      </c>
      <c r="K1194" s="141">
        <v>644</v>
      </c>
      <c r="L1194" s="141">
        <v>22</v>
      </c>
      <c r="M1194" s="56">
        <v>0</v>
      </c>
      <c r="O1194" s="56">
        <v>18</v>
      </c>
      <c r="P1194" s="57">
        <v>1.1499999999999999</v>
      </c>
      <c r="Q1194" s="56" t="s">
        <v>371</v>
      </c>
    </row>
    <row r="1195" spans="1:17" x14ac:dyDescent="0.2">
      <c r="A1195" s="58">
        <v>37875</v>
      </c>
      <c r="B1195" s="513" t="str">
        <f t="shared" si="22"/>
        <v>0911</v>
      </c>
      <c r="C1195" s="56">
        <v>2003</v>
      </c>
      <c r="D1195" s="141">
        <v>1792</v>
      </c>
      <c r="E1195" s="141">
        <v>87</v>
      </c>
      <c r="F1195" s="141">
        <v>0</v>
      </c>
      <c r="G1195" s="141">
        <v>0</v>
      </c>
      <c r="H1195" s="141">
        <v>531</v>
      </c>
      <c r="I1195" s="141">
        <v>119</v>
      </c>
      <c r="J1195" s="141">
        <v>5</v>
      </c>
      <c r="K1195" s="141">
        <v>594</v>
      </c>
      <c r="L1195" s="141">
        <v>22</v>
      </c>
      <c r="M1195" s="56">
        <v>0</v>
      </c>
      <c r="O1195" s="56">
        <v>18</v>
      </c>
      <c r="P1195" s="57">
        <v>1.1299999999999999</v>
      </c>
      <c r="Q1195" s="56" t="s">
        <v>367</v>
      </c>
    </row>
    <row r="1196" spans="1:17" x14ac:dyDescent="0.2">
      <c r="A1196" s="58">
        <v>37876</v>
      </c>
      <c r="B1196" s="513" t="str">
        <f t="shared" si="22"/>
        <v>0912</v>
      </c>
      <c r="C1196" s="56">
        <v>2003</v>
      </c>
      <c r="D1196" s="141">
        <v>1459</v>
      </c>
      <c r="E1196" s="141">
        <v>45</v>
      </c>
      <c r="F1196" s="141">
        <v>0</v>
      </c>
      <c r="G1196" s="141">
        <v>0</v>
      </c>
      <c r="H1196" s="141">
        <v>782</v>
      </c>
      <c r="I1196" s="141">
        <v>42</v>
      </c>
      <c r="J1196" s="141">
        <v>2</v>
      </c>
      <c r="K1196" s="141">
        <v>544</v>
      </c>
      <c r="L1196" s="141">
        <v>13</v>
      </c>
      <c r="M1196" s="56">
        <v>0</v>
      </c>
      <c r="O1196" s="56">
        <v>17</v>
      </c>
      <c r="P1196" s="57">
        <v>1.1299999999999999</v>
      </c>
      <c r="Q1196" s="56" t="s">
        <v>372</v>
      </c>
    </row>
    <row r="1197" spans="1:17" x14ac:dyDescent="0.2">
      <c r="A1197" s="58">
        <v>37877</v>
      </c>
      <c r="B1197" s="513" t="str">
        <f t="shared" si="22"/>
        <v>0913</v>
      </c>
      <c r="C1197" s="56">
        <v>2003</v>
      </c>
      <c r="D1197" s="141">
        <v>1706</v>
      </c>
      <c r="E1197" s="141">
        <v>68</v>
      </c>
      <c r="F1197" s="141">
        <v>0</v>
      </c>
      <c r="G1197" s="141">
        <v>0</v>
      </c>
      <c r="H1197" s="141">
        <v>644</v>
      </c>
      <c r="I1197" s="141">
        <v>58</v>
      </c>
      <c r="J1197" s="141">
        <v>4</v>
      </c>
      <c r="K1197" s="141">
        <v>574</v>
      </c>
      <c r="L1197" s="141">
        <v>19</v>
      </c>
      <c r="M1197" s="56">
        <v>0</v>
      </c>
      <c r="O1197" s="56">
        <v>17</v>
      </c>
      <c r="P1197" s="57">
        <v>1.1299999999999999</v>
      </c>
      <c r="Q1197" s="56" t="s">
        <v>378</v>
      </c>
    </row>
    <row r="1198" spans="1:17" x14ac:dyDescent="0.2">
      <c r="A1198" s="58">
        <v>37878</v>
      </c>
      <c r="B1198" s="513" t="str">
        <f t="shared" si="22"/>
        <v>0914</v>
      </c>
      <c r="C1198" s="56">
        <v>2003</v>
      </c>
      <c r="D1198" s="141">
        <v>1728</v>
      </c>
      <c r="E1198" s="141">
        <v>65</v>
      </c>
      <c r="F1198" s="141">
        <v>0</v>
      </c>
      <c r="G1198" s="141">
        <v>0</v>
      </c>
      <c r="H1198" s="141">
        <v>336</v>
      </c>
      <c r="I1198" s="141">
        <v>54</v>
      </c>
      <c r="J1198" s="141">
        <v>6</v>
      </c>
      <c r="K1198" s="141">
        <v>899</v>
      </c>
      <c r="L1198" s="141">
        <v>61</v>
      </c>
      <c r="M1198" s="56">
        <v>0</v>
      </c>
      <c r="O1198" s="56">
        <v>18</v>
      </c>
      <c r="P1198" s="57">
        <v>1.1599999999999999</v>
      </c>
      <c r="Q1198" s="56" t="s">
        <v>227</v>
      </c>
    </row>
    <row r="1199" spans="1:17" x14ac:dyDescent="0.2">
      <c r="A1199" s="58">
        <v>37879</v>
      </c>
      <c r="B1199" s="513" t="str">
        <f t="shared" si="22"/>
        <v>0915</v>
      </c>
      <c r="C1199" s="56">
        <v>2003</v>
      </c>
      <c r="D1199" s="141">
        <v>2008</v>
      </c>
      <c r="E1199" s="141">
        <v>92</v>
      </c>
      <c r="F1199" s="141">
        <v>0</v>
      </c>
      <c r="G1199" s="141">
        <v>0</v>
      </c>
      <c r="H1199" s="141">
        <v>381</v>
      </c>
      <c r="I1199" s="141">
        <v>71</v>
      </c>
      <c r="J1199" s="141">
        <v>3</v>
      </c>
      <c r="K1199" s="141">
        <v>936</v>
      </c>
      <c r="L1199" s="141">
        <v>40</v>
      </c>
      <c r="M1199" s="56">
        <v>0</v>
      </c>
      <c r="O1199" s="56">
        <v>17</v>
      </c>
      <c r="P1199" s="57">
        <v>1.1599999999999999</v>
      </c>
      <c r="Q1199" s="56" t="s">
        <v>367</v>
      </c>
    </row>
    <row r="1200" spans="1:17" x14ac:dyDescent="0.2">
      <c r="A1200" s="58">
        <v>37880</v>
      </c>
      <c r="B1200" s="513" t="str">
        <f t="shared" si="22"/>
        <v>0916</v>
      </c>
      <c r="C1200" s="56">
        <v>2003</v>
      </c>
      <c r="D1200" s="141">
        <v>2320</v>
      </c>
      <c r="E1200" s="141">
        <v>92</v>
      </c>
      <c r="F1200" s="141">
        <v>1</v>
      </c>
      <c r="G1200" s="141">
        <v>0</v>
      </c>
      <c r="H1200" s="141">
        <v>287</v>
      </c>
      <c r="I1200" s="141">
        <v>57</v>
      </c>
      <c r="J1200" s="141">
        <v>5</v>
      </c>
      <c r="K1200" s="141">
        <v>831</v>
      </c>
      <c r="L1200" s="141">
        <v>42</v>
      </c>
      <c r="M1200" s="56">
        <v>0</v>
      </c>
      <c r="O1200" s="56">
        <v>17</v>
      </c>
      <c r="P1200" s="57">
        <v>1.1599999999999999</v>
      </c>
      <c r="Q1200" s="56" t="s">
        <v>367</v>
      </c>
    </row>
    <row r="1201" spans="1:17" x14ac:dyDescent="0.2">
      <c r="A1201" s="58">
        <v>37881</v>
      </c>
      <c r="B1201" s="513" t="str">
        <f t="shared" si="22"/>
        <v>0917</v>
      </c>
      <c r="C1201" s="56">
        <v>2003</v>
      </c>
      <c r="D1201" s="141">
        <v>2853</v>
      </c>
      <c r="E1201" s="141">
        <v>100</v>
      </c>
      <c r="F1201" s="141">
        <v>0</v>
      </c>
      <c r="G1201" s="141">
        <v>0</v>
      </c>
      <c r="H1201" s="141">
        <v>213</v>
      </c>
      <c r="I1201" s="141">
        <v>56</v>
      </c>
      <c r="J1201" s="141">
        <v>3</v>
      </c>
      <c r="K1201" s="141">
        <v>743</v>
      </c>
      <c r="L1201" s="141">
        <v>33</v>
      </c>
      <c r="M1201" s="56">
        <v>0</v>
      </c>
      <c r="O1201" s="56">
        <v>16.5</v>
      </c>
      <c r="P1201" s="57">
        <v>1.17</v>
      </c>
      <c r="Q1201" s="56" t="s">
        <v>367</v>
      </c>
    </row>
    <row r="1202" spans="1:17" x14ac:dyDescent="0.2">
      <c r="A1202" s="58">
        <v>37882</v>
      </c>
      <c r="B1202" s="513" t="str">
        <f t="shared" si="22"/>
        <v>0918</v>
      </c>
      <c r="C1202" s="56">
        <v>2003</v>
      </c>
      <c r="D1202" s="141">
        <v>2106</v>
      </c>
      <c r="E1202" s="141">
        <v>90</v>
      </c>
      <c r="F1202" s="141">
        <v>0</v>
      </c>
      <c r="G1202" s="141">
        <v>0</v>
      </c>
      <c r="H1202" s="141">
        <v>240</v>
      </c>
      <c r="I1202" s="141">
        <v>75</v>
      </c>
      <c r="J1202" s="141">
        <v>2</v>
      </c>
      <c r="K1202" s="141">
        <v>485</v>
      </c>
      <c r="L1202" s="141">
        <v>14</v>
      </c>
      <c r="M1202" s="56">
        <v>0</v>
      </c>
      <c r="O1202" s="56">
        <v>16</v>
      </c>
      <c r="P1202" s="57">
        <v>1.17</v>
      </c>
      <c r="Q1202" s="56" t="s">
        <v>219</v>
      </c>
    </row>
    <row r="1203" spans="1:17" x14ac:dyDescent="0.2">
      <c r="A1203" s="58">
        <v>37883</v>
      </c>
      <c r="B1203" s="513" t="str">
        <f t="shared" si="22"/>
        <v>0919</v>
      </c>
      <c r="C1203" s="56">
        <v>2003</v>
      </c>
      <c r="D1203" s="141">
        <v>3616</v>
      </c>
      <c r="E1203" s="141">
        <v>141</v>
      </c>
      <c r="F1203" s="141">
        <v>0</v>
      </c>
      <c r="G1203" s="141">
        <v>0</v>
      </c>
      <c r="H1203" s="141">
        <v>275</v>
      </c>
      <c r="I1203" s="141">
        <v>112</v>
      </c>
      <c r="J1203" s="141">
        <v>6</v>
      </c>
      <c r="K1203" s="141">
        <v>655</v>
      </c>
      <c r="L1203" s="141">
        <v>22</v>
      </c>
      <c r="M1203" s="56">
        <v>0</v>
      </c>
      <c r="O1203" s="56">
        <v>17</v>
      </c>
      <c r="P1203" s="57">
        <v>1.19</v>
      </c>
      <c r="Q1203" s="56" t="s">
        <v>222</v>
      </c>
    </row>
    <row r="1204" spans="1:17" x14ac:dyDescent="0.2">
      <c r="A1204" s="58">
        <v>37884</v>
      </c>
      <c r="B1204" s="513" t="str">
        <f t="shared" si="22"/>
        <v>0920</v>
      </c>
      <c r="C1204" s="56">
        <v>2003</v>
      </c>
      <c r="D1204" s="141">
        <v>2685</v>
      </c>
      <c r="E1204" s="141">
        <v>112</v>
      </c>
      <c r="F1204" s="141">
        <v>0</v>
      </c>
      <c r="G1204" s="141">
        <v>1</v>
      </c>
      <c r="H1204" s="141">
        <v>367</v>
      </c>
      <c r="I1204" s="141">
        <v>75</v>
      </c>
      <c r="J1204" s="141">
        <v>3</v>
      </c>
      <c r="K1204" s="141">
        <v>679</v>
      </c>
      <c r="L1204" s="141">
        <v>33</v>
      </c>
      <c r="M1204" s="56">
        <v>0</v>
      </c>
      <c r="O1204" s="56">
        <v>17</v>
      </c>
      <c r="P1204" s="57">
        <v>1.19</v>
      </c>
      <c r="Q1204" s="56" t="s">
        <v>379</v>
      </c>
    </row>
    <row r="1205" spans="1:17" x14ac:dyDescent="0.2">
      <c r="A1205" s="58">
        <v>37885</v>
      </c>
      <c r="B1205" s="513" t="str">
        <f t="shared" si="22"/>
        <v>0921</v>
      </c>
      <c r="C1205" s="56">
        <v>2003</v>
      </c>
      <c r="D1205" s="141">
        <v>3003</v>
      </c>
      <c r="E1205" s="141">
        <v>104</v>
      </c>
      <c r="F1205" s="141">
        <v>0</v>
      </c>
      <c r="G1205" s="141">
        <v>0</v>
      </c>
      <c r="H1205" s="141">
        <v>339</v>
      </c>
      <c r="I1205" s="141">
        <v>95</v>
      </c>
      <c r="J1205" s="141">
        <v>3</v>
      </c>
      <c r="K1205" s="141">
        <v>446</v>
      </c>
      <c r="L1205" s="141">
        <v>21</v>
      </c>
      <c r="M1205" s="56">
        <v>0</v>
      </c>
      <c r="O1205" s="56">
        <v>17</v>
      </c>
      <c r="P1205" s="57">
        <v>1.19</v>
      </c>
      <c r="Q1205" s="56" t="s">
        <v>212</v>
      </c>
    </row>
    <row r="1206" spans="1:17" x14ac:dyDescent="0.2">
      <c r="A1206" s="58">
        <v>37886</v>
      </c>
      <c r="B1206" s="513" t="str">
        <f t="shared" si="22"/>
        <v>0922</v>
      </c>
      <c r="C1206" s="56">
        <v>2003</v>
      </c>
      <c r="D1206" s="141">
        <v>2656</v>
      </c>
      <c r="E1206" s="141">
        <v>81</v>
      </c>
      <c r="F1206" s="141">
        <v>0</v>
      </c>
      <c r="G1206" s="141">
        <v>0</v>
      </c>
      <c r="H1206" s="141">
        <v>246</v>
      </c>
      <c r="I1206" s="141">
        <v>60</v>
      </c>
      <c r="J1206" s="141">
        <v>3</v>
      </c>
      <c r="K1206" s="141">
        <v>682</v>
      </c>
      <c r="L1206" s="141">
        <v>31</v>
      </c>
      <c r="M1206" s="56">
        <v>0</v>
      </c>
      <c r="O1206" s="56">
        <v>17</v>
      </c>
      <c r="P1206" s="57">
        <v>1.19</v>
      </c>
      <c r="Q1206" s="56" t="s">
        <v>212</v>
      </c>
    </row>
    <row r="1207" spans="1:17" x14ac:dyDescent="0.2">
      <c r="A1207" s="58">
        <v>37887</v>
      </c>
      <c r="B1207" s="513" t="str">
        <f t="shared" si="22"/>
        <v>0923</v>
      </c>
      <c r="C1207" s="56">
        <v>2003</v>
      </c>
      <c r="D1207" s="141">
        <v>2860</v>
      </c>
      <c r="E1207" s="141">
        <v>100</v>
      </c>
      <c r="F1207" s="141">
        <v>1</v>
      </c>
      <c r="G1207" s="141">
        <v>1</v>
      </c>
      <c r="H1207" s="141">
        <v>248</v>
      </c>
      <c r="I1207" s="141">
        <v>67</v>
      </c>
      <c r="J1207" s="141">
        <v>3</v>
      </c>
      <c r="K1207" s="141">
        <v>478</v>
      </c>
      <c r="L1207" s="141">
        <v>17</v>
      </c>
      <c r="M1207" s="56">
        <v>0</v>
      </c>
      <c r="N1207" s="56" t="s">
        <v>151</v>
      </c>
      <c r="O1207" s="56">
        <v>17</v>
      </c>
      <c r="P1207" s="57">
        <v>1.2</v>
      </c>
      <c r="Q1207" s="56" t="s">
        <v>222</v>
      </c>
    </row>
    <row r="1208" spans="1:17" x14ac:dyDescent="0.2">
      <c r="A1208" s="58">
        <v>37888</v>
      </c>
      <c r="B1208" s="513" t="str">
        <f t="shared" si="22"/>
        <v>0924</v>
      </c>
      <c r="C1208" s="56">
        <v>2003</v>
      </c>
      <c r="D1208" s="141">
        <v>3553</v>
      </c>
      <c r="E1208" s="141">
        <v>186</v>
      </c>
      <c r="F1208" s="141">
        <v>0</v>
      </c>
      <c r="G1208" s="141">
        <v>0</v>
      </c>
      <c r="H1208" s="141">
        <v>501</v>
      </c>
      <c r="I1208" s="141">
        <v>121</v>
      </c>
      <c r="J1208" s="141">
        <v>1</v>
      </c>
      <c r="K1208" s="141">
        <v>501</v>
      </c>
      <c r="L1208" s="141">
        <v>33</v>
      </c>
      <c r="M1208" s="56">
        <v>0</v>
      </c>
      <c r="O1208" s="56">
        <v>16.899999999999999</v>
      </c>
      <c r="P1208" s="57">
        <v>1.2</v>
      </c>
      <c r="Q1208" s="56" t="s">
        <v>370</v>
      </c>
    </row>
    <row r="1209" spans="1:17" x14ac:dyDescent="0.2">
      <c r="A1209" s="58">
        <v>37889</v>
      </c>
      <c r="B1209" s="513" t="str">
        <f t="shared" si="22"/>
        <v>0925</v>
      </c>
      <c r="C1209" s="56">
        <v>2003</v>
      </c>
      <c r="D1209" s="141">
        <v>1926</v>
      </c>
      <c r="E1209" s="141">
        <v>188</v>
      </c>
      <c r="F1209" s="141">
        <v>0</v>
      </c>
      <c r="G1209" s="141">
        <v>0</v>
      </c>
      <c r="H1209" s="141">
        <v>1524</v>
      </c>
      <c r="I1209" s="141">
        <v>156</v>
      </c>
      <c r="J1209" s="141">
        <v>2</v>
      </c>
      <c r="K1209" s="141">
        <v>420</v>
      </c>
      <c r="L1209" s="141">
        <v>41</v>
      </c>
      <c r="M1209" s="56">
        <v>0</v>
      </c>
      <c r="O1209" s="56">
        <v>16.899999999999999</v>
      </c>
      <c r="P1209" s="57">
        <v>1.2</v>
      </c>
      <c r="Q1209" s="56" t="s">
        <v>212</v>
      </c>
    </row>
    <row r="1210" spans="1:17" x14ac:dyDescent="0.2">
      <c r="A1210" s="58">
        <v>37890</v>
      </c>
      <c r="B1210" s="513" t="str">
        <f t="shared" si="22"/>
        <v>0926</v>
      </c>
      <c r="C1210" s="56">
        <v>2003</v>
      </c>
      <c r="D1210" s="141">
        <v>2367</v>
      </c>
      <c r="E1210" s="141">
        <v>174</v>
      </c>
      <c r="F1210" s="141">
        <v>0</v>
      </c>
      <c r="G1210" s="141">
        <v>1</v>
      </c>
      <c r="H1210" s="141">
        <v>1240</v>
      </c>
      <c r="I1210" s="141">
        <v>176</v>
      </c>
      <c r="J1210" s="141">
        <v>0</v>
      </c>
      <c r="K1210" s="141">
        <v>395</v>
      </c>
      <c r="L1210" s="141">
        <v>11</v>
      </c>
      <c r="M1210" s="56">
        <v>0</v>
      </c>
      <c r="O1210" s="56">
        <v>16</v>
      </c>
      <c r="P1210" s="57">
        <v>1.21</v>
      </c>
      <c r="Q1210" s="56" t="s">
        <v>212</v>
      </c>
    </row>
    <row r="1211" spans="1:17" x14ac:dyDescent="0.2">
      <c r="A1211" s="58">
        <v>37891</v>
      </c>
      <c r="B1211" s="513" t="str">
        <f t="shared" si="22"/>
        <v>0927</v>
      </c>
      <c r="C1211" s="56">
        <v>2003</v>
      </c>
      <c r="D1211" s="141">
        <v>1756</v>
      </c>
      <c r="E1211" s="141">
        <v>174</v>
      </c>
      <c r="F1211" s="141">
        <v>0</v>
      </c>
      <c r="G1211" s="141">
        <v>0</v>
      </c>
      <c r="H1211" s="141">
        <v>761</v>
      </c>
      <c r="I1211" s="141">
        <v>141</v>
      </c>
      <c r="J1211" s="141">
        <v>4</v>
      </c>
      <c r="K1211" s="141">
        <v>386</v>
      </c>
      <c r="L1211" s="141">
        <v>19</v>
      </c>
      <c r="M1211" s="56">
        <v>0</v>
      </c>
      <c r="O1211" s="56">
        <v>16</v>
      </c>
      <c r="P1211" s="57">
        <v>1.21</v>
      </c>
      <c r="Q1211" s="56" t="s">
        <v>212</v>
      </c>
    </row>
    <row r="1212" spans="1:17" x14ac:dyDescent="0.2">
      <c r="A1212" s="58">
        <v>37892</v>
      </c>
      <c r="B1212" s="513" t="str">
        <f t="shared" si="22"/>
        <v>0928</v>
      </c>
      <c r="C1212" s="56">
        <v>2003</v>
      </c>
      <c r="D1212" s="141">
        <v>2128</v>
      </c>
      <c r="E1212" s="141">
        <v>224</v>
      </c>
      <c r="F1212" s="141">
        <v>0</v>
      </c>
      <c r="G1212" s="141">
        <v>0</v>
      </c>
      <c r="H1212" s="141">
        <v>1007</v>
      </c>
      <c r="I1212" s="141">
        <v>228</v>
      </c>
      <c r="J1212" s="141">
        <v>10</v>
      </c>
      <c r="K1212" s="141">
        <v>580</v>
      </c>
      <c r="L1212" s="141">
        <v>24</v>
      </c>
      <c r="M1212" s="56">
        <v>0</v>
      </c>
      <c r="O1212" s="56">
        <v>17</v>
      </c>
      <c r="P1212" s="57">
        <v>1.21</v>
      </c>
      <c r="Q1212" s="56" t="s">
        <v>212</v>
      </c>
    </row>
    <row r="1213" spans="1:17" x14ac:dyDescent="0.2">
      <c r="A1213" s="58">
        <v>37893</v>
      </c>
      <c r="B1213" s="513" t="str">
        <f t="shared" si="22"/>
        <v>0929</v>
      </c>
      <c r="C1213" s="56">
        <v>2003</v>
      </c>
      <c r="D1213" s="141">
        <v>2430</v>
      </c>
      <c r="E1213" s="141">
        <v>208</v>
      </c>
      <c r="F1213" s="141">
        <v>0</v>
      </c>
      <c r="G1213" s="141">
        <v>0</v>
      </c>
      <c r="H1213" s="141">
        <v>2690</v>
      </c>
      <c r="I1213" s="141">
        <v>282</v>
      </c>
      <c r="J1213" s="141">
        <v>3</v>
      </c>
      <c r="K1213" s="141">
        <v>668</v>
      </c>
      <c r="L1213" s="141">
        <v>23</v>
      </c>
      <c r="M1213" s="56">
        <v>0</v>
      </c>
      <c r="O1213" s="56">
        <v>17</v>
      </c>
      <c r="P1213" s="57">
        <v>1.21</v>
      </c>
      <c r="Q1213" s="56" t="s">
        <v>229</v>
      </c>
    </row>
    <row r="1214" spans="1:17" x14ac:dyDescent="0.2">
      <c r="A1214" s="58">
        <v>37894</v>
      </c>
      <c r="B1214" s="513" t="str">
        <f t="shared" si="22"/>
        <v>0930</v>
      </c>
      <c r="C1214" s="56">
        <v>2003</v>
      </c>
      <c r="D1214" s="141">
        <v>1494</v>
      </c>
      <c r="E1214" s="141">
        <v>187</v>
      </c>
      <c r="F1214" s="141">
        <v>1</v>
      </c>
      <c r="G1214" s="141">
        <v>0</v>
      </c>
      <c r="H1214" s="141">
        <v>2827</v>
      </c>
      <c r="I1214" s="141">
        <v>291</v>
      </c>
      <c r="J1214" s="141">
        <v>3</v>
      </c>
      <c r="K1214" s="141">
        <v>353</v>
      </c>
      <c r="L1214" s="141">
        <v>37</v>
      </c>
      <c r="M1214" s="56">
        <v>0</v>
      </c>
      <c r="O1214" s="56">
        <v>17.5</v>
      </c>
      <c r="P1214" s="57">
        <v>1.2</v>
      </c>
    </row>
    <row r="1215" spans="1:17" x14ac:dyDescent="0.2">
      <c r="A1215" s="58">
        <v>37895</v>
      </c>
      <c r="B1215" s="513" t="str">
        <f t="shared" si="22"/>
        <v>1001</v>
      </c>
      <c r="C1215" s="56">
        <v>2003</v>
      </c>
      <c r="D1215" s="141">
        <v>2149</v>
      </c>
      <c r="E1215" s="141">
        <v>217</v>
      </c>
      <c r="F1215" s="141">
        <v>0</v>
      </c>
      <c r="G1215" s="141">
        <v>0</v>
      </c>
      <c r="H1215" s="141">
        <v>1833</v>
      </c>
      <c r="I1215" s="141">
        <v>198</v>
      </c>
      <c r="J1215" s="141">
        <v>3</v>
      </c>
      <c r="K1215" s="141">
        <v>410</v>
      </c>
      <c r="L1215" s="141">
        <v>78</v>
      </c>
      <c r="M1215" s="56">
        <v>0</v>
      </c>
      <c r="O1215" s="56">
        <v>17.5</v>
      </c>
      <c r="P1215" s="57">
        <v>1.2</v>
      </c>
      <c r="Q1215" s="56" t="s">
        <v>229</v>
      </c>
    </row>
    <row r="1216" spans="1:17" x14ac:dyDescent="0.2">
      <c r="A1216" s="58">
        <v>37896</v>
      </c>
      <c r="B1216" s="513" t="str">
        <f t="shared" si="22"/>
        <v>1002</v>
      </c>
      <c r="C1216" s="56">
        <v>2003</v>
      </c>
      <c r="D1216" s="141">
        <v>1988</v>
      </c>
      <c r="E1216" s="141">
        <v>151</v>
      </c>
      <c r="F1216" s="141">
        <v>0</v>
      </c>
      <c r="G1216" s="141">
        <v>0</v>
      </c>
      <c r="H1216" s="141">
        <v>1761</v>
      </c>
      <c r="I1216" s="141">
        <v>200</v>
      </c>
      <c r="J1216" s="141">
        <v>7</v>
      </c>
      <c r="K1216" s="141">
        <v>659</v>
      </c>
      <c r="L1216" s="141">
        <v>44</v>
      </c>
      <c r="M1216" s="56">
        <v>0</v>
      </c>
      <c r="N1216" s="56" t="s">
        <v>152</v>
      </c>
      <c r="O1216" s="56">
        <v>17</v>
      </c>
      <c r="P1216" s="57">
        <v>1.22</v>
      </c>
      <c r="Q1216" s="56" t="s">
        <v>370</v>
      </c>
    </row>
    <row r="1217" spans="1:17" x14ac:dyDescent="0.2">
      <c r="A1217" s="58">
        <v>37897</v>
      </c>
      <c r="B1217" s="513" t="str">
        <f t="shared" si="22"/>
        <v>1003</v>
      </c>
      <c r="C1217" s="56">
        <v>2003</v>
      </c>
      <c r="D1217" s="141">
        <v>2474</v>
      </c>
      <c r="E1217" s="141">
        <v>223</v>
      </c>
      <c r="F1217" s="141">
        <v>1</v>
      </c>
      <c r="G1217" s="141">
        <v>1</v>
      </c>
      <c r="H1217" s="141">
        <v>2483</v>
      </c>
      <c r="I1217" s="141">
        <v>339</v>
      </c>
      <c r="J1217" s="141">
        <v>7</v>
      </c>
      <c r="K1217" s="141">
        <v>649</v>
      </c>
      <c r="L1217" s="141">
        <v>38</v>
      </c>
      <c r="M1217" s="56">
        <v>0</v>
      </c>
      <c r="O1217" s="56">
        <v>17</v>
      </c>
      <c r="P1217" s="57">
        <v>1.22</v>
      </c>
      <c r="Q1217" s="56" t="s">
        <v>370</v>
      </c>
    </row>
    <row r="1218" spans="1:17" x14ac:dyDescent="0.2">
      <c r="A1218" s="58">
        <v>37898</v>
      </c>
      <c r="B1218" s="513" t="str">
        <f t="shared" si="22"/>
        <v>1004</v>
      </c>
      <c r="C1218" s="56">
        <v>2003</v>
      </c>
      <c r="D1218" s="141">
        <v>2747</v>
      </c>
      <c r="E1218" s="141">
        <v>163</v>
      </c>
      <c r="F1218" s="141">
        <v>0</v>
      </c>
      <c r="G1218" s="141">
        <v>3</v>
      </c>
      <c r="H1218" s="141">
        <v>2517</v>
      </c>
      <c r="I1218" s="141">
        <v>286</v>
      </c>
      <c r="J1218" s="141">
        <v>3</v>
      </c>
      <c r="K1218" s="141">
        <v>465</v>
      </c>
      <c r="L1218" s="141">
        <v>11</v>
      </c>
      <c r="M1218" s="56">
        <v>0</v>
      </c>
      <c r="O1218" s="56">
        <v>16</v>
      </c>
      <c r="P1218" s="57">
        <v>1.21</v>
      </c>
      <c r="Q1218" s="56" t="s">
        <v>230</v>
      </c>
    </row>
    <row r="1219" spans="1:17" x14ac:dyDescent="0.2">
      <c r="A1219" s="58">
        <v>37899</v>
      </c>
      <c r="B1219" s="513" t="str">
        <f t="shared" si="22"/>
        <v>1005</v>
      </c>
      <c r="C1219" s="56">
        <v>2003</v>
      </c>
      <c r="D1219" s="141">
        <v>2302</v>
      </c>
      <c r="E1219" s="141">
        <v>119</v>
      </c>
      <c r="F1219" s="141">
        <v>0</v>
      </c>
      <c r="G1219" s="141">
        <v>1</v>
      </c>
      <c r="H1219" s="141">
        <v>2290</v>
      </c>
      <c r="I1219" s="141">
        <v>284</v>
      </c>
      <c r="J1219" s="141">
        <v>5</v>
      </c>
      <c r="K1219" s="141">
        <v>401</v>
      </c>
      <c r="L1219" s="141">
        <v>12</v>
      </c>
      <c r="M1219" s="56">
        <v>0</v>
      </c>
      <c r="O1219" s="56">
        <v>16</v>
      </c>
      <c r="P1219" s="57">
        <v>1.21</v>
      </c>
      <c r="Q1219" s="56" t="s">
        <v>367</v>
      </c>
    </row>
    <row r="1220" spans="1:17" x14ac:dyDescent="0.2">
      <c r="A1220" s="58">
        <v>37900</v>
      </c>
      <c r="B1220" s="513" t="str">
        <f t="shared" si="22"/>
        <v>1006</v>
      </c>
      <c r="C1220" s="56">
        <v>2003</v>
      </c>
      <c r="D1220" s="141">
        <v>2610</v>
      </c>
      <c r="E1220" s="141">
        <v>69</v>
      </c>
      <c r="F1220" s="141">
        <v>0</v>
      </c>
      <c r="G1220" s="141">
        <v>3</v>
      </c>
      <c r="H1220" s="141">
        <v>707</v>
      </c>
      <c r="I1220" s="141">
        <v>91</v>
      </c>
      <c r="J1220" s="141">
        <v>3</v>
      </c>
      <c r="K1220" s="141">
        <v>430</v>
      </c>
      <c r="L1220" s="141">
        <v>11</v>
      </c>
      <c r="M1220" s="56">
        <v>0</v>
      </c>
      <c r="O1220" s="56">
        <v>16</v>
      </c>
      <c r="P1220" s="57">
        <v>1.21</v>
      </c>
      <c r="Q1220" s="56" t="s">
        <v>219</v>
      </c>
    </row>
    <row r="1221" spans="1:17" x14ac:dyDescent="0.2">
      <c r="A1221" s="58">
        <v>37901</v>
      </c>
      <c r="B1221" s="513" t="str">
        <f t="shared" si="22"/>
        <v>1007</v>
      </c>
      <c r="C1221" s="56">
        <v>2003</v>
      </c>
      <c r="D1221" s="141">
        <v>1084</v>
      </c>
      <c r="E1221" s="141">
        <v>34</v>
      </c>
      <c r="F1221" s="141">
        <v>0</v>
      </c>
      <c r="G1221" s="141">
        <v>0</v>
      </c>
      <c r="H1221" s="141">
        <v>449</v>
      </c>
      <c r="I1221" s="141">
        <v>20</v>
      </c>
      <c r="J1221" s="141">
        <v>0</v>
      </c>
      <c r="K1221" s="141">
        <v>126</v>
      </c>
      <c r="L1221" s="141">
        <v>4</v>
      </c>
      <c r="M1221" s="56">
        <v>0</v>
      </c>
      <c r="O1221" s="56">
        <v>16</v>
      </c>
      <c r="P1221" s="57">
        <v>1.29</v>
      </c>
      <c r="Q1221" s="56" t="s">
        <v>231</v>
      </c>
    </row>
    <row r="1222" spans="1:17" x14ac:dyDescent="0.2">
      <c r="A1222" s="58">
        <v>37902</v>
      </c>
      <c r="B1222" s="513" t="str">
        <f t="shared" si="22"/>
        <v>1008</v>
      </c>
      <c r="C1222" s="56">
        <v>2003</v>
      </c>
      <c r="D1222" s="141">
        <v>1382</v>
      </c>
      <c r="E1222" s="141">
        <v>68</v>
      </c>
      <c r="F1222" s="141">
        <v>1</v>
      </c>
      <c r="G1222" s="141">
        <v>11</v>
      </c>
      <c r="H1222" s="141">
        <v>2270</v>
      </c>
      <c r="I1222" s="141">
        <v>189</v>
      </c>
      <c r="J1222" s="141">
        <v>2</v>
      </c>
      <c r="K1222" s="141">
        <v>123</v>
      </c>
      <c r="L1222" s="141">
        <v>5</v>
      </c>
      <c r="M1222" s="56">
        <v>0</v>
      </c>
      <c r="N1222" s="56" t="s">
        <v>156</v>
      </c>
      <c r="O1222" s="56">
        <v>16</v>
      </c>
      <c r="P1222" s="57">
        <v>1.29</v>
      </c>
      <c r="Q1222" s="56" t="s">
        <v>219</v>
      </c>
    </row>
    <row r="1223" spans="1:17" x14ac:dyDescent="0.2">
      <c r="A1223" s="58">
        <v>37903</v>
      </c>
      <c r="B1223" s="513" t="str">
        <f t="shared" si="22"/>
        <v>1009</v>
      </c>
      <c r="C1223" s="56">
        <v>2003</v>
      </c>
      <c r="D1223" s="141">
        <v>2862</v>
      </c>
      <c r="E1223" s="141">
        <v>133</v>
      </c>
      <c r="F1223" s="141">
        <v>0</v>
      </c>
      <c r="G1223" s="141">
        <v>9</v>
      </c>
      <c r="H1223" s="141">
        <v>1922</v>
      </c>
      <c r="I1223" s="141">
        <v>201</v>
      </c>
      <c r="J1223" s="141">
        <v>3</v>
      </c>
      <c r="K1223" s="141">
        <v>309</v>
      </c>
      <c r="L1223" s="141">
        <v>23</v>
      </c>
      <c r="M1223" s="56">
        <v>0</v>
      </c>
      <c r="N1223" s="56" t="s">
        <v>156</v>
      </c>
      <c r="O1223" s="56">
        <v>15</v>
      </c>
      <c r="P1223" s="57">
        <v>1.5</v>
      </c>
      <c r="Q1223" s="56" t="s">
        <v>219</v>
      </c>
    </row>
    <row r="1224" spans="1:17" x14ac:dyDescent="0.2">
      <c r="A1224" s="58">
        <v>37904</v>
      </c>
      <c r="B1224" s="513" t="str">
        <f t="shared" si="22"/>
        <v>1010</v>
      </c>
      <c r="C1224" s="56">
        <v>2003</v>
      </c>
      <c r="D1224" s="141">
        <v>2110</v>
      </c>
      <c r="E1224" s="141">
        <v>125</v>
      </c>
      <c r="F1224" s="141">
        <v>0</v>
      </c>
      <c r="G1224" s="141">
        <v>1</v>
      </c>
      <c r="H1224" s="141">
        <v>1189</v>
      </c>
      <c r="I1224" s="141">
        <v>156</v>
      </c>
      <c r="J1224" s="141">
        <v>11</v>
      </c>
      <c r="K1224" s="141">
        <v>445</v>
      </c>
      <c r="L1224" s="141">
        <v>30</v>
      </c>
      <c r="M1224" s="56">
        <v>0</v>
      </c>
      <c r="O1224" s="56">
        <v>16</v>
      </c>
      <c r="P1224" s="57">
        <v>1.75</v>
      </c>
      <c r="Q1224" s="56" t="s">
        <v>365</v>
      </c>
    </row>
    <row r="1225" spans="1:17" x14ac:dyDescent="0.2">
      <c r="A1225" s="58">
        <v>37905</v>
      </c>
      <c r="B1225" s="513" t="str">
        <f t="shared" si="22"/>
        <v>1011</v>
      </c>
      <c r="C1225" s="56">
        <v>2003</v>
      </c>
      <c r="D1225" s="141">
        <v>662</v>
      </c>
      <c r="E1225" s="141">
        <v>52</v>
      </c>
      <c r="F1225" s="141">
        <v>0</v>
      </c>
      <c r="G1225" s="141">
        <v>1</v>
      </c>
      <c r="H1225" s="141">
        <v>497</v>
      </c>
      <c r="I1225" s="141">
        <v>70</v>
      </c>
      <c r="J1225" s="141">
        <v>12</v>
      </c>
      <c r="K1225" s="141">
        <v>664</v>
      </c>
      <c r="L1225" s="141">
        <v>38</v>
      </c>
      <c r="M1225" s="56">
        <v>0</v>
      </c>
      <c r="O1225" s="56">
        <v>16</v>
      </c>
      <c r="P1225" s="57">
        <v>1.86</v>
      </c>
      <c r="Q1225" s="56" t="s">
        <v>219</v>
      </c>
    </row>
    <row r="1226" spans="1:17" x14ac:dyDescent="0.2">
      <c r="A1226" s="58">
        <v>37906</v>
      </c>
      <c r="B1226" s="513" t="str">
        <f t="shared" si="22"/>
        <v>1012</v>
      </c>
      <c r="C1226" s="56">
        <v>2003</v>
      </c>
      <c r="D1226" s="141">
        <v>1019</v>
      </c>
      <c r="E1226" s="141">
        <v>12</v>
      </c>
      <c r="F1226" s="141">
        <v>0</v>
      </c>
      <c r="G1226" s="141">
        <v>1</v>
      </c>
      <c r="H1226" s="141">
        <v>589</v>
      </c>
      <c r="I1226" s="141">
        <v>112</v>
      </c>
      <c r="J1226" s="141">
        <v>0</v>
      </c>
      <c r="K1226" s="141">
        <v>157</v>
      </c>
      <c r="L1226" s="141">
        <v>0</v>
      </c>
      <c r="M1226" s="56">
        <v>0</v>
      </c>
      <c r="O1226" s="56">
        <v>14</v>
      </c>
      <c r="P1226" s="57">
        <v>2.1</v>
      </c>
      <c r="Q1226" s="56" t="s">
        <v>219</v>
      </c>
    </row>
    <row r="1227" spans="1:17" x14ac:dyDescent="0.2">
      <c r="A1227" s="58">
        <v>37907</v>
      </c>
      <c r="B1227" s="513" t="str">
        <f t="shared" si="22"/>
        <v>1013</v>
      </c>
      <c r="C1227" s="56">
        <v>2003</v>
      </c>
      <c r="D1227" s="141">
        <v>887</v>
      </c>
      <c r="E1227" s="141">
        <v>29</v>
      </c>
      <c r="F1227" s="141">
        <v>0</v>
      </c>
      <c r="G1227" s="141">
        <v>1</v>
      </c>
      <c r="H1227" s="141">
        <v>131</v>
      </c>
      <c r="I1227" s="141">
        <v>22</v>
      </c>
      <c r="J1227" s="141">
        <v>3</v>
      </c>
      <c r="K1227" s="141">
        <v>567</v>
      </c>
      <c r="L1227" s="141">
        <v>2</v>
      </c>
      <c r="M1227" s="56">
        <v>0</v>
      </c>
      <c r="O1227" s="56">
        <v>15</v>
      </c>
      <c r="P1227" s="57">
        <v>2.15</v>
      </c>
      <c r="Q1227" s="56" t="s">
        <v>367</v>
      </c>
    </row>
    <row r="1228" spans="1:17" x14ac:dyDescent="0.2">
      <c r="A1228" s="58">
        <v>37908</v>
      </c>
      <c r="B1228" s="513" t="str">
        <f t="shared" si="22"/>
        <v>1014</v>
      </c>
      <c r="C1228" s="56">
        <v>2003</v>
      </c>
      <c r="D1228" s="141">
        <v>374</v>
      </c>
      <c r="E1228" s="141">
        <v>7</v>
      </c>
      <c r="F1228" s="141">
        <v>0</v>
      </c>
      <c r="G1228" s="141">
        <v>0</v>
      </c>
      <c r="H1228" s="141">
        <v>92</v>
      </c>
      <c r="I1228" s="141">
        <v>12</v>
      </c>
      <c r="J1228" s="141">
        <v>4</v>
      </c>
      <c r="K1228" s="141">
        <v>338</v>
      </c>
      <c r="L1228" s="141">
        <v>5</v>
      </c>
      <c r="M1228" s="56">
        <v>0</v>
      </c>
      <c r="O1228" s="56">
        <v>15</v>
      </c>
      <c r="P1228" s="57">
        <v>2</v>
      </c>
      <c r="Q1228" s="56" t="s">
        <v>367</v>
      </c>
    </row>
    <row r="1229" spans="1:17" x14ac:dyDescent="0.2">
      <c r="A1229" s="58">
        <v>37909</v>
      </c>
      <c r="B1229" s="513" t="str">
        <f t="shared" si="22"/>
        <v>1015</v>
      </c>
      <c r="C1229" s="56">
        <v>2003</v>
      </c>
      <c r="D1229" s="141">
        <v>402</v>
      </c>
      <c r="E1229" s="141">
        <v>26</v>
      </c>
      <c r="F1229" s="141">
        <v>0</v>
      </c>
      <c r="G1229" s="141">
        <v>0</v>
      </c>
      <c r="H1229" s="141">
        <v>143</v>
      </c>
      <c r="I1229" s="141">
        <v>38</v>
      </c>
      <c r="J1229" s="141">
        <v>4</v>
      </c>
      <c r="K1229" s="141">
        <v>781</v>
      </c>
      <c r="L1229" s="141">
        <v>9</v>
      </c>
      <c r="M1229" s="56">
        <v>0</v>
      </c>
      <c r="O1229" s="56">
        <v>15</v>
      </c>
      <c r="P1229" s="57">
        <v>1.98</v>
      </c>
      <c r="Q1229" s="56" t="s">
        <v>232</v>
      </c>
    </row>
    <row r="1230" spans="1:17" x14ac:dyDescent="0.2">
      <c r="A1230" s="58">
        <v>37910</v>
      </c>
      <c r="B1230" s="513" t="str">
        <f t="shared" si="22"/>
        <v>1016</v>
      </c>
      <c r="C1230" s="56">
        <v>2003</v>
      </c>
      <c r="D1230" s="141">
        <f>69*1.5</f>
        <v>103.5</v>
      </c>
      <c r="E1230" s="141">
        <f>9*1.5</f>
        <v>13.5</v>
      </c>
      <c r="F1230" s="141">
        <v>0</v>
      </c>
      <c r="G1230" s="141">
        <v>0</v>
      </c>
      <c r="H1230" s="141">
        <f>101*1.5</f>
        <v>151.5</v>
      </c>
      <c r="I1230" s="141">
        <f>12*1.5</f>
        <v>18</v>
      </c>
      <c r="J1230" s="141">
        <f>1*1.5</f>
        <v>1.5</v>
      </c>
      <c r="K1230" s="141">
        <f>71*1.5</f>
        <v>106.5</v>
      </c>
      <c r="L1230" s="141">
        <f>1*1.5</f>
        <v>1.5</v>
      </c>
      <c r="M1230" s="56">
        <v>0</v>
      </c>
      <c r="N1230" s="56" t="s">
        <v>176</v>
      </c>
      <c r="O1230" s="56">
        <v>14</v>
      </c>
      <c r="P1230" s="57">
        <v>2.15</v>
      </c>
      <c r="Q1230" s="56" t="s">
        <v>219</v>
      </c>
    </row>
    <row r="1231" spans="1:17" x14ac:dyDescent="0.2">
      <c r="A1231" s="58">
        <v>37911</v>
      </c>
      <c r="B1231" s="513" t="str">
        <f t="shared" si="22"/>
        <v>1017</v>
      </c>
      <c r="C1231" s="56">
        <v>2003</v>
      </c>
      <c r="D1231" s="141">
        <f>AVERAGE(D1230,D1232)</f>
        <v>51.75</v>
      </c>
      <c r="E1231" s="141">
        <f>AVERAGE(E1230,E1232)</f>
        <v>6.75</v>
      </c>
      <c r="F1231" s="141">
        <f>AVERAGE(F1230,F1232)</f>
        <v>0</v>
      </c>
      <c r="G1231" s="141">
        <f>AVERAGE(G1230,G1232)</f>
        <v>0</v>
      </c>
      <c r="H1231" s="141">
        <f>AVERAGE(H1230,H1232)</f>
        <v>75.75</v>
      </c>
      <c r="I1231" s="141">
        <f t="shared" ref="I1231:M1231" si="23">AVERAGE(I1230,I1232)</f>
        <v>9</v>
      </c>
      <c r="J1231" s="141">
        <f>AVERAGE(J1230,J1232)</f>
        <v>0.75</v>
      </c>
      <c r="K1231" s="141">
        <f t="shared" si="23"/>
        <v>53.25</v>
      </c>
      <c r="L1231" s="141">
        <f t="shared" si="23"/>
        <v>0.75</v>
      </c>
      <c r="M1231" s="141">
        <f t="shared" si="23"/>
        <v>0</v>
      </c>
      <c r="N1231" s="56" t="s">
        <v>173</v>
      </c>
    </row>
    <row r="1232" spans="1:17" x14ac:dyDescent="0.2">
      <c r="A1232" s="58">
        <v>37912</v>
      </c>
      <c r="B1232" s="513" t="str">
        <f t="shared" si="22"/>
        <v>1018</v>
      </c>
      <c r="C1232" s="56">
        <v>2003</v>
      </c>
      <c r="D1232" s="141">
        <v>0</v>
      </c>
      <c r="E1232" s="141">
        <v>0</v>
      </c>
      <c r="F1232" s="141">
        <v>0</v>
      </c>
      <c r="G1232" s="141">
        <v>0</v>
      </c>
      <c r="H1232" s="141">
        <v>0</v>
      </c>
      <c r="I1232" s="141">
        <v>0</v>
      </c>
      <c r="J1232" s="141">
        <v>0</v>
      </c>
      <c r="K1232" s="141">
        <v>0</v>
      </c>
      <c r="L1232" s="141">
        <v>0</v>
      </c>
      <c r="M1232" s="56">
        <v>0</v>
      </c>
      <c r="N1232" s="56" t="s">
        <v>172</v>
      </c>
    </row>
    <row r="1233" spans="1:17" x14ac:dyDescent="0.2">
      <c r="A1233" s="58">
        <v>37913</v>
      </c>
      <c r="B1233" s="513" t="str">
        <f t="shared" si="22"/>
        <v>1019</v>
      </c>
      <c r="C1233" s="56">
        <v>2003</v>
      </c>
      <c r="D1233" s="141">
        <v>0</v>
      </c>
      <c r="E1233" s="141">
        <v>0</v>
      </c>
      <c r="F1233" s="141">
        <v>0</v>
      </c>
      <c r="G1233" s="141">
        <v>0</v>
      </c>
      <c r="H1233" s="141">
        <v>0</v>
      </c>
      <c r="I1233" s="141">
        <v>0</v>
      </c>
      <c r="J1233" s="141">
        <v>0</v>
      </c>
      <c r="K1233" s="141">
        <v>0</v>
      </c>
      <c r="L1233" s="141">
        <v>0</v>
      </c>
      <c r="M1233" s="56">
        <v>0</v>
      </c>
      <c r="N1233" s="56" t="s">
        <v>172</v>
      </c>
    </row>
    <row r="1234" spans="1:17" x14ac:dyDescent="0.2">
      <c r="A1234" s="58">
        <v>37914</v>
      </c>
      <c r="B1234" s="513" t="str">
        <f t="shared" si="22"/>
        <v>1020</v>
      </c>
      <c r="C1234" s="56">
        <v>2003</v>
      </c>
      <c r="D1234" s="141">
        <v>0</v>
      </c>
      <c r="E1234" s="141">
        <v>0</v>
      </c>
      <c r="F1234" s="141">
        <v>0</v>
      </c>
      <c r="G1234" s="141">
        <v>0</v>
      </c>
      <c r="H1234" s="141">
        <v>0</v>
      </c>
      <c r="I1234" s="141">
        <v>0</v>
      </c>
      <c r="J1234" s="141">
        <v>0</v>
      </c>
      <c r="K1234" s="141">
        <v>0</v>
      </c>
      <c r="L1234" s="141">
        <v>0</v>
      </c>
      <c r="M1234" s="56">
        <v>0</v>
      </c>
      <c r="N1234" s="56" t="s">
        <v>172</v>
      </c>
    </row>
    <row r="1235" spans="1:17" x14ac:dyDescent="0.2">
      <c r="A1235" s="58">
        <v>37915</v>
      </c>
      <c r="B1235" s="513" t="str">
        <f t="shared" si="22"/>
        <v>1021</v>
      </c>
      <c r="C1235" s="56">
        <v>2003</v>
      </c>
      <c r="D1235" s="141">
        <v>0</v>
      </c>
      <c r="E1235" s="141">
        <v>0</v>
      </c>
      <c r="F1235" s="141">
        <v>0</v>
      </c>
      <c r="G1235" s="141">
        <v>0</v>
      </c>
      <c r="H1235" s="141">
        <v>0</v>
      </c>
      <c r="I1235" s="141">
        <v>0</v>
      </c>
      <c r="J1235" s="141">
        <v>0</v>
      </c>
      <c r="K1235" s="141">
        <v>0</v>
      </c>
      <c r="L1235" s="141">
        <v>0</v>
      </c>
      <c r="M1235" s="56">
        <v>0</v>
      </c>
      <c r="N1235" s="56" t="s">
        <v>172</v>
      </c>
    </row>
    <row r="1236" spans="1:17" x14ac:dyDescent="0.2">
      <c r="A1236" s="58">
        <v>37916</v>
      </c>
      <c r="B1236" s="513" t="str">
        <f t="shared" si="22"/>
        <v>1022</v>
      </c>
      <c r="C1236" s="56">
        <v>2003</v>
      </c>
      <c r="D1236" s="141">
        <v>0</v>
      </c>
      <c r="E1236" s="141">
        <v>0</v>
      </c>
      <c r="F1236" s="141">
        <v>0</v>
      </c>
      <c r="G1236" s="141">
        <v>0</v>
      </c>
      <c r="H1236" s="141">
        <v>0</v>
      </c>
      <c r="I1236" s="141">
        <v>0</v>
      </c>
      <c r="J1236" s="141">
        <v>0</v>
      </c>
      <c r="K1236" s="141">
        <v>0</v>
      </c>
      <c r="L1236" s="141">
        <v>0</v>
      </c>
      <c r="M1236" s="56">
        <v>0</v>
      </c>
      <c r="N1236" s="56" t="s">
        <v>174</v>
      </c>
    </row>
    <row r="1237" spans="1:17" x14ac:dyDescent="0.2">
      <c r="A1237" s="58">
        <v>37917</v>
      </c>
      <c r="B1237" s="513" t="str">
        <f t="shared" si="22"/>
        <v>1023</v>
      </c>
      <c r="C1237" s="56">
        <v>2003</v>
      </c>
      <c r="D1237" s="141">
        <v>0</v>
      </c>
      <c r="E1237" s="141">
        <v>0</v>
      </c>
      <c r="F1237" s="141">
        <v>0</v>
      </c>
      <c r="G1237" s="141">
        <v>0</v>
      </c>
      <c r="H1237" s="141">
        <v>0</v>
      </c>
      <c r="I1237" s="141">
        <v>0</v>
      </c>
      <c r="J1237" s="141">
        <v>0</v>
      </c>
      <c r="K1237" s="141">
        <v>0</v>
      </c>
      <c r="L1237" s="141">
        <v>0</v>
      </c>
      <c r="M1237" s="56">
        <v>0</v>
      </c>
      <c r="N1237" s="56" t="s">
        <v>172</v>
      </c>
    </row>
    <row r="1238" spans="1:17" x14ac:dyDescent="0.2">
      <c r="A1238" s="58">
        <v>37918</v>
      </c>
      <c r="B1238" s="513" t="str">
        <f t="shared" si="22"/>
        <v>1024</v>
      </c>
      <c r="C1238" s="56">
        <v>2003</v>
      </c>
      <c r="D1238" s="141">
        <v>0</v>
      </c>
      <c r="E1238" s="141">
        <v>0</v>
      </c>
      <c r="F1238" s="141">
        <v>0</v>
      </c>
      <c r="G1238" s="141">
        <v>0</v>
      </c>
      <c r="H1238" s="141">
        <v>0</v>
      </c>
      <c r="I1238" s="141">
        <v>0</v>
      </c>
      <c r="J1238" s="141">
        <v>0</v>
      </c>
      <c r="K1238" s="141">
        <v>0</v>
      </c>
      <c r="L1238" s="141">
        <v>0</v>
      </c>
      <c r="M1238" s="56">
        <v>0</v>
      </c>
      <c r="N1238" s="56" t="s">
        <v>172</v>
      </c>
    </row>
    <row r="1239" spans="1:17" x14ac:dyDescent="0.2">
      <c r="A1239" s="58">
        <v>37919</v>
      </c>
      <c r="B1239" s="513" t="str">
        <f t="shared" si="22"/>
        <v>1025</v>
      </c>
      <c r="C1239" s="56">
        <v>2003</v>
      </c>
      <c r="D1239" s="141">
        <f t="shared" ref="D1239:H1241" si="24">1/4*(D$1238+D$1242)+D1238</f>
        <v>114</v>
      </c>
      <c r="E1239" s="141">
        <f t="shared" si="24"/>
        <v>4.25</v>
      </c>
      <c r="F1239" s="141">
        <f t="shared" si="24"/>
        <v>0</v>
      </c>
      <c r="G1239" s="141">
        <f t="shared" si="24"/>
        <v>1</v>
      </c>
      <c r="H1239" s="141">
        <f t="shared" si="24"/>
        <v>118.25</v>
      </c>
      <c r="I1239" s="141">
        <f t="shared" ref="I1239:M1241" si="25">1/4*(I$1238+I$1242)+I1238</f>
        <v>7.5</v>
      </c>
      <c r="J1239" s="141">
        <f>1/4*(J$1238+J$1242)+J1238</f>
        <v>1.75</v>
      </c>
      <c r="K1239" s="141">
        <f t="shared" si="25"/>
        <v>7</v>
      </c>
      <c r="L1239" s="141">
        <f t="shared" si="25"/>
        <v>0</v>
      </c>
      <c r="M1239" s="141">
        <f t="shared" si="25"/>
        <v>0</v>
      </c>
      <c r="N1239" s="56" t="s">
        <v>175</v>
      </c>
    </row>
    <row r="1240" spans="1:17" x14ac:dyDescent="0.2">
      <c r="A1240" s="58">
        <v>37920</v>
      </c>
      <c r="B1240" s="513" t="str">
        <f t="shared" si="22"/>
        <v>1026</v>
      </c>
      <c r="C1240" s="56">
        <v>2003</v>
      </c>
      <c r="D1240" s="141">
        <f t="shared" si="24"/>
        <v>228</v>
      </c>
      <c r="E1240" s="141">
        <f t="shared" si="24"/>
        <v>8.5</v>
      </c>
      <c r="F1240" s="141">
        <f t="shared" si="24"/>
        <v>0</v>
      </c>
      <c r="G1240" s="141">
        <f t="shared" si="24"/>
        <v>2</v>
      </c>
      <c r="H1240" s="141">
        <f t="shared" si="24"/>
        <v>236.5</v>
      </c>
      <c r="I1240" s="141">
        <f t="shared" si="25"/>
        <v>15</v>
      </c>
      <c r="J1240" s="141">
        <f>1/4*(J$1238+J$1242)+J1239</f>
        <v>3.5</v>
      </c>
      <c r="K1240" s="141">
        <f t="shared" si="25"/>
        <v>14</v>
      </c>
      <c r="L1240" s="141">
        <f t="shared" si="25"/>
        <v>0</v>
      </c>
      <c r="M1240" s="141">
        <f t="shared" si="25"/>
        <v>0</v>
      </c>
      <c r="N1240" s="56" t="s">
        <v>169</v>
      </c>
    </row>
    <row r="1241" spans="1:17" x14ac:dyDescent="0.2">
      <c r="A1241" s="58">
        <v>37921</v>
      </c>
      <c r="B1241" s="513" t="str">
        <f t="shared" si="22"/>
        <v>1027</v>
      </c>
      <c r="C1241" s="56">
        <v>2003</v>
      </c>
      <c r="D1241" s="141">
        <f t="shared" si="24"/>
        <v>342</v>
      </c>
      <c r="E1241" s="141">
        <f t="shared" si="24"/>
        <v>12.75</v>
      </c>
      <c r="F1241" s="141">
        <f t="shared" si="24"/>
        <v>0</v>
      </c>
      <c r="G1241" s="141">
        <f t="shared" si="24"/>
        <v>3</v>
      </c>
      <c r="H1241" s="141">
        <f t="shared" si="24"/>
        <v>354.75</v>
      </c>
      <c r="I1241" s="141">
        <f t="shared" si="25"/>
        <v>22.5</v>
      </c>
      <c r="J1241" s="141">
        <f>1/4*(J$1238+J$1242)+J1240</f>
        <v>5.25</v>
      </c>
      <c r="K1241" s="141">
        <f t="shared" si="25"/>
        <v>21</v>
      </c>
      <c r="L1241" s="141">
        <f t="shared" si="25"/>
        <v>0</v>
      </c>
      <c r="M1241" s="141">
        <f t="shared" si="25"/>
        <v>0</v>
      </c>
      <c r="N1241" s="56" t="s">
        <v>170</v>
      </c>
    </row>
    <row r="1242" spans="1:17" x14ac:dyDescent="0.2">
      <c r="A1242" s="58">
        <v>37922</v>
      </c>
      <c r="B1242" s="513" t="str">
        <f t="shared" si="22"/>
        <v>1028</v>
      </c>
      <c r="C1242" s="56">
        <v>2003</v>
      </c>
      <c r="D1242" s="141">
        <v>456</v>
      </c>
      <c r="E1242" s="141">
        <v>17</v>
      </c>
      <c r="F1242" s="141">
        <v>0</v>
      </c>
      <c r="G1242" s="141">
        <v>4</v>
      </c>
      <c r="H1242" s="141">
        <v>473</v>
      </c>
      <c r="I1242" s="141">
        <v>30</v>
      </c>
      <c r="J1242" s="141">
        <v>7</v>
      </c>
      <c r="K1242" s="141">
        <v>28</v>
      </c>
      <c r="L1242" s="141">
        <v>0</v>
      </c>
      <c r="M1242" s="56">
        <v>0</v>
      </c>
      <c r="N1242" s="56" t="s">
        <v>160</v>
      </c>
      <c r="O1242" s="56">
        <v>13</v>
      </c>
      <c r="P1242" s="57">
        <v>2.2000000000000002</v>
      </c>
      <c r="Q1242" s="56" t="s">
        <v>367</v>
      </c>
    </row>
    <row r="1243" spans="1:17" x14ac:dyDescent="0.2">
      <c r="A1243" s="58">
        <v>37923</v>
      </c>
      <c r="B1243" s="513" t="str">
        <f t="shared" si="22"/>
        <v>1029</v>
      </c>
      <c r="C1243" s="56">
        <v>2003</v>
      </c>
      <c r="D1243" s="141">
        <v>462</v>
      </c>
      <c r="E1243" s="141">
        <v>29</v>
      </c>
      <c r="F1243" s="141">
        <v>0</v>
      </c>
      <c r="G1243" s="141">
        <v>5</v>
      </c>
      <c r="H1243" s="141">
        <v>614</v>
      </c>
      <c r="I1243" s="141">
        <v>34</v>
      </c>
      <c r="J1243" s="141">
        <v>2</v>
      </c>
      <c r="K1243" s="141">
        <v>25</v>
      </c>
      <c r="L1243" s="141">
        <v>0</v>
      </c>
      <c r="M1243" s="56">
        <v>0</v>
      </c>
      <c r="N1243" s="56" t="s">
        <v>161</v>
      </c>
      <c r="O1243" s="56">
        <v>12</v>
      </c>
      <c r="P1243" s="57">
        <v>2.0699999999999998</v>
      </c>
      <c r="Q1243" s="56" t="s">
        <v>212</v>
      </c>
    </row>
    <row r="1244" spans="1:17" x14ac:dyDescent="0.2">
      <c r="A1244" s="58">
        <v>37924</v>
      </c>
      <c r="B1244" s="513" t="str">
        <f t="shared" si="22"/>
        <v>1030</v>
      </c>
      <c r="C1244" s="56">
        <v>2003</v>
      </c>
      <c r="D1244" s="141">
        <v>318</v>
      </c>
      <c r="E1244" s="141">
        <v>27</v>
      </c>
      <c r="F1244" s="141">
        <v>0</v>
      </c>
      <c r="G1244" s="141">
        <v>7</v>
      </c>
      <c r="H1244" s="141">
        <v>452</v>
      </c>
      <c r="I1244" s="141">
        <v>44</v>
      </c>
      <c r="J1244" s="141">
        <v>4</v>
      </c>
      <c r="K1244" s="141">
        <v>32</v>
      </c>
      <c r="L1244" s="141">
        <v>0</v>
      </c>
      <c r="M1244" s="56">
        <v>0</v>
      </c>
      <c r="N1244" s="56" t="s">
        <v>162</v>
      </c>
      <c r="O1244" s="56">
        <v>12</v>
      </c>
      <c r="P1244" s="57">
        <v>1.95</v>
      </c>
      <c r="Q1244" s="56" t="s">
        <v>367</v>
      </c>
    </row>
    <row r="1245" spans="1:17" x14ac:dyDescent="0.2">
      <c r="A1245" s="58">
        <v>37925</v>
      </c>
      <c r="B1245" s="513" t="str">
        <f t="shared" si="22"/>
        <v>1031</v>
      </c>
      <c r="C1245" s="56">
        <v>2003</v>
      </c>
      <c r="D1245" s="141">
        <v>235</v>
      </c>
      <c r="E1245" s="141">
        <v>29</v>
      </c>
      <c r="F1245" s="141">
        <v>0</v>
      </c>
      <c r="G1245" s="141">
        <v>18</v>
      </c>
      <c r="H1245" s="141">
        <v>597</v>
      </c>
      <c r="I1245" s="141">
        <v>58</v>
      </c>
      <c r="J1245" s="141">
        <v>3</v>
      </c>
      <c r="K1245" s="141">
        <v>38</v>
      </c>
      <c r="L1245" s="141">
        <v>0</v>
      </c>
      <c r="M1245" s="56">
        <v>0</v>
      </c>
      <c r="N1245" s="56" t="s">
        <v>164</v>
      </c>
      <c r="O1245" s="56">
        <v>12</v>
      </c>
      <c r="P1245" s="57">
        <v>1.85</v>
      </c>
      <c r="Q1245" s="56" t="s">
        <v>212</v>
      </c>
    </row>
    <row r="1246" spans="1:17" x14ac:dyDescent="0.2">
      <c r="A1246" s="58">
        <v>37926</v>
      </c>
      <c r="B1246" s="513" t="str">
        <f t="shared" si="22"/>
        <v>1101</v>
      </c>
      <c r="C1246" s="56">
        <v>2003</v>
      </c>
      <c r="D1246" s="141">
        <v>54</v>
      </c>
      <c r="E1246" s="141">
        <v>4</v>
      </c>
      <c r="F1246" s="141">
        <v>0</v>
      </c>
      <c r="G1246" s="141">
        <v>17</v>
      </c>
      <c r="H1246" s="141">
        <v>501</v>
      </c>
      <c r="I1246" s="141">
        <v>52</v>
      </c>
      <c r="J1246" s="141">
        <v>3</v>
      </c>
      <c r="K1246" s="141">
        <v>17</v>
      </c>
      <c r="L1246" s="141">
        <v>1</v>
      </c>
      <c r="M1246" s="56">
        <v>0</v>
      </c>
      <c r="N1246" s="56" t="s">
        <v>163</v>
      </c>
      <c r="O1246" s="56">
        <v>11</v>
      </c>
      <c r="P1246" s="57">
        <v>1.65</v>
      </c>
      <c r="Q1246" s="56" t="s">
        <v>379</v>
      </c>
    </row>
    <row r="1247" spans="1:17" x14ac:dyDescent="0.2">
      <c r="A1247" s="58">
        <v>37927</v>
      </c>
      <c r="B1247" s="513" t="str">
        <f t="shared" ref="B1247:B1310" si="26">CONCATENATE(TEXT(A1247,"mm"),TEXT(A1247,"dd"))</f>
        <v>1102</v>
      </c>
      <c r="C1247" s="56">
        <v>2003</v>
      </c>
      <c r="D1247" s="141">
        <v>42</v>
      </c>
      <c r="E1247" s="141">
        <v>7</v>
      </c>
      <c r="F1247" s="141">
        <v>0</v>
      </c>
      <c r="G1247" s="141">
        <v>21</v>
      </c>
      <c r="H1247" s="141">
        <v>275</v>
      </c>
      <c r="I1247" s="141">
        <v>2</v>
      </c>
      <c r="J1247" s="141">
        <v>2</v>
      </c>
      <c r="K1247" s="141">
        <v>15</v>
      </c>
      <c r="L1247" s="141">
        <v>0</v>
      </c>
      <c r="M1247" s="56">
        <v>0</v>
      </c>
      <c r="N1247" s="56" t="s">
        <v>168</v>
      </c>
      <c r="O1247" s="56">
        <v>10</v>
      </c>
      <c r="P1247" s="57">
        <v>1.57</v>
      </c>
      <c r="Q1247" s="56" t="s">
        <v>212</v>
      </c>
    </row>
    <row r="1248" spans="1:17" x14ac:dyDescent="0.2">
      <c r="A1248" s="58">
        <v>37928</v>
      </c>
      <c r="B1248" s="513" t="str">
        <f t="shared" si="26"/>
        <v>1103</v>
      </c>
      <c r="C1248" s="56">
        <v>2003</v>
      </c>
      <c r="D1248" s="141">
        <v>33</v>
      </c>
      <c r="E1248" s="141">
        <v>14</v>
      </c>
      <c r="F1248" s="141">
        <v>0</v>
      </c>
      <c r="G1248" s="141">
        <v>65</v>
      </c>
      <c r="H1248" s="141">
        <v>216</v>
      </c>
      <c r="I1248" s="141">
        <v>35</v>
      </c>
      <c r="J1248" s="141">
        <v>1</v>
      </c>
      <c r="K1248" s="141">
        <v>21</v>
      </c>
      <c r="L1248" s="141">
        <v>0</v>
      </c>
      <c r="M1248" s="56">
        <v>0</v>
      </c>
      <c r="N1248" s="56" t="s">
        <v>159</v>
      </c>
      <c r="O1248" s="56">
        <v>9</v>
      </c>
      <c r="P1248" s="57">
        <v>1.5</v>
      </c>
      <c r="Q1248" s="56" t="s">
        <v>212</v>
      </c>
    </row>
    <row r="1249" spans="1:17" x14ac:dyDescent="0.2">
      <c r="A1249" s="58">
        <v>37929</v>
      </c>
      <c r="B1249" s="513" t="str">
        <f t="shared" si="26"/>
        <v>1104</v>
      </c>
      <c r="C1249" s="56">
        <v>2003</v>
      </c>
      <c r="D1249" s="141">
        <v>9</v>
      </c>
      <c r="E1249" s="141">
        <v>6</v>
      </c>
      <c r="F1249" s="141">
        <v>0</v>
      </c>
      <c r="G1249" s="141">
        <v>16</v>
      </c>
      <c r="H1249" s="141">
        <v>89</v>
      </c>
      <c r="I1249" s="141">
        <v>24</v>
      </c>
      <c r="J1249" s="141">
        <v>0</v>
      </c>
      <c r="K1249" s="141">
        <v>12</v>
      </c>
      <c r="L1249" s="141">
        <v>0</v>
      </c>
      <c r="M1249" s="56">
        <v>0</v>
      </c>
      <c r="N1249" s="56" t="s">
        <v>167</v>
      </c>
      <c r="O1249" s="56">
        <v>9</v>
      </c>
      <c r="P1249" s="57">
        <v>1.39</v>
      </c>
      <c r="Q1249" s="56" t="s">
        <v>212</v>
      </c>
    </row>
    <row r="1250" spans="1:17" x14ac:dyDescent="0.2">
      <c r="A1250" s="58">
        <v>37930</v>
      </c>
      <c r="B1250" s="513" t="str">
        <f t="shared" si="26"/>
        <v>1105</v>
      </c>
      <c r="C1250" s="56">
        <v>2003</v>
      </c>
      <c r="D1250" s="141">
        <v>12</v>
      </c>
      <c r="E1250" s="141">
        <v>16</v>
      </c>
      <c r="F1250" s="141">
        <v>0</v>
      </c>
      <c r="G1250" s="141">
        <v>24</v>
      </c>
      <c r="H1250" s="141">
        <v>71</v>
      </c>
      <c r="I1250" s="141">
        <v>1</v>
      </c>
      <c r="J1250" s="141">
        <v>0</v>
      </c>
      <c r="K1250" s="141">
        <v>14</v>
      </c>
      <c r="L1250" s="141">
        <v>0</v>
      </c>
      <c r="M1250" s="56">
        <v>0</v>
      </c>
      <c r="N1250" s="56" t="s">
        <v>167</v>
      </c>
      <c r="O1250" s="56">
        <v>9</v>
      </c>
      <c r="P1250" s="57">
        <v>1.39</v>
      </c>
    </row>
    <row r="1251" spans="1:17" x14ac:dyDescent="0.2">
      <c r="A1251" s="58">
        <v>37931</v>
      </c>
      <c r="B1251" s="513" t="str">
        <f t="shared" si="26"/>
        <v>1106</v>
      </c>
      <c r="C1251" s="56">
        <v>2003</v>
      </c>
      <c r="D1251" s="141">
        <v>4</v>
      </c>
      <c r="E1251" s="141">
        <v>5</v>
      </c>
      <c r="F1251" s="141">
        <v>0</v>
      </c>
      <c r="G1251" s="141">
        <v>4</v>
      </c>
      <c r="H1251" s="141">
        <v>26</v>
      </c>
      <c r="I1251" s="141">
        <v>0</v>
      </c>
      <c r="J1251" s="141">
        <v>0</v>
      </c>
      <c r="K1251" s="141">
        <v>8</v>
      </c>
      <c r="L1251" s="141">
        <v>0</v>
      </c>
      <c r="M1251" s="56">
        <v>0</v>
      </c>
      <c r="N1251" s="56" t="s">
        <v>171</v>
      </c>
      <c r="O1251" s="56">
        <v>9</v>
      </c>
      <c r="P1251" s="57">
        <v>1.3</v>
      </c>
    </row>
    <row r="1252" spans="1:17" x14ac:dyDescent="0.2">
      <c r="A1252" s="58">
        <v>37932</v>
      </c>
      <c r="B1252" s="513" t="str">
        <f t="shared" si="26"/>
        <v>1107</v>
      </c>
      <c r="C1252" s="56">
        <v>2003</v>
      </c>
    </row>
    <row r="1253" spans="1:17" x14ac:dyDescent="0.2">
      <c r="A1253" s="58">
        <v>37933</v>
      </c>
      <c r="B1253" s="513" t="str">
        <f t="shared" si="26"/>
        <v>1108</v>
      </c>
      <c r="C1253" s="56">
        <v>2003</v>
      </c>
    </row>
    <row r="1254" spans="1:17" x14ac:dyDescent="0.2">
      <c r="A1254" s="58">
        <v>37934</v>
      </c>
      <c r="B1254" s="513" t="str">
        <f t="shared" si="26"/>
        <v>1109</v>
      </c>
      <c r="C1254" s="56">
        <v>2003</v>
      </c>
    </row>
    <row r="1255" spans="1:17" x14ac:dyDescent="0.2">
      <c r="A1255" s="58">
        <v>37935</v>
      </c>
      <c r="B1255" s="513" t="str">
        <f t="shared" si="26"/>
        <v>1110</v>
      </c>
      <c r="C1255" s="56">
        <v>2003</v>
      </c>
    </row>
    <row r="1256" spans="1:17" x14ac:dyDescent="0.2">
      <c r="A1256" s="58">
        <v>37936</v>
      </c>
      <c r="B1256" s="513" t="str">
        <f t="shared" si="26"/>
        <v>1111</v>
      </c>
      <c r="C1256" s="56">
        <v>2003</v>
      </c>
    </row>
    <row r="1257" spans="1:17" x14ac:dyDescent="0.2">
      <c r="A1257" s="58">
        <v>37937</v>
      </c>
      <c r="B1257" s="513" t="str">
        <f t="shared" si="26"/>
        <v>1112</v>
      </c>
      <c r="C1257" s="56">
        <v>2003</v>
      </c>
    </row>
    <row r="1258" spans="1:17" x14ac:dyDescent="0.2">
      <c r="A1258" s="58">
        <v>37938</v>
      </c>
      <c r="B1258" s="513" t="str">
        <f t="shared" si="26"/>
        <v>1113</v>
      </c>
      <c r="C1258" s="56">
        <v>2003</v>
      </c>
    </row>
    <row r="1259" spans="1:17" x14ac:dyDescent="0.2">
      <c r="A1259" s="58">
        <v>37939</v>
      </c>
      <c r="B1259" s="513" t="str">
        <f t="shared" si="26"/>
        <v>1114</v>
      </c>
      <c r="C1259" s="56">
        <v>2003</v>
      </c>
    </row>
    <row r="1260" spans="1:17" x14ac:dyDescent="0.2">
      <c r="A1260" s="58">
        <v>37940</v>
      </c>
      <c r="B1260" s="513" t="str">
        <f t="shared" si="26"/>
        <v>1115</v>
      </c>
      <c r="C1260" s="56">
        <v>2003</v>
      </c>
    </row>
    <row r="1261" spans="1:17" x14ac:dyDescent="0.2">
      <c r="A1261" s="58">
        <v>38231</v>
      </c>
      <c r="B1261" s="513" t="str">
        <f t="shared" si="26"/>
        <v>0901</v>
      </c>
      <c r="C1261" s="56">
        <v>2004</v>
      </c>
    </row>
    <row r="1262" spans="1:17" x14ac:dyDescent="0.2">
      <c r="A1262" s="58">
        <v>38232</v>
      </c>
      <c r="B1262" s="513" t="str">
        <f t="shared" si="26"/>
        <v>0902</v>
      </c>
      <c r="C1262" s="56">
        <v>2004</v>
      </c>
    </row>
    <row r="1263" spans="1:17" x14ac:dyDescent="0.2">
      <c r="A1263" s="58">
        <v>38233</v>
      </c>
      <c r="B1263" s="513" t="str">
        <f t="shared" si="26"/>
        <v>0903</v>
      </c>
      <c r="C1263" s="56">
        <v>2004</v>
      </c>
    </row>
    <row r="1264" spans="1:17" x14ac:dyDescent="0.2">
      <c r="A1264" s="58">
        <v>38234</v>
      </c>
      <c r="B1264" s="513" t="str">
        <f t="shared" si="26"/>
        <v>0904</v>
      </c>
      <c r="C1264" s="56">
        <v>2004</v>
      </c>
    </row>
    <row r="1265" spans="1:17" x14ac:dyDescent="0.2">
      <c r="A1265" s="58">
        <v>38235</v>
      </c>
      <c r="B1265" s="513" t="str">
        <f t="shared" si="26"/>
        <v>0905</v>
      </c>
      <c r="C1265" s="56">
        <v>2004</v>
      </c>
    </row>
    <row r="1266" spans="1:17" x14ac:dyDescent="0.2">
      <c r="A1266" s="58">
        <v>38236</v>
      </c>
      <c r="B1266" s="513" t="str">
        <f t="shared" si="26"/>
        <v>0906</v>
      </c>
      <c r="C1266" s="56">
        <v>2004</v>
      </c>
    </row>
    <row r="1267" spans="1:17" x14ac:dyDescent="0.2">
      <c r="A1267" s="58">
        <v>38237</v>
      </c>
      <c r="B1267" s="513" t="str">
        <f t="shared" si="26"/>
        <v>0907</v>
      </c>
      <c r="C1267" s="56">
        <v>2004</v>
      </c>
    </row>
    <row r="1268" spans="1:17" x14ac:dyDescent="0.2">
      <c r="A1268" s="58">
        <v>38238</v>
      </c>
      <c r="B1268" s="513" t="str">
        <f t="shared" si="26"/>
        <v>0908</v>
      </c>
      <c r="C1268" s="56">
        <v>2004</v>
      </c>
      <c r="K1268" s="141">
        <v>70391</v>
      </c>
      <c r="L1268" s="141">
        <v>5475</v>
      </c>
      <c r="N1268" s="56" t="s">
        <v>181</v>
      </c>
      <c r="O1268" s="56">
        <v>19</v>
      </c>
      <c r="P1268" s="57">
        <v>1.2</v>
      </c>
      <c r="Q1268" s="56" t="s">
        <v>219</v>
      </c>
    </row>
    <row r="1269" spans="1:17" x14ac:dyDescent="0.2">
      <c r="A1269" s="58">
        <v>38239</v>
      </c>
      <c r="B1269" s="513" t="str">
        <f t="shared" si="26"/>
        <v>0909</v>
      </c>
      <c r="C1269" s="56">
        <v>2004</v>
      </c>
      <c r="D1269" s="141">
        <f>3510+2</f>
        <v>3512</v>
      </c>
      <c r="E1269" s="141">
        <v>6</v>
      </c>
      <c r="F1269" s="141">
        <v>0</v>
      </c>
      <c r="G1269" s="141">
        <v>0</v>
      </c>
      <c r="H1269" s="209">
        <f>2945+2</f>
        <v>2947</v>
      </c>
      <c r="I1269" s="141">
        <f>111+1</f>
        <v>112</v>
      </c>
      <c r="J1269" s="141">
        <v>159</v>
      </c>
      <c r="K1269" s="141">
        <f>6084+15</f>
        <v>6099</v>
      </c>
      <c r="L1269" s="141">
        <v>1</v>
      </c>
      <c r="M1269" s="56">
        <v>0</v>
      </c>
      <c r="N1269" s="56" t="s">
        <v>177</v>
      </c>
      <c r="O1269" s="56">
        <v>18</v>
      </c>
      <c r="P1269" s="57">
        <v>1.21</v>
      </c>
      <c r="Q1269" s="56" t="s">
        <v>366</v>
      </c>
    </row>
    <row r="1270" spans="1:17" x14ac:dyDescent="0.2">
      <c r="A1270" s="58">
        <v>38239</v>
      </c>
      <c r="B1270" s="513" t="str">
        <f t="shared" si="26"/>
        <v>0909</v>
      </c>
      <c r="C1270" s="56">
        <v>2004</v>
      </c>
      <c r="D1270" s="141">
        <v>573</v>
      </c>
      <c r="E1270" s="141">
        <v>72</v>
      </c>
      <c r="F1270" s="141">
        <v>0</v>
      </c>
      <c r="G1270" s="141">
        <v>0</v>
      </c>
      <c r="H1270" s="209">
        <v>241</v>
      </c>
      <c r="I1270" s="141">
        <v>40</v>
      </c>
      <c r="J1270" s="141">
        <v>1</v>
      </c>
      <c r="K1270" s="141">
        <v>379</v>
      </c>
      <c r="L1270" s="141">
        <v>16</v>
      </c>
      <c r="M1270" s="56">
        <v>0</v>
      </c>
      <c r="N1270" s="56" t="s">
        <v>188</v>
      </c>
    </row>
    <row r="1271" spans="1:17" x14ac:dyDescent="0.2">
      <c r="A1271" s="58">
        <v>38240</v>
      </c>
      <c r="B1271" s="513" t="str">
        <f t="shared" si="26"/>
        <v>0910</v>
      </c>
      <c r="C1271" s="56">
        <v>2004</v>
      </c>
      <c r="D1271" s="141">
        <v>574</v>
      </c>
      <c r="E1271" s="141">
        <v>80</v>
      </c>
      <c r="F1271" s="141">
        <v>0</v>
      </c>
      <c r="G1271" s="141">
        <v>0</v>
      </c>
      <c r="H1271" s="209">
        <v>378</v>
      </c>
      <c r="I1271" s="141">
        <v>25</v>
      </c>
      <c r="J1271" s="141">
        <v>6</v>
      </c>
      <c r="K1271" s="141">
        <v>1030</v>
      </c>
      <c r="L1271" s="141">
        <v>31</v>
      </c>
      <c r="M1271" s="56">
        <v>0</v>
      </c>
      <c r="O1271" s="56">
        <v>18</v>
      </c>
      <c r="P1271" s="57">
        <v>1.22</v>
      </c>
      <c r="Q1271" s="56" t="s">
        <v>219</v>
      </c>
    </row>
    <row r="1272" spans="1:17" x14ac:dyDescent="0.2">
      <c r="A1272" s="58">
        <v>38241</v>
      </c>
      <c r="B1272" s="513" t="str">
        <f t="shared" si="26"/>
        <v>0911</v>
      </c>
      <c r="C1272" s="56">
        <v>2004</v>
      </c>
      <c r="D1272" s="141">
        <v>4713</v>
      </c>
      <c r="E1272" s="141">
        <v>313</v>
      </c>
      <c r="F1272" s="141">
        <v>0</v>
      </c>
      <c r="G1272" s="141">
        <v>0</v>
      </c>
      <c r="H1272" s="209">
        <v>5361</v>
      </c>
      <c r="I1272" s="141">
        <v>160</v>
      </c>
      <c r="J1272" s="141">
        <v>2</v>
      </c>
      <c r="K1272" s="141">
        <v>1424</v>
      </c>
      <c r="L1272" s="141">
        <v>28</v>
      </c>
      <c r="M1272" s="56">
        <v>0</v>
      </c>
      <c r="O1272" s="56">
        <v>18</v>
      </c>
      <c r="P1272" s="57">
        <v>1.4</v>
      </c>
      <c r="Q1272" s="56" t="s">
        <v>365</v>
      </c>
    </row>
    <row r="1273" spans="1:17" x14ac:dyDescent="0.2">
      <c r="A1273" s="58">
        <v>38242</v>
      </c>
      <c r="B1273" s="513" t="str">
        <f t="shared" si="26"/>
        <v>0912</v>
      </c>
      <c r="C1273" s="56">
        <v>2004</v>
      </c>
      <c r="D1273" s="141">
        <v>3748</v>
      </c>
      <c r="E1273" s="141">
        <v>300</v>
      </c>
      <c r="F1273" s="141">
        <v>0</v>
      </c>
      <c r="G1273" s="141">
        <v>1</v>
      </c>
      <c r="H1273" s="209">
        <v>3466</v>
      </c>
      <c r="I1273" s="141">
        <v>206</v>
      </c>
      <c r="J1273" s="141">
        <v>12</v>
      </c>
      <c r="K1273" s="141">
        <v>2202</v>
      </c>
      <c r="L1273" s="141">
        <v>79</v>
      </c>
      <c r="M1273" s="56">
        <v>0</v>
      </c>
      <c r="P1273" s="57">
        <v>1.45</v>
      </c>
      <c r="Q1273" s="56" t="s">
        <v>367</v>
      </c>
    </row>
    <row r="1274" spans="1:17" x14ac:dyDescent="0.2">
      <c r="A1274" s="58">
        <v>38243</v>
      </c>
      <c r="B1274" s="513" t="str">
        <f t="shared" si="26"/>
        <v>0913</v>
      </c>
      <c r="C1274" s="56">
        <v>2004</v>
      </c>
      <c r="D1274" s="141">
        <v>753</v>
      </c>
      <c r="E1274" s="141">
        <v>46</v>
      </c>
      <c r="F1274" s="141">
        <v>0</v>
      </c>
      <c r="G1274" s="141">
        <v>0</v>
      </c>
      <c r="H1274" s="209">
        <v>360</v>
      </c>
      <c r="I1274" s="141">
        <v>17</v>
      </c>
      <c r="J1274" s="141">
        <v>3</v>
      </c>
      <c r="K1274" s="141">
        <v>1832</v>
      </c>
      <c r="L1274" s="141">
        <v>50</v>
      </c>
      <c r="M1274" s="56">
        <v>0</v>
      </c>
      <c r="N1274" s="56" t="s">
        <v>178</v>
      </c>
      <c r="P1274" s="57">
        <v>1.44</v>
      </c>
      <c r="Q1274" s="56" t="s">
        <v>367</v>
      </c>
    </row>
    <row r="1275" spans="1:17" x14ac:dyDescent="0.2">
      <c r="A1275" s="58">
        <v>38244</v>
      </c>
      <c r="B1275" s="513" t="str">
        <f t="shared" si="26"/>
        <v>0914</v>
      </c>
      <c r="C1275" s="56">
        <v>2004</v>
      </c>
      <c r="D1275" s="141">
        <v>244</v>
      </c>
      <c r="E1275" s="141">
        <v>51</v>
      </c>
      <c r="F1275" s="141">
        <v>0</v>
      </c>
      <c r="G1275" s="141">
        <v>0</v>
      </c>
      <c r="H1275" s="209">
        <v>161</v>
      </c>
      <c r="I1275" s="141">
        <v>12</v>
      </c>
      <c r="J1275" s="141">
        <v>5</v>
      </c>
      <c r="K1275" s="141">
        <v>3083</v>
      </c>
      <c r="L1275" s="141">
        <v>51</v>
      </c>
      <c r="M1275" s="56">
        <v>0</v>
      </c>
      <c r="P1275" s="57">
        <v>1.45</v>
      </c>
      <c r="Q1275" s="56" t="s">
        <v>219</v>
      </c>
    </row>
    <row r="1276" spans="1:17" x14ac:dyDescent="0.2">
      <c r="A1276" s="58">
        <v>38245</v>
      </c>
      <c r="B1276" s="513" t="str">
        <f t="shared" si="26"/>
        <v>0915</v>
      </c>
      <c r="C1276" s="56">
        <v>2004</v>
      </c>
      <c r="D1276" s="141">
        <v>468</v>
      </c>
      <c r="E1276" s="141">
        <v>47</v>
      </c>
      <c r="F1276" s="141">
        <v>0</v>
      </c>
      <c r="G1276" s="141">
        <v>0</v>
      </c>
      <c r="H1276" s="209">
        <v>243</v>
      </c>
      <c r="I1276" s="141">
        <v>11</v>
      </c>
      <c r="J1276" s="141">
        <v>9</v>
      </c>
      <c r="K1276" s="141">
        <v>3830</v>
      </c>
      <c r="L1276" s="141">
        <v>125</v>
      </c>
      <c r="M1276" s="56">
        <v>0</v>
      </c>
      <c r="O1276" s="56">
        <v>18</v>
      </c>
      <c r="P1276" s="57">
        <v>1.55</v>
      </c>
      <c r="Q1276" s="56" t="s">
        <v>219</v>
      </c>
    </row>
    <row r="1277" spans="1:17" x14ac:dyDescent="0.2">
      <c r="A1277" s="58">
        <v>38246</v>
      </c>
      <c r="B1277" s="513" t="str">
        <f t="shared" si="26"/>
        <v>0916</v>
      </c>
      <c r="C1277" s="56">
        <v>2004</v>
      </c>
      <c r="D1277" s="141">
        <v>149</v>
      </c>
      <c r="E1277" s="141">
        <v>26</v>
      </c>
      <c r="F1277" s="141">
        <v>0</v>
      </c>
      <c r="G1277" s="141">
        <v>1</v>
      </c>
      <c r="H1277" s="209">
        <v>93</v>
      </c>
      <c r="I1277" s="141">
        <v>4</v>
      </c>
      <c r="J1277" s="141">
        <v>0</v>
      </c>
      <c r="K1277" s="141">
        <v>3665</v>
      </c>
      <c r="L1277" s="141">
        <v>108</v>
      </c>
      <c r="M1277" s="56">
        <v>0</v>
      </c>
      <c r="N1277" s="56" t="s">
        <v>179</v>
      </c>
      <c r="O1277" s="56">
        <v>18</v>
      </c>
      <c r="Q1277" s="56" t="s">
        <v>219</v>
      </c>
    </row>
    <row r="1278" spans="1:17" x14ac:dyDescent="0.2">
      <c r="A1278" s="58">
        <v>38247</v>
      </c>
      <c r="B1278" s="513" t="str">
        <f t="shared" si="26"/>
        <v>0917</v>
      </c>
      <c r="C1278" s="56">
        <v>2004</v>
      </c>
      <c r="D1278" s="141">
        <v>230</v>
      </c>
      <c r="E1278" s="141">
        <v>50</v>
      </c>
      <c r="F1278" s="141">
        <v>0</v>
      </c>
      <c r="G1278" s="141">
        <v>0</v>
      </c>
      <c r="H1278" s="209">
        <v>109</v>
      </c>
      <c r="I1278" s="141">
        <v>0</v>
      </c>
      <c r="J1278" s="141">
        <v>3</v>
      </c>
      <c r="K1278" s="141">
        <v>4690</v>
      </c>
      <c r="L1278" s="141">
        <v>121</v>
      </c>
      <c r="M1278" s="56">
        <v>0</v>
      </c>
      <c r="O1278" s="56">
        <v>17</v>
      </c>
      <c r="P1278" s="57">
        <v>1.6</v>
      </c>
      <c r="Q1278" s="56" t="s">
        <v>365</v>
      </c>
    </row>
    <row r="1279" spans="1:17" x14ac:dyDescent="0.2">
      <c r="A1279" s="58">
        <v>38248</v>
      </c>
      <c r="B1279" s="513" t="str">
        <f t="shared" si="26"/>
        <v>0918</v>
      </c>
      <c r="C1279" s="56">
        <v>2004</v>
      </c>
      <c r="D1279" s="141">
        <v>212</v>
      </c>
      <c r="E1279" s="141">
        <v>70</v>
      </c>
      <c r="F1279" s="141">
        <v>0</v>
      </c>
      <c r="G1279" s="141">
        <v>0</v>
      </c>
      <c r="H1279" s="209">
        <v>192</v>
      </c>
      <c r="I1279" s="141">
        <v>7</v>
      </c>
      <c r="J1279" s="141">
        <v>1</v>
      </c>
      <c r="K1279" s="141">
        <v>6023</v>
      </c>
      <c r="L1279" s="141">
        <v>105</v>
      </c>
      <c r="M1279" s="56">
        <v>0</v>
      </c>
      <c r="O1279" s="56">
        <v>17</v>
      </c>
      <c r="P1279" s="57">
        <v>1.63</v>
      </c>
      <c r="Q1279" s="56" t="s">
        <v>219</v>
      </c>
    </row>
    <row r="1280" spans="1:17" x14ac:dyDescent="0.2">
      <c r="A1280" s="58">
        <v>38249</v>
      </c>
      <c r="B1280" s="513" t="str">
        <f t="shared" si="26"/>
        <v>0919</v>
      </c>
      <c r="C1280" s="56">
        <v>2004</v>
      </c>
      <c r="D1280" s="141">
        <v>230</v>
      </c>
      <c r="E1280" s="141">
        <v>39</v>
      </c>
      <c r="F1280" s="141">
        <v>0</v>
      </c>
      <c r="G1280" s="141">
        <v>0</v>
      </c>
      <c r="H1280" s="209">
        <v>123</v>
      </c>
      <c r="I1280" s="141">
        <v>5</v>
      </c>
      <c r="J1280" s="141">
        <v>3</v>
      </c>
      <c r="K1280" s="141">
        <v>6953</v>
      </c>
      <c r="L1280" s="141">
        <v>178</v>
      </c>
      <c r="M1280" s="56">
        <v>0</v>
      </c>
      <c r="O1280" s="56">
        <v>16.5</v>
      </c>
      <c r="P1280" s="57">
        <v>1.62</v>
      </c>
      <c r="Q1280" s="56" t="s">
        <v>346</v>
      </c>
    </row>
    <row r="1281" spans="1:17" x14ac:dyDescent="0.2">
      <c r="A1281" s="58">
        <v>38250</v>
      </c>
      <c r="B1281" s="513" t="str">
        <f t="shared" si="26"/>
        <v>0920</v>
      </c>
      <c r="C1281" s="56">
        <v>2004</v>
      </c>
      <c r="D1281" s="141">
        <v>381</v>
      </c>
      <c r="E1281" s="141">
        <v>86</v>
      </c>
      <c r="F1281" s="141">
        <v>0</v>
      </c>
      <c r="G1281" s="141">
        <v>0</v>
      </c>
      <c r="H1281" s="209">
        <v>153</v>
      </c>
      <c r="I1281" s="141">
        <v>11</v>
      </c>
      <c r="J1281" s="141">
        <v>4</v>
      </c>
      <c r="K1281" s="141">
        <v>7411</v>
      </c>
      <c r="L1281" s="141">
        <v>251</v>
      </c>
      <c r="M1281" s="56">
        <v>0</v>
      </c>
      <c r="O1281" s="56">
        <v>16.5</v>
      </c>
      <c r="P1281" s="57">
        <v>1.62</v>
      </c>
      <c r="Q1281" s="56" t="s">
        <v>367</v>
      </c>
    </row>
    <row r="1282" spans="1:17" x14ac:dyDescent="0.2">
      <c r="A1282" s="58">
        <v>38251</v>
      </c>
      <c r="B1282" s="513" t="str">
        <f t="shared" si="26"/>
        <v>0921</v>
      </c>
      <c r="C1282" s="56">
        <v>2004</v>
      </c>
      <c r="D1282" s="141">
        <v>551</v>
      </c>
      <c r="E1282" s="141">
        <v>126</v>
      </c>
      <c r="F1282" s="141">
        <v>0</v>
      </c>
      <c r="G1282" s="141">
        <v>1</v>
      </c>
      <c r="H1282" s="209">
        <v>221</v>
      </c>
      <c r="I1282" s="141">
        <v>17</v>
      </c>
      <c r="J1282" s="141">
        <v>0</v>
      </c>
      <c r="K1282" s="141">
        <v>7145</v>
      </c>
      <c r="L1282" s="141">
        <v>205</v>
      </c>
      <c r="M1282" s="56">
        <v>0</v>
      </c>
      <c r="O1282" s="56">
        <v>16.5</v>
      </c>
      <c r="P1282" s="57">
        <v>1.57</v>
      </c>
      <c r="Q1282" s="56" t="s">
        <v>365</v>
      </c>
    </row>
    <row r="1283" spans="1:17" x14ac:dyDescent="0.2">
      <c r="A1283" s="58">
        <v>38252</v>
      </c>
      <c r="B1283" s="513" t="str">
        <f t="shared" si="26"/>
        <v>0922</v>
      </c>
      <c r="C1283" s="56">
        <v>2004</v>
      </c>
      <c r="D1283" s="141">
        <v>478</v>
      </c>
      <c r="E1283" s="141">
        <v>127</v>
      </c>
      <c r="F1283" s="141">
        <v>0</v>
      </c>
      <c r="G1283" s="141">
        <v>0</v>
      </c>
      <c r="H1283" s="209">
        <v>173</v>
      </c>
      <c r="I1283" s="141">
        <v>9</v>
      </c>
      <c r="J1283" s="141">
        <v>3</v>
      </c>
      <c r="K1283" s="141">
        <v>5187</v>
      </c>
      <c r="L1283" s="141">
        <v>222</v>
      </c>
      <c r="M1283" s="56">
        <v>0</v>
      </c>
      <c r="O1283" s="56">
        <v>16.5</v>
      </c>
      <c r="P1283" s="57">
        <v>1.5</v>
      </c>
      <c r="Q1283" s="56" t="s">
        <v>219</v>
      </c>
    </row>
    <row r="1284" spans="1:17" x14ac:dyDescent="0.2">
      <c r="A1284" s="58">
        <v>38253</v>
      </c>
      <c r="B1284" s="513" t="str">
        <f t="shared" si="26"/>
        <v>0923</v>
      </c>
      <c r="C1284" s="56">
        <v>2004</v>
      </c>
      <c r="D1284" s="141">
        <v>459</v>
      </c>
      <c r="E1284" s="141">
        <v>139</v>
      </c>
      <c r="F1284" s="141">
        <v>0</v>
      </c>
      <c r="G1284" s="141">
        <v>0</v>
      </c>
      <c r="H1284" s="209">
        <v>186</v>
      </c>
      <c r="I1284" s="141">
        <v>14</v>
      </c>
      <c r="J1284" s="141">
        <v>2</v>
      </c>
      <c r="K1284" s="141">
        <v>5181</v>
      </c>
      <c r="L1284" s="141">
        <v>171</v>
      </c>
      <c r="M1284" s="56">
        <v>0</v>
      </c>
      <c r="O1284" s="56">
        <v>17</v>
      </c>
      <c r="P1284" s="57">
        <v>1.52</v>
      </c>
      <c r="Q1284" s="56" t="s">
        <v>221</v>
      </c>
    </row>
    <row r="1285" spans="1:17" x14ac:dyDescent="0.2">
      <c r="A1285" s="58">
        <v>38254</v>
      </c>
      <c r="B1285" s="513" t="str">
        <f t="shared" si="26"/>
        <v>0924</v>
      </c>
      <c r="C1285" s="56">
        <v>2004</v>
      </c>
      <c r="D1285" s="141">
        <v>390</v>
      </c>
      <c r="E1285" s="141">
        <v>127</v>
      </c>
      <c r="F1285" s="141">
        <v>0</v>
      </c>
      <c r="G1285" s="141">
        <v>0</v>
      </c>
      <c r="H1285" s="209">
        <v>143</v>
      </c>
      <c r="I1285" s="141">
        <v>1</v>
      </c>
      <c r="J1285" s="141">
        <v>0</v>
      </c>
      <c r="K1285" s="141">
        <v>3379</v>
      </c>
      <c r="L1285" s="141">
        <v>114</v>
      </c>
      <c r="M1285" s="56">
        <v>0</v>
      </c>
      <c r="O1285" s="56">
        <v>17</v>
      </c>
      <c r="P1285" s="57">
        <v>1.5</v>
      </c>
    </row>
    <row r="1286" spans="1:17" x14ac:dyDescent="0.2">
      <c r="A1286" s="58">
        <v>38255</v>
      </c>
      <c r="B1286" s="513" t="str">
        <f t="shared" si="26"/>
        <v>0925</v>
      </c>
      <c r="C1286" s="56">
        <v>2004</v>
      </c>
      <c r="D1286" s="141">
        <v>616</v>
      </c>
      <c r="E1286" s="141">
        <v>251</v>
      </c>
      <c r="F1286" s="141">
        <v>0</v>
      </c>
      <c r="G1286" s="141">
        <v>0</v>
      </c>
      <c r="H1286" s="209">
        <v>220</v>
      </c>
      <c r="I1286" s="141">
        <v>17</v>
      </c>
      <c r="J1286" s="141">
        <v>6</v>
      </c>
      <c r="K1286" s="141">
        <v>3734</v>
      </c>
      <c r="L1286" s="141">
        <v>122</v>
      </c>
      <c r="M1286" s="56">
        <v>0</v>
      </c>
      <c r="O1286" s="56">
        <v>17</v>
      </c>
      <c r="P1286" s="57">
        <v>1.5</v>
      </c>
      <c r="Q1286" s="56" t="s">
        <v>222</v>
      </c>
    </row>
    <row r="1287" spans="1:17" x14ac:dyDescent="0.2">
      <c r="A1287" s="58">
        <v>38256</v>
      </c>
      <c r="B1287" s="513" t="str">
        <f t="shared" si="26"/>
        <v>0926</v>
      </c>
      <c r="C1287" s="56">
        <v>2004</v>
      </c>
      <c r="D1287" s="141">
        <v>629</v>
      </c>
      <c r="E1287" s="141">
        <v>289</v>
      </c>
      <c r="F1287" s="141">
        <v>0</v>
      </c>
      <c r="G1287" s="141">
        <v>0</v>
      </c>
      <c r="H1287" s="209">
        <v>178</v>
      </c>
      <c r="I1287" s="141">
        <v>14</v>
      </c>
      <c r="J1287" s="141">
        <v>6</v>
      </c>
      <c r="K1287" s="141">
        <v>3096</v>
      </c>
      <c r="L1287" s="141">
        <v>90</v>
      </c>
      <c r="M1287" s="56">
        <v>0</v>
      </c>
      <c r="O1287" s="56">
        <v>17</v>
      </c>
      <c r="P1287" s="57">
        <v>1.49</v>
      </c>
      <c r="Q1287" s="56" t="s">
        <v>222</v>
      </c>
    </row>
    <row r="1288" spans="1:17" x14ac:dyDescent="0.2">
      <c r="A1288" s="58">
        <v>38257</v>
      </c>
      <c r="B1288" s="513" t="str">
        <f t="shared" si="26"/>
        <v>0927</v>
      </c>
      <c r="C1288" s="56">
        <v>2004</v>
      </c>
      <c r="D1288" s="141">
        <v>879</v>
      </c>
      <c r="E1288" s="141">
        <v>291</v>
      </c>
      <c r="F1288" s="141">
        <v>0</v>
      </c>
      <c r="G1288" s="141">
        <v>0</v>
      </c>
      <c r="H1288" s="141">
        <v>292</v>
      </c>
      <c r="I1288" s="141">
        <v>26</v>
      </c>
      <c r="J1288" s="141">
        <v>7</v>
      </c>
      <c r="K1288" s="141">
        <v>2854</v>
      </c>
      <c r="L1288" s="141">
        <v>124</v>
      </c>
      <c r="M1288" s="56">
        <v>0</v>
      </c>
      <c r="O1288" s="56">
        <v>16.5</v>
      </c>
      <c r="P1288" s="57">
        <v>1.49</v>
      </c>
      <c r="Q1288" s="56" t="s">
        <v>367</v>
      </c>
    </row>
    <row r="1289" spans="1:17" x14ac:dyDescent="0.2">
      <c r="A1289" s="58">
        <v>38258</v>
      </c>
      <c r="B1289" s="513" t="str">
        <f t="shared" si="26"/>
        <v>0928</v>
      </c>
      <c r="C1289" s="56">
        <v>2004</v>
      </c>
      <c r="D1289" s="141">
        <v>1000</v>
      </c>
      <c r="E1289" s="141">
        <v>363</v>
      </c>
      <c r="F1289" s="141">
        <v>0</v>
      </c>
      <c r="G1289" s="141">
        <v>0</v>
      </c>
      <c r="H1289" s="141">
        <v>371</v>
      </c>
      <c r="I1289" s="141">
        <v>23</v>
      </c>
      <c r="J1289" s="141">
        <v>4</v>
      </c>
      <c r="K1289" s="141">
        <v>2077</v>
      </c>
      <c r="L1289" s="141">
        <v>100</v>
      </c>
      <c r="M1289" s="56">
        <v>0</v>
      </c>
      <c r="O1289" s="56">
        <v>16.5</v>
      </c>
      <c r="P1289" s="57">
        <v>1.47</v>
      </c>
      <c r="Q1289" s="56" t="s">
        <v>223</v>
      </c>
    </row>
    <row r="1290" spans="1:17" x14ac:dyDescent="0.2">
      <c r="A1290" s="58">
        <v>38259</v>
      </c>
      <c r="B1290" s="513" t="str">
        <f t="shared" si="26"/>
        <v>0929</v>
      </c>
      <c r="C1290" s="56">
        <v>2004</v>
      </c>
      <c r="D1290" s="141">
        <v>1113</v>
      </c>
      <c r="E1290" s="141">
        <v>420</v>
      </c>
      <c r="F1290" s="141">
        <v>1</v>
      </c>
      <c r="G1290" s="141">
        <v>0</v>
      </c>
      <c r="H1290" s="141">
        <v>656</v>
      </c>
      <c r="I1290" s="141">
        <v>44</v>
      </c>
      <c r="J1290" s="141">
        <v>4</v>
      </c>
      <c r="K1290" s="141">
        <v>1686</v>
      </c>
      <c r="L1290" s="141">
        <v>87</v>
      </c>
      <c r="M1290" s="56">
        <v>0</v>
      </c>
      <c r="O1290" s="56">
        <v>16.5</v>
      </c>
      <c r="P1290" s="57">
        <v>1.47</v>
      </c>
      <c r="Q1290" s="56" t="s">
        <v>212</v>
      </c>
    </row>
    <row r="1291" spans="1:17" x14ac:dyDescent="0.2">
      <c r="A1291" s="58">
        <v>38260</v>
      </c>
      <c r="B1291" s="513" t="str">
        <f t="shared" si="26"/>
        <v>0930</v>
      </c>
      <c r="C1291" s="56">
        <v>2004</v>
      </c>
      <c r="D1291" s="141">
        <v>949</v>
      </c>
      <c r="E1291" s="141">
        <v>359</v>
      </c>
      <c r="F1291" s="141">
        <v>0</v>
      </c>
      <c r="G1291" s="141">
        <v>0</v>
      </c>
      <c r="H1291" s="141">
        <v>1083</v>
      </c>
      <c r="I1291" s="141">
        <v>79</v>
      </c>
      <c r="J1291" s="141">
        <v>4</v>
      </c>
      <c r="K1291" s="141">
        <v>1312</v>
      </c>
      <c r="L1291" s="141">
        <v>78</v>
      </c>
      <c r="M1291" s="56">
        <v>0</v>
      </c>
      <c r="O1291" s="56">
        <v>16.5</v>
      </c>
      <c r="P1291" s="57">
        <v>1.47</v>
      </c>
      <c r="Q1291" s="56" t="s">
        <v>212</v>
      </c>
    </row>
    <row r="1292" spans="1:17" x14ac:dyDescent="0.2">
      <c r="A1292" s="58">
        <v>38261</v>
      </c>
      <c r="B1292" s="513" t="str">
        <f t="shared" si="26"/>
        <v>1001</v>
      </c>
      <c r="C1292" s="56">
        <v>2004</v>
      </c>
      <c r="D1292" s="141">
        <v>808</v>
      </c>
      <c r="E1292" s="141">
        <v>238</v>
      </c>
      <c r="F1292" s="141">
        <v>0</v>
      </c>
      <c r="G1292" s="141">
        <v>0</v>
      </c>
      <c r="H1292" s="141">
        <v>916</v>
      </c>
      <c r="I1292" s="141">
        <v>42</v>
      </c>
      <c r="J1292" s="141">
        <v>1</v>
      </c>
      <c r="K1292" s="141">
        <v>1191</v>
      </c>
      <c r="L1292" s="141">
        <v>38</v>
      </c>
      <c r="M1292" s="56">
        <v>0</v>
      </c>
      <c r="O1292" s="56">
        <v>16</v>
      </c>
      <c r="P1292" s="57">
        <v>1.41</v>
      </c>
      <c r="Q1292" s="56" t="s">
        <v>224</v>
      </c>
    </row>
    <row r="1293" spans="1:17" x14ac:dyDescent="0.2">
      <c r="A1293" s="58">
        <v>38262</v>
      </c>
      <c r="B1293" s="513" t="str">
        <f t="shared" si="26"/>
        <v>1002</v>
      </c>
      <c r="C1293" s="56">
        <v>2004</v>
      </c>
      <c r="D1293" s="141">
        <v>600</v>
      </c>
      <c r="E1293" s="141">
        <v>219</v>
      </c>
      <c r="F1293" s="141">
        <v>0</v>
      </c>
      <c r="G1293" s="141">
        <v>0</v>
      </c>
      <c r="H1293" s="141">
        <v>483</v>
      </c>
      <c r="I1293" s="141">
        <v>11</v>
      </c>
      <c r="J1293" s="141">
        <v>4</v>
      </c>
      <c r="K1293" s="141">
        <v>1032</v>
      </c>
      <c r="L1293" s="141">
        <v>57</v>
      </c>
      <c r="M1293" s="56">
        <v>0</v>
      </c>
      <c r="O1293" s="56">
        <v>16</v>
      </c>
      <c r="P1293" s="57">
        <v>1.41</v>
      </c>
      <c r="Q1293" s="56" t="s">
        <v>224</v>
      </c>
    </row>
    <row r="1294" spans="1:17" x14ac:dyDescent="0.2">
      <c r="A1294" s="58">
        <v>38263</v>
      </c>
      <c r="B1294" s="513" t="str">
        <f t="shared" si="26"/>
        <v>1003</v>
      </c>
      <c r="C1294" s="56">
        <v>2004</v>
      </c>
      <c r="D1294" s="141">
        <v>650</v>
      </c>
      <c r="E1294" s="141">
        <v>246</v>
      </c>
      <c r="F1294" s="141">
        <v>0</v>
      </c>
      <c r="G1294" s="141">
        <v>0</v>
      </c>
      <c r="H1294" s="141">
        <v>548</v>
      </c>
      <c r="I1294" s="141">
        <v>14</v>
      </c>
      <c r="J1294" s="141">
        <v>8</v>
      </c>
      <c r="K1294" s="141">
        <v>953</v>
      </c>
      <c r="L1294" s="141">
        <v>42</v>
      </c>
      <c r="M1294" s="56">
        <v>0</v>
      </c>
      <c r="O1294" s="56">
        <v>15</v>
      </c>
      <c r="P1294" s="57">
        <v>1.4</v>
      </c>
      <c r="Q1294" s="56" t="s">
        <v>224</v>
      </c>
    </row>
    <row r="1295" spans="1:17" x14ac:dyDescent="0.2">
      <c r="A1295" s="58">
        <v>38264</v>
      </c>
      <c r="B1295" s="513" t="str">
        <f t="shared" si="26"/>
        <v>1004</v>
      </c>
      <c r="C1295" s="56">
        <v>2004</v>
      </c>
      <c r="D1295" s="141">
        <v>798</v>
      </c>
      <c r="E1295" s="141">
        <v>266</v>
      </c>
      <c r="F1295" s="141">
        <v>0</v>
      </c>
      <c r="G1295" s="141">
        <v>0</v>
      </c>
      <c r="H1295" s="141">
        <v>668</v>
      </c>
      <c r="I1295" s="141">
        <v>31</v>
      </c>
      <c r="J1295" s="141">
        <v>3</v>
      </c>
      <c r="K1295" s="141">
        <v>923</v>
      </c>
      <c r="L1295" s="141">
        <v>57</v>
      </c>
      <c r="M1295" s="56">
        <v>0</v>
      </c>
      <c r="O1295" s="56">
        <v>16</v>
      </c>
      <c r="P1295" s="57">
        <v>1.4</v>
      </c>
      <c r="Q1295" s="56" t="s">
        <v>225</v>
      </c>
    </row>
    <row r="1296" spans="1:17" x14ac:dyDescent="0.2">
      <c r="A1296" s="58">
        <v>38265</v>
      </c>
      <c r="B1296" s="513" t="str">
        <f t="shared" si="26"/>
        <v>1005</v>
      </c>
      <c r="C1296" s="56">
        <v>2004</v>
      </c>
      <c r="D1296" s="141">
        <v>432</v>
      </c>
      <c r="E1296" s="141">
        <v>137</v>
      </c>
      <c r="F1296" s="141">
        <v>0</v>
      </c>
      <c r="G1296" s="141">
        <v>1</v>
      </c>
      <c r="H1296" s="141">
        <v>1094</v>
      </c>
      <c r="I1296" s="141">
        <v>43</v>
      </c>
      <c r="J1296" s="141">
        <v>3</v>
      </c>
      <c r="K1296" s="141">
        <v>656</v>
      </c>
      <c r="L1296" s="141">
        <v>33</v>
      </c>
      <c r="M1296" s="56">
        <v>0</v>
      </c>
      <c r="O1296" s="56">
        <v>15</v>
      </c>
      <c r="P1296" s="57">
        <v>1.4</v>
      </c>
      <c r="Q1296" s="56" t="s">
        <v>219</v>
      </c>
    </row>
    <row r="1297" spans="1:17" x14ac:dyDescent="0.2">
      <c r="A1297" s="58">
        <v>38266</v>
      </c>
      <c r="B1297" s="513" t="str">
        <f t="shared" si="26"/>
        <v>1006</v>
      </c>
      <c r="C1297" s="56">
        <v>2004</v>
      </c>
      <c r="D1297" s="141">
        <v>1109</v>
      </c>
      <c r="E1297" s="141">
        <v>373</v>
      </c>
      <c r="F1297" s="141">
        <v>0</v>
      </c>
      <c r="G1297" s="141">
        <v>0</v>
      </c>
      <c r="H1297" s="141">
        <v>2267</v>
      </c>
      <c r="I1297" s="141">
        <v>107</v>
      </c>
      <c r="J1297" s="141">
        <v>4</v>
      </c>
      <c r="K1297" s="141">
        <v>902</v>
      </c>
      <c r="L1297" s="141">
        <v>52</v>
      </c>
      <c r="M1297" s="56">
        <v>0</v>
      </c>
      <c r="O1297" s="56">
        <v>15.5</v>
      </c>
      <c r="P1297" s="57">
        <v>1.4</v>
      </c>
      <c r="Q1297" s="56" t="s">
        <v>219</v>
      </c>
    </row>
    <row r="1298" spans="1:17" x14ac:dyDescent="0.2">
      <c r="A1298" s="58">
        <v>38267</v>
      </c>
      <c r="B1298" s="513" t="str">
        <f t="shared" si="26"/>
        <v>1007</v>
      </c>
      <c r="C1298" s="56">
        <v>2004</v>
      </c>
      <c r="D1298" s="141">
        <v>886</v>
      </c>
      <c r="E1298" s="141">
        <v>197</v>
      </c>
      <c r="F1298" s="141">
        <v>0</v>
      </c>
      <c r="G1298" s="141">
        <v>5</v>
      </c>
      <c r="H1298" s="141">
        <v>2874</v>
      </c>
      <c r="I1298" s="141">
        <v>123</v>
      </c>
      <c r="J1298" s="141">
        <v>4</v>
      </c>
      <c r="K1298" s="141">
        <v>739</v>
      </c>
      <c r="L1298" s="141">
        <v>38</v>
      </c>
      <c r="M1298" s="56">
        <v>0</v>
      </c>
      <c r="O1298" s="56">
        <v>15</v>
      </c>
      <c r="P1298" s="57">
        <v>1.4</v>
      </c>
      <c r="Q1298" s="56" t="s">
        <v>367</v>
      </c>
    </row>
    <row r="1299" spans="1:17" x14ac:dyDescent="0.2">
      <c r="A1299" s="58">
        <v>38268</v>
      </c>
      <c r="B1299" s="513" t="str">
        <f t="shared" si="26"/>
        <v>1008</v>
      </c>
      <c r="C1299" s="56">
        <v>2004</v>
      </c>
      <c r="D1299" s="141">
        <v>789</v>
      </c>
      <c r="E1299" s="141">
        <v>103</v>
      </c>
      <c r="F1299" s="141">
        <v>0</v>
      </c>
      <c r="G1299" s="141">
        <v>5</v>
      </c>
      <c r="H1299" s="141">
        <v>4478</v>
      </c>
      <c r="I1299" s="141">
        <v>169</v>
      </c>
      <c r="J1299" s="141">
        <v>7</v>
      </c>
      <c r="K1299" s="141">
        <v>1023</v>
      </c>
      <c r="L1299" s="141">
        <v>112</v>
      </c>
      <c r="M1299" s="56">
        <v>0</v>
      </c>
      <c r="O1299" s="56">
        <v>15</v>
      </c>
      <c r="P1299" s="57">
        <v>1.49</v>
      </c>
      <c r="Q1299" s="56" t="s">
        <v>219</v>
      </c>
    </row>
    <row r="1300" spans="1:17" x14ac:dyDescent="0.2">
      <c r="A1300" s="58">
        <v>38269</v>
      </c>
      <c r="B1300" s="513" t="str">
        <f t="shared" si="26"/>
        <v>1009</v>
      </c>
      <c r="C1300" s="56">
        <v>2004</v>
      </c>
      <c r="D1300" s="141">
        <v>780</v>
      </c>
      <c r="E1300" s="141">
        <v>106</v>
      </c>
      <c r="F1300" s="141">
        <v>0</v>
      </c>
      <c r="G1300" s="141">
        <v>3</v>
      </c>
      <c r="H1300" s="141">
        <v>1253</v>
      </c>
      <c r="I1300" s="141">
        <v>40</v>
      </c>
      <c r="J1300" s="141">
        <v>1</v>
      </c>
      <c r="K1300" s="141">
        <v>1363</v>
      </c>
      <c r="L1300" s="141">
        <v>72</v>
      </c>
      <c r="M1300" s="56">
        <v>0</v>
      </c>
      <c r="O1300" s="56">
        <v>15</v>
      </c>
      <c r="P1300" s="57">
        <v>1.6</v>
      </c>
      <c r="Q1300" s="56" t="s">
        <v>219</v>
      </c>
    </row>
    <row r="1301" spans="1:17" x14ac:dyDescent="0.2">
      <c r="A1301" s="58">
        <v>38270</v>
      </c>
      <c r="B1301" s="513" t="str">
        <f t="shared" si="26"/>
        <v>1010</v>
      </c>
      <c r="C1301" s="56">
        <v>2004</v>
      </c>
      <c r="D1301" s="141">
        <v>437</v>
      </c>
      <c r="E1301" s="141">
        <v>84</v>
      </c>
      <c r="F1301" s="141">
        <v>0</v>
      </c>
      <c r="G1301" s="141">
        <v>2</v>
      </c>
      <c r="H1301" s="141">
        <v>1027</v>
      </c>
      <c r="I1301" s="141">
        <v>29</v>
      </c>
      <c r="J1301" s="141">
        <v>3</v>
      </c>
      <c r="K1301" s="141">
        <v>933</v>
      </c>
      <c r="L1301" s="141">
        <v>44</v>
      </c>
      <c r="M1301" s="56">
        <v>0</v>
      </c>
      <c r="O1301" s="56">
        <v>15</v>
      </c>
      <c r="P1301" s="57">
        <v>1.65</v>
      </c>
      <c r="Q1301" s="56" t="s">
        <v>226</v>
      </c>
    </row>
    <row r="1302" spans="1:17" x14ac:dyDescent="0.2">
      <c r="A1302" s="58">
        <v>38271</v>
      </c>
      <c r="B1302" s="513" t="str">
        <f t="shared" si="26"/>
        <v>1011</v>
      </c>
      <c r="C1302" s="56">
        <v>2004</v>
      </c>
      <c r="D1302" s="141">
        <v>340</v>
      </c>
      <c r="E1302" s="141">
        <v>56</v>
      </c>
      <c r="F1302" s="141">
        <v>0</v>
      </c>
      <c r="G1302" s="141">
        <v>5</v>
      </c>
      <c r="H1302" s="141">
        <v>1038</v>
      </c>
      <c r="I1302" s="141">
        <v>42</v>
      </c>
      <c r="J1302" s="141">
        <v>5</v>
      </c>
      <c r="K1302" s="141">
        <v>632</v>
      </c>
      <c r="L1302" s="141">
        <v>29</v>
      </c>
      <c r="M1302" s="56">
        <v>0</v>
      </c>
      <c r="O1302" s="56">
        <v>15</v>
      </c>
      <c r="P1302" s="57">
        <v>1.63</v>
      </c>
      <c r="Q1302" s="56" t="s">
        <v>367</v>
      </c>
    </row>
    <row r="1303" spans="1:17" x14ac:dyDescent="0.2">
      <c r="A1303" s="58">
        <v>38272</v>
      </c>
      <c r="B1303" s="513" t="str">
        <f t="shared" si="26"/>
        <v>1012</v>
      </c>
      <c r="C1303" s="56">
        <v>2004</v>
      </c>
      <c r="D1303" s="141">
        <v>478</v>
      </c>
      <c r="E1303" s="141">
        <v>94</v>
      </c>
      <c r="F1303" s="141">
        <v>0</v>
      </c>
      <c r="G1303" s="141">
        <v>5</v>
      </c>
      <c r="H1303" s="141">
        <v>1786</v>
      </c>
      <c r="I1303" s="141">
        <v>68</v>
      </c>
      <c r="J1303" s="141">
        <v>14</v>
      </c>
      <c r="K1303" s="141">
        <v>753</v>
      </c>
      <c r="L1303" s="141">
        <v>31</v>
      </c>
      <c r="M1303" s="56">
        <v>0</v>
      </c>
    </row>
    <row r="1304" spans="1:17" x14ac:dyDescent="0.2">
      <c r="A1304" s="58">
        <v>38273</v>
      </c>
      <c r="B1304" s="513" t="str">
        <f t="shared" si="26"/>
        <v>1013</v>
      </c>
      <c r="C1304" s="56">
        <v>2004</v>
      </c>
      <c r="D1304" s="141">
        <v>660</v>
      </c>
      <c r="E1304" s="141">
        <v>79</v>
      </c>
      <c r="F1304" s="141">
        <v>0</v>
      </c>
      <c r="G1304" s="141">
        <v>1</v>
      </c>
      <c r="H1304" s="141">
        <v>2080</v>
      </c>
      <c r="I1304" s="141">
        <v>87</v>
      </c>
      <c r="J1304" s="141">
        <v>12</v>
      </c>
      <c r="K1304" s="141">
        <v>1071</v>
      </c>
      <c r="L1304" s="141">
        <v>29</v>
      </c>
      <c r="M1304" s="56">
        <v>0</v>
      </c>
      <c r="O1304" s="56">
        <v>15.5</v>
      </c>
      <c r="P1304" s="57">
        <v>1.61</v>
      </c>
      <c r="Q1304" s="56" t="s">
        <v>223</v>
      </c>
    </row>
    <row r="1305" spans="1:17" x14ac:dyDescent="0.2">
      <c r="A1305" s="58">
        <v>38274</v>
      </c>
      <c r="B1305" s="513" t="str">
        <f t="shared" si="26"/>
        <v>1014</v>
      </c>
      <c r="C1305" s="56">
        <v>2004</v>
      </c>
      <c r="D1305" s="141">
        <v>893</v>
      </c>
      <c r="E1305" s="141">
        <v>68</v>
      </c>
      <c r="F1305" s="141">
        <v>0</v>
      </c>
      <c r="G1305" s="141">
        <v>2</v>
      </c>
      <c r="H1305" s="141">
        <v>3309</v>
      </c>
      <c r="I1305" s="141">
        <v>126</v>
      </c>
      <c r="J1305" s="141">
        <v>7</v>
      </c>
      <c r="K1305" s="141">
        <v>1342</v>
      </c>
      <c r="L1305" s="141">
        <v>55</v>
      </c>
      <c r="M1305" s="56">
        <v>0</v>
      </c>
      <c r="O1305" s="56">
        <v>15.5</v>
      </c>
      <c r="P1305" s="57">
        <v>1.61</v>
      </c>
      <c r="Q1305" s="56" t="s">
        <v>223</v>
      </c>
    </row>
    <row r="1306" spans="1:17" x14ac:dyDescent="0.2">
      <c r="A1306" s="58">
        <v>38275</v>
      </c>
      <c r="B1306" s="513" t="str">
        <f t="shared" si="26"/>
        <v>1015</v>
      </c>
      <c r="C1306" s="56">
        <v>2004</v>
      </c>
      <c r="D1306" s="141">
        <v>390</v>
      </c>
      <c r="E1306" s="141">
        <v>37</v>
      </c>
      <c r="F1306" s="141">
        <v>0</v>
      </c>
      <c r="G1306" s="141">
        <v>1</v>
      </c>
      <c r="H1306" s="141">
        <v>2393</v>
      </c>
      <c r="I1306" s="141">
        <v>81</v>
      </c>
      <c r="J1306" s="141">
        <v>2</v>
      </c>
      <c r="K1306" s="141">
        <v>690</v>
      </c>
      <c r="L1306" s="141">
        <v>23</v>
      </c>
      <c r="M1306" s="56">
        <v>0</v>
      </c>
      <c r="O1306" s="56">
        <v>15.5</v>
      </c>
      <c r="P1306" s="57">
        <v>1.61</v>
      </c>
      <c r="Q1306" s="56" t="s">
        <v>223</v>
      </c>
    </row>
    <row r="1307" spans="1:17" x14ac:dyDescent="0.2">
      <c r="A1307" s="58">
        <v>38276</v>
      </c>
      <c r="B1307" s="513" t="str">
        <f t="shared" si="26"/>
        <v>1016</v>
      </c>
      <c r="C1307" s="56">
        <v>2004</v>
      </c>
      <c r="D1307" s="141">
        <v>666</v>
      </c>
      <c r="E1307" s="141">
        <v>72</v>
      </c>
      <c r="F1307" s="141">
        <v>0</v>
      </c>
      <c r="G1307" s="141">
        <v>2</v>
      </c>
      <c r="H1307" s="141">
        <v>3546</v>
      </c>
      <c r="I1307" s="141">
        <v>181</v>
      </c>
      <c r="J1307" s="141">
        <v>0</v>
      </c>
      <c r="K1307" s="141">
        <v>1249</v>
      </c>
      <c r="L1307" s="141">
        <v>28</v>
      </c>
      <c r="M1307" s="56">
        <v>0</v>
      </c>
      <c r="O1307" s="56">
        <v>15.5</v>
      </c>
      <c r="P1307" s="57">
        <v>1.65</v>
      </c>
      <c r="Q1307" s="56" t="s">
        <v>227</v>
      </c>
    </row>
    <row r="1308" spans="1:17" x14ac:dyDescent="0.2">
      <c r="A1308" s="58">
        <v>38277</v>
      </c>
      <c r="B1308" s="513" t="str">
        <f t="shared" si="26"/>
        <v>1017</v>
      </c>
      <c r="C1308" s="56">
        <v>2004</v>
      </c>
      <c r="D1308" s="141">
        <v>209</v>
      </c>
      <c r="E1308" s="141">
        <v>29</v>
      </c>
      <c r="F1308" s="141">
        <v>0</v>
      </c>
      <c r="G1308" s="141">
        <v>0</v>
      </c>
      <c r="H1308" s="141">
        <v>977</v>
      </c>
      <c r="I1308" s="141">
        <v>26</v>
      </c>
      <c r="J1308" s="141">
        <v>1</v>
      </c>
      <c r="K1308" s="141">
        <v>493</v>
      </c>
      <c r="L1308" s="141">
        <v>8</v>
      </c>
      <c r="M1308" s="56">
        <v>0</v>
      </c>
      <c r="O1308" s="56">
        <v>15</v>
      </c>
      <c r="P1308" s="57">
        <v>1.6</v>
      </c>
      <c r="Q1308" s="56" t="s">
        <v>219</v>
      </c>
    </row>
    <row r="1309" spans="1:17" x14ac:dyDescent="0.2">
      <c r="A1309" s="58">
        <v>38278</v>
      </c>
      <c r="B1309" s="513" t="str">
        <f t="shared" si="26"/>
        <v>1018</v>
      </c>
      <c r="C1309" s="56">
        <v>2004</v>
      </c>
      <c r="D1309" s="141">
        <v>141</v>
      </c>
      <c r="E1309" s="141">
        <v>24</v>
      </c>
      <c r="F1309" s="141">
        <v>0</v>
      </c>
      <c r="G1309" s="141">
        <v>1</v>
      </c>
      <c r="H1309" s="141">
        <v>1019</v>
      </c>
      <c r="I1309" s="141">
        <v>12</v>
      </c>
      <c r="J1309" s="141">
        <v>1</v>
      </c>
      <c r="K1309" s="141">
        <v>256</v>
      </c>
      <c r="L1309" s="141">
        <v>11</v>
      </c>
      <c r="M1309" s="56">
        <v>0</v>
      </c>
      <c r="O1309" s="56">
        <v>14</v>
      </c>
      <c r="P1309" s="57">
        <v>1.6</v>
      </c>
      <c r="Q1309" s="56" t="s">
        <v>217</v>
      </c>
    </row>
    <row r="1310" spans="1:17" x14ac:dyDescent="0.2">
      <c r="A1310" s="58">
        <v>38279</v>
      </c>
      <c r="B1310" s="513" t="str">
        <f t="shared" si="26"/>
        <v>1019</v>
      </c>
      <c r="C1310" s="56">
        <v>2004</v>
      </c>
      <c r="D1310" s="141">
        <v>160</v>
      </c>
      <c r="E1310" s="141">
        <v>24</v>
      </c>
      <c r="F1310" s="141">
        <v>0</v>
      </c>
      <c r="G1310" s="141">
        <v>3</v>
      </c>
      <c r="H1310" s="141">
        <v>1713</v>
      </c>
      <c r="I1310" s="141">
        <v>28</v>
      </c>
      <c r="J1310" s="141">
        <v>3</v>
      </c>
      <c r="K1310" s="141">
        <v>395</v>
      </c>
      <c r="L1310" s="141">
        <v>10</v>
      </c>
      <c r="M1310" s="56">
        <v>0</v>
      </c>
      <c r="O1310" s="56">
        <v>15</v>
      </c>
      <c r="P1310" s="57">
        <v>1.7</v>
      </c>
      <c r="Q1310" s="56" t="s">
        <v>219</v>
      </c>
    </row>
    <row r="1311" spans="1:17" x14ac:dyDescent="0.2">
      <c r="A1311" s="58">
        <v>38280</v>
      </c>
      <c r="B1311" s="513" t="str">
        <f t="shared" ref="B1311:B1374" si="27">CONCATENATE(TEXT(A1311,"mm"),TEXT(A1311,"dd"))</f>
        <v>1020</v>
      </c>
      <c r="C1311" s="56">
        <v>2004</v>
      </c>
      <c r="D1311" s="141">
        <v>424</v>
      </c>
      <c r="E1311" s="141">
        <v>30</v>
      </c>
      <c r="F1311" s="141">
        <v>0</v>
      </c>
      <c r="G1311" s="141">
        <v>0</v>
      </c>
      <c r="H1311" s="141">
        <v>968</v>
      </c>
      <c r="I1311" s="141">
        <v>20</v>
      </c>
      <c r="J1311" s="141">
        <v>3</v>
      </c>
      <c r="K1311" s="141">
        <v>467</v>
      </c>
      <c r="L1311" s="141">
        <v>21</v>
      </c>
      <c r="M1311" s="56">
        <v>0</v>
      </c>
      <c r="O1311" s="56">
        <v>14</v>
      </c>
      <c r="P1311" s="57">
        <v>1.75</v>
      </c>
      <c r="Q1311" s="56" t="s">
        <v>367</v>
      </c>
    </row>
    <row r="1312" spans="1:17" x14ac:dyDescent="0.2">
      <c r="A1312" s="58">
        <v>38281</v>
      </c>
      <c r="B1312" s="513" t="str">
        <f t="shared" si="27"/>
        <v>1021</v>
      </c>
      <c r="C1312" s="56">
        <v>2004</v>
      </c>
      <c r="D1312" s="141">
        <v>159</v>
      </c>
      <c r="E1312" s="141">
        <v>16</v>
      </c>
      <c r="F1312" s="141">
        <v>0</v>
      </c>
      <c r="G1312" s="141">
        <v>1</v>
      </c>
      <c r="H1312" s="141">
        <v>1299</v>
      </c>
      <c r="I1312" s="141">
        <v>41</v>
      </c>
      <c r="J1312" s="141">
        <v>4</v>
      </c>
      <c r="K1312" s="141">
        <v>207</v>
      </c>
      <c r="L1312" s="141">
        <v>9</v>
      </c>
      <c r="M1312" s="56">
        <v>0</v>
      </c>
      <c r="O1312" s="56">
        <v>14</v>
      </c>
      <c r="P1312" s="57">
        <v>1.72</v>
      </c>
      <c r="Q1312" s="56" t="s">
        <v>228</v>
      </c>
    </row>
    <row r="1313" spans="1:17" x14ac:dyDescent="0.2">
      <c r="A1313" s="58">
        <v>38282</v>
      </c>
      <c r="B1313" s="513" t="str">
        <f t="shared" si="27"/>
        <v>1022</v>
      </c>
      <c r="C1313" s="56">
        <v>2004</v>
      </c>
      <c r="D1313" s="141">
        <v>31</v>
      </c>
      <c r="E1313" s="141">
        <v>3</v>
      </c>
      <c r="F1313" s="141">
        <v>0</v>
      </c>
      <c r="G1313" s="141">
        <v>1</v>
      </c>
      <c r="H1313" s="141">
        <v>1180</v>
      </c>
      <c r="I1313" s="141">
        <v>13</v>
      </c>
      <c r="J1313" s="141">
        <v>2</v>
      </c>
      <c r="K1313" s="141">
        <v>31</v>
      </c>
      <c r="L1313" s="141">
        <v>1</v>
      </c>
      <c r="M1313" s="56">
        <v>0</v>
      </c>
      <c r="O1313" s="56">
        <v>13.5</v>
      </c>
      <c r="P1313" s="57">
        <v>1.72</v>
      </c>
      <c r="Q1313" s="56" t="s">
        <v>228</v>
      </c>
    </row>
    <row r="1314" spans="1:17" x14ac:dyDescent="0.2">
      <c r="A1314" s="58">
        <v>38283</v>
      </c>
      <c r="B1314" s="513" t="str">
        <f t="shared" si="27"/>
        <v>1023</v>
      </c>
      <c r="C1314" s="56">
        <v>2004</v>
      </c>
      <c r="D1314" s="141">
        <v>46</v>
      </c>
      <c r="E1314" s="141">
        <v>6</v>
      </c>
      <c r="F1314" s="141">
        <v>0</v>
      </c>
      <c r="G1314" s="141">
        <v>2</v>
      </c>
      <c r="H1314" s="141">
        <v>1085</v>
      </c>
      <c r="I1314" s="141">
        <v>25</v>
      </c>
      <c r="J1314" s="141">
        <v>0</v>
      </c>
      <c r="K1314" s="141">
        <v>60</v>
      </c>
      <c r="L1314" s="141">
        <v>2</v>
      </c>
      <c r="M1314" s="56">
        <v>0</v>
      </c>
      <c r="O1314" s="56">
        <v>13</v>
      </c>
      <c r="P1314" s="57">
        <v>1.72</v>
      </c>
      <c r="Q1314" s="56" t="s">
        <v>377</v>
      </c>
    </row>
    <row r="1315" spans="1:17" x14ac:dyDescent="0.2">
      <c r="A1315" s="58">
        <v>38284</v>
      </c>
      <c r="B1315" s="513" t="str">
        <f t="shared" si="27"/>
        <v>1024</v>
      </c>
      <c r="C1315" s="56">
        <v>2004</v>
      </c>
      <c r="D1315" s="141">
        <v>56</v>
      </c>
      <c r="E1315" s="141">
        <v>9</v>
      </c>
      <c r="F1315" s="141">
        <v>0</v>
      </c>
      <c r="G1315" s="141">
        <v>1</v>
      </c>
      <c r="H1315" s="141">
        <v>1321</v>
      </c>
      <c r="I1315" s="141">
        <v>47</v>
      </c>
      <c r="J1315" s="141">
        <v>1</v>
      </c>
      <c r="K1315" s="141">
        <v>59</v>
      </c>
      <c r="L1315" s="141">
        <v>0</v>
      </c>
      <c r="M1315" s="56">
        <v>0</v>
      </c>
      <c r="O1315" s="56">
        <v>13</v>
      </c>
      <c r="P1315" s="57">
        <v>1.65</v>
      </c>
      <c r="Q1315" s="56" t="s">
        <v>367</v>
      </c>
    </row>
    <row r="1316" spans="1:17" x14ac:dyDescent="0.2">
      <c r="A1316" s="58">
        <v>38285</v>
      </c>
      <c r="B1316" s="513" t="str">
        <f t="shared" si="27"/>
        <v>1025</v>
      </c>
      <c r="C1316" s="56">
        <v>2004</v>
      </c>
      <c r="D1316" s="141">
        <v>9</v>
      </c>
      <c r="E1316" s="141">
        <v>0</v>
      </c>
      <c r="F1316" s="141">
        <v>0</v>
      </c>
      <c r="G1316" s="141">
        <v>0</v>
      </c>
      <c r="H1316" s="141">
        <v>173</v>
      </c>
      <c r="I1316" s="141">
        <v>1</v>
      </c>
      <c r="J1316" s="141">
        <v>0</v>
      </c>
      <c r="K1316" s="141">
        <v>32</v>
      </c>
      <c r="L1316" s="141">
        <v>0</v>
      </c>
      <c r="M1316" s="56">
        <v>0</v>
      </c>
      <c r="N1316" s="56" t="s">
        <v>184</v>
      </c>
      <c r="P1316" s="57">
        <v>1.8</v>
      </c>
    </row>
    <row r="1317" spans="1:17" x14ac:dyDescent="0.2">
      <c r="A1317" s="58">
        <v>38286</v>
      </c>
      <c r="B1317" s="513" t="str">
        <f t="shared" si="27"/>
        <v>1026</v>
      </c>
      <c r="C1317" s="56">
        <v>2004</v>
      </c>
      <c r="D1317" s="141">
        <v>315</v>
      </c>
      <c r="E1317" s="141">
        <v>14</v>
      </c>
      <c r="F1317" s="141">
        <v>0</v>
      </c>
      <c r="G1317" s="141">
        <v>1</v>
      </c>
      <c r="H1317" s="141">
        <v>827</v>
      </c>
      <c r="I1317" s="141">
        <v>24</v>
      </c>
      <c r="J1317" s="141">
        <v>0</v>
      </c>
      <c r="K1317" s="141">
        <v>249</v>
      </c>
      <c r="L1317" s="141">
        <v>6</v>
      </c>
      <c r="M1317" s="56">
        <v>0</v>
      </c>
      <c r="O1317" s="56">
        <v>15</v>
      </c>
      <c r="P1317" s="57">
        <v>2</v>
      </c>
      <c r="Q1317" s="56" t="s">
        <v>212</v>
      </c>
    </row>
    <row r="1318" spans="1:17" x14ac:dyDescent="0.2">
      <c r="A1318" s="58">
        <v>38287</v>
      </c>
      <c r="B1318" s="513" t="str">
        <f t="shared" si="27"/>
        <v>1027</v>
      </c>
      <c r="C1318" s="56">
        <v>2004</v>
      </c>
      <c r="D1318" s="141">
        <v>260</v>
      </c>
      <c r="E1318" s="141">
        <v>12</v>
      </c>
      <c r="F1318" s="141">
        <v>0</v>
      </c>
      <c r="G1318" s="141">
        <v>1</v>
      </c>
      <c r="H1318" s="141">
        <v>658</v>
      </c>
      <c r="I1318" s="141">
        <v>17</v>
      </c>
      <c r="J1318" s="141">
        <v>1</v>
      </c>
      <c r="K1318" s="141">
        <v>311</v>
      </c>
      <c r="L1318" s="141">
        <v>5</v>
      </c>
      <c r="M1318" s="56">
        <v>0</v>
      </c>
      <c r="O1318" s="56">
        <v>15</v>
      </c>
      <c r="P1318" s="57">
        <v>1.9</v>
      </c>
      <c r="Q1318" s="56" t="s">
        <v>367</v>
      </c>
    </row>
    <row r="1319" spans="1:17" x14ac:dyDescent="0.2">
      <c r="A1319" s="58">
        <v>38288</v>
      </c>
      <c r="B1319" s="513" t="str">
        <f t="shared" si="27"/>
        <v>1028</v>
      </c>
      <c r="C1319" s="56">
        <v>2004</v>
      </c>
      <c r="D1319" s="141">
        <v>150</v>
      </c>
      <c r="E1319" s="141">
        <v>15</v>
      </c>
      <c r="F1319" s="141">
        <v>0</v>
      </c>
      <c r="G1319" s="141">
        <v>2</v>
      </c>
      <c r="H1319" s="141">
        <v>1305</v>
      </c>
      <c r="I1319" s="141">
        <v>11</v>
      </c>
      <c r="J1319" s="141">
        <v>1</v>
      </c>
      <c r="K1319" s="141">
        <v>123</v>
      </c>
      <c r="L1319" s="141">
        <v>3</v>
      </c>
      <c r="M1319" s="56">
        <v>0</v>
      </c>
      <c r="O1319" s="56">
        <v>15</v>
      </c>
      <c r="P1319" s="57">
        <v>1.8</v>
      </c>
      <c r="Q1319" s="56" t="s">
        <v>367</v>
      </c>
    </row>
    <row r="1320" spans="1:17" x14ac:dyDescent="0.2">
      <c r="A1320" s="58">
        <v>38289</v>
      </c>
      <c r="B1320" s="513" t="str">
        <f t="shared" si="27"/>
        <v>1029</v>
      </c>
      <c r="C1320" s="56">
        <v>2004</v>
      </c>
      <c r="D1320" s="141">
        <v>65</v>
      </c>
      <c r="E1320" s="141">
        <v>6</v>
      </c>
      <c r="F1320" s="141">
        <v>0</v>
      </c>
      <c r="G1320" s="141">
        <v>1</v>
      </c>
      <c r="H1320" s="141">
        <v>1171</v>
      </c>
      <c r="I1320" s="141">
        <v>33</v>
      </c>
      <c r="J1320" s="141">
        <v>4</v>
      </c>
      <c r="K1320" s="141">
        <v>108</v>
      </c>
      <c r="L1320" s="141">
        <v>9</v>
      </c>
      <c r="M1320" s="56">
        <v>0</v>
      </c>
      <c r="O1320" s="56">
        <v>12</v>
      </c>
      <c r="P1320" s="57">
        <v>1.8</v>
      </c>
      <c r="Q1320" s="56" t="s">
        <v>367</v>
      </c>
    </row>
    <row r="1321" spans="1:17" x14ac:dyDescent="0.2">
      <c r="A1321" s="58">
        <v>38290</v>
      </c>
      <c r="B1321" s="513" t="str">
        <f t="shared" si="27"/>
        <v>1030</v>
      </c>
      <c r="C1321" s="56">
        <v>2004</v>
      </c>
      <c r="D1321" s="141">
        <v>45</v>
      </c>
      <c r="E1321" s="141">
        <v>5</v>
      </c>
      <c r="F1321" s="141">
        <v>0</v>
      </c>
      <c r="G1321" s="141">
        <v>0</v>
      </c>
      <c r="H1321" s="141">
        <v>516</v>
      </c>
      <c r="I1321" s="141">
        <v>15</v>
      </c>
      <c r="J1321" s="141">
        <v>0</v>
      </c>
      <c r="K1321" s="141">
        <v>63</v>
      </c>
      <c r="L1321" s="141">
        <v>2</v>
      </c>
      <c r="M1321" s="56">
        <v>0</v>
      </c>
      <c r="O1321" s="56">
        <v>12</v>
      </c>
      <c r="P1321" s="57">
        <v>2.1</v>
      </c>
      <c r="Q1321" s="56" t="s">
        <v>224</v>
      </c>
    </row>
    <row r="1322" spans="1:17" x14ac:dyDescent="0.2">
      <c r="A1322" s="58">
        <v>38291</v>
      </c>
      <c r="B1322" s="513" t="str">
        <f t="shared" si="27"/>
        <v>1031</v>
      </c>
      <c r="C1322" s="56">
        <v>2004</v>
      </c>
      <c r="D1322" s="141">
        <v>62</v>
      </c>
      <c r="E1322" s="141">
        <v>8</v>
      </c>
      <c r="F1322" s="141">
        <v>0</v>
      </c>
      <c r="G1322" s="141">
        <v>5</v>
      </c>
      <c r="H1322" s="141">
        <v>675</v>
      </c>
      <c r="I1322" s="141">
        <v>20</v>
      </c>
      <c r="J1322" s="141">
        <v>2</v>
      </c>
      <c r="K1322" s="141">
        <v>72</v>
      </c>
      <c r="L1322" s="141">
        <v>0</v>
      </c>
      <c r="M1322" s="56">
        <v>0</v>
      </c>
      <c r="O1322" s="56">
        <v>11</v>
      </c>
      <c r="P1322" s="57">
        <v>1.95</v>
      </c>
      <c r="Q1322" s="56" t="s">
        <v>215</v>
      </c>
    </row>
    <row r="1323" spans="1:17" x14ac:dyDescent="0.2">
      <c r="A1323" s="58">
        <v>38292</v>
      </c>
      <c r="B1323" s="513" t="str">
        <f t="shared" si="27"/>
        <v>1101</v>
      </c>
      <c r="C1323" s="56">
        <v>2004</v>
      </c>
      <c r="D1323" s="141">
        <v>20</v>
      </c>
      <c r="E1323" s="141">
        <v>4</v>
      </c>
      <c r="F1323" s="141">
        <v>0</v>
      </c>
      <c r="G1323" s="141">
        <v>2</v>
      </c>
      <c r="H1323" s="141">
        <v>627</v>
      </c>
      <c r="I1323" s="141">
        <v>35</v>
      </c>
      <c r="J1323" s="141">
        <v>0</v>
      </c>
      <c r="K1323" s="141">
        <v>47</v>
      </c>
      <c r="L1323" s="141">
        <v>0</v>
      </c>
      <c r="M1323" s="56">
        <v>0</v>
      </c>
      <c r="N1323" s="56" t="s">
        <v>185</v>
      </c>
      <c r="O1323" s="56">
        <v>11</v>
      </c>
      <c r="P1323" s="57">
        <v>1.9</v>
      </c>
      <c r="Q1323" s="56" t="s">
        <v>219</v>
      </c>
    </row>
    <row r="1324" spans="1:17" x14ac:dyDescent="0.2">
      <c r="A1324" s="58">
        <v>38293</v>
      </c>
      <c r="B1324" s="513" t="str">
        <f t="shared" si="27"/>
        <v>1102</v>
      </c>
      <c r="C1324" s="56">
        <v>2004</v>
      </c>
      <c r="D1324" s="141">
        <v>3</v>
      </c>
      <c r="E1324" s="141">
        <v>2</v>
      </c>
      <c r="F1324" s="141">
        <v>0</v>
      </c>
      <c r="G1324" s="141">
        <v>1</v>
      </c>
      <c r="H1324" s="141">
        <v>384</v>
      </c>
      <c r="I1324" s="141">
        <v>9</v>
      </c>
      <c r="J1324" s="141">
        <v>0</v>
      </c>
      <c r="K1324" s="141">
        <v>34</v>
      </c>
      <c r="L1324" s="141">
        <v>2</v>
      </c>
      <c r="M1324" s="56">
        <v>0</v>
      </c>
      <c r="O1324" s="56">
        <v>11</v>
      </c>
      <c r="P1324" s="57">
        <v>1.92</v>
      </c>
    </row>
    <row r="1325" spans="1:17" x14ac:dyDescent="0.2">
      <c r="A1325" s="58">
        <v>38294</v>
      </c>
      <c r="B1325" s="513" t="str">
        <f t="shared" si="27"/>
        <v>1103</v>
      </c>
      <c r="C1325" s="56">
        <v>2004</v>
      </c>
      <c r="D1325" s="141">
        <v>36</v>
      </c>
      <c r="E1325" s="141">
        <v>3</v>
      </c>
      <c r="F1325" s="141">
        <v>0</v>
      </c>
      <c r="G1325" s="141">
        <v>0</v>
      </c>
      <c r="H1325" s="141">
        <v>308</v>
      </c>
      <c r="I1325" s="141">
        <v>3</v>
      </c>
      <c r="J1325" s="141">
        <v>0</v>
      </c>
      <c r="K1325" s="141">
        <v>38</v>
      </c>
      <c r="L1325" s="141">
        <v>1</v>
      </c>
      <c r="M1325" s="56">
        <v>0</v>
      </c>
      <c r="O1325" s="56">
        <v>11</v>
      </c>
      <c r="P1325" s="57">
        <v>2</v>
      </c>
      <c r="Q1325" s="56" t="s">
        <v>378</v>
      </c>
    </row>
    <row r="1326" spans="1:17" x14ac:dyDescent="0.2">
      <c r="A1326" s="58">
        <v>38295</v>
      </c>
      <c r="B1326" s="513" t="str">
        <f t="shared" si="27"/>
        <v>1104</v>
      </c>
      <c r="C1326" s="56">
        <v>2004</v>
      </c>
      <c r="D1326" s="141">
        <v>58</v>
      </c>
      <c r="E1326" s="141">
        <v>18</v>
      </c>
      <c r="F1326" s="141">
        <v>0</v>
      </c>
      <c r="G1326" s="141">
        <v>1</v>
      </c>
      <c r="H1326" s="141">
        <v>367</v>
      </c>
      <c r="I1326" s="141">
        <v>8</v>
      </c>
      <c r="J1326" s="141">
        <v>0</v>
      </c>
      <c r="K1326" s="141">
        <v>82</v>
      </c>
      <c r="L1326" s="141">
        <v>0</v>
      </c>
      <c r="M1326" s="56">
        <v>0</v>
      </c>
      <c r="O1326" s="56">
        <v>11</v>
      </c>
      <c r="P1326" s="57">
        <v>1.9</v>
      </c>
    </row>
    <row r="1327" spans="1:17" x14ac:dyDescent="0.2">
      <c r="A1327" s="58">
        <v>38296</v>
      </c>
      <c r="B1327" s="513" t="str">
        <f t="shared" si="27"/>
        <v>1105</v>
      </c>
      <c r="C1327" s="56">
        <v>2004</v>
      </c>
      <c r="D1327" s="141">
        <v>94</v>
      </c>
      <c r="E1327" s="141">
        <v>17</v>
      </c>
      <c r="F1327" s="141">
        <v>0</v>
      </c>
      <c r="G1327" s="141">
        <v>1</v>
      </c>
      <c r="H1327" s="141">
        <v>466</v>
      </c>
      <c r="I1327" s="141">
        <v>10</v>
      </c>
      <c r="J1327" s="141">
        <v>6</v>
      </c>
      <c r="K1327" s="141">
        <v>132</v>
      </c>
      <c r="L1327" s="141">
        <v>4</v>
      </c>
      <c r="M1327" s="56">
        <v>0</v>
      </c>
      <c r="O1327" s="56">
        <v>11</v>
      </c>
      <c r="P1327" s="57">
        <v>1.75</v>
      </c>
      <c r="Q1327" s="56" t="s">
        <v>215</v>
      </c>
    </row>
    <row r="1328" spans="1:17" x14ac:dyDescent="0.2">
      <c r="A1328" s="58">
        <v>38297</v>
      </c>
      <c r="B1328" s="513" t="str">
        <f t="shared" si="27"/>
        <v>1106</v>
      </c>
      <c r="C1328" s="56">
        <v>2004</v>
      </c>
      <c r="D1328" s="141">
        <v>39</v>
      </c>
      <c r="E1328" s="141">
        <v>9</v>
      </c>
      <c r="F1328" s="141">
        <v>0</v>
      </c>
      <c r="G1328" s="141">
        <v>3</v>
      </c>
      <c r="H1328" s="141">
        <v>341</v>
      </c>
      <c r="I1328" s="141">
        <v>28</v>
      </c>
      <c r="J1328" s="141">
        <v>3</v>
      </c>
      <c r="K1328" s="141">
        <v>182</v>
      </c>
      <c r="L1328" s="141">
        <v>26</v>
      </c>
      <c r="M1328" s="56">
        <v>0</v>
      </c>
      <c r="O1328" s="56">
        <v>11</v>
      </c>
      <c r="P1328" s="57">
        <v>1.9</v>
      </c>
      <c r="Q1328" s="56" t="s">
        <v>215</v>
      </c>
    </row>
    <row r="1329" spans="1:17" x14ac:dyDescent="0.2">
      <c r="A1329" s="58">
        <v>38298</v>
      </c>
      <c r="B1329" s="513" t="str">
        <f t="shared" si="27"/>
        <v>1107</v>
      </c>
      <c r="C1329" s="56">
        <v>2004</v>
      </c>
      <c r="D1329" s="141">
        <v>140</v>
      </c>
      <c r="E1329" s="141">
        <v>9</v>
      </c>
      <c r="F1329" s="141">
        <v>0</v>
      </c>
      <c r="G1329" s="141">
        <v>1</v>
      </c>
      <c r="H1329" s="141">
        <v>98</v>
      </c>
      <c r="I1329" s="141">
        <v>5</v>
      </c>
      <c r="J1329" s="141">
        <v>1</v>
      </c>
      <c r="K1329" s="141">
        <v>27</v>
      </c>
      <c r="L1329" s="141">
        <v>0</v>
      </c>
      <c r="M1329" s="56">
        <v>0</v>
      </c>
      <c r="O1329" s="56">
        <v>11</v>
      </c>
      <c r="P1329" s="57">
        <v>2.15</v>
      </c>
      <c r="Q1329" s="56" t="s">
        <v>219</v>
      </c>
    </row>
    <row r="1330" spans="1:17" x14ac:dyDescent="0.2">
      <c r="A1330" s="58">
        <v>38299</v>
      </c>
      <c r="B1330" s="513" t="str">
        <f t="shared" si="27"/>
        <v>1108</v>
      </c>
      <c r="C1330" s="56">
        <v>2004</v>
      </c>
      <c r="D1330" s="141">
        <v>420</v>
      </c>
      <c r="E1330" s="141">
        <v>19</v>
      </c>
      <c r="F1330" s="141">
        <v>0</v>
      </c>
      <c r="G1330" s="141">
        <v>0</v>
      </c>
      <c r="H1330" s="141">
        <v>40</v>
      </c>
      <c r="I1330" s="141">
        <v>1</v>
      </c>
      <c r="J1330" s="141">
        <v>4</v>
      </c>
      <c r="K1330" s="141">
        <v>26</v>
      </c>
      <c r="L1330" s="141">
        <v>0</v>
      </c>
      <c r="M1330" s="56">
        <v>0</v>
      </c>
      <c r="O1330" s="56">
        <v>11</v>
      </c>
      <c r="P1330" s="57">
        <v>2.2000000000000002</v>
      </c>
      <c r="Q1330" s="56" t="s">
        <v>367</v>
      </c>
    </row>
    <row r="1331" spans="1:17" x14ac:dyDescent="0.2">
      <c r="A1331" s="58">
        <v>38300</v>
      </c>
      <c r="B1331" s="513" t="str">
        <f t="shared" si="27"/>
        <v>1109</v>
      </c>
      <c r="C1331" s="56">
        <v>2004</v>
      </c>
      <c r="D1331" s="141">
        <v>243</v>
      </c>
      <c r="E1331" s="141">
        <v>18</v>
      </c>
      <c r="F1331" s="141">
        <v>0</v>
      </c>
      <c r="G1331" s="141">
        <v>1</v>
      </c>
      <c r="H1331" s="141">
        <v>33</v>
      </c>
      <c r="I1331" s="141">
        <v>0</v>
      </c>
      <c r="J1331" s="141">
        <v>5</v>
      </c>
      <c r="K1331" s="141">
        <v>27</v>
      </c>
      <c r="L1331" s="141">
        <v>0</v>
      </c>
      <c r="M1331" s="56">
        <v>0</v>
      </c>
      <c r="O1331" s="56">
        <v>11</v>
      </c>
      <c r="P1331" s="57">
        <v>2.2000000000000002</v>
      </c>
      <c r="Q1331" s="56" t="s">
        <v>367</v>
      </c>
    </row>
    <row r="1332" spans="1:17" x14ac:dyDescent="0.2">
      <c r="A1332" s="58">
        <v>38301</v>
      </c>
      <c r="B1332" s="513" t="str">
        <f t="shared" si="27"/>
        <v>1110</v>
      </c>
      <c r="C1332" s="56">
        <v>2004</v>
      </c>
      <c r="D1332" s="141">
        <v>145</v>
      </c>
      <c r="E1332" s="141">
        <v>9</v>
      </c>
      <c r="F1332" s="141">
        <v>0</v>
      </c>
      <c r="G1332" s="141">
        <v>0</v>
      </c>
      <c r="H1332" s="141">
        <v>51</v>
      </c>
      <c r="I1332" s="141">
        <v>2</v>
      </c>
      <c r="J1332" s="141">
        <v>1</v>
      </c>
      <c r="K1332" s="141">
        <v>64</v>
      </c>
      <c r="L1332" s="141">
        <v>3</v>
      </c>
      <c r="M1332" s="56">
        <v>0</v>
      </c>
      <c r="O1332" s="56">
        <v>11</v>
      </c>
      <c r="P1332" s="57">
        <v>2.1</v>
      </c>
      <c r="Q1332" s="56" t="s">
        <v>367</v>
      </c>
    </row>
    <row r="1333" spans="1:17" x14ac:dyDescent="0.2">
      <c r="A1333" s="58">
        <v>38302</v>
      </c>
      <c r="B1333" s="513" t="str">
        <f t="shared" si="27"/>
        <v>1111</v>
      </c>
      <c r="C1333" s="56">
        <v>2004</v>
      </c>
      <c r="D1333" s="141">
        <v>108</v>
      </c>
      <c r="E1333" s="141">
        <v>23</v>
      </c>
      <c r="F1333" s="141">
        <v>0</v>
      </c>
      <c r="G1333" s="141">
        <v>0</v>
      </c>
      <c r="H1333" s="141">
        <v>29</v>
      </c>
      <c r="I1333" s="141">
        <v>2</v>
      </c>
      <c r="J1333" s="141">
        <v>4</v>
      </c>
      <c r="K1333" s="141">
        <v>57</v>
      </c>
      <c r="L1333" s="141">
        <v>2</v>
      </c>
      <c r="M1333" s="56">
        <v>0</v>
      </c>
      <c r="P1333" s="57">
        <v>2</v>
      </c>
      <c r="Q1333" s="56" t="s">
        <v>215</v>
      </c>
    </row>
    <row r="1334" spans="1:17" x14ac:dyDescent="0.2">
      <c r="A1334" s="58">
        <v>38303</v>
      </c>
      <c r="B1334" s="513" t="str">
        <f t="shared" si="27"/>
        <v>1112</v>
      </c>
      <c r="C1334" s="56">
        <v>2004</v>
      </c>
      <c r="D1334" s="141">
        <v>50</v>
      </c>
      <c r="E1334" s="141">
        <v>16</v>
      </c>
      <c r="F1334" s="141">
        <v>0</v>
      </c>
      <c r="G1334" s="141">
        <v>0</v>
      </c>
      <c r="H1334" s="141">
        <v>28</v>
      </c>
      <c r="I1334" s="141">
        <v>1</v>
      </c>
      <c r="J1334" s="141">
        <v>1</v>
      </c>
      <c r="K1334" s="141">
        <v>75</v>
      </c>
      <c r="L1334" s="141">
        <v>3</v>
      </c>
      <c r="M1334" s="56">
        <v>0</v>
      </c>
      <c r="O1334" s="56">
        <v>11</v>
      </c>
      <c r="P1334" s="57">
        <v>2</v>
      </c>
      <c r="Q1334" s="56" t="s">
        <v>367</v>
      </c>
    </row>
    <row r="1335" spans="1:17" x14ac:dyDescent="0.2">
      <c r="A1335" s="58">
        <v>38304</v>
      </c>
      <c r="B1335" s="513" t="str">
        <f t="shared" si="27"/>
        <v>1113</v>
      </c>
      <c r="C1335" s="56">
        <v>2004</v>
      </c>
      <c r="D1335" s="141">
        <v>29</v>
      </c>
      <c r="E1335" s="141">
        <v>11</v>
      </c>
      <c r="F1335" s="141">
        <v>0</v>
      </c>
      <c r="G1335" s="141">
        <v>2</v>
      </c>
      <c r="H1335" s="141">
        <v>23</v>
      </c>
      <c r="I1335" s="141">
        <v>0</v>
      </c>
      <c r="J1335" s="141">
        <v>1</v>
      </c>
      <c r="K1335" s="141">
        <v>59</v>
      </c>
      <c r="L1335" s="141">
        <v>3</v>
      </c>
      <c r="M1335" s="56">
        <v>0</v>
      </c>
      <c r="O1335" s="56">
        <v>11</v>
      </c>
      <c r="P1335" s="57">
        <v>1.85</v>
      </c>
      <c r="Q1335" s="56" t="s">
        <v>379</v>
      </c>
    </row>
    <row r="1336" spans="1:17" x14ac:dyDescent="0.2">
      <c r="A1336" s="58">
        <v>38305</v>
      </c>
      <c r="B1336" s="513" t="str">
        <f t="shared" si="27"/>
        <v>1114</v>
      </c>
      <c r="C1336" s="56">
        <v>2004</v>
      </c>
      <c r="D1336" s="141">
        <v>6</v>
      </c>
      <c r="E1336" s="141">
        <v>5</v>
      </c>
      <c r="F1336" s="141">
        <v>0</v>
      </c>
      <c r="G1336" s="141">
        <v>0</v>
      </c>
      <c r="H1336" s="141">
        <v>16</v>
      </c>
      <c r="I1336" s="141">
        <v>2</v>
      </c>
      <c r="J1336" s="141">
        <v>3</v>
      </c>
      <c r="K1336" s="141">
        <v>177</v>
      </c>
      <c r="L1336" s="141">
        <v>2</v>
      </c>
      <c r="M1336" s="56">
        <v>0</v>
      </c>
      <c r="N1336" s="56" t="s">
        <v>186</v>
      </c>
      <c r="O1336" s="56">
        <v>11</v>
      </c>
      <c r="P1336" s="57">
        <v>1.9</v>
      </c>
      <c r="Q1336" s="56" t="s">
        <v>219</v>
      </c>
    </row>
    <row r="1337" spans="1:17" x14ac:dyDescent="0.2">
      <c r="A1337" s="58">
        <v>38306</v>
      </c>
      <c r="B1337" s="513" t="str">
        <f t="shared" si="27"/>
        <v>1115</v>
      </c>
      <c r="C1337" s="56">
        <v>2004</v>
      </c>
      <c r="N1337" s="56" t="s">
        <v>187</v>
      </c>
      <c r="P1337" s="56"/>
    </row>
    <row r="1338" spans="1:17" x14ac:dyDescent="0.2">
      <c r="A1338" s="58">
        <v>38307</v>
      </c>
      <c r="B1338" s="513" t="str">
        <f t="shared" si="27"/>
        <v>1116</v>
      </c>
      <c r="C1338" s="56">
        <v>2004</v>
      </c>
      <c r="P1338" s="56"/>
    </row>
    <row r="1339" spans="1:17" x14ac:dyDescent="0.2">
      <c r="A1339" s="58">
        <v>38308</v>
      </c>
      <c r="B1339" s="513" t="str">
        <f t="shared" si="27"/>
        <v>1117</v>
      </c>
      <c r="C1339" s="56">
        <v>2004</v>
      </c>
      <c r="P1339" s="56"/>
    </row>
    <row r="1340" spans="1:17" x14ac:dyDescent="0.2">
      <c r="A1340" s="58">
        <v>38309</v>
      </c>
      <c r="B1340" s="513" t="str">
        <f t="shared" si="27"/>
        <v>1118</v>
      </c>
      <c r="C1340" s="56">
        <v>2004</v>
      </c>
      <c r="P1340" s="56"/>
    </row>
    <row r="1341" spans="1:17" x14ac:dyDescent="0.2">
      <c r="A1341" s="58">
        <v>38310</v>
      </c>
      <c r="B1341" s="513" t="str">
        <f t="shared" si="27"/>
        <v>1119</v>
      </c>
      <c r="C1341" s="56">
        <v>2004</v>
      </c>
      <c r="P1341" s="56"/>
    </row>
    <row r="1342" spans="1:17" x14ac:dyDescent="0.2">
      <c r="A1342" s="58">
        <v>38311</v>
      </c>
      <c r="B1342" s="513" t="str">
        <f t="shared" si="27"/>
        <v>1120</v>
      </c>
      <c r="C1342" s="56">
        <v>2004</v>
      </c>
      <c r="P1342" s="56"/>
    </row>
    <row r="1343" spans="1:17" x14ac:dyDescent="0.2">
      <c r="A1343" s="58">
        <v>38596</v>
      </c>
      <c r="B1343" s="513" t="str">
        <f t="shared" si="27"/>
        <v>0901</v>
      </c>
      <c r="C1343" s="56">
        <v>2005</v>
      </c>
    </row>
    <row r="1344" spans="1:17" x14ac:dyDescent="0.2">
      <c r="A1344" s="58">
        <v>38597</v>
      </c>
      <c r="B1344" s="513" t="str">
        <f t="shared" si="27"/>
        <v>0902</v>
      </c>
      <c r="C1344" s="56">
        <v>2005</v>
      </c>
    </row>
    <row r="1345" spans="1:17" x14ac:dyDescent="0.2">
      <c r="A1345" s="58">
        <v>38598</v>
      </c>
      <c r="B1345" s="513" t="str">
        <f t="shared" si="27"/>
        <v>0903</v>
      </c>
      <c r="C1345" s="56">
        <v>2005</v>
      </c>
    </row>
    <row r="1346" spans="1:17" x14ac:dyDescent="0.2">
      <c r="A1346" s="58">
        <v>38599</v>
      </c>
      <c r="B1346" s="513" t="str">
        <f t="shared" si="27"/>
        <v>0904</v>
      </c>
      <c r="C1346" s="56">
        <v>2005</v>
      </c>
    </row>
    <row r="1347" spans="1:17" x14ac:dyDescent="0.2">
      <c r="A1347" s="58">
        <v>38600</v>
      </c>
      <c r="B1347" s="513" t="str">
        <f t="shared" si="27"/>
        <v>0905</v>
      </c>
      <c r="C1347" s="56">
        <v>2005</v>
      </c>
    </row>
    <row r="1348" spans="1:17" x14ac:dyDescent="0.2">
      <c r="A1348" s="58">
        <v>38601</v>
      </c>
      <c r="B1348" s="513" t="str">
        <f t="shared" si="27"/>
        <v>0906</v>
      </c>
      <c r="C1348" s="56">
        <v>2005</v>
      </c>
      <c r="Q1348" s="56" t="s">
        <v>212</v>
      </c>
    </row>
    <row r="1349" spans="1:17" x14ac:dyDescent="0.2">
      <c r="A1349" s="58">
        <v>38602</v>
      </c>
      <c r="B1349" s="513" t="str">
        <f t="shared" si="27"/>
        <v>0907</v>
      </c>
      <c r="C1349" s="56">
        <v>2005</v>
      </c>
      <c r="D1349" s="141">
        <v>191</v>
      </c>
      <c r="E1349" s="141">
        <v>0</v>
      </c>
      <c r="F1349" s="141">
        <v>0</v>
      </c>
      <c r="G1349" s="141">
        <v>0</v>
      </c>
      <c r="H1349" s="141">
        <v>0</v>
      </c>
      <c r="I1349" s="141">
        <v>0</v>
      </c>
      <c r="J1349" s="141">
        <v>116</v>
      </c>
      <c r="K1349" s="141">
        <v>166948</v>
      </c>
      <c r="L1349" s="141">
        <v>12542</v>
      </c>
      <c r="M1349" s="56">
        <v>0</v>
      </c>
      <c r="N1349" s="56" t="s">
        <v>207</v>
      </c>
      <c r="O1349" s="56">
        <v>18</v>
      </c>
      <c r="P1349" s="57">
        <v>1.2</v>
      </c>
      <c r="Q1349" s="56" t="s">
        <v>212</v>
      </c>
    </row>
    <row r="1350" spans="1:17" x14ac:dyDescent="0.2">
      <c r="A1350" s="58">
        <v>38603</v>
      </c>
      <c r="B1350" s="513" t="str">
        <f t="shared" si="27"/>
        <v>0908</v>
      </c>
      <c r="C1350" s="56">
        <v>2005</v>
      </c>
      <c r="D1350" s="141">
        <v>727</v>
      </c>
      <c r="E1350" s="141" t="s">
        <v>336</v>
      </c>
      <c r="F1350" s="141">
        <v>0</v>
      </c>
      <c r="G1350" s="141">
        <v>0</v>
      </c>
      <c r="H1350" s="141">
        <v>1747</v>
      </c>
      <c r="I1350" s="141">
        <v>74</v>
      </c>
      <c r="J1350" s="141">
        <v>172</v>
      </c>
      <c r="K1350" s="141">
        <v>4816</v>
      </c>
      <c r="L1350" s="141">
        <v>0</v>
      </c>
      <c r="M1350" s="56">
        <v>0</v>
      </c>
      <c r="N1350" s="56" t="s">
        <v>177</v>
      </c>
      <c r="O1350" s="56">
        <v>18</v>
      </c>
      <c r="P1350" s="57">
        <v>1.2</v>
      </c>
      <c r="Q1350" s="56" t="s">
        <v>365</v>
      </c>
    </row>
    <row r="1351" spans="1:17" x14ac:dyDescent="0.2">
      <c r="A1351" s="58">
        <v>38603</v>
      </c>
      <c r="B1351" s="513" t="str">
        <f t="shared" si="27"/>
        <v>0908</v>
      </c>
      <c r="C1351" s="56">
        <v>2005</v>
      </c>
      <c r="D1351" s="141">
        <v>190</v>
      </c>
      <c r="E1351" s="141">
        <v>10</v>
      </c>
      <c r="F1351" s="141">
        <v>0</v>
      </c>
      <c r="G1351" s="141">
        <v>0</v>
      </c>
      <c r="H1351" s="141">
        <v>185</v>
      </c>
      <c r="I1351" s="141">
        <v>54</v>
      </c>
      <c r="J1351" s="141">
        <v>3</v>
      </c>
      <c r="K1351" s="141">
        <v>461</v>
      </c>
      <c r="L1351" s="141">
        <v>10</v>
      </c>
      <c r="M1351" s="56">
        <v>0</v>
      </c>
      <c r="N1351" s="56" t="s">
        <v>354</v>
      </c>
    </row>
    <row r="1352" spans="1:17" x14ac:dyDescent="0.2">
      <c r="A1352" s="58">
        <v>38604</v>
      </c>
      <c r="B1352" s="513" t="str">
        <f t="shared" si="27"/>
        <v>0909</v>
      </c>
      <c r="C1352" s="56">
        <v>2005</v>
      </c>
      <c r="D1352" s="141">
        <v>451</v>
      </c>
      <c r="E1352" s="141">
        <v>21</v>
      </c>
      <c r="F1352" s="141">
        <v>0</v>
      </c>
      <c r="G1352" s="141">
        <v>0</v>
      </c>
      <c r="H1352" s="141">
        <v>437</v>
      </c>
      <c r="I1352" s="141">
        <v>175</v>
      </c>
      <c r="J1352" s="141">
        <v>4</v>
      </c>
      <c r="K1352" s="141">
        <v>2899</v>
      </c>
      <c r="L1352" s="141">
        <v>28</v>
      </c>
      <c r="M1352" s="56">
        <v>0</v>
      </c>
      <c r="O1352" s="56">
        <v>17</v>
      </c>
      <c r="P1352" s="57">
        <v>1.2</v>
      </c>
      <c r="Q1352" s="56" t="s">
        <v>212</v>
      </c>
    </row>
    <row r="1353" spans="1:17" x14ac:dyDescent="0.2">
      <c r="A1353" s="58">
        <v>38605</v>
      </c>
      <c r="B1353" s="513" t="str">
        <f t="shared" si="27"/>
        <v>0910</v>
      </c>
      <c r="C1353" s="56">
        <v>2005</v>
      </c>
      <c r="D1353" s="141">
        <v>646</v>
      </c>
      <c r="E1353" s="141">
        <v>26</v>
      </c>
      <c r="F1353" s="141">
        <v>0</v>
      </c>
      <c r="G1353" s="141">
        <v>0</v>
      </c>
      <c r="H1353" s="141">
        <v>289</v>
      </c>
      <c r="I1353" s="141">
        <v>116</v>
      </c>
      <c r="J1353" s="141">
        <v>2</v>
      </c>
      <c r="K1353" s="141">
        <v>2786</v>
      </c>
      <c r="L1353" s="141">
        <v>31</v>
      </c>
      <c r="M1353" s="56">
        <v>0</v>
      </c>
      <c r="O1353" s="56">
        <v>18</v>
      </c>
      <c r="P1353" s="57">
        <v>1.2</v>
      </c>
      <c r="Q1353" s="56" t="s">
        <v>365</v>
      </c>
    </row>
    <row r="1354" spans="1:17" x14ac:dyDescent="0.2">
      <c r="A1354" s="58">
        <v>38606</v>
      </c>
      <c r="B1354" s="513" t="str">
        <f t="shared" si="27"/>
        <v>0911</v>
      </c>
      <c r="C1354" s="56">
        <v>2005</v>
      </c>
      <c r="D1354" s="141">
        <v>471</v>
      </c>
      <c r="E1354" s="141">
        <v>75</v>
      </c>
      <c r="F1354" s="141">
        <v>0</v>
      </c>
      <c r="G1354" s="141">
        <v>0</v>
      </c>
      <c r="H1354" s="141">
        <v>362</v>
      </c>
      <c r="I1354" s="141">
        <v>103</v>
      </c>
      <c r="J1354" s="141">
        <v>5</v>
      </c>
      <c r="K1354" s="141">
        <v>961</v>
      </c>
      <c r="L1354" s="141">
        <v>18</v>
      </c>
      <c r="M1354" s="56">
        <v>0</v>
      </c>
      <c r="O1354" s="56">
        <v>17</v>
      </c>
      <c r="P1354" s="57">
        <v>1.2</v>
      </c>
      <c r="Q1354" s="56" t="s">
        <v>378</v>
      </c>
    </row>
    <row r="1355" spans="1:17" x14ac:dyDescent="0.2">
      <c r="A1355" s="58">
        <v>38607</v>
      </c>
      <c r="B1355" s="513" t="str">
        <f t="shared" si="27"/>
        <v>0912</v>
      </c>
      <c r="C1355" s="56">
        <v>2005</v>
      </c>
      <c r="D1355" s="141">
        <v>725</v>
      </c>
      <c r="E1355" s="141">
        <v>84</v>
      </c>
      <c r="F1355" s="141">
        <v>0</v>
      </c>
      <c r="G1355" s="141">
        <v>0</v>
      </c>
      <c r="H1355" s="141">
        <v>291</v>
      </c>
      <c r="I1355" s="141">
        <v>120</v>
      </c>
      <c r="J1355" s="141">
        <v>1</v>
      </c>
      <c r="K1355" s="141">
        <v>988</v>
      </c>
      <c r="L1355" s="141">
        <v>11</v>
      </c>
      <c r="M1355" s="56">
        <v>0</v>
      </c>
      <c r="O1355" s="56">
        <v>18</v>
      </c>
      <c r="P1355" s="57">
        <v>1.2</v>
      </c>
      <c r="Q1355" s="56" t="s">
        <v>365</v>
      </c>
    </row>
    <row r="1356" spans="1:17" x14ac:dyDescent="0.2">
      <c r="A1356" s="58">
        <v>38608</v>
      </c>
      <c r="B1356" s="513" t="str">
        <f t="shared" si="27"/>
        <v>0913</v>
      </c>
      <c r="C1356" s="56">
        <v>2005</v>
      </c>
      <c r="D1356" s="141">
        <v>2150</v>
      </c>
      <c r="E1356" s="141">
        <v>93</v>
      </c>
      <c r="F1356" s="141">
        <v>0</v>
      </c>
      <c r="G1356" s="141">
        <v>0</v>
      </c>
      <c r="H1356" s="141">
        <v>415</v>
      </c>
      <c r="I1356" s="141">
        <v>135</v>
      </c>
      <c r="J1356" s="141">
        <v>1</v>
      </c>
      <c r="K1356" s="141">
        <v>304</v>
      </c>
      <c r="L1356" s="141">
        <v>15</v>
      </c>
      <c r="M1356" s="56">
        <v>0</v>
      </c>
      <c r="O1356" s="56">
        <v>17</v>
      </c>
      <c r="P1356" s="57">
        <v>1.2</v>
      </c>
      <c r="Q1356" s="56" t="s">
        <v>367</v>
      </c>
    </row>
    <row r="1357" spans="1:17" x14ac:dyDescent="0.2">
      <c r="A1357" s="58">
        <v>38609</v>
      </c>
      <c r="B1357" s="513" t="str">
        <f t="shared" si="27"/>
        <v>0914</v>
      </c>
      <c r="C1357" s="56">
        <v>2005</v>
      </c>
      <c r="D1357" s="141">
        <v>1744</v>
      </c>
      <c r="E1357" s="141">
        <v>38</v>
      </c>
      <c r="F1357" s="141">
        <v>0</v>
      </c>
      <c r="G1357" s="141">
        <v>0</v>
      </c>
      <c r="H1357" s="141">
        <v>400</v>
      </c>
      <c r="I1357" s="141">
        <v>193</v>
      </c>
      <c r="J1357" s="141">
        <v>6</v>
      </c>
      <c r="K1357" s="141">
        <v>261</v>
      </c>
      <c r="L1357" s="141">
        <v>2</v>
      </c>
      <c r="M1357" s="56">
        <v>0</v>
      </c>
      <c r="O1357" s="56">
        <v>17</v>
      </c>
      <c r="P1357" s="57">
        <v>1.21</v>
      </c>
      <c r="Q1357" s="56" t="s">
        <v>367</v>
      </c>
    </row>
    <row r="1358" spans="1:17" x14ac:dyDescent="0.2">
      <c r="A1358" s="58">
        <v>38610</v>
      </c>
      <c r="B1358" s="513" t="str">
        <f t="shared" si="27"/>
        <v>0915</v>
      </c>
      <c r="C1358" s="56">
        <v>2005</v>
      </c>
      <c r="D1358" s="141">
        <v>2161</v>
      </c>
      <c r="E1358" s="141">
        <v>48</v>
      </c>
      <c r="F1358" s="141">
        <v>0</v>
      </c>
      <c r="G1358" s="141">
        <v>0</v>
      </c>
      <c r="H1358" s="141">
        <v>300</v>
      </c>
      <c r="I1358" s="141">
        <v>121</v>
      </c>
      <c r="J1358" s="141">
        <v>5</v>
      </c>
      <c r="K1358" s="141">
        <v>121</v>
      </c>
      <c r="L1358" s="141">
        <v>0</v>
      </c>
      <c r="M1358" s="56">
        <v>0</v>
      </c>
      <c r="O1358" s="56">
        <v>17</v>
      </c>
      <c r="P1358" s="57">
        <v>1.21</v>
      </c>
      <c r="Q1358" s="56" t="s">
        <v>221</v>
      </c>
    </row>
    <row r="1359" spans="1:17" x14ac:dyDescent="0.2">
      <c r="A1359" s="58">
        <v>38611</v>
      </c>
      <c r="B1359" s="513" t="str">
        <f t="shared" si="27"/>
        <v>0916</v>
      </c>
      <c r="C1359" s="56">
        <v>2005</v>
      </c>
      <c r="D1359" s="141">
        <v>1510</v>
      </c>
      <c r="E1359" s="141">
        <v>33</v>
      </c>
      <c r="F1359" s="141">
        <v>0</v>
      </c>
      <c r="G1359" s="141">
        <v>0</v>
      </c>
      <c r="H1359" s="141">
        <v>287</v>
      </c>
      <c r="I1359" s="141">
        <v>111</v>
      </c>
      <c r="J1359" s="141">
        <v>3</v>
      </c>
      <c r="K1359" s="141">
        <v>75</v>
      </c>
      <c r="L1359" s="141">
        <v>1</v>
      </c>
      <c r="M1359" s="56">
        <v>0</v>
      </c>
      <c r="N1359" s="56" t="s">
        <v>193</v>
      </c>
      <c r="O1359" s="56">
        <v>17</v>
      </c>
      <c r="P1359" s="57">
        <v>1.22</v>
      </c>
      <c r="Q1359" s="56" t="s">
        <v>368</v>
      </c>
    </row>
    <row r="1360" spans="1:17" x14ac:dyDescent="0.2">
      <c r="A1360" s="58">
        <v>38612</v>
      </c>
      <c r="B1360" s="513" t="str">
        <f t="shared" si="27"/>
        <v>0917</v>
      </c>
      <c r="C1360" s="56">
        <v>2005</v>
      </c>
      <c r="D1360" s="141">
        <v>1768</v>
      </c>
      <c r="E1360" s="141">
        <v>47</v>
      </c>
      <c r="F1360" s="141">
        <v>0</v>
      </c>
      <c r="G1360" s="141">
        <v>0</v>
      </c>
      <c r="H1360" s="141">
        <v>407</v>
      </c>
      <c r="I1360" s="141">
        <v>167</v>
      </c>
      <c r="J1360" s="141">
        <v>1</v>
      </c>
      <c r="K1360" s="141">
        <v>39</v>
      </c>
      <c r="L1360" s="141">
        <v>2</v>
      </c>
      <c r="M1360" s="56">
        <v>0</v>
      </c>
      <c r="O1360" s="56">
        <v>16</v>
      </c>
      <c r="P1360" s="57">
        <v>1.23</v>
      </c>
      <c r="Q1360" s="56" t="s">
        <v>367</v>
      </c>
    </row>
    <row r="1361" spans="1:17" x14ac:dyDescent="0.2">
      <c r="A1361" s="58">
        <v>38613</v>
      </c>
      <c r="B1361" s="513" t="str">
        <f t="shared" si="27"/>
        <v>0918</v>
      </c>
      <c r="C1361" s="56">
        <v>2005</v>
      </c>
      <c r="D1361" s="141">
        <v>1856</v>
      </c>
      <c r="E1361" s="141">
        <v>65</v>
      </c>
      <c r="F1361" s="141">
        <v>0</v>
      </c>
      <c r="G1361" s="141">
        <v>0</v>
      </c>
      <c r="H1361" s="141">
        <v>404</v>
      </c>
      <c r="I1361" s="141">
        <v>222</v>
      </c>
      <c r="J1361" s="141">
        <v>0</v>
      </c>
      <c r="K1361" s="141">
        <v>26</v>
      </c>
      <c r="L1361" s="141">
        <v>0</v>
      </c>
      <c r="M1361" s="56">
        <v>0</v>
      </c>
      <c r="O1361" s="56">
        <v>16.5</v>
      </c>
      <c r="P1361" s="57">
        <v>1.22</v>
      </c>
      <c r="Q1361" s="56" t="s">
        <v>367</v>
      </c>
    </row>
    <row r="1362" spans="1:17" x14ac:dyDescent="0.2">
      <c r="A1362" s="58">
        <v>38614</v>
      </c>
      <c r="B1362" s="513" t="str">
        <f t="shared" si="27"/>
        <v>0919</v>
      </c>
      <c r="C1362" s="56">
        <v>2005</v>
      </c>
      <c r="D1362" s="141">
        <v>2017</v>
      </c>
      <c r="E1362" s="141">
        <v>93</v>
      </c>
      <c r="F1362" s="141">
        <v>0</v>
      </c>
      <c r="G1362" s="141">
        <v>0</v>
      </c>
      <c r="H1362" s="141">
        <v>468</v>
      </c>
      <c r="I1362" s="141">
        <v>202</v>
      </c>
      <c r="J1362" s="141">
        <v>6</v>
      </c>
      <c r="K1362" s="141">
        <v>17</v>
      </c>
      <c r="L1362" s="141">
        <v>2</v>
      </c>
      <c r="M1362" s="56">
        <v>0</v>
      </c>
      <c r="O1362" s="56">
        <v>17</v>
      </c>
      <c r="P1362" s="57">
        <v>1.25</v>
      </c>
      <c r="Q1362" s="56" t="s">
        <v>219</v>
      </c>
    </row>
    <row r="1363" spans="1:17" x14ac:dyDescent="0.2">
      <c r="A1363" s="58">
        <v>38615</v>
      </c>
      <c r="B1363" s="513" t="str">
        <f t="shared" si="27"/>
        <v>0920</v>
      </c>
      <c r="C1363" s="56">
        <v>2005</v>
      </c>
      <c r="D1363" s="141">
        <v>2012</v>
      </c>
      <c r="E1363" s="141">
        <v>105</v>
      </c>
      <c r="F1363" s="141">
        <v>0</v>
      </c>
      <c r="G1363" s="141">
        <v>0</v>
      </c>
      <c r="H1363" s="141">
        <v>723</v>
      </c>
      <c r="I1363" s="141">
        <v>217</v>
      </c>
      <c r="J1363" s="141">
        <v>3</v>
      </c>
      <c r="K1363" s="141">
        <v>8</v>
      </c>
      <c r="L1363" s="141">
        <v>3</v>
      </c>
      <c r="M1363" s="56">
        <v>0</v>
      </c>
      <c r="O1363" s="56">
        <v>16</v>
      </c>
      <c r="P1363" s="57">
        <v>1.2</v>
      </c>
      <c r="Q1363" s="56" t="s">
        <v>367</v>
      </c>
    </row>
    <row r="1364" spans="1:17" x14ac:dyDescent="0.2">
      <c r="A1364" s="58">
        <v>38616</v>
      </c>
      <c r="B1364" s="513" t="str">
        <f t="shared" si="27"/>
        <v>0921</v>
      </c>
      <c r="C1364" s="56">
        <v>2005</v>
      </c>
      <c r="D1364" s="141">
        <v>1748</v>
      </c>
      <c r="E1364" s="141">
        <v>100</v>
      </c>
      <c r="F1364" s="141">
        <v>0</v>
      </c>
      <c r="G1364" s="141">
        <v>0</v>
      </c>
      <c r="H1364" s="141">
        <v>1461</v>
      </c>
      <c r="I1364" s="141">
        <v>238</v>
      </c>
      <c r="J1364" s="141">
        <v>3</v>
      </c>
      <c r="K1364" s="141">
        <v>30</v>
      </c>
      <c r="L1364" s="141">
        <v>3</v>
      </c>
      <c r="M1364" s="56">
        <v>0</v>
      </c>
      <c r="N1364" s="56" t="s">
        <v>347</v>
      </c>
      <c r="O1364" s="56">
        <v>15</v>
      </c>
      <c r="P1364" s="57">
        <v>1.35</v>
      </c>
      <c r="Q1364" s="56" t="s">
        <v>253</v>
      </c>
    </row>
    <row r="1365" spans="1:17" x14ac:dyDescent="0.2">
      <c r="A1365" s="58">
        <v>38617</v>
      </c>
      <c r="B1365" s="513" t="str">
        <f t="shared" si="27"/>
        <v>0922</v>
      </c>
      <c r="C1365" s="56">
        <v>2005</v>
      </c>
      <c r="D1365" s="141">
        <v>2109</v>
      </c>
      <c r="E1365" s="141">
        <v>59</v>
      </c>
      <c r="F1365" s="141">
        <v>0</v>
      </c>
      <c r="G1365" s="141">
        <v>1</v>
      </c>
      <c r="H1365" s="141">
        <v>599</v>
      </c>
      <c r="I1365" s="141">
        <v>82</v>
      </c>
      <c r="J1365" s="141">
        <v>7</v>
      </c>
      <c r="K1365" s="141">
        <v>63</v>
      </c>
      <c r="L1365" s="141">
        <v>0</v>
      </c>
      <c r="M1365" s="56">
        <v>0</v>
      </c>
      <c r="O1365" s="56">
        <v>16</v>
      </c>
      <c r="P1365" s="57">
        <v>1.23</v>
      </c>
      <c r="Q1365" s="56" t="s">
        <v>216</v>
      </c>
    </row>
    <row r="1366" spans="1:17" x14ac:dyDescent="0.2">
      <c r="A1366" s="58">
        <v>38618</v>
      </c>
      <c r="B1366" s="513" t="str">
        <f t="shared" si="27"/>
        <v>0923</v>
      </c>
      <c r="C1366" s="56">
        <v>2005</v>
      </c>
      <c r="D1366" s="141">
        <v>1934</v>
      </c>
      <c r="E1366" s="141">
        <v>67</v>
      </c>
      <c r="F1366" s="141">
        <v>0</v>
      </c>
      <c r="G1366" s="141">
        <v>0</v>
      </c>
      <c r="H1366" s="141">
        <v>392</v>
      </c>
      <c r="I1366" s="141">
        <v>76</v>
      </c>
      <c r="J1366" s="141">
        <v>7</v>
      </c>
      <c r="K1366" s="141">
        <v>4</v>
      </c>
      <c r="L1366" s="141">
        <v>1</v>
      </c>
      <c r="M1366" s="56">
        <v>0</v>
      </c>
      <c r="O1366" s="56">
        <v>15</v>
      </c>
      <c r="P1366" s="57">
        <v>1.23</v>
      </c>
      <c r="Q1366" s="56" t="s">
        <v>378</v>
      </c>
    </row>
    <row r="1367" spans="1:17" x14ac:dyDescent="0.2">
      <c r="A1367" s="58">
        <v>38619</v>
      </c>
      <c r="B1367" s="513" t="str">
        <f t="shared" si="27"/>
        <v>0924</v>
      </c>
      <c r="C1367" s="56">
        <v>2005</v>
      </c>
      <c r="D1367" s="141">
        <v>2248</v>
      </c>
      <c r="E1367" s="141">
        <v>88</v>
      </c>
      <c r="F1367" s="141">
        <v>0</v>
      </c>
      <c r="G1367" s="141">
        <v>0</v>
      </c>
      <c r="H1367" s="141">
        <v>400</v>
      </c>
      <c r="I1367" s="141">
        <v>103</v>
      </c>
      <c r="J1367" s="141">
        <v>3</v>
      </c>
      <c r="K1367" s="141">
        <v>9</v>
      </c>
      <c r="L1367" s="141">
        <v>0</v>
      </c>
      <c r="M1367" s="56">
        <v>0</v>
      </c>
      <c r="O1367" s="56">
        <v>15</v>
      </c>
      <c r="P1367" s="57">
        <v>1.22</v>
      </c>
      <c r="Q1367" s="56" t="s">
        <v>378</v>
      </c>
    </row>
    <row r="1368" spans="1:17" x14ac:dyDescent="0.2">
      <c r="A1368" s="58">
        <v>38620</v>
      </c>
      <c r="B1368" s="513" t="str">
        <f t="shared" si="27"/>
        <v>0925</v>
      </c>
      <c r="C1368" s="56">
        <v>2005</v>
      </c>
      <c r="D1368" s="141">
        <v>2262</v>
      </c>
      <c r="E1368" s="141">
        <v>97</v>
      </c>
      <c r="F1368" s="141">
        <v>0</v>
      </c>
      <c r="G1368" s="141">
        <v>0</v>
      </c>
      <c r="H1368" s="141">
        <v>438</v>
      </c>
      <c r="I1368" s="141">
        <v>126</v>
      </c>
      <c r="J1368" s="141">
        <v>5</v>
      </c>
      <c r="K1368" s="141">
        <v>10</v>
      </c>
      <c r="L1368" s="141">
        <v>0</v>
      </c>
      <c r="M1368" s="56">
        <v>0</v>
      </c>
      <c r="O1368" s="56">
        <v>15</v>
      </c>
      <c r="P1368" s="57">
        <v>1.21</v>
      </c>
      <c r="Q1368" s="56" t="s">
        <v>212</v>
      </c>
    </row>
    <row r="1369" spans="1:17" x14ac:dyDescent="0.2">
      <c r="A1369" s="58">
        <v>38621</v>
      </c>
      <c r="B1369" s="513" t="str">
        <f t="shared" si="27"/>
        <v>0926</v>
      </c>
      <c r="C1369" s="56">
        <v>2005</v>
      </c>
      <c r="D1369" s="141">
        <v>2322</v>
      </c>
      <c r="E1369" s="141">
        <v>94</v>
      </c>
      <c r="F1369" s="141">
        <v>0</v>
      </c>
      <c r="G1369" s="141">
        <v>0</v>
      </c>
      <c r="H1369" s="141">
        <v>282</v>
      </c>
      <c r="I1369" s="141">
        <v>75</v>
      </c>
      <c r="J1369" s="141">
        <v>2</v>
      </c>
      <c r="K1369" s="141">
        <v>9</v>
      </c>
      <c r="L1369" s="141">
        <v>0</v>
      </c>
      <c r="M1369" s="56">
        <v>0</v>
      </c>
      <c r="O1369" s="56">
        <v>16</v>
      </c>
      <c r="P1369" s="57">
        <v>1.22</v>
      </c>
      <c r="Q1369" s="56" t="s">
        <v>367</v>
      </c>
    </row>
    <row r="1370" spans="1:17" x14ac:dyDescent="0.2">
      <c r="A1370" s="58">
        <v>38622</v>
      </c>
      <c r="B1370" s="513" t="str">
        <f t="shared" si="27"/>
        <v>0927</v>
      </c>
      <c r="C1370" s="56">
        <v>2005</v>
      </c>
      <c r="D1370" s="141">
        <v>2322</v>
      </c>
      <c r="E1370" s="141">
        <v>99</v>
      </c>
      <c r="F1370" s="141">
        <v>0</v>
      </c>
      <c r="G1370" s="141">
        <v>1</v>
      </c>
      <c r="H1370" s="141">
        <v>329</v>
      </c>
      <c r="I1370" s="141">
        <v>122</v>
      </c>
      <c r="J1370" s="141">
        <v>3</v>
      </c>
      <c r="K1370" s="141">
        <v>11</v>
      </c>
      <c r="L1370" s="141">
        <v>0</v>
      </c>
      <c r="M1370" s="56">
        <v>0</v>
      </c>
      <c r="O1370" s="56">
        <v>16</v>
      </c>
      <c r="P1370" s="57">
        <v>1.21</v>
      </c>
      <c r="Q1370" s="56" t="s">
        <v>215</v>
      </c>
    </row>
    <row r="1371" spans="1:17" x14ac:dyDescent="0.2">
      <c r="A1371" s="58">
        <v>38623</v>
      </c>
      <c r="B1371" s="513" t="str">
        <f t="shared" si="27"/>
        <v>0928</v>
      </c>
      <c r="C1371" s="56">
        <v>2005</v>
      </c>
      <c r="D1371" s="141">
        <v>2047</v>
      </c>
      <c r="E1371" s="141">
        <v>72</v>
      </c>
      <c r="F1371" s="141">
        <v>0</v>
      </c>
      <c r="G1371" s="141">
        <v>0</v>
      </c>
      <c r="H1371" s="141">
        <v>441</v>
      </c>
      <c r="I1371" s="141">
        <v>116</v>
      </c>
      <c r="J1371" s="141">
        <v>2</v>
      </c>
      <c r="K1371" s="141">
        <v>14</v>
      </c>
      <c r="L1371" s="141">
        <v>0</v>
      </c>
      <c r="M1371" s="56">
        <v>0</v>
      </c>
      <c r="O1371" s="56">
        <v>16</v>
      </c>
      <c r="P1371" s="57">
        <v>1.21</v>
      </c>
      <c r="Q1371" s="56" t="s">
        <v>215</v>
      </c>
    </row>
    <row r="1372" spans="1:17" x14ac:dyDescent="0.2">
      <c r="A1372" s="58">
        <v>38624</v>
      </c>
      <c r="B1372" s="513" t="str">
        <f t="shared" si="27"/>
        <v>0929</v>
      </c>
      <c r="C1372" s="56">
        <v>2005</v>
      </c>
      <c r="D1372" s="141">
        <v>2075</v>
      </c>
      <c r="E1372" s="141">
        <v>115</v>
      </c>
      <c r="F1372" s="141">
        <v>0</v>
      </c>
      <c r="G1372" s="141">
        <v>1</v>
      </c>
      <c r="H1372" s="141">
        <v>518</v>
      </c>
      <c r="I1372" s="141">
        <v>201</v>
      </c>
      <c r="J1372" s="141">
        <v>5</v>
      </c>
      <c r="K1372" s="141">
        <v>10</v>
      </c>
      <c r="L1372" s="141">
        <v>2</v>
      </c>
      <c r="M1372" s="56">
        <v>0</v>
      </c>
      <c r="O1372" s="56">
        <v>16</v>
      </c>
      <c r="P1372" s="57">
        <v>1.25</v>
      </c>
      <c r="Q1372" s="56" t="s">
        <v>376</v>
      </c>
    </row>
    <row r="1373" spans="1:17" x14ac:dyDescent="0.2">
      <c r="A1373" s="58">
        <v>38625</v>
      </c>
      <c r="B1373" s="513" t="str">
        <f t="shared" si="27"/>
        <v>0930</v>
      </c>
      <c r="C1373" s="56">
        <v>2005</v>
      </c>
      <c r="D1373" s="141">
        <v>3540</v>
      </c>
      <c r="E1373" s="141">
        <v>70</v>
      </c>
      <c r="F1373" s="141">
        <v>0</v>
      </c>
      <c r="G1373" s="141">
        <v>2</v>
      </c>
      <c r="H1373" s="141">
        <v>1049</v>
      </c>
      <c r="I1373" s="141">
        <v>153</v>
      </c>
      <c r="J1373" s="141">
        <v>6</v>
      </c>
      <c r="K1373" s="141">
        <v>13</v>
      </c>
      <c r="L1373" s="141">
        <v>2</v>
      </c>
      <c r="M1373" s="56">
        <v>0</v>
      </c>
      <c r="O1373" s="56">
        <v>15</v>
      </c>
      <c r="P1373" s="57">
        <v>1.25</v>
      </c>
      <c r="Q1373" s="56" t="s">
        <v>222</v>
      </c>
    </row>
    <row r="1374" spans="1:17" x14ac:dyDescent="0.2">
      <c r="A1374" s="58">
        <v>38626</v>
      </c>
      <c r="B1374" s="513" t="str">
        <f t="shared" si="27"/>
        <v>1001</v>
      </c>
      <c r="C1374" s="56">
        <v>2005</v>
      </c>
      <c r="D1374" s="141">
        <v>2400</v>
      </c>
      <c r="E1374" s="141">
        <v>47</v>
      </c>
      <c r="F1374" s="141">
        <v>0</v>
      </c>
      <c r="G1374" s="141">
        <v>1</v>
      </c>
      <c r="H1374" s="141">
        <v>918</v>
      </c>
      <c r="I1374" s="141">
        <v>118</v>
      </c>
      <c r="J1374" s="141">
        <v>10</v>
      </c>
      <c r="K1374" s="141">
        <v>6</v>
      </c>
      <c r="L1374" s="141">
        <v>0</v>
      </c>
      <c r="M1374" s="56">
        <v>0</v>
      </c>
      <c r="O1374" s="56">
        <v>15</v>
      </c>
      <c r="P1374" s="57">
        <v>1.25</v>
      </c>
      <c r="Q1374" s="56" t="s">
        <v>222</v>
      </c>
    </row>
    <row r="1375" spans="1:17" x14ac:dyDescent="0.2">
      <c r="A1375" s="58">
        <v>38627</v>
      </c>
      <c r="B1375" s="513" t="str">
        <f t="shared" ref="B1375:B1438" si="28">CONCATENATE(TEXT(A1375,"mm"),TEXT(A1375,"dd"))</f>
        <v>1002</v>
      </c>
      <c r="C1375" s="56">
        <v>2005</v>
      </c>
      <c r="D1375" s="141">
        <v>1368</v>
      </c>
      <c r="E1375" s="141">
        <v>26</v>
      </c>
      <c r="F1375" s="141">
        <v>0</v>
      </c>
      <c r="G1375" s="141">
        <v>1</v>
      </c>
      <c r="H1375" s="141">
        <v>673</v>
      </c>
      <c r="I1375" s="141">
        <v>132</v>
      </c>
      <c r="J1375" s="141">
        <v>5</v>
      </c>
      <c r="K1375" s="141">
        <v>3</v>
      </c>
      <c r="L1375" s="141">
        <v>0</v>
      </c>
      <c r="M1375" s="56">
        <v>0</v>
      </c>
      <c r="O1375" s="56">
        <v>15</v>
      </c>
      <c r="P1375" s="57">
        <v>1.25</v>
      </c>
      <c r="Q1375" s="56" t="s">
        <v>368</v>
      </c>
    </row>
    <row r="1376" spans="1:17" x14ac:dyDescent="0.2">
      <c r="A1376" s="58">
        <v>38628</v>
      </c>
      <c r="B1376" s="513" t="str">
        <f t="shared" si="28"/>
        <v>1003</v>
      </c>
      <c r="C1376" s="56">
        <v>2005</v>
      </c>
      <c r="D1376" s="141">
        <v>1989</v>
      </c>
      <c r="E1376" s="141">
        <v>19</v>
      </c>
      <c r="F1376" s="141">
        <v>0</v>
      </c>
      <c r="G1376" s="141">
        <v>0</v>
      </c>
      <c r="H1376" s="141">
        <v>344</v>
      </c>
      <c r="I1376" s="141">
        <v>61</v>
      </c>
      <c r="J1376" s="141">
        <v>5</v>
      </c>
      <c r="K1376" s="141">
        <v>5</v>
      </c>
      <c r="L1376" s="141">
        <v>0</v>
      </c>
      <c r="M1376" s="56">
        <v>0</v>
      </c>
      <c r="O1376" s="56">
        <v>15</v>
      </c>
      <c r="P1376" s="57">
        <v>1.26</v>
      </c>
      <c r="Q1376" s="56" t="s">
        <v>254</v>
      </c>
    </row>
    <row r="1377" spans="1:17" x14ac:dyDescent="0.2">
      <c r="A1377" s="58">
        <v>38629</v>
      </c>
      <c r="B1377" s="513" t="str">
        <f t="shared" si="28"/>
        <v>1004</v>
      </c>
      <c r="C1377" s="56">
        <v>2005</v>
      </c>
      <c r="D1377" s="141">
        <v>1622</v>
      </c>
      <c r="E1377" s="141">
        <v>46</v>
      </c>
      <c r="F1377" s="141">
        <v>0</v>
      </c>
      <c r="G1377" s="141">
        <v>0</v>
      </c>
      <c r="H1377" s="141">
        <v>555</v>
      </c>
      <c r="I1377" s="141">
        <v>78</v>
      </c>
      <c r="J1377" s="141">
        <v>4</v>
      </c>
      <c r="K1377" s="141">
        <v>4</v>
      </c>
      <c r="L1377" s="141">
        <v>0</v>
      </c>
      <c r="M1377" s="56">
        <v>0</v>
      </c>
      <c r="O1377" s="56">
        <v>14.5</v>
      </c>
      <c r="P1377" s="57">
        <v>1.25</v>
      </c>
      <c r="Q1377" s="56" t="s">
        <v>215</v>
      </c>
    </row>
    <row r="1378" spans="1:17" x14ac:dyDescent="0.2">
      <c r="A1378" s="58">
        <v>38630</v>
      </c>
      <c r="B1378" s="513" t="str">
        <f t="shared" si="28"/>
        <v>1005</v>
      </c>
      <c r="C1378" s="56">
        <v>2005</v>
      </c>
      <c r="D1378" s="141">
        <v>1183</v>
      </c>
      <c r="E1378" s="141">
        <v>38</v>
      </c>
      <c r="F1378" s="141">
        <v>0</v>
      </c>
      <c r="G1378" s="141">
        <v>2</v>
      </c>
      <c r="H1378" s="141">
        <v>744</v>
      </c>
      <c r="I1378" s="141">
        <v>117</v>
      </c>
      <c r="J1378" s="141">
        <v>1</v>
      </c>
      <c r="K1378" s="141">
        <v>5</v>
      </c>
      <c r="L1378" s="141">
        <v>0</v>
      </c>
      <c r="M1378" s="56">
        <v>0</v>
      </c>
      <c r="O1378" s="56">
        <v>14.5</v>
      </c>
      <c r="P1378" s="57">
        <v>1.29</v>
      </c>
      <c r="Q1378" s="56" t="s">
        <v>255</v>
      </c>
    </row>
    <row r="1379" spans="1:17" x14ac:dyDescent="0.2">
      <c r="A1379" s="58">
        <v>38631</v>
      </c>
      <c r="B1379" s="513" t="str">
        <f t="shared" si="28"/>
        <v>1006</v>
      </c>
      <c r="C1379" s="56">
        <v>2005</v>
      </c>
      <c r="D1379" s="141">
        <v>1448</v>
      </c>
      <c r="E1379" s="141">
        <v>60</v>
      </c>
      <c r="F1379" s="141">
        <v>0</v>
      </c>
      <c r="G1379" s="141">
        <v>2</v>
      </c>
      <c r="H1379" s="141">
        <v>1103</v>
      </c>
      <c r="I1379" s="141">
        <v>183</v>
      </c>
      <c r="J1379" s="141">
        <v>5</v>
      </c>
      <c r="K1379" s="141">
        <v>5</v>
      </c>
      <c r="L1379" s="141">
        <v>0</v>
      </c>
      <c r="M1379" s="56">
        <v>0</v>
      </c>
      <c r="O1379" s="56">
        <v>15</v>
      </c>
      <c r="P1379" s="57">
        <v>1.31</v>
      </c>
      <c r="Q1379" s="56" t="s">
        <v>256</v>
      </c>
    </row>
    <row r="1380" spans="1:17" x14ac:dyDescent="0.2">
      <c r="A1380" s="58">
        <v>38632</v>
      </c>
      <c r="B1380" s="513" t="str">
        <f t="shared" si="28"/>
        <v>1007</v>
      </c>
      <c r="C1380" s="56">
        <v>2005</v>
      </c>
      <c r="D1380" s="141">
        <v>1005</v>
      </c>
      <c r="E1380" s="141">
        <v>50</v>
      </c>
      <c r="F1380" s="141">
        <v>0</v>
      </c>
      <c r="G1380" s="141">
        <v>3</v>
      </c>
      <c r="H1380" s="141">
        <v>1105</v>
      </c>
      <c r="I1380" s="141">
        <v>207</v>
      </c>
      <c r="J1380" s="141">
        <v>6</v>
      </c>
      <c r="K1380" s="141">
        <v>28</v>
      </c>
      <c r="L1380" s="141">
        <v>2</v>
      </c>
      <c r="M1380" s="56">
        <v>0</v>
      </c>
      <c r="O1380" s="56">
        <v>15</v>
      </c>
      <c r="P1380" s="57">
        <v>1.35</v>
      </c>
      <c r="Q1380" s="56" t="s">
        <v>257</v>
      </c>
    </row>
    <row r="1381" spans="1:17" x14ac:dyDescent="0.2">
      <c r="A1381" s="58">
        <v>38633</v>
      </c>
      <c r="B1381" s="513" t="str">
        <f t="shared" si="28"/>
        <v>1008</v>
      </c>
      <c r="C1381" s="56">
        <v>2005</v>
      </c>
      <c r="D1381" s="141">
        <v>794</v>
      </c>
      <c r="E1381" s="141">
        <v>22</v>
      </c>
      <c r="F1381" s="141">
        <v>0</v>
      </c>
      <c r="G1381" s="141">
        <v>2</v>
      </c>
      <c r="H1381" s="141">
        <v>615</v>
      </c>
      <c r="I1381" s="141">
        <v>103</v>
      </c>
      <c r="J1381" s="141">
        <v>6</v>
      </c>
      <c r="K1381" s="141">
        <v>16</v>
      </c>
      <c r="L1381" s="141">
        <v>0</v>
      </c>
      <c r="M1381" s="56">
        <v>0</v>
      </c>
      <c r="O1381" s="56">
        <v>15</v>
      </c>
      <c r="P1381" s="57">
        <v>1.35</v>
      </c>
      <c r="Q1381" s="56" t="s">
        <v>258</v>
      </c>
    </row>
    <row r="1382" spans="1:17" x14ac:dyDescent="0.2">
      <c r="A1382" s="58">
        <v>38634</v>
      </c>
      <c r="B1382" s="513" t="str">
        <f t="shared" si="28"/>
        <v>1009</v>
      </c>
      <c r="C1382" s="56">
        <v>2005</v>
      </c>
      <c r="D1382" s="141">
        <v>705</v>
      </c>
      <c r="E1382" s="141">
        <v>10</v>
      </c>
      <c r="F1382" s="141">
        <v>0</v>
      </c>
      <c r="G1382" s="141">
        <v>6</v>
      </c>
      <c r="H1382" s="141">
        <v>609</v>
      </c>
      <c r="I1382" s="141">
        <v>130</v>
      </c>
      <c r="J1382" s="141">
        <v>4</v>
      </c>
      <c r="K1382" s="141">
        <v>17</v>
      </c>
      <c r="L1382" s="141">
        <v>0</v>
      </c>
      <c r="M1382" s="56">
        <v>0</v>
      </c>
      <c r="O1382" s="56">
        <v>15</v>
      </c>
      <c r="P1382" s="57">
        <v>1.39</v>
      </c>
      <c r="Q1382" s="56" t="s">
        <v>236</v>
      </c>
    </row>
    <row r="1383" spans="1:17" x14ac:dyDescent="0.2">
      <c r="A1383" s="58">
        <v>38635</v>
      </c>
      <c r="B1383" s="513" t="str">
        <f t="shared" si="28"/>
        <v>1010</v>
      </c>
      <c r="C1383" s="56">
        <v>2005</v>
      </c>
      <c r="D1383" s="141">
        <v>350</v>
      </c>
      <c r="E1383" s="141">
        <v>11</v>
      </c>
      <c r="F1383" s="141">
        <v>0</v>
      </c>
      <c r="G1383" s="141">
        <v>5</v>
      </c>
      <c r="H1383" s="141">
        <v>692</v>
      </c>
      <c r="I1383" s="141">
        <v>133</v>
      </c>
      <c r="J1383" s="141">
        <v>0</v>
      </c>
      <c r="K1383" s="141">
        <v>14</v>
      </c>
      <c r="L1383" s="141">
        <v>0</v>
      </c>
      <c r="M1383" s="56">
        <v>0</v>
      </c>
      <c r="O1383" s="56">
        <v>15</v>
      </c>
      <c r="P1383" s="57">
        <v>1.4</v>
      </c>
      <c r="Q1383" s="56" t="s">
        <v>219</v>
      </c>
    </row>
    <row r="1384" spans="1:17" x14ac:dyDescent="0.2">
      <c r="A1384" s="58">
        <v>38636</v>
      </c>
      <c r="B1384" s="513" t="str">
        <f t="shared" si="28"/>
        <v>1011</v>
      </c>
      <c r="C1384" s="56">
        <v>2005</v>
      </c>
      <c r="D1384" s="141">
        <v>1108</v>
      </c>
      <c r="E1384" s="141">
        <v>23</v>
      </c>
      <c r="F1384" s="141">
        <v>0</v>
      </c>
      <c r="G1384" s="141">
        <v>20</v>
      </c>
      <c r="H1384" s="141">
        <v>1686</v>
      </c>
      <c r="I1384" s="141">
        <v>286</v>
      </c>
      <c r="J1384" s="141">
        <v>5</v>
      </c>
      <c r="K1384" s="141">
        <v>12</v>
      </c>
      <c r="L1384" s="141">
        <v>0</v>
      </c>
      <c r="M1384" s="56">
        <v>0</v>
      </c>
      <c r="O1384" s="56">
        <v>14</v>
      </c>
      <c r="P1384" s="57">
        <v>1.41</v>
      </c>
      <c r="Q1384" s="56" t="s">
        <v>379</v>
      </c>
    </row>
    <row r="1385" spans="1:17" x14ac:dyDescent="0.2">
      <c r="A1385" s="58">
        <v>38637</v>
      </c>
      <c r="B1385" s="513" t="str">
        <f t="shared" si="28"/>
        <v>1012</v>
      </c>
      <c r="C1385" s="56">
        <v>2005</v>
      </c>
      <c r="D1385" s="141">
        <v>622</v>
      </c>
      <c r="E1385" s="141">
        <v>46</v>
      </c>
      <c r="F1385" s="141">
        <v>0</v>
      </c>
      <c r="G1385" s="141">
        <v>11</v>
      </c>
      <c r="H1385" s="141">
        <v>1646</v>
      </c>
      <c r="I1385" s="141">
        <v>304</v>
      </c>
      <c r="J1385" s="141">
        <v>4</v>
      </c>
      <c r="K1385" s="141">
        <v>19</v>
      </c>
      <c r="L1385" s="141">
        <v>0</v>
      </c>
      <c r="M1385" s="56">
        <v>0</v>
      </c>
      <c r="O1385" s="56">
        <v>14.5</v>
      </c>
      <c r="P1385" s="57">
        <v>1.5</v>
      </c>
      <c r="Q1385" s="56" t="s">
        <v>219</v>
      </c>
    </row>
    <row r="1386" spans="1:17" x14ac:dyDescent="0.2">
      <c r="A1386" s="58">
        <v>38638</v>
      </c>
      <c r="B1386" s="513" t="str">
        <f t="shared" si="28"/>
        <v>1013</v>
      </c>
      <c r="C1386" s="56">
        <v>2005</v>
      </c>
      <c r="D1386" s="141">
        <v>109</v>
      </c>
      <c r="E1386" s="141">
        <v>4</v>
      </c>
      <c r="F1386" s="141">
        <v>0</v>
      </c>
      <c r="G1386" s="141">
        <v>0</v>
      </c>
      <c r="H1386" s="141">
        <v>76</v>
      </c>
      <c r="I1386" s="141">
        <v>4</v>
      </c>
      <c r="J1386" s="141">
        <v>0</v>
      </c>
      <c r="K1386" s="141">
        <v>16</v>
      </c>
      <c r="L1386" s="141">
        <v>0</v>
      </c>
      <c r="M1386" s="56">
        <v>0</v>
      </c>
      <c r="N1386" s="56" t="s">
        <v>350</v>
      </c>
      <c r="O1386" s="56">
        <v>14.5</v>
      </c>
      <c r="P1386" s="57">
        <v>1.85</v>
      </c>
      <c r="Q1386" s="56" t="s">
        <v>365</v>
      </c>
    </row>
    <row r="1387" spans="1:17" x14ac:dyDescent="0.2">
      <c r="A1387" s="58">
        <v>38639</v>
      </c>
      <c r="B1387" s="513" t="str">
        <f t="shared" si="28"/>
        <v>1014</v>
      </c>
      <c r="C1387" s="56">
        <v>2005</v>
      </c>
      <c r="D1387" s="141">
        <v>284</v>
      </c>
      <c r="E1387" s="141">
        <v>24</v>
      </c>
      <c r="F1387" s="141">
        <v>0</v>
      </c>
      <c r="G1387" s="141">
        <v>0</v>
      </c>
      <c r="H1387" s="141">
        <v>591</v>
      </c>
      <c r="I1387" s="141">
        <v>148</v>
      </c>
      <c r="J1387" s="141">
        <v>6</v>
      </c>
      <c r="K1387" s="141">
        <v>25</v>
      </c>
      <c r="L1387" s="141">
        <v>3</v>
      </c>
      <c r="M1387" s="56">
        <v>0</v>
      </c>
      <c r="N1387" s="56" t="s">
        <v>199</v>
      </c>
      <c r="O1387" s="56">
        <v>14</v>
      </c>
      <c r="P1387" s="57">
        <v>1.91</v>
      </c>
      <c r="Q1387" s="56" t="s">
        <v>376</v>
      </c>
    </row>
    <row r="1388" spans="1:17" x14ac:dyDescent="0.2">
      <c r="A1388" s="58">
        <v>38640</v>
      </c>
      <c r="B1388" s="513" t="str">
        <f t="shared" si="28"/>
        <v>1015</v>
      </c>
      <c r="C1388" s="56">
        <v>2005</v>
      </c>
      <c r="D1388" s="141">
        <v>0</v>
      </c>
      <c r="E1388" s="141">
        <v>0</v>
      </c>
      <c r="F1388" s="141">
        <v>0</v>
      </c>
      <c r="G1388" s="141">
        <v>0</v>
      </c>
      <c r="H1388" s="141">
        <v>0</v>
      </c>
      <c r="I1388" s="141">
        <v>0</v>
      </c>
      <c r="J1388" s="141">
        <v>0</v>
      </c>
      <c r="K1388" s="141">
        <v>0</v>
      </c>
      <c r="L1388" s="141">
        <v>0</v>
      </c>
      <c r="M1388" s="56">
        <v>0</v>
      </c>
      <c r="N1388" s="56" t="s">
        <v>200</v>
      </c>
    </row>
    <row r="1389" spans="1:17" x14ac:dyDescent="0.2">
      <c r="A1389" s="58">
        <v>38641</v>
      </c>
      <c r="B1389" s="513" t="str">
        <f t="shared" si="28"/>
        <v>1016</v>
      </c>
      <c r="C1389" s="56">
        <v>2005</v>
      </c>
      <c r="N1389" s="56" t="s">
        <v>201</v>
      </c>
    </row>
    <row r="1390" spans="1:17" x14ac:dyDescent="0.2">
      <c r="A1390" s="58">
        <v>38642</v>
      </c>
      <c r="B1390" s="513" t="str">
        <f t="shared" si="28"/>
        <v>1017</v>
      </c>
      <c r="C1390" s="56">
        <v>2005</v>
      </c>
      <c r="N1390" s="56" t="s">
        <v>201</v>
      </c>
    </row>
    <row r="1391" spans="1:17" x14ac:dyDescent="0.2">
      <c r="A1391" s="58">
        <v>38643</v>
      </c>
      <c r="B1391" s="513" t="str">
        <f t="shared" si="28"/>
        <v>1018</v>
      </c>
      <c r="C1391" s="56">
        <v>2005</v>
      </c>
      <c r="D1391" s="141">
        <v>244</v>
      </c>
      <c r="E1391" s="141">
        <v>5</v>
      </c>
      <c r="F1391" s="141">
        <v>0</v>
      </c>
      <c r="G1391" s="141">
        <v>1</v>
      </c>
      <c r="H1391" s="141">
        <v>278</v>
      </c>
      <c r="I1391" s="141">
        <v>37</v>
      </c>
      <c r="J1391" s="141">
        <v>0</v>
      </c>
      <c r="K1391" s="141">
        <v>0</v>
      </c>
      <c r="L1391" s="141">
        <v>0</v>
      </c>
      <c r="M1391" s="56">
        <v>0</v>
      </c>
      <c r="N1391" s="56" t="s">
        <v>353</v>
      </c>
      <c r="O1391" s="56">
        <v>14</v>
      </c>
      <c r="P1391" s="57">
        <v>2.4</v>
      </c>
      <c r="Q1391" s="56" t="s">
        <v>248</v>
      </c>
    </row>
    <row r="1392" spans="1:17" x14ac:dyDescent="0.2">
      <c r="A1392" s="58">
        <v>38644</v>
      </c>
      <c r="B1392" s="513" t="str">
        <f t="shared" si="28"/>
        <v>1019</v>
      </c>
      <c r="C1392" s="56">
        <v>2005</v>
      </c>
      <c r="D1392" s="141">
        <v>727</v>
      </c>
      <c r="E1392" s="141">
        <v>10</v>
      </c>
      <c r="F1392" s="141">
        <v>0</v>
      </c>
      <c r="G1392" s="141">
        <v>1</v>
      </c>
      <c r="H1392" s="141">
        <v>405</v>
      </c>
      <c r="I1392" s="141">
        <v>64</v>
      </c>
      <c r="J1392" s="141">
        <v>2</v>
      </c>
      <c r="K1392" s="141">
        <v>2</v>
      </c>
      <c r="L1392" s="141">
        <v>0</v>
      </c>
      <c r="M1392" s="56">
        <v>0</v>
      </c>
      <c r="O1392" s="56">
        <v>14</v>
      </c>
      <c r="P1392" s="57">
        <v>2.2000000000000002</v>
      </c>
      <c r="Q1392" s="56" t="s">
        <v>259</v>
      </c>
    </row>
    <row r="1393" spans="1:17" x14ac:dyDescent="0.2">
      <c r="A1393" s="58">
        <v>38645</v>
      </c>
      <c r="B1393" s="513" t="str">
        <f t="shared" si="28"/>
        <v>1020</v>
      </c>
      <c r="C1393" s="56">
        <v>2005</v>
      </c>
      <c r="D1393" s="141">
        <v>674</v>
      </c>
      <c r="E1393" s="141">
        <v>15</v>
      </c>
      <c r="F1393" s="141">
        <v>0</v>
      </c>
      <c r="G1393" s="141">
        <v>1</v>
      </c>
      <c r="H1393" s="141">
        <v>583</v>
      </c>
      <c r="I1393" s="141">
        <v>96</v>
      </c>
      <c r="J1393" s="141">
        <v>2</v>
      </c>
      <c r="K1393" s="141">
        <v>6</v>
      </c>
      <c r="L1393" s="141">
        <v>0</v>
      </c>
      <c r="M1393" s="56">
        <v>0</v>
      </c>
      <c r="O1393" s="56">
        <v>13</v>
      </c>
      <c r="P1393" s="57">
        <v>2.1</v>
      </c>
      <c r="Q1393" s="56" t="s">
        <v>365</v>
      </c>
    </row>
    <row r="1394" spans="1:17" x14ac:dyDescent="0.2">
      <c r="A1394" s="58">
        <v>38646</v>
      </c>
      <c r="B1394" s="513" t="str">
        <f t="shared" si="28"/>
        <v>1021</v>
      </c>
      <c r="C1394" s="56">
        <v>2005</v>
      </c>
      <c r="D1394" s="141">
        <v>301</v>
      </c>
      <c r="E1394" s="141">
        <v>9</v>
      </c>
      <c r="F1394" s="141">
        <v>0</v>
      </c>
      <c r="G1394" s="141">
        <v>3</v>
      </c>
      <c r="H1394" s="141">
        <v>635</v>
      </c>
      <c r="I1394" s="141">
        <v>48</v>
      </c>
      <c r="J1394" s="141">
        <v>1</v>
      </c>
      <c r="K1394" s="141">
        <v>1</v>
      </c>
      <c r="L1394" s="141">
        <v>0</v>
      </c>
      <c r="M1394" s="56">
        <v>0</v>
      </c>
      <c r="O1394" s="56">
        <v>13</v>
      </c>
      <c r="P1394" s="57">
        <v>2</v>
      </c>
      <c r="Q1394" s="56" t="s">
        <v>215</v>
      </c>
    </row>
    <row r="1395" spans="1:17" x14ac:dyDescent="0.2">
      <c r="A1395" s="58">
        <v>38647</v>
      </c>
      <c r="B1395" s="513" t="str">
        <f t="shared" si="28"/>
        <v>1022</v>
      </c>
      <c r="C1395" s="56">
        <v>2005</v>
      </c>
      <c r="D1395" s="141">
        <v>225</v>
      </c>
      <c r="E1395" s="141">
        <v>4</v>
      </c>
      <c r="F1395" s="141">
        <v>0</v>
      </c>
      <c r="G1395" s="141">
        <v>0</v>
      </c>
      <c r="H1395" s="141">
        <v>590</v>
      </c>
      <c r="I1395" s="141">
        <v>46</v>
      </c>
      <c r="J1395" s="141">
        <v>0</v>
      </c>
      <c r="K1395" s="141">
        <v>4</v>
      </c>
      <c r="L1395" s="141">
        <v>0</v>
      </c>
      <c r="M1395" s="56">
        <v>0</v>
      </c>
      <c r="O1395" s="56">
        <v>13.5</v>
      </c>
      <c r="P1395" s="57">
        <v>1.85</v>
      </c>
      <c r="Q1395" s="56" t="s">
        <v>257</v>
      </c>
    </row>
    <row r="1396" spans="1:17" x14ac:dyDescent="0.2">
      <c r="A1396" s="58">
        <v>38648</v>
      </c>
      <c r="B1396" s="513" t="str">
        <f t="shared" si="28"/>
        <v>1023</v>
      </c>
      <c r="C1396" s="56">
        <v>2005</v>
      </c>
      <c r="D1396" s="141">
        <v>252</v>
      </c>
      <c r="E1396" s="141">
        <v>14</v>
      </c>
      <c r="F1396" s="141">
        <v>0</v>
      </c>
      <c r="G1396" s="141">
        <v>0</v>
      </c>
      <c r="H1396" s="141">
        <v>633</v>
      </c>
      <c r="I1396" s="141">
        <v>53</v>
      </c>
      <c r="J1396" s="141">
        <v>1</v>
      </c>
      <c r="K1396" s="141">
        <v>5</v>
      </c>
      <c r="L1396" s="141">
        <v>0</v>
      </c>
      <c r="M1396" s="56">
        <v>0</v>
      </c>
      <c r="O1396" s="56">
        <v>13.5</v>
      </c>
      <c r="P1396" s="57">
        <v>1.82</v>
      </c>
      <c r="Q1396" s="56" t="s">
        <v>257</v>
      </c>
    </row>
    <row r="1397" spans="1:17" x14ac:dyDescent="0.2">
      <c r="A1397" s="58">
        <v>38649</v>
      </c>
      <c r="B1397" s="513" t="str">
        <f t="shared" si="28"/>
        <v>1024</v>
      </c>
      <c r="C1397" s="56">
        <v>2005</v>
      </c>
      <c r="D1397" s="141">
        <v>287</v>
      </c>
      <c r="E1397" s="141">
        <v>9</v>
      </c>
      <c r="F1397" s="141">
        <v>0</v>
      </c>
      <c r="G1397" s="141">
        <v>2</v>
      </c>
      <c r="H1397" s="141">
        <v>584</v>
      </c>
      <c r="I1397" s="141">
        <v>46</v>
      </c>
      <c r="J1397" s="141">
        <v>1</v>
      </c>
      <c r="K1397" s="141">
        <v>5</v>
      </c>
      <c r="L1397" s="141">
        <v>0</v>
      </c>
      <c r="M1397" s="56">
        <v>0</v>
      </c>
      <c r="O1397" s="56">
        <v>14</v>
      </c>
      <c r="P1397" s="57">
        <v>1.8</v>
      </c>
      <c r="Q1397" s="56" t="s">
        <v>379</v>
      </c>
    </row>
    <row r="1398" spans="1:17" x14ac:dyDescent="0.2">
      <c r="A1398" s="58">
        <v>38650</v>
      </c>
      <c r="B1398" s="513" t="str">
        <f t="shared" si="28"/>
        <v>1025</v>
      </c>
      <c r="C1398" s="56">
        <v>2005</v>
      </c>
      <c r="D1398" s="141">
        <v>215</v>
      </c>
      <c r="E1398" s="141">
        <v>8</v>
      </c>
      <c r="F1398" s="141">
        <v>0</v>
      </c>
      <c r="G1398" s="141">
        <v>3</v>
      </c>
      <c r="H1398" s="141">
        <v>588</v>
      </c>
      <c r="I1398" s="141">
        <v>46</v>
      </c>
      <c r="J1398" s="141">
        <v>0</v>
      </c>
      <c r="K1398" s="141">
        <v>3</v>
      </c>
      <c r="L1398" s="141">
        <v>0</v>
      </c>
      <c r="M1398" s="56">
        <v>0</v>
      </c>
      <c r="O1398" s="56">
        <v>14</v>
      </c>
      <c r="P1398" s="57">
        <v>1.75</v>
      </c>
      <c r="Q1398" s="56" t="s">
        <v>247</v>
      </c>
    </row>
    <row r="1399" spans="1:17" x14ac:dyDescent="0.2">
      <c r="A1399" s="58">
        <v>38651</v>
      </c>
      <c r="B1399" s="513" t="str">
        <f t="shared" si="28"/>
        <v>1026</v>
      </c>
      <c r="C1399" s="56">
        <v>2005</v>
      </c>
      <c r="D1399" s="141">
        <v>52</v>
      </c>
      <c r="E1399" s="141">
        <v>1</v>
      </c>
      <c r="F1399" s="141">
        <v>0</v>
      </c>
      <c r="G1399" s="141">
        <v>3</v>
      </c>
      <c r="H1399" s="141">
        <v>233</v>
      </c>
      <c r="I1399" s="141">
        <v>17</v>
      </c>
      <c r="J1399" s="141">
        <v>1</v>
      </c>
      <c r="K1399" s="141">
        <v>1</v>
      </c>
      <c r="L1399" s="141">
        <v>0</v>
      </c>
      <c r="M1399" s="56">
        <v>0</v>
      </c>
      <c r="O1399" s="56">
        <v>12</v>
      </c>
      <c r="P1399" s="57">
        <v>1.81</v>
      </c>
      <c r="Q1399" s="56" t="s">
        <v>367</v>
      </c>
    </row>
    <row r="1400" spans="1:17" x14ac:dyDescent="0.2">
      <c r="A1400" s="58">
        <v>38652</v>
      </c>
      <c r="B1400" s="513" t="str">
        <f t="shared" si="28"/>
        <v>1027</v>
      </c>
      <c r="C1400" s="56">
        <v>2005</v>
      </c>
      <c r="D1400" s="141">
        <v>66</v>
      </c>
      <c r="E1400" s="141">
        <v>4</v>
      </c>
      <c r="F1400" s="141">
        <v>0</v>
      </c>
      <c r="G1400" s="141">
        <v>1</v>
      </c>
      <c r="H1400" s="141">
        <v>131</v>
      </c>
      <c r="I1400" s="141">
        <v>11</v>
      </c>
      <c r="J1400" s="141">
        <v>1</v>
      </c>
      <c r="K1400" s="141">
        <v>2</v>
      </c>
      <c r="L1400" s="141">
        <v>0</v>
      </c>
      <c r="M1400" s="56">
        <v>0</v>
      </c>
      <c r="O1400" s="56">
        <v>12</v>
      </c>
      <c r="P1400" s="57">
        <v>1.82</v>
      </c>
    </row>
    <row r="1401" spans="1:17" x14ac:dyDescent="0.2">
      <c r="A1401" s="58">
        <v>38653</v>
      </c>
      <c r="B1401" s="513" t="str">
        <f t="shared" si="28"/>
        <v>1028</v>
      </c>
      <c r="C1401" s="56">
        <v>2005</v>
      </c>
      <c r="D1401" s="141">
        <v>48</v>
      </c>
      <c r="E1401" s="141">
        <v>4</v>
      </c>
      <c r="F1401" s="141">
        <v>0</v>
      </c>
      <c r="G1401" s="141">
        <v>2</v>
      </c>
      <c r="H1401" s="141">
        <v>126</v>
      </c>
      <c r="I1401" s="141">
        <v>13</v>
      </c>
      <c r="J1401" s="141">
        <v>0</v>
      </c>
      <c r="K1401" s="141">
        <v>4</v>
      </c>
      <c r="L1401" s="141">
        <v>0</v>
      </c>
      <c r="M1401" s="56">
        <v>0</v>
      </c>
      <c r="N1401" s="56" t="s">
        <v>204</v>
      </c>
      <c r="O1401" s="56">
        <v>12</v>
      </c>
      <c r="P1401" s="57">
        <v>1.9</v>
      </c>
      <c r="Q1401" s="56" t="s">
        <v>260</v>
      </c>
    </row>
    <row r="1402" spans="1:17" x14ac:dyDescent="0.2">
      <c r="A1402" s="58">
        <v>38654</v>
      </c>
      <c r="B1402" s="513" t="str">
        <f t="shared" si="28"/>
        <v>1029</v>
      </c>
      <c r="C1402" s="56">
        <v>2005</v>
      </c>
      <c r="D1402" s="141">
        <v>149</v>
      </c>
      <c r="E1402" s="141">
        <v>2</v>
      </c>
      <c r="F1402" s="141">
        <v>0</v>
      </c>
      <c r="G1402" s="141">
        <v>1</v>
      </c>
      <c r="H1402" s="141">
        <v>116</v>
      </c>
      <c r="I1402" s="141">
        <v>14</v>
      </c>
      <c r="J1402" s="141">
        <v>0</v>
      </c>
      <c r="K1402" s="141">
        <v>3</v>
      </c>
      <c r="L1402" s="141">
        <v>0</v>
      </c>
      <c r="M1402" s="56">
        <v>0</v>
      </c>
      <c r="O1402" s="56">
        <v>11</v>
      </c>
      <c r="P1402" s="57">
        <v>2.2000000000000002</v>
      </c>
      <c r="Q1402" s="56" t="s">
        <v>257</v>
      </c>
    </row>
    <row r="1403" spans="1:17" x14ac:dyDescent="0.2">
      <c r="A1403" s="58">
        <v>38655</v>
      </c>
      <c r="B1403" s="513" t="str">
        <f t="shared" si="28"/>
        <v>1030</v>
      </c>
      <c r="C1403" s="56">
        <v>2005</v>
      </c>
      <c r="D1403" s="141">
        <v>90</v>
      </c>
      <c r="E1403" s="141">
        <v>2</v>
      </c>
      <c r="F1403" s="141">
        <v>0</v>
      </c>
      <c r="G1403" s="141">
        <v>5</v>
      </c>
      <c r="H1403" s="141">
        <v>44</v>
      </c>
      <c r="I1403" s="141">
        <v>11</v>
      </c>
      <c r="J1403" s="141">
        <v>0</v>
      </c>
      <c r="K1403" s="141">
        <v>0</v>
      </c>
      <c r="L1403" s="141">
        <v>0</v>
      </c>
      <c r="M1403" s="56">
        <v>0</v>
      </c>
      <c r="O1403" s="56">
        <v>11</v>
      </c>
      <c r="P1403" s="57">
        <v>2.1</v>
      </c>
      <c r="Q1403" s="56" t="s">
        <v>219</v>
      </c>
    </row>
    <row r="1404" spans="1:17" x14ac:dyDescent="0.2">
      <c r="A1404" s="58">
        <v>38656</v>
      </c>
      <c r="B1404" s="513" t="str">
        <f t="shared" si="28"/>
        <v>1031</v>
      </c>
      <c r="C1404" s="56">
        <v>2005</v>
      </c>
      <c r="D1404" s="141">
        <v>21</v>
      </c>
      <c r="E1404" s="141">
        <v>0</v>
      </c>
      <c r="F1404" s="141">
        <v>0</v>
      </c>
      <c r="G1404" s="141">
        <v>0</v>
      </c>
      <c r="H1404" s="141">
        <v>6</v>
      </c>
      <c r="I1404" s="141">
        <v>2</v>
      </c>
      <c r="J1404" s="141">
        <v>0</v>
      </c>
      <c r="K1404" s="141">
        <v>0</v>
      </c>
      <c r="L1404" s="141">
        <v>0</v>
      </c>
      <c r="M1404" s="56">
        <v>0</v>
      </c>
      <c r="O1404" s="56">
        <v>11</v>
      </c>
      <c r="P1404" s="57">
        <v>2.5</v>
      </c>
      <c r="Q1404" s="56" t="s">
        <v>256</v>
      </c>
    </row>
    <row r="1405" spans="1:17" x14ac:dyDescent="0.2">
      <c r="A1405" s="58">
        <v>38657</v>
      </c>
      <c r="B1405" s="513" t="str">
        <f t="shared" si="28"/>
        <v>1101</v>
      </c>
      <c r="C1405" s="56">
        <v>2005</v>
      </c>
      <c r="D1405" s="141">
        <v>19</v>
      </c>
      <c r="E1405" s="141">
        <v>1</v>
      </c>
      <c r="F1405" s="141">
        <v>0</v>
      </c>
      <c r="G1405" s="141">
        <v>0</v>
      </c>
      <c r="H1405" s="141">
        <v>1</v>
      </c>
      <c r="I1405" s="141">
        <v>0</v>
      </c>
      <c r="J1405" s="141">
        <v>0</v>
      </c>
      <c r="K1405" s="141">
        <v>0</v>
      </c>
      <c r="L1405" s="141">
        <v>0</v>
      </c>
      <c r="M1405" s="56">
        <v>0</v>
      </c>
      <c r="O1405" s="56">
        <v>11</v>
      </c>
      <c r="P1405" s="57">
        <v>2.25</v>
      </c>
      <c r="Q1405" s="56" t="s">
        <v>244</v>
      </c>
    </row>
    <row r="1406" spans="1:17" x14ac:dyDescent="0.2">
      <c r="A1406" s="58">
        <v>38658</v>
      </c>
      <c r="B1406" s="513" t="str">
        <f t="shared" si="28"/>
        <v>1102</v>
      </c>
      <c r="C1406" s="56">
        <v>2005</v>
      </c>
      <c r="D1406" s="141">
        <v>32</v>
      </c>
      <c r="E1406" s="141">
        <v>2</v>
      </c>
      <c r="F1406" s="141">
        <v>0</v>
      </c>
      <c r="G1406" s="141">
        <v>0</v>
      </c>
      <c r="H1406" s="141">
        <v>1</v>
      </c>
      <c r="I1406" s="141">
        <v>2</v>
      </c>
      <c r="J1406" s="141">
        <v>0</v>
      </c>
      <c r="K1406" s="141">
        <v>0</v>
      </c>
      <c r="L1406" s="141">
        <v>0</v>
      </c>
      <c r="M1406" s="56">
        <v>0</v>
      </c>
      <c r="O1406" s="56">
        <v>11</v>
      </c>
      <c r="P1406" s="57">
        <v>2.1</v>
      </c>
      <c r="Q1406" s="56" t="s">
        <v>379</v>
      </c>
    </row>
    <row r="1407" spans="1:17" x14ac:dyDescent="0.2">
      <c r="A1407" s="58">
        <v>38659</v>
      </c>
      <c r="B1407" s="513" t="str">
        <f t="shared" si="28"/>
        <v>1103</v>
      </c>
      <c r="C1407" s="56">
        <v>2005</v>
      </c>
      <c r="D1407" s="141">
        <v>16</v>
      </c>
      <c r="E1407" s="141">
        <v>0</v>
      </c>
      <c r="F1407" s="141">
        <v>0</v>
      </c>
      <c r="G1407" s="141">
        <v>0</v>
      </c>
      <c r="H1407" s="141">
        <v>0</v>
      </c>
      <c r="I1407" s="141">
        <v>0</v>
      </c>
      <c r="J1407" s="141">
        <v>0</v>
      </c>
      <c r="K1407" s="141">
        <v>2</v>
      </c>
      <c r="L1407" s="141">
        <v>0</v>
      </c>
      <c r="M1407" s="56">
        <v>0</v>
      </c>
      <c r="O1407" s="56">
        <v>11</v>
      </c>
      <c r="P1407" s="57">
        <v>2.1</v>
      </c>
      <c r="Q1407" s="56" t="s">
        <v>219</v>
      </c>
    </row>
    <row r="1408" spans="1:17" x14ac:dyDescent="0.2">
      <c r="A1408" s="58">
        <v>38660</v>
      </c>
      <c r="B1408" s="513" t="str">
        <f t="shared" si="28"/>
        <v>1104</v>
      </c>
      <c r="C1408" s="56">
        <v>2005</v>
      </c>
      <c r="D1408" s="141">
        <v>7</v>
      </c>
      <c r="E1408" s="141">
        <v>0</v>
      </c>
      <c r="F1408" s="141">
        <v>0</v>
      </c>
      <c r="G1408" s="141">
        <v>0</v>
      </c>
      <c r="H1408" s="141">
        <v>0</v>
      </c>
      <c r="I1408" s="141">
        <v>0</v>
      </c>
      <c r="J1408" s="141">
        <v>0</v>
      </c>
      <c r="K1408" s="141">
        <v>1</v>
      </c>
      <c r="L1408" s="141">
        <v>0</v>
      </c>
      <c r="M1408" s="56">
        <v>0</v>
      </c>
      <c r="O1408" s="56">
        <v>11</v>
      </c>
      <c r="P1408" s="57">
        <v>2.2000000000000002</v>
      </c>
      <c r="Q1408" s="56" t="s">
        <v>219</v>
      </c>
    </row>
    <row r="1409" spans="1:17" x14ac:dyDescent="0.2">
      <c r="A1409" s="58">
        <v>38661</v>
      </c>
      <c r="B1409" s="513" t="str">
        <f t="shared" si="28"/>
        <v>1105</v>
      </c>
      <c r="C1409" s="56">
        <v>2005</v>
      </c>
      <c r="D1409" s="141">
        <v>2</v>
      </c>
      <c r="E1409" s="141">
        <v>1</v>
      </c>
      <c r="F1409" s="141">
        <v>0</v>
      </c>
      <c r="G1409" s="141">
        <v>0</v>
      </c>
      <c r="H1409" s="141">
        <v>0</v>
      </c>
      <c r="I1409" s="141">
        <v>1</v>
      </c>
      <c r="J1409" s="141">
        <v>0</v>
      </c>
      <c r="K1409" s="141">
        <v>0</v>
      </c>
      <c r="L1409" s="141">
        <v>0</v>
      </c>
      <c r="M1409" s="56">
        <v>0</v>
      </c>
      <c r="O1409" s="56">
        <v>10.5</v>
      </c>
      <c r="P1409" s="57">
        <v>2.2000000000000002</v>
      </c>
      <c r="Q1409" s="56" t="s">
        <v>219</v>
      </c>
    </row>
    <row r="1410" spans="1:17" x14ac:dyDescent="0.2">
      <c r="A1410" s="58">
        <v>38662</v>
      </c>
      <c r="B1410" s="513" t="str">
        <f t="shared" si="28"/>
        <v>1106</v>
      </c>
      <c r="C1410" s="56">
        <v>2005</v>
      </c>
      <c r="D1410" s="141">
        <v>0</v>
      </c>
      <c r="E1410" s="141">
        <v>0</v>
      </c>
      <c r="F1410" s="141">
        <v>0</v>
      </c>
      <c r="G1410" s="141">
        <v>0</v>
      </c>
      <c r="H1410" s="141">
        <v>0</v>
      </c>
      <c r="I1410" s="141">
        <v>0</v>
      </c>
      <c r="J1410" s="141">
        <v>0</v>
      </c>
      <c r="K1410" s="141">
        <v>0</v>
      </c>
      <c r="L1410" s="141">
        <v>0</v>
      </c>
      <c r="M1410" s="56">
        <v>0</v>
      </c>
      <c r="N1410" s="56" t="s">
        <v>352</v>
      </c>
      <c r="O1410" s="56">
        <v>10</v>
      </c>
      <c r="P1410" s="57">
        <v>2.15</v>
      </c>
      <c r="Q1410" s="56" t="s">
        <v>261</v>
      </c>
    </row>
    <row r="1411" spans="1:17" x14ac:dyDescent="0.2">
      <c r="A1411" s="58">
        <v>38663</v>
      </c>
      <c r="B1411" s="513" t="str">
        <f t="shared" si="28"/>
        <v>1107</v>
      </c>
      <c r="C1411" s="56">
        <v>2005</v>
      </c>
      <c r="D1411" s="141">
        <v>0</v>
      </c>
      <c r="E1411" s="141">
        <v>0</v>
      </c>
      <c r="F1411" s="141">
        <v>0</v>
      </c>
      <c r="G1411" s="141">
        <v>0</v>
      </c>
      <c r="H1411" s="141">
        <v>0</v>
      </c>
      <c r="I1411" s="141">
        <v>0</v>
      </c>
      <c r="J1411" s="141">
        <v>0</v>
      </c>
      <c r="K1411" s="141">
        <v>0</v>
      </c>
      <c r="L1411" s="141">
        <v>0</v>
      </c>
      <c r="M1411" s="56">
        <v>0</v>
      </c>
      <c r="N1411" s="56" t="s">
        <v>205</v>
      </c>
      <c r="O1411" s="56">
        <v>10</v>
      </c>
      <c r="P1411" s="57">
        <v>2.1</v>
      </c>
      <c r="Q1411" s="56" t="s">
        <v>367</v>
      </c>
    </row>
    <row r="1412" spans="1:17" x14ac:dyDescent="0.2">
      <c r="A1412" s="58">
        <v>38664</v>
      </c>
      <c r="B1412" s="513" t="str">
        <f t="shared" si="28"/>
        <v>1108</v>
      </c>
      <c r="C1412" s="56">
        <v>2005</v>
      </c>
    </row>
    <row r="1413" spans="1:17" x14ac:dyDescent="0.2">
      <c r="A1413" s="58">
        <v>38665</v>
      </c>
      <c r="B1413" s="513" t="str">
        <f t="shared" si="28"/>
        <v>1109</v>
      </c>
      <c r="C1413" s="56">
        <v>2005</v>
      </c>
    </row>
    <row r="1414" spans="1:17" x14ac:dyDescent="0.2">
      <c r="A1414" s="58">
        <v>38666</v>
      </c>
      <c r="B1414" s="513" t="str">
        <f t="shared" si="28"/>
        <v>1110</v>
      </c>
      <c r="C1414" s="56">
        <v>2005</v>
      </c>
    </row>
    <row r="1415" spans="1:17" x14ac:dyDescent="0.2">
      <c r="A1415" s="58">
        <v>38667</v>
      </c>
      <c r="B1415" s="513" t="str">
        <f t="shared" si="28"/>
        <v>1111</v>
      </c>
      <c r="C1415" s="56">
        <v>2005</v>
      </c>
    </row>
    <row r="1416" spans="1:17" x14ac:dyDescent="0.2">
      <c r="A1416" s="58">
        <v>38668</v>
      </c>
      <c r="B1416" s="513" t="str">
        <f t="shared" si="28"/>
        <v>1112</v>
      </c>
      <c r="C1416" s="56">
        <v>2005</v>
      </c>
    </row>
    <row r="1417" spans="1:17" x14ac:dyDescent="0.2">
      <c r="A1417" s="58">
        <v>38669</v>
      </c>
      <c r="B1417" s="513" t="str">
        <f t="shared" si="28"/>
        <v>1113</v>
      </c>
      <c r="C1417" s="56">
        <v>2005</v>
      </c>
    </row>
    <row r="1418" spans="1:17" x14ac:dyDescent="0.2">
      <c r="A1418" s="58">
        <v>38670</v>
      </c>
      <c r="B1418" s="513" t="str">
        <f t="shared" si="28"/>
        <v>1114</v>
      </c>
      <c r="C1418" s="56">
        <v>2005</v>
      </c>
    </row>
    <row r="1419" spans="1:17" x14ac:dyDescent="0.2">
      <c r="A1419" s="58">
        <v>38671</v>
      </c>
      <c r="B1419" s="513" t="str">
        <f t="shared" si="28"/>
        <v>1115</v>
      </c>
      <c r="C1419" s="56">
        <v>2005</v>
      </c>
    </row>
    <row r="1420" spans="1:17" x14ac:dyDescent="0.2">
      <c r="A1420" s="58">
        <v>38672</v>
      </c>
      <c r="B1420" s="513" t="str">
        <f t="shared" si="28"/>
        <v>1116</v>
      </c>
      <c r="C1420" s="56">
        <v>2005</v>
      </c>
    </row>
    <row r="1421" spans="1:17" x14ac:dyDescent="0.2">
      <c r="A1421" s="58">
        <v>38673</v>
      </c>
      <c r="B1421" s="513" t="str">
        <f t="shared" si="28"/>
        <v>1117</v>
      </c>
      <c r="C1421" s="56">
        <v>2005</v>
      </c>
    </row>
    <row r="1422" spans="1:17" x14ac:dyDescent="0.2">
      <c r="A1422" s="58">
        <v>38674</v>
      </c>
      <c r="B1422" s="513" t="str">
        <f t="shared" si="28"/>
        <v>1118</v>
      </c>
      <c r="C1422" s="56">
        <v>2005</v>
      </c>
    </row>
    <row r="1423" spans="1:17" x14ac:dyDescent="0.2">
      <c r="A1423" s="58">
        <v>38675</v>
      </c>
      <c r="B1423" s="513" t="str">
        <f t="shared" si="28"/>
        <v>1119</v>
      </c>
      <c r="C1423" s="56">
        <v>2005</v>
      </c>
    </row>
    <row r="1424" spans="1:17" x14ac:dyDescent="0.2">
      <c r="A1424" s="58">
        <v>38676</v>
      </c>
      <c r="B1424" s="513" t="str">
        <f t="shared" si="28"/>
        <v>1120</v>
      </c>
      <c r="C1424" s="56">
        <v>2005</v>
      </c>
    </row>
    <row r="1425" spans="1:17" x14ac:dyDescent="0.2">
      <c r="A1425" s="58">
        <v>38961</v>
      </c>
      <c r="B1425" s="513" t="str">
        <f t="shared" si="28"/>
        <v>0901</v>
      </c>
      <c r="C1425" s="56">
        <v>2006</v>
      </c>
    </row>
    <row r="1426" spans="1:17" x14ac:dyDescent="0.2">
      <c r="A1426" s="58">
        <v>38962</v>
      </c>
      <c r="B1426" s="513" t="str">
        <f t="shared" si="28"/>
        <v>0902</v>
      </c>
      <c r="C1426" s="56">
        <v>2006</v>
      </c>
    </row>
    <row r="1427" spans="1:17" x14ac:dyDescent="0.2">
      <c r="A1427" s="58">
        <v>38963</v>
      </c>
      <c r="B1427" s="513" t="str">
        <f t="shared" si="28"/>
        <v>0903</v>
      </c>
      <c r="C1427" s="56">
        <v>2006</v>
      </c>
    </row>
    <row r="1428" spans="1:17" x14ac:dyDescent="0.2">
      <c r="A1428" s="58">
        <v>38964</v>
      </c>
      <c r="B1428" s="513" t="str">
        <f t="shared" si="28"/>
        <v>0904</v>
      </c>
      <c r="C1428" s="56">
        <v>2006</v>
      </c>
    </row>
    <row r="1429" spans="1:17" x14ac:dyDescent="0.2">
      <c r="A1429" s="58">
        <v>38965</v>
      </c>
      <c r="B1429" s="513" t="str">
        <f t="shared" si="28"/>
        <v>0905</v>
      </c>
      <c r="C1429" s="56">
        <v>2006</v>
      </c>
    </row>
    <row r="1430" spans="1:17" x14ac:dyDescent="0.2">
      <c r="A1430" s="58">
        <v>38966</v>
      </c>
      <c r="B1430" s="513" t="str">
        <f t="shared" si="28"/>
        <v>0906</v>
      </c>
      <c r="C1430" s="56">
        <v>2006</v>
      </c>
      <c r="D1430" s="141">
        <v>0</v>
      </c>
      <c r="E1430" s="141">
        <v>0</v>
      </c>
      <c r="F1430" s="141">
        <v>0</v>
      </c>
      <c r="G1430" s="141">
        <v>0</v>
      </c>
      <c r="H1430" s="141">
        <v>0</v>
      </c>
      <c r="I1430" s="141">
        <v>0</v>
      </c>
      <c r="J1430" s="141">
        <v>56</v>
      </c>
      <c r="K1430" s="141">
        <v>124741</v>
      </c>
      <c r="L1430" s="141">
        <v>2017</v>
      </c>
      <c r="M1430" s="56">
        <v>19</v>
      </c>
      <c r="N1430" s="56" t="s">
        <v>361</v>
      </c>
    </row>
    <row r="1431" spans="1:17" ht="15.75" x14ac:dyDescent="0.25">
      <c r="A1431" s="58">
        <v>38967</v>
      </c>
      <c r="B1431" s="513" t="str">
        <f t="shared" si="28"/>
        <v>0907</v>
      </c>
      <c r="C1431" s="56">
        <v>2006</v>
      </c>
      <c r="D1431" s="141">
        <v>391</v>
      </c>
      <c r="E1431" s="141">
        <v>50</v>
      </c>
      <c r="F1431" s="141">
        <v>0</v>
      </c>
      <c r="G1431" s="141">
        <v>0</v>
      </c>
      <c r="H1431" s="141">
        <v>950</v>
      </c>
      <c r="I1431" s="141">
        <v>82</v>
      </c>
      <c r="J1431" s="141">
        <v>331</v>
      </c>
      <c r="K1431" s="141">
        <v>4204</v>
      </c>
      <c r="L1431" s="141">
        <v>0</v>
      </c>
      <c r="M1431" s="56">
        <v>0</v>
      </c>
      <c r="N1431" s="59" t="s">
        <v>234</v>
      </c>
      <c r="P1431" s="57">
        <v>1.18</v>
      </c>
      <c r="Q1431" s="56" t="s">
        <v>212</v>
      </c>
    </row>
    <row r="1432" spans="1:17" x14ac:dyDescent="0.2">
      <c r="A1432" s="58">
        <v>38967</v>
      </c>
      <c r="B1432" s="513" t="str">
        <f t="shared" si="28"/>
        <v>0907</v>
      </c>
      <c r="C1432" s="56">
        <v>2006</v>
      </c>
      <c r="D1432" s="141">
        <v>13</v>
      </c>
      <c r="E1432" s="141">
        <v>24</v>
      </c>
      <c r="F1432" s="141">
        <v>0</v>
      </c>
      <c r="G1432" s="141">
        <v>0</v>
      </c>
      <c r="H1432" s="141">
        <v>69</v>
      </c>
      <c r="I1432" s="141">
        <v>8</v>
      </c>
      <c r="J1432" s="141">
        <v>6</v>
      </c>
      <c r="K1432" s="141">
        <v>23</v>
      </c>
      <c r="L1432" s="141">
        <v>0</v>
      </c>
      <c r="M1432" s="56">
        <v>0</v>
      </c>
      <c r="N1432" s="56" t="s">
        <v>354</v>
      </c>
    </row>
    <row r="1433" spans="1:17" x14ac:dyDescent="0.2">
      <c r="A1433" s="58">
        <v>38968</v>
      </c>
      <c r="B1433" s="513" t="str">
        <f t="shared" si="28"/>
        <v>0908</v>
      </c>
      <c r="C1433" s="56">
        <v>2006</v>
      </c>
      <c r="D1433" s="141">
        <v>91</v>
      </c>
      <c r="E1433" s="141">
        <v>75</v>
      </c>
      <c r="F1433" s="141">
        <v>0</v>
      </c>
      <c r="G1433" s="141">
        <v>0</v>
      </c>
      <c r="H1433" s="141">
        <v>126</v>
      </c>
      <c r="I1433" s="141">
        <v>10</v>
      </c>
      <c r="J1433" s="141">
        <v>8</v>
      </c>
      <c r="K1433" s="141">
        <v>332</v>
      </c>
      <c r="L1433" s="141">
        <v>1</v>
      </c>
      <c r="M1433" s="56">
        <v>0</v>
      </c>
      <c r="P1433" s="57">
        <v>1.18</v>
      </c>
      <c r="Q1433" s="56" t="s">
        <v>213</v>
      </c>
    </row>
    <row r="1434" spans="1:17" x14ac:dyDescent="0.2">
      <c r="A1434" s="58">
        <v>38969</v>
      </c>
      <c r="B1434" s="513" t="str">
        <f t="shared" si="28"/>
        <v>0909</v>
      </c>
      <c r="C1434" s="56">
        <v>2006</v>
      </c>
      <c r="D1434" s="141">
        <v>317</v>
      </c>
      <c r="E1434" s="141">
        <v>116</v>
      </c>
      <c r="F1434" s="141">
        <v>0</v>
      </c>
      <c r="G1434" s="141">
        <v>0</v>
      </c>
      <c r="H1434" s="141">
        <v>530</v>
      </c>
      <c r="I1434" s="141">
        <v>34</v>
      </c>
      <c r="J1434" s="141">
        <v>5</v>
      </c>
      <c r="K1434" s="141">
        <v>314</v>
      </c>
      <c r="L1434" s="141">
        <v>0</v>
      </c>
      <c r="M1434" s="56">
        <v>0</v>
      </c>
      <c r="P1434" s="57">
        <v>1.18</v>
      </c>
      <c r="Q1434" s="56" t="s">
        <v>214</v>
      </c>
    </row>
    <row r="1435" spans="1:17" x14ac:dyDescent="0.2">
      <c r="A1435" s="58">
        <v>38970</v>
      </c>
      <c r="B1435" s="513" t="str">
        <f t="shared" si="28"/>
        <v>0910</v>
      </c>
      <c r="C1435" s="56">
        <v>2006</v>
      </c>
      <c r="D1435" s="141">
        <v>215</v>
      </c>
      <c r="E1435" s="141">
        <v>54</v>
      </c>
      <c r="F1435" s="141">
        <v>0</v>
      </c>
      <c r="G1435" s="141">
        <v>0</v>
      </c>
      <c r="H1435" s="141">
        <v>782</v>
      </c>
      <c r="I1435" s="141">
        <v>22</v>
      </c>
      <c r="J1435" s="141">
        <v>6</v>
      </c>
      <c r="K1435" s="141">
        <v>223</v>
      </c>
      <c r="L1435" s="141">
        <v>0</v>
      </c>
      <c r="M1435" s="56">
        <v>0</v>
      </c>
      <c r="P1435" s="57">
        <v>1.18</v>
      </c>
      <c r="Q1435" s="56" t="s">
        <v>215</v>
      </c>
    </row>
    <row r="1436" spans="1:17" x14ac:dyDescent="0.2">
      <c r="A1436" s="58">
        <v>38971</v>
      </c>
      <c r="B1436" s="513" t="str">
        <f t="shared" si="28"/>
        <v>0911</v>
      </c>
      <c r="C1436" s="56">
        <v>2006</v>
      </c>
      <c r="D1436" s="141">
        <v>107</v>
      </c>
      <c r="E1436" s="141">
        <v>30</v>
      </c>
      <c r="F1436" s="141">
        <v>0</v>
      </c>
      <c r="G1436" s="141">
        <v>0</v>
      </c>
      <c r="H1436" s="141">
        <v>327</v>
      </c>
      <c r="I1436" s="141">
        <v>8</v>
      </c>
      <c r="J1436" s="141">
        <v>7</v>
      </c>
      <c r="K1436" s="141">
        <v>211</v>
      </c>
      <c r="L1436" s="141">
        <v>5</v>
      </c>
      <c r="M1436" s="56">
        <v>0</v>
      </c>
      <c r="P1436" s="57">
        <v>1.18</v>
      </c>
      <c r="Q1436" s="56" t="s">
        <v>216</v>
      </c>
    </row>
    <row r="1437" spans="1:17" x14ac:dyDescent="0.2">
      <c r="A1437" s="58">
        <v>38972</v>
      </c>
      <c r="B1437" s="513" t="str">
        <f t="shared" si="28"/>
        <v>0912</v>
      </c>
      <c r="C1437" s="56">
        <v>2006</v>
      </c>
      <c r="D1437" s="141">
        <v>129</v>
      </c>
      <c r="E1437" s="141">
        <v>58</v>
      </c>
      <c r="F1437" s="141">
        <v>0</v>
      </c>
      <c r="G1437" s="141">
        <v>0</v>
      </c>
      <c r="H1437" s="141">
        <v>335</v>
      </c>
      <c r="I1437" s="141">
        <v>9</v>
      </c>
      <c r="J1437" s="141">
        <v>5</v>
      </c>
      <c r="K1437" s="141">
        <v>959</v>
      </c>
      <c r="L1437" s="141">
        <v>3</v>
      </c>
      <c r="M1437" s="56">
        <v>0</v>
      </c>
      <c r="P1437" s="57">
        <v>1.18</v>
      </c>
      <c r="Q1437" s="56" t="s">
        <v>215</v>
      </c>
    </row>
    <row r="1438" spans="1:17" x14ac:dyDescent="0.2">
      <c r="A1438" s="58">
        <v>38973</v>
      </c>
      <c r="B1438" s="513" t="str">
        <f t="shared" si="28"/>
        <v>0913</v>
      </c>
      <c r="C1438" s="56">
        <v>2006</v>
      </c>
      <c r="D1438" s="141">
        <v>163</v>
      </c>
      <c r="E1438" s="141">
        <v>109</v>
      </c>
      <c r="F1438" s="141">
        <v>0</v>
      </c>
      <c r="G1438" s="141">
        <v>0</v>
      </c>
      <c r="H1438" s="141">
        <v>371</v>
      </c>
      <c r="I1438" s="141">
        <v>4</v>
      </c>
      <c r="J1438" s="141">
        <v>7</v>
      </c>
      <c r="K1438" s="141">
        <v>1041</v>
      </c>
      <c r="L1438" s="141">
        <v>6</v>
      </c>
      <c r="M1438" s="56">
        <v>0</v>
      </c>
      <c r="O1438" s="56">
        <v>19</v>
      </c>
      <c r="P1438" s="57">
        <v>1.18</v>
      </c>
      <c r="Q1438" s="56" t="s">
        <v>217</v>
      </c>
    </row>
    <row r="1439" spans="1:17" x14ac:dyDescent="0.2">
      <c r="A1439" s="58">
        <v>38974</v>
      </c>
      <c r="B1439" s="513" t="str">
        <f t="shared" ref="B1439:B1502" si="29">CONCATENATE(TEXT(A1439,"mm"),TEXT(A1439,"dd"))</f>
        <v>0914</v>
      </c>
      <c r="C1439" s="56">
        <v>2006</v>
      </c>
      <c r="D1439" s="141">
        <v>410</v>
      </c>
      <c r="E1439" s="141">
        <v>240</v>
      </c>
      <c r="F1439" s="141">
        <v>0</v>
      </c>
      <c r="G1439" s="141">
        <v>0</v>
      </c>
      <c r="H1439" s="141">
        <v>566</v>
      </c>
      <c r="I1439" s="141">
        <v>10</v>
      </c>
      <c r="J1439" s="141">
        <v>11</v>
      </c>
      <c r="K1439" s="141">
        <v>711</v>
      </c>
      <c r="L1439" s="141">
        <v>0</v>
      </c>
      <c r="M1439" s="56">
        <v>0</v>
      </c>
      <c r="O1439" s="56">
        <v>16</v>
      </c>
      <c r="P1439" s="57">
        <v>1.17</v>
      </c>
      <c r="Q1439" s="56" t="s">
        <v>218</v>
      </c>
    </row>
    <row r="1440" spans="1:17" x14ac:dyDescent="0.2">
      <c r="A1440" s="58">
        <v>38975</v>
      </c>
      <c r="B1440" s="513" t="str">
        <f t="shared" si="29"/>
        <v>0915</v>
      </c>
      <c r="C1440" s="56">
        <v>2006</v>
      </c>
      <c r="D1440" s="141">
        <v>839</v>
      </c>
      <c r="E1440" s="141">
        <v>323</v>
      </c>
      <c r="F1440" s="141">
        <v>0</v>
      </c>
      <c r="G1440" s="141">
        <v>0</v>
      </c>
      <c r="H1440" s="141">
        <v>770</v>
      </c>
      <c r="I1440" s="141">
        <v>7</v>
      </c>
      <c r="J1440" s="141">
        <v>7</v>
      </c>
      <c r="K1440" s="141">
        <v>319</v>
      </c>
      <c r="L1440" s="141">
        <v>1</v>
      </c>
      <c r="M1440" s="56">
        <v>0</v>
      </c>
      <c r="O1440" s="56">
        <v>16</v>
      </c>
      <c r="P1440" s="57">
        <v>1.17</v>
      </c>
      <c r="Q1440" s="56" t="s">
        <v>217</v>
      </c>
    </row>
    <row r="1441" spans="1:17" x14ac:dyDescent="0.2">
      <c r="A1441" s="58">
        <v>38976</v>
      </c>
      <c r="B1441" s="513" t="str">
        <f t="shared" si="29"/>
        <v>0916</v>
      </c>
      <c r="C1441" s="56">
        <v>2006</v>
      </c>
      <c r="D1441" s="141">
        <v>781</v>
      </c>
      <c r="E1441" s="141">
        <v>246</v>
      </c>
      <c r="F1441" s="141">
        <v>0</v>
      </c>
      <c r="G1441" s="141">
        <v>0</v>
      </c>
      <c r="H1441" s="141">
        <v>519</v>
      </c>
      <c r="I1441" s="141">
        <v>3</v>
      </c>
      <c r="J1441" s="141">
        <v>11</v>
      </c>
      <c r="K1441" s="141">
        <v>117</v>
      </c>
      <c r="L1441" s="141">
        <v>0</v>
      </c>
      <c r="M1441" s="56">
        <v>0</v>
      </c>
      <c r="O1441" s="56">
        <v>15</v>
      </c>
      <c r="P1441" s="57">
        <v>1.17</v>
      </c>
      <c r="Q1441" s="56" t="s">
        <v>212</v>
      </c>
    </row>
    <row r="1442" spans="1:17" x14ac:dyDescent="0.2">
      <c r="A1442" s="58">
        <v>38977</v>
      </c>
      <c r="B1442" s="513" t="str">
        <f t="shared" si="29"/>
        <v>0917</v>
      </c>
      <c r="C1442" s="56">
        <v>2006</v>
      </c>
      <c r="D1442" s="141">
        <v>387</v>
      </c>
      <c r="E1442" s="141">
        <v>277</v>
      </c>
      <c r="F1442" s="141">
        <v>0</v>
      </c>
      <c r="G1442" s="141">
        <v>0</v>
      </c>
      <c r="H1442" s="141">
        <v>787</v>
      </c>
      <c r="I1442" s="141">
        <v>20</v>
      </c>
      <c r="J1442" s="141">
        <v>15</v>
      </c>
      <c r="K1442" s="141">
        <v>113</v>
      </c>
      <c r="L1442" s="141">
        <v>0</v>
      </c>
      <c r="M1442" s="56">
        <v>0</v>
      </c>
      <c r="O1442" s="56">
        <v>16</v>
      </c>
      <c r="P1442" s="57">
        <v>1.2</v>
      </c>
      <c r="Q1442" s="56" t="s">
        <v>219</v>
      </c>
    </row>
    <row r="1443" spans="1:17" x14ac:dyDescent="0.2">
      <c r="A1443" s="58">
        <v>38978</v>
      </c>
      <c r="B1443" s="513" t="str">
        <f t="shared" si="29"/>
        <v>0918</v>
      </c>
      <c r="C1443" s="56">
        <v>2006</v>
      </c>
      <c r="D1443" s="141">
        <v>837</v>
      </c>
      <c r="E1443" s="141">
        <v>191</v>
      </c>
      <c r="F1443" s="141">
        <v>0</v>
      </c>
      <c r="G1443" s="141">
        <v>0</v>
      </c>
      <c r="H1443" s="141">
        <v>1944</v>
      </c>
      <c r="I1443" s="141">
        <v>35</v>
      </c>
      <c r="J1443" s="141">
        <v>7</v>
      </c>
      <c r="K1443" s="141">
        <v>65</v>
      </c>
      <c r="L1443" s="141">
        <v>0</v>
      </c>
      <c r="M1443" s="56">
        <v>0</v>
      </c>
      <c r="O1443" s="56">
        <v>15.5</v>
      </c>
      <c r="P1443" s="57">
        <v>1.27</v>
      </c>
      <c r="Q1443" s="56" t="s">
        <v>219</v>
      </c>
    </row>
    <row r="1444" spans="1:17" x14ac:dyDescent="0.2">
      <c r="A1444" s="58">
        <v>38979</v>
      </c>
      <c r="B1444" s="513" t="str">
        <f t="shared" si="29"/>
        <v>0919</v>
      </c>
      <c r="C1444" s="56">
        <v>2006</v>
      </c>
      <c r="D1444" s="141">
        <v>388</v>
      </c>
      <c r="E1444" s="141">
        <v>194</v>
      </c>
      <c r="F1444" s="141">
        <v>0</v>
      </c>
      <c r="G1444" s="141">
        <v>0</v>
      </c>
      <c r="H1444" s="141">
        <v>843</v>
      </c>
      <c r="I1444" s="141">
        <v>19</v>
      </c>
      <c r="J1444" s="141">
        <v>16</v>
      </c>
      <c r="K1444" s="141">
        <v>28</v>
      </c>
      <c r="L1444" s="141">
        <v>1</v>
      </c>
      <c r="M1444" s="56">
        <v>0</v>
      </c>
      <c r="O1444" s="56">
        <v>15</v>
      </c>
      <c r="P1444" s="57">
        <v>1.3</v>
      </c>
      <c r="Q1444" s="56" t="s">
        <v>217</v>
      </c>
    </row>
    <row r="1445" spans="1:17" x14ac:dyDescent="0.2">
      <c r="A1445" s="58">
        <v>38980</v>
      </c>
      <c r="B1445" s="513" t="str">
        <f t="shared" si="29"/>
        <v>0920</v>
      </c>
      <c r="C1445" s="56">
        <v>2006</v>
      </c>
      <c r="D1445" s="141">
        <v>492</v>
      </c>
      <c r="E1445" s="141">
        <v>203</v>
      </c>
      <c r="F1445" s="141">
        <v>0</v>
      </c>
      <c r="G1445" s="141">
        <v>0</v>
      </c>
      <c r="H1445" s="141">
        <v>831</v>
      </c>
      <c r="I1445" s="141">
        <v>18</v>
      </c>
      <c r="J1445" s="141">
        <v>26</v>
      </c>
      <c r="K1445" s="141">
        <v>21</v>
      </c>
      <c r="L1445" s="141">
        <v>0</v>
      </c>
      <c r="M1445" s="56">
        <v>0</v>
      </c>
      <c r="O1445" s="56">
        <v>15</v>
      </c>
      <c r="P1445" s="57">
        <v>1.37</v>
      </c>
      <c r="Q1445" s="56" t="s">
        <v>220</v>
      </c>
    </row>
    <row r="1446" spans="1:17" x14ac:dyDescent="0.2">
      <c r="A1446" s="58">
        <v>38981</v>
      </c>
      <c r="B1446" s="513" t="str">
        <f t="shared" si="29"/>
        <v>0921</v>
      </c>
      <c r="C1446" s="56">
        <v>2006</v>
      </c>
      <c r="D1446" s="141">
        <v>473</v>
      </c>
      <c r="E1446" s="141">
        <v>240</v>
      </c>
      <c r="F1446" s="141">
        <v>0</v>
      </c>
      <c r="G1446" s="141">
        <v>0</v>
      </c>
      <c r="H1446" s="141">
        <v>1131</v>
      </c>
      <c r="I1446" s="141">
        <v>6</v>
      </c>
      <c r="J1446" s="141">
        <v>8</v>
      </c>
      <c r="K1446" s="141">
        <v>25</v>
      </c>
      <c r="L1446" s="141">
        <v>0</v>
      </c>
      <c r="M1446" s="56">
        <v>0</v>
      </c>
      <c r="O1446" s="56">
        <v>11</v>
      </c>
      <c r="P1446" s="57">
        <v>1.4</v>
      </c>
      <c r="Q1446" s="56" t="s">
        <v>217</v>
      </c>
    </row>
    <row r="1447" spans="1:17" x14ac:dyDescent="0.2">
      <c r="A1447" s="58">
        <v>38982</v>
      </c>
      <c r="B1447" s="513" t="str">
        <f t="shared" si="29"/>
        <v>0922</v>
      </c>
      <c r="C1447" s="56">
        <v>2006</v>
      </c>
      <c r="D1447" s="141">
        <v>440</v>
      </c>
      <c r="E1447" s="141">
        <v>204</v>
      </c>
      <c r="F1447" s="141">
        <v>0</v>
      </c>
      <c r="G1447" s="141">
        <v>0</v>
      </c>
      <c r="H1447" s="141">
        <v>996</v>
      </c>
      <c r="I1447" s="141">
        <v>10</v>
      </c>
      <c r="J1447" s="141">
        <v>5</v>
      </c>
      <c r="K1447" s="141">
        <v>9</v>
      </c>
      <c r="L1447" s="141">
        <v>0</v>
      </c>
      <c r="M1447" s="56">
        <v>0</v>
      </c>
      <c r="O1447" s="56">
        <v>11</v>
      </c>
      <c r="P1447" s="57">
        <v>1.4</v>
      </c>
      <c r="Q1447" s="56" t="s">
        <v>212</v>
      </c>
    </row>
    <row r="1448" spans="1:17" x14ac:dyDescent="0.2">
      <c r="A1448" s="58">
        <v>38983</v>
      </c>
      <c r="B1448" s="513" t="str">
        <f t="shared" si="29"/>
        <v>0923</v>
      </c>
      <c r="C1448" s="56">
        <v>2006</v>
      </c>
      <c r="D1448" s="141">
        <v>425</v>
      </c>
      <c r="E1448" s="141">
        <v>203</v>
      </c>
      <c r="F1448" s="141">
        <v>0</v>
      </c>
      <c r="G1448" s="141">
        <v>0</v>
      </c>
      <c r="H1448" s="141">
        <v>1138</v>
      </c>
      <c r="I1448" s="141">
        <v>7</v>
      </c>
      <c r="J1448" s="141">
        <v>5</v>
      </c>
      <c r="K1448" s="141">
        <v>14</v>
      </c>
      <c r="L1448" s="141">
        <v>0</v>
      </c>
      <c r="M1448" s="56">
        <v>0</v>
      </c>
      <c r="O1448" s="56">
        <v>11</v>
      </c>
      <c r="P1448" s="57">
        <v>1.39</v>
      </c>
      <c r="Q1448" s="56" t="s">
        <v>212</v>
      </c>
    </row>
    <row r="1449" spans="1:17" x14ac:dyDescent="0.2">
      <c r="A1449" s="58">
        <v>38984</v>
      </c>
      <c r="B1449" s="513" t="str">
        <f t="shared" si="29"/>
        <v>0924</v>
      </c>
      <c r="C1449" s="56">
        <v>2006</v>
      </c>
      <c r="D1449" s="141">
        <v>341</v>
      </c>
      <c r="E1449" s="141">
        <v>294</v>
      </c>
      <c r="F1449" s="141">
        <v>0</v>
      </c>
      <c r="G1449" s="141">
        <v>0</v>
      </c>
      <c r="H1449" s="141">
        <v>1132</v>
      </c>
      <c r="I1449" s="141">
        <v>18</v>
      </c>
      <c r="J1449" s="141">
        <v>6</v>
      </c>
      <c r="K1449" s="141">
        <v>24</v>
      </c>
      <c r="L1449" s="141">
        <v>0</v>
      </c>
      <c r="M1449" s="56">
        <v>0</v>
      </c>
      <c r="O1449" s="56">
        <v>11</v>
      </c>
      <c r="P1449" s="57">
        <v>1.39</v>
      </c>
      <c r="Q1449" s="56" t="s">
        <v>212</v>
      </c>
    </row>
    <row r="1450" spans="1:17" x14ac:dyDescent="0.2">
      <c r="A1450" s="58">
        <v>38985</v>
      </c>
      <c r="B1450" s="513" t="str">
        <f t="shared" si="29"/>
        <v>0925</v>
      </c>
      <c r="C1450" s="56">
        <v>2006</v>
      </c>
      <c r="D1450" s="141">
        <v>345</v>
      </c>
      <c r="E1450" s="141">
        <v>318</v>
      </c>
      <c r="F1450" s="141">
        <v>0</v>
      </c>
      <c r="G1450" s="141">
        <v>0</v>
      </c>
      <c r="H1450" s="141">
        <v>1319</v>
      </c>
      <c r="I1450" s="141">
        <v>41</v>
      </c>
      <c r="J1450" s="141">
        <v>10</v>
      </c>
      <c r="K1450" s="141">
        <v>12</v>
      </c>
      <c r="L1450" s="141">
        <v>0</v>
      </c>
      <c r="M1450" s="56">
        <v>0</v>
      </c>
      <c r="O1450" s="56">
        <v>11.5</v>
      </c>
      <c r="P1450" s="57">
        <v>1.38</v>
      </c>
      <c r="Q1450" s="56" t="s">
        <v>212</v>
      </c>
    </row>
    <row r="1451" spans="1:17" x14ac:dyDescent="0.2">
      <c r="A1451" s="58">
        <v>38986</v>
      </c>
      <c r="B1451" s="513" t="str">
        <f t="shared" si="29"/>
        <v>0926</v>
      </c>
      <c r="C1451" s="56">
        <v>2006</v>
      </c>
      <c r="D1451" s="141">
        <v>388</v>
      </c>
      <c r="E1451" s="141">
        <v>411</v>
      </c>
      <c r="F1451" s="141">
        <v>0</v>
      </c>
      <c r="G1451" s="141">
        <v>0</v>
      </c>
      <c r="H1451" s="141">
        <v>1541</v>
      </c>
      <c r="I1451" s="141">
        <v>39</v>
      </c>
      <c r="J1451" s="141">
        <v>11</v>
      </c>
      <c r="K1451" s="141">
        <v>31</v>
      </c>
      <c r="L1451" s="141">
        <v>0</v>
      </c>
      <c r="M1451" s="56">
        <v>0</v>
      </c>
      <c r="O1451" s="56">
        <v>17</v>
      </c>
      <c r="P1451" s="57">
        <v>1.35</v>
      </c>
      <c r="Q1451" s="56" t="s">
        <v>212</v>
      </c>
    </row>
    <row r="1452" spans="1:17" x14ac:dyDescent="0.2">
      <c r="A1452" s="58">
        <v>38987</v>
      </c>
      <c r="B1452" s="513" t="str">
        <f t="shared" si="29"/>
        <v>0927</v>
      </c>
      <c r="C1452" s="56">
        <v>2006</v>
      </c>
      <c r="D1452" s="141">
        <v>426</v>
      </c>
      <c r="E1452" s="141">
        <v>328</v>
      </c>
      <c r="F1452" s="141">
        <v>0</v>
      </c>
      <c r="G1452" s="141">
        <v>1</v>
      </c>
      <c r="H1452" s="141">
        <v>1841</v>
      </c>
      <c r="I1452" s="141">
        <v>38</v>
      </c>
      <c r="J1452" s="141">
        <v>19</v>
      </c>
      <c r="K1452" s="141">
        <v>15</v>
      </c>
      <c r="L1452" s="141">
        <v>0</v>
      </c>
      <c r="M1452" s="56">
        <v>0</v>
      </c>
      <c r="O1452" s="56">
        <v>17</v>
      </c>
      <c r="P1452" s="57">
        <v>1.37</v>
      </c>
      <c r="Q1452" s="56" t="s">
        <v>212</v>
      </c>
    </row>
    <row r="1453" spans="1:17" x14ac:dyDescent="0.2">
      <c r="A1453" s="58">
        <v>38988</v>
      </c>
      <c r="B1453" s="513" t="str">
        <f t="shared" si="29"/>
        <v>0928</v>
      </c>
      <c r="C1453" s="56">
        <v>2006</v>
      </c>
      <c r="D1453" s="141">
        <v>391</v>
      </c>
      <c r="E1453" s="141">
        <v>219</v>
      </c>
      <c r="F1453" s="141">
        <v>0</v>
      </c>
      <c r="G1453" s="141">
        <v>0</v>
      </c>
      <c r="H1453" s="141">
        <v>1945</v>
      </c>
      <c r="I1453" s="141">
        <v>68</v>
      </c>
      <c r="J1453" s="141">
        <v>10</v>
      </c>
      <c r="K1453" s="141">
        <v>9</v>
      </c>
      <c r="L1453" s="141">
        <v>1</v>
      </c>
      <c r="M1453" s="56">
        <v>0</v>
      </c>
      <c r="O1453" s="56">
        <v>17</v>
      </c>
      <c r="P1453" s="57">
        <v>1.39</v>
      </c>
      <c r="Q1453" s="56" t="s">
        <v>212</v>
      </c>
    </row>
    <row r="1454" spans="1:17" x14ac:dyDescent="0.2">
      <c r="A1454" s="58">
        <v>38989</v>
      </c>
      <c r="B1454" s="513" t="str">
        <f t="shared" si="29"/>
        <v>0929</v>
      </c>
      <c r="C1454" s="56">
        <v>2006</v>
      </c>
      <c r="D1454" s="141">
        <v>197</v>
      </c>
      <c r="E1454" s="141">
        <v>182</v>
      </c>
      <c r="F1454" s="141">
        <v>0</v>
      </c>
      <c r="G1454" s="141">
        <v>0</v>
      </c>
      <c r="H1454" s="141">
        <v>1055</v>
      </c>
      <c r="I1454" s="141">
        <v>17</v>
      </c>
      <c r="J1454" s="141">
        <v>8</v>
      </c>
      <c r="K1454" s="141">
        <v>8</v>
      </c>
      <c r="L1454" s="141">
        <v>0</v>
      </c>
      <c r="M1454" s="56">
        <v>0</v>
      </c>
      <c r="O1454" s="56">
        <v>18</v>
      </c>
      <c r="P1454" s="57">
        <v>1.35</v>
      </c>
      <c r="Q1454" s="56" t="s">
        <v>212</v>
      </c>
    </row>
    <row r="1455" spans="1:17" x14ac:dyDescent="0.2">
      <c r="A1455" s="58">
        <v>38990</v>
      </c>
      <c r="B1455" s="513" t="str">
        <f t="shared" si="29"/>
        <v>0930</v>
      </c>
      <c r="C1455" s="56">
        <v>2006</v>
      </c>
      <c r="D1455" s="141">
        <v>147</v>
      </c>
      <c r="E1455" s="141">
        <v>172</v>
      </c>
      <c r="F1455" s="141">
        <v>0</v>
      </c>
      <c r="G1455" s="141">
        <v>0</v>
      </c>
      <c r="H1455" s="141">
        <v>986</v>
      </c>
      <c r="I1455" s="141">
        <v>13</v>
      </c>
      <c r="J1455" s="141">
        <v>10</v>
      </c>
      <c r="K1455" s="141">
        <v>1</v>
      </c>
      <c r="L1455" s="141">
        <v>0</v>
      </c>
      <c r="M1455" s="56">
        <v>0</v>
      </c>
      <c r="O1455" s="56">
        <v>17</v>
      </c>
      <c r="P1455" s="57">
        <v>1.34</v>
      </c>
      <c r="Q1455" s="56" t="s">
        <v>215</v>
      </c>
    </row>
    <row r="1456" spans="1:17" x14ac:dyDescent="0.2">
      <c r="A1456" s="58">
        <v>38991</v>
      </c>
      <c r="B1456" s="513" t="str">
        <f t="shared" si="29"/>
        <v>1001</v>
      </c>
      <c r="C1456" s="56">
        <v>2006</v>
      </c>
      <c r="D1456" s="141">
        <v>161</v>
      </c>
      <c r="E1456" s="141">
        <v>177</v>
      </c>
      <c r="F1456" s="141">
        <v>0</v>
      </c>
      <c r="G1456" s="141">
        <v>0</v>
      </c>
      <c r="H1456" s="141">
        <v>1169</v>
      </c>
      <c r="I1456" s="141">
        <v>17</v>
      </c>
      <c r="J1456" s="141">
        <v>5</v>
      </c>
      <c r="K1456" s="141">
        <v>4</v>
      </c>
      <c r="L1456" s="141">
        <v>0</v>
      </c>
      <c r="M1456" s="56">
        <v>0</v>
      </c>
      <c r="O1456" s="56">
        <v>11</v>
      </c>
      <c r="P1456" s="57">
        <v>1.37</v>
      </c>
      <c r="Q1456" s="56" t="s">
        <v>212</v>
      </c>
    </row>
    <row r="1457" spans="1:17" x14ac:dyDescent="0.2">
      <c r="A1457" s="58">
        <v>38992</v>
      </c>
      <c r="B1457" s="513" t="str">
        <f t="shared" si="29"/>
        <v>1002</v>
      </c>
      <c r="C1457" s="56">
        <v>2006</v>
      </c>
      <c r="D1457" s="141">
        <v>151</v>
      </c>
      <c r="E1457" s="141">
        <v>138</v>
      </c>
      <c r="F1457" s="141">
        <v>0</v>
      </c>
      <c r="G1457" s="141">
        <v>0</v>
      </c>
      <c r="H1457" s="141">
        <v>1101</v>
      </c>
      <c r="I1457" s="141">
        <v>18</v>
      </c>
      <c r="J1457" s="141">
        <v>1</v>
      </c>
      <c r="K1457" s="141">
        <v>0</v>
      </c>
      <c r="L1457" s="141">
        <v>0</v>
      </c>
      <c r="M1457" s="56">
        <v>0</v>
      </c>
      <c r="O1457" s="56">
        <v>11</v>
      </c>
      <c r="P1457" s="57">
        <v>1.37</v>
      </c>
      <c r="Q1457" s="56" t="s">
        <v>212</v>
      </c>
    </row>
    <row r="1458" spans="1:17" x14ac:dyDescent="0.2">
      <c r="A1458" s="58">
        <v>38993</v>
      </c>
      <c r="B1458" s="513" t="str">
        <f t="shared" si="29"/>
        <v>1003</v>
      </c>
      <c r="C1458" s="56">
        <v>2006</v>
      </c>
      <c r="D1458" s="141">
        <v>155</v>
      </c>
      <c r="E1458" s="141">
        <v>112</v>
      </c>
      <c r="F1458" s="141">
        <v>0</v>
      </c>
      <c r="G1458" s="141">
        <v>0</v>
      </c>
      <c r="H1458" s="141">
        <v>938</v>
      </c>
      <c r="I1458" s="141">
        <v>22</v>
      </c>
      <c r="J1458" s="141">
        <v>7</v>
      </c>
      <c r="K1458" s="141">
        <v>2</v>
      </c>
      <c r="L1458" s="141">
        <v>1</v>
      </c>
      <c r="M1458" s="56">
        <v>0</v>
      </c>
      <c r="O1458" s="56">
        <v>15</v>
      </c>
      <c r="P1458" s="57">
        <v>1.25</v>
      </c>
      <c r="Q1458" s="56" t="s">
        <v>212</v>
      </c>
    </row>
    <row r="1459" spans="1:17" x14ac:dyDescent="0.2">
      <c r="A1459" s="58">
        <v>38994</v>
      </c>
      <c r="B1459" s="513" t="str">
        <f t="shared" si="29"/>
        <v>1004</v>
      </c>
      <c r="C1459" s="56">
        <v>2006</v>
      </c>
      <c r="D1459" s="141">
        <v>146</v>
      </c>
      <c r="E1459" s="141">
        <v>153</v>
      </c>
      <c r="F1459" s="141">
        <v>0</v>
      </c>
      <c r="G1459" s="141">
        <v>0</v>
      </c>
      <c r="H1459" s="141">
        <v>838</v>
      </c>
      <c r="I1459" s="141">
        <v>17</v>
      </c>
      <c r="J1459" s="141">
        <v>7</v>
      </c>
      <c r="K1459" s="141">
        <v>0</v>
      </c>
      <c r="L1459" s="141">
        <v>0</v>
      </c>
      <c r="M1459" s="56">
        <v>0</v>
      </c>
      <c r="O1459" s="56">
        <v>14</v>
      </c>
      <c r="P1459" s="57">
        <v>1.22</v>
      </c>
      <c r="Q1459" s="56" t="s">
        <v>212</v>
      </c>
    </row>
    <row r="1460" spans="1:17" x14ac:dyDescent="0.2">
      <c r="A1460" s="58">
        <v>38995</v>
      </c>
      <c r="B1460" s="513" t="str">
        <f t="shared" si="29"/>
        <v>1005</v>
      </c>
      <c r="C1460" s="56">
        <v>2006</v>
      </c>
      <c r="D1460" s="141">
        <v>139</v>
      </c>
      <c r="E1460" s="141">
        <v>90</v>
      </c>
      <c r="F1460" s="141">
        <v>0</v>
      </c>
      <c r="G1460" s="141">
        <v>1</v>
      </c>
      <c r="H1460" s="141">
        <v>776</v>
      </c>
      <c r="I1460" s="141">
        <v>13</v>
      </c>
      <c r="J1460" s="141">
        <v>5</v>
      </c>
      <c r="K1460" s="141">
        <v>0</v>
      </c>
      <c r="L1460" s="141">
        <v>0</v>
      </c>
      <c r="M1460" s="56">
        <v>0</v>
      </c>
      <c r="O1460" s="56">
        <v>15</v>
      </c>
      <c r="P1460" s="57">
        <v>1.19</v>
      </c>
      <c r="Q1460" s="56" t="s">
        <v>212</v>
      </c>
    </row>
    <row r="1461" spans="1:17" x14ac:dyDescent="0.2">
      <c r="A1461" s="58">
        <v>38996</v>
      </c>
      <c r="B1461" s="513" t="str">
        <f t="shared" si="29"/>
        <v>1006</v>
      </c>
      <c r="C1461" s="56">
        <v>2006</v>
      </c>
      <c r="D1461" s="141">
        <v>121</v>
      </c>
      <c r="E1461" s="141">
        <v>86</v>
      </c>
      <c r="F1461" s="141">
        <v>0</v>
      </c>
      <c r="G1461" s="141">
        <v>0</v>
      </c>
      <c r="H1461" s="141">
        <v>657</v>
      </c>
      <c r="I1461" s="141">
        <v>5</v>
      </c>
      <c r="J1461" s="141">
        <v>2</v>
      </c>
      <c r="K1461" s="141">
        <v>5</v>
      </c>
      <c r="L1461" s="141">
        <v>0</v>
      </c>
      <c r="M1461" s="56">
        <v>0</v>
      </c>
      <c r="O1461" s="56">
        <v>15</v>
      </c>
      <c r="P1461" s="57">
        <v>1.29</v>
      </c>
      <c r="Q1461" s="56" t="s">
        <v>365</v>
      </c>
    </row>
    <row r="1462" spans="1:17" x14ac:dyDescent="0.2">
      <c r="A1462" s="58">
        <v>38997</v>
      </c>
      <c r="B1462" s="513" t="str">
        <f t="shared" si="29"/>
        <v>1007</v>
      </c>
      <c r="C1462" s="56">
        <v>2006</v>
      </c>
      <c r="D1462" s="141">
        <v>121</v>
      </c>
      <c r="E1462" s="141">
        <v>85</v>
      </c>
      <c r="F1462" s="141">
        <v>0</v>
      </c>
      <c r="G1462" s="141">
        <v>0</v>
      </c>
      <c r="H1462" s="141">
        <v>990</v>
      </c>
      <c r="I1462" s="141">
        <v>16</v>
      </c>
      <c r="J1462" s="141">
        <v>2</v>
      </c>
      <c r="K1462" s="141">
        <v>0</v>
      </c>
      <c r="L1462" s="141">
        <v>0</v>
      </c>
      <c r="M1462" s="56">
        <v>0</v>
      </c>
      <c r="O1462" s="56">
        <v>14</v>
      </c>
      <c r="P1462" s="57">
        <v>1.18</v>
      </c>
      <c r="Q1462" s="56" t="s">
        <v>366</v>
      </c>
    </row>
    <row r="1463" spans="1:17" x14ac:dyDescent="0.2">
      <c r="A1463" s="58">
        <v>38998</v>
      </c>
      <c r="B1463" s="513" t="str">
        <f t="shared" si="29"/>
        <v>1008</v>
      </c>
      <c r="C1463" s="56">
        <v>2006</v>
      </c>
      <c r="D1463" s="141">
        <v>108</v>
      </c>
      <c r="E1463" s="141">
        <v>78</v>
      </c>
      <c r="F1463" s="141">
        <v>0</v>
      </c>
      <c r="G1463" s="141">
        <v>2</v>
      </c>
      <c r="H1463" s="141">
        <v>1021</v>
      </c>
      <c r="I1463" s="141">
        <v>9</v>
      </c>
      <c r="J1463" s="141">
        <v>1</v>
      </c>
      <c r="K1463" s="141">
        <v>1</v>
      </c>
      <c r="L1463" s="141">
        <v>0</v>
      </c>
      <c r="M1463" s="56">
        <v>0</v>
      </c>
      <c r="O1463" s="56">
        <v>14</v>
      </c>
      <c r="P1463" s="57">
        <v>1.18</v>
      </c>
      <c r="Q1463" s="56" t="s">
        <v>367</v>
      </c>
    </row>
    <row r="1464" spans="1:17" x14ac:dyDescent="0.2">
      <c r="A1464" s="58">
        <v>38999</v>
      </c>
      <c r="B1464" s="513" t="str">
        <f t="shared" si="29"/>
        <v>1009</v>
      </c>
      <c r="C1464" s="56">
        <v>2006</v>
      </c>
      <c r="D1464" s="141">
        <v>133</v>
      </c>
      <c r="E1464" s="141">
        <v>60</v>
      </c>
      <c r="F1464" s="141">
        <v>0</v>
      </c>
      <c r="G1464" s="141">
        <v>0</v>
      </c>
      <c r="H1464" s="141">
        <v>1024</v>
      </c>
      <c r="I1464" s="141">
        <v>12</v>
      </c>
      <c r="J1464" s="141">
        <v>0</v>
      </c>
      <c r="K1464" s="141">
        <v>1</v>
      </c>
      <c r="L1464" s="141">
        <v>0</v>
      </c>
      <c r="M1464" s="56">
        <v>0</v>
      </c>
      <c r="O1464" s="56">
        <v>14</v>
      </c>
      <c r="P1464" s="57">
        <v>1.18</v>
      </c>
      <c r="Q1464" s="56" t="s">
        <v>368</v>
      </c>
    </row>
    <row r="1465" spans="1:17" x14ac:dyDescent="0.2">
      <c r="A1465" s="58">
        <v>39000</v>
      </c>
      <c r="B1465" s="513" t="str">
        <f t="shared" si="29"/>
        <v>1010</v>
      </c>
      <c r="C1465" s="56">
        <v>2006</v>
      </c>
      <c r="D1465" s="141">
        <v>54</v>
      </c>
      <c r="E1465" s="141">
        <v>53</v>
      </c>
      <c r="F1465" s="141">
        <v>0</v>
      </c>
      <c r="G1465" s="141">
        <v>0</v>
      </c>
      <c r="H1465" s="141">
        <v>898</v>
      </c>
      <c r="I1465" s="141">
        <v>8</v>
      </c>
      <c r="J1465" s="141">
        <v>1</v>
      </c>
      <c r="K1465" s="141">
        <v>1</v>
      </c>
      <c r="L1465" s="141">
        <v>0</v>
      </c>
      <c r="M1465" s="56">
        <v>0</v>
      </c>
      <c r="O1465" s="56">
        <v>14</v>
      </c>
      <c r="P1465" s="57">
        <v>1.18</v>
      </c>
      <c r="Q1465" s="56" t="s">
        <v>369</v>
      </c>
    </row>
    <row r="1466" spans="1:17" x14ac:dyDescent="0.2">
      <c r="A1466" s="58">
        <v>39001</v>
      </c>
      <c r="B1466" s="513" t="str">
        <f t="shared" si="29"/>
        <v>1011</v>
      </c>
      <c r="C1466" s="56">
        <v>2006</v>
      </c>
      <c r="D1466" s="141">
        <v>46</v>
      </c>
      <c r="E1466" s="141">
        <v>42</v>
      </c>
      <c r="F1466" s="141">
        <v>0</v>
      </c>
      <c r="G1466" s="141">
        <v>2</v>
      </c>
      <c r="H1466" s="141">
        <v>981</v>
      </c>
      <c r="I1466" s="141">
        <v>14</v>
      </c>
      <c r="J1466" s="141">
        <v>8</v>
      </c>
      <c r="K1466" s="141">
        <v>2</v>
      </c>
      <c r="L1466" s="141">
        <v>0</v>
      </c>
      <c r="M1466" s="56">
        <v>0</v>
      </c>
      <c r="O1466" s="56">
        <v>14</v>
      </c>
      <c r="P1466" s="57">
        <v>1.19</v>
      </c>
      <c r="Q1466" s="56" t="s">
        <v>212</v>
      </c>
    </row>
    <row r="1467" spans="1:17" x14ac:dyDescent="0.2">
      <c r="A1467" s="58">
        <v>39002</v>
      </c>
      <c r="B1467" s="513" t="str">
        <f t="shared" si="29"/>
        <v>1012</v>
      </c>
      <c r="C1467" s="56">
        <v>2006</v>
      </c>
      <c r="D1467" s="141">
        <v>31</v>
      </c>
      <c r="E1467" s="141">
        <v>37</v>
      </c>
      <c r="F1467" s="141">
        <v>0</v>
      </c>
      <c r="G1467" s="141">
        <v>3</v>
      </c>
      <c r="H1467" s="141">
        <v>986</v>
      </c>
      <c r="I1467" s="141">
        <v>16</v>
      </c>
      <c r="J1467" s="141">
        <v>3</v>
      </c>
      <c r="K1467" s="141">
        <v>4</v>
      </c>
      <c r="L1467" s="141">
        <v>1</v>
      </c>
      <c r="M1467" s="56">
        <v>0</v>
      </c>
      <c r="O1467" s="56">
        <v>13.5</v>
      </c>
      <c r="P1467" s="57">
        <v>1.19</v>
      </c>
      <c r="Q1467" s="56" t="s">
        <v>370</v>
      </c>
    </row>
    <row r="1468" spans="1:17" x14ac:dyDescent="0.2">
      <c r="A1468" s="58">
        <v>39003</v>
      </c>
      <c r="B1468" s="513" t="str">
        <f t="shared" si="29"/>
        <v>1013</v>
      </c>
      <c r="C1468" s="56">
        <v>2006</v>
      </c>
      <c r="D1468" s="141">
        <v>39</v>
      </c>
      <c r="E1468" s="141">
        <v>24</v>
      </c>
      <c r="F1468" s="141">
        <v>0</v>
      </c>
      <c r="G1468" s="141">
        <v>6</v>
      </c>
      <c r="H1468" s="141">
        <v>833</v>
      </c>
      <c r="I1468" s="141">
        <v>8</v>
      </c>
      <c r="J1468" s="141">
        <v>4</v>
      </c>
      <c r="K1468" s="141">
        <v>6</v>
      </c>
      <c r="L1468" s="141">
        <v>0</v>
      </c>
      <c r="M1468" s="56">
        <v>0</v>
      </c>
      <c r="O1468" s="56">
        <v>13.5</v>
      </c>
      <c r="P1468" s="57">
        <v>1.18</v>
      </c>
      <c r="Q1468" s="56" t="s">
        <v>370</v>
      </c>
    </row>
    <row r="1469" spans="1:17" x14ac:dyDescent="0.2">
      <c r="A1469" s="58">
        <v>39004</v>
      </c>
      <c r="B1469" s="513" t="str">
        <f t="shared" si="29"/>
        <v>1014</v>
      </c>
      <c r="C1469" s="56">
        <v>2006</v>
      </c>
      <c r="D1469" s="141">
        <v>34</v>
      </c>
      <c r="E1469" s="141">
        <v>33</v>
      </c>
      <c r="F1469" s="141">
        <v>0</v>
      </c>
      <c r="G1469" s="141">
        <v>4</v>
      </c>
      <c r="H1469" s="141">
        <v>965</v>
      </c>
      <c r="I1469" s="141">
        <v>10</v>
      </c>
      <c r="J1469" s="141">
        <v>4</v>
      </c>
      <c r="K1469" s="141">
        <v>5</v>
      </c>
      <c r="L1469" s="141">
        <v>0</v>
      </c>
      <c r="M1469" s="56">
        <v>0</v>
      </c>
      <c r="O1469" s="56">
        <v>14</v>
      </c>
      <c r="P1469" s="57">
        <v>1.18</v>
      </c>
      <c r="Q1469" s="56" t="s">
        <v>370</v>
      </c>
    </row>
    <row r="1470" spans="1:17" x14ac:dyDescent="0.2">
      <c r="A1470" s="58">
        <v>39005</v>
      </c>
      <c r="B1470" s="513" t="str">
        <f t="shared" si="29"/>
        <v>1015</v>
      </c>
      <c r="C1470" s="56">
        <v>2006</v>
      </c>
      <c r="D1470" s="141">
        <v>42</v>
      </c>
      <c r="E1470" s="141">
        <v>42</v>
      </c>
      <c r="F1470" s="141">
        <v>0</v>
      </c>
      <c r="G1470" s="141">
        <v>6</v>
      </c>
      <c r="H1470" s="141">
        <v>1206</v>
      </c>
      <c r="I1470" s="141">
        <v>7</v>
      </c>
      <c r="J1470" s="141">
        <v>1</v>
      </c>
      <c r="K1470" s="141">
        <v>7</v>
      </c>
      <c r="L1470" s="141">
        <v>0</v>
      </c>
      <c r="M1470" s="56">
        <v>0</v>
      </c>
      <c r="O1470" s="56">
        <v>14</v>
      </c>
      <c r="P1470" s="57">
        <v>1.18</v>
      </c>
      <c r="Q1470" s="56" t="s">
        <v>371</v>
      </c>
    </row>
    <row r="1471" spans="1:17" x14ac:dyDescent="0.2">
      <c r="A1471" s="58">
        <v>39006</v>
      </c>
      <c r="B1471" s="513" t="str">
        <f t="shared" si="29"/>
        <v>1016</v>
      </c>
      <c r="C1471" s="56">
        <v>2006</v>
      </c>
      <c r="D1471" s="141">
        <v>41</v>
      </c>
      <c r="E1471" s="141">
        <v>46</v>
      </c>
      <c r="F1471" s="141">
        <v>0</v>
      </c>
      <c r="G1471" s="141">
        <v>11</v>
      </c>
      <c r="H1471" s="141">
        <v>858</v>
      </c>
      <c r="I1471" s="141">
        <v>14</v>
      </c>
      <c r="J1471" s="141">
        <v>8</v>
      </c>
      <c r="K1471" s="141">
        <v>6</v>
      </c>
      <c r="L1471" s="141">
        <v>0</v>
      </c>
      <c r="M1471" s="56">
        <v>0</v>
      </c>
      <c r="O1471" s="56">
        <v>14</v>
      </c>
      <c r="P1471" s="57">
        <v>1.19</v>
      </c>
      <c r="Q1471" s="56" t="s">
        <v>366</v>
      </c>
    </row>
    <row r="1472" spans="1:17" x14ac:dyDescent="0.2">
      <c r="A1472" s="58">
        <v>39007</v>
      </c>
      <c r="B1472" s="513" t="str">
        <f t="shared" si="29"/>
        <v>1017</v>
      </c>
      <c r="C1472" s="56">
        <v>2006</v>
      </c>
      <c r="D1472" s="141">
        <v>59</v>
      </c>
      <c r="E1472" s="141">
        <v>48</v>
      </c>
      <c r="F1472" s="141">
        <v>0</v>
      </c>
      <c r="G1472" s="141">
        <v>13</v>
      </c>
      <c r="H1472" s="141">
        <v>912</v>
      </c>
      <c r="I1472" s="141">
        <v>14</v>
      </c>
      <c r="J1472" s="141">
        <v>6</v>
      </c>
      <c r="K1472" s="141">
        <v>4</v>
      </c>
      <c r="L1472" s="141">
        <v>0</v>
      </c>
      <c r="M1472" s="56">
        <v>0</v>
      </c>
      <c r="O1472" s="56">
        <v>14</v>
      </c>
      <c r="P1472" s="57">
        <v>1.18</v>
      </c>
      <c r="Q1472" s="56" t="s">
        <v>372</v>
      </c>
    </row>
    <row r="1473" spans="1:17" x14ac:dyDescent="0.2">
      <c r="A1473" s="58">
        <v>39008</v>
      </c>
      <c r="B1473" s="513" t="str">
        <f t="shared" si="29"/>
        <v>1018</v>
      </c>
      <c r="C1473" s="56">
        <v>2006</v>
      </c>
      <c r="D1473" s="141">
        <v>24</v>
      </c>
      <c r="E1473" s="141">
        <v>21</v>
      </c>
      <c r="F1473" s="141">
        <v>0</v>
      </c>
      <c r="G1473" s="141">
        <v>2</v>
      </c>
      <c r="H1473" s="141">
        <v>1350</v>
      </c>
      <c r="I1473" s="141">
        <v>12</v>
      </c>
      <c r="J1473" s="141">
        <v>6</v>
      </c>
      <c r="K1473" s="141">
        <v>1</v>
      </c>
      <c r="L1473" s="141">
        <v>0</v>
      </c>
      <c r="M1473" s="56">
        <v>0</v>
      </c>
      <c r="O1473" s="56">
        <v>14</v>
      </c>
      <c r="P1473" s="57">
        <v>1.19</v>
      </c>
      <c r="Q1473" s="56" t="s">
        <v>219</v>
      </c>
    </row>
    <row r="1474" spans="1:17" x14ac:dyDescent="0.2">
      <c r="A1474" s="58">
        <v>39009</v>
      </c>
      <c r="B1474" s="513" t="str">
        <f t="shared" si="29"/>
        <v>1019</v>
      </c>
      <c r="C1474" s="56">
        <v>2006</v>
      </c>
      <c r="D1474" s="141">
        <v>25</v>
      </c>
      <c r="E1474" s="141">
        <v>23</v>
      </c>
      <c r="F1474" s="141">
        <v>0</v>
      </c>
      <c r="G1474" s="141">
        <v>1</v>
      </c>
      <c r="H1474" s="141">
        <v>862</v>
      </c>
      <c r="I1474" s="141">
        <v>10</v>
      </c>
      <c r="J1474" s="141">
        <v>8</v>
      </c>
      <c r="K1474" s="141">
        <v>0</v>
      </c>
      <c r="L1474" s="141">
        <v>0</v>
      </c>
      <c r="M1474" s="56">
        <v>0</v>
      </c>
      <c r="O1474" s="56">
        <v>14</v>
      </c>
      <c r="P1474" s="57">
        <v>1.19</v>
      </c>
      <c r="Q1474" s="56" t="s">
        <v>373</v>
      </c>
    </row>
    <row r="1475" spans="1:17" x14ac:dyDescent="0.2">
      <c r="A1475" s="58">
        <v>39010</v>
      </c>
      <c r="B1475" s="513" t="str">
        <f t="shared" si="29"/>
        <v>1020</v>
      </c>
      <c r="C1475" s="56">
        <v>2006</v>
      </c>
      <c r="D1475" s="141">
        <v>24</v>
      </c>
      <c r="E1475" s="141">
        <v>18</v>
      </c>
      <c r="F1475" s="141">
        <v>0</v>
      </c>
      <c r="G1475" s="141">
        <v>4</v>
      </c>
      <c r="H1475" s="141">
        <v>683</v>
      </c>
      <c r="I1475" s="141">
        <v>9</v>
      </c>
      <c r="J1475" s="141">
        <v>3</v>
      </c>
      <c r="K1475" s="141">
        <v>2</v>
      </c>
      <c r="L1475" s="141">
        <v>0</v>
      </c>
      <c r="M1475" s="56">
        <v>0</v>
      </c>
      <c r="O1475" s="56">
        <v>13</v>
      </c>
      <c r="P1475" s="57">
        <v>1.19</v>
      </c>
      <c r="Q1475" s="56" t="s">
        <v>366</v>
      </c>
    </row>
    <row r="1476" spans="1:17" x14ac:dyDescent="0.2">
      <c r="A1476" s="58">
        <v>39011</v>
      </c>
      <c r="B1476" s="513" t="str">
        <f t="shared" si="29"/>
        <v>1021</v>
      </c>
      <c r="C1476" s="56">
        <v>2006</v>
      </c>
      <c r="D1476" s="141">
        <v>30</v>
      </c>
      <c r="E1476" s="141">
        <v>15</v>
      </c>
      <c r="F1476" s="141">
        <v>0</v>
      </c>
      <c r="G1476" s="141">
        <v>10</v>
      </c>
      <c r="H1476" s="141">
        <v>1053</v>
      </c>
      <c r="I1476" s="141">
        <v>12</v>
      </c>
      <c r="J1476" s="141">
        <v>3</v>
      </c>
      <c r="K1476" s="141">
        <v>3</v>
      </c>
      <c r="L1476" s="141">
        <v>0</v>
      </c>
      <c r="M1476" s="56">
        <v>0</v>
      </c>
      <c r="O1476" s="56">
        <v>13</v>
      </c>
      <c r="P1476" s="57">
        <v>1.19</v>
      </c>
      <c r="Q1476" s="56" t="s">
        <v>367</v>
      </c>
    </row>
    <row r="1477" spans="1:17" x14ac:dyDescent="0.2">
      <c r="A1477" s="58">
        <v>39012</v>
      </c>
      <c r="B1477" s="513" t="str">
        <f t="shared" si="29"/>
        <v>1022</v>
      </c>
      <c r="C1477" s="56">
        <v>2006</v>
      </c>
      <c r="D1477" s="141">
        <v>28</v>
      </c>
      <c r="E1477" s="141">
        <v>7</v>
      </c>
      <c r="F1477" s="141">
        <v>0</v>
      </c>
      <c r="G1477" s="141">
        <v>3</v>
      </c>
      <c r="H1477" s="141">
        <v>810</v>
      </c>
      <c r="I1477" s="141">
        <v>5</v>
      </c>
      <c r="J1477" s="141">
        <v>4</v>
      </c>
      <c r="K1477" s="141">
        <v>2</v>
      </c>
      <c r="L1477" s="141">
        <v>0</v>
      </c>
      <c r="M1477" s="56">
        <v>0</v>
      </c>
      <c r="O1477" s="56">
        <v>13</v>
      </c>
      <c r="P1477" s="57">
        <v>1.18</v>
      </c>
      <c r="Q1477" s="56" t="s">
        <v>370</v>
      </c>
    </row>
    <row r="1478" spans="1:17" x14ac:dyDescent="0.2">
      <c r="A1478" s="58">
        <v>39013</v>
      </c>
      <c r="B1478" s="513" t="str">
        <f t="shared" si="29"/>
        <v>1023</v>
      </c>
      <c r="C1478" s="56">
        <v>2006</v>
      </c>
      <c r="D1478" s="141">
        <v>16</v>
      </c>
      <c r="E1478" s="141">
        <v>16</v>
      </c>
      <c r="F1478" s="141">
        <v>0</v>
      </c>
      <c r="G1478" s="141">
        <v>6</v>
      </c>
      <c r="H1478" s="141">
        <v>933</v>
      </c>
      <c r="I1478" s="141">
        <v>10</v>
      </c>
      <c r="J1478" s="141">
        <v>3</v>
      </c>
      <c r="K1478" s="141">
        <v>0</v>
      </c>
      <c r="L1478" s="141">
        <v>0</v>
      </c>
      <c r="M1478" s="56">
        <v>0</v>
      </c>
      <c r="O1478" s="56">
        <v>13</v>
      </c>
      <c r="P1478" s="57">
        <v>1.18</v>
      </c>
      <c r="Q1478" s="56" t="s">
        <v>367</v>
      </c>
    </row>
    <row r="1479" spans="1:17" x14ac:dyDescent="0.2">
      <c r="A1479" s="58">
        <v>39014</v>
      </c>
      <c r="B1479" s="513" t="str">
        <f t="shared" si="29"/>
        <v>1024</v>
      </c>
      <c r="C1479" s="56">
        <v>2006</v>
      </c>
      <c r="D1479" s="141">
        <v>22</v>
      </c>
      <c r="E1479" s="141">
        <v>14</v>
      </c>
      <c r="F1479" s="141">
        <v>0</v>
      </c>
      <c r="G1479" s="141">
        <v>9</v>
      </c>
      <c r="H1479" s="141">
        <v>828</v>
      </c>
      <c r="I1479" s="141">
        <v>7</v>
      </c>
      <c r="J1479" s="141">
        <v>1</v>
      </c>
      <c r="K1479" s="141">
        <v>1</v>
      </c>
      <c r="L1479" s="141">
        <v>0</v>
      </c>
      <c r="M1479" s="56">
        <v>0</v>
      </c>
      <c r="O1479" s="56">
        <v>13</v>
      </c>
      <c r="P1479" s="57">
        <v>1.18</v>
      </c>
      <c r="Q1479" s="56" t="s">
        <v>367</v>
      </c>
    </row>
    <row r="1480" spans="1:17" x14ac:dyDescent="0.2">
      <c r="A1480" s="58">
        <v>39015</v>
      </c>
      <c r="B1480" s="513" t="str">
        <f t="shared" si="29"/>
        <v>1025</v>
      </c>
      <c r="C1480" s="56">
        <v>2006</v>
      </c>
      <c r="D1480" s="141">
        <v>19</v>
      </c>
      <c r="E1480" s="141">
        <v>12</v>
      </c>
      <c r="F1480" s="141">
        <v>0</v>
      </c>
      <c r="G1480" s="141">
        <v>3</v>
      </c>
      <c r="H1480" s="141">
        <v>843</v>
      </c>
      <c r="I1480" s="141">
        <v>9</v>
      </c>
      <c r="J1480" s="141">
        <v>0</v>
      </c>
      <c r="K1480" s="141">
        <v>2</v>
      </c>
      <c r="L1480" s="141">
        <v>0</v>
      </c>
      <c r="M1480" s="56">
        <v>0</v>
      </c>
      <c r="O1480" s="56">
        <v>12</v>
      </c>
      <c r="P1480" s="57">
        <v>1.18</v>
      </c>
      <c r="Q1480" s="56" t="s">
        <v>367</v>
      </c>
    </row>
    <row r="1481" spans="1:17" x14ac:dyDescent="0.2">
      <c r="A1481" s="58">
        <v>39016</v>
      </c>
      <c r="B1481" s="513" t="str">
        <f t="shared" si="29"/>
        <v>1026</v>
      </c>
      <c r="C1481" s="56">
        <v>2006</v>
      </c>
      <c r="D1481" s="141">
        <v>16</v>
      </c>
      <c r="E1481" s="141">
        <v>9</v>
      </c>
      <c r="F1481" s="141">
        <v>0</v>
      </c>
      <c r="G1481" s="141">
        <v>6</v>
      </c>
      <c r="H1481" s="141">
        <v>1286</v>
      </c>
      <c r="I1481" s="141">
        <v>7</v>
      </c>
      <c r="J1481" s="141">
        <v>2</v>
      </c>
      <c r="K1481" s="141">
        <v>12</v>
      </c>
      <c r="L1481" s="141">
        <v>0</v>
      </c>
      <c r="M1481" s="56">
        <v>0</v>
      </c>
      <c r="O1481" s="56">
        <v>13</v>
      </c>
      <c r="P1481" s="57">
        <v>1.19</v>
      </c>
      <c r="Q1481" s="56" t="s">
        <v>219</v>
      </c>
    </row>
    <row r="1482" spans="1:17" x14ac:dyDescent="0.2">
      <c r="A1482" s="58">
        <v>39017</v>
      </c>
      <c r="B1482" s="513" t="str">
        <f t="shared" si="29"/>
        <v>1027</v>
      </c>
      <c r="C1482" s="56">
        <v>2006</v>
      </c>
      <c r="D1482" s="141">
        <v>96</v>
      </c>
      <c r="E1482" s="141">
        <v>26</v>
      </c>
      <c r="F1482" s="141">
        <v>0</v>
      </c>
      <c r="G1482" s="141">
        <v>17</v>
      </c>
      <c r="H1482" s="141">
        <v>1187</v>
      </c>
      <c r="I1482" s="141">
        <v>13</v>
      </c>
      <c r="J1482" s="141">
        <v>2</v>
      </c>
      <c r="K1482" s="141">
        <v>27</v>
      </c>
      <c r="L1482" s="141">
        <v>0</v>
      </c>
      <c r="M1482" s="56">
        <v>0</v>
      </c>
      <c r="O1482" s="56">
        <v>13</v>
      </c>
      <c r="P1482" s="57">
        <v>1.19</v>
      </c>
      <c r="Q1482" s="56" t="s">
        <v>374</v>
      </c>
    </row>
    <row r="1483" spans="1:17" x14ac:dyDescent="0.2">
      <c r="A1483" s="58">
        <v>39018</v>
      </c>
      <c r="B1483" s="513" t="str">
        <f t="shared" si="29"/>
        <v>1028</v>
      </c>
      <c r="C1483" s="56">
        <v>2006</v>
      </c>
      <c r="D1483" s="141">
        <v>122</v>
      </c>
      <c r="E1483" s="141">
        <v>28</v>
      </c>
      <c r="F1483" s="141">
        <v>0</v>
      </c>
      <c r="G1483" s="141">
        <v>3</v>
      </c>
      <c r="H1483" s="141">
        <v>535</v>
      </c>
      <c r="I1483" s="141">
        <v>8</v>
      </c>
      <c r="J1483" s="141">
        <v>10</v>
      </c>
      <c r="K1483" s="141">
        <v>17</v>
      </c>
      <c r="L1483" s="141">
        <v>0</v>
      </c>
      <c r="M1483" s="56">
        <v>0</v>
      </c>
      <c r="O1483" s="56">
        <v>13</v>
      </c>
      <c r="P1483" s="57">
        <v>1.34</v>
      </c>
      <c r="Q1483" s="56" t="s">
        <v>367</v>
      </c>
    </row>
    <row r="1484" spans="1:17" x14ac:dyDescent="0.2">
      <c r="A1484" s="58">
        <v>39019</v>
      </c>
      <c r="B1484" s="513" t="str">
        <f t="shared" si="29"/>
        <v>1029</v>
      </c>
      <c r="C1484" s="56">
        <v>2006</v>
      </c>
      <c r="D1484" s="141">
        <v>106</v>
      </c>
      <c r="E1484" s="141">
        <v>21</v>
      </c>
      <c r="F1484" s="141">
        <v>0</v>
      </c>
      <c r="G1484" s="141">
        <v>11</v>
      </c>
      <c r="H1484" s="141">
        <v>1182</v>
      </c>
      <c r="I1484" s="141">
        <v>18</v>
      </c>
      <c r="J1484" s="141">
        <v>18</v>
      </c>
      <c r="K1484" s="141">
        <v>8</v>
      </c>
      <c r="L1484" s="141">
        <v>2</v>
      </c>
      <c r="M1484" s="56">
        <v>0</v>
      </c>
      <c r="O1484" s="56">
        <v>13</v>
      </c>
      <c r="P1484" s="57">
        <v>1.34</v>
      </c>
      <c r="Q1484" s="56" t="s">
        <v>375</v>
      </c>
    </row>
    <row r="1485" spans="1:17" x14ac:dyDescent="0.2">
      <c r="A1485" s="58">
        <v>39020</v>
      </c>
      <c r="B1485" s="513" t="str">
        <f t="shared" si="29"/>
        <v>1030</v>
      </c>
      <c r="C1485" s="56">
        <v>2006</v>
      </c>
      <c r="D1485" s="141">
        <v>44</v>
      </c>
      <c r="E1485" s="141">
        <v>8</v>
      </c>
      <c r="F1485" s="141">
        <v>0</v>
      </c>
      <c r="G1485" s="141">
        <v>9</v>
      </c>
      <c r="H1485" s="141">
        <v>768</v>
      </c>
      <c r="I1485" s="141">
        <v>7</v>
      </c>
      <c r="J1485" s="141">
        <v>11</v>
      </c>
      <c r="K1485" s="141">
        <v>0</v>
      </c>
      <c r="L1485" s="141">
        <v>0</v>
      </c>
      <c r="M1485" s="56">
        <v>0</v>
      </c>
      <c r="O1485" s="56">
        <v>10.5</v>
      </c>
      <c r="P1485" s="57">
        <v>1.35</v>
      </c>
      <c r="Q1485" s="56" t="s">
        <v>212</v>
      </c>
    </row>
    <row r="1486" spans="1:17" x14ac:dyDescent="0.2">
      <c r="A1486" s="58">
        <v>39021</v>
      </c>
      <c r="B1486" s="513" t="str">
        <f t="shared" si="29"/>
        <v>1031</v>
      </c>
      <c r="C1486" s="56">
        <v>2006</v>
      </c>
      <c r="D1486" s="141">
        <v>21</v>
      </c>
      <c r="E1486" s="141">
        <v>17</v>
      </c>
      <c r="F1486" s="141">
        <v>0</v>
      </c>
      <c r="G1486" s="141">
        <v>8</v>
      </c>
      <c r="H1486" s="141">
        <v>414</v>
      </c>
      <c r="I1486" s="141">
        <v>3</v>
      </c>
      <c r="J1486" s="141">
        <v>3</v>
      </c>
      <c r="K1486" s="141">
        <v>0</v>
      </c>
      <c r="L1486" s="141">
        <v>0</v>
      </c>
      <c r="M1486" s="56">
        <v>0</v>
      </c>
      <c r="O1486" s="56">
        <v>10</v>
      </c>
      <c r="P1486" s="57">
        <v>1.35</v>
      </c>
      <c r="Q1486" s="56" t="s">
        <v>212</v>
      </c>
    </row>
    <row r="1487" spans="1:17" x14ac:dyDescent="0.2">
      <c r="A1487" s="58">
        <v>39022</v>
      </c>
      <c r="B1487" s="513" t="str">
        <f t="shared" si="29"/>
        <v>1101</v>
      </c>
      <c r="C1487" s="56">
        <v>2006</v>
      </c>
      <c r="D1487" s="141">
        <v>11</v>
      </c>
      <c r="E1487" s="141">
        <v>12</v>
      </c>
      <c r="F1487" s="141">
        <v>0</v>
      </c>
      <c r="G1487" s="141">
        <v>5</v>
      </c>
      <c r="H1487" s="141">
        <v>277</v>
      </c>
      <c r="I1487" s="141">
        <v>0</v>
      </c>
      <c r="J1487" s="141">
        <v>3</v>
      </c>
      <c r="K1487" s="141">
        <v>0</v>
      </c>
      <c r="L1487" s="141">
        <v>0</v>
      </c>
      <c r="M1487" s="56">
        <v>0</v>
      </c>
      <c r="O1487" s="56">
        <v>10</v>
      </c>
      <c r="P1487" s="57">
        <v>1.33</v>
      </c>
      <c r="Q1487" s="56" t="s">
        <v>212</v>
      </c>
    </row>
    <row r="1488" spans="1:17" x14ac:dyDescent="0.2">
      <c r="A1488" s="58">
        <v>39023</v>
      </c>
      <c r="B1488" s="513" t="str">
        <f t="shared" si="29"/>
        <v>1102</v>
      </c>
      <c r="C1488" s="56">
        <v>2006</v>
      </c>
      <c r="D1488" s="141">
        <v>5</v>
      </c>
      <c r="E1488" s="141">
        <v>31</v>
      </c>
      <c r="F1488" s="141">
        <v>0</v>
      </c>
      <c r="G1488" s="141">
        <v>1</v>
      </c>
      <c r="H1488" s="141">
        <v>207</v>
      </c>
      <c r="I1488" s="141">
        <v>1</v>
      </c>
      <c r="J1488" s="141">
        <v>2</v>
      </c>
      <c r="K1488" s="141">
        <v>4</v>
      </c>
      <c r="L1488" s="141">
        <v>0</v>
      </c>
      <c r="M1488" s="56">
        <v>0</v>
      </c>
      <c r="O1488" s="56">
        <v>10</v>
      </c>
      <c r="P1488" s="57">
        <v>1.33</v>
      </c>
      <c r="Q1488" s="56" t="s">
        <v>219</v>
      </c>
    </row>
    <row r="1489" spans="1:17" x14ac:dyDescent="0.2">
      <c r="A1489" s="58">
        <v>39024</v>
      </c>
      <c r="B1489" s="513" t="str">
        <f t="shared" si="29"/>
        <v>1103</v>
      </c>
      <c r="C1489" s="56">
        <v>2006</v>
      </c>
      <c r="D1489" s="141">
        <v>20</v>
      </c>
      <c r="E1489" s="141">
        <v>14</v>
      </c>
      <c r="F1489" s="141">
        <v>0</v>
      </c>
      <c r="G1489" s="141">
        <v>3</v>
      </c>
      <c r="H1489" s="141">
        <v>260</v>
      </c>
      <c r="I1489" s="141">
        <v>3</v>
      </c>
      <c r="J1489" s="141">
        <v>1</v>
      </c>
      <c r="K1489" s="141">
        <v>7</v>
      </c>
      <c r="L1489" s="141">
        <v>0</v>
      </c>
      <c r="M1489" s="56">
        <v>0</v>
      </c>
      <c r="O1489" s="56">
        <v>10</v>
      </c>
      <c r="P1489" s="57">
        <v>1.5</v>
      </c>
      <c r="Q1489" s="56" t="s">
        <v>219</v>
      </c>
    </row>
    <row r="1490" spans="1:17" x14ac:dyDescent="0.2">
      <c r="A1490" s="58">
        <v>39025</v>
      </c>
      <c r="B1490" s="513" t="str">
        <f t="shared" si="29"/>
        <v>1104</v>
      </c>
      <c r="C1490" s="56">
        <v>2006</v>
      </c>
      <c r="D1490" s="141">
        <v>126</v>
      </c>
      <c r="E1490" s="141">
        <v>35</v>
      </c>
      <c r="F1490" s="141">
        <v>0</v>
      </c>
      <c r="G1490" s="141">
        <v>2</v>
      </c>
      <c r="H1490" s="141">
        <v>234</v>
      </c>
      <c r="I1490" s="141">
        <v>9</v>
      </c>
      <c r="J1490" s="141">
        <v>7</v>
      </c>
      <c r="K1490" s="141">
        <v>80</v>
      </c>
      <c r="L1490" s="141">
        <v>3</v>
      </c>
      <c r="M1490" s="56">
        <v>0</v>
      </c>
      <c r="O1490" s="56">
        <v>11</v>
      </c>
      <c r="P1490" s="57">
        <v>1.75</v>
      </c>
      <c r="Q1490" s="56" t="s">
        <v>219</v>
      </c>
    </row>
    <row r="1491" spans="1:17" x14ac:dyDescent="0.2">
      <c r="A1491" s="58">
        <v>39026</v>
      </c>
      <c r="B1491" s="513" t="str">
        <f t="shared" si="29"/>
        <v>1105</v>
      </c>
      <c r="C1491" s="56">
        <v>2006</v>
      </c>
      <c r="D1491" s="141">
        <v>36</v>
      </c>
      <c r="E1491" s="141">
        <v>11</v>
      </c>
      <c r="F1491" s="141">
        <v>0</v>
      </c>
      <c r="G1491" s="141">
        <v>2</v>
      </c>
      <c r="H1491" s="141">
        <v>74</v>
      </c>
      <c r="I1491" s="141">
        <v>2</v>
      </c>
      <c r="J1491" s="141">
        <v>3</v>
      </c>
      <c r="K1491" s="141">
        <v>20</v>
      </c>
      <c r="L1491" s="141">
        <v>0</v>
      </c>
      <c r="M1491" s="56">
        <v>0</v>
      </c>
      <c r="O1491" s="56">
        <v>11</v>
      </c>
      <c r="P1491" s="57">
        <v>2</v>
      </c>
      <c r="Q1491" s="56" t="s">
        <v>370</v>
      </c>
    </row>
    <row r="1492" spans="1:17" x14ac:dyDescent="0.2">
      <c r="A1492" s="58">
        <v>39027</v>
      </c>
      <c r="B1492" s="513" t="str">
        <f t="shared" si="29"/>
        <v>1106</v>
      </c>
      <c r="C1492" s="56">
        <v>2006</v>
      </c>
      <c r="D1492" s="141">
        <v>0</v>
      </c>
      <c r="E1492" s="141">
        <v>0</v>
      </c>
      <c r="F1492" s="141">
        <v>0</v>
      </c>
      <c r="G1492" s="141">
        <v>0</v>
      </c>
      <c r="H1492" s="141">
        <v>0</v>
      </c>
      <c r="I1492" s="141">
        <v>0</v>
      </c>
      <c r="J1492" s="141">
        <v>0</v>
      </c>
      <c r="K1492" s="141">
        <v>0</v>
      </c>
      <c r="L1492" s="141">
        <v>0</v>
      </c>
      <c r="M1492" s="56">
        <v>0</v>
      </c>
      <c r="N1492" s="56" t="s">
        <v>363</v>
      </c>
    </row>
    <row r="1493" spans="1:17" x14ac:dyDescent="0.2">
      <c r="A1493" s="58">
        <v>39028</v>
      </c>
      <c r="B1493" s="513" t="str">
        <f t="shared" si="29"/>
        <v>1107</v>
      </c>
      <c r="C1493" s="56">
        <v>2006</v>
      </c>
      <c r="D1493" s="141">
        <v>0</v>
      </c>
      <c r="E1493" s="141">
        <v>0</v>
      </c>
      <c r="F1493" s="141">
        <v>0</v>
      </c>
      <c r="G1493" s="141">
        <v>0</v>
      </c>
      <c r="H1493" s="141">
        <v>0</v>
      </c>
      <c r="I1493" s="141">
        <v>0</v>
      </c>
      <c r="J1493" s="141">
        <v>0</v>
      </c>
      <c r="K1493" s="141">
        <v>0</v>
      </c>
      <c r="L1493" s="141">
        <v>0</v>
      </c>
      <c r="M1493" s="56">
        <v>0</v>
      </c>
      <c r="N1493" s="56" t="s">
        <v>363</v>
      </c>
    </row>
    <row r="1494" spans="1:17" x14ac:dyDescent="0.2">
      <c r="A1494" s="58">
        <v>39029</v>
      </c>
      <c r="B1494" s="513" t="str">
        <f t="shared" si="29"/>
        <v>1108</v>
      </c>
      <c r="C1494" s="56">
        <v>2006</v>
      </c>
      <c r="D1494" s="141">
        <v>0</v>
      </c>
      <c r="E1494" s="141">
        <v>0</v>
      </c>
      <c r="F1494" s="141">
        <v>0</v>
      </c>
      <c r="G1494" s="141">
        <v>0</v>
      </c>
      <c r="H1494" s="141">
        <v>0</v>
      </c>
      <c r="I1494" s="141">
        <v>0</v>
      </c>
      <c r="J1494" s="141">
        <v>0</v>
      </c>
      <c r="K1494" s="141">
        <v>0</v>
      </c>
      <c r="L1494" s="141">
        <v>0</v>
      </c>
      <c r="M1494" s="56">
        <v>0</v>
      </c>
      <c r="N1494" s="56" t="s">
        <v>363</v>
      </c>
    </row>
    <row r="1495" spans="1:17" x14ac:dyDescent="0.2">
      <c r="A1495" s="58">
        <v>39030</v>
      </c>
      <c r="B1495" s="513" t="str">
        <f t="shared" si="29"/>
        <v>1109</v>
      </c>
      <c r="C1495" s="56">
        <v>2006</v>
      </c>
      <c r="D1495" s="141">
        <v>0</v>
      </c>
      <c r="E1495" s="141">
        <v>0</v>
      </c>
      <c r="F1495" s="141">
        <v>0</v>
      </c>
      <c r="G1495" s="141">
        <v>0</v>
      </c>
      <c r="H1495" s="141">
        <v>0</v>
      </c>
      <c r="I1495" s="141">
        <v>0</v>
      </c>
      <c r="J1495" s="141">
        <v>0</v>
      </c>
      <c r="K1495" s="141">
        <v>0</v>
      </c>
      <c r="L1495" s="141">
        <v>0</v>
      </c>
      <c r="M1495" s="56">
        <v>0</v>
      </c>
      <c r="N1495" s="56" t="s">
        <v>363</v>
      </c>
    </row>
    <row r="1496" spans="1:17" x14ac:dyDescent="0.2">
      <c r="A1496" s="58">
        <v>39031</v>
      </c>
      <c r="B1496" s="513" t="str">
        <f t="shared" si="29"/>
        <v>1110</v>
      </c>
      <c r="C1496" s="56">
        <v>2006</v>
      </c>
      <c r="D1496" s="141">
        <v>0</v>
      </c>
      <c r="E1496" s="141">
        <v>0</v>
      </c>
      <c r="F1496" s="141">
        <v>0</v>
      </c>
      <c r="G1496" s="141">
        <v>0</v>
      </c>
      <c r="H1496" s="141">
        <v>0</v>
      </c>
      <c r="I1496" s="141">
        <v>0</v>
      </c>
      <c r="J1496" s="141">
        <v>0</v>
      </c>
      <c r="K1496" s="141">
        <v>0</v>
      </c>
      <c r="L1496" s="141">
        <v>0</v>
      </c>
      <c r="M1496" s="56">
        <v>0</v>
      </c>
      <c r="N1496" s="56" t="s">
        <v>363</v>
      </c>
    </row>
    <row r="1497" spans="1:17" x14ac:dyDescent="0.2">
      <c r="A1497" s="58">
        <v>39032</v>
      </c>
      <c r="B1497" s="513" t="str">
        <f t="shared" si="29"/>
        <v>1111</v>
      </c>
      <c r="C1497" s="56">
        <v>2006</v>
      </c>
      <c r="D1497" s="141">
        <v>1</v>
      </c>
      <c r="E1497" s="141">
        <v>0</v>
      </c>
      <c r="F1497" s="141">
        <v>0</v>
      </c>
      <c r="G1497" s="141">
        <v>0</v>
      </c>
      <c r="H1497" s="141">
        <v>0</v>
      </c>
      <c r="I1497" s="141">
        <v>0</v>
      </c>
      <c r="J1497" s="141">
        <v>2</v>
      </c>
      <c r="K1497" s="141">
        <v>0</v>
      </c>
      <c r="L1497" s="141">
        <v>0</v>
      </c>
      <c r="M1497" s="56">
        <v>0</v>
      </c>
      <c r="N1497" s="56" t="s">
        <v>364</v>
      </c>
      <c r="O1497" s="56">
        <v>11</v>
      </c>
      <c r="P1497" s="57">
        <v>2.4</v>
      </c>
      <c r="Q1497" s="56" t="s">
        <v>367</v>
      </c>
    </row>
    <row r="1498" spans="1:17" x14ac:dyDescent="0.2">
      <c r="A1498" s="58">
        <v>39033</v>
      </c>
      <c r="B1498" s="513" t="str">
        <f t="shared" si="29"/>
        <v>1112</v>
      </c>
      <c r="C1498" s="56">
        <v>2006</v>
      </c>
      <c r="D1498" s="141">
        <v>0</v>
      </c>
      <c r="E1498" s="141">
        <v>0</v>
      </c>
      <c r="F1498" s="141">
        <v>0</v>
      </c>
      <c r="G1498" s="141">
        <v>0</v>
      </c>
      <c r="H1498" s="141">
        <v>0</v>
      </c>
      <c r="I1498" s="141">
        <v>0</v>
      </c>
      <c r="J1498" s="141">
        <v>1</v>
      </c>
      <c r="K1498" s="141">
        <v>0</v>
      </c>
      <c r="L1498" s="141">
        <v>0</v>
      </c>
      <c r="M1498" s="56">
        <v>0</v>
      </c>
      <c r="O1498" s="56">
        <v>10</v>
      </c>
      <c r="P1498" s="57">
        <v>2.35</v>
      </c>
      <c r="Q1498" s="56" t="s">
        <v>219</v>
      </c>
    </row>
    <row r="1499" spans="1:17" x14ac:dyDescent="0.2">
      <c r="A1499" s="58">
        <v>39034</v>
      </c>
      <c r="B1499" s="513" t="str">
        <f t="shared" si="29"/>
        <v>1113</v>
      </c>
      <c r="C1499" s="56">
        <v>2006</v>
      </c>
      <c r="D1499" s="141">
        <v>0</v>
      </c>
      <c r="E1499" s="141">
        <v>0</v>
      </c>
      <c r="F1499" s="141">
        <v>0</v>
      </c>
      <c r="G1499" s="141">
        <v>0</v>
      </c>
      <c r="H1499" s="141">
        <v>0</v>
      </c>
      <c r="I1499" s="141">
        <v>0</v>
      </c>
      <c r="J1499" s="141">
        <v>1</v>
      </c>
      <c r="K1499" s="141">
        <v>0</v>
      </c>
      <c r="L1499" s="141">
        <v>0</v>
      </c>
      <c r="M1499" s="56">
        <v>0</v>
      </c>
      <c r="O1499" s="56">
        <v>10</v>
      </c>
      <c r="P1499" s="57">
        <v>2.4</v>
      </c>
      <c r="Q1499" s="56" t="s">
        <v>219</v>
      </c>
    </row>
    <row r="1500" spans="1:17" x14ac:dyDescent="0.2">
      <c r="A1500" s="58">
        <v>39035</v>
      </c>
      <c r="B1500" s="513" t="str">
        <f t="shared" si="29"/>
        <v>1114</v>
      </c>
      <c r="C1500" s="56">
        <v>2006</v>
      </c>
      <c r="D1500" s="141">
        <v>1</v>
      </c>
      <c r="E1500" s="141">
        <v>0</v>
      </c>
      <c r="F1500" s="141">
        <v>0</v>
      </c>
      <c r="G1500" s="141">
        <v>0</v>
      </c>
      <c r="H1500" s="141">
        <v>0</v>
      </c>
      <c r="I1500" s="141">
        <v>0</v>
      </c>
      <c r="J1500" s="141">
        <v>1</v>
      </c>
      <c r="K1500" s="141">
        <v>0</v>
      </c>
      <c r="L1500" s="141">
        <v>0</v>
      </c>
      <c r="M1500" s="56">
        <v>0</v>
      </c>
      <c r="N1500" s="56" t="s">
        <v>211</v>
      </c>
      <c r="O1500" s="56">
        <v>9</v>
      </c>
      <c r="P1500" s="57">
        <v>2.2999999999999998</v>
      </c>
      <c r="Q1500" s="56" t="s">
        <v>376</v>
      </c>
    </row>
    <row r="1501" spans="1:17" x14ac:dyDescent="0.2">
      <c r="A1501" s="58">
        <v>39036</v>
      </c>
      <c r="B1501" s="513" t="str">
        <f t="shared" si="29"/>
        <v>1115</v>
      </c>
      <c r="C1501" s="56">
        <v>2006</v>
      </c>
    </row>
    <row r="1502" spans="1:17" x14ac:dyDescent="0.2">
      <c r="A1502" s="58">
        <v>39037</v>
      </c>
      <c r="B1502" s="513" t="str">
        <f t="shared" si="29"/>
        <v>1116</v>
      </c>
      <c r="C1502" s="56">
        <v>2006</v>
      </c>
    </row>
    <row r="1503" spans="1:17" x14ac:dyDescent="0.2">
      <c r="A1503" s="58">
        <v>39038</v>
      </c>
      <c r="B1503" s="513" t="str">
        <f t="shared" ref="B1503:B1566" si="30">CONCATENATE(TEXT(A1503,"mm"),TEXT(A1503,"dd"))</f>
        <v>1117</v>
      </c>
      <c r="C1503" s="56">
        <v>2006</v>
      </c>
    </row>
    <row r="1504" spans="1:17" x14ac:dyDescent="0.2">
      <c r="A1504" s="58">
        <v>39039</v>
      </c>
      <c r="B1504" s="513" t="str">
        <f t="shared" si="30"/>
        <v>1118</v>
      </c>
      <c r="C1504" s="56">
        <v>2006</v>
      </c>
    </row>
    <row r="1505" spans="1:20" x14ac:dyDescent="0.2">
      <c r="A1505" s="58">
        <v>39040</v>
      </c>
      <c r="B1505" s="513" t="str">
        <f t="shared" si="30"/>
        <v>1119</v>
      </c>
      <c r="C1505" s="56">
        <v>2006</v>
      </c>
    </row>
    <row r="1506" spans="1:20" x14ac:dyDescent="0.2">
      <c r="A1506" s="58">
        <v>39041</v>
      </c>
      <c r="B1506" s="513" t="str">
        <f t="shared" si="30"/>
        <v>1120</v>
      </c>
      <c r="C1506" s="56">
        <v>2006</v>
      </c>
    </row>
    <row r="1507" spans="1:20" x14ac:dyDescent="0.2">
      <c r="A1507" s="58">
        <v>39326</v>
      </c>
      <c r="B1507" s="513" t="str">
        <f t="shared" si="30"/>
        <v>0901</v>
      </c>
      <c r="C1507" s="56">
        <v>2007</v>
      </c>
    </row>
    <row r="1508" spans="1:20" x14ac:dyDescent="0.2">
      <c r="A1508" s="58">
        <v>39327</v>
      </c>
      <c r="B1508" s="513" t="str">
        <f t="shared" si="30"/>
        <v>0902</v>
      </c>
      <c r="C1508" s="56">
        <v>2007</v>
      </c>
    </row>
    <row r="1509" spans="1:20" x14ac:dyDescent="0.2">
      <c r="A1509" s="58">
        <v>39328</v>
      </c>
      <c r="B1509" s="513" t="str">
        <f t="shared" si="30"/>
        <v>0903</v>
      </c>
      <c r="C1509" s="56">
        <v>2007</v>
      </c>
    </row>
    <row r="1510" spans="1:20" x14ac:dyDescent="0.2">
      <c r="A1510" s="58">
        <v>39329</v>
      </c>
      <c r="B1510" s="513" t="str">
        <f t="shared" si="30"/>
        <v>0904</v>
      </c>
      <c r="C1510" s="56">
        <v>2007</v>
      </c>
    </row>
    <row r="1511" spans="1:20" x14ac:dyDescent="0.2">
      <c r="A1511" s="58">
        <v>39330</v>
      </c>
      <c r="B1511" s="513" t="str">
        <f t="shared" si="30"/>
        <v>0905</v>
      </c>
      <c r="C1511" s="56">
        <v>2007</v>
      </c>
      <c r="F1511" s="141">
        <v>0</v>
      </c>
      <c r="G1511" s="141">
        <v>0</v>
      </c>
      <c r="K1511" s="141">
        <v>70240</v>
      </c>
      <c r="L1511" s="141">
        <v>7096</v>
      </c>
      <c r="M1511" s="56">
        <v>0</v>
      </c>
      <c r="N1511" s="56" t="s">
        <v>275</v>
      </c>
      <c r="O1511" s="56">
        <v>19</v>
      </c>
      <c r="P1511" s="57">
        <v>1.29</v>
      </c>
      <c r="Q1511" s="56" t="s">
        <v>365</v>
      </c>
    </row>
    <row r="1512" spans="1:20" x14ac:dyDescent="0.2">
      <c r="A1512" s="58">
        <v>39331</v>
      </c>
      <c r="B1512" s="513" t="str">
        <f t="shared" si="30"/>
        <v>0906</v>
      </c>
      <c r="C1512" s="56">
        <v>2007</v>
      </c>
      <c r="D1512" s="209">
        <v>1079</v>
      </c>
      <c r="E1512" s="209">
        <v>2</v>
      </c>
      <c r="F1512" s="209">
        <v>0</v>
      </c>
      <c r="G1512" s="209">
        <v>0</v>
      </c>
      <c r="H1512" s="209">
        <v>1828</v>
      </c>
      <c r="I1512" s="209">
        <v>136</v>
      </c>
      <c r="J1512" s="209">
        <v>186</v>
      </c>
      <c r="K1512" s="209">
        <v>249</v>
      </c>
      <c r="L1512" s="209">
        <v>1</v>
      </c>
      <c r="M1512" s="60">
        <v>4</v>
      </c>
      <c r="N1512" s="152" t="s">
        <v>279</v>
      </c>
      <c r="O1512" s="56">
        <v>18</v>
      </c>
      <c r="P1512" s="61">
        <v>1.29</v>
      </c>
      <c r="Q1512" s="56" t="s">
        <v>365</v>
      </c>
    </row>
    <row r="1513" spans="1:20" x14ac:dyDescent="0.2">
      <c r="A1513" s="58">
        <v>39331</v>
      </c>
      <c r="B1513" s="513" t="str">
        <f t="shared" si="30"/>
        <v>0906</v>
      </c>
      <c r="C1513" s="56">
        <v>2007</v>
      </c>
      <c r="D1513" s="209">
        <v>502</v>
      </c>
      <c r="E1513" s="209">
        <v>31</v>
      </c>
      <c r="F1513" s="209">
        <v>0</v>
      </c>
      <c r="G1513" s="209">
        <v>0</v>
      </c>
      <c r="H1513" s="209">
        <v>159</v>
      </c>
      <c r="I1513" s="209">
        <v>23</v>
      </c>
      <c r="J1513" s="209">
        <v>3</v>
      </c>
      <c r="K1513" s="209">
        <v>0</v>
      </c>
      <c r="L1513" s="209">
        <v>0</v>
      </c>
      <c r="M1513" s="60">
        <v>0</v>
      </c>
      <c r="N1513" s="56" t="s">
        <v>276</v>
      </c>
      <c r="P1513" s="61"/>
      <c r="Q1513" s="60"/>
      <c r="T1513" s="62"/>
    </row>
    <row r="1514" spans="1:20" x14ac:dyDescent="0.2">
      <c r="A1514" s="58">
        <v>39332</v>
      </c>
      <c r="B1514" s="513" t="str">
        <f t="shared" si="30"/>
        <v>0907</v>
      </c>
      <c r="C1514" s="56">
        <v>2007</v>
      </c>
      <c r="D1514" s="209">
        <v>1012</v>
      </c>
      <c r="E1514" s="209">
        <v>61</v>
      </c>
      <c r="F1514" s="209">
        <v>0</v>
      </c>
      <c r="G1514" s="209">
        <v>0</v>
      </c>
      <c r="H1514" s="209">
        <v>346</v>
      </c>
      <c r="I1514" s="209">
        <v>68</v>
      </c>
      <c r="J1514" s="209">
        <v>5</v>
      </c>
      <c r="K1514" s="209">
        <v>2</v>
      </c>
      <c r="L1514" s="209">
        <v>0</v>
      </c>
      <c r="M1514" s="60">
        <v>0</v>
      </c>
      <c r="O1514" s="56">
        <v>18</v>
      </c>
      <c r="P1514" s="61">
        <v>1.31</v>
      </c>
      <c r="Q1514" s="60" t="s">
        <v>365</v>
      </c>
      <c r="T1514" s="62"/>
    </row>
    <row r="1515" spans="1:20" x14ac:dyDescent="0.2">
      <c r="A1515" s="58">
        <v>39333</v>
      </c>
      <c r="B1515" s="513" t="str">
        <f t="shared" si="30"/>
        <v>0908</v>
      </c>
      <c r="C1515" s="56">
        <v>2007</v>
      </c>
      <c r="D1515" s="209">
        <v>768</v>
      </c>
      <c r="E1515" s="209">
        <v>68</v>
      </c>
      <c r="F1515" s="209">
        <v>0</v>
      </c>
      <c r="G1515" s="209">
        <v>0</v>
      </c>
      <c r="H1515" s="209">
        <v>235</v>
      </c>
      <c r="I1515" s="209">
        <v>22</v>
      </c>
      <c r="J1515" s="209">
        <v>0</v>
      </c>
      <c r="K1515" s="209">
        <v>1</v>
      </c>
      <c r="L1515" s="209">
        <v>0</v>
      </c>
      <c r="M1515" s="60">
        <v>0</v>
      </c>
      <c r="O1515" s="56">
        <v>19</v>
      </c>
      <c r="P1515" s="61">
        <v>1.33</v>
      </c>
      <c r="Q1515" s="60" t="s">
        <v>212</v>
      </c>
      <c r="T1515" s="62"/>
    </row>
    <row r="1516" spans="1:20" x14ac:dyDescent="0.2">
      <c r="A1516" s="58">
        <v>39334</v>
      </c>
      <c r="B1516" s="513" t="str">
        <f t="shared" si="30"/>
        <v>0909</v>
      </c>
      <c r="C1516" s="56">
        <v>2007</v>
      </c>
      <c r="D1516" s="209">
        <v>603</v>
      </c>
      <c r="E1516" s="209">
        <v>61</v>
      </c>
      <c r="F1516" s="209">
        <v>0</v>
      </c>
      <c r="G1516" s="209">
        <v>0</v>
      </c>
      <c r="H1516" s="209">
        <v>243</v>
      </c>
      <c r="I1516" s="209">
        <v>26</v>
      </c>
      <c r="J1516" s="209">
        <v>1</v>
      </c>
      <c r="K1516" s="209">
        <v>1</v>
      </c>
      <c r="L1516" s="209">
        <v>0</v>
      </c>
      <c r="M1516" s="60">
        <v>0</v>
      </c>
      <c r="O1516" s="56">
        <v>17</v>
      </c>
      <c r="P1516" s="61">
        <v>1.33</v>
      </c>
      <c r="Q1516" s="60" t="s">
        <v>379</v>
      </c>
      <c r="T1516" s="62"/>
    </row>
    <row r="1517" spans="1:20" x14ac:dyDescent="0.2">
      <c r="A1517" s="58">
        <v>39335</v>
      </c>
      <c r="B1517" s="513" t="str">
        <f t="shared" si="30"/>
        <v>0910</v>
      </c>
      <c r="C1517" s="56">
        <v>2007</v>
      </c>
      <c r="D1517" s="209">
        <v>792</v>
      </c>
      <c r="E1517" s="209">
        <v>68</v>
      </c>
      <c r="F1517" s="209">
        <v>0</v>
      </c>
      <c r="G1517" s="209">
        <v>0</v>
      </c>
      <c r="H1517" s="209">
        <v>246</v>
      </c>
      <c r="I1517" s="209">
        <v>34</v>
      </c>
      <c r="J1517" s="209">
        <v>0</v>
      </c>
      <c r="K1517" s="209">
        <v>2</v>
      </c>
      <c r="L1517" s="209">
        <v>0</v>
      </c>
      <c r="M1517" s="60">
        <v>0</v>
      </c>
      <c r="O1517" s="56">
        <v>18.5</v>
      </c>
      <c r="P1517" s="61">
        <v>1.33</v>
      </c>
      <c r="Q1517" s="60" t="s">
        <v>212</v>
      </c>
      <c r="T1517" s="62"/>
    </row>
    <row r="1518" spans="1:20" x14ac:dyDescent="0.2">
      <c r="A1518" s="58">
        <v>39336</v>
      </c>
      <c r="B1518" s="513" t="str">
        <f t="shared" si="30"/>
        <v>0911</v>
      </c>
      <c r="C1518" s="56">
        <v>2007</v>
      </c>
      <c r="D1518" s="209">
        <v>1173</v>
      </c>
      <c r="E1518" s="209">
        <v>75</v>
      </c>
      <c r="F1518" s="209">
        <v>0</v>
      </c>
      <c r="G1518" s="209">
        <v>0</v>
      </c>
      <c r="H1518" s="209">
        <v>289</v>
      </c>
      <c r="I1518" s="209">
        <v>101</v>
      </c>
      <c r="J1518" s="209">
        <v>4</v>
      </c>
      <c r="K1518" s="209">
        <v>1</v>
      </c>
      <c r="L1518" s="209">
        <v>1</v>
      </c>
      <c r="M1518" s="60">
        <v>0</v>
      </c>
      <c r="O1518" s="56">
        <v>18</v>
      </c>
      <c r="P1518" s="61">
        <v>1.31</v>
      </c>
      <c r="Q1518" s="60" t="s">
        <v>212</v>
      </c>
      <c r="T1518" s="62"/>
    </row>
    <row r="1519" spans="1:20" x14ac:dyDescent="0.2">
      <c r="A1519" s="58">
        <v>39337</v>
      </c>
      <c r="B1519" s="513" t="str">
        <f t="shared" si="30"/>
        <v>0912</v>
      </c>
      <c r="C1519" s="56">
        <v>2007</v>
      </c>
      <c r="D1519" s="209">
        <v>908</v>
      </c>
      <c r="E1519" s="209">
        <v>57</v>
      </c>
      <c r="F1519" s="209">
        <v>0</v>
      </c>
      <c r="G1519" s="209">
        <v>0</v>
      </c>
      <c r="H1519" s="209">
        <v>268</v>
      </c>
      <c r="I1519" s="209">
        <v>78</v>
      </c>
      <c r="J1519" s="209">
        <v>0</v>
      </c>
      <c r="K1519" s="209">
        <v>1</v>
      </c>
      <c r="L1519" s="209">
        <v>0</v>
      </c>
      <c r="M1519" s="60">
        <v>0</v>
      </c>
      <c r="O1519" s="56">
        <v>18</v>
      </c>
      <c r="P1519" s="61">
        <v>1.3</v>
      </c>
      <c r="Q1519" s="60"/>
      <c r="T1519" s="62"/>
    </row>
    <row r="1520" spans="1:20" x14ac:dyDescent="0.2">
      <c r="A1520" s="58">
        <v>39338</v>
      </c>
      <c r="B1520" s="513" t="str">
        <f t="shared" si="30"/>
        <v>0913</v>
      </c>
      <c r="C1520" s="56">
        <v>2007</v>
      </c>
      <c r="D1520" s="209">
        <v>873</v>
      </c>
      <c r="E1520" s="209">
        <v>54</v>
      </c>
      <c r="F1520" s="209">
        <v>0</v>
      </c>
      <c r="G1520" s="209">
        <v>0</v>
      </c>
      <c r="H1520" s="209">
        <v>243</v>
      </c>
      <c r="I1520" s="209">
        <v>65</v>
      </c>
      <c r="J1520" s="209">
        <v>5</v>
      </c>
      <c r="K1520" s="209">
        <v>0</v>
      </c>
      <c r="L1520" s="209">
        <v>0</v>
      </c>
      <c r="M1520" s="60">
        <v>0</v>
      </c>
      <c r="O1520" s="60">
        <v>18</v>
      </c>
      <c r="P1520" s="61">
        <v>1.3</v>
      </c>
      <c r="Q1520" s="60" t="s">
        <v>212</v>
      </c>
      <c r="T1520" s="62"/>
    </row>
    <row r="1521" spans="1:20" x14ac:dyDescent="0.2">
      <c r="A1521" s="58">
        <v>39339</v>
      </c>
      <c r="B1521" s="513" t="str">
        <f t="shared" si="30"/>
        <v>0914</v>
      </c>
      <c r="C1521" s="56">
        <v>2007</v>
      </c>
      <c r="D1521" s="209">
        <v>986</v>
      </c>
      <c r="E1521" s="209">
        <v>50</v>
      </c>
      <c r="F1521" s="209">
        <v>0</v>
      </c>
      <c r="G1521" s="209">
        <v>0</v>
      </c>
      <c r="H1521" s="209">
        <v>445</v>
      </c>
      <c r="I1521" s="209">
        <v>91</v>
      </c>
      <c r="J1521" s="209">
        <v>3</v>
      </c>
      <c r="K1521" s="209">
        <v>2</v>
      </c>
      <c r="L1521" s="209">
        <v>0</v>
      </c>
      <c r="M1521" s="60">
        <v>0</v>
      </c>
      <c r="O1521" s="60">
        <v>18</v>
      </c>
      <c r="P1521" s="61">
        <v>1.3</v>
      </c>
      <c r="Q1521" s="60" t="s">
        <v>365</v>
      </c>
      <c r="T1521" s="62"/>
    </row>
    <row r="1522" spans="1:20" x14ac:dyDescent="0.2">
      <c r="A1522" s="58">
        <v>39340</v>
      </c>
      <c r="B1522" s="513" t="str">
        <f t="shared" si="30"/>
        <v>0915</v>
      </c>
      <c r="C1522" s="56">
        <v>2007</v>
      </c>
      <c r="D1522" s="209">
        <v>1344</v>
      </c>
      <c r="E1522" s="209">
        <v>33</v>
      </c>
      <c r="F1522" s="209">
        <v>0</v>
      </c>
      <c r="G1522" s="209">
        <v>0</v>
      </c>
      <c r="H1522" s="209">
        <v>270</v>
      </c>
      <c r="I1522" s="209">
        <v>61</v>
      </c>
      <c r="J1522" s="209">
        <v>2</v>
      </c>
      <c r="K1522" s="209">
        <v>0</v>
      </c>
      <c r="L1522" s="209">
        <v>0</v>
      </c>
      <c r="M1522" s="60">
        <v>0</v>
      </c>
      <c r="O1522" s="60">
        <v>18</v>
      </c>
      <c r="P1522" s="61">
        <v>1.3</v>
      </c>
      <c r="Q1522" s="60" t="s">
        <v>367</v>
      </c>
      <c r="T1522" s="62"/>
    </row>
    <row r="1523" spans="1:20" x14ac:dyDescent="0.2">
      <c r="A1523" s="58">
        <v>39341</v>
      </c>
      <c r="B1523" s="513" t="str">
        <f t="shared" si="30"/>
        <v>0916</v>
      </c>
      <c r="C1523" s="56">
        <v>2007</v>
      </c>
      <c r="D1523" s="209">
        <v>0</v>
      </c>
      <c r="E1523" s="209">
        <v>0</v>
      </c>
      <c r="F1523" s="209">
        <v>0</v>
      </c>
      <c r="G1523" s="209">
        <v>0</v>
      </c>
      <c r="H1523" s="209">
        <v>0</v>
      </c>
      <c r="I1523" s="209">
        <v>0</v>
      </c>
      <c r="J1523" s="209">
        <v>0</v>
      </c>
      <c r="K1523" s="209">
        <v>0</v>
      </c>
      <c r="L1523" s="209">
        <v>0</v>
      </c>
      <c r="M1523" s="60">
        <v>0</v>
      </c>
      <c r="N1523" s="56" t="s">
        <v>274</v>
      </c>
      <c r="O1523" s="60"/>
      <c r="P1523" s="61"/>
      <c r="Q1523" s="60"/>
      <c r="T1523" s="62"/>
    </row>
    <row r="1524" spans="1:20" x14ac:dyDescent="0.2">
      <c r="A1524" s="58">
        <v>39342</v>
      </c>
      <c r="B1524" s="513" t="str">
        <f t="shared" si="30"/>
        <v>0917</v>
      </c>
      <c r="C1524" s="56">
        <v>2007</v>
      </c>
      <c r="D1524" s="209">
        <v>1263</v>
      </c>
      <c r="E1524" s="209">
        <v>74</v>
      </c>
      <c r="F1524" s="209">
        <v>0</v>
      </c>
      <c r="G1524" s="209">
        <v>0</v>
      </c>
      <c r="H1524" s="209">
        <v>285</v>
      </c>
      <c r="I1524" s="209">
        <v>82</v>
      </c>
      <c r="J1524" s="209">
        <v>0</v>
      </c>
      <c r="K1524" s="209">
        <v>0</v>
      </c>
      <c r="L1524" s="209">
        <v>0</v>
      </c>
      <c r="M1524" s="60">
        <v>0</v>
      </c>
      <c r="N1524" s="56" t="s">
        <v>272</v>
      </c>
      <c r="O1524" s="60">
        <v>18</v>
      </c>
      <c r="P1524" s="61">
        <v>1.3</v>
      </c>
      <c r="Q1524" s="60" t="s">
        <v>379</v>
      </c>
      <c r="T1524" s="62"/>
    </row>
    <row r="1525" spans="1:20" x14ac:dyDescent="0.2">
      <c r="A1525" s="58">
        <v>39343</v>
      </c>
      <c r="B1525" s="513" t="str">
        <f t="shared" si="30"/>
        <v>0918</v>
      </c>
      <c r="C1525" s="56">
        <v>2007</v>
      </c>
      <c r="D1525" s="209">
        <v>1629</v>
      </c>
      <c r="E1525" s="209">
        <v>75</v>
      </c>
      <c r="F1525" s="209">
        <v>0</v>
      </c>
      <c r="G1525" s="209">
        <v>0</v>
      </c>
      <c r="H1525" s="209">
        <v>273</v>
      </c>
      <c r="I1525" s="209">
        <v>59</v>
      </c>
      <c r="J1525" s="209">
        <v>2</v>
      </c>
      <c r="K1525" s="209">
        <v>0</v>
      </c>
      <c r="L1525" s="209">
        <v>0</v>
      </c>
      <c r="M1525" s="60">
        <v>0</v>
      </c>
      <c r="O1525" s="60">
        <v>16</v>
      </c>
      <c r="P1525" s="61">
        <v>1.3</v>
      </c>
      <c r="Q1525" s="60" t="s">
        <v>371</v>
      </c>
      <c r="T1525" s="62"/>
    </row>
    <row r="1526" spans="1:20" x14ac:dyDescent="0.2">
      <c r="A1526" s="58">
        <v>39344</v>
      </c>
      <c r="B1526" s="513" t="str">
        <f t="shared" si="30"/>
        <v>0919</v>
      </c>
      <c r="C1526" s="56">
        <v>2007</v>
      </c>
      <c r="D1526" s="209">
        <v>1977</v>
      </c>
      <c r="E1526" s="209">
        <v>101</v>
      </c>
      <c r="F1526" s="209">
        <v>0</v>
      </c>
      <c r="G1526" s="209">
        <v>1</v>
      </c>
      <c r="H1526" s="209">
        <v>106</v>
      </c>
      <c r="I1526" s="209">
        <v>36</v>
      </c>
      <c r="J1526" s="209">
        <v>2</v>
      </c>
      <c r="K1526" s="209">
        <v>0</v>
      </c>
      <c r="L1526" s="209">
        <v>0</v>
      </c>
      <c r="M1526" s="60">
        <v>0</v>
      </c>
      <c r="O1526" s="60">
        <v>16</v>
      </c>
      <c r="P1526" s="61">
        <v>1.3</v>
      </c>
      <c r="Q1526" s="60" t="s">
        <v>379</v>
      </c>
      <c r="T1526" s="62"/>
    </row>
    <row r="1527" spans="1:20" x14ac:dyDescent="0.2">
      <c r="A1527" s="58">
        <v>39345</v>
      </c>
      <c r="B1527" s="513" t="str">
        <f t="shared" si="30"/>
        <v>0920</v>
      </c>
      <c r="C1527" s="56">
        <v>2007</v>
      </c>
      <c r="D1527" s="209">
        <v>2391</v>
      </c>
      <c r="E1527" s="209">
        <v>125</v>
      </c>
      <c r="F1527" s="209">
        <v>0</v>
      </c>
      <c r="G1527" s="209">
        <v>0</v>
      </c>
      <c r="H1527" s="209">
        <v>240</v>
      </c>
      <c r="I1527" s="209">
        <v>44</v>
      </c>
      <c r="J1527" s="209">
        <v>0</v>
      </c>
      <c r="K1527" s="209">
        <v>0</v>
      </c>
      <c r="L1527" s="209">
        <v>0</v>
      </c>
      <c r="M1527" s="60">
        <v>0</v>
      </c>
      <c r="O1527" s="60">
        <v>16</v>
      </c>
      <c r="P1527" s="61">
        <v>1.3</v>
      </c>
      <c r="Q1527" s="60" t="s">
        <v>365</v>
      </c>
      <c r="T1527" s="62"/>
    </row>
    <row r="1528" spans="1:20" x14ac:dyDescent="0.2">
      <c r="A1528" s="58">
        <v>39346</v>
      </c>
      <c r="B1528" s="513" t="str">
        <f t="shared" si="30"/>
        <v>0921</v>
      </c>
      <c r="C1528" s="56">
        <v>2007</v>
      </c>
      <c r="D1528" s="209">
        <v>1621</v>
      </c>
      <c r="E1528" s="209">
        <v>88</v>
      </c>
      <c r="F1528" s="209">
        <v>0</v>
      </c>
      <c r="G1528" s="209">
        <v>0</v>
      </c>
      <c r="H1528" s="209">
        <v>167</v>
      </c>
      <c r="I1528" s="209">
        <v>29</v>
      </c>
      <c r="J1528" s="209">
        <v>1</v>
      </c>
      <c r="K1528" s="209">
        <v>0</v>
      </c>
      <c r="L1528" s="209">
        <v>0</v>
      </c>
      <c r="M1528" s="60">
        <v>0</v>
      </c>
      <c r="O1528" s="60">
        <v>16</v>
      </c>
      <c r="P1528" s="61">
        <v>1.3</v>
      </c>
      <c r="Q1528" s="60" t="s">
        <v>367</v>
      </c>
      <c r="T1528" s="62"/>
    </row>
    <row r="1529" spans="1:20" x14ac:dyDescent="0.2">
      <c r="A1529" s="58">
        <v>39347</v>
      </c>
      <c r="B1529" s="513" t="str">
        <f t="shared" si="30"/>
        <v>0922</v>
      </c>
      <c r="C1529" s="56">
        <v>2007</v>
      </c>
      <c r="D1529" s="209">
        <v>2352</v>
      </c>
      <c r="E1529" s="209">
        <v>124</v>
      </c>
      <c r="F1529" s="209">
        <v>0</v>
      </c>
      <c r="G1529" s="209">
        <v>0</v>
      </c>
      <c r="H1529" s="209">
        <v>472</v>
      </c>
      <c r="I1529" s="209">
        <v>100</v>
      </c>
      <c r="J1529" s="209">
        <v>1</v>
      </c>
      <c r="K1529" s="209">
        <v>0</v>
      </c>
      <c r="L1529" s="209">
        <v>0</v>
      </c>
      <c r="M1529" s="60">
        <v>0</v>
      </c>
      <c r="O1529" s="60">
        <v>16</v>
      </c>
      <c r="P1529" s="61">
        <v>1.3</v>
      </c>
      <c r="Q1529" s="60" t="s">
        <v>400</v>
      </c>
      <c r="T1529" s="62"/>
    </row>
    <row r="1530" spans="1:20" x14ac:dyDescent="0.2">
      <c r="A1530" s="58">
        <v>39348</v>
      </c>
      <c r="B1530" s="513" t="str">
        <f t="shared" si="30"/>
        <v>0923</v>
      </c>
      <c r="C1530" s="56">
        <v>2007</v>
      </c>
      <c r="D1530" s="209">
        <v>1902</v>
      </c>
      <c r="E1530" s="209">
        <v>93</v>
      </c>
      <c r="F1530" s="209">
        <v>0</v>
      </c>
      <c r="G1530" s="209">
        <v>0</v>
      </c>
      <c r="H1530" s="209">
        <v>475</v>
      </c>
      <c r="I1530" s="209">
        <v>52</v>
      </c>
      <c r="J1530" s="209">
        <v>0</v>
      </c>
      <c r="K1530" s="209">
        <v>0</v>
      </c>
      <c r="L1530" s="209">
        <v>0</v>
      </c>
      <c r="M1530" s="60">
        <v>0</v>
      </c>
      <c r="O1530" s="60">
        <v>16</v>
      </c>
      <c r="P1530" s="61">
        <v>1.3</v>
      </c>
      <c r="Q1530" s="60" t="s">
        <v>365</v>
      </c>
      <c r="T1530" s="62"/>
    </row>
    <row r="1531" spans="1:20" x14ac:dyDescent="0.2">
      <c r="A1531" s="58">
        <v>39349</v>
      </c>
      <c r="B1531" s="513" t="str">
        <f t="shared" si="30"/>
        <v>0924</v>
      </c>
      <c r="C1531" s="56">
        <v>2007</v>
      </c>
      <c r="D1531" s="209">
        <v>2034</v>
      </c>
      <c r="E1531" s="209">
        <v>180</v>
      </c>
      <c r="F1531" s="209">
        <v>0</v>
      </c>
      <c r="G1531" s="209">
        <v>0</v>
      </c>
      <c r="H1531" s="209">
        <v>436</v>
      </c>
      <c r="I1531" s="209">
        <v>45</v>
      </c>
      <c r="J1531" s="209">
        <v>1</v>
      </c>
      <c r="K1531" s="209">
        <v>0</v>
      </c>
      <c r="L1531" s="209">
        <v>0</v>
      </c>
      <c r="M1531" s="60">
        <v>0</v>
      </c>
      <c r="O1531" s="60">
        <v>14</v>
      </c>
      <c r="P1531" s="61">
        <v>1.39</v>
      </c>
      <c r="Q1531" s="60" t="s">
        <v>219</v>
      </c>
      <c r="T1531" s="62"/>
    </row>
    <row r="1532" spans="1:20" x14ac:dyDescent="0.2">
      <c r="A1532" s="58">
        <v>39350</v>
      </c>
      <c r="B1532" s="513" t="str">
        <f t="shared" si="30"/>
        <v>0925</v>
      </c>
      <c r="C1532" s="56">
        <v>2007</v>
      </c>
      <c r="D1532" s="209">
        <v>2646</v>
      </c>
      <c r="E1532" s="209">
        <v>287</v>
      </c>
      <c r="F1532" s="209">
        <v>0</v>
      </c>
      <c r="G1532" s="209">
        <v>2</v>
      </c>
      <c r="H1532" s="209">
        <v>830</v>
      </c>
      <c r="I1532" s="209">
        <v>78</v>
      </c>
      <c r="J1532" s="209">
        <v>2</v>
      </c>
      <c r="K1532" s="209">
        <v>0</v>
      </c>
      <c r="L1532" s="209">
        <v>1</v>
      </c>
      <c r="M1532" s="60">
        <v>0</v>
      </c>
      <c r="O1532" s="60">
        <v>15.5</v>
      </c>
      <c r="P1532" s="61">
        <v>1.4</v>
      </c>
      <c r="Q1532" s="60" t="s">
        <v>379</v>
      </c>
      <c r="T1532" s="62"/>
    </row>
    <row r="1533" spans="1:20" x14ac:dyDescent="0.2">
      <c r="A1533" s="58">
        <v>39351</v>
      </c>
      <c r="B1533" s="513" t="str">
        <f t="shared" si="30"/>
        <v>0926</v>
      </c>
      <c r="C1533" s="56">
        <v>2007</v>
      </c>
      <c r="D1533" s="209">
        <v>1927</v>
      </c>
      <c r="E1533" s="209">
        <v>209</v>
      </c>
      <c r="F1533" s="209">
        <v>0</v>
      </c>
      <c r="G1533" s="209">
        <v>0</v>
      </c>
      <c r="H1533" s="209">
        <v>532</v>
      </c>
      <c r="I1533" s="209">
        <v>100</v>
      </c>
      <c r="J1533" s="209">
        <v>5</v>
      </c>
      <c r="K1533" s="209">
        <v>0</v>
      </c>
      <c r="L1533" s="209">
        <v>0</v>
      </c>
      <c r="M1533" s="60">
        <v>0</v>
      </c>
      <c r="O1533" s="60">
        <v>15</v>
      </c>
      <c r="P1533" s="61">
        <v>1.39</v>
      </c>
      <c r="Q1533" s="60" t="s">
        <v>365</v>
      </c>
    </row>
    <row r="1534" spans="1:20" x14ac:dyDescent="0.2">
      <c r="A1534" s="58">
        <v>39352</v>
      </c>
      <c r="B1534" s="513" t="str">
        <f t="shared" si="30"/>
        <v>0927</v>
      </c>
      <c r="C1534" s="56">
        <v>2007</v>
      </c>
      <c r="D1534" s="209">
        <v>2428</v>
      </c>
      <c r="E1534" s="209">
        <v>308</v>
      </c>
      <c r="F1534" s="209">
        <v>0</v>
      </c>
      <c r="G1534" s="209">
        <v>0</v>
      </c>
      <c r="H1534" s="209">
        <v>654</v>
      </c>
      <c r="I1534" s="209">
        <v>108</v>
      </c>
      <c r="J1534" s="141">
        <v>2</v>
      </c>
      <c r="K1534" s="209">
        <v>1</v>
      </c>
      <c r="L1534" s="209">
        <v>0</v>
      </c>
      <c r="M1534" s="60">
        <v>0</v>
      </c>
      <c r="O1534" s="60">
        <v>17</v>
      </c>
      <c r="P1534" s="61">
        <v>1.4</v>
      </c>
      <c r="Q1534" s="60" t="s">
        <v>379</v>
      </c>
    </row>
    <row r="1535" spans="1:20" x14ac:dyDescent="0.2">
      <c r="A1535" s="58">
        <v>39353</v>
      </c>
      <c r="B1535" s="513" t="str">
        <f t="shared" si="30"/>
        <v>0928</v>
      </c>
      <c r="C1535" s="56">
        <v>2007</v>
      </c>
      <c r="D1535" s="209">
        <v>1606</v>
      </c>
      <c r="E1535" s="209">
        <v>164</v>
      </c>
      <c r="F1535" s="209">
        <v>0</v>
      </c>
      <c r="G1535" s="209">
        <v>0</v>
      </c>
      <c r="H1535" s="209">
        <v>1025</v>
      </c>
      <c r="I1535" s="209">
        <v>75</v>
      </c>
      <c r="J1535" s="141">
        <v>3</v>
      </c>
      <c r="K1535" s="209">
        <v>0</v>
      </c>
      <c r="L1535" s="209">
        <v>0</v>
      </c>
      <c r="M1535" s="60">
        <v>0</v>
      </c>
      <c r="O1535" s="60">
        <v>15</v>
      </c>
      <c r="P1535" s="61">
        <v>1.4</v>
      </c>
      <c r="Q1535" s="60" t="s">
        <v>400</v>
      </c>
    </row>
    <row r="1536" spans="1:20" x14ac:dyDescent="0.2">
      <c r="A1536" s="58">
        <v>39354</v>
      </c>
      <c r="B1536" s="513" t="str">
        <f t="shared" si="30"/>
        <v>0929</v>
      </c>
      <c r="C1536" s="56">
        <v>2007</v>
      </c>
      <c r="D1536" s="141">
        <v>875</v>
      </c>
      <c r="E1536" s="141">
        <v>86</v>
      </c>
      <c r="F1536" s="141">
        <v>0</v>
      </c>
      <c r="G1536" s="141">
        <v>0</v>
      </c>
      <c r="H1536" s="141">
        <v>1076</v>
      </c>
      <c r="I1536" s="141">
        <v>35</v>
      </c>
      <c r="J1536" s="141">
        <v>4</v>
      </c>
      <c r="K1536" s="141">
        <v>1</v>
      </c>
      <c r="L1536" s="141">
        <v>0</v>
      </c>
      <c r="M1536" s="56">
        <v>0</v>
      </c>
      <c r="O1536" s="56">
        <v>15</v>
      </c>
      <c r="P1536" s="57">
        <v>1.4</v>
      </c>
      <c r="Q1536" s="56" t="s">
        <v>221</v>
      </c>
    </row>
    <row r="1537" spans="1:17" x14ac:dyDescent="0.2">
      <c r="A1537" s="58">
        <v>39355</v>
      </c>
      <c r="B1537" s="513" t="str">
        <f t="shared" si="30"/>
        <v>0930</v>
      </c>
      <c r="C1537" s="56">
        <v>2007</v>
      </c>
      <c r="D1537" s="141">
        <v>1091</v>
      </c>
      <c r="E1537" s="141">
        <v>60</v>
      </c>
      <c r="F1537" s="141">
        <v>0</v>
      </c>
      <c r="G1537" s="141">
        <v>0</v>
      </c>
      <c r="H1537" s="141">
        <v>390</v>
      </c>
      <c r="I1537" s="141">
        <v>13</v>
      </c>
      <c r="J1537" s="141">
        <v>1</v>
      </c>
      <c r="K1537" s="141">
        <v>0</v>
      </c>
      <c r="L1537" s="141">
        <v>0</v>
      </c>
      <c r="M1537" s="56">
        <v>0</v>
      </c>
      <c r="O1537" s="56">
        <v>14</v>
      </c>
      <c r="P1537" s="57">
        <v>16.5</v>
      </c>
      <c r="Q1537" s="56" t="s">
        <v>219</v>
      </c>
    </row>
    <row r="1538" spans="1:17" x14ac:dyDescent="0.2">
      <c r="A1538" s="58">
        <v>39356</v>
      </c>
      <c r="B1538" s="513" t="str">
        <f t="shared" si="30"/>
        <v>1001</v>
      </c>
      <c r="C1538" s="56">
        <v>2007</v>
      </c>
      <c r="D1538" s="141">
        <v>1181</v>
      </c>
      <c r="E1538" s="141">
        <v>115</v>
      </c>
      <c r="F1538" s="141">
        <v>0</v>
      </c>
      <c r="G1538" s="141">
        <v>0</v>
      </c>
      <c r="H1538" s="141">
        <v>1058</v>
      </c>
      <c r="I1538" s="141">
        <v>49</v>
      </c>
      <c r="J1538" s="141">
        <v>3</v>
      </c>
      <c r="K1538" s="141">
        <v>0</v>
      </c>
      <c r="L1538" s="141">
        <v>0</v>
      </c>
      <c r="M1538" s="56">
        <v>0</v>
      </c>
      <c r="O1538" s="56">
        <v>14</v>
      </c>
      <c r="P1538" s="57">
        <v>1.8</v>
      </c>
      <c r="Q1538" s="56" t="s">
        <v>389</v>
      </c>
    </row>
    <row r="1539" spans="1:17" x14ac:dyDescent="0.2">
      <c r="A1539" s="58">
        <v>39357</v>
      </c>
      <c r="B1539" s="513" t="str">
        <f t="shared" si="30"/>
        <v>1002</v>
      </c>
      <c r="C1539" s="56">
        <v>2007</v>
      </c>
      <c r="D1539" s="141">
        <v>497</v>
      </c>
      <c r="E1539" s="141">
        <v>42</v>
      </c>
      <c r="F1539" s="141">
        <v>0</v>
      </c>
      <c r="G1539" s="141">
        <v>0</v>
      </c>
      <c r="H1539" s="141">
        <v>243</v>
      </c>
      <c r="I1539" s="141">
        <v>21</v>
      </c>
      <c r="J1539" s="141">
        <v>11</v>
      </c>
      <c r="K1539" s="141">
        <v>0</v>
      </c>
      <c r="L1539" s="141">
        <v>0</v>
      </c>
      <c r="M1539" s="56">
        <v>0</v>
      </c>
      <c r="O1539" s="56">
        <v>15</v>
      </c>
      <c r="P1539" s="57">
        <v>1.91</v>
      </c>
      <c r="Q1539" s="56" t="s">
        <v>394</v>
      </c>
    </row>
    <row r="1540" spans="1:17" x14ac:dyDescent="0.2">
      <c r="A1540" s="58">
        <v>39358</v>
      </c>
      <c r="B1540" s="513" t="str">
        <f t="shared" si="30"/>
        <v>1003</v>
      </c>
      <c r="C1540" s="56">
        <v>2007</v>
      </c>
      <c r="D1540" s="141">
        <v>1131</v>
      </c>
      <c r="E1540" s="141">
        <v>104</v>
      </c>
      <c r="F1540" s="141">
        <v>0</v>
      </c>
      <c r="G1540" s="141">
        <v>1</v>
      </c>
      <c r="H1540" s="141">
        <v>321</v>
      </c>
      <c r="I1540" s="141">
        <v>67</v>
      </c>
      <c r="J1540" s="141">
        <v>11</v>
      </c>
      <c r="K1540" s="141">
        <v>2</v>
      </c>
      <c r="L1540" s="141">
        <v>0</v>
      </c>
      <c r="M1540" s="56">
        <v>0</v>
      </c>
      <c r="O1540" s="56">
        <v>14</v>
      </c>
      <c r="P1540" s="57">
        <v>2</v>
      </c>
      <c r="Q1540" s="56" t="s">
        <v>398</v>
      </c>
    </row>
    <row r="1541" spans="1:17" x14ac:dyDescent="0.2">
      <c r="A1541" s="58">
        <v>39359</v>
      </c>
      <c r="B1541" s="513" t="str">
        <f t="shared" si="30"/>
        <v>1004</v>
      </c>
      <c r="C1541" s="56">
        <v>2007</v>
      </c>
      <c r="D1541" s="141">
        <v>96</v>
      </c>
      <c r="E1541" s="141">
        <v>5</v>
      </c>
      <c r="F1541" s="141">
        <v>0</v>
      </c>
      <c r="G1541" s="141">
        <v>0</v>
      </c>
      <c r="H1541" s="141">
        <v>33</v>
      </c>
      <c r="I1541" s="141">
        <v>1</v>
      </c>
      <c r="J1541" s="141">
        <v>1</v>
      </c>
      <c r="K1541" s="141">
        <v>0</v>
      </c>
      <c r="L1541" s="141">
        <v>0</v>
      </c>
      <c r="M1541" s="56">
        <v>0</v>
      </c>
      <c r="O1541" s="56">
        <v>14</v>
      </c>
      <c r="P1541" s="57">
        <v>2</v>
      </c>
      <c r="Q1541" s="56" t="s">
        <v>379</v>
      </c>
    </row>
    <row r="1542" spans="1:17" x14ac:dyDescent="0.2">
      <c r="A1542" s="58">
        <v>39360</v>
      </c>
      <c r="B1542" s="513" t="str">
        <f t="shared" si="30"/>
        <v>1005</v>
      </c>
      <c r="C1542" s="56">
        <v>2007</v>
      </c>
      <c r="D1542" s="141">
        <v>59</v>
      </c>
      <c r="E1542" s="141">
        <v>12</v>
      </c>
      <c r="F1542" s="141">
        <v>0</v>
      </c>
      <c r="G1542" s="141">
        <v>0</v>
      </c>
      <c r="H1542" s="141">
        <v>12</v>
      </c>
      <c r="I1542" s="141">
        <v>0</v>
      </c>
      <c r="J1542" s="141">
        <v>1</v>
      </c>
      <c r="K1542" s="141">
        <v>0</v>
      </c>
      <c r="L1542" s="141">
        <v>0</v>
      </c>
      <c r="M1542" s="56">
        <v>0</v>
      </c>
      <c r="O1542" s="56">
        <v>13</v>
      </c>
      <c r="P1542" s="57">
        <v>2.15</v>
      </c>
      <c r="Q1542" s="56" t="s">
        <v>367</v>
      </c>
    </row>
    <row r="1543" spans="1:17" x14ac:dyDescent="0.2">
      <c r="A1543" s="58">
        <v>39361</v>
      </c>
      <c r="B1543" s="513" t="str">
        <f t="shared" si="30"/>
        <v>1006</v>
      </c>
      <c r="C1543" s="56">
        <v>2007</v>
      </c>
      <c r="D1543" s="141">
        <v>329</v>
      </c>
      <c r="E1543" s="141">
        <v>53</v>
      </c>
      <c r="F1543" s="141">
        <v>0</v>
      </c>
      <c r="G1543" s="141">
        <v>0</v>
      </c>
      <c r="H1543" s="141">
        <v>176</v>
      </c>
      <c r="I1543" s="141">
        <v>19</v>
      </c>
      <c r="J1543" s="141">
        <v>0</v>
      </c>
      <c r="K1543" s="141">
        <v>0</v>
      </c>
      <c r="L1543" s="141">
        <v>0</v>
      </c>
      <c r="M1543" s="56">
        <v>0</v>
      </c>
      <c r="O1543" s="56">
        <v>13</v>
      </c>
      <c r="P1543" s="57">
        <v>2.1</v>
      </c>
      <c r="Q1543" s="56" t="s">
        <v>221</v>
      </c>
    </row>
    <row r="1544" spans="1:17" x14ac:dyDescent="0.2">
      <c r="A1544" s="58">
        <v>39362</v>
      </c>
      <c r="B1544" s="513" t="str">
        <f t="shared" si="30"/>
        <v>1007</v>
      </c>
      <c r="C1544" s="56">
        <v>2007</v>
      </c>
      <c r="D1544" s="141">
        <v>142</v>
      </c>
      <c r="E1544" s="141">
        <v>12</v>
      </c>
      <c r="F1544" s="141">
        <v>0</v>
      </c>
      <c r="G1544" s="141">
        <v>0</v>
      </c>
      <c r="H1544" s="141">
        <v>338</v>
      </c>
      <c r="I1544" s="141">
        <v>33</v>
      </c>
      <c r="J1544" s="141">
        <v>0</v>
      </c>
      <c r="K1544" s="141">
        <v>0</v>
      </c>
      <c r="L1544" s="141">
        <v>0</v>
      </c>
      <c r="M1544" s="56">
        <v>0</v>
      </c>
      <c r="O1544" s="56">
        <v>13</v>
      </c>
      <c r="P1544" s="57">
        <v>2.25</v>
      </c>
      <c r="Q1544" s="56" t="s">
        <v>245</v>
      </c>
    </row>
    <row r="1545" spans="1:17" x14ac:dyDescent="0.2">
      <c r="A1545" s="58">
        <v>39363</v>
      </c>
      <c r="B1545" s="513" t="str">
        <f t="shared" si="30"/>
        <v>1008</v>
      </c>
      <c r="C1545" s="56">
        <v>2007</v>
      </c>
      <c r="D1545" s="141">
        <v>302</v>
      </c>
      <c r="E1545" s="141">
        <v>32</v>
      </c>
      <c r="F1545" s="141">
        <v>0</v>
      </c>
      <c r="G1545" s="141">
        <v>0</v>
      </c>
      <c r="H1545" s="141">
        <v>304</v>
      </c>
      <c r="I1545" s="141">
        <v>18</v>
      </c>
      <c r="J1545" s="141">
        <v>1</v>
      </c>
      <c r="K1545" s="141">
        <v>0</v>
      </c>
      <c r="L1545" s="141">
        <v>0</v>
      </c>
      <c r="M1545" s="56">
        <v>0</v>
      </c>
      <c r="O1545" s="56">
        <v>12</v>
      </c>
      <c r="P1545" s="57">
        <v>2.2999999999999998</v>
      </c>
      <c r="Q1545" s="56" t="s">
        <v>365</v>
      </c>
    </row>
    <row r="1546" spans="1:17" x14ac:dyDescent="0.2">
      <c r="A1546" s="58">
        <v>39364</v>
      </c>
      <c r="B1546" s="513" t="str">
        <f t="shared" si="30"/>
        <v>1009</v>
      </c>
      <c r="C1546" s="56">
        <v>2007</v>
      </c>
      <c r="D1546" s="141">
        <v>197</v>
      </c>
      <c r="E1546" s="141">
        <v>37</v>
      </c>
      <c r="F1546" s="141">
        <v>0</v>
      </c>
      <c r="G1546" s="141">
        <v>1</v>
      </c>
      <c r="H1546" s="141">
        <v>230</v>
      </c>
      <c r="I1546" s="141">
        <v>24</v>
      </c>
      <c r="J1546" s="141">
        <v>0</v>
      </c>
      <c r="K1546" s="141">
        <v>0</v>
      </c>
      <c r="L1546" s="141">
        <v>0</v>
      </c>
      <c r="M1546" s="56">
        <v>0</v>
      </c>
      <c r="O1546" s="56">
        <v>13</v>
      </c>
      <c r="P1546" s="57">
        <v>2.35</v>
      </c>
      <c r="Q1546" s="56" t="s">
        <v>219</v>
      </c>
    </row>
    <row r="1547" spans="1:17" x14ac:dyDescent="0.2">
      <c r="A1547" s="58">
        <v>39365</v>
      </c>
      <c r="B1547" s="513" t="str">
        <f t="shared" si="30"/>
        <v>1010</v>
      </c>
      <c r="C1547" s="56">
        <v>2007</v>
      </c>
      <c r="D1547" s="141" t="s">
        <v>283</v>
      </c>
      <c r="E1547" s="141" t="s">
        <v>283</v>
      </c>
      <c r="F1547" s="141" t="s">
        <v>283</v>
      </c>
      <c r="G1547" s="141" t="s">
        <v>283</v>
      </c>
      <c r="H1547" s="141" t="s">
        <v>283</v>
      </c>
      <c r="I1547" s="141" t="s">
        <v>283</v>
      </c>
      <c r="J1547" s="141" t="s">
        <v>283</v>
      </c>
      <c r="K1547" s="141" t="s">
        <v>283</v>
      </c>
      <c r="L1547" s="141" t="s">
        <v>283</v>
      </c>
      <c r="M1547" s="56" t="s">
        <v>283</v>
      </c>
      <c r="N1547" s="56" t="s">
        <v>277</v>
      </c>
    </row>
    <row r="1548" spans="1:17" x14ac:dyDescent="0.2">
      <c r="A1548" s="58">
        <v>39366</v>
      </c>
      <c r="B1548" s="513" t="str">
        <f t="shared" si="30"/>
        <v>1011</v>
      </c>
      <c r="C1548" s="56">
        <v>2007</v>
      </c>
      <c r="D1548" s="141" t="s">
        <v>283</v>
      </c>
      <c r="E1548" s="141" t="s">
        <v>283</v>
      </c>
      <c r="F1548" s="141" t="s">
        <v>283</v>
      </c>
      <c r="G1548" s="141" t="s">
        <v>283</v>
      </c>
      <c r="H1548" s="141" t="s">
        <v>283</v>
      </c>
      <c r="I1548" s="141" t="s">
        <v>283</v>
      </c>
      <c r="J1548" s="141" t="s">
        <v>283</v>
      </c>
      <c r="K1548" s="141" t="s">
        <v>283</v>
      </c>
      <c r="L1548" s="141" t="s">
        <v>283</v>
      </c>
      <c r="M1548" s="56" t="s">
        <v>283</v>
      </c>
      <c r="N1548" s="56" t="s">
        <v>397</v>
      </c>
    </row>
    <row r="1549" spans="1:17" x14ac:dyDescent="0.2">
      <c r="A1549" s="58">
        <v>39367</v>
      </c>
      <c r="B1549" s="513" t="str">
        <f t="shared" si="30"/>
        <v>1012</v>
      </c>
      <c r="C1549" s="56">
        <v>2007</v>
      </c>
      <c r="D1549" s="141">
        <v>176</v>
      </c>
      <c r="E1549" s="141">
        <v>27</v>
      </c>
      <c r="F1549" s="141">
        <v>0</v>
      </c>
      <c r="G1549" s="141">
        <v>0</v>
      </c>
      <c r="H1549" s="141">
        <v>55</v>
      </c>
      <c r="I1549" s="141">
        <v>7</v>
      </c>
      <c r="J1549" s="141">
        <v>0</v>
      </c>
      <c r="K1549" s="141">
        <v>0</v>
      </c>
      <c r="L1549" s="141">
        <v>0</v>
      </c>
      <c r="M1549" s="56">
        <v>0</v>
      </c>
      <c r="N1549" s="56" t="s">
        <v>278</v>
      </c>
      <c r="O1549" s="56">
        <v>13</v>
      </c>
      <c r="P1549" s="57">
        <v>2.35</v>
      </c>
      <c r="Q1549" s="56" t="s">
        <v>379</v>
      </c>
    </row>
    <row r="1550" spans="1:17" x14ac:dyDescent="0.2">
      <c r="A1550" s="58">
        <v>39368</v>
      </c>
      <c r="B1550" s="513" t="str">
        <f t="shared" si="30"/>
        <v>1013</v>
      </c>
      <c r="C1550" s="56">
        <v>2007</v>
      </c>
      <c r="D1550" s="141">
        <v>261</v>
      </c>
      <c r="E1550" s="141">
        <v>33</v>
      </c>
      <c r="F1550" s="141">
        <v>0</v>
      </c>
      <c r="G1550" s="141">
        <v>0</v>
      </c>
      <c r="H1550" s="141">
        <v>145</v>
      </c>
      <c r="I1550" s="141">
        <v>26</v>
      </c>
      <c r="J1550" s="141">
        <v>4</v>
      </c>
      <c r="K1550" s="141">
        <v>0</v>
      </c>
      <c r="L1550" s="141">
        <v>0</v>
      </c>
      <c r="M1550" s="56">
        <v>0</v>
      </c>
      <c r="O1550" s="56">
        <v>12</v>
      </c>
      <c r="P1550" s="57">
        <v>2.2999999999999998</v>
      </c>
      <c r="Q1550" s="56" t="s">
        <v>367</v>
      </c>
    </row>
    <row r="1551" spans="1:17" x14ac:dyDescent="0.2">
      <c r="A1551" s="58">
        <v>39369</v>
      </c>
      <c r="B1551" s="513" t="str">
        <f t="shared" si="30"/>
        <v>1014</v>
      </c>
      <c r="C1551" s="56">
        <v>2007</v>
      </c>
      <c r="D1551" s="141">
        <v>540</v>
      </c>
      <c r="E1551" s="141">
        <v>96</v>
      </c>
      <c r="F1551" s="141">
        <v>0</v>
      </c>
      <c r="G1551" s="141">
        <v>1</v>
      </c>
      <c r="H1551" s="141">
        <v>240</v>
      </c>
      <c r="I1551" s="141">
        <v>28</v>
      </c>
      <c r="J1551" s="141">
        <v>2</v>
      </c>
      <c r="K1551" s="141">
        <v>0</v>
      </c>
      <c r="L1551" s="141">
        <v>0</v>
      </c>
      <c r="M1551" s="56">
        <v>0</v>
      </c>
      <c r="O1551" s="56">
        <v>12</v>
      </c>
      <c r="P1551" s="57">
        <v>2.15</v>
      </c>
      <c r="Q1551" s="56" t="s">
        <v>367</v>
      </c>
    </row>
    <row r="1552" spans="1:17" x14ac:dyDescent="0.2">
      <c r="A1552" s="58">
        <v>39370</v>
      </c>
      <c r="B1552" s="513" t="str">
        <f t="shared" si="30"/>
        <v>1015</v>
      </c>
      <c r="C1552" s="56">
        <v>2007</v>
      </c>
      <c r="D1552" s="141">
        <v>373</v>
      </c>
      <c r="E1552" s="141">
        <v>55</v>
      </c>
      <c r="F1552" s="141">
        <v>0</v>
      </c>
      <c r="G1552" s="141">
        <v>0</v>
      </c>
      <c r="H1552" s="141">
        <v>351</v>
      </c>
      <c r="I1552" s="141">
        <v>28</v>
      </c>
      <c r="J1552" s="141">
        <v>4</v>
      </c>
      <c r="K1552" s="141">
        <v>0</v>
      </c>
      <c r="L1552" s="141">
        <v>0</v>
      </c>
      <c r="M1552" s="56">
        <v>0</v>
      </c>
      <c r="O1552" s="56">
        <v>12</v>
      </c>
      <c r="P1552" s="57">
        <v>2.15</v>
      </c>
      <c r="Q1552" s="56" t="s">
        <v>379</v>
      </c>
    </row>
    <row r="1553" spans="1:17" x14ac:dyDescent="0.2">
      <c r="A1553" s="58">
        <v>39371</v>
      </c>
      <c r="B1553" s="513" t="str">
        <f t="shared" si="30"/>
        <v>1016</v>
      </c>
      <c r="C1553" s="56">
        <v>2007</v>
      </c>
      <c r="D1553" s="141">
        <v>252</v>
      </c>
      <c r="E1553" s="141">
        <v>55</v>
      </c>
      <c r="F1553" s="141">
        <v>0</v>
      </c>
      <c r="G1553" s="141">
        <v>1</v>
      </c>
      <c r="H1553" s="141">
        <v>333</v>
      </c>
      <c r="I1553" s="141">
        <v>20</v>
      </c>
      <c r="J1553" s="141">
        <v>2</v>
      </c>
      <c r="K1553" s="141">
        <v>0</v>
      </c>
      <c r="L1553" s="141">
        <v>0</v>
      </c>
      <c r="M1553" s="56">
        <v>0</v>
      </c>
      <c r="O1553" s="56">
        <v>12</v>
      </c>
      <c r="P1553" s="57">
        <v>2</v>
      </c>
      <c r="Q1553" s="56" t="s">
        <v>379</v>
      </c>
    </row>
    <row r="1554" spans="1:17" x14ac:dyDescent="0.2">
      <c r="A1554" s="58">
        <v>39372</v>
      </c>
      <c r="B1554" s="513" t="str">
        <f t="shared" si="30"/>
        <v>1017</v>
      </c>
      <c r="C1554" s="56">
        <v>2007</v>
      </c>
      <c r="D1554" s="141">
        <v>340</v>
      </c>
      <c r="E1554" s="141">
        <v>63</v>
      </c>
      <c r="F1554" s="141">
        <v>0</v>
      </c>
      <c r="G1554" s="141">
        <v>0</v>
      </c>
      <c r="H1554" s="141">
        <v>194</v>
      </c>
      <c r="I1554" s="141">
        <v>13</v>
      </c>
      <c r="J1554" s="141">
        <v>1</v>
      </c>
      <c r="K1554" s="141">
        <v>0</v>
      </c>
      <c r="L1554" s="141">
        <v>0</v>
      </c>
      <c r="M1554" s="56">
        <v>0</v>
      </c>
      <c r="O1554" s="56">
        <v>12</v>
      </c>
      <c r="P1554" s="57">
        <v>1.9</v>
      </c>
      <c r="Q1554" s="56" t="s">
        <v>219</v>
      </c>
    </row>
    <row r="1555" spans="1:17" x14ac:dyDescent="0.2">
      <c r="A1555" s="58">
        <v>39373</v>
      </c>
      <c r="B1555" s="513" t="str">
        <f t="shared" si="30"/>
        <v>1018</v>
      </c>
      <c r="C1555" s="56">
        <v>2007</v>
      </c>
      <c r="D1555" s="141">
        <v>220</v>
      </c>
      <c r="E1555" s="141">
        <v>34</v>
      </c>
      <c r="F1555" s="141">
        <v>0</v>
      </c>
      <c r="G1555" s="141">
        <v>0</v>
      </c>
      <c r="H1555" s="141">
        <v>257</v>
      </c>
      <c r="I1555" s="141">
        <v>21</v>
      </c>
      <c r="J1555" s="141">
        <v>1</v>
      </c>
      <c r="K1555" s="141">
        <v>0</v>
      </c>
      <c r="L1555" s="141">
        <v>1</v>
      </c>
      <c r="M1555" s="56">
        <v>0</v>
      </c>
      <c r="O1555" s="56">
        <v>12.5</v>
      </c>
      <c r="P1555" s="57">
        <v>2</v>
      </c>
      <c r="Q1555" s="56" t="s">
        <v>219</v>
      </c>
    </row>
    <row r="1556" spans="1:17" x14ac:dyDescent="0.2">
      <c r="A1556" s="58">
        <v>39374</v>
      </c>
      <c r="B1556" s="513" t="str">
        <f t="shared" si="30"/>
        <v>1019</v>
      </c>
      <c r="C1556" s="56">
        <v>2007</v>
      </c>
      <c r="D1556" s="141">
        <v>95</v>
      </c>
      <c r="E1556" s="141">
        <v>20</v>
      </c>
      <c r="F1556" s="141">
        <v>0</v>
      </c>
      <c r="G1556" s="141">
        <v>0</v>
      </c>
      <c r="H1556" s="141">
        <v>32</v>
      </c>
      <c r="I1556" s="141">
        <v>3</v>
      </c>
      <c r="J1556" s="141">
        <v>1</v>
      </c>
      <c r="K1556" s="141">
        <v>0</v>
      </c>
      <c r="L1556" s="141">
        <v>0</v>
      </c>
      <c r="M1556" s="56">
        <v>0</v>
      </c>
      <c r="O1556" s="56">
        <v>11</v>
      </c>
      <c r="P1556" s="57">
        <v>2</v>
      </c>
      <c r="Q1556" s="56" t="s">
        <v>219</v>
      </c>
    </row>
    <row r="1557" spans="1:17" x14ac:dyDescent="0.2">
      <c r="A1557" s="58">
        <v>39375</v>
      </c>
      <c r="B1557" s="513" t="str">
        <f t="shared" si="30"/>
        <v>1020</v>
      </c>
      <c r="C1557" s="56">
        <v>2007</v>
      </c>
      <c r="D1557" s="141">
        <v>158</v>
      </c>
      <c r="E1557" s="141">
        <v>14</v>
      </c>
      <c r="F1557" s="141">
        <v>0</v>
      </c>
      <c r="G1557" s="141">
        <v>3</v>
      </c>
      <c r="H1557" s="141">
        <v>208</v>
      </c>
      <c r="I1557" s="141">
        <v>19</v>
      </c>
      <c r="J1557" s="141">
        <v>1</v>
      </c>
      <c r="K1557" s="141">
        <v>0</v>
      </c>
      <c r="L1557" s="141">
        <v>0</v>
      </c>
      <c r="M1557" s="56">
        <v>0</v>
      </c>
      <c r="O1557" s="56">
        <v>11</v>
      </c>
      <c r="P1557" s="57">
        <v>2.2000000000000002</v>
      </c>
      <c r="Q1557" s="56" t="s">
        <v>219</v>
      </c>
    </row>
    <row r="1558" spans="1:17" x14ac:dyDescent="0.2">
      <c r="A1558" s="58">
        <v>39376</v>
      </c>
      <c r="B1558" s="513" t="str">
        <f t="shared" si="30"/>
        <v>1021</v>
      </c>
      <c r="C1558" s="56">
        <v>2007</v>
      </c>
      <c r="D1558" s="141">
        <v>117</v>
      </c>
      <c r="E1558" s="141">
        <v>24</v>
      </c>
      <c r="F1558" s="141">
        <v>0</v>
      </c>
      <c r="G1558" s="141">
        <v>1</v>
      </c>
      <c r="H1558" s="141">
        <v>80</v>
      </c>
      <c r="I1558" s="141">
        <v>3</v>
      </c>
      <c r="J1558" s="141">
        <v>3</v>
      </c>
      <c r="K1558" s="141">
        <v>0</v>
      </c>
      <c r="L1558" s="141">
        <v>0</v>
      </c>
      <c r="M1558" s="56">
        <v>0</v>
      </c>
      <c r="O1558" s="56">
        <v>11</v>
      </c>
      <c r="P1558" s="57">
        <v>2.15</v>
      </c>
      <c r="Q1558" s="56" t="s">
        <v>219</v>
      </c>
    </row>
    <row r="1559" spans="1:17" x14ac:dyDescent="0.2">
      <c r="A1559" s="58">
        <v>39377</v>
      </c>
      <c r="B1559" s="513" t="str">
        <f t="shared" si="30"/>
        <v>1022</v>
      </c>
      <c r="C1559" s="56">
        <v>2007</v>
      </c>
      <c r="D1559" s="141">
        <v>96</v>
      </c>
      <c r="E1559" s="141">
        <v>21</v>
      </c>
      <c r="F1559" s="141">
        <v>0</v>
      </c>
      <c r="G1559" s="141">
        <v>1</v>
      </c>
      <c r="H1559" s="141">
        <v>122</v>
      </c>
      <c r="I1559" s="141">
        <v>11</v>
      </c>
      <c r="J1559" s="141">
        <v>0</v>
      </c>
      <c r="K1559" s="141">
        <v>0</v>
      </c>
      <c r="L1559" s="141">
        <v>0</v>
      </c>
      <c r="M1559" s="56">
        <v>0</v>
      </c>
      <c r="O1559" s="56">
        <v>11</v>
      </c>
      <c r="P1559" s="57">
        <v>2.2000000000000002</v>
      </c>
      <c r="Q1559" s="56" t="s">
        <v>219</v>
      </c>
    </row>
    <row r="1560" spans="1:17" x14ac:dyDescent="0.2">
      <c r="A1560" s="58">
        <v>39378</v>
      </c>
      <c r="B1560" s="513" t="str">
        <f t="shared" si="30"/>
        <v>1023</v>
      </c>
      <c r="C1560" s="56">
        <v>2007</v>
      </c>
      <c r="D1560" s="141">
        <v>189</v>
      </c>
      <c r="E1560" s="141">
        <v>32</v>
      </c>
      <c r="F1560" s="141">
        <v>0</v>
      </c>
      <c r="G1560" s="141">
        <v>3</v>
      </c>
      <c r="H1560" s="141">
        <v>106</v>
      </c>
      <c r="I1560" s="141">
        <v>9</v>
      </c>
      <c r="J1560" s="141">
        <v>0</v>
      </c>
      <c r="K1560" s="141">
        <v>0</v>
      </c>
      <c r="L1560" s="141">
        <v>0</v>
      </c>
      <c r="M1560" s="56">
        <v>0</v>
      </c>
      <c r="O1560" s="56">
        <v>11</v>
      </c>
      <c r="P1560" s="57">
        <v>2.2999999999999998</v>
      </c>
      <c r="Q1560" s="56" t="s">
        <v>365</v>
      </c>
    </row>
    <row r="1561" spans="1:17" x14ac:dyDescent="0.2">
      <c r="A1561" s="58">
        <v>39379</v>
      </c>
      <c r="B1561" s="513" t="str">
        <f t="shared" si="30"/>
        <v>1024</v>
      </c>
      <c r="C1561" s="56">
        <v>2007</v>
      </c>
      <c r="D1561" s="141">
        <v>244</v>
      </c>
      <c r="E1561" s="141">
        <v>32</v>
      </c>
      <c r="F1561" s="141">
        <v>0</v>
      </c>
      <c r="G1561" s="141">
        <v>3</v>
      </c>
      <c r="H1561" s="141">
        <v>97</v>
      </c>
      <c r="I1561" s="141">
        <v>10</v>
      </c>
      <c r="J1561" s="141">
        <v>0</v>
      </c>
      <c r="K1561" s="141">
        <v>0</v>
      </c>
      <c r="L1561" s="141">
        <v>0</v>
      </c>
      <c r="M1561" s="56">
        <v>0</v>
      </c>
      <c r="O1561" s="56">
        <v>11</v>
      </c>
      <c r="P1561" s="57">
        <v>2.2999999999999998</v>
      </c>
      <c r="Q1561" s="56" t="s">
        <v>365</v>
      </c>
    </row>
    <row r="1562" spans="1:17" x14ac:dyDescent="0.2">
      <c r="A1562" s="58">
        <v>39380</v>
      </c>
      <c r="B1562" s="513" t="str">
        <f t="shared" si="30"/>
        <v>1025</v>
      </c>
      <c r="C1562" s="56">
        <v>2007</v>
      </c>
      <c r="D1562" s="141">
        <v>163</v>
      </c>
      <c r="E1562" s="141">
        <v>32</v>
      </c>
      <c r="F1562" s="141">
        <v>0</v>
      </c>
      <c r="G1562" s="141">
        <v>2</v>
      </c>
      <c r="H1562" s="141">
        <v>82</v>
      </c>
      <c r="I1562" s="141">
        <v>7</v>
      </c>
      <c r="J1562" s="141">
        <v>0</v>
      </c>
      <c r="K1562" s="141">
        <v>0</v>
      </c>
      <c r="L1562" s="141">
        <v>0</v>
      </c>
      <c r="M1562" s="56">
        <v>0</v>
      </c>
      <c r="O1562" s="56">
        <v>11</v>
      </c>
      <c r="P1562" s="57">
        <v>2</v>
      </c>
      <c r="Q1562" s="56" t="s">
        <v>365</v>
      </c>
    </row>
    <row r="1563" spans="1:17" x14ac:dyDescent="0.2">
      <c r="A1563" s="58">
        <v>39381</v>
      </c>
      <c r="B1563" s="513" t="str">
        <f t="shared" si="30"/>
        <v>1026</v>
      </c>
      <c r="C1563" s="56">
        <v>2007</v>
      </c>
      <c r="D1563" s="141">
        <v>116</v>
      </c>
      <c r="E1563" s="141">
        <v>28</v>
      </c>
      <c r="F1563" s="141">
        <v>0</v>
      </c>
      <c r="G1563" s="141">
        <v>1</v>
      </c>
      <c r="H1563" s="141">
        <v>49</v>
      </c>
      <c r="I1563" s="141">
        <v>5</v>
      </c>
      <c r="J1563" s="141">
        <v>4</v>
      </c>
      <c r="K1563" s="141">
        <v>0</v>
      </c>
      <c r="L1563" s="141">
        <v>0</v>
      </c>
      <c r="M1563" s="56">
        <v>0</v>
      </c>
      <c r="O1563" s="56">
        <v>10</v>
      </c>
      <c r="P1563" s="57">
        <v>1.8</v>
      </c>
      <c r="Q1563" s="56" t="s">
        <v>365</v>
      </c>
    </row>
    <row r="1564" spans="1:17" x14ac:dyDescent="0.2">
      <c r="A1564" s="58">
        <v>39382</v>
      </c>
      <c r="B1564" s="513" t="str">
        <f t="shared" si="30"/>
        <v>1027</v>
      </c>
      <c r="C1564" s="56">
        <v>2007</v>
      </c>
      <c r="D1564" s="141">
        <v>102</v>
      </c>
      <c r="E1564" s="141">
        <v>15</v>
      </c>
      <c r="F1564" s="141">
        <v>0</v>
      </c>
      <c r="G1564" s="141">
        <v>6</v>
      </c>
      <c r="H1564" s="141">
        <v>34</v>
      </c>
      <c r="I1564" s="141">
        <v>6</v>
      </c>
      <c r="J1564" s="141">
        <v>1</v>
      </c>
      <c r="K1564" s="141">
        <v>1</v>
      </c>
      <c r="L1564" s="141">
        <v>0</v>
      </c>
      <c r="M1564" s="56">
        <v>0</v>
      </c>
      <c r="O1564" s="56">
        <v>10</v>
      </c>
      <c r="P1564" s="57">
        <v>1.7</v>
      </c>
      <c r="Q1564" s="56" t="s">
        <v>399</v>
      </c>
    </row>
    <row r="1565" spans="1:17" x14ac:dyDescent="0.2">
      <c r="A1565" s="58">
        <v>39383</v>
      </c>
      <c r="B1565" s="513" t="str">
        <f t="shared" si="30"/>
        <v>1028</v>
      </c>
      <c r="C1565" s="56">
        <v>2007</v>
      </c>
      <c r="D1565" s="141">
        <v>171</v>
      </c>
      <c r="E1565" s="141">
        <v>17</v>
      </c>
      <c r="F1565" s="141">
        <v>0</v>
      </c>
      <c r="G1565" s="141">
        <v>3</v>
      </c>
      <c r="H1565" s="141">
        <v>64</v>
      </c>
      <c r="I1565" s="141">
        <v>2</v>
      </c>
      <c r="J1565" s="141">
        <v>0</v>
      </c>
      <c r="K1565" s="141">
        <v>3</v>
      </c>
      <c r="L1565" s="141">
        <v>0</v>
      </c>
      <c r="M1565" s="56">
        <v>0</v>
      </c>
      <c r="O1565" s="56">
        <v>11</v>
      </c>
      <c r="P1565" s="57">
        <v>1.8</v>
      </c>
      <c r="Q1565" s="56" t="s">
        <v>219</v>
      </c>
    </row>
    <row r="1566" spans="1:17" x14ac:dyDescent="0.2">
      <c r="A1566" s="58">
        <v>39384</v>
      </c>
      <c r="B1566" s="513" t="str">
        <f t="shared" si="30"/>
        <v>1029</v>
      </c>
      <c r="C1566" s="56">
        <v>2007</v>
      </c>
      <c r="D1566" s="141">
        <v>120</v>
      </c>
      <c r="E1566" s="141">
        <v>11</v>
      </c>
      <c r="F1566" s="141">
        <v>0</v>
      </c>
      <c r="G1566" s="141">
        <v>4</v>
      </c>
      <c r="H1566" s="141">
        <v>56</v>
      </c>
      <c r="I1566" s="141">
        <v>3</v>
      </c>
      <c r="J1566" s="141">
        <v>2</v>
      </c>
      <c r="K1566" s="141">
        <v>1</v>
      </c>
      <c r="L1566" s="141">
        <v>0</v>
      </c>
      <c r="M1566" s="56">
        <v>0</v>
      </c>
      <c r="O1566" s="56">
        <v>11</v>
      </c>
      <c r="P1566" s="57">
        <v>1.8</v>
      </c>
      <c r="Q1566" s="56" t="s">
        <v>379</v>
      </c>
    </row>
    <row r="1567" spans="1:17" x14ac:dyDescent="0.2">
      <c r="A1567" s="58">
        <v>39385</v>
      </c>
      <c r="B1567" s="513" t="str">
        <f t="shared" ref="B1567:B1630" si="31">CONCATENATE(TEXT(A1567,"mm"),TEXT(A1567,"dd"))</f>
        <v>1030</v>
      </c>
      <c r="C1567" s="56">
        <v>2007</v>
      </c>
      <c r="D1567" s="141">
        <v>143</v>
      </c>
      <c r="E1567" s="141">
        <v>22</v>
      </c>
      <c r="F1567" s="141">
        <v>0</v>
      </c>
      <c r="G1567" s="141">
        <v>6</v>
      </c>
      <c r="H1567" s="141">
        <v>73</v>
      </c>
      <c r="I1567" s="141">
        <v>14</v>
      </c>
      <c r="J1567" s="141">
        <v>0</v>
      </c>
      <c r="K1567" s="141">
        <v>1</v>
      </c>
      <c r="L1567" s="141">
        <v>0</v>
      </c>
      <c r="M1567" s="56">
        <v>0</v>
      </c>
      <c r="O1567" s="56">
        <v>11</v>
      </c>
      <c r="P1567" s="57">
        <v>1.7</v>
      </c>
      <c r="Q1567" s="56" t="s">
        <v>365</v>
      </c>
    </row>
    <row r="1568" spans="1:17" x14ac:dyDescent="0.2">
      <c r="A1568" s="58">
        <v>39386</v>
      </c>
      <c r="B1568" s="513" t="str">
        <f t="shared" si="31"/>
        <v>1031</v>
      </c>
      <c r="C1568" s="56">
        <v>2007</v>
      </c>
      <c r="D1568" s="141">
        <v>66</v>
      </c>
      <c r="E1568" s="141">
        <v>19</v>
      </c>
      <c r="F1568" s="141">
        <v>0</v>
      </c>
      <c r="G1568" s="141">
        <v>0</v>
      </c>
      <c r="H1568" s="141">
        <v>35</v>
      </c>
      <c r="I1568" s="141">
        <v>1</v>
      </c>
      <c r="J1568" s="141">
        <v>0</v>
      </c>
      <c r="K1568" s="141">
        <v>0</v>
      </c>
      <c r="L1568" s="141">
        <v>0</v>
      </c>
      <c r="M1568" s="56">
        <v>0</v>
      </c>
      <c r="O1568" s="56">
        <v>11</v>
      </c>
      <c r="P1568" s="57">
        <v>1.7</v>
      </c>
      <c r="Q1568" s="56" t="s">
        <v>221</v>
      </c>
    </row>
    <row r="1569" spans="1:17" x14ac:dyDescent="0.2">
      <c r="A1569" s="58">
        <v>39387</v>
      </c>
      <c r="B1569" s="513" t="str">
        <f t="shared" si="31"/>
        <v>1101</v>
      </c>
      <c r="C1569" s="56">
        <v>2007</v>
      </c>
      <c r="D1569" s="141">
        <v>73</v>
      </c>
      <c r="E1569" s="141">
        <v>19</v>
      </c>
      <c r="F1569" s="141">
        <v>0</v>
      </c>
      <c r="G1569" s="141">
        <v>9</v>
      </c>
      <c r="H1569" s="141">
        <v>36</v>
      </c>
      <c r="I1569" s="141">
        <v>2</v>
      </c>
      <c r="J1569" s="141">
        <v>1</v>
      </c>
      <c r="K1569" s="141">
        <v>0</v>
      </c>
      <c r="L1569" s="141">
        <v>0</v>
      </c>
      <c r="M1569" s="56">
        <v>0</v>
      </c>
      <c r="O1569" s="56">
        <v>11</v>
      </c>
      <c r="P1569" s="57">
        <v>1.7</v>
      </c>
      <c r="Q1569" s="56" t="s">
        <v>365</v>
      </c>
    </row>
    <row r="1570" spans="1:17" x14ac:dyDescent="0.2">
      <c r="A1570" s="58">
        <v>39388</v>
      </c>
      <c r="B1570" s="513" t="str">
        <f t="shared" si="31"/>
        <v>1102</v>
      </c>
      <c r="C1570" s="56">
        <v>2007</v>
      </c>
      <c r="D1570" s="141">
        <v>40</v>
      </c>
      <c r="E1570" s="141">
        <v>6</v>
      </c>
      <c r="F1570" s="141">
        <v>0</v>
      </c>
      <c r="G1570" s="141">
        <v>9</v>
      </c>
      <c r="H1570" s="141">
        <v>11</v>
      </c>
      <c r="I1570" s="141">
        <v>1</v>
      </c>
      <c r="J1570" s="141">
        <v>1</v>
      </c>
      <c r="K1570" s="141">
        <v>0</v>
      </c>
      <c r="L1570" s="141">
        <v>0</v>
      </c>
      <c r="M1570" s="56">
        <v>0</v>
      </c>
      <c r="O1570" s="56">
        <v>11</v>
      </c>
      <c r="P1570" s="57">
        <v>1.6</v>
      </c>
    </row>
    <row r="1571" spans="1:17" x14ac:dyDescent="0.2">
      <c r="A1571" s="58">
        <v>39389</v>
      </c>
      <c r="B1571" s="513" t="str">
        <f t="shared" si="31"/>
        <v>1103</v>
      </c>
      <c r="C1571" s="56">
        <v>2007</v>
      </c>
      <c r="D1571" s="141">
        <v>114</v>
      </c>
      <c r="E1571" s="141">
        <v>18</v>
      </c>
      <c r="F1571" s="141">
        <v>0</v>
      </c>
      <c r="G1571" s="141">
        <v>9</v>
      </c>
      <c r="H1571" s="141">
        <v>22</v>
      </c>
      <c r="I1571" s="141">
        <v>0</v>
      </c>
      <c r="J1571" s="141">
        <v>1</v>
      </c>
      <c r="K1571" s="141">
        <v>0</v>
      </c>
      <c r="L1571" s="141">
        <v>0</v>
      </c>
      <c r="M1571" s="56">
        <v>0</v>
      </c>
      <c r="O1571" s="56">
        <v>9.5</v>
      </c>
      <c r="P1571" s="57">
        <v>1.65</v>
      </c>
      <c r="Q1571" s="56" t="s">
        <v>219</v>
      </c>
    </row>
    <row r="1572" spans="1:17" x14ac:dyDescent="0.2">
      <c r="A1572" s="58">
        <v>39390</v>
      </c>
      <c r="B1572" s="513" t="str">
        <f t="shared" si="31"/>
        <v>1104</v>
      </c>
      <c r="C1572" s="56">
        <v>2007</v>
      </c>
      <c r="D1572" s="141">
        <v>89</v>
      </c>
      <c r="E1572" s="141">
        <v>18</v>
      </c>
      <c r="F1572" s="141">
        <v>0</v>
      </c>
      <c r="G1572" s="141">
        <v>7</v>
      </c>
      <c r="H1572" s="141">
        <v>7</v>
      </c>
      <c r="I1572" s="141">
        <v>1</v>
      </c>
      <c r="J1572" s="141">
        <v>1</v>
      </c>
      <c r="K1572" s="141">
        <v>0</v>
      </c>
      <c r="L1572" s="141">
        <v>0</v>
      </c>
      <c r="M1572" s="56">
        <v>0</v>
      </c>
      <c r="O1572" s="56">
        <v>9.5</v>
      </c>
      <c r="P1572" s="57">
        <v>1.65</v>
      </c>
      <c r="Q1572" s="56" t="s">
        <v>379</v>
      </c>
    </row>
    <row r="1573" spans="1:17" x14ac:dyDescent="0.2">
      <c r="A1573" s="58">
        <v>39391</v>
      </c>
      <c r="B1573" s="513" t="str">
        <f t="shared" si="31"/>
        <v>1105</v>
      </c>
      <c r="C1573" s="56">
        <v>2007</v>
      </c>
      <c r="D1573" s="141">
        <v>67</v>
      </c>
      <c r="E1573" s="141">
        <v>13</v>
      </c>
      <c r="F1573" s="141">
        <v>0</v>
      </c>
      <c r="G1573" s="141">
        <v>5</v>
      </c>
      <c r="H1573" s="141">
        <v>5</v>
      </c>
      <c r="I1573" s="141">
        <v>0</v>
      </c>
      <c r="J1573" s="141">
        <v>1</v>
      </c>
      <c r="K1573" s="141">
        <v>0</v>
      </c>
      <c r="L1573" s="141">
        <v>0</v>
      </c>
      <c r="M1573" s="56">
        <v>0</v>
      </c>
      <c r="P1573" s="57">
        <v>1.5</v>
      </c>
      <c r="Q1573" s="56" t="s">
        <v>379</v>
      </c>
    </row>
    <row r="1574" spans="1:17" x14ac:dyDescent="0.2">
      <c r="A1574" s="58">
        <v>39392</v>
      </c>
      <c r="B1574" s="513" t="str">
        <f t="shared" si="31"/>
        <v>1106</v>
      </c>
      <c r="C1574" s="56">
        <v>2007</v>
      </c>
      <c r="D1574" s="141">
        <v>23</v>
      </c>
      <c r="E1574" s="141">
        <v>6</v>
      </c>
      <c r="F1574" s="141">
        <v>0</v>
      </c>
      <c r="G1574" s="141">
        <v>0</v>
      </c>
      <c r="H1574" s="141">
        <v>2</v>
      </c>
      <c r="I1574" s="141">
        <v>0</v>
      </c>
      <c r="J1574" s="141">
        <v>0</v>
      </c>
      <c r="K1574" s="141">
        <v>0</v>
      </c>
      <c r="L1574" s="141">
        <v>0</v>
      </c>
      <c r="M1574" s="56">
        <v>0</v>
      </c>
      <c r="N1574" s="56" t="s">
        <v>280</v>
      </c>
      <c r="O1574" s="56">
        <v>9</v>
      </c>
      <c r="P1574" s="57">
        <v>1.5</v>
      </c>
      <c r="Q1574" s="56" t="s">
        <v>394</v>
      </c>
    </row>
    <row r="1575" spans="1:17" x14ac:dyDescent="0.2">
      <c r="A1575" s="58">
        <v>39393</v>
      </c>
      <c r="B1575" s="513" t="str">
        <f t="shared" si="31"/>
        <v>1107</v>
      </c>
      <c r="C1575" s="56">
        <v>2007</v>
      </c>
      <c r="D1575" s="141">
        <v>30</v>
      </c>
      <c r="E1575" s="141">
        <v>131</v>
      </c>
      <c r="F1575" s="141">
        <v>0</v>
      </c>
      <c r="G1575" s="141">
        <v>3</v>
      </c>
      <c r="H1575" s="141">
        <v>5</v>
      </c>
      <c r="I1575" s="141">
        <v>0</v>
      </c>
      <c r="J1575" s="141">
        <v>0</v>
      </c>
      <c r="K1575" s="141">
        <v>0</v>
      </c>
      <c r="L1575" s="141">
        <v>0</v>
      </c>
      <c r="M1575" s="56">
        <v>0</v>
      </c>
      <c r="O1575" s="56">
        <v>10</v>
      </c>
      <c r="P1575" s="57">
        <v>1.4</v>
      </c>
      <c r="Q1575" s="56" t="s">
        <v>367</v>
      </c>
    </row>
    <row r="1576" spans="1:17" x14ac:dyDescent="0.2">
      <c r="A1576" s="58">
        <v>39394</v>
      </c>
      <c r="B1576" s="513" t="str">
        <f t="shared" si="31"/>
        <v>1108</v>
      </c>
      <c r="C1576" s="56">
        <v>2007</v>
      </c>
      <c r="D1576" s="141">
        <v>42</v>
      </c>
      <c r="E1576" s="141">
        <v>229</v>
      </c>
      <c r="F1576" s="141">
        <v>0</v>
      </c>
      <c r="G1576" s="141">
        <v>1</v>
      </c>
      <c r="H1576" s="141">
        <v>2</v>
      </c>
      <c r="I1576" s="141">
        <v>0</v>
      </c>
      <c r="J1576" s="141">
        <v>0</v>
      </c>
      <c r="K1576" s="141">
        <v>2</v>
      </c>
      <c r="L1576" s="141">
        <v>0</v>
      </c>
      <c r="M1576" s="56">
        <v>0</v>
      </c>
      <c r="N1576" s="56" t="s">
        <v>281</v>
      </c>
      <c r="O1576" s="56">
        <v>10</v>
      </c>
      <c r="P1576" s="57">
        <v>1.4</v>
      </c>
      <c r="Q1576" s="56" t="s">
        <v>219</v>
      </c>
    </row>
    <row r="1577" spans="1:17" x14ac:dyDescent="0.2">
      <c r="A1577" s="58">
        <v>39395</v>
      </c>
      <c r="B1577" s="513" t="str">
        <f t="shared" si="31"/>
        <v>1109</v>
      </c>
      <c r="C1577" s="56">
        <v>2007</v>
      </c>
      <c r="D1577" s="141">
        <v>131</v>
      </c>
      <c r="E1577" s="141">
        <v>96</v>
      </c>
      <c r="F1577" s="141">
        <v>0</v>
      </c>
      <c r="G1577" s="141">
        <v>1</v>
      </c>
      <c r="H1577" s="141">
        <v>1</v>
      </c>
      <c r="I1577" s="141">
        <v>1</v>
      </c>
      <c r="J1577" s="141">
        <v>0</v>
      </c>
      <c r="K1577" s="141">
        <v>0</v>
      </c>
      <c r="L1577" s="141">
        <v>0</v>
      </c>
      <c r="M1577" s="56">
        <v>0</v>
      </c>
      <c r="N1577" s="56" t="s">
        <v>282</v>
      </c>
      <c r="O1577" s="56">
        <v>10</v>
      </c>
      <c r="P1577" s="57">
        <v>1.7</v>
      </c>
      <c r="Q1577" s="56" t="s">
        <v>219</v>
      </c>
    </row>
    <row r="1578" spans="1:17" x14ac:dyDescent="0.2">
      <c r="A1578" s="58">
        <v>39396</v>
      </c>
      <c r="B1578" s="513" t="str">
        <f t="shared" si="31"/>
        <v>1110</v>
      </c>
      <c r="C1578" s="56">
        <v>2007</v>
      </c>
      <c r="D1578" s="141">
        <v>188</v>
      </c>
      <c r="E1578" s="141">
        <v>29</v>
      </c>
      <c r="F1578" s="141">
        <v>0</v>
      </c>
      <c r="G1578" s="141">
        <v>0</v>
      </c>
      <c r="H1578" s="141">
        <v>0</v>
      </c>
      <c r="I1578" s="141">
        <v>0</v>
      </c>
      <c r="J1578" s="141">
        <v>0</v>
      </c>
      <c r="K1578" s="141">
        <v>1</v>
      </c>
      <c r="L1578" s="141">
        <v>0</v>
      </c>
      <c r="M1578" s="56">
        <v>0</v>
      </c>
      <c r="P1578" s="57">
        <v>2</v>
      </c>
      <c r="Q1578" s="56" t="s">
        <v>219</v>
      </c>
    </row>
    <row r="1579" spans="1:17" x14ac:dyDescent="0.2">
      <c r="A1579" s="58">
        <v>39397</v>
      </c>
      <c r="B1579" s="513" t="str">
        <f t="shared" si="31"/>
        <v>1111</v>
      </c>
      <c r="C1579" s="56">
        <v>2007</v>
      </c>
      <c r="D1579" s="141">
        <v>24</v>
      </c>
      <c r="E1579" s="141">
        <v>7</v>
      </c>
      <c r="F1579" s="141">
        <v>0</v>
      </c>
      <c r="G1579" s="141">
        <v>0</v>
      </c>
      <c r="H1579" s="141">
        <v>1</v>
      </c>
      <c r="I1579" s="141">
        <v>0</v>
      </c>
      <c r="J1579" s="141">
        <v>1</v>
      </c>
      <c r="K1579" s="141">
        <v>0</v>
      </c>
      <c r="L1579" s="141">
        <v>0</v>
      </c>
      <c r="M1579" s="56">
        <v>0</v>
      </c>
      <c r="O1579" s="56">
        <v>8</v>
      </c>
      <c r="P1579" s="57">
        <v>2.1</v>
      </c>
      <c r="Q1579" s="56" t="s">
        <v>219</v>
      </c>
    </row>
    <row r="1580" spans="1:17" x14ac:dyDescent="0.2">
      <c r="A1580" s="58">
        <v>39398</v>
      </c>
      <c r="B1580" s="513" t="str">
        <f t="shared" si="31"/>
        <v>1112</v>
      </c>
      <c r="C1580" s="56">
        <v>2007</v>
      </c>
      <c r="D1580" s="141" t="s">
        <v>283</v>
      </c>
      <c r="E1580" s="141" t="s">
        <v>283</v>
      </c>
      <c r="F1580" s="141" t="s">
        <v>283</v>
      </c>
      <c r="G1580" s="141" t="s">
        <v>283</v>
      </c>
      <c r="H1580" s="141" t="s">
        <v>283</v>
      </c>
      <c r="I1580" s="141" t="s">
        <v>283</v>
      </c>
      <c r="J1580" s="141" t="s">
        <v>283</v>
      </c>
      <c r="K1580" s="141" t="s">
        <v>283</v>
      </c>
      <c r="L1580" s="141" t="s">
        <v>283</v>
      </c>
      <c r="M1580" s="56" t="s">
        <v>283</v>
      </c>
      <c r="N1580" s="56" t="s">
        <v>284</v>
      </c>
      <c r="P1580" s="56"/>
    </row>
    <row r="1581" spans="1:17" x14ac:dyDescent="0.2">
      <c r="A1581" s="58">
        <v>39692</v>
      </c>
      <c r="B1581" s="513" t="str">
        <f t="shared" si="31"/>
        <v>0901</v>
      </c>
      <c r="C1581" s="56">
        <v>2008</v>
      </c>
      <c r="P1581" s="56"/>
    </row>
    <row r="1582" spans="1:17" x14ac:dyDescent="0.2">
      <c r="A1582" s="58">
        <v>39693</v>
      </c>
      <c r="B1582" s="513" t="str">
        <f t="shared" si="31"/>
        <v>0902</v>
      </c>
      <c r="C1582" s="56">
        <v>2008</v>
      </c>
      <c r="P1582" s="56"/>
    </row>
    <row r="1583" spans="1:17" x14ac:dyDescent="0.2">
      <c r="A1583" s="58">
        <v>39694</v>
      </c>
      <c r="B1583" s="513" t="str">
        <f t="shared" si="31"/>
        <v>0903</v>
      </c>
      <c r="C1583" s="56">
        <v>2008</v>
      </c>
      <c r="D1583" s="209"/>
      <c r="E1583" s="209"/>
      <c r="F1583" s="141">
        <v>0</v>
      </c>
      <c r="G1583" s="141">
        <v>0</v>
      </c>
      <c r="H1583" s="141">
        <v>0</v>
      </c>
      <c r="I1583" s="141">
        <v>0</v>
      </c>
      <c r="J1583" s="141">
        <v>0</v>
      </c>
      <c r="K1583" s="141">
        <v>60937</v>
      </c>
      <c r="L1583" s="141">
        <v>12355</v>
      </c>
      <c r="M1583" s="56">
        <v>0</v>
      </c>
      <c r="N1583" s="60" t="s">
        <v>592</v>
      </c>
      <c r="P1583" s="56"/>
    </row>
    <row r="1584" spans="1:17" x14ac:dyDescent="0.2">
      <c r="A1584" s="58">
        <v>39695</v>
      </c>
      <c r="B1584" s="513" t="str">
        <f t="shared" si="31"/>
        <v>0904</v>
      </c>
      <c r="C1584" s="56">
        <v>2008</v>
      </c>
      <c r="D1584" s="141">
        <v>5996</v>
      </c>
      <c r="E1584" s="141">
        <v>21</v>
      </c>
      <c r="F1584" s="141">
        <v>0</v>
      </c>
      <c r="G1584" s="141">
        <v>0</v>
      </c>
      <c r="H1584" s="141">
        <v>2507</v>
      </c>
      <c r="I1584" s="141">
        <v>41</v>
      </c>
      <c r="J1584" s="141">
        <v>174</v>
      </c>
      <c r="K1584" s="141">
        <v>50</v>
      </c>
      <c r="L1584" s="141">
        <v>0</v>
      </c>
      <c r="M1584" s="56">
        <v>0</v>
      </c>
      <c r="N1584" s="109" t="s">
        <v>279</v>
      </c>
      <c r="P1584" s="56"/>
    </row>
    <row r="1585" spans="1:16" x14ac:dyDescent="0.2">
      <c r="A1585" s="58">
        <v>39695</v>
      </c>
      <c r="B1585" s="513" t="str">
        <f t="shared" si="31"/>
        <v>0904</v>
      </c>
      <c r="C1585" s="56">
        <v>2008</v>
      </c>
      <c r="D1585" s="141">
        <v>239</v>
      </c>
      <c r="E1585" s="141">
        <v>43</v>
      </c>
      <c r="F1585" s="141">
        <v>0</v>
      </c>
      <c r="G1585" s="141">
        <v>0</v>
      </c>
      <c r="H1585" s="141">
        <v>89</v>
      </c>
      <c r="I1585" s="141">
        <v>3</v>
      </c>
      <c r="J1585" s="141">
        <v>1</v>
      </c>
      <c r="K1585" s="141">
        <v>1</v>
      </c>
      <c r="L1585" s="141">
        <v>12</v>
      </c>
      <c r="M1585" s="56">
        <v>0</v>
      </c>
      <c r="N1585" s="60" t="s">
        <v>276</v>
      </c>
      <c r="P1585" s="56"/>
    </row>
    <row r="1586" spans="1:16" x14ac:dyDescent="0.2">
      <c r="A1586" s="58">
        <v>39696</v>
      </c>
      <c r="B1586" s="513" t="str">
        <f t="shared" si="31"/>
        <v>0905</v>
      </c>
      <c r="C1586" s="56">
        <v>2008</v>
      </c>
      <c r="D1586" s="141">
        <v>574</v>
      </c>
      <c r="E1586" s="141">
        <v>70</v>
      </c>
      <c r="F1586" s="141">
        <v>0</v>
      </c>
      <c r="G1586" s="141">
        <v>0</v>
      </c>
      <c r="H1586" s="141">
        <v>98</v>
      </c>
      <c r="I1586" s="141">
        <v>6</v>
      </c>
      <c r="J1586" s="141">
        <v>4</v>
      </c>
      <c r="K1586" s="141">
        <v>2</v>
      </c>
      <c r="L1586" s="141">
        <v>13</v>
      </c>
      <c r="M1586" s="56">
        <v>0</v>
      </c>
      <c r="P1586" s="56"/>
    </row>
    <row r="1587" spans="1:16" x14ac:dyDescent="0.2">
      <c r="A1587" s="58">
        <v>39697</v>
      </c>
      <c r="B1587" s="513" t="str">
        <f t="shared" si="31"/>
        <v>0906</v>
      </c>
      <c r="C1587" s="56">
        <v>2008</v>
      </c>
      <c r="D1587" s="141">
        <v>664</v>
      </c>
      <c r="E1587" s="141">
        <v>72</v>
      </c>
      <c r="F1587" s="141">
        <v>0</v>
      </c>
      <c r="G1587" s="141">
        <v>0</v>
      </c>
      <c r="H1587" s="141">
        <v>124</v>
      </c>
      <c r="I1587" s="141">
        <v>15</v>
      </c>
      <c r="J1587" s="141">
        <v>8</v>
      </c>
      <c r="K1587" s="141">
        <v>1</v>
      </c>
      <c r="L1587" s="141">
        <v>3</v>
      </c>
      <c r="M1587" s="56">
        <v>0</v>
      </c>
      <c r="P1587" s="56"/>
    </row>
    <row r="1588" spans="1:16" x14ac:dyDescent="0.2">
      <c r="A1588" s="58">
        <v>39698</v>
      </c>
      <c r="B1588" s="513" t="str">
        <f t="shared" si="31"/>
        <v>0907</v>
      </c>
      <c r="C1588" s="56">
        <v>2008</v>
      </c>
      <c r="D1588" s="141">
        <v>503</v>
      </c>
      <c r="E1588" s="141">
        <v>61</v>
      </c>
      <c r="F1588" s="141">
        <v>0</v>
      </c>
      <c r="G1588" s="141">
        <v>0</v>
      </c>
      <c r="H1588" s="141">
        <v>133</v>
      </c>
      <c r="I1588" s="141">
        <v>11</v>
      </c>
      <c r="J1588" s="141">
        <v>11</v>
      </c>
      <c r="K1588" s="141">
        <v>2</v>
      </c>
      <c r="L1588" s="141">
        <v>5</v>
      </c>
      <c r="M1588" s="56">
        <v>0</v>
      </c>
      <c r="P1588" s="56"/>
    </row>
    <row r="1589" spans="1:16" x14ac:dyDescent="0.2">
      <c r="A1589" s="58">
        <v>39699</v>
      </c>
      <c r="B1589" s="513" t="str">
        <f t="shared" si="31"/>
        <v>0908</v>
      </c>
      <c r="C1589" s="56">
        <v>2008</v>
      </c>
      <c r="D1589" s="141">
        <v>533</v>
      </c>
      <c r="E1589" s="141">
        <v>61</v>
      </c>
      <c r="F1589" s="141">
        <v>0</v>
      </c>
      <c r="G1589" s="141">
        <v>0</v>
      </c>
      <c r="H1589" s="141">
        <v>299</v>
      </c>
      <c r="I1589" s="141">
        <v>26</v>
      </c>
      <c r="J1589" s="141">
        <v>11</v>
      </c>
      <c r="K1589" s="141">
        <v>1</v>
      </c>
      <c r="L1589" s="141">
        <v>7</v>
      </c>
      <c r="M1589" s="56">
        <v>0</v>
      </c>
      <c r="P1589" s="56"/>
    </row>
    <row r="1590" spans="1:16" x14ac:dyDescent="0.2">
      <c r="A1590" s="58">
        <v>39700</v>
      </c>
      <c r="B1590" s="513" t="str">
        <f t="shared" si="31"/>
        <v>0909</v>
      </c>
      <c r="C1590" s="56">
        <v>2008</v>
      </c>
      <c r="D1590" s="141">
        <v>773</v>
      </c>
      <c r="E1590" s="141">
        <v>103</v>
      </c>
      <c r="F1590" s="141">
        <v>0</v>
      </c>
      <c r="G1590" s="141">
        <v>0</v>
      </c>
      <c r="H1590" s="141">
        <v>172</v>
      </c>
      <c r="I1590" s="141">
        <v>27</v>
      </c>
      <c r="J1590" s="141">
        <v>19</v>
      </c>
      <c r="K1590" s="141">
        <v>0</v>
      </c>
      <c r="L1590" s="141">
        <v>2</v>
      </c>
      <c r="M1590" s="56">
        <v>0</v>
      </c>
      <c r="P1590" s="56"/>
    </row>
    <row r="1591" spans="1:16" x14ac:dyDescent="0.2">
      <c r="A1591" s="58">
        <v>39701</v>
      </c>
      <c r="B1591" s="513" t="str">
        <f t="shared" si="31"/>
        <v>0910</v>
      </c>
      <c r="C1591" s="56">
        <v>2008</v>
      </c>
      <c r="D1591" s="141">
        <v>597</v>
      </c>
      <c r="E1591" s="141">
        <v>73</v>
      </c>
      <c r="F1591" s="141">
        <v>0</v>
      </c>
      <c r="G1591" s="141">
        <v>0</v>
      </c>
      <c r="H1591" s="141">
        <v>224</v>
      </c>
      <c r="I1591" s="141">
        <v>18</v>
      </c>
      <c r="J1591" s="141">
        <v>2</v>
      </c>
      <c r="K1591" s="141">
        <v>1</v>
      </c>
      <c r="L1591" s="141">
        <v>0</v>
      </c>
      <c r="M1591" s="56">
        <v>0</v>
      </c>
      <c r="P1591" s="56"/>
    </row>
    <row r="1592" spans="1:16" x14ac:dyDescent="0.2">
      <c r="A1592" s="58">
        <v>39702</v>
      </c>
      <c r="B1592" s="513" t="str">
        <f t="shared" si="31"/>
        <v>0911</v>
      </c>
      <c r="C1592" s="56">
        <v>2008</v>
      </c>
      <c r="D1592" s="141">
        <v>641</v>
      </c>
      <c r="E1592" s="141">
        <v>82</v>
      </c>
      <c r="F1592" s="141">
        <v>0</v>
      </c>
      <c r="G1592" s="141">
        <v>0</v>
      </c>
      <c r="H1592" s="141">
        <v>218</v>
      </c>
      <c r="I1592" s="141">
        <v>27</v>
      </c>
      <c r="J1592" s="141">
        <v>10</v>
      </c>
      <c r="K1592" s="141">
        <v>2</v>
      </c>
      <c r="L1592" s="141">
        <v>2</v>
      </c>
      <c r="M1592" s="56">
        <v>0</v>
      </c>
      <c r="P1592" s="56"/>
    </row>
    <row r="1593" spans="1:16" x14ac:dyDescent="0.2">
      <c r="A1593" s="58">
        <v>39703</v>
      </c>
      <c r="B1593" s="513" t="str">
        <f t="shared" si="31"/>
        <v>0912</v>
      </c>
      <c r="C1593" s="56">
        <v>2008</v>
      </c>
      <c r="D1593" s="141">
        <v>725</v>
      </c>
      <c r="E1593" s="141">
        <v>106</v>
      </c>
      <c r="F1593" s="141">
        <v>0</v>
      </c>
      <c r="G1593" s="141">
        <v>0</v>
      </c>
      <c r="H1593" s="141">
        <v>283</v>
      </c>
      <c r="I1593" s="141">
        <v>29</v>
      </c>
      <c r="J1593" s="141">
        <v>12</v>
      </c>
      <c r="K1593" s="141">
        <v>1</v>
      </c>
      <c r="L1593" s="141">
        <v>0</v>
      </c>
      <c r="M1593" s="56">
        <v>0</v>
      </c>
      <c r="P1593" s="56"/>
    </row>
    <row r="1594" spans="1:16" x14ac:dyDescent="0.2">
      <c r="A1594" s="58">
        <v>39704</v>
      </c>
      <c r="B1594" s="513" t="str">
        <f t="shared" si="31"/>
        <v>0913</v>
      </c>
      <c r="C1594" s="56">
        <v>2008</v>
      </c>
      <c r="D1594" s="141">
        <v>671</v>
      </c>
      <c r="E1594" s="141">
        <v>93</v>
      </c>
      <c r="F1594" s="141">
        <v>0</v>
      </c>
      <c r="G1594" s="141">
        <v>0</v>
      </c>
      <c r="H1594" s="141">
        <v>296</v>
      </c>
      <c r="I1594" s="141">
        <v>29</v>
      </c>
      <c r="J1594" s="141">
        <v>4</v>
      </c>
      <c r="K1594" s="141">
        <v>2</v>
      </c>
      <c r="L1594" s="141">
        <v>0</v>
      </c>
      <c r="M1594" s="56">
        <v>0</v>
      </c>
      <c r="P1594" s="56"/>
    </row>
    <row r="1595" spans="1:16" x14ac:dyDescent="0.2">
      <c r="A1595" s="58">
        <v>39705</v>
      </c>
      <c r="B1595" s="513" t="str">
        <f t="shared" si="31"/>
        <v>0914</v>
      </c>
      <c r="C1595" s="56">
        <v>2008</v>
      </c>
      <c r="D1595" s="141">
        <v>820</v>
      </c>
      <c r="E1595" s="141">
        <v>87</v>
      </c>
      <c r="F1595" s="141">
        <v>0</v>
      </c>
      <c r="G1595" s="141">
        <v>0</v>
      </c>
      <c r="H1595" s="141">
        <v>325</v>
      </c>
      <c r="I1595" s="141">
        <v>42</v>
      </c>
      <c r="J1595" s="141">
        <v>8</v>
      </c>
      <c r="K1595" s="141">
        <v>0</v>
      </c>
      <c r="L1595" s="141">
        <v>1</v>
      </c>
      <c r="M1595" s="56">
        <v>0</v>
      </c>
      <c r="P1595" s="56"/>
    </row>
    <row r="1596" spans="1:16" x14ac:dyDescent="0.2">
      <c r="A1596" s="58">
        <v>39706</v>
      </c>
      <c r="B1596" s="513" t="str">
        <f t="shared" si="31"/>
        <v>0915</v>
      </c>
      <c r="C1596" s="56">
        <v>2008</v>
      </c>
      <c r="D1596" s="141">
        <v>492</v>
      </c>
      <c r="E1596" s="141">
        <v>59</v>
      </c>
      <c r="F1596" s="141">
        <v>0</v>
      </c>
      <c r="G1596" s="141">
        <v>0</v>
      </c>
      <c r="H1596" s="141">
        <v>227</v>
      </c>
      <c r="I1596" s="141">
        <v>30</v>
      </c>
      <c r="J1596" s="141">
        <v>6</v>
      </c>
      <c r="K1596" s="141">
        <v>0</v>
      </c>
      <c r="L1596" s="141">
        <v>0</v>
      </c>
      <c r="M1596" s="56">
        <v>0</v>
      </c>
      <c r="P1596" s="56"/>
    </row>
    <row r="1597" spans="1:16" x14ac:dyDescent="0.2">
      <c r="A1597" s="58">
        <v>39707</v>
      </c>
      <c r="B1597" s="513" t="str">
        <f t="shared" si="31"/>
        <v>0916</v>
      </c>
      <c r="C1597" s="56">
        <v>2008</v>
      </c>
      <c r="D1597" s="141">
        <v>612</v>
      </c>
      <c r="E1597" s="141">
        <v>112</v>
      </c>
      <c r="F1597" s="141">
        <v>0</v>
      </c>
      <c r="G1597" s="141">
        <v>0</v>
      </c>
      <c r="H1597" s="141">
        <v>371</v>
      </c>
      <c r="I1597" s="141">
        <v>40</v>
      </c>
      <c r="J1597" s="141">
        <v>15</v>
      </c>
      <c r="K1597" s="141">
        <v>1</v>
      </c>
      <c r="L1597" s="141">
        <v>1</v>
      </c>
      <c r="M1597" s="56">
        <v>0</v>
      </c>
      <c r="P1597" s="56"/>
    </row>
    <row r="1598" spans="1:16" x14ac:dyDescent="0.2">
      <c r="A1598" s="58">
        <v>39708</v>
      </c>
      <c r="B1598" s="513" t="str">
        <f t="shared" si="31"/>
        <v>0917</v>
      </c>
      <c r="C1598" s="56">
        <v>2008</v>
      </c>
      <c r="D1598" s="141">
        <v>721</v>
      </c>
      <c r="E1598" s="141">
        <v>118</v>
      </c>
      <c r="F1598" s="141">
        <v>0</v>
      </c>
      <c r="G1598" s="141">
        <v>0</v>
      </c>
      <c r="H1598" s="141">
        <v>367</v>
      </c>
      <c r="I1598" s="141">
        <v>45</v>
      </c>
      <c r="J1598" s="141">
        <v>15</v>
      </c>
      <c r="K1598" s="141">
        <v>0</v>
      </c>
      <c r="L1598" s="141">
        <v>0</v>
      </c>
      <c r="M1598" s="56">
        <v>0</v>
      </c>
    </row>
    <row r="1599" spans="1:16" x14ac:dyDescent="0.2">
      <c r="A1599" s="58">
        <v>39709</v>
      </c>
      <c r="B1599" s="513" t="str">
        <f t="shared" si="31"/>
        <v>0918</v>
      </c>
      <c r="C1599" s="56">
        <v>2008</v>
      </c>
      <c r="D1599" s="141">
        <v>1044</v>
      </c>
      <c r="E1599" s="141">
        <v>145</v>
      </c>
      <c r="F1599" s="141">
        <v>0</v>
      </c>
      <c r="G1599" s="141">
        <v>0</v>
      </c>
      <c r="H1599" s="141">
        <v>450</v>
      </c>
      <c r="I1599" s="141">
        <v>39</v>
      </c>
      <c r="J1599" s="141">
        <v>4</v>
      </c>
      <c r="K1599" s="141">
        <v>0</v>
      </c>
      <c r="L1599" s="141">
        <v>0</v>
      </c>
      <c r="M1599" s="56">
        <v>0</v>
      </c>
    </row>
    <row r="1600" spans="1:16" x14ac:dyDescent="0.2">
      <c r="A1600" s="58">
        <v>39710</v>
      </c>
      <c r="B1600" s="513" t="str">
        <f t="shared" si="31"/>
        <v>0919</v>
      </c>
      <c r="C1600" s="56">
        <v>2008</v>
      </c>
      <c r="D1600" s="141">
        <v>1370</v>
      </c>
      <c r="E1600" s="141">
        <v>127</v>
      </c>
      <c r="F1600" s="141">
        <v>0</v>
      </c>
      <c r="G1600" s="141">
        <v>0</v>
      </c>
      <c r="H1600" s="141">
        <v>171</v>
      </c>
      <c r="I1600" s="141">
        <v>11</v>
      </c>
      <c r="J1600" s="141">
        <v>3</v>
      </c>
      <c r="K1600" s="141">
        <v>0</v>
      </c>
      <c r="L1600" s="141">
        <v>1</v>
      </c>
      <c r="M1600" s="56">
        <v>0</v>
      </c>
    </row>
    <row r="1601" spans="1:14" x14ac:dyDescent="0.2">
      <c r="A1601" s="58">
        <v>39711</v>
      </c>
      <c r="B1601" s="513" t="str">
        <f t="shared" si="31"/>
        <v>0920</v>
      </c>
      <c r="C1601" s="56">
        <v>2008</v>
      </c>
      <c r="D1601" s="141">
        <v>1442</v>
      </c>
      <c r="E1601" s="141">
        <v>58</v>
      </c>
      <c r="F1601" s="141">
        <v>0</v>
      </c>
      <c r="G1601" s="141">
        <v>0</v>
      </c>
      <c r="H1601" s="141">
        <v>203</v>
      </c>
      <c r="I1601" s="141">
        <v>24</v>
      </c>
      <c r="J1601" s="141">
        <v>2</v>
      </c>
      <c r="K1601" s="141">
        <v>0</v>
      </c>
      <c r="L1601" s="141">
        <v>1</v>
      </c>
      <c r="M1601" s="56">
        <v>0</v>
      </c>
    </row>
    <row r="1602" spans="1:14" x14ac:dyDescent="0.2">
      <c r="A1602" s="58">
        <v>39712</v>
      </c>
      <c r="B1602" s="513" t="str">
        <f t="shared" si="31"/>
        <v>0921</v>
      </c>
      <c r="C1602" s="56">
        <v>2008</v>
      </c>
      <c r="D1602" s="141">
        <v>1579</v>
      </c>
      <c r="E1602" s="141">
        <v>40</v>
      </c>
      <c r="F1602" s="141">
        <v>0</v>
      </c>
      <c r="G1602" s="141">
        <v>0</v>
      </c>
      <c r="H1602" s="141">
        <v>86</v>
      </c>
      <c r="I1602" s="141">
        <v>6</v>
      </c>
      <c r="J1602" s="141">
        <v>1</v>
      </c>
      <c r="K1602" s="141">
        <v>1</v>
      </c>
      <c r="L1602" s="141">
        <v>1</v>
      </c>
      <c r="M1602" s="56">
        <v>0</v>
      </c>
    </row>
    <row r="1603" spans="1:14" x14ac:dyDescent="0.2">
      <c r="A1603" s="58">
        <v>39713</v>
      </c>
      <c r="B1603" s="513" t="str">
        <f t="shared" si="31"/>
        <v>0922</v>
      </c>
      <c r="C1603" s="56">
        <v>2008</v>
      </c>
      <c r="D1603" s="141">
        <v>1682</v>
      </c>
      <c r="E1603" s="141">
        <v>35</v>
      </c>
      <c r="F1603" s="141">
        <v>0</v>
      </c>
      <c r="G1603" s="141">
        <v>0</v>
      </c>
      <c r="H1603" s="141">
        <v>148</v>
      </c>
      <c r="I1603" s="141">
        <v>8</v>
      </c>
      <c r="J1603" s="141">
        <v>7</v>
      </c>
      <c r="K1603" s="141">
        <v>0</v>
      </c>
      <c r="L1603" s="141">
        <v>0</v>
      </c>
      <c r="M1603" s="56">
        <v>0</v>
      </c>
    </row>
    <row r="1604" spans="1:14" x14ac:dyDescent="0.2">
      <c r="A1604" s="58">
        <v>39714</v>
      </c>
      <c r="B1604" s="513" t="str">
        <f t="shared" si="31"/>
        <v>0923</v>
      </c>
      <c r="C1604" s="56">
        <v>2008</v>
      </c>
      <c r="D1604" s="141">
        <v>1568</v>
      </c>
      <c r="E1604" s="141">
        <v>48</v>
      </c>
      <c r="F1604" s="141">
        <v>0</v>
      </c>
      <c r="G1604" s="141">
        <v>0</v>
      </c>
      <c r="H1604" s="141">
        <v>212</v>
      </c>
      <c r="I1604" s="141">
        <v>9</v>
      </c>
      <c r="J1604" s="141">
        <v>4</v>
      </c>
      <c r="K1604" s="141">
        <v>1</v>
      </c>
      <c r="L1604" s="141">
        <v>0</v>
      </c>
      <c r="M1604" s="56">
        <v>0</v>
      </c>
    </row>
    <row r="1605" spans="1:14" x14ac:dyDescent="0.2">
      <c r="A1605" s="58">
        <v>39715</v>
      </c>
      <c r="B1605" s="513" t="str">
        <f t="shared" si="31"/>
        <v>0924</v>
      </c>
      <c r="C1605" s="56">
        <v>2008</v>
      </c>
      <c r="D1605" s="141">
        <v>1535</v>
      </c>
      <c r="E1605" s="141">
        <v>71</v>
      </c>
      <c r="F1605" s="141">
        <v>0</v>
      </c>
      <c r="G1605" s="141">
        <v>0</v>
      </c>
      <c r="H1605" s="141">
        <v>294</v>
      </c>
      <c r="I1605" s="141">
        <v>17</v>
      </c>
      <c r="J1605" s="141">
        <v>4</v>
      </c>
      <c r="K1605" s="141">
        <v>0</v>
      </c>
      <c r="L1605" s="141">
        <v>0</v>
      </c>
      <c r="M1605" s="56">
        <v>0</v>
      </c>
    </row>
    <row r="1606" spans="1:14" x14ac:dyDescent="0.2">
      <c r="A1606" s="58">
        <v>39716</v>
      </c>
      <c r="B1606" s="513" t="str">
        <f t="shared" si="31"/>
        <v>0925</v>
      </c>
      <c r="C1606" s="56">
        <v>2008</v>
      </c>
      <c r="D1606" s="141">
        <v>1092</v>
      </c>
      <c r="E1606" s="141">
        <v>81</v>
      </c>
      <c r="F1606" s="141">
        <v>0</v>
      </c>
      <c r="G1606" s="141">
        <v>0</v>
      </c>
      <c r="H1606" s="141">
        <v>130</v>
      </c>
      <c r="I1606" s="141">
        <v>8</v>
      </c>
      <c r="J1606" s="141">
        <v>1</v>
      </c>
      <c r="K1606" s="141">
        <v>1</v>
      </c>
      <c r="L1606" s="141">
        <v>0</v>
      </c>
      <c r="M1606" s="56">
        <v>0</v>
      </c>
    </row>
    <row r="1607" spans="1:14" x14ac:dyDescent="0.2">
      <c r="A1607" s="58">
        <v>39717</v>
      </c>
      <c r="B1607" s="513" t="str">
        <f t="shared" si="31"/>
        <v>0926</v>
      </c>
      <c r="C1607" s="56">
        <v>2008</v>
      </c>
      <c r="D1607" s="141">
        <v>1035</v>
      </c>
      <c r="E1607" s="141">
        <v>69</v>
      </c>
      <c r="F1607" s="141">
        <v>0</v>
      </c>
      <c r="G1607" s="141">
        <v>0</v>
      </c>
      <c r="H1607" s="141">
        <v>197</v>
      </c>
      <c r="I1607" s="141">
        <v>6</v>
      </c>
      <c r="J1607" s="141">
        <v>1</v>
      </c>
      <c r="K1607" s="141">
        <v>0</v>
      </c>
      <c r="L1607" s="141">
        <v>0</v>
      </c>
      <c r="M1607" s="56">
        <v>0</v>
      </c>
    </row>
    <row r="1608" spans="1:14" x14ac:dyDescent="0.2">
      <c r="A1608" s="58">
        <v>39718</v>
      </c>
      <c r="B1608" s="513" t="str">
        <f t="shared" si="31"/>
        <v>0927</v>
      </c>
      <c r="C1608" s="56">
        <v>2008</v>
      </c>
      <c r="D1608" s="141">
        <v>1272</v>
      </c>
      <c r="E1608" s="141">
        <v>65</v>
      </c>
      <c r="F1608" s="141">
        <v>0</v>
      </c>
      <c r="G1608" s="141">
        <v>0</v>
      </c>
      <c r="H1608" s="141">
        <v>275</v>
      </c>
      <c r="I1608" s="141">
        <v>9</v>
      </c>
      <c r="J1608" s="141">
        <v>4</v>
      </c>
      <c r="K1608" s="141">
        <v>0</v>
      </c>
      <c r="L1608" s="141">
        <v>0</v>
      </c>
      <c r="M1608" s="56">
        <v>0</v>
      </c>
    </row>
    <row r="1609" spans="1:14" x14ac:dyDescent="0.2">
      <c r="A1609" s="58">
        <v>39719</v>
      </c>
      <c r="B1609" s="513" t="str">
        <f t="shared" si="31"/>
        <v>0928</v>
      </c>
      <c r="C1609" s="56">
        <v>2008</v>
      </c>
      <c r="D1609" s="141">
        <v>1050</v>
      </c>
      <c r="E1609" s="141">
        <v>57</v>
      </c>
      <c r="F1609" s="141">
        <v>0</v>
      </c>
      <c r="G1609" s="141">
        <v>0</v>
      </c>
      <c r="H1609" s="141">
        <v>319</v>
      </c>
      <c r="I1609" s="141">
        <v>7</v>
      </c>
      <c r="J1609" s="141">
        <v>4</v>
      </c>
      <c r="K1609" s="141">
        <v>0</v>
      </c>
      <c r="L1609" s="141">
        <v>0</v>
      </c>
      <c r="M1609" s="56">
        <v>0</v>
      </c>
    </row>
    <row r="1610" spans="1:14" x14ac:dyDescent="0.2">
      <c r="A1610" s="58">
        <v>39720</v>
      </c>
      <c r="B1610" s="513" t="str">
        <f t="shared" si="31"/>
        <v>0929</v>
      </c>
      <c r="C1610" s="56">
        <v>2008</v>
      </c>
      <c r="D1610" s="141">
        <v>899</v>
      </c>
      <c r="E1610" s="141">
        <v>47</v>
      </c>
      <c r="F1610" s="141">
        <v>0</v>
      </c>
      <c r="G1610" s="141">
        <v>0</v>
      </c>
      <c r="H1610" s="141">
        <v>303</v>
      </c>
      <c r="I1610" s="141">
        <v>12</v>
      </c>
      <c r="J1610" s="141">
        <v>4</v>
      </c>
      <c r="K1610" s="141">
        <v>0</v>
      </c>
      <c r="L1610" s="141">
        <v>0</v>
      </c>
      <c r="M1610" s="56">
        <v>0</v>
      </c>
    </row>
    <row r="1611" spans="1:14" x14ac:dyDescent="0.2">
      <c r="A1611" s="58">
        <v>39721</v>
      </c>
      <c r="B1611" s="513" t="str">
        <f t="shared" si="31"/>
        <v>0930</v>
      </c>
      <c r="C1611" s="56">
        <v>2008</v>
      </c>
      <c r="D1611" s="141">
        <v>992</v>
      </c>
      <c r="E1611" s="141">
        <v>40</v>
      </c>
      <c r="F1611" s="141">
        <v>0</v>
      </c>
      <c r="G1611" s="141">
        <v>0</v>
      </c>
      <c r="H1611" s="141">
        <v>376</v>
      </c>
      <c r="I1611" s="141">
        <v>20</v>
      </c>
      <c r="J1611" s="141">
        <v>4</v>
      </c>
      <c r="K1611" s="141">
        <v>1</v>
      </c>
      <c r="L1611" s="141">
        <v>0</v>
      </c>
      <c r="M1611" s="56">
        <v>0</v>
      </c>
    </row>
    <row r="1612" spans="1:14" x14ac:dyDescent="0.2">
      <c r="A1612" s="58">
        <v>39722</v>
      </c>
      <c r="B1612" s="513" t="str">
        <f t="shared" si="31"/>
        <v>1001</v>
      </c>
      <c r="C1612" s="56">
        <v>2008</v>
      </c>
      <c r="D1612" s="141">
        <v>1090</v>
      </c>
      <c r="E1612" s="141">
        <v>44</v>
      </c>
      <c r="F1612" s="141">
        <v>0</v>
      </c>
      <c r="G1612" s="141">
        <v>0</v>
      </c>
      <c r="H1612" s="141">
        <v>411</v>
      </c>
      <c r="I1612" s="141">
        <v>25</v>
      </c>
      <c r="J1612" s="141">
        <v>5</v>
      </c>
      <c r="K1612" s="141">
        <v>0</v>
      </c>
      <c r="L1612" s="141">
        <v>0</v>
      </c>
      <c r="M1612" s="56">
        <v>0</v>
      </c>
    </row>
    <row r="1613" spans="1:14" x14ac:dyDescent="0.2">
      <c r="A1613" s="58">
        <v>39723</v>
      </c>
      <c r="B1613" s="513" t="str">
        <f t="shared" si="31"/>
        <v>1002</v>
      </c>
      <c r="C1613" s="56">
        <v>2008</v>
      </c>
      <c r="D1613" s="141">
        <v>529</v>
      </c>
      <c r="E1613" s="141">
        <v>35</v>
      </c>
      <c r="F1613" s="141">
        <v>0</v>
      </c>
      <c r="G1613" s="141">
        <v>0</v>
      </c>
      <c r="H1613" s="141">
        <v>651</v>
      </c>
      <c r="I1613" s="141">
        <v>21</v>
      </c>
      <c r="J1613" s="141">
        <v>1</v>
      </c>
      <c r="K1613" s="141">
        <v>0</v>
      </c>
      <c r="L1613" s="141">
        <v>0</v>
      </c>
      <c r="M1613" s="56">
        <v>0</v>
      </c>
    </row>
    <row r="1614" spans="1:14" x14ac:dyDescent="0.2">
      <c r="A1614" s="58">
        <v>39724</v>
      </c>
      <c r="B1614" s="513" t="str">
        <f t="shared" si="31"/>
        <v>1003</v>
      </c>
      <c r="C1614" s="56">
        <v>2008</v>
      </c>
      <c r="D1614" s="141">
        <v>978</v>
      </c>
      <c r="E1614" s="141">
        <v>30</v>
      </c>
      <c r="F1614" s="141">
        <v>0</v>
      </c>
      <c r="G1614" s="141">
        <v>0</v>
      </c>
      <c r="H1614" s="141">
        <v>445</v>
      </c>
      <c r="I1614" s="141">
        <v>24</v>
      </c>
      <c r="J1614" s="141">
        <v>6</v>
      </c>
      <c r="K1614" s="141">
        <v>0</v>
      </c>
      <c r="L1614" s="141">
        <v>0</v>
      </c>
      <c r="M1614" s="56">
        <v>0</v>
      </c>
    </row>
    <row r="1615" spans="1:14" x14ac:dyDescent="0.2">
      <c r="A1615" s="58">
        <v>39725</v>
      </c>
      <c r="B1615" s="513" t="str">
        <f t="shared" si="31"/>
        <v>1004</v>
      </c>
      <c r="C1615" s="56">
        <v>2008</v>
      </c>
      <c r="D1615" s="141">
        <v>729</v>
      </c>
      <c r="E1615" s="141">
        <v>36</v>
      </c>
      <c r="F1615" s="141">
        <v>0</v>
      </c>
      <c r="G1615" s="141">
        <v>1</v>
      </c>
      <c r="H1615" s="141">
        <v>551</v>
      </c>
      <c r="I1615" s="141">
        <v>28</v>
      </c>
      <c r="J1615" s="141">
        <v>12</v>
      </c>
      <c r="K1615" s="141">
        <v>0</v>
      </c>
      <c r="L1615" s="141">
        <v>0</v>
      </c>
      <c r="M1615" s="56">
        <v>0</v>
      </c>
    </row>
    <row r="1616" spans="1:14" x14ac:dyDescent="0.2">
      <c r="A1616" s="58">
        <v>39726</v>
      </c>
      <c r="B1616" s="513" t="str">
        <f t="shared" si="31"/>
        <v>1005</v>
      </c>
      <c r="C1616" s="56">
        <v>2008</v>
      </c>
      <c r="D1616" s="141">
        <v>575</v>
      </c>
      <c r="E1616" s="141">
        <v>22</v>
      </c>
      <c r="F1616" s="141">
        <v>0</v>
      </c>
      <c r="G1616" s="141">
        <v>1</v>
      </c>
      <c r="H1616" s="141">
        <v>466</v>
      </c>
      <c r="I1616" s="141">
        <v>18</v>
      </c>
      <c r="J1616" s="141">
        <v>11</v>
      </c>
      <c r="K1616" s="141">
        <v>0</v>
      </c>
      <c r="L1616" s="141">
        <v>0</v>
      </c>
      <c r="M1616" s="56">
        <v>0</v>
      </c>
      <c r="N1616" s="60" t="s">
        <v>596</v>
      </c>
    </row>
    <row r="1617" spans="1:14" x14ac:dyDescent="0.2">
      <c r="A1617" s="58">
        <v>39727</v>
      </c>
      <c r="B1617" s="513" t="str">
        <f t="shared" si="31"/>
        <v>1006</v>
      </c>
      <c r="C1617" s="56">
        <v>2008</v>
      </c>
      <c r="D1617" s="141">
        <v>274</v>
      </c>
      <c r="E1617" s="141">
        <v>16</v>
      </c>
      <c r="F1617" s="141">
        <v>0</v>
      </c>
      <c r="G1617" s="141">
        <v>1</v>
      </c>
      <c r="H1617" s="141">
        <v>528</v>
      </c>
      <c r="I1617" s="141">
        <v>11</v>
      </c>
      <c r="J1617" s="141">
        <v>17</v>
      </c>
      <c r="K1617" s="141">
        <v>1</v>
      </c>
      <c r="L1617" s="141">
        <v>0</v>
      </c>
      <c r="M1617" s="56">
        <v>0</v>
      </c>
    </row>
    <row r="1618" spans="1:14" x14ac:dyDescent="0.2">
      <c r="A1618" s="58">
        <v>39728</v>
      </c>
      <c r="B1618" s="513" t="str">
        <f t="shared" si="31"/>
        <v>1007</v>
      </c>
      <c r="C1618" s="56">
        <v>2008</v>
      </c>
      <c r="D1618" s="141">
        <v>992</v>
      </c>
      <c r="E1618" s="141">
        <v>31</v>
      </c>
      <c r="F1618" s="141">
        <v>0</v>
      </c>
      <c r="G1618" s="141">
        <v>0</v>
      </c>
      <c r="H1618" s="141">
        <v>1274</v>
      </c>
      <c r="I1618" s="141">
        <v>39</v>
      </c>
      <c r="J1618" s="141">
        <v>24</v>
      </c>
      <c r="K1618" s="141">
        <v>0</v>
      </c>
      <c r="L1618" s="141">
        <v>0</v>
      </c>
      <c r="M1618" s="56">
        <v>0</v>
      </c>
    </row>
    <row r="1619" spans="1:14" x14ac:dyDescent="0.2">
      <c r="A1619" s="58">
        <v>39729</v>
      </c>
      <c r="B1619" s="513" t="str">
        <f t="shared" si="31"/>
        <v>1008</v>
      </c>
      <c r="C1619" s="56">
        <v>2008</v>
      </c>
      <c r="D1619" s="141">
        <v>596</v>
      </c>
      <c r="E1619" s="141">
        <v>28</v>
      </c>
      <c r="F1619" s="141">
        <v>0</v>
      </c>
      <c r="G1619" s="141">
        <v>2</v>
      </c>
      <c r="H1619" s="141">
        <v>274</v>
      </c>
      <c r="I1619" s="141">
        <v>10</v>
      </c>
      <c r="J1619" s="141">
        <v>29</v>
      </c>
      <c r="K1619" s="141">
        <v>0</v>
      </c>
      <c r="L1619" s="141">
        <v>0</v>
      </c>
      <c r="M1619" s="56">
        <v>0</v>
      </c>
      <c r="N1619" s="110" t="s">
        <v>295</v>
      </c>
    </row>
    <row r="1620" spans="1:14" x14ac:dyDescent="0.2">
      <c r="A1620" s="58">
        <v>39730</v>
      </c>
      <c r="B1620" s="513" t="str">
        <f t="shared" si="31"/>
        <v>1009</v>
      </c>
      <c r="C1620" s="56">
        <v>2008</v>
      </c>
      <c r="D1620" s="141">
        <v>219</v>
      </c>
      <c r="E1620" s="141">
        <v>6</v>
      </c>
      <c r="F1620" s="141">
        <v>0</v>
      </c>
      <c r="G1620" s="141">
        <v>0</v>
      </c>
      <c r="H1620" s="141">
        <v>445</v>
      </c>
      <c r="I1620" s="141">
        <v>8</v>
      </c>
      <c r="J1620" s="141">
        <v>17</v>
      </c>
      <c r="K1620" s="141">
        <v>0</v>
      </c>
      <c r="L1620" s="141">
        <v>0</v>
      </c>
      <c r="M1620" s="56">
        <v>0</v>
      </c>
      <c r="N1620" s="110" t="s">
        <v>296</v>
      </c>
    </row>
    <row r="1621" spans="1:14" x14ac:dyDescent="0.2">
      <c r="A1621" s="58">
        <v>39731</v>
      </c>
      <c r="B1621" s="513" t="str">
        <f t="shared" si="31"/>
        <v>1010</v>
      </c>
      <c r="C1621" s="56">
        <v>2008</v>
      </c>
      <c r="D1621" s="141">
        <v>248</v>
      </c>
      <c r="E1621" s="141">
        <v>10</v>
      </c>
      <c r="F1621" s="141">
        <v>0</v>
      </c>
      <c r="G1621" s="141">
        <v>0</v>
      </c>
      <c r="H1621" s="141">
        <v>547</v>
      </c>
      <c r="I1621" s="141">
        <v>9</v>
      </c>
      <c r="J1621" s="141">
        <v>17</v>
      </c>
      <c r="K1621" s="141">
        <v>1</v>
      </c>
      <c r="L1621" s="141">
        <v>0</v>
      </c>
      <c r="M1621" s="56">
        <v>0</v>
      </c>
    </row>
    <row r="1622" spans="1:14" x14ac:dyDescent="0.2">
      <c r="A1622" s="58">
        <v>39732</v>
      </c>
      <c r="B1622" s="513" t="str">
        <f t="shared" si="31"/>
        <v>1011</v>
      </c>
      <c r="C1622" s="56">
        <v>2008</v>
      </c>
      <c r="D1622" s="141">
        <v>353</v>
      </c>
      <c r="E1622" s="141">
        <v>13</v>
      </c>
      <c r="F1622" s="141">
        <v>0</v>
      </c>
      <c r="G1622" s="141">
        <v>0</v>
      </c>
      <c r="H1622" s="141">
        <v>510</v>
      </c>
      <c r="I1622" s="141">
        <v>12</v>
      </c>
      <c r="J1622" s="141">
        <v>16</v>
      </c>
      <c r="K1622" s="141">
        <v>0</v>
      </c>
      <c r="L1622" s="141">
        <v>0</v>
      </c>
      <c r="M1622" s="56">
        <v>0</v>
      </c>
    </row>
    <row r="1623" spans="1:14" x14ac:dyDescent="0.2">
      <c r="A1623" s="58">
        <v>39733</v>
      </c>
      <c r="B1623" s="513" t="str">
        <f t="shared" si="31"/>
        <v>1012</v>
      </c>
      <c r="C1623" s="56">
        <v>2008</v>
      </c>
      <c r="D1623" s="141">
        <v>406</v>
      </c>
      <c r="E1623" s="141">
        <v>13</v>
      </c>
      <c r="F1623" s="141">
        <v>0</v>
      </c>
      <c r="G1623" s="141">
        <v>1</v>
      </c>
      <c r="H1623" s="141">
        <v>666</v>
      </c>
      <c r="I1623" s="141">
        <v>14</v>
      </c>
      <c r="J1623" s="141">
        <v>13</v>
      </c>
      <c r="K1623" s="141">
        <v>0</v>
      </c>
      <c r="L1623" s="141">
        <v>0</v>
      </c>
      <c r="M1623" s="56">
        <v>0</v>
      </c>
    </row>
    <row r="1624" spans="1:14" x14ac:dyDescent="0.2">
      <c r="A1624" s="58">
        <v>39734</v>
      </c>
      <c r="B1624" s="513" t="str">
        <f t="shared" si="31"/>
        <v>1013</v>
      </c>
      <c r="C1624" s="56">
        <v>2008</v>
      </c>
      <c r="D1624" s="141">
        <v>222</v>
      </c>
      <c r="E1624" s="141">
        <v>14</v>
      </c>
      <c r="F1624" s="141">
        <v>0</v>
      </c>
      <c r="G1624" s="141">
        <v>1</v>
      </c>
      <c r="H1624" s="141">
        <v>546</v>
      </c>
      <c r="I1624" s="141">
        <v>14</v>
      </c>
      <c r="J1624" s="141">
        <v>4</v>
      </c>
      <c r="K1624" s="141">
        <v>0</v>
      </c>
      <c r="L1624" s="141">
        <v>0</v>
      </c>
      <c r="M1624" s="56">
        <v>0</v>
      </c>
    </row>
    <row r="1625" spans="1:14" x14ac:dyDescent="0.2">
      <c r="A1625" s="58">
        <v>39735</v>
      </c>
      <c r="B1625" s="513" t="str">
        <f t="shared" si="31"/>
        <v>1014</v>
      </c>
      <c r="C1625" s="56">
        <v>2008</v>
      </c>
      <c r="D1625" s="141">
        <v>162</v>
      </c>
      <c r="E1625" s="141">
        <v>12</v>
      </c>
      <c r="F1625" s="141">
        <v>0</v>
      </c>
      <c r="G1625" s="141">
        <v>0</v>
      </c>
      <c r="H1625" s="141">
        <v>418</v>
      </c>
      <c r="I1625" s="141">
        <v>8</v>
      </c>
      <c r="J1625" s="141">
        <v>5</v>
      </c>
      <c r="K1625" s="141">
        <v>0</v>
      </c>
      <c r="L1625" s="141">
        <v>0</v>
      </c>
      <c r="M1625" s="56">
        <v>0</v>
      </c>
    </row>
    <row r="1626" spans="1:14" x14ac:dyDescent="0.2">
      <c r="A1626" s="58">
        <v>39736</v>
      </c>
      <c r="B1626" s="513" t="str">
        <f t="shared" si="31"/>
        <v>1015</v>
      </c>
      <c r="C1626" s="56">
        <v>2008</v>
      </c>
      <c r="D1626" s="141">
        <v>183</v>
      </c>
      <c r="E1626" s="141">
        <v>10</v>
      </c>
      <c r="F1626" s="141">
        <v>0</v>
      </c>
      <c r="G1626" s="141">
        <v>2</v>
      </c>
      <c r="H1626" s="141">
        <v>582</v>
      </c>
      <c r="I1626" s="141">
        <v>5</v>
      </c>
      <c r="J1626" s="141">
        <v>7</v>
      </c>
      <c r="K1626" s="141">
        <v>0</v>
      </c>
      <c r="L1626" s="141">
        <v>0</v>
      </c>
      <c r="M1626" s="56">
        <v>0</v>
      </c>
    </row>
    <row r="1627" spans="1:14" x14ac:dyDescent="0.2">
      <c r="A1627" s="58">
        <v>39737</v>
      </c>
      <c r="B1627" s="513" t="str">
        <f t="shared" si="31"/>
        <v>1016</v>
      </c>
      <c r="C1627" s="56">
        <v>2008</v>
      </c>
      <c r="D1627" s="141">
        <v>121</v>
      </c>
      <c r="E1627" s="141">
        <v>8</v>
      </c>
      <c r="F1627" s="141">
        <v>0</v>
      </c>
      <c r="G1627" s="141">
        <v>2</v>
      </c>
      <c r="H1627" s="141">
        <v>491</v>
      </c>
      <c r="I1627" s="141">
        <v>18</v>
      </c>
      <c r="J1627" s="141">
        <v>1</v>
      </c>
      <c r="K1627" s="141">
        <v>0</v>
      </c>
      <c r="L1627" s="141">
        <v>0</v>
      </c>
      <c r="M1627" s="56">
        <v>0</v>
      </c>
      <c r="N1627" s="56" t="s">
        <v>291</v>
      </c>
    </row>
    <row r="1628" spans="1:14" x14ac:dyDescent="0.2">
      <c r="A1628" s="58">
        <v>39738</v>
      </c>
      <c r="B1628" s="513" t="str">
        <f t="shared" si="31"/>
        <v>1017</v>
      </c>
      <c r="C1628" s="56">
        <v>2008</v>
      </c>
      <c r="D1628" s="141">
        <v>7</v>
      </c>
      <c r="E1628" s="141">
        <v>2</v>
      </c>
      <c r="F1628" s="141">
        <v>0</v>
      </c>
      <c r="G1628" s="141">
        <v>0</v>
      </c>
      <c r="H1628" s="141">
        <v>27</v>
      </c>
      <c r="I1628" s="141">
        <v>0</v>
      </c>
      <c r="J1628" s="141">
        <v>0</v>
      </c>
      <c r="K1628" s="141">
        <v>0</v>
      </c>
      <c r="L1628" s="141">
        <v>0</v>
      </c>
      <c r="M1628" s="56">
        <v>0</v>
      </c>
      <c r="N1628" s="56" t="s">
        <v>292</v>
      </c>
    </row>
    <row r="1629" spans="1:14" x14ac:dyDescent="0.2">
      <c r="A1629" s="58">
        <v>39739</v>
      </c>
      <c r="B1629" s="513" t="str">
        <f t="shared" si="31"/>
        <v>1018</v>
      </c>
      <c r="C1629" s="56">
        <v>2008</v>
      </c>
      <c r="D1629" s="141">
        <v>144</v>
      </c>
      <c r="E1629" s="141">
        <v>3</v>
      </c>
      <c r="F1629" s="141">
        <v>0</v>
      </c>
      <c r="G1629" s="141">
        <v>0</v>
      </c>
      <c r="H1629" s="141">
        <v>217</v>
      </c>
      <c r="I1629" s="141">
        <v>6</v>
      </c>
      <c r="J1629" s="141">
        <v>1</v>
      </c>
      <c r="K1629" s="141">
        <v>0</v>
      </c>
      <c r="L1629" s="141">
        <v>0</v>
      </c>
      <c r="M1629" s="56">
        <v>0</v>
      </c>
      <c r="N1629" s="56" t="s">
        <v>293</v>
      </c>
    </row>
    <row r="1630" spans="1:14" x14ac:dyDescent="0.2">
      <c r="A1630" s="58">
        <v>39740</v>
      </c>
      <c r="B1630" s="513" t="str">
        <f t="shared" si="31"/>
        <v>1019</v>
      </c>
      <c r="C1630" s="56">
        <v>2008</v>
      </c>
      <c r="D1630" s="141">
        <v>102</v>
      </c>
      <c r="E1630" s="141">
        <v>6</v>
      </c>
      <c r="F1630" s="141">
        <v>0</v>
      </c>
      <c r="G1630" s="141">
        <v>0</v>
      </c>
      <c r="H1630" s="141">
        <v>472</v>
      </c>
      <c r="I1630" s="141">
        <v>18</v>
      </c>
      <c r="J1630" s="141">
        <v>5</v>
      </c>
      <c r="K1630" s="141">
        <v>0</v>
      </c>
      <c r="L1630" s="141">
        <v>0</v>
      </c>
      <c r="M1630" s="56">
        <v>0</v>
      </c>
      <c r="N1630" s="56" t="s">
        <v>294</v>
      </c>
    </row>
    <row r="1631" spans="1:14" x14ac:dyDescent="0.2">
      <c r="A1631" s="58">
        <v>39741</v>
      </c>
      <c r="B1631" s="513" t="str">
        <f t="shared" ref="B1631:B1694" si="32">CONCATENATE(TEXT(A1631,"mm"),TEXT(A1631,"dd"))</f>
        <v>1020</v>
      </c>
      <c r="C1631" s="56">
        <v>2008</v>
      </c>
      <c r="D1631" s="141">
        <v>123</v>
      </c>
      <c r="E1631" s="141">
        <v>17</v>
      </c>
      <c r="F1631" s="141">
        <v>0</v>
      </c>
      <c r="G1631" s="141">
        <v>3</v>
      </c>
      <c r="H1631" s="141">
        <v>691</v>
      </c>
      <c r="I1631" s="141">
        <v>9</v>
      </c>
      <c r="J1631" s="141">
        <v>5</v>
      </c>
      <c r="K1631" s="141">
        <v>1</v>
      </c>
      <c r="L1631" s="141">
        <v>0</v>
      </c>
      <c r="M1631" s="56">
        <v>0</v>
      </c>
    </row>
    <row r="1632" spans="1:14" x14ac:dyDescent="0.2">
      <c r="A1632" s="58">
        <v>39742</v>
      </c>
      <c r="B1632" s="513" t="str">
        <f t="shared" si="32"/>
        <v>1021</v>
      </c>
      <c r="C1632" s="56">
        <v>2008</v>
      </c>
      <c r="D1632" s="141">
        <v>136</v>
      </c>
      <c r="E1632" s="141">
        <v>7</v>
      </c>
      <c r="F1632" s="141">
        <v>0</v>
      </c>
      <c r="G1632" s="141">
        <v>1</v>
      </c>
      <c r="H1632" s="141">
        <v>386</v>
      </c>
      <c r="I1632" s="141">
        <v>6</v>
      </c>
      <c r="J1632" s="141">
        <v>5</v>
      </c>
      <c r="K1632" s="141">
        <v>0</v>
      </c>
      <c r="L1632" s="141">
        <v>0</v>
      </c>
      <c r="M1632" s="56">
        <v>0</v>
      </c>
    </row>
    <row r="1633" spans="1:14" x14ac:dyDescent="0.2">
      <c r="A1633" s="58">
        <v>39743</v>
      </c>
      <c r="B1633" s="513" t="str">
        <f t="shared" si="32"/>
        <v>1022</v>
      </c>
      <c r="C1633" s="56">
        <v>2008</v>
      </c>
      <c r="D1633" s="141">
        <v>122</v>
      </c>
      <c r="E1633" s="141">
        <v>9</v>
      </c>
      <c r="F1633" s="141">
        <v>0</v>
      </c>
      <c r="G1633" s="141">
        <v>0</v>
      </c>
      <c r="H1633" s="141">
        <v>367</v>
      </c>
      <c r="I1633" s="141">
        <v>12</v>
      </c>
      <c r="J1633" s="141">
        <v>2</v>
      </c>
      <c r="K1633" s="141">
        <v>3</v>
      </c>
      <c r="L1633" s="141">
        <v>0</v>
      </c>
      <c r="M1633" s="56">
        <v>0</v>
      </c>
    </row>
    <row r="1634" spans="1:14" x14ac:dyDescent="0.2">
      <c r="A1634" s="58">
        <v>39744</v>
      </c>
      <c r="B1634" s="513" t="str">
        <f t="shared" si="32"/>
        <v>1023</v>
      </c>
      <c r="C1634" s="56">
        <v>2008</v>
      </c>
      <c r="D1634" s="141">
        <v>104</v>
      </c>
      <c r="E1634" s="141">
        <v>9</v>
      </c>
      <c r="F1634" s="141">
        <v>0</v>
      </c>
      <c r="G1634" s="141">
        <v>2</v>
      </c>
      <c r="H1634" s="141">
        <v>367</v>
      </c>
      <c r="I1634" s="141">
        <v>16</v>
      </c>
      <c r="J1634" s="141">
        <v>8</v>
      </c>
      <c r="K1634" s="141">
        <v>1</v>
      </c>
      <c r="L1634" s="141">
        <v>0</v>
      </c>
      <c r="M1634" s="56">
        <v>0</v>
      </c>
    </row>
    <row r="1635" spans="1:14" x14ac:dyDescent="0.2">
      <c r="A1635" s="58">
        <v>39745</v>
      </c>
      <c r="B1635" s="513" t="str">
        <f t="shared" si="32"/>
        <v>1024</v>
      </c>
      <c r="C1635" s="56">
        <v>2008</v>
      </c>
      <c r="D1635" s="141">
        <v>71</v>
      </c>
      <c r="E1635" s="141">
        <v>4</v>
      </c>
      <c r="F1635" s="141">
        <v>0</v>
      </c>
      <c r="G1635" s="141">
        <v>2</v>
      </c>
      <c r="H1635" s="141">
        <v>161</v>
      </c>
      <c r="I1635" s="141">
        <v>8</v>
      </c>
      <c r="J1635" s="141">
        <v>4</v>
      </c>
      <c r="K1635" s="141">
        <v>2</v>
      </c>
      <c r="L1635" s="141">
        <v>0</v>
      </c>
      <c r="M1635" s="56">
        <v>0</v>
      </c>
    </row>
    <row r="1636" spans="1:14" x14ac:dyDescent="0.2">
      <c r="A1636" s="58">
        <v>39746</v>
      </c>
      <c r="B1636" s="513" t="str">
        <f t="shared" si="32"/>
        <v>1025</v>
      </c>
      <c r="C1636" s="56">
        <v>2008</v>
      </c>
      <c r="D1636" s="141">
        <v>62</v>
      </c>
      <c r="E1636" s="141">
        <v>0</v>
      </c>
      <c r="F1636" s="141">
        <v>0</v>
      </c>
      <c r="G1636" s="141">
        <v>2</v>
      </c>
      <c r="H1636" s="141">
        <v>156</v>
      </c>
      <c r="I1636" s="141">
        <v>5</v>
      </c>
      <c r="J1636" s="141">
        <v>0</v>
      </c>
      <c r="K1636" s="141">
        <v>0</v>
      </c>
      <c r="L1636" s="141">
        <v>0</v>
      </c>
      <c r="M1636" s="56">
        <v>0</v>
      </c>
    </row>
    <row r="1637" spans="1:14" x14ac:dyDescent="0.2">
      <c r="A1637" s="58">
        <v>39747</v>
      </c>
      <c r="B1637" s="513" t="str">
        <f t="shared" si="32"/>
        <v>1026</v>
      </c>
      <c r="C1637" s="56">
        <v>2008</v>
      </c>
      <c r="D1637" s="141">
        <v>15</v>
      </c>
      <c r="E1637" s="141">
        <v>0</v>
      </c>
      <c r="F1637" s="141">
        <v>0</v>
      </c>
      <c r="G1637" s="141">
        <v>1</v>
      </c>
      <c r="H1637" s="141">
        <v>68</v>
      </c>
      <c r="I1637" s="141">
        <v>0</v>
      </c>
      <c r="J1637" s="141">
        <v>1</v>
      </c>
      <c r="K1637" s="141">
        <v>0</v>
      </c>
      <c r="L1637" s="141">
        <v>0</v>
      </c>
      <c r="M1637" s="56">
        <v>0</v>
      </c>
    </row>
    <row r="1638" spans="1:14" x14ac:dyDescent="0.2">
      <c r="A1638" s="58">
        <v>39748</v>
      </c>
      <c r="B1638" s="513" t="str">
        <f t="shared" si="32"/>
        <v>1027</v>
      </c>
      <c r="C1638" s="56">
        <v>2008</v>
      </c>
      <c r="D1638" s="141">
        <v>48</v>
      </c>
      <c r="E1638" s="141">
        <v>5</v>
      </c>
      <c r="F1638" s="141">
        <v>0</v>
      </c>
      <c r="G1638" s="141">
        <v>1</v>
      </c>
      <c r="H1638" s="141">
        <v>98</v>
      </c>
      <c r="I1638" s="141">
        <v>3</v>
      </c>
      <c r="J1638" s="141">
        <v>2</v>
      </c>
      <c r="K1638" s="141">
        <v>0</v>
      </c>
      <c r="L1638" s="141">
        <v>0</v>
      </c>
      <c r="M1638" s="56">
        <v>0</v>
      </c>
    </row>
    <row r="1639" spans="1:14" x14ac:dyDescent="0.2">
      <c r="A1639" s="58">
        <v>39749</v>
      </c>
      <c r="B1639" s="513" t="str">
        <f t="shared" si="32"/>
        <v>1028</v>
      </c>
      <c r="C1639" s="56">
        <v>2008</v>
      </c>
      <c r="D1639" s="141">
        <v>59</v>
      </c>
      <c r="E1639" s="141">
        <v>2</v>
      </c>
      <c r="F1639" s="141">
        <v>0</v>
      </c>
      <c r="G1639" s="141">
        <v>5</v>
      </c>
      <c r="H1639" s="141">
        <v>83</v>
      </c>
      <c r="I1639" s="141">
        <v>2</v>
      </c>
      <c r="J1639" s="141">
        <v>2</v>
      </c>
      <c r="K1639" s="141">
        <v>0</v>
      </c>
      <c r="L1639" s="141">
        <v>0</v>
      </c>
      <c r="M1639" s="56">
        <v>0</v>
      </c>
    </row>
    <row r="1640" spans="1:14" x14ac:dyDescent="0.2">
      <c r="A1640" s="58">
        <v>39750</v>
      </c>
      <c r="B1640" s="513" t="str">
        <f t="shared" si="32"/>
        <v>1029</v>
      </c>
      <c r="C1640" s="56">
        <v>2008</v>
      </c>
      <c r="D1640" s="141">
        <v>56</v>
      </c>
      <c r="E1640" s="141">
        <v>89</v>
      </c>
      <c r="F1640" s="141">
        <v>0</v>
      </c>
      <c r="G1640" s="141">
        <v>4</v>
      </c>
      <c r="H1640" s="141">
        <v>93</v>
      </c>
      <c r="I1640" s="141">
        <v>3</v>
      </c>
      <c r="J1640" s="141">
        <v>5</v>
      </c>
      <c r="K1640" s="141">
        <v>0</v>
      </c>
      <c r="L1640" s="141">
        <v>0</v>
      </c>
      <c r="M1640" s="56">
        <v>0</v>
      </c>
    </row>
    <row r="1641" spans="1:14" x14ac:dyDescent="0.2">
      <c r="A1641" s="58">
        <v>39751</v>
      </c>
      <c r="B1641" s="513" t="str">
        <f t="shared" si="32"/>
        <v>1030</v>
      </c>
      <c r="C1641" s="56">
        <v>2008</v>
      </c>
      <c r="D1641" s="141">
        <v>157</v>
      </c>
      <c r="E1641" s="141">
        <v>71</v>
      </c>
      <c r="F1641" s="141">
        <v>0</v>
      </c>
      <c r="G1641" s="141">
        <v>3</v>
      </c>
      <c r="H1641" s="141">
        <v>74</v>
      </c>
      <c r="I1641" s="141">
        <v>3</v>
      </c>
      <c r="J1641" s="141">
        <v>2</v>
      </c>
      <c r="K1641" s="141">
        <v>0</v>
      </c>
      <c r="L1641" s="141">
        <v>0</v>
      </c>
      <c r="M1641" s="56">
        <v>0</v>
      </c>
    </row>
    <row r="1642" spans="1:14" x14ac:dyDescent="0.2">
      <c r="A1642" s="58">
        <v>39752</v>
      </c>
      <c r="B1642" s="513" t="str">
        <f t="shared" si="32"/>
        <v>1031</v>
      </c>
      <c r="C1642" s="56">
        <v>2008</v>
      </c>
      <c r="D1642" s="141">
        <v>411</v>
      </c>
      <c r="E1642" s="141">
        <v>55</v>
      </c>
      <c r="F1642" s="141">
        <v>0</v>
      </c>
      <c r="G1642" s="141">
        <v>7</v>
      </c>
      <c r="H1642" s="141">
        <v>73</v>
      </c>
      <c r="I1642" s="141">
        <v>2</v>
      </c>
      <c r="J1642" s="141">
        <v>4</v>
      </c>
      <c r="K1642" s="141">
        <v>2</v>
      </c>
      <c r="L1642" s="141">
        <v>0</v>
      </c>
      <c r="M1642" s="56">
        <v>0</v>
      </c>
    </row>
    <row r="1643" spans="1:14" x14ac:dyDescent="0.2">
      <c r="A1643" s="58">
        <v>39753</v>
      </c>
      <c r="B1643" s="513" t="str">
        <f t="shared" si="32"/>
        <v>1101</v>
      </c>
      <c r="C1643" s="56">
        <v>2008</v>
      </c>
      <c r="D1643" s="141">
        <v>740</v>
      </c>
      <c r="E1643" s="141">
        <v>25</v>
      </c>
      <c r="F1643" s="141">
        <v>0</v>
      </c>
      <c r="G1643" s="141">
        <v>0</v>
      </c>
      <c r="H1643" s="141">
        <v>21</v>
      </c>
      <c r="I1643" s="141">
        <v>2</v>
      </c>
      <c r="J1643" s="141">
        <v>1</v>
      </c>
      <c r="K1643" s="141">
        <v>2</v>
      </c>
      <c r="L1643" s="141">
        <v>0</v>
      </c>
      <c r="M1643" s="56">
        <v>0</v>
      </c>
    </row>
    <row r="1644" spans="1:14" x14ac:dyDescent="0.2">
      <c r="A1644" s="58">
        <v>39754</v>
      </c>
      <c r="B1644" s="513" t="str">
        <f t="shared" si="32"/>
        <v>1102</v>
      </c>
      <c r="C1644" s="56">
        <v>2008</v>
      </c>
      <c r="D1644" s="141">
        <v>0</v>
      </c>
      <c r="E1644" s="141">
        <v>0</v>
      </c>
      <c r="F1644" s="141">
        <v>0</v>
      </c>
      <c r="G1644" s="141">
        <v>0</v>
      </c>
      <c r="H1644" s="141">
        <v>0</v>
      </c>
      <c r="I1644" s="141">
        <v>0</v>
      </c>
      <c r="J1644" s="141">
        <v>0</v>
      </c>
      <c r="K1644" s="141">
        <v>0</v>
      </c>
      <c r="L1644" s="141">
        <v>0</v>
      </c>
      <c r="M1644" s="56">
        <v>0</v>
      </c>
      <c r="N1644" s="56" t="s">
        <v>597</v>
      </c>
    </row>
    <row r="1645" spans="1:14" x14ac:dyDescent="0.2">
      <c r="A1645" s="58">
        <v>39755</v>
      </c>
      <c r="B1645" s="513" t="str">
        <f t="shared" si="32"/>
        <v>1103</v>
      </c>
      <c r="C1645" s="56">
        <v>2008</v>
      </c>
      <c r="D1645" s="141">
        <v>0</v>
      </c>
      <c r="E1645" s="141">
        <v>0</v>
      </c>
      <c r="F1645" s="141">
        <v>0</v>
      </c>
      <c r="G1645" s="141">
        <v>0</v>
      </c>
      <c r="H1645" s="141">
        <v>0</v>
      </c>
      <c r="I1645" s="141">
        <v>0</v>
      </c>
      <c r="J1645" s="141">
        <v>0</v>
      </c>
      <c r="K1645" s="141">
        <v>0</v>
      </c>
      <c r="L1645" s="141">
        <v>0</v>
      </c>
      <c r="M1645" s="56">
        <v>0</v>
      </c>
      <c r="N1645" s="56" t="s">
        <v>597</v>
      </c>
    </row>
    <row r="1646" spans="1:14" x14ac:dyDescent="0.2">
      <c r="A1646" s="58">
        <v>39756</v>
      </c>
      <c r="B1646" s="513" t="str">
        <f t="shared" si="32"/>
        <v>1104</v>
      </c>
      <c r="C1646" s="56">
        <v>2008</v>
      </c>
      <c r="D1646" s="141">
        <v>424</v>
      </c>
      <c r="E1646" s="141">
        <v>8</v>
      </c>
      <c r="F1646" s="141">
        <v>0</v>
      </c>
      <c r="G1646" s="141">
        <v>0</v>
      </c>
      <c r="H1646" s="141">
        <v>4</v>
      </c>
      <c r="I1646" s="141">
        <v>0</v>
      </c>
      <c r="J1646" s="141">
        <v>10</v>
      </c>
      <c r="K1646" s="141">
        <v>0</v>
      </c>
      <c r="L1646" s="141">
        <v>0</v>
      </c>
      <c r="M1646" s="56">
        <v>0</v>
      </c>
    </row>
    <row r="1647" spans="1:14" x14ac:dyDescent="0.2">
      <c r="A1647" s="58">
        <v>39757</v>
      </c>
      <c r="B1647" s="513" t="str">
        <f t="shared" si="32"/>
        <v>1105</v>
      </c>
      <c r="C1647" s="56">
        <v>2008</v>
      </c>
      <c r="D1647" s="141">
        <v>39</v>
      </c>
      <c r="E1647" s="141">
        <v>2</v>
      </c>
      <c r="F1647" s="141">
        <v>0</v>
      </c>
      <c r="G1647" s="141">
        <v>0</v>
      </c>
      <c r="H1647" s="141">
        <v>4</v>
      </c>
      <c r="I1647" s="141">
        <v>0</v>
      </c>
      <c r="J1647" s="141">
        <v>0</v>
      </c>
      <c r="K1647" s="141">
        <v>0</v>
      </c>
      <c r="L1647" s="141">
        <v>0</v>
      </c>
      <c r="M1647" s="56">
        <v>0</v>
      </c>
      <c r="N1647" s="56" t="s">
        <v>598</v>
      </c>
    </row>
    <row r="1648" spans="1:14" x14ac:dyDescent="0.2">
      <c r="A1648" s="58">
        <v>39758</v>
      </c>
      <c r="B1648" s="513" t="str">
        <f t="shared" si="32"/>
        <v>1106</v>
      </c>
      <c r="C1648" s="56">
        <v>2008</v>
      </c>
      <c r="D1648" s="141">
        <v>73</v>
      </c>
      <c r="E1648" s="141">
        <v>16</v>
      </c>
      <c r="F1648" s="141">
        <v>0</v>
      </c>
      <c r="G1648" s="141">
        <v>0</v>
      </c>
      <c r="H1648" s="141">
        <v>7</v>
      </c>
      <c r="I1648" s="141">
        <v>1</v>
      </c>
      <c r="J1648" s="141">
        <v>5</v>
      </c>
      <c r="K1648" s="141">
        <v>0</v>
      </c>
      <c r="L1648" s="141">
        <v>0</v>
      </c>
      <c r="M1648" s="56">
        <v>0</v>
      </c>
      <c r="N1648" s="56" t="s">
        <v>599</v>
      </c>
    </row>
    <row r="1649" spans="1:14" x14ac:dyDescent="0.2">
      <c r="A1649" s="58">
        <v>39759</v>
      </c>
      <c r="B1649" s="513" t="str">
        <f t="shared" si="32"/>
        <v>1107</v>
      </c>
      <c r="C1649" s="56">
        <v>2008</v>
      </c>
      <c r="D1649" s="141">
        <v>44</v>
      </c>
      <c r="E1649" s="141">
        <v>10</v>
      </c>
      <c r="F1649" s="141">
        <v>0</v>
      </c>
      <c r="G1649" s="141">
        <v>0</v>
      </c>
      <c r="H1649" s="141">
        <v>5</v>
      </c>
      <c r="I1649" s="141">
        <v>0</v>
      </c>
      <c r="J1649" s="141">
        <v>3</v>
      </c>
      <c r="K1649" s="141">
        <v>0</v>
      </c>
      <c r="L1649" s="141">
        <v>0</v>
      </c>
      <c r="M1649" s="56">
        <v>0</v>
      </c>
    </row>
    <row r="1650" spans="1:14" x14ac:dyDescent="0.2">
      <c r="A1650" s="58">
        <v>39760</v>
      </c>
      <c r="B1650" s="513" t="str">
        <f t="shared" si="32"/>
        <v>1108</v>
      </c>
      <c r="C1650" s="56">
        <v>2008</v>
      </c>
      <c r="D1650" s="141">
        <v>0</v>
      </c>
      <c r="E1650" s="141">
        <v>0</v>
      </c>
      <c r="F1650" s="141">
        <v>0</v>
      </c>
      <c r="G1650" s="141">
        <v>0</v>
      </c>
      <c r="H1650" s="141">
        <v>0</v>
      </c>
      <c r="I1650" s="141">
        <v>0</v>
      </c>
      <c r="J1650" s="141">
        <v>0</v>
      </c>
      <c r="K1650" s="141">
        <v>0</v>
      </c>
      <c r="L1650" s="141">
        <v>0</v>
      </c>
      <c r="M1650" s="56">
        <v>0</v>
      </c>
      <c r="N1650" s="56" t="s">
        <v>597</v>
      </c>
    </row>
    <row r="1651" spans="1:14" x14ac:dyDescent="0.2">
      <c r="A1651" s="58">
        <v>39761</v>
      </c>
      <c r="B1651" s="513" t="str">
        <f t="shared" si="32"/>
        <v>1109</v>
      </c>
      <c r="C1651" s="56">
        <v>2008</v>
      </c>
      <c r="D1651" s="141">
        <v>0</v>
      </c>
      <c r="E1651" s="141">
        <v>0</v>
      </c>
      <c r="F1651" s="141">
        <v>0</v>
      </c>
      <c r="G1651" s="141">
        <v>0</v>
      </c>
      <c r="H1651" s="141">
        <v>0</v>
      </c>
      <c r="I1651" s="141">
        <v>0</v>
      </c>
      <c r="J1651" s="141">
        <v>0</v>
      </c>
      <c r="K1651" s="141">
        <v>0</v>
      </c>
      <c r="L1651" s="141">
        <v>0</v>
      </c>
      <c r="M1651" s="56">
        <v>0</v>
      </c>
      <c r="N1651" s="56" t="s">
        <v>597</v>
      </c>
    </row>
    <row r="1652" spans="1:14" x14ac:dyDescent="0.2">
      <c r="A1652" s="58">
        <v>39762</v>
      </c>
      <c r="B1652" s="513" t="str">
        <f t="shared" si="32"/>
        <v>1110</v>
      </c>
      <c r="C1652" s="56">
        <v>2008</v>
      </c>
      <c r="D1652" s="141">
        <v>0</v>
      </c>
      <c r="E1652" s="141">
        <v>0</v>
      </c>
      <c r="F1652" s="141">
        <v>0</v>
      </c>
      <c r="G1652" s="141">
        <v>0</v>
      </c>
      <c r="H1652" s="141">
        <v>0</v>
      </c>
      <c r="I1652" s="141">
        <v>0</v>
      </c>
      <c r="J1652" s="141">
        <v>0</v>
      </c>
      <c r="K1652" s="141">
        <v>0</v>
      </c>
      <c r="L1652" s="141">
        <v>0</v>
      </c>
      <c r="M1652" s="56">
        <v>0</v>
      </c>
      <c r="N1652" s="56" t="s">
        <v>597</v>
      </c>
    </row>
    <row r="1653" spans="1:14" x14ac:dyDescent="0.2">
      <c r="A1653" s="58">
        <v>39763</v>
      </c>
      <c r="B1653" s="513" t="str">
        <f t="shared" si="32"/>
        <v>1111</v>
      </c>
      <c r="C1653" s="56">
        <v>2008</v>
      </c>
      <c r="D1653" s="141">
        <v>109</v>
      </c>
      <c r="E1653" s="141">
        <v>5</v>
      </c>
      <c r="F1653" s="141">
        <v>0</v>
      </c>
      <c r="G1653" s="141">
        <v>0</v>
      </c>
      <c r="H1653" s="141">
        <v>3</v>
      </c>
      <c r="I1653" s="141">
        <v>0</v>
      </c>
      <c r="J1653" s="141">
        <v>6</v>
      </c>
      <c r="K1653" s="141">
        <v>0</v>
      </c>
      <c r="L1653" s="141">
        <v>0</v>
      </c>
      <c r="M1653" s="56">
        <v>0</v>
      </c>
    </row>
    <row r="1654" spans="1:14" x14ac:dyDescent="0.2">
      <c r="A1654" s="58">
        <v>39764</v>
      </c>
      <c r="B1654" s="513" t="str">
        <f t="shared" si="32"/>
        <v>1112</v>
      </c>
      <c r="C1654" s="56">
        <v>2008</v>
      </c>
      <c r="D1654" s="141">
        <v>34</v>
      </c>
      <c r="E1654" s="141">
        <v>0</v>
      </c>
      <c r="F1654" s="141">
        <v>0</v>
      </c>
      <c r="G1654" s="141">
        <v>0</v>
      </c>
      <c r="H1654" s="141">
        <v>1</v>
      </c>
      <c r="I1654" s="141">
        <v>0</v>
      </c>
      <c r="J1654" s="141">
        <v>4</v>
      </c>
      <c r="K1654" s="141">
        <v>0</v>
      </c>
      <c r="L1654" s="141">
        <v>0</v>
      </c>
      <c r="M1654" s="56">
        <v>0</v>
      </c>
    </row>
    <row r="1655" spans="1:14" x14ac:dyDescent="0.2">
      <c r="A1655" s="58">
        <v>40057</v>
      </c>
      <c r="B1655" s="513" t="str">
        <f t="shared" si="32"/>
        <v>0901</v>
      </c>
      <c r="C1655" s="56">
        <v>2009</v>
      </c>
    </row>
    <row r="1656" spans="1:14" x14ac:dyDescent="0.2">
      <c r="A1656" s="58">
        <v>40058</v>
      </c>
      <c r="B1656" s="513" t="str">
        <f t="shared" si="32"/>
        <v>0902</v>
      </c>
      <c r="C1656" s="56">
        <v>2009</v>
      </c>
    </row>
    <row r="1657" spans="1:14" x14ac:dyDescent="0.2">
      <c r="A1657" s="58">
        <v>40059</v>
      </c>
      <c r="B1657" s="513" t="str">
        <f t="shared" si="32"/>
        <v>0903</v>
      </c>
      <c r="C1657" s="56">
        <v>2009</v>
      </c>
      <c r="D1657" s="209">
        <v>745</v>
      </c>
      <c r="E1657" s="209">
        <v>200</v>
      </c>
      <c r="F1657" s="209">
        <v>0</v>
      </c>
      <c r="G1657" s="209">
        <v>0</v>
      </c>
      <c r="H1657" s="209">
        <v>0</v>
      </c>
      <c r="I1657" s="209">
        <v>0</v>
      </c>
      <c r="J1657" s="209">
        <v>0</v>
      </c>
      <c r="K1657" s="209">
        <v>164431</v>
      </c>
      <c r="L1657" s="209">
        <v>23861</v>
      </c>
      <c r="M1657" s="60">
        <v>0</v>
      </c>
      <c r="N1657" s="60" t="s">
        <v>603</v>
      </c>
    </row>
    <row r="1658" spans="1:14" x14ac:dyDescent="0.2">
      <c r="A1658" s="58">
        <v>40059</v>
      </c>
      <c r="B1658" s="513" t="str">
        <f t="shared" si="32"/>
        <v>0903</v>
      </c>
      <c r="C1658" s="56">
        <v>2009</v>
      </c>
      <c r="D1658" s="209">
        <v>2185</v>
      </c>
      <c r="E1658" s="209">
        <v>0</v>
      </c>
      <c r="F1658" s="209">
        <v>0</v>
      </c>
      <c r="G1658" s="209">
        <v>0</v>
      </c>
      <c r="H1658" s="209">
        <v>318</v>
      </c>
      <c r="I1658" s="209">
        <v>125</v>
      </c>
      <c r="J1658" s="209">
        <v>266</v>
      </c>
      <c r="K1658" s="209">
        <v>1880</v>
      </c>
      <c r="L1658" s="209">
        <v>0</v>
      </c>
      <c r="M1658" s="60">
        <v>0</v>
      </c>
      <c r="N1658" s="109" t="s">
        <v>279</v>
      </c>
    </row>
    <row r="1659" spans="1:14" x14ac:dyDescent="0.2">
      <c r="A1659" s="58">
        <v>40059</v>
      </c>
      <c r="B1659" s="513" t="str">
        <f t="shared" si="32"/>
        <v>0903</v>
      </c>
      <c r="C1659" s="56">
        <v>2009</v>
      </c>
      <c r="D1659" s="209">
        <v>596</v>
      </c>
      <c r="E1659" s="209">
        <v>31</v>
      </c>
      <c r="F1659" s="209">
        <v>0</v>
      </c>
      <c r="G1659" s="209">
        <v>0</v>
      </c>
      <c r="H1659" s="209">
        <v>133</v>
      </c>
      <c r="I1659" s="209">
        <v>93</v>
      </c>
      <c r="J1659" s="209">
        <v>1</v>
      </c>
      <c r="K1659" s="209">
        <v>453</v>
      </c>
      <c r="L1659" s="209">
        <v>23</v>
      </c>
      <c r="M1659" s="60">
        <v>0</v>
      </c>
      <c r="N1659" s="60" t="s">
        <v>300</v>
      </c>
    </row>
    <row r="1660" spans="1:14" x14ac:dyDescent="0.2">
      <c r="A1660" s="58">
        <v>40060</v>
      </c>
      <c r="B1660" s="513" t="str">
        <f t="shared" si="32"/>
        <v>0904</v>
      </c>
      <c r="C1660" s="56">
        <v>2009</v>
      </c>
      <c r="D1660" s="209">
        <v>839</v>
      </c>
      <c r="E1660" s="209">
        <v>38</v>
      </c>
      <c r="F1660" s="209">
        <v>0</v>
      </c>
      <c r="G1660" s="209">
        <v>0</v>
      </c>
      <c r="H1660" s="209">
        <v>52</v>
      </c>
      <c r="I1660" s="209">
        <v>64</v>
      </c>
      <c r="J1660" s="209">
        <v>1</v>
      </c>
      <c r="K1660" s="209">
        <v>434</v>
      </c>
      <c r="L1660" s="209">
        <v>23</v>
      </c>
      <c r="M1660" s="60">
        <v>0</v>
      </c>
    </row>
    <row r="1661" spans="1:14" x14ac:dyDescent="0.2">
      <c r="A1661" s="58">
        <v>40061</v>
      </c>
      <c r="B1661" s="513" t="str">
        <f t="shared" si="32"/>
        <v>0905</v>
      </c>
      <c r="C1661" s="56">
        <v>2009</v>
      </c>
      <c r="D1661" s="141">
        <v>1099</v>
      </c>
      <c r="E1661" s="141">
        <v>17</v>
      </c>
      <c r="F1661" s="209">
        <v>0</v>
      </c>
      <c r="G1661" s="209">
        <v>0</v>
      </c>
      <c r="H1661" s="141">
        <v>217</v>
      </c>
      <c r="I1661" s="141">
        <v>86</v>
      </c>
      <c r="J1661" s="141">
        <v>3</v>
      </c>
      <c r="K1661" s="141">
        <v>409</v>
      </c>
      <c r="L1661" s="141">
        <v>43</v>
      </c>
      <c r="M1661" s="60">
        <v>0</v>
      </c>
    </row>
    <row r="1662" spans="1:14" x14ac:dyDescent="0.2">
      <c r="A1662" s="58">
        <v>40062</v>
      </c>
      <c r="B1662" s="513" t="str">
        <f t="shared" si="32"/>
        <v>0906</v>
      </c>
      <c r="C1662" s="56">
        <v>2009</v>
      </c>
      <c r="D1662" s="141">
        <v>1254</v>
      </c>
      <c r="E1662" s="141">
        <v>34</v>
      </c>
      <c r="F1662" s="209">
        <v>0</v>
      </c>
      <c r="G1662" s="209">
        <v>0</v>
      </c>
      <c r="H1662" s="141">
        <v>152</v>
      </c>
      <c r="I1662" s="141">
        <v>33</v>
      </c>
      <c r="J1662" s="141">
        <v>5</v>
      </c>
      <c r="K1662" s="141">
        <v>422</v>
      </c>
      <c r="L1662" s="141">
        <v>13</v>
      </c>
      <c r="M1662" s="60">
        <v>0</v>
      </c>
    </row>
    <row r="1663" spans="1:14" x14ac:dyDescent="0.2">
      <c r="A1663" s="58">
        <v>40063</v>
      </c>
      <c r="B1663" s="513" t="str">
        <f t="shared" si="32"/>
        <v>0907</v>
      </c>
      <c r="C1663" s="56">
        <v>2009</v>
      </c>
      <c r="D1663" s="141">
        <v>1068</v>
      </c>
      <c r="E1663" s="141">
        <v>40</v>
      </c>
      <c r="F1663" s="209">
        <v>0</v>
      </c>
      <c r="G1663" s="209">
        <v>0</v>
      </c>
      <c r="H1663" s="141">
        <v>132</v>
      </c>
      <c r="I1663" s="141">
        <v>38</v>
      </c>
      <c r="J1663" s="141">
        <v>3</v>
      </c>
      <c r="K1663" s="141">
        <v>332</v>
      </c>
      <c r="L1663" s="141">
        <v>14</v>
      </c>
      <c r="M1663" s="60">
        <v>0</v>
      </c>
    </row>
    <row r="1664" spans="1:14" x14ac:dyDescent="0.2">
      <c r="A1664" s="58">
        <v>40064</v>
      </c>
      <c r="B1664" s="513" t="str">
        <f t="shared" si="32"/>
        <v>0908</v>
      </c>
      <c r="C1664" s="56">
        <v>2009</v>
      </c>
      <c r="D1664" s="141">
        <v>1297</v>
      </c>
      <c r="E1664" s="141">
        <v>53</v>
      </c>
      <c r="F1664" s="209">
        <v>0</v>
      </c>
      <c r="G1664" s="209">
        <v>0</v>
      </c>
      <c r="H1664" s="141">
        <v>126</v>
      </c>
      <c r="I1664" s="141">
        <v>45</v>
      </c>
      <c r="J1664" s="141">
        <v>8</v>
      </c>
      <c r="K1664" s="141">
        <v>662</v>
      </c>
      <c r="L1664" s="141">
        <v>21</v>
      </c>
      <c r="M1664" s="60">
        <v>0</v>
      </c>
    </row>
    <row r="1665" spans="1:14" x14ac:dyDescent="0.2">
      <c r="A1665" s="58">
        <v>40065</v>
      </c>
      <c r="B1665" s="513" t="str">
        <f t="shared" si="32"/>
        <v>0909</v>
      </c>
      <c r="C1665" s="56">
        <v>2009</v>
      </c>
      <c r="D1665" s="141">
        <v>734</v>
      </c>
      <c r="E1665" s="141">
        <v>18</v>
      </c>
      <c r="F1665" s="209">
        <v>0</v>
      </c>
      <c r="G1665" s="209">
        <v>0</v>
      </c>
      <c r="H1665" s="141">
        <v>68</v>
      </c>
      <c r="I1665" s="141">
        <v>16</v>
      </c>
      <c r="J1665" s="141">
        <v>5</v>
      </c>
      <c r="K1665" s="141">
        <v>1289</v>
      </c>
      <c r="L1665" s="141">
        <v>85</v>
      </c>
      <c r="M1665" s="60">
        <v>0</v>
      </c>
    </row>
    <row r="1666" spans="1:14" x14ac:dyDescent="0.2">
      <c r="A1666" s="58">
        <v>40066</v>
      </c>
      <c r="B1666" s="513" t="str">
        <f t="shared" si="32"/>
        <v>0910</v>
      </c>
      <c r="C1666" s="56">
        <v>2009</v>
      </c>
      <c r="D1666" s="141">
        <v>960</v>
      </c>
      <c r="E1666" s="141">
        <v>13</v>
      </c>
      <c r="F1666" s="209">
        <v>0</v>
      </c>
      <c r="G1666" s="209">
        <v>0</v>
      </c>
      <c r="H1666" s="141">
        <v>45</v>
      </c>
      <c r="I1666" s="141">
        <v>21</v>
      </c>
      <c r="J1666" s="141">
        <v>14</v>
      </c>
      <c r="K1666" s="141">
        <v>958</v>
      </c>
      <c r="L1666" s="141">
        <v>53</v>
      </c>
      <c r="M1666" s="60">
        <v>0</v>
      </c>
    </row>
    <row r="1667" spans="1:14" x14ac:dyDescent="0.2">
      <c r="A1667" s="58">
        <v>40067</v>
      </c>
      <c r="B1667" s="513" t="str">
        <f t="shared" si="32"/>
        <v>0911</v>
      </c>
      <c r="C1667" s="56">
        <v>2009</v>
      </c>
      <c r="D1667" s="141">
        <v>777</v>
      </c>
      <c r="E1667" s="141">
        <v>16</v>
      </c>
      <c r="F1667" s="209">
        <v>0</v>
      </c>
      <c r="G1667" s="209">
        <v>0</v>
      </c>
      <c r="H1667" s="141">
        <v>48</v>
      </c>
      <c r="I1667" s="141">
        <v>25</v>
      </c>
      <c r="J1667" s="141">
        <v>17</v>
      </c>
      <c r="K1667" s="141">
        <v>1686</v>
      </c>
      <c r="L1667" s="141">
        <v>40</v>
      </c>
      <c r="M1667" s="60">
        <v>0</v>
      </c>
    </row>
    <row r="1668" spans="1:14" x14ac:dyDescent="0.2">
      <c r="A1668" s="58">
        <v>40068</v>
      </c>
      <c r="B1668" s="513" t="str">
        <f t="shared" si="32"/>
        <v>0912</v>
      </c>
      <c r="C1668" s="56">
        <v>2009</v>
      </c>
      <c r="D1668" s="141">
        <v>631</v>
      </c>
      <c r="E1668" s="141">
        <v>26</v>
      </c>
      <c r="F1668" s="209">
        <v>0</v>
      </c>
      <c r="G1668" s="209">
        <v>0</v>
      </c>
      <c r="H1668" s="141">
        <v>55</v>
      </c>
      <c r="I1668" s="141">
        <v>31</v>
      </c>
      <c r="J1668" s="141">
        <v>15</v>
      </c>
      <c r="K1668" s="141">
        <v>2312</v>
      </c>
      <c r="L1668" s="141">
        <v>99</v>
      </c>
      <c r="M1668" s="60">
        <v>0</v>
      </c>
    </row>
    <row r="1669" spans="1:14" x14ac:dyDescent="0.2">
      <c r="A1669" s="58">
        <v>40069</v>
      </c>
      <c r="B1669" s="513" t="str">
        <f t="shared" si="32"/>
        <v>0913</v>
      </c>
      <c r="C1669" s="56">
        <v>2009</v>
      </c>
      <c r="D1669" s="141">
        <v>640</v>
      </c>
      <c r="E1669" s="141">
        <v>33</v>
      </c>
      <c r="F1669" s="209">
        <v>0</v>
      </c>
      <c r="G1669" s="209">
        <v>0</v>
      </c>
      <c r="H1669" s="141">
        <v>33</v>
      </c>
      <c r="I1669" s="141">
        <v>23</v>
      </c>
      <c r="J1669" s="141">
        <v>16</v>
      </c>
      <c r="K1669" s="141">
        <v>2371</v>
      </c>
      <c r="L1669" s="141">
        <v>75</v>
      </c>
      <c r="M1669" s="60">
        <v>0</v>
      </c>
    </row>
    <row r="1670" spans="1:14" x14ac:dyDescent="0.2">
      <c r="A1670" s="58">
        <v>40070</v>
      </c>
      <c r="B1670" s="513" t="str">
        <f t="shared" si="32"/>
        <v>0914</v>
      </c>
      <c r="C1670" s="56">
        <v>2009</v>
      </c>
      <c r="D1670" s="141">
        <v>1066</v>
      </c>
      <c r="E1670" s="141">
        <v>63</v>
      </c>
      <c r="F1670" s="209">
        <v>0</v>
      </c>
      <c r="G1670" s="209">
        <v>0</v>
      </c>
      <c r="H1670" s="141">
        <v>37</v>
      </c>
      <c r="I1670" s="141">
        <v>35</v>
      </c>
      <c r="J1670" s="141">
        <v>14</v>
      </c>
      <c r="K1670" s="141">
        <v>1746</v>
      </c>
      <c r="L1670" s="141">
        <v>67</v>
      </c>
      <c r="M1670" s="60">
        <v>0</v>
      </c>
    </row>
    <row r="1671" spans="1:14" x14ac:dyDescent="0.2">
      <c r="A1671" s="58">
        <v>40071</v>
      </c>
      <c r="B1671" s="513" t="str">
        <f t="shared" si="32"/>
        <v>0915</v>
      </c>
      <c r="C1671" s="56">
        <v>2009</v>
      </c>
      <c r="D1671" s="141">
        <v>254</v>
      </c>
      <c r="E1671" s="141">
        <v>24</v>
      </c>
      <c r="F1671" s="209">
        <v>0</v>
      </c>
      <c r="G1671" s="209">
        <v>0</v>
      </c>
      <c r="H1671" s="141">
        <v>19</v>
      </c>
      <c r="I1671" s="141">
        <v>23</v>
      </c>
      <c r="J1671" s="141">
        <v>7</v>
      </c>
      <c r="K1671" s="141">
        <v>457</v>
      </c>
      <c r="L1671" s="141">
        <v>30</v>
      </c>
      <c r="M1671" s="60">
        <v>0</v>
      </c>
      <c r="N1671" s="56" t="s">
        <v>600</v>
      </c>
    </row>
    <row r="1672" spans="1:14" x14ac:dyDescent="0.2">
      <c r="A1672" s="58">
        <v>40072</v>
      </c>
      <c r="B1672" s="513" t="str">
        <f t="shared" si="32"/>
        <v>0916</v>
      </c>
      <c r="C1672" s="56">
        <v>2009</v>
      </c>
      <c r="D1672" s="141">
        <v>2071</v>
      </c>
      <c r="E1672" s="141">
        <v>88</v>
      </c>
      <c r="F1672" s="209">
        <v>0</v>
      </c>
      <c r="G1672" s="209">
        <v>0</v>
      </c>
      <c r="H1672" s="141">
        <v>94</v>
      </c>
      <c r="I1672" s="141">
        <v>111</v>
      </c>
      <c r="J1672" s="141">
        <v>21</v>
      </c>
      <c r="K1672" s="141">
        <v>1571</v>
      </c>
      <c r="L1672" s="141">
        <v>50</v>
      </c>
      <c r="M1672" s="60">
        <v>0</v>
      </c>
    </row>
    <row r="1673" spans="1:14" x14ac:dyDescent="0.2">
      <c r="A1673" s="58">
        <v>40073</v>
      </c>
      <c r="B1673" s="513" t="str">
        <f t="shared" si="32"/>
        <v>0917</v>
      </c>
      <c r="C1673" s="56">
        <v>2009</v>
      </c>
      <c r="D1673" s="141">
        <v>1668</v>
      </c>
      <c r="E1673" s="141">
        <v>17</v>
      </c>
      <c r="F1673" s="209">
        <v>0</v>
      </c>
      <c r="G1673" s="209">
        <v>0</v>
      </c>
      <c r="H1673" s="141">
        <v>73</v>
      </c>
      <c r="I1673" s="141">
        <v>56</v>
      </c>
      <c r="J1673" s="141">
        <v>9</v>
      </c>
      <c r="K1673" s="141">
        <v>1166</v>
      </c>
      <c r="L1673" s="141">
        <v>23</v>
      </c>
      <c r="M1673" s="60">
        <v>0</v>
      </c>
    </row>
    <row r="1674" spans="1:14" x14ac:dyDescent="0.2">
      <c r="A1674" s="58">
        <v>40074</v>
      </c>
      <c r="B1674" s="513" t="str">
        <f t="shared" si="32"/>
        <v>0918</v>
      </c>
      <c r="C1674" s="56">
        <v>2009</v>
      </c>
      <c r="D1674" s="141">
        <v>1707</v>
      </c>
      <c r="E1674" s="141">
        <v>32</v>
      </c>
      <c r="F1674" s="209">
        <v>0</v>
      </c>
      <c r="G1674" s="209">
        <v>0</v>
      </c>
      <c r="H1674" s="141">
        <v>65</v>
      </c>
      <c r="I1674" s="141">
        <v>87</v>
      </c>
      <c r="J1674" s="141">
        <v>28</v>
      </c>
      <c r="K1674" s="141">
        <v>723</v>
      </c>
      <c r="L1674" s="141">
        <v>46</v>
      </c>
      <c r="M1674" s="60">
        <v>0</v>
      </c>
    </row>
    <row r="1675" spans="1:14" x14ac:dyDescent="0.2">
      <c r="A1675" s="58">
        <v>40075</v>
      </c>
      <c r="B1675" s="513" t="str">
        <f t="shared" si="32"/>
        <v>0919</v>
      </c>
      <c r="C1675" s="56">
        <v>2009</v>
      </c>
      <c r="D1675" s="141">
        <v>1573</v>
      </c>
      <c r="E1675" s="141">
        <v>44</v>
      </c>
      <c r="F1675" s="209">
        <v>0</v>
      </c>
      <c r="G1675" s="209">
        <v>0</v>
      </c>
      <c r="H1675" s="141">
        <v>99</v>
      </c>
      <c r="I1675" s="141">
        <v>112</v>
      </c>
      <c r="J1675" s="141">
        <v>19</v>
      </c>
      <c r="K1675" s="141">
        <v>731</v>
      </c>
      <c r="L1675" s="141">
        <v>31</v>
      </c>
      <c r="M1675" s="60">
        <v>0</v>
      </c>
    </row>
    <row r="1676" spans="1:14" x14ac:dyDescent="0.2">
      <c r="A1676" s="58">
        <v>40076</v>
      </c>
      <c r="B1676" s="513" t="str">
        <f t="shared" si="32"/>
        <v>0920</v>
      </c>
      <c r="C1676" s="56">
        <v>2009</v>
      </c>
      <c r="D1676" s="141">
        <v>1471</v>
      </c>
      <c r="E1676" s="141">
        <v>43</v>
      </c>
      <c r="F1676" s="209">
        <v>0</v>
      </c>
      <c r="G1676" s="209">
        <v>0</v>
      </c>
      <c r="H1676" s="141">
        <v>176</v>
      </c>
      <c r="I1676" s="141">
        <v>75</v>
      </c>
      <c r="J1676" s="141">
        <v>26</v>
      </c>
      <c r="K1676" s="141">
        <v>826</v>
      </c>
      <c r="L1676" s="141">
        <v>35</v>
      </c>
      <c r="M1676" s="60">
        <v>0</v>
      </c>
    </row>
    <row r="1677" spans="1:14" x14ac:dyDescent="0.2">
      <c r="A1677" s="58">
        <v>40077</v>
      </c>
      <c r="B1677" s="513" t="str">
        <f t="shared" si="32"/>
        <v>0921</v>
      </c>
      <c r="C1677" s="56">
        <v>2009</v>
      </c>
      <c r="D1677" s="141">
        <v>1564</v>
      </c>
      <c r="E1677" s="141">
        <v>54</v>
      </c>
      <c r="F1677" s="209">
        <v>0</v>
      </c>
      <c r="G1677" s="209">
        <v>0</v>
      </c>
      <c r="H1677" s="141">
        <v>77</v>
      </c>
      <c r="I1677" s="141">
        <v>66</v>
      </c>
      <c r="J1677" s="141">
        <v>30</v>
      </c>
      <c r="K1677" s="141">
        <v>214</v>
      </c>
      <c r="L1677" s="141">
        <v>6</v>
      </c>
      <c r="M1677" s="60">
        <v>0</v>
      </c>
    </row>
    <row r="1678" spans="1:14" x14ac:dyDescent="0.2">
      <c r="A1678" s="58">
        <v>40078</v>
      </c>
      <c r="B1678" s="513" t="str">
        <f t="shared" si="32"/>
        <v>0922</v>
      </c>
      <c r="C1678" s="56">
        <v>2009</v>
      </c>
      <c r="D1678" s="141">
        <v>1391</v>
      </c>
      <c r="E1678" s="141">
        <v>49</v>
      </c>
      <c r="F1678" s="209">
        <v>0</v>
      </c>
      <c r="G1678" s="209">
        <v>0</v>
      </c>
      <c r="H1678" s="141">
        <v>56</v>
      </c>
      <c r="I1678" s="141">
        <v>46</v>
      </c>
      <c r="J1678" s="141">
        <v>13</v>
      </c>
      <c r="K1678" s="141">
        <v>154</v>
      </c>
      <c r="L1678" s="141">
        <v>8</v>
      </c>
      <c r="M1678" s="60">
        <v>0</v>
      </c>
    </row>
    <row r="1679" spans="1:14" x14ac:dyDescent="0.2">
      <c r="A1679" s="58">
        <v>40079</v>
      </c>
      <c r="B1679" s="513" t="str">
        <f t="shared" si="32"/>
        <v>0923</v>
      </c>
      <c r="C1679" s="56">
        <v>2009</v>
      </c>
      <c r="D1679" s="141">
        <v>1487</v>
      </c>
      <c r="E1679" s="141">
        <v>48</v>
      </c>
      <c r="F1679" s="209">
        <v>0</v>
      </c>
      <c r="G1679" s="209">
        <v>0</v>
      </c>
      <c r="H1679" s="141">
        <v>78</v>
      </c>
      <c r="I1679" s="141">
        <v>83</v>
      </c>
      <c r="J1679" s="141">
        <v>20</v>
      </c>
      <c r="K1679" s="141">
        <v>129</v>
      </c>
      <c r="L1679" s="141">
        <v>10</v>
      </c>
      <c r="M1679" s="60">
        <v>0</v>
      </c>
    </row>
    <row r="1680" spans="1:14" x14ac:dyDescent="0.2">
      <c r="A1680" s="58">
        <v>40080</v>
      </c>
      <c r="B1680" s="513" t="str">
        <f t="shared" si="32"/>
        <v>0924</v>
      </c>
      <c r="C1680" s="56">
        <v>2009</v>
      </c>
      <c r="D1680" s="141">
        <v>1919</v>
      </c>
      <c r="E1680" s="141">
        <v>64</v>
      </c>
      <c r="F1680" s="209">
        <v>0</v>
      </c>
      <c r="G1680" s="209">
        <v>0</v>
      </c>
      <c r="H1680" s="141">
        <v>90</v>
      </c>
      <c r="I1680" s="141">
        <v>105</v>
      </c>
      <c r="J1680" s="141">
        <v>18</v>
      </c>
      <c r="K1680" s="141">
        <v>52</v>
      </c>
      <c r="L1680" s="141">
        <v>2</v>
      </c>
      <c r="M1680" s="60">
        <v>0</v>
      </c>
    </row>
    <row r="1681" spans="1:13" x14ac:dyDescent="0.2">
      <c r="A1681" s="58">
        <v>40081</v>
      </c>
      <c r="B1681" s="513" t="str">
        <f t="shared" si="32"/>
        <v>0925</v>
      </c>
      <c r="C1681" s="56">
        <v>2009</v>
      </c>
      <c r="D1681" s="141">
        <v>1783</v>
      </c>
      <c r="E1681" s="141">
        <v>44</v>
      </c>
      <c r="F1681" s="209">
        <v>0</v>
      </c>
      <c r="G1681" s="209">
        <v>0</v>
      </c>
      <c r="H1681" s="141">
        <v>98</v>
      </c>
      <c r="I1681" s="141">
        <v>94</v>
      </c>
      <c r="J1681" s="141">
        <v>20</v>
      </c>
      <c r="K1681" s="141">
        <v>44</v>
      </c>
      <c r="L1681" s="141">
        <v>0</v>
      </c>
      <c r="M1681" s="60">
        <v>0</v>
      </c>
    </row>
    <row r="1682" spans="1:13" x14ac:dyDescent="0.2">
      <c r="A1682" s="58">
        <v>40082</v>
      </c>
      <c r="B1682" s="513" t="str">
        <f t="shared" si="32"/>
        <v>0926</v>
      </c>
      <c r="C1682" s="56">
        <v>2009</v>
      </c>
      <c r="D1682" s="141">
        <v>2136</v>
      </c>
      <c r="E1682" s="141">
        <v>52</v>
      </c>
      <c r="F1682" s="209">
        <v>0</v>
      </c>
      <c r="G1682" s="209">
        <v>0</v>
      </c>
      <c r="H1682" s="141">
        <v>142</v>
      </c>
      <c r="I1682" s="141">
        <v>106</v>
      </c>
      <c r="J1682" s="141">
        <v>11</v>
      </c>
      <c r="K1682" s="141">
        <v>22</v>
      </c>
      <c r="L1682" s="141">
        <v>1</v>
      </c>
      <c r="M1682" s="60">
        <v>0</v>
      </c>
    </row>
    <row r="1683" spans="1:13" x14ac:dyDescent="0.2">
      <c r="A1683" s="58">
        <v>40083</v>
      </c>
      <c r="B1683" s="513" t="str">
        <f t="shared" si="32"/>
        <v>0927</v>
      </c>
      <c r="C1683" s="56">
        <v>2009</v>
      </c>
      <c r="D1683" s="141">
        <v>2131</v>
      </c>
      <c r="E1683" s="141">
        <v>64</v>
      </c>
      <c r="F1683" s="209">
        <v>0</v>
      </c>
      <c r="G1683" s="209">
        <v>0</v>
      </c>
      <c r="H1683" s="141">
        <v>131</v>
      </c>
      <c r="I1683" s="141">
        <v>114</v>
      </c>
      <c r="J1683" s="141">
        <v>16</v>
      </c>
      <c r="K1683" s="141">
        <v>16</v>
      </c>
      <c r="L1683" s="141">
        <v>0</v>
      </c>
      <c r="M1683" s="60">
        <v>0</v>
      </c>
    </row>
    <row r="1684" spans="1:13" x14ac:dyDescent="0.2">
      <c r="A1684" s="58">
        <v>40084</v>
      </c>
      <c r="B1684" s="513" t="str">
        <f t="shared" si="32"/>
        <v>0928</v>
      </c>
      <c r="C1684" s="56">
        <v>2009</v>
      </c>
      <c r="D1684" s="141">
        <v>2212</v>
      </c>
      <c r="E1684" s="141">
        <v>76</v>
      </c>
      <c r="F1684" s="209">
        <v>0</v>
      </c>
      <c r="G1684" s="209">
        <v>0</v>
      </c>
      <c r="H1684" s="141">
        <v>192</v>
      </c>
      <c r="I1684" s="141">
        <v>119</v>
      </c>
      <c r="J1684" s="141">
        <v>16</v>
      </c>
      <c r="K1684" s="141">
        <v>13</v>
      </c>
      <c r="L1684" s="141">
        <v>0</v>
      </c>
      <c r="M1684" s="60">
        <v>0</v>
      </c>
    </row>
    <row r="1685" spans="1:13" x14ac:dyDescent="0.2">
      <c r="A1685" s="58">
        <v>40085</v>
      </c>
      <c r="B1685" s="513" t="str">
        <f t="shared" si="32"/>
        <v>0929</v>
      </c>
      <c r="C1685" s="56">
        <v>2009</v>
      </c>
      <c r="D1685" s="141">
        <v>1956</v>
      </c>
      <c r="E1685" s="141">
        <v>50</v>
      </c>
      <c r="F1685" s="209">
        <v>0</v>
      </c>
      <c r="G1685" s="209">
        <v>0</v>
      </c>
      <c r="H1685" s="141">
        <v>256</v>
      </c>
      <c r="I1685" s="141">
        <v>76</v>
      </c>
      <c r="J1685" s="141">
        <v>13</v>
      </c>
      <c r="K1685" s="141">
        <v>9</v>
      </c>
      <c r="L1685" s="141">
        <v>0</v>
      </c>
      <c r="M1685" s="60">
        <v>0</v>
      </c>
    </row>
    <row r="1686" spans="1:13" x14ac:dyDescent="0.2">
      <c r="A1686" s="58">
        <v>40086</v>
      </c>
      <c r="B1686" s="513" t="str">
        <f t="shared" si="32"/>
        <v>0930</v>
      </c>
      <c r="C1686" s="56">
        <v>2009</v>
      </c>
      <c r="D1686" s="141">
        <v>1760</v>
      </c>
      <c r="E1686" s="141">
        <v>71</v>
      </c>
      <c r="F1686" s="209">
        <v>0</v>
      </c>
      <c r="G1686" s="209">
        <v>0</v>
      </c>
      <c r="H1686" s="141">
        <v>228</v>
      </c>
      <c r="I1686" s="141">
        <v>76</v>
      </c>
      <c r="J1686" s="141">
        <v>14</v>
      </c>
      <c r="K1686" s="141">
        <v>24</v>
      </c>
      <c r="L1686" s="141">
        <v>0</v>
      </c>
      <c r="M1686" s="60">
        <v>0</v>
      </c>
    </row>
    <row r="1687" spans="1:13" x14ac:dyDescent="0.2">
      <c r="A1687" s="58">
        <v>40087</v>
      </c>
      <c r="B1687" s="513" t="str">
        <f t="shared" si="32"/>
        <v>1001</v>
      </c>
      <c r="C1687" s="56">
        <v>2009</v>
      </c>
      <c r="D1687" s="141">
        <v>1906</v>
      </c>
      <c r="E1687" s="141">
        <v>47</v>
      </c>
      <c r="F1687" s="209">
        <v>0</v>
      </c>
      <c r="G1687" s="209">
        <v>0</v>
      </c>
      <c r="H1687" s="141">
        <v>243</v>
      </c>
      <c r="I1687" s="141">
        <v>112</v>
      </c>
      <c r="J1687" s="141">
        <v>29</v>
      </c>
      <c r="K1687" s="141">
        <v>22</v>
      </c>
      <c r="L1687" s="141">
        <v>1</v>
      </c>
      <c r="M1687" s="60">
        <v>0</v>
      </c>
    </row>
    <row r="1688" spans="1:13" x14ac:dyDescent="0.2">
      <c r="A1688" s="58">
        <v>40088</v>
      </c>
      <c r="B1688" s="513" t="str">
        <f t="shared" si="32"/>
        <v>1002</v>
      </c>
      <c r="C1688" s="56">
        <v>2009</v>
      </c>
      <c r="D1688" s="141">
        <v>1540</v>
      </c>
      <c r="E1688" s="141">
        <v>40</v>
      </c>
      <c r="F1688" s="209">
        <v>0</v>
      </c>
      <c r="G1688" s="209">
        <v>0</v>
      </c>
      <c r="H1688" s="141">
        <v>228</v>
      </c>
      <c r="I1688" s="141">
        <v>105</v>
      </c>
      <c r="J1688" s="141">
        <v>11</v>
      </c>
      <c r="K1688" s="141">
        <v>17</v>
      </c>
      <c r="L1688" s="141">
        <v>0</v>
      </c>
      <c r="M1688" s="60">
        <v>0</v>
      </c>
    </row>
    <row r="1689" spans="1:13" x14ac:dyDescent="0.2">
      <c r="A1689" s="58">
        <v>40089</v>
      </c>
      <c r="B1689" s="513" t="str">
        <f t="shared" si="32"/>
        <v>1003</v>
      </c>
      <c r="C1689" s="56">
        <v>2009</v>
      </c>
      <c r="D1689" s="141">
        <v>1376</v>
      </c>
      <c r="E1689" s="141">
        <v>21</v>
      </c>
      <c r="F1689" s="209">
        <v>0</v>
      </c>
      <c r="G1689" s="209">
        <v>0</v>
      </c>
      <c r="H1689" s="141">
        <v>208</v>
      </c>
      <c r="I1689" s="141">
        <v>99</v>
      </c>
      <c r="J1689" s="141">
        <v>16</v>
      </c>
      <c r="K1689" s="141">
        <v>4</v>
      </c>
      <c r="L1689" s="141">
        <v>2</v>
      </c>
      <c r="M1689" s="60">
        <v>0</v>
      </c>
    </row>
    <row r="1690" spans="1:13" x14ac:dyDescent="0.2">
      <c r="A1690" s="58">
        <v>40090</v>
      </c>
      <c r="B1690" s="513" t="str">
        <f t="shared" si="32"/>
        <v>1004</v>
      </c>
      <c r="C1690" s="56">
        <v>2009</v>
      </c>
      <c r="D1690" s="141">
        <v>1673</v>
      </c>
      <c r="E1690" s="141">
        <v>24</v>
      </c>
      <c r="F1690" s="209">
        <v>0</v>
      </c>
      <c r="G1690" s="209">
        <v>0</v>
      </c>
      <c r="H1690" s="141">
        <v>264</v>
      </c>
      <c r="I1690" s="141">
        <v>109</v>
      </c>
      <c r="J1690" s="141">
        <v>5</v>
      </c>
      <c r="K1690" s="141">
        <v>3</v>
      </c>
      <c r="L1690" s="141">
        <v>2</v>
      </c>
      <c r="M1690" s="60">
        <v>0</v>
      </c>
    </row>
    <row r="1691" spans="1:13" x14ac:dyDescent="0.2">
      <c r="A1691" s="58">
        <v>40091</v>
      </c>
      <c r="B1691" s="513" t="str">
        <f t="shared" si="32"/>
        <v>1005</v>
      </c>
      <c r="C1691" s="56">
        <v>2009</v>
      </c>
      <c r="D1691" s="141">
        <v>1323</v>
      </c>
      <c r="E1691" s="141">
        <v>15</v>
      </c>
      <c r="F1691" s="209">
        <v>2</v>
      </c>
      <c r="G1691" s="209">
        <v>0</v>
      </c>
      <c r="H1691" s="141">
        <v>154</v>
      </c>
      <c r="I1691" s="141">
        <v>66</v>
      </c>
      <c r="J1691" s="141">
        <v>9</v>
      </c>
      <c r="K1691" s="141">
        <v>2</v>
      </c>
      <c r="L1691" s="141">
        <v>0</v>
      </c>
      <c r="M1691" s="60">
        <v>0</v>
      </c>
    </row>
    <row r="1692" spans="1:13" x14ac:dyDescent="0.2">
      <c r="A1692" s="58">
        <v>40092</v>
      </c>
      <c r="B1692" s="513" t="str">
        <f t="shared" si="32"/>
        <v>1006</v>
      </c>
      <c r="C1692" s="56">
        <v>2009</v>
      </c>
      <c r="D1692" s="141">
        <v>2017</v>
      </c>
      <c r="E1692" s="141">
        <v>25</v>
      </c>
      <c r="F1692" s="209">
        <v>0</v>
      </c>
      <c r="G1692" s="209">
        <v>0</v>
      </c>
      <c r="H1692" s="141">
        <v>334</v>
      </c>
      <c r="I1692" s="141">
        <v>101</v>
      </c>
      <c r="J1692" s="141">
        <v>9</v>
      </c>
      <c r="K1692" s="141">
        <v>4</v>
      </c>
      <c r="L1692" s="141">
        <v>0</v>
      </c>
      <c r="M1692" s="60">
        <v>0</v>
      </c>
    </row>
    <row r="1693" spans="1:13" x14ac:dyDescent="0.2">
      <c r="A1693" s="58">
        <v>40093</v>
      </c>
      <c r="B1693" s="513" t="str">
        <f t="shared" si="32"/>
        <v>1007</v>
      </c>
      <c r="C1693" s="56">
        <v>2009</v>
      </c>
      <c r="D1693" s="141">
        <v>1662</v>
      </c>
      <c r="E1693" s="141">
        <v>38</v>
      </c>
      <c r="F1693" s="209">
        <v>0</v>
      </c>
      <c r="G1693" s="209">
        <v>0</v>
      </c>
      <c r="H1693" s="141">
        <v>467</v>
      </c>
      <c r="I1693" s="141">
        <v>110</v>
      </c>
      <c r="J1693" s="141">
        <v>19</v>
      </c>
      <c r="K1693" s="141">
        <v>8</v>
      </c>
      <c r="L1693" s="141">
        <v>1</v>
      </c>
      <c r="M1693" s="60">
        <v>0</v>
      </c>
    </row>
    <row r="1694" spans="1:13" x14ac:dyDescent="0.2">
      <c r="A1694" s="58">
        <v>40094</v>
      </c>
      <c r="B1694" s="513" t="str">
        <f t="shared" si="32"/>
        <v>1008</v>
      </c>
      <c r="C1694" s="56">
        <v>2009</v>
      </c>
      <c r="D1694" s="141">
        <v>1262</v>
      </c>
      <c r="E1694" s="141">
        <v>24</v>
      </c>
      <c r="F1694" s="209">
        <v>0</v>
      </c>
      <c r="G1694" s="209">
        <v>1</v>
      </c>
      <c r="H1694" s="141">
        <v>397</v>
      </c>
      <c r="I1694" s="141">
        <v>85</v>
      </c>
      <c r="J1694" s="141">
        <v>18</v>
      </c>
      <c r="K1694" s="141">
        <v>1</v>
      </c>
      <c r="L1694" s="141">
        <v>0</v>
      </c>
      <c r="M1694" s="60">
        <v>0</v>
      </c>
    </row>
    <row r="1695" spans="1:13" x14ac:dyDescent="0.2">
      <c r="A1695" s="58">
        <v>40095</v>
      </c>
      <c r="B1695" s="513" t="str">
        <f t="shared" ref="B1695:B1758" si="33">CONCATENATE(TEXT(A1695,"mm"),TEXT(A1695,"dd"))</f>
        <v>1009</v>
      </c>
      <c r="C1695" s="56">
        <v>2009</v>
      </c>
      <c r="D1695" s="141">
        <v>431</v>
      </c>
      <c r="E1695" s="141">
        <v>11</v>
      </c>
      <c r="F1695" s="209">
        <v>0</v>
      </c>
      <c r="G1695" s="209">
        <v>0</v>
      </c>
      <c r="H1695" s="141">
        <v>172</v>
      </c>
      <c r="I1695" s="141">
        <v>31</v>
      </c>
      <c r="J1695" s="141">
        <v>7</v>
      </c>
      <c r="K1695" s="141">
        <v>3</v>
      </c>
      <c r="L1695" s="141">
        <v>0</v>
      </c>
      <c r="M1695" s="60">
        <v>0</v>
      </c>
    </row>
    <row r="1696" spans="1:13" x14ac:dyDescent="0.2">
      <c r="A1696" s="58">
        <v>40096</v>
      </c>
      <c r="B1696" s="513" t="str">
        <f t="shared" si="33"/>
        <v>1010</v>
      </c>
      <c r="C1696" s="56">
        <v>2009</v>
      </c>
      <c r="D1696" s="141">
        <v>893</v>
      </c>
      <c r="E1696" s="141">
        <v>14</v>
      </c>
      <c r="F1696" s="209">
        <v>0</v>
      </c>
      <c r="G1696" s="209">
        <v>0</v>
      </c>
      <c r="H1696" s="141">
        <v>434</v>
      </c>
      <c r="I1696" s="141">
        <v>85</v>
      </c>
      <c r="J1696" s="141">
        <v>13</v>
      </c>
      <c r="K1696" s="141">
        <v>16</v>
      </c>
      <c r="L1696" s="141">
        <v>0</v>
      </c>
      <c r="M1696" s="60">
        <v>0</v>
      </c>
    </row>
    <row r="1697" spans="1:14" x14ac:dyDescent="0.2">
      <c r="A1697" s="58">
        <v>40097</v>
      </c>
      <c r="B1697" s="513" t="str">
        <f t="shared" si="33"/>
        <v>1011</v>
      </c>
      <c r="C1697" s="56">
        <v>2009</v>
      </c>
      <c r="D1697" s="141">
        <v>727</v>
      </c>
      <c r="E1697" s="141">
        <v>19</v>
      </c>
      <c r="F1697" s="209">
        <v>0</v>
      </c>
      <c r="G1697" s="209">
        <v>3</v>
      </c>
      <c r="H1697" s="141">
        <v>668</v>
      </c>
      <c r="I1697" s="141">
        <v>132</v>
      </c>
      <c r="J1697" s="141">
        <v>12</v>
      </c>
      <c r="K1697" s="141">
        <v>13</v>
      </c>
      <c r="L1697" s="141">
        <v>0</v>
      </c>
      <c r="M1697" s="60">
        <v>0</v>
      </c>
    </row>
    <row r="1698" spans="1:14" x14ac:dyDescent="0.2">
      <c r="A1698" s="58">
        <v>40098</v>
      </c>
      <c r="B1698" s="513" t="str">
        <f t="shared" si="33"/>
        <v>1012</v>
      </c>
      <c r="C1698" s="56">
        <v>2009</v>
      </c>
      <c r="D1698" s="141">
        <v>447</v>
      </c>
      <c r="E1698" s="141">
        <v>8</v>
      </c>
      <c r="F1698" s="209">
        <v>0</v>
      </c>
      <c r="G1698" s="209">
        <v>0</v>
      </c>
      <c r="H1698" s="141">
        <v>648</v>
      </c>
      <c r="I1698" s="141">
        <v>111</v>
      </c>
      <c r="J1698" s="141">
        <v>0</v>
      </c>
      <c r="K1698" s="141">
        <v>12</v>
      </c>
      <c r="L1698" s="141">
        <v>0</v>
      </c>
      <c r="M1698" s="60">
        <v>0</v>
      </c>
    </row>
    <row r="1699" spans="1:14" x14ac:dyDescent="0.2">
      <c r="A1699" s="58">
        <v>40099</v>
      </c>
      <c r="B1699" s="513" t="str">
        <f t="shared" si="33"/>
        <v>1013</v>
      </c>
      <c r="C1699" s="56">
        <v>2009</v>
      </c>
      <c r="D1699" s="141">
        <v>357</v>
      </c>
      <c r="E1699" s="141">
        <v>12</v>
      </c>
      <c r="F1699" s="209">
        <v>0</v>
      </c>
      <c r="G1699" s="209">
        <v>4</v>
      </c>
      <c r="H1699" s="141">
        <v>677</v>
      </c>
      <c r="I1699" s="141">
        <v>130</v>
      </c>
      <c r="J1699" s="141">
        <v>6</v>
      </c>
      <c r="K1699" s="141">
        <v>27</v>
      </c>
      <c r="L1699" s="141">
        <v>0</v>
      </c>
      <c r="M1699" s="60">
        <v>0</v>
      </c>
    </row>
    <row r="1700" spans="1:14" x14ac:dyDescent="0.2">
      <c r="A1700" s="58">
        <v>40100</v>
      </c>
      <c r="B1700" s="513" t="str">
        <f t="shared" si="33"/>
        <v>1014</v>
      </c>
      <c r="C1700" s="56">
        <v>2009</v>
      </c>
      <c r="D1700" s="141">
        <v>1051</v>
      </c>
      <c r="E1700" s="141">
        <v>14</v>
      </c>
      <c r="F1700" s="209">
        <v>0</v>
      </c>
      <c r="G1700" s="209">
        <v>4</v>
      </c>
      <c r="H1700" s="141">
        <v>529</v>
      </c>
      <c r="I1700" s="141">
        <v>111</v>
      </c>
      <c r="J1700" s="141">
        <v>6</v>
      </c>
      <c r="K1700" s="141">
        <v>396</v>
      </c>
      <c r="L1700" s="141">
        <v>20</v>
      </c>
      <c r="M1700" s="60">
        <v>0</v>
      </c>
    </row>
    <row r="1701" spans="1:14" x14ac:dyDescent="0.2">
      <c r="A1701" s="58">
        <v>40101</v>
      </c>
      <c r="B1701" s="513" t="str">
        <f t="shared" si="33"/>
        <v>1015</v>
      </c>
      <c r="C1701" s="56">
        <v>2009</v>
      </c>
      <c r="D1701" s="141">
        <v>1047</v>
      </c>
      <c r="E1701" s="141">
        <v>19</v>
      </c>
      <c r="F1701" s="209">
        <v>0</v>
      </c>
      <c r="G1701" s="209">
        <v>11</v>
      </c>
      <c r="H1701" s="141">
        <v>352</v>
      </c>
      <c r="I1701" s="141">
        <v>103</v>
      </c>
      <c r="J1701" s="141">
        <v>36</v>
      </c>
      <c r="K1701" s="141">
        <v>277</v>
      </c>
      <c r="L1701" s="141">
        <v>10</v>
      </c>
      <c r="M1701" s="60">
        <v>0</v>
      </c>
    </row>
    <row r="1702" spans="1:14" x14ac:dyDescent="0.2">
      <c r="A1702" s="58">
        <v>40102</v>
      </c>
      <c r="B1702" s="513" t="str">
        <f t="shared" si="33"/>
        <v>1016</v>
      </c>
      <c r="C1702" s="56">
        <v>2009</v>
      </c>
      <c r="D1702" s="141">
        <v>76</v>
      </c>
      <c r="E1702" s="141">
        <v>1</v>
      </c>
      <c r="F1702" s="209">
        <v>0</v>
      </c>
      <c r="G1702" s="209">
        <v>8</v>
      </c>
      <c r="H1702" s="141">
        <v>41</v>
      </c>
      <c r="I1702" s="141">
        <v>15</v>
      </c>
      <c r="J1702" s="141">
        <v>1</v>
      </c>
      <c r="K1702" s="141">
        <v>22</v>
      </c>
      <c r="L1702" s="141">
        <v>0</v>
      </c>
      <c r="M1702" s="60">
        <v>0</v>
      </c>
      <c r="N1702" s="56" t="s">
        <v>298</v>
      </c>
    </row>
    <row r="1703" spans="1:14" x14ac:dyDescent="0.2">
      <c r="A1703" s="58">
        <v>40103</v>
      </c>
      <c r="B1703" s="513" t="str">
        <f t="shared" si="33"/>
        <v>1017</v>
      </c>
      <c r="C1703" s="56">
        <v>2009</v>
      </c>
      <c r="D1703" s="141">
        <v>0</v>
      </c>
      <c r="E1703" s="141">
        <v>0</v>
      </c>
      <c r="F1703" s="209">
        <v>0</v>
      </c>
      <c r="G1703" s="209">
        <v>0</v>
      </c>
      <c r="H1703" s="141">
        <v>0</v>
      </c>
      <c r="I1703" s="141">
        <v>0</v>
      </c>
      <c r="J1703" s="141">
        <v>0</v>
      </c>
      <c r="K1703" s="141">
        <v>0</v>
      </c>
      <c r="L1703" s="141">
        <v>0</v>
      </c>
      <c r="M1703" s="60">
        <v>0</v>
      </c>
      <c r="N1703" s="56" t="s">
        <v>299</v>
      </c>
    </row>
    <row r="1704" spans="1:14" x14ac:dyDescent="0.2">
      <c r="A1704" s="58">
        <v>40104</v>
      </c>
      <c r="B1704" s="513" t="str">
        <f t="shared" si="33"/>
        <v>1018</v>
      </c>
      <c r="C1704" s="56">
        <v>2009</v>
      </c>
      <c r="D1704" s="141">
        <v>0</v>
      </c>
      <c r="E1704" s="141">
        <v>0</v>
      </c>
      <c r="F1704" s="209">
        <v>0</v>
      </c>
      <c r="G1704" s="209">
        <v>0</v>
      </c>
      <c r="H1704" s="141">
        <v>0</v>
      </c>
      <c r="I1704" s="141">
        <v>0</v>
      </c>
      <c r="J1704" s="141">
        <v>0</v>
      </c>
      <c r="K1704" s="141">
        <v>0</v>
      </c>
      <c r="L1704" s="141">
        <v>0</v>
      </c>
      <c r="M1704" s="60">
        <v>0</v>
      </c>
      <c r="N1704" s="56" t="s">
        <v>299</v>
      </c>
    </row>
    <row r="1705" spans="1:14" x14ac:dyDescent="0.2">
      <c r="A1705" s="58">
        <v>40105</v>
      </c>
      <c r="B1705" s="513" t="str">
        <f t="shared" si="33"/>
        <v>1019</v>
      </c>
      <c r="C1705" s="56">
        <v>2009</v>
      </c>
      <c r="D1705" s="141">
        <v>1264</v>
      </c>
      <c r="E1705" s="141">
        <v>3</v>
      </c>
      <c r="F1705" s="209">
        <v>0</v>
      </c>
      <c r="G1705" s="209">
        <v>3</v>
      </c>
      <c r="H1705" s="141">
        <v>406</v>
      </c>
      <c r="I1705" s="141">
        <v>84</v>
      </c>
      <c r="J1705" s="141">
        <v>42</v>
      </c>
      <c r="K1705" s="141">
        <v>169</v>
      </c>
      <c r="L1705" s="141">
        <v>11</v>
      </c>
      <c r="M1705" s="60">
        <v>0</v>
      </c>
    </row>
    <row r="1706" spans="1:14" x14ac:dyDescent="0.2">
      <c r="A1706" s="58">
        <v>40106</v>
      </c>
      <c r="B1706" s="513" t="str">
        <f t="shared" si="33"/>
        <v>1020</v>
      </c>
      <c r="C1706" s="56">
        <v>2009</v>
      </c>
      <c r="D1706" s="141">
        <v>935</v>
      </c>
      <c r="E1706" s="141">
        <v>9</v>
      </c>
      <c r="F1706" s="209">
        <v>0</v>
      </c>
      <c r="G1706" s="209">
        <v>3</v>
      </c>
      <c r="H1706" s="141">
        <v>775</v>
      </c>
      <c r="I1706" s="141">
        <v>71</v>
      </c>
      <c r="J1706" s="141">
        <v>12</v>
      </c>
      <c r="K1706" s="141">
        <v>83</v>
      </c>
      <c r="L1706" s="141">
        <v>2</v>
      </c>
      <c r="M1706" s="60">
        <v>0</v>
      </c>
    </row>
    <row r="1707" spans="1:14" x14ac:dyDescent="0.2">
      <c r="A1707" s="58">
        <v>40107</v>
      </c>
      <c r="B1707" s="513" t="str">
        <f t="shared" si="33"/>
        <v>1021</v>
      </c>
      <c r="C1707" s="56">
        <v>2009</v>
      </c>
      <c r="D1707" s="141">
        <v>488</v>
      </c>
      <c r="E1707" s="141">
        <v>3</v>
      </c>
      <c r="F1707" s="209">
        <v>0</v>
      </c>
      <c r="G1707" s="209">
        <v>0</v>
      </c>
      <c r="H1707" s="141">
        <v>393</v>
      </c>
      <c r="I1707" s="141">
        <v>46</v>
      </c>
      <c r="J1707" s="141">
        <v>7</v>
      </c>
      <c r="K1707" s="141">
        <v>42</v>
      </c>
      <c r="L1707" s="141">
        <v>0</v>
      </c>
      <c r="M1707" s="60">
        <v>0</v>
      </c>
    </row>
    <row r="1708" spans="1:14" x14ac:dyDescent="0.2">
      <c r="A1708" s="58">
        <v>40108</v>
      </c>
      <c r="B1708" s="513" t="str">
        <f t="shared" si="33"/>
        <v>1022</v>
      </c>
      <c r="C1708" s="56">
        <v>2009</v>
      </c>
      <c r="D1708" s="141">
        <v>545</v>
      </c>
      <c r="E1708" s="141">
        <v>2</v>
      </c>
      <c r="F1708" s="209">
        <v>0</v>
      </c>
      <c r="G1708" s="209">
        <v>1</v>
      </c>
      <c r="H1708" s="141">
        <v>172</v>
      </c>
      <c r="I1708" s="141">
        <v>20</v>
      </c>
      <c r="J1708" s="141">
        <v>2</v>
      </c>
      <c r="K1708" s="141">
        <v>26</v>
      </c>
      <c r="L1708" s="141">
        <v>1</v>
      </c>
      <c r="M1708" s="60">
        <v>0</v>
      </c>
    </row>
    <row r="1709" spans="1:14" x14ac:dyDescent="0.2">
      <c r="A1709" s="58">
        <v>40109</v>
      </c>
      <c r="B1709" s="513" t="str">
        <f t="shared" si="33"/>
        <v>1023</v>
      </c>
      <c r="C1709" s="56">
        <v>2009</v>
      </c>
      <c r="D1709" s="141">
        <v>457</v>
      </c>
      <c r="E1709" s="141">
        <v>4</v>
      </c>
      <c r="F1709" s="209">
        <v>0</v>
      </c>
      <c r="G1709" s="209">
        <v>2</v>
      </c>
      <c r="H1709" s="141">
        <v>232</v>
      </c>
      <c r="I1709" s="141">
        <v>26</v>
      </c>
      <c r="J1709" s="141">
        <v>8</v>
      </c>
      <c r="K1709" s="141">
        <v>17</v>
      </c>
      <c r="L1709" s="141">
        <v>0</v>
      </c>
      <c r="M1709" s="60">
        <v>0</v>
      </c>
    </row>
    <row r="1710" spans="1:14" x14ac:dyDescent="0.2">
      <c r="A1710" s="58">
        <v>40110</v>
      </c>
      <c r="B1710" s="513" t="str">
        <f t="shared" si="33"/>
        <v>1024</v>
      </c>
      <c r="C1710" s="56">
        <v>2009</v>
      </c>
      <c r="D1710" s="141">
        <v>246</v>
      </c>
      <c r="E1710" s="141">
        <v>5</v>
      </c>
      <c r="F1710" s="209">
        <v>0</v>
      </c>
      <c r="G1710" s="209">
        <v>0</v>
      </c>
      <c r="H1710" s="141">
        <v>120</v>
      </c>
      <c r="I1710" s="141">
        <v>21</v>
      </c>
      <c r="J1710" s="141">
        <v>6</v>
      </c>
      <c r="K1710" s="141">
        <v>15</v>
      </c>
      <c r="L1710" s="141">
        <v>0</v>
      </c>
      <c r="M1710" s="60">
        <v>0</v>
      </c>
    </row>
    <row r="1711" spans="1:14" x14ac:dyDescent="0.2">
      <c r="A1711" s="58">
        <v>40111</v>
      </c>
      <c r="B1711" s="513" t="str">
        <f t="shared" si="33"/>
        <v>1025</v>
      </c>
      <c r="C1711" s="56">
        <v>2009</v>
      </c>
      <c r="D1711" s="141">
        <v>83</v>
      </c>
      <c r="E1711" s="141">
        <v>0</v>
      </c>
      <c r="F1711" s="209">
        <v>0</v>
      </c>
      <c r="G1711" s="209">
        <v>1</v>
      </c>
      <c r="H1711" s="141">
        <v>116</v>
      </c>
      <c r="I1711" s="141">
        <v>11</v>
      </c>
      <c r="J1711" s="141">
        <v>0</v>
      </c>
      <c r="K1711" s="141">
        <v>2</v>
      </c>
      <c r="L1711" s="141">
        <v>0</v>
      </c>
      <c r="M1711" s="60">
        <v>0</v>
      </c>
    </row>
    <row r="1712" spans="1:14" x14ac:dyDescent="0.2">
      <c r="A1712" s="58">
        <v>40112</v>
      </c>
      <c r="B1712" s="513" t="str">
        <f t="shared" si="33"/>
        <v>1026</v>
      </c>
      <c r="C1712" s="56">
        <v>2009</v>
      </c>
      <c r="D1712" s="141">
        <v>126</v>
      </c>
      <c r="E1712" s="141">
        <v>2</v>
      </c>
      <c r="F1712" s="209">
        <v>0</v>
      </c>
      <c r="G1712" s="209">
        <v>0</v>
      </c>
      <c r="H1712" s="141">
        <v>96</v>
      </c>
      <c r="I1712" s="141">
        <v>11</v>
      </c>
      <c r="J1712" s="141">
        <v>1</v>
      </c>
      <c r="K1712" s="141">
        <v>9</v>
      </c>
      <c r="L1712" s="141">
        <v>0</v>
      </c>
      <c r="M1712" s="60">
        <v>0</v>
      </c>
    </row>
    <row r="1713" spans="1:23" x14ac:dyDescent="0.2">
      <c r="A1713" s="58">
        <v>40113</v>
      </c>
      <c r="B1713" s="513" t="str">
        <f t="shared" si="33"/>
        <v>1027</v>
      </c>
      <c r="C1713" s="56">
        <v>2009</v>
      </c>
      <c r="D1713" s="141">
        <v>236</v>
      </c>
      <c r="E1713" s="141">
        <v>5</v>
      </c>
      <c r="F1713" s="209">
        <v>0</v>
      </c>
      <c r="G1713" s="209">
        <v>4</v>
      </c>
      <c r="H1713" s="141">
        <v>66</v>
      </c>
      <c r="I1713" s="141">
        <v>10</v>
      </c>
      <c r="J1713" s="141">
        <v>5</v>
      </c>
      <c r="K1713" s="141">
        <v>15</v>
      </c>
      <c r="L1713" s="141">
        <v>1</v>
      </c>
      <c r="M1713" s="60">
        <v>0</v>
      </c>
    </row>
    <row r="1714" spans="1:23" x14ac:dyDescent="0.2">
      <c r="A1714" s="58">
        <v>40114</v>
      </c>
      <c r="B1714" s="513" t="str">
        <f t="shared" si="33"/>
        <v>1028</v>
      </c>
      <c r="C1714" s="56">
        <v>2009</v>
      </c>
      <c r="D1714" s="141">
        <v>151</v>
      </c>
      <c r="E1714" s="141">
        <v>3</v>
      </c>
      <c r="F1714" s="209">
        <v>0</v>
      </c>
      <c r="G1714" s="209">
        <v>0</v>
      </c>
      <c r="H1714" s="141">
        <v>58</v>
      </c>
      <c r="I1714" s="141">
        <v>11</v>
      </c>
      <c r="J1714" s="141">
        <v>1</v>
      </c>
      <c r="K1714" s="141">
        <v>7</v>
      </c>
      <c r="L1714" s="141">
        <v>0</v>
      </c>
      <c r="M1714" s="60">
        <v>0</v>
      </c>
    </row>
    <row r="1715" spans="1:23" x14ac:dyDescent="0.2">
      <c r="A1715" s="58">
        <v>40115</v>
      </c>
      <c r="B1715" s="513" t="str">
        <f t="shared" si="33"/>
        <v>1029</v>
      </c>
      <c r="C1715" s="56">
        <v>2009</v>
      </c>
      <c r="D1715" s="141">
        <v>71</v>
      </c>
      <c r="E1715" s="141">
        <v>9</v>
      </c>
      <c r="F1715" s="209">
        <v>0</v>
      </c>
      <c r="G1715" s="209">
        <v>1</v>
      </c>
      <c r="H1715" s="141">
        <v>19</v>
      </c>
      <c r="I1715" s="141">
        <v>8</v>
      </c>
      <c r="J1715" s="141">
        <v>0</v>
      </c>
      <c r="K1715" s="141">
        <v>7</v>
      </c>
      <c r="L1715" s="141">
        <v>0</v>
      </c>
      <c r="M1715" s="60">
        <v>0</v>
      </c>
    </row>
    <row r="1716" spans="1:23" x14ac:dyDescent="0.2">
      <c r="A1716" s="58">
        <v>40116</v>
      </c>
      <c r="B1716" s="513" t="str">
        <f t="shared" si="33"/>
        <v>1030</v>
      </c>
      <c r="C1716" s="56">
        <v>2009</v>
      </c>
      <c r="D1716" s="141">
        <v>72</v>
      </c>
      <c r="E1716" s="141">
        <v>6</v>
      </c>
      <c r="F1716" s="209">
        <v>0</v>
      </c>
      <c r="G1716" s="209">
        <v>1</v>
      </c>
      <c r="H1716" s="141">
        <v>49</v>
      </c>
      <c r="I1716" s="141">
        <v>13</v>
      </c>
      <c r="J1716" s="141">
        <v>2</v>
      </c>
      <c r="K1716" s="141">
        <v>15</v>
      </c>
      <c r="L1716" s="141">
        <v>0</v>
      </c>
      <c r="M1716" s="60">
        <v>0</v>
      </c>
    </row>
    <row r="1717" spans="1:23" x14ac:dyDescent="0.2">
      <c r="A1717" s="58">
        <v>40117</v>
      </c>
      <c r="B1717" s="513" t="str">
        <f t="shared" si="33"/>
        <v>1031</v>
      </c>
      <c r="C1717" s="56">
        <v>2009</v>
      </c>
      <c r="D1717" s="141">
        <v>0</v>
      </c>
      <c r="E1717" s="141">
        <v>0</v>
      </c>
      <c r="F1717" s="209">
        <v>0</v>
      </c>
      <c r="G1717" s="209">
        <v>0</v>
      </c>
      <c r="H1717" s="141">
        <v>0</v>
      </c>
      <c r="I1717" s="141">
        <v>0</v>
      </c>
      <c r="J1717" s="141">
        <v>0</v>
      </c>
      <c r="K1717" s="141">
        <v>0</v>
      </c>
      <c r="L1717" s="141">
        <v>0</v>
      </c>
      <c r="M1717" s="60">
        <v>0</v>
      </c>
      <c r="N1717" s="56" t="s">
        <v>299</v>
      </c>
    </row>
    <row r="1718" spans="1:23" x14ac:dyDescent="0.2">
      <c r="A1718" s="58">
        <v>40118</v>
      </c>
      <c r="B1718" s="513" t="str">
        <f t="shared" si="33"/>
        <v>1101</v>
      </c>
      <c r="C1718" s="56">
        <v>2009</v>
      </c>
      <c r="D1718" s="141">
        <v>0</v>
      </c>
      <c r="E1718" s="141">
        <v>0</v>
      </c>
      <c r="F1718" s="209">
        <v>0</v>
      </c>
      <c r="G1718" s="209">
        <v>0</v>
      </c>
      <c r="H1718" s="141">
        <v>0</v>
      </c>
      <c r="I1718" s="141">
        <v>0</v>
      </c>
      <c r="J1718" s="141">
        <v>0</v>
      </c>
      <c r="K1718" s="141">
        <v>0</v>
      </c>
      <c r="L1718" s="141">
        <v>0</v>
      </c>
      <c r="M1718" s="60">
        <v>0</v>
      </c>
      <c r="N1718" s="56" t="s">
        <v>299</v>
      </c>
    </row>
    <row r="1719" spans="1:23" x14ac:dyDescent="0.2">
      <c r="A1719" s="58">
        <v>40119</v>
      </c>
      <c r="B1719" s="513" t="str">
        <f t="shared" si="33"/>
        <v>1102</v>
      </c>
      <c r="C1719" s="56">
        <v>2009</v>
      </c>
      <c r="D1719" s="141">
        <v>0</v>
      </c>
      <c r="E1719" s="141">
        <v>0</v>
      </c>
      <c r="F1719" s="209">
        <v>0</v>
      </c>
      <c r="G1719" s="209">
        <v>0</v>
      </c>
      <c r="H1719" s="141">
        <v>0</v>
      </c>
      <c r="I1719" s="141">
        <v>0</v>
      </c>
      <c r="J1719" s="141">
        <v>0</v>
      </c>
      <c r="K1719" s="141">
        <v>0</v>
      </c>
      <c r="L1719" s="141">
        <v>0</v>
      </c>
      <c r="M1719" s="60">
        <v>0</v>
      </c>
      <c r="N1719" s="56" t="s">
        <v>299</v>
      </c>
    </row>
    <row r="1720" spans="1:23" x14ac:dyDescent="0.2">
      <c r="A1720" s="58">
        <v>40120</v>
      </c>
      <c r="B1720" s="513" t="str">
        <f t="shared" si="33"/>
        <v>1103</v>
      </c>
      <c r="C1720" s="56">
        <v>2009</v>
      </c>
      <c r="D1720" s="141">
        <v>443</v>
      </c>
      <c r="E1720" s="141">
        <v>10</v>
      </c>
      <c r="F1720" s="209">
        <v>0</v>
      </c>
      <c r="G1720" s="209">
        <v>0</v>
      </c>
      <c r="H1720" s="141">
        <v>13</v>
      </c>
      <c r="I1720" s="141">
        <v>9</v>
      </c>
      <c r="J1720" s="141">
        <v>12</v>
      </c>
      <c r="K1720" s="141">
        <v>39</v>
      </c>
      <c r="L1720" s="141">
        <v>4</v>
      </c>
      <c r="M1720" s="60">
        <v>0</v>
      </c>
    </row>
    <row r="1721" spans="1:23" x14ac:dyDescent="0.2">
      <c r="A1721" s="58">
        <v>40121</v>
      </c>
      <c r="B1721" s="513" t="str">
        <f t="shared" si="33"/>
        <v>1104</v>
      </c>
      <c r="C1721" s="56">
        <v>2009</v>
      </c>
      <c r="D1721" s="141">
        <v>200</v>
      </c>
      <c r="E1721" s="141">
        <v>10</v>
      </c>
      <c r="F1721" s="209">
        <v>0</v>
      </c>
      <c r="G1721" s="209">
        <v>2</v>
      </c>
      <c r="H1721" s="141">
        <v>11</v>
      </c>
      <c r="I1721" s="141">
        <v>5</v>
      </c>
      <c r="J1721" s="141">
        <v>4</v>
      </c>
      <c r="K1721" s="141">
        <v>54</v>
      </c>
      <c r="L1721" s="141">
        <v>1</v>
      </c>
      <c r="M1721" s="60">
        <v>0</v>
      </c>
    </row>
    <row r="1722" spans="1:23" x14ac:dyDescent="0.2">
      <c r="A1722" s="58">
        <v>40122</v>
      </c>
      <c r="B1722" s="513" t="str">
        <f t="shared" si="33"/>
        <v>1105</v>
      </c>
      <c r="C1722" s="56">
        <v>2009</v>
      </c>
      <c r="D1722" s="141">
        <v>217</v>
      </c>
      <c r="E1722" s="141">
        <v>10</v>
      </c>
      <c r="F1722" s="209">
        <v>0</v>
      </c>
      <c r="G1722" s="209">
        <v>0</v>
      </c>
      <c r="H1722" s="141">
        <v>10</v>
      </c>
      <c r="I1722" s="141">
        <v>4</v>
      </c>
      <c r="J1722" s="141">
        <v>7</v>
      </c>
      <c r="K1722" s="141">
        <v>30</v>
      </c>
      <c r="L1722" s="141">
        <v>0</v>
      </c>
      <c r="M1722" s="60">
        <v>0</v>
      </c>
    </row>
    <row r="1723" spans="1:23" x14ac:dyDescent="0.2">
      <c r="A1723" s="58">
        <v>40123</v>
      </c>
      <c r="B1723" s="513" t="str">
        <f t="shared" si="33"/>
        <v>1106</v>
      </c>
      <c r="C1723" s="56">
        <v>2009</v>
      </c>
      <c r="D1723" s="141">
        <v>0</v>
      </c>
      <c r="E1723" s="141">
        <v>0</v>
      </c>
      <c r="F1723" s="209">
        <v>0</v>
      </c>
      <c r="G1723" s="209">
        <v>0</v>
      </c>
      <c r="H1723" s="141">
        <v>0</v>
      </c>
      <c r="I1723" s="141">
        <v>0</v>
      </c>
      <c r="J1723" s="141">
        <v>0</v>
      </c>
      <c r="K1723" s="141">
        <v>0</v>
      </c>
      <c r="L1723" s="141">
        <v>0</v>
      </c>
      <c r="M1723" s="60">
        <v>0</v>
      </c>
      <c r="N1723" s="56" t="s">
        <v>299</v>
      </c>
    </row>
    <row r="1724" spans="1:23" x14ac:dyDescent="0.2">
      <c r="A1724" s="58">
        <v>40124</v>
      </c>
      <c r="B1724" s="513" t="str">
        <f t="shared" si="33"/>
        <v>1107</v>
      </c>
      <c r="C1724" s="56">
        <v>2009</v>
      </c>
      <c r="D1724" s="141">
        <v>0</v>
      </c>
      <c r="E1724" s="141">
        <v>0</v>
      </c>
      <c r="F1724" s="209">
        <v>0</v>
      </c>
      <c r="G1724" s="209">
        <v>0</v>
      </c>
      <c r="H1724" s="141">
        <v>0</v>
      </c>
      <c r="I1724" s="141">
        <v>0</v>
      </c>
      <c r="J1724" s="141">
        <v>0</v>
      </c>
      <c r="K1724" s="141">
        <v>0</v>
      </c>
      <c r="L1724" s="141">
        <v>0</v>
      </c>
      <c r="M1724" s="60">
        <v>0</v>
      </c>
      <c r="N1724" s="56" t="s">
        <v>299</v>
      </c>
    </row>
    <row r="1725" spans="1:23" x14ac:dyDescent="0.2">
      <c r="A1725" s="58">
        <v>40125</v>
      </c>
      <c r="B1725" s="513" t="str">
        <f t="shared" si="33"/>
        <v>1108</v>
      </c>
      <c r="C1725" s="56">
        <v>2009</v>
      </c>
      <c r="D1725" s="141">
        <v>299</v>
      </c>
      <c r="E1725" s="141">
        <v>0</v>
      </c>
      <c r="F1725" s="209">
        <v>0</v>
      </c>
      <c r="G1725" s="209">
        <v>0</v>
      </c>
      <c r="H1725" s="141">
        <v>4</v>
      </c>
      <c r="I1725" s="141">
        <v>0</v>
      </c>
      <c r="J1725" s="141">
        <v>1</v>
      </c>
      <c r="K1725" s="141">
        <v>4</v>
      </c>
      <c r="L1725" s="141">
        <v>0</v>
      </c>
      <c r="M1725" s="60">
        <v>0</v>
      </c>
    </row>
    <row r="1726" spans="1:23" x14ac:dyDescent="0.2">
      <c r="A1726" s="58">
        <v>40126</v>
      </c>
      <c r="B1726" s="513" t="str">
        <f t="shared" si="33"/>
        <v>1109</v>
      </c>
      <c r="C1726" s="56">
        <v>2009</v>
      </c>
      <c r="D1726" s="141">
        <v>0</v>
      </c>
      <c r="E1726" s="141">
        <v>0</v>
      </c>
      <c r="F1726" s="209">
        <v>0</v>
      </c>
      <c r="G1726" s="209">
        <v>0</v>
      </c>
      <c r="H1726" s="141">
        <v>0</v>
      </c>
      <c r="I1726" s="141">
        <v>0</v>
      </c>
      <c r="J1726" s="141">
        <v>0</v>
      </c>
      <c r="K1726" s="141">
        <v>0</v>
      </c>
      <c r="L1726" s="141">
        <v>0</v>
      </c>
      <c r="M1726" s="60">
        <v>0</v>
      </c>
      <c r="N1726" s="56" t="s">
        <v>299</v>
      </c>
    </row>
    <row r="1727" spans="1:23" x14ac:dyDescent="0.2">
      <c r="A1727" s="58">
        <v>40127</v>
      </c>
      <c r="B1727" s="513" t="str">
        <f t="shared" si="33"/>
        <v>1110</v>
      </c>
      <c r="C1727" s="56">
        <v>2009</v>
      </c>
      <c r="D1727" s="141">
        <v>0</v>
      </c>
      <c r="E1727" s="141">
        <v>0</v>
      </c>
      <c r="F1727" s="209">
        <v>0</v>
      </c>
      <c r="G1727" s="209">
        <v>0</v>
      </c>
      <c r="H1727" s="141">
        <v>0</v>
      </c>
      <c r="I1727" s="141">
        <v>0</v>
      </c>
      <c r="J1727" s="141">
        <v>0</v>
      </c>
      <c r="K1727" s="141">
        <v>0</v>
      </c>
      <c r="L1727" s="141">
        <v>0</v>
      </c>
      <c r="M1727" s="60">
        <v>0</v>
      </c>
      <c r="N1727" s="56" t="s">
        <v>299</v>
      </c>
    </row>
    <row r="1728" spans="1:23" x14ac:dyDescent="0.2">
      <c r="A1728" s="58">
        <v>40128</v>
      </c>
      <c r="B1728" s="513" t="str">
        <f t="shared" si="33"/>
        <v>1111</v>
      </c>
      <c r="C1728" s="56">
        <v>2009</v>
      </c>
      <c r="D1728" s="141">
        <v>0</v>
      </c>
      <c r="E1728" s="141">
        <v>0</v>
      </c>
      <c r="F1728" s="209">
        <v>0</v>
      </c>
      <c r="G1728" s="209">
        <v>0</v>
      </c>
      <c r="H1728" s="141">
        <v>0</v>
      </c>
      <c r="I1728" s="141">
        <v>0</v>
      </c>
      <c r="J1728" s="141">
        <v>0</v>
      </c>
      <c r="K1728" s="141">
        <v>0</v>
      </c>
      <c r="L1728" s="141">
        <v>0</v>
      </c>
      <c r="M1728" s="60">
        <v>0</v>
      </c>
      <c r="N1728" s="56" t="s">
        <v>299</v>
      </c>
      <c r="W1728" s="110" t="s">
        <v>613</v>
      </c>
    </row>
    <row r="1729" spans="1:26" x14ac:dyDescent="0.2">
      <c r="A1729" s="58">
        <v>40129</v>
      </c>
      <c r="B1729" s="513" t="str">
        <f t="shared" si="33"/>
        <v>1112</v>
      </c>
      <c r="C1729" s="56">
        <v>2009</v>
      </c>
      <c r="D1729" s="141">
        <v>0</v>
      </c>
      <c r="E1729" s="141">
        <v>0</v>
      </c>
      <c r="F1729" s="209">
        <v>0</v>
      </c>
      <c r="G1729" s="209">
        <v>0</v>
      </c>
      <c r="H1729" s="141">
        <v>0</v>
      </c>
      <c r="I1729" s="141">
        <v>0</v>
      </c>
      <c r="J1729" s="141">
        <v>0</v>
      </c>
      <c r="K1729" s="141">
        <v>0</v>
      </c>
      <c r="L1729" s="141">
        <v>0</v>
      </c>
      <c r="M1729" s="60">
        <v>0</v>
      </c>
      <c r="N1729" s="56" t="s">
        <v>605</v>
      </c>
      <c r="Y1729" s="110" t="s">
        <v>615</v>
      </c>
    </row>
    <row r="1730" spans="1:26" x14ac:dyDescent="0.2">
      <c r="A1730" s="58">
        <v>40422</v>
      </c>
      <c r="B1730" s="513" t="str">
        <f t="shared" si="33"/>
        <v>0901</v>
      </c>
      <c r="C1730" s="56">
        <v>2010</v>
      </c>
      <c r="D1730" s="209">
        <v>604</v>
      </c>
      <c r="E1730" s="209">
        <v>1</v>
      </c>
      <c r="F1730" s="209">
        <v>0</v>
      </c>
      <c r="G1730" s="209">
        <v>0</v>
      </c>
      <c r="H1730" s="209">
        <v>0</v>
      </c>
      <c r="I1730" s="209">
        <v>0</v>
      </c>
      <c r="J1730" s="209">
        <v>0</v>
      </c>
      <c r="K1730" s="568">
        <v>283906</v>
      </c>
      <c r="L1730" s="568">
        <v>23600</v>
      </c>
      <c r="M1730" s="60">
        <v>0</v>
      </c>
      <c r="N1730" s="60" t="s">
        <v>606</v>
      </c>
      <c r="W1730" s="161" t="s">
        <v>13</v>
      </c>
      <c r="X1730" s="161" t="s">
        <v>20</v>
      </c>
      <c r="Y1730" s="161" t="s">
        <v>13</v>
      </c>
      <c r="Z1730" s="161" t="s">
        <v>20</v>
      </c>
    </row>
    <row r="1731" spans="1:26" x14ac:dyDescent="0.2">
      <c r="A1731" s="58">
        <v>40423</v>
      </c>
      <c r="B1731" s="513" t="str">
        <f t="shared" si="33"/>
        <v>0902</v>
      </c>
      <c r="C1731" s="56">
        <v>2010</v>
      </c>
      <c r="D1731" s="209">
        <v>1726</v>
      </c>
      <c r="E1731" s="209">
        <v>0</v>
      </c>
      <c r="F1731" s="209">
        <v>0</v>
      </c>
      <c r="G1731" s="209">
        <v>0</v>
      </c>
      <c r="H1731" s="209">
        <v>1128</v>
      </c>
      <c r="I1731" s="209">
        <v>44</v>
      </c>
      <c r="J1731" s="209">
        <v>322</v>
      </c>
      <c r="K1731" s="209">
        <v>5319</v>
      </c>
      <c r="L1731" s="209">
        <v>0</v>
      </c>
      <c r="M1731" s="60">
        <v>0</v>
      </c>
      <c r="N1731" s="109" t="s">
        <v>608</v>
      </c>
      <c r="V1731" s="162" t="s">
        <v>614</v>
      </c>
      <c r="W1731" s="163">
        <v>6675</v>
      </c>
      <c r="X1731" s="163">
        <v>270</v>
      </c>
    </row>
    <row r="1732" spans="1:26" x14ac:dyDescent="0.2">
      <c r="A1732" s="58">
        <v>40423</v>
      </c>
      <c r="B1732" s="513" t="str">
        <f t="shared" si="33"/>
        <v>0902</v>
      </c>
      <c r="C1732" s="56">
        <v>2010</v>
      </c>
      <c r="D1732" s="209">
        <v>55</v>
      </c>
      <c r="E1732" s="209">
        <v>10</v>
      </c>
      <c r="F1732" s="209">
        <v>0</v>
      </c>
      <c r="G1732" s="209">
        <v>0</v>
      </c>
      <c r="H1732" s="209">
        <v>141</v>
      </c>
      <c r="I1732" s="209">
        <v>7</v>
      </c>
      <c r="J1732" s="209">
        <v>7</v>
      </c>
      <c r="K1732" s="209">
        <v>1264</v>
      </c>
      <c r="L1732" s="209">
        <v>57</v>
      </c>
      <c r="M1732" s="60">
        <v>0</v>
      </c>
      <c r="N1732" s="60" t="s">
        <v>607</v>
      </c>
      <c r="W1732" s="164">
        <f t="shared" ref="W1732:W1763" si="34">K1732/SUM(K$1732:K$1797)*W$1731</f>
        <v>305.05459541543132</v>
      </c>
      <c r="X1732" s="164">
        <f t="shared" ref="X1732:X1763" si="35">L1732/SUM(L$1732:L$1797)*X$1731</f>
        <v>15.817060637204522</v>
      </c>
      <c r="Y1732" s="165">
        <f t="shared" ref="Y1732:Y1763" si="36">W1732+K1732</f>
        <v>1569.0545954154313</v>
      </c>
      <c r="Z1732" s="165">
        <f t="shared" ref="Z1732:Z1763" si="37">X1732+L1732</f>
        <v>72.81706063720452</v>
      </c>
    </row>
    <row r="1733" spans="1:26" x14ac:dyDescent="0.2">
      <c r="A1733" s="58">
        <v>40424</v>
      </c>
      <c r="B1733" s="513" t="str">
        <f t="shared" si="33"/>
        <v>0903</v>
      </c>
      <c r="C1733" s="56">
        <v>2010</v>
      </c>
      <c r="D1733" s="209">
        <v>258</v>
      </c>
      <c r="E1733" s="209">
        <v>47</v>
      </c>
      <c r="F1733" s="209">
        <v>0</v>
      </c>
      <c r="G1733" s="209">
        <v>0</v>
      </c>
      <c r="H1733" s="209">
        <v>176</v>
      </c>
      <c r="I1733" s="209">
        <v>11</v>
      </c>
      <c r="J1733" s="209">
        <v>4</v>
      </c>
      <c r="K1733" s="209">
        <v>3086</v>
      </c>
      <c r="L1733" s="209">
        <v>106</v>
      </c>
      <c r="M1733" s="60">
        <v>0</v>
      </c>
      <c r="N1733" s="166">
        <f t="shared" ref="N1733:N1752" si="38">L1733/(K1733+L1733)</f>
        <v>3.3208020050125311E-2</v>
      </c>
      <c r="W1733" s="164">
        <f t="shared" si="34"/>
        <v>744.77727962976348</v>
      </c>
      <c r="X1733" s="164">
        <f t="shared" si="35"/>
        <v>29.414182939362796</v>
      </c>
      <c r="Y1733" s="165">
        <f t="shared" si="36"/>
        <v>3830.7772796297636</v>
      </c>
      <c r="Z1733" s="165">
        <f t="shared" si="37"/>
        <v>135.4141829393628</v>
      </c>
    </row>
    <row r="1734" spans="1:26" x14ac:dyDescent="0.2">
      <c r="A1734" s="58">
        <v>40425</v>
      </c>
      <c r="B1734" s="513" t="str">
        <f t="shared" si="33"/>
        <v>0904</v>
      </c>
      <c r="C1734" s="56">
        <v>2010</v>
      </c>
      <c r="D1734" s="209">
        <v>249</v>
      </c>
      <c r="E1734" s="209">
        <v>39</v>
      </c>
      <c r="F1734" s="209">
        <v>0</v>
      </c>
      <c r="G1734" s="209">
        <v>0</v>
      </c>
      <c r="H1734" s="209">
        <v>215</v>
      </c>
      <c r="I1734" s="209">
        <v>8</v>
      </c>
      <c r="J1734" s="209">
        <v>9</v>
      </c>
      <c r="K1734" s="209">
        <v>3618</v>
      </c>
      <c r="L1734" s="209">
        <v>100</v>
      </c>
      <c r="M1734" s="60">
        <v>0</v>
      </c>
      <c r="N1734" s="166">
        <f t="shared" si="38"/>
        <v>2.6896180742334588E-2</v>
      </c>
      <c r="W1734" s="164">
        <f t="shared" si="34"/>
        <v>873.17051124448619</v>
      </c>
      <c r="X1734" s="164">
        <f t="shared" si="35"/>
        <v>27.749229188078111</v>
      </c>
      <c r="Y1734" s="165">
        <f t="shared" si="36"/>
        <v>4491.1705112444861</v>
      </c>
      <c r="Z1734" s="165">
        <f t="shared" si="37"/>
        <v>127.74922918807812</v>
      </c>
    </row>
    <row r="1735" spans="1:26" x14ac:dyDescent="0.2">
      <c r="A1735" s="58">
        <v>40426</v>
      </c>
      <c r="B1735" s="513" t="str">
        <f t="shared" si="33"/>
        <v>0905</v>
      </c>
      <c r="C1735" s="56">
        <v>2010</v>
      </c>
      <c r="D1735" s="209">
        <v>416</v>
      </c>
      <c r="E1735" s="209">
        <v>78</v>
      </c>
      <c r="F1735" s="209">
        <v>0</v>
      </c>
      <c r="G1735" s="209">
        <v>0</v>
      </c>
      <c r="H1735" s="209">
        <v>247</v>
      </c>
      <c r="I1735" s="209">
        <v>26</v>
      </c>
      <c r="J1735" s="209">
        <v>22</v>
      </c>
      <c r="K1735" s="209">
        <v>2769</v>
      </c>
      <c r="L1735" s="209">
        <v>118</v>
      </c>
      <c r="M1735" s="60">
        <v>0</v>
      </c>
      <c r="N1735" s="166">
        <f t="shared" si="38"/>
        <v>4.0872878420505715E-2</v>
      </c>
      <c r="W1735" s="164">
        <f t="shared" si="34"/>
        <v>668.2722901149757</v>
      </c>
      <c r="X1735" s="164">
        <f t="shared" si="35"/>
        <v>32.744090441932165</v>
      </c>
      <c r="Y1735" s="165">
        <f t="shared" si="36"/>
        <v>3437.2722901149755</v>
      </c>
      <c r="Z1735" s="165">
        <f t="shared" si="37"/>
        <v>150.74409044193217</v>
      </c>
    </row>
    <row r="1736" spans="1:26" x14ac:dyDescent="0.2">
      <c r="A1736" s="58">
        <v>40427</v>
      </c>
      <c r="B1736" s="513" t="str">
        <f t="shared" si="33"/>
        <v>0906</v>
      </c>
      <c r="C1736" s="56">
        <v>2010</v>
      </c>
      <c r="D1736" s="141">
        <v>355</v>
      </c>
      <c r="E1736" s="141">
        <v>65</v>
      </c>
      <c r="F1736" s="209">
        <v>0</v>
      </c>
      <c r="G1736" s="209">
        <v>0</v>
      </c>
      <c r="H1736" s="141">
        <v>186</v>
      </c>
      <c r="I1736" s="141">
        <v>36</v>
      </c>
      <c r="J1736" s="141">
        <v>8</v>
      </c>
      <c r="K1736" s="141">
        <v>2572</v>
      </c>
      <c r="L1736" s="141">
        <v>139</v>
      </c>
      <c r="M1736" s="60">
        <v>0</v>
      </c>
      <c r="N1736" s="166">
        <f t="shared" si="38"/>
        <v>5.1272593139063079E-2</v>
      </c>
      <c r="W1736" s="164">
        <f t="shared" si="34"/>
        <v>620.72817991177965</v>
      </c>
      <c r="X1736" s="164">
        <f t="shared" si="35"/>
        <v>38.571428571428569</v>
      </c>
      <c r="Y1736" s="165">
        <f t="shared" si="36"/>
        <v>3192.7281799117795</v>
      </c>
      <c r="Z1736" s="165">
        <f t="shared" si="37"/>
        <v>177.57142857142856</v>
      </c>
    </row>
    <row r="1737" spans="1:26" x14ac:dyDescent="0.2">
      <c r="A1737" s="58">
        <v>40428</v>
      </c>
      <c r="B1737" s="513" t="str">
        <f t="shared" si="33"/>
        <v>0907</v>
      </c>
      <c r="C1737" s="56">
        <v>2010</v>
      </c>
      <c r="D1737" s="141">
        <v>668</v>
      </c>
      <c r="E1737" s="141">
        <v>104</v>
      </c>
      <c r="F1737" s="209">
        <v>0</v>
      </c>
      <c r="G1737" s="209">
        <v>1</v>
      </c>
      <c r="H1737" s="141">
        <v>371</v>
      </c>
      <c r="I1737" s="141">
        <v>53</v>
      </c>
      <c r="J1737" s="141">
        <v>21</v>
      </c>
      <c r="K1737" s="141">
        <v>2737</v>
      </c>
      <c r="L1737" s="141">
        <v>158</v>
      </c>
      <c r="M1737" s="60">
        <v>0</v>
      </c>
      <c r="N1737" s="166">
        <f t="shared" si="38"/>
        <v>5.457685664939551E-2</v>
      </c>
      <c r="W1737" s="164">
        <f t="shared" si="34"/>
        <v>660.54938896521799</v>
      </c>
      <c r="X1737" s="164">
        <f t="shared" si="35"/>
        <v>43.843782117163407</v>
      </c>
      <c r="Y1737" s="165">
        <f t="shared" si="36"/>
        <v>3397.549388965218</v>
      </c>
      <c r="Z1737" s="165">
        <f t="shared" si="37"/>
        <v>201.84378211716341</v>
      </c>
    </row>
    <row r="1738" spans="1:26" x14ac:dyDescent="0.2">
      <c r="A1738" s="58">
        <v>40429</v>
      </c>
      <c r="B1738" s="513" t="str">
        <f t="shared" si="33"/>
        <v>0908</v>
      </c>
      <c r="C1738" s="56">
        <v>2010</v>
      </c>
      <c r="D1738" s="141">
        <v>698</v>
      </c>
      <c r="E1738" s="141">
        <v>124</v>
      </c>
      <c r="F1738" s="209">
        <v>0</v>
      </c>
      <c r="G1738" s="209">
        <v>0</v>
      </c>
      <c r="H1738" s="141">
        <v>582</v>
      </c>
      <c r="I1738" s="141">
        <v>72</v>
      </c>
      <c r="J1738" s="141">
        <v>6</v>
      </c>
      <c r="K1738" s="141">
        <v>1908</v>
      </c>
      <c r="L1738" s="141">
        <v>58</v>
      </c>
      <c r="M1738" s="60">
        <v>0</v>
      </c>
      <c r="N1738" s="166">
        <f t="shared" si="38"/>
        <v>2.9501525940996948E-2</v>
      </c>
      <c r="W1738" s="164">
        <f t="shared" si="34"/>
        <v>460.47798105430621</v>
      </c>
      <c r="X1738" s="164">
        <f t="shared" si="35"/>
        <v>16.094552929085303</v>
      </c>
      <c r="Y1738" s="165">
        <f t="shared" si="36"/>
        <v>2368.4779810543064</v>
      </c>
      <c r="Z1738" s="165">
        <f t="shared" si="37"/>
        <v>74.094552929085296</v>
      </c>
    </row>
    <row r="1739" spans="1:26" x14ac:dyDescent="0.2">
      <c r="A1739" s="58">
        <v>40430</v>
      </c>
      <c r="B1739" s="513" t="str">
        <f t="shared" si="33"/>
        <v>0909</v>
      </c>
      <c r="C1739" s="56">
        <v>2010</v>
      </c>
      <c r="D1739" s="141">
        <v>664</v>
      </c>
      <c r="E1739" s="141">
        <v>71</v>
      </c>
      <c r="F1739" s="209">
        <v>0</v>
      </c>
      <c r="G1739" s="209">
        <v>0</v>
      </c>
      <c r="H1739" s="141">
        <v>389</v>
      </c>
      <c r="I1739" s="141">
        <v>32</v>
      </c>
      <c r="J1739" s="141">
        <v>3</v>
      </c>
      <c r="K1739" s="141">
        <v>1724</v>
      </c>
      <c r="L1739" s="141">
        <v>40</v>
      </c>
      <c r="M1739" s="60">
        <v>0</v>
      </c>
      <c r="N1739" s="166">
        <f t="shared" si="38"/>
        <v>2.2675736961451247E-2</v>
      </c>
      <c r="W1739" s="164">
        <f t="shared" si="34"/>
        <v>416.07129944319905</v>
      </c>
      <c r="X1739" s="164">
        <f t="shared" si="35"/>
        <v>11.099691675231243</v>
      </c>
      <c r="Y1739" s="165">
        <f t="shared" si="36"/>
        <v>2140.0712994431992</v>
      </c>
      <c r="Z1739" s="165">
        <f t="shared" si="37"/>
        <v>51.099691675231242</v>
      </c>
    </row>
    <row r="1740" spans="1:26" x14ac:dyDescent="0.2">
      <c r="A1740" s="58">
        <v>40431</v>
      </c>
      <c r="B1740" s="513" t="str">
        <f t="shared" si="33"/>
        <v>0910</v>
      </c>
      <c r="C1740" s="56">
        <v>2010</v>
      </c>
      <c r="D1740" s="141">
        <v>642</v>
      </c>
      <c r="E1740" s="141">
        <v>67</v>
      </c>
      <c r="F1740" s="209">
        <v>0</v>
      </c>
      <c r="G1740" s="209">
        <v>0</v>
      </c>
      <c r="H1740" s="141">
        <v>335</v>
      </c>
      <c r="I1740" s="141">
        <v>15</v>
      </c>
      <c r="J1740" s="141">
        <v>4</v>
      </c>
      <c r="K1740" s="141">
        <v>1331</v>
      </c>
      <c r="L1740" s="141">
        <v>29</v>
      </c>
      <c r="M1740" s="60">
        <v>0</v>
      </c>
      <c r="N1740" s="166">
        <f t="shared" si="38"/>
        <v>2.1323529411764706E-2</v>
      </c>
      <c r="W1740" s="164">
        <f t="shared" si="34"/>
        <v>321.22441969773661</v>
      </c>
      <c r="X1740" s="164">
        <f t="shared" si="35"/>
        <v>8.0472764645426516</v>
      </c>
      <c r="Y1740" s="165">
        <f t="shared" si="36"/>
        <v>1652.2244196977367</v>
      </c>
      <c r="Z1740" s="165">
        <f t="shared" si="37"/>
        <v>37.047276464542648</v>
      </c>
    </row>
    <row r="1741" spans="1:26" x14ac:dyDescent="0.2">
      <c r="A1741" s="58">
        <v>40432</v>
      </c>
      <c r="B1741" s="513" t="str">
        <f t="shared" si="33"/>
        <v>0911</v>
      </c>
      <c r="C1741" s="56">
        <v>2010</v>
      </c>
      <c r="D1741" s="141">
        <v>857</v>
      </c>
      <c r="E1741" s="141">
        <v>74</v>
      </c>
      <c r="F1741" s="209">
        <v>0</v>
      </c>
      <c r="G1741" s="209">
        <v>0</v>
      </c>
      <c r="H1741" s="141">
        <v>417</v>
      </c>
      <c r="I1741" s="141">
        <v>26</v>
      </c>
      <c r="J1741" s="141">
        <v>12</v>
      </c>
      <c r="K1741" s="141">
        <v>940</v>
      </c>
      <c r="L1741" s="141">
        <v>23</v>
      </c>
      <c r="M1741" s="60">
        <v>0</v>
      </c>
      <c r="N1741" s="166">
        <f t="shared" si="38"/>
        <v>2.3883696780893044E-2</v>
      </c>
      <c r="W1741" s="164">
        <f t="shared" si="34"/>
        <v>226.86022127413406</v>
      </c>
      <c r="X1741" s="164">
        <f t="shared" si="35"/>
        <v>6.382322713257965</v>
      </c>
      <c r="Y1741" s="165">
        <f t="shared" si="36"/>
        <v>1166.8602212741341</v>
      </c>
      <c r="Z1741" s="165">
        <f t="shared" si="37"/>
        <v>29.382322713257963</v>
      </c>
    </row>
    <row r="1742" spans="1:26" x14ac:dyDescent="0.2">
      <c r="A1742" s="58">
        <v>40433</v>
      </c>
      <c r="B1742" s="513" t="str">
        <f t="shared" si="33"/>
        <v>0912</v>
      </c>
      <c r="C1742" s="56">
        <v>2010</v>
      </c>
      <c r="D1742" s="141">
        <v>700</v>
      </c>
      <c r="E1742" s="141">
        <v>89</v>
      </c>
      <c r="F1742" s="209">
        <v>0</v>
      </c>
      <c r="G1742" s="209">
        <v>1</v>
      </c>
      <c r="H1742" s="141">
        <v>312</v>
      </c>
      <c r="I1742" s="141">
        <v>30</v>
      </c>
      <c r="J1742" s="141">
        <v>8</v>
      </c>
      <c r="K1742" s="141">
        <v>1027</v>
      </c>
      <c r="L1742" s="141">
        <v>32</v>
      </c>
      <c r="M1742" s="60">
        <v>0</v>
      </c>
      <c r="N1742" s="166">
        <f t="shared" si="38"/>
        <v>3.0217186024551465E-2</v>
      </c>
      <c r="W1742" s="164">
        <f t="shared" si="34"/>
        <v>247.85685877503795</v>
      </c>
      <c r="X1742" s="164">
        <f t="shared" si="35"/>
        <v>8.8797533401849957</v>
      </c>
      <c r="Y1742" s="165">
        <f t="shared" si="36"/>
        <v>1274.8568587750378</v>
      </c>
      <c r="Z1742" s="165">
        <f t="shared" si="37"/>
        <v>40.879753340184998</v>
      </c>
    </row>
    <row r="1743" spans="1:26" x14ac:dyDescent="0.2">
      <c r="A1743" s="58">
        <v>40434</v>
      </c>
      <c r="B1743" s="513" t="str">
        <f t="shared" si="33"/>
        <v>0913</v>
      </c>
      <c r="C1743" s="56">
        <v>2010</v>
      </c>
      <c r="D1743" s="141">
        <v>621</v>
      </c>
      <c r="E1743" s="141">
        <v>76</v>
      </c>
      <c r="F1743" s="209">
        <v>0</v>
      </c>
      <c r="G1743" s="209">
        <v>0</v>
      </c>
      <c r="H1743" s="141">
        <v>281</v>
      </c>
      <c r="I1743" s="141">
        <v>38</v>
      </c>
      <c r="J1743" s="141">
        <v>7</v>
      </c>
      <c r="K1743" s="141">
        <v>1523</v>
      </c>
      <c r="L1743" s="141">
        <v>52</v>
      </c>
      <c r="M1743" s="60">
        <v>0</v>
      </c>
      <c r="N1743" s="166">
        <f t="shared" si="38"/>
        <v>3.3015873015873019E-2</v>
      </c>
      <c r="W1743" s="164">
        <f t="shared" si="34"/>
        <v>367.5618265962832</v>
      </c>
      <c r="X1743" s="164">
        <f t="shared" si="35"/>
        <v>14.429599177800617</v>
      </c>
      <c r="Y1743" s="165">
        <f t="shared" si="36"/>
        <v>1890.5618265962833</v>
      </c>
      <c r="Z1743" s="165">
        <f t="shared" si="37"/>
        <v>66.429599177800611</v>
      </c>
    </row>
    <row r="1744" spans="1:26" x14ac:dyDescent="0.2">
      <c r="A1744" s="58">
        <v>40435</v>
      </c>
      <c r="B1744" s="513" t="str">
        <f t="shared" si="33"/>
        <v>0914</v>
      </c>
      <c r="C1744" s="56">
        <v>2010</v>
      </c>
      <c r="D1744" s="141">
        <v>512</v>
      </c>
      <c r="E1744" s="141">
        <v>79</v>
      </c>
      <c r="F1744" s="209">
        <v>0</v>
      </c>
      <c r="G1744" s="209">
        <v>0</v>
      </c>
      <c r="H1744" s="141">
        <v>320</v>
      </c>
      <c r="I1744" s="141">
        <v>37</v>
      </c>
      <c r="J1744" s="141">
        <v>7</v>
      </c>
      <c r="K1744" s="141">
        <v>841</v>
      </c>
      <c r="L1744" s="141">
        <v>22</v>
      </c>
      <c r="M1744" s="60">
        <v>0</v>
      </c>
      <c r="N1744" s="166">
        <f t="shared" si="38"/>
        <v>2.5492468134414831E-2</v>
      </c>
      <c r="O1744" s="56">
        <v>17</v>
      </c>
      <c r="P1744" s="57">
        <v>1.35</v>
      </c>
      <c r="W1744" s="164">
        <f t="shared" si="34"/>
        <v>202.967495842071</v>
      </c>
      <c r="X1744" s="164">
        <f t="shared" si="35"/>
        <v>6.1048304213771836</v>
      </c>
      <c r="Y1744" s="165">
        <f t="shared" si="36"/>
        <v>1043.967495842071</v>
      </c>
      <c r="Z1744" s="165">
        <f t="shared" si="37"/>
        <v>28.104830421377184</v>
      </c>
    </row>
    <row r="1745" spans="1:26" x14ac:dyDescent="0.2">
      <c r="A1745" s="58">
        <v>40436</v>
      </c>
      <c r="B1745" s="513" t="str">
        <f t="shared" si="33"/>
        <v>0915</v>
      </c>
      <c r="C1745" s="56">
        <v>2010</v>
      </c>
      <c r="D1745" s="141">
        <v>598</v>
      </c>
      <c r="E1745" s="141">
        <v>105</v>
      </c>
      <c r="F1745" s="209">
        <v>0</v>
      </c>
      <c r="G1745" s="209">
        <v>0</v>
      </c>
      <c r="H1745" s="141">
        <v>370</v>
      </c>
      <c r="I1745" s="141">
        <v>36</v>
      </c>
      <c r="J1745" s="141">
        <v>7</v>
      </c>
      <c r="K1745" s="141">
        <v>709</v>
      </c>
      <c r="L1745" s="141">
        <v>15</v>
      </c>
      <c r="M1745" s="60">
        <v>0</v>
      </c>
      <c r="N1745" s="166">
        <f t="shared" si="38"/>
        <v>2.0718232044198894E-2</v>
      </c>
      <c r="O1745" s="56">
        <v>16</v>
      </c>
      <c r="P1745" s="57">
        <v>1.36</v>
      </c>
      <c r="W1745" s="164">
        <f t="shared" si="34"/>
        <v>171.11052859932028</v>
      </c>
      <c r="X1745" s="164">
        <f t="shared" si="35"/>
        <v>4.1623843782117165</v>
      </c>
      <c r="Y1745" s="165">
        <f t="shared" si="36"/>
        <v>880.11052859932033</v>
      </c>
      <c r="Z1745" s="165">
        <f t="shared" si="37"/>
        <v>19.162384378211716</v>
      </c>
    </row>
    <row r="1746" spans="1:26" x14ac:dyDescent="0.2">
      <c r="A1746" s="58">
        <v>40437</v>
      </c>
      <c r="B1746" s="513" t="str">
        <f t="shared" si="33"/>
        <v>0916</v>
      </c>
      <c r="C1746" s="56">
        <v>2010</v>
      </c>
      <c r="D1746" s="141">
        <v>661</v>
      </c>
      <c r="E1746" s="141">
        <v>164</v>
      </c>
      <c r="F1746" s="209">
        <v>0</v>
      </c>
      <c r="G1746" s="209">
        <v>0</v>
      </c>
      <c r="H1746" s="141">
        <v>545</v>
      </c>
      <c r="I1746" s="141">
        <v>37</v>
      </c>
      <c r="J1746" s="141">
        <v>6</v>
      </c>
      <c r="K1746" s="141">
        <v>382</v>
      </c>
      <c r="L1746" s="141">
        <v>5</v>
      </c>
      <c r="M1746" s="60">
        <v>0</v>
      </c>
      <c r="N1746" s="166">
        <f t="shared" si="38"/>
        <v>1.2919896640826873E-2</v>
      </c>
      <c r="O1746" s="56">
        <v>16</v>
      </c>
      <c r="P1746" s="57">
        <v>1.4</v>
      </c>
      <c r="W1746" s="164">
        <f t="shared" si="34"/>
        <v>92.192132475233208</v>
      </c>
      <c r="X1746" s="164">
        <f t="shared" si="35"/>
        <v>1.3874614594039054</v>
      </c>
      <c r="Y1746" s="165">
        <f t="shared" si="36"/>
        <v>474.19213247523322</v>
      </c>
      <c r="Z1746" s="165">
        <f t="shared" si="37"/>
        <v>6.3874614594039052</v>
      </c>
    </row>
    <row r="1747" spans="1:26" x14ac:dyDescent="0.2">
      <c r="A1747" s="58">
        <v>40438</v>
      </c>
      <c r="B1747" s="513" t="str">
        <f t="shared" si="33"/>
        <v>0917</v>
      </c>
      <c r="C1747" s="56">
        <v>2010</v>
      </c>
      <c r="D1747" s="141">
        <v>925</v>
      </c>
      <c r="E1747" s="141">
        <v>241</v>
      </c>
      <c r="F1747" s="209">
        <v>0</v>
      </c>
      <c r="G1747" s="209">
        <v>0</v>
      </c>
      <c r="H1747" s="141">
        <v>867</v>
      </c>
      <c r="I1747" s="141">
        <v>87</v>
      </c>
      <c r="J1747" s="141">
        <v>2</v>
      </c>
      <c r="K1747" s="141">
        <v>179</v>
      </c>
      <c r="L1747" s="141">
        <v>4</v>
      </c>
      <c r="M1747" s="60">
        <v>0</v>
      </c>
      <c r="N1747" s="166">
        <f t="shared" si="38"/>
        <v>2.185792349726776E-2</v>
      </c>
      <c r="O1747" s="56">
        <v>16</v>
      </c>
      <c r="P1747" s="57">
        <v>1.35</v>
      </c>
      <c r="W1747" s="164">
        <f t="shared" si="34"/>
        <v>43.199978306457439</v>
      </c>
      <c r="X1747" s="164">
        <f t="shared" si="35"/>
        <v>1.1099691675231245</v>
      </c>
      <c r="Y1747" s="165">
        <f t="shared" si="36"/>
        <v>222.19997830645744</v>
      </c>
      <c r="Z1747" s="165">
        <f t="shared" si="37"/>
        <v>5.1099691675231247</v>
      </c>
    </row>
    <row r="1748" spans="1:26" x14ac:dyDescent="0.2">
      <c r="A1748" s="58">
        <v>40439</v>
      </c>
      <c r="B1748" s="513" t="str">
        <f t="shared" si="33"/>
        <v>0918</v>
      </c>
      <c r="C1748" s="56">
        <v>2010</v>
      </c>
      <c r="D1748" s="141">
        <v>741</v>
      </c>
      <c r="E1748" s="141">
        <v>174</v>
      </c>
      <c r="F1748" s="209">
        <v>0</v>
      </c>
      <c r="G1748" s="209">
        <v>0</v>
      </c>
      <c r="H1748" s="141">
        <v>914</v>
      </c>
      <c r="I1748" s="141">
        <v>71</v>
      </c>
      <c r="J1748" s="141">
        <v>6</v>
      </c>
      <c r="K1748" s="141">
        <v>213</v>
      </c>
      <c r="L1748" s="141">
        <v>4</v>
      </c>
      <c r="M1748" s="60">
        <v>0</v>
      </c>
      <c r="N1748" s="166">
        <f t="shared" si="38"/>
        <v>1.8433179723502304E-2</v>
      </c>
      <c r="O1748" s="56">
        <v>16</v>
      </c>
      <c r="P1748" s="57">
        <v>1.35</v>
      </c>
      <c r="W1748" s="164">
        <f t="shared" si="34"/>
        <v>51.405560778075063</v>
      </c>
      <c r="X1748" s="164">
        <f t="shared" si="35"/>
        <v>1.1099691675231245</v>
      </c>
      <c r="Y1748" s="165">
        <f t="shared" si="36"/>
        <v>264.40556077807508</v>
      </c>
      <c r="Z1748" s="165">
        <f t="shared" si="37"/>
        <v>5.1099691675231247</v>
      </c>
    </row>
    <row r="1749" spans="1:26" x14ac:dyDescent="0.2">
      <c r="A1749" s="58">
        <v>40440</v>
      </c>
      <c r="B1749" s="513" t="str">
        <f t="shared" si="33"/>
        <v>0919</v>
      </c>
      <c r="C1749" s="56">
        <v>2010</v>
      </c>
      <c r="D1749" s="141">
        <v>531</v>
      </c>
      <c r="E1749" s="141">
        <v>203</v>
      </c>
      <c r="F1749" s="209">
        <v>0</v>
      </c>
      <c r="G1749" s="209">
        <v>0</v>
      </c>
      <c r="H1749" s="141">
        <v>752</v>
      </c>
      <c r="I1749" s="141">
        <v>70</v>
      </c>
      <c r="J1749" s="141">
        <v>4</v>
      </c>
      <c r="K1749" s="141">
        <v>111</v>
      </c>
      <c r="L1749" s="141">
        <v>0</v>
      </c>
      <c r="M1749" s="60">
        <v>0</v>
      </c>
      <c r="N1749" s="166">
        <f t="shared" si="38"/>
        <v>0</v>
      </c>
      <c r="O1749" s="56">
        <v>16</v>
      </c>
      <c r="P1749" s="57">
        <v>1.38</v>
      </c>
      <c r="W1749" s="164">
        <f t="shared" si="34"/>
        <v>26.788813363222211</v>
      </c>
      <c r="X1749" s="164">
        <f t="shared" si="35"/>
        <v>0</v>
      </c>
      <c r="Y1749" s="165">
        <f t="shared" si="36"/>
        <v>137.7888133632222</v>
      </c>
      <c r="Z1749" s="165">
        <f t="shared" si="37"/>
        <v>0</v>
      </c>
    </row>
    <row r="1750" spans="1:26" x14ac:dyDescent="0.2">
      <c r="A1750" s="58">
        <v>40441</v>
      </c>
      <c r="B1750" s="513" t="str">
        <f t="shared" si="33"/>
        <v>0920</v>
      </c>
      <c r="C1750" s="56">
        <v>2010</v>
      </c>
      <c r="D1750" s="141">
        <v>416</v>
      </c>
      <c r="E1750" s="141">
        <v>141</v>
      </c>
      <c r="F1750" s="209">
        <v>0</v>
      </c>
      <c r="G1750" s="209">
        <v>0</v>
      </c>
      <c r="H1750" s="141">
        <v>762</v>
      </c>
      <c r="I1750" s="141">
        <v>33</v>
      </c>
      <c r="J1750" s="141">
        <v>7</v>
      </c>
      <c r="K1750" s="141">
        <v>136</v>
      </c>
      <c r="L1750" s="141">
        <v>1</v>
      </c>
      <c r="M1750" s="60">
        <v>0</v>
      </c>
      <c r="N1750" s="166">
        <f t="shared" si="38"/>
        <v>7.2992700729927005E-3</v>
      </c>
      <c r="O1750" s="56">
        <v>16</v>
      </c>
      <c r="P1750" s="57">
        <v>1.41</v>
      </c>
      <c r="W1750" s="164">
        <f t="shared" si="34"/>
        <v>32.822329886470463</v>
      </c>
      <c r="X1750" s="164">
        <f t="shared" si="35"/>
        <v>0.27749229188078112</v>
      </c>
      <c r="Y1750" s="165">
        <f t="shared" si="36"/>
        <v>168.82232988647047</v>
      </c>
      <c r="Z1750" s="165">
        <f t="shared" si="37"/>
        <v>1.2774922918807812</v>
      </c>
    </row>
    <row r="1751" spans="1:26" x14ac:dyDescent="0.2">
      <c r="A1751" s="58">
        <v>40442</v>
      </c>
      <c r="B1751" s="513" t="str">
        <f t="shared" si="33"/>
        <v>0921</v>
      </c>
      <c r="C1751" s="56">
        <v>2010</v>
      </c>
      <c r="D1751" s="141">
        <v>347</v>
      </c>
      <c r="E1751" s="141">
        <v>112</v>
      </c>
      <c r="F1751" s="209">
        <v>0</v>
      </c>
      <c r="G1751" s="209">
        <v>0</v>
      </c>
      <c r="H1751" s="141">
        <v>589</v>
      </c>
      <c r="I1751" s="141">
        <v>21</v>
      </c>
      <c r="J1751" s="141">
        <v>6</v>
      </c>
      <c r="K1751" s="141">
        <v>46</v>
      </c>
      <c r="L1751" s="141">
        <v>0</v>
      </c>
      <c r="M1751" s="60">
        <v>0</v>
      </c>
      <c r="N1751" s="166">
        <f t="shared" si="38"/>
        <v>0</v>
      </c>
      <c r="O1751" s="56">
        <v>16</v>
      </c>
      <c r="P1751" s="57">
        <v>1.45</v>
      </c>
      <c r="W1751" s="164">
        <f t="shared" si="34"/>
        <v>11.101670402776774</v>
      </c>
      <c r="X1751" s="164">
        <f t="shared" si="35"/>
        <v>0</v>
      </c>
      <c r="Y1751" s="165">
        <f t="shared" si="36"/>
        <v>57.101670402776776</v>
      </c>
      <c r="Z1751" s="165">
        <f t="shared" si="37"/>
        <v>0</v>
      </c>
    </row>
    <row r="1752" spans="1:26" x14ac:dyDescent="0.2">
      <c r="A1752" s="58">
        <v>40443</v>
      </c>
      <c r="B1752" s="513" t="str">
        <f t="shared" si="33"/>
        <v>0922</v>
      </c>
      <c r="C1752" s="56">
        <v>2010</v>
      </c>
      <c r="D1752" s="141">
        <v>234</v>
      </c>
      <c r="E1752" s="141">
        <v>108</v>
      </c>
      <c r="F1752" s="209">
        <v>1</v>
      </c>
      <c r="G1752" s="209">
        <v>0</v>
      </c>
      <c r="H1752" s="141">
        <v>537</v>
      </c>
      <c r="I1752" s="141">
        <v>21</v>
      </c>
      <c r="J1752" s="141">
        <v>7</v>
      </c>
      <c r="K1752" s="141">
        <v>33</v>
      </c>
      <c r="L1752" s="141">
        <v>0</v>
      </c>
      <c r="M1752" s="60">
        <v>1</v>
      </c>
      <c r="N1752" s="166">
        <f t="shared" si="38"/>
        <v>0</v>
      </c>
      <c r="O1752" s="56">
        <v>15</v>
      </c>
      <c r="P1752" s="57">
        <v>1.48</v>
      </c>
      <c r="W1752" s="164">
        <f t="shared" si="34"/>
        <v>7.9642418106876853</v>
      </c>
      <c r="X1752" s="164">
        <f t="shared" si="35"/>
        <v>0</v>
      </c>
      <c r="Y1752" s="165">
        <f t="shared" si="36"/>
        <v>40.964241810687682</v>
      </c>
      <c r="Z1752" s="165">
        <f t="shared" si="37"/>
        <v>0</v>
      </c>
    </row>
    <row r="1753" spans="1:26" x14ac:dyDescent="0.2">
      <c r="A1753" s="58">
        <v>40444</v>
      </c>
      <c r="B1753" s="513" t="str">
        <f t="shared" si="33"/>
        <v>0923</v>
      </c>
      <c r="C1753" s="56">
        <v>2010</v>
      </c>
      <c r="D1753" s="141">
        <v>249</v>
      </c>
      <c r="E1753" s="141">
        <v>94</v>
      </c>
      <c r="F1753" s="209">
        <v>0</v>
      </c>
      <c r="G1753" s="209">
        <v>0</v>
      </c>
      <c r="H1753" s="141">
        <v>778</v>
      </c>
      <c r="I1753" s="141">
        <v>30</v>
      </c>
      <c r="J1753" s="141">
        <v>8</v>
      </c>
      <c r="K1753" s="141">
        <v>23</v>
      </c>
      <c r="L1753" s="141">
        <v>2</v>
      </c>
      <c r="M1753" s="60">
        <v>0</v>
      </c>
      <c r="O1753" s="56">
        <v>15.5</v>
      </c>
      <c r="P1753" s="57">
        <v>1.54</v>
      </c>
      <c r="W1753" s="164">
        <f t="shared" si="34"/>
        <v>5.550835201388387</v>
      </c>
      <c r="X1753" s="164">
        <f t="shared" si="35"/>
        <v>0.55498458376156223</v>
      </c>
      <c r="Y1753" s="165">
        <f t="shared" si="36"/>
        <v>28.550835201388388</v>
      </c>
      <c r="Z1753" s="165">
        <f t="shared" si="37"/>
        <v>2.5549845837615623</v>
      </c>
    </row>
    <row r="1754" spans="1:26" x14ac:dyDescent="0.2">
      <c r="A1754" s="58">
        <v>40445</v>
      </c>
      <c r="B1754" s="513" t="str">
        <f t="shared" si="33"/>
        <v>0924</v>
      </c>
      <c r="C1754" s="56">
        <v>2010</v>
      </c>
      <c r="D1754" s="141">
        <v>414</v>
      </c>
      <c r="E1754" s="141">
        <v>99</v>
      </c>
      <c r="F1754" s="209">
        <v>0</v>
      </c>
      <c r="G1754" s="209">
        <v>0</v>
      </c>
      <c r="H1754" s="141">
        <v>629</v>
      </c>
      <c r="I1754" s="141">
        <v>16</v>
      </c>
      <c r="J1754" s="141">
        <v>3</v>
      </c>
      <c r="K1754" s="141">
        <v>44</v>
      </c>
      <c r="L1754" s="141">
        <v>0</v>
      </c>
      <c r="M1754" s="60">
        <v>0</v>
      </c>
      <c r="O1754" s="56">
        <v>15</v>
      </c>
      <c r="P1754" s="57">
        <v>1.6</v>
      </c>
      <c r="W1754" s="164">
        <f t="shared" si="34"/>
        <v>10.618989080916915</v>
      </c>
      <c r="X1754" s="164">
        <f t="shared" si="35"/>
        <v>0</v>
      </c>
      <c r="Y1754" s="165">
        <f t="shared" si="36"/>
        <v>54.618989080916919</v>
      </c>
      <c r="Z1754" s="165">
        <f t="shared" si="37"/>
        <v>0</v>
      </c>
    </row>
    <row r="1755" spans="1:26" x14ac:dyDescent="0.2">
      <c r="A1755" s="58">
        <v>40446</v>
      </c>
      <c r="B1755" s="513" t="str">
        <f t="shared" si="33"/>
        <v>0925</v>
      </c>
      <c r="C1755" s="56">
        <v>2010</v>
      </c>
      <c r="D1755" s="141">
        <v>536</v>
      </c>
      <c r="E1755" s="141">
        <v>96</v>
      </c>
      <c r="F1755" s="209">
        <v>0</v>
      </c>
      <c r="G1755" s="209">
        <v>0</v>
      </c>
      <c r="H1755" s="141">
        <v>725</v>
      </c>
      <c r="I1755" s="141">
        <v>21</v>
      </c>
      <c r="J1755" s="141">
        <v>2</v>
      </c>
      <c r="K1755" s="141">
        <v>52</v>
      </c>
      <c r="L1755" s="141">
        <v>1</v>
      </c>
      <c r="M1755" s="60">
        <v>0</v>
      </c>
      <c r="O1755" s="56">
        <v>16</v>
      </c>
      <c r="P1755" s="57">
        <v>1.77</v>
      </c>
      <c r="W1755" s="164">
        <f t="shared" si="34"/>
        <v>12.549714368356353</v>
      </c>
      <c r="X1755" s="164">
        <f t="shared" si="35"/>
        <v>0.27749229188078112</v>
      </c>
      <c r="Y1755" s="165">
        <f t="shared" si="36"/>
        <v>64.549714368356348</v>
      </c>
      <c r="Z1755" s="165">
        <f t="shared" si="37"/>
        <v>1.2774922918807812</v>
      </c>
    </row>
    <row r="1756" spans="1:26" x14ac:dyDescent="0.2">
      <c r="A1756" s="58">
        <v>40447</v>
      </c>
      <c r="B1756" s="513" t="str">
        <f t="shared" si="33"/>
        <v>0926</v>
      </c>
      <c r="C1756" s="56">
        <v>2010</v>
      </c>
      <c r="D1756" s="141">
        <v>689</v>
      </c>
      <c r="E1756" s="141">
        <v>141</v>
      </c>
      <c r="F1756" s="209">
        <v>0</v>
      </c>
      <c r="G1756" s="209">
        <v>0</v>
      </c>
      <c r="H1756" s="141">
        <v>624</v>
      </c>
      <c r="I1756" s="141">
        <v>23</v>
      </c>
      <c r="J1756" s="141">
        <v>10</v>
      </c>
      <c r="K1756" s="141">
        <v>72</v>
      </c>
      <c r="L1756" s="141">
        <v>0</v>
      </c>
      <c r="M1756" s="60">
        <v>0</v>
      </c>
      <c r="O1756" s="56">
        <v>15</v>
      </c>
      <c r="P1756" s="57">
        <v>2.1</v>
      </c>
      <c r="W1756" s="164">
        <f t="shared" si="34"/>
        <v>17.37652758695495</v>
      </c>
      <c r="X1756" s="164">
        <f t="shared" si="35"/>
        <v>0</v>
      </c>
      <c r="Y1756" s="165">
        <f t="shared" si="36"/>
        <v>89.37652758695495</v>
      </c>
      <c r="Z1756" s="165">
        <f t="shared" si="37"/>
        <v>0</v>
      </c>
    </row>
    <row r="1757" spans="1:26" x14ac:dyDescent="0.2">
      <c r="A1757" s="58">
        <v>40448</v>
      </c>
      <c r="B1757" s="513" t="str">
        <f t="shared" si="33"/>
        <v>0927</v>
      </c>
      <c r="C1757" s="56">
        <v>2010</v>
      </c>
      <c r="D1757" s="141">
        <v>459</v>
      </c>
      <c r="E1757" s="141">
        <v>127</v>
      </c>
      <c r="F1757" s="209">
        <v>0</v>
      </c>
      <c r="G1757" s="209">
        <v>0</v>
      </c>
      <c r="H1757" s="141">
        <v>747</v>
      </c>
      <c r="I1757" s="141">
        <v>31</v>
      </c>
      <c r="J1757" s="141">
        <v>16</v>
      </c>
      <c r="K1757" s="141">
        <v>55</v>
      </c>
      <c r="L1757" s="141">
        <v>1</v>
      </c>
      <c r="M1757" s="60">
        <v>0</v>
      </c>
      <c r="O1757" s="56">
        <v>15</v>
      </c>
      <c r="P1757" s="57">
        <v>1.95</v>
      </c>
      <c r="W1757" s="164">
        <f t="shared" si="34"/>
        <v>13.273736351146141</v>
      </c>
      <c r="X1757" s="164">
        <f t="shared" si="35"/>
        <v>0.27749229188078112</v>
      </c>
      <c r="Y1757" s="165">
        <f t="shared" si="36"/>
        <v>68.273736351146141</v>
      </c>
      <c r="Z1757" s="165">
        <f t="shared" si="37"/>
        <v>1.2774922918807812</v>
      </c>
    </row>
    <row r="1758" spans="1:26" x14ac:dyDescent="0.2">
      <c r="A1758" s="58">
        <v>40449</v>
      </c>
      <c r="B1758" s="513" t="str">
        <f t="shared" si="33"/>
        <v>0928</v>
      </c>
      <c r="C1758" s="56">
        <v>2010</v>
      </c>
      <c r="D1758" s="141">
        <v>625</v>
      </c>
      <c r="E1758" s="141">
        <v>171</v>
      </c>
      <c r="F1758" s="209">
        <v>0</v>
      </c>
      <c r="G1758" s="209">
        <v>0</v>
      </c>
      <c r="H1758" s="141">
        <v>625</v>
      </c>
      <c r="I1758" s="141">
        <v>33</v>
      </c>
      <c r="J1758" s="141">
        <v>18</v>
      </c>
      <c r="K1758" s="141">
        <v>32</v>
      </c>
      <c r="L1758" s="141">
        <v>1</v>
      </c>
      <c r="M1758" s="60">
        <v>0</v>
      </c>
      <c r="O1758" s="56">
        <v>15.5</v>
      </c>
      <c r="P1758" s="57">
        <v>2.0499999999999998</v>
      </c>
      <c r="W1758" s="164">
        <f t="shared" si="34"/>
        <v>7.7229011497577549</v>
      </c>
      <c r="X1758" s="164">
        <f t="shared" si="35"/>
        <v>0.27749229188078112</v>
      </c>
      <c r="Y1758" s="165">
        <f t="shared" si="36"/>
        <v>39.722901149757753</v>
      </c>
      <c r="Z1758" s="165">
        <f t="shared" si="37"/>
        <v>1.2774922918807812</v>
      </c>
    </row>
    <row r="1759" spans="1:26" x14ac:dyDescent="0.2">
      <c r="A1759" s="58">
        <v>40450</v>
      </c>
      <c r="B1759" s="513" t="str">
        <f t="shared" ref="B1759:B1822" si="39">CONCATENATE(TEXT(A1759,"mm"),TEXT(A1759,"dd"))</f>
        <v>0929</v>
      </c>
      <c r="C1759" s="56">
        <v>2010</v>
      </c>
      <c r="D1759" s="141">
        <v>365</v>
      </c>
      <c r="E1759" s="141">
        <v>102</v>
      </c>
      <c r="F1759" s="209">
        <v>0</v>
      </c>
      <c r="G1759" s="209">
        <v>0</v>
      </c>
      <c r="H1759" s="141">
        <v>282</v>
      </c>
      <c r="I1759" s="141">
        <v>12</v>
      </c>
      <c r="J1759" s="141">
        <v>17</v>
      </c>
      <c r="K1759" s="141">
        <v>23</v>
      </c>
      <c r="L1759" s="141">
        <v>1</v>
      </c>
      <c r="M1759" s="60">
        <v>0</v>
      </c>
      <c r="O1759" s="56">
        <v>15</v>
      </c>
      <c r="P1759" s="57">
        <v>1.95</v>
      </c>
      <c r="W1759" s="164">
        <f t="shared" si="34"/>
        <v>5.550835201388387</v>
      </c>
      <c r="X1759" s="164">
        <f t="shared" si="35"/>
        <v>0.27749229188078112</v>
      </c>
      <c r="Y1759" s="165">
        <f t="shared" si="36"/>
        <v>28.550835201388388</v>
      </c>
      <c r="Z1759" s="165">
        <f t="shared" si="37"/>
        <v>1.2774922918807812</v>
      </c>
    </row>
    <row r="1760" spans="1:26" x14ac:dyDescent="0.2">
      <c r="A1760" s="58">
        <v>40451</v>
      </c>
      <c r="B1760" s="513" t="str">
        <f t="shared" si="39"/>
        <v>0930</v>
      </c>
      <c r="C1760" s="56">
        <v>2010</v>
      </c>
      <c r="D1760" s="141">
        <v>357</v>
      </c>
      <c r="E1760" s="141">
        <v>79</v>
      </c>
      <c r="F1760" s="209">
        <v>0</v>
      </c>
      <c r="G1760" s="209">
        <v>0</v>
      </c>
      <c r="H1760" s="141">
        <v>325</v>
      </c>
      <c r="I1760" s="141">
        <v>12</v>
      </c>
      <c r="J1760" s="141">
        <v>10</v>
      </c>
      <c r="K1760" s="141">
        <v>13</v>
      </c>
      <c r="L1760" s="141">
        <v>1</v>
      </c>
      <c r="M1760" s="60">
        <v>0</v>
      </c>
      <c r="O1760" s="56">
        <v>15</v>
      </c>
      <c r="P1760" s="57">
        <v>1.9</v>
      </c>
      <c r="T1760" s="60"/>
      <c r="W1760" s="164">
        <f t="shared" si="34"/>
        <v>3.1374285920890883</v>
      </c>
      <c r="X1760" s="164">
        <f t="shared" si="35"/>
        <v>0.27749229188078112</v>
      </c>
      <c r="Y1760" s="165">
        <f t="shared" si="36"/>
        <v>16.137428592089087</v>
      </c>
      <c r="Z1760" s="165">
        <f t="shared" si="37"/>
        <v>1.2774922918807812</v>
      </c>
    </row>
    <row r="1761" spans="1:26" x14ac:dyDescent="0.2">
      <c r="A1761" s="58">
        <v>40452</v>
      </c>
      <c r="B1761" s="513" t="str">
        <f t="shared" si="39"/>
        <v>1001</v>
      </c>
      <c r="C1761" s="56">
        <v>2010</v>
      </c>
      <c r="D1761" s="141">
        <v>426</v>
      </c>
      <c r="E1761" s="141">
        <v>106</v>
      </c>
      <c r="F1761" s="209">
        <v>0</v>
      </c>
      <c r="G1761" s="209">
        <v>0</v>
      </c>
      <c r="H1761" s="141">
        <v>399</v>
      </c>
      <c r="I1761" s="141">
        <v>15</v>
      </c>
      <c r="J1761" s="141">
        <v>11</v>
      </c>
      <c r="K1761" s="141">
        <v>4</v>
      </c>
      <c r="L1761" s="141">
        <v>0</v>
      </c>
      <c r="M1761" s="60">
        <v>0</v>
      </c>
      <c r="O1761" s="56">
        <v>15</v>
      </c>
      <c r="P1761" s="57">
        <v>1.87</v>
      </c>
      <c r="T1761" s="60"/>
      <c r="W1761" s="164">
        <f t="shared" si="34"/>
        <v>0.96536264371971936</v>
      </c>
      <c r="X1761" s="164">
        <f t="shared" si="35"/>
        <v>0</v>
      </c>
      <c r="Y1761" s="165">
        <f t="shared" si="36"/>
        <v>4.9653626437197191</v>
      </c>
      <c r="Z1761" s="165">
        <f t="shared" si="37"/>
        <v>0</v>
      </c>
    </row>
    <row r="1762" spans="1:26" x14ac:dyDescent="0.2">
      <c r="A1762" s="58">
        <v>40453</v>
      </c>
      <c r="B1762" s="513" t="str">
        <f t="shared" si="39"/>
        <v>1002</v>
      </c>
      <c r="C1762" s="56">
        <v>2010</v>
      </c>
      <c r="D1762" s="141">
        <v>490</v>
      </c>
      <c r="E1762" s="141">
        <v>88</v>
      </c>
      <c r="F1762" s="209">
        <v>0</v>
      </c>
      <c r="G1762" s="209">
        <v>0</v>
      </c>
      <c r="H1762" s="141">
        <v>603</v>
      </c>
      <c r="I1762" s="141">
        <v>28</v>
      </c>
      <c r="J1762" s="141">
        <v>11</v>
      </c>
      <c r="K1762" s="141">
        <v>13</v>
      </c>
      <c r="L1762" s="141">
        <v>1</v>
      </c>
      <c r="M1762" s="60">
        <v>0</v>
      </c>
      <c r="O1762" s="56">
        <v>16.5</v>
      </c>
      <c r="P1762" s="57">
        <v>1.8</v>
      </c>
      <c r="T1762" s="60"/>
      <c r="W1762" s="164">
        <f t="shared" si="34"/>
        <v>3.1374285920890883</v>
      </c>
      <c r="X1762" s="164">
        <f t="shared" si="35"/>
        <v>0.27749229188078112</v>
      </c>
      <c r="Y1762" s="165">
        <f t="shared" si="36"/>
        <v>16.137428592089087</v>
      </c>
      <c r="Z1762" s="165">
        <f t="shared" si="37"/>
        <v>1.2774922918807812</v>
      </c>
    </row>
    <row r="1763" spans="1:26" x14ac:dyDescent="0.2">
      <c r="A1763" s="58">
        <v>40454</v>
      </c>
      <c r="B1763" s="513" t="str">
        <f t="shared" si="39"/>
        <v>1003</v>
      </c>
      <c r="C1763" s="56">
        <v>2010</v>
      </c>
      <c r="D1763" s="141">
        <v>388</v>
      </c>
      <c r="E1763" s="141">
        <v>84</v>
      </c>
      <c r="F1763" s="209">
        <v>0</v>
      </c>
      <c r="G1763" s="209">
        <v>0</v>
      </c>
      <c r="H1763" s="141">
        <v>770</v>
      </c>
      <c r="I1763" s="141">
        <v>28</v>
      </c>
      <c r="J1763" s="141">
        <v>9</v>
      </c>
      <c r="K1763" s="141">
        <v>6</v>
      </c>
      <c r="L1763" s="141">
        <v>0</v>
      </c>
      <c r="M1763" s="60">
        <v>0</v>
      </c>
      <c r="O1763" s="56">
        <v>16</v>
      </c>
      <c r="P1763" s="57">
        <v>1.79</v>
      </c>
      <c r="T1763" s="60"/>
      <c r="W1763" s="164">
        <f t="shared" si="34"/>
        <v>1.4480439655795792</v>
      </c>
      <c r="X1763" s="164">
        <f t="shared" si="35"/>
        <v>0</v>
      </c>
      <c r="Y1763" s="165">
        <f t="shared" si="36"/>
        <v>7.4480439655795792</v>
      </c>
      <c r="Z1763" s="165">
        <f t="shared" si="37"/>
        <v>0</v>
      </c>
    </row>
    <row r="1764" spans="1:26" x14ac:dyDescent="0.2">
      <c r="A1764" s="58">
        <v>40455</v>
      </c>
      <c r="B1764" s="513" t="str">
        <f t="shared" si="39"/>
        <v>1004</v>
      </c>
      <c r="C1764" s="56">
        <v>2010</v>
      </c>
      <c r="D1764" s="141">
        <v>343</v>
      </c>
      <c r="E1764" s="141">
        <v>96</v>
      </c>
      <c r="F1764" s="209">
        <v>0</v>
      </c>
      <c r="G1764" s="209">
        <v>0</v>
      </c>
      <c r="H1764" s="141">
        <v>800</v>
      </c>
      <c r="I1764" s="141">
        <v>33</v>
      </c>
      <c r="J1764" s="141">
        <v>9</v>
      </c>
      <c r="K1764" s="141">
        <v>6</v>
      </c>
      <c r="L1764" s="141">
        <v>0</v>
      </c>
      <c r="M1764" s="60">
        <v>0</v>
      </c>
      <c r="O1764" s="56">
        <v>14</v>
      </c>
      <c r="P1764" s="57">
        <v>1.72</v>
      </c>
      <c r="T1764" s="60"/>
      <c r="W1764" s="164">
        <f t="shared" ref="W1764:W1797" si="40">K1764/SUM(K$1732:K$1797)*W$1731</f>
        <v>1.4480439655795792</v>
      </c>
      <c r="X1764" s="164">
        <f t="shared" ref="X1764:X1797" si="41">L1764/SUM(L$1732:L$1797)*X$1731</f>
        <v>0</v>
      </c>
      <c r="Y1764" s="165">
        <f t="shared" ref="Y1764:Y1797" si="42">W1764+K1764</f>
        <v>7.4480439655795792</v>
      </c>
      <c r="Z1764" s="165">
        <f t="shared" ref="Z1764:Z1797" si="43">X1764+L1764</f>
        <v>0</v>
      </c>
    </row>
    <row r="1765" spans="1:26" x14ac:dyDescent="0.2">
      <c r="A1765" s="58">
        <v>40456</v>
      </c>
      <c r="B1765" s="513" t="str">
        <f t="shared" si="39"/>
        <v>1005</v>
      </c>
      <c r="C1765" s="56">
        <v>2010</v>
      </c>
      <c r="D1765" s="141">
        <v>260</v>
      </c>
      <c r="E1765" s="141">
        <v>61</v>
      </c>
      <c r="F1765" s="209">
        <v>0</v>
      </c>
      <c r="G1765" s="209">
        <v>0</v>
      </c>
      <c r="H1765" s="141">
        <v>844</v>
      </c>
      <c r="I1765" s="141">
        <v>34</v>
      </c>
      <c r="J1765" s="141">
        <v>0</v>
      </c>
      <c r="K1765" s="141">
        <v>4</v>
      </c>
      <c r="L1765" s="141">
        <v>0</v>
      </c>
      <c r="M1765" s="60">
        <v>0</v>
      </c>
      <c r="O1765" s="56">
        <v>14</v>
      </c>
      <c r="P1765" s="57">
        <v>1.7</v>
      </c>
      <c r="T1765" s="60"/>
      <c r="W1765" s="164">
        <f t="shared" si="40"/>
        <v>0.96536264371971936</v>
      </c>
      <c r="X1765" s="164">
        <f t="shared" si="41"/>
        <v>0</v>
      </c>
      <c r="Y1765" s="165">
        <f t="shared" si="42"/>
        <v>4.9653626437197191</v>
      </c>
      <c r="Z1765" s="165">
        <f t="shared" si="43"/>
        <v>0</v>
      </c>
    </row>
    <row r="1766" spans="1:26" x14ac:dyDescent="0.2">
      <c r="A1766" s="58">
        <v>40457</v>
      </c>
      <c r="B1766" s="513" t="str">
        <f t="shared" si="39"/>
        <v>1006</v>
      </c>
      <c r="C1766" s="56">
        <v>2010</v>
      </c>
      <c r="D1766" s="141">
        <v>263</v>
      </c>
      <c r="E1766" s="141">
        <v>69</v>
      </c>
      <c r="F1766" s="209">
        <v>0</v>
      </c>
      <c r="G1766" s="209">
        <v>0</v>
      </c>
      <c r="H1766" s="141">
        <v>521</v>
      </c>
      <c r="I1766" s="141">
        <v>29</v>
      </c>
      <c r="J1766" s="141">
        <v>6</v>
      </c>
      <c r="K1766" s="141">
        <v>2</v>
      </c>
      <c r="L1766" s="141">
        <v>0</v>
      </c>
      <c r="M1766" s="60">
        <v>0</v>
      </c>
      <c r="O1766" s="56">
        <v>15</v>
      </c>
      <c r="P1766" s="57">
        <v>1.65</v>
      </c>
      <c r="T1766" s="60"/>
      <c r="W1766" s="164">
        <f t="shared" si="40"/>
        <v>0.48268132185985968</v>
      </c>
      <c r="X1766" s="164">
        <f t="shared" si="41"/>
        <v>0</v>
      </c>
      <c r="Y1766" s="165">
        <f t="shared" si="42"/>
        <v>2.4826813218598596</v>
      </c>
      <c r="Z1766" s="165">
        <f t="shared" si="43"/>
        <v>0</v>
      </c>
    </row>
    <row r="1767" spans="1:26" x14ac:dyDescent="0.2">
      <c r="A1767" s="58">
        <v>40458</v>
      </c>
      <c r="B1767" s="513" t="str">
        <f t="shared" si="39"/>
        <v>1007</v>
      </c>
      <c r="C1767" s="56">
        <v>2010</v>
      </c>
      <c r="D1767" s="141">
        <v>293</v>
      </c>
      <c r="E1767" s="141">
        <v>57</v>
      </c>
      <c r="F1767" s="209">
        <v>0</v>
      </c>
      <c r="G1767" s="209">
        <v>2</v>
      </c>
      <c r="H1767" s="141">
        <v>576</v>
      </c>
      <c r="I1767" s="141">
        <v>15</v>
      </c>
      <c r="J1767" s="141">
        <v>5</v>
      </c>
      <c r="K1767" s="141">
        <v>3</v>
      </c>
      <c r="L1767" s="141">
        <v>0</v>
      </c>
      <c r="M1767" s="60">
        <v>0</v>
      </c>
      <c r="O1767" s="56">
        <v>15</v>
      </c>
      <c r="P1767" s="57">
        <v>1.7</v>
      </c>
      <c r="T1767" s="60"/>
      <c r="W1767" s="164">
        <f t="shared" si="40"/>
        <v>0.72402198278978958</v>
      </c>
      <c r="X1767" s="164">
        <f t="shared" si="41"/>
        <v>0</v>
      </c>
      <c r="Y1767" s="165">
        <f t="shared" si="42"/>
        <v>3.7240219827897896</v>
      </c>
      <c r="Z1767" s="165">
        <f t="shared" si="43"/>
        <v>0</v>
      </c>
    </row>
    <row r="1768" spans="1:26" x14ac:dyDescent="0.2">
      <c r="A1768" s="58">
        <v>40459</v>
      </c>
      <c r="B1768" s="513" t="str">
        <f t="shared" si="39"/>
        <v>1008</v>
      </c>
      <c r="C1768" s="56">
        <v>2010</v>
      </c>
      <c r="D1768" s="141">
        <v>237</v>
      </c>
      <c r="E1768" s="141">
        <v>47</v>
      </c>
      <c r="F1768" s="209">
        <v>0</v>
      </c>
      <c r="G1768" s="209">
        <v>1</v>
      </c>
      <c r="H1768" s="141">
        <v>646</v>
      </c>
      <c r="I1768" s="141">
        <v>25</v>
      </c>
      <c r="J1768" s="141">
        <v>6</v>
      </c>
      <c r="K1768" s="141">
        <v>3</v>
      </c>
      <c r="L1768" s="141">
        <v>0</v>
      </c>
      <c r="M1768" s="60">
        <v>0</v>
      </c>
      <c r="O1768" s="56">
        <v>15</v>
      </c>
      <c r="P1768" s="57">
        <v>1.5</v>
      </c>
      <c r="T1768" s="60"/>
      <c r="W1768" s="164">
        <f t="shared" si="40"/>
        <v>0.72402198278978958</v>
      </c>
      <c r="X1768" s="164">
        <f t="shared" si="41"/>
        <v>0</v>
      </c>
      <c r="Y1768" s="165">
        <f t="shared" si="42"/>
        <v>3.7240219827897896</v>
      </c>
      <c r="Z1768" s="165">
        <f t="shared" si="43"/>
        <v>0</v>
      </c>
    </row>
    <row r="1769" spans="1:26" x14ac:dyDescent="0.2">
      <c r="A1769" s="58">
        <v>40460</v>
      </c>
      <c r="B1769" s="513" t="str">
        <f t="shared" si="39"/>
        <v>1009</v>
      </c>
      <c r="C1769" s="56">
        <v>2010</v>
      </c>
      <c r="D1769" s="141">
        <v>317</v>
      </c>
      <c r="E1769" s="141">
        <v>46</v>
      </c>
      <c r="F1769" s="209">
        <v>0</v>
      </c>
      <c r="G1769" s="209">
        <v>1</v>
      </c>
      <c r="H1769" s="141">
        <v>392</v>
      </c>
      <c r="I1769" s="141">
        <v>10</v>
      </c>
      <c r="J1769" s="141">
        <v>2</v>
      </c>
      <c r="K1769" s="141">
        <v>9</v>
      </c>
      <c r="L1769" s="141">
        <v>0</v>
      </c>
      <c r="M1769" s="60">
        <v>0</v>
      </c>
      <c r="O1769" s="56">
        <v>15</v>
      </c>
      <c r="P1769" s="57">
        <v>1.75</v>
      </c>
      <c r="W1769" s="164">
        <f t="shared" si="40"/>
        <v>2.1720659483693687</v>
      </c>
      <c r="X1769" s="164">
        <f t="shared" si="41"/>
        <v>0</v>
      </c>
      <c r="Y1769" s="165">
        <f t="shared" si="42"/>
        <v>11.172065948369369</v>
      </c>
      <c r="Z1769" s="165">
        <f t="shared" si="43"/>
        <v>0</v>
      </c>
    </row>
    <row r="1770" spans="1:26" x14ac:dyDescent="0.2">
      <c r="A1770" s="58">
        <v>40461</v>
      </c>
      <c r="B1770" s="513" t="str">
        <f t="shared" si="39"/>
        <v>1010</v>
      </c>
      <c r="C1770" s="56">
        <v>2010</v>
      </c>
      <c r="D1770" s="141">
        <v>390</v>
      </c>
      <c r="E1770" s="141">
        <v>31</v>
      </c>
      <c r="F1770" s="209">
        <v>0</v>
      </c>
      <c r="G1770" s="209">
        <v>0</v>
      </c>
      <c r="H1770" s="141">
        <v>524</v>
      </c>
      <c r="I1770" s="141">
        <v>17</v>
      </c>
      <c r="J1770" s="141">
        <v>0</v>
      </c>
      <c r="K1770" s="141">
        <v>19</v>
      </c>
      <c r="L1770" s="141">
        <v>1</v>
      </c>
      <c r="M1770" s="60">
        <v>0</v>
      </c>
      <c r="O1770" s="56">
        <v>13</v>
      </c>
      <c r="P1770" s="57">
        <v>2</v>
      </c>
      <c r="W1770" s="164">
        <f t="shared" si="40"/>
        <v>4.585472557668667</v>
      </c>
      <c r="X1770" s="164">
        <f t="shared" si="41"/>
        <v>0.27749229188078112</v>
      </c>
      <c r="Y1770" s="165">
        <f t="shared" si="42"/>
        <v>23.585472557668666</v>
      </c>
      <c r="Z1770" s="165">
        <f t="shared" si="43"/>
        <v>1.2774922918807812</v>
      </c>
    </row>
    <row r="1771" spans="1:26" x14ac:dyDescent="0.2">
      <c r="A1771" s="58">
        <v>40462</v>
      </c>
      <c r="B1771" s="513" t="str">
        <f t="shared" si="39"/>
        <v>1011</v>
      </c>
      <c r="C1771" s="56">
        <v>2010</v>
      </c>
      <c r="D1771" s="141">
        <v>244</v>
      </c>
      <c r="E1771" s="141">
        <v>22</v>
      </c>
      <c r="F1771" s="209">
        <v>0</v>
      </c>
      <c r="G1771" s="209">
        <v>0</v>
      </c>
      <c r="H1771" s="141">
        <v>323</v>
      </c>
      <c r="I1771" s="141">
        <v>12</v>
      </c>
      <c r="J1771" s="141">
        <v>6</v>
      </c>
      <c r="K1771" s="141">
        <v>37</v>
      </c>
      <c r="L1771" s="141">
        <v>0</v>
      </c>
      <c r="M1771" s="60">
        <v>0</v>
      </c>
      <c r="O1771" s="56">
        <v>13</v>
      </c>
      <c r="P1771" s="57">
        <v>1.65</v>
      </c>
      <c r="W1771" s="164">
        <f t="shared" si="40"/>
        <v>8.9296044544074054</v>
      </c>
      <c r="X1771" s="164">
        <f t="shared" si="41"/>
        <v>0</v>
      </c>
      <c r="Y1771" s="165">
        <f t="shared" si="42"/>
        <v>45.929604454407404</v>
      </c>
      <c r="Z1771" s="165">
        <f t="shared" si="43"/>
        <v>0</v>
      </c>
    </row>
    <row r="1772" spans="1:26" x14ac:dyDescent="0.2">
      <c r="A1772" s="58">
        <v>40463</v>
      </c>
      <c r="B1772" s="513" t="str">
        <f t="shared" si="39"/>
        <v>1012</v>
      </c>
      <c r="C1772" s="56">
        <v>2010</v>
      </c>
      <c r="D1772" s="141">
        <v>168</v>
      </c>
      <c r="E1772" s="141">
        <v>15</v>
      </c>
      <c r="F1772" s="209">
        <v>0</v>
      </c>
      <c r="G1772" s="209">
        <v>0</v>
      </c>
      <c r="H1772" s="141">
        <v>304</v>
      </c>
      <c r="I1772" s="141">
        <v>11</v>
      </c>
      <c r="J1772" s="141">
        <v>6</v>
      </c>
      <c r="K1772" s="141">
        <v>7</v>
      </c>
      <c r="L1772" s="141">
        <v>1</v>
      </c>
      <c r="M1772" s="60">
        <v>0</v>
      </c>
      <c r="O1772" s="56">
        <v>13</v>
      </c>
      <c r="P1772" s="57">
        <v>2</v>
      </c>
      <c r="W1772" s="164">
        <f t="shared" si="40"/>
        <v>1.6893846265095092</v>
      </c>
      <c r="X1772" s="164">
        <f t="shared" si="41"/>
        <v>0.27749229188078112</v>
      </c>
      <c r="Y1772" s="165">
        <f t="shared" si="42"/>
        <v>8.6893846265095096</v>
      </c>
      <c r="Z1772" s="165">
        <f t="shared" si="43"/>
        <v>1.2774922918807812</v>
      </c>
    </row>
    <row r="1773" spans="1:26" s="60" customFormat="1" x14ac:dyDescent="0.2">
      <c r="A1773" s="115">
        <v>40464</v>
      </c>
      <c r="B1773" s="513" t="str">
        <f t="shared" si="39"/>
        <v>1013</v>
      </c>
      <c r="C1773" s="60">
        <v>2010</v>
      </c>
      <c r="D1773" s="209">
        <v>85</v>
      </c>
      <c r="E1773" s="209">
        <v>11</v>
      </c>
      <c r="F1773" s="209">
        <v>0</v>
      </c>
      <c r="G1773" s="209">
        <v>1</v>
      </c>
      <c r="H1773" s="209">
        <v>283</v>
      </c>
      <c r="I1773" s="209">
        <v>10</v>
      </c>
      <c r="J1773" s="209">
        <v>0</v>
      </c>
      <c r="K1773" s="209">
        <v>5</v>
      </c>
      <c r="L1773" s="209">
        <v>0</v>
      </c>
      <c r="M1773" s="60">
        <v>0</v>
      </c>
      <c r="O1773" s="60">
        <v>14</v>
      </c>
      <c r="P1773" s="61">
        <v>2</v>
      </c>
      <c r="W1773" s="164">
        <f t="shared" si="40"/>
        <v>1.2067033046496491</v>
      </c>
      <c r="X1773" s="164">
        <f t="shared" si="41"/>
        <v>0</v>
      </c>
      <c r="Y1773" s="165">
        <f t="shared" si="42"/>
        <v>6.2067033046496487</v>
      </c>
      <c r="Z1773" s="165">
        <f t="shared" si="43"/>
        <v>0</v>
      </c>
    </row>
    <row r="1774" spans="1:26" x14ac:dyDescent="0.2">
      <c r="A1774" s="115">
        <v>40465</v>
      </c>
      <c r="B1774" s="513" t="str">
        <f t="shared" si="39"/>
        <v>1014</v>
      </c>
      <c r="C1774" s="60">
        <v>2010</v>
      </c>
      <c r="D1774" s="209">
        <v>59</v>
      </c>
      <c r="E1774" s="209">
        <v>10</v>
      </c>
      <c r="F1774" s="209">
        <v>0</v>
      </c>
      <c r="G1774" s="209">
        <v>1</v>
      </c>
      <c r="H1774" s="209">
        <v>277</v>
      </c>
      <c r="I1774" s="209">
        <v>13</v>
      </c>
      <c r="J1774" s="209">
        <v>1</v>
      </c>
      <c r="K1774" s="209">
        <v>6</v>
      </c>
      <c r="L1774" s="209">
        <v>0</v>
      </c>
      <c r="M1774" s="60">
        <v>0</v>
      </c>
      <c r="N1774" s="60"/>
      <c r="O1774" s="60">
        <v>14</v>
      </c>
      <c r="P1774" s="61">
        <v>1.95</v>
      </c>
      <c r="Q1774" s="60"/>
      <c r="W1774" s="164">
        <f t="shared" si="40"/>
        <v>1.4480439655795792</v>
      </c>
      <c r="X1774" s="164">
        <f t="shared" si="41"/>
        <v>0</v>
      </c>
      <c r="Y1774" s="165">
        <f t="shared" si="42"/>
        <v>7.4480439655795792</v>
      </c>
      <c r="Z1774" s="165">
        <f t="shared" si="43"/>
        <v>0</v>
      </c>
    </row>
    <row r="1775" spans="1:26" x14ac:dyDescent="0.2">
      <c r="A1775" s="115">
        <v>40466</v>
      </c>
      <c r="B1775" s="513" t="str">
        <f t="shared" si="39"/>
        <v>1015</v>
      </c>
      <c r="C1775" s="60">
        <v>2010</v>
      </c>
      <c r="D1775" s="209">
        <v>37</v>
      </c>
      <c r="E1775" s="209">
        <v>4</v>
      </c>
      <c r="F1775" s="209">
        <v>0</v>
      </c>
      <c r="G1775" s="209">
        <v>1</v>
      </c>
      <c r="H1775" s="209">
        <v>180</v>
      </c>
      <c r="I1775" s="209">
        <v>9</v>
      </c>
      <c r="J1775" s="209">
        <v>0</v>
      </c>
      <c r="K1775" s="209">
        <v>3</v>
      </c>
      <c r="L1775" s="209">
        <v>0</v>
      </c>
      <c r="M1775" s="60">
        <v>0</v>
      </c>
      <c r="N1775" s="60"/>
      <c r="O1775" s="60">
        <v>14</v>
      </c>
      <c r="P1775" s="61">
        <v>1.84</v>
      </c>
      <c r="Q1775" s="60"/>
      <c r="W1775" s="164">
        <f t="shared" si="40"/>
        <v>0.72402198278978958</v>
      </c>
      <c r="X1775" s="164">
        <f t="shared" si="41"/>
        <v>0</v>
      </c>
      <c r="Y1775" s="165">
        <f t="shared" si="42"/>
        <v>3.7240219827897896</v>
      </c>
      <c r="Z1775" s="165">
        <f t="shared" si="43"/>
        <v>0</v>
      </c>
    </row>
    <row r="1776" spans="1:26" x14ac:dyDescent="0.2">
      <c r="A1776" s="115">
        <v>40467</v>
      </c>
      <c r="B1776" s="513" t="str">
        <f t="shared" si="39"/>
        <v>1016</v>
      </c>
      <c r="C1776" s="60">
        <v>2010</v>
      </c>
      <c r="D1776" s="209">
        <v>28</v>
      </c>
      <c r="E1776" s="209">
        <v>8</v>
      </c>
      <c r="F1776" s="209">
        <v>0</v>
      </c>
      <c r="G1776" s="209">
        <v>1</v>
      </c>
      <c r="H1776" s="209">
        <v>177</v>
      </c>
      <c r="I1776" s="209">
        <v>6</v>
      </c>
      <c r="J1776" s="209">
        <v>0</v>
      </c>
      <c r="K1776" s="209">
        <v>0</v>
      </c>
      <c r="L1776" s="209">
        <v>0</v>
      </c>
      <c r="M1776" s="60">
        <v>1</v>
      </c>
      <c r="N1776" s="60"/>
      <c r="O1776" s="60">
        <v>14.5</v>
      </c>
      <c r="P1776" s="61">
        <v>1.8</v>
      </c>
      <c r="Q1776" s="60"/>
      <c r="W1776" s="164">
        <f t="shared" si="40"/>
        <v>0</v>
      </c>
      <c r="X1776" s="164">
        <f t="shared" si="41"/>
        <v>0</v>
      </c>
      <c r="Y1776" s="165">
        <f t="shared" si="42"/>
        <v>0</v>
      </c>
      <c r="Z1776" s="165">
        <f t="shared" si="43"/>
        <v>0</v>
      </c>
    </row>
    <row r="1777" spans="1:26" x14ac:dyDescent="0.2">
      <c r="A1777" s="115">
        <v>40468</v>
      </c>
      <c r="B1777" s="513" t="str">
        <f t="shared" si="39"/>
        <v>1017</v>
      </c>
      <c r="C1777" s="60">
        <v>2010</v>
      </c>
      <c r="D1777" s="209">
        <v>23</v>
      </c>
      <c r="E1777" s="209">
        <v>1</v>
      </c>
      <c r="F1777" s="209">
        <v>0</v>
      </c>
      <c r="G1777" s="209">
        <v>3</v>
      </c>
      <c r="H1777" s="209">
        <v>256</v>
      </c>
      <c r="I1777" s="209">
        <v>9</v>
      </c>
      <c r="J1777" s="209">
        <v>2</v>
      </c>
      <c r="K1777" s="209">
        <v>1</v>
      </c>
      <c r="L1777" s="209">
        <v>0</v>
      </c>
      <c r="M1777" s="60">
        <v>0</v>
      </c>
      <c r="N1777" s="60"/>
      <c r="O1777" s="60">
        <v>14</v>
      </c>
      <c r="P1777" s="61">
        <v>1.77</v>
      </c>
      <c r="Q1777" s="60"/>
      <c r="W1777" s="164">
        <f t="shared" si="40"/>
        <v>0.24134066092992984</v>
      </c>
      <c r="X1777" s="164">
        <f t="shared" si="41"/>
        <v>0</v>
      </c>
      <c r="Y1777" s="165">
        <f t="shared" si="42"/>
        <v>1.2413406609299298</v>
      </c>
      <c r="Z1777" s="165">
        <f t="shared" si="43"/>
        <v>0</v>
      </c>
    </row>
    <row r="1778" spans="1:26" x14ac:dyDescent="0.2">
      <c r="A1778" s="115">
        <v>40469</v>
      </c>
      <c r="B1778" s="513" t="str">
        <f t="shared" si="39"/>
        <v>1018</v>
      </c>
      <c r="C1778" s="60">
        <v>2010</v>
      </c>
      <c r="D1778" s="209">
        <v>24</v>
      </c>
      <c r="E1778" s="209">
        <v>3</v>
      </c>
      <c r="F1778" s="209">
        <v>0</v>
      </c>
      <c r="G1778" s="209">
        <v>0</v>
      </c>
      <c r="H1778" s="209">
        <v>307</v>
      </c>
      <c r="I1778" s="209">
        <v>6</v>
      </c>
      <c r="J1778" s="209">
        <v>0</v>
      </c>
      <c r="K1778" s="209">
        <v>2</v>
      </c>
      <c r="L1778" s="209">
        <v>0</v>
      </c>
      <c r="M1778" s="60">
        <v>0</v>
      </c>
      <c r="N1778" s="60"/>
      <c r="O1778" s="109">
        <v>13</v>
      </c>
      <c r="P1778" s="61">
        <v>1.78</v>
      </c>
      <c r="Q1778" s="60"/>
      <c r="W1778" s="164">
        <f t="shared" si="40"/>
        <v>0.48268132185985968</v>
      </c>
      <c r="X1778" s="164">
        <f t="shared" si="41"/>
        <v>0</v>
      </c>
      <c r="Y1778" s="165">
        <f t="shared" si="42"/>
        <v>2.4826813218598596</v>
      </c>
      <c r="Z1778" s="165">
        <f t="shared" si="43"/>
        <v>0</v>
      </c>
    </row>
    <row r="1779" spans="1:26" x14ac:dyDescent="0.2">
      <c r="A1779" s="115">
        <v>40470</v>
      </c>
      <c r="B1779" s="513" t="str">
        <f t="shared" si="39"/>
        <v>1019</v>
      </c>
      <c r="C1779" s="60">
        <v>2010</v>
      </c>
      <c r="D1779" s="209">
        <v>22</v>
      </c>
      <c r="E1779" s="209">
        <v>8</v>
      </c>
      <c r="F1779" s="209">
        <v>0</v>
      </c>
      <c r="G1779" s="209">
        <v>0</v>
      </c>
      <c r="H1779" s="209">
        <v>242</v>
      </c>
      <c r="I1779" s="209">
        <v>7</v>
      </c>
      <c r="J1779" s="209">
        <v>1</v>
      </c>
      <c r="K1779" s="209">
        <v>1</v>
      </c>
      <c r="L1779" s="209">
        <v>0</v>
      </c>
      <c r="M1779" s="60">
        <v>0</v>
      </c>
      <c r="N1779" s="60"/>
      <c r="O1779" s="60">
        <v>12</v>
      </c>
      <c r="P1779" s="61">
        <v>1.78</v>
      </c>
      <c r="Q1779" s="60"/>
      <c r="W1779" s="164">
        <f t="shared" si="40"/>
        <v>0.24134066092992984</v>
      </c>
      <c r="X1779" s="164">
        <f t="shared" si="41"/>
        <v>0</v>
      </c>
      <c r="Y1779" s="165">
        <f t="shared" si="42"/>
        <v>1.2413406609299298</v>
      </c>
      <c r="Z1779" s="165">
        <f t="shared" si="43"/>
        <v>0</v>
      </c>
    </row>
    <row r="1780" spans="1:26" x14ac:dyDescent="0.2">
      <c r="A1780" s="115">
        <v>40471</v>
      </c>
      <c r="B1780" s="513" t="str">
        <f t="shared" si="39"/>
        <v>1020</v>
      </c>
      <c r="C1780" s="60">
        <v>2010</v>
      </c>
      <c r="D1780" s="209">
        <v>40</v>
      </c>
      <c r="E1780" s="209">
        <v>4</v>
      </c>
      <c r="F1780" s="209">
        <v>0</v>
      </c>
      <c r="G1780" s="209">
        <v>1</v>
      </c>
      <c r="H1780" s="209">
        <v>373</v>
      </c>
      <c r="I1780" s="209">
        <v>16</v>
      </c>
      <c r="J1780" s="209">
        <v>1</v>
      </c>
      <c r="K1780" s="209">
        <v>2</v>
      </c>
      <c r="L1780" s="209">
        <v>0</v>
      </c>
      <c r="M1780" s="60">
        <v>0</v>
      </c>
      <c r="N1780" s="60"/>
      <c r="O1780" s="60">
        <v>12</v>
      </c>
      <c r="P1780" s="61">
        <v>1.78</v>
      </c>
      <c r="Q1780" s="60"/>
      <c r="W1780" s="164">
        <f t="shared" si="40"/>
        <v>0.48268132185985968</v>
      </c>
      <c r="X1780" s="164">
        <f t="shared" si="41"/>
        <v>0</v>
      </c>
      <c r="Y1780" s="165">
        <f t="shared" si="42"/>
        <v>2.4826813218598596</v>
      </c>
      <c r="Z1780" s="165">
        <f t="shared" si="43"/>
        <v>0</v>
      </c>
    </row>
    <row r="1781" spans="1:26" x14ac:dyDescent="0.2">
      <c r="A1781" s="115">
        <v>40472</v>
      </c>
      <c r="B1781" s="513" t="str">
        <f t="shared" si="39"/>
        <v>1021</v>
      </c>
      <c r="C1781" s="60">
        <v>2010</v>
      </c>
      <c r="D1781" s="209">
        <v>30</v>
      </c>
      <c r="E1781" s="209">
        <v>3</v>
      </c>
      <c r="F1781" s="209">
        <v>0</v>
      </c>
      <c r="G1781" s="209">
        <v>0</v>
      </c>
      <c r="H1781" s="209">
        <v>304</v>
      </c>
      <c r="I1781" s="209">
        <v>16</v>
      </c>
      <c r="J1781" s="209">
        <v>0</v>
      </c>
      <c r="K1781" s="209">
        <v>1</v>
      </c>
      <c r="L1781" s="209">
        <v>0</v>
      </c>
      <c r="M1781" s="60">
        <v>0</v>
      </c>
      <c r="N1781" s="60"/>
      <c r="O1781" s="60">
        <v>12</v>
      </c>
      <c r="P1781" s="61">
        <v>1.78</v>
      </c>
      <c r="Q1781" s="60"/>
      <c r="W1781" s="164">
        <f t="shared" si="40"/>
        <v>0.24134066092992984</v>
      </c>
      <c r="X1781" s="164">
        <f t="shared" si="41"/>
        <v>0</v>
      </c>
      <c r="Y1781" s="165">
        <f t="shared" si="42"/>
        <v>1.2413406609299298</v>
      </c>
      <c r="Z1781" s="165">
        <f t="shared" si="43"/>
        <v>0</v>
      </c>
    </row>
    <row r="1782" spans="1:26" x14ac:dyDescent="0.2">
      <c r="A1782" s="115">
        <v>40473</v>
      </c>
      <c r="B1782" s="513" t="str">
        <f t="shared" si="39"/>
        <v>1022</v>
      </c>
      <c r="C1782" s="60">
        <v>2010</v>
      </c>
      <c r="D1782" s="209">
        <v>19</v>
      </c>
      <c r="E1782" s="209">
        <v>9</v>
      </c>
      <c r="F1782" s="209">
        <v>0</v>
      </c>
      <c r="G1782" s="209">
        <v>2</v>
      </c>
      <c r="H1782" s="209">
        <v>348</v>
      </c>
      <c r="I1782" s="209">
        <v>10</v>
      </c>
      <c r="J1782" s="209">
        <v>0</v>
      </c>
      <c r="K1782" s="209">
        <v>0</v>
      </c>
      <c r="L1782" s="209">
        <v>0</v>
      </c>
      <c r="M1782" s="60">
        <v>0</v>
      </c>
      <c r="N1782" s="60"/>
      <c r="O1782" s="60">
        <v>12</v>
      </c>
      <c r="P1782" s="61">
        <v>1.78</v>
      </c>
      <c r="Q1782" s="60"/>
      <c r="W1782" s="164">
        <f t="shared" si="40"/>
        <v>0</v>
      </c>
      <c r="X1782" s="164">
        <f t="shared" si="41"/>
        <v>0</v>
      </c>
      <c r="Y1782" s="165">
        <f t="shared" si="42"/>
        <v>0</v>
      </c>
      <c r="Z1782" s="165">
        <f t="shared" si="43"/>
        <v>0</v>
      </c>
    </row>
    <row r="1783" spans="1:26" x14ac:dyDescent="0.2">
      <c r="A1783" s="115">
        <v>40474</v>
      </c>
      <c r="B1783" s="513" t="str">
        <f t="shared" si="39"/>
        <v>1023</v>
      </c>
      <c r="C1783" s="60">
        <v>2010</v>
      </c>
      <c r="D1783" s="209">
        <v>15</v>
      </c>
      <c r="E1783" s="209">
        <v>6</v>
      </c>
      <c r="F1783" s="209">
        <v>0</v>
      </c>
      <c r="G1783" s="209">
        <v>2</v>
      </c>
      <c r="H1783" s="209">
        <v>56</v>
      </c>
      <c r="I1783" s="209">
        <v>4</v>
      </c>
      <c r="J1783" s="209">
        <v>2</v>
      </c>
      <c r="K1783" s="209">
        <v>2</v>
      </c>
      <c r="L1783" s="209">
        <v>0</v>
      </c>
      <c r="M1783" s="60">
        <v>0</v>
      </c>
      <c r="N1783" s="60"/>
      <c r="O1783" s="60">
        <v>14</v>
      </c>
      <c r="P1783" s="60">
        <v>1.83</v>
      </c>
      <c r="Q1783" s="60"/>
      <c r="W1783" s="164">
        <f t="shared" si="40"/>
        <v>0.48268132185985968</v>
      </c>
      <c r="X1783" s="164">
        <f t="shared" si="41"/>
        <v>0</v>
      </c>
      <c r="Y1783" s="165">
        <f t="shared" si="42"/>
        <v>2.4826813218598596</v>
      </c>
      <c r="Z1783" s="165">
        <f t="shared" si="43"/>
        <v>0</v>
      </c>
    </row>
    <row r="1784" spans="1:26" x14ac:dyDescent="0.2">
      <c r="A1784" s="115">
        <v>40475</v>
      </c>
      <c r="B1784" s="513" t="str">
        <f t="shared" si="39"/>
        <v>1024</v>
      </c>
      <c r="C1784" s="60">
        <v>2010</v>
      </c>
      <c r="D1784" s="569"/>
      <c r="E1784" s="569"/>
      <c r="F1784" s="569"/>
      <c r="G1784" s="569"/>
      <c r="H1784" s="569"/>
      <c r="I1784" s="569"/>
      <c r="J1784" s="569"/>
      <c r="K1784" s="569"/>
      <c r="L1784" s="569"/>
      <c r="M1784" s="117"/>
      <c r="N1784" s="117" t="s">
        <v>304</v>
      </c>
      <c r="P1784" s="60">
        <v>2.1</v>
      </c>
      <c r="Q1784" s="60"/>
      <c r="W1784" s="164">
        <f t="shared" si="40"/>
        <v>0</v>
      </c>
      <c r="X1784" s="164">
        <f t="shared" si="41"/>
        <v>0</v>
      </c>
      <c r="Y1784" s="165">
        <f t="shared" si="42"/>
        <v>0</v>
      </c>
      <c r="Z1784" s="165">
        <f t="shared" si="43"/>
        <v>0</v>
      </c>
    </row>
    <row r="1785" spans="1:26" x14ac:dyDescent="0.2">
      <c r="A1785" s="115">
        <v>40476</v>
      </c>
      <c r="B1785" s="513" t="str">
        <f t="shared" si="39"/>
        <v>1025</v>
      </c>
      <c r="C1785" s="60">
        <v>2010</v>
      </c>
      <c r="D1785" s="569"/>
      <c r="E1785" s="569"/>
      <c r="F1785" s="569"/>
      <c r="G1785" s="569"/>
      <c r="H1785" s="569"/>
      <c r="I1785" s="569"/>
      <c r="J1785" s="569"/>
      <c r="K1785" s="569"/>
      <c r="L1785" s="569"/>
      <c r="M1785" s="117"/>
      <c r="N1785" s="117" t="s">
        <v>304</v>
      </c>
      <c r="P1785" s="60">
        <v>2.2999999999999998</v>
      </c>
      <c r="Q1785" s="60"/>
      <c r="W1785" s="164">
        <f t="shared" si="40"/>
        <v>0</v>
      </c>
      <c r="X1785" s="164">
        <f t="shared" si="41"/>
        <v>0</v>
      </c>
      <c r="Y1785" s="165">
        <f t="shared" si="42"/>
        <v>0</v>
      </c>
      <c r="Z1785" s="165">
        <f t="shared" si="43"/>
        <v>0</v>
      </c>
    </row>
    <row r="1786" spans="1:26" x14ac:dyDescent="0.2">
      <c r="A1786" s="115">
        <v>40477</v>
      </c>
      <c r="B1786" s="513" t="str">
        <f t="shared" si="39"/>
        <v>1026</v>
      </c>
      <c r="C1786" s="60">
        <v>2010</v>
      </c>
      <c r="D1786" s="569"/>
      <c r="E1786" s="569"/>
      <c r="F1786" s="569"/>
      <c r="G1786" s="569"/>
      <c r="H1786" s="569"/>
      <c r="I1786" s="569"/>
      <c r="J1786" s="569"/>
      <c r="K1786" s="569"/>
      <c r="L1786" s="569"/>
      <c r="M1786" s="117"/>
      <c r="N1786" s="117" t="s">
        <v>304</v>
      </c>
      <c r="O1786" s="60"/>
      <c r="P1786" s="61">
        <v>2.4</v>
      </c>
      <c r="Q1786" s="60"/>
      <c r="W1786" s="164">
        <f t="shared" si="40"/>
        <v>0</v>
      </c>
      <c r="X1786" s="164">
        <f t="shared" si="41"/>
        <v>0</v>
      </c>
      <c r="Y1786" s="165">
        <f t="shared" si="42"/>
        <v>0</v>
      </c>
      <c r="Z1786" s="165">
        <f t="shared" si="43"/>
        <v>0</v>
      </c>
    </row>
    <row r="1787" spans="1:26" x14ac:dyDescent="0.2">
      <c r="A1787" s="58">
        <v>40478</v>
      </c>
      <c r="B1787" s="513" t="str">
        <f t="shared" si="39"/>
        <v>1027</v>
      </c>
      <c r="C1787" s="56">
        <v>2010</v>
      </c>
      <c r="D1787" s="141">
        <v>40</v>
      </c>
      <c r="E1787" s="141">
        <v>2</v>
      </c>
      <c r="F1787" s="209">
        <v>0</v>
      </c>
      <c r="G1787" s="209">
        <v>0</v>
      </c>
      <c r="H1787" s="141">
        <v>74</v>
      </c>
      <c r="I1787" s="141">
        <v>4</v>
      </c>
      <c r="J1787" s="141">
        <v>1</v>
      </c>
      <c r="K1787" s="141">
        <v>2</v>
      </c>
      <c r="L1787" s="141">
        <v>0</v>
      </c>
      <c r="M1787" s="60">
        <v>0</v>
      </c>
      <c r="O1787" s="56">
        <v>10</v>
      </c>
      <c r="P1787" s="57">
        <v>2.2999999999999998</v>
      </c>
      <c r="W1787" s="164">
        <f t="shared" si="40"/>
        <v>0.48268132185985968</v>
      </c>
      <c r="X1787" s="164">
        <f t="shared" si="41"/>
        <v>0</v>
      </c>
      <c r="Y1787" s="165">
        <f t="shared" si="42"/>
        <v>2.4826813218598596</v>
      </c>
      <c r="Z1787" s="165">
        <f t="shared" si="43"/>
        <v>0</v>
      </c>
    </row>
    <row r="1788" spans="1:26" x14ac:dyDescent="0.2">
      <c r="A1788" s="115">
        <v>40479</v>
      </c>
      <c r="B1788" s="513" t="str">
        <f t="shared" si="39"/>
        <v>1028</v>
      </c>
      <c r="C1788" s="60">
        <v>2010</v>
      </c>
      <c r="D1788" s="209">
        <v>42</v>
      </c>
      <c r="E1788" s="209">
        <v>10</v>
      </c>
      <c r="F1788" s="209">
        <v>0</v>
      </c>
      <c r="G1788" s="209">
        <v>1</v>
      </c>
      <c r="H1788" s="209">
        <v>82</v>
      </c>
      <c r="I1788" s="209">
        <v>6</v>
      </c>
      <c r="J1788" s="209">
        <v>0</v>
      </c>
      <c r="K1788" s="209">
        <v>32</v>
      </c>
      <c r="L1788" s="209">
        <v>0</v>
      </c>
      <c r="M1788" s="60">
        <v>0</v>
      </c>
      <c r="N1788" s="60"/>
      <c r="O1788" s="60">
        <v>10</v>
      </c>
      <c r="P1788" s="57">
        <v>2.2000000000000002</v>
      </c>
      <c r="W1788" s="164">
        <f t="shared" si="40"/>
        <v>7.7229011497577549</v>
      </c>
      <c r="X1788" s="164">
        <f t="shared" si="41"/>
        <v>0</v>
      </c>
      <c r="Y1788" s="165">
        <f t="shared" si="42"/>
        <v>39.722901149757753</v>
      </c>
      <c r="Z1788" s="165">
        <f t="shared" si="43"/>
        <v>0</v>
      </c>
    </row>
    <row r="1789" spans="1:26" x14ac:dyDescent="0.2">
      <c r="A1789" s="115">
        <v>40480</v>
      </c>
      <c r="B1789" s="513" t="str">
        <f t="shared" si="39"/>
        <v>1029</v>
      </c>
      <c r="C1789" s="60">
        <v>2010</v>
      </c>
      <c r="D1789" s="209">
        <v>20</v>
      </c>
      <c r="E1789" s="209">
        <v>4</v>
      </c>
      <c r="F1789" s="209">
        <v>0</v>
      </c>
      <c r="G1789" s="209">
        <v>0</v>
      </c>
      <c r="H1789" s="209">
        <v>45</v>
      </c>
      <c r="I1789" s="209">
        <v>2</v>
      </c>
      <c r="J1789" s="209">
        <v>0</v>
      </c>
      <c r="K1789" s="209">
        <v>7</v>
      </c>
      <c r="L1789" s="209">
        <v>0</v>
      </c>
      <c r="M1789" s="60">
        <v>0</v>
      </c>
      <c r="N1789" s="60"/>
      <c r="O1789" s="60">
        <v>10</v>
      </c>
      <c r="P1789" s="57">
        <v>2.2000000000000002</v>
      </c>
      <c r="W1789" s="164">
        <f t="shared" si="40"/>
        <v>1.6893846265095092</v>
      </c>
      <c r="X1789" s="164">
        <f t="shared" si="41"/>
        <v>0</v>
      </c>
      <c r="Y1789" s="165">
        <f t="shared" si="42"/>
        <v>8.6893846265095096</v>
      </c>
      <c r="Z1789" s="165">
        <f t="shared" si="43"/>
        <v>0</v>
      </c>
    </row>
    <row r="1790" spans="1:26" x14ac:dyDescent="0.2">
      <c r="A1790" s="58">
        <v>40481</v>
      </c>
      <c r="B1790" s="513" t="str">
        <f t="shared" si="39"/>
        <v>1030</v>
      </c>
      <c r="C1790" s="56">
        <v>2010</v>
      </c>
      <c r="D1790" s="209">
        <v>24</v>
      </c>
      <c r="E1790" s="209">
        <v>2</v>
      </c>
      <c r="F1790" s="209">
        <v>0</v>
      </c>
      <c r="G1790" s="209">
        <v>0</v>
      </c>
      <c r="H1790" s="209">
        <v>32</v>
      </c>
      <c r="I1790" s="209">
        <v>3</v>
      </c>
      <c r="J1790" s="209">
        <v>0</v>
      </c>
      <c r="K1790" s="209">
        <v>12</v>
      </c>
      <c r="L1790" s="209">
        <v>0</v>
      </c>
      <c r="M1790" s="60">
        <v>0</v>
      </c>
      <c r="N1790" s="60"/>
      <c r="O1790" s="60"/>
      <c r="W1790" s="164">
        <f t="shared" si="40"/>
        <v>2.8960879311591583</v>
      </c>
      <c r="X1790" s="164">
        <f t="shared" si="41"/>
        <v>0</v>
      </c>
      <c r="Y1790" s="165">
        <f t="shared" si="42"/>
        <v>14.896087931159158</v>
      </c>
      <c r="Z1790" s="165">
        <f t="shared" si="43"/>
        <v>0</v>
      </c>
    </row>
    <row r="1791" spans="1:26" x14ac:dyDescent="0.2">
      <c r="A1791" s="58">
        <v>40482</v>
      </c>
      <c r="B1791" s="513" t="str">
        <f t="shared" si="39"/>
        <v>1031</v>
      </c>
      <c r="C1791" s="56">
        <v>2010</v>
      </c>
      <c r="D1791" s="569"/>
      <c r="E1791" s="569"/>
      <c r="F1791" s="569"/>
      <c r="G1791" s="569"/>
      <c r="H1791" s="569"/>
      <c r="I1791" s="569"/>
      <c r="J1791" s="569"/>
      <c r="K1791" s="569"/>
      <c r="L1791" s="569"/>
      <c r="M1791" s="117"/>
      <c r="N1791" s="117" t="s">
        <v>304</v>
      </c>
      <c r="W1791" s="164">
        <f t="shared" si="40"/>
        <v>0</v>
      </c>
      <c r="X1791" s="164">
        <f t="shared" si="41"/>
        <v>0</v>
      </c>
      <c r="Y1791" s="165">
        <f t="shared" si="42"/>
        <v>0</v>
      </c>
      <c r="Z1791" s="165">
        <f t="shared" si="43"/>
        <v>0</v>
      </c>
    </row>
    <row r="1792" spans="1:26" x14ac:dyDescent="0.2">
      <c r="A1792" s="58">
        <v>40483</v>
      </c>
      <c r="B1792" s="513" t="str">
        <f t="shared" si="39"/>
        <v>1101</v>
      </c>
      <c r="C1792" s="56">
        <v>2010</v>
      </c>
      <c r="D1792" s="569"/>
      <c r="E1792" s="569"/>
      <c r="F1792" s="569"/>
      <c r="G1792" s="569"/>
      <c r="H1792" s="569"/>
      <c r="I1792" s="569"/>
      <c r="J1792" s="569"/>
      <c r="K1792" s="569"/>
      <c r="L1792" s="569"/>
      <c r="M1792" s="117"/>
      <c r="N1792" s="117" t="s">
        <v>304</v>
      </c>
      <c r="W1792" s="164">
        <f t="shared" si="40"/>
        <v>0</v>
      </c>
      <c r="X1792" s="164">
        <f t="shared" si="41"/>
        <v>0</v>
      </c>
      <c r="Y1792" s="165">
        <f t="shared" si="42"/>
        <v>0</v>
      </c>
      <c r="Z1792" s="165">
        <f t="shared" si="43"/>
        <v>0</v>
      </c>
    </row>
    <row r="1793" spans="1:26" x14ac:dyDescent="0.2">
      <c r="A1793" s="58">
        <v>40484</v>
      </c>
      <c r="B1793" s="513" t="str">
        <f t="shared" si="39"/>
        <v>1102</v>
      </c>
      <c r="C1793" s="56">
        <v>2010</v>
      </c>
      <c r="D1793" s="569"/>
      <c r="E1793" s="569"/>
      <c r="F1793" s="569"/>
      <c r="G1793" s="569"/>
      <c r="H1793" s="569"/>
      <c r="I1793" s="569"/>
      <c r="J1793" s="569"/>
      <c r="K1793" s="569"/>
      <c r="L1793" s="569"/>
      <c r="M1793" s="117"/>
      <c r="N1793" s="117" t="s">
        <v>304</v>
      </c>
      <c r="W1793" s="164">
        <f t="shared" si="40"/>
        <v>0</v>
      </c>
      <c r="X1793" s="164">
        <f t="shared" si="41"/>
        <v>0</v>
      </c>
      <c r="Y1793" s="165">
        <f t="shared" si="42"/>
        <v>0</v>
      </c>
      <c r="Z1793" s="165">
        <f t="shared" si="43"/>
        <v>0</v>
      </c>
    </row>
    <row r="1794" spans="1:26" x14ac:dyDescent="0.2">
      <c r="A1794" s="58">
        <v>40485</v>
      </c>
      <c r="B1794" s="513" t="str">
        <f t="shared" si="39"/>
        <v>1103</v>
      </c>
      <c r="C1794" s="56">
        <v>2010</v>
      </c>
      <c r="D1794" s="569"/>
      <c r="E1794" s="569"/>
      <c r="F1794" s="569"/>
      <c r="G1794" s="569"/>
      <c r="H1794" s="569"/>
      <c r="I1794" s="569"/>
      <c r="J1794" s="569"/>
      <c r="K1794" s="569"/>
      <c r="L1794" s="569"/>
      <c r="M1794" s="117"/>
      <c r="N1794" s="117" t="s">
        <v>304</v>
      </c>
      <c r="W1794" s="164">
        <f t="shared" si="40"/>
        <v>0</v>
      </c>
      <c r="X1794" s="164">
        <f t="shared" si="41"/>
        <v>0</v>
      </c>
      <c r="Y1794" s="165">
        <f t="shared" si="42"/>
        <v>0</v>
      </c>
      <c r="Z1794" s="165">
        <f t="shared" si="43"/>
        <v>0</v>
      </c>
    </row>
    <row r="1795" spans="1:26" x14ac:dyDescent="0.2">
      <c r="A1795" s="58">
        <v>40486</v>
      </c>
      <c r="B1795" s="513" t="str">
        <f t="shared" si="39"/>
        <v>1104</v>
      </c>
      <c r="C1795" s="56">
        <v>2010</v>
      </c>
      <c r="D1795" s="209">
        <v>19</v>
      </c>
      <c r="E1795" s="209">
        <v>1</v>
      </c>
      <c r="F1795" s="209">
        <v>0</v>
      </c>
      <c r="G1795" s="209">
        <v>0</v>
      </c>
      <c r="H1795" s="209">
        <v>9</v>
      </c>
      <c r="I1795" s="209">
        <v>1</v>
      </c>
      <c r="J1795" s="209">
        <v>1</v>
      </c>
      <c r="K1795" s="209">
        <v>0</v>
      </c>
      <c r="L1795" s="209">
        <v>0</v>
      </c>
      <c r="M1795" s="60">
        <v>0</v>
      </c>
      <c r="N1795" s="60"/>
      <c r="O1795" s="60">
        <v>10</v>
      </c>
      <c r="P1795" s="57">
        <v>2.2999999999999998</v>
      </c>
      <c r="W1795" s="164">
        <f t="shared" si="40"/>
        <v>0</v>
      </c>
      <c r="X1795" s="164">
        <f t="shared" si="41"/>
        <v>0</v>
      </c>
      <c r="Y1795" s="165">
        <f t="shared" si="42"/>
        <v>0</v>
      </c>
      <c r="Z1795" s="165">
        <f t="shared" si="43"/>
        <v>0</v>
      </c>
    </row>
    <row r="1796" spans="1:26" x14ac:dyDescent="0.2">
      <c r="A1796" s="58">
        <v>40487</v>
      </c>
      <c r="B1796" s="513" t="str">
        <f t="shared" si="39"/>
        <v>1105</v>
      </c>
      <c r="C1796" s="56">
        <v>2010</v>
      </c>
      <c r="D1796" s="141">
        <v>68</v>
      </c>
      <c r="E1796" s="141">
        <v>3</v>
      </c>
      <c r="F1796" s="209">
        <v>0</v>
      </c>
      <c r="G1796" s="209">
        <v>0</v>
      </c>
      <c r="H1796" s="141">
        <v>18</v>
      </c>
      <c r="I1796" s="141">
        <v>1</v>
      </c>
      <c r="J1796" s="141">
        <v>1</v>
      </c>
      <c r="K1796" s="141">
        <v>1</v>
      </c>
      <c r="L1796" s="141">
        <v>0</v>
      </c>
      <c r="M1796" s="60">
        <v>0</v>
      </c>
      <c r="O1796" s="56">
        <v>10</v>
      </c>
      <c r="P1796" s="57">
        <v>2.4</v>
      </c>
      <c r="W1796" s="164">
        <f t="shared" si="40"/>
        <v>0.24134066092992984</v>
      </c>
      <c r="X1796" s="164">
        <f t="shared" si="41"/>
        <v>0</v>
      </c>
      <c r="Y1796" s="165">
        <f t="shared" si="42"/>
        <v>1.2413406609299298</v>
      </c>
      <c r="Z1796" s="165">
        <f t="shared" si="43"/>
        <v>0</v>
      </c>
    </row>
    <row r="1797" spans="1:26" x14ac:dyDescent="0.2">
      <c r="A1797" s="58">
        <v>40488</v>
      </c>
      <c r="B1797" s="513" t="str">
        <f t="shared" si="39"/>
        <v>1106</v>
      </c>
      <c r="C1797" s="56">
        <v>2010</v>
      </c>
      <c r="D1797" s="141">
        <v>24</v>
      </c>
      <c r="E1797" s="141">
        <v>1</v>
      </c>
      <c r="F1797" s="209">
        <v>0</v>
      </c>
      <c r="G1797" s="209">
        <v>0</v>
      </c>
      <c r="H1797" s="141">
        <v>6</v>
      </c>
      <c r="I1797" s="141">
        <v>0</v>
      </c>
      <c r="J1797" s="141">
        <v>1</v>
      </c>
      <c r="K1797" s="141">
        <v>5</v>
      </c>
      <c r="L1797" s="141">
        <v>0</v>
      </c>
      <c r="M1797" s="60">
        <v>0</v>
      </c>
      <c r="O1797" s="56">
        <v>10</v>
      </c>
      <c r="P1797" s="57">
        <v>2.2999999999999998</v>
      </c>
      <c r="W1797" s="164">
        <f t="shared" si="40"/>
        <v>1.2067033046496491</v>
      </c>
      <c r="X1797" s="164">
        <f t="shared" si="41"/>
        <v>0</v>
      </c>
      <c r="Y1797" s="165">
        <f t="shared" si="42"/>
        <v>6.2067033046496487</v>
      </c>
      <c r="Z1797" s="165">
        <f t="shared" si="43"/>
        <v>0</v>
      </c>
    </row>
    <row r="1798" spans="1:26" x14ac:dyDescent="0.2">
      <c r="A1798" s="58">
        <v>40786</v>
      </c>
      <c r="B1798" s="513" t="str">
        <f t="shared" si="39"/>
        <v>0831</v>
      </c>
      <c r="C1798" s="56">
        <v>2011</v>
      </c>
      <c r="D1798" s="209">
        <v>0</v>
      </c>
      <c r="E1798" s="209">
        <v>0</v>
      </c>
      <c r="F1798" s="209">
        <v>0</v>
      </c>
      <c r="G1798" s="209">
        <v>0</v>
      </c>
      <c r="H1798" s="209">
        <v>0</v>
      </c>
      <c r="I1798" s="209">
        <v>0</v>
      </c>
      <c r="J1798" s="209">
        <v>0</v>
      </c>
      <c r="K1798" s="209">
        <v>0</v>
      </c>
      <c r="L1798" s="209">
        <v>0</v>
      </c>
      <c r="M1798" s="60">
        <v>0</v>
      </c>
      <c r="N1798" s="60" t="s">
        <v>320</v>
      </c>
      <c r="W1798" s="161" t="s">
        <v>13</v>
      </c>
      <c r="X1798" s="161" t="s">
        <v>20</v>
      </c>
      <c r="Y1798" s="161" t="s">
        <v>13</v>
      </c>
      <c r="Z1798" s="161" t="s">
        <v>20</v>
      </c>
    </row>
    <row r="1799" spans="1:26" x14ac:dyDescent="0.2">
      <c r="A1799" s="58">
        <v>40787</v>
      </c>
      <c r="B1799" s="513" t="str">
        <f t="shared" si="39"/>
        <v>0901</v>
      </c>
      <c r="C1799" s="56">
        <v>2011</v>
      </c>
      <c r="D1799" s="209">
        <v>1310</v>
      </c>
      <c r="E1799" s="209">
        <v>0</v>
      </c>
      <c r="F1799" s="209">
        <v>0</v>
      </c>
      <c r="G1799" s="209">
        <v>0</v>
      </c>
      <c r="H1799" s="209">
        <v>1010</v>
      </c>
      <c r="I1799" s="209">
        <v>3</v>
      </c>
      <c r="J1799" s="209">
        <v>138</v>
      </c>
      <c r="K1799" s="209">
        <v>314</v>
      </c>
      <c r="L1799" s="209">
        <v>0</v>
      </c>
      <c r="M1799" s="60">
        <v>0</v>
      </c>
      <c r="N1799" s="109" t="s">
        <v>608</v>
      </c>
      <c r="V1799" s="162" t="s">
        <v>614</v>
      </c>
      <c r="W1799" s="167" t="s">
        <v>67</v>
      </c>
      <c r="X1799" s="167" t="s">
        <v>67</v>
      </c>
      <c r="Y1799" s="160"/>
      <c r="Z1799" s="160"/>
    </row>
    <row r="1800" spans="1:26" x14ac:dyDescent="0.2">
      <c r="A1800" s="58">
        <v>40787</v>
      </c>
      <c r="B1800" s="513" t="str">
        <f t="shared" si="39"/>
        <v>0901</v>
      </c>
      <c r="C1800" s="56">
        <v>2011</v>
      </c>
      <c r="D1800" s="209">
        <v>22</v>
      </c>
      <c r="E1800" s="209">
        <v>0</v>
      </c>
      <c r="F1800" s="209"/>
      <c r="G1800" s="209"/>
      <c r="H1800" s="209">
        <v>345</v>
      </c>
      <c r="I1800" s="209">
        <v>0</v>
      </c>
      <c r="J1800" s="209"/>
      <c r="K1800" s="209">
        <v>435532</v>
      </c>
      <c r="L1800" s="209">
        <v>9777</v>
      </c>
      <c r="M1800" s="60"/>
      <c r="N1800" s="60" t="s">
        <v>324</v>
      </c>
      <c r="W1800" s="161" t="s">
        <v>13</v>
      </c>
      <c r="X1800" s="161" t="s">
        <v>20</v>
      </c>
      <c r="Y1800" s="161" t="s">
        <v>13</v>
      </c>
      <c r="Z1800" s="161" t="s">
        <v>20</v>
      </c>
    </row>
    <row r="1801" spans="1:26" x14ac:dyDescent="0.2">
      <c r="A1801" s="58">
        <v>40787</v>
      </c>
      <c r="B1801" s="513" t="str">
        <f t="shared" si="39"/>
        <v>0901</v>
      </c>
      <c r="C1801" s="56">
        <v>2011</v>
      </c>
      <c r="D1801" s="209">
        <v>458</v>
      </c>
      <c r="E1801" s="209">
        <v>36</v>
      </c>
      <c r="F1801" s="209">
        <v>0</v>
      </c>
      <c r="G1801" s="209">
        <v>0</v>
      </c>
      <c r="H1801" s="209">
        <v>598</v>
      </c>
      <c r="I1801" s="209">
        <v>12</v>
      </c>
      <c r="J1801" s="209">
        <v>27</v>
      </c>
      <c r="K1801" s="209">
        <v>19</v>
      </c>
      <c r="L1801" s="209">
        <v>0</v>
      </c>
      <c r="M1801" s="60">
        <v>0</v>
      </c>
      <c r="N1801" s="60" t="s">
        <v>626</v>
      </c>
      <c r="W1801" s="168">
        <f t="shared" ref="W1801:W1832" si="44">K1801/SUM(K$1732:K$1797)*W$1731</f>
        <v>4.585472557668667</v>
      </c>
      <c r="X1801" s="168">
        <f t="shared" ref="X1801:X1832" si="45">L1801/SUM(L$1732:L$1797)*X$1731</f>
        <v>0</v>
      </c>
      <c r="Y1801" s="169">
        <f t="shared" ref="Y1801:Y1832" si="46">W1801+K1801</f>
        <v>23.585472557668666</v>
      </c>
      <c r="Z1801" s="169">
        <f t="shared" ref="Z1801:Z1832" si="47">X1801+L1801</f>
        <v>0</v>
      </c>
    </row>
    <row r="1802" spans="1:26" x14ac:dyDescent="0.2">
      <c r="A1802" s="58">
        <v>40788</v>
      </c>
      <c r="B1802" s="513" t="str">
        <f t="shared" si="39"/>
        <v>0902</v>
      </c>
      <c r="C1802" s="56">
        <v>2011</v>
      </c>
      <c r="D1802" s="209">
        <v>644</v>
      </c>
      <c r="E1802" s="209">
        <v>41</v>
      </c>
      <c r="F1802" s="209">
        <v>0</v>
      </c>
      <c r="G1802" s="209">
        <v>0</v>
      </c>
      <c r="H1802" s="209">
        <v>314</v>
      </c>
      <c r="I1802" s="209">
        <v>15</v>
      </c>
      <c r="J1802" s="209">
        <v>30</v>
      </c>
      <c r="K1802" s="209">
        <v>16</v>
      </c>
      <c r="L1802" s="209">
        <v>2</v>
      </c>
      <c r="M1802" s="60">
        <v>0</v>
      </c>
      <c r="N1802" s="198" t="s">
        <v>627</v>
      </c>
      <c r="W1802" s="168">
        <f t="shared" si="44"/>
        <v>3.8614505748788774</v>
      </c>
      <c r="X1802" s="168">
        <f t="shared" si="45"/>
        <v>0.55498458376156223</v>
      </c>
      <c r="Y1802" s="169">
        <f t="shared" si="46"/>
        <v>19.861450574878877</v>
      </c>
      <c r="Z1802" s="169">
        <f t="shared" si="47"/>
        <v>2.5549845837615623</v>
      </c>
    </row>
    <row r="1803" spans="1:26" x14ac:dyDescent="0.2">
      <c r="A1803" s="58">
        <v>40789</v>
      </c>
      <c r="B1803" s="513" t="str">
        <f t="shared" si="39"/>
        <v>0903</v>
      </c>
      <c r="C1803" s="56">
        <v>2011</v>
      </c>
      <c r="D1803" s="209">
        <v>262</v>
      </c>
      <c r="E1803" s="209">
        <v>18</v>
      </c>
      <c r="F1803" s="209">
        <v>0</v>
      </c>
      <c r="G1803" s="209">
        <v>0</v>
      </c>
      <c r="H1803" s="209">
        <v>548</v>
      </c>
      <c r="I1803" s="209">
        <v>3</v>
      </c>
      <c r="J1803" s="209">
        <v>6</v>
      </c>
      <c r="K1803" s="209">
        <v>12</v>
      </c>
      <c r="L1803" s="209">
        <v>2</v>
      </c>
      <c r="M1803" s="60">
        <v>0</v>
      </c>
      <c r="N1803" s="170"/>
      <c r="W1803" s="168">
        <f t="shared" si="44"/>
        <v>2.8960879311591583</v>
      </c>
      <c r="X1803" s="168">
        <f t="shared" si="45"/>
        <v>0.55498458376156223</v>
      </c>
      <c r="Y1803" s="169">
        <f t="shared" si="46"/>
        <v>14.896087931159158</v>
      </c>
      <c r="Z1803" s="169">
        <f t="shared" si="47"/>
        <v>2.5549845837615623</v>
      </c>
    </row>
    <row r="1804" spans="1:26" x14ac:dyDescent="0.2">
      <c r="A1804" s="58">
        <v>40790</v>
      </c>
      <c r="B1804" s="513" t="str">
        <f t="shared" si="39"/>
        <v>0904</v>
      </c>
      <c r="C1804" s="56">
        <v>2011</v>
      </c>
      <c r="D1804" s="209">
        <v>283</v>
      </c>
      <c r="E1804" s="209">
        <v>21</v>
      </c>
      <c r="F1804" s="209">
        <v>0</v>
      </c>
      <c r="G1804" s="209">
        <v>0</v>
      </c>
      <c r="H1804" s="209">
        <v>576</v>
      </c>
      <c r="I1804" s="209">
        <v>8</v>
      </c>
      <c r="J1804" s="209">
        <v>18</v>
      </c>
      <c r="K1804" s="209">
        <v>10</v>
      </c>
      <c r="L1804" s="209">
        <v>0</v>
      </c>
      <c r="M1804" s="60">
        <v>0</v>
      </c>
      <c r="N1804" s="170"/>
      <c r="W1804" s="168">
        <f t="shared" si="44"/>
        <v>2.4134066092992983</v>
      </c>
      <c r="X1804" s="168">
        <f t="shared" si="45"/>
        <v>0</v>
      </c>
      <c r="Y1804" s="169">
        <f t="shared" si="46"/>
        <v>12.413406609299297</v>
      </c>
      <c r="Z1804" s="169">
        <f t="shared" si="47"/>
        <v>0</v>
      </c>
    </row>
    <row r="1805" spans="1:26" x14ac:dyDescent="0.2">
      <c r="A1805" s="58">
        <v>40791</v>
      </c>
      <c r="B1805" s="513" t="str">
        <f t="shared" si="39"/>
        <v>0905</v>
      </c>
      <c r="C1805" s="56">
        <v>2011</v>
      </c>
      <c r="D1805" s="141">
        <v>552</v>
      </c>
      <c r="E1805" s="141">
        <v>61</v>
      </c>
      <c r="F1805" s="209">
        <v>0</v>
      </c>
      <c r="G1805" s="209">
        <v>0</v>
      </c>
      <c r="H1805" s="141">
        <v>519</v>
      </c>
      <c r="I1805" s="141">
        <v>10</v>
      </c>
      <c r="J1805" s="141">
        <v>35</v>
      </c>
      <c r="K1805" s="141">
        <v>13</v>
      </c>
      <c r="L1805" s="209">
        <v>0</v>
      </c>
      <c r="M1805" s="60">
        <v>0</v>
      </c>
      <c r="N1805" s="170"/>
      <c r="W1805" s="168">
        <f t="shared" si="44"/>
        <v>3.1374285920890883</v>
      </c>
      <c r="X1805" s="168">
        <f t="shared" si="45"/>
        <v>0</v>
      </c>
      <c r="Y1805" s="169">
        <f t="shared" si="46"/>
        <v>16.137428592089087</v>
      </c>
      <c r="Z1805" s="169">
        <f t="shared" si="47"/>
        <v>0</v>
      </c>
    </row>
    <row r="1806" spans="1:26" x14ac:dyDescent="0.2">
      <c r="A1806" s="58">
        <v>40792</v>
      </c>
      <c r="B1806" s="513" t="str">
        <f t="shared" si="39"/>
        <v>0906</v>
      </c>
      <c r="C1806" s="56">
        <v>2011</v>
      </c>
      <c r="D1806" s="141">
        <v>487</v>
      </c>
      <c r="E1806" s="141">
        <v>67</v>
      </c>
      <c r="F1806" s="141">
        <v>0</v>
      </c>
      <c r="G1806" s="141">
        <v>0</v>
      </c>
      <c r="H1806" s="141">
        <v>386</v>
      </c>
      <c r="I1806" s="141">
        <v>16</v>
      </c>
      <c r="J1806" s="141">
        <v>28</v>
      </c>
      <c r="K1806" s="141">
        <v>7</v>
      </c>
      <c r="L1806" s="209">
        <v>0</v>
      </c>
      <c r="M1806" s="60">
        <v>0</v>
      </c>
      <c r="N1806" s="170"/>
      <c r="W1806" s="168">
        <f t="shared" si="44"/>
        <v>1.6893846265095092</v>
      </c>
      <c r="X1806" s="168">
        <f t="shared" si="45"/>
        <v>0</v>
      </c>
      <c r="Y1806" s="169">
        <f t="shared" si="46"/>
        <v>8.6893846265095096</v>
      </c>
      <c r="Z1806" s="169">
        <f t="shared" si="47"/>
        <v>0</v>
      </c>
    </row>
    <row r="1807" spans="1:26" x14ac:dyDescent="0.2">
      <c r="A1807" s="58">
        <v>40793</v>
      </c>
      <c r="B1807" s="513" t="str">
        <f t="shared" si="39"/>
        <v>0907</v>
      </c>
      <c r="C1807" s="56">
        <v>2011</v>
      </c>
      <c r="D1807" s="141">
        <v>699</v>
      </c>
      <c r="E1807" s="141">
        <v>71</v>
      </c>
      <c r="F1807" s="209">
        <v>0</v>
      </c>
      <c r="G1807" s="209">
        <v>0</v>
      </c>
      <c r="H1807" s="141">
        <v>434</v>
      </c>
      <c r="I1807" s="141">
        <v>17</v>
      </c>
      <c r="J1807" s="141">
        <v>27</v>
      </c>
      <c r="K1807" s="141">
        <v>11</v>
      </c>
      <c r="L1807" s="209">
        <v>0</v>
      </c>
      <c r="M1807" s="60">
        <v>0</v>
      </c>
      <c r="N1807" s="170"/>
      <c r="W1807" s="168">
        <f t="shared" si="44"/>
        <v>2.6547472702292287</v>
      </c>
      <c r="X1807" s="168">
        <f t="shared" si="45"/>
        <v>0</v>
      </c>
      <c r="Y1807" s="169">
        <f t="shared" si="46"/>
        <v>13.65474727022923</v>
      </c>
      <c r="Z1807" s="169">
        <f t="shared" si="47"/>
        <v>0</v>
      </c>
    </row>
    <row r="1808" spans="1:26" x14ac:dyDescent="0.2">
      <c r="A1808" s="58">
        <v>40794</v>
      </c>
      <c r="B1808" s="513" t="str">
        <f t="shared" si="39"/>
        <v>0908</v>
      </c>
      <c r="C1808" s="56">
        <v>2011</v>
      </c>
      <c r="D1808" s="141">
        <v>503</v>
      </c>
      <c r="E1808" s="141">
        <v>61</v>
      </c>
      <c r="F1808" s="209">
        <v>0</v>
      </c>
      <c r="G1808" s="209">
        <v>0</v>
      </c>
      <c r="H1808" s="141">
        <v>452</v>
      </c>
      <c r="I1808" s="141">
        <v>24</v>
      </c>
      <c r="J1808" s="141">
        <v>19</v>
      </c>
      <c r="K1808" s="141">
        <v>4</v>
      </c>
      <c r="L1808" s="209">
        <v>0</v>
      </c>
      <c r="M1808" s="60">
        <v>0</v>
      </c>
      <c r="N1808" s="170" t="s">
        <v>0</v>
      </c>
      <c r="W1808" s="168">
        <f t="shared" si="44"/>
        <v>0.96536264371971936</v>
      </c>
      <c r="X1808" s="168">
        <f t="shared" si="45"/>
        <v>0</v>
      </c>
      <c r="Y1808" s="169">
        <f t="shared" si="46"/>
        <v>4.9653626437197191</v>
      </c>
      <c r="Z1808" s="169">
        <f t="shared" si="47"/>
        <v>0</v>
      </c>
    </row>
    <row r="1809" spans="1:26" x14ac:dyDescent="0.2">
      <c r="A1809" s="58">
        <v>40795</v>
      </c>
      <c r="B1809" s="513" t="str">
        <f t="shared" si="39"/>
        <v>0909</v>
      </c>
      <c r="C1809" s="56">
        <v>2011</v>
      </c>
      <c r="D1809" s="141">
        <v>539</v>
      </c>
      <c r="E1809" s="141">
        <v>59</v>
      </c>
      <c r="F1809" s="209">
        <v>0</v>
      </c>
      <c r="G1809" s="209">
        <v>0</v>
      </c>
      <c r="H1809" s="141">
        <v>499</v>
      </c>
      <c r="I1809" s="141">
        <v>21</v>
      </c>
      <c r="J1809" s="141">
        <v>16</v>
      </c>
      <c r="K1809" s="141">
        <v>7</v>
      </c>
      <c r="L1809" s="209">
        <v>0</v>
      </c>
      <c r="M1809" s="60">
        <v>0</v>
      </c>
      <c r="N1809" s="170"/>
      <c r="W1809" s="168">
        <f t="shared" si="44"/>
        <v>1.6893846265095092</v>
      </c>
      <c r="X1809" s="168">
        <f t="shared" si="45"/>
        <v>0</v>
      </c>
      <c r="Y1809" s="169">
        <f t="shared" si="46"/>
        <v>8.6893846265095096</v>
      </c>
      <c r="Z1809" s="169">
        <f t="shared" si="47"/>
        <v>0</v>
      </c>
    </row>
    <row r="1810" spans="1:26" x14ac:dyDescent="0.2">
      <c r="A1810" s="58">
        <v>40796</v>
      </c>
      <c r="B1810" s="513" t="str">
        <f t="shared" si="39"/>
        <v>0910</v>
      </c>
      <c r="C1810" s="56">
        <v>2011</v>
      </c>
      <c r="D1810" s="141">
        <v>516</v>
      </c>
      <c r="E1810" s="141">
        <v>96</v>
      </c>
      <c r="F1810" s="209">
        <v>0</v>
      </c>
      <c r="G1810" s="209">
        <v>0</v>
      </c>
      <c r="H1810" s="141">
        <v>579</v>
      </c>
      <c r="I1810" s="141">
        <v>37</v>
      </c>
      <c r="J1810" s="141">
        <v>14</v>
      </c>
      <c r="K1810" s="141">
        <v>6</v>
      </c>
      <c r="L1810" s="209">
        <v>0</v>
      </c>
      <c r="M1810" s="60">
        <v>0</v>
      </c>
      <c r="N1810" s="170"/>
      <c r="W1810" s="168">
        <f t="shared" si="44"/>
        <v>1.4480439655795792</v>
      </c>
      <c r="X1810" s="168">
        <f t="shared" si="45"/>
        <v>0</v>
      </c>
      <c r="Y1810" s="169">
        <f t="shared" si="46"/>
        <v>7.4480439655795792</v>
      </c>
      <c r="Z1810" s="169">
        <f t="shared" si="47"/>
        <v>0</v>
      </c>
    </row>
    <row r="1811" spans="1:26" x14ac:dyDescent="0.2">
      <c r="A1811" s="58">
        <v>40797</v>
      </c>
      <c r="B1811" s="513" t="str">
        <f t="shared" si="39"/>
        <v>0911</v>
      </c>
      <c r="C1811" s="56">
        <v>2011</v>
      </c>
      <c r="D1811" s="141">
        <v>494</v>
      </c>
      <c r="E1811" s="141">
        <v>78</v>
      </c>
      <c r="F1811" s="209">
        <v>0</v>
      </c>
      <c r="G1811" s="209">
        <v>0</v>
      </c>
      <c r="H1811" s="141">
        <v>557</v>
      </c>
      <c r="I1811" s="141">
        <v>18</v>
      </c>
      <c r="J1811" s="141">
        <v>6</v>
      </c>
      <c r="K1811" s="141">
        <v>10</v>
      </c>
      <c r="L1811" s="209">
        <v>0</v>
      </c>
      <c r="M1811" s="60">
        <v>0</v>
      </c>
      <c r="N1811" s="170"/>
      <c r="W1811" s="168">
        <f t="shared" si="44"/>
        <v>2.4134066092992983</v>
      </c>
      <c r="X1811" s="168">
        <f t="shared" si="45"/>
        <v>0</v>
      </c>
      <c r="Y1811" s="169">
        <f t="shared" si="46"/>
        <v>12.413406609299297</v>
      </c>
      <c r="Z1811" s="169">
        <f t="shared" si="47"/>
        <v>0</v>
      </c>
    </row>
    <row r="1812" spans="1:26" x14ac:dyDescent="0.2">
      <c r="A1812" s="58">
        <v>40798</v>
      </c>
      <c r="B1812" s="513" t="str">
        <f t="shared" si="39"/>
        <v>0912</v>
      </c>
      <c r="C1812" s="56">
        <v>2011</v>
      </c>
      <c r="D1812" s="141">
        <v>457</v>
      </c>
      <c r="E1812" s="141">
        <v>80</v>
      </c>
      <c r="F1812" s="209">
        <v>0</v>
      </c>
      <c r="G1812" s="209">
        <v>0</v>
      </c>
      <c r="H1812" s="141">
        <v>799</v>
      </c>
      <c r="I1812" s="141">
        <v>29</v>
      </c>
      <c r="J1812" s="141">
        <v>30</v>
      </c>
      <c r="K1812" s="141">
        <v>1</v>
      </c>
      <c r="L1812" s="209">
        <v>0</v>
      </c>
      <c r="M1812" s="60">
        <v>0</v>
      </c>
      <c r="N1812" s="170"/>
      <c r="W1812" s="168">
        <f t="shared" si="44"/>
        <v>0.24134066092992984</v>
      </c>
      <c r="X1812" s="168">
        <f t="shared" si="45"/>
        <v>0</v>
      </c>
      <c r="Y1812" s="169">
        <f t="shared" si="46"/>
        <v>1.2413406609299298</v>
      </c>
      <c r="Z1812" s="169">
        <f t="shared" si="47"/>
        <v>0</v>
      </c>
    </row>
    <row r="1813" spans="1:26" x14ac:dyDescent="0.2">
      <c r="A1813" s="58">
        <v>40799</v>
      </c>
      <c r="B1813" s="513" t="str">
        <f t="shared" si="39"/>
        <v>0913</v>
      </c>
      <c r="C1813" s="56">
        <v>2011</v>
      </c>
      <c r="D1813" s="141">
        <v>1281</v>
      </c>
      <c r="E1813" s="141">
        <v>81</v>
      </c>
      <c r="F1813" s="209">
        <v>0</v>
      </c>
      <c r="G1813" s="209">
        <v>0</v>
      </c>
      <c r="H1813" s="141">
        <v>447</v>
      </c>
      <c r="I1813" s="141">
        <v>28</v>
      </c>
      <c r="J1813" s="141">
        <v>13</v>
      </c>
      <c r="K1813" s="141">
        <v>1</v>
      </c>
      <c r="L1813" s="209">
        <v>0</v>
      </c>
      <c r="M1813" s="60">
        <v>0</v>
      </c>
      <c r="N1813" s="170"/>
      <c r="W1813" s="168">
        <f t="shared" si="44"/>
        <v>0.24134066092992984</v>
      </c>
      <c r="X1813" s="168">
        <f t="shared" si="45"/>
        <v>0</v>
      </c>
      <c r="Y1813" s="169">
        <f t="shared" si="46"/>
        <v>1.2413406609299298</v>
      </c>
      <c r="Z1813" s="169">
        <f t="shared" si="47"/>
        <v>0</v>
      </c>
    </row>
    <row r="1814" spans="1:26" x14ac:dyDescent="0.2">
      <c r="A1814" s="58">
        <v>40800</v>
      </c>
      <c r="B1814" s="513" t="str">
        <f t="shared" si="39"/>
        <v>0914</v>
      </c>
      <c r="C1814" s="56">
        <v>2011</v>
      </c>
      <c r="D1814" s="141">
        <v>922</v>
      </c>
      <c r="E1814" s="141">
        <v>62</v>
      </c>
      <c r="F1814" s="209">
        <v>0</v>
      </c>
      <c r="G1814" s="209">
        <v>0</v>
      </c>
      <c r="H1814" s="141">
        <v>552</v>
      </c>
      <c r="I1814" s="141">
        <v>22</v>
      </c>
      <c r="J1814" s="141">
        <v>13</v>
      </c>
      <c r="K1814" s="141">
        <v>2</v>
      </c>
      <c r="L1814" s="209">
        <v>0</v>
      </c>
      <c r="M1814" s="60">
        <v>0</v>
      </c>
      <c r="N1814" s="170" t="s">
        <v>619</v>
      </c>
      <c r="W1814" s="168">
        <f t="shared" si="44"/>
        <v>0.48268132185985968</v>
      </c>
      <c r="X1814" s="168">
        <f t="shared" si="45"/>
        <v>0</v>
      </c>
      <c r="Y1814" s="169">
        <f t="shared" si="46"/>
        <v>2.4826813218598596</v>
      </c>
      <c r="Z1814" s="169">
        <f t="shared" si="47"/>
        <v>0</v>
      </c>
    </row>
    <row r="1815" spans="1:26" x14ac:dyDescent="0.2">
      <c r="A1815" s="58">
        <v>40801</v>
      </c>
      <c r="B1815" s="513" t="str">
        <f t="shared" si="39"/>
        <v>0915</v>
      </c>
      <c r="C1815" s="56">
        <v>2011</v>
      </c>
      <c r="D1815" s="141">
        <v>2003</v>
      </c>
      <c r="E1815" s="141">
        <v>84</v>
      </c>
      <c r="F1815" s="209">
        <v>0</v>
      </c>
      <c r="G1815" s="209">
        <v>1</v>
      </c>
      <c r="H1815" s="141">
        <v>823</v>
      </c>
      <c r="I1815" s="141">
        <v>22</v>
      </c>
      <c r="J1815" s="141">
        <v>8</v>
      </c>
      <c r="K1815" s="141">
        <v>1</v>
      </c>
      <c r="L1815" s="209">
        <v>0</v>
      </c>
      <c r="M1815" s="60">
        <v>0</v>
      </c>
      <c r="N1815" s="170"/>
      <c r="W1815" s="168">
        <f t="shared" si="44"/>
        <v>0.24134066092992984</v>
      </c>
      <c r="X1815" s="168">
        <f t="shared" si="45"/>
        <v>0</v>
      </c>
      <c r="Y1815" s="169">
        <f t="shared" si="46"/>
        <v>1.2413406609299298</v>
      </c>
      <c r="Z1815" s="169">
        <f t="shared" si="47"/>
        <v>0</v>
      </c>
    </row>
    <row r="1816" spans="1:26" x14ac:dyDescent="0.2">
      <c r="A1816" s="58">
        <v>40802</v>
      </c>
      <c r="B1816" s="513" t="str">
        <f t="shared" si="39"/>
        <v>0916</v>
      </c>
      <c r="C1816" s="56">
        <v>2011</v>
      </c>
      <c r="D1816" s="141">
        <v>2240</v>
      </c>
      <c r="E1816" s="141">
        <v>62</v>
      </c>
      <c r="F1816" s="209">
        <v>0</v>
      </c>
      <c r="G1816" s="209">
        <v>0</v>
      </c>
      <c r="H1816" s="141">
        <v>1056</v>
      </c>
      <c r="I1816" s="141">
        <v>4</v>
      </c>
      <c r="J1816" s="141">
        <v>1</v>
      </c>
      <c r="K1816" s="141">
        <v>2</v>
      </c>
      <c r="L1816" s="209">
        <v>0</v>
      </c>
      <c r="M1816" s="60">
        <v>0</v>
      </c>
      <c r="N1816" s="170"/>
      <c r="W1816" s="168">
        <f t="shared" si="44"/>
        <v>0.48268132185985968</v>
      </c>
      <c r="X1816" s="168">
        <f t="shared" si="45"/>
        <v>0</v>
      </c>
      <c r="Y1816" s="169">
        <f t="shared" si="46"/>
        <v>2.4826813218598596</v>
      </c>
      <c r="Z1816" s="169">
        <f t="shared" si="47"/>
        <v>0</v>
      </c>
    </row>
    <row r="1817" spans="1:26" x14ac:dyDescent="0.2">
      <c r="A1817" s="58">
        <v>40803</v>
      </c>
      <c r="B1817" s="513" t="str">
        <f t="shared" si="39"/>
        <v>0917</v>
      </c>
      <c r="C1817" s="56">
        <v>2011</v>
      </c>
      <c r="D1817" s="141">
        <v>2883</v>
      </c>
      <c r="E1817" s="141">
        <v>95</v>
      </c>
      <c r="F1817" s="209">
        <v>0</v>
      </c>
      <c r="G1817" s="209">
        <v>1</v>
      </c>
      <c r="H1817" s="141">
        <v>881</v>
      </c>
      <c r="I1817" s="141">
        <v>16</v>
      </c>
      <c r="J1817" s="141">
        <v>0</v>
      </c>
      <c r="K1817" s="141">
        <v>0</v>
      </c>
      <c r="L1817" s="209">
        <v>0</v>
      </c>
      <c r="M1817" s="60">
        <v>0</v>
      </c>
      <c r="N1817" s="170"/>
      <c r="W1817" s="168">
        <f t="shared" si="44"/>
        <v>0</v>
      </c>
      <c r="X1817" s="168">
        <f t="shared" si="45"/>
        <v>0</v>
      </c>
      <c r="Y1817" s="169">
        <f t="shared" si="46"/>
        <v>0</v>
      </c>
      <c r="Z1817" s="169">
        <f t="shared" si="47"/>
        <v>0</v>
      </c>
    </row>
    <row r="1818" spans="1:26" x14ac:dyDescent="0.2">
      <c r="A1818" s="58">
        <v>40804</v>
      </c>
      <c r="B1818" s="513" t="str">
        <f t="shared" si="39"/>
        <v>0918</v>
      </c>
      <c r="C1818" s="56">
        <v>2011</v>
      </c>
      <c r="D1818" s="141">
        <v>2364</v>
      </c>
      <c r="E1818" s="141">
        <v>72</v>
      </c>
      <c r="F1818" s="209">
        <v>0</v>
      </c>
      <c r="G1818" s="209">
        <v>0</v>
      </c>
      <c r="H1818" s="141">
        <v>622</v>
      </c>
      <c r="I1818" s="141">
        <v>9</v>
      </c>
      <c r="J1818" s="141">
        <v>4</v>
      </c>
      <c r="K1818" s="141">
        <v>1</v>
      </c>
      <c r="L1818" s="209">
        <v>0</v>
      </c>
      <c r="M1818" s="60">
        <v>0</v>
      </c>
      <c r="N1818" s="170"/>
      <c r="W1818" s="168">
        <f t="shared" si="44"/>
        <v>0.24134066092992984</v>
      </c>
      <c r="X1818" s="168">
        <f t="shared" si="45"/>
        <v>0</v>
      </c>
      <c r="Y1818" s="169">
        <f t="shared" si="46"/>
        <v>1.2413406609299298</v>
      </c>
      <c r="Z1818" s="169">
        <f t="shared" si="47"/>
        <v>0</v>
      </c>
    </row>
    <row r="1819" spans="1:26" x14ac:dyDescent="0.2">
      <c r="A1819" s="58">
        <v>40805</v>
      </c>
      <c r="B1819" s="513" t="str">
        <f t="shared" si="39"/>
        <v>0919</v>
      </c>
      <c r="C1819" s="56">
        <v>2011</v>
      </c>
      <c r="D1819" s="141">
        <v>1282</v>
      </c>
      <c r="E1819" s="141">
        <v>46</v>
      </c>
      <c r="F1819" s="209">
        <v>0</v>
      </c>
      <c r="G1819" s="209">
        <v>0</v>
      </c>
      <c r="H1819" s="141">
        <v>255</v>
      </c>
      <c r="I1819" s="141">
        <v>4</v>
      </c>
      <c r="J1819" s="141">
        <v>3</v>
      </c>
      <c r="K1819" s="141">
        <v>5</v>
      </c>
      <c r="L1819" s="209">
        <v>0</v>
      </c>
      <c r="M1819" s="60">
        <v>0</v>
      </c>
      <c r="N1819" s="170" t="s">
        <v>620</v>
      </c>
      <c r="W1819" s="168">
        <f t="shared" si="44"/>
        <v>1.2067033046496491</v>
      </c>
      <c r="X1819" s="168">
        <f t="shared" si="45"/>
        <v>0</v>
      </c>
      <c r="Y1819" s="169">
        <f t="shared" si="46"/>
        <v>6.2067033046496487</v>
      </c>
      <c r="Z1819" s="169">
        <f t="shared" si="47"/>
        <v>0</v>
      </c>
    </row>
    <row r="1820" spans="1:26" x14ac:dyDescent="0.2">
      <c r="A1820" s="58">
        <v>40806</v>
      </c>
      <c r="B1820" s="513" t="str">
        <f t="shared" si="39"/>
        <v>0920</v>
      </c>
      <c r="C1820" s="56">
        <v>2011</v>
      </c>
      <c r="D1820" s="141">
        <v>2241</v>
      </c>
      <c r="E1820" s="141">
        <v>120</v>
      </c>
      <c r="F1820" s="209">
        <v>0</v>
      </c>
      <c r="G1820" s="209">
        <v>1</v>
      </c>
      <c r="H1820" s="141">
        <v>605</v>
      </c>
      <c r="I1820" s="141">
        <v>16</v>
      </c>
      <c r="J1820" s="141">
        <v>8</v>
      </c>
      <c r="K1820" s="141">
        <v>2</v>
      </c>
      <c r="L1820" s="209">
        <v>0</v>
      </c>
      <c r="M1820" s="60">
        <v>0</v>
      </c>
      <c r="N1820" s="170"/>
      <c r="W1820" s="168">
        <f t="shared" si="44"/>
        <v>0.48268132185985968</v>
      </c>
      <c r="X1820" s="168">
        <f t="shared" si="45"/>
        <v>0</v>
      </c>
      <c r="Y1820" s="169">
        <f t="shared" si="46"/>
        <v>2.4826813218598596</v>
      </c>
      <c r="Z1820" s="169">
        <f t="shared" si="47"/>
        <v>0</v>
      </c>
    </row>
    <row r="1821" spans="1:26" x14ac:dyDescent="0.2">
      <c r="A1821" s="58">
        <v>40807</v>
      </c>
      <c r="B1821" s="513" t="str">
        <f t="shared" si="39"/>
        <v>0921</v>
      </c>
      <c r="C1821" s="56">
        <v>2011</v>
      </c>
      <c r="D1821" s="141">
        <v>1823</v>
      </c>
      <c r="E1821" s="141">
        <v>102</v>
      </c>
      <c r="F1821" s="209">
        <v>1</v>
      </c>
      <c r="G1821" s="209">
        <v>0</v>
      </c>
      <c r="H1821" s="141">
        <v>979</v>
      </c>
      <c r="I1821" s="141">
        <v>26</v>
      </c>
      <c r="J1821" s="141">
        <v>8</v>
      </c>
      <c r="K1821" s="141">
        <v>1</v>
      </c>
      <c r="L1821" s="209">
        <v>0</v>
      </c>
      <c r="M1821" s="60">
        <v>0</v>
      </c>
      <c r="N1821" s="170"/>
      <c r="W1821" s="168">
        <f t="shared" si="44"/>
        <v>0.24134066092992984</v>
      </c>
      <c r="X1821" s="168">
        <f t="shared" si="45"/>
        <v>0</v>
      </c>
      <c r="Y1821" s="169">
        <f t="shared" si="46"/>
        <v>1.2413406609299298</v>
      </c>
      <c r="Z1821" s="169">
        <f t="shared" si="47"/>
        <v>0</v>
      </c>
    </row>
    <row r="1822" spans="1:26" x14ac:dyDescent="0.2">
      <c r="A1822" s="58">
        <v>40808</v>
      </c>
      <c r="B1822" s="513" t="str">
        <f t="shared" si="39"/>
        <v>0922</v>
      </c>
      <c r="C1822" s="56">
        <v>2011</v>
      </c>
      <c r="D1822" s="141">
        <v>3623</v>
      </c>
      <c r="E1822" s="141">
        <v>201</v>
      </c>
      <c r="F1822" s="209">
        <v>2</v>
      </c>
      <c r="G1822" s="209">
        <v>0</v>
      </c>
      <c r="H1822" s="141">
        <v>877</v>
      </c>
      <c r="I1822" s="141">
        <v>26</v>
      </c>
      <c r="J1822" s="141">
        <v>13</v>
      </c>
      <c r="K1822" s="141">
        <v>1</v>
      </c>
      <c r="L1822" s="209">
        <v>0</v>
      </c>
      <c r="M1822" s="60">
        <v>0</v>
      </c>
      <c r="W1822" s="168">
        <f t="shared" si="44"/>
        <v>0.24134066092992984</v>
      </c>
      <c r="X1822" s="168">
        <f t="shared" si="45"/>
        <v>0</v>
      </c>
      <c r="Y1822" s="169">
        <f t="shared" si="46"/>
        <v>1.2413406609299298</v>
      </c>
      <c r="Z1822" s="169">
        <f t="shared" si="47"/>
        <v>0</v>
      </c>
    </row>
    <row r="1823" spans="1:26" x14ac:dyDescent="0.2">
      <c r="A1823" s="58">
        <v>40809</v>
      </c>
      <c r="B1823" s="513" t="str">
        <f t="shared" ref="B1823:B1886" si="48">CONCATENATE(TEXT(A1823,"mm"),TEXT(A1823,"dd"))</f>
        <v>0923</v>
      </c>
      <c r="C1823" s="56">
        <v>2011</v>
      </c>
      <c r="D1823" s="141">
        <v>1561</v>
      </c>
      <c r="E1823" s="141">
        <v>80</v>
      </c>
      <c r="F1823" s="209">
        <v>0</v>
      </c>
      <c r="G1823" s="209">
        <v>0</v>
      </c>
      <c r="H1823" s="141">
        <v>644</v>
      </c>
      <c r="I1823" s="141">
        <v>26</v>
      </c>
      <c r="J1823" s="141">
        <v>11</v>
      </c>
      <c r="K1823" s="141">
        <v>3</v>
      </c>
      <c r="L1823" s="209">
        <v>0</v>
      </c>
      <c r="M1823" s="60">
        <v>0</v>
      </c>
      <c r="W1823" s="168">
        <f t="shared" si="44"/>
        <v>0.72402198278978958</v>
      </c>
      <c r="X1823" s="168">
        <f t="shared" si="45"/>
        <v>0</v>
      </c>
      <c r="Y1823" s="169">
        <f t="shared" si="46"/>
        <v>3.7240219827897896</v>
      </c>
      <c r="Z1823" s="169">
        <f t="shared" si="47"/>
        <v>0</v>
      </c>
    </row>
    <row r="1824" spans="1:26" x14ac:dyDescent="0.2">
      <c r="A1824" s="58">
        <v>40810</v>
      </c>
      <c r="B1824" s="513" t="str">
        <f t="shared" si="48"/>
        <v>0924</v>
      </c>
      <c r="C1824" s="56">
        <v>2011</v>
      </c>
      <c r="D1824" s="141">
        <v>1280</v>
      </c>
      <c r="E1824" s="141">
        <v>44</v>
      </c>
      <c r="F1824" s="209">
        <v>0</v>
      </c>
      <c r="G1824" s="209">
        <v>0</v>
      </c>
      <c r="H1824" s="141">
        <v>248</v>
      </c>
      <c r="I1824" s="141">
        <v>2</v>
      </c>
      <c r="J1824" s="141">
        <v>13</v>
      </c>
      <c r="K1824" s="141">
        <v>3</v>
      </c>
      <c r="L1824" s="209">
        <v>0</v>
      </c>
      <c r="M1824" s="60">
        <v>0</v>
      </c>
      <c r="W1824" s="168">
        <f t="shared" si="44"/>
        <v>0.72402198278978958</v>
      </c>
      <c r="X1824" s="168">
        <f t="shared" si="45"/>
        <v>0</v>
      </c>
      <c r="Y1824" s="169">
        <f t="shared" si="46"/>
        <v>3.7240219827897896</v>
      </c>
      <c r="Z1824" s="169">
        <f t="shared" si="47"/>
        <v>0</v>
      </c>
    </row>
    <row r="1825" spans="1:26" x14ac:dyDescent="0.2">
      <c r="A1825" s="58">
        <v>40811</v>
      </c>
      <c r="B1825" s="513" t="str">
        <f t="shared" si="48"/>
        <v>0925</v>
      </c>
      <c r="C1825" s="56">
        <v>2011</v>
      </c>
      <c r="D1825" s="141">
        <v>1211</v>
      </c>
      <c r="E1825" s="141">
        <v>5</v>
      </c>
      <c r="F1825" s="209">
        <v>0</v>
      </c>
      <c r="G1825" s="209">
        <v>0</v>
      </c>
      <c r="H1825" s="141">
        <v>540</v>
      </c>
      <c r="I1825" s="141">
        <v>12</v>
      </c>
      <c r="J1825" s="141">
        <v>2</v>
      </c>
      <c r="K1825" s="141">
        <v>0</v>
      </c>
      <c r="L1825" s="209">
        <v>0</v>
      </c>
      <c r="M1825" s="60">
        <v>0</v>
      </c>
      <c r="W1825" s="168">
        <f t="shared" si="44"/>
        <v>0</v>
      </c>
      <c r="X1825" s="168">
        <f t="shared" si="45"/>
        <v>0</v>
      </c>
      <c r="Y1825" s="169">
        <f t="shared" si="46"/>
        <v>0</v>
      </c>
      <c r="Z1825" s="169">
        <f t="shared" si="47"/>
        <v>0</v>
      </c>
    </row>
    <row r="1826" spans="1:26" x14ac:dyDescent="0.2">
      <c r="A1826" s="58">
        <v>40812</v>
      </c>
      <c r="B1826" s="513" t="str">
        <f t="shared" si="48"/>
        <v>0926</v>
      </c>
      <c r="C1826" s="56">
        <v>2011</v>
      </c>
      <c r="D1826" s="141">
        <v>1026</v>
      </c>
      <c r="E1826" s="141">
        <v>38</v>
      </c>
      <c r="F1826" s="209">
        <v>0</v>
      </c>
      <c r="G1826" s="209">
        <v>0</v>
      </c>
      <c r="H1826" s="141">
        <v>630</v>
      </c>
      <c r="I1826" s="141">
        <v>16</v>
      </c>
      <c r="J1826" s="141">
        <v>2</v>
      </c>
      <c r="K1826" s="141">
        <v>0</v>
      </c>
      <c r="L1826" s="209">
        <v>0</v>
      </c>
      <c r="M1826" s="60">
        <v>0</v>
      </c>
      <c r="W1826" s="168">
        <f t="shared" si="44"/>
        <v>0</v>
      </c>
      <c r="X1826" s="168">
        <f t="shared" si="45"/>
        <v>0</v>
      </c>
      <c r="Y1826" s="169">
        <f t="shared" si="46"/>
        <v>0</v>
      </c>
      <c r="Z1826" s="169">
        <f t="shared" si="47"/>
        <v>0</v>
      </c>
    </row>
    <row r="1827" spans="1:26" x14ac:dyDescent="0.2">
      <c r="A1827" s="58">
        <v>40813</v>
      </c>
      <c r="B1827" s="513" t="str">
        <f t="shared" si="48"/>
        <v>0927</v>
      </c>
      <c r="C1827" s="56">
        <v>2011</v>
      </c>
      <c r="D1827" s="141">
        <v>159</v>
      </c>
      <c r="E1827" s="141">
        <v>2</v>
      </c>
      <c r="F1827" s="209">
        <v>0</v>
      </c>
      <c r="G1827" s="209">
        <v>0</v>
      </c>
      <c r="H1827" s="141">
        <v>389</v>
      </c>
      <c r="I1827" s="141">
        <v>5</v>
      </c>
      <c r="J1827" s="141">
        <v>0</v>
      </c>
      <c r="K1827" s="141">
        <v>0</v>
      </c>
      <c r="L1827" s="209">
        <v>0</v>
      </c>
      <c r="M1827" s="60">
        <v>0</v>
      </c>
      <c r="N1827" s="56" t="s">
        <v>623</v>
      </c>
      <c r="O1827" s="56">
        <v>15</v>
      </c>
      <c r="P1827" s="57">
        <v>2.5</v>
      </c>
      <c r="W1827" s="168">
        <f t="shared" si="44"/>
        <v>0</v>
      </c>
      <c r="X1827" s="168">
        <f t="shared" si="45"/>
        <v>0</v>
      </c>
      <c r="Y1827" s="169">
        <f t="shared" si="46"/>
        <v>0</v>
      </c>
      <c r="Z1827" s="169">
        <f t="shared" si="47"/>
        <v>0</v>
      </c>
    </row>
    <row r="1828" spans="1:26" x14ac:dyDescent="0.2">
      <c r="A1828" s="58">
        <v>40814</v>
      </c>
      <c r="B1828" s="513" t="str">
        <f t="shared" si="48"/>
        <v>0928</v>
      </c>
      <c r="C1828" s="56">
        <v>2011</v>
      </c>
      <c r="D1828" s="141">
        <v>767</v>
      </c>
      <c r="E1828" s="141">
        <v>17</v>
      </c>
      <c r="F1828" s="209">
        <v>0</v>
      </c>
      <c r="G1828" s="209">
        <v>0</v>
      </c>
      <c r="H1828" s="141">
        <v>430</v>
      </c>
      <c r="I1828" s="141">
        <v>11</v>
      </c>
      <c r="J1828" s="141">
        <v>4</v>
      </c>
      <c r="K1828" s="141">
        <v>0</v>
      </c>
      <c r="L1828" s="209">
        <v>0</v>
      </c>
      <c r="M1828" s="60">
        <v>0</v>
      </c>
      <c r="N1828" s="56" t="s">
        <v>314</v>
      </c>
      <c r="O1828" s="56">
        <v>15</v>
      </c>
      <c r="P1828" s="57">
        <v>2.38</v>
      </c>
      <c r="W1828" s="168">
        <f t="shared" si="44"/>
        <v>0</v>
      </c>
      <c r="X1828" s="168">
        <f t="shared" si="45"/>
        <v>0</v>
      </c>
      <c r="Y1828" s="169">
        <f t="shared" si="46"/>
        <v>0</v>
      </c>
      <c r="Z1828" s="169">
        <f t="shared" si="47"/>
        <v>0</v>
      </c>
    </row>
    <row r="1829" spans="1:26" x14ac:dyDescent="0.2">
      <c r="A1829" s="58">
        <v>40815</v>
      </c>
      <c r="B1829" s="513" t="str">
        <f t="shared" si="48"/>
        <v>0929</v>
      </c>
      <c r="C1829" s="56">
        <v>2011</v>
      </c>
      <c r="D1829" s="141">
        <v>995</v>
      </c>
      <c r="E1829" s="141">
        <v>15</v>
      </c>
      <c r="F1829" s="209">
        <v>0</v>
      </c>
      <c r="G1829" s="209">
        <v>0</v>
      </c>
      <c r="H1829" s="141">
        <v>459</v>
      </c>
      <c r="I1829" s="141">
        <v>13</v>
      </c>
      <c r="J1829" s="141">
        <v>9</v>
      </c>
      <c r="K1829" s="141">
        <v>0</v>
      </c>
      <c r="L1829" s="209">
        <v>0</v>
      </c>
      <c r="M1829" s="60">
        <v>0</v>
      </c>
      <c r="P1829" s="57">
        <v>2.25</v>
      </c>
      <c r="T1829" s="60"/>
      <c r="W1829" s="168">
        <f t="shared" si="44"/>
        <v>0</v>
      </c>
      <c r="X1829" s="168">
        <f t="shared" si="45"/>
        <v>0</v>
      </c>
      <c r="Y1829" s="169">
        <f t="shared" si="46"/>
        <v>0</v>
      </c>
      <c r="Z1829" s="169">
        <f t="shared" si="47"/>
        <v>0</v>
      </c>
    </row>
    <row r="1830" spans="1:26" x14ac:dyDescent="0.2">
      <c r="A1830" s="58">
        <v>40816</v>
      </c>
      <c r="B1830" s="513" t="str">
        <f t="shared" si="48"/>
        <v>0930</v>
      </c>
      <c r="C1830" s="56">
        <v>2011</v>
      </c>
      <c r="D1830" s="141">
        <v>1026</v>
      </c>
      <c r="E1830" s="141">
        <v>37</v>
      </c>
      <c r="F1830" s="209">
        <v>0</v>
      </c>
      <c r="G1830" s="209">
        <v>0</v>
      </c>
      <c r="H1830" s="141">
        <v>131</v>
      </c>
      <c r="I1830" s="141">
        <v>3</v>
      </c>
      <c r="J1830" s="141">
        <v>8</v>
      </c>
      <c r="K1830" s="141">
        <v>0</v>
      </c>
      <c r="L1830" s="209">
        <v>0</v>
      </c>
      <c r="M1830" s="60">
        <v>0</v>
      </c>
      <c r="T1830" s="60"/>
      <c r="W1830" s="168">
        <f t="shared" si="44"/>
        <v>0</v>
      </c>
      <c r="X1830" s="168">
        <f t="shared" si="45"/>
        <v>0</v>
      </c>
      <c r="Y1830" s="169">
        <f t="shared" si="46"/>
        <v>0</v>
      </c>
      <c r="Z1830" s="169">
        <f t="shared" si="47"/>
        <v>0</v>
      </c>
    </row>
    <row r="1831" spans="1:26" x14ac:dyDescent="0.2">
      <c r="A1831" s="58">
        <v>40817</v>
      </c>
      <c r="B1831" s="513" t="str">
        <f t="shared" si="48"/>
        <v>1001</v>
      </c>
      <c r="C1831" s="56">
        <v>2011</v>
      </c>
      <c r="D1831" s="141">
        <v>1146</v>
      </c>
      <c r="E1831" s="141">
        <v>68</v>
      </c>
      <c r="F1831" s="209">
        <v>0</v>
      </c>
      <c r="G1831" s="209">
        <v>0</v>
      </c>
      <c r="H1831" s="141">
        <v>307</v>
      </c>
      <c r="I1831" s="141">
        <v>9</v>
      </c>
      <c r="J1831" s="141">
        <v>14</v>
      </c>
      <c r="K1831" s="141">
        <v>2</v>
      </c>
      <c r="L1831" s="209">
        <v>0</v>
      </c>
      <c r="M1831" s="60">
        <v>1</v>
      </c>
      <c r="O1831" s="56">
        <v>15</v>
      </c>
      <c r="P1831" s="57">
        <v>2.15</v>
      </c>
      <c r="T1831" s="60"/>
      <c r="W1831" s="168">
        <f t="shared" si="44"/>
        <v>0.48268132185985968</v>
      </c>
      <c r="X1831" s="168">
        <f t="shared" si="45"/>
        <v>0</v>
      </c>
      <c r="Y1831" s="169">
        <f t="shared" si="46"/>
        <v>2.4826813218598596</v>
      </c>
      <c r="Z1831" s="169">
        <f t="shared" si="47"/>
        <v>0</v>
      </c>
    </row>
    <row r="1832" spans="1:26" x14ac:dyDescent="0.2">
      <c r="A1832" s="58">
        <v>40818</v>
      </c>
      <c r="B1832" s="513" t="str">
        <f t="shared" si="48"/>
        <v>1002</v>
      </c>
      <c r="C1832" s="56">
        <v>2011</v>
      </c>
      <c r="D1832" s="141">
        <v>1298</v>
      </c>
      <c r="E1832" s="141">
        <v>52</v>
      </c>
      <c r="F1832" s="209">
        <v>0</v>
      </c>
      <c r="G1832" s="209">
        <v>0</v>
      </c>
      <c r="H1832" s="141">
        <v>333</v>
      </c>
      <c r="I1832" s="141">
        <v>6</v>
      </c>
      <c r="J1832" s="141">
        <v>9</v>
      </c>
      <c r="K1832" s="141">
        <v>0</v>
      </c>
      <c r="L1832" s="209">
        <v>0</v>
      </c>
      <c r="M1832" s="60">
        <v>0</v>
      </c>
      <c r="O1832" s="56">
        <v>15</v>
      </c>
      <c r="P1832" s="57">
        <v>2.1</v>
      </c>
      <c r="T1832" s="60"/>
      <c r="W1832" s="168">
        <f t="shared" si="44"/>
        <v>0</v>
      </c>
      <c r="X1832" s="168">
        <f t="shared" si="45"/>
        <v>0</v>
      </c>
      <c r="Y1832" s="169">
        <f t="shared" si="46"/>
        <v>0</v>
      </c>
      <c r="Z1832" s="169">
        <f t="shared" si="47"/>
        <v>0</v>
      </c>
    </row>
    <row r="1833" spans="1:26" x14ac:dyDescent="0.2">
      <c r="A1833" s="58">
        <v>40819</v>
      </c>
      <c r="B1833" s="513" t="str">
        <f t="shared" si="48"/>
        <v>1003</v>
      </c>
      <c r="C1833" s="56">
        <v>2011</v>
      </c>
      <c r="D1833" s="141">
        <v>867</v>
      </c>
      <c r="E1833" s="141">
        <v>34</v>
      </c>
      <c r="F1833" s="209">
        <v>0</v>
      </c>
      <c r="G1833" s="209">
        <v>0</v>
      </c>
      <c r="H1833" s="141">
        <v>314</v>
      </c>
      <c r="I1833" s="141">
        <v>8</v>
      </c>
      <c r="J1833" s="141">
        <v>4</v>
      </c>
      <c r="K1833" s="141">
        <v>1</v>
      </c>
      <c r="L1833" s="209">
        <v>0</v>
      </c>
      <c r="M1833" s="60">
        <v>0</v>
      </c>
      <c r="N1833" s="170" t="s">
        <v>315</v>
      </c>
      <c r="O1833" s="56">
        <v>15</v>
      </c>
      <c r="P1833" s="57">
        <v>2.1</v>
      </c>
      <c r="T1833" s="60"/>
      <c r="W1833" s="168">
        <f t="shared" ref="W1833:W1866" si="49">K1833/SUM(K$1732:K$1797)*W$1731</f>
        <v>0.24134066092992984</v>
      </c>
      <c r="X1833" s="168">
        <f t="shared" ref="X1833:X1866" si="50">L1833/SUM(L$1732:L$1797)*X$1731</f>
        <v>0</v>
      </c>
      <c r="Y1833" s="169">
        <f t="shared" ref="Y1833:Y1866" si="51">W1833+K1833</f>
        <v>1.2413406609299298</v>
      </c>
      <c r="Z1833" s="169">
        <f t="shared" ref="Z1833:Z1866" si="52">X1833+L1833</f>
        <v>0</v>
      </c>
    </row>
    <row r="1834" spans="1:26" x14ac:dyDescent="0.2">
      <c r="A1834" s="58">
        <v>40820</v>
      </c>
      <c r="B1834" s="513" t="str">
        <f t="shared" si="48"/>
        <v>1004</v>
      </c>
      <c r="C1834" s="56">
        <v>2011</v>
      </c>
      <c r="D1834" s="141">
        <v>565</v>
      </c>
      <c r="E1834" s="141">
        <v>23</v>
      </c>
      <c r="F1834" s="209">
        <v>2</v>
      </c>
      <c r="G1834" s="209">
        <v>0</v>
      </c>
      <c r="H1834" s="141">
        <v>363</v>
      </c>
      <c r="I1834" s="141">
        <v>11</v>
      </c>
      <c r="J1834" s="141">
        <v>4</v>
      </c>
      <c r="K1834" s="141">
        <v>0</v>
      </c>
      <c r="L1834" s="209">
        <v>0</v>
      </c>
      <c r="M1834" s="60">
        <v>0</v>
      </c>
      <c r="O1834" s="56">
        <v>14</v>
      </c>
      <c r="P1834" s="57">
        <v>2.0499999999999998</v>
      </c>
      <c r="T1834" s="60"/>
      <c r="W1834" s="168">
        <f t="shared" si="49"/>
        <v>0</v>
      </c>
      <c r="X1834" s="168">
        <f t="shared" si="50"/>
        <v>0</v>
      </c>
      <c r="Y1834" s="169">
        <f t="shared" si="51"/>
        <v>0</v>
      </c>
      <c r="Z1834" s="169">
        <f t="shared" si="52"/>
        <v>0</v>
      </c>
    </row>
    <row r="1835" spans="1:26" x14ac:dyDescent="0.2">
      <c r="A1835" s="58">
        <v>40821</v>
      </c>
      <c r="B1835" s="513" t="str">
        <f t="shared" si="48"/>
        <v>1005</v>
      </c>
      <c r="C1835" s="56">
        <v>2011</v>
      </c>
      <c r="D1835" s="141">
        <v>541</v>
      </c>
      <c r="E1835" s="141">
        <v>20</v>
      </c>
      <c r="F1835" s="209">
        <v>0</v>
      </c>
      <c r="G1835" s="209">
        <v>0</v>
      </c>
      <c r="H1835" s="141">
        <v>410</v>
      </c>
      <c r="I1835" s="141">
        <v>14</v>
      </c>
      <c r="J1835" s="141">
        <v>5</v>
      </c>
      <c r="K1835" s="141">
        <v>0</v>
      </c>
      <c r="L1835" s="209">
        <v>0</v>
      </c>
      <c r="M1835" s="60">
        <v>0</v>
      </c>
      <c r="O1835" s="56">
        <v>13</v>
      </c>
      <c r="P1835" s="57">
        <v>2.2999999999999998</v>
      </c>
      <c r="T1835" s="60"/>
      <c r="W1835" s="168">
        <f t="shared" si="49"/>
        <v>0</v>
      </c>
      <c r="X1835" s="168">
        <f t="shared" si="50"/>
        <v>0</v>
      </c>
      <c r="Y1835" s="169">
        <f t="shared" si="51"/>
        <v>0</v>
      </c>
      <c r="Z1835" s="169">
        <f t="shared" si="52"/>
        <v>0</v>
      </c>
    </row>
    <row r="1836" spans="1:26" x14ac:dyDescent="0.2">
      <c r="A1836" s="58">
        <v>40822</v>
      </c>
      <c r="B1836" s="513" t="str">
        <f t="shared" si="48"/>
        <v>1006</v>
      </c>
      <c r="C1836" s="56">
        <v>2011</v>
      </c>
      <c r="D1836" s="141">
        <v>333</v>
      </c>
      <c r="E1836" s="141">
        <v>6</v>
      </c>
      <c r="F1836" s="209">
        <v>0</v>
      </c>
      <c r="G1836" s="209">
        <v>0</v>
      </c>
      <c r="H1836" s="141">
        <v>302</v>
      </c>
      <c r="I1836" s="141">
        <v>12</v>
      </c>
      <c r="J1836" s="141">
        <v>2</v>
      </c>
      <c r="K1836" s="141">
        <v>0</v>
      </c>
      <c r="L1836" s="209">
        <v>0</v>
      </c>
      <c r="M1836" s="60">
        <v>0</v>
      </c>
      <c r="O1836" s="56">
        <v>14</v>
      </c>
      <c r="P1836" s="57">
        <v>2.2999999999999998</v>
      </c>
      <c r="T1836" s="60"/>
      <c r="W1836" s="168">
        <f t="shared" si="49"/>
        <v>0</v>
      </c>
      <c r="X1836" s="168">
        <f t="shared" si="50"/>
        <v>0</v>
      </c>
      <c r="Y1836" s="169">
        <f t="shared" si="51"/>
        <v>0</v>
      </c>
      <c r="Z1836" s="169">
        <f t="shared" si="52"/>
        <v>0</v>
      </c>
    </row>
    <row r="1837" spans="1:26" x14ac:dyDescent="0.2">
      <c r="A1837" s="58">
        <v>40823</v>
      </c>
      <c r="B1837" s="513" t="str">
        <f t="shared" si="48"/>
        <v>1007</v>
      </c>
      <c r="C1837" s="56">
        <v>2011</v>
      </c>
      <c r="D1837" s="141">
        <v>472</v>
      </c>
      <c r="E1837" s="141">
        <v>13</v>
      </c>
      <c r="F1837" s="209">
        <v>0</v>
      </c>
      <c r="G1837" s="209">
        <v>0</v>
      </c>
      <c r="H1837" s="141">
        <v>480</v>
      </c>
      <c r="I1837" s="141">
        <v>9</v>
      </c>
      <c r="J1837" s="141">
        <v>7</v>
      </c>
      <c r="K1837" s="141">
        <v>1</v>
      </c>
      <c r="L1837" s="209">
        <v>0</v>
      </c>
      <c r="M1837" s="60">
        <v>0</v>
      </c>
      <c r="O1837" s="56">
        <v>14</v>
      </c>
      <c r="P1837" s="57">
        <v>2.2999999999999998</v>
      </c>
      <c r="T1837" s="60"/>
      <c r="W1837" s="168">
        <f t="shared" si="49"/>
        <v>0.24134066092992984</v>
      </c>
      <c r="X1837" s="168">
        <f t="shared" si="50"/>
        <v>0</v>
      </c>
      <c r="Y1837" s="169">
        <f t="shared" si="51"/>
        <v>1.2413406609299298</v>
      </c>
      <c r="Z1837" s="169">
        <f t="shared" si="52"/>
        <v>0</v>
      </c>
    </row>
    <row r="1838" spans="1:26" x14ac:dyDescent="0.2">
      <c r="A1838" s="58">
        <v>40824</v>
      </c>
      <c r="B1838" s="513" t="str">
        <f t="shared" si="48"/>
        <v>1008</v>
      </c>
      <c r="C1838" s="56">
        <v>2011</v>
      </c>
      <c r="D1838" s="141">
        <v>568</v>
      </c>
      <c r="E1838" s="141">
        <v>24</v>
      </c>
      <c r="F1838" s="209">
        <v>0</v>
      </c>
      <c r="G1838" s="209">
        <v>1</v>
      </c>
      <c r="H1838" s="141">
        <v>382</v>
      </c>
      <c r="I1838" s="141">
        <v>11</v>
      </c>
      <c r="J1838" s="141">
        <v>6</v>
      </c>
      <c r="K1838" s="141">
        <v>0</v>
      </c>
      <c r="L1838" s="209">
        <v>0</v>
      </c>
      <c r="M1838" s="60">
        <v>0</v>
      </c>
      <c r="O1838" s="56">
        <v>13</v>
      </c>
      <c r="P1838" s="57">
        <v>2.15</v>
      </c>
      <c r="W1838" s="168">
        <f t="shared" si="49"/>
        <v>0</v>
      </c>
      <c r="X1838" s="168">
        <f t="shared" si="50"/>
        <v>0</v>
      </c>
      <c r="Y1838" s="169">
        <f t="shared" si="51"/>
        <v>0</v>
      </c>
      <c r="Z1838" s="169">
        <f t="shared" si="52"/>
        <v>0</v>
      </c>
    </row>
    <row r="1839" spans="1:26" x14ac:dyDescent="0.2">
      <c r="A1839" s="58">
        <v>40825</v>
      </c>
      <c r="B1839" s="513" t="str">
        <f t="shared" si="48"/>
        <v>1009</v>
      </c>
      <c r="C1839" s="56">
        <v>2011</v>
      </c>
      <c r="D1839" s="141">
        <v>705</v>
      </c>
      <c r="E1839" s="141">
        <v>54</v>
      </c>
      <c r="F1839" s="209">
        <v>0</v>
      </c>
      <c r="G1839" s="209">
        <v>0</v>
      </c>
      <c r="H1839" s="141">
        <v>304</v>
      </c>
      <c r="I1839" s="141">
        <v>8</v>
      </c>
      <c r="J1839" s="141">
        <v>9</v>
      </c>
      <c r="K1839" s="141">
        <v>1</v>
      </c>
      <c r="L1839" s="209">
        <v>0</v>
      </c>
      <c r="M1839" s="60">
        <v>0</v>
      </c>
      <c r="O1839" s="56">
        <v>13</v>
      </c>
      <c r="P1839" s="57">
        <v>2.0499999999999998</v>
      </c>
      <c r="W1839" s="168">
        <f t="shared" si="49"/>
        <v>0.24134066092992984</v>
      </c>
      <c r="X1839" s="168">
        <f t="shared" si="50"/>
        <v>0</v>
      </c>
      <c r="Y1839" s="169">
        <f t="shared" si="51"/>
        <v>1.2413406609299298</v>
      </c>
      <c r="Z1839" s="169">
        <f t="shared" si="52"/>
        <v>0</v>
      </c>
    </row>
    <row r="1840" spans="1:26" x14ac:dyDescent="0.2">
      <c r="A1840" s="58">
        <v>40826</v>
      </c>
      <c r="B1840" s="513" t="str">
        <f t="shared" si="48"/>
        <v>1010</v>
      </c>
      <c r="C1840" s="56">
        <v>2011</v>
      </c>
      <c r="D1840" s="141">
        <v>343</v>
      </c>
      <c r="E1840" s="141">
        <v>22</v>
      </c>
      <c r="F1840" s="209">
        <v>0</v>
      </c>
      <c r="G1840" s="209">
        <v>1</v>
      </c>
      <c r="H1840" s="141">
        <v>456</v>
      </c>
      <c r="I1840" s="141">
        <v>13</v>
      </c>
      <c r="J1840" s="141">
        <v>3</v>
      </c>
      <c r="K1840" s="141">
        <v>1</v>
      </c>
      <c r="L1840" s="209">
        <v>0</v>
      </c>
      <c r="M1840" s="60">
        <v>0</v>
      </c>
      <c r="O1840" s="56">
        <v>13</v>
      </c>
      <c r="P1840" s="57">
        <v>2.1</v>
      </c>
      <c r="W1840" s="168">
        <f t="shared" si="49"/>
        <v>0.24134066092992984</v>
      </c>
      <c r="X1840" s="168">
        <f t="shared" si="50"/>
        <v>0</v>
      </c>
      <c r="Y1840" s="169">
        <f t="shared" si="51"/>
        <v>1.2413406609299298</v>
      </c>
      <c r="Z1840" s="169">
        <f t="shared" si="52"/>
        <v>0</v>
      </c>
    </row>
    <row r="1841" spans="1:26" x14ac:dyDescent="0.2">
      <c r="A1841" s="58">
        <v>40827</v>
      </c>
      <c r="B1841" s="513" t="str">
        <f t="shared" si="48"/>
        <v>1011</v>
      </c>
      <c r="C1841" s="56">
        <v>2011</v>
      </c>
      <c r="D1841" s="141">
        <v>329</v>
      </c>
      <c r="E1841" s="141">
        <v>21</v>
      </c>
      <c r="F1841" s="209">
        <v>0</v>
      </c>
      <c r="G1841" s="209">
        <v>0</v>
      </c>
      <c r="H1841" s="141">
        <v>472</v>
      </c>
      <c r="I1841" s="141">
        <v>10</v>
      </c>
      <c r="J1841" s="141">
        <v>4</v>
      </c>
      <c r="K1841" s="141">
        <v>0</v>
      </c>
      <c r="L1841" s="209">
        <v>0</v>
      </c>
      <c r="M1841" s="60">
        <v>0</v>
      </c>
      <c r="O1841" s="56">
        <v>13</v>
      </c>
      <c r="P1841" s="57">
        <v>2.15</v>
      </c>
      <c r="W1841" s="168">
        <f t="shared" si="49"/>
        <v>0</v>
      </c>
      <c r="X1841" s="168">
        <f t="shared" si="50"/>
        <v>0</v>
      </c>
      <c r="Y1841" s="169">
        <f t="shared" si="51"/>
        <v>0</v>
      </c>
      <c r="Z1841" s="169">
        <f t="shared" si="52"/>
        <v>0</v>
      </c>
    </row>
    <row r="1842" spans="1:26" x14ac:dyDescent="0.2">
      <c r="A1842" s="58">
        <v>40828</v>
      </c>
      <c r="B1842" s="513" t="str">
        <f t="shared" si="48"/>
        <v>1012</v>
      </c>
      <c r="C1842" s="56">
        <v>2011</v>
      </c>
      <c r="D1842" s="209">
        <v>228</v>
      </c>
      <c r="E1842" s="209">
        <v>15</v>
      </c>
      <c r="F1842" s="209">
        <v>0</v>
      </c>
      <c r="G1842" s="209">
        <v>0</v>
      </c>
      <c r="H1842" s="209">
        <v>490</v>
      </c>
      <c r="I1842" s="209">
        <v>18</v>
      </c>
      <c r="J1842" s="209">
        <v>5</v>
      </c>
      <c r="K1842" s="209">
        <v>0</v>
      </c>
      <c r="L1842" s="209">
        <v>0</v>
      </c>
      <c r="M1842" s="60">
        <v>0</v>
      </c>
      <c r="N1842" s="60"/>
      <c r="O1842" s="60">
        <v>13</v>
      </c>
      <c r="P1842" s="61">
        <v>2.35</v>
      </c>
      <c r="Q1842" s="60"/>
      <c r="R1842" s="60"/>
      <c r="S1842" s="60"/>
      <c r="T1842" s="60"/>
      <c r="U1842" s="60"/>
      <c r="V1842" s="60"/>
      <c r="W1842" s="168">
        <f t="shared" si="49"/>
        <v>0</v>
      </c>
      <c r="X1842" s="168">
        <f t="shared" si="50"/>
        <v>0</v>
      </c>
      <c r="Y1842" s="169">
        <f t="shared" si="51"/>
        <v>0</v>
      </c>
      <c r="Z1842" s="169">
        <f t="shared" si="52"/>
        <v>0</v>
      </c>
    </row>
    <row r="1843" spans="1:26" x14ac:dyDescent="0.2">
      <c r="A1843" s="58">
        <v>40829</v>
      </c>
      <c r="B1843" s="513" t="str">
        <f t="shared" si="48"/>
        <v>1013</v>
      </c>
      <c r="C1843" s="56">
        <v>2011</v>
      </c>
      <c r="D1843" s="209">
        <v>256</v>
      </c>
      <c r="E1843" s="209">
        <v>15</v>
      </c>
      <c r="F1843" s="209">
        <v>0</v>
      </c>
      <c r="G1843" s="209">
        <v>1</v>
      </c>
      <c r="H1843" s="209">
        <v>376</v>
      </c>
      <c r="I1843" s="209">
        <v>9</v>
      </c>
      <c r="J1843" s="209">
        <v>11</v>
      </c>
      <c r="K1843" s="209">
        <v>0</v>
      </c>
      <c r="L1843" s="209">
        <v>0</v>
      </c>
      <c r="M1843" s="60">
        <v>0</v>
      </c>
      <c r="N1843" s="60"/>
      <c r="O1843" s="60">
        <v>12</v>
      </c>
      <c r="P1843" s="61">
        <v>2.35</v>
      </c>
      <c r="Q1843" s="60"/>
      <c r="W1843" s="168">
        <f t="shared" si="49"/>
        <v>0</v>
      </c>
      <c r="X1843" s="168">
        <f t="shared" si="50"/>
        <v>0</v>
      </c>
      <c r="Y1843" s="169">
        <f t="shared" si="51"/>
        <v>0</v>
      </c>
      <c r="Z1843" s="169">
        <f t="shared" si="52"/>
        <v>0</v>
      </c>
    </row>
    <row r="1844" spans="1:26" x14ac:dyDescent="0.2">
      <c r="A1844" s="58">
        <v>40830</v>
      </c>
      <c r="B1844" s="513" t="str">
        <f t="shared" si="48"/>
        <v>1014</v>
      </c>
      <c r="C1844" s="56">
        <v>2011</v>
      </c>
      <c r="D1844" s="209">
        <v>319</v>
      </c>
      <c r="E1844" s="209">
        <v>15</v>
      </c>
      <c r="F1844" s="209">
        <v>0</v>
      </c>
      <c r="G1844" s="209">
        <v>0</v>
      </c>
      <c r="H1844" s="209">
        <v>307</v>
      </c>
      <c r="I1844" s="209">
        <v>3</v>
      </c>
      <c r="J1844" s="209">
        <v>6</v>
      </c>
      <c r="K1844" s="209">
        <v>2</v>
      </c>
      <c r="L1844" s="209">
        <v>0</v>
      </c>
      <c r="M1844" s="60">
        <v>0</v>
      </c>
      <c r="N1844" s="60"/>
      <c r="O1844" s="60">
        <v>12</v>
      </c>
      <c r="P1844" s="61">
        <v>2.1</v>
      </c>
      <c r="Q1844" s="60"/>
      <c r="W1844" s="168">
        <f t="shared" si="49"/>
        <v>0.48268132185985968</v>
      </c>
      <c r="X1844" s="168">
        <f t="shared" si="50"/>
        <v>0</v>
      </c>
      <c r="Y1844" s="169">
        <f t="shared" si="51"/>
        <v>2.4826813218598596</v>
      </c>
      <c r="Z1844" s="169">
        <f t="shared" si="52"/>
        <v>0</v>
      </c>
    </row>
    <row r="1845" spans="1:26" x14ac:dyDescent="0.2">
      <c r="A1845" s="58">
        <v>40831</v>
      </c>
      <c r="B1845" s="513" t="str">
        <f t="shared" si="48"/>
        <v>1015</v>
      </c>
      <c r="C1845" s="56">
        <v>2011</v>
      </c>
      <c r="D1845" s="209">
        <v>186</v>
      </c>
      <c r="E1845" s="209">
        <v>13</v>
      </c>
      <c r="F1845" s="209">
        <v>0</v>
      </c>
      <c r="G1845" s="209">
        <v>0</v>
      </c>
      <c r="H1845" s="209">
        <v>182</v>
      </c>
      <c r="I1845" s="209">
        <v>3</v>
      </c>
      <c r="J1845" s="209">
        <v>3</v>
      </c>
      <c r="K1845" s="209">
        <v>0</v>
      </c>
      <c r="L1845" s="209">
        <v>0</v>
      </c>
      <c r="M1845" s="60">
        <v>0</v>
      </c>
      <c r="N1845" s="60"/>
      <c r="O1845" s="60">
        <v>12</v>
      </c>
      <c r="P1845" s="61" t="s">
        <v>316</v>
      </c>
      <c r="Q1845" s="60"/>
      <c r="W1845" s="168">
        <f t="shared" si="49"/>
        <v>0</v>
      </c>
      <c r="X1845" s="168">
        <f t="shared" si="50"/>
        <v>0</v>
      </c>
      <c r="Y1845" s="169">
        <f t="shared" si="51"/>
        <v>0</v>
      </c>
      <c r="Z1845" s="169">
        <f t="shared" si="52"/>
        <v>0</v>
      </c>
    </row>
    <row r="1846" spans="1:26" x14ac:dyDescent="0.2">
      <c r="A1846" s="58">
        <v>40832</v>
      </c>
      <c r="B1846" s="513" t="str">
        <f t="shared" si="48"/>
        <v>1016</v>
      </c>
      <c r="C1846" s="56">
        <v>2011</v>
      </c>
      <c r="D1846" s="209">
        <v>323</v>
      </c>
      <c r="E1846" s="209">
        <v>26</v>
      </c>
      <c r="F1846" s="209">
        <v>1</v>
      </c>
      <c r="G1846" s="209">
        <v>4</v>
      </c>
      <c r="H1846" s="209">
        <v>308</v>
      </c>
      <c r="I1846" s="209">
        <v>6</v>
      </c>
      <c r="J1846" s="209">
        <v>6</v>
      </c>
      <c r="K1846" s="209">
        <v>1</v>
      </c>
      <c r="L1846" s="209">
        <v>0</v>
      </c>
      <c r="M1846" s="60">
        <v>0</v>
      </c>
      <c r="N1846" s="60"/>
      <c r="O1846" s="60">
        <v>12</v>
      </c>
      <c r="P1846" s="61">
        <v>1.9</v>
      </c>
      <c r="Q1846" s="60"/>
      <c r="W1846" s="168">
        <f t="shared" si="49"/>
        <v>0.24134066092992984</v>
      </c>
      <c r="X1846" s="168">
        <f t="shared" si="50"/>
        <v>0</v>
      </c>
      <c r="Y1846" s="169">
        <f t="shared" si="51"/>
        <v>1.2413406609299298</v>
      </c>
      <c r="Z1846" s="169">
        <f t="shared" si="52"/>
        <v>0</v>
      </c>
    </row>
    <row r="1847" spans="1:26" x14ac:dyDescent="0.2">
      <c r="A1847" s="58">
        <v>40833</v>
      </c>
      <c r="B1847" s="513" t="str">
        <f t="shared" si="48"/>
        <v>1017</v>
      </c>
      <c r="C1847" s="56">
        <v>2011</v>
      </c>
      <c r="D1847" s="209">
        <v>231</v>
      </c>
      <c r="E1847" s="209">
        <v>18</v>
      </c>
      <c r="F1847" s="209">
        <v>0</v>
      </c>
      <c r="G1847" s="209">
        <v>1</v>
      </c>
      <c r="H1847" s="209">
        <v>276</v>
      </c>
      <c r="I1847" s="209">
        <v>10</v>
      </c>
      <c r="J1847" s="209">
        <v>12</v>
      </c>
      <c r="K1847" s="209">
        <v>2</v>
      </c>
      <c r="L1847" s="209">
        <v>0</v>
      </c>
      <c r="M1847" s="60">
        <v>0</v>
      </c>
      <c r="N1847" s="60"/>
      <c r="O1847" s="60">
        <v>12</v>
      </c>
      <c r="P1847" s="61">
        <v>1.83</v>
      </c>
      <c r="Q1847" s="60"/>
      <c r="W1847" s="168">
        <f t="shared" si="49"/>
        <v>0.48268132185985968</v>
      </c>
      <c r="X1847" s="168">
        <f t="shared" si="50"/>
        <v>0</v>
      </c>
      <c r="Y1847" s="169">
        <f t="shared" si="51"/>
        <v>2.4826813218598596</v>
      </c>
      <c r="Z1847" s="169">
        <f t="shared" si="52"/>
        <v>0</v>
      </c>
    </row>
    <row r="1848" spans="1:26" x14ac:dyDescent="0.2">
      <c r="A1848" s="58">
        <v>40834</v>
      </c>
      <c r="B1848" s="513" t="str">
        <f t="shared" si="48"/>
        <v>1018</v>
      </c>
      <c r="C1848" s="56">
        <v>2011</v>
      </c>
      <c r="D1848" s="209">
        <v>386</v>
      </c>
      <c r="E1848" s="209">
        <v>22</v>
      </c>
      <c r="F1848" s="209">
        <v>0</v>
      </c>
      <c r="G1848" s="209">
        <v>2</v>
      </c>
      <c r="H1848" s="209">
        <v>339</v>
      </c>
      <c r="I1848" s="209">
        <v>7</v>
      </c>
      <c r="J1848" s="209">
        <v>5</v>
      </c>
      <c r="K1848" s="209">
        <v>1</v>
      </c>
      <c r="L1848" s="209">
        <v>0</v>
      </c>
      <c r="M1848" s="60">
        <v>0</v>
      </c>
      <c r="N1848" s="60"/>
      <c r="O1848" s="60">
        <v>12</v>
      </c>
      <c r="P1848" s="61">
        <v>1.8</v>
      </c>
      <c r="Q1848" s="60"/>
      <c r="W1848" s="168">
        <f t="shared" si="49"/>
        <v>0.24134066092992984</v>
      </c>
      <c r="X1848" s="168">
        <f t="shared" si="50"/>
        <v>0</v>
      </c>
      <c r="Y1848" s="169">
        <f t="shared" si="51"/>
        <v>1.2413406609299298</v>
      </c>
      <c r="Z1848" s="169">
        <f t="shared" si="52"/>
        <v>0</v>
      </c>
    </row>
    <row r="1849" spans="1:26" x14ac:dyDescent="0.2">
      <c r="A1849" s="58">
        <v>40835</v>
      </c>
      <c r="B1849" s="513" t="str">
        <f t="shared" si="48"/>
        <v>1019</v>
      </c>
      <c r="C1849" s="56">
        <v>2011</v>
      </c>
      <c r="D1849" s="209">
        <v>474</v>
      </c>
      <c r="E1849" s="209">
        <v>14</v>
      </c>
      <c r="F1849" s="209">
        <v>1</v>
      </c>
      <c r="G1849" s="209">
        <v>16</v>
      </c>
      <c r="H1849" s="209">
        <v>549</v>
      </c>
      <c r="I1849" s="209">
        <v>23</v>
      </c>
      <c r="J1849" s="209">
        <v>5</v>
      </c>
      <c r="K1849" s="209">
        <v>2</v>
      </c>
      <c r="L1849" s="209">
        <v>0</v>
      </c>
      <c r="M1849" s="60">
        <v>0</v>
      </c>
      <c r="N1849" s="60"/>
      <c r="O1849" s="60">
        <v>12</v>
      </c>
      <c r="P1849" s="61">
        <v>1.7</v>
      </c>
      <c r="Q1849" s="60"/>
      <c r="W1849" s="168">
        <f t="shared" si="49"/>
        <v>0.48268132185985968</v>
      </c>
      <c r="X1849" s="168">
        <f t="shared" si="50"/>
        <v>0</v>
      </c>
      <c r="Y1849" s="169">
        <f t="shared" si="51"/>
        <v>2.4826813218598596</v>
      </c>
      <c r="Z1849" s="169">
        <f t="shared" si="52"/>
        <v>0</v>
      </c>
    </row>
    <row r="1850" spans="1:26" x14ac:dyDescent="0.2">
      <c r="A1850" s="58">
        <v>40836</v>
      </c>
      <c r="B1850" s="513" t="str">
        <f t="shared" si="48"/>
        <v>1020</v>
      </c>
      <c r="C1850" s="56">
        <v>2011</v>
      </c>
      <c r="D1850" s="209">
        <v>357</v>
      </c>
      <c r="E1850" s="209">
        <v>12</v>
      </c>
      <c r="F1850" s="209">
        <v>0</v>
      </c>
      <c r="G1850" s="209">
        <v>6</v>
      </c>
      <c r="H1850" s="209">
        <v>320</v>
      </c>
      <c r="I1850" s="209">
        <v>7</v>
      </c>
      <c r="J1850" s="209">
        <v>3</v>
      </c>
      <c r="K1850" s="209">
        <v>2</v>
      </c>
      <c r="L1850" s="209">
        <v>0</v>
      </c>
      <c r="M1850" s="60">
        <v>0</v>
      </c>
      <c r="N1850" s="60"/>
      <c r="O1850" s="60">
        <v>12</v>
      </c>
      <c r="P1850" s="61">
        <v>1.7</v>
      </c>
      <c r="Q1850" s="60"/>
      <c r="W1850" s="168">
        <f t="shared" si="49"/>
        <v>0.48268132185985968</v>
      </c>
      <c r="X1850" s="168">
        <f t="shared" si="50"/>
        <v>0</v>
      </c>
      <c r="Y1850" s="169">
        <f t="shared" si="51"/>
        <v>2.4826813218598596</v>
      </c>
      <c r="Z1850" s="169">
        <f t="shared" si="52"/>
        <v>0</v>
      </c>
    </row>
    <row r="1851" spans="1:26" x14ac:dyDescent="0.2">
      <c r="A1851" s="58">
        <v>40837</v>
      </c>
      <c r="B1851" s="513" t="str">
        <f t="shared" si="48"/>
        <v>1021</v>
      </c>
      <c r="C1851" s="56">
        <v>2011</v>
      </c>
      <c r="D1851" s="209">
        <v>177</v>
      </c>
      <c r="E1851" s="209">
        <v>9</v>
      </c>
      <c r="F1851" s="209">
        <v>0</v>
      </c>
      <c r="G1851" s="209">
        <v>7</v>
      </c>
      <c r="H1851" s="209">
        <v>220</v>
      </c>
      <c r="I1851" s="209">
        <v>6</v>
      </c>
      <c r="J1851" s="209">
        <v>5</v>
      </c>
      <c r="K1851" s="209">
        <v>4</v>
      </c>
      <c r="L1851" s="209">
        <v>0</v>
      </c>
      <c r="M1851" s="60">
        <v>0</v>
      </c>
      <c r="N1851" s="60"/>
      <c r="O1851" s="60">
        <v>12</v>
      </c>
      <c r="P1851" s="61">
        <v>1.7</v>
      </c>
      <c r="Q1851" s="60"/>
      <c r="W1851" s="168">
        <f t="shared" si="49"/>
        <v>0.96536264371971936</v>
      </c>
      <c r="X1851" s="168">
        <f t="shared" si="50"/>
        <v>0</v>
      </c>
      <c r="Y1851" s="169">
        <f t="shared" si="51"/>
        <v>4.9653626437197191</v>
      </c>
      <c r="Z1851" s="169">
        <f t="shared" si="52"/>
        <v>0</v>
      </c>
    </row>
    <row r="1852" spans="1:26" x14ac:dyDescent="0.2">
      <c r="A1852" s="58">
        <v>40838</v>
      </c>
      <c r="B1852" s="513" t="str">
        <f t="shared" si="48"/>
        <v>1022</v>
      </c>
      <c r="C1852" s="56">
        <v>2011</v>
      </c>
      <c r="D1852" s="209">
        <v>313</v>
      </c>
      <c r="E1852" s="209">
        <v>14</v>
      </c>
      <c r="F1852" s="209">
        <v>0</v>
      </c>
      <c r="G1852" s="209">
        <v>5</v>
      </c>
      <c r="H1852" s="209">
        <v>155</v>
      </c>
      <c r="I1852" s="209">
        <v>7</v>
      </c>
      <c r="J1852" s="209">
        <v>8</v>
      </c>
      <c r="K1852" s="209">
        <v>3</v>
      </c>
      <c r="L1852" s="209">
        <v>0</v>
      </c>
      <c r="M1852" s="60">
        <v>0</v>
      </c>
      <c r="N1852" s="60"/>
      <c r="O1852" s="60">
        <v>12</v>
      </c>
      <c r="P1852" s="61">
        <v>1.7</v>
      </c>
      <c r="Q1852" s="60"/>
      <c r="W1852" s="168">
        <f t="shared" si="49"/>
        <v>0.72402198278978958</v>
      </c>
      <c r="X1852" s="168">
        <f t="shared" si="50"/>
        <v>0</v>
      </c>
      <c r="Y1852" s="169">
        <f t="shared" si="51"/>
        <v>3.7240219827897896</v>
      </c>
      <c r="Z1852" s="169">
        <f t="shared" si="52"/>
        <v>0</v>
      </c>
    </row>
    <row r="1853" spans="1:26" x14ac:dyDescent="0.2">
      <c r="A1853" s="58">
        <v>40839</v>
      </c>
      <c r="B1853" s="513" t="str">
        <f t="shared" si="48"/>
        <v>1023</v>
      </c>
      <c r="C1853" s="56">
        <v>2011</v>
      </c>
      <c r="D1853" s="209">
        <v>256</v>
      </c>
      <c r="E1853" s="209">
        <v>12</v>
      </c>
      <c r="F1853" s="209">
        <v>0</v>
      </c>
      <c r="G1853" s="209">
        <v>9</v>
      </c>
      <c r="H1853" s="209">
        <v>124</v>
      </c>
      <c r="I1853" s="209">
        <v>7</v>
      </c>
      <c r="J1853" s="209">
        <v>5</v>
      </c>
      <c r="K1853" s="209">
        <v>2</v>
      </c>
      <c r="L1853" s="209">
        <v>0</v>
      </c>
      <c r="M1853" s="60">
        <v>0</v>
      </c>
      <c r="N1853" s="60"/>
      <c r="O1853" s="56">
        <v>12</v>
      </c>
      <c r="P1853" s="61">
        <v>1.68</v>
      </c>
      <c r="Q1853" s="60"/>
      <c r="W1853" s="168">
        <f t="shared" si="49"/>
        <v>0.48268132185985968</v>
      </c>
      <c r="X1853" s="168">
        <f t="shared" si="50"/>
        <v>0</v>
      </c>
      <c r="Y1853" s="169">
        <f t="shared" si="51"/>
        <v>2.4826813218598596</v>
      </c>
      <c r="Z1853" s="169">
        <f t="shared" si="52"/>
        <v>0</v>
      </c>
    </row>
    <row r="1854" spans="1:26" x14ac:dyDescent="0.2">
      <c r="A1854" s="58">
        <v>40840</v>
      </c>
      <c r="B1854" s="513" t="str">
        <f t="shared" si="48"/>
        <v>1024</v>
      </c>
      <c r="C1854" s="56">
        <v>2011</v>
      </c>
      <c r="D1854" s="209">
        <v>130</v>
      </c>
      <c r="E1854" s="209">
        <v>10</v>
      </c>
      <c r="F1854" s="209">
        <v>0</v>
      </c>
      <c r="G1854" s="209">
        <v>21</v>
      </c>
      <c r="H1854" s="209">
        <v>113</v>
      </c>
      <c r="I1854" s="209">
        <v>8</v>
      </c>
      <c r="J1854" s="209">
        <v>10</v>
      </c>
      <c r="K1854" s="209">
        <v>0</v>
      </c>
      <c r="L1854" s="209">
        <v>0</v>
      </c>
      <c r="M1854" s="60">
        <v>0</v>
      </c>
      <c r="N1854" s="60"/>
      <c r="O1854" s="56">
        <v>11.5</v>
      </c>
      <c r="P1854" s="61">
        <v>1.66</v>
      </c>
      <c r="Q1854" s="60"/>
      <c r="W1854" s="168">
        <f t="shared" si="49"/>
        <v>0</v>
      </c>
      <c r="X1854" s="168">
        <f t="shared" si="50"/>
        <v>0</v>
      </c>
      <c r="Y1854" s="169">
        <f t="shared" si="51"/>
        <v>0</v>
      </c>
      <c r="Z1854" s="169">
        <f t="shared" si="52"/>
        <v>0</v>
      </c>
    </row>
    <row r="1855" spans="1:26" x14ac:dyDescent="0.2">
      <c r="A1855" s="58">
        <v>40841</v>
      </c>
      <c r="B1855" s="513" t="str">
        <f t="shared" si="48"/>
        <v>1025</v>
      </c>
      <c r="C1855" s="56">
        <v>2011</v>
      </c>
      <c r="D1855" s="209">
        <v>68</v>
      </c>
      <c r="E1855" s="209">
        <v>7</v>
      </c>
      <c r="F1855" s="209">
        <v>0</v>
      </c>
      <c r="G1855" s="209">
        <v>21</v>
      </c>
      <c r="H1855" s="209">
        <v>58</v>
      </c>
      <c r="I1855" s="209">
        <v>1</v>
      </c>
      <c r="J1855" s="209">
        <v>9</v>
      </c>
      <c r="K1855" s="209">
        <v>1</v>
      </c>
      <c r="L1855" s="209">
        <v>0</v>
      </c>
      <c r="M1855" s="60">
        <v>0</v>
      </c>
      <c r="N1855" s="60"/>
      <c r="O1855" s="60">
        <v>11</v>
      </c>
      <c r="P1855" s="61">
        <v>1.6</v>
      </c>
      <c r="Q1855" s="60"/>
      <c r="W1855" s="168">
        <f t="shared" si="49"/>
        <v>0.24134066092992984</v>
      </c>
      <c r="X1855" s="168">
        <f t="shared" si="50"/>
        <v>0</v>
      </c>
      <c r="Y1855" s="169">
        <f t="shared" si="51"/>
        <v>1.2413406609299298</v>
      </c>
      <c r="Z1855" s="169">
        <f t="shared" si="52"/>
        <v>0</v>
      </c>
    </row>
    <row r="1856" spans="1:26" x14ac:dyDescent="0.2">
      <c r="A1856" s="58">
        <v>40842</v>
      </c>
      <c r="B1856" s="513" t="str">
        <f t="shared" si="48"/>
        <v>1026</v>
      </c>
      <c r="C1856" s="56">
        <v>2011</v>
      </c>
      <c r="D1856" s="209">
        <v>58</v>
      </c>
      <c r="E1856" s="209">
        <v>4</v>
      </c>
      <c r="F1856" s="209">
        <v>0</v>
      </c>
      <c r="G1856" s="209">
        <v>21</v>
      </c>
      <c r="H1856" s="209">
        <v>28</v>
      </c>
      <c r="I1856" s="209">
        <v>0</v>
      </c>
      <c r="J1856" s="209">
        <v>3</v>
      </c>
      <c r="K1856" s="209">
        <v>0</v>
      </c>
      <c r="L1856" s="209">
        <v>0</v>
      </c>
      <c r="M1856" s="60">
        <v>0</v>
      </c>
      <c r="N1856" s="60"/>
      <c r="O1856" s="56">
        <v>11</v>
      </c>
      <c r="P1856" s="61">
        <v>1.6</v>
      </c>
      <c r="W1856" s="168">
        <f t="shared" si="49"/>
        <v>0</v>
      </c>
      <c r="X1856" s="168">
        <f t="shared" si="50"/>
        <v>0</v>
      </c>
      <c r="Y1856" s="169">
        <f t="shared" si="51"/>
        <v>0</v>
      </c>
      <c r="Z1856" s="169">
        <f t="shared" si="52"/>
        <v>0</v>
      </c>
    </row>
    <row r="1857" spans="1:26" x14ac:dyDescent="0.2">
      <c r="A1857" s="58">
        <v>40843</v>
      </c>
      <c r="B1857" s="513" t="str">
        <f t="shared" si="48"/>
        <v>1027</v>
      </c>
      <c r="C1857" s="56">
        <v>2011</v>
      </c>
      <c r="D1857" s="209">
        <v>78</v>
      </c>
      <c r="E1857" s="209">
        <v>7</v>
      </c>
      <c r="F1857" s="209">
        <v>0</v>
      </c>
      <c r="G1857" s="209">
        <v>35</v>
      </c>
      <c r="H1857" s="209">
        <v>33</v>
      </c>
      <c r="I1857" s="209">
        <v>0</v>
      </c>
      <c r="J1857" s="209">
        <v>2</v>
      </c>
      <c r="K1857" s="209">
        <v>4</v>
      </c>
      <c r="L1857" s="209">
        <v>0</v>
      </c>
      <c r="M1857" s="60">
        <v>0</v>
      </c>
      <c r="N1857" s="60"/>
      <c r="O1857" s="60">
        <v>11</v>
      </c>
      <c r="P1857" s="61">
        <v>1.6</v>
      </c>
      <c r="W1857" s="168">
        <f t="shared" si="49"/>
        <v>0.96536264371971936</v>
      </c>
      <c r="X1857" s="168">
        <f t="shared" si="50"/>
        <v>0</v>
      </c>
      <c r="Y1857" s="169">
        <f t="shared" si="51"/>
        <v>4.9653626437197191</v>
      </c>
      <c r="Z1857" s="169">
        <f t="shared" si="52"/>
        <v>0</v>
      </c>
    </row>
    <row r="1858" spans="1:26" x14ac:dyDescent="0.2">
      <c r="A1858" s="58">
        <v>40844</v>
      </c>
      <c r="B1858" s="513" t="str">
        <f t="shared" si="48"/>
        <v>1028</v>
      </c>
      <c r="C1858" s="56">
        <v>2011</v>
      </c>
      <c r="D1858" s="209">
        <v>69</v>
      </c>
      <c r="E1858" s="209">
        <v>8</v>
      </c>
      <c r="F1858" s="209">
        <v>0</v>
      </c>
      <c r="G1858" s="209">
        <v>41</v>
      </c>
      <c r="H1858" s="209">
        <v>17</v>
      </c>
      <c r="I1858" s="209">
        <v>0</v>
      </c>
      <c r="J1858" s="209">
        <v>1</v>
      </c>
      <c r="K1858" s="209">
        <v>2</v>
      </c>
      <c r="L1858" s="209">
        <v>0</v>
      </c>
      <c r="M1858" s="60">
        <v>0</v>
      </c>
      <c r="N1858" s="60"/>
      <c r="O1858" s="60">
        <v>11</v>
      </c>
      <c r="P1858" s="61">
        <v>1.6</v>
      </c>
      <c r="W1858" s="168">
        <f t="shared" si="49"/>
        <v>0.48268132185985968</v>
      </c>
      <c r="X1858" s="168">
        <f t="shared" si="50"/>
        <v>0</v>
      </c>
      <c r="Y1858" s="169">
        <f t="shared" si="51"/>
        <v>2.4826813218598596</v>
      </c>
      <c r="Z1858" s="169">
        <f t="shared" si="52"/>
        <v>0</v>
      </c>
    </row>
    <row r="1859" spans="1:26" x14ac:dyDescent="0.2">
      <c r="A1859" s="58">
        <v>40845</v>
      </c>
      <c r="B1859" s="513" t="str">
        <f t="shared" si="48"/>
        <v>1029</v>
      </c>
      <c r="C1859" s="56">
        <v>2011</v>
      </c>
      <c r="D1859" s="209">
        <v>234</v>
      </c>
      <c r="E1859" s="209">
        <v>5</v>
      </c>
      <c r="F1859" s="209">
        <v>0</v>
      </c>
      <c r="G1859" s="209">
        <v>55</v>
      </c>
      <c r="H1859" s="209">
        <v>21</v>
      </c>
      <c r="I1859" s="209">
        <v>1</v>
      </c>
      <c r="J1859" s="209">
        <v>2</v>
      </c>
      <c r="K1859" s="209">
        <v>11</v>
      </c>
      <c r="L1859" s="209">
        <v>0</v>
      </c>
      <c r="M1859" s="60">
        <v>0</v>
      </c>
      <c r="N1859" s="60"/>
      <c r="O1859" s="60">
        <v>11</v>
      </c>
      <c r="P1859" s="61">
        <v>1.6</v>
      </c>
      <c r="W1859" s="168">
        <f t="shared" si="49"/>
        <v>2.6547472702292287</v>
      </c>
      <c r="X1859" s="168">
        <f t="shared" si="50"/>
        <v>0</v>
      </c>
      <c r="Y1859" s="169">
        <f t="shared" si="51"/>
        <v>13.65474727022923</v>
      </c>
      <c r="Z1859" s="169">
        <f t="shared" si="52"/>
        <v>0</v>
      </c>
    </row>
    <row r="1860" spans="1:26" x14ac:dyDescent="0.2">
      <c r="A1860" s="58">
        <v>40846</v>
      </c>
      <c r="B1860" s="513" t="str">
        <f t="shared" si="48"/>
        <v>1030</v>
      </c>
      <c r="C1860" s="56">
        <v>2011</v>
      </c>
      <c r="D1860" s="209">
        <v>142</v>
      </c>
      <c r="E1860" s="209">
        <v>8</v>
      </c>
      <c r="F1860" s="209">
        <v>0</v>
      </c>
      <c r="G1860" s="209">
        <v>35</v>
      </c>
      <c r="H1860" s="209">
        <v>20</v>
      </c>
      <c r="I1860" s="209">
        <v>2</v>
      </c>
      <c r="J1860" s="209">
        <v>5</v>
      </c>
      <c r="K1860" s="209">
        <v>4</v>
      </c>
      <c r="L1860" s="209">
        <v>0</v>
      </c>
      <c r="M1860" s="60">
        <v>0</v>
      </c>
      <c r="N1860" s="60"/>
      <c r="O1860" s="56">
        <v>11</v>
      </c>
      <c r="P1860" s="61">
        <v>1.54</v>
      </c>
      <c r="W1860" s="168">
        <f t="shared" si="49"/>
        <v>0.96536264371971936</v>
      </c>
      <c r="X1860" s="168">
        <f t="shared" si="50"/>
        <v>0</v>
      </c>
      <c r="Y1860" s="169">
        <f t="shared" si="51"/>
        <v>4.9653626437197191</v>
      </c>
      <c r="Z1860" s="169">
        <f t="shared" si="52"/>
        <v>0</v>
      </c>
    </row>
    <row r="1861" spans="1:26" x14ac:dyDescent="0.2">
      <c r="A1861" s="58">
        <v>40847</v>
      </c>
      <c r="B1861" s="513" t="str">
        <f t="shared" si="48"/>
        <v>1031</v>
      </c>
      <c r="C1861" s="56">
        <v>2011</v>
      </c>
      <c r="D1861" s="209">
        <v>38</v>
      </c>
      <c r="E1861" s="209">
        <v>6</v>
      </c>
      <c r="F1861" s="209">
        <v>0</v>
      </c>
      <c r="G1861" s="209">
        <v>11</v>
      </c>
      <c r="H1861" s="209">
        <v>6</v>
      </c>
      <c r="I1861" s="209">
        <v>1</v>
      </c>
      <c r="J1861" s="209">
        <v>2</v>
      </c>
      <c r="K1861" s="209">
        <v>2</v>
      </c>
      <c r="L1861" s="209">
        <v>0</v>
      </c>
      <c r="M1861" s="60">
        <v>0</v>
      </c>
      <c r="N1861" s="60" t="s">
        <v>624</v>
      </c>
      <c r="O1861" s="56">
        <v>10.5</v>
      </c>
      <c r="P1861" s="61">
        <v>1.5</v>
      </c>
      <c r="W1861" s="168">
        <f t="shared" si="49"/>
        <v>0.48268132185985968</v>
      </c>
      <c r="X1861" s="168">
        <f t="shared" si="50"/>
        <v>0</v>
      </c>
      <c r="Y1861" s="169">
        <f t="shared" si="51"/>
        <v>2.4826813218598596</v>
      </c>
      <c r="Z1861" s="169">
        <f t="shared" si="52"/>
        <v>0</v>
      </c>
    </row>
    <row r="1862" spans="1:26" x14ac:dyDescent="0.2">
      <c r="A1862" s="58">
        <v>40848</v>
      </c>
      <c r="B1862" s="513" t="str">
        <f t="shared" si="48"/>
        <v>1101</v>
      </c>
      <c r="C1862" s="56">
        <v>2011</v>
      </c>
      <c r="D1862" s="209">
        <v>66</v>
      </c>
      <c r="E1862" s="209">
        <v>10</v>
      </c>
      <c r="F1862" s="209">
        <v>0</v>
      </c>
      <c r="G1862" s="209">
        <v>33</v>
      </c>
      <c r="H1862" s="209">
        <v>9</v>
      </c>
      <c r="I1862" s="209">
        <v>2</v>
      </c>
      <c r="J1862" s="209">
        <v>1</v>
      </c>
      <c r="K1862" s="209">
        <v>6</v>
      </c>
      <c r="L1862" s="209">
        <v>0</v>
      </c>
      <c r="M1862" s="60">
        <v>0</v>
      </c>
      <c r="N1862" s="60"/>
      <c r="O1862" s="56">
        <v>10.5</v>
      </c>
      <c r="P1862" s="61">
        <v>1.5</v>
      </c>
      <c r="W1862" s="168">
        <f t="shared" si="49"/>
        <v>1.4480439655795792</v>
      </c>
      <c r="X1862" s="168">
        <f t="shared" si="50"/>
        <v>0</v>
      </c>
      <c r="Y1862" s="169">
        <f t="shared" si="51"/>
        <v>7.4480439655795792</v>
      </c>
      <c r="Z1862" s="169">
        <f t="shared" si="52"/>
        <v>0</v>
      </c>
    </row>
    <row r="1863" spans="1:26" x14ac:dyDescent="0.2">
      <c r="A1863" s="58">
        <v>40849</v>
      </c>
      <c r="B1863" s="513" t="str">
        <f t="shared" si="48"/>
        <v>1102</v>
      </c>
      <c r="C1863" s="56">
        <v>2011</v>
      </c>
      <c r="D1863" s="209">
        <v>15</v>
      </c>
      <c r="E1863" s="209">
        <v>3</v>
      </c>
      <c r="F1863" s="209">
        <v>0</v>
      </c>
      <c r="G1863" s="209">
        <v>7</v>
      </c>
      <c r="H1863" s="209">
        <v>7</v>
      </c>
      <c r="I1863" s="209">
        <v>0</v>
      </c>
      <c r="J1863" s="209">
        <v>0</v>
      </c>
      <c r="K1863" s="209">
        <v>0</v>
      </c>
      <c r="L1863" s="209">
        <v>0</v>
      </c>
      <c r="M1863" s="60">
        <v>2</v>
      </c>
      <c r="N1863" s="60"/>
      <c r="O1863" s="56">
        <v>10.5</v>
      </c>
      <c r="P1863" s="61">
        <v>1.5</v>
      </c>
      <c r="W1863" s="168">
        <f t="shared" si="49"/>
        <v>0</v>
      </c>
      <c r="X1863" s="168">
        <f t="shared" si="50"/>
        <v>0</v>
      </c>
      <c r="Y1863" s="169">
        <f t="shared" si="51"/>
        <v>0</v>
      </c>
      <c r="Z1863" s="169">
        <f t="shared" si="52"/>
        <v>0</v>
      </c>
    </row>
    <row r="1864" spans="1:26" x14ac:dyDescent="0.2">
      <c r="A1864" s="58">
        <v>40850</v>
      </c>
      <c r="B1864" s="513" t="str">
        <f t="shared" si="48"/>
        <v>1103</v>
      </c>
      <c r="C1864" s="56">
        <v>2011</v>
      </c>
      <c r="D1864" s="209">
        <v>56</v>
      </c>
      <c r="E1864" s="209">
        <v>7</v>
      </c>
      <c r="F1864" s="209">
        <v>0</v>
      </c>
      <c r="G1864" s="209">
        <v>18</v>
      </c>
      <c r="H1864" s="209">
        <v>4</v>
      </c>
      <c r="I1864" s="209">
        <v>2</v>
      </c>
      <c r="J1864" s="209">
        <v>0</v>
      </c>
      <c r="K1864" s="209">
        <v>5</v>
      </c>
      <c r="L1864" s="209">
        <v>0</v>
      </c>
      <c r="M1864" s="60">
        <v>25</v>
      </c>
      <c r="N1864" s="197" t="s">
        <v>319</v>
      </c>
      <c r="O1864" s="56">
        <v>10.5</v>
      </c>
      <c r="P1864" s="61">
        <v>1.5</v>
      </c>
      <c r="W1864" s="168">
        <f t="shared" si="49"/>
        <v>1.2067033046496491</v>
      </c>
      <c r="X1864" s="168">
        <f t="shared" si="50"/>
        <v>0</v>
      </c>
      <c r="Y1864" s="169">
        <f t="shared" si="51"/>
        <v>6.2067033046496487</v>
      </c>
      <c r="Z1864" s="169">
        <f t="shared" si="52"/>
        <v>0</v>
      </c>
    </row>
    <row r="1865" spans="1:26" x14ac:dyDescent="0.2">
      <c r="A1865" s="58">
        <v>40851</v>
      </c>
      <c r="B1865" s="513" t="str">
        <f t="shared" si="48"/>
        <v>1104</v>
      </c>
      <c r="C1865" s="56">
        <v>2011</v>
      </c>
      <c r="F1865" s="209"/>
      <c r="G1865" s="209"/>
      <c r="M1865" s="60"/>
      <c r="N1865" s="56" t="s">
        <v>625</v>
      </c>
      <c r="P1865" s="61"/>
      <c r="W1865" s="168">
        <f t="shared" si="49"/>
        <v>0</v>
      </c>
      <c r="X1865" s="168">
        <f t="shared" si="50"/>
        <v>0</v>
      </c>
      <c r="Y1865" s="169">
        <f t="shared" si="51"/>
        <v>0</v>
      </c>
      <c r="Z1865" s="169">
        <f t="shared" si="52"/>
        <v>0</v>
      </c>
    </row>
    <row r="1866" spans="1:26" x14ac:dyDescent="0.2">
      <c r="A1866" s="58">
        <v>40852</v>
      </c>
      <c r="B1866" s="513" t="str">
        <f t="shared" si="48"/>
        <v>1105</v>
      </c>
      <c r="C1866" s="56">
        <v>2011</v>
      </c>
      <c r="F1866" s="209"/>
      <c r="G1866" s="209"/>
      <c r="M1866" s="60"/>
      <c r="P1866" s="61"/>
      <c r="W1866" s="168">
        <f t="shared" si="49"/>
        <v>0</v>
      </c>
      <c r="X1866" s="168">
        <f t="shared" si="50"/>
        <v>0</v>
      </c>
      <c r="Y1866" s="169">
        <f t="shared" si="51"/>
        <v>0</v>
      </c>
      <c r="Z1866" s="169">
        <f t="shared" si="52"/>
        <v>0</v>
      </c>
    </row>
    <row r="1867" spans="1:26" x14ac:dyDescent="0.2">
      <c r="A1867" s="58">
        <v>41153</v>
      </c>
      <c r="B1867" s="513" t="str">
        <f t="shared" si="48"/>
        <v>0901</v>
      </c>
      <c r="C1867" s="56">
        <v>2012</v>
      </c>
      <c r="D1867" s="209"/>
      <c r="E1867" s="209"/>
      <c r="F1867" s="209"/>
      <c r="G1867" s="209"/>
      <c r="H1867" s="209"/>
      <c r="I1867" s="209"/>
      <c r="J1867" s="209"/>
      <c r="K1867" s="209"/>
      <c r="L1867" s="209"/>
      <c r="M1867" s="60"/>
      <c r="N1867" s="60"/>
      <c r="W1867" s="161"/>
      <c r="X1867" s="161"/>
      <c r="Y1867" s="161"/>
      <c r="Z1867" s="161"/>
    </row>
    <row r="1868" spans="1:26" x14ac:dyDescent="0.2">
      <c r="A1868" s="58">
        <v>41154</v>
      </c>
      <c r="B1868" s="513" t="str">
        <f t="shared" si="48"/>
        <v>0902</v>
      </c>
      <c r="C1868" s="56">
        <v>2012</v>
      </c>
      <c r="D1868" s="209"/>
      <c r="E1868" s="209"/>
      <c r="F1868" s="209"/>
      <c r="G1868" s="209"/>
      <c r="H1868" s="209"/>
      <c r="I1868" s="209"/>
      <c r="J1868" s="209"/>
      <c r="K1868" s="209"/>
      <c r="L1868" s="209"/>
      <c r="M1868" s="60"/>
      <c r="N1868" s="60"/>
      <c r="W1868" s="161"/>
      <c r="X1868" s="161"/>
      <c r="Y1868" s="161"/>
      <c r="Z1868" s="161"/>
    </row>
    <row r="1869" spans="1:26" x14ac:dyDescent="0.2">
      <c r="A1869" s="58">
        <v>41155</v>
      </c>
      <c r="B1869" s="513" t="str">
        <f t="shared" si="48"/>
        <v>0903</v>
      </c>
      <c r="C1869" s="56">
        <v>2012</v>
      </c>
      <c r="D1869" s="209"/>
      <c r="E1869" s="209"/>
      <c r="F1869" s="209"/>
      <c r="G1869" s="209"/>
      <c r="H1869" s="209"/>
      <c r="I1869" s="209"/>
      <c r="J1869" s="209"/>
      <c r="K1869" s="209"/>
      <c r="L1869" s="209"/>
      <c r="M1869" s="60"/>
      <c r="N1869" s="60"/>
      <c r="W1869" s="161"/>
      <c r="X1869" s="161"/>
      <c r="Y1869" s="161"/>
      <c r="Z1869" s="161"/>
    </row>
    <row r="1870" spans="1:26" x14ac:dyDescent="0.2">
      <c r="A1870" s="58">
        <v>41156</v>
      </c>
      <c r="B1870" s="513" t="str">
        <f t="shared" si="48"/>
        <v>0904</v>
      </c>
      <c r="C1870" s="56">
        <v>2012</v>
      </c>
      <c r="D1870" s="209"/>
      <c r="E1870" s="209"/>
      <c r="F1870" s="209"/>
      <c r="G1870" s="209"/>
      <c r="H1870" s="209"/>
      <c r="I1870" s="209"/>
      <c r="J1870" s="209"/>
      <c r="K1870" s="209"/>
      <c r="L1870" s="209"/>
      <c r="M1870" s="60"/>
      <c r="N1870" s="60"/>
      <c r="W1870" s="161"/>
      <c r="X1870" s="161"/>
      <c r="Y1870" s="161"/>
      <c r="Z1870" s="161"/>
    </row>
    <row r="1871" spans="1:26" x14ac:dyDescent="0.2">
      <c r="A1871" s="58">
        <v>41157</v>
      </c>
      <c r="B1871" s="513" t="str">
        <f t="shared" si="48"/>
        <v>0905</v>
      </c>
      <c r="C1871" s="56">
        <v>2012</v>
      </c>
      <c r="D1871" s="209"/>
      <c r="E1871" s="209"/>
      <c r="F1871" s="209"/>
      <c r="G1871" s="209"/>
      <c r="H1871" s="209"/>
      <c r="I1871" s="209"/>
      <c r="J1871" s="209"/>
      <c r="K1871" s="209"/>
      <c r="L1871" s="209"/>
      <c r="M1871" s="60"/>
      <c r="N1871" s="60"/>
      <c r="W1871" s="161"/>
      <c r="X1871" s="161"/>
      <c r="Y1871" s="161"/>
      <c r="Z1871" s="161"/>
    </row>
    <row r="1872" spans="1:26" x14ac:dyDescent="0.2">
      <c r="A1872" s="58">
        <v>41158</v>
      </c>
      <c r="B1872" s="513" t="str">
        <f t="shared" si="48"/>
        <v>0906</v>
      </c>
      <c r="C1872" s="56">
        <v>2012</v>
      </c>
      <c r="D1872" s="209">
        <v>1437</v>
      </c>
      <c r="E1872" s="209">
        <v>1</v>
      </c>
      <c r="F1872" s="209">
        <v>0</v>
      </c>
      <c r="G1872" s="209">
        <v>0</v>
      </c>
      <c r="H1872" s="209">
        <v>1669</v>
      </c>
      <c r="I1872" s="209">
        <v>179</v>
      </c>
      <c r="J1872" s="209">
        <v>233</v>
      </c>
      <c r="K1872" s="209">
        <v>82</v>
      </c>
      <c r="L1872" s="209">
        <v>13</v>
      </c>
      <c r="M1872" s="60">
        <v>0</v>
      </c>
      <c r="N1872" s="109" t="s">
        <v>608</v>
      </c>
      <c r="V1872" s="162"/>
      <c r="W1872" s="167"/>
      <c r="X1872" s="167"/>
      <c r="Y1872" s="160"/>
      <c r="Z1872" s="160"/>
    </row>
    <row r="1873" spans="1:26" x14ac:dyDescent="0.2">
      <c r="A1873" s="58">
        <v>41158</v>
      </c>
      <c r="B1873" s="513" t="str">
        <f t="shared" si="48"/>
        <v>0906</v>
      </c>
      <c r="C1873" s="56">
        <v>2012</v>
      </c>
      <c r="D1873" s="209">
        <v>1654</v>
      </c>
      <c r="E1873" s="209">
        <v>65</v>
      </c>
      <c r="F1873" s="209">
        <v>0</v>
      </c>
      <c r="G1873" s="209">
        <v>0</v>
      </c>
      <c r="H1873" s="209">
        <v>0</v>
      </c>
      <c r="I1873" s="209">
        <v>0</v>
      </c>
      <c r="J1873" s="209">
        <v>0</v>
      </c>
      <c r="K1873" s="209">
        <v>146308</v>
      </c>
      <c r="L1873" s="209">
        <v>2826</v>
      </c>
      <c r="M1873" s="60">
        <v>0</v>
      </c>
      <c r="N1873" s="60" t="s">
        <v>637</v>
      </c>
      <c r="W1873" s="161" t="s">
        <v>13</v>
      </c>
      <c r="X1873" s="161" t="s">
        <v>20</v>
      </c>
      <c r="Y1873" s="161" t="s">
        <v>13</v>
      </c>
      <c r="Z1873" s="161" t="s">
        <v>20</v>
      </c>
    </row>
    <row r="1874" spans="1:26" x14ac:dyDescent="0.2">
      <c r="A1874" s="58">
        <v>41158</v>
      </c>
      <c r="B1874" s="513" t="str">
        <f t="shared" si="48"/>
        <v>0906</v>
      </c>
      <c r="C1874" s="56">
        <v>2012</v>
      </c>
      <c r="D1874" s="209">
        <v>102</v>
      </c>
      <c r="E1874" s="209">
        <v>36</v>
      </c>
      <c r="F1874" s="209">
        <v>0</v>
      </c>
      <c r="G1874" s="209">
        <v>0</v>
      </c>
      <c r="H1874" s="209">
        <v>132</v>
      </c>
      <c r="I1874" s="209">
        <v>51</v>
      </c>
      <c r="J1874" s="209">
        <v>3</v>
      </c>
      <c r="K1874" s="209">
        <v>0</v>
      </c>
      <c r="L1874" s="209">
        <v>0</v>
      </c>
      <c r="M1874" s="60">
        <v>0</v>
      </c>
      <c r="N1874" s="170" t="s">
        <v>628</v>
      </c>
      <c r="W1874" s="168">
        <f t="shared" ref="W1874:W1905" si="53">K1874/SUM(K$1732:K$1797)*W$1731</f>
        <v>0</v>
      </c>
      <c r="X1874" s="168">
        <f t="shared" ref="X1874:X1905" si="54">L1874/SUM(L$1732:L$1797)*X$1731</f>
        <v>0</v>
      </c>
      <c r="Y1874" s="169">
        <f t="shared" ref="Y1874:Y1905" si="55">W1874+K1874</f>
        <v>0</v>
      </c>
      <c r="Z1874" s="169">
        <f t="shared" ref="Z1874:Z1905" si="56">X1874+L1874</f>
        <v>0</v>
      </c>
    </row>
    <row r="1875" spans="1:26" x14ac:dyDescent="0.2">
      <c r="A1875" s="58">
        <v>41159</v>
      </c>
      <c r="B1875" s="513" t="str">
        <f t="shared" si="48"/>
        <v>0907</v>
      </c>
      <c r="C1875" s="56">
        <v>2012</v>
      </c>
      <c r="D1875" s="227">
        <v>312</v>
      </c>
      <c r="E1875" s="227">
        <v>84</v>
      </c>
      <c r="F1875" s="227">
        <v>0</v>
      </c>
      <c r="G1875" s="227">
        <v>0</v>
      </c>
      <c r="H1875" s="227">
        <v>426</v>
      </c>
      <c r="I1875" s="227">
        <v>63</v>
      </c>
      <c r="J1875" s="227">
        <v>15</v>
      </c>
      <c r="K1875" s="227">
        <v>0</v>
      </c>
      <c r="L1875" s="227">
        <v>0</v>
      </c>
      <c r="M1875" s="109">
        <v>3</v>
      </c>
      <c r="N1875" s="170" t="s">
        <v>628</v>
      </c>
      <c r="W1875" s="168">
        <f t="shared" si="53"/>
        <v>0</v>
      </c>
      <c r="X1875" s="168">
        <f t="shared" si="54"/>
        <v>0</v>
      </c>
      <c r="Y1875" s="169">
        <f t="shared" si="55"/>
        <v>0</v>
      </c>
      <c r="Z1875" s="169">
        <f t="shared" si="56"/>
        <v>0</v>
      </c>
    </row>
    <row r="1876" spans="1:26" x14ac:dyDescent="0.2">
      <c r="A1876" s="58">
        <v>41160</v>
      </c>
      <c r="B1876" s="513" t="str">
        <f t="shared" si="48"/>
        <v>0908</v>
      </c>
      <c r="C1876" s="56">
        <v>2012</v>
      </c>
      <c r="D1876" s="209">
        <v>891</v>
      </c>
      <c r="E1876" s="209">
        <v>123</v>
      </c>
      <c r="F1876" s="209">
        <v>0</v>
      </c>
      <c r="G1876" s="209">
        <v>0</v>
      </c>
      <c r="H1876" s="209">
        <v>501</v>
      </c>
      <c r="I1876" s="209">
        <v>84</v>
      </c>
      <c r="J1876" s="209">
        <v>3</v>
      </c>
      <c r="K1876" s="209">
        <v>0</v>
      </c>
      <c r="L1876" s="209">
        <v>0</v>
      </c>
      <c r="M1876" s="60">
        <v>0</v>
      </c>
      <c r="N1876" s="170" t="s">
        <v>628</v>
      </c>
      <c r="W1876" s="168">
        <f t="shared" si="53"/>
        <v>0</v>
      </c>
      <c r="X1876" s="168">
        <f t="shared" si="54"/>
        <v>0</v>
      </c>
      <c r="Y1876" s="169">
        <f t="shared" si="55"/>
        <v>0</v>
      </c>
      <c r="Z1876" s="169">
        <f t="shared" si="56"/>
        <v>0</v>
      </c>
    </row>
    <row r="1877" spans="1:26" x14ac:dyDescent="0.2">
      <c r="A1877" s="58">
        <v>41161</v>
      </c>
      <c r="B1877" s="513" t="str">
        <f t="shared" si="48"/>
        <v>0909</v>
      </c>
      <c r="C1877" s="56">
        <v>2012</v>
      </c>
      <c r="D1877" s="209">
        <v>1368</v>
      </c>
      <c r="E1877" s="209">
        <v>96</v>
      </c>
      <c r="F1877" s="209">
        <v>0</v>
      </c>
      <c r="G1877" s="209">
        <v>0</v>
      </c>
      <c r="H1877" s="209">
        <v>477</v>
      </c>
      <c r="I1877" s="209">
        <v>63</v>
      </c>
      <c r="J1877" s="209">
        <v>6</v>
      </c>
      <c r="K1877" s="209">
        <v>0</v>
      </c>
      <c r="L1877" s="209">
        <v>0</v>
      </c>
      <c r="M1877" s="60">
        <v>0</v>
      </c>
      <c r="N1877" s="170" t="s">
        <v>628</v>
      </c>
      <c r="W1877" s="168">
        <f t="shared" si="53"/>
        <v>0</v>
      </c>
      <c r="X1877" s="168">
        <f t="shared" si="54"/>
        <v>0</v>
      </c>
      <c r="Y1877" s="169">
        <f t="shared" si="55"/>
        <v>0</v>
      </c>
      <c r="Z1877" s="169">
        <f t="shared" si="56"/>
        <v>0</v>
      </c>
    </row>
    <row r="1878" spans="1:26" x14ac:dyDescent="0.2">
      <c r="A1878" s="58">
        <v>41162</v>
      </c>
      <c r="B1878" s="513" t="str">
        <f t="shared" si="48"/>
        <v>0910</v>
      </c>
      <c r="C1878" s="56">
        <v>2012</v>
      </c>
      <c r="D1878" s="194">
        <v>1410</v>
      </c>
      <c r="E1878" s="194">
        <v>117</v>
      </c>
      <c r="F1878" s="227">
        <v>0</v>
      </c>
      <c r="G1878" s="227">
        <v>0</v>
      </c>
      <c r="H1878" s="194">
        <v>435</v>
      </c>
      <c r="I1878" s="194">
        <v>24</v>
      </c>
      <c r="J1878" s="194">
        <v>0</v>
      </c>
      <c r="K1878" s="194">
        <v>9</v>
      </c>
      <c r="L1878" s="227">
        <v>0</v>
      </c>
      <c r="M1878" s="109">
        <v>0</v>
      </c>
      <c r="N1878" s="170" t="s">
        <v>628</v>
      </c>
      <c r="W1878" s="168">
        <f t="shared" si="53"/>
        <v>2.1720659483693687</v>
      </c>
      <c r="X1878" s="168">
        <f t="shared" si="54"/>
        <v>0</v>
      </c>
      <c r="Y1878" s="169">
        <f t="shared" si="55"/>
        <v>11.172065948369369</v>
      </c>
      <c r="Z1878" s="169">
        <f t="shared" si="56"/>
        <v>0</v>
      </c>
    </row>
    <row r="1879" spans="1:26" x14ac:dyDescent="0.2">
      <c r="A1879" s="58">
        <v>41163</v>
      </c>
      <c r="B1879" s="513" t="str">
        <f t="shared" si="48"/>
        <v>0911</v>
      </c>
      <c r="C1879" s="56">
        <v>2012</v>
      </c>
      <c r="D1879" s="194">
        <v>910</v>
      </c>
      <c r="E1879" s="194">
        <v>74</v>
      </c>
      <c r="F1879" s="194">
        <v>0</v>
      </c>
      <c r="G1879" s="194">
        <v>0</v>
      </c>
      <c r="H1879" s="194">
        <v>243</v>
      </c>
      <c r="I1879" s="194">
        <v>52</v>
      </c>
      <c r="J1879" s="194">
        <v>2</v>
      </c>
      <c r="K1879" s="194">
        <v>6</v>
      </c>
      <c r="L1879" s="227">
        <v>0</v>
      </c>
      <c r="M1879" s="109">
        <v>0</v>
      </c>
      <c r="N1879" s="170" t="s">
        <v>628</v>
      </c>
      <c r="W1879" s="168">
        <f t="shared" si="53"/>
        <v>1.4480439655795792</v>
      </c>
      <c r="X1879" s="168">
        <f t="shared" si="54"/>
        <v>0</v>
      </c>
      <c r="Y1879" s="169">
        <f t="shared" si="55"/>
        <v>7.4480439655795792</v>
      </c>
      <c r="Z1879" s="169">
        <f t="shared" si="56"/>
        <v>0</v>
      </c>
    </row>
    <row r="1880" spans="1:26" x14ac:dyDescent="0.2">
      <c r="A1880" s="58">
        <v>41164</v>
      </c>
      <c r="B1880" s="513" t="str">
        <f t="shared" si="48"/>
        <v>0912</v>
      </c>
      <c r="C1880" s="56">
        <v>2012</v>
      </c>
      <c r="D1880" s="141">
        <v>1434</v>
      </c>
      <c r="E1880" s="141">
        <v>117</v>
      </c>
      <c r="F1880" s="209">
        <v>0</v>
      </c>
      <c r="G1880" s="209">
        <v>0</v>
      </c>
      <c r="H1880" s="141">
        <v>342</v>
      </c>
      <c r="I1880" s="141">
        <v>108</v>
      </c>
      <c r="J1880" s="141">
        <v>12</v>
      </c>
      <c r="K1880" s="141">
        <v>0</v>
      </c>
      <c r="L1880" s="209">
        <v>0</v>
      </c>
      <c r="M1880" s="60">
        <v>0</v>
      </c>
      <c r="N1880" s="170" t="s">
        <v>628</v>
      </c>
      <c r="W1880" s="168">
        <f t="shared" si="53"/>
        <v>0</v>
      </c>
      <c r="X1880" s="168">
        <f t="shared" si="54"/>
        <v>0</v>
      </c>
      <c r="Y1880" s="169">
        <f t="shared" si="55"/>
        <v>0</v>
      </c>
      <c r="Z1880" s="169">
        <f t="shared" si="56"/>
        <v>0</v>
      </c>
    </row>
    <row r="1881" spans="1:26" x14ac:dyDescent="0.2">
      <c r="A1881" s="58">
        <v>41165</v>
      </c>
      <c r="B1881" s="513" t="str">
        <f t="shared" si="48"/>
        <v>0913</v>
      </c>
      <c r="C1881" s="56">
        <v>2012</v>
      </c>
      <c r="D1881" s="141">
        <v>1068</v>
      </c>
      <c r="E1881" s="141">
        <v>198</v>
      </c>
      <c r="F1881" s="209">
        <v>0</v>
      </c>
      <c r="G1881" s="209">
        <v>0</v>
      </c>
      <c r="H1881" s="141">
        <v>360</v>
      </c>
      <c r="I1881" s="141">
        <v>90</v>
      </c>
      <c r="J1881" s="141">
        <v>2</v>
      </c>
      <c r="K1881" s="141">
        <v>2</v>
      </c>
      <c r="L1881" s="209">
        <v>1</v>
      </c>
      <c r="M1881" s="60">
        <v>2</v>
      </c>
      <c r="N1881" s="170" t="s">
        <v>326</v>
      </c>
      <c r="W1881" s="168">
        <f t="shared" si="53"/>
        <v>0.48268132185985968</v>
      </c>
      <c r="X1881" s="168">
        <f t="shared" si="54"/>
        <v>0.27749229188078112</v>
      </c>
      <c r="Y1881" s="169">
        <f t="shared" si="55"/>
        <v>2.4826813218598596</v>
      </c>
      <c r="Z1881" s="169">
        <f t="shared" si="56"/>
        <v>1.2774922918807812</v>
      </c>
    </row>
    <row r="1882" spans="1:26" x14ac:dyDescent="0.2">
      <c r="A1882" s="58">
        <v>41166</v>
      </c>
      <c r="B1882" s="513" t="str">
        <f t="shared" si="48"/>
        <v>0914</v>
      </c>
      <c r="C1882" s="56">
        <v>2012</v>
      </c>
      <c r="D1882" s="141">
        <v>573</v>
      </c>
      <c r="E1882" s="141">
        <v>93</v>
      </c>
      <c r="F1882" s="209">
        <v>0</v>
      </c>
      <c r="G1882" s="209">
        <v>0</v>
      </c>
      <c r="H1882" s="141">
        <v>168</v>
      </c>
      <c r="I1882" s="141">
        <v>30</v>
      </c>
      <c r="J1882" s="141">
        <v>0</v>
      </c>
      <c r="K1882" s="141">
        <v>3</v>
      </c>
      <c r="L1882" s="209">
        <v>0</v>
      </c>
      <c r="M1882" s="60">
        <v>0</v>
      </c>
      <c r="N1882" s="170" t="s">
        <v>628</v>
      </c>
      <c r="W1882" s="168">
        <f t="shared" si="53"/>
        <v>0.72402198278978958</v>
      </c>
      <c r="X1882" s="168">
        <f t="shared" si="54"/>
        <v>0</v>
      </c>
      <c r="Y1882" s="169">
        <f t="shared" si="55"/>
        <v>3.7240219827897896</v>
      </c>
      <c r="Z1882" s="169">
        <f t="shared" si="56"/>
        <v>0</v>
      </c>
    </row>
    <row r="1883" spans="1:26" x14ac:dyDescent="0.2">
      <c r="A1883" s="58">
        <v>41167</v>
      </c>
      <c r="B1883" s="513" t="str">
        <f t="shared" si="48"/>
        <v>0915</v>
      </c>
      <c r="C1883" s="56">
        <v>2012</v>
      </c>
      <c r="D1883" s="141">
        <v>594</v>
      </c>
      <c r="E1883" s="141">
        <v>93</v>
      </c>
      <c r="F1883" s="209">
        <v>0</v>
      </c>
      <c r="G1883" s="209">
        <v>0</v>
      </c>
      <c r="H1883" s="141">
        <v>129</v>
      </c>
      <c r="I1883" s="141">
        <v>15</v>
      </c>
      <c r="J1883" s="141">
        <v>9</v>
      </c>
      <c r="K1883" s="141">
        <v>3</v>
      </c>
      <c r="L1883" s="209">
        <v>0</v>
      </c>
      <c r="M1883" s="60">
        <v>0</v>
      </c>
      <c r="N1883" s="170" t="s">
        <v>628</v>
      </c>
      <c r="W1883" s="168">
        <f t="shared" si="53"/>
        <v>0.72402198278978958</v>
      </c>
      <c r="X1883" s="168">
        <f t="shared" si="54"/>
        <v>0</v>
      </c>
      <c r="Y1883" s="169">
        <f t="shared" si="55"/>
        <v>3.7240219827897896</v>
      </c>
      <c r="Z1883" s="169">
        <f t="shared" si="56"/>
        <v>0</v>
      </c>
    </row>
    <row r="1884" spans="1:26" x14ac:dyDescent="0.2">
      <c r="A1884" s="58">
        <v>41168</v>
      </c>
      <c r="B1884" s="513" t="str">
        <f t="shared" si="48"/>
        <v>0916</v>
      </c>
      <c r="C1884" s="56">
        <v>2012</v>
      </c>
      <c r="D1884" s="141">
        <v>672</v>
      </c>
      <c r="E1884" s="141">
        <v>81</v>
      </c>
      <c r="F1884" s="209">
        <v>0</v>
      </c>
      <c r="G1884" s="209">
        <v>0</v>
      </c>
      <c r="H1884" s="141">
        <v>102</v>
      </c>
      <c r="I1884" s="141">
        <v>27</v>
      </c>
      <c r="J1884" s="141">
        <v>9</v>
      </c>
      <c r="K1884" s="141">
        <v>0</v>
      </c>
      <c r="L1884" s="209">
        <v>0</v>
      </c>
      <c r="M1884" s="60">
        <v>0</v>
      </c>
      <c r="N1884" s="170" t="s">
        <v>628</v>
      </c>
      <c r="W1884" s="168">
        <f t="shared" si="53"/>
        <v>0</v>
      </c>
      <c r="X1884" s="168">
        <f t="shared" si="54"/>
        <v>0</v>
      </c>
      <c r="Y1884" s="169">
        <f t="shared" si="55"/>
        <v>0</v>
      </c>
      <c r="Z1884" s="169">
        <f t="shared" si="56"/>
        <v>0</v>
      </c>
    </row>
    <row r="1885" spans="1:26" x14ac:dyDescent="0.2">
      <c r="A1885" s="58">
        <v>41169</v>
      </c>
      <c r="B1885" s="513" t="str">
        <f t="shared" si="48"/>
        <v>0917</v>
      </c>
      <c r="C1885" s="56">
        <v>2012</v>
      </c>
      <c r="D1885" s="141">
        <v>795</v>
      </c>
      <c r="E1885" s="141">
        <v>57</v>
      </c>
      <c r="F1885" s="209">
        <v>0</v>
      </c>
      <c r="G1885" s="209">
        <v>0</v>
      </c>
      <c r="H1885" s="141">
        <v>159</v>
      </c>
      <c r="I1885" s="141">
        <v>75</v>
      </c>
      <c r="J1885" s="141">
        <v>6</v>
      </c>
      <c r="K1885" s="141">
        <v>0</v>
      </c>
      <c r="L1885" s="209">
        <v>0</v>
      </c>
      <c r="M1885" s="60">
        <v>3</v>
      </c>
      <c r="N1885" s="170" t="s">
        <v>628</v>
      </c>
      <c r="W1885" s="168">
        <f t="shared" si="53"/>
        <v>0</v>
      </c>
      <c r="X1885" s="168">
        <f t="shared" si="54"/>
        <v>0</v>
      </c>
      <c r="Y1885" s="169">
        <f t="shared" si="55"/>
        <v>0</v>
      </c>
      <c r="Z1885" s="169">
        <f t="shared" si="56"/>
        <v>0</v>
      </c>
    </row>
    <row r="1886" spans="1:26" x14ac:dyDescent="0.2">
      <c r="A1886" s="58">
        <v>41170</v>
      </c>
      <c r="B1886" s="513" t="str">
        <f t="shared" si="48"/>
        <v>0918</v>
      </c>
      <c r="C1886" s="56">
        <v>2012</v>
      </c>
      <c r="D1886" s="141">
        <v>486</v>
      </c>
      <c r="E1886" s="141">
        <v>93</v>
      </c>
      <c r="F1886" s="209">
        <v>0</v>
      </c>
      <c r="G1886" s="209">
        <v>0</v>
      </c>
      <c r="H1886" s="141">
        <v>48</v>
      </c>
      <c r="I1886" s="141">
        <v>9</v>
      </c>
      <c r="J1886" s="141">
        <v>0</v>
      </c>
      <c r="K1886" s="141">
        <v>0</v>
      </c>
      <c r="L1886" s="209">
        <v>0</v>
      </c>
      <c r="M1886" s="60">
        <v>0</v>
      </c>
      <c r="N1886" s="170" t="s">
        <v>628</v>
      </c>
      <c r="W1886" s="168">
        <f t="shared" si="53"/>
        <v>0</v>
      </c>
      <c r="X1886" s="168">
        <f t="shared" si="54"/>
        <v>0</v>
      </c>
      <c r="Y1886" s="169">
        <f t="shared" si="55"/>
        <v>0</v>
      </c>
      <c r="Z1886" s="169">
        <f t="shared" si="56"/>
        <v>0</v>
      </c>
    </row>
    <row r="1887" spans="1:26" x14ac:dyDescent="0.2">
      <c r="A1887" s="58">
        <v>41171</v>
      </c>
      <c r="B1887" s="513" t="str">
        <f t="shared" ref="B1887:B1950" si="57">CONCATENATE(TEXT(A1887,"mm"),TEXT(A1887,"dd"))</f>
        <v>0919</v>
      </c>
      <c r="C1887" s="56">
        <v>2012</v>
      </c>
      <c r="D1887" s="141">
        <v>975</v>
      </c>
      <c r="E1887" s="141">
        <v>117</v>
      </c>
      <c r="F1887" s="209">
        <v>0</v>
      </c>
      <c r="G1887" s="209">
        <v>0</v>
      </c>
      <c r="H1887" s="141">
        <v>336</v>
      </c>
      <c r="I1887" s="141">
        <v>147</v>
      </c>
      <c r="J1887" s="141">
        <v>6</v>
      </c>
      <c r="K1887" s="141">
        <v>3</v>
      </c>
      <c r="L1887" s="209">
        <v>0</v>
      </c>
      <c r="M1887" s="60">
        <v>0</v>
      </c>
      <c r="N1887" s="170" t="s">
        <v>628</v>
      </c>
      <c r="W1887" s="168">
        <f t="shared" si="53"/>
        <v>0.72402198278978958</v>
      </c>
      <c r="X1887" s="168">
        <f t="shared" si="54"/>
        <v>0</v>
      </c>
      <c r="Y1887" s="169">
        <f t="shared" si="55"/>
        <v>3.7240219827897896</v>
      </c>
      <c r="Z1887" s="169">
        <f t="shared" si="56"/>
        <v>0</v>
      </c>
    </row>
    <row r="1888" spans="1:26" x14ac:dyDescent="0.2">
      <c r="A1888" s="58">
        <v>41172</v>
      </c>
      <c r="B1888" s="513" t="str">
        <f t="shared" si="57"/>
        <v>0920</v>
      </c>
      <c r="C1888" s="56">
        <v>2012</v>
      </c>
      <c r="D1888" s="141">
        <v>1098</v>
      </c>
      <c r="E1888" s="141">
        <v>42</v>
      </c>
      <c r="F1888" s="209">
        <v>0</v>
      </c>
      <c r="G1888" s="209">
        <v>0</v>
      </c>
      <c r="H1888" s="141">
        <v>453</v>
      </c>
      <c r="I1888" s="141">
        <v>129</v>
      </c>
      <c r="J1888" s="141">
        <v>3</v>
      </c>
      <c r="K1888" s="141">
        <v>0</v>
      </c>
      <c r="L1888" s="209">
        <v>0</v>
      </c>
      <c r="M1888" s="60">
        <v>0</v>
      </c>
      <c r="N1888" s="170" t="s">
        <v>628</v>
      </c>
      <c r="W1888" s="168">
        <f t="shared" si="53"/>
        <v>0</v>
      </c>
      <c r="X1888" s="168">
        <f t="shared" si="54"/>
        <v>0</v>
      </c>
      <c r="Y1888" s="169">
        <f t="shared" si="55"/>
        <v>0</v>
      </c>
      <c r="Z1888" s="169">
        <f t="shared" si="56"/>
        <v>0</v>
      </c>
    </row>
    <row r="1889" spans="1:26" x14ac:dyDescent="0.2">
      <c r="A1889" s="58">
        <v>41173</v>
      </c>
      <c r="B1889" s="513" t="str">
        <f t="shared" si="57"/>
        <v>0921</v>
      </c>
      <c r="C1889" s="56">
        <v>2012</v>
      </c>
      <c r="D1889" s="141">
        <v>1146</v>
      </c>
      <c r="E1889" s="141">
        <v>54</v>
      </c>
      <c r="F1889" s="209">
        <v>0</v>
      </c>
      <c r="G1889" s="209">
        <v>0</v>
      </c>
      <c r="H1889" s="141">
        <v>477</v>
      </c>
      <c r="I1889" s="141">
        <v>123</v>
      </c>
      <c r="J1889" s="141">
        <v>12</v>
      </c>
      <c r="K1889" s="141">
        <v>0</v>
      </c>
      <c r="L1889" s="209">
        <v>0</v>
      </c>
      <c r="M1889" s="60">
        <v>0</v>
      </c>
      <c r="N1889" s="170" t="s">
        <v>628</v>
      </c>
      <c r="W1889" s="168">
        <f t="shared" si="53"/>
        <v>0</v>
      </c>
      <c r="X1889" s="168">
        <f t="shared" si="54"/>
        <v>0</v>
      </c>
      <c r="Y1889" s="169">
        <f t="shared" si="55"/>
        <v>0</v>
      </c>
      <c r="Z1889" s="169">
        <f t="shared" si="56"/>
        <v>0</v>
      </c>
    </row>
    <row r="1890" spans="1:26" x14ac:dyDescent="0.2">
      <c r="A1890" s="58">
        <v>41174</v>
      </c>
      <c r="B1890" s="513" t="str">
        <f t="shared" si="57"/>
        <v>0922</v>
      </c>
      <c r="C1890" s="56">
        <v>2012</v>
      </c>
      <c r="D1890" s="141">
        <v>612</v>
      </c>
      <c r="E1890" s="141">
        <v>36</v>
      </c>
      <c r="F1890" s="209">
        <v>0</v>
      </c>
      <c r="G1890" s="209">
        <v>0</v>
      </c>
      <c r="H1890" s="141">
        <v>462</v>
      </c>
      <c r="I1890" s="141">
        <v>60</v>
      </c>
      <c r="J1890" s="141">
        <v>6</v>
      </c>
      <c r="K1890" s="141">
        <v>0</v>
      </c>
      <c r="L1890" s="209">
        <v>0</v>
      </c>
      <c r="M1890" s="60">
        <v>0</v>
      </c>
      <c r="N1890" s="170" t="s">
        <v>628</v>
      </c>
      <c r="W1890" s="168">
        <f t="shared" si="53"/>
        <v>0</v>
      </c>
      <c r="X1890" s="168">
        <f t="shared" si="54"/>
        <v>0</v>
      </c>
      <c r="Y1890" s="169">
        <f t="shared" si="55"/>
        <v>0</v>
      </c>
      <c r="Z1890" s="169">
        <f t="shared" si="56"/>
        <v>0</v>
      </c>
    </row>
    <row r="1891" spans="1:26" x14ac:dyDescent="0.2">
      <c r="A1891" s="58">
        <v>41175</v>
      </c>
      <c r="B1891" s="513" t="str">
        <f t="shared" si="57"/>
        <v>0923</v>
      </c>
      <c r="C1891" s="56">
        <v>2012</v>
      </c>
      <c r="D1891" s="141">
        <v>474</v>
      </c>
      <c r="E1891" s="141">
        <v>18</v>
      </c>
      <c r="F1891" s="209">
        <v>0</v>
      </c>
      <c r="G1891" s="209">
        <v>0</v>
      </c>
      <c r="H1891" s="141">
        <v>633</v>
      </c>
      <c r="I1891" s="141">
        <v>48</v>
      </c>
      <c r="J1891" s="141">
        <v>0</v>
      </c>
      <c r="K1891" s="141">
        <v>0</v>
      </c>
      <c r="L1891" s="209">
        <v>0</v>
      </c>
      <c r="M1891" s="60">
        <v>0</v>
      </c>
      <c r="N1891" s="170" t="s">
        <v>628</v>
      </c>
      <c r="W1891" s="168">
        <f t="shared" si="53"/>
        <v>0</v>
      </c>
      <c r="X1891" s="168">
        <f t="shared" si="54"/>
        <v>0</v>
      </c>
      <c r="Y1891" s="169">
        <f t="shared" si="55"/>
        <v>0</v>
      </c>
      <c r="Z1891" s="169">
        <f t="shared" si="56"/>
        <v>0</v>
      </c>
    </row>
    <row r="1892" spans="1:26" x14ac:dyDescent="0.2">
      <c r="A1892" s="58">
        <v>41176</v>
      </c>
      <c r="B1892" s="513" t="str">
        <f t="shared" si="57"/>
        <v>0924</v>
      </c>
      <c r="C1892" s="56">
        <v>2012</v>
      </c>
      <c r="D1892" s="141">
        <v>548</v>
      </c>
      <c r="E1892" s="141">
        <v>114</v>
      </c>
      <c r="F1892" s="209">
        <v>0</v>
      </c>
      <c r="G1892" s="209">
        <v>0</v>
      </c>
      <c r="H1892" s="141">
        <v>430</v>
      </c>
      <c r="I1892" s="141">
        <v>82</v>
      </c>
      <c r="J1892" s="141">
        <v>2</v>
      </c>
      <c r="K1892" s="141">
        <v>0</v>
      </c>
      <c r="L1892" s="209">
        <v>0</v>
      </c>
      <c r="M1892" s="60">
        <v>1</v>
      </c>
      <c r="N1892" s="170" t="s">
        <v>326</v>
      </c>
      <c r="O1892" s="56">
        <v>17.5</v>
      </c>
      <c r="P1892" s="57">
        <v>1.27</v>
      </c>
      <c r="W1892" s="168">
        <f t="shared" si="53"/>
        <v>0</v>
      </c>
      <c r="X1892" s="168">
        <f t="shared" si="54"/>
        <v>0</v>
      </c>
      <c r="Y1892" s="169">
        <f t="shared" si="55"/>
        <v>0</v>
      </c>
      <c r="Z1892" s="169">
        <f t="shared" si="56"/>
        <v>0</v>
      </c>
    </row>
    <row r="1893" spans="1:26" x14ac:dyDescent="0.2">
      <c r="A1893" s="58">
        <v>41177</v>
      </c>
      <c r="B1893" s="513" t="str">
        <f t="shared" si="57"/>
        <v>0925</v>
      </c>
      <c r="C1893" s="56">
        <v>2012</v>
      </c>
      <c r="D1893" s="141">
        <v>491</v>
      </c>
      <c r="E1893" s="141">
        <v>93</v>
      </c>
      <c r="F1893" s="209">
        <v>0</v>
      </c>
      <c r="G1893" s="209">
        <v>0</v>
      </c>
      <c r="H1893" s="141">
        <v>238</v>
      </c>
      <c r="I1893" s="141">
        <v>56</v>
      </c>
      <c r="J1893" s="141">
        <v>2</v>
      </c>
      <c r="K1893" s="141">
        <v>1</v>
      </c>
      <c r="L1893" s="209">
        <v>0</v>
      </c>
      <c r="M1893" s="60">
        <v>0</v>
      </c>
      <c r="N1893" s="170" t="s">
        <v>326</v>
      </c>
      <c r="W1893" s="168">
        <f t="shared" si="53"/>
        <v>0.24134066092992984</v>
      </c>
      <c r="X1893" s="168">
        <f t="shared" si="54"/>
        <v>0</v>
      </c>
      <c r="Y1893" s="169">
        <f t="shared" si="55"/>
        <v>1.2413406609299298</v>
      </c>
      <c r="Z1893" s="169">
        <f t="shared" si="56"/>
        <v>0</v>
      </c>
    </row>
    <row r="1894" spans="1:26" x14ac:dyDescent="0.2">
      <c r="A1894" s="58">
        <v>41178</v>
      </c>
      <c r="B1894" s="513" t="str">
        <f t="shared" si="57"/>
        <v>0926</v>
      </c>
      <c r="C1894" s="56">
        <v>2012</v>
      </c>
      <c r="D1894" s="141">
        <v>645</v>
      </c>
      <c r="E1894" s="141">
        <v>73</v>
      </c>
      <c r="F1894" s="209">
        <v>0</v>
      </c>
      <c r="G1894" s="209">
        <v>0</v>
      </c>
      <c r="H1894" s="141">
        <v>289</v>
      </c>
      <c r="I1894" s="141">
        <v>48</v>
      </c>
      <c r="J1894" s="141">
        <v>0</v>
      </c>
      <c r="K1894" s="141">
        <v>0</v>
      </c>
      <c r="L1894" s="209">
        <v>0</v>
      </c>
      <c r="M1894" s="60">
        <v>0</v>
      </c>
      <c r="N1894" s="170" t="s">
        <v>326</v>
      </c>
      <c r="W1894" s="168">
        <f t="shared" si="53"/>
        <v>0</v>
      </c>
      <c r="X1894" s="168">
        <f t="shared" si="54"/>
        <v>0</v>
      </c>
      <c r="Y1894" s="169">
        <f t="shared" si="55"/>
        <v>0</v>
      </c>
      <c r="Z1894" s="169">
        <f t="shared" si="56"/>
        <v>0</v>
      </c>
    </row>
    <row r="1895" spans="1:26" x14ac:dyDescent="0.2">
      <c r="A1895" s="58">
        <v>41179</v>
      </c>
      <c r="B1895" s="513" t="str">
        <f t="shared" si="57"/>
        <v>0927</v>
      </c>
      <c r="C1895" s="56">
        <v>2012</v>
      </c>
      <c r="D1895" s="141">
        <v>520</v>
      </c>
      <c r="E1895" s="141">
        <v>115</v>
      </c>
      <c r="F1895" s="209">
        <v>0</v>
      </c>
      <c r="G1895" s="209">
        <v>0</v>
      </c>
      <c r="H1895" s="141">
        <v>239</v>
      </c>
      <c r="I1895" s="141">
        <v>58</v>
      </c>
      <c r="J1895" s="141">
        <v>2</v>
      </c>
      <c r="K1895" s="141">
        <v>0</v>
      </c>
      <c r="L1895" s="209">
        <v>0</v>
      </c>
      <c r="M1895" s="60">
        <v>0</v>
      </c>
      <c r="N1895" s="170" t="s">
        <v>326</v>
      </c>
      <c r="W1895" s="168">
        <f t="shared" si="53"/>
        <v>0</v>
      </c>
      <c r="X1895" s="168">
        <f t="shared" si="54"/>
        <v>0</v>
      </c>
      <c r="Y1895" s="169">
        <f t="shared" si="55"/>
        <v>0</v>
      </c>
      <c r="Z1895" s="169">
        <f t="shared" si="56"/>
        <v>0</v>
      </c>
    </row>
    <row r="1896" spans="1:26" x14ac:dyDescent="0.2">
      <c r="A1896" s="58">
        <v>41180</v>
      </c>
      <c r="B1896" s="513" t="str">
        <f t="shared" si="57"/>
        <v>0928</v>
      </c>
      <c r="C1896" s="56">
        <v>2012</v>
      </c>
      <c r="D1896" s="141">
        <v>474</v>
      </c>
      <c r="E1896" s="141">
        <v>69</v>
      </c>
      <c r="F1896" s="209">
        <v>0</v>
      </c>
      <c r="G1896" s="209">
        <v>1</v>
      </c>
      <c r="H1896" s="141">
        <v>283</v>
      </c>
      <c r="I1896" s="141">
        <v>64</v>
      </c>
      <c r="J1896" s="141">
        <v>2</v>
      </c>
      <c r="K1896" s="141">
        <v>0</v>
      </c>
      <c r="L1896" s="209">
        <v>1</v>
      </c>
      <c r="M1896" s="60">
        <v>0</v>
      </c>
      <c r="N1896" s="170" t="s">
        <v>326</v>
      </c>
      <c r="W1896" s="168">
        <f t="shared" si="53"/>
        <v>0</v>
      </c>
      <c r="X1896" s="168">
        <f t="shared" si="54"/>
        <v>0.27749229188078112</v>
      </c>
      <c r="Y1896" s="169">
        <f t="shared" si="55"/>
        <v>0</v>
      </c>
      <c r="Z1896" s="169">
        <f t="shared" si="56"/>
        <v>1.2774922918807812</v>
      </c>
    </row>
    <row r="1897" spans="1:26" x14ac:dyDescent="0.2">
      <c r="A1897" s="58">
        <v>41181</v>
      </c>
      <c r="B1897" s="513" t="str">
        <f t="shared" si="57"/>
        <v>0929</v>
      </c>
      <c r="C1897" s="56">
        <v>2012</v>
      </c>
      <c r="D1897" s="141">
        <f>228+25</f>
        <v>253</v>
      </c>
      <c r="E1897" s="141">
        <f>39+5</f>
        <v>44</v>
      </c>
      <c r="F1897" s="209">
        <v>0</v>
      </c>
      <c r="G1897" s="209">
        <v>0</v>
      </c>
      <c r="H1897" s="141">
        <f>128+81</f>
        <v>209</v>
      </c>
      <c r="I1897" s="141">
        <f>15+10</f>
        <v>25</v>
      </c>
      <c r="J1897" s="141">
        <v>1</v>
      </c>
      <c r="K1897" s="141">
        <v>0</v>
      </c>
      <c r="L1897" s="209">
        <v>0</v>
      </c>
      <c r="M1897" s="60">
        <v>0</v>
      </c>
      <c r="N1897" s="170" t="s">
        <v>632</v>
      </c>
      <c r="W1897" s="168">
        <f t="shared" si="53"/>
        <v>0</v>
      </c>
      <c r="X1897" s="168">
        <f t="shared" si="54"/>
        <v>0</v>
      </c>
      <c r="Y1897" s="169">
        <f t="shared" si="55"/>
        <v>0</v>
      </c>
      <c r="Z1897" s="169">
        <f t="shared" si="56"/>
        <v>0</v>
      </c>
    </row>
    <row r="1898" spans="1:26" x14ac:dyDescent="0.2">
      <c r="A1898" s="58">
        <v>41182</v>
      </c>
      <c r="B1898" s="513" t="str">
        <f t="shared" si="57"/>
        <v>0930</v>
      </c>
      <c r="C1898" s="56">
        <v>2012</v>
      </c>
      <c r="D1898" s="563">
        <v>150</v>
      </c>
      <c r="E1898" s="563">
        <v>20</v>
      </c>
      <c r="F1898" s="570">
        <v>0</v>
      </c>
      <c r="G1898" s="570">
        <v>0</v>
      </c>
      <c r="H1898" s="563">
        <v>75</v>
      </c>
      <c r="I1898" s="563">
        <v>10</v>
      </c>
      <c r="J1898" s="563">
        <v>0</v>
      </c>
      <c r="K1898" s="563">
        <v>0</v>
      </c>
      <c r="L1898" s="570">
        <v>0</v>
      </c>
      <c r="M1898" s="196">
        <v>0</v>
      </c>
      <c r="N1898" s="134" t="s">
        <v>633</v>
      </c>
      <c r="W1898" s="168">
        <f t="shared" si="53"/>
        <v>0</v>
      </c>
      <c r="X1898" s="168">
        <f t="shared" si="54"/>
        <v>0</v>
      </c>
      <c r="Y1898" s="169">
        <f t="shared" si="55"/>
        <v>0</v>
      </c>
      <c r="Z1898" s="169">
        <f t="shared" si="56"/>
        <v>0</v>
      </c>
    </row>
    <row r="1899" spans="1:26" x14ac:dyDescent="0.2">
      <c r="A1899" s="58">
        <v>41183</v>
      </c>
      <c r="B1899" s="513" t="str">
        <f t="shared" si="57"/>
        <v>1001</v>
      </c>
      <c r="C1899" s="56">
        <v>2012</v>
      </c>
      <c r="D1899" s="141">
        <v>103</v>
      </c>
      <c r="E1899" s="141">
        <v>13</v>
      </c>
      <c r="F1899" s="209">
        <v>0</v>
      </c>
      <c r="G1899" s="209">
        <v>0</v>
      </c>
      <c r="H1899" s="141">
        <v>49</v>
      </c>
      <c r="I1899" s="141">
        <v>5</v>
      </c>
      <c r="J1899" s="141">
        <v>1</v>
      </c>
      <c r="K1899" s="141">
        <v>0</v>
      </c>
      <c r="L1899" s="209">
        <v>0</v>
      </c>
      <c r="M1899" s="60">
        <v>0</v>
      </c>
      <c r="N1899" s="56" t="s">
        <v>638</v>
      </c>
      <c r="W1899" s="168">
        <f t="shared" si="53"/>
        <v>0</v>
      </c>
      <c r="X1899" s="168">
        <f t="shared" si="54"/>
        <v>0</v>
      </c>
      <c r="Y1899" s="169">
        <f t="shared" si="55"/>
        <v>0</v>
      </c>
      <c r="Z1899" s="169">
        <f t="shared" si="56"/>
        <v>0</v>
      </c>
    </row>
    <row r="1900" spans="1:26" x14ac:dyDescent="0.2">
      <c r="A1900" s="58">
        <v>41184</v>
      </c>
      <c r="B1900" s="513" t="str">
        <f t="shared" si="57"/>
        <v>1002</v>
      </c>
      <c r="C1900" s="56">
        <v>2012</v>
      </c>
      <c r="D1900" s="141">
        <v>1188</v>
      </c>
      <c r="E1900" s="141">
        <v>44</v>
      </c>
      <c r="F1900" s="209"/>
      <c r="G1900" s="209"/>
      <c r="H1900" s="141">
        <v>244</v>
      </c>
      <c r="I1900" s="141">
        <v>36</v>
      </c>
      <c r="J1900" s="141">
        <v>1</v>
      </c>
      <c r="K1900" s="141">
        <v>0</v>
      </c>
      <c r="L1900" s="209">
        <v>0</v>
      </c>
      <c r="M1900" s="60"/>
      <c r="N1900" s="56" t="s">
        <v>327</v>
      </c>
      <c r="P1900" s="57">
        <v>1.22</v>
      </c>
      <c r="W1900" s="168">
        <f t="shared" si="53"/>
        <v>0</v>
      </c>
      <c r="X1900" s="168">
        <f t="shared" si="54"/>
        <v>0</v>
      </c>
      <c r="Y1900" s="169">
        <f t="shared" si="55"/>
        <v>0</v>
      </c>
      <c r="Z1900" s="169">
        <f t="shared" si="56"/>
        <v>0</v>
      </c>
    </row>
    <row r="1901" spans="1:26" x14ac:dyDescent="0.2">
      <c r="A1901" s="58">
        <v>41185</v>
      </c>
      <c r="B1901" s="513" t="str">
        <f t="shared" si="57"/>
        <v>1003</v>
      </c>
      <c r="C1901" s="56">
        <v>2012</v>
      </c>
      <c r="D1901" s="141">
        <v>438</v>
      </c>
      <c r="E1901" s="141">
        <v>33</v>
      </c>
      <c r="F1901" s="209">
        <v>0</v>
      </c>
      <c r="G1901" s="209">
        <v>1</v>
      </c>
      <c r="H1901" s="141">
        <v>413</v>
      </c>
      <c r="I1901" s="141">
        <v>36</v>
      </c>
      <c r="J1901" s="141">
        <v>3</v>
      </c>
      <c r="K1901" s="141">
        <v>0</v>
      </c>
      <c r="L1901" s="209">
        <v>0</v>
      </c>
      <c r="M1901" s="60">
        <v>0</v>
      </c>
      <c r="N1901" s="170" t="s">
        <v>326</v>
      </c>
      <c r="W1901" s="168">
        <f t="shared" si="53"/>
        <v>0</v>
      </c>
      <c r="X1901" s="168">
        <f t="shared" si="54"/>
        <v>0</v>
      </c>
      <c r="Y1901" s="169">
        <f t="shared" si="55"/>
        <v>0</v>
      </c>
      <c r="Z1901" s="169">
        <f t="shared" si="56"/>
        <v>0</v>
      </c>
    </row>
    <row r="1902" spans="1:26" x14ac:dyDescent="0.2">
      <c r="A1902" s="58">
        <v>41186</v>
      </c>
      <c r="B1902" s="513" t="str">
        <f t="shared" si="57"/>
        <v>1004</v>
      </c>
      <c r="C1902" s="56">
        <v>2012</v>
      </c>
      <c r="D1902" s="141">
        <v>273</v>
      </c>
      <c r="E1902" s="141">
        <v>41</v>
      </c>
      <c r="F1902" s="209">
        <v>0</v>
      </c>
      <c r="G1902" s="209">
        <v>2</v>
      </c>
      <c r="H1902" s="141">
        <v>204</v>
      </c>
      <c r="I1902" s="141">
        <v>15</v>
      </c>
      <c r="J1902" s="141">
        <v>1</v>
      </c>
      <c r="K1902" s="141">
        <v>0</v>
      </c>
      <c r="L1902" s="209">
        <v>0</v>
      </c>
      <c r="M1902" s="60">
        <v>0</v>
      </c>
      <c r="N1902" s="170" t="s">
        <v>326</v>
      </c>
      <c r="O1902" s="56">
        <v>14</v>
      </c>
      <c r="P1902" s="57">
        <v>1.25</v>
      </c>
      <c r="T1902" s="60"/>
      <c r="W1902" s="168">
        <f t="shared" si="53"/>
        <v>0</v>
      </c>
      <c r="X1902" s="168">
        <f t="shared" si="54"/>
        <v>0</v>
      </c>
      <c r="Y1902" s="169">
        <f t="shared" si="55"/>
        <v>0</v>
      </c>
      <c r="Z1902" s="169">
        <f t="shared" si="56"/>
        <v>0</v>
      </c>
    </row>
    <row r="1903" spans="1:26" x14ac:dyDescent="0.2">
      <c r="A1903" s="58">
        <v>41187</v>
      </c>
      <c r="B1903" s="513" t="str">
        <f t="shared" si="57"/>
        <v>1005</v>
      </c>
      <c r="C1903" s="56">
        <v>2012</v>
      </c>
      <c r="D1903" s="141">
        <v>164</v>
      </c>
      <c r="E1903" s="141">
        <v>7</v>
      </c>
      <c r="F1903" s="209">
        <v>0</v>
      </c>
      <c r="G1903" s="209">
        <v>0</v>
      </c>
      <c r="H1903" s="141">
        <v>123</v>
      </c>
      <c r="I1903" s="141">
        <v>7</v>
      </c>
      <c r="J1903" s="141">
        <v>2</v>
      </c>
      <c r="K1903" s="141">
        <v>0</v>
      </c>
      <c r="L1903" s="209">
        <v>0</v>
      </c>
      <c r="M1903" s="60">
        <v>0</v>
      </c>
      <c r="N1903" s="170" t="s">
        <v>326</v>
      </c>
      <c r="T1903" s="60"/>
      <c r="W1903" s="168">
        <f t="shared" si="53"/>
        <v>0</v>
      </c>
      <c r="X1903" s="168">
        <f t="shared" si="54"/>
        <v>0</v>
      </c>
      <c r="Y1903" s="169">
        <f t="shared" si="55"/>
        <v>0</v>
      </c>
      <c r="Z1903" s="169">
        <f t="shared" si="56"/>
        <v>0</v>
      </c>
    </row>
    <row r="1904" spans="1:26" x14ac:dyDescent="0.2">
      <c r="A1904" s="58">
        <v>41188</v>
      </c>
      <c r="B1904" s="513" t="str">
        <f t="shared" si="57"/>
        <v>1006</v>
      </c>
      <c r="C1904" s="56">
        <v>2012</v>
      </c>
      <c r="D1904" s="141">
        <v>216</v>
      </c>
      <c r="E1904" s="141">
        <v>15</v>
      </c>
      <c r="F1904" s="209">
        <v>0</v>
      </c>
      <c r="G1904" s="209">
        <v>0</v>
      </c>
      <c r="H1904" s="141">
        <v>351</v>
      </c>
      <c r="I1904" s="141">
        <v>14</v>
      </c>
      <c r="J1904" s="141">
        <v>0</v>
      </c>
      <c r="K1904" s="141">
        <v>1</v>
      </c>
      <c r="L1904" s="209">
        <v>0</v>
      </c>
      <c r="M1904" s="60">
        <v>0</v>
      </c>
      <c r="N1904" s="170" t="s">
        <v>326</v>
      </c>
      <c r="T1904" s="60"/>
      <c r="W1904" s="168">
        <f t="shared" si="53"/>
        <v>0.24134066092992984</v>
      </c>
      <c r="X1904" s="168">
        <f t="shared" si="54"/>
        <v>0</v>
      </c>
      <c r="Y1904" s="169">
        <f t="shared" si="55"/>
        <v>1.2413406609299298</v>
      </c>
      <c r="Z1904" s="169">
        <f t="shared" si="56"/>
        <v>0</v>
      </c>
    </row>
    <row r="1905" spans="1:26" x14ac:dyDescent="0.2">
      <c r="A1905" s="58">
        <v>41189</v>
      </c>
      <c r="B1905" s="513" t="str">
        <f t="shared" si="57"/>
        <v>1007</v>
      </c>
      <c r="C1905" s="56">
        <v>2012</v>
      </c>
      <c r="D1905" s="141">
        <v>207</v>
      </c>
      <c r="E1905" s="141">
        <v>32</v>
      </c>
      <c r="F1905" s="209">
        <v>0</v>
      </c>
      <c r="G1905" s="209">
        <v>0</v>
      </c>
      <c r="H1905" s="141">
        <v>436</v>
      </c>
      <c r="I1905" s="141">
        <v>18</v>
      </c>
      <c r="J1905" s="141">
        <v>1</v>
      </c>
      <c r="K1905" s="141">
        <v>0</v>
      </c>
      <c r="L1905" s="209">
        <v>0</v>
      </c>
      <c r="M1905" s="60">
        <v>0</v>
      </c>
      <c r="N1905" s="170" t="s">
        <v>326</v>
      </c>
      <c r="P1905" s="56"/>
      <c r="W1905" s="168">
        <f t="shared" si="53"/>
        <v>0</v>
      </c>
      <c r="X1905" s="168">
        <f t="shared" si="54"/>
        <v>0</v>
      </c>
      <c r="Y1905" s="169">
        <f t="shared" si="55"/>
        <v>0</v>
      </c>
      <c r="Z1905" s="169">
        <f t="shared" si="56"/>
        <v>0</v>
      </c>
    </row>
    <row r="1906" spans="1:26" x14ac:dyDescent="0.2">
      <c r="A1906" s="58">
        <v>41190</v>
      </c>
      <c r="B1906" s="513" t="str">
        <f t="shared" si="57"/>
        <v>1008</v>
      </c>
      <c r="C1906" s="56">
        <v>2012</v>
      </c>
      <c r="D1906" s="141">
        <v>183</v>
      </c>
      <c r="E1906" s="141">
        <v>26</v>
      </c>
      <c r="F1906" s="209">
        <v>0</v>
      </c>
      <c r="G1906" s="209">
        <v>0</v>
      </c>
      <c r="H1906" s="141">
        <v>471</v>
      </c>
      <c r="I1906" s="141">
        <v>18</v>
      </c>
      <c r="J1906" s="141">
        <v>2</v>
      </c>
      <c r="K1906" s="141">
        <v>1</v>
      </c>
      <c r="L1906" s="209">
        <v>0</v>
      </c>
      <c r="M1906" s="60">
        <v>0</v>
      </c>
      <c r="N1906" s="170"/>
      <c r="T1906" s="60"/>
      <c r="W1906" s="168">
        <f t="shared" ref="W1906:W1935" si="58">K1906/SUM(K$1732:K$1797)*W$1731</f>
        <v>0.24134066092992984</v>
      </c>
      <c r="X1906" s="168">
        <f t="shared" ref="X1906:X1935" si="59">L1906/SUM(L$1732:L$1797)*X$1731</f>
        <v>0</v>
      </c>
      <c r="Y1906" s="169">
        <f t="shared" ref="Y1906:Y1935" si="60">W1906+K1906</f>
        <v>1.2413406609299298</v>
      </c>
      <c r="Z1906" s="169">
        <f t="shared" ref="Z1906:Z1935" si="61">X1906+L1906</f>
        <v>0</v>
      </c>
    </row>
    <row r="1907" spans="1:26" x14ac:dyDescent="0.2">
      <c r="A1907" s="58">
        <v>41191</v>
      </c>
      <c r="B1907" s="513" t="str">
        <f t="shared" si="57"/>
        <v>1009</v>
      </c>
      <c r="C1907" s="56">
        <v>2012</v>
      </c>
      <c r="D1907" s="141">
        <v>128</v>
      </c>
      <c r="E1907" s="141">
        <v>16</v>
      </c>
      <c r="F1907" s="209">
        <v>0</v>
      </c>
      <c r="G1907" s="209">
        <v>0</v>
      </c>
      <c r="H1907" s="141">
        <v>522</v>
      </c>
      <c r="I1907" s="141">
        <v>35</v>
      </c>
      <c r="J1907" s="141">
        <v>3</v>
      </c>
      <c r="K1907" s="141">
        <v>0</v>
      </c>
      <c r="L1907" s="209">
        <v>0</v>
      </c>
      <c r="M1907" s="60">
        <v>0</v>
      </c>
      <c r="T1907" s="60"/>
      <c r="W1907" s="168">
        <f t="shared" si="58"/>
        <v>0</v>
      </c>
      <c r="X1907" s="168">
        <f t="shared" si="59"/>
        <v>0</v>
      </c>
      <c r="Y1907" s="169">
        <f t="shared" si="60"/>
        <v>0</v>
      </c>
      <c r="Z1907" s="169">
        <f t="shared" si="61"/>
        <v>0</v>
      </c>
    </row>
    <row r="1908" spans="1:26" x14ac:dyDescent="0.2">
      <c r="A1908" s="58">
        <v>41192</v>
      </c>
      <c r="B1908" s="513" t="str">
        <f t="shared" si="57"/>
        <v>1010</v>
      </c>
      <c r="C1908" s="56">
        <v>2012</v>
      </c>
      <c r="D1908" s="141">
        <v>95</v>
      </c>
      <c r="E1908" s="141">
        <v>17</v>
      </c>
      <c r="F1908" s="209">
        <v>0</v>
      </c>
      <c r="G1908" s="209">
        <v>0</v>
      </c>
      <c r="H1908" s="141">
        <v>353</v>
      </c>
      <c r="I1908" s="141">
        <v>22</v>
      </c>
      <c r="J1908" s="141">
        <v>0</v>
      </c>
      <c r="K1908" s="141">
        <v>0</v>
      </c>
      <c r="L1908" s="209">
        <v>0</v>
      </c>
      <c r="M1908" s="60">
        <v>0</v>
      </c>
      <c r="T1908" s="60"/>
      <c r="W1908" s="168">
        <f t="shared" si="58"/>
        <v>0</v>
      </c>
      <c r="X1908" s="168">
        <f t="shared" si="59"/>
        <v>0</v>
      </c>
      <c r="Y1908" s="169">
        <f t="shared" si="60"/>
        <v>0</v>
      </c>
      <c r="Z1908" s="169">
        <f t="shared" si="61"/>
        <v>0</v>
      </c>
    </row>
    <row r="1909" spans="1:26" x14ac:dyDescent="0.2">
      <c r="A1909" s="58">
        <v>41193</v>
      </c>
      <c r="B1909" s="513" t="str">
        <f t="shared" si="57"/>
        <v>1011</v>
      </c>
      <c r="C1909" s="56">
        <v>2012</v>
      </c>
      <c r="D1909" s="141">
        <v>79</v>
      </c>
      <c r="E1909" s="141">
        <v>22</v>
      </c>
      <c r="F1909" s="209">
        <v>0</v>
      </c>
      <c r="G1909" s="209">
        <v>0</v>
      </c>
      <c r="H1909" s="141">
        <v>321</v>
      </c>
      <c r="I1909" s="141">
        <v>18</v>
      </c>
      <c r="J1909" s="141">
        <v>1</v>
      </c>
      <c r="K1909" s="141">
        <v>0</v>
      </c>
      <c r="L1909" s="209">
        <v>0</v>
      </c>
      <c r="M1909" s="60">
        <v>0</v>
      </c>
      <c r="T1909" s="60"/>
      <c r="W1909" s="168">
        <f t="shared" si="58"/>
        <v>0</v>
      </c>
      <c r="X1909" s="168">
        <f t="shared" si="59"/>
        <v>0</v>
      </c>
      <c r="Y1909" s="169">
        <f t="shared" si="60"/>
        <v>0</v>
      </c>
      <c r="Z1909" s="169">
        <f t="shared" si="61"/>
        <v>0</v>
      </c>
    </row>
    <row r="1910" spans="1:26" x14ac:dyDescent="0.2">
      <c r="A1910" s="58">
        <v>41194</v>
      </c>
      <c r="B1910" s="513" t="str">
        <f t="shared" si="57"/>
        <v>1012</v>
      </c>
      <c r="C1910" s="56">
        <v>2012</v>
      </c>
      <c r="D1910" s="141">
        <v>91</v>
      </c>
      <c r="E1910" s="141">
        <v>6</v>
      </c>
      <c r="F1910" s="209">
        <v>0</v>
      </c>
      <c r="G1910" s="209">
        <v>0</v>
      </c>
      <c r="H1910" s="141">
        <v>385</v>
      </c>
      <c r="I1910" s="141">
        <v>39</v>
      </c>
      <c r="J1910" s="141">
        <v>1</v>
      </c>
      <c r="K1910" s="141">
        <v>0</v>
      </c>
      <c r="L1910" s="209">
        <v>0</v>
      </c>
      <c r="M1910" s="60">
        <v>0</v>
      </c>
      <c r="T1910" s="60"/>
      <c r="W1910" s="168">
        <f t="shared" si="58"/>
        <v>0</v>
      </c>
      <c r="X1910" s="168">
        <f t="shared" si="59"/>
        <v>0</v>
      </c>
      <c r="Y1910" s="169">
        <f t="shared" si="60"/>
        <v>0</v>
      </c>
      <c r="Z1910" s="169">
        <f t="shared" si="61"/>
        <v>0</v>
      </c>
    </row>
    <row r="1911" spans="1:26" x14ac:dyDescent="0.2">
      <c r="A1911" s="58">
        <v>41195</v>
      </c>
      <c r="B1911" s="513" t="str">
        <f t="shared" si="57"/>
        <v>1013</v>
      </c>
      <c r="C1911" s="56">
        <v>2012</v>
      </c>
      <c r="D1911" s="141">
        <v>431</v>
      </c>
      <c r="E1911" s="141">
        <v>25</v>
      </c>
      <c r="F1911" s="209">
        <v>1</v>
      </c>
      <c r="G1911" s="209">
        <v>8</v>
      </c>
      <c r="H1911" s="141">
        <v>552</v>
      </c>
      <c r="I1911" s="141">
        <v>33</v>
      </c>
      <c r="J1911" s="141">
        <v>5</v>
      </c>
      <c r="K1911" s="141">
        <v>0</v>
      </c>
      <c r="L1911" s="209">
        <v>0</v>
      </c>
      <c r="M1911" s="60">
        <v>0</v>
      </c>
      <c r="N1911" s="56" t="s">
        <v>328</v>
      </c>
      <c r="O1911" s="56">
        <v>13</v>
      </c>
      <c r="P1911" s="57">
        <v>1.39</v>
      </c>
      <c r="W1911" s="168">
        <f t="shared" si="58"/>
        <v>0</v>
      </c>
      <c r="X1911" s="168">
        <f t="shared" si="59"/>
        <v>0</v>
      </c>
      <c r="Y1911" s="169">
        <f t="shared" si="60"/>
        <v>0</v>
      </c>
      <c r="Z1911" s="169">
        <f t="shared" si="61"/>
        <v>0</v>
      </c>
    </row>
    <row r="1912" spans="1:26" x14ac:dyDescent="0.2">
      <c r="A1912" s="58">
        <v>41196</v>
      </c>
      <c r="B1912" s="513" t="str">
        <f t="shared" si="57"/>
        <v>1014</v>
      </c>
      <c r="C1912" s="56">
        <v>2012</v>
      </c>
      <c r="D1912" s="141">
        <v>472</v>
      </c>
      <c r="E1912" s="141">
        <v>37</v>
      </c>
      <c r="F1912" s="209">
        <v>0</v>
      </c>
      <c r="G1912" s="209">
        <v>10</v>
      </c>
      <c r="H1912" s="141">
        <v>634</v>
      </c>
      <c r="I1912" s="141">
        <v>71</v>
      </c>
      <c r="J1912" s="141">
        <v>1</v>
      </c>
      <c r="K1912" s="141">
        <v>1</v>
      </c>
      <c r="L1912" s="209">
        <v>0</v>
      </c>
      <c r="M1912" s="60">
        <v>0</v>
      </c>
      <c r="N1912" s="56" t="s">
        <v>329</v>
      </c>
      <c r="O1912" s="56">
        <v>13</v>
      </c>
      <c r="P1912" s="57">
        <v>1.6</v>
      </c>
      <c r="W1912" s="168">
        <f t="shared" si="58"/>
        <v>0.24134066092992984</v>
      </c>
      <c r="X1912" s="168">
        <f t="shared" si="59"/>
        <v>0</v>
      </c>
      <c r="Y1912" s="169">
        <f t="shared" si="60"/>
        <v>1.2413406609299298</v>
      </c>
      <c r="Z1912" s="169">
        <f t="shared" si="61"/>
        <v>0</v>
      </c>
    </row>
    <row r="1913" spans="1:26" x14ac:dyDescent="0.2">
      <c r="A1913" s="58">
        <v>41197</v>
      </c>
      <c r="B1913" s="513" t="str">
        <f t="shared" si="57"/>
        <v>1015</v>
      </c>
      <c r="C1913" s="56">
        <v>2012</v>
      </c>
      <c r="D1913" s="141">
        <v>130</v>
      </c>
      <c r="E1913" s="141">
        <v>24</v>
      </c>
      <c r="F1913" s="209">
        <v>0</v>
      </c>
      <c r="G1913" s="209">
        <v>15</v>
      </c>
      <c r="H1913" s="141">
        <v>183</v>
      </c>
      <c r="I1913" s="141">
        <v>12</v>
      </c>
      <c r="J1913" s="141">
        <v>2</v>
      </c>
      <c r="K1913" s="141">
        <v>0</v>
      </c>
      <c r="L1913" s="209">
        <v>0</v>
      </c>
      <c r="M1913" s="60">
        <v>0</v>
      </c>
      <c r="N1913" s="56" t="s">
        <v>635</v>
      </c>
      <c r="W1913" s="168">
        <f t="shared" si="58"/>
        <v>0</v>
      </c>
      <c r="X1913" s="168">
        <f t="shared" si="59"/>
        <v>0</v>
      </c>
      <c r="Y1913" s="169">
        <f t="shared" si="60"/>
        <v>0</v>
      </c>
      <c r="Z1913" s="169">
        <f t="shared" si="61"/>
        <v>0</v>
      </c>
    </row>
    <row r="1914" spans="1:26" x14ac:dyDescent="0.2">
      <c r="A1914" s="58">
        <v>41198</v>
      </c>
      <c r="B1914" s="513" t="str">
        <f t="shared" si="57"/>
        <v>1016</v>
      </c>
      <c r="C1914" s="56">
        <v>2012</v>
      </c>
      <c r="D1914" s="141">
        <v>639</v>
      </c>
      <c r="E1914" s="141">
        <v>22</v>
      </c>
      <c r="F1914" s="209">
        <v>0</v>
      </c>
      <c r="G1914" s="209">
        <v>4</v>
      </c>
      <c r="H1914" s="141">
        <v>89</v>
      </c>
      <c r="I1914" s="141">
        <v>7</v>
      </c>
      <c r="J1914" s="141">
        <v>12</v>
      </c>
      <c r="K1914" s="141">
        <v>0</v>
      </c>
      <c r="L1914" s="209">
        <v>0</v>
      </c>
      <c r="M1914" s="60">
        <v>0</v>
      </c>
      <c r="N1914" s="56" t="s">
        <v>636</v>
      </c>
      <c r="W1914" s="168">
        <f t="shared" si="58"/>
        <v>0</v>
      </c>
      <c r="X1914" s="168">
        <f t="shared" si="59"/>
        <v>0</v>
      </c>
      <c r="Y1914" s="169">
        <f t="shared" si="60"/>
        <v>0</v>
      </c>
      <c r="Z1914" s="169">
        <f t="shared" si="61"/>
        <v>0</v>
      </c>
    </row>
    <row r="1915" spans="1:26" x14ac:dyDescent="0.2">
      <c r="A1915" s="58">
        <v>41199</v>
      </c>
      <c r="B1915" s="513" t="str">
        <f t="shared" si="57"/>
        <v>1017</v>
      </c>
      <c r="C1915" s="56">
        <v>2012</v>
      </c>
      <c r="D1915" s="209">
        <v>35</v>
      </c>
      <c r="E1915" s="209">
        <v>2</v>
      </c>
      <c r="F1915" s="209">
        <v>0</v>
      </c>
      <c r="G1915" s="209">
        <v>2</v>
      </c>
      <c r="H1915" s="209">
        <v>48</v>
      </c>
      <c r="I1915" s="209">
        <v>3</v>
      </c>
      <c r="J1915" s="209">
        <v>2</v>
      </c>
      <c r="K1915" s="209">
        <v>0</v>
      </c>
      <c r="L1915" s="209">
        <v>0</v>
      </c>
      <c r="M1915" s="60">
        <v>0</v>
      </c>
      <c r="N1915" s="60" t="s">
        <v>634</v>
      </c>
      <c r="O1915" s="60"/>
      <c r="P1915" s="61">
        <v>1.72</v>
      </c>
      <c r="Q1915" s="60"/>
      <c r="R1915" s="60"/>
      <c r="S1915" s="60"/>
      <c r="T1915" s="60"/>
      <c r="U1915" s="60"/>
      <c r="V1915" s="60"/>
      <c r="W1915" s="168">
        <f t="shared" si="58"/>
        <v>0</v>
      </c>
      <c r="X1915" s="168">
        <f t="shared" si="59"/>
        <v>0</v>
      </c>
      <c r="Y1915" s="169">
        <f t="shared" si="60"/>
        <v>0</v>
      </c>
      <c r="Z1915" s="169">
        <f t="shared" si="61"/>
        <v>0</v>
      </c>
    </row>
    <row r="1916" spans="1:26" x14ac:dyDescent="0.2">
      <c r="A1916" s="58">
        <v>41200</v>
      </c>
      <c r="B1916" s="513" t="str">
        <f t="shared" si="57"/>
        <v>1018</v>
      </c>
      <c r="C1916" s="56">
        <v>2012</v>
      </c>
      <c r="D1916" s="209">
        <v>16</v>
      </c>
      <c r="E1916" s="209">
        <v>0</v>
      </c>
      <c r="F1916" s="209">
        <v>0</v>
      </c>
      <c r="G1916" s="209">
        <v>2</v>
      </c>
      <c r="H1916" s="209">
        <v>60</v>
      </c>
      <c r="I1916" s="209">
        <v>8</v>
      </c>
      <c r="J1916" s="209">
        <v>8</v>
      </c>
      <c r="K1916" s="209">
        <v>0</v>
      </c>
      <c r="L1916" s="209">
        <v>0</v>
      </c>
      <c r="M1916" s="60">
        <v>0</v>
      </c>
      <c r="N1916" s="60"/>
      <c r="O1916" s="60"/>
      <c r="P1916" s="61"/>
      <c r="Q1916" s="60"/>
      <c r="W1916" s="168">
        <f t="shared" si="58"/>
        <v>0</v>
      </c>
      <c r="X1916" s="168">
        <f t="shared" si="59"/>
        <v>0</v>
      </c>
      <c r="Y1916" s="169">
        <f t="shared" si="60"/>
        <v>0</v>
      </c>
      <c r="Z1916" s="169">
        <f t="shared" si="61"/>
        <v>0</v>
      </c>
    </row>
    <row r="1917" spans="1:26" x14ac:dyDescent="0.2">
      <c r="A1917" s="58">
        <v>41201</v>
      </c>
      <c r="B1917" s="513" t="str">
        <f t="shared" si="57"/>
        <v>1019</v>
      </c>
      <c r="C1917" s="56">
        <v>2012</v>
      </c>
      <c r="D1917" s="209">
        <v>60</v>
      </c>
      <c r="E1917" s="209">
        <v>5</v>
      </c>
      <c r="F1917" s="209">
        <v>0</v>
      </c>
      <c r="G1917" s="209">
        <v>0</v>
      </c>
      <c r="H1917" s="209">
        <v>38</v>
      </c>
      <c r="I1917" s="209">
        <v>3</v>
      </c>
      <c r="J1917" s="209">
        <v>3</v>
      </c>
      <c r="K1917" s="209">
        <v>0</v>
      </c>
      <c r="L1917" s="209">
        <v>0</v>
      </c>
      <c r="M1917" s="60">
        <v>0</v>
      </c>
      <c r="N1917" s="60"/>
      <c r="O1917" s="60"/>
      <c r="P1917" s="61"/>
      <c r="Q1917" s="60"/>
      <c r="W1917" s="168">
        <f t="shared" si="58"/>
        <v>0</v>
      </c>
      <c r="X1917" s="168">
        <f t="shared" si="59"/>
        <v>0</v>
      </c>
      <c r="Y1917" s="169">
        <f t="shared" si="60"/>
        <v>0</v>
      </c>
      <c r="Z1917" s="169">
        <f t="shared" si="61"/>
        <v>0</v>
      </c>
    </row>
    <row r="1918" spans="1:26" x14ac:dyDescent="0.2">
      <c r="A1918" s="58">
        <v>41202</v>
      </c>
      <c r="B1918" s="513" t="str">
        <f t="shared" si="57"/>
        <v>1020</v>
      </c>
      <c r="C1918" s="56">
        <v>2012</v>
      </c>
      <c r="D1918" s="209">
        <v>21</v>
      </c>
      <c r="E1918" s="209">
        <v>6</v>
      </c>
      <c r="F1918" s="209">
        <v>0</v>
      </c>
      <c r="G1918" s="209">
        <v>1</v>
      </c>
      <c r="H1918" s="209">
        <v>20</v>
      </c>
      <c r="I1918" s="209">
        <v>0</v>
      </c>
      <c r="J1918" s="209">
        <v>4</v>
      </c>
      <c r="K1918" s="209">
        <v>1</v>
      </c>
      <c r="L1918" s="209">
        <v>0</v>
      </c>
      <c r="M1918" s="60">
        <v>0</v>
      </c>
      <c r="N1918" s="60"/>
      <c r="O1918" s="60"/>
      <c r="P1918" s="61">
        <v>1.9</v>
      </c>
      <c r="Q1918" s="60"/>
      <c r="W1918" s="168">
        <f t="shared" si="58"/>
        <v>0.24134066092992984</v>
      </c>
      <c r="X1918" s="168">
        <f t="shared" si="59"/>
        <v>0</v>
      </c>
      <c r="Y1918" s="169">
        <f t="shared" si="60"/>
        <v>1.2413406609299298</v>
      </c>
      <c r="Z1918" s="169">
        <f t="shared" si="61"/>
        <v>0</v>
      </c>
    </row>
    <row r="1919" spans="1:26" x14ac:dyDescent="0.2">
      <c r="A1919" s="58">
        <v>41203</v>
      </c>
      <c r="B1919" s="513" t="str">
        <f t="shared" si="57"/>
        <v>1021</v>
      </c>
      <c r="C1919" s="56">
        <v>2012</v>
      </c>
      <c r="D1919" s="209">
        <v>26</v>
      </c>
      <c r="E1919" s="209">
        <v>4</v>
      </c>
      <c r="F1919" s="209">
        <v>0</v>
      </c>
      <c r="G1919" s="209">
        <v>0</v>
      </c>
      <c r="H1919" s="209">
        <v>20</v>
      </c>
      <c r="I1919" s="209">
        <v>0</v>
      </c>
      <c r="J1919" s="209">
        <v>3</v>
      </c>
      <c r="K1919" s="209">
        <v>1</v>
      </c>
      <c r="L1919" s="209">
        <v>0</v>
      </c>
      <c r="M1919" s="60">
        <v>0</v>
      </c>
      <c r="N1919" s="60"/>
      <c r="O1919" s="60"/>
      <c r="P1919" s="61"/>
      <c r="Q1919" s="60"/>
      <c r="W1919" s="168">
        <f t="shared" si="58"/>
        <v>0.24134066092992984</v>
      </c>
      <c r="X1919" s="168">
        <f t="shared" si="59"/>
        <v>0</v>
      </c>
      <c r="Y1919" s="169">
        <f t="shared" si="60"/>
        <v>1.2413406609299298</v>
      </c>
      <c r="Z1919" s="169">
        <f t="shared" si="61"/>
        <v>0</v>
      </c>
    </row>
    <row r="1920" spans="1:26" x14ac:dyDescent="0.2">
      <c r="A1920" s="58">
        <v>41204</v>
      </c>
      <c r="B1920" s="513" t="str">
        <f t="shared" si="57"/>
        <v>1022</v>
      </c>
      <c r="C1920" s="56">
        <v>2012</v>
      </c>
      <c r="D1920" s="570">
        <v>0</v>
      </c>
      <c r="E1920" s="570">
        <v>0</v>
      </c>
      <c r="F1920" s="570">
        <v>0</v>
      </c>
      <c r="G1920" s="570">
        <v>0</v>
      </c>
      <c r="H1920" s="570">
        <v>0</v>
      </c>
      <c r="I1920" s="570">
        <v>0</v>
      </c>
      <c r="J1920" s="570">
        <v>0</v>
      </c>
      <c r="K1920" s="570">
        <v>0</v>
      </c>
      <c r="L1920" s="570">
        <v>0</v>
      </c>
      <c r="M1920" s="196">
        <v>0</v>
      </c>
      <c r="N1920" s="196" t="s">
        <v>330</v>
      </c>
      <c r="O1920" s="60">
        <v>11</v>
      </c>
      <c r="P1920" s="61">
        <v>1.87</v>
      </c>
      <c r="Q1920" s="60"/>
      <c r="W1920" s="168">
        <f t="shared" si="58"/>
        <v>0</v>
      </c>
      <c r="X1920" s="168">
        <f t="shared" si="59"/>
        <v>0</v>
      </c>
      <c r="Y1920" s="169">
        <f t="shared" si="60"/>
        <v>0</v>
      </c>
      <c r="Z1920" s="169">
        <f t="shared" si="61"/>
        <v>0</v>
      </c>
    </row>
    <row r="1921" spans="1:26" x14ac:dyDescent="0.2">
      <c r="A1921" s="58">
        <v>41205</v>
      </c>
      <c r="B1921" s="513" t="str">
        <f t="shared" si="57"/>
        <v>1023</v>
      </c>
      <c r="C1921" s="56">
        <v>2012</v>
      </c>
      <c r="D1921" s="209">
        <v>42</v>
      </c>
      <c r="E1921" s="209">
        <v>3</v>
      </c>
      <c r="F1921" s="209">
        <v>0</v>
      </c>
      <c r="G1921" s="209">
        <v>0</v>
      </c>
      <c r="H1921" s="209">
        <v>22</v>
      </c>
      <c r="I1921" s="209">
        <v>1</v>
      </c>
      <c r="J1921" s="209">
        <v>15</v>
      </c>
      <c r="K1921" s="209">
        <v>0</v>
      </c>
      <c r="L1921" s="209">
        <v>0</v>
      </c>
      <c r="M1921" s="60">
        <v>0</v>
      </c>
      <c r="N1921" s="60"/>
      <c r="O1921" s="60"/>
      <c r="P1921" s="61">
        <v>1.78</v>
      </c>
      <c r="Q1921" s="60"/>
      <c r="W1921" s="168">
        <f t="shared" si="58"/>
        <v>0</v>
      </c>
      <c r="X1921" s="168">
        <f t="shared" si="59"/>
        <v>0</v>
      </c>
      <c r="Y1921" s="169">
        <f t="shared" si="60"/>
        <v>0</v>
      </c>
      <c r="Z1921" s="169">
        <f t="shared" si="61"/>
        <v>0</v>
      </c>
    </row>
    <row r="1922" spans="1:26" x14ac:dyDescent="0.2">
      <c r="A1922" s="58">
        <v>41206</v>
      </c>
      <c r="B1922" s="513" t="str">
        <f t="shared" si="57"/>
        <v>1024</v>
      </c>
      <c r="C1922" s="56">
        <v>2012</v>
      </c>
      <c r="D1922" s="209">
        <v>11</v>
      </c>
      <c r="E1922" s="209">
        <v>0</v>
      </c>
      <c r="F1922" s="209">
        <v>0</v>
      </c>
      <c r="G1922" s="209">
        <v>0</v>
      </c>
      <c r="H1922" s="209">
        <v>10</v>
      </c>
      <c r="I1922" s="209">
        <v>1</v>
      </c>
      <c r="J1922" s="209">
        <v>4</v>
      </c>
      <c r="K1922" s="209">
        <v>0</v>
      </c>
      <c r="L1922" s="209">
        <v>0</v>
      </c>
      <c r="M1922" s="60">
        <v>0</v>
      </c>
      <c r="N1922" s="60"/>
      <c r="O1922" s="60"/>
      <c r="P1922" s="61"/>
      <c r="Q1922" s="60"/>
      <c r="W1922" s="168">
        <f t="shared" si="58"/>
        <v>0</v>
      </c>
      <c r="X1922" s="168">
        <f t="shared" si="59"/>
        <v>0</v>
      </c>
      <c r="Y1922" s="169">
        <f t="shared" si="60"/>
        <v>0</v>
      </c>
      <c r="Z1922" s="169">
        <f t="shared" si="61"/>
        <v>0</v>
      </c>
    </row>
    <row r="1923" spans="1:26" x14ac:dyDescent="0.2">
      <c r="A1923" s="58">
        <v>41207</v>
      </c>
      <c r="B1923" s="513" t="str">
        <f t="shared" si="57"/>
        <v>1025</v>
      </c>
      <c r="C1923" s="56">
        <v>2012</v>
      </c>
      <c r="D1923" s="209">
        <v>13</v>
      </c>
      <c r="E1923" s="209">
        <v>3</v>
      </c>
      <c r="F1923" s="209">
        <v>0</v>
      </c>
      <c r="G1923" s="209">
        <v>2</v>
      </c>
      <c r="H1923" s="209">
        <v>12</v>
      </c>
      <c r="I1923" s="209">
        <v>2</v>
      </c>
      <c r="J1923" s="209">
        <v>1</v>
      </c>
      <c r="K1923" s="209">
        <v>0</v>
      </c>
      <c r="L1923" s="209">
        <v>0</v>
      </c>
      <c r="M1923" s="60">
        <v>1</v>
      </c>
      <c r="N1923" s="60"/>
      <c r="O1923" s="60"/>
      <c r="P1923" s="61"/>
      <c r="Q1923" s="60"/>
      <c r="W1923" s="168">
        <f t="shared" si="58"/>
        <v>0</v>
      </c>
      <c r="X1923" s="168">
        <f t="shared" si="59"/>
        <v>0</v>
      </c>
      <c r="Y1923" s="169">
        <f t="shared" si="60"/>
        <v>0</v>
      </c>
      <c r="Z1923" s="169">
        <f t="shared" si="61"/>
        <v>0</v>
      </c>
    </row>
    <row r="1924" spans="1:26" x14ac:dyDescent="0.2">
      <c r="A1924" s="58">
        <v>41208</v>
      </c>
      <c r="B1924" s="513" t="str">
        <f t="shared" si="57"/>
        <v>1026</v>
      </c>
      <c r="C1924" s="56">
        <v>2012</v>
      </c>
      <c r="D1924" s="209">
        <v>10</v>
      </c>
      <c r="E1924" s="209">
        <v>16</v>
      </c>
      <c r="F1924" s="209">
        <v>0</v>
      </c>
      <c r="G1924" s="209">
        <v>0</v>
      </c>
      <c r="H1924" s="209">
        <v>24</v>
      </c>
      <c r="I1924" s="209">
        <v>1</v>
      </c>
      <c r="J1924" s="209">
        <v>3</v>
      </c>
      <c r="K1924" s="209">
        <v>0</v>
      </c>
      <c r="L1924" s="209">
        <v>0</v>
      </c>
      <c r="M1924" s="60">
        <v>0</v>
      </c>
      <c r="N1924" s="60"/>
      <c r="O1924" s="60"/>
      <c r="P1924" s="61"/>
      <c r="Q1924" s="60"/>
      <c r="W1924" s="168">
        <f t="shared" si="58"/>
        <v>0</v>
      </c>
      <c r="X1924" s="168">
        <f t="shared" si="59"/>
        <v>0</v>
      </c>
      <c r="Y1924" s="169">
        <f t="shared" si="60"/>
        <v>0</v>
      </c>
      <c r="Z1924" s="169">
        <f t="shared" si="61"/>
        <v>0</v>
      </c>
    </row>
    <row r="1925" spans="1:26" x14ac:dyDescent="0.2">
      <c r="A1925" s="58">
        <v>41209</v>
      </c>
      <c r="B1925" s="513" t="str">
        <f t="shared" si="57"/>
        <v>1027</v>
      </c>
      <c r="C1925" s="56">
        <v>2012</v>
      </c>
      <c r="D1925" s="209">
        <v>17</v>
      </c>
      <c r="E1925" s="209">
        <v>18</v>
      </c>
      <c r="F1925" s="209">
        <v>0</v>
      </c>
      <c r="G1925" s="209">
        <v>0</v>
      </c>
      <c r="H1925" s="209">
        <v>10</v>
      </c>
      <c r="I1925" s="209">
        <v>1</v>
      </c>
      <c r="J1925" s="209">
        <v>1</v>
      </c>
      <c r="K1925" s="209">
        <v>0</v>
      </c>
      <c r="L1925" s="209">
        <v>0</v>
      </c>
      <c r="M1925" s="60">
        <v>0</v>
      </c>
      <c r="N1925" s="60"/>
      <c r="O1925" s="60"/>
      <c r="P1925" s="61"/>
      <c r="Q1925" s="60"/>
      <c r="W1925" s="168">
        <f t="shared" si="58"/>
        <v>0</v>
      </c>
      <c r="X1925" s="168">
        <f t="shared" si="59"/>
        <v>0</v>
      </c>
      <c r="Y1925" s="169">
        <f t="shared" si="60"/>
        <v>0</v>
      </c>
      <c r="Z1925" s="169">
        <f t="shared" si="61"/>
        <v>0</v>
      </c>
    </row>
    <row r="1926" spans="1:26" x14ac:dyDescent="0.2">
      <c r="A1926" s="58">
        <v>41210</v>
      </c>
      <c r="B1926" s="513" t="str">
        <f t="shared" si="57"/>
        <v>1028</v>
      </c>
      <c r="C1926" s="56">
        <v>2012</v>
      </c>
      <c r="D1926" s="209">
        <v>12</v>
      </c>
      <c r="E1926" s="209">
        <v>13</v>
      </c>
      <c r="F1926" s="209">
        <v>0</v>
      </c>
      <c r="G1926" s="209">
        <v>0</v>
      </c>
      <c r="H1926" s="209">
        <v>4</v>
      </c>
      <c r="I1926" s="209">
        <v>1</v>
      </c>
      <c r="J1926" s="209">
        <v>1</v>
      </c>
      <c r="K1926" s="209">
        <v>0</v>
      </c>
      <c r="L1926" s="209">
        <v>0</v>
      </c>
      <c r="M1926" s="60">
        <v>0</v>
      </c>
      <c r="N1926" s="60"/>
      <c r="P1926" s="61"/>
      <c r="Q1926" s="60"/>
      <c r="W1926" s="168">
        <f t="shared" si="58"/>
        <v>0</v>
      </c>
      <c r="X1926" s="168">
        <f t="shared" si="59"/>
        <v>0</v>
      </c>
      <c r="Y1926" s="169">
        <f t="shared" si="60"/>
        <v>0</v>
      </c>
      <c r="Z1926" s="169">
        <f t="shared" si="61"/>
        <v>0</v>
      </c>
    </row>
    <row r="1927" spans="1:26" x14ac:dyDescent="0.2">
      <c r="A1927" s="58">
        <v>41211</v>
      </c>
      <c r="B1927" s="513" t="str">
        <f t="shared" si="57"/>
        <v>1029</v>
      </c>
      <c r="C1927" s="56">
        <v>2012</v>
      </c>
      <c r="D1927" s="209">
        <v>50</v>
      </c>
      <c r="E1927" s="209">
        <v>57</v>
      </c>
      <c r="F1927" s="209">
        <v>0</v>
      </c>
      <c r="G1927" s="209">
        <v>1</v>
      </c>
      <c r="H1927" s="209">
        <v>9</v>
      </c>
      <c r="I1927" s="209">
        <v>2</v>
      </c>
      <c r="J1927" s="209">
        <v>5</v>
      </c>
      <c r="K1927" s="209">
        <v>1</v>
      </c>
      <c r="L1927" s="209">
        <v>0</v>
      </c>
      <c r="M1927" s="60">
        <v>0</v>
      </c>
      <c r="N1927" s="60"/>
      <c r="P1927" s="61">
        <v>1.81</v>
      </c>
      <c r="Q1927" s="60"/>
      <c r="W1927" s="168">
        <f t="shared" si="58"/>
        <v>0.24134066092992984</v>
      </c>
      <c r="X1927" s="168">
        <f t="shared" si="59"/>
        <v>0</v>
      </c>
      <c r="Y1927" s="169">
        <f t="shared" si="60"/>
        <v>1.2413406609299298</v>
      </c>
      <c r="Z1927" s="169">
        <f t="shared" si="61"/>
        <v>0</v>
      </c>
    </row>
    <row r="1928" spans="1:26" x14ac:dyDescent="0.2">
      <c r="A1928" s="58">
        <v>41212</v>
      </c>
      <c r="B1928" s="513" t="str">
        <f t="shared" si="57"/>
        <v>1030</v>
      </c>
      <c r="C1928" s="56">
        <v>2012</v>
      </c>
      <c r="D1928" s="209">
        <v>66</v>
      </c>
      <c r="E1928" s="209">
        <v>65</v>
      </c>
      <c r="F1928" s="209">
        <v>0</v>
      </c>
      <c r="G1928" s="209">
        <v>1</v>
      </c>
      <c r="H1928" s="209">
        <v>8</v>
      </c>
      <c r="I1928" s="209">
        <v>0</v>
      </c>
      <c r="J1928" s="209">
        <v>1</v>
      </c>
      <c r="K1928" s="209">
        <v>0</v>
      </c>
      <c r="L1928" s="209">
        <v>0</v>
      </c>
      <c r="M1928" s="60">
        <v>0</v>
      </c>
      <c r="N1928" s="60"/>
      <c r="O1928" s="60"/>
      <c r="P1928" s="61"/>
      <c r="Q1928" s="60"/>
      <c r="W1928" s="168">
        <f t="shared" si="58"/>
        <v>0</v>
      </c>
      <c r="X1928" s="168">
        <f t="shared" si="59"/>
        <v>0</v>
      </c>
      <c r="Y1928" s="169">
        <f t="shared" si="60"/>
        <v>0</v>
      </c>
      <c r="Z1928" s="169">
        <f t="shared" si="61"/>
        <v>0</v>
      </c>
    </row>
    <row r="1929" spans="1:26" x14ac:dyDescent="0.2">
      <c r="A1929" s="58">
        <v>41213</v>
      </c>
      <c r="B1929" s="513" t="str">
        <f t="shared" si="57"/>
        <v>1031</v>
      </c>
      <c r="C1929" s="56">
        <v>2012</v>
      </c>
      <c r="D1929" s="209">
        <v>51</v>
      </c>
      <c r="E1929" s="209">
        <v>53</v>
      </c>
      <c r="F1929" s="209">
        <v>0</v>
      </c>
      <c r="G1929" s="209">
        <v>0</v>
      </c>
      <c r="H1929" s="209">
        <v>7</v>
      </c>
      <c r="I1929" s="209">
        <v>1</v>
      </c>
      <c r="J1929" s="209">
        <v>0</v>
      </c>
      <c r="K1929" s="209">
        <v>2</v>
      </c>
      <c r="L1929" s="209">
        <v>0</v>
      </c>
      <c r="M1929" s="60">
        <v>0</v>
      </c>
      <c r="N1929" s="60"/>
      <c r="P1929" s="61"/>
      <c r="W1929" s="168">
        <f t="shared" si="58"/>
        <v>0.48268132185985968</v>
      </c>
      <c r="X1929" s="168">
        <f t="shared" si="59"/>
        <v>0</v>
      </c>
      <c r="Y1929" s="169">
        <f t="shared" si="60"/>
        <v>2.4826813218598596</v>
      </c>
      <c r="Z1929" s="169">
        <f t="shared" si="61"/>
        <v>0</v>
      </c>
    </row>
    <row r="1930" spans="1:26" x14ac:dyDescent="0.2">
      <c r="A1930" s="58">
        <v>41214</v>
      </c>
      <c r="B1930" s="513" t="str">
        <f t="shared" si="57"/>
        <v>1101</v>
      </c>
      <c r="C1930" s="56">
        <v>2012</v>
      </c>
      <c r="D1930" s="209">
        <v>185</v>
      </c>
      <c r="E1930" s="209">
        <v>17</v>
      </c>
      <c r="F1930" s="209">
        <v>0</v>
      </c>
      <c r="G1930" s="209">
        <v>2</v>
      </c>
      <c r="H1930" s="209">
        <v>3</v>
      </c>
      <c r="I1930" s="209">
        <v>1</v>
      </c>
      <c r="J1930" s="209">
        <v>3</v>
      </c>
      <c r="K1930" s="209">
        <v>1</v>
      </c>
      <c r="L1930" s="209">
        <v>0</v>
      </c>
      <c r="M1930" s="60">
        <v>0</v>
      </c>
      <c r="N1930" s="60"/>
      <c r="O1930" s="60"/>
      <c r="P1930" s="61"/>
      <c r="W1930" s="168">
        <f t="shared" si="58"/>
        <v>0.24134066092992984</v>
      </c>
      <c r="X1930" s="168">
        <f t="shared" si="59"/>
        <v>0</v>
      </c>
      <c r="Y1930" s="169">
        <f t="shared" si="60"/>
        <v>1.2413406609299298</v>
      </c>
      <c r="Z1930" s="169">
        <f t="shared" si="61"/>
        <v>0</v>
      </c>
    </row>
    <row r="1931" spans="1:26" x14ac:dyDescent="0.2">
      <c r="A1931" s="58">
        <v>41215</v>
      </c>
      <c r="B1931" s="513" t="str">
        <f t="shared" si="57"/>
        <v>1102</v>
      </c>
      <c r="C1931" s="56">
        <v>2012</v>
      </c>
      <c r="D1931" s="209">
        <v>64</v>
      </c>
      <c r="E1931" s="209">
        <v>8</v>
      </c>
      <c r="F1931" s="209">
        <v>0</v>
      </c>
      <c r="G1931" s="209">
        <v>3</v>
      </c>
      <c r="H1931" s="209">
        <v>3</v>
      </c>
      <c r="I1931" s="209">
        <v>1</v>
      </c>
      <c r="J1931" s="209">
        <v>4</v>
      </c>
      <c r="K1931" s="209">
        <v>0</v>
      </c>
      <c r="L1931" s="209">
        <v>0</v>
      </c>
      <c r="M1931" s="60">
        <v>1</v>
      </c>
      <c r="N1931" s="60"/>
      <c r="O1931" s="60"/>
      <c r="P1931" s="61"/>
      <c r="W1931" s="168">
        <f t="shared" si="58"/>
        <v>0</v>
      </c>
      <c r="X1931" s="168">
        <f t="shared" si="59"/>
        <v>0</v>
      </c>
      <c r="Y1931" s="169">
        <f t="shared" si="60"/>
        <v>0</v>
      </c>
      <c r="Z1931" s="169">
        <f t="shared" si="61"/>
        <v>0</v>
      </c>
    </row>
    <row r="1932" spans="1:26" x14ac:dyDescent="0.2">
      <c r="A1932" s="58">
        <v>41216</v>
      </c>
      <c r="B1932" s="513" t="str">
        <f t="shared" si="57"/>
        <v>1103</v>
      </c>
      <c r="C1932" s="56">
        <v>2012</v>
      </c>
      <c r="D1932" s="209">
        <v>22</v>
      </c>
      <c r="E1932" s="209">
        <v>8</v>
      </c>
      <c r="F1932" s="209">
        <v>0</v>
      </c>
      <c r="G1932" s="209">
        <v>1</v>
      </c>
      <c r="H1932" s="209">
        <v>0</v>
      </c>
      <c r="I1932" s="209">
        <v>0</v>
      </c>
      <c r="J1932" s="209">
        <v>2</v>
      </c>
      <c r="K1932" s="209">
        <v>1</v>
      </c>
      <c r="L1932" s="209">
        <v>0</v>
      </c>
      <c r="M1932" s="60">
        <v>1</v>
      </c>
      <c r="N1932" s="60"/>
      <c r="O1932" s="60"/>
      <c r="P1932" s="61"/>
      <c r="W1932" s="168">
        <f t="shared" si="58"/>
        <v>0.24134066092992984</v>
      </c>
      <c r="X1932" s="168">
        <f t="shared" si="59"/>
        <v>0</v>
      </c>
      <c r="Y1932" s="169">
        <f t="shared" si="60"/>
        <v>1.2413406609299298</v>
      </c>
      <c r="Z1932" s="169">
        <f t="shared" si="61"/>
        <v>0</v>
      </c>
    </row>
    <row r="1933" spans="1:26" x14ac:dyDescent="0.2">
      <c r="A1933" s="58">
        <v>41217</v>
      </c>
      <c r="B1933" s="513" t="str">
        <f t="shared" si="57"/>
        <v>1104</v>
      </c>
      <c r="C1933" s="56">
        <v>2012</v>
      </c>
      <c r="D1933" s="209">
        <v>17</v>
      </c>
      <c r="E1933" s="209">
        <v>8</v>
      </c>
      <c r="F1933" s="209">
        <v>0</v>
      </c>
      <c r="G1933" s="209">
        <v>0</v>
      </c>
      <c r="H1933" s="209">
        <v>1</v>
      </c>
      <c r="I1933" s="209">
        <v>0</v>
      </c>
      <c r="J1933" s="209">
        <v>6</v>
      </c>
      <c r="K1933" s="209">
        <v>0</v>
      </c>
      <c r="L1933" s="209">
        <v>0</v>
      </c>
      <c r="M1933" s="60">
        <v>0</v>
      </c>
      <c r="N1933" s="60"/>
      <c r="P1933" s="61"/>
      <c r="W1933" s="168">
        <f t="shared" si="58"/>
        <v>0</v>
      </c>
      <c r="X1933" s="168">
        <f t="shared" si="59"/>
        <v>0</v>
      </c>
      <c r="Y1933" s="169">
        <f t="shared" si="60"/>
        <v>0</v>
      </c>
      <c r="Z1933" s="169">
        <f t="shared" si="61"/>
        <v>0</v>
      </c>
    </row>
    <row r="1934" spans="1:26" x14ac:dyDescent="0.2">
      <c r="A1934" s="58">
        <v>41218</v>
      </c>
      <c r="B1934" s="513" t="str">
        <f t="shared" si="57"/>
        <v>1105</v>
      </c>
      <c r="C1934" s="56">
        <v>2012</v>
      </c>
      <c r="D1934" s="209">
        <v>18</v>
      </c>
      <c r="E1934" s="209">
        <v>24</v>
      </c>
      <c r="F1934" s="209">
        <v>0</v>
      </c>
      <c r="G1934" s="209">
        <v>1</v>
      </c>
      <c r="H1934" s="209">
        <v>0</v>
      </c>
      <c r="I1934" s="209">
        <v>1</v>
      </c>
      <c r="J1934" s="209">
        <v>1</v>
      </c>
      <c r="K1934" s="209">
        <v>1</v>
      </c>
      <c r="L1934" s="209">
        <v>0</v>
      </c>
      <c r="M1934" s="60">
        <v>0</v>
      </c>
      <c r="N1934" s="60"/>
      <c r="P1934" s="61"/>
      <c r="W1934" s="168">
        <f t="shared" si="58"/>
        <v>0.24134066092992984</v>
      </c>
      <c r="X1934" s="168">
        <f t="shared" si="59"/>
        <v>0</v>
      </c>
      <c r="Y1934" s="169">
        <f t="shared" si="60"/>
        <v>1.2413406609299298</v>
      </c>
      <c r="Z1934" s="169">
        <f t="shared" si="61"/>
        <v>0</v>
      </c>
    </row>
    <row r="1935" spans="1:26" x14ac:dyDescent="0.2">
      <c r="A1935" s="58">
        <v>41219</v>
      </c>
      <c r="B1935" s="513" t="str">
        <f t="shared" si="57"/>
        <v>1106</v>
      </c>
      <c r="C1935" s="56">
        <v>2012</v>
      </c>
      <c r="D1935" s="141">
        <v>11</v>
      </c>
      <c r="E1935" s="141">
        <v>25</v>
      </c>
      <c r="F1935" s="141">
        <v>0</v>
      </c>
      <c r="G1935" s="141">
        <v>0</v>
      </c>
      <c r="H1935" s="141">
        <v>0</v>
      </c>
      <c r="I1935" s="141">
        <v>0</v>
      </c>
      <c r="J1935" s="141">
        <v>4</v>
      </c>
      <c r="K1935" s="141">
        <v>0</v>
      </c>
      <c r="L1935" s="141">
        <v>0</v>
      </c>
      <c r="M1935" s="56">
        <v>0</v>
      </c>
      <c r="W1935" s="56">
        <f t="shared" si="58"/>
        <v>0</v>
      </c>
      <c r="X1935" s="56">
        <f t="shared" si="59"/>
        <v>0</v>
      </c>
      <c r="Y1935" s="56">
        <f t="shared" si="60"/>
        <v>0</v>
      </c>
      <c r="Z1935" s="56">
        <f t="shared" si="61"/>
        <v>0</v>
      </c>
    </row>
    <row r="1936" spans="1:26" x14ac:dyDescent="0.2">
      <c r="A1936" s="58">
        <v>41220</v>
      </c>
      <c r="B1936" s="513" t="str">
        <f t="shared" si="57"/>
        <v>1107</v>
      </c>
      <c r="C1936" s="56">
        <v>2012</v>
      </c>
    </row>
    <row r="1937" spans="1:16" x14ac:dyDescent="0.2">
      <c r="A1937" s="58">
        <v>41221</v>
      </c>
      <c r="B1937" s="513" t="str">
        <f t="shared" si="57"/>
        <v>1108</v>
      </c>
      <c r="C1937" s="56">
        <v>2012</v>
      </c>
      <c r="P1937" s="57">
        <v>1.85</v>
      </c>
    </row>
    <row r="1938" spans="1:16" x14ac:dyDescent="0.2">
      <c r="A1938" s="58">
        <v>41222</v>
      </c>
      <c r="B1938" s="513" t="str">
        <f t="shared" si="57"/>
        <v>1109</v>
      </c>
      <c r="C1938" s="56">
        <v>2012</v>
      </c>
    </row>
    <row r="1939" spans="1:16" x14ac:dyDescent="0.2">
      <c r="A1939" s="58">
        <v>41223</v>
      </c>
      <c r="B1939" s="513" t="str">
        <f t="shared" si="57"/>
        <v>1110</v>
      </c>
      <c r="C1939" s="56">
        <v>2012</v>
      </c>
    </row>
    <row r="1940" spans="1:16" x14ac:dyDescent="0.2">
      <c r="A1940" s="58">
        <v>41224</v>
      </c>
      <c r="B1940" s="513" t="str">
        <f t="shared" si="57"/>
        <v>1111</v>
      </c>
      <c r="C1940" s="56">
        <v>2012</v>
      </c>
    </row>
    <row r="1941" spans="1:16" x14ac:dyDescent="0.2">
      <c r="A1941" s="58">
        <v>41225</v>
      </c>
      <c r="B1941" s="513" t="str">
        <f t="shared" si="57"/>
        <v>1112</v>
      </c>
      <c r="C1941" s="56">
        <v>2012</v>
      </c>
    </row>
    <row r="1942" spans="1:16" x14ac:dyDescent="0.2">
      <c r="A1942" s="58">
        <v>41226</v>
      </c>
      <c r="B1942" s="513" t="str">
        <f t="shared" si="57"/>
        <v>1113</v>
      </c>
      <c r="C1942" s="56">
        <v>2012</v>
      </c>
    </row>
    <row r="1943" spans="1:16" x14ac:dyDescent="0.2">
      <c r="A1943" s="58">
        <v>41227</v>
      </c>
      <c r="B1943" s="513" t="str">
        <f t="shared" si="57"/>
        <v>1114</v>
      </c>
      <c r="C1943" s="56">
        <v>2012</v>
      </c>
    </row>
    <row r="1944" spans="1:16" x14ac:dyDescent="0.2">
      <c r="A1944" s="58">
        <v>41228</v>
      </c>
      <c r="B1944" s="513" t="str">
        <f t="shared" si="57"/>
        <v>1115</v>
      </c>
      <c r="C1944" s="56">
        <v>2012</v>
      </c>
    </row>
    <row r="1945" spans="1:16" x14ac:dyDescent="0.2">
      <c r="A1945" s="58">
        <v>41229</v>
      </c>
      <c r="B1945" s="513" t="str">
        <f t="shared" si="57"/>
        <v>1116</v>
      </c>
      <c r="C1945" s="56">
        <v>2012</v>
      </c>
    </row>
    <row r="1946" spans="1:16" x14ac:dyDescent="0.2">
      <c r="A1946" s="58">
        <v>41230</v>
      </c>
      <c r="B1946" s="513" t="str">
        <f t="shared" si="57"/>
        <v>1117</v>
      </c>
      <c r="C1946" s="56">
        <v>2012</v>
      </c>
    </row>
    <row r="1947" spans="1:16" x14ac:dyDescent="0.2">
      <c r="A1947" s="58">
        <v>41231</v>
      </c>
      <c r="B1947" s="513" t="str">
        <f t="shared" si="57"/>
        <v>1118</v>
      </c>
      <c r="C1947" s="56">
        <v>2012</v>
      </c>
    </row>
    <row r="1948" spans="1:16" x14ac:dyDescent="0.2">
      <c r="A1948" s="58">
        <v>41232</v>
      </c>
      <c r="B1948" s="513" t="str">
        <f t="shared" si="57"/>
        <v>1119</v>
      </c>
      <c r="C1948" s="56">
        <v>2012</v>
      </c>
    </row>
    <row r="1949" spans="1:16" x14ac:dyDescent="0.2">
      <c r="A1949" s="58">
        <v>41233</v>
      </c>
      <c r="B1949" s="513" t="str">
        <f t="shared" si="57"/>
        <v>1120</v>
      </c>
      <c r="C1949" s="56">
        <v>2012</v>
      </c>
    </row>
    <row r="1950" spans="1:16" x14ac:dyDescent="0.2">
      <c r="A1950" s="58">
        <v>41234</v>
      </c>
      <c r="B1950" s="513" t="str">
        <f t="shared" si="57"/>
        <v>1121</v>
      </c>
      <c r="C1950" s="56">
        <v>2012</v>
      </c>
    </row>
    <row r="1951" spans="1:16" x14ac:dyDescent="0.2">
      <c r="A1951" s="58">
        <v>41235</v>
      </c>
      <c r="B1951" s="513" t="str">
        <f t="shared" ref="B1951:B2014" si="62">CONCATENATE(TEXT(A1951,"mm"),TEXT(A1951,"dd"))</f>
        <v>1122</v>
      </c>
      <c r="C1951" s="56">
        <v>2012</v>
      </c>
    </row>
    <row r="1952" spans="1:16" x14ac:dyDescent="0.2">
      <c r="A1952" s="58">
        <v>41236</v>
      </c>
      <c r="B1952" s="513" t="str">
        <f t="shared" si="62"/>
        <v>1123</v>
      </c>
      <c r="C1952" s="56">
        <v>2012</v>
      </c>
    </row>
    <row r="1953" spans="1:14" x14ac:dyDescent="0.2">
      <c r="A1953" s="58">
        <v>41237</v>
      </c>
      <c r="B1953" s="513" t="str">
        <f t="shared" si="62"/>
        <v>1124</v>
      </c>
      <c r="C1953" s="56">
        <v>2012</v>
      </c>
    </row>
    <row r="1954" spans="1:14" x14ac:dyDescent="0.2">
      <c r="A1954" s="58">
        <v>41238</v>
      </c>
      <c r="B1954" s="513" t="str">
        <f t="shared" si="62"/>
        <v>1125</v>
      </c>
      <c r="C1954" s="56">
        <v>2012</v>
      </c>
    </row>
    <row r="1955" spans="1:14" x14ac:dyDescent="0.2">
      <c r="A1955" s="58">
        <v>41239</v>
      </c>
      <c r="B1955" s="513" t="str">
        <f t="shared" si="62"/>
        <v>1126</v>
      </c>
      <c r="C1955" s="56">
        <v>2012</v>
      </c>
    </row>
    <row r="1956" spans="1:14" x14ac:dyDescent="0.2">
      <c r="A1956" s="58">
        <v>41240</v>
      </c>
      <c r="B1956" s="513" t="str">
        <f t="shared" si="62"/>
        <v>1127</v>
      </c>
      <c r="C1956" s="56">
        <v>2012</v>
      </c>
    </row>
    <row r="1957" spans="1:14" x14ac:dyDescent="0.2">
      <c r="A1957" s="58">
        <v>41241</v>
      </c>
      <c r="B1957" s="513" t="str">
        <f t="shared" si="62"/>
        <v>1128</v>
      </c>
      <c r="C1957" s="56">
        <v>2012</v>
      </c>
    </row>
    <row r="1958" spans="1:14" x14ac:dyDescent="0.2">
      <c r="A1958" s="58">
        <v>41242</v>
      </c>
      <c r="B1958" s="513" t="str">
        <f t="shared" si="62"/>
        <v>1129</v>
      </c>
      <c r="C1958" s="56">
        <v>2012</v>
      </c>
    </row>
    <row r="1959" spans="1:14" x14ac:dyDescent="0.2">
      <c r="A1959" s="58">
        <v>41243</v>
      </c>
      <c r="B1959" s="513" t="str">
        <f t="shared" si="62"/>
        <v>1130</v>
      </c>
      <c r="C1959" s="56">
        <v>2012</v>
      </c>
    </row>
    <row r="1960" spans="1:14" x14ac:dyDescent="0.2">
      <c r="A1960" s="58">
        <v>41500</v>
      </c>
      <c r="B1960" s="513" t="str">
        <f t="shared" si="62"/>
        <v>0814</v>
      </c>
      <c r="C1960" s="56">
        <v>2013</v>
      </c>
      <c r="D1960" s="141">
        <v>477</v>
      </c>
      <c r="E1960" s="141">
        <v>3</v>
      </c>
      <c r="F1960" s="141">
        <v>0</v>
      </c>
      <c r="G1960" s="141">
        <v>0</v>
      </c>
      <c r="H1960" s="141">
        <v>51</v>
      </c>
      <c r="I1960" s="141">
        <v>0</v>
      </c>
      <c r="J1960" s="141">
        <v>1158</v>
      </c>
      <c r="K1960" s="141">
        <v>75912</v>
      </c>
      <c r="L1960" s="141">
        <v>104592</v>
      </c>
      <c r="M1960" s="141">
        <v>0</v>
      </c>
      <c r="N1960" s="109" t="s">
        <v>639</v>
      </c>
    </row>
    <row r="1961" spans="1:14" x14ac:dyDescent="0.2">
      <c r="A1961" s="58">
        <v>41501</v>
      </c>
      <c r="B1961" s="513" t="str">
        <f t="shared" si="62"/>
        <v>0815</v>
      </c>
      <c r="C1961" s="56">
        <v>2013</v>
      </c>
      <c r="D1961" s="141">
        <v>147</v>
      </c>
      <c r="E1961" s="141">
        <v>0</v>
      </c>
      <c r="F1961" s="141">
        <v>0</v>
      </c>
      <c r="G1961" s="141">
        <v>0</v>
      </c>
      <c r="H1961" s="141">
        <v>30</v>
      </c>
      <c r="I1961" s="141">
        <v>0</v>
      </c>
      <c r="J1961" s="141">
        <v>18</v>
      </c>
      <c r="K1961" s="141">
        <v>30</v>
      </c>
      <c r="L1961" s="141">
        <v>363</v>
      </c>
      <c r="M1961" s="141">
        <v>0</v>
      </c>
    </row>
    <row r="1962" spans="1:14" x14ac:dyDescent="0.2">
      <c r="A1962" s="58">
        <v>41502</v>
      </c>
      <c r="B1962" s="513" t="str">
        <f t="shared" si="62"/>
        <v>0816</v>
      </c>
      <c r="C1962" s="56">
        <v>2013</v>
      </c>
      <c r="D1962" s="141">
        <v>78</v>
      </c>
      <c r="E1962" s="141">
        <v>0</v>
      </c>
      <c r="F1962" s="141">
        <v>0</v>
      </c>
      <c r="G1962" s="141">
        <v>0</v>
      </c>
      <c r="H1962" s="141">
        <v>48</v>
      </c>
      <c r="I1962" s="141">
        <v>0</v>
      </c>
      <c r="J1962" s="141">
        <v>9</v>
      </c>
      <c r="K1962" s="141">
        <v>126</v>
      </c>
      <c r="L1962" s="141">
        <v>486</v>
      </c>
      <c r="M1962" s="141">
        <v>0</v>
      </c>
    </row>
    <row r="1963" spans="1:14" x14ac:dyDescent="0.2">
      <c r="A1963" s="58">
        <v>41503</v>
      </c>
      <c r="B1963" s="513" t="str">
        <f t="shared" si="62"/>
        <v>0817</v>
      </c>
      <c r="C1963" s="56">
        <v>2013</v>
      </c>
      <c r="D1963" s="141">
        <v>249</v>
      </c>
      <c r="E1963" s="141">
        <v>0</v>
      </c>
      <c r="F1963" s="141">
        <v>0</v>
      </c>
      <c r="G1963" s="141">
        <v>0</v>
      </c>
      <c r="H1963" s="141">
        <v>9</v>
      </c>
      <c r="I1963" s="141">
        <v>0</v>
      </c>
      <c r="J1963" s="141">
        <v>9</v>
      </c>
      <c r="K1963" s="141">
        <v>183</v>
      </c>
      <c r="L1963" s="141">
        <v>492</v>
      </c>
      <c r="M1963" s="141">
        <v>0</v>
      </c>
    </row>
    <row r="1964" spans="1:14" x14ac:dyDescent="0.2">
      <c r="A1964" s="58">
        <v>41504</v>
      </c>
      <c r="B1964" s="513" t="str">
        <f t="shared" si="62"/>
        <v>0818</v>
      </c>
      <c r="C1964" s="56">
        <v>2013</v>
      </c>
      <c r="D1964" s="141">
        <v>291</v>
      </c>
      <c r="E1964" s="141">
        <v>0</v>
      </c>
      <c r="F1964" s="141">
        <v>0</v>
      </c>
      <c r="G1964" s="141">
        <v>0</v>
      </c>
      <c r="H1964" s="141">
        <v>24</v>
      </c>
      <c r="I1964" s="141">
        <v>0</v>
      </c>
      <c r="J1964" s="141">
        <v>24</v>
      </c>
      <c r="K1964" s="141">
        <v>45</v>
      </c>
      <c r="L1964" s="141">
        <v>165</v>
      </c>
      <c r="M1964" s="141">
        <v>0</v>
      </c>
    </row>
    <row r="1965" spans="1:14" x14ac:dyDescent="0.2">
      <c r="A1965" s="58">
        <v>41505</v>
      </c>
      <c r="B1965" s="513" t="str">
        <f t="shared" si="62"/>
        <v>0819</v>
      </c>
      <c r="C1965" s="56">
        <v>2013</v>
      </c>
      <c r="D1965" s="141">
        <v>567</v>
      </c>
      <c r="E1965" s="141">
        <v>3</v>
      </c>
      <c r="F1965" s="141">
        <v>0</v>
      </c>
      <c r="G1965" s="141">
        <v>0</v>
      </c>
      <c r="H1965" s="141">
        <v>9</v>
      </c>
      <c r="I1965" s="141">
        <v>0</v>
      </c>
      <c r="J1965" s="141">
        <v>27</v>
      </c>
      <c r="K1965" s="141">
        <v>45</v>
      </c>
      <c r="L1965" s="141">
        <v>267</v>
      </c>
      <c r="M1965" s="141">
        <v>0</v>
      </c>
    </row>
    <row r="1966" spans="1:14" x14ac:dyDescent="0.2">
      <c r="A1966" s="58">
        <v>41506</v>
      </c>
      <c r="B1966" s="513" t="str">
        <f t="shared" si="62"/>
        <v>0820</v>
      </c>
      <c r="C1966" s="56">
        <v>2013</v>
      </c>
      <c r="D1966" s="141">
        <v>372</v>
      </c>
      <c r="E1966" s="141">
        <v>0</v>
      </c>
      <c r="F1966" s="141">
        <v>0</v>
      </c>
      <c r="G1966" s="141">
        <v>0</v>
      </c>
      <c r="H1966" s="141">
        <v>9</v>
      </c>
      <c r="I1966" s="141">
        <v>0</v>
      </c>
      <c r="J1966" s="141">
        <v>12</v>
      </c>
      <c r="K1966" s="141">
        <v>129</v>
      </c>
      <c r="L1966" s="141">
        <v>75</v>
      </c>
      <c r="M1966" s="141">
        <v>0</v>
      </c>
    </row>
    <row r="1967" spans="1:14" x14ac:dyDescent="0.2">
      <c r="A1967" s="58">
        <v>41507</v>
      </c>
      <c r="B1967" s="513" t="str">
        <f t="shared" si="62"/>
        <v>0821</v>
      </c>
      <c r="C1967" s="56">
        <v>2013</v>
      </c>
      <c r="D1967" s="141">
        <v>441</v>
      </c>
      <c r="E1967" s="141">
        <v>9</v>
      </c>
      <c r="F1967" s="141">
        <v>0</v>
      </c>
      <c r="G1967" s="141">
        <v>0</v>
      </c>
      <c r="H1967" s="141">
        <v>48</v>
      </c>
      <c r="I1967" s="141">
        <v>3</v>
      </c>
      <c r="J1967" s="141">
        <v>9</v>
      </c>
      <c r="K1967" s="141">
        <v>15</v>
      </c>
      <c r="L1967" s="141">
        <v>63</v>
      </c>
      <c r="M1967" s="141">
        <v>0</v>
      </c>
    </row>
    <row r="1968" spans="1:14" x14ac:dyDescent="0.2">
      <c r="A1968" s="58">
        <v>41508</v>
      </c>
      <c r="B1968" s="513" t="str">
        <f t="shared" si="62"/>
        <v>0822</v>
      </c>
      <c r="C1968" s="56">
        <v>2013</v>
      </c>
      <c r="D1968" s="141">
        <v>300</v>
      </c>
      <c r="E1968" s="141">
        <v>12</v>
      </c>
      <c r="F1968" s="141">
        <v>0</v>
      </c>
      <c r="G1968" s="141">
        <v>0</v>
      </c>
      <c r="H1968" s="141">
        <v>132</v>
      </c>
      <c r="I1968" s="141">
        <v>0</v>
      </c>
      <c r="J1968" s="141">
        <v>15</v>
      </c>
      <c r="K1968" s="141">
        <v>30</v>
      </c>
      <c r="L1968" s="141">
        <v>114</v>
      </c>
      <c r="M1968" s="141">
        <v>0</v>
      </c>
    </row>
    <row r="1969" spans="1:26" x14ac:dyDescent="0.2">
      <c r="A1969" s="58">
        <v>41509</v>
      </c>
      <c r="B1969" s="513" t="str">
        <f t="shared" si="62"/>
        <v>0823</v>
      </c>
      <c r="C1969" s="56">
        <v>2013</v>
      </c>
      <c r="D1969" s="141">
        <v>126</v>
      </c>
      <c r="E1969" s="141">
        <v>0</v>
      </c>
      <c r="F1969" s="141">
        <v>0</v>
      </c>
      <c r="G1969" s="141">
        <v>0</v>
      </c>
      <c r="H1969" s="141">
        <v>171</v>
      </c>
      <c r="I1969" s="141">
        <v>0</v>
      </c>
      <c r="J1969" s="141">
        <v>18</v>
      </c>
      <c r="K1969" s="141">
        <v>60</v>
      </c>
      <c r="L1969" s="141">
        <v>87</v>
      </c>
      <c r="M1969" s="141">
        <v>0</v>
      </c>
    </row>
    <row r="1970" spans="1:26" x14ac:dyDescent="0.2">
      <c r="A1970" s="58">
        <v>41510</v>
      </c>
      <c r="B1970" s="513" t="str">
        <f t="shared" si="62"/>
        <v>0824</v>
      </c>
      <c r="C1970" s="56">
        <v>2013</v>
      </c>
      <c r="D1970" s="141">
        <v>258</v>
      </c>
      <c r="E1970" s="141">
        <v>48</v>
      </c>
      <c r="F1970" s="141">
        <v>0</v>
      </c>
      <c r="G1970" s="141">
        <v>0</v>
      </c>
      <c r="H1970" s="141">
        <v>81</v>
      </c>
      <c r="I1970" s="141">
        <v>0</v>
      </c>
      <c r="J1970" s="141">
        <v>21</v>
      </c>
      <c r="K1970" s="141">
        <v>9</v>
      </c>
      <c r="L1970" s="141">
        <v>108</v>
      </c>
      <c r="M1970" s="141">
        <v>0</v>
      </c>
    </row>
    <row r="1971" spans="1:26" x14ac:dyDescent="0.2">
      <c r="A1971" s="58">
        <v>41511</v>
      </c>
      <c r="B1971" s="513" t="str">
        <f t="shared" si="62"/>
        <v>0825</v>
      </c>
      <c r="C1971" s="56">
        <v>2013</v>
      </c>
      <c r="D1971" s="141">
        <v>312</v>
      </c>
      <c r="E1971" s="141">
        <v>0</v>
      </c>
      <c r="F1971" s="141">
        <v>0</v>
      </c>
      <c r="G1971" s="141">
        <v>0</v>
      </c>
      <c r="H1971" s="141">
        <v>87</v>
      </c>
      <c r="I1971" s="141">
        <v>0</v>
      </c>
      <c r="J1971" s="141">
        <v>12</v>
      </c>
      <c r="K1971" s="141">
        <v>90</v>
      </c>
      <c r="L1971" s="141">
        <v>42</v>
      </c>
      <c r="M1971" s="141">
        <v>0</v>
      </c>
    </row>
    <row r="1972" spans="1:26" x14ac:dyDescent="0.2">
      <c r="A1972" s="58">
        <v>41512</v>
      </c>
      <c r="B1972" s="513" t="str">
        <f t="shared" si="62"/>
        <v>0826</v>
      </c>
      <c r="C1972" s="56">
        <v>2013</v>
      </c>
      <c r="D1972" s="141">
        <v>600</v>
      </c>
      <c r="E1972" s="141">
        <v>12</v>
      </c>
      <c r="F1972" s="141">
        <v>0</v>
      </c>
      <c r="G1972" s="141">
        <v>0</v>
      </c>
      <c r="H1972" s="141">
        <v>168</v>
      </c>
      <c r="I1972" s="141">
        <v>0</v>
      </c>
      <c r="J1972" s="141">
        <v>27</v>
      </c>
      <c r="K1972" s="141">
        <v>3</v>
      </c>
      <c r="L1972" s="141">
        <v>60</v>
      </c>
      <c r="M1972" s="141">
        <v>0</v>
      </c>
    </row>
    <row r="1973" spans="1:26" x14ac:dyDescent="0.2">
      <c r="A1973" s="58">
        <v>41513</v>
      </c>
      <c r="B1973" s="513" t="str">
        <f t="shared" si="62"/>
        <v>0827</v>
      </c>
      <c r="C1973" s="56">
        <v>2013</v>
      </c>
      <c r="D1973" s="141">
        <v>957</v>
      </c>
      <c r="E1973" s="141">
        <v>12</v>
      </c>
      <c r="F1973" s="141">
        <v>0</v>
      </c>
      <c r="G1973" s="141">
        <v>3</v>
      </c>
      <c r="H1973" s="141">
        <v>216</v>
      </c>
      <c r="I1973" s="141">
        <v>6</v>
      </c>
      <c r="J1973" s="141">
        <v>33</v>
      </c>
      <c r="K1973" s="141">
        <v>12</v>
      </c>
      <c r="L1973" s="141">
        <v>84</v>
      </c>
      <c r="M1973" s="141">
        <v>0</v>
      </c>
    </row>
    <row r="1974" spans="1:26" x14ac:dyDescent="0.2">
      <c r="A1974" s="58">
        <v>41514</v>
      </c>
      <c r="B1974" s="513" t="str">
        <f t="shared" si="62"/>
        <v>0828</v>
      </c>
      <c r="C1974" s="56">
        <v>2013</v>
      </c>
      <c r="D1974" s="141">
        <v>522</v>
      </c>
      <c r="E1974" s="141">
        <v>15</v>
      </c>
      <c r="F1974" s="141">
        <v>0</v>
      </c>
      <c r="G1974" s="141">
        <v>0</v>
      </c>
      <c r="H1974" s="141">
        <v>60</v>
      </c>
      <c r="I1974" s="141">
        <v>3</v>
      </c>
      <c r="J1974" s="141">
        <v>12</v>
      </c>
      <c r="K1974" s="141">
        <v>3</v>
      </c>
      <c r="L1974" s="141">
        <v>69</v>
      </c>
      <c r="M1974" s="141">
        <v>0</v>
      </c>
    </row>
    <row r="1975" spans="1:26" x14ac:dyDescent="0.2">
      <c r="A1975" s="58">
        <v>41515</v>
      </c>
      <c r="B1975" s="513" t="str">
        <f t="shared" si="62"/>
        <v>0829</v>
      </c>
      <c r="C1975" s="56">
        <v>2013</v>
      </c>
      <c r="D1975" s="141">
        <v>885</v>
      </c>
      <c r="E1975" s="141">
        <v>9</v>
      </c>
      <c r="F1975" s="141">
        <v>0</v>
      </c>
      <c r="G1975" s="141">
        <v>0</v>
      </c>
      <c r="H1975" s="141">
        <v>171</v>
      </c>
      <c r="I1975" s="141">
        <v>12</v>
      </c>
      <c r="J1975" s="141">
        <v>21</v>
      </c>
      <c r="K1975" s="141">
        <v>0</v>
      </c>
      <c r="L1975" s="141">
        <v>213</v>
      </c>
      <c r="M1975" s="141">
        <v>0</v>
      </c>
    </row>
    <row r="1976" spans="1:26" x14ac:dyDescent="0.2">
      <c r="A1976" s="58">
        <v>41516</v>
      </c>
      <c r="B1976" s="513" t="str">
        <f t="shared" si="62"/>
        <v>0830</v>
      </c>
      <c r="C1976" s="56">
        <v>2013</v>
      </c>
      <c r="D1976" s="141">
        <v>1557</v>
      </c>
      <c r="E1976" s="141">
        <v>31.5</v>
      </c>
      <c r="F1976" s="141">
        <v>4.5</v>
      </c>
      <c r="G1976" s="141">
        <v>0</v>
      </c>
      <c r="H1976" s="141">
        <v>363</v>
      </c>
      <c r="I1976" s="141">
        <v>15</v>
      </c>
      <c r="J1976" s="141">
        <v>10.5</v>
      </c>
      <c r="K1976" s="141">
        <v>16.5</v>
      </c>
      <c r="L1976" s="141">
        <v>141</v>
      </c>
      <c r="M1976" s="141">
        <v>0</v>
      </c>
    </row>
    <row r="1977" spans="1:26" x14ac:dyDescent="0.2">
      <c r="A1977" s="58">
        <v>41517</v>
      </c>
      <c r="B1977" s="513" t="str">
        <f t="shared" si="62"/>
        <v>0831</v>
      </c>
      <c r="C1977" s="56">
        <v>2013</v>
      </c>
      <c r="D1977" s="141">
        <v>1389</v>
      </c>
      <c r="E1977" s="141">
        <v>60</v>
      </c>
      <c r="F1977" s="141">
        <v>3</v>
      </c>
      <c r="G1977" s="141">
        <v>0</v>
      </c>
      <c r="H1977" s="141">
        <v>321</v>
      </c>
      <c r="I1977" s="141">
        <v>6</v>
      </c>
      <c r="J1977" s="141">
        <v>3</v>
      </c>
      <c r="K1977" s="141">
        <v>36</v>
      </c>
      <c r="L1977" s="141">
        <v>21</v>
      </c>
      <c r="M1977" s="141">
        <v>0</v>
      </c>
    </row>
    <row r="1978" spans="1:26" x14ac:dyDescent="0.2">
      <c r="A1978" s="58">
        <v>41518</v>
      </c>
      <c r="B1978" s="513" t="str">
        <f t="shared" si="62"/>
        <v>0901</v>
      </c>
      <c r="C1978" s="56">
        <v>2013</v>
      </c>
      <c r="D1978" s="141">
        <v>1329</v>
      </c>
      <c r="E1978" s="141">
        <v>33</v>
      </c>
      <c r="F1978" s="141">
        <v>0</v>
      </c>
      <c r="G1978" s="141">
        <v>0</v>
      </c>
      <c r="H1978" s="141">
        <v>432</v>
      </c>
      <c r="I1978" s="141">
        <v>3</v>
      </c>
      <c r="J1978" s="141">
        <v>15</v>
      </c>
      <c r="K1978" s="141">
        <v>21</v>
      </c>
      <c r="L1978" s="141">
        <v>27</v>
      </c>
      <c r="M1978" s="141">
        <v>0</v>
      </c>
      <c r="N1978" s="60"/>
      <c r="W1978" s="161"/>
      <c r="X1978" s="161"/>
      <c r="Y1978" s="161"/>
      <c r="Z1978" s="161"/>
    </row>
    <row r="1979" spans="1:26" x14ac:dyDescent="0.2">
      <c r="A1979" s="58">
        <v>41519</v>
      </c>
      <c r="B1979" s="513" t="str">
        <f t="shared" si="62"/>
        <v>0902</v>
      </c>
      <c r="C1979" s="56">
        <v>2013</v>
      </c>
      <c r="D1979" s="141">
        <v>1434</v>
      </c>
      <c r="E1979" s="141">
        <v>81</v>
      </c>
      <c r="F1979" s="141">
        <v>0</v>
      </c>
      <c r="G1979" s="141">
        <v>0</v>
      </c>
      <c r="H1979" s="141">
        <v>255</v>
      </c>
      <c r="I1979" s="141">
        <v>15</v>
      </c>
      <c r="J1979" s="141">
        <v>27</v>
      </c>
      <c r="K1979" s="141">
        <v>3</v>
      </c>
      <c r="L1979" s="141">
        <v>36</v>
      </c>
      <c r="M1979" s="141">
        <v>0</v>
      </c>
      <c r="N1979" s="60"/>
      <c r="W1979" s="161"/>
      <c r="X1979" s="161"/>
      <c r="Y1979" s="161"/>
      <c r="Z1979" s="161"/>
    </row>
    <row r="1980" spans="1:26" x14ac:dyDescent="0.2">
      <c r="A1980" s="58">
        <v>41520</v>
      </c>
      <c r="B1980" s="513" t="str">
        <f t="shared" si="62"/>
        <v>0903</v>
      </c>
      <c r="C1980" s="56">
        <v>2013</v>
      </c>
      <c r="D1980" s="141">
        <v>1422</v>
      </c>
      <c r="E1980" s="141">
        <v>123</v>
      </c>
      <c r="F1980" s="141">
        <v>3</v>
      </c>
      <c r="G1980" s="141">
        <v>0</v>
      </c>
      <c r="H1980" s="141">
        <v>291</v>
      </c>
      <c r="I1980" s="141">
        <v>6</v>
      </c>
      <c r="J1980" s="141">
        <v>18</v>
      </c>
      <c r="K1980" s="141">
        <v>3</v>
      </c>
      <c r="L1980" s="141">
        <v>21</v>
      </c>
      <c r="M1980" s="141">
        <v>0</v>
      </c>
      <c r="N1980" s="60"/>
      <c r="W1980" s="161"/>
      <c r="X1980" s="161"/>
      <c r="Y1980" s="161"/>
      <c r="Z1980" s="161"/>
    </row>
    <row r="1981" spans="1:26" x14ac:dyDescent="0.2">
      <c r="A1981" s="58">
        <v>41521</v>
      </c>
      <c r="B1981" s="513" t="str">
        <f t="shared" si="62"/>
        <v>0904</v>
      </c>
      <c r="C1981" s="56">
        <v>2013</v>
      </c>
      <c r="D1981" s="141">
        <v>1524</v>
      </c>
      <c r="E1981" s="141">
        <v>81</v>
      </c>
      <c r="F1981" s="141">
        <v>0</v>
      </c>
      <c r="G1981" s="141">
        <v>0</v>
      </c>
      <c r="H1981" s="141">
        <v>387</v>
      </c>
      <c r="I1981" s="141">
        <v>27</v>
      </c>
      <c r="J1981" s="141">
        <v>27</v>
      </c>
      <c r="K1981" s="141">
        <v>0</v>
      </c>
      <c r="L1981" s="141">
        <v>9</v>
      </c>
      <c r="M1981" s="141">
        <v>0</v>
      </c>
      <c r="N1981" s="60"/>
      <c r="W1981" s="161"/>
      <c r="X1981" s="161"/>
      <c r="Y1981" s="161"/>
      <c r="Z1981" s="161"/>
    </row>
    <row r="1982" spans="1:26" x14ac:dyDescent="0.2">
      <c r="A1982" s="58">
        <v>41522</v>
      </c>
      <c r="B1982" s="513" t="str">
        <f t="shared" si="62"/>
        <v>0905</v>
      </c>
      <c r="C1982" s="56">
        <v>2013</v>
      </c>
      <c r="D1982" s="141">
        <v>1023</v>
      </c>
      <c r="E1982" s="141">
        <v>69</v>
      </c>
      <c r="F1982" s="141">
        <v>0</v>
      </c>
      <c r="G1982" s="141">
        <v>0</v>
      </c>
      <c r="H1982" s="141">
        <v>309</v>
      </c>
      <c r="I1982" s="141">
        <v>21</v>
      </c>
      <c r="J1982" s="141">
        <v>24</v>
      </c>
      <c r="K1982" s="141">
        <v>3</v>
      </c>
      <c r="L1982" s="141">
        <v>3</v>
      </c>
      <c r="M1982" s="141">
        <v>0</v>
      </c>
      <c r="N1982" s="60"/>
      <c r="W1982" s="161"/>
      <c r="X1982" s="161"/>
      <c r="Y1982" s="161"/>
      <c r="Z1982" s="161"/>
    </row>
    <row r="1983" spans="1:26" x14ac:dyDescent="0.2">
      <c r="A1983" s="58">
        <v>41523</v>
      </c>
      <c r="B1983" s="513" t="str">
        <f t="shared" si="62"/>
        <v>0906</v>
      </c>
      <c r="C1983" s="56">
        <v>2013</v>
      </c>
      <c r="D1983" s="141">
        <v>1644</v>
      </c>
      <c r="E1983" s="141">
        <v>99</v>
      </c>
      <c r="F1983" s="141">
        <v>0</v>
      </c>
      <c r="G1983" s="141">
        <v>0</v>
      </c>
      <c r="H1983" s="141">
        <v>510</v>
      </c>
      <c r="I1983" s="141">
        <v>15</v>
      </c>
      <c r="J1983" s="141">
        <v>30</v>
      </c>
      <c r="K1983" s="141">
        <v>0</v>
      </c>
      <c r="L1983" s="141">
        <v>0</v>
      </c>
      <c r="M1983" s="141">
        <v>0</v>
      </c>
      <c r="N1983" s="109"/>
      <c r="V1983" s="162"/>
      <c r="W1983"/>
      <c r="X1983"/>
      <c r="Y1983"/>
      <c r="Z1983"/>
    </row>
    <row r="1984" spans="1:26" x14ac:dyDescent="0.2">
      <c r="A1984" s="58">
        <v>41524</v>
      </c>
      <c r="B1984" s="513" t="str">
        <f t="shared" si="62"/>
        <v>0907</v>
      </c>
      <c r="C1984" s="56">
        <v>2013</v>
      </c>
      <c r="D1984" s="141">
        <v>1989</v>
      </c>
      <c r="E1984" s="141">
        <v>180</v>
      </c>
      <c r="F1984" s="141">
        <v>3</v>
      </c>
      <c r="G1984" s="141">
        <v>0</v>
      </c>
      <c r="H1984" s="141">
        <v>378</v>
      </c>
      <c r="I1984" s="141">
        <v>30</v>
      </c>
      <c r="J1984" s="141">
        <v>33</v>
      </c>
      <c r="K1984" s="141">
        <v>0</v>
      </c>
      <c r="L1984" s="141">
        <v>9</v>
      </c>
      <c r="M1984" s="141">
        <v>0</v>
      </c>
      <c r="N1984" s="60"/>
      <c r="W1984"/>
      <c r="X1984"/>
      <c r="Y1984"/>
      <c r="Z1984"/>
    </row>
    <row r="1985" spans="1:26" x14ac:dyDescent="0.2">
      <c r="A1985" s="58">
        <v>41525</v>
      </c>
      <c r="B1985" s="513" t="str">
        <f t="shared" si="62"/>
        <v>0908</v>
      </c>
      <c r="C1985" s="56">
        <v>2013</v>
      </c>
      <c r="D1985" s="141">
        <v>2058</v>
      </c>
      <c r="E1985" s="141">
        <v>210</v>
      </c>
      <c r="F1985" s="141">
        <v>0</v>
      </c>
      <c r="G1985" s="141">
        <v>0</v>
      </c>
      <c r="H1985" s="141">
        <v>429</v>
      </c>
      <c r="I1985" s="141">
        <v>18</v>
      </c>
      <c r="J1985" s="141">
        <v>0</v>
      </c>
      <c r="K1985" s="141">
        <v>3</v>
      </c>
      <c r="L1985" s="141">
        <v>9</v>
      </c>
      <c r="M1985" s="141">
        <v>0</v>
      </c>
      <c r="N1985" s="170"/>
      <c r="W1985"/>
      <c r="X1985"/>
      <c r="Y1985"/>
      <c r="Z1985"/>
    </row>
    <row r="1986" spans="1:26" s="60" customFormat="1" x14ac:dyDescent="0.2">
      <c r="A1986" s="115">
        <v>41526</v>
      </c>
      <c r="B1986" s="513" t="str">
        <f t="shared" si="62"/>
        <v>0909</v>
      </c>
      <c r="C1986" s="60">
        <v>2013</v>
      </c>
      <c r="D1986" s="141">
        <v>1368</v>
      </c>
      <c r="E1986" s="141">
        <v>114</v>
      </c>
      <c r="F1986" s="141">
        <v>0</v>
      </c>
      <c r="G1986" s="141">
        <v>0</v>
      </c>
      <c r="H1986" s="141">
        <v>687</v>
      </c>
      <c r="I1986" s="141">
        <v>21</v>
      </c>
      <c r="J1986" s="141">
        <v>24</v>
      </c>
      <c r="K1986" s="141">
        <v>18</v>
      </c>
      <c r="L1986" s="141">
        <v>3</v>
      </c>
      <c r="M1986" s="141">
        <v>0</v>
      </c>
      <c r="N1986" s="170"/>
      <c r="P1986" s="61"/>
      <c r="W1986" s="232"/>
      <c r="X1986" s="232"/>
      <c r="Y1986" s="232"/>
      <c r="Z1986" s="232"/>
    </row>
    <row r="1987" spans="1:26" s="60" customFormat="1" x14ac:dyDescent="0.2">
      <c r="A1987" s="115">
        <v>41527</v>
      </c>
      <c r="B1987" s="513" t="str">
        <f t="shared" si="62"/>
        <v>0910</v>
      </c>
      <c r="C1987" s="60">
        <v>2013</v>
      </c>
      <c r="D1987" s="141">
        <v>1027</v>
      </c>
      <c r="E1987" s="141">
        <v>96</v>
      </c>
      <c r="F1987" s="141">
        <v>6</v>
      </c>
      <c r="G1987" s="141">
        <v>0</v>
      </c>
      <c r="H1987" s="141">
        <v>465</v>
      </c>
      <c r="I1987" s="141">
        <v>23</v>
      </c>
      <c r="J1987" s="141">
        <v>10</v>
      </c>
      <c r="K1987" s="141">
        <v>4</v>
      </c>
      <c r="L1987" s="141">
        <v>10</v>
      </c>
      <c r="M1987" s="141">
        <v>0</v>
      </c>
      <c r="N1987" s="170"/>
      <c r="P1987" s="61"/>
      <c r="W1987" s="232"/>
      <c r="X1987" s="232"/>
      <c r="Y1987" s="232"/>
      <c r="Z1987" s="232"/>
    </row>
    <row r="1988" spans="1:26" s="60" customFormat="1" x14ac:dyDescent="0.2">
      <c r="A1988" s="115">
        <v>41528</v>
      </c>
      <c r="B1988" s="513" t="str">
        <f t="shared" si="62"/>
        <v>0911</v>
      </c>
      <c r="C1988" s="60">
        <v>2013</v>
      </c>
      <c r="D1988" s="141">
        <v>1084</v>
      </c>
      <c r="E1988" s="141">
        <v>148</v>
      </c>
      <c r="F1988" s="141">
        <v>3</v>
      </c>
      <c r="G1988" s="141">
        <v>0</v>
      </c>
      <c r="H1988" s="141">
        <v>648</v>
      </c>
      <c r="I1988" s="141">
        <v>18</v>
      </c>
      <c r="J1988" s="141">
        <v>13</v>
      </c>
      <c r="K1988" s="141">
        <v>6</v>
      </c>
      <c r="L1988" s="141">
        <v>1</v>
      </c>
      <c r="M1988" s="141">
        <v>0</v>
      </c>
      <c r="N1988" s="170"/>
      <c r="P1988" s="61"/>
      <c r="W1988" s="232"/>
      <c r="X1988" s="232"/>
      <c r="Y1988" s="232"/>
      <c r="Z1988" s="232"/>
    </row>
    <row r="1989" spans="1:26" s="60" customFormat="1" x14ac:dyDescent="0.2">
      <c r="A1989" s="115">
        <v>41529</v>
      </c>
      <c r="B1989" s="513" t="str">
        <f t="shared" si="62"/>
        <v>0912</v>
      </c>
      <c r="C1989" s="60">
        <v>2013</v>
      </c>
      <c r="D1989" s="141">
        <v>912</v>
      </c>
      <c r="E1989" s="141">
        <v>113</v>
      </c>
      <c r="F1989" s="141">
        <v>6</v>
      </c>
      <c r="G1989" s="141">
        <v>0</v>
      </c>
      <c r="H1989" s="141">
        <v>711</v>
      </c>
      <c r="I1989" s="141">
        <v>13</v>
      </c>
      <c r="J1989" s="141">
        <v>15</v>
      </c>
      <c r="K1989" s="141">
        <v>1</v>
      </c>
      <c r="L1989" s="141">
        <v>0</v>
      </c>
      <c r="M1989" s="141">
        <v>0</v>
      </c>
      <c r="N1989" s="170"/>
      <c r="P1989" s="61"/>
      <c r="W1989" s="232"/>
      <c r="X1989" s="232"/>
      <c r="Y1989" s="232"/>
      <c r="Z1989" s="232"/>
    </row>
    <row r="1990" spans="1:26" s="60" customFormat="1" x14ac:dyDescent="0.2">
      <c r="A1990" s="115">
        <v>41530</v>
      </c>
      <c r="B1990" s="513" t="str">
        <f t="shared" si="62"/>
        <v>0913</v>
      </c>
      <c r="C1990" s="60">
        <v>2013</v>
      </c>
      <c r="D1990" s="141">
        <v>792</v>
      </c>
      <c r="E1990" s="141">
        <v>130</v>
      </c>
      <c r="F1990" s="141">
        <v>6</v>
      </c>
      <c r="G1990" s="141">
        <v>0</v>
      </c>
      <c r="H1990" s="141">
        <v>821</v>
      </c>
      <c r="I1990" s="141">
        <v>28</v>
      </c>
      <c r="J1990" s="141">
        <v>23</v>
      </c>
      <c r="K1990" s="141">
        <v>0</v>
      </c>
      <c r="L1990" s="141">
        <v>8</v>
      </c>
      <c r="M1990" s="141">
        <v>0</v>
      </c>
      <c r="N1990" s="170"/>
      <c r="P1990" s="61"/>
      <c r="W1990" s="232"/>
      <c r="X1990" s="232"/>
      <c r="Y1990" s="232"/>
      <c r="Z1990" s="232"/>
    </row>
    <row r="1991" spans="1:26" s="60" customFormat="1" x14ac:dyDescent="0.2">
      <c r="A1991" s="115">
        <v>41531</v>
      </c>
      <c r="B1991" s="513" t="str">
        <f t="shared" si="62"/>
        <v>0914</v>
      </c>
      <c r="C1991" s="60">
        <v>2013</v>
      </c>
      <c r="D1991" s="141">
        <v>1125</v>
      </c>
      <c r="E1991" s="141">
        <v>126</v>
      </c>
      <c r="F1991" s="141">
        <v>1</v>
      </c>
      <c r="G1991" s="141">
        <v>7</v>
      </c>
      <c r="H1991" s="141">
        <v>517</v>
      </c>
      <c r="I1991" s="141">
        <v>17</v>
      </c>
      <c r="J1991" s="141">
        <v>13</v>
      </c>
      <c r="K1991" s="141">
        <v>0</v>
      </c>
      <c r="L1991" s="141">
        <v>0</v>
      </c>
      <c r="M1991" s="141">
        <v>0</v>
      </c>
      <c r="N1991" s="170"/>
      <c r="P1991" s="61"/>
      <c r="W1991" s="232"/>
      <c r="X1991" s="232"/>
      <c r="Y1991" s="232"/>
      <c r="Z1991" s="232"/>
    </row>
    <row r="1992" spans="1:26" s="60" customFormat="1" x14ac:dyDescent="0.2">
      <c r="A1992" s="115">
        <v>41532</v>
      </c>
      <c r="B1992" s="513" t="str">
        <f t="shared" si="62"/>
        <v>0915</v>
      </c>
      <c r="C1992" s="60">
        <v>2013</v>
      </c>
      <c r="D1992" s="141">
        <v>1069</v>
      </c>
      <c r="E1992" s="141">
        <v>132</v>
      </c>
      <c r="F1992" s="141">
        <v>0</v>
      </c>
      <c r="G1992" s="141">
        <v>0</v>
      </c>
      <c r="H1992" s="141">
        <v>502</v>
      </c>
      <c r="I1992" s="141">
        <v>21</v>
      </c>
      <c r="J1992" s="141">
        <v>6</v>
      </c>
      <c r="K1992" s="141">
        <v>0</v>
      </c>
      <c r="L1992" s="141">
        <v>0</v>
      </c>
      <c r="M1992" s="141">
        <v>0</v>
      </c>
      <c r="N1992" s="170"/>
      <c r="P1992" s="61"/>
      <c r="W1992" s="232"/>
      <c r="X1992" s="232"/>
      <c r="Y1992" s="232"/>
      <c r="Z1992" s="232"/>
    </row>
    <row r="1993" spans="1:26" s="60" customFormat="1" x14ac:dyDescent="0.2">
      <c r="A1993" s="115">
        <v>41533</v>
      </c>
      <c r="B1993" s="513" t="str">
        <f t="shared" si="62"/>
        <v>0916</v>
      </c>
      <c r="C1993" s="60">
        <v>2013</v>
      </c>
      <c r="D1993" s="141">
        <v>2055</v>
      </c>
      <c r="E1993" s="141">
        <v>114</v>
      </c>
      <c r="F1993" s="141">
        <v>0</v>
      </c>
      <c r="G1993" s="141">
        <v>0</v>
      </c>
      <c r="H1993" s="141">
        <v>504</v>
      </c>
      <c r="I1993" s="141">
        <v>12</v>
      </c>
      <c r="J1993" s="141">
        <v>12</v>
      </c>
      <c r="K1993" s="141">
        <v>0</v>
      </c>
      <c r="L1993" s="141">
        <v>0</v>
      </c>
      <c r="M1993" s="141">
        <v>0</v>
      </c>
      <c r="N1993" s="170"/>
      <c r="P1993" s="61"/>
      <c r="W1993" s="232"/>
      <c r="X1993" s="232"/>
      <c r="Y1993" s="232"/>
      <c r="Z1993" s="232"/>
    </row>
    <row r="1994" spans="1:26" s="60" customFormat="1" x14ac:dyDescent="0.2">
      <c r="A1994" s="115">
        <v>41534</v>
      </c>
      <c r="B1994" s="513" t="str">
        <f t="shared" si="62"/>
        <v>0917</v>
      </c>
      <c r="C1994" s="60">
        <v>2013</v>
      </c>
      <c r="D1994" s="141">
        <v>2177</v>
      </c>
      <c r="E1994" s="141">
        <v>66</v>
      </c>
      <c r="F1994" s="141">
        <v>1</v>
      </c>
      <c r="G1994" s="141">
        <v>0</v>
      </c>
      <c r="H1994" s="141">
        <v>638</v>
      </c>
      <c r="I1994" s="141">
        <v>13</v>
      </c>
      <c r="J1994" s="141">
        <v>13</v>
      </c>
      <c r="K1994" s="141">
        <v>4</v>
      </c>
      <c r="L1994" s="141">
        <v>1</v>
      </c>
      <c r="M1994" s="141"/>
      <c r="N1994" s="170"/>
      <c r="P1994" s="61"/>
      <c r="W1994" s="232"/>
      <c r="X1994" s="232"/>
      <c r="Y1994" s="232"/>
      <c r="Z1994" s="232"/>
    </row>
    <row r="1995" spans="1:26" x14ac:dyDescent="0.2">
      <c r="A1995" s="58">
        <v>41535</v>
      </c>
      <c r="B1995" s="513" t="str">
        <f t="shared" si="62"/>
        <v>0918</v>
      </c>
      <c r="C1995" s="56">
        <v>2013</v>
      </c>
      <c r="D1995" s="141">
        <v>1477</v>
      </c>
      <c r="E1995" s="141">
        <v>113</v>
      </c>
      <c r="F1995" s="141">
        <v>0</v>
      </c>
      <c r="G1995" s="141">
        <v>0</v>
      </c>
      <c r="H1995" s="141">
        <v>361</v>
      </c>
      <c r="I1995" s="141">
        <v>7</v>
      </c>
      <c r="J1995" s="141">
        <v>2</v>
      </c>
      <c r="K1995" s="141">
        <v>1</v>
      </c>
      <c r="L1995" s="141">
        <v>3</v>
      </c>
      <c r="M1995" s="141"/>
      <c r="N1995" s="170"/>
      <c r="W1995"/>
      <c r="X1995"/>
      <c r="Y1995"/>
      <c r="Z1995"/>
    </row>
    <row r="1996" spans="1:26" x14ac:dyDescent="0.2">
      <c r="A1996" s="58">
        <v>41536</v>
      </c>
      <c r="B1996" s="513" t="str">
        <f t="shared" si="62"/>
        <v>0919</v>
      </c>
      <c r="C1996" s="56">
        <v>2013</v>
      </c>
      <c r="D1996" s="141">
        <v>2110</v>
      </c>
      <c r="E1996" s="141">
        <v>148</v>
      </c>
      <c r="F1996" s="141">
        <v>2</v>
      </c>
      <c r="G1996" s="141">
        <v>0</v>
      </c>
      <c r="H1996" s="141">
        <v>637</v>
      </c>
      <c r="I1996" s="141">
        <v>13</v>
      </c>
      <c r="J1996" s="141">
        <v>7</v>
      </c>
      <c r="K1996" s="141">
        <v>2</v>
      </c>
      <c r="L1996" s="141">
        <v>5</v>
      </c>
      <c r="M1996" s="141"/>
      <c r="N1996" s="170"/>
      <c r="W1996"/>
      <c r="X1996"/>
      <c r="Y1996"/>
      <c r="Z1996"/>
    </row>
    <row r="1997" spans="1:26" x14ac:dyDescent="0.2">
      <c r="A1997" s="58">
        <v>41537</v>
      </c>
      <c r="B1997" s="513" t="str">
        <f t="shared" si="62"/>
        <v>0920</v>
      </c>
      <c r="C1997" s="56">
        <v>2013</v>
      </c>
      <c r="D1997" s="141">
        <v>1418</v>
      </c>
      <c r="E1997" s="141">
        <v>137</v>
      </c>
      <c r="F1997" s="141">
        <v>0</v>
      </c>
      <c r="G1997" s="141">
        <v>0</v>
      </c>
      <c r="H1997" s="141">
        <v>680</v>
      </c>
      <c r="I1997" s="141">
        <v>13</v>
      </c>
      <c r="J1997" s="141">
        <v>4</v>
      </c>
      <c r="K1997" s="141">
        <v>0</v>
      </c>
      <c r="L1997" s="141">
        <v>0</v>
      </c>
      <c r="M1997" s="141"/>
      <c r="N1997" s="170"/>
      <c r="W1997"/>
      <c r="X1997"/>
      <c r="Y1997"/>
      <c r="Z1997"/>
    </row>
    <row r="1998" spans="1:26" x14ac:dyDescent="0.2">
      <c r="A1998" s="58">
        <v>41538</v>
      </c>
      <c r="B1998" s="513" t="str">
        <f t="shared" si="62"/>
        <v>0921</v>
      </c>
      <c r="C1998" s="56">
        <v>2013</v>
      </c>
      <c r="D1998" s="141">
        <v>2257</v>
      </c>
      <c r="E1998" s="141">
        <v>200</v>
      </c>
      <c r="F1998" s="141">
        <v>3</v>
      </c>
      <c r="G1998" s="141">
        <v>0</v>
      </c>
      <c r="H1998" s="141">
        <v>706</v>
      </c>
      <c r="I1998" s="141">
        <v>22</v>
      </c>
      <c r="J1998" s="141">
        <v>12</v>
      </c>
      <c r="K1998" s="141">
        <v>0</v>
      </c>
      <c r="L1998" s="141">
        <v>4</v>
      </c>
      <c r="M1998" s="141"/>
      <c r="N1998" s="170"/>
      <c r="W1998"/>
      <c r="X1998"/>
      <c r="Y1998"/>
      <c r="Z1998"/>
    </row>
    <row r="1999" spans="1:26" x14ac:dyDescent="0.2">
      <c r="A1999" s="58">
        <v>41539</v>
      </c>
      <c r="B1999" s="513" t="str">
        <f t="shared" si="62"/>
        <v>0922</v>
      </c>
      <c r="C1999" s="56">
        <v>2013</v>
      </c>
      <c r="D1999" s="141">
        <v>1161</v>
      </c>
      <c r="E1999" s="141">
        <v>113</v>
      </c>
      <c r="F1999" s="141">
        <v>1</v>
      </c>
      <c r="G1999" s="141">
        <v>1</v>
      </c>
      <c r="H1999" s="141">
        <v>988</v>
      </c>
      <c r="I1999" s="141">
        <v>28</v>
      </c>
      <c r="J1999" s="141">
        <v>8</v>
      </c>
      <c r="K1999" s="141">
        <v>0</v>
      </c>
      <c r="L1999" s="141">
        <v>0</v>
      </c>
      <c r="M1999" s="141"/>
      <c r="N1999" s="170"/>
      <c r="W1999"/>
      <c r="X1999"/>
      <c r="Y1999"/>
      <c r="Z1999"/>
    </row>
    <row r="2000" spans="1:26" x14ac:dyDescent="0.2">
      <c r="A2000" s="58">
        <v>41540</v>
      </c>
      <c r="B2000" s="513" t="str">
        <f t="shared" si="62"/>
        <v>0923</v>
      </c>
      <c r="C2000" s="56">
        <v>2013</v>
      </c>
      <c r="D2000" s="141">
        <v>1290</v>
      </c>
      <c r="E2000" s="141">
        <v>97</v>
      </c>
      <c r="F2000" s="141">
        <v>1</v>
      </c>
      <c r="G2000" s="141">
        <v>0</v>
      </c>
      <c r="H2000" s="141">
        <v>720</v>
      </c>
      <c r="I2000" s="141">
        <v>10</v>
      </c>
      <c r="J2000" s="141">
        <v>10</v>
      </c>
      <c r="K2000" s="141">
        <v>0</v>
      </c>
      <c r="L2000" s="141">
        <v>2</v>
      </c>
      <c r="M2000" s="141"/>
      <c r="N2000" s="170"/>
      <c r="W2000"/>
      <c r="X2000"/>
      <c r="Y2000"/>
      <c r="Z2000"/>
    </row>
    <row r="2001" spans="1:26" x14ac:dyDescent="0.2">
      <c r="A2001" s="58">
        <v>41541</v>
      </c>
      <c r="B2001" s="513" t="str">
        <f t="shared" si="62"/>
        <v>0924</v>
      </c>
      <c r="C2001" s="56">
        <v>2013</v>
      </c>
      <c r="D2001" s="141">
        <v>607</v>
      </c>
      <c r="E2001" s="141">
        <v>92</v>
      </c>
      <c r="F2001" s="141">
        <v>0</v>
      </c>
      <c r="G2001" s="141">
        <v>0</v>
      </c>
      <c r="H2001" s="141">
        <v>973</v>
      </c>
      <c r="I2001" s="141">
        <v>29</v>
      </c>
      <c r="J2001" s="141">
        <v>10</v>
      </c>
      <c r="K2001" s="141">
        <v>0</v>
      </c>
      <c r="L2001" s="141">
        <v>0</v>
      </c>
      <c r="M2001" s="141"/>
      <c r="N2001" s="170"/>
      <c r="W2001"/>
      <c r="X2001"/>
      <c r="Y2001"/>
      <c r="Z2001"/>
    </row>
    <row r="2002" spans="1:26" x14ac:dyDescent="0.2">
      <c r="A2002" s="58">
        <v>41542</v>
      </c>
      <c r="B2002" s="513" t="str">
        <f t="shared" si="62"/>
        <v>0925</v>
      </c>
      <c r="C2002" s="56">
        <v>2013</v>
      </c>
      <c r="D2002" s="141">
        <v>661</v>
      </c>
      <c r="E2002" s="141">
        <v>84</v>
      </c>
      <c r="F2002" s="141">
        <v>0</v>
      </c>
      <c r="G2002" s="141">
        <v>0</v>
      </c>
      <c r="H2002" s="141">
        <v>1090</v>
      </c>
      <c r="I2002" s="141">
        <v>17</v>
      </c>
      <c r="J2002" s="141">
        <v>10</v>
      </c>
      <c r="K2002" s="141">
        <v>1</v>
      </c>
      <c r="L2002" s="141">
        <v>4</v>
      </c>
      <c r="M2002" s="141"/>
      <c r="N2002" s="170"/>
      <c r="W2002"/>
      <c r="X2002"/>
      <c r="Y2002"/>
      <c r="Z2002"/>
    </row>
    <row r="2003" spans="1:26" x14ac:dyDescent="0.2">
      <c r="A2003" s="58">
        <v>41543</v>
      </c>
      <c r="B2003" s="513" t="str">
        <f t="shared" si="62"/>
        <v>0926</v>
      </c>
      <c r="C2003" s="56">
        <v>2013</v>
      </c>
      <c r="D2003" s="141">
        <v>576</v>
      </c>
      <c r="E2003" s="141">
        <v>62</v>
      </c>
      <c r="F2003" s="141">
        <v>0</v>
      </c>
      <c r="G2003" s="141">
        <v>1</v>
      </c>
      <c r="H2003" s="141">
        <v>1023</v>
      </c>
      <c r="I2003" s="141">
        <v>26</v>
      </c>
      <c r="J2003" s="141">
        <v>6</v>
      </c>
      <c r="K2003" s="141">
        <v>1</v>
      </c>
      <c r="L2003" s="141">
        <v>0</v>
      </c>
      <c r="M2003" s="141"/>
      <c r="N2003" s="170"/>
      <c r="W2003"/>
      <c r="X2003"/>
      <c r="Y2003"/>
      <c r="Z2003"/>
    </row>
    <row r="2004" spans="1:26" x14ac:dyDescent="0.2">
      <c r="A2004" s="58">
        <v>41544</v>
      </c>
      <c r="B2004" s="513" t="str">
        <f t="shared" si="62"/>
        <v>0927</v>
      </c>
      <c r="C2004" s="56">
        <v>2013</v>
      </c>
      <c r="D2004" s="141">
        <v>577</v>
      </c>
      <c r="E2004" s="141">
        <v>55</v>
      </c>
      <c r="F2004" s="141">
        <v>0</v>
      </c>
      <c r="G2004" s="141">
        <v>2</v>
      </c>
      <c r="H2004" s="141">
        <v>852</v>
      </c>
      <c r="I2004" s="141">
        <v>21</v>
      </c>
      <c r="J2004" s="141">
        <v>9</v>
      </c>
      <c r="K2004" s="141">
        <v>0</v>
      </c>
      <c r="L2004" s="141">
        <v>0</v>
      </c>
      <c r="M2004" s="141"/>
      <c r="N2004" s="170"/>
      <c r="W2004"/>
      <c r="X2004"/>
      <c r="Y2004"/>
      <c r="Z2004"/>
    </row>
    <row r="2005" spans="1:26" x14ac:dyDescent="0.2">
      <c r="A2005" s="58">
        <v>41545</v>
      </c>
      <c r="B2005" s="513" t="str">
        <f t="shared" si="62"/>
        <v>0928</v>
      </c>
      <c r="C2005" s="56">
        <v>2013</v>
      </c>
      <c r="D2005" s="141">
        <v>710</v>
      </c>
      <c r="E2005" s="141">
        <v>57</v>
      </c>
      <c r="F2005" s="141">
        <v>0</v>
      </c>
      <c r="G2005" s="141">
        <v>0</v>
      </c>
      <c r="H2005" s="141">
        <v>934</v>
      </c>
      <c r="I2005" s="141">
        <v>12</v>
      </c>
      <c r="J2005" s="141">
        <v>0</v>
      </c>
      <c r="K2005" s="141">
        <v>1</v>
      </c>
      <c r="L2005" s="141">
        <v>0</v>
      </c>
      <c r="M2005" s="141"/>
      <c r="N2005" s="170"/>
      <c r="W2005"/>
      <c r="X2005"/>
      <c r="Y2005"/>
      <c r="Z2005"/>
    </row>
    <row r="2006" spans="1:26" s="60" customFormat="1" x14ac:dyDescent="0.2">
      <c r="A2006" s="115">
        <v>41546</v>
      </c>
      <c r="B2006" s="513" t="str">
        <f t="shared" si="62"/>
        <v>0929</v>
      </c>
      <c r="C2006" s="60">
        <v>2013</v>
      </c>
      <c r="D2006" s="141">
        <v>97</v>
      </c>
      <c r="E2006" s="141">
        <v>4</v>
      </c>
      <c r="F2006" s="141">
        <v>0</v>
      </c>
      <c r="G2006" s="141">
        <v>0</v>
      </c>
      <c r="H2006" s="141">
        <v>116</v>
      </c>
      <c r="I2006" s="141">
        <v>4</v>
      </c>
      <c r="J2006" s="141">
        <v>0</v>
      </c>
      <c r="K2006" s="141">
        <v>0</v>
      </c>
      <c r="L2006" s="141">
        <v>1</v>
      </c>
      <c r="M2006" s="141"/>
      <c r="N2006" s="170"/>
      <c r="P2006" s="61"/>
      <c r="W2006" s="232"/>
      <c r="X2006" s="232"/>
      <c r="Y2006" s="232"/>
      <c r="Z2006" s="232"/>
    </row>
    <row r="2007" spans="1:26" s="60" customFormat="1" x14ac:dyDescent="0.2">
      <c r="A2007" s="115">
        <v>41547</v>
      </c>
      <c r="B2007" s="513" t="str">
        <f t="shared" si="62"/>
        <v>0930</v>
      </c>
      <c r="C2007" s="60">
        <v>2013</v>
      </c>
      <c r="D2007" s="141">
        <v>220.70595658758202</v>
      </c>
      <c r="E2007" s="141">
        <v>17.680981595092025</v>
      </c>
      <c r="F2007" s="141">
        <v>0</v>
      </c>
      <c r="G2007" s="141">
        <v>0</v>
      </c>
      <c r="H2007" s="141">
        <v>338.21378091872793</v>
      </c>
      <c r="I2007" s="141">
        <v>3.5</v>
      </c>
      <c r="J2007" s="141">
        <v>7</v>
      </c>
      <c r="K2007" s="141">
        <v>9</v>
      </c>
      <c r="L2007" s="141">
        <v>9.5</v>
      </c>
      <c r="M2007" s="141"/>
      <c r="N2007" s="170"/>
      <c r="P2007" s="61"/>
      <c r="W2007" s="232"/>
      <c r="X2007" s="232"/>
      <c r="Y2007" s="232"/>
      <c r="Z2007" s="232"/>
    </row>
    <row r="2008" spans="1:26" s="60" customFormat="1" x14ac:dyDescent="0.2">
      <c r="A2008" s="115">
        <v>41548</v>
      </c>
      <c r="B2008" s="513" t="str">
        <f t="shared" si="62"/>
        <v>1001</v>
      </c>
      <c r="C2008" s="60">
        <v>2013</v>
      </c>
      <c r="D2008" s="141">
        <v>220.70595658758202</v>
      </c>
      <c r="E2008" s="141">
        <v>17.680981595092025</v>
      </c>
      <c r="F2008" s="141">
        <v>0</v>
      </c>
      <c r="G2008" s="141">
        <v>0</v>
      </c>
      <c r="H2008" s="141">
        <v>338.21378091872793</v>
      </c>
      <c r="I2008" s="141">
        <v>3.5</v>
      </c>
      <c r="J2008" s="141">
        <v>7</v>
      </c>
      <c r="K2008" s="141">
        <v>9</v>
      </c>
      <c r="L2008" s="141">
        <v>9.5</v>
      </c>
      <c r="M2008" s="141"/>
      <c r="N2008" s="170"/>
      <c r="P2008" s="61"/>
      <c r="W2008" s="232"/>
      <c r="X2008" s="232"/>
      <c r="Y2008" s="232"/>
      <c r="Z2008" s="232"/>
    </row>
    <row r="2009" spans="1:26" s="60" customFormat="1" x14ac:dyDescent="0.2">
      <c r="A2009" s="115">
        <v>41549</v>
      </c>
      <c r="B2009" s="513" t="str">
        <f t="shared" si="62"/>
        <v>1002</v>
      </c>
      <c r="C2009" s="60">
        <v>2013</v>
      </c>
      <c r="D2009" s="141">
        <v>220.70595658758202</v>
      </c>
      <c r="E2009" s="141">
        <v>17.680981595092025</v>
      </c>
      <c r="F2009" s="141">
        <v>0</v>
      </c>
      <c r="G2009" s="141">
        <v>0</v>
      </c>
      <c r="H2009" s="141">
        <v>338.21378091872793</v>
      </c>
      <c r="I2009" s="141">
        <v>3.5</v>
      </c>
      <c r="J2009" s="141">
        <v>7</v>
      </c>
      <c r="K2009" s="141">
        <v>9</v>
      </c>
      <c r="L2009" s="141">
        <v>9.5</v>
      </c>
      <c r="M2009" s="141"/>
      <c r="N2009" s="233"/>
      <c r="P2009" s="61"/>
      <c r="W2009" s="232"/>
      <c r="X2009" s="232"/>
      <c r="Y2009" s="232"/>
      <c r="Z2009" s="232"/>
    </row>
    <row r="2010" spans="1:26" s="60" customFormat="1" x14ac:dyDescent="0.2">
      <c r="A2010" s="115">
        <v>41550</v>
      </c>
      <c r="B2010" s="513" t="str">
        <f t="shared" si="62"/>
        <v>1003</v>
      </c>
      <c r="C2010" s="60">
        <v>2013</v>
      </c>
      <c r="D2010" s="141">
        <v>220.70595658758202</v>
      </c>
      <c r="E2010" s="141">
        <v>17.680981595092025</v>
      </c>
      <c r="F2010" s="141">
        <v>0</v>
      </c>
      <c r="G2010" s="141">
        <v>0</v>
      </c>
      <c r="H2010" s="141">
        <v>338.21378091872793</v>
      </c>
      <c r="I2010" s="141">
        <v>3.5</v>
      </c>
      <c r="J2010" s="141">
        <v>7</v>
      </c>
      <c r="K2010" s="141">
        <v>9</v>
      </c>
      <c r="L2010" s="141">
        <v>9.5</v>
      </c>
      <c r="M2010" s="141"/>
      <c r="P2010" s="61"/>
      <c r="W2010" s="232"/>
      <c r="X2010" s="232"/>
      <c r="Y2010" s="232"/>
      <c r="Z2010" s="232"/>
    </row>
    <row r="2011" spans="1:26" s="60" customFormat="1" x14ac:dyDescent="0.2">
      <c r="A2011" s="115">
        <v>41551</v>
      </c>
      <c r="B2011" s="513" t="str">
        <f t="shared" si="62"/>
        <v>1004</v>
      </c>
      <c r="C2011" s="60">
        <v>2013</v>
      </c>
      <c r="D2011" s="141">
        <v>98</v>
      </c>
      <c r="E2011" s="141">
        <v>8</v>
      </c>
      <c r="F2011" s="141">
        <v>0</v>
      </c>
      <c r="G2011" s="141">
        <v>0</v>
      </c>
      <c r="H2011" s="141">
        <v>125</v>
      </c>
      <c r="I2011" s="141">
        <v>1</v>
      </c>
      <c r="J2011" s="141">
        <v>4</v>
      </c>
      <c r="K2011" s="141">
        <v>20</v>
      </c>
      <c r="L2011" s="141">
        <v>2</v>
      </c>
      <c r="M2011" s="141"/>
      <c r="P2011" s="61"/>
      <c r="W2011" s="232"/>
      <c r="X2011" s="232"/>
      <c r="Y2011" s="232"/>
      <c r="Z2011" s="232"/>
    </row>
    <row r="2012" spans="1:26" s="60" customFormat="1" x14ac:dyDescent="0.2">
      <c r="A2012" s="115">
        <v>41552</v>
      </c>
      <c r="B2012" s="513" t="str">
        <f t="shared" si="62"/>
        <v>1005</v>
      </c>
      <c r="C2012" s="60">
        <v>2013</v>
      </c>
      <c r="D2012" s="141">
        <v>326</v>
      </c>
      <c r="E2012" s="141">
        <v>19</v>
      </c>
      <c r="F2012" s="141">
        <v>0</v>
      </c>
      <c r="G2012" s="141">
        <v>0</v>
      </c>
      <c r="H2012" s="141">
        <v>399</v>
      </c>
      <c r="I2012" s="141">
        <v>3</v>
      </c>
      <c r="J2012" s="141">
        <v>14</v>
      </c>
      <c r="K2012" s="141">
        <v>18</v>
      </c>
      <c r="L2012" s="141">
        <v>18</v>
      </c>
      <c r="M2012" s="141"/>
      <c r="N2012" s="170"/>
      <c r="P2012" s="61"/>
      <c r="W2012" s="232"/>
      <c r="X2012" s="232"/>
      <c r="Y2012" s="232"/>
      <c r="Z2012" s="232"/>
    </row>
    <row r="2013" spans="1:26" x14ac:dyDescent="0.2">
      <c r="A2013" s="58">
        <v>41553</v>
      </c>
      <c r="B2013" s="513" t="str">
        <f t="shared" si="62"/>
        <v>1006</v>
      </c>
      <c r="C2013" s="56">
        <v>2013</v>
      </c>
      <c r="D2013" s="141">
        <v>301</v>
      </c>
      <c r="E2013" s="141">
        <v>31</v>
      </c>
      <c r="F2013" s="141">
        <v>0</v>
      </c>
      <c r="G2013" s="141">
        <v>1</v>
      </c>
      <c r="H2013" s="141">
        <v>675</v>
      </c>
      <c r="I2013" s="141">
        <v>7</v>
      </c>
      <c r="J2013" s="141">
        <v>13</v>
      </c>
      <c r="K2013" s="141">
        <v>12</v>
      </c>
      <c r="L2013" s="141">
        <v>6</v>
      </c>
      <c r="M2013" s="141"/>
      <c r="N2013" s="170"/>
      <c r="T2013" s="60"/>
      <c r="W2013"/>
      <c r="X2013"/>
      <c r="Y2013"/>
      <c r="Z2013"/>
    </row>
    <row r="2014" spans="1:26" x14ac:dyDescent="0.2">
      <c r="A2014" s="58">
        <v>41554</v>
      </c>
      <c r="B2014" s="513" t="str">
        <f t="shared" si="62"/>
        <v>1007</v>
      </c>
      <c r="C2014" s="56">
        <v>2013</v>
      </c>
      <c r="D2014" s="141">
        <v>277</v>
      </c>
      <c r="E2014" s="141">
        <v>33</v>
      </c>
      <c r="F2014" s="141">
        <v>0</v>
      </c>
      <c r="G2014" s="141">
        <v>0</v>
      </c>
      <c r="H2014" s="141">
        <v>884</v>
      </c>
      <c r="I2014" s="141">
        <v>4</v>
      </c>
      <c r="J2014" s="141">
        <v>9</v>
      </c>
      <c r="K2014" s="141">
        <v>0</v>
      </c>
      <c r="L2014" s="141">
        <v>13</v>
      </c>
      <c r="M2014" s="141"/>
      <c r="N2014" s="170"/>
      <c r="T2014" s="60"/>
      <c r="W2014"/>
      <c r="X2014"/>
      <c r="Y2014"/>
      <c r="Z2014"/>
    </row>
    <row r="2015" spans="1:26" x14ac:dyDescent="0.2">
      <c r="A2015" s="58">
        <v>41555</v>
      </c>
      <c r="B2015" s="513" t="str">
        <f t="shared" ref="B2015:B2078" si="63">CONCATENATE(TEXT(A2015,"mm"),TEXT(A2015,"dd"))</f>
        <v>1008</v>
      </c>
      <c r="C2015" s="56">
        <v>2013</v>
      </c>
      <c r="D2015" s="141">
        <v>294</v>
      </c>
      <c r="E2015" s="141">
        <v>47</v>
      </c>
      <c r="F2015" s="141">
        <v>0</v>
      </c>
      <c r="G2015" s="141">
        <v>0</v>
      </c>
      <c r="H2015" s="141">
        <v>566</v>
      </c>
      <c r="I2015" s="141">
        <v>9</v>
      </c>
      <c r="J2015" s="141">
        <v>4</v>
      </c>
      <c r="K2015" s="141">
        <v>7</v>
      </c>
      <c r="L2015" s="141">
        <v>10</v>
      </c>
      <c r="M2015" s="141"/>
      <c r="N2015" s="170"/>
      <c r="T2015" s="60"/>
      <c r="W2015"/>
      <c r="X2015"/>
      <c r="Y2015"/>
      <c r="Z2015"/>
    </row>
    <row r="2016" spans="1:26" x14ac:dyDescent="0.2">
      <c r="A2016" s="58">
        <v>41556</v>
      </c>
      <c r="B2016" s="513" t="str">
        <f t="shared" si="63"/>
        <v>1009</v>
      </c>
      <c r="C2016" s="56">
        <v>2013</v>
      </c>
      <c r="D2016" s="141">
        <v>93</v>
      </c>
      <c r="E2016" s="141">
        <v>8.5</v>
      </c>
      <c r="F2016" s="141">
        <v>0</v>
      </c>
      <c r="G2016" s="141">
        <v>0</v>
      </c>
      <c r="H2016" s="141">
        <v>275.5</v>
      </c>
      <c r="I2016" s="141">
        <v>0</v>
      </c>
      <c r="J2016" s="141">
        <v>7</v>
      </c>
      <c r="K2016" s="141">
        <v>2</v>
      </c>
      <c r="L2016" s="141">
        <v>2</v>
      </c>
      <c r="M2016" s="141"/>
      <c r="N2016" s="170"/>
      <c r="P2016" s="56"/>
      <c r="W2016"/>
      <c r="X2016"/>
      <c r="Y2016"/>
      <c r="Z2016"/>
    </row>
    <row r="2017" spans="1:26" x14ac:dyDescent="0.2">
      <c r="A2017" s="58">
        <v>41557</v>
      </c>
      <c r="B2017" s="513" t="str">
        <f t="shared" si="63"/>
        <v>1010</v>
      </c>
      <c r="C2017" s="56">
        <v>2013</v>
      </c>
      <c r="D2017" s="141">
        <v>216.5</v>
      </c>
      <c r="E2017" s="141">
        <v>20</v>
      </c>
      <c r="F2017" s="141">
        <v>0</v>
      </c>
      <c r="G2017" s="141">
        <v>0</v>
      </c>
      <c r="H2017" s="141">
        <v>663</v>
      </c>
      <c r="I2017" s="141">
        <v>5.5</v>
      </c>
      <c r="J2017" s="141">
        <v>9</v>
      </c>
      <c r="K2017" s="141">
        <v>4</v>
      </c>
      <c r="L2017" s="141">
        <v>6</v>
      </c>
      <c r="M2017" s="141"/>
      <c r="N2017" s="170"/>
      <c r="T2017" s="60"/>
      <c r="W2017"/>
      <c r="X2017"/>
      <c r="Y2017"/>
      <c r="Z2017"/>
    </row>
    <row r="2018" spans="1:26" x14ac:dyDescent="0.2">
      <c r="A2018" s="58">
        <v>41558</v>
      </c>
      <c r="B2018" s="513" t="str">
        <f t="shared" si="63"/>
        <v>1011</v>
      </c>
      <c r="C2018" s="56">
        <v>2013</v>
      </c>
      <c r="D2018" s="141">
        <v>228</v>
      </c>
      <c r="E2018" s="141">
        <v>14</v>
      </c>
      <c r="F2018" s="141">
        <v>0</v>
      </c>
      <c r="G2018" s="141">
        <v>0</v>
      </c>
      <c r="H2018" s="141">
        <v>961</v>
      </c>
      <c r="I2018" s="141">
        <v>8</v>
      </c>
      <c r="J2018" s="141">
        <v>6</v>
      </c>
      <c r="K2018" s="141">
        <v>6</v>
      </c>
      <c r="L2018" s="141">
        <v>3</v>
      </c>
      <c r="M2018" s="141"/>
      <c r="T2018" s="60"/>
      <c r="W2018"/>
      <c r="X2018"/>
      <c r="Y2018"/>
      <c r="Z2018"/>
    </row>
    <row r="2019" spans="1:26" x14ac:dyDescent="0.2">
      <c r="A2019" s="58">
        <v>41559</v>
      </c>
      <c r="B2019" s="513" t="str">
        <f t="shared" si="63"/>
        <v>1012</v>
      </c>
      <c r="C2019" s="56">
        <v>2013</v>
      </c>
      <c r="D2019" s="141">
        <v>243</v>
      </c>
      <c r="E2019" s="141">
        <v>17</v>
      </c>
      <c r="F2019" s="141">
        <v>1</v>
      </c>
      <c r="G2019" s="141">
        <v>1</v>
      </c>
      <c r="H2019" s="141">
        <v>758</v>
      </c>
      <c r="I2019" s="141">
        <v>17</v>
      </c>
      <c r="J2019" s="141">
        <v>6</v>
      </c>
      <c r="K2019" s="141">
        <v>12</v>
      </c>
      <c r="L2019" s="141">
        <v>2</v>
      </c>
      <c r="M2019" s="141"/>
      <c r="T2019" s="60"/>
      <c r="W2019"/>
      <c r="X2019"/>
      <c r="Y2019"/>
      <c r="Z2019"/>
    </row>
    <row r="2020" spans="1:26" x14ac:dyDescent="0.2">
      <c r="A2020" s="58">
        <v>41560</v>
      </c>
      <c r="B2020" s="513" t="str">
        <f t="shared" si="63"/>
        <v>1013</v>
      </c>
      <c r="C2020" s="56">
        <v>2013</v>
      </c>
      <c r="D2020" s="141">
        <v>168</v>
      </c>
      <c r="E2020" s="141">
        <v>8</v>
      </c>
      <c r="F2020" s="141">
        <v>0</v>
      </c>
      <c r="G2020" s="141">
        <v>2</v>
      </c>
      <c r="H2020" s="141">
        <v>628</v>
      </c>
      <c r="I2020" s="141">
        <v>10</v>
      </c>
      <c r="J2020" s="141">
        <v>5</v>
      </c>
      <c r="K2020" s="141">
        <v>1</v>
      </c>
      <c r="L2020" s="141">
        <v>4</v>
      </c>
      <c r="M2020" s="141"/>
      <c r="T2020" s="60"/>
      <c r="W2020"/>
      <c r="X2020"/>
      <c r="Y2020"/>
      <c r="Z2020"/>
    </row>
    <row r="2021" spans="1:26" x14ac:dyDescent="0.2">
      <c r="A2021" s="58">
        <v>41561</v>
      </c>
      <c r="B2021" s="513" t="str">
        <f t="shared" si="63"/>
        <v>1014</v>
      </c>
      <c r="C2021" s="56">
        <v>2013</v>
      </c>
      <c r="D2021" s="141">
        <v>131</v>
      </c>
      <c r="E2021" s="141">
        <v>7</v>
      </c>
      <c r="F2021" s="141">
        <v>0</v>
      </c>
      <c r="G2021" s="141">
        <v>2</v>
      </c>
      <c r="H2021" s="141">
        <v>384</v>
      </c>
      <c r="I2021" s="141">
        <v>8</v>
      </c>
      <c r="J2021" s="141">
        <v>2</v>
      </c>
      <c r="K2021" s="141">
        <v>5</v>
      </c>
      <c r="L2021" s="141">
        <v>4</v>
      </c>
      <c r="M2021" s="141"/>
      <c r="T2021" s="60"/>
      <c r="W2021"/>
      <c r="X2021"/>
      <c r="Y2021"/>
      <c r="Z2021"/>
    </row>
    <row r="2022" spans="1:26" x14ac:dyDescent="0.2">
      <c r="A2022" s="58">
        <v>41562</v>
      </c>
      <c r="B2022" s="513" t="str">
        <f t="shared" si="63"/>
        <v>1015</v>
      </c>
      <c r="C2022" s="56">
        <v>2013</v>
      </c>
      <c r="D2022" s="141">
        <v>119</v>
      </c>
      <c r="E2022" s="141">
        <v>7</v>
      </c>
      <c r="F2022" s="141">
        <v>0</v>
      </c>
      <c r="G2022" s="141">
        <v>0</v>
      </c>
      <c r="H2022" s="141">
        <v>348</v>
      </c>
      <c r="I2022" s="141">
        <v>4</v>
      </c>
      <c r="J2022" s="141">
        <v>0</v>
      </c>
      <c r="K2022" s="141">
        <v>0</v>
      </c>
      <c r="L2022" s="141">
        <v>3</v>
      </c>
      <c r="M2022" s="141"/>
      <c r="W2022"/>
      <c r="X2022"/>
      <c r="Y2022"/>
      <c r="Z2022"/>
    </row>
    <row r="2023" spans="1:26" x14ac:dyDescent="0.2">
      <c r="A2023" s="58">
        <v>41563</v>
      </c>
      <c r="B2023" s="513" t="str">
        <f t="shared" si="63"/>
        <v>1016</v>
      </c>
      <c r="C2023" s="56">
        <v>2013</v>
      </c>
      <c r="D2023" s="141">
        <v>98</v>
      </c>
      <c r="E2023" s="141">
        <v>7.5</v>
      </c>
      <c r="F2023" s="141">
        <v>0</v>
      </c>
      <c r="G2023" s="141">
        <v>2.5</v>
      </c>
      <c r="H2023" s="141">
        <v>235</v>
      </c>
      <c r="I2023" s="141">
        <v>4</v>
      </c>
      <c r="J2023" s="141">
        <v>0.5</v>
      </c>
      <c r="K2023" s="141">
        <v>0</v>
      </c>
      <c r="L2023" s="141">
        <v>4.5</v>
      </c>
      <c r="M2023" s="141"/>
      <c r="W2023"/>
      <c r="X2023"/>
      <c r="Y2023"/>
      <c r="Z2023"/>
    </row>
    <row r="2024" spans="1:26" x14ac:dyDescent="0.2">
      <c r="A2024" s="58">
        <v>41564</v>
      </c>
      <c r="B2024" s="513" t="str">
        <f t="shared" si="63"/>
        <v>1017</v>
      </c>
      <c r="C2024" s="56">
        <v>2013</v>
      </c>
      <c r="D2024" s="141">
        <v>70</v>
      </c>
      <c r="E2024" s="141">
        <v>10</v>
      </c>
      <c r="F2024" s="141">
        <v>0</v>
      </c>
      <c r="G2024" s="141">
        <v>5</v>
      </c>
      <c r="H2024" s="141">
        <v>144</v>
      </c>
      <c r="I2024" s="141">
        <v>6</v>
      </c>
      <c r="J2024" s="141">
        <v>1</v>
      </c>
      <c r="K2024" s="141">
        <v>0</v>
      </c>
      <c r="L2024" s="141">
        <v>2</v>
      </c>
      <c r="M2024" s="141"/>
      <c r="W2024"/>
      <c r="X2024"/>
      <c r="Y2024"/>
      <c r="Z2024"/>
    </row>
    <row r="2025" spans="1:26" x14ac:dyDescent="0.2">
      <c r="A2025" s="58">
        <v>41565</v>
      </c>
      <c r="B2025" s="513" t="str">
        <f t="shared" si="63"/>
        <v>1018</v>
      </c>
      <c r="C2025" s="56">
        <v>2013</v>
      </c>
      <c r="D2025" s="141">
        <v>54</v>
      </c>
      <c r="E2025" s="141">
        <v>22</v>
      </c>
      <c r="F2025" s="141">
        <v>0</v>
      </c>
      <c r="G2025" s="141">
        <v>2</v>
      </c>
      <c r="H2025" s="141">
        <v>131</v>
      </c>
      <c r="I2025" s="141">
        <v>0</v>
      </c>
      <c r="J2025" s="141">
        <v>2</v>
      </c>
      <c r="K2025" s="141">
        <v>1</v>
      </c>
      <c r="L2025" s="141">
        <v>1</v>
      </c>
      <c r="M2025" s="141"/>
      <c r="W2025"/>
      <c r="X2025"/>
      <c r="Y2025"/>
      <c r="Z2025"/>
    </row>
    <row r="2026" spans="1:26" x14ac:dyDescent="0.2">
      <c r="A2026" s="58">
        <v>41566</v>
      </c>
      <c r="B2026" s="513" t="str">
        <f t="shared" si="63"/>
        <v>1019</v>
      </c>
      <c r="C2026" s="56">
        <v>2013</v>
      </c>
      <c r="D2026" s="141">
        <v>53</v>
      </c>
      <c r="E2026" s="141">
        <v>38</v>
      </c>
      <c r="F2026" s="141">
        <v>0</v>
      </c>
      <c r="G2026" s="141">
        <v>1</v>
      </c>
      <c r="H2026" s="141">
        <v>110</v>
      </c>
      <c r="I2026" s="141">
        <v>3</v>
      </c>
      <c r="J2026" s="141">
        <v>2</v>
      </c>
      <c r="K2026" s="141">
        <v>0</v>
      </c>
      <c r="L2026" s="141">
        <v>3</v>
      </c>
      <c r="M2026" s="141"/>
      <c r="N2026" s="60"/>
      <c r="O2026" s="60"/>
      <c r="P2026" s="61"/>
      <c r="Q2026" s="60"/>
      <c r="R2026" s="60"/>
      <c r="S2026" s="60"/>
      <c r="T2026" s="60"/>
      <c r="U2026" s="60"/>
      <c r="V2026" s="60"/>
      <c r="W2026"/>
      <c r="X2026"/>
      <c r="Y2026"/>
      <c r="Z2026"/>
    </row>
    <row r="2027" spans="1:26" x14ac:dyDescent="0.2">
      <c r="A2027" s="58">
        <v>41567</v>
      </c>
      <c r="B2027" s="513" t="str">
        <f t="shared" si="63"/>
        <v>1020</v>
      </c>
      <c r="C2027" s="56">
        <v>2013</v>
      </c>
      <c r="D2027" s="141">
        <v>40</v>
      </c>
      <c r="E2027" s="141">
        <v>8</v>
      </c>
      <c r="F2027" s="141">
        <v>0</v>
      </c>
      <c r="G2027" s="141">
        <v>0</v>
      </c>
      <c r="H2027" s="141">
        <v>72</v>
      </c>
      <c r="I2027" s="141">
        <v>2</v>
      </c>
      <c r="J2027" s="141">
        <v>1</v>
      </c>
      <c r="K2027" s="141">
        <v>0</v>
      </c>
      <c r="L2027" s="141">
        <v>1</v>
      </c>
      <c r="M2027" s="141"/>
      <c r="N2027" s="60"/>
      <c r="O2027" s="60"/>
      <c r="P2027" s="61"/>
      <c r="Q2027" s="60"/>
      <c r="W2027"/>
      <c r="X2027"/>
      <c r="Y2027"/>
      <c r="Z2027"/>
    </row>
    <row r="2028" spans="1:26" x14ac:dyDescent="0.2">
      <c r="A2028" s="58">
        <v>41568</v>
      </c>
      <c r="B2028" s="513" t="str">
        <f t="shared" si="63"/>
        <v>1021</v>
      </c>
      <c r="C2028" s="56">
        <v>2013</v>
      </c>
      <c r="D2028" s="141">
        <v>20</v>
      </c>
      <c r="E2028" s="141">
        <v>13</v>
      </c>
      <c r="F2028" s="141">
        <v>1</v>
      </c>
      <c r="G2028" s="141">
        <v>0</v>
      </c>
      <c r="H2028" s="141">
        <v>99</v>
      </c>
      <c r="I2028" s="141">
        <v>4</v>
      </c>
      <c r="J2028" s="141">
        <v>2</v>
      </c>
      <c r="K2028" s="141">
        <v>0</v>
      </c>
      <c r="L2028" s="141">
        <v>1</v>
      </c>
      <c r="M2028" s="141"/>
      <c r="N2028" s="60"/>
      <c r="O2028" s="60"/>
      <c r="P2028" s="61"/>
      <c r="Q2028" s="60"/>
      <c r="W2028"/>
      <c r="X2028"/>
      <c r="Y2028"/>
      <c r="Z2028"/>
    </row>
    <row r="2029" spans="1:26" x14ac:dyDescent="0.2">
      <c r="A2029" s="58">
        <v>41569</v>
      </c>
      <c r="B2029" s="513" t="str">
        <f t="shared" si="63"/>
        <v>1022</v>
      </c>
      <c r="C2029" s="56">
        <v>2013</v>
      </c>
      <c r="D2029" s="141">
        <v>17</v>
      </c>
      <c r="E2029" s="141">
        <v>3</v>
      </c>
      <c r="F2029" s="141">
        <v>0</v>
      </c>
      <c r="G2029" s="141">
        <v>0</v>
      </c>
      <c r="H2029" s="141">
        <v>38</v>
      </c>
      <c r="I2029" s="141">
        <v>0</v>
      </c>
      <c r="J2029" s="141">
        <v>2</v>
      </c>
      <c r="K2029" s="141">
        <v>0</v>
      </c>
      <c r="L2029" s="141">
        <v>4</v>
      </c>
      <c r="M2029" s="141"/>
      <c r="N2029" s="60"/>
      <c r="O2029" s="60"/>
      <c r="P2029" s="61"/>
      <c r="Q2029" s="60"/>
      <c r="W2029"/>
      <c r="X2029"/>
      <c r="Y2029"/>
      <c r="Z2029"/>
    </row>
    <row r="2030" spans="1:26" x14ac:dyDescent="0.2">
      <c r="A2030" s="58">
        <v>41570</v>
      </c>
      <c r="B2030" s="513" t="str">
        <f t="shared" si="63"/>
        <v>1023</v>
      </c>
      <c r="C2030" s="56">
        <v>2013</v>
      </c>
      <c r="D2030" s="141">
        <v>22</v>
      </c>
      <c r="E2030" s="141">
        <v>5</v>
      </c>
      <c r="F2030" s="141">
        <v>0</v>
      </c>
      <c r="G2030" s="141">
        <v>0</v>
      </c>
      <c r="H2030" s="141">
        <v>24</v>
      </c>
      <c r="I2030" s="141">
        <v>2</v>
      </c>
      <c r="J2030" s="141">
        <v>1</v>
      </c>
      <c r="K2030" s="141">
        <v>0</v>
      </c>
      <c r="L2030" s="141">
        <v>2</v>
      </c>
      <c r="M2030" s="141"/>
      <c r="N2030" s="60"/>
      <c r="O2030" s="60"/>
      <c r="P2030" s="61"/>
      <c r="Q2030" s="60"/>
      <c r="W2030"/>
      <c r="X2030"/>
      <c r="Y2030"/>
      <c r="Z2030"/>
    </row>
    <row r="2031" spans="1:26" x14ac:dyDescent="0.2">
      <c r="A2031" s="58">
        <v>41571</v>
      </c>
      <c r="B2031" s="513" t="str">
        <f t="shared" si="63"/>
        <v>1024</v>
      </c>
      <c r="C2031" s="56">
        <v>2013</v>
      </c>
      <c r="D2031" s="141">
        <v>9</v>
      </c>
      <c r="E2031" s="141">
        <v>21</v>
      </c>
      <c r="F2031" s="141">
        <v>0</v>
      </c>
      <c r="G2031" s="141">
        <v>0</v>
      </c>
      <c r="H2031" s="141">
        <v>36</v>
      </c>
      <c r="I2031" s="141">
        <v>0</v>
      </c>
      <c r="J2031" s="141">
        <v>0</v>
      </c>
      <c r="K2031" s="141">
        <v>1</v>
      </c>
      <c r="L2031" s="141">
        <v>2</v>
      </c>
      <c r="M2031" s="141"/>
      <c r="N2031" s="196"/>
      <c r="O2031" s="60"/>
      <c r="P2031" s="61"/>
      <c r="Q2031" s="60"/>
      <c r="W2031"/>
      <c r="X2031"/>
      <c r="Y2031"/>
      <c r="Z2031"/>
    </row>
    <row r="2032" spans="1:26" x14ac:dyDescent="0.2">
      <c r="A2032" s="58">
        <v>41572</v>
      </c>
      <c r="B2032" s="513" t="str">
        <f t="shared" si="63"/>
        <v>1025</v>
      </c>
      <c r="C2032" s="56">
        <v>2013</v>
      </c>
      <c r="D2032" s="141">
        <v>20</v>
      </c>
      <c r="E2032" s="141">
        <v>7</v>
      </c>
      <c r="F2032" s="141">
        <v>0</v>
      </c>
      <c r="G2032" s="141">
        <v>0</v>
      </c>
      <c r="H2032" s="141">
        <v>28</v>
      </c>
      <c r="I2032" s="141">
        <v>1</v>
      </c>
      <c r="J2032" s="141">
        <v>3</v>
      </c>
      <c r="K2032" s="141">
        <v>3</v>
      </c>
      <c r="L2032" s="141">
        <v>0</v>
      </c>
      <c r="M2032" s="141"/>
      <c r="N2032" s="60"/>
      <c r="O2032" s="60"/>
      <c r="P2032" s="61"/>
      <c r="Q2032" s="60"/>
      <c r="W2032"/>
      <c r="X2032"/>
      <c r="Y2032"/>
      <c r="Z2032"/>
    </row>
    <row r="2033" spans="1:26" x14ac:dyDescent="0.2">
      <c r="A2033" s="58">
        <v>41573</v>
      </c>
      <c r="B2033" s="513" t="str">
        <f t="shared" si="63"/>
        <v>1026</v>
      </c>
      <c r="C2033" s="56">
        <v>2013</v>
      </c>
      <c r="D2033" s="141">
        <v>20</v>
      </c>
      <c r="E2033" s="141">
        <v>10</v>
      </c>
      <c r="F2033" s="141">
        <v>0</v>
      </c>
      <c r="G2033" s="141">
        <v>0</v>
      </c>
      <c r="H2033" s="141">
        <v>13</v>
      </c>
      <c r="I2033" s="141">
        <v>0</v>
      </c>
      <c r="J2033" s="141">
        <v>0</v>
      </c>
      <c r="K2033" s="141">
        <v>0</v>
      </c>
      <c r="L2033" s="141">
        <v>3</v>
      </c>
      <c r="M2033" s="141"/>
      <c r="N2033" s="60"/>
      <c r="O2033" s="60"/>
      <c r="P2033" s="61"/>
      <c r="Q2033" s="60"/>
      <c r="W2033"/>
      <c r="X2033"/>
      <c r="Y2033"/>
      <c r="Z2033"/>
    </row>
    <row r="2034" spans="1:26" x14ac:dyDescent="0.2">
      <c r="A2034" s="58">
        <v>41574</v>
      </c>
      <c r="B2034" s="513" t="str">
        <f t="shared" si="63"/>
        <v>1027</v>
      </c>
      <c r="C2034" s="56">
        <v>2013</v>
      </c>
      <c r="D2034" s="141">
        <v>5</v>
      </c>
      <c r="E2034" s="141">
        <v>0</v>
      </c>
      <c r="F2034" s="141">
        <v>0</v>
      </c>
      <c r="G2034" s="141">
        <v>0</v>
      </c>
      <c r="H2034" s="141">
        <v>13</v>
      </c>
      <c r="I2034" s="141">
        <v>0</v>
      </c>
      <c r="J2034" s="141">
        <v>0</v>
      </c>
      <c r="K2034" s="141">
        <v>2</v>
      </c>
      <c r="L2034" s="141">
        <v>0</v>
      </c>
      <c r="M2034" s="141"/>
      <c r="N2034" s="60"/>
      <c r="O2034" s="60"/>
      <c r="P2034" s="61"/>
      <c r="Q2034" s="60"/>
      <c r="W2034"/>
      <c r="X2034"/>
      <c r="Y2034"/>
      <c r="Z2034"/>
    </row>
    <row r="2035" spans="1:26" x14ac:dyDescent="0.2">
      <c r="A2035" s="58">
        <v>41575</v>
      </c>
      <c r="B2035" s="513" t="str">
        <f t="shared" si="63"/>
        <v>1028</v>
      </c>
      <c r="C2035" s="56">
        <v>2013</v>
      </c>
      <c r="D2035" s="141">
        <v>11</v>
      </c>
      <c r="E2035" s="141">
        <v>4</v>
      </c>
      <c r="F2035" s="141">
        <v>0</v>
      </c>
      <c r="G2035" s="141">
        <v>0</v>
      </c>
      <c r="H2035" s="141">
        <v>13</v>
      </c>
      <c r="I2035" s="141">
        <v>0</v>
      </c>
      <c r="J2035" s="141">
        <v>1</v>
      </c>
      <c r="K2035" s="141">
        <v>0</v>
      </c>
      <c r="L2035" s="141">
        <v>0</v>
      </c>
      <c r="M2035" s="141"/>
      <c r="N2035" s="60"/>
      <c r="O2035" s="60"/>
      <c r="P2035" s="61"/>
      <c r="Q2035" s="60"/>
      <c r="W2035"/>
      <c r="X2035"/>
      <c r="Y2035"/>
      <c r="Z2035"/>
    </row>
    <row r="2036" spans="1:26" x14ac:dyDescent="0.2">
      <c r="A2036" s="58">
        <v>41576</v>
      </c>
      <c r="B2036" s="513" t="str">
        <f t="shared" si="63"/>
        <v>1029</v>
      </c>
      <c r="C2036" s="56">
        <v>2013</v>
      </c>
      <c r="D2036" s="141">
        <v>10</v>
      </c>
      <c r="E2036" s="141">
        <v>0</v>
      </c>
      <c r="F2036" s="141">
        <v>0</v>
      </c>
      <c r="G2036" s="141">
        <v>0</v>
      </c>
      <c r="H2036" s="141">
        <v>10</v>
      </c>
      <c r="I2036" s="141">
        <v>0</v>
      </c>
      <c r="J2036" s="141">
        <v>5</v>
      </c>
      <c r="K2036" s="141">
        <v>0</v>
      </c>
      <c r="L2036" s="141">
        <v>0</v>
      </c>
      <c r="M2036" s="141"/>
      <c r="N2036" s="60"/>
      <c r="O2036" s="60"/>
      <c r="P2036" s="61"/>
      <c r="Q2036" s="60"/>
      <c r="W2036"/>
      <c r="X2036"/>
      <c r="Y2036"/>
      <c r="Z2036"/>
    </row>
    <row r="2037" spans="1:26" x14ac:dyDescent="0.2">
      <c r="A2037" s="58">
        <v>41577</v>
      </c>
      <c r="B2037" s="513" t="str">
        <f t="shared" si="63"/>
        <v>1030</v>
      </c>
      <c r="C2037" s="56">
        <v>2013</v>
      </c>
      <c r="D2037" s="141">
        <v>15</v>
      </c>
      <c r="E2037" s="141">
        <v>5</v>
      </c>
      <c r="F2037" s="141">
        <v>0</v>
      </c>
      <c r="G2037" s="141">
        <v>0</v>
      </c>
      <c r="H2037" s="141">
        <v>7</v>
      </c>
      <c r="I2037" s="141">
        <v>0</v>
      </c>
      <c r="J2037" s="141">
        <v>0</v>
      </c>
      <c r="K2037" s="141">
        <v>0</v>
      </c>
      <c r="L2037" s="141">
        <v>0</v>
      </c>
      <c r="M2037" s="141"/>
      <c r="N2037" s="60"/>
      <c r="P2037" s="61"/>
      <c r="Q2037" s="60"/>
      <c r="W2037"/>
      <c r="X2037"/>
      <c r="Y2037"/>
      <c r="Z2037"/>
    </row>
    <row r="2038" spans="1:26" x14ac:dyDescent="0.2">
      <c r="A2038" s="58">
        <v>41578</v>
      </c>
      <c r="B2038" s="513" t="str">
        <f t="shared" si="63"/>
        <v>1031</v>
      </c>
      <c r="C2038" s="56">
        <v>2013</v>
      </c>
      <c r="D2038" s="141">
        <v>51.333333333333329</v>
      </c>
      <c r="E2038" s="141">
        <v>3</v>
      </c>
      <c r="F2038" s="141">
        <v>0</v>
      </c>
      <c r="G2038" s="141">
        <v>0</v>
      </c>
      <c r="H2038" s="141">
        <v>4.5</v>
      </c>
      <c r="I2038" s="141">
        <v>0</v>
      </c>
      <c r="J2038" s="141">
        <v>2</v>
      </c>
      <c r="K2038" s="141">
        <v>1</v>
      </c>
      <c r="L2038" s="141">
        <v>4</v>
      </c>
      <c r="M2038" s="141"/>
      <c r="N2038" s="60"/>
      <c r="P2038" s="61"/>
      <c r="Q2038" s="60"/>
      <c r="W2038"/>
      <c r="X2038"/>
      <c r="Y2038"/>
      <c r="Z2038"/>
    </row>
    <row r="2039" spans="1:26" x14ac:dyDescent="0.2">
      <c r="A2039" s="58">
        <v>41579</v>
      </c>
      <c r="B2039" s="513" t="str">
        <f t="shared" si="63"/>
        <v>1101</v>
      </c>
      <c r="C2039" s="56">
        <v>2013</v>
      </c>
      <c r="D2039" s="141">
        <v>67</v>
      </c>
      <c r="E2039" s="141">
        <v>2</v>
      </c>
      <c r="F2039" s="141">
        <v>0</v>
      </c>
      <c r="G2039" s="141">
        <v>1</v>
      </c>
      <c r="H2039" s="141">
        <v>4</v>
      </c>
      <c r="I2039" s="141">
        <v>0</v>
      </c>
      <c r="J2039" s="141">
        <v>1</v>
      </c>
      <c r="K2039" s="141">
        <v>3</v>
      </c>
      <c r="L2039" s="141">
        <v>8</v>
      </c>
      <c r="M2039" s="141"/>
      <c r="N2039" s="60"/>
      <c r="O2039" s="60"/>
      <c r="P2039" s="61"/>
      <c r="Q2039" s="60"/>
      <c r="W2039"/>
      <c r="X2039"/>
      <c r="Y2039"/>
      <c r="Z2039"/>
    </row>
    <row r="2040" spans="1:26" x14ac:dyDescent="0.2">
      <c r="A2040" s="58">
        <v>41580</v>
      </c>
      <c r="B2040" s="513" t="str">
        <f t="shared" si="63"/>
        <v>1102</v>
      </c>
      <c r="C2040" s="56">
        <v>2013</v>
      </c>
      <c r="D2040" s="141">
        <v>433.5</v>
      </c>
      <c r="E2040" s="141">
        <v>12.5</v>
      </c>
      <c r="F2040" s="141">
        <v>0</v>
      </c>
      <c r="G2040" s="141">
        <v>2</v>
      </c>
      <c r="H2040" s="141">
        <v>7</v>
      </c>
      <c r="I2040" s="141">
        <v>1</v>
      </c>
      <c r="J2040" s="141">
        <v>0</v>
      </c>
      <c r="K2040" s="141">
        <v>5.5</v>
      </c>
      <c r="L2040" s="141">
        <v>6</v>
      </c>
      <c r="M2040" s="141"/>
      <c r="N2040" s="60"/>
      <c r="P2040" s="61"/>
      <c r="W2040"/>
      <c r="X2040"/>
      <c r="Y2040"/>
      <c r="Z2040"/>
    </row>
    <row r="2041" spans="1:26" x14ac:dyDescent="0.2">
      <c r="A2041" s="58">
        <v>41581</v>
      </c>
      <c r="B2041" s="513" t="str">
        <f t="shared" si="63"/>
        <v>1103</v>
      </c>
      <c r="C2041" s="56">
        <v>2013</v>
      </c>
      <c r="D2041" s="141">
        <v>672</v>
      </c>
      <c r="E2041" s="141">
        <v>14</v>
      </c>
      <c r="F2041" s="141">
        <v>0</v>
      </c>
      <c r="G2041" s="141">
        <v>2</v>
      </c>
      <c r="H2041" s="141">
        <v>1</v>
      </c>
      <c r="I2041" s="141">
        <v>0</v>
      </c>
      <c r="J2041" s="141">
        <v>3</v>
      </c>
      <c r="K2041" s="141">
        <v>5</v>
      </c>
      <c r="L2041" s="141">
        <v>0</v>
      </c>
      <c r="M2041" s="141"/>
      <c r="N2041" s="60"/>
      <c r="O2041" s="60"/>
      <c r="P2041" s="61"/>
      <c r="W2041"/>
      <c r="X2041"/>
      <c r="Y2041"/>
      <c r="Z2041"/>
    </row>
    <row r="2042" spans="1:26" x14ac:dyDescent="0.2">
      <c r="A2042" s="58">
        <v>41582</v>
      </c>
      <c r="B2042" s="513" t="str">
        <f t="shared" si="63"/>
        <v>1104</v>
      </c>
      <c r="C2042" s="56">
        <v>2013</v>
      </c>
      <c r="D2042" s="141">
        <v>147</v>
      </c>
      <c r="E2042" s="141">
        <v>5</v>
      </c>
      <c r="F2042" s="141">
        <v>0</v>
      </c>
      <c r="G2042" s="141">
        <v>0</v>
      </c>
      <c r="H2042" s="141">
        <v>0</v>
      </c>
      <c r="I2042" s="141">
        <v>0</v>
      </c>
      <c r="J2042" s="141">
        <v>2</v>
      </c>
      <c r="K2042" s="141">
        <v>0</v>
      </c>
      <c r="L2042" s="141">
        <v>4</v>
      </c>
      <c r="M2042" s="141"/>
      <c r="N2042" s="60"/>
      <c r="O2042" s="60"/>
      <c r="P2042" s="61"/>
      <c r="W2042"/>
      <c r="X2042"/>
      <c r="Y2042"/>
      <c r="Z2042"/>
    </row>
    <row r="2043" spans="1:26" x14ac:dyDescent="0.2">
      <c r="A2043" s="58">
        <v>41583</v>
      </c>
      <c r="B2043" s="513" t="str">
        <f t="shared" si="63"/>
        <v>1105</v>
      </c>
      <c r="C2043" s="56">
        <v>2013</v>
      </c>
      <c r="D2043" s="141">
        <v>96</v>
      </c>
      <c r="E2043" s="141">
        <v>8</v>
      </c>
      <c r="F2043" s="141">
        <v>0</v>
      </c>
      <c r="G2043" s="141">
        <v>0</v>
      </c>
      <c r="H2043" s="141">
        <v>0</v>
      </c>
      <c r="I2043" s="141">
        <v>0</v>
      </c>
      <c r="J2043" s="141">
        <v>4</v>
      </c>
      <c r="K2043" s="141">
        <v>0</v>
      </c>
      <c r="L2043" s="141">
        <v>5</v>
      </c>
      <c r="M2043" s="141"/>
      <c r="N2043" s="60"/>
      <c r="O2043" s="60"/>
      <c r="P2043" s="61"/>
      <c r="W2043"/>
      <c r="X2043"/>
      <c r="Y2043"/>
      <c r="Z2043"/>
    </row>
    <row r="2044" spans="1:26" x14ac:dyDescent="0.2">
      <c r="A2044" s="58">
        <v>41584</v>
      </c>
      <c r="B2044" s="513" t="str">
        <f t="shared" si="63"/>
        <v>1106</v>
      </c>
      <c r="C2044" s="56">
        <v>2013</v>
      </c>
      <c r="D2044" s="141">
        <v>57</v>
      </c>
      <c r="E2044" s="141">
        <v>3</v>
      </c>
      <c r="F2044" s="141">
        <v>0</v>
      </c>
      <c r="G2044" s="141">
        <v>1</v>
      </c>
      <c r="H2044" s="141">
        <v>0</v>
      </c>
      <c r="I2044" s="141">
        <v>0</v>
      </c>
      <c r="J2044" s="141">
        <v>1</v>
      </c>
      <c r="K2044" s="141">
        <v>3</v>
      </c>
      <c r="L2044" s="141">
        <v>0</v>
      </c>
      <c r="M2044" s="141"/>
      <c r="N2044" s="60"/>
      <c r="P2044" s="61"/>
      <c r="W2044"/>
      <c r="X2044"/>
      <c r="Y2044"/>
      <c r="Z2044"/>
    </row>
    <row r="2045" spans="1:26" x14ac:dyDescent="0.2">
      <c r="A2045" s="58">
        <v>41585</v>
      </c>
      <c r="B2045" s="513" t="str">
        <f t="shared" si="63"/>
        <v>1107</v>
      </c>
      <c r="C2045" s="56">
        <v>2013</v>
      </c>
      <c r="D2045" s="141">
        <v>24</v>
      </c>
      <c r="E2045" s="141">
        <v>2</v>
      </c>
      <c r="F2045" s="141">
        <v>0</v>
      </c>
      <c r="G2045" s="141">
        <v>0</v>
      </c>
      <c r="H2045" s="141">
        <v>1</v>
      </c>
      <c r="I2045" s="141">
        <v>0</v>
      </c>
      <c r="J2045" s="141">
        <v>3</v>
      </c>
      <c r="K2045" s="141">
        <v>0</v>
      </c>
      <c r="L2045" s="141">
        <v>9</v>
      </c>
      <c r="M2045" s="141"/>
      <c r="N2045" s="60"/>
      <c r="P2045" s="61"/>
      <c r="W2045"/>
      <c r="X2045"/>
      <c r="Y2045"/>
      <c r="Z2045"/>
    </row>
    <row r="2046" spans="1:26" x14ac:dyDescent="0.2">
      <c r="A2046" s="58">
        <v>41586</v>
      </c>
      <c r="B2046" s="513" t="str">
        <f t="shared" si="63"/>
        <v>1108</v>
      </c>
      <c r="C2046" s="56">
        <v>2013</v>
      </c>
      <c r="W2046"/>
      <c r="X2046"/>
      <c r="Y2046"/>
      <c r="Z2046"/>
    </row>
    <row r="2047" spans="1:26" x14ac:dyDescent="0.2">
      <c r="A2047" s="58">
        <v>41587</v>
      </c>
      <c r="B2047" s="513" t="str">
        <f t="shared" si="63"/>
        <v>1109</v>
      </c>
      <c r="C2047" s="56">
        <v>2013</v>
      </c>
      <c r="W2047"/>
      <c r="X2047"/>
      <c r="Y2047"/>
      <c r="Z2047"/>
    </row>
    <row r="2048" spans="1:26" x14ac:dyDescent="0.2">
      <c r="A2048" s="58">
        <v>41588</v>
      </c>
      <c r="B2048" s="513" t="str">
        <f t="shared" si="63"/>
        <v>1110</v>
      </c>
      <c r="C2048" s="56">
        <v>2013</v>
      </c>
      <c r="W2048"/>
      <c r="X2048"/>
      <c r="Y2048"/>
      <c r="Z2048"/>
    </row>
    <row r="2049" spans="1:26" x14ac:dyDescent="0.2">
      <c r="A2049" s="58">
        <v>41589</v>
      </c>
      <c r="B2049" s="513" t="str">
        <f t="shared" si="63"/>
        <v>1111</v>
      </c>
      <c r="C2049" s="56">
        <v>2013</v>
      </c>
      <c r="W2049"/>
      <c r="X2049"/>
      <c r="Y2049"/>
      <c r="Z2049"/>
    </row>
    <row r="2050" spans="1:26" x14ac:dyDescent="0.2">
      <c r="A2050" s="58">
        <v>41590</v>
      </c>
      <c r="B2050" s="513" t="str">
        <f t="shared" si="63"/>
        <v>1112</v>
      </c>
      <c r="C2050" s="56">
        <v>2013</v>
      </c>
      <c r="W2050"/>
      <c r="X2050"/>
      <c r="Y2050"/>
      <c r="Z2050"/>
    </row>
    <row r="2051" spans="1:26" x14ac:dyDescent="0.2">
      <c r="A2051" s="58">
        <v>41591</v>
      </c>
      <c r="B2051" s="513" t="str">
        <f t="shared" si="63"/>
        <v>1113</v>
      </c>
      <c r="C2051" s="56">
        <v>2013</v>
      </c>
    </row>
    <row r="2052" spans="1:26" x14ac:dyDescent="0.2">
      <c r="A2052" s="58">
        <v>41592</v>
      </c>
      <c r="B2052" s="513" t="str">
        <f t="shared" si="63"/>
        <v>1114</v>
      </c>
      <c r="C2052" s="56">
        <v>2013</v>
      </c>
    </row>
    <row r="2053" spans="1:26" x14ac:dyDescent="0.2">
      <c r="A2053" s="58">
        <v>41593</v>
      </c>
      <c r="B2053" s="513" t="str">
        <f t="shared" si="63"/>
        <v>1115</v>
      </c>
      <c r="C2053" s="56">
        <v>2013</v>
      </c>
    </row>
    <row r="2054" spans="1:26" x14ac:dyDescent="0.2">
      <c r="A2054" s="58">
        <v>41594</v>
      </c>
      <c r="B2054" s="513" t="str">
        <f t="shared" si="63"/>
        <v>1116</v>
      </c>
      <c r="C2054" s="56">
        <v>2013</v>
      </c>
    </row>
    <row r="2055" spans="1:26" x14ac:dyDescent="0.2">
      <c r="A2055" s="58">
        <v>41595</v>
      </c>
      <c r="B2055" s="513" t="str">
        <f t="shared" si="63"/>
        <v>1117</v>
      </c>
      <c r="C2055" s="56">
        <v>2013</v>
      </c>
    </row>
    <row r="2056" spans="1:26" x14ac:dyDescent="0.2">
      <c r="A2056" s="58">
        <v>41596</v>
      </c>
      <c r="B2056" s="513" t="str">
        <f t="shared" si="63"/>
        <v>1118</v>
      </c>
      <c r="C2056" s="56">
        <v>2013</v>
      </c>
    </row>
    <row r="2057" spans="1:26" x14ac:dyDescent="0.2">
      <c r="A2057" s="58">
        <v>41597</v>
      </c>
      <c r="B2057" s="513" t="str">
        <f t="shared" si="63"/>
        <v>1119</v>
      </c>
      <c r="C2057" s="56">
        <v>2013</v>
      </c>
    </row>
    <row r="2058" spans="1:26" x14ac:dyDescent="0.2">
      <c r="A2058" s="58">
        <v>41598</v>
      </c>
      <c r="B2058" s="513" t="str">
        <f t="shared" si="63"/>
        <v>1120</v>
      </c>
      <c r="C2058" s="56">
        <v>2013</v>
      </c>
    </row>
    <row r="2059" spans="1:26" x14ac:dyDescent="0.2">
      <c r="A2059" s="58">
        <v>41599</v>
      </c>
      <c r="B2059" s="513" t="str">
        <f t="shared" si="63"/>
        <v>1121</v>
      </c>
      <c r="C2059" s="56">
        <v>2013</v>
      </c>
    </row>
    <row r="2060" spans="1:26" x14ac:dyDescent="0.2">
      <c r="A2060" s="58">
        <v>41600</v>
      </c>
      <c r="B2060" s="513" t="str">
        <f t="shared" si="63"/>
        <v>1122</v>
      </c>
      <c r="C2060" s="56">
        <v>2013</v>
      </c>
    </row>
    <row r="2061" spans="1:26" x14ac:dyDescent="0.2">
      <c r="A2061" s="58">
        <v>41601</v>
      </c>
      <c r="B2061" s="513" t="str">
        <f t="shared" si="63"/>
        <v>1123</v>
      </c>
      <c r="C2061" s="56">
        <v>2013</v>
      </c>
    </row>
    <row r="2062" spans="1:26" x14ac:dyDescent="0.2">
      <c r="A2062" s="58">
        <v>41602</v>
      </c>
      <c r="B2062" s="513" t="str">
        <f t="shared" si="63"/>
        <v>1124</v>
      </c>
      <c r="C2062" s="56">
        <v>2013</v>
      </c>
    </row>
    <row r="2063" spans="1:26" x14ac:dyDescent="0.2">
      <c r="A2063" s="58">
        <v>41603</v>
      </c>
      <c r="B2063" s="513" t="str">
        <f t="shared" si="63"/>
        <v>1125</v>
      </c>
      <c r="C2063" s="56">
        <v>2013</v>
      </c>
    </row>
    <row r="2064" spans="1:26" x14ac:dyDescent="0.2">
      <c r="A2064" s="58">
        <v>41604</v>
      </c>
      <c r="B2064" s="513" t="str">
        <f t="shared" si="63"/>
        <v>1126</v>
      </c>
      <c r="C2064" s="56">
        <v>2013</v>
      </c>
    </row>
    <row r="2065" spans="1:15" x14ac:dyDescent="0.2">
      <c r="A2065" s="58">
        <v>41605</v>
      </c>
      <c r="B2065" s="513" t="str">
        <f t="shared" si="63"/>
        <v>1127</v>
      </c>
      <c r="C2065" s="56">
        <v>2013</v>
      </c>
    </row>
    <row r="2066" spans="1:15" x14ac:dyDescent="0.2">
      <c r="A2066" s="58">
        <v>41606</v>
      </c>
      <c r="B2066" s="513" t="str">
        <f t="shared" si="63"/>
        <v>1128</v>
      </c>
      <c r="C2066" s="56">
        <v>2013</v>
      </c>
    </row>
    <row r="2067" spans="1:15" x14ac:dyDescent="0.2">
      <c r="A2067" s="58">
        <v>41607</v>
      </c>
      <c r="B2067" s="513" t="str">
        <f t="shared" si="63"/>
        <v>1129</v>
      </c>
      <c r="C2067" s="56">
        <v>2013</v>
      </c>
    </row>
    <row r="2068" spans="1:15" x14ac:dyDescent="0.2">
      <c r="A2068" s="58">
        <v>41608</v>
      </c>
      <c r="B2068" s="513" t="str">
        <f t="shared" si="63"/>
        <v>1130</v>
      </c>
      <c r="C2068" s="56">
        <v>2013</v>
      </c>
    </row>
    <row r="2069" spans="1:15" x14ac:dyDescent="0.2">
      <c r="A2069" s="58">
        <v>41851</v>
      </c>
      <c r="B2069" s="513" t="str">
        <f t="shared" si="63"/>
        <v>0731</v>
      </c>
      <c r="C2069" s="56">
        <v>2014</v>
      </c>
      <c r="D2069" s="571">
        <v>19</v>
      </c>
      <c r="E2069" s="209">
        <v>0</v>
      </c>
      <c r="F2069" s="571">
        <v>18</v>
      </c>
      <c r="G2069" s="571">
        <v>9</v>
      </c>
      <c r="H2069" s="141">
        <v>1</v>
      </c>
      <c r="I2069" s="571">
        <v>6</v>
      </c>
      <c r="J2069" s="141">
        <v>296</v>
      </c>
      <c r="K2069" s="141">
        <v>90149</v>
      </c>
      <c r="L2069" s="141">
        <v>44796</v>
      </c>
      <c r="M2069" s="60">
        <v>15</v>
      </c>
      <c r="N2069" s="56" t="s">
        <v>642</v>
      </c>
      <c r="O2069" s="236" t="s">
        <v>640</v>
      </c>
    </row>
    <row r="2070" spans="1:15" x14ac:dyDescent="0.2">
      <c r="A2070" s="58">
        <v>41852</v>
      </c>
      <c r="B2070" s="513" t="str">
        <f t="shared" si="63"/>
        <v>0801</v>
      </c>
      <c r="C2070" s="56">
        <v>2014</v>
      </c>
      <c r="D2070" s="141">
        <v>0</v>
      </c>
      <c r="E2070" s="141">
        <v>0</v>
      </c>
      <c r="F2070" s="141">
        <v>0</v>
      </c>
      <c r="G2070" s="141">
        <v>0</v>
      </c>
      <c r="H2070" s="141">
        <v>0</v>
      </c>
      <c r="I2070" s="141">
        <v>0</v>
      </c>
      <c r="J2070" s="141">
        <v>4</v>
      </c>
      <c r="K2070" s="141">
        <v>977</v>
      </c>
      <c r="L2070" s="141">
        <v>751</v>
      </c>
      <c r="M2070" s="56">
        <v>0</v>
      </c>
    </row>
    <row r="2071" spans="1:15" x14ac:dyDescent="0.2">
      <c r="A2071" s="58">
        <v>41853</v>
      </c>
      <c r="B2071" s="513" t="str">
        <f t="shared" si="63"/>
        <v>0802</v>
      </c>
      <c r="C2071" s="56">
        <v>2014</v>
      </c>
      <c r="D2071" s="141">
        <v>2</v>
      </c>
      <c r="E2071" s="141">
        <v>0</v>
      </c>
      <c r="F2071" s="141">
        <v>0</v>
      </c>
      <c r="G2071" s="141">
        <v>0</v>
      </c>
      <c r="H2071" s="141">
        <v>0</v>
      </c>
      <c r="I2071" s="141">
        <v>0</v>
      </c>
      <c r="J2071" s="141">
        <v>12</v>
      </c>
      <c r="K2071" s="141">
        <v>694</v>
      </c>
      <c r="L2071" s="141">
        <v>134</v>
      </c>
      <c r="M2071" s="56">
        <v>0</v>
      </c>
    </row>
    <row r="2072" spans="1:15" x14ac:dyDescent="0.2">
      <c r="A2072" s="58">
        <v>41854</v>
      </c>
      <c r="B2072" s="513" t="str">
        <f t="shared" si="63"/>
        <v>0803</v>
      </c>
      <c r="C2072" s="56">
        <v>2014</v>
      </c>
      <c r="D2072" s="141">
        <v>4</v>
      </c>
      <c r="E2072" s="141">
        <v>0</v>
      </c>
      <c r="F2072" s="141">
        <v>0</v>
      </c>
      <c r="G2072" s="141">
        <v>0</v>
      </c>
      <c r="H2072" s="141">
        <v>0</v>
      </c>
      <c r="I2072" s="141">
        <v>0</v>
      </c>
      <c r="J2072" s="141">
        <v>8</v>
      </c>
      <c r="K2072" s="141">
        <v>229</v>
      </c>
      <c r="L2072" s="141">
        <v>141</v>
      </c>
      <c r="M2072" s="56">
        <v>0</v>
      </c>
    </row>
    <row r="2073" spans="1:15" x14ac:dyDescent="0.2">
      <c r="A2073" s="58">
        <v>41855</v>
      </c>
      <c r="B2073" s="513" t="str">
        <f t="shared" si="63"/>
        <v>0804</v>
      </c>
      <c r="C2073" s="56">
        <v>2014</v>
      </c>
      <c r="D2073" s="141">
        <v>0</v>
      </c>
      <c r="E2073" s="141">
        <v>0</v>
      </c>
      <c r="F2073" s="141">
        <v>0</v>
      </c>
      <c r="G2073" s="141">
        <v>0</v>
      </c>
      <c r="H2073" s="141">
        <v>0</v>
      </c>
      <c r="I2073" s="141">
        <v>0</v>
      </c>
      <c r="J2073" s="141">
        <v>32</v>
      </c>
      <c r="K2073" s="141">
        <v>203</v>
      </c>
      <c r="L2073" s="141">
        <v>294</v>
      </c>
      <c r="M2073" s="56">
        <v>0</v>
      </c>
    </row>
    <row r="2074" spans="1:15" x14ac:dyDescent="0.2">
      <c r="A2074" s="58">
        <v>41856</v>
      </c>
      <c r="B2074" s="513" t="str">
        <f t="shared" si="63"/>
        <v>0805</v>
      </c>
      <c r="C2074" s="56">
        <v>2014</v>
      </c>
      <c r="D2074" s="141">
        <v>0</v>
      </c>
      <c r="E2074" s="141">
        <v>0</v>
      </c>
      <c r="F2074" s="141">
        <v>0</v>
      </c>
      <c r="G2074" s="141">
        <v>0</v>
      </c>
      <c r="H2074" s="141">
        <v>0</v>
      </c>
      <c r="I2074" s="141">
        <v>0</v>
      </c>
      <c r="J2074" s="141">
        <v>13</v>
      </c>
      <c r="K2074" s="141">
        <v>192</v>
      </c>
      <c r="L2074" s="141">
        <v>136</v>
      </c>
      <c r="M2074" s="56">
        <v>0</v>
      </c>
    </row>
    <row r="2075" spans="1:15" x14ac:dyDescent="0.2">
      <c r="A2075" s="58">
        <v>41857</v>
      </c>
      <c r="B2075" s="513" t="str">
        <f t="shared" si="63"/>
        <v>0806</v>
      </c>
      <c r="C2075" s="56">
        <v>2014</v>
      </c>
      <c r="D2075" s="141">
        <v>1</v>
      </c>
      <c r="E2075" s="141">
        <v>0</v>
      </c>
      <c r="F2075" s="141">
        <v>0</v>
      </c>
      <c r="G2075" s="141">
        <v>0</v>
      </c>
      <c r="H2075" s="141">
        <v>3</v>
      </c>
      <c r="I2075" s="141">
        <v>0</v>
      </c>
      <c r="J2075" s="141">
        <v>60</v>
      </c>
      <c r="K2075" s="141">
        <v>807</v>
      </c>
      <c r="L2075" s="141">
        <v>353</v>
      </c>
      <c r="M2075" s="56">
        <v>0</v>
      </c>
    </row>
    <row r="2076" spans="1:15" x14ac:dyDescent="0.2">
      <c r="A2076" s="58">
        <v>41858</v>
      </c>
      <c r="B2076" s="513" t="str">
        <f t="shared" si="63"/>
        <v>0807</v>
      </c>
      <c r="C2076" s="56">
        <v>2014</v>
      </c>
      <c r="D2076" s="141">
        <v>0</v>
      </c>
      <c r="E2076" s="141">
        <v>0</v>
      </c>
      <c r="F2076" s="141">
        <v>0</v>
      </c>
      <c r="G2076" s="141">
        <v>0</v>
      </c>
      <c r="H2076" s="141">
        <v>0</v>
      </c>
      <c r="I2076" s="141">
        <v>0</v>
      </c>
      <c r="J2076" s="141">
        <v>24</v>
      </c>
      <c r="K2076" s="141">
        <v>1065</v>
      </c>
      <c r="L2076" s="141">
        <v>696</v>
      </c>
      <c r="M2076" s="56">
        <v>0</v>
      </c>
    </row>
    <row r="2077" spans="1:15" x14ac:dyDescent="0.2">
      <c r="A2077" s="58">
        <v>41859</v>
      </c>
      <c r="B2077" s="513" t="str">
        <f t="shared" si="63"/>
        <v>0808</v>
      </c>
      <c r="C2077" s="56">
        <v>2014</v>
      </c>
      <c r="D2077" s="141">
        <v>4</v>
      </c>
      <c r="E2077" s="141">
        <v>0</v>
      </c>
      <c r="F2077" s="141">
        <v>0</v>
      </c>
      <c r="G2077" s="141">
        <v>0</v>
      </c>
      <c r="H2077" s="141">
        <v>3</v>
      </c>
      <c r="I2077" s="141">
        <v>0</v>
      </c>
      <c r="J2077" s="141">
        <v>27</v>
      </c>
      <c r="K2077" s="141">
        <v>819</v>
      </c>
      <c r="L2077" s="141">
        <v>567</v>
      </c>
      <c r="M2077" s="56">
        <v>0</v>
      </c>
    </row>
    <row r="2078" spans="1:15" x14ac:dyDescent="0.2">
      <c r="A2078" s="58">
        <v>41860</v>
      </c>
      <c r="B2078" s="513" t="str">
        <f t="shared" si="63"/>
        <v>0809</v>
      </c>
      <c r="C2078" s="56">
        <v>2014</v>
      </c>
      <c r="D2078" s="141">
        <v>4</v>
      </c>
      <c r="E2078" s="141">
        <v>0</v>
      </c>
      <c r="F2078" s="141">
        <v>0</v>
      </c>
      <c r="G2078" s="141">
        <v>0</v>
      </c>
      <c r="H2078" s="141">
        <v>6</v>
      </c>
      <c r="I2078" s="141">
        <v>0</v>
      </c>
      <c r="J2078" s="141">
        <v>51</v>
      </c>
      <c r="K2078" s="141">
        <v>1057</v>
      </c>
      <c r="L2078" s="141">
        <v>482</v>
      </c>
      <c r="M2078" s="56">
        <v>1</v>
      </c>
      <c r="N2078" s="56" t="s">
        <v>641</v>
      </c>
    </row>
    <row r="2079" spans="1:15" x14ac:dyDescent="0.2">
      <c r="A2079" s="58">
        <v>41861</v>
      </c>
      <c r="B2079" s="513" t="str">
        <f t="shared" ref="B2079:B2142" si="64">CONCATENATE(TEXT(A2079,"mm"),TEXT(A2079,"dd"))</f>
        <v>0810</v>
      </c>
      <c r="C2079" s="56">
        <v>2014</v>
      </c>
      <c r="D2079" s="141">
        <v>9</v>
      </c>
      <c r="E2079" s="141">
        <v>0</v>
      </c>
      <c r="F2079" s="141">
        <v>0</v>
      </c>
      <c r="G2079" s="141">
        <v>0</v>
      </c>
      <c r="H2079" s="141">
        <v>15</v>
      </c>
      <c r="I2079" s="141">
        <v>1</v>
      </c>
      <c r="J2079" s="141">
        <v>46</v>
      </c>
      <c r="K2079" s="141">
        <v>1041</v>
      </c>
      <c r="L2079" s="141">
        <v>1479</v>
      </c>
      <c r="M2079" s="56">
        <v>1</v>
      </c>
      <c r="N2079" s="56" t="s">
        <v>641</v>
      </c>
    </row>
    <row r="2080" spans="1:15" x14ac:dyDescent="0.2">
      <c r="A2080" s="58">
        <v>41862</v>
      </c>
      <c r="B2080" s="513" t="str">
        <f t="shared" si="64"/>
        <v>0811</v>
      </c>
      <c r="C2080" s="56">
        <v>2014</v>
      </c>
      <c r="D2080" s="141">
        <v>13</v>
      </c>
      <c r="E2080" s="141">
        <v>0</v>
      </c>
      <c r="F2080" s="141">
        <v>0</v>
      </c>
      <c r="G2080" s="141">
        <v>0</v>
      </c>
      <c r="H2080" s="141">
        <v>8</v>
      </c>
      <c r="I2080" s="141">
        <v>1</v>
      </c>
      <c r="J2080" s="141">
        <v>61</v>
      </c>
      <c r="K2080" s="141">
        <v>1837</v>
      </c>
      <c r="L2080" s="141">
        <v>1017</v>
      </c>
      <c r="M2080" s="56">
        <v>0</v>
      </c>
    </row>
    <row r="2081" spans="1:14" x14ac:dyDescent="0.2">
      <c r="A2081" s="58">
        <v>41863</v>
      </c>
      <c r="B2081" s="513" t="str">
        <f t="shared" si="64"/>
        <v>0812</v>
      </c>
      <c r="C2081" s="56">
        <v>2014</v>
      </c>
      <c r="D2081" s="141">
        <v>7</v>
      </c>
      <c r="E2081" s="141">
        <v>0</v>
      </c>
      <c r="F2081" s="141">
        <v>1</v>
      </c>
      <c r="G2081" s="141">
        <v>1</v>
      </c>
      <c r="H2081" s="141">
        <v>15</v>
      </c>
      <c r="I2081" s="141">
        <v>1</v>
      </c>
      <c r="J2081" s="141">
        <v>58</v>
      </c>
      <c r="K2081" s="141">
        <v>1507</v>
      </c>
      <c r="L2081" s="141">
        <v>1491</v>
      </c>
      <c r="M2081" s="56">
        <v>0</v>
      </c>
    </row>
    <row r="2082" spans="1:14" x14ac:dyDescent="0.2">
      <c r="A2082" s="58">
        <v>41864</v>
      </c>
      <c r="B2082" s="513" t="str">
        <f t="shared" si="64"/>
        <v>0813</v>
      </c>
      <c r="C2082" s="56">
        <v>2014</v>
      </c>
      <c r="D2082" s="141">
        <v>6</v>
      </c>
      <c r="E2082" s="141">
        <v>0</v>
      </c>
      <c r="F2082" s="141">
        <v>0</v>
      </c>
      <c r="G2082" s="141">
        <v>0</v>
      </c>
      <c r="H2082" s="141">
        <v>3</v>
      </c>
      <c r="I2082" s="141">
        <v>3</v>
      </c>
      <c r="J2082" s="141">
        <v>39</v>
      </c>
      <c r="K2082" s="141">
        <v>333</v>
      </c>
      <c r="L2082" s="141">
        <v>1236</v>
      </c>
      <c r="M2082" s="56">
        <v>0</v>
      </c>
    </row>
    <row r="2083" spans="1:14" x14ac:dyDescent="0.2">
      <c r="A2083" s="58">
        <v>41865</v>
      </c>
      <c r="B2083" s="513" t="str">
        <f t="shared" si="64"/>
        <v>0814</v>
      </c>
      <c r="C2083" s="56">
        <v>2014</v>
      </c>
      <c r="D2083" s="141">
        <v>18</v>
      </c>
      <c r="E2083" s="141">
        <v>0</v>
      </c>
      <c r="F2083" s="141">
        <v>0</v>
      </c>
      <c r="G2083" s="141">
        <v>0</v>
      </c>
      <c r="H2083" s="141">
        <v>12</v>
      </c>
      <c r="I2083" s="141">
        <v>0</v>
      </c>
      <c r="J2083" s="141">
        <v>36</v>
      </c>
      <c r="K2083" s="141">
        <v>672</v>
      </c>
      <c r="L2083" s="141">
        <v>714</v>
      </c>
      <c r="M2083" s="56">
        <v>0</v>
      </c>
    </row>
    <row r="2084" spans="1:14" x14ac:dyDescent="0.2">
      <c r="A2084" s="58">
        <v>41866</v>
      </c>
      <c r="B2084" s="513" t="str">
        <f t="shared" si="64"/>
        <v>0815</v>
      </c>
      <c r="C2084" s="56">
        <v>2014</v>
      </c>
      <c r="D2084" s="141">
        <v>42</v>
      </c>
      <c r="E2084" s="141">
        <v>3</v>
      </c>
      <c r="F2084" s="141">
        <v>0</v>
      </c>
      <c r="G2084" s="141">
        <v>0</v>
      </c>
      <c r="H2084" s="141">
        <v>15</v>
      </c>
      <c r="I2084" s="141">
        <v>0</v>
      </c>
      <c r="J2084" s="141">
        <v>39</v>
      </c>
      <c r="K2084" s="141">
        <v>1836</v>
      </c>
      <c r="L2084" s="141">
        <v>729</v>
      </c>
      <c r="M2084" s="56">
        <v>0</v>
      </c>
    </row>
    <row r="2085" spans="1:14" x14ac:dyDescent="0.2">
      <c r="A2085" s="58">
        <v>41867</v>
      </c>
      <c r="B2085" s="513" t="str">
        <f t="shared" si="64"/>
        <v>0816</v>
      </c>
      <c r="C2085" s="56">
        <v>2014</v>
      </c>
      <c r="D2085" s="141">
        <v>45</v>
      </c>
      <c r="E2085" s="141">
        <v>2</v>
      </c>
      <c r="F2085" s="141">
        <v>0</v>
      </c>
      <c r="G2085" s="141">
        <v>0</v>
      </c>
      <c r="H2085" s="141">
        <v>15</v>
      </c>
      <c r="I2085" s="141">
        <v>3</v>
      </c>
      <c r="J2085" s="141">
        <v>23</v>
      </c>
      <c r="K2085" s="141">
        <v>555</v>
      </c>
      <c r="L2085" s="141">
        <v>757</v>
      </c>
      <c r="M2085" s="56">
        <v>0</v>
      </c>
    </row>
    <row r="2086" spans="1:14" x14ac:dyDescent="0.2">
      <c r="A2086" s="58">
        <v>41868</v>
      </c>
      <c r="B2086" s="513" t="str">
        <f t="shared" si="64"/>
        <v>0817</v>
      </c>
      <c r="C2086" s="56">
        <v>2014</v>
      </c>
      <c r="D2086" s="141">
        <v>43</v>
      </c>
      <c r="E2086" s="141">
        <v>7</v>
      </c>
      <c r="F2086" s="141">
        <v>1</v>
      </c>
      <c r="G2086" s="141">
        <v>1</v>
      </c>
      <c r="H2086" s="141">
        <v>11</v>
      </c>
      <c r="I2086" s="141">
        <v>3</v>
      </c>
      <c r="J2086" s="141">
        <v>23</v>
      </c>
      <c r="K2086" s="141">
        <v>712</v>
      </c>
      <c r="L2086" s="141">
        <v>464</v>
      </c>
      <c r="M2086" s="56">
        <v>1</v>
      </c>
      <c r="N2086" s="56" t="s">
        <v>641</v>
      </c>
    </row>
    <row r="2087" spans="1:14" x14ac:dyDescent="0.2">
      <c r="A2087" s="58">
        <v>41869</v>
      </c>
      <c r="B2087" s="513" t="str">
        <f t="shared" si="64"/>
        <v>0818</v>
      </c>
      <c r="C2087" s="56">
        <v>2014</v>
      </c>
      <c r="D2087" s="141">
        <v>43</v>
      </c>
      <c r="E2087" s="141">
        <v>2</v>
      </c>
      <c r="F2087" s="141">
        <v>0</v>
      </c>
      <c r="G2087" s="141">
        <v>1</v>
      </c>
      <c r="H2087" s="141">
        <v>27</v>
      </c>
      <c r="I2087" s="141">
        <v>2</v>
      </c>
      <c r="J2087" s="141">
        <v>28</v>
      </c>
      <c r="K2087" s="141">
        <v>525</v>
      </c>
      <c r="L2087" s="141">
        <v>909</v>
      </c>
      <c r="M2087" s="56">
        <v>0</v>
      </c>
    </row>
    <row r="2088" spans="1:14" x14ac:dyDescent="0.2">
      <c r="A2088" s="58">
        <v>41870</v>
      </c>
      <c r="B2088" s="513" t="str">
        <f t="shared" si="64"/>
        <v>0819</v>
      </c>
      <c r="C2088" s="56">
        <v>2014</v>
      </c>
      <c r="D2088" s="141">
        <v>34</v>
      </c>
      <c r="E2088" s="141">
        <v>0</v>
      </c>
      <c r="F2088" s="141">
        <v>0</v>
      </c>
      <c r="G2088" s="141">
        <v>0</v>
      </c>
      <c r="H2088" s="141">
        <v>16</v>
      </c>
      <c r="I2088" s="141">
        <v>16</v>
      </c>
      <c r="J2088" s="141">
        <v>16</v>
      </c>
      <c r="K2088" s="141">
        <v>1204</v>
      </c>
      <c r="L2088" s="141">
        <v>492</v>
      </c>
      <c r="M2088" s="56">
        <v>0</v>
      </c>
    </row>
    <row r="2089" spans="1:14" x14ac:dyDescent="0.2">
      <c r="A2089" s="58">
        <v>41871</v>
      </c>
      <c r="B2089" s="513" t="str">
        <f t="shared" si="64"/>
        <v>0820</v>
      </c>
      <c r="C2089" s="56">
        <v>2014</v>
      </c>
      <c r="D2089" s="141">
        <v>13</v>
      </c>
      <c r="E2089" s="141">
        <v>1</v>
      </c>
      <c r="F2089" s="141">
        <v>0</v>
      </c>
      <c r="G2089" s="141">
        <v>0</v>
      </c>
      <c r="H2089" s="141">
        <v>9</v>
      </c>
      <c r="I2089" s="141">
        <v>7</v>
      </c>
      <c r="J2089" s="141">
        <v>26</v>
      </c>
      <c r="K2089" s="141">
        <v>569</v>
      </c>
      <c r="L2089" s="141">
        <v>378</v>
      </c>
      <c r="M2089" s="56">
        <v>0</v>
      </c>
    </row>
    <row r="2090" spans="1:14" x14ac:dyDescent="0.2">
      <c r="A2090" s="58">
        <v>41872</v>
      </c>
      <c r="B2090" s="513" t="str">
        <f t="shared" si="64"/>
        <v>0821</v>
      </c>
      <c r="C2090" s="56">
        <v>2014</v>
      </c>
      <c r="D2090" s="141">
        <v>31.5</v>
      </c>
      <c r="E2090" s="141">
        <v>5</v>
      </c>
      <c r="F2090" s="141">
        <v>0</v>
      </c>
      <c r="G2090" s="141">
        <v>1</v>
      </c>
      <c r="H2090" s="141">
        <v>15</v>
      </c>
      <c r="I2090" s="141">
        <v>3.5</v>
      </c>
      <c r="J2090" s="141">
        <v>24</v>
      </c>
      <c r="K2090" s="141">
        <v>367</v>
      </c>
      <c r="L2090" s="141">
        <v>443</v>
      </c>
      <c r="M2090" s="56">
        <v>0</v>
      </c>
    </row>
    <row r="2091" spans="1:14" x14ac:dyDescent="0.2">
      <c r="A2091" s="58">
        <v>41873</v>
      </c>
      <c r="B2091" s="513" t="str">
        <f t="shared" si="64"/>
        <v>0822</v>
      </c>
      <c r="C2091" s="56">
        <v>2014</v>
      </c>
      <c r="D2091" s="141">
        <v>30</v>
      </c>
      <c r="E2091" s="141">
        <v>1</v>
      </c>
      <c r="F2091" s="141">
        <v>0</v>
      </c>
      <c r="G2091" s="141">
        <v>0</v>
      </c>
      <c r="H2091" s="141">
        <v>6</v>
      </c>
      <c r="I2091" s="141">
        <v>4</v>
      </c>
      <c r="J2091" s="141">
        <v>18</v>
      </c>
      <c r="K2091" s="141">
        <v>197</v>
      </c>
      <c r="L2091" s="141">
        <v>178</v>
      </c>
      <c r="M2091" s="56">
        <v>0</v>
      </c>
    </row>
    <row r="2092" spans="1:14" x14ac:dyDescent="0.2">
      <c r="A2092" s="58">
        <v>41874</v>
      </c>
      <c r="B2092" s="513" t="str">
        <f t="shared" si="64"/>
        <v>0823</v>
      </c>
      <c r="C2092" s="56">
        <v>2014</v>
      </c>
      <c r="D2092" s="141">
        <v>65</v>
      </c>
      <c r="E2092" s="141">
        <v>3</v>
      </c>
      <c r="F2092" s="141">
        <v>0</v>
      </c>
      <c r="G2092" s="141">
        <v>0</v>
      </c>
      <c r="H2092" s="141">
        <v>7</v>
      </c>
      <c r="I2092" s="141">
        <v>7</v>
      </c>
      <c r="J2092" s="141">
        <v>13</v>
      </c>
      <c r="K2092" s="141">
        <v>235</v>
      </c>
      <c r="L2092" s="141">
        <v>171</v>
      </c>
      <c r="M2092" s="56">
        <v>0</v>
      </c>
    </row>
    <row r="2093" spans="1:14" x14ac:dyDescent="0.2">
      <c r="A2093" s="58">
        <v>41875</v>
      </c>
      <c r="B2093" s="513" t="str">
        <f t="shared" si="64"/>
        <v>0824</v>
      </c>
      <c r="C2093" s="56">
        <v>2014</v>
      </c>
      <c r="D2093" s="141">
        <v>62</v>
      </c>
      <c r="E2093" s="141">
        <v>5</v>
      </c>
      <c r="F2093" s="141">
        <v>0</v>
      </c>
      <c r="G2093" s="141">
        <v>0</v>
      </c>
      <c r="H2093" s="141">
        <v>20</v>
      </c>
      <c r="I2093" s="141">
        <v>8</v>
      </c>
      <c r="J2093" s="141">
        <v>22</v>
      </c>
      <c r="K2093" s="141">
        <v>200</v>
      </c>
      <c r="L2093" s="141">
        <v>196</v>
      </c>
      <c r="M2093" s="56">
        <v>0</v>
      </c>
    </row>
    <row r="2094" spans="1:14" x14ac:dyDescent="0.2">
      <c r="A2094" s="58">
        <v>41876</v>
      </c>
      <c r="B2094" s="513" t="str">
        <f t="shared" si="64"/>
        <v>0825</v>
      </c>
      <c r="C2094" s="56">
        <v>2014</v>
      </c>
      <c r="D2094" s="141">
        <v>56</v>
      </c>
      <c r="E2094" s="141">
        <v>1</v>
      </c>
      <c r="F2094" s="141">
        <v>0</v>
      </c>
      <c r="G2094" s="141">
        <v>0</v>
      </c>
      <c r="H2094" s="141">
        <v>16</v>
      </c>
      <c r="I2094" s="141">
        <v>2</v>
      </c>
      <c r="J2094" s="141">
        <v>23</v>
      </c>
      <c r="K2094" s="141">
        <v>178</v>
      </c>
      <c r="L2094" s="141">
        <v>290</v>
      </c>
      <c r="M2094" s="56">
        <v>0</v>
      </c>
    </row>
    <row r="2095" spans="1:14" x14ac:dyDescent="0.2">
      <c r="A2095" s="58">
        <v>41877</v>
      </c>
      <c r="B2095" s="513" t="str">
        <f t="shared" si="64"/>
        <v>0826</v>
      </c>
      <c r="C2095" s="56">
        <v>2014</v>
      </c>
      <c r="D2095" s="141">
        <v>47</v>
      </c>
      <c r="E2095" s="141">
        <v>1</v>
      </c>
      <c r="F2095" s="141">
        <v>0</v>
      </c>
      <c r="G2095" s="141">
        <v>0</v>
      </c>
      <c r="H2095" s="141">
        <v>14</v>
      </c>
      <c r="I2095" s="141">
        <v>3</v>
      </c>
      <c r="J2095" s="141">
        <v>11</v>
      </c>
      <c r="K2095" s="141">
        <v>124</v>
      </c>
      <c r="L2095" s="141">
        <v>244</v>
      </c>
      <c r="M2095" s="56">
        <v>0</v>
      </c>
    </row>
    <row r="2096" spans="1:14" x14ac:dyDescent="0.2">
      <c r="A2096" s="58">
        <v>41878</v>
      </c>
      <c r="B2096" s="513" t="str">
        <f t="shared" si="64"/>
        <v>0827</v>
      </c>
      <c r="C2096" s="56">
        <v>2014</v>
      </c>
      <c r="D2096" s="141">
        <v>89.909090909090878</v>
      </c>
      <c r="E2096" s="141">
        <v>6.545454545454545</v>
      </c>
      <c r="F2096" s="141">
        <v>0</v>
      </c>
      <c r="G2096" s="141">
        <v>0</v>
      </c>
      <c r="H2096" s="141">
        <v>26.27272727272727</v>
      </c>
      <c r="I2096" s="141">
        <v>13.636363636363635</v>
      </c>
      <c r="J2096" s="141">
        <v>7.545454545454545</v>
      </c>
      <c r="K2096" s="141">
        <v>143.36363636363637</v>
      </c>
      <c r="L2096" s="141">
        <v>183.81818181818178</v>
      </c>
      <c r="M2096" s="56">
        <v>0</v>
      </c>
      <c r="N2096" s="56" t="s">
        <v>649</v>
      </c>
    </row>
    <row r="2097" spans="1:14" x14ac:dyDescent="0.2">
      <c r="A2097" s="58">
        <v>41879</v>
      </c>
      <c r="B2097" s="513" t="str">
        <f t="shared" si="64"/>
        <v>0828</v>
      </c>
      <c r="C2097" s="56">
        <v>2014</v>
      </c>
      <c r="D2097" s="141">
        <v>175.31818181818176</v>
      </c>
      <c r="E2097" s="141">
        <v>11.990909090909089</v>
      </c>
      <c r="F2097" s="141">
        <v>0</v>
      </c>
      <c r="G2097" s="141">
        <v>0</v>
      </c>
      <c r="H2097" s="141">
        <v>38.445454545454545</v>
      </c>
      <c r="I2097" s="141">
        <v>24.872727272727271</v>
      </c>
      <c r="J2097" s="141">
        <v>8.790909090909091</v>
      </c>
      <c r="K2097" s="141">
        <v>133.5272727272727</v>
      </c>
      <c r="L2097" s="141">
        <v>166.23636363636362</v>
      </c>
      <c r="M2097" s="56">
        <v>0</v>
      </c>
      <c r="N2097" s="56" t="s">
        <v>649</v>
      </c>
    </row>
    <row r="2098" spans="1:14" x14ac:dyDescent="0.2">
      <c r="A2098" s="58">
        <v>41880</v>
      </c>
      <c r="B2098" s="513" t="str">
        <f t="shared" si="64"/>
        <v>0829</v>
      </c>
      <c r="C2098" s="56">
        <v>2014</v>
      </c>
      <c r="D2098" s="141">
        <v>260.72727272727269</v>
      </c>
      <c r="E2098" s="141">
        <v>17.436363636363641</v>
      </c>
      <c r="F2098" s="141">
        <v>0</v>
      </c>
      <c r="G2098" s="141">
        <v>0</v>
      </c>
      <c r="H2098" s="141">
        <v>50.618181818181817</v>
      </c>
      <c r="I2098" s="141">
        <v>36.109090909090909</v>
      </c>
      <c r="J2098" s="141">
        <v>10.036363636363635</v>
      </c>
      <c r="K2098" s="141">
        <v>123.69090909090913</v>
      </c>
      <c r="L2098" s="141">
        <v>148.65454545454546</v>
      </c>
      <c r="M2098" s="56">
        <v>0</v>
      </c>
      <c r="N2098" s="56" t="s">
        <v>649</v>
      </c>
    </row>
    <row r="2099" spans="1:14" x14ac:dyDescent="0.2">
      <c r="A2099" s="58">
        <v>41881</v>
      </c>
      <c r="B2099" s="513" t="str">
        <f t="shared" si="64"/>
        <v>0830</v>
      </c>
      <c r="C2099" s="56">
        <v>2014</v>
      </c>
      <c r="D2099" s="141">
        <v>346.13636363636351</v>
      </c>
      <c r="E2099" s="141">
        <v>22.881818181818179</v>
      </c>
      <c r="F2099" s="141">
        <v>0</v>
      </c>
      <c r="G2099" s="141">
        <v>0</v>
      </c>
      <c r="H2099" s="141">
        <v>62.790909090909075</v>
      </c>
      <c r="I2099" s="141">
        <v>47.345454545454551</v>
      </c>
      <c r="J2099" s="141">
        <v>11.281818181818181</v>
      </c>
      <c r="K2099" s="141">
        <v>113.85454545454547</v>
      </c>
      <c r="L2099" s="141">
        <v>131.07272727272726</v>
      </c>
      <c r="M2099" s="56">
        <v>0</v>
      </c>
      <c r="N2099" s="56" t="s">
        <v>649</v>
      </c>
    </row>
    <row r="2100" spans="1:14" x14ac:dyDescent="0.2">
      <c r="A2100" s="58">
        <v>41882</v>
      </c>
      <c r="B2100" s="513" t="str">
        <f t="shared" si="64"/>
        <v>0831</v>
      </c>
      <c r="C2100" s="56">
        <v>2014</v>
      </c>
      <c r="D2100" s="141">
        <v>431.54545454545462</v>
      </c>
      <c r="E2100" s="141">
        <v>28.327272727272732</v>
      </c>
      <c r="F2100" s="141">
        <v>0</v>
      </c>
      <c r="G2100" s="141">
        <v>0</v>
      </c>
      <c r="H2100" s="141">
        <v>74.963636363636368</v>
      </c>
      <c r="I2100" s="141">
        <v>58.581818181818186</v>
      </c>
      <c r="J2100" s="141">
        <v>12.527272727272727</v>
      </c>
      <c r="K2100" s="141">
        <v>104.01818181818183</v>
      </c>
      <c r="L2100" s="141">
        <v>113.49090909090911</v>
      </c>
      <c r="M2100" s="56">
        <v>0</v>
      </c>
      <c r="N2100" s="56" t="s">
        <v>649</v>
      </c>
    </row>
    <row r="2101" spans="1:14" x14ac:dyDescent="0.2">
      <c r="A2101" s="58">
        <v>41883</v>
      </c>
      <c r="B2101" s="513" t="str">
        <f t="shared" si="64"/>
        <v>0901</v>
      </c>
      <c r="C2101" s="56">
        <v>2014</v>
      </c>
      <c r="D2101" s="141">
        <v>516.95454545454538</v>
      </c>
      <c r="E2101" s="141">
        <v>33.772727272727273</v>
      </c>
      <c r="F2101" s="141">
        <v>0</v>
      </c>
      <c r="G2101" s="141">
        <v>0</v>
      </c>
      <c r="H2101" s="141">
        <v>87.136363636363626</v>
      </c>
      <c r="I2101" s="141">
        <v>69.818181818181813</v>
      </c>
      <c r="J2101" s="141">
        <v>13.772727272727273</v>
      </c>
      <c r="K2101" s="141">
        <v>94.181818181818187</v>
      </c>
      <c r="L2101" s="141">
        <v>95.909090909090892</v>
      </c>
      <c r="M2101" s="56">
        <v>0</v>
      </c>
      <c r="N2101" s="56" t="s">
        <v>649</v>
      </c>
    </row>
    <row r="2102" spans="1:14" x14ac:dyDescent="0.2">
      <c r="A2102" s="58">
        <v>41884</v>
      </c>
      <c r="B2102" s="513" t="str">
        <f t="shared" si="64"/>
        <v>0902</v>
      </c>
      <c r="C2102" s="56">
        <v>2014</v>
      </c>
      <c r="D2102" s="141">
        <v>602.36363636363626</v>
      </c>
      <c r="E2102" s="141">
        <v>39.218181818181812</v>
      </c>
      <c r="F2102" s="141">
        <v>0</v>
      </c>
      <c r="G2102" s="141">
        <v>0</v>
      </c>
      <c r="H2102" s="141">
        <v>99.309090909090898</v>
      </c>
      <c r="I2102" s="141">
        <v>81.054545454545462</v>
      </c>
      <c r="J2102" s="141">
        <v>15.018181818181819</v>
      </c>
      <c r="K2102" s="141">
        <v>84.345454545454544</v>
      </c>
      <c r="L2102" s="141">
        <v>78.327272727272728</v>
      </c>
      <c r="M2102" s="56">
        <v>0</v>
      </c>
      <c r="N2102" s="56" t="s">
        <v>649</v>
      </c>
    </row>
    <row r="2103" spans="1:14" x14ac:dyDescent="0.2">
      <c r="A2103" s="58">
        <v>41885</v>
      </c>
      <c r="B2103" s="513" t="str">
        <f t="shared" si="64"/>
        <v>0903</v>
      </c>
      <c r="C2103" s="56">
        <v>2014</v>
      </c>
      <c r="D2103" s="141">
        <v>687.77272727272702</v>
      </c>
      <c r="E2103" s="141">
        <v>44.663636363636357</v>
      </c>
      <c r="F2103" s="141">
        <v>0</v>
      </c>
      <c r="G2103" s="141">
        <v>0</v>
      </c>
      <c r="H2103" s="141">
        <v>111.48181818181818</v>
      </c>
      <c r="I2103" s="141">
        <v>92.290909090909096</v>
      </c>
      <c r="J2103" s="141">
        <v>16.263636363636362</v>
      </c>
      <c r="K2103" s="141">
        <v>74.509090909090887</v>
      </c>
      <c r="L2103" s="141">
        <v>60.745454545454557</v>
      </c>
      <c r="M2103" s="56">
        <v>0</v>
      </c>
      <c r="N2103" s="56" t="s">
        <v>649</v>
      </c>
    </row>
    <row r="2104" spans="1:14" x14ac:dyDescent="0.2">
      <c r="A2104" s="58">
        <v>41886</v>
      </c>
      <c r="B2104" s="513" t="str">
        <f t="shared" si="64"/>
        <v>0904</v>
      </c>
      <c r="C2104" s="56">
        <v>2014</v>
      </c>
      <c r="D2104" s="141">
        <v>773.18181818181802</v>
      </c>
      <c r="E2104" s="141">
        <v>50.109090909090902</v>
      </c>
      <c r="F2104" s="141">
        <v>0</v>
      </c>
      <c r="G2104" s="141">
        <v>0</v>
      </c>
      <c r="H2104" s="141">
        <v>123.65454545454544</v>
      </c>
      <c r="I2104" s="141">
        <v>103.5272727272727</v>
      </c>
      <c r="J2104" s="141">
        <v>17.509090909090911</v>
      </c>
      <c r="K2104" s="141">
        <v>64.672727272727258</v>
      </c>
      <c r="L2104" s="141">
        <v>43.163636363636364</v>
      </c>
      <c r="M2104" s="56">
        <v>0</v>
      </c>
      <c r="N2104" s="56" t="s">
        <v>649</v>
      </c>
    </row>
    <row r="2105" spans="1:14" x14ac:dyDescent="0.2">
      <c r="A2105" s="58">
        <v>41887</v>
      </c>
      <c r="B2105" s="513" t="str">
        <f t="shared" si="64"/>
        <v>0905</v>
      </c>
      <c r="C2105" s="56">
        <v>2014</v>
      </c>
      <c r="D2105" s="141">
        <v>736.81818181818187</v>
      </c>
      <c r="E2105" s="141">
        <v>39.827272727272728</v>
      </c>
      <c r="F2105" s="141">
        <v>0</v>
      </c>
      <c r="G2105" s="141">
        <v>0</v>
      </c>
      <c r="H2105" s="141">
        <v>94.645454545454555</v>
      </c>
      <c r="I2105" s="141">
        <v>61.445454545454545</v>
      </c>
      <c r="J2105" s="141">
        <v>16.118181818181817</v>
      </c>
      <c r="K2105" s="141">
        <v>31.109090909090913</v>
      </c>
      <c r="L2105" s="141">
        <v>21.081818181818178</v>
      </c>
      <c r="M2105" s="56">
        <v>0</v>
      </c>
      <c r="N2105" s="56" t="s">
        <v>649</v>
      </c>
    </row>
    <row r="2106" spans="1:14" x14ac:dyDescent="0.2">
      <c r="A2106" s="58">
        <v>41888</v>
      </c>
      <c r="B2106" s="513" t="str">
        <f t="shared" si="64"/>
        <v>0906</v>
      </c>
      <c r="C2106" s="56">
        <v>2014</v>
      </c>
      <c r="D2106" s="141">
        <v>944</v>
      </c>
      <c r="E2106" s="141">
        <v>61</v>
      </c>
      <c r="F2106" s="141">
        <v>0</v>
      </c>
      <c r="G2106" s="141">
        <v>0</v>
      </c>
      <c r="H2106" s="141">
        <v>148</v>
      </c>
      <c r="I2106" s="141">
        <v>126</v>
      </c>
      <c r="J2106" s="141">
        <v>20</v>
      </c>
      <c r="K2106" s="141">
        <v>45</v>
      </c>
      <c r="L2106" s="141">
        <v>8</v>
      </c>
      <c r="M2106" s="56">
        <v>0</v>
      </c>
    </row>
    <row r="2107" spans="1:14" x14ac:dyDescent="0.2">
      <c r="A2107" s="58">
        <v>41889</v>
      </c>
      <c r="B2107" s="513" t="str">
        <f t="shared" si="64"/>
        <v>0907</v>
      </c>
      <c r="C2107" s="56">
        <v>2014</v>
      </c>
      <c r="D2107" s="141">
        <v>618</v>
      </c>
      <c r="E2107" s="141">
        <v>69</v>
      </c>
      <c r="F2107" s="141">
        <v>0</v>
      </c>
      <c r="G2107" s="141">
        <v>0</v>
      </c>
      <c r="H2107" s="141">
        <v>169</v>
      </c>
      <c r="I2107" s="141">
        <v>142</v>
      </c>
      <c r="J2107" s="141">
        <v>26</v>
      </c>
      <c r="K2107" s="141">
        <v>56</v>
      </c>
      <c r="L2107" s="141">
        <v>4</v>
      </c>
      <c r="M2107" s="56">
        <v>0</v>
      </c>
    </row>
    <row r="2108" spans="1:14" x14ac:dyDescent="0.2">
      <c r="A2108" s="58">
        <v>41890</v>
      </c>
      <c r="B2108" s="513" t="str">
        <f t="shared" si="64"/>
        <v>0908</v>
      </c>
      <c r="C2108" s="56">
        <v>2014</v>
      </c>
      <c r="D2108" s="141">
        <v>537</v>
      </c>
      <c r="E2108" s="141">
        <v>100</v>
      </c>
      <c r="F2108" s="141">
        <v>0</v>
      </c>
      <c r="G2108" s="141">
        <v>0</v>
      </c>
      <c r="H2108" s="141">
        <v>249</v>
      </c>
      <c r="I2108" s="141">
        <v>250</v>
      </c>
      <c r="J2108" s="141">
        <v>19</v>
      </c>
      <c r="K2108" s="141">
        <v>70</v>
      </c>
      <c r="L2108" s="141">
        <v>16</v>
      </c>
      <c r="M2108" s="56">
        <v>0</v>
      </c>
    </row>
    <row r="2109" spans="1:14" x14ac:dyDescent="0.2">
      <c r="A2109" s="58">
        <v>41891</v>
      </c>
      <c r="B2109" s="513" t="str">
        <f t="shared" si="64"/>
        <v>0909</v>
      </c>
      <c r="C2109" s="56">
        <v>2014</v>
      </c>
      <c r="D2109" s="141">
        <v>540</v>
      </c>
      <c r="E2109" s="141">
        <v>112</v>
      </c>
      <c r="F2109" s="141">
        <v>0</v>
      </c>
      <c r="G2109" s="141">
        <v>0</v>
      </c>
      <c r="H2109" s="141">
        <v>149</v>
      </c>
      <c r="I2109" s="141">
        <v>197</v>
      </c>
      <c r="J2109" s="141">
        <v>12</v>
      </c>
      <c r="K2109" s="141">
        <v>19</v>
      </c>
      <c r="L2109" s="141">
        <v>18</v>
      </c>
      <c r="M2109" s="56">
        <v>0</v>
      </c>
    </row>
    <row r="2110" spans="1:14" x14ac:dyDescent="0.2">
      <c r="A2110" s="58">
        <v>41892</v>
      </c>
      <c r="B2110" s="513" t="str">
        <f t="shared" si="64"/>
        <v>0910</v>
      </c>
      <c r="C2110" s="56">
        <v>2014</v>
      </c>
      <c r="D2110" s="141">
        <v>519</v>
      </c>
      <c r="E2110" s="141">
        <v>101</v>
      </c>
      <c r="F2110" s="141">
        <v>0</v>
      </c>
      <c r="G2110" s="141">
        <v>0</v>
      </c>
      <c r="H2110" s="141">
        <v>277</v>
      </c>
      <c r="I2110" s="141">
        <v>250</v>
      </c>
      <c r="J2110" s="141">
        <v>12</v>
      </c>
      <c r="K2110" s="141">
        <v>27</v>
      </c>
      <c r="L2110" s="141">
        <v>7</v>
      </c>
      <c r="M2110" s="56">
        <v>0</v>
      </c>
    </row>
    <row r="2111" spans="1:14" x14ac:dyDescent="0.2">
      <c r="A2111" s="58">
        <v>41893</v>
      </c>
      <c r="B2111" s="513" t="str">
        <f t="shared" si="64"/>
        <v>0911</v>
      </c>
      <c r="C2111" s="56">
        <v>2014</v>
      </c>
      <c r="D2111" s="141">
        <v>437</v>
      </c>
      <c r="E2111" s="141">
        <v>78</v>
      </c>
      <c r="F2111" s="141">
        <v>0</v>
      </c>
      <c r="G2111" s="141">
        <v>0</v>
      </c>
      <c r="H2111" s="141">
        <v>190</v>
      </c>
      <c r="I2111" s="141">
        <v>207</v>
      </c>
      <c r="J2111" s="141">
        <v>14</v>
      </c>
      <c r="K2111" s="141">
        <v>15</v>
      </c>
      <c r="L2111" s="141">
        <v>3</v>
      </c>
      <c r="M2111" s="56">
        <v>0</v>
      </c>
    </row>
    <row r="2112" spans="1:14" x14ac:dyDescent="0.2">
      <c r="A2112" s="58">
        <v>41894</v>
      </c>
      <c r="B2112" s="513" t="str">
        <f t="shared" si="64"/>
        <v>0912</v>
      </c>
      <c r="C2112" s="56">
        <v>2014</v>
      </c>
      <c r="D2112" s="141">
        <v>1731</v>
      </c>
      <c r="E2112" s="141">
        <v>73</v>
      </c>
      <c r="F2112" s="141">
        <v>0</v>
      </c>
      <c r="G2112" s="141">
        <v>0</v>
      </c>
      <c r="H2112" s="141">
        <v>222</v>
      </c>
      <c r="I2112" s="141">
        <v>108</v>
      </c>
      <c r="J2112" s="141">
        <v>13</v>
      </c>
      <c r="K2112" s="141">
        <v>10</v>
      </c>
      <c r="L2112" s="141">
        <v>2</v>
      </c>
      <c r="M2112" s="56">
        <v>0</v>
      </c>
    </row>
    <row r="2113" spans="1:14" x14ac:dyDescent="0.2">
      <c r="A2113" s="58">
        <v>41895</v>
      </c>
      <c r="B2113" s="513" t="str">
        <f t="shared" si="64"/>
        <v>0913</v>
      </c>
      <c r="C2113" s="56">
        <v>2014</v>
      </c>
      <c r="D2113" s="209">
        <v>1517</v>
      </c>
      <c r="E2113" s="209">
        <v>58</v>
      </c>
      <c r="F2113" s="209">
        <v>0</v>
      </c>
      <c r="G2113" s="209">
        <v>0</v>
      </c>
      <c r="H2113" s="209">
        <v>324</v>
      </c>
      <c r="I2113" s="209">
        <v>68</v>
      </c>
      <c r="J2113" s="209">
        <v>5</v>
      </c>
      <c r="K2113" s="209">
        <v>9</v>
      </c>
      <c r="L2113" s="209">
        <v>3</v>
      </c>
      <c r="M2113" s="60">
        <v>0</v>
      </c>
    </row>
    <row r="2114" spans="1:14" x14ac:dyDescent="0.2">
      <c r="A2114" s="58">
        <v>41896</v>
      </c>
      <c r="B2114" s="513" t="str">
        <f t="shared" si="64"/>
        <v>0914</v>
      </c>
      <c r="C2114" s="56">
        <v>2014</v>
      </c>
      <c r="D2114" s="209">
        <v>1276</v>
      </c>
      <c r="E2114" s="209">
        <v>79</v>
      </c>
      <c r="F2114" s="209">
        <v>0</v>
      </c>
      <c r="G2114" s="209">
        <v>0</v>
      </c>
      <c r="H2114" s="209">
        <v>255</v>
      </c>
      <c r="I2114" s="209">
        <v>70</v>
      </c>
      <c r="J2114" s="209">
        <v>5</v>
      </c>
      <c r="K2114" s="209">
        <v>8</v>
      </c>
      <c r="L2114" s="209">
        <v>5</v>
      </c>
      <c r="M2114" s="209">
        <v>0</v>
      </c>
      <c r="N2114" s="60"/>
    </row>
    <row r="2115" spans="1:14" x14ac:dyDescent="0.2">
      <c r="A2115" s="58">
        <v>41897</v>
      </c>
      <c r="B2115" s="513" t="str">
        <f t="shared" si="64"/>
        <v>0915</v>
      </c>
      <c r="C2115" s="56">
        <v>2014</v>
      </c>
      <c r="D2115" s="141">
        <v>1751</v>
      </c>
      <c r="E2115" s="141">
        <v>107</v>
      </c>
      <c r="F2115" s="141">
        <v>0</v>
      </c>
      <c r="G2115" s="141">
        <v>0</v>
      </c>
      <c r="H2115" s="141">
        <v>206</v>
      </c>
      <c r="I2115" s="141">
        <v>143</v>
      </c>
      <c r="J2115" s="141">
        <v>20</v>
      </c>
      <c r="K2115" s="141">
        <v>14</v>
      </c>
      <c r="L2115" s="141">
        <v>5</v>
      </c>
      <c r="M2115" s="56">
        <v>0</v>
      </c>
    </row>
    <row r="2116" spans="1:14" x14ac:dyDescent="0.2">
      <c r="A2116" s="58">
        <v>41898</v>
      </c>
      <c r="B2116" s="513" t="str">
        <f t="shared" si="64"/>
        <v>0916</v>
      </c>
      <c r="C2116" s="56">
        <v>2014</v>
      </c>
      <c r="D2116" s="141">
        <v>1287</v>
      </c>
      <c r="E2116" s="141">
        <v>114</v>
      </c>
      <c r="F2116" s="141">
        <v>0</v>
      </c>
      <c r="G2116" s="141">
        <v>0</v>
      </c>
      <c r="H2116" s="141">
        <v>302</v>
      </c>
      <c r="I2116" s="141">
        <v>181</v>
      </c>
      <c r="J2116" s="141">
        <v>9</v>
      </c>
      <c r="K2116" s="141">
        <v>16</v>
      </c>
      <c r="L2116" s="141">
        <v>1</v>
      </c>
      <c r="M2116" s="56">
        <v>0</v>
      </c>
    </row>
    <row r="2117" spans="1:14" x14ac:dyDescent="0.2">
      <c r="A2117" s="58">
        <v>41899</v>
      </c>
      <c r="B2117" s="513" t="str">
        <f t="shared" si="64"/>
        <v>0917</v>
      </c>
      <c r="C2117" s="56">
        <v>2014</v>
      </c>
      <c r="D2117" s="141">
        <v>1293</v>
      </c>
      <c r="E2117" s="141">
        <v>106</v>
      </c>
      <c r="F2117" s="141">
        <v>0</v>
      </c>
      <c r="G2117" s="141">
        <v>0</v>
      </c>
      <c r="H2117" s="141">
        <v>274</v>
      </c>
      <c r="I2117" s="141">
        <v>162</v>
      </c>
      <c r="J2117" s="141">
        <v>8</v>
      </c>
      <c r="K2117" s="141">
        <v>13</v>
      </c>
      <c r="L2117" s="141">
        <v>9</v>
      </c>
      <c r="M2117" s="56">
        <v>0</v>
      </c>
    </row>
    <row r="2118" spans="1:14" x14ac:dyDescent="0.2">
      <c r="A2118" s="58">
        <v>41900</v>
      </c>
      <c r="B2118" s="513" t="str">
        <f t="shared" si="64"/>
        <v>0918</v>
      </c>
      <c r="C2118" s="56">
        <v>2014</v>
      </c>
      <c r="D2118" s="141">
        <v>1032</v>
      </c>
      <c r="E2118" s="141">
        <v>63</v>
      </c>
      <c r="F2118" s="141">
        <v>0</v>
      </c>
      <c r="G2118" s="141">
        <v>0</v>
      </c>
      <c r="H2118" s="141">
        <v>293</v>
      </c>
      <c r="I2118" s="141">
        <v>158</v>
      </c>
      <c r="J2118" s="141">
        <v>7</v>
      </c>
      <c r="K2118" s="141">
        <v>6</v>
      </c>
      <c r="L2118" s="141">
        <v>2</v>
      </c>
      <c r="M2118" s="56">
        <v>0</v>
      </c>
    </row>
    <row r="2119" spans="1:14" x14ac:dyDescent="0.2">
      <c r="A2119" s="58">
        <v>41901</v>
      </c>
      <c r="B2119" s="513" t="str">
        <f t="shared" si="64"/>
        <v>0919</v>
      </c>
      <c r="C2119" s="56">
        <v>2014</v>
      </c>
      <c r="D2119" s="141">
        <v>713</v>
      </c>
      <c r="E2119" s="141">
        <v>57</v>
      </c>
      <c r="F2119" s="141">
        <v>0</v>
      </c>
      <c r="G2119" s="141">
        <v>0</v>
      </c>
      <c r="H2119" s="141">
        <v>185</v>
      </c>
      <c r="I2119" s="141">
        <v>141</v>
      </c>
      <c r="J2119" s="141">
        <v>3</v>
      </c>
      <c r="K2119" s="141">
        <v>5</v>
      </c>
      <c r="L2119" s="141">
        <v>0</v>
      </c>
      <c r="M2119" s="56">
        <v>0</v>
      </c>
    </row>
    <row r="2120" spans="1:14" x14ac:dyDescent="0.2">
      <c r="A2120" s="58">
        <v>41902</v>
      </c>
      <c r="B2120" s="513" t="str">
        <f t="shared" si="64"/>
        <v>0920</v>
      </c>
      <c r="C2120" s="56">
        <v>2014</v>
      </c>
      <c r="D2120" s="141">
        <v>525</v>
      </c>
      <c r="E2120" s="141">
        <v>43</v>
      </c>
      <c r="F2120" s="141">
        <v>0</v>
      </c>
      <c r="G2120" s="141">
        <v>0</v>
      </c>
      <c r="H2120" s="141">
        <v>187</v>
      </c>
      <c r="I2120" s="141">
        <v>132</v>
      </c>
      <c r="J2120" s="141">
        <v>3</v>
      </c>
      <c r="K2120" s="141">
        <v>5</v>
      </c>
      <c r="L2120" s="141">
        <v>1</v>
      </c>
      <c r="M2120" s="56">
        <v>0</v>
      </c>
    </row>
    <row r="2121" spans="1:14" x14ac:dyDescent="0.2">
      <c r="A2121" s="58">
        <v>41903</v>
      </c>
      <c r="B2121" s="513" t="str">
        <f t="shared" si="64"/>
        <v>0921</v>
      </c>
      <c r="C2121" s="56">
        <v>2014</v>
      </c>
      <c r="D2121" s="141">
        <v>348</v>
      </c>
      <c r="E2121" s="141">
        <v>41</v>
      </c>
      <c r="F2121" s="141">
        <v>0</v>
      </c>
      <c r="G2121" s="141">
        <v>0</v>
      </c>
      <c r="H2121" s="141">
        <v>242</v>
      </c>
      <c r="I2121" s="141">
        <v>126</v>
      </c>
      <c r="J2121" s="141">
        <v>5</v>
      </c>
      <c r="K2121" s="141">
        <v>0</v>
      </c>
      <c r="L2121" s="141">
        <v>5</v>
      </c>
      <c r="M2121" s="56">
        <v>0</v>
      </c>
    </row>
    <row r="2122" spans="1:14" x14ac:dyDescent="0.2">
      <c r="A2122" s="58">
        <v>41904</v>
      </c>
      <c r="B2122" s="513" t="str">
        <f t="shared" si="64"/>
        <v>0922</v>
      </c>
      <c r="C2122" s="56">
        <v>2014</v>
      </c>
      <c r="D2122" s="141">
        <v>824</v>
      </c>
      <c r="E2122" s="141">
        <v>103</v>
      </c>
      <c r="F2122" s="141">
        <v>0</v>
      </c>
      <c r="G2122" s="141">
        <v>0</v>
      </c>
      <c r="H2122" s="141">
        <v>341</v>
      </c>
      <c r="I2122" s="141">
        <v>196</v>
      </c>
      <c r="J2122" s="141">
        <v>10</v>
      </c>
      <c r="K2122" s="141">
        <v>8</v>
      </c>
      <c r="L2122" s="141">
        <v>3</v>
      </c>
      <c r="M2122" s="56">
        <v>0</v>
      </c>
    </row>
    <row r="2123" spans="1:14" x14ac:dyDescent="0.2">
      <c r="A2123" s="58">
        <v>41905</v>
      </c>
      <c r="B2123" s="513" t="str">
        <f t="shared" si="64"/>
        <v>0923</v>
      </c>
      <c r="C2123" s="56">
        <v>2014</v>
      </c>
      <c r="D2123" s="141">
        <v>601</v>
      </c>
      <c r="E2123" s="141">
        <v>80</v>
      </c>
      <c r="F2123" s="141">
        <v>0</v>
      </c>
      <c r="G2123" s="141">
        <v>0</v>
      </c>
      <c r="H2123" s="141">
        <v>258</v>
      </c>
      <c r="I2123" s="141">
        <v>96</v>
      </c>
      <c r="J2123" s="141">
        <v>8</v>
      </c>
      <c r="K2123" s="141">
        <v>2</v>
      </c>
      <c r="L2123" s="141">
        <v>3</v>
      </c>
      <c r="M2123" s="56">
        <v>0</v>
      </c>
    </row>
    <row r="2124" spans="1:14" x14ac:dyDescent="0.2">
      <c r="A2124" s="58">
        <v>41906</v>
      </c>
      <c r="B2124" s="513" t="str">
        <f t="shared" si="64"/>
        <v>0924</v>
      </c>
      <c r="C2124" s="56">
        <v>2014</v>
      </c>
      <c r="D2124" s="141">
        <v>1065</v>
      </c>
      <c r="E2124" s="141">
        <v>89</v>
      </c>
      <c r="F2124" s="141">
        <v>0</v>
      </c>
      <c r="G2124" s="141">
        <v>0</v>
      </c>
      <c r="H2124" s="141">
        <v>385</v>
      </c>
      <c r="I2124" s="141">
        <v>162</v>
      </c>
      <c r="J2124" s="141">
        <v>18</v>
      </c>
      <c r="K2124" s="141">
        <v>14</v>
      </c>
      <c r="L2124" s="141">
        <v>8</v>
      </c>
      <c r="M2124" s="56">
        <v>0</v>
      </c>
    </row>
    <row r="2125" spans="1:14" x14ac:dyDescent="0.2">
      <c r="A2125" s="58">
        <v>41907</v>
      </c>
      <c r="B2125" s="513" t="str">
        <f t="shared" si="64"/>
        <v>0925</v>
      </c>
      <c r="C2125" s="56">
        <v>2014</v>
      </c>
      <c r="D2125" s="141">
        <v>893</v>
      </c>
      <c r="E2125" s="141">
        <v>67</v>
      </c>
      <c r="F2125" s="141">
        <v>0</v>
      </c>
      <c r="G2125" s="141">
        <v>0</v>
      </c>
      <c r="H2125" s="141">
        <v>303</v>
      </c>
      <c r="I2125" s="141">
        <v>115</v>
      </c>
      <c r="J2125" s="141">
        <v>23.5</v>
      </c>
      <c r="K2125" s="141">
        <v>16</v>
      </c>
      <c r="L2125" s="141">
        <v>14</v>
      </c>
      <c r="M2125" s="56">
        <v>0</v>
      </c>
    </row>
    <row r="2126" spans="1:14" x14ac:dyDescent="0.2">
      <c r="A2126" s="58">
        <v>41908</v>
      </c>
      <c r="B2126" s="513" t="str">
        <f t="shared" si="64"/>
        <v>0926</v>
      </c>
      <c r="C2126" s="56">
        <v>2014</v>
      </c>
      <c r="D2126" s="141">
        <v>1043</v>
      </c>
      <c r="E2126" s="141">
        <v>85</v>
      </c>
      <c r="F2126" s="141">
        <v>0</v>
      </c>
      <c r="G2126" s="141">
        <v>0</v>
      </c>
      <c r="H2126" s="141">
        <v>313</v>
      </c>
      <c r="I2126" s="141">
        <v>147</v>
      </c>
      <c r="J2126" s="141">
        <v>27</v>
      </c>
      <c r="K2126" s="141">
        <v>1</v>
      </c>
      <c r="L2126" s="141">
        <v>2</v>
      </c>
      <c r="M2126" s="56">
        <v>0</v>
      </c>
    </row>
    <row r="2127" spans="1:14" x14ac:dyDescent="0.2">
      <c r="A2127" s="58">
        <v>41909</v>
      </c>
      <c r="B2127" s="513" t="str">
        <f t="shared" si="64"/>
        <v>0927</v>
      </c>
      <c r="C2127" s="56">
        <v>2014</v>
      </c>
      <c r="D2127" s="141">
        <v>665</v>
      </c>
      <c r="E2127" s="141">
        <v>24</v>
      </c>
      <c r="F2127" s="141">
        <v>0</v>
      </c>
      <c r="G2127" s="141">
        <v>0</v>
      </c>
      <c r="H2127" s="141">
        <v>330</v>
      </c>
      <c r="I2127" s="141">
        <v>112</v>
      </c>
      <c r="J2127" s="141">
        <v>18</v>
      </c>
      <c r="K2127" s="141">
        <v>3</v>
      </c>
      <c r="L2127" s="141">
        <v>0</v>
      </c>
      <c r="M2127" s="56">
        <v>0</v>
      </c>
    </row>
    <row r="2128" spans="1:14" x14ac:dyDescent="0.2">
      <c r="A2128" s="58">
        <v>41910</v>
      </c>
      <c r="B2128" s="513" t="str">
        <f t="shared" si="64"/>
        <v>0928</v>
      </c>
      <c r="C2128" s="56">
        <v>2014</v>
      </c>
      <c r="D2128" s="141">
        <v>400</v>
      </c>
      <c r="E2128" s="141">
        <v>48</v>
      </c>
      <c r="F2128" s="141">
        <v>0</v>
      </c>
      <c r="G2128" s="141">
        <v>0</v>
      </c>
      <c r="H2128" s="141">
        <v>256</v>
      </c>
      <c r="I2128" s="141">
        <v>82</v>
      </c>
      <c r="J2128" s="141">
        <v>15</v>
      </c>
      <c r="K2128" s="141">
        <v>2</v>
      </c>
      <c r="L2128" s="141">
        <v>1</v>
      </c>
      <c r="M2128" s="56">
        <v>0</v>
      </c>
    </row>
    <row r="2129" spans="1:14" x14ac:dyDescent="0.2">
      <c r="A2129" s="58">
        <v>41911</v>
      </c>
      <c r="B2129" s="513" t="str">
        <f t="shared" si="64"/>
        <v>0929</v>
      </c>
      <c r="C2129" s="56">
        <v>2014</v>
      </c>
      <c r="D2129" s="141">
        <v>704</v>
      </c>
      <c r="E2129" s="141">
        <v>108</v>
      </c>
      <c r="F2129" s="141">
        <v>0</v>
      </c>
      <c r="G2129" s="141">
        <v>0</v>
      </c>
      <c r="H2129" s="141">
        <v>456</v>
      </c>
      <c r="I2129" s="141">
        <v>132</v>
      </c>
      <c r="J2129" s="141">
        <v>8</v>
      </c>
      <c r="K2129" s="141">
        <v>5</v>
      </c>
      <c r="L2129" s="141">
        <v>2</v>
      </c>
      <c r="M2129" s="56">
        <v>0</v>
      </c>
    </row>
    <row r="2130" spans="1:14" x14ac:dyDescent="0.2">
      <c r="A2130" s="58">
        <v>41912</v>
      </c>
      <c r="B2130" s="513" t="str">
        <f t="shared" si="64"/>
        <v>0930</v>
      </c>
      <c r="C2130" s="56">
        <v>2014</v>
      </c>
      <c r="D2130" s="141">
        <v>733</v>
      </c>
      <c r="E2130" s="141">
        <v>62</v>
      </c>
      <c r="F2130" s="141">
        <v>0</v>
      </c>
      <c r="G2130" s="141">
        <v>0</v>
      </c>
      <c r="H2130" s="141">
        <v>404</v>
      </c>
      <c r="I2130" s="141">
        <v>83</v>
      </c>
      <c r="J2130" s="141">
        <v>4</v>
      </c>
      <c r="K2130" s="141">
        <v>2</v>
      </c>
      <c r="L2130" s="141">
        <v>3</v>
      </c>
      <c r="M2130" s="56">
        <v>0</v>
      </c>
    </row>
    <row r="2131" spans="1:14" x14ac:dyDescent="0.2">
      <c r="A2131" s="58">
        <v>41913</v>
      </c>
      <c r="B2131" s="513" t="str">
        <f t="shared" si="64"/>
        <v>1001</v>
      </c>
      <c r="C2131" s="56">
        <v>2014</v>
      </c>
      <c r="D2131" s="194">
        <v>675</v>
      </c>
      <c r="E2131" s="194">
        <v>33</v>
      </c>
      <c r="F2131" s="194">
        <v>0</v>
      </c>
      <c r="G2131" s="194">
        <v>0</v>
      </c>
      <c r="H2131" s="194">
        <v>289</v>
      </c>
      <c r="I2131" s="194">
        <v>94</v>
      </c>
      <c r="J2131" s="194">
        <v>3</v>
      </c>
      <c r="K2131" s="194">
        <v>4</v>
      </c>
      <c r="L2131" s="194">
        <v>3</v>
      </c>
      <c r="M2131" s="152">
        <v>0</v>
      </c>
      <c r="N2131" s="152"/>
    </row>
    <row r="2132" spans="1:14" x14ac:dyDescent="0.2">
      <c r="A2132" s="58">
        <v>41914</v>
      </c>
      <c r="B2132" s="513" t="str">
        <f t="shared" si="64"/>
        <v>1002</v>
      </c>
      <c r="C2132" s="56">
        <v>2014</v>
      </c>
      <c r="D2132" s="141">
        <v>165</v>
      </c>
      <c r="E2132" s="141">
        <v>25</v>
      </c>
      <c r="F2132" s="141">
        <v>0</v>
      </c>
      <c r="G2132" s="141">
        <v>0</v>
      </c>
      <c r="H2132" s="141">
        <v>58</v>
      </c>
      <c r="I2132" s="141">
        <v>13</v>
      </c>
      <c r="J2132" s="141">
        <v>2</v>
      </c>
      <c r="K2132" s="141">
        <v>4</v>
      </c>
      <c r="L2132" s="141">
        <v>0</v>
      </c>
      <c r="M2132" s="56">
        <v>0</v>
      </c>
    </row>
    <row r="2133" spans="1:14" x14ac:dyDescent="0.2">
      <c r="A2133" s="58">
        <v>41915</v>
      </c>
      <c r="B2133" s="513" t="str">
        <f t="shared" si="64"/>
        <v>1003</v>
      </c>
      <c r="C2133" s="56">
        <v>2014</v>
      </c>
      <c r="D2133" s="141">
        <v>425</v>
      </c>
      <c r="E2133" s="141">
        <v>35</v>
      </c>
      <c r="F2133" s="141">
        <v>0</v>
      </c>
      <c r="G2133" s="141">
        <v>0</v>
      </c>
      <c r="H2133" s="141">
        <v>212</v>
      </c>
      <c r="I2133" s="141">
        <v>51</v>
      </c>
      <c r="J2133" s="141">
        <v>8</v>
      </c>
      <c r="K2133" s="141">
        <v>2</v>
      </c>
      <c r="L2133" s="141">
        <v>0</v>
      </c>
      <c r="M2133" s="56">
        <v>0</v>
      </c>
    </row>
    <row r="2134" spans="1:14" x14ac:dyDescent="0.2">
      <c r="A2134" s="58">
        <v>41916</v>
      </c>
      <c r="B2134" s="513" t="str">
        <f t="shared" si="64"/>
        <v>1004</v>
      </c>
      <c r="C2134" s="56">
        <v>2014</v>
      </c>
      <c r="D2134" s="141">
        <v>627</v>
      </c>
      <c r="E2134" s="141">
        <v>31</v>
      </c>
      <c r="F2134" s="141">
        <v>0</v>
      </c>
      <c r="G2134" s="141">
        <v>0</v>
      </c>
      <c r="H2134" s="141">
        <v>460</v>
      </c>
      <c r="I2134" s="141">
        <v>130</v>
      </c>
      <c r="J2134" s="141">
        <v>8</v>
      </c>
      <c r="K2134" s="141">
        <v>9</v>
      </c>
      <c r="L2134" s="141">
        <v>2</v>
      </c>
      <c r="M2134" s="56">
        <v>0</v>
      </c>
    </row>
    <row r="2135" spans="1:14" x14ac:dyDescent="0.2">
      <c r="A2135" s="58">
        <v>41917</v>
      </c>
      <c r="B2135" s="513" t="str">
        <f t="shared" si="64"/>
        <v>1005</v>
      </c>
      <c r="C2135" s="56">
        <v>2014</v>
      </c>
      <c r="D2135" s="141">
        <v>484</v>
      </c>
      <c r="E2135" s="141">
        <v>44</v>
      </c>
      <c r="F2135" s="141">
        <v>0</v>
      </c>
      <c r="G2135" s="141">
        <v>1</v>
      </c>
      <c r="H2135" s="141">
        <v>642</v>
      </c>
      <c r="I2135" s="141">
        <v>197</v>
      </c>
      <c r="J2135" s="141">
        <v>13</v>
      </c>
      <c r="K2135" s="141">
        <v>25</v>
      </c>
      <c r="L2135" s="141">
        <v>5</v>
      </c>
      <c r="M2135" s="158">
        <v>0</v>
      </c>
    </row>
    <row r="2136" spans="1:14" x14ac:dyDescent="0.2">
      <c r="A2136" s="58">
        <v>41918</v>
      </c>
      <c r="B2136" s="513" t="str">
        <f t="shared" si="64"/>
        <v>1006</v>
      </c>
      <c r="C2136" s="56">
        <v>2014</v>
      </c>
      <c r="D2136" s="141">
        <v>402.5</v>
      </c>
      <c r="E2136" s="141">
        <v>45</v>
      </c>
      <c r="F2136" s="141">
        <v>1</v>
      </c>
      <c r="G2136" s="141">
        <v>0</v>
      </c>
      <c r="H2136" s="141">
        <v>920</v>
      </c>
      <c r="I2136" s="141">
        <v>180.5</v>
      </c>
      <c r="J2136" s="141">
        <v>12</v>
      </c>
      <c r="K2136" s="141">
        <v>20</v>
      </c>
      <c r="L2136" s="141">
        <v>14.5</v>
      </c>
      <c r="M2136" s="158">
        <v>0</v>
      </c>
    </row>
    <row r="2137" spans="1:14" x14ac:dyDescent="0.2">
      <c r="A2137" s="58">
        <v>41919</v>
      </c>
      <c r="B2137" s="513" t="str">
        <f t="shared" si="64"/>
        <v>1007</v>
      </c>
      <c r="C2137" s="56">
        <v>2014</v>
      </c>
      <c r="D2137" s="141">
        <v>401</v>
      </c>
      <c r="E2137" s="141">
        <v>40</v>
      </c>
      <c r="F2137" s="141">
        <v>0</v>
      </c>
      <c r="G2137" s="141">
        <v>0</v>
      </c>
      <c r="H2137" s="141">
        <v>715</v>
      </c>
      <c r="I2137" s="141">
        <v>172</v>
      </c>
      <c r="J2137" s="141">
        <v>12</v>
      </c>
      <c r="K2137" s="141">
        <v>20</v>
      </c>
      <c r="L2137" s="141">
        <v>10</v>
      </c>
      <c r="M2137" s="158">
        <v>0</v>
      </c>
    </row>
    <row r="2138" spans="1:14" x14ac:dyDescent="0.2">
      <c r="A2138" s="58">
        <v>41920</v>
      </c>
      <c r="B2138" s="513" t="str">
        <f t="shared" si="64"/>
        <v>1008</v>
      </c>
      <c r="C2138" s="56">
        <v>2014</v>
      </c>
      <c r="D2138" s="141">
        <v>385</v>
      </c>
      <c r="E2138" s="141">
        <v>25</v>
      </c>
      <c r="F2138" s="141">
        <v>1</v>
      </c>
      <c r="G2138" s="141">
        <v>3</v>
      </c>
      <c r="H2138" s="141">
        <v>936</v>
      </c>
      <c r="I2138" s="141">
        <v>227</v>
      </c>
      <c r="J2138" s="141">
        <v>23</v>
      </c>
      <c r="K2138" s="141">
        <v>17</v>
      </c>
      <c r="L2138" s="141">
        <v>11</v>
      </c>
      <c r="M2138" s="56">
        <v>0</v>
      </c>
    </row>
    <row r="2139" spans="1:14" x14ac:dyDescent="0.2">
      <c r="A2139" s="58">
        <v>41921</v>
      </c>
      <c r="B2139" s="513" t="str">
        <f t="shared" si="64"/>
        <v>1009</v>
      </c>
      <c r="C2139" s="56">
        <v>2014</v>
      </c>
      <c r="D2139" s="141">
        <v>382</v>
      </c>
      <c r="E2139" s="141">
        <v>22</v>
      </c>
      <c r="F2139" s="141">
        <v>0</v>
      </c>
      <c r="G2139" s="141">
        <v>1</v>
      </c>
      <c r="H2139" s="141">
        <v>940</v>
      </c>
      <c r="I2139" s="141">
        <v>122</v>
      </c>
      <c r="J2139" s="141">
        <v>24</v>
      </c>
      <c r="K2139" s="141">
        <v>23</v>
      </c>
      <c r="L2139" s="141">
        <v>3</v>
      </c>
      <c r="M2139" s="56">
        <v>0</v>
      </c>
    </row>
    <row r="2140" spans="1:14" x14ac:dyDescent="0.2">
      <c r="A2140" s="58">
        <v>41922</v>
      </c>
      <c r="B2140" s="513" t="str">
        <f t="shared" si="64"/>
        <v>1010</v>
      </c>
      <c r="C2140" s="56">
        <v>2014</v>
      </c>
      <c r="D2140" s="141">
        <v>337</v>
      </c>
      <c r="E2140" s="141">
        <v>21</v>
      </c>
      <c r="F2140" s="141">
        <v>0</v>
      </c>
      <c r="G2140" s="141">
        <v>1</v>
      </c>
      <c r="H2140" s="141">
        <v>686</v>
      </c>
      <c r="I2140" s="141">
        <v>175</v>
      </c>
      <c r="J2140" s="141">
        <v>27</v>
      </c>
      <c r="K2140" s="141">
        <v>18</v>
      </c>
      <c r="L2140" s="141">
        <v>3</v>
      </c>
      <c r="M2140" s="56">
        <v>0</v>
      </c>
    </row>
    <row r="2141" spans="1:14" x14ac:dyDescent="0.2">
      <c r="A2141" s="58">
        <v>41923</v>
      </c>
      <c r="B2141" s="513" t="str">
        <f t="shared" si="64"/>
        <v>1011</v>
      </c>
      <c r="C2141" s="56">
        <v>2014</v>
      </c>
      <c r="D2141" s="141">
        <v>1488</v>
      </c>
      <c r="E2141" s="141">
        <v>42</v>
      </c>
      <c r="F2141" s="141">
        <v>0</v>
      </c>
      <c r="G2141" s="141">
        <v>4</v>
      </c>
      <c r="H2141" s="141">
        <v>672</v>
      </c>
      <c r="I2141" s="141">
        <v>166</v>
      </c>
      <c r="J2141" s="141">
        <v>28</v>
      </c>
      <c r="K2141" s="141">
        <v>27</v>
      </c>
      <c r="L2141" s="141">
        <v>11</v>
      </c>
      <c r="M2141" s="56">
        <v>0</v>
      </c>
    </row>
    <row r="2142" spans="1:14" x14ac:dyDescent="0.2">
      <c r="A2142" s="58">
        <v>41924</v>
      </c>
      <c r="B2142" s="513" t="str">
        <f t="shared" si="64"/>
        <v>1012</v>
      </c>
      <c r="C2142" s="56">
        <v>2014</v>
      </c>
      <c r="D2142" s="141">
        <v>1217</v>
      </c>
      <c r="E2142" s="141">
        <v>24</v>
      </c>
      <c r="F2142" s="141">
        <v>0</v>
      </c>
      <c r="G2142" s="141">
        <v>1</v>
      </c>
      <c r="H2142" s="141">
        <v>356</v>
      </c>
      <c r="I2142" s="141">
        <v>82</v>
      </c>
      <c r="J2142" s="141">
        <v>10</v>
      </c>
      <c r="K2142" s="141">
        <v>10</v>
      </c>
      <c r="L2142" s="141">
        <v>8</v>
      </c>
      <c r="M2142" s="56">
        <v>0</v>
      </c>
    </row>
    <row r="2143" spans="1:14" x14ac:dyDescent="0.2">
      <c r="A2143" s="58">
        <v>41925</v>
      </c>
      <c r="B2143" s="513" t="str">
        <f t="shared" ref="B2143:B2206" si="65">CONCATENATE(TEXT(A2143,"mm"),TEXT(A2143,"dd"))</f>
        <v>1013</v>
      </c>
      <c r="C2143" s="56">
        <v>2014</v>
      </c>
      <c r="D2143" s="141">
        <v>92</v>
      </c>
      <c r="E2143" s="141">
        <v>5</v>
      </c>
      <c r="F2143" s="141">
        <v>0</v>
      </c>
      <c r="G2143" s="141">
        <v>2</v>
      </c>
      <c r="H2143" s="141">
        <v>274</v>
      </c>
      <c r="I2143" s="141">
        <v>64</v>
      </c>
      <c r="J2143" s="141">
        <v>3</v>
      </c>
      <c r="K2143" s="141">
        <v>5</v>
      </c>
      <c r="L2143" s="141">
        <v>5</v>
      </c>
      <c r="M2143" s="56">
        <v>0</v>
      </c>
    </row>
    <row r="2144" spans="1:14" x14ac:dyDescent="0.2">
      <c r="A2144" s="58">
        <v>41926</v>
      </c>
      <c r="B2144" s="513" t="str">
        <f t="shared" si="65"/>
        <v>1014</v>
      </c>
      <c r="C2144" s="56">
        <v>2014</v>
      </c>
      <c r="D2144" s="141">
        <v>284</v>
      </c>
      <c r="E2144" s="141">
        <v>34</v>
      </c>
      <c r="F2144" s="141">
        <v>0</v>
      </c>
      <c r="G2144" s="141">
        <v>3</v>
      </c>
      <c r="H2144" s="141">
        <v>226</v>
      </c>
      <c r="I2144" s="141">
        <v>49</v>
      </c>
      <c r="J2144" s="141">
        <v>12</v>
      </c>
      <c r="K2144" s="141">
        <v>39</v>
      </c>
      <c r="L2144" s="141">
        <v>19</v>
      </c>
      <c r="M2144" s="56">
        <v>0</v>
      </c>
    </row>
    <row r="2145" spans="1:14" x14ac:dyDescent="0.2">
      <c r="A2145" s="58">
        <v>41927</v>
      </c>
      <c r="B2145" s="513" t="str">
        <f t="shared" si="65"/>
        <v>1015</v>
      </c>
      <c r="C2145" s="56">
        <v>2014</v>
      </c>
      <c r="D2145" s="141">
        <v>247</v>
      </c>
      <c r="E2145" s="141">
        <v>11</v>
      </c>
      <c r="F2145" s="141">
        <v>0</v>
      </c>
      <c r="G2145" s="141">
        <v>0</v>
      </c>
      <c r="H2145" s="141">
        <v>205</v>
      </c>
      <c r="I2145" s="141">
        <v>34</v>
      </c>
      <c r="J2145" s="141">
        <v>23</v>
      </c>
      <c r="K2145" s="141">
        <v>81</v>
      </c>
      <c r="L2145" s="141">
        <v>67</v>
      </c>
      <c r="M2145" s="56">
        <v>0</v>
      </c>
    </row>
    <row r="2146" spans="1:14" x14ac:dyDescent="0.2">
      <c r="A2146" s="58">
        <v>41928</v>
      </c>
      <c r="B2146" s="513" t="str">
        <f t="shared" si="65"/>
        <v>1016</v>
      </c>
      <c r="C2146" s="56">
        <v>2014</v>
      </c>
      <c r="D2146" s="141">
        <v>109</v>
      </c>
      <c r="E2146" s="141">
        <v>7</v>
      </c>
      <c r="F2146" s="141">
        <v>0</v>
      </c>
      <c r="G2146" s="141">
        <v>0</v>
      </c>
      <c r="H2146" s="141">
        <v>195</v>
      </c>
      <c r="I2146" s="141">
        <v>32</v>
      </c>
      <c r="J2146" s="141">
        <v>7</v>
      </c>
      <c r="K2146" s="141">
        <v>78</v>
      </c>
      <c r="L2146" s="141">
        <v>10</v>
      </c>
      <c r="M2146" s="56">
        <v>0</v>
      </c>
    </row>
    <row r="2147" spans="1:14" x14ac:dyDescent="0.2">
      <c r="A2147" s="58">
        <v>41929</v>
      </c>
      <c r="B2147" s="513" t="str">
        <f t="shared" si="65"/>
        <v>1017</v>
      </c>
      <c r="C2147" s="56">
        <v>2014</v>
      </c>
      <c r="D2147" s="141">
        <v>29</v>
      </c>
      <c r="E2147" s="141">
        <v>3</v>
      </c>
      <c r="F2147" s="141">
        <v>0</v>
      </c>
      <c r="G2147" s="141">
        <v>0</v>
      </c>
      <c r="H2147" s="141">
        <v>108</v>
      </c>
      <c r="I2147" s="141">
        <v>29</v>
      </c>
      <c r="J2147" s="141">
        <v>16</v>
      </c>
      <c r="K2147" s="141">
        <v>38</v>
      </c>
      <c r="L2147" s="141">
        <v>4</v>
      </c>
      <c r="M2147" s="56">
        <v>0</v>
      </c>
    </row>
    <row r="2148" spans="1:14" x14ac:dyDescent="0.2">
      <c r="A2148" s="58">
        <v>41930</v>
      </c>
      <c r="B2148" s="513" t="str">
        <f t="shared" si="65"/>
        <v>1018</v>
      </c>
      <c r="C2148" s="56">
        <v>2014</v>
      </c>
      <c r="D2148" s="141">
        <v>24</v>
      </c>
      <c r="E2148" s="141">
        <v>4</v>
      </c>
      <c r="F2148" s="141">
        <v>0</v>
      </c>
      <c r="G2148" s="141">
        <v>0</v>
      </c>
      <c r="H2148" s="141">
        <v>37</v>
      </c>
      <c r="I2148" s="141">
        <v>8</v>
      </c>
      <c r="J2148" s="141">
        <v>1</v>
      </c>
      <c r="K2148" s="141">
        <v>4</v>
      </c>
      <c r="L2148" s="141">
        <v>0</v>
      </c>
      <c r="M2148" s="56">
        <v>0</v>
      </c>
    </row>
    <row r="2149" spans="1:14" x14ac:dyDescent="0.2">
      <c r="A2149" s="58">
        <v>41931</v>
      </c>
      <c r="B2149" s="513" t="str">
        <f t="shared" si="65"/>
        <v>1019</v>
      </c>
      <c r="C2149" s="56">
        <v>2014</v>
      </c>
      <c r="D2149" s="141">
        <v>21</v>
      </c>
      <c r="E2149" s="141">
        <v>2</v>
      </c>
      <c r="F2149" s="141">
        <v>0</v>
      </c>
      <c r="G2149" s="141">
        <v>0</v>
      </c>
      <c r="H2149" s="141">
        <v>90</v>
      </c>
      <c r="I2149" s="141">
        <v>6</v>
      </c>
      <c r="J2149" s="141">
        <v>3</v>
      </c>
      <c r="K2149" s="141">
        <v>4</v>
      </c>
      <c r="L2149" s="141">
        <v>0</v>
      </c>
      <c r="M2149" s="56">
        <v>0</v>
      </c>
      <c r="N2149" s="56" t="s">
        <v>650</v>
      </c>
    </row>
    <row r="2150" spans="1:14" x14ac:dyDescent="0.2">
      <c r="A2150" s="58">
        <v>41932</v>
      </c>
      <c r="B2150" s="513" t="str">
        <f t="shared" si="65"/>
        <v>1020</v>
      </c>
      <c r="C2150" s="56">
        <v>2014</v>
      </c>
    </row>
    <row r="2151" spans="1:14" x14ac:dyDescent="0.2">
      <c r="A2151" s="58">
        <v>41933</v>
      </c>
      <c r="B2151" s="513" t="str">
        <f t="shared" si="65"/>
        <v>1021</v>
      </c>
      <c r="C2151" s="56">
        <v>2014</v>
      </c>
    </row>
    <row r="2152" spans="1:14" x14ac:dyDescent="0.2">
      <c r="A2152" s="58">
        <v>41934</v>
      </c>
      <c r="B2152" s="513" t="str">
        <f t="shared" si="65"/>
        <v>1022</v>
      </c>
      <c r="C2152" s="56">
        <v>2014</v>
      </c>
    </row>
    <row r="2153" spans="1:14" x14ac:dyDescent="0.2">
      <c r="A2153" s="58">
        <v>41935</v>
      </c>
      <c r="B2153" s="513" t="str">
        <f t="shared" si="65"/>
        <v>1023</v>
      </c>
      <c r="C2153" s="56">
        <v>2014</v>
      </c>
    </row>
    <row r="2154" spans="1:14" x14ac:dyDescent="0.2">
      <c r="A2154" s="58">
        <v>41936</v>
      </c>
      <c r="B2154" s="513" t="str">
        <f t="shared" si="65"/>
        <v>1024</v>
      </c>
      <c r="C2154" s="56">
        <v>2014</v>
      </c>
    </row>
    <row r="2155" spans="1:14" x14ac:dyDescent="0.2">
      <c r="A2155" s="58">
        <v>41937</v>
      </c>
      <c r="B2155" s="513" t="str">
        <f t="shared" si="65"/>
        <v>1025</v>
      </c>
      <c r="C2155" s="56">
        <v>2014</v>
      </c>
    </row>
    <row r="2156" spans="1:14" x14ac:dyDescent="0.2">
      <c r="A2156" s="58">
        <v>41938</v>
      </c>
      <c r="B2156" s="513" t="str">
        <f t="shared" si="65"/>
        <v>1026</v>
      </c>
      <c r="C2156" s="56">
        <v>2014</v>
      </c>
    </row>
    <row r="2157" spans="1:14" x14ac:dyDescent="0.2">
      <c r="A2157" s="58">
        <v>41939</v>
      </c>
      <c r="B2157" s="513" t="str">
        <f t="shared" si="65"/>
        <v>1027</v>
      </c>
      <c r="C2157" s="56">
        <v>2014</v>
      </c>
    </row>
    <row r="2158" spans="1:14" x14ac:dyDescent="0.2">
      <c r="A2158" s="58">
        <v>41940</v>
      </c>
      <c r="B2158" s="513" t="str">
        <f t="shared" si="65"/>
        <v>1028</v>
      </c>
      <c r="C2158" s="56">
        <v>2014</v>
      </c>
    </row>
    <row r="2159" spans="1:14" x14ac:dyDescent="0.2">
      <c r="A2159" s="58">
        <v>41941</v>
      </c>
      <c r="B2159" s="513" t="str">
        <f t="shared" si="65"/>
        <v>1029</v>
      </c>
      <c r="C2159" s="56">
        <v>2014</v>
      </c>
    </row>
    <row r="2160" spans="1:14" x14ac:dyDescent="0.2">
      <c r="A2160" s="58">
        <v>41942</v>
      </c>
      <c r="B2160" s="513" t="str">
        <f t="shared" si="65"/>
        <v>1030</v>
      </c>
      <c r="C2160" s="56">
        <v>2014</v>
      </c>
    </row>
    <row r="2161" spans="1:3" x14ac:dyDescent="0.2">
      <c r="A2161" s="58">
        <v>41943</v>
      </c>
      <c r="B2161" s="513" t="str">
        <f t="shared" si="65"/>
        <v>1031</v>
      </c>
      <c r="C2161" s="56">
        <v>2014</v>
      </c>
    </row>
    <row r="2162" spans="1:3" x14ac:dyDescent="0.2">
      <c r="A2162" s="58">
        <v>41944</v>
      </c>
      <c r="B2162" s="513" t="str">
        <f t="shared" si="65"/>
        <v>1101</v>
      </c>
      <c r="C2162" s="56">
        <v>2014</v>
      </c>
    </row>
    <row r="2163" spans="1:3" x14ac:dyDescent="0.2">
      <c r="A2163" s="58">
        <v>41945</v>
      </c>
      <c r="B2163" s="513" t="str">
        <f t="shared" si="65"/>
        <v>1102</v>
      </c>
      <c r="C2163" s="56">
        <v>2014</v>
      </c>
    </row>
    <row r="2164" spans="1:3" x14ac:dyDescent="0.2">
      <c r="A2164" s="58">
        <v>41946</v>
      </c>
      <c r="B2164" s="513" t="str">
        <f t="shared" si="65"/>
        <v>1103</v>
      </c>
      <c r="C2164" s="56">
        <v>2014</v>
      </c>
    </row>
    <row r="2165" spans="1:3" x14ac:dyDescent="0.2">
      <c r="A2165" s="58">
        <v>41947</v>
      </c>
      <c r="B2165" s="513" t="str">
        <f t="shared" si="65"/>
        <v>1104</v>
      </c>
      <c r="C2165" s="56">
        <v>2014</v>
      </c>
    </row>
    <row r="2166" spans="1:3" x14ac:dyDescent="0.2">
      <c r="A2166" s="58">
        <v>41948</v>
      </c>
      <c r="B2166" s="513" t="str">
        <f t="shared" si="65"/>
        <v>1105</v>
      </c>
      <c r="C2166" s="56">
        <v>2014</v>
      </c>
    </row>
    <row r="2167" spans="1:3" x14ac:dyDescent="0.2">
      <c r="A2167" s="58">
        <v>41949</v>
      </c>
      <c r="B2167" s="513" t="str">
        <f t="shared" si="65"/>
        <v>1106</v>
      </c>
      <c r="C2167" s="56">
        <v>2014</v>
      </c>
    </row>
    <row r="2168" spans="1:3" x14ac:dyDescent="0.2">
      <c r="A2168" s="58">
        <v>41950</v>
      </c>
      <c r="B2168" s="513" t="str">
        <f t="shared" si="65"/>
        <v>1107</v>
      </c>
      <c r="C2168" s="56">
        <v>2014</v>
      </c>
    </row>
    <row r="2169" spans="1:3" x14ac:dyDescent="0.2">
      <c r="A2169" s="58">
        <v>41951</v>
      </c>
      <c r="B2169" s="513" t="str">
        <f t="shared" si="65"/>
        <v>1108</v>
      </c>
      <c r="C2169" s="56">
        <v>2014</v>
      </c>
    </row>
    <row r="2170" spans="1:3" x14ac:dyDescent="0.2">
      <c r="A2170" s="58">
        <v>41952</v>
      </c>
      <c r="B2170" s="513" t="str">
        <f t="shared" si="65"/>
        <v>1109</v>
      </c>
      <c r="C2170" s="56">
        <v>2014</v>
      </c>
    </row>
    <row r="2171" spans="1:3" x14ac:dyDescent="0.2">
      <c r="A2171" s="58">
        <v>41953</v>
      </c>
      <c r="B2171" s="513" t="str">
        <f t="shared" si="65"/>
        <v>1110</v>
      </c>
      <c r="C2171" s="56">
        <v>2014</v>
      </c>
    </row>
    <row r="2172" spans="1:3" x14ac:dyDescent="0.2">
      <c r="A2172" s="58">
        <v>41954</v>
      </c>
      <c r="B2172" s="513" t="str">
        <f t="shared" si="65"/>
        <v>1111</v>
      </c>
      <c r="C2172" s="56">
        <v>2014</v>
      </c>
    </row>
    <row r="2173" spans="1:3" x14ac:dyDescent="0.2">
      <c r="A2173" s="58">
        <v>41955</v>
      </c>
      <c r="B2173" s="513" t="str">
        <f t="shared" si="65"/>
        <v>1112</v>
      </c>
      <c r="C2173" s="56">
        <v>2014</v>
      </c>
    </row>
    <row r="2174" spans="1:3" x14ac:dyDescent="0.2">
      <c r="A2174" s="58">
        <v>41956</v>
      </c>
      <c r="B2174" s="513" t="str">
        <f t="shared" si="65"/>
        <v>1113</v>
      </c>
      <c r="C2174" s="56">
        <v>2014</v>
      </c>
    </row>
    <row r="2175" spans="1:3" x14ac:dyDescent="0.2">
      <c r="A2175" s="58">
        <v>41957</v>
      </c>
      <c r="B2175" s="513" t="str">
        <f t="shared" si="65"/>
        <v>1114</v>
      </c>
      <c r="C2175" s="56">
        <v>2014</v>
      </c>
    </row>
    <row r="2176" spans="1:3" x14ac:dyDescent="0.2">
      <c r="A2176" s="58">
        <v>41958</v>
      </c>
      <c r="B2176" s="513" t="str">
        <f t="shared" si="65"/>
        <v>1115</v>
      </c>
      <c r="C2176" s="56">
        <v>2014</v>
      </c>
    </row>
    <row r="2177" spans="1:14" x14ac:dyDescent="0.2">
      <c r="A2177" s="58">
        <v>41959</v>
      </c>
      <c r="B2177" s="513" t="str">
        <f t="shared" si="65"/>
        <v>1116</v>
      </c>
      <c r="C2177" s="56">
        <v>2014</v>
      </c>
    </row>
    <row r="2178" spans="1:14" x14ac:dyDescent="0.2">
      <c r="A2178" s="58">
        <v>41960</v>
      </c>
      <c r="B2178" s="513" t="str">
        <f t="shared" si="65"/>
        <v>1117</v>
      </c>
      <c r="C2178" s="56">
        <v>2014</v>
      </c>
    </row>
    <row r="2179" spans="1:14" x14ac:dyDescent="0.2">
      <c r="A2179" s="58">
        <v>41961</v>
      </c>
      <c r="B2179" s="513" t="str">
        <f t="shared" si="65"/>
        <v>1118</v>
      </c>
      <c r="C2179" s="56">
        <v>2014</v>
      </c>
    </row>
    <row r="2180" spans="1:14" x14ac:dyDescent="0.2">
      <c r="A2180" s="58">
        <v>41962</v>
      </c>
      <c r="B2180" s="513" t="str">
        <f t="shared" si="65"/>
        <v>1119</v>
      </c>
      <c r="C2180" s="56">
        <v>2014</v>
      </c>
    </row>
    <row r="2181" spans="1:14" x14ac:dyDescent="0.2">
      <c r="A2181" s="58">
        <v>41963</v>
      </c>
      <c r="B2181" s="513" t="str">
        <f t="shared" si="65"/>
        <v>1120</v>
      </c>
      <c r="C2181" s="56">
        <v>2014</v>
      </c>
    </row>
    <row r="2182" spans="1:14" x14ac:dyDescent="0.2">
      <c r="A2182" s="58">
        <v>41964</v>
      </c>
      <c r="B2182" s="513" t="str">
        <f t="shared" si="65"/>
        <v>1121</v>
      </c>
      <c r="C2182" s="56">
        <v>2014</v>
      </c>
    </row>
    <row r="2183" spans="1:14" x14ac:dyDescent="0.2">
      <c r="A2183" s="58">
        <v>41965</v>
      </c>
      <c r="B2183" s="513" t="str">
        <f t="shared" si="65"/>
        <v>1122</v>
      </c>
      <c r="C2183" s="56">
        <v>2014</v>
      </c>
    </row>
    <row r="2184" spans="1:14" x14ac:dyDescent="0.2">
      <c r="A2184" s="58">
        <v>41966</v>
      </c>
      <c r="B2184" s="513" t="str">
        <f t="shared" si="65"/>
        <v>1123</v>
      </c>
      <c r="C2184" s="56">
        <v>2014</v>
      </c>
    </row>
    <row r="2185" spans="1:14" x14ac:dyDescent="0.2">
      <c r="A2185" s="58">
        <v>41967</v>
      </c>
      <c r="B2185" s="513" t="str">
        <f t="shared" si="65"/>
        <v>1124</v>
      </c>
      <c r="C2185" s="56">
        <v>2014</v>
      </c>
    </row>
    <row r="2186" spans="1:14" x14ac:dyDescent="0.2">
      <c r="A2186" s="58">
        <v>41968</v>
      </c>
      <c r="B2186" s="513" t="str">
        <f t="shared" si="65"/>
        <v>1125</v>
      </c>
      <c r="C2186" s="56">
        <v>2014</v>
      </c>
    </row>
    <row r="2187" spans="1:14" x14ac:dyDescent="0.2">
      <c r="A2187" s="58">
        <v>41969</v>
      </c>
      <c r="B2187" s="513" t="str">
        <f t="shared" si="65"/>
        <v>1126</v>
      </c>
      <c r="C2187" s="56">
        <v>2014</v>
      </c>
    </row>
    <row r="2188" spans="1:14" x14ac:dyDescent="0.2">
      <c r="A2188" s="58">
        <v>41970</v>
      </c>
      <c r="B2188" s="513" t="str">
        <f t="shared" si="65"/>
        <v>1127</v>
      </c>
      <c r="C2188" s="56">
        <v>2014</v>
      </c>
    </row>
    <row r="2189" spans="1:14" x14ac:dyDescent="0.2">
      <c r="A2189" s="58">
        <v>41971</v>
      </c>
      <c r="B2189" s="513" t="str">
        <f t="shared" si="65"/>
        <v>1128</v>
      </c>
      <c r="C2189" s="56">
        <v>2014</v>
      </c>
    </row>
    <row r="2190" spans="1:14" x14ac:dyDescent="0.2">
      <c r="A2190" s="58">
        <v>41972</v>
      </c>
      <c r="B2190" s="513" t="str">
        <f t="shared" si="65"/>
        <v>1129</v>
      </c>
      <c r="C2190" s="56">
        <v>2014</v>
      </c>
    </row>
    <row r="2191" spans="1:14" x14ac:dyDescent="0.2">
      <c r="A2191" s="58">
        <v>41973</v>
      </c>
      <c r="B2191" s="513" t="str">
        <f t="shared" si="65"/>
        <v>1130</v>
      </c>
      <c r="C2191" s="56">
        <v>2014</v>
      </c>
    </row>
    <row r="2192" spans="1:14" x14ac:dyDescent="0.2">
      <c r="A2192" s="58">
        <v>42216</v>
      </c>
      <c r="B2192" s="513" t="str">
        <f t="shared" si="65"/>
        <v>0731</v>
      </c>
      <c r="C2192" s="56">
        <v>2015</v>
      </c>
      <c r="D2192" s="572">
        <v>0</v>
      </c>
      <c r="E2192" s="572">
        <v>-3</v>
      </c>
      <c r="F2192" s="141">
        <v>0</v>
      </c>
      <c r="G2192" s="572">
        <v>8</v>
      </c>
      <c r="H2192" s="141">
        <v>0</v>
      </c>
      <c r="I2192" s="141">
        <v>0</v>
      </c>
      <c r="J2192" s="572">
        <v>107.6</v>
      </c>
      <c r="K2192" s="572">
        <v>180272</v>
      </c>
      <c r="L2192" s="572">
        <v>4242</v>
      </c>
      <c r="M2192" s="56">
        <v>8.5</v>
      </c>
      <c r="N2192" s="56" t="s">
        <v>652</v>
      </c>
    </row>
    <row r="2193" spans="1:13" x14ac:dyDescent="0.2">
      <c r="A2193" s="58">
        <v>42217</v>
      </c>
      <c r="B2193" s="513" t="str">
        <f t="shared" si="65"/>
        <v>0801</v>
      </c>
      <c r="C2193" s="56">
        <v>2015</v>
      </c>
      <c r="D2193" s="572">
        <v>0</v>
      </c>
      <c r="E2193" s="572">
        <v>0</v>
      </c>
      <c r="F2193" s="572">
        <v>0</v>
      </c>
      <c r="G2193" s="572">
        <v>0</v>
      </c>
      <c r="H2193" s="572">
        <v>0</v>
      </c>
      <c r="I2193" s="572">
        <v>0</v>
      </c>
      <c r="J2193" s="572">
        <v>15</v>
      </c>
      <c r="K2193" s="572">
        <v>2126</v>
      </c>
      <c r="L2193" s="572">
        <v>52</v>
      </c>
      <c r="M2193" s="281">
        <v>0</v>
      </c>
    </row>
    <row r="2194" spans="1:13" x14ac:dyDescent="0.2">
      <c r="A2194" s="58">
        <v>42218</v>
      </c>
      <c r="B2194" s="513" t="str">
        <f t="shared" si="65"/>
        <v>0802</v>
      </c>
      <c r="C2194" s="56">
        <v>2015</v>
      </c>
      <c r="D2194" s="572">
        <v>0</v>
      </c>
      <c r="E2194" s="572">
        <v>0</v>
      </c>
      <c r="F2194" s="572">
        <v>0</v>
      </c>
      <c r="G2194" s="572">
        <v>0</v>
      </c>
      <c r="H2194" s="572">
        <v>0</v>
      </c>
      <c r="I2194" s="572">
        <v>0</v>
      </c>
      <c r="J2194" s="572">
        <v>9</v>
      </c>
      <c r="K2194" s="572">
        <v>1063</v>
      </c>
      <c r="L2194" s="572">
        <v>32</v>
      </c>
      <c r="M2194" s="281">
        <v>0</v>
      </c>
    </row>
    <row r="2195" spans="1:13" x14ac:dyDescent="0.2">
      <c r="A2195" s="58">
        <v>42219</v>
      </c>
      <c r="B2195" s="513" t="str">
        <f t="shared" si="65"/>
        <v>0803</v>
      </c>
      <c r="C2195" s="56">
        <v>2015</v>
      </c>
      <c r="D2195" s="572">
        <v>0</v>
      </c>
      <c r="E2195" s="572">
        <v>0</v>
      </c>
      <c r="F2195" s="572">
        <v>0</v>
      </c>
      <c r="G2195" s="572">
        <v>0</v>
      </c>
      <c r="H2195" s="572">
        <v>0</v>
      </c>
      <c r="I2195" s="572">
        <v>0</v>
      </c>
      <c r="J2195" s="572">
        <v>10</v>
      </c>
      <c r="K2195" s="572">
        <v>892</v>
      </c>
      <c r="L2195" s="572">
        <v>32</v>
      </c>
      <c r="M2195" s="281">
        <v>0</v>
      </c>
    </row>
    <row r="2196" spans="1:13" x14ac:dyDescent="0.2">
      <c r="A2196" s="58">
        <v>42220</v>
      </c>
      <c r="B2196" s="513" t="str">
        <f t="shared" si="65"/>
        <v>0804</v>
      </c>
      <c r="C2196" s="56">
        <v>2015</v>
      </c>
      <c r="D2196" s="572">
        <v>0</v>
      </c>
      <c r="E2196" s="572">
        <v>0</v>
      </c>
      <c r="F2196" s="572">
        <v>0</v>
      </c>
      <c r="G2196" s="572">
        <v>0</v>
      </c>
      <c r="H2196" s="572">
        <v>0</v>
      </c>
      <c r="I2196" s="572">
        <v>0</v>
      </c>
      <c r="J2196" s="572">
        <v>2</v>
      </c>
      <c r="K2196" s="572">
        <v>1707</v>
      </c>
      <c r="L2196" s="572">
        <v>70</v>
      </c>
      <c r="M2196" s="281">
        <v>0</v>
      </c>
    </row>
    <row r="2197" spans="1:13" x14ac:dyDescent="0.2">
      <c r="A2197" s="58">
        <v>42221</v>
      </c>
      <c r="B2197" s="513" t="str">
        <f t="shared" si="65"/>
        <v>0805</v>
      </c>
      <c r="C2197" s="56">
        <v>2015</v>
      </c>
      <c r="D2197" s="572">
        <v>0</v>
      </c>
      <c r="E2197" s="572">
        <v>0</v>
      </c>
      <c r="F2197" s="572">
        <v>0</v>
      </c>
      <c r="G2197" s="572">
        <v>0</v>
      </c>
      <c r="H2197" s="572">
        <v>3</v>
      </c>
      <c r="I2197" s="572">
        <v>0</v>
      </c>
      <c r="J2197" s="572">
        <v>12</v>
      </c>
      <c r="K2197" s="572">
        <v>3196</v>
      </c>
      <c r="L2197" s="572">
        <v>149</v>
      </c>
      <c r="M2197" s="281">
        <v>0</v>
      </c>
    </row>
    <row r="2198" spans="1:13" x14ac:dyDescent="0.2">
      <c r="A2198" s="58">
        <v>42222</v>
      </c>
      <c r="B2198" s="513" t="str">
        <f t="shared" si="65"/>
        <v>0806</v>
      </c>
      <c r="C2198" s="56">
        <v>2015</v>
      </c>
      <c r="D2198" s="572">
        <v>0</v>
      </c>
      <c r="E2198" s="572">
        <v>0</v>
      </c>
      <c r="F2198" s="572">
        <v>0</v>
      </c>
      <c r="G2198" s="572">
        <v>0</v>
      </c>
      <c r="H2198" s="572">
        <v>0</v>
      </c>
      <c r="I2198" s="572">
        <v>0</v>
      </c>
      <c r="J2198" s="572">
        <v>0</v>
      </c>
      <c r="K2198" s="572">
        <v>2942</v>
      </c>
      <c r="L2198" s="572">
        <v>154</v>
      </c>
      <c r="M2198" s="281">
        <v>0</v>
      </c>
    </row>
    <row r="2199" spans="1:13" x14ac:dyDescent="0.2">
      <c r="A2199" s="58">
        <v>42223</v>
      </c>
      <c r="B2199" s="513" t="str">
        <f t="shared" si="65"/>
        <v>0807</v>
      </c>
      <c r="C2199" s="56">
        <v>2015</v>
      </c>
      <c r="D2199" s="572">
        <v>0</v>
      </c>
      <c r="E2199" s="572">
        <v>0</v>
      </c>
      <c r="F2199" s="572">
        <v>0</v>
      </c>
      <c r="G2199" s="572">
        <v>0</v>
      </c>
      <c r="H2199" s="572">
        <v>0</v>
      </c>
      <c r="I2199" s="572">
        <v>0</v>
      </c>
      <c r="J2199" s="572">
        <v>7</v>
      </c>
      <c r="K2199" s="572">
        <v>3754</v>
      </c>
      <c r="L2199" s="572">
        <v>218</v>
      </c>
      <c r="M2199" s="281">
        <v>0</v>
      </c>
    </row>
    <row r="2200" spans="1:13" x14ac:dyDescent="0.2">
      <c r="A2200" s="58">
        <v>42224</v>
      </c>
      <c r="B2200" s="513" t="str">
        <f t="shared" si="65"/>
        <v>0808</v>
      </c>
      <c r="C2200" s="56">
        <v>2015</v>
      </c>
      <c r="D2200" s="572">
        <v>0</v>
      </c>
      <c r="E2200" s="572">
        <v>0</v>
      </c>
      <c r="F2200" s="572">
        <v>0</v>
      </c>
      <c r="G2200" s="572">
        <v>0</v>
      </c>
      <c r="H2200" s="572">
        <v>6</v>
      </c>
      <c r="I2200" s="572">
        <v>1</v>
      </c>
      <c r="J2200" s="572">
        <v>7</v>
      </c>
      <c r="K2200" s="572">
        <v>4222</v>
      </c>
      <c r="L2200" s="572">
        <v>269</v>
      </c>
      <c r="M2200" s="281">
        <v>0</v>
      </c>
    </row>
    <row r="2201" spans="1:13" x14ac:dyDescent="0.2">
      <c r="A2201" s="58">
        <v>42225</v>
      </c>
      <c r="B2201" s="513" t="str">
        <f t="shared" si="65"/>
        <v>0809</v>
      </c>
      <c r="C2201" s="56">
        <v>2015</v>
      </c>
      <c r="D2201" s="572">
        <v>6</v>
      </c>
      <c r="E2201" s="572">
        <v>0</v>
      </c>
      <c r="F2201" s="572">
        <v>0</v>
      </c>
      <c r="G2201" s="572">
        <v>0</v>
      </c>
      <c r="H2201" s="572">
        <v>3</v>
      </c>
      <c r="I2201" s="572">
        <v>0</v>
      </c>
      <c r="J2201" s="572">
        <v>9</v>
      </c>
      <c r="K2201" s="572">
        <v>4091</v>
      </c>
      <c r="L2201" s="572">
        <v>285</v>
      </c>
      <c r="M2201" s="281">
        <v>0</v>
      </c>
    </row>
    <row r="2202" spans="1:13" x14ac:dyDescent="0.2">
      <c r="A2202" s="58">
        <v>42226</v>
      </c>
      <c r="B2202" s="513" t="str">
        <f t="shared" si="65"/>
        <v>0810</v>
      </c>
      <c r="C2202" s="56">
        <v>2015</v>
      </c>
      <c r="D2202" s="572">
        <v>3</v>
      </c>
      <c r="E2202" s="572">
        <v>0</v>
      </c>
      <c r="F2202" s="572">
        <v>0</v>
      </c>
      <c r="G2202" s="572">
        <v>0</v>
      </c>
      <c r="H2202" s="572">
        <v>3</v>
      </c>
      <c r="I2202" s="572">
        <v>0</v>
      </c>
      <c r="J2202" s="572">
        <v>3</v>
      </c>
      <c r="K2202" s="572">
        <v>3078</v>
      </c>
      <c r="L2202" s="572">
        <v>240</v>
      </c>
      <c r="M2202" s="281">
        <v>0</v>
      </c>
    </row>
    <row r="2203" spans="1:13" x14ac:dyDescent="0.2">
      <c r="A2203" s="58">
        <v>42227</v>
      </c>
      <c r="B2203" s="513" t="str">
        <f t="shared" si="65"/>
        <v>0811</v>
      </c>
      <c r="C2203" s="56">
        <v>2015</v>
      </c>
      <c r="D2203" s="572">
        <v>1</v>
      </c>
      <c r="E2203" s="572">
        <v>0</v>
      </c>
      <c r="F2203" s="572">
        <v>0</v>
      </c>
      <c r="G2203" s="572">
        <v>0</v>
      </c>
      <c r="H2203" s="572">
        <v>12</v>
      </c>
      <c r="I2203" s="572">
        <v>0</v>
      </c>
      <c r="J2203" s="572">
        <v>2</v>
      </c>
      <c r="K2203" s="572">
        <v>1558</v>
      </c>
      <c r="L2203" s="572">
        <v>134</v>
      </c>
      <c r="M2203" s="281">
        <v>0</v>
      </c>
    </row>
    <row r="2204" spans="1:13" x14ac:dyDescent="0.2">
      <c r="A2204" s="58">
        <v>42228</v>
      </c>
      <c r="B2204" s="513" t="str">
        <f t="shared" si="65"/>
        <v>0812</v>
      </c>
      <c r="C2204" s="56">
        <v>2015</v>
      </c>
      <c r="D2204" s="572">
        <v>1</v>
      </c>
      <c r="E2204" s="572">
        <v>-3</v>
      </c>
      <c r="F2204" s="572">
        <v>0</v>
      </c>
      <c r="G2204" s="572">
        <v>0</v>
      </c>
      <c r="H2204" s="572">
        <v>15</v>
      </c>
      <c r="I2204" s="572">
        <v>0</v>
      </c>
      <c r="J2204" s="572">
        <v>1</v>
      </c>
      <c r="K2204" s="572">
        <v>972</v>
      </c>
      <c r="L2204" s="572">
        <v>92</v>
      </c>
      <c r="M2204" s="281">
        <v>0</v>
      </c>
    </row>
    <row r="2205" spans="1:13" x14ac:dyDescent="0.2">
      <c r="A2205" s="58">
        <v>42229</v>
      </c>
      <c r="B2205" s="513" t="str">
        <f t="shared" si="65"/>
        <v>0813</v>
      </c>
      <c r="C2205" s="56">
        <v>2015</v>
      </c>
      <c r="D2205" s="572">
        <v>0</v>
      </c>
      <c r="E2205" s="572">
        <v>0</v>
      </c>
      <c r="F2205" s="572">
        <v>0</v>
      </c>
      <c r="G2205" s="572">
        <v>0</v>
      </c>
      <c r="H2205" s="572">
        <v>8</v>
      </c>
      <c r="I2205" s="572">
        <v>1</v>
      </c>
      <c r="J2205" s="572">
        <v>7</v>
      </c>
      <c r="K2205" s="572">
        <v>722</v>
      </c>
      <c r="L2205" s="572">
        <v>74</v>
      </c>
      <c r="M2205" s="281">
        <v>0</v>
      </c>
    </row>
    <row r="2206" spans="1:13" x14ac:dyDescent="0.2">
      <c r="A2206" s="58">
        <v>42230</v>
      </c>
      <c r="B2206" s="513" t="str">
        <f t="shared" si="65"/>
        <v>0814</v>
      </c>
      <c r="C2206" s="56">
        <v>2015</v>
      </c>
      <c r="D2206" s="572">
        <v>0</v>
      </c>
      <c r="E2206" s="572">
        <v>0</v>
      </c>
      <c r="F2206" s="572">
        <v>1</v>
      </c>
      <c r="G2206" s="572">
        <v>0</v>
      </c>
      <c r="H2206" s="572">
        <v>9</v>
      </c>
      <c r="I2206" s="572">
        <v>0</v>
      </c>
      <c r="J2206" s="572">
        <v>19</v>
      </c>
      <c r="K2206" s="572">
        <v>568</v>
      </c>
      <c r="L2206" s="572">
        <v>63</v>
      </c>
      <c r="M2206" s="281">
        <v>1</v>
      </c>
    </row>
    <row r="2207" spans="1:13" x14ac:dyDescent="0.2">
      <c r="A2207" s="58">
        <v>42231</v>
      </c>
      <c r="B2207" s="513" t="str">
        <f t="shared" ref="B2207:B2270" si="66">CONCATENATE(TEXT(A2207,"mm"),TEXT(A2207,"dd"))</f>
        <v>0815</v>
      </c>
      <c r="C2207" s="56">
        <v>2015</v>
      </c>
      <c r="D2207" s="572">
        <v>7</v>
      </c>
      <c r="E2207" s="572">
        <v>0</v>
      </c>
      <c r="F2207" s="572">
        <v>0</v>
      </c>
      <c r="G2207" s="572">
        <v>0</v>
      </c>
      <c r="H2207" s="572">
        <v>16</v>
      </c>
      <c r="I2207" s="572">
        <v>1</v>
      </c>
      <c r="J2207" s="572">
        <v>34</v>
      </c>
      <c r="K2207" s="572">
        <v>844</v>
      </c>
      <c r="L2207" s="572">
        <v>82</v>
      </c>
      <c r="M2207" s="281">
        <v>0</v>
      </c>
    </row>
    <row r="2208" spans="1:13" x14ac:dyDescent="0.2">
      <c r="A2208" s="58">
        <v>42232</v>
      </c>
      <c r="B2208" s="513" t="str">
        <f t="shared" si="66"/>
        <v>0816</v>
      </c>
      <c r="C2208" s="56">
        <v>2015</v>
      </c>
      <c r="D2208" s="572">
        <v>5</v>
      </c>
      <c r="E2208" s="572">
        <v>0</v>
      </c>
      <c r="F2208" s="572">
        <v>0</v>
      </c>
      <c r="G2208" s="572">
        <v>0</v>
      </c>
      <c r="H2208" s="572">
        <v>1</v>
      </c>
      <c r="I2208" s="572">
        <v>0</v>
      </c>
      <c r="J2208" s="572">
        <v>15</v>
      </c>
      <c r="K2208" s="572">
        <v>1300</v>
      </c>
      <c r="L2208" s="572">
        <v>110</v>
      </c>
      <c r="M2208" s="281">
        <v>0</v>
      </c>
    </row>
    <row r="2209" spans="1:13" x14ac:dyDescent="0.2">
      <c r="A2209" s="58">
        <v>42233</v>
      </c>
      <c r="B2209" s="513" t="str">
        <f t="shared" si="66"/>
        <v>0817</v>
      </c>
      <c r="C2209" s="56">
        <v>2015</v>
      </c>
      <c r="D2209" s="572">
        <v>4</v>
      </c>
      <c r="E2209" s="572">
        <v>0</v>
      </c>
      <c r="F2209" s="572">
        <v>0</v>
      </c>
      <c r="G2209" s="572">
        <v>0</v>
      </c>
      <c r="H2209" s="572">
        <v>20</v>
      </c>
      <c r="I2209" s="572">
        <v>2</v>
      </c>
      <c r="J2209" s="572">
        <v>14</v>
      </c>
      <c r="K2209" s="572">
        <v>1747</v>
      </c>
      <c r="L2209" s="572">
        <v>125</v>
      </c>
      <c r="M2209" s="281">
        <v>0</v>
      </c>
    </row>
    <row r="2210" spans="1:13" x14ac:dyDescent="0.2">
      <c r="A2210" s="58">
        <v>42234</v>
      </c>
      <c r="B2210" s="513" t="str">
        <f t="shared" si="66"/>
        <v>0818</v>
      </c>
      <c r="C2210" s="56">
        <v>2015</v>
      </c>
      <c r="D2210" s="572">
        <v>1</v>
      </c>
      <c r="E2210" s="572">
        <v>0</v>
      </c>
      <c r="F2210" s="572">
        <v>0</v>
      </c>
      <c r="G2210" s="572">
        <v>0</v>
      </c>
      <c r="H2210" s="572">
        <v>83</v>
      </c>
      <c r="I2210" s="572">
        <v>0</v>
      </c>
      <c r="J2210" s="572">
        <v>13</v>
      </c>
      <c r="K2210" s="572">
        <v>1945</v>
      </c>
      <c r="L2210" s="572">
        <v>114</v>
      </c>
      <c r="M2210" s="281">
        <v>0</v>
      </c>
    </row>
    <row r="2211" spans="1:13" x14ac:dyDescent="0.2">
      <c r="A2211" s="58">
        <v>42235</v>
      </c>
      <c r="B2211" s="513" t="str">
        <f t="shared" si="66"/>
        <v>0819</v>
      </c>
      <c r="C2211" s="56">
        <v>2015</v>
      </c>
      <c r="D2211" s="572">
        <v>0</v>
      </c>
      <c r="E2211" s="572">
        <v>0</v>
      </c>
      <c r="F2211" s="572">
        <v>0</v>
      </c>
      <c r="G2211" s="572">
        <v>0</v>
      </c>
      <c r="H2211" s="572">
        <v>63</v>
      </c>
      <c r="I2211" s="572">
        <v>0</v>
      </c>
      <c r="J2211" s="572">
        <v>23</v>
      </c>
      <c r="K2211" s="572">
        <v>1216</v>
      </c>
      <c r="L2211" s="572">
        <v>57</v>
      </c>
      <c r="M2211" s="281">
        <v>0</v>
      </c>
    </row>
    <row r="2212" spans="1:13" x14ac:dyDescent="0.2">
      <c r="A2212" s="58">
        <v>42236</v>
      </c>
      <c r="B2212" s="513" t="str">
        <f t="shared" si="66"/>
        <v>0820</v>
      </c>
      <c r="C2212" s="56">
        <v>2015</v>
      </c>
      <c r="D2212" s="572">
        <v>5</v>
      </c>
      <c r="E2212" s="572">
        <v>1</v>
      </c>
      <c r="F2212" s="572">
        <v>0</v>
      </c>
      <c r="G2212" s="572">
        <v>0</v>
      </c>
      <c r="H2212" s="572">
        <v>32</v>
      </c>
      <c r="I2212" s="572">
        <v>2</v>
      </c>
      <c r="J2212" s="572">
        <v>10</v>
      </c>
      <c r="K2212" s="572">
        <v>1147</v>
      </c>
      <c r="L2212" s="572">
        <v>40</v>
      </c>
      <c r="M2212" s="281">
        <v>0</v>
      </c>
    </row>
    <row r="2213" spans="1:13" x14ac:dyDescent="0.2">
      <c r="A2213" s="58">
        <v>42237</v>
      </c>
      <c r="B2213" s="513" t="str">
        <f t="shared" si="66"/>
        <v>0821</v>
      </c>
      <c r="C2213" s="56">
        <v>2015</v>
      </c>
      <c r="D2213" s="572">
        <v>3</v>
      </c>
      <c r="E2213" s="572">
        <v>0</v>
      </c>
      <c r="F2213" s="572">
        <v>0</v>
      </c>
      <c r="G2213" s="572">
        <v>0</v>
      </c>
      <c r="H2213" s="572">
        <v>13</v>
      </c>
      <c r="I2213" s="572">
        <v>1</v>
      </c>
      <c r="J2213" s="572">
        <v>10</v>
      </c>
      <c r="K2213" s="572">
        <v>1181</v>
      </c>
      <c r="L2213" s="572">
        <v>27</v>
      </c>
      <c r="M2213" s="281">
        <v>0</v>
      </c>
    </row>
    <row r="2214" spans="1:13" x14ac:dyDescent="0.2">
      <c r="A2214" s="58">
        <v>42238</v>
      </c>
      <c r="B2214" s="513" t="str">
        <f t="shared" si="66"/>
        <v>0822</v>
      </c>
      <c r="C2214" s="56">
        <v>2015</v>
      </c>
      <c r="D2214" s="572">
        <v>7</v>
      </c>
      <c r="E2214" s="572">
        <v>0</v>
      </c>
      <c r="F2214" s="572">
        <v>0</v>
      </c>
      <c r="G2214" s="572">
        <v>0</v>
      </c>
      <c r="H2214" s="572">
        <v>24</v>
      </c>
      <c r="I2214" s="572">
        <v>0</v>
      </c>
      <c r="J2214" s="572">
        <v>21</v>
      </c>
      <c r="K2214" s="572">
        <v>2325</v>
      </c>
      <c r="L2214" s="572">
        <v>26</v>
      </c>
      <c r="M2214" s="281">
        <v>0</v>
      </c>
    </row>
    <row r="2215" spans="1:13" x14ac:dyDescent="0.2">
      <c r="A2215" s="58">
        <v>42239</v>
      </c>
      <c r="B2215" s="513" t="str">
        <f t="shared" si="66"/>
        <v>0823</v>
      </c>
      <c r="C2215" s="56">
        <v>2015</v>
      </c>
      <c r="D2215" s="572">
        <v>9</v>
      </c>
      <c r="E2215" s="572">
        <v>2</v>
      </c>
      <c r="F2215" s="572">
        <v>1</v>
      </c>
      <c r="G2215" s="572">
        <v>2</v>
      </c>
      <c r="H2215" s="572">
        <v>50</v>
      </c>
      <c r="I2215" s="572">
        <v>2</v>
      </c>
      <c r="J2215" s="572">
        <v>23</v>
      </c>
      <c r="K2215" s="572">
        <v>3136</v>
      </c>
      <c r="L2215" s="572">
        <v>0</v>
      </c>
      <c r="M2215" s="281">
        <v>0</v>
      </c>
    </row>
    <row r="2216" spans="1:13" x14ac:dyDescent="0.2">
      <c r="A2216" s="58">
        <v>42240</v>
      </c>
      <c r="B2216" s="513" t="str">
        <f t="shared" si="66"/>
        <v>0824</v>
      </c>
      <c r="C2216" s="56">
        <v>2015</v>
      </c>
      <c r="D2216" s="572">
        <v>3</v>
      </c>
      <c r="E2216" s="572">
        <v>1</v>
      </c>
      <c r="F2216" s="572">
        <v>0</v>
      </c>
      <c r="G2216" s="572">
        <v>0</v>
      </c>
      <c r="H2216" s="572">
        <v>60</v>
      </c>
      <c r="I2216" s="572">
        <v>12</v>
      </c>
      <c r="J2216" s="572">
        <v>5</v>
      </c>
      <c r="K2216" s="572">
        <v>2988</v>
      </c>
      <c r="L2216" s="572">
        <v>7</v>
      </c>
      <c r="M2216" s="281">
        <v>0</v>
      </c>
    </row>
    <row r="2217" spans="1:13" x14ac:dyDescent="0.2">
      <c r="A2217" s="58">
        <v>42241</v>
      </c>
      <c r="B2217" s="513" t="str">
        <f t="shared" si="66"/>
        <v>0825</v>
      </c>
      <c r="C2217" s="56">
        <v>2015</v>
      </c>
      <c r="D2217" s="572">
        <v>43</v>
      </c>
      <c r="E2217" s="572">
        <v>6</v>
      </c>
      <c r="F2217" s="572">
        <v>0</v>
      </c>
      <c r="G2217" s="572">
        <v>0</v>
      </c>
      <c r="H2217" s="572">
        <v>142</v>
      </c>
      <c r="I2217" s="572">
        <v>1</v>
      </c>
      <c r="J2217" s="572">
        <v>11</v>
      </c>
      <c r="K2217" s="572">
        <v>2649</v>
      </c>
      <c r="L2217" s="572">
        <v>12</v>
      </c>
      <c r="M2217" s="281">
        <v>0</v>
      </c>
    </row>
    <row r="2218" spans="1:13" x14ac:dyDescent="0.2">
      <c r="A2218" s="58">
        <v>42242</v>
      </c>
      <c r="B2218" s="513" t="str">
        <f t="shared" si="66"/>
        <v>0826</v>
      </c>
      <c r="C2218" s="56">
        <v>2015</v>
      </c>
      <c r="D2218" s="572">
        <v>102</v>
      </c>
      <c r="E2218" s="572">
        <v>12</v>
      </c>
      <c r="F2218" s="572">
        <v>0</v>
      </c>
      <c r="G2218" s="572">
        <v>0</v>
      </c>
      <c r="H2218" s="572">
        <v>201</v>
      </c>
      <c r="I2218" s="572">
        <v>3</v>
      </c>
      <c r="J2218" s="572">
        <v>15</v>
      </c>
      <c r="K2218" s="572">
        <v>2435</v>
      </c>
      <c r="L2218" s="572">
        <v>16</v>
      </c>
      <c r="M2218" s="281">
        <v>0</v>
      </c>
    </row>
    <row r="2219" spans="1:13" x14ac:dyDescent="0.2">
      <c r="A2219" s="58">
        <v>42243</v>
      </c>
      <c r="B2219" s="513" t="str">
        <f t="shared" si="66"/>
        <v>0827</v>
      </c>
      <c r="C2219" s="56">
        <v>2015</v>
      </c>
      <c r="D2219" s="572">
        <v>40</v>
      </c>
      <c r="E2219" s="572">
        <v>10</v>
      </c>
      <c r="F2219" s="572">
        <v>0</v>
      </c>
      <c r="G2219" s="572">
        <v>1</v>
      </c>
      <c r="H2219" s="572">
        <v>77</v>
      </c>
      <c r="I2219" s="572">
        <v>8</v>
      </c>
      <c r="J2219" s="572">
        <v>10</v>
      </c>
      <c r="K2219" s="572">
        <v>2180</v>
      </c>
      <c r="L2219" s="572">
        <v>20</v>
      </c>
      <c r="M2219" s="281">
        <v>0</v>
      </c>
    </row>
    <row r="2220" spans="1:13" x14ac:dyDescent="0.2">
      <c r="A2220" s="58">
        <v>42244</v>
      </c>
      <c r="B2220" s="513" t="str">
        <f t="shared" si="66"/>
        <v>0828</v>
      </c>
      <c r="C2220" s="56">
        <v>2015</v>
      </c>
      <c r="D2220" s="572">
        <v>48</v>
      </c>
      <c r="E2220" s="572">
        <v>0</v>
      </c>
      <c r="F2220" s="572">
        <v>0</v>
      </c>
      <c r="G2220" s="572">
        <v>0</v>
      </c>
      <c r="H2220" s="572">
        <v>168</v>
      </c>
      <c r="I2220" s="572">
        <v>6</v>
      </c>
      <c r="J2220" s="572">
        <v>6</v>
      </c>
      <c r="K2220" s="572">
        <v>2195</v>
      </c>
      <c r="L2220" s="572">
        <v>25</v>
      </c>
      <c r="M2220" s="281">
        <v>0</v>
      </c>
    </row>
    <row r="2221" spans="1:13" x14ac:dyDescent="0.2">
      <c r="A2221" s="58">
        <v>42245</v>
      </c>
      <c r="B2221" s="513" t="str">
        <f t="shared" si="66"/>
        <v>0829</v>
      </c>
      <c r="C2221" s="56">
        <v>2015</v>
      </c>
      <c r="D2221" s="572">
        <v>121</v>
      </c>
      <c r="E2221" s="572">
        <v>34</v>
      </c>
      <c r="F2221" s="572">
        <v>1</v>
      </c>
      <c r="G2221" s="572">
        <v>0</v>
      </c>
      <c r="H2221" s="572">
        <v>252</v>
      </c>
      <c r="I2221" s="572">
        <v>24</v>
      </c>
      <c r="J2221" s="572">
        <v>9</v>
      </c>
      <c r="K2221" s="572">
        <v>1988</v>
      </c>
      <c r="L2221" s="572">
        <v>27</v>
      </c>
      <c r="M2221" s="281">
        <v>0</v>
      </c>
    </row>
    <row r="2222" spans="1:13" x14ac:dyDescent="0.2">
      <c r="A2222" s="58">
        <v>42246</v>
      </c>
      <c r="B2222" s="513" t="str">
        <f t="shared" si="66"/>
        <v>0830</v>
      </c>
      <c r="C2222" s="56">
        <v>2015</v>
      </c>
      <c r="D2222" s="572">
        <v>226</v>
      </c>
      <c r="E2222" s="572">
        <v>8</v>
      </c>
      <c r="F2222" s="572">
        <v>0</v>
      </c>
      <c r="G2222" s="572">
        <v>0</v>
      </c>
      <c r="H2222" s="572">
        <v>448</v>
      </c>
      <c r="I2222" s="572">
        <v>8</v>
      </c>
      <c r="J2222" s="572">
        <v>12</v>
      </c>
      <c r="K2222" s="572">
        <v>1938</v>
      </c>
      <c r="L2222" s="572">
        <v>31</v>
      </c>
      <c r="M2222" s="281">
        <v>0</v>
      </c>
    </row>
    <row r="2223" spans="1:13" x14ac:dyDescent="0.2">
      <c r="A2223" s="58">
        <v>42247</v>
      </c>
      <c r="B2223" s="513" t="str">
        <f t="shared" si="66"/>
        <v>0831</v>
      </c>
      <c r="C2223" s="56">
        <v>2015</v>
      </c>
      <c r="D2223" s="572">
        <v>105</v>
      </c>
      <c r="E2223" s="572">
        <v>15</v>
      </c>
      <c r="F2223" s="572">
        <v>0</v>
      </c>
      <c r="G2223" s="572">
        <v>0</v>
      </c>
      <c r="H2223" s="572">
        <v>543</v>
      </c>
      <c r="I2223" s="572">
        <v>3</v>
      </c>
      <c r="J2223" s="572">
        <v>3</v>
      </c>
      <c r="K2223" s="572">
        <v>4278</v>
      </c>
      <c r="L2223" s="572">
        <v>78</v>
      </c>
      <c r="M2223" s="281">
        <v>0</v>
      </c>
    </row>
    <row r="2224" spans="1:13" x14ac:dyDescent="0.2">
      <c r="A2224" s="58">
        <v>42248</v>
      </c>
      <c r="B2224" s="513" t="str">
        <f t="shared" si="66"/>
        <v>0901</v>
      </c>
      <c r="C2224" s="56">
        <v>2015</v>
      </c>
      <c r="D2224" s="572">
        <v>216</v>
      </c>
      <c r="E2224" s="572">
        <v>0</v>
      </c>
      <c r="F2224" s="572">
        <v>0</v>
      </c>
      <c r="G2224" s="572">
        <v>0</v>
      </c>
      <c r="H2224" s="572">
        <v>275.99</v>
      </c>
      <c r="I2224" s="572">
        <v>0</v>
      </c>
      <c r="J2224" s="572">
        <v>3.99</v>
      </c>
      <c r="K2224" s="572">
        <v>6754</v>
      </c>
      <c r="L2224" s="572">
        <v>138</v>
      </c>
      <c r="M2224" s="281">
        <v>0</v>
      </c>
    </row>
    <row r="2225" spans="1:13" x14ac:dyDescent="0.2">
      <c r="A2225" s="58">
        <v>42249</v>
      </c>
      <c r="B2225" s="513" t="str">
        <f t="shared" si="66"/>
        <v>0902</v>
      </c>
      <c r="C2225" s="56">
        <v>2015</v>
      </c>
      <c r="D2225" s="572">
        <v>108</v>
      </c>
      <c r="E2225" s="572">
        <v>0</v>
      </c>
      <c r="F2225" s="572">
        <v>0</v>
      </c>
      <c r="G2225" s="572">
        <v>0</v>
      </c>
      <c r="H2225" s="572">
        <v>66</v>
      </c>
      <c r="I2225" s="572">
        <v>6</v>
      </c>
      <c r="J2225" s="572">
        <v>0</v>
      </c>
      <c r="K2225" s="572">
        <v>7984</v>
      </c>
      <c r="L2225" s="572">
        <v>181</v>
      </c>
      <c r="M2225" s="281">
        <v>12</v>
      </c>
    </row>
    <row r="2226" spans="1:13" x14ac:dyDescent="0.2">
      <c r="A2226" s="58">
        <v>42250</v>
      </c>
      <c r="B2226" s="513" t="str">
        <f t="shared" si="66"/>
        <v>0903</v>
      </c>
      <c r="C2226" s="56">
        <v>2015</v>
      </c>
      <c r="D2226" s="572">
        <v>36</v>
      </c>
      <c r="E2226" s="572">
        <v>0</v>
      </c>
      <c r="F2226" s="572">
        <v>0</v>
      </c>
      <c r="G2226" s="572">
        <v>0</v>
      </c>
      <c r="H2226" s="572">
        <v>18</v>
      </c>
      <c r="I2226" s="572">
        <v>0</v>
      </c>
      <c r="J2226" s="572">
        <v>6</v>
      </c>
      <c r="K2226" s="572">
        <v>9299</v>
      </c>
      <c r="L2226" s="572">
        <v>175</v>
      </c>
      <c r="M2226" s="281">
        <v>0</v>
      </c>
    </row>
    <row r="2227" spans="1:13" x14ac:dyDescent="0.2">
      <c r="A2227" s="58">
        <v>42251</v>
      </c>
      <c r="B2227" s="513" t="str">
        <f t="shared" si="66"/>
        <v>0904</v>
      </c>
      <c r="C2227" s="56">
        <v>2015</v>
      </c>
      <c r="D2227" s="572">
        <v>18</v>
      </c>
      <c r="E2227" s="572">
        <v>0</v>
      </c>
      <c r="F2227" s="572">
        <v>0</v>
      </c>
      <c r="G2227" s="572">
        <v>0</v>
      </c>
      <c r="H2227" s="572">
        <v>30</v>
      </c>
      <c r="I2227" s="572">
        <v>0</v>
      </c>
      <c r="J2227" s="572">
        <v>0</v>
      </c>
      <c r="K2227" s="572">
        <v>9174</v>
      </c>
      <c r="L2227" s="572">
        <v>138</v>
      </c>
      <c r="M2227" s="281">
        <v>0</v>
      </c>
    </row>
    <row r="2228" spans="1:13" x14ac:dyDescent="0.2">
      <c r="A2228" s="58">
        <v>42252</v>
      </c>
      <c r="B2228" s="513" t="str">
        <f t="shared" si="66"/>
        <v>0905</v>
      </c>
      <c r="C2228" s="56">
        <v>2015</v>
      </c>
      <c r="D2228" s="572">
        <v>6</v>
      </c>
      <c r="E2228" s="572">
        <v>0</v>
      </c>
      <c r="F2228" s="572">
        <v>6</v>
      </c>
      <c r="G2228" s="572">
        <v>0</v>
      </c>
      <c r="H2228" s="572">
        <v>12</v>
      </c>
      <c r="I2228" s="572">
        <v>0</v>
      </c>
      <c r="J2228" s="572">
        <v>0</v>
      </c>
      <c r="K2228" s="572">
        <v>9025</v>
      </c>
      <c r="L2228" s="572">
        <v>101</v>
      </c>
      <c r="M2228" s="281">
        <v>0</v>
      </c>
    </row>
    <row r="2229" spans="1:13" x14ac:dyDescent="0.2">
      <c r="A2229" s="58">
        <v>42253</v>
      </c>
      <c r="B2229" s="513" t="str">
        <f t="shared" si="66"/>
        <v>0906</v>
      </c>
      <c r="C2229" s="56">
        <v>2015</v>
      </c>
      <c r="D2229" s="572">
        <v>24</v>
      </c>
      <c r="E2229" s="572">
        <v>0</v>
      </c>
      <c r="F2229" s="572">
        <v>0</v>
      </c>
      <c r="G2229" s="572">
        <v>0</v>
      </c>
      <c r="H2229" s="572">
        <v>12</v>
      </c>
      <c r="I2229" s="572">
        <v>0</v>
      </c>
      <c r="J2229" s="572">
        <v>6</v>
      </c>
      <c r="K2229" s="572">
        <v>9088</v>
      </c>
      <c r="L2229" s="572">
        <v>68</v>
      </c>
      <c r="M2229" s="281">
        <v>0</v>
      </c>
    </row>
    <row r="2230" spans="1:13" x14ac:dyDescent="0.2">
      <c r="A2230" s="58">
        <v>42254</v>
      </c>
      <c r="B2230" s="513" t="str">
        <f t="shared" si="66"/>
        <v>0907</v>
      </c>
      <c r="C2230" s="56">
        <v>2015</v>
      </c>
      <c r="D2230" s="572">
        <v>18</v>
      </c>
      <c r="E2230" s="572">
        <v>6</v>
      </c>
      <c r="F2230" s="572">
        <v>0</v>
      </c>
      <c r="G2230" s="572">
        <v>0</v>
      </c>
      <c r="H2230" s="572">
        <v>24</v>
      </c>
      <c r="I2230" s="572">
        <v>0</v>
      </c>
      <c r="J2230" s="572">
        <v>6</v>
      </c>
      <c r="K2230" s="572">
        <v>10013</v>
      </c>
      <c r="L2230" s="572">
        <v>37</v>
      </c>
      <c r="M2230" s="281">
        <v>0</v>
      </c>
    </row>
    <row r="2231" spans="1:13" x14ac:dyDescent="0.2">
      <c r="A2231" s="58">
        <v>42255</v>
      </c>
      <c r="B2231" s="513" t="str">
        <f t="shared" si="66"/>
        <v>0908</v>
      </c>
      <c r="C2231" s="56">
        <v>2015</v>
      </c>
      <c r="D2231" s="572">
        <v>126</v>
      </c>
      <c r="E2231" s="572">
        <v>6</v>
      </c>
      <c r="F2231" s="572">
        <v>0</v>
      </c>
      <c r="G2231" s="572">
        <v>0</v>
      </c>
      <c r="H2231" s="572">
        <v>42</v>
      </c>
      <c r="I2231" s="572">
        <v>0</v>
      </c>
      <c r="J2231" s="572">
        <v>0</v>
      </c>
      <c r="K2231" s="572">
        <v>8922</v>
      </c>
      <c r="L2231" s="572">
        <v>0</v>
      </c>
      <c r="M2231" s="281">
        <v>0</v>
      </c>
    </row>
    <row r="2232" spans="1:13" x14ac:dyDescent="0.2">
      <c r="A2232" s="58">
        <v>42256</v>
      </c>
      <c r="B2232" s="513" t="str">
        <f t="shared" si="66"/>
        <v>0909</v>
      </c>
      <c r="C2232" s="56">
        <v>2015</v>
      </c>
      <c r="D2232" s="572">
        <v>132</v>
      </c>
      <c r="E2232" s="572">
        <v>0</v>
      </c>
      <c r="F2232" s="572">
        <v>0</v>
      </c>
      <c r="G2232" s="572">
        <v>0</v>
      </c>
      <c r="H2232" s="572">
        <v>18</v>
      </c>
      <c r="I2232" s="572">
        <v>6</v>
      </c>
      <c r="J2232" s="572">
        <v>0</v>
      </c>
      <c r="K2232" s="141">
        <v>8699</v>
      </c>
      <c r="L2232" s="141">
        <v>115</v>
      </c>
      <c r="M2232" s="281">
        <v>0</v>
      </c>
    </row>
    <row r="2233" spans="1:13" x14ac:dyDescent="0.2">
      <c r="A2233" s="58">
        <v>42257</v>
      </c>
      <c r="B2233" s="513" t="str">
        <f t="shared" si="66"/>
        <v>0910</v>
      </c>
      <c r="C2233" s="56">
        <v>2015</v>
      </c>
      <c r="D2233" s="572">
        <v>322.98</v>
      </c>
      <c r="E2233" s="572">
        <v>55.74</v>
      </c>
      <c r="F2233" s="572">
        <v>0</v>
      </c>
      <c r="G2233" s="572">
        <v>0</v>
      </c>
      <c r="H2233" s="572">
        <v>105</v>
      </c>
      <c r="I2233" s="572">
        <v>6</v>
      </c>
      <c r="J2233" s="572">
        <v>6</v>
      </c>
      <c r="K2233" s="141">
        <v>7010</v>
      </c>
      <c r="L2233" s="141">
        <v>188</v>
      </c>
      <c r="M2233" s="281">
        <v>0</v>
      </c>
    </row>
    <row r="2234" spans="1:13" x14ac:dyDescent="0.2">
      <c r="A2234" s="58">
        <v>42258</v>
      </c>
      <c r="B2234" s="513" t="str">
        <f t="shared" si="66"/>
        <v>0911</v>
      </c>
      <c r="C2234" s="56">
        <v>2015</v>
      </c>
      <c r="D2234" s="572">
        <v>624</v>
      </c>
      <c r="E2234" s="572">
        <v>108</v>
      </c>
      <c r="F2234" s="572">
        <v>0</v>
      </c>
      <c r="G2234" s="572">
        <v>0</v>
      </c>
      <c r="H2234" s="572">
        <v>102</v>
      </c>
      <c r="I2234" s="572">
        <v>12</v>
      </c>
      <c r="J2234" s="572">
        <v>18</v>
      </c>
      <c r="K2234" s="141">
        <v>6335</v>
      </c>
      <c r="L2234" s="141">
        <v>258</v>
      </c>
      <c r="M2234" s="281">
        <v>0</v>
      </c>
    </row>
    <row r="2235" spans="1:13" x14ac:dyDescent="0.2">
      <c r="A2235" s="58">
        <v>42259</v>
      </c>
      <c r="B2235" s="513" t="str">
        <f t="shared" si="66"/>
        <v>0912</v>
      </c>
      <c r="C2235" s="56">
        <v>2015</v>
      </c>
      <c r="D2235" s="572">
        <v>762</v>
      </c>
      <c r="E2235" s="572">
        <v>168</v>
      </c>
      <c r="F2235" s="572">
        <v>0</v>
      </c>
      <c r="G2235" s="572">
        <v>0</v>
      </c>
      <c r="H2235" s="572">
        <v>240</v>
      </c>
      <c r="I2235" s="572">
        <v>12</v>
      </c>
      <c r="J2235" s="572">
        <v>6</v>
      </c>
      <c r="K2235" s="141">
        <v>5570</v>
      </c>
      <c r="L2235" s="141">
        <v>202</v>
      </c>
      <c r="M2235" s="281">
        <v>0</v>
      </c>
    </row>
    <row r="2236" spans="1:13" x14ac:dyDescent="0.2">
      <c r="A2236" s="58">
        <v>42260</v>
      </c>
      <c r="B2236" s="513" t="str">
        <f t="shared" si="66"/>
        <v>0913</v>
      </c>
      <c r="C2236" s="56">
        <v>2015</v>
      </c>
      <c r="D2236" s="572">
        <v>528</v>
      </c>
      <c r="E2236" s="572">
        <v>174</v>
      </c>
      <c r="F2236" s="572">
        <v>0</v>
      </c>
      <c r="G2236" s="572">
        <v>6</v>
      </c>
      <c r="H2236" s="572">
        <v>384</v>
      </c>
      <c r="I2236" s="572">
        <v>18</v>
      </c>
      <c r="J2236" s="572">
        <v>24</v>
      </c>
      <c r="K2236" s="141">
        <v>4245</v>
      </c>
      <c r="L2236" s="141">
        <v>135</v>
      </c>
      <c r="M2236" s="281">
        <v>0</v>
      </c>
    </row>
    <row r="2237" spans="1:13" x14ac:dyDescent="0.2">
      <c r="A2237" s="58">
        <v>42261</v>
      </c>
      <c r="B2237" s="513" t="str">
        <f t="shared" si="66"/>
        <v>0914</v>
      </c>
      <c r="C2237" s="56">
        <v>2015</v>
      </c>
      <c r="D2237" s="572">
        <v>911</v>
      </c>
      <c r="E2237" s="572">
        <v>197</v>
      </c>
      <c r="F2237" s="572">
        <v>0</v>
      </c>
      <c r="G2237" s="572">
        <v>0</v>
      </c>
      <c r="H2237" s="572">
        <v>638</v>
      </c>
      <c r="I2237" s="572">
        <v>84</v>
      </c>
      <c r="J2237" s="572">
        <v>14</v>
      </c>
      <c r="K2237" s="141">
        <v>2028</v>
      </c>
      <c r="L2237" s="141">
        <v>55</v>
      </c>
      <c r="M2237" s="281">
        <v>6</v>
      </c>
    </row>
    <row r="2238" spans="1:13" x14ac:dyDescent="0.2">
      <c r="A2238" s="58">
        <v>42262</v>
      </c>
      <c r="B2238" s="513" t="str">
        <f t="shared" si="66"/>
        <v>0915</v>
      </c>
      <c r="C2238" s="56">
        <v>2015</v>
      </c>
      <c r="D2238" s="572">
        <v>699</v>
      </c>
      <c r="E2238" s="572">
        <v>203</v>
      </c>
      <c r="F2238" s="572">
        <v>1</v>
      </c>
      <c r="G2238" s="572">
        <v>0</v>
      </c>
      <c r="H2238" s="572">
        <v>534</v>
      </c>
      <c r="I2238" s="572">
        <v>50</v>
      </c>
      <c r="J2238" s="572">
        <v>8</v>
      </c>
      <c r="K2238" s="141">
        <v>1966</v>
      </c>
      <c r="L2238" s="141">
        <v>45</v>
      </c>
      <c r="M2238" s="281">
        <v>0</v>
      </c>
    </row>
    <row r="2239" spans="1:13" x14ac:dyDescent="0.2">
      <c r="A2239" s="58">
        <v>42263</v>
      </c>
      <c r="B2239" s="513" t="str">
        <f t="shared" si="66"/>
        <v>0916</v>
      </c>
      <c r="C2239" s="56">
        <v>2015</v>
      </c>
      <c r="D2239" s="572">
        <v>565</v>
      </c>
      <c r="E2239" s="572">
        <v>157</v>
      </c>
      <c r="F2239" s="572">
        <v>0</v>
      </c>
      <c r="G2239" s="572">
        <v>0</v>
      </c>
      <c r="H2239" s="572">
        <v>686</v>
      </c>
      <c r="I2239" s="572">
        <v>51</v>
      </c>
      <c r="J2239" s="572">
        <v>9</v>
      </c>
      <c r="K2239" s="141">
        <v>2688</v>
      </c>
      <c r="L2239" s="141">
        <v>50</v>
      </c>
      <c r="M2239" s="281">
        <v>3</v>
      </c>
    </row>
    <row r="2240" spans="1:13" x14ac:dyDescent="0.2">
      <c r="A2240" s="58">
        <v>42264</v>
      </c>
      <c r="B2240" s="513" t="str">
        <f t="shared" si="66"/>
        <v>0917</v>
      </c>
      <c r="C2240" s="56">
        <v>2015</v>
      </c>
      <c r="D2240" s="572">
        <v>599</v>
      </c>
      <c r="E2240" s="572">
        <v>205</v>
      </c>
      <c r="F2240" s="572">
        <v>0</v>
      </c>
      <c r="G2240" s="572">
        <v>0</v>
      </c>
      <c r="H2240" s="572">
        <v>993</v>
      </c>
      <c r="I2240" s="572">
        <v>40</v>
      </c>
      <c r="J2240" s="572">
        <v>9</v>
      </c>
      <c r="K2240" s="141">
        <v>3143</v>
      </c>
      <c r="L2240" s="141">
        <v>56</v>
      </c>
      <c r="M2240" s="281">
        <v>0</v>
      </c>
    </row>
    <row r="2241" spans="1:13" x14ac:dyDescent="0.2">
      <c r="A2241" s="58">
        <v>42265</v>
      </c>
      <c r="B2241" s="513" t="str">
        <f t="shared" si="66"/>
        <v>0918</v>
      </c>
      <c r="C2241" s="56">
        <v>2015</v>
      </c>
      <c r="D2241" s="572">
        <v>397.5</v>
      </c>
      <c r="E2241" s="572">
        <v>120</v>
      </c>
      <c r="F2241" s="572">
        <v>2</v>
      </c>
      <c r="G2241" s="572">
        <v>0</v>
      </c>
      <c r="H2241" s="572">
        <v>494</v>
      </c>
      <c r="I2241" s="572">
        <v>14.5</v>
      </c>
      <c r="J2241" s="572">
        <v>1.5</v>
      </c>
      <c r="K2241" s="141">
        <v>2197</v>
      </c>
      <c r="L2241" s="141">
        <v>38</v>
      </c>
      <c r="M2241" s="281">
        <v>2</v>
      </c>
    </row>
    <row r="2242" spans="1:13" x14ac:dyDescent="0.2">
      <c r="A2242" s="58">
        <v>42266</v>
      </c>
      <c r="B2242" s="513" t="str">
        <f t="shared" si="66"/>
        <v>0919</v>
      </c>
      <c r="C2242" s="56">
        <v>2015</v>
      </c>
      <c r="D2242" s="572">
        <v>326</v>
      </c>
      <c r="E2242" s="572">
        <v>88</v>
      </c>
      <c r="F2242" s="572">
        <v>0</v>
      </c>
      <c r="G2242" s="572">
        <v>2</v>
      </c>
      <c r="H2242" s="572">
        <v>764</v>
      </c>
      <c r="I2242" s="572">
        <v>46</v>
      </c>
      <c r="J2242" s="572">
        <v>0</v>
      </c>
      <c r="K2242" s="141">
        <v>2819</v>
      </c>
      <c r="L2242" s="141">
        <v>48</v>
      </c>
      <c r="M2242" s="281">
        <v>0</v>
      </c>
    </row>
    <row r="2243" spans="1:13" x14ac:dyDescent="0.2">
      <c r="A2243" s="58">
        <v>42267</v>
      </c>
      <c r="B2243" s="513" t="str">
        <f t="shared" si="66"/>
        <v>0920</v>
      </c>
      <c r="C2243" s="56">
        <v>2015</v>
      </c>
      <c r="D2243" s="572">
        <v>740</v>
      </c>
      <c r="E2243" s="572">
        <v>97</v>
      </c>
      <c r="F2243" s="572">
        <v>2</v>
      </c>
      <c r="G2243" s="572">
        <v>0</v>
      </c>
      <c r="H2243" s="572">
        <v>4657</v>
      </c>
      <c r="I2243" s="572">
        <v>141</v>
      </c>
      <c r="J2243" s="572">
        <v>12</v>
      </c>
      <c r="K2243" s="141">
        <v>2341</v>
      </c>
      <c r="L2243" s="141">
        <v>38</v>
      </c>
      <c r="M2243" s="281">
        <v>0</v>
      </c>
    </row>
    <row r="2244" spans="1:13" x14ac:dyDescent="0.2">
      <c r="A2244" s="58">
        <v>42268</v>
      </c>
      <c r="B2244" s="513" t="str">
        <f t="shared" si="66"/>
        <v>0921</v>
      </c>
      <c r="C2244" s="56">
        <v>2015</v>
      </c>
      <c r="D2244" s="572">
        <v>948</v>
      </c>
      <c r="E2244" s="572">
        <v>183</v>
      </c>
      <c r="F2244" s="572">
        <v>6</v>
      </c>
      <c r="G2244" s="572">
        <v>0</v>
      </c>
      <c r="H2244" s="572">
        <v>11322</v>
      </c>
      <c r="I2244" s="572">
        <v>189</v>
      </c>
      <c r="J2244" s="572">
        <v>15</v>
      </c>
      <c r="K2244" s="141">
        <v>6111</v>
      </c>
      <c r="L2244" s="141">
        <v>96</v>
      </c>
      <c r="M2244" s="281">
        <v>0</v>
      </c>
    </row>
    <row r="2245" spans="1:13" x14ac:dyDescent="0.2">
      <c r="A2245" s="58">
        <v>42269</v>
      </c>
      <c r="B2245" s="513" t="str">
        <f t="shared" si="66"/>
        <v>0922</v>
      </c>
      <c r="C2245" s="56">
        <v>2015</v>
      </c>
      <c r="D2245" s="572">
        <v>579</v>
      </c>
      <c r="E2245" s="572">
        <v>156</v>
      </c>
      <c r="F2245" s="572">
        <v>6</v>
      </c>
      <c r="G2245" s="572">
        <v>0</v>
      </c>
      <c r="H2245" s="141">
        <v>6351</v>
      </c>
      <c r="I2245" s="141">
        <v>255</v>
      </c>
      <c r="J2245" s="572">
        <v>27</v>
      </c>
      <c r="K2245" s="141">
        <v>7065</v>
      </c>
      <c r="L2245" s="141">
        <v>107</v>
      </c>
      <c r="M2245" s="281">
        <v>0</v>
      </c>
    </row>
    <row r="2246" spans="1:13" x14ac:dyDescent="0.2">
      <c r="A2246" s="58">
        <v>42270</v>
      </c>
      <c r="B2246" s="513" t="str">
        <f t="shared" si="66"/>
        <v>0923</v>
      </c>
      <c r="C2246" s="56">
        <v>2015</v>
      </c>
      <c r="D2246" s="572">
        <v>297</v>
      </c>
      <c r="E2246" s="572">
        <v>117</v>
      </c>
      <c r="F2246" s="572">
        <v>3</v>
      </c>
      <c r="G2246" s="572">
        <v>0</v>
      </c>
      <c r="H2246" s="141">
        <v>3627</v>
      </c>
      <c r="I2246" s="141">
        <v>96</v>
      </c>
      <c r="J2246" s="572">
        <v>27</v>
      </c>
      <c r="K2246" s="141">
        <v>6091</v>
      </c>
      <c r="L2246" s="141">
        <v>90</v>
      </c>
      <c r="M2246" s="281">
        <v>0</v>
      </c>
    </row>
    <row r="2247" spans="1:13" x14ac:dyDescent="0.2">
      <c r="A2247" s="58">
        <v>42271</v>
      </c>
      <c r="B2247" s="513" t="str">
        <f t="shared" si="66"/>
        <v>0924</v>
      </c>
      <c r="C2247" s="56">
        <v>2015</v>
      </c>
      <c r="D2247" s="572">
        <v>228</v>
      </c>
      <c r="E2247" s="572">
        <v>42</v>
      </c>
      <c r="F2247" s="572">
        <v>0</v>
      </c>
      <c r="G2247" s="572">
        <v>0</v>
      </c>
      <c r="H2247" s="141">
        <v>1308</v>
      </c>
      <c r="I2247" s="141">
        <v>18</v>
      </c>
      <c r="J2247" s="572">
        <v>6</v>
      </c>
      <c r="K2247" s="141">
        <v>3301</v>
      </c>
      <c r="L2247" s="141">
        <v>47</v>
      </c>
      <c r="M2247" s="281">
        <v>0</v>
      </c>
    </row>
    <row r="2248" spans="1:13" x14ac:dyDescent="0.2">
      <c r="A2248" s="58">
        <v>42272</v>
      </c>
      <c r="B2248" s="513" t="str">
        <f t="shared" si="66"/>
        <v>0925</v>
      </c>
      <c r="C2248" s="56">
        <v>2015</v>
      </c>
      <c r="D2248" s="572">
        <v>378</v>
      </c>
      <c r="E2248" s="572">
        <v>42</v>
      </c>
      <c r="F2248" s="572">
        <v>0</v>
      </c>
      <c r="G2248" s="572">
        <v>0</v>
      </c>
      <c r="H2248" s="141">
        <v>1632</v>
      </c>
      <c r="I2248" s="141">
        <v>60</v>
      </c>
      <c r="J2248" s="572">
        <v>6</v>
      </c>
      <c r="K2248" s="141">
        <v>3610</v>
      </c>
      <c r="L2248" s="141">
        <v>55</v>
      </c>
      <c r="M2248" s="281">
        <v>0</v>
      </c>
    </row>
    <row r="2249" spans="1:13" x14ac:dyDescent="0.2">
      <c r="A2249" s="58">
        <v>42273</v>
      </c>
      <c r="B2249" s="513" t="str">
        <f t="shared" si="66"/>
        <v>0926</v>
      </c>
      <c r="C2249" s="56">
        <v>2015</v>
      </c>
      <c r="D2249" s="572">
        <v>348</v>
      </c>
      <c r="E2249" s="572">
        <v>48</v>
      </c>
      <c r="F2249" s="572">
        <v>0</v>
      </c>
      <c r="G2249" s="572">
        <v>0</v>
      </c>
      <c r="H2249" s="141">
        <v>2328</v>
      </c>
      <c r="I2249" s="141">
        <v>54</v>
      </c>
      <c r="J2249" s="572">
        <v>0</v>
      </c>
      <c r="K2249" s="141">
        <v>3240</v>
      </c>
      <c r="L2249" s="141">
        <v>54</v>
      </c>
      <c r="M2249" s="281">
        <v>0</v>
      </c>
    </row>
    <row r="2250" spans="1:13" x14ac:dyDescent="0.2">
      <c r="A2250" s="58">
        <v>42274</v>
      </c>
      <c r="B2250" s="513" t="str">
        <f t="shared" si="66"/>
        <v>0927</v>
      </c>
      <c r="C2250" s="56">
        <v>2015</v>
      </c>
      <c r="D2250" s="572">
        <v>279</v>
      </c>
      <c r="E2250" s="572">
        <v>87</v>
      </c>
      <c r="F2250" s="572">
        <v>0</v>
      </c>
      <c r="G2250" s="572">
        <v>0</v>
      </c>
      <c r="H2250" s="141">
        <v>1766</v>
      </c>
      <c r="I2250" s="141">
        <v>69</v>
      </c>
      <c r="J2250" s="572">
        <v>0</v>
      </c>
      <c r="K2250" s="141">
        <v>3783</v>
      </c>
      <c r="L2250" s="141">
        <v>68</v>
      </c>
      <c r="M2250" s="281">
        <v>0</v>
      </c>
    </row>
    <row r="2251" spans="1:13" x14ac:dyDescent="0.2">
      <c r="A2251" s="58">
        <v>42275</v>
      </c>
      <c r="B2251" s="513" t="str">
        <f t="shared" si="66"/>
        <v>0928</v>
      </c>
      <c r="C2251" s="56">
        <v>2015</v>
      </c>
      <c r="D2251" s="572">
        <v>114</v>
      </c>
      <c r="E2251" s="572">
        <v>36</v>
      </c>
      <c r="F2251" s="572">
        <v>0</v>
      </c>
      <c r="G2251" s="572">
        <v>0</v>
      </c>
      <c r="H2251" s="141">
        <v>747</v>
      </c>
      <c r="I2251" s="141">
        <v>9</v>
      </c>
      <c r="J2251" s="572">
        <v>6</v>
      </c>
      <c r="K2251" s="141">
        <v>4556</v>
      </c>
      <c r="L2251" s="141">
        <v>88</v>
      </c>
      <c r="M2251" s="281">
        <v>0</v>
      </c>
    </row>
    <row r="2252" spans="1:13" x14ac:dyDescent="0.2">
      <c r="A2252" s="58">
        <v>42276</v>
      </c>
      <c r="B2252" s="513" t="str">
        <f t="shared" si="66"/>
        <v>0929</v>
      </c>
      <c r="C2252" s="56">
        <v>2015</v>
      </c>
      <c r="D2252" s="572">
        <v>82</v>
      </c>
      <c r="E2252" s="572">
        <v>14</v>
      </c>
      <c r="F2252" s="572">
        <v>0</v>
      </c>
      <c r="G2252" s="572">
        <v>3</v>
      </c>
      <c r="H2252" s="141">
        <v>1082</v>
      </c>
      <c r="I2252" s="141">
        <v>17</v>
      </c>
      <c r="J2252" s="572">
        <v>8</v>
      </c>
      <c r="K2252" s="141">
        <v>2467</v>
      </c>
      <c r="L2252" s="141">
        <v>51</v>
      </c>
      <c r="M2252" s="281">
        <v>0</v>
      </c>
    </row>
    <row r="2253" spans="1:13" x14ac:dyDescent="0.2">
      <c r="A2253" s="58">
        <v>42277</v>
      </c>
      <c r="B2253" s="513" t="str">
        <f t="shared" si="66"/>
        <v>0930</v>
      </c>
      <c r="C2253" s="56">
        <v>2015</v>
      </c>
      <c r="D2253" s="572">
        <v>51</v>
      </c>
      <c r="E2253" s="572">
        <v>12</v>
      </c>
      <c r="F2253" s="572">
        <v>0</v>
      </c>
      <c r="G2253" s="572">
        <v>0</v>
      </c>
      <c r="H2253" s="141">
        <v>779</v>
      </c>
      <c r="I2253" s="141">
        <v>3</v>
      </c>
      <c r="J2253" s="572">
        <v>0</v>
      </c>
      <c r="K2253" s="141">
        <v>1977</v>
      </c>
      <c r="L2253" s="141">
        <v>43</v>
      </c>
      <c r="M2253" s="281">
        <v>0</v>
      </c>
    </row>
    <row r="2254" spans="1:13" x14ac:dyDescent="0.2">
      <c r="A2254" s="58">
        <v>42278</v>
      </c>
      <c r="B2254" s="513" t="str">
        <f t="shared" si="66"/>
        <v>1001</v>
      </c>
      <c r="C2254" s="56">
        <v>2015</v>
      </c>
      <c r="D2254" s="572">
        <v>57</v>
      </c>
      <c r="E2254" s="572">
        <v>33</v>
      </c>
      <c r="F2254" s="572">
        <v>0</v>
      </c>
      <c r="G2254" s="572">
        <v>0</v>
      </c>
      <c r="H2254" s="141">
        <v>80</v>
      </c>
      <c r="I2254" s="141">
        <v>2</v>
      </c>
      <c r="J2254" s="572">
        <v>2</v>
      </c>
      <c r="K2254" s="141">
        <v>1561</v>
      </c>
      <c r="L2254" s="141">
        <v>36</v>
      </c>
      <c r="M2254" s="281">
        <v>0</v>
      </c>
    </row>
    <row r="2255" spans="1:13" x14ac:dyDescent="0.2">
      <c r="A2255" s="58">
        <v>42279</v>
      </c>
      <c r="B2255" s="513" t="str">
        <f t="shared" si="66"/>
        <v>1002</v>
      </c>
      <c r="C2255" s="56">
        <v>2015</v>
      </c>
      <c r="D2255" s="572">
        <v>164</v>
      </c>
      <c r="E2255" s="572">
        <v>46</v>
      </c>
      <c r="F2255" s="572">
        <v>0</v>
      </c>
      <c r="G2255" s="572">
        <v>0</v>
      </c>
      <c r="H2255" s="141">
        <v>682</v>
      </c>
      <c r="I2255" s="141">
        <v>17</v>
      </c>
      <c r="J2255" s="572">
        <v>3</v>
      </c>
      <c r="K2255" s="141">
        <v>1565</v>
      </c>
      <c r="L2255" s="141">
        <v>33</v>
      </c>
      <c r="M2255" s="281">
        <v>0</v>
      </c>
    </row>
    <row r="2256" spans="1:13" x14ac:dyDescent="0.2">
      <c r="A2256" s="58">
        <v>42280</v>
      </c>
      <c r="B2256" s="513" t="str">
        <f t="shared" si="66"/>
        <v>1003</v>
      </c>
      <c r="C2256" s="56">
        <v>2015</v>
      </c>
      <c r="D2256" s="572">
        <v>166</v>
      </c>
      <c r="E2256" s="572">
        <v>12</v>
      </c>
      <c r="F2256" s="572">
        <v>0</v>
      </c>
      <c r="G2256" s="572">
        <v>1</v>
      </c>
      <c r="H2256" s="141">
        <v>743</v>
      </c>
      <c r="I2256" s="141">
        <v>22</v>
      </c>
      <c r="J2256" s="572">
        <v>0</v>
      </c>
      <c r="K2256" s="141">
        <v>426</v>
      </c>
      <c r="L2256" s="141">
        <v>8</v>
      </c>
      <c r="M2256" s="281">
        <v>0</v>
      </c>
    </row>
    <row r="2257" spans="1:13" x14ac:dyDescent="0.2">
      <c r="A2257" s="58">
        <v>42281</v>
      </c>
      <c r="B2257" s="513" t="str">
        <f t="shared" si="66"/>
        <v>1004</v>
      </c>
      <c r="C2257" s="56">
        <v>2015</v>
      </c>
      <c r="D2257" s="572">
        <v>78</v>
      </c>
      <c r="E2257" s="572">
        <v>10</v>
      </c>
      <c r="F2257" s="572">
        <v>0</v>
      </c>
      <c r="G2257" s="572">
        <v>0</v>
      </c>
      <c r="H2257" s="141">
        <v>739</v>
      </c>
      <c r="I2257" s="141">
        <v>24</v>
      </c>
      <c r="J2257" s="572">
        <v>0</v>
      </c>
      <c r="K2257" s="141">
        <v>234</v>
      </c>
      <c r="L2257" s="141">
        <v>4</v>
      </c>
      <c r="M2257" s="281">
        <v>0</v>
      </c>
    </row>
    <row r="2258" spans="1:13" x14ac:dyDescent="0.2">
      <c r="A2258" s="58">
        <v>42282</v>
      </c>
      <c r="B2258" s="513" t="str">
        <f t="shared" si="66"/>
        <v>1005</v>
      </c>
      <c r="C2258" s="56">
        <v>2015</v>
      </c>
      <c r="D2258" s="572">
        <v>99</v>
      </c>
      <c r="E2258" s="572">
        <v>32</v>
      </c>
      <c r="F2258" s="572">
        <v>1</v>
      </c>
      <c r="G2258" s="572">
        <v>0</v>
      </c>
      <c r="H2258" s="141">
        <v>858</v>
      </c>
      <c r="I2258" s="141">
        <v>29</v>
      </c>
      <c r="J2258" s="572">
        <v>2</v>
      </c>
      <c r="K2258" s="141">
        <v>457</v>
      </c>
      <c r="L2258" s="141">
        <v>6</v>
      </c>
      <c r="M2258" s="281">
        <v>0</v>
      </c>
    </row>
    <row r="2259" spans="1:13" x14ac:dyDescent="0.2">
      <c r="A2259" s="58">
        <v>42283</v>
      </c>
      <c r="B2259" s="513" t="str">
        <f t="shared" si="66"/>
        <v>1006</v>
      </c>
      <c r="C2259" s="56">
        <v>2015</v>
      </c>
      <c r="D2259" s="572">
        <v>175</v>
      </c>
      <c r="E2259" s="572">
        <v>28</v>
      </c>
      <c r="F2259" s="572">
        <v>0</v>
      </c>
      <c r="G2259" s="572">
        <v>2</v>
      </c>
      <c r="H2259" s="141">
        <v>1534</v>
      </c>
      <c r="I2259" s="141">
        <v>59</v>
      </c>
      <c r="J2259" s="572">
        <v>0</v>
      </c>
      <c r="K2259" s="141">
        <v>399</v>
      </c>
      <c r="L2259" s="141">
        <v>5</v>
      </c>
      <c r="M2259" s="281">
        <v>0</v>
      </c>
    </row>
    <row r="2260" spans="1:13" x14ac:dyDescent="0.2">
      <c r="A2260" s="58">
        <v>42284</v>
      </c>
      <c r="B2260" s="513" t="str">
        <f t="shared" si="66"/>
        <v>1007</v>
      </c>
      <c r="C2260" s="56">
        <v>2015</v>
      </c>
      <c r="D2260" s="572">
        <v>88</v>
      </c>
      <c r="E2260" s="572">
        <v>11</v>
      </c>
      <c r="F2260" s="572">
        <v>0</v>
      </c>
      <c r="G2260" s="572">
        <v>3</v>
      </c>
      <c r="H2260" s="141">
        <v>945</v>
      </c>
      <c r="I2260" s="141">
        <v>31</v>
      </c>
      <c r="J2260" s="572">
        <v>0</v>
      </c>
      <c r="K2260" s="141">
        <v>284</v>
      </c>
      <c r="L2260" s="141">
        <v>3</v>
      </c>
      <c r="M2260" s="281">
        <v>0</v>
      </c>
    </row>
    <row r="2261" spans="1:13" x14ac:dyDescent="0.2">
      <c r="A2261" s="58">
        <v>42285</v>
      </c>
      <c r="B2261" s="513" t="str">
        <f t="shared" si="66"/>
        <v>1008</v>
      </c>
      <c r="C2261" s="56">
        <v>2015</v>
      </c>
      <c r="D2261" s="572">
        <v>82</v>
      </c>
      <c r="E2261" s="572">
        <v>23</v>
      </c>
      <c r="F2261" s="572">
        <v>0</v>
      </c>
      <c r="G2261" s="572">
        <v>0</v>
      </c>
      <c r="H2261" s="141">
        <v>661</v>
      </c>
      <c r="I2261" s="141">
        <v>19</v>
      </c>
      <c r="J2261" s="572">
        <v>4</v>
      </c>
      <c r="K2261" s="141">
        <v>264</v>
      </c>
      <c r="L2261" s="141">
        <v>2</v>
      </c>
      <c r="M2261" s="281">
        <v>0</v>
      </c>
    </row>
    <row r="2262" spans="1:13" x14ac:dyDescent="0.2">
      <c r="A2262" s="58">
        <v>42286</v>
      </c>
      <c r="B2262" s="513" t="str">
        <f t="shared" si="66"/>
        <v>1009</v>
      </c>
      <c r="C2262" s="56">
        <v>2015</v>
      </c>
      <c r="D2262" s="572">
        <v>175</v>
      </c>
      <c r="E2262" s="572">
        <v>47</v>
      </c>
      <c r="F2262" s="572">
        <v>0</v>
      </c>
      <c r="G2262" s="572">
        <v>0</v>
      </c>
      <c r="H2262" s="141">
        <v>1193</v>
      </c>
      <c r="I2262" s="141">
        <v>84</v>
      </c>
      <c r="J2262" s="572">
        <v>3</v>
      </c>
      <c r="K2262" s="141">
        <v>313</v>
      </c>
      <c r="L2262" s="141">
        <v>1</v>
      </c>
      <c r="M2262" s="281">
        <v>0</v>
      </c>
    </row>
    <row r="2263" spans="1:13" x14ac:dyDescent="0.2">
      <c r="A2263" s="58">
        <v>42287</v>
      </c>
      <c r="B2263" s="513" t="str">
        <f t="shared" si="66"/>
        <v>1010</v>
      </c>
      <c r="C2263" s="56">
        <v>2015</v>
      </c>
      <c r="D2263" s="572">
        <v>60</v>
      </c>
      <c r="E2263" s="572">
        <v>0</v>
      </c>
      <c r="F2263" s="572">
        <v>0</v>
      </c>
      <c r="G2263" s="572">
        <v>0</v>
      </c>
      <c r="H2263" s="141">
        <v>318</v>
      </c>
      <c r="I2263" s="141">
        <v>9</v>
      </c>
      <c r="J2263" s="572">
        <v>0</v>
      </c>
      <c r="K2263" s="141">
        <v>506</v>
      </c>
      <c r="L2263" s="141">
        <v>1</v>
      </c>
      <c r="M2263" s="281">
        <v>0</v>
      </c>
    </row>
    <row r="2264" spans="1:13" x14ac:dyDescent="0.2">
      <c r="A2264" s="58">
        <v>42288</v>
      </c>
      <c r="B2264" s="513" t="str">
        <f t="shared" si="66"/>
        <v>1011</v>
      </c>
      <c r="C2264" s="56">
        <v>2015</v>
      </c>
      <c r="D2264" s="572">
        <v>133</v>
      </c>
      <c r="E2264" s="572">
        <v>8</v>
      </c>
      <c r="F2264" s="572">
        <v>0</v>
      </c>
      <c r="G2264" s="572">
        <v>0</v>
      </c>
      <c r="H2264" s="141">
        <v>283</v>
      </c>
      <c r="I2264" s="141">
        <v>8</v>
      </c>
      <c r="J2264" s="572">
        <v>2</v>
      </c>
      <c r="K2264" s="141">
        <v>157</v>
      </c>
      <c r="L2264" s="141">
        <v>0</v>
      </c>
      <c r="M2264" s="281">
        <v>0</v>
      </c>
    </row>
    <row r="2265" spans="1:13" x14ac:dyDescent="0.2">
      <c r="A2265" s="58">
        <v>42289</v>
      </c>
      <c r="B2265" s="513" t="str">
        <f t="shared" si="66"/>
        <v>1012</v>
      </c>
      <c r="C2265" s="56">
        <v>2015</v>
      </c>
      <c r="D2265" s="572">
        <v>213</v>
      </c>
      <c r="E2265" s="572">
        <v>14</v>
      </c>
      <c r="F2265" s="572">
        <v>0</v>
      </c>
      <c r="G2265" s="572">
        <v>0</v>
      </c>
      <c r="H2265" s="141">
        <v>860</v>
      </c>
      <c r="I2265" s="141">
        <v>28</v>
      </c>
      <c r="J2265" s="572">
        <v>8</v>
      </c>
      <c r="K2265" s="141">
        <v>386</v>
      </c>
      <c r="L2265" s="141">
        <v>0</v>
      </c>
      <c r="M2265" s="281">
        <v>0</v>
      </c>
    </row>
    <row r="2266" spans="1:13" x14ac:dyDescent="0.2">
      <c r="A2266" s="58">
        <v>42290</v>
      </c>
      <c r="B2266" s="513" t="str">
        <f t="shared" si="66"/>
        <v>1013</v>
      </c>
      <c r="C2266" s="56">
        <v>2015</v>
      </c>
      <c r="D2266" s="572">
        <v>79</v>
      </c>
      <c r="E2266" s="572">
        <v>3</v>
      </c>
      <c r="F2266" s="572">
        <v>0</v>
      </c>
      <c r="G2266" s="572">
        <v>0</v>
      </c>
      <c r="H2266" s="141">
        <v>186</v>
      </c>
      <c r="I2266" s="141">
        <v>4</v>
      </c>
      <c r="J2266" s="572">
        <v>5</v>
      </c>
      <c r="K2266" s="141">
        <v>150</v>
      </c>
      <c r="L2266" s="141">
        <v>0</v>
      </c>
      <c r="M2266" s="281">
        <v>0</v>
      </c>
    </row>
    <row r="2267" spans="1:13" x14ac:dyDescent="0.2">
      <c r="A2267" s="58">
        <v>42291</v>
      </c>
      <c r="B2267" s="513" t="str">
        <f t="shared" si="66"/>
        <v>1014</v>
      </c>
      <c r="C2267" s="56">
        <v>2015</v>
      </c>
      <c r="D2267" s="572">
        <v>26</v>
      </c>
      <c r="E2267" s="572">
        <v>2</v>
      </c>
      <c r="F2267" s="572">
        <v>0</v>
      </c>
      <c r="G2267" s="572">
        <v>0</v>
      </c>
      <c r="H2267" s="141">
        <v>224</v>
      </c>
      <c r="I2267" s="141">
        <v>5</v>
      </c>
      <c r="J2267" s="572">
        <v>1</v>
      </c>
      <c r="K2267" s="141">
        <v>109</v>
      </c>
      <c r="L2267" s="141">
        <v>0</v>
      </c>
      <c r="M2267" s="281">
        <v>0</v>
      </c>
    </row>
    <row r="2268" spans="1:13" x14ac:dyDescent="0.2">
      <c r="A2268" s="58">
        <v>42292</v>
      </c>
      <c r="B2268" s="513" t="str">
        <f t="shared" si="66"/>
        <v>1015</v>
      </c>
      <c r="C2268" s="56">
        <v>2015</v>
      </c>
      <c r="D2268" s="572">
        <v>3</v>
      </c>
      <c r="E2268" s="572">
        <v>0</v>
      </c>
      <c r="F2268" s="572">
        <v>0</v>
      </c>
      <c r="G2268" s="572">
        <v>0</v>
      </c>
      <c r="H2268" s="141">
        <v>12</v>
      </c>
      <c r="I2268" s="141">
        <v>1</v>
      </c>
      <c r="J2268" s="572">
        <v>0</v>
      </c>
      <c r="K2268" s="141">
        <v>23</v>
      </c>
      <c r="L2268" s="141">
        <v>0</v>
      </c>
      <c r="M2268" s="281">
        <v>0</v>
      </c>
    </row>
    <row r="2269" spans="1:13" x14ac:dyDescent="0.2">
      <c r="A2269" s="58">
        <v>42293</v>
      </c>
      <c r="B2269" s="513" t="str">
        <f t="shared" si="66"/>
        <v>1016</v>
      </c>
      <c r="C2269" s="56">
        <v>2015</v>
      </c>
      <c r="D2269" s="572">
        <v>31</v>
      </c>
      <c r="E2269" s="572">
        <v>6</v>
      </c>
      <c r="F2269" s="572">
        <v>0</v>
      </c>
      <c r="G2269" s="572">
        <v>0</v>
      </c>
      <c r="H2269" s="141">
        <v>281</v>
      </c>
      <c r="I2269" s="141">
        <v>6</v>
      </c>
      <c r="J2269" s="572">
        <v>2</v>
      </c>
      <c r="K2269" s="141">
        <v>39</v>
      </c>
      <c r="L2269" s="141">
        <v>0</v>
      </c>
      <c r="M2269" s="281">
        <v>0</v>
      </c>
    </row>
    <row r="2270" spans="1:13" x14ac:dyDescent="0.2">
      <c r="A2270" s="58">
        <v>42294</v>
      </c>
      <c r="B2270" s="513" t="str">
        <f t="shared" si="66"/>
        <v>1017</v>
      </c>
      <c r="C2270" s="56">
        <v>2015</v>
      </c>
      <c r="D2270" s="572">
        <v>31</v>
      </c>
      <c r="E2270" s="572">
        <v>5</v>
      </c>
      <c r="F2270" s="572">
        <v>0</v>
      </c>
      <c r="G2270" s="572">
        <v>0</v>
      </c>
      <c r="H2270" s="141">
        <v>163</v>
      </c>
      <c r="I2270" s="141">
        <v>13</v>
      </c>
      <c r="J2270" s="572">
        <v>2</v>
      </c>
      <c r="K2270" s="141">
        <v>53</v>
      </c>
      <c r="L2270" s="141">
        <v>0</v>
      </c>
      <c r="M2270" s="281">
        <v>0</v>
      </c>
    </row>
    <row r="2271" spans="1:13" x14ac:dyDescent="0.2">
      <c r="A2271" s="58">
        <v>42295</v>
      </c>
      <c r="B2271" s="513" t="str">
        <f t="shared" ref="B2271:B2334" si="67">CONCATENATE(TEXT(A2271,"mm"),TEXT(A2271,"dd"))</f>
        <v>1018</v>
      </c>
      <c r="C2271" s="56">
        <v>2015</v>
      </c>
      <c r="D2271" s="572">
        <v>11</v>
      </c>
      <c r="E2271" s="572">
        <v>4</v>
      </c>
      <c r="F2271" s="572">
        <v>0</v>
      </c>
      <c r="G2271" s="572">
        <v>0</v>
      </c>
      <c r="H2271" s="141">
        <v>40</v>
      </c>
      <c r="I2271" s="141">
        <v>4</v>
      </c>
      <c r="J2271" s="572">
        <v>0</v>
      </c>
      <c r="K2271" s="141">
        <v>23</v>
      </c>
      <c r="L2271" s="141">
        <v>0</v>
      </c>
      <c r="M2271" s="281">
        <v>0</v>
      </c>
    </row>
    <row r="2272" spans="1:13" x14ac:dyDescent="0.2">
      <c r="A2272" s="58">
        <v>42296</v>
      </c>
      <c r="B2272" s="513" t="str">
        <f t="shared" si="67"/>
        <v>1019</v>
      </c>
      <c r="C2272" s="56">
        <v>2015</v>
      </c>
      <c r="D2272" s="572">
        <v>26</v>
      </c>
      <c r="E2272" s="572">
        <v>1</v>
      </c>
      <c r="F2272" s="572">
        <v>0</v>
      </c>
      <c r="G2272" s="572">
        <v>0</v>
      </c>
      <c r="H2272" s="141">
        <v>78</v>
      </c>
      <c r="I2272" s="141">
        <v>0</v>
      </c>
      <c r="J2272" s="572">
        <v>0</v>
      </c>
      <c r="K2272" s="141">
        <v>21</v>
      </c>
      <c r="L2272" s="141">
        <v>0</v>
      </c>
      <c r="M2272" s="281">
        <v>0</v>
      </c>
    </row>
    <row r="2273" spans="1:13" x14ac:dyDescent="0.2">
      <c r="A2273" s="58">
        <v>42297</v>
      </c>
      <c r="B2273" s="513" t="str">
        <f t="shared" si="67"/>
        <v>1020</v>
      </c>
      <c r="C2273" s="56">
        <v>2015</v>
      </c>
      <c r="D2273" s="572">
        <v>54</v>
      </c>
      <c r="E2273" s="572">
        <v>3</v>
      </c>
      <c r="F2273" s="572">
        <v>0</v>
      </c>
      <c r="G2273" s="572">
        <v>0</v>
      </c>
      <c r="H2273" s="141">
        <v>358</v>
      </c>
      <c r="I2273" s="141">
        <v>20</v>
      </c>
      <c r="J2273" s="572">
        <v>2</v>
      </c>
      <c r="K2273" s="141">
        <v>75</v>
      </c>
      <c r="L2273" s="141">
        <v>0</v>
      </c>
      <c r="M2273" s="281">
        <v>0</v>
      </c>
    </row>
    <row r="2274" spans="1:13" x14ac:dyDescent="0.2">
      <c r="A2274" s="58">
        <v>42298</v>
      </c>
      <c r="B2274" s="513" t="str">
        <f t="shared" si="67"/>
        <v>1021</v>
      </c>
      <c r="C2274" s="56">
        <v>2015</v>
      </c>
      <c r="D2274" s="572">
        <v>50</v>
      </c>
      <c r="E2274" s="572">
        <v>1</v>
      </c>
      <c r="F2274" s="572">
        <v>0</v>
      </c>
      <c r="G2274" s="572">
        <v>1</v>
      </c>
      <c r="H2274" s="141">
        <v>333</v>
      </c>
      <c r="I2274" s="141">
        <v>24</v>
      </c>
      <c r="J2274" s="572">
        <v>0</v>
      </c>
      <c r="K2274" s="141">
        <v>47</v>
      </c>
      <c r="L2274" s="141">
        <v>0</v>
      </c>
      <c r="M2274" s="281">
        <v>0</v>
      </c>
    </row>
    <row r="2275" spans="1:13" x14ac:dyDescent="0.2">
      <c r="A2275" s="58">
        <v>42299</v>
      </c>
      <c r="B2275" s="513" t="str">
        <f t="shared" si="67"/>
        <v>1022</v>
      </c>
      <c r="C2275" s="56">
        <v>2015</v>
      </c>
      <c r="D2275" s="572">
        <v>36</v>
      </c>
      <c r="E2275" s="572">
        <v>1</v>
      </c>
      <c r="F2275" s="572">
        <v>0</v>
      </c>
      <c r="G2275" s="572">
        <v>0</v>
      </c>
      <c r="H2275" s="141">
        <v>178</v>
      </c>
      <c r="I2275" s="141">
        <v>4</v>
      </c>
      <c r="J2275" s="572">
        <v>1</v>
      </c>
      <c r="K2275" s="141">
        <v>42</v>
      </c>
      <c r="L2275" s="141">
        <v>0</v>
      </c>
      <c r="M2275" s="281">
        <v>1</v>
      </c>
    </row>
    <row r="2276" spans="1:13" x14ac:dyDescent="0.2">
      <c r="A2276" s="58">
        <v>42300</v>
      </c>
      <c r="B2276" s="513" t="str">
        <f t="shared" si="67"/>
        <v>1023</v>
      </c>
      <c r="C2276" s="56">
        <v>2015</v>
      </c>
      <c r="D2276" s="572">
        <v>39</v>
      </c>
      <c r="E2276" s="572">
        <v>8</v>
      </c>
      <c r="F2276" s="572">
        <v>0</v>
      </c>
      <c r="G2276" s="572">
        <v>4</v>
      </c>
      <c r="H2276" s="141">
        <v>183</v>
      </c>
      <c r="I2276" s="141">
        <v>11</v>
      </c>
      <c r="J2276" s="572">
        <v>0</v>
      </c>
      <c r="K2276" s="141">
        <v>84</v>
      </c>
      <c r="L2276" s="141">
        <v>0</v>
      </c>
      <c r="M2276" s="281">
        <v>0</v>
      </c>
    </row>
    <row r="2277" spans="1:13" x14ac:dyDescent="0.2">
      <c r="A2277" s="58">
        <v>42301</v>
      </c>
      <c r="B2277" s="513" t="str">
        <f t="shared" si="67"/>
        <v>1024</v>
      </c>
      <c r="C2277" s="56">
        <v>2015</v>
      </c>
      <c r="D2277" s="572">
        <v>28</v>
      </c>
      <c r="E2277" s="572">
        <v>3</v>
      </c>
      <c r="F2277" s="572">
        <v>0</v>
      </c>
      <c r="G2277" s="572">
        <v>3</v>
      </c>
      <c r="H2277" s="141">
        <v>95</v>
      </c>
      <c r="I2277" s="141">
        <v>7</v>
      </c>
      <c r="J2277" s="572">
        <v>2</v>
      </c>
      <c r="K2277" s="141">
        <v>72</v>
      </c>
      <c r="L2277" s="141">
        <v>0</v>
      </c>
      <c r="M2277" s="281">
        <v>0</v>
      </c>
    </row>
    <row r="2278" spans="1:13" x14ac:dyDescent="0.2">
      <c r="A2278" s="58">
        <v>42302</v>
      </c>
      <c r="B2278" s="513" t="str">
        <f t="shared" si="67"/>
        <v>1025</v>
      </c>
      <c r="C2278" s="56">
        <v>2015</v>
      </c>
      <c r="D2278" s="572">
        <v>31</v>
      </c>
      <c r="E2278" s="572">
        <v>6</v>
      </c>
      <c r="F2278" s="572">
        <v>0</v>
      </c>
      <c r="G2278" s="572">
        <v>0</v>
      </c>
      <c r="H2278" s="141">
        <v>102</v>
      </c>
      <c r="I2278" s="141">
        <v>8</v>
      </c>
      <c r="J2278" s="572">
        <v>1</v>
      </c>
      <c r="K2278" s="141">
        <v>95</v>
      </c>
      <c r="L2278" s="141">
        <v>0</v>
      </c>
      <c r="M2278" s="281">
        <v>0</v>
      </c>
    </row>
    <row r="2279" spans="1:13" x14ac:dyDescent="0.2">
      <c r="A2279" s="58">
        <v>42303</v>
      </c>
      <c r="B2279" s="513" t="str">
        <f t="shared" si="67"/>
        <v>1026</v>
      </c>
      <c r="C2279" s="56">
        <v>2015</v>
      </c>
      <c r="D2279" s="572">
        <v>28</v>
      </c>
      <c r="E2279" s="572">
        <v>4</v>
      </c>
      <c r="F2279" s="572">
        <v>0</v>
      </c>
      <c r="G2279" s="572">
        <v>0</v>
      </c>
      <c r="H2279" s="141">
        <v>105</v>
      </c>
      <c r="I2279" s="141">
        <v>7</v>
      </c>
      <c r="J2279" s="572">
        <v>0</v>
      </c>
      <c r="K2279" s="141">
        <v>101</v>
      </c>
      <c r="L2279" s="141">
        <v>0</v>
      </c>
      <c r="M2279" s="281">
        <v>0</v>
      </c>
    </row>
    <row r="2280" spans="1:13" x14ac:dyDescent="0.2">
      <c r="A2280" s="58">
        <v>42304</v>
      </c>
      <c r="B2280" s="513" t="str">
        <f t="shared" si="67"/>
        <v>1027</v>
      </c>
      <c r="C2280" s="56">
        <v>2015</v>
      </c>
      <c r="D2280" s="572">
        <v>23</v>
      </c>
      <c r="E2280" s="572">
        <v>0</v>
      </c>
      <c r="F2280" s="141">
        <v>0</v>
      </c>
      <c r="G2280" s="141">
        <v>0</v>
      </c>
      <c r="H2280" s="141">
        <v>59</v>
      </c>
      <c r="I2280" s="141">
        <v>0</v>
      </c>
      <c r="J2280" s="572">
        <v>0</v>
      </c>
      <c r="K2280" s="141">
        <v>34</v>
      </c>
      <c r="L2280" s="141">
        <v>0</v>
      </c>
      <c r="M2280" s="281">
        <v>0</v>
      </c>
    </row>
    <row r="2281" spans="1:13" x14ac:dyDescent="0.2">
      <c r="A2281" s="58">
        <v>42305</v>
      </c>
      <c r="B2281" s="513" t="str">
        <f t="shared" si="67"/>
        <v>1028</v>
      </c>
      <c r="C2281" s="56">
        <v>2015</v>
      </c>
      <c r="D2281" s="572">
        <v>36</v>
      </c>
      <c r="E2281" s="572">
        <v>1</v>
      </c>
      <c r="F2281" s="141">
        <v>0</v>
      </c>
      <c r="G2281" s="141">
        <v>4</v>
      </c>
      <c r="H2281" s="141">
        <v>35</v>
      </c>
      <c r="I2281" s="141">
        <v>5</v>
      </c>
      <c r="J2281" s="572">
        <v>2</v>
      </c>
      <c r="K2281" s="141">
        <v>87</v>
      </c>
      <c r="L2281" s="141">
        <v>0</v>
      </c>
      <c r="M2281" s="281">
        <v>0</v>
      </c>
    </row>
    <row r="2282" spans="1:13" x14ac:dyDescent="0.2">
      <c r="A2282" s="58">
        <v>42306</v>
      </c>
      <c r="B2282" s="513" t="str">
        <f t="shared" si="67"/>
        <v>1029</v>
      </c>
      <c r="C2282" s="56">
        <v>2015</v>
      </c>
      <c r="D2282" s="572">
        <v>31</v>
      </c>
      <c r="E2282" s="572">
        <v>2</v>
      </c>
      <c r="F2282" s="141">
        <v>0</v>
      </c>
      <c r="G2282" s="141">
        <v>1</v>
      </c>
      <c r="H2282" s="141">
        <v>48</v>
      </c>
      <c r="I2282" s="141">
        <v>7</v>
      </c>
      <c r="J2282" s="572">
        <v>1</v>
      </c>
      <c r="K2282" s="141">
        <v>239</v>
      </c>
      <c r="L2282" s="141">
        <v>0</v>
      </c>
      <c r="M2282" s="281">
        <v>0</v>
      </c>
    </row>
    <row r="2283" spans="1:13" x14ac:dyDescent="0.2">
      <c r="A2283" s="58">
        <v>42307</v>
      </c>
      <c r="B2283" s="513" t="str">
        <f t="shared" si="67"/>
        <v>1030</v>
      </c>
      <c r="C2283" s="56">
        <v>2015</v>
      </c>
      <c r="D2283" s="572">
        <v>48</v>
      </c>
      <c r="E2283" s="572">
        <v>7</v>
      </c>
      <c r="F2283" s="141">
        <v>0</v>
      </c>
      <c r="G2283" s="141">
        <v>3</v>
      </c>
      <c r="H2283" s="141">
        <v>46</v>
      </c>
      <c r="I2283" s="141">
        <v>4</v>
      </c>
      <c r="J2283" s="572">
        <v>1</v>
      </c>
      <c r="K2283" s="141">
        <v>279</v>
      </c>
      <c r="L2283" s="141">
        <v>0</v>
      </c>
      <c r="M2283" s="281">
        <v>0</v>
      </c>
    </row>
    <row r="2284" spans="1:13" x14ac:dyDescent="0.2">
      <c r="A2284" s="58">
        <v>42308</v>
      </c>
      <c r="B2284" s="513" t="str">
        <f t="shared" si="67"/>
        <v>1031</v>
      </c>
      <c r="C2284" s="56">
        <v>2015</v>
      </c>
      <c r="D2284" s="572">
        <v>44</v>
      </c>
      <c r="E2284" s="572">
        <v>9</v>
      </c>
      <c r="F2284" s="141">
        <v>0</v>
      </c>
      <c r="G2284" s="141">
        <v>3</v>
      </c>
      <c r="H2284" s="141">
        <v>43</v>
      </c>
      <c r="I2284" s="141">
        <v>2</v>
      </c>
      <c r="J2284" s="572">
        <v>2</v>
      </c>
      <c r="K2284" s="141">
        <v>264</v>
      </c>
      <c r="L2284" s="141">
        <v>0</v>
      </c>
      <c r="M2284" s="281">
        <v>0</v>
      </c>
    </row>
    <row r="2285" spans="1:13" x14ac:dyDescent="0.2">
      <c r="A2285" s="58">
        <v>42309</v>
      </c>
      <c r="B2285" s="513" t="str">
        <f t="shared" si="67"/>
        <v>1101</v>
      </c>
      <c r="C2285" s="56">
        <v>2015</v>
      </c>
      <c r="D2285" s="572">
        <v>44</v>
      </c>
      <c r="E2285" s="572">
        <v>5</v>
      </c>
      <c r="F2285" s="141">
        <v>0</v>
      </c>
      <c r="G2285" s="141">
        <v>0</v>
      </c>
      <c r="H2285" s="141">
        <v>17</v>
      </c>
      <c r="I2285" s="141">
        <v>5</v>
      </c>
      <c r="J2285" s="572">
        <v>1</v>
      </c>
      <c r="K2285" s="141">
        <v>684</v>
      </c>
      <c r="L2285" s="141">
        <v>0</v>
      </c>
      <c r="M2285" s="281">
        <v>0</v>
      </c>
    </row>
    <row r="2286" spans="1:13" x14ac:dyDescent="0.2">
      <c r="A2286" s="58">
        <v>42310</v>
      </c>
      <c r="B2286" s="513" t="str">
        <f t="shared" si="67"/>
        <v>1102</v>
      </c>
      <c r="C2286" s="56">
        <v>2015</v>
      </c>
      <c r="D2286" s="572">
        <v>9</v>
      </c>
      <c r="E2286" s="572">
        <v>3</v>
      </c>
      <c r="F2286" s="141">
        <v>0</v>
      </c>
      <c r="G2286" s="141">
        <v>0</v>
      </c>
      <c r="H2286" s="141">
        <v>7</v>
      </c>
      <c r="I2286" s="141">
        <v>2</v>
      </c>
      <c r="J2286" s="572">
        <v>0</v>
      </c>
      <c r="K2286" s="141">
        <v>153</v>
      </c>
      <c r="L2286" s="141">
        <v>0</v>
      </c>
      <c r="M2286" s="281">
        <v>0</v>
      </c>
    </row>
    <row r="2287" spans="1:13" x14ac:dyDescent="0.2">
      <c r="A2287" s="58">
        <v>42311</v>
      </c>
      <c r="B2287" s="513" t="str">
        <f t="shared" si="67"/>
        <v>1103</v>
      </c>
      <c r="C2287" s="56">
        <v>2015</v>
      </c>
      <c r="D2287" s="141">
        <v>10</v>
      </c>
      <c r="E2287" s="141">
        <v>1</v>
      </c>
      <c r="F2287" s="141">
        <v>0</v>
      </c>
      <c r="G2287" s="141">
        <v>0</v>
      </c>
      <c r="H2287" s="141">
        <v>4</v>
      </c>
      <c r="I2287" s="141">
        <v>1</v>
      </c>
      <c r="J2287" s="141">
        <v>4</v>
      </c>
      <c r="K2287" s="141">
        <v>185</v>
      </c>
      <c r="L2287" s="141">
        <v>0</v>
      </c>
      <c r="M2287" s="56">
        <v>0</v>
      </c>
    </row>
    <row r="2288" spans="1:13" x14ac:dyDescent="0.2">
      <c r="A2288" s="58">
        <v>42312</v>
      </c>
      <c r="B2288" s="513" t="str">
        <f t="shared" si="67"/>
        <v>1104</v>
      </c>
      <c r="C2288" s="56">
        <v>2015</v>
      </c>
      <c r="D2288" s="141">
        <v>15</v>
      </c>
      <c r="E2288" s="141">
        <v>2</v>
      </c>
      <c r="F2288" s="141">
        <v>0</v>
      </c>
      <c r="G2288" s="141">
        <v>0</v>
      </c>
      <c r="H2288" s="141">
        <v>3</v>
      </c>
      <c r="I2288" s="141">
        <v>1</v>
      </c>
      <c r="J2288" s="141">
        <v>4</v>
      </c>
      <c r="K2288" s="141">
        <v>97</v>
      </c>
      <c r="L2288" s="141">
        <v>0</v>
      </c>
      <c r="M2288" s="56">
        <v>0</v>
      </c>
    </row>
    <row r="2289" spans="1:13" x14ac:dyDescent="0.2">
      <c r="A2289" s="58">
        <v>42313</v>
      </c>
      <c r="B2289" s="513" t="str">
        <f t="shared" si="67"/>
        <v>1105</v>
      </c>
      <c r="C2289" s="56">
        <v>2015</v>
      </c>
      <c r="D2289" s="141">
        <v>9</v>
      </c>
      <c r="E2289" s="141">
        <v>2</v>
      </c>
      <c r="F2289" s="141">
        <v>0</v>
      </c>
      <c r="G2289" s="141">
        <v>0</v>
      </c>
      <c r="H2289" s="141">
        <v>5</v>
      </c>
      <c r="I2289" s="141">
        <v>1</v>
      </c>
      <c r="J2289" s="141">
        <v>3</v>
      </c>
      <c r="K2289" s="141">
        <v>80</v>
      </c>
      <c r="L2289" s="141">
        <v>0</v>
      </c>
      <c r="M2289" s="56">
        <v>0</v>
      </c>
    </row>
    <row r="2290" spans="1:13" x14ac:dyDescent="0.2">
      <c r="A2290" s="58">
        <v>42314</v>
      </c>
      <c r="B2290" s="513" t="str">
        <f t="shared" si="67"/>
        <v>1106</v>
      </c>
      <c r="C2290" s="56">
        <v>2015</v>
      </c>
      <c r="D2290" s="141">
        <v>4</v>
      </c>
      <c r="E2290" s="141">
        <v>0</v>
      </c>
      <c r="F2290" s="141">
        <v>0</v>
      </c>
      <c r="G2290" s="141">
        <v>0</v>
      </c>
      <c r="H2290" s="141">
        <v>0</v>
      </c>
      <c r="I2290" s="141">
        <v>0</v>
      </c>
      <c r="J2290" s="141">
        <v>2</v>
      </c>
      <c r="K2290" s="141">
        <v>26</v>
      </c>
      <c r="L2290" s="141">
        <v>0</v>
      </c>
      <c r="M2290" s="56">
        <v>0</v>
      </c>
    </row>
    <row r="2291" spans="1:13" x14ac:dyDescent="0.2">
      <c r="A2291" s="58">
        <v>42315</v>
      </c>
      <c r="B2291" s="513" t="str">
        <f t="shared" si="67"/>
        <v>1107</v>
      </c>
      <c r="C2291" s="56">
        <v>2015</v>
      </c>
    </row>
    <row r="2292" spans="1:13" x14ac:dyDescent="0.2">
      <c r="A2292" s="58">
        <v>42316</v>
      </c>
      <c r="B2292" s="513" t="str">
        <f t="shared" si="67"/>
        <v>1108</v>
      </c>
      <c r="C2292" s="56">
        <v>2015</v>
      </c>
    </row>
    <row r="2293" spans="1:13" x14ac:dyDescent="0.2">
      <c r="A2293" s="58">
        <v>42317</v>
      </c>
      <c r="B2293" s="513" t="str">
        <f t="shared" si="67"/>
        <v>1109</v>
      </c>
      <c r="C2293" s="56">
        <v>2015</v>
      </c>
    </row>
    <row r="2294" spans="1:13" x14ac:dyDescent="0.2">
      <c r="A2294" s="58">
        <v>42318</v>
      </c>
      <c r="B2294" s="513" t="str">
        <f t="shared" si="67"/>
        <v>1110</v>
      </c>
      <c r="C2294" s="56">
        <v>2015</v>
      </c>
    </row>
    <row r="2295" spans="1:13" x14ac:dyDescent="0.2">
      <c r="A2295" s="58">
        <v>42319</v>
      </c>
      <c r="B2295" s="513" t="str">
        <f t="shared" si="67"/>
        <v>1111</v>
      </c>
      <c r="C2295" s="56">
        <v>2015</v>
      </c>
    </row>
    <row r="2296" spans="1:13" x14ac:dyDescent="0.2">
      <c r="A2296" s="58">
        <v>42320</v>
      </c>
      <c r="B2296" s="513" t="str">
        <f t="shared" si="67"/>
        <v>1112</v>
      </c>
      <c r="C2296" s="56">
        <v>2015</v>
      </c>
    </row>
    <row r="2297" spans="1:13" x14ac:dyDescent="0.2">
      <c r="A2297" s="58">
        <v>42321</v>
      </c>
      <c r="B2297" s="513" t="str">
        <f t="shared" si="67"/>
        <v>1113</v>
      </c>
      <c r="C2297" s="56">
        <v>2015</v>
      </c>
    </row>
    <row r="2298" spans="1:13" x14ac:dyDescent="0.2">
      <c r="A2298" s="58">
        <v>42322</v>
      </c>
      <c r="B2298" s="513" t="str">
        <f t="shared" si="67"/>
        <v>1114</v>
      </c>
      <c r="C2298" s="56">
        <v>2015</v>
      </c>
    </row>
    <row r="2299" spans="1:13" x14ac:dyDescent="0.2">
      <c r="A2299" s="58">
        <v>42323</v>
      </c>
      <c r="B2299" s="513" t="str">
        <f t="shared" si="67"/>
        <v>1115</v>
      </c>
      <c r="C2299" s="56">
        <v>2015</v>
      </c>
    </row>
    <row r="2300" spans="1:13" x14ac:dyDescent="0.2">
      <c r="A2300" s="58">
        <v>42324</v>
      </c>
      <c r="B2300" s="513" t="str">
        <f t="shared" si="67"/>
        <v>1116</v>
      </c>
      <c r="C2300" s="56">
        <v>2015</v>
      </c>
    </row>
    <row r="2301" spans="1:13" x14ac:dyDescent="0.2">
      <c r="A2301" s="58">
        <v>42325</v>
      </c>
      <c r="B2301" s="513" t="str">
        <f t="shared" si="67"/>
        <v>1117</v>
      </c>
      <c r="C2301" s="56">
        <v>2015</v>
      </c>
    </row>
    <row r="2302" spans="1:13" x14ac:dyDescent="0.2">
      <c r="A2302" s="58">
        <v>42326</v>
      </c>
      <c r="B2302" s="513" t="str">
        <f t="shared" si="67"/>
        <v>1118</v>
      </c>
      <c r="C2302" s="56">
        <v>2015</v>
      </c>
    </row>
    <row r="2303" spans="1:13" x14ac:dyDescent="0.2">
      <c r="A2303" s="58">
        <v>42327</v>
      </c>
      <c r="B2303" s="513" t="str">
        <f t="shared" si="67"/>
        <v>1119</v>
      </c>
      <c r="C2303" s="56">
        <v>2015</v>
      </c>
    </row>
    <row r="2304" spans="1:13" x14ac:dyDescent="0.2">
      <c r="A2304" s="58">
        <v>42328</v>
      </c>
      <c r="B2304" s="513" t="str">
        <f t="shared" si="67"/>
        <v>1120</v>
      </c>
      <c r="C2304" s="56">
        <v>2015</v>
      </c>
    </row>
    <row r="2305" spans="1:14" x14ac:dyDescent="0.2">
      <c r="A2305" s="58">
        <v>42329</v>
      </c>
      <c r="B2305" s="513" t="str">
        <f t="shared" si="67"/>
        <v>1121</v>
      </c>
      <c r="C2305" s="56">
        <v>2015</v>
      </c>
    </row>
    <row r="2306" spans="1:14" x14ac:dyDescent="0.2">
      <c r="A2306" s="58">
        <v>42330</v>
      </c>
      <c r="B2306" s="513" t="str">
        <f t="shared" si="67"/>
        <v>1122</v>
      </c>
      <c r="C2306" s="56">
        <v>2015</v>
      </c>
    </row>
    <row r="2307" spans="1:14" x14ac:dyDescent="0.2">
      <c r="A2307" s="58">
        <v>42331</v>
      </c>
      <c r="B2307" s="513" t="str">
        <f t="shared" si="67"/>
        <v>1123</v>
      </c>
      <c r="C2307" s="56">
        <v>2015</v>
      </c>
    </row>
    <row r="2308" spans="1:14" x14ac:dyDescent="0.2">
      <c r="A2308" s="58">
        <v>42332</v>
      </c>
      <c r="B2308" s="513" t="str">
        <f t="shared" si="67"/>
        <v>1124</v>
      </c>
      <c r="C2308" s="56">
        <v>2015</v>
      </c>
    </row>
    <row r="2309" spans="1:14" x14ac:dyDescent="0.2">
      <c r="A2309" s="58">
        <v>42333</v>
      </c>
      <c r="B2309" s="513" t="str">
        <f t="shared" si="67"/>
        <v>1125</v>
      </c>
      <c r="C2309" s="56">
        <v>2015</v>
      </c>
    </row>
    <row r="2310" spans="1:14" x14ac:dyDescent="0.2">
      <c r="A2310" s="58">
        <v>42334</v>
      </c>
      <c r="B2310" s="513" t="str">
        <f t="shared" si="67"/>
        <v>1126</v>
      </c>
      <c r="C2310" s="56">
        <v>2015</v>
      </c>
    </row>
    <row r="2311" spans="1:14" x14ac:dyDescent="0.2">
      <c r="A2311" s="58">
        <v>42335</v>
      </c>
      <c r="B2311" s="513" t="str">
        <f t="shared" si="67"/>
        <v>1127</v>
      </c>
      <c r="C2311" s="56">
        <v>2015</v>
      </c>
    </row>
    <row r="2312" spans="1:14" x14ac:dyDescent="0.2">
      <c r="A2312" s="58">
        <v>42336</v>
      </c>
      <c r="B2312" s="513" t="str">
        <f t="shared" si="67"/>
        <v>1128</v>
      </c>
      <c r="C2312" s="56">
        <v>2015</v>
      </c>
    </row>
    <row r="2313" spans="1:14" x14ac:dyDescent="0.2">
      <c r="A2313" s="58">
        <v>42337</v>
      </c>
      <c r="B2313" s="513" t="str">
        <f t="shared" si="67"/>
        <v>1129</v>
      </c>
      <c r="C2313" s="56">
        <v>2015</v>
      </c>
    </row>
    <row r="2314" spans="1:14" x14ac:dyDescent="0.2">
      <c r="A2314" s="58">
        <v>42338</v>
      </c>
      <c r="B2314" s="513" t="str">
        <f t="shared" si="67"/>
        <v>1130</v>
      </c>
      <c r="C2314" s="56">
        <v>2015</v>
      </c>
    </row>
    <row r="2315" spans="1:14" x14ac:dyDescent="0.2">
      <c r="A2315" s="58">
        <v>42582</v>
      </c>
      <c r="B2315" s="513" t="str">
        <f t="shared" si="67"/>
        <v>0731</v>
      </c>
      <c r="C2315" s="56">
        <v>2016</v>
      </c>
      <c r="D2315" s="573">
        <v>22</v>
      </c>
      <c r="E2315" s="573">
        <v>0</v>
      </c>
      <c r="F2315" s="573">
        <v>0</v>
      </c>
      <c r="G2315" s="573">
        <v>0.5</v>
      </c>
      <c r="H2315" s="573">
        <v>6.5</v>
      </c>
      <c r="I2315" s="573">
        <v>0</v>
      </c>
      <c r="J2315" s="573">
        <v>154.6</v>
      </c>
      <c r="K2315" s="573">
        <v>215549</v>
      </c>
      <c r="L2315" s="573">
        <v>2638</v>
      </c>
      <c r="N2315" s="56" t="s">
        <v>652</v>
      </c>
    </row>
    <row r="2316" spans="1:14" ht="15.75" x14ac:dyDescent="0.25">
      <c r="A2316" s="58">
        <v>42583</v>
      </c>
      <c r="B2316" s="513" t="str">
        <f t="shared" si="67"/>
        <v>0801</v>
      </c>
      <c r="C2316" s="56">
        <v>2016</v>
      </c>
      <c r="D2316" s="574">
        <v>1</v>
      </c>
      <c r="E2316" s="574">
        <v>0</v>
      </c>
      <c r="F2316" s="574">
        <v>0</v>
      </c>
      <c r="G2316" s="574">
        <v>2</v>
      </c>
      <c r="H2316" s="574">
        <v>0</v>
      </c>
      <c r="I2316" s="574">
        <v>0</v>
      </c>
      <c r="J2316" s="574">
        <v>12</v>
      </c>
      <c r="K2316" s="1">
        <v>88</v>
      </c>
      <c r="L2316" s="1">
        <v>13</v>
      </c>
    </row>
    <row r="2317" spans="1:14" ht="15.75" x14ac:dyDescent="0.25">
      <c r="A2317" s="58">
        <v>42584</v>
      </c>
      <c r="B2317" s="513" t="str">
        <f t="shared" si="67"/>
        <v>0802</v>
      </c>
      <c r="C2317" s="56">
        <v>2016</v>
      </c>
      <c r="D2317" s="574">
        <v>9</v>
      </c>
      <c r="E2317" s="574">
        <v>1</v>
      </c>
      <c r="F2317" s="574">
        <v>0</v>
      </c>
      <c r="G2317" s="574">
        <v>0</v>
      </c>
      <c r="H2317" s="574">
        <v>7</v>
      </c>
      <c r="I2317" s="574">
        <v>0</v>
      </c>
      <c r="J2317" s="574">
        <v>17</v>
      </c>
      <c r="K2317" s="1">
        <v>379</v>
      </c>
      <c r="L2317" s="1">
        <v>54</v>
      </c>
    </row>
    <row r="2318" spans="1:14" ht="15.75" x14ac:dyDescent="0.25">
      <c r="A2318" s="58">
        <v>42585</v>
      </c>
      <c r="B2318" s="513" t="str">
        <f t="shared" si="67"/>
        <v>0803</v>
      </c>
      <c r="C2318" s="56">
        <v>2016</v>
      </c>
      <c r="D2318" s="574">
        <v>13</v>
      </c>
      <c r="E2318" s="574">
        <v>0</v>
      </c>
      <c r="F2318" s="574">
        <v>0</v>
      </c>
      <c r="G2318" s="574">
        <v>0</v>
      </c>
      <c r="H2318" s="574">
        <v>3</v>
      </c>
      <c r="I2318" s="574">
        <v>0</v>
      </c>
      <c r="J2318" s="574">
        <v>25</v>
      </c>
      <c r="K2318" s="1">
        <v>214</v>
      </c>
      <c r="L2318" s="1">
        <v>30</v>
      </c>
    </row>
    <row r="2319" spans="1:14" ht="15.75" x14ac:dyDescent="0.25">
      <c r="A2319" s="58">
        <v>42586</v>
      </c>
      <c r="B2319" s="513" t="str">
        <f t="shared" si="67"/>
        <v>0804</v>
      </c>
      <c r="C2319" s="56">
        <v>2016</v>
      </c>
      <c r="D2319" s="574">
        <v>10</v>
      </c>
      <c r="E2319" s="574">
        <v>0</v>
      </c>
      <c r="F2319" s="574">
        <v>0</v>
      </c>
      <c r="G2319" s="574">
        <v>0</v>
      </c>
      <c r="H2319" s="574">
        <v>12</v>
      </c>
      <c r="I2319" s="574">
        <v>0</v>
      </c>
      <c r="J2319" s="574">
        <v>9</v>
      </c>
      <c r="K2319" s="1">
        <v>326</v>
      </c>
      <c r="L2319" s="1">
        <v>46</v>
      </c>
    </row>
    <row r="2320" spans="1:14" ht="15.75" x14ac:dyDescent="0.25">
      <c r="A2320" s="58">
        <v>42587</v>
      </c>
      <c r="B2320" s="513" t="str">
        <f t="shared" si="67"/>
        <v>0805</v>
      </c>
      <c r="C2320" s="56">
        <v>2016</v>
      </c>
      <c r="D2320" s="574">
        <v>36</v>
      </c>
      <c r="E2320" s="574">
        <v>0</v>
      </c>
      <c r="F2320" s="574">
        <v>0</v>
      </c>
      <c r="G2320" s="574">
        <v>0</v>
      </c>
      <c r="H2320" s="574">
        <v>4</v>
      </c>
      <c r="I2320" s="574">
        <v>0</v>
      </c>
      <c r="J2320" s="574">
        <v>15</v>
      </c>
      <c r="K2320" s="1">
        <v>245</v>
      </c>
      <c r="L2320" s="1">
        <v>35</v>
      </c>
    </row>
    <row r="2321" spans="1:12" ht="15.75" x14ac:dyDescent="0.25">
      <c r="A2321" s="58">
        <v>42588</v>
      </c>
      <c r="B2321" s="513" t="str">
        <f t="shared" si="67"/>
        <v>0806</v>
      </c>
      <c r="C2321" s="56">
        <v>2016</v>
      </c>
      <c r="D2321" s="574">
        <v>64</v>
      </c>
      <c r="E2321" s="574">
        <v>0</v>
      </c>
      <c r="F2321" s="574">
        <v>0</v>
      </c>
      <c r="G2321" s="574">
        <v>0</v>
      </c>
      <c r="H2321" s="574">
        <v>12</v>
      </c>
      <c r="I2321" s="574">
        <v>0</v>
      </c>
      <c r="J2321" s="574">
        <v>17.5</v>
      </c>
      <c r="K2321" s="1">
        <v>155</v>
      </c>
      <c r="L2321" s="1">
        <v>22</v>
      </c>
    </row>
    <row r="2322" spans="1:12" ht="15.75" x14ac:dyDescent="0.25">
      <c r="A2322" s="58">
        <v>42589</v>
      </c>
      <c r="B2322" s="513" t="str">
        <f t="shared" si="67"/>
        <v>0807</v>
      </c>
      <c r="C2322" s="56">
        <v>2016</v>
      </c>
      <c r="D2322" s="574">
        <v>44.5</v>
      </c>
      <c r="E2322" s="574">
        <v>1</v>
      </c>
      <c r="F2322" s="574">
        <v>0</v>
      </c>
      <c r="G2322" s="574">
        <v>0</v>
      </c>
      <c r="H2322" s="574">
        <v>13</v>
      </c>
      <c r="I2322" s="574">
        <v>0</v>
      </c>
      <c r="J2322" s="574">
        <v>13</v>
      </c>
      <c r="K2322" s="1">
        <v>140</v>
      </c>
      <c r="L2322" s="1">
        <v>20</v>
      </c>
    </row>
    <row r="2323" spans="1:12" ht="15.75" x14ac:dyDescent="0.25">
      <c r="A2323" s="58">
        <v>42590</v>
      </c>
      <c r="B2323" s="513" t="str">
        <f t="shared" si="67"/>
        <v>0808</v>
      </c>
      <c r="C2323" s="56">
        <v>2016</v>
      </c>
      <c r="D2323" s="574">
        <v>59</v>
      </c>
      <c r="E2323" s="574">
        <v>2</v>
      </c>
      <c r="F2323" s="574">
        <v>1</v>
      </c>
      <c r="G2323" s="574">
        <v>0</v>
      </c>
      <c r="H2323" s="574">
        <v>11</v>
      </c>
      <c r="I2323" s="574">
        <v>0</v>
      </c>
      <c r="J2323" s="574">
        <v>4</v>
      </c>
      <c r="K2323" s="1">
        <v>152</v>
      </c>
      <c r="L2323" s="1">
        <v>22</v>
      </c>
    </row>
    <row r="2324" spans="1:12" ht="15.75" x14ac:dyDescent="0.25">
      <c r="A2324" s="58">
        <v>42591</v>
      </c>
      <c r="B2324" s="513" t="str">
        <f t="shared" si="67"/>
        <v>0809</v>
      </c>
      <c r="C2324" s="56">
        <v>2016</v>
      </c>
      <c r="D2324" s="574">
        <v>48.5</v>
      </c>
      <c r="E2324" s="574">
        <v>0</v>
      </c>
      <c r="F2324" s="574">
        <v>0</v>
      </c>
      <c r="G2324" s="574">
        <v>0</v>
      </c>
      <c r="H2324" s="574">
        <v>8</v>
      </c>
      <c r="I2324" s="574">
        <v>1</v>
      </c>
      <c r="J2324" s="574">
        <v>8.5</v>
      </c>
      <c r="K2324" s="1">
        <v>186</v>
      </c>
      <c r="L2324" s="1">
        <v>26</v>
      </c>
    </row>
    <row r="2325" spans="1:12" ht="15.75" x14ac:dyDescent="0.25">
      <c r="A2325" s="58">
        <v>42592</v>
      </c>
      <c r="B2325" s="513" t="str">
        <f t="shared" si="67"/>
        <v>0810</v>
      </c>
      <c r="C2325" s="56">
        <v>2016</v>
      </c>
      <c r="D2325" s="574">
        <v>83</v>
      </c>
      <c r="E2325" s="574">
        <v>0</v>
      </c>
      <c r="F2325" s="574">
        <v>0</v>
      </c>
      <c r="G2325" s="574">
        <v>0</v>
      </c>
      <c r="H2325" s="574">
        <v>8.5</v>
      </c>
      <c r="I2325" s="574">
        <v>1</v>
      </c>
      <c r="J2325" s="574">
        <v>11</v>
      </c>
      <c r="K2325" s="1">
        <v>130</v>
      </c>
      <c r="L2325" s="1">
        <v>19</v>
      </c>
    </row>
    <row r="2326" spans="1:12" ht="15.75" x14ac:dyDescent="0.25">
      <c r="A2326" s="58">
        <v>42593</v>
      </c>
      <c r="B2326" s="513" t="str">
        <f t="shared" si="67"/>
        <v>0811</v>
      </c>
      <c r="C2326" s="56">
        <v>2016</v>
      </c>
      <c r="D2326" s="574">
        <v>92</v>
      </c>
      <c r="E2326" s="574">
        <v>0</v>
      </c>
      <c r="F2326" s="574">
        <v>0</v>
      </c>
      <c r="G2326" s="574">
        <v>0</v>
      </c>
      <c r="H2326" s="574">
        <v>16</v>
      </c>
      <c r="I2326" s="574">
        <v>0</v>
      </c>
      <c r="J2326" s="574">
        <v>14</v>
      </c>
      <c r="K2326" s="1">
        <v>123</v>
      </c>
      <c r="L2326" s="1">
        <v>18</v>
      </c>
    </row>
    <row r="2327" spans="1:12" ht="15.75" x14ac:dyDescent="0.25">
      <c r="A2327" s="58">
        <v>42594</v>
      </c>
      <c r="B2327" s="513" t="str">
        <f t="shared" si="67"/>
        <v>0812</v>
      </c>
      <c r="C2327" s="56">
        <v>2016</v>
      </c>
      <c r="D2327" s="574">
        <v>98</v>
      </c>
      <c r="E2327" s="574">
        <v>1</v>
      </c>
      <c r="F2327" s="574">
        <v>0</v>
      </c>
      <c r="G2327" s="574">
        <v>0</v>
      </c>
      <c r="H2327" s="574">
        <v>36</v>
      </c>
      <c r="I2327" s="574">
        <v>0</v>
      </c>
      <c r="J2327" s="574">
        <v>8</v>
      </c>
      <c r="K2327" s="1">
        <v>200</v>
      </c>
      <c r="L2327" s="1">
        <v>29</v>
      </c>
    </row>
    <row r="2328" spans="1:12" ht="15.75" x14ac:dyDescent="0.25">
      <c r="A2328" s="58">
        <v>42595</v>
      </c>
      <c r="B2328" s="513" t="str">
        <f t="shared" si="67"/>
        <v>0813</v>
      </c>
      <c r="C2328" s="56">
        <v>2016</v>
      </c>
      <c r="D2328" s="574">
        <v>55</v>
      </c>
      <c r="E2328" s="574">
        <v>0</v>
      </c>
      <c r="F2328" s="574">
        <v>0</v>
      </c>
      <c r="G2328" s="574">
        <v>0</v>
      </c>
      <c r="H2328" s="574">
        <v>34.5</v>
      </c>
      <c r="I2328" s="574">
        <v>2</v>
      </c>
      <c r="J2328" s="574">
        <v>8</v>
      </c>
      <c r="K2328" s="1">
        <v>123</v>
      </c>
      <c r="L2328" s="1">
        <v>18</v>
      </c>
    </row>
    <row r="2329" spans="1:12" ht="15.75" x14ac:dyDescent="0.25">
      <c r="A2329" s="58">
        <v>42596</v>
      </c>
      <c r="B2329" s="513" t="str">
        <f t="shared" si="67"/>
        <v>0814</v>
      </c>
      <c r="C2329" s="56">
        <v>2016</v>
      </c>
      <c r="D2329" s="574">
        <v>6</v>
      </c>
      <c r="E2329" s="574">
        <v>1</v>
      </c>
      <c r="F2329" s="574">
        <v>0</v>
      </c>
      <c r="G2329" s="574">
        <v>0</v>
      </c>
      <c r="H2329" s="574">
        <v>6</v>
      </c>
      <c r="I2329" s="574">
        <v>0</v>
      </c>
      <c r="J2329" s="574">
        <v>2</v>
      </c>
      <c r="K2329" s="1">
        <v>26</v>
      </c>
      <c r="L2329" s="1">
        <v>4</v>
      </c>
    </row>
    <row r="2330" spans="1:12" ht="15.75" x14ac:dyDescent="0.25">
      <c r="A2330" s="58">
        <v>42597</v>
      </c>
      <c r="B2330" s="513" t="str">
        <f t="shared" si="67"/>
        <v>0815</v>
      </c>
      <c r="C2330" s="56">
        <v>2016</v>
      </c>
      <c r="D2330" s="574">
        <v>3</v>
      </c>
      <c r="E2330" s="574">
        <v>3</v>
      </c>
      <c r="F2330" s="574">
        <v>0</v>
      </c>
      <c r="G2330" s="574">
        <v>0</v>
      </c>
      <c r="H2330" s="574">
        <v>9</v>
      </c>
      <c r="I2330" s="574">
        <v>1</v>
      </c>
      <c r="J2330" s="574">
        <v>1</v>
      </c>
      <c r="K2330" s="1">
        <v>27</v>
      </c>
      <c r="L2330" s="1">
        <v>4</v>
      </c>
    </row>
    <row r="2331" spans="1:12" ht="15.75" x14ac:dyDescent="0.25">
      <c r="A2331" s="58">
        <v>42598</v>
      </c>
      <c r="B2331" s="513" t="str">
        <f t="shared" si="67"/>
        <v>0816</v>
      </c>
      <c r="C2331" s="56">
        <v>2016</v>
      </c>
      <c r="D2331" s="574">
        <v>13</v>
      </c>
      <c r="E2331" s="574">
        <v>5</v>
      </c>
      <c r="F2331" s="574">
        <v>0</v>
      </c>
      <c r="G2331" s="574">
        <v>0</v>
      </c>
      <c r="H2331" s="574">
        <v>18</v>
      </c>
      <c r="I2331" s="574">
        <v>0</v>
      </c>
      <c r="J2331" s="574">
        <v>13</v>
      </c>
      <c r="K2331" s="1">
        <v>76</v>
      </c>
      <c r="L2331" s="1">
        <v>11</v>
      </c>
    </row>
    <row r="2332" spans="1:12" ht="15.75" x14ac:dyDescent="0.25">
      <c r="A2332" s="58">
        <v>42599</v>
      </c>
      <c r="B2332" s="513" t="str">
        <f t="shared" si="67"/>
        <v>0817</v>
      </c>
      <c r="C2332" s="56">
        <v>2016</v>
      </c>
      <c r="D2332" s="574">
        <v>25</v>
      </c>
      <c r="E2332" s="574">
        <v>2</v>
      </c>
      <c r="F2332" s="574">
        <v>0</v>
      </c>
      <c r="G2332" s="574">
        <v>0</v>
      </c>
      <c r="H2332" s="574">
        <v>9</v>
      </c>
      <c r="I2332" s="574">
        <v>0</v>
      </c>
      <c r="J2332" s="574">
        <v>13</v>
      </c>
      <c r="K2332" s="1">
        <v>72</v>
      </c>
      <c r="L2332" s="1">
        <v>10</v>
      </c>
    </row>
    <row r="2333" spans="1:12" ht="15.75" x14ac:dyDescent="0.25">
      <c r="A2333" s="58">
        <v>42600</v>
      </c>
      <c r="B2333" s="513" t="str">
        <f t="shared" si="67"/>
        <v>0818</v>
      </c>
      <c r="C2333" s="56">
        <v>2016</v>
      </c>
      <c r="D2333" s="574">
        <v>15</v>
      </c>
      <c r="E2333" s="574">
        <v>2</v>
      </c>
      <c r="F2333" s="574">
        <v>0</v>
      </c>
      <c r="G2333" s="574">
        <v>0</v>
      </c>
      <c r="H2333" s="574">
        <v>21</v>
      </c>
      <c r="I2333" s="574">
        <v>2</v>
      </c>
      <c r="J2333" s="574">
        <v>14</v>
      </c>
      <c r="K2333" s="1">
        <v>103</v>
      </c>
      <c r="L2333" s="1">
        <v>15</v>
      </c>
    </row>
    <row r="2334" spans="1:12" ht="15.75" x14ac:dyDescent="0.2">
      <c r="A2334" s="58">
        <v>42601</v>
      </c>
      <c r="B2334" s="513" t="str">
        <f t="shared" si="67"/>
        <v>0819</v>
      </c>
      <c r="C2334" s="56">
        <v>2016</v>
      </c>
      <c r="D2334" s="503">
        <v>12</v>
      </c>
      <c r="E2334" s="503">
        <v>0</v>
      </c>
      <c r="F2334" s="503">
        <v>1</v>
      </c>
      <c r="G2334" s="503">
        <v>0</v>
      </c>
      <c r="H2334" s="503">
        <v>13</v>
      </c>
      <c r="I2334" s="503">
        <v>1</v>
      </c>
      <c r="J2334" s="503">
        <v>9</v>
      </c>
      <c r="K2334" s="1">
        <v>74</v>
      </c>
      <c r="L2334" s="1">
        <v>10</v>
      </c>
    </row>
    <row r="2335" spans="1:12" ht="15.75" x14ac:dyDescent="0.2">
      <c r="A2335" s="58">
        <v>42602</v>
      </c>
      <c r="B2335" s="513" t="str">
        <f t="shared" ref="B2335:B2398" si="68">CONCATENATE(TEXT(A2335,"mm"),TEXT(A2335,"dd"))</f>
        <v>0820</v>
      </c>
      <c r="C2335" s="56">
        <v>2016</v>
      </c>
      <c r="D2335" s="503">
        <v>8</v>
      </c>
      <c r="E2335" s="503">
        <v>2</v>
      </c>
      <c r="F2335" s="503">
        <v>0</v>
      </c>
      <c r="G2335" s="503">
        <v>0</v>
      </c>
      <c r="H2335" s="503">
        <v>19</v>
      </c>
      <c r="I2335" s="503">
        <v>1</v>
      </c>
      <c r="J2335" s="503">
        <v>6</v>
      </c>
      <c r="K2335" s="1">
        <v>36</v>
      </c>
      <c r="L2335" s="1">
        <v>5</v>
      </c>
    </row>
    <row r="2336" spans="1:12" ht="15.75" x14ac:dyDescent="0.2">
      <c r="A2336" s="58">
        <v>42603</v>
      </c>
      <c r="B2336" s="513" t="str">
        <f t="shared" si="68"/>
        <v>0821</v>
      </c>
      <c r="C2336" s="56">
        <v>2016</v>
      </c>
      <c r="D2336" s="503">
        <v>9</v>
      </c>
      <c r="E2336" s="503">
        <v>4</v>
      </c>
      <c r="F2336" s="503">
        <v>0</v>
      </c>
      <c r="G2336" s="503">
        <v>0</v>
      </c>
      <c r="H2336" s="503">
        <v>11</v>
      </c>
      <c r="I2336" s="503">
        <v>2</v>
      </c>
      <c r="J2336" s="503">
        <v>7</v>
      </c>
      <c r="K2336" s="1">
        <v>47</v>
      </c>
      <c r="L2336" s="1">
        <v>7</v>
      </c>
    </row>
    <row r="2337" spans="1:12" ht="15.75" x14ac:dyDescent="0.25">
      <c r="A2337" s="58">
        <v>42604</v>
      </c>
      <c r="B2337" s="513" t="str">
        <f t="shared" si="68"/>
        <v>0822</v>
      </c>
      <c r="C2337" s="56">
        <v>2016</v>
      </c>
      <c r="D2337" s="574">
        <v>18</v>
      </c>
      <c r="E2337" s="574">
        <v>7</v>
      </c>
      <c r="F2337" s="574">
        <v>0</v>
      </c>
      <c r="G2337" s="574">
        <v>0</v>
      </c>
      <c r="H2337" s="574">
        <v>36</v>
      </c>
      <c r="I2337" s="574">
        <v>7</v>
      </c>
      <c r="J2337" s="574">
        <v>10</v>
      </c>
      <c r="K2337" s="1">
        <v>28</v>
      </c>
      <c r="L2337" s="1">
        <v>4</v>
      </c>
    </row>
    <row r="2338" spans="1:12" ht="15.75" x14ac:dyDescent="0.25">
      <c r="A2338" s="58">
        <v>42605</v>
      </c>
      <c r="B2338" s="513" t="str">
        <f t="shared" si="68"/>
        <v>0823</v>
      </c>
      <c r="C2338" s="56">
        <v>2016</v>
      </c>
      <c r="D2338" s="574">
        <v>67</v>
      </c>
      <c r="E2338" s="574">
        <v>7</v>
      </c>
      <c r="F2338" s="574">
        <v>0</v>
      </c>
      <c r="G2338" s="574">
        <v>0</v>
      </c>
      <c r="H2338" s="574">
        <v>111</v>
      </c>
      <c r="I2338" s="574">
        <v>1</v>
      </c>
      <c r="J2338" s="574">
        <v>12</v>
      </c>
      <c r="K2338" s="1">
        <v>63</v>
      </c>
      <c r="L2338" s="1">
        <v>9</v>
      </c>
    </row>
    <row r="2339" spans="1:12" ht="15.75" x14ac:dyDescent="0.25">
      <c r="A2339" s="58">
        <v>42606</v>
      </c>
      <c r="B2339" s="513" t="str">
        <f t="shared" si="68"/>
        <v>0824</v>
      </c>
      <c r="C2339" s="56">
        <v>2016</v>
      </c>
      <c r="D2339" s="574">
        <v>52</v>
      </c>
      <c r="E2339" s="574">
        <v>1</v>
      </c>
      <c r="F2339" s="574">
        <v>1</v>
      </c>
      <c r="G2339" s="574">
        <v>0</v>
      </c>
      <c r="H2339" s="574">
        <v>217</v>
      </c>
      <c r="I2339" s="574">
        <v>5</v>
      </c>
      <c r="J2339" s="574">
        <v>7</v>
      </c>
      <c r="K2339" s="1">
        <v>146</v>
      </c>
      <c r="L2339" s="1">
        <v>21</v>
      </c>
    </row>
    <row r="2340" spans="1:12" ht="15.75" x14ac:dyDescent="0.25">
      <c r="A2340" s="58">
        <v>42607</v>
      </c>
      <c r="B2340" s="513" t="str">
        <f t="shared" si="68"/>
        <v>0825</v>
      </c>
      <c r="C2340" s="56">
        <v>2016</v>
      </c>
      <c r="D2340" s="574">
        <v>54</v>
      </c>
      <c r="E2340" s="574">
        <v>13</v>
      </c>
      <c r="F2340" s="574">
        <v>0</v>
      </c>
      <c r="G2340" s="574">
        <v>0</v>
      </c>
      <c r="H2340" s="574">
        <v>200</v>
      </c>
      <c r="I2340" s="574">
        <v>13</v>
      </c>
      <c r="J2340" s="574">
        <v>7</v>
      </c>
      <c r="K2340" s="1">
        <v>92</v>
      </c>
      <c r="L2340" s="1">
        <v>13</v>
      </c>
    </row>
    <row r="2341" spans="1:12" ht="15.75" x14ac:dyDescent="0.25">
      <c r="A2341" s="58">
        <v>42608</v>
      </c>
      <c r="B2341" s="513" t="str">
        <f t="shared" si="68"/>
        <v>0826</v>
      </c>
      <c r="C2341" s="56">
        <v>2016</v>
      </c>
      <c r="D2341" s="574">
        <v>44</v>
      </c>
      <c r="E2341" s="574">
        <v>11</v>
      </c>
      <c r="F2341" s="574">
        <v>0</v>
      </c>
      <c r="G2341" s="574">
        <v>0</v>
      </c>
      <c r="H2341" s="574">
        <v>118</v>
      </c>
      <c r="I2341" s="574">
        <v>13</v>
      </c>
      <c r="J2341" s="574">
        <v>4</v>
      </c>
      <c r="K2341" s="1">
        <v>60</v>
      </c>
      <c r="L2341" s="1">
        <v>9</v>
      </c>
    </row>
    <row r="2342" spans="1:12" ht="15.75" x14ac:dyDescent="0.25">
      <c r="A2342" s="58">
        <v>42609</v>
      </c>
      <c r="B2342" s="513" t="str">
        <f t="shared" si="68"/>
        <v>0827</v>
      </c>
      <c r="C2342" s="56">
        <v>2016</v>
      </c>
      <c r="D2342" s="574">
        <v>60</v>
      </c>
      <c r="E2342" s="574">
        <v>16</v>
      </c>
      <c r="F2342" s="574">
        <v>0</v>
      </c>
      <c r="G2342" s="574">
        <v>0</v>
      </c>
      <c r="H2342" s="574">
        <v>126</v>
      </c>
      <c r="I2342" s="574">
        <v>14</v>
      </c>
      <c r="J2342" s="574">
        <v>9</v>
      </c>
      <c r="K2342" s="1">
        <v>79</v>
      </c>
      <c r="L2342" s="1">
        <v>11</v>
      </c>
    </row>
    <row r="2343" spans="1:12" ht="15.75" x14ac:dyDescent="0.25">
      <c r="A2343" s="58">
        <v>42610</v>
      </c>
      <c r="B2343" s="513" t="str">
        <f t="shared" si="68"/>
        <v>0828</v>
      </c>
      <c r="C2343" s="56">
        <v>2016</v>
      </c>
      <c r="D2343" s="574">
        <v>185</v>
      </c>
      <c r="E2343" s="574">
        <v>56</v>
      </c>
      <c r="F2343" s="574">
        <v>0</v>
      </c>
      <c r="G2343" s="574">
        <v>1</v>
      </c>
      <c r="H2343" s="574">
        <v>232</v>
      </c>
      <c r="I2343" s="574">
        <v>29</v>
      </c>
      <c r="J2343" s="574">
        <v>15</v>
      </c>
      <c r="K2343" s="1">
        <v>81</v>
      </c>
      <c r="L2343" s="1">
        <v>12</v>
      </c>
    </row>
    <row r="2344" spans="1:12" ht="15.75" x14ac:dyDescent="0.25">
      <c r="A2344" s="58">
        <v>42611</v>
      </c>
      <c r="B2344" s="513" t="str">
        <f t="shared" si="68"/>
        <v>0829</v>
      </c>
      <c r="C2344" s="56">
        <v>2016</v>
      </c>
      <c r="D2344" s="574">
        <v>756</v>
      </c>
      <c r="E2344" s="574">
        <v>74</v>
      </c>
      <c r="F2344" s="574">
        <v>0</v>
      </c>
      <c r="G2344" s="574">
        <v>0</v>
      </c>
      <c r="H2344" s="574">
        <v>178</v>
      </c>
      <c r="I2344" s="574">
        <v>17</v>
      </c>
      <c r="J2344" s="574">
        <v>8</v>
      </c>
      <c r="K2344" s="1">
        <v>60</v>
      </c>
      <c r="L2344" s="1">
        <v>8</v>
      </c>
    </row>
    <row r="2345" spans="1:12" ht="15.75" x14ac:dyDescent="0.25">
      <c r="A2345" s="58">
        <v>42612</v>
      </c>
      <c r="B2345" s="513" t="str">
        <f t="shared" si="68"/>
        <v>0830</v>
      </c>
      <c r="C2345" s="56">
        <v>2016</v>
      </c>
      <c r="D2345" s="574">
        <v>765</v>
      </c>
      <c r="E2345" s="574">
        <v>70</v>
      </c>
      <c r="F2345" s="574">
        <v>0</v>
      </c>
      <c r="G2345" s="574">
        <v>0</v>
      </c>
      <c r="H2345" s="574">
        <v>344</v>
      </c>
      <c r="I2345" s="574">
        <v>27</v>
      </c>
      <c r="J2345" s="574">
        <v>4</v>
      </c>
      <c r="K2345" s="1">
        <v>76</v>
      </c>
      <c r="L2345" s="1">
        <v>11</v>
      </c>
    </row>
    <row r="2346" spans="1:12" ht="15.75" x14ac:dyDescent="0.25">
      <c r="A2346" s="58">
        <v>42613</v>
      </c>
      <c r="B2346" s="513" t="str">
        <f t="shared" si="68"/>
        <v>0831</v>
      </c>
      <c r="C2346" s="56">
        <v>2016</v>
      </c>
      <c r="D2346" s="574">
        <v>846</v>
      </c>
      <c r="E2346" s="574">
        <v>54</v>
      </c>
      <c r="F2346" s="574">
        <v>0</v>
      </c>
      <c r="G2346" s="574">
        <v>0</v>
      </c>
      <c r="H2346" s="574">
        <v>279</v>
      </c>
      <c r="I2346" s="574">
        <v>39</v>
      </c>
      <c r="J2346" s="574">
        <v>0</v>
      </c>
      <c r="K2346" s="1">
        <v>94</v>
      </c>
      <c r="L2346" s="1">
        <v>14</v>
      </c>
    </row>
    <row r="2347" spans="1:12" ht="15.75" x14ac:dyDescent="0.25">
      <c r="A2347" s="58">
        <v>42614</v>
      </c>
      <c r="B2347" s="513" t="str">
        <f t="shared" si="68"/>
        <v>0901</v>
      </c>
      <c r="C2347" s="56">
        <v>2016</v>
      </c>
      <c r="D2347" s="574">
        <v>695</v>
      </c>
      <c r="E2347" s="574">
        <v>49</v>
      </c>
      <c r="F2347" s="574">
        <v>0</v>
      </c>
      <c r="G2347" s="574">
        <v>0</v>
      </c>
      <c r="H2347" s="574">
        <v>440</v>
      </c>
      <c r="I2347" s="574">
        <v>16</v>
      </c>
      <c r="J2347" s="574">
        <v>6</v>
      </c>
      <c r="K2347" s="1">
        <v>98</v>
      </c>
      <c r="L2347" s="1">
        <v>14</v>
      </c>
    </row>
    <row r="2348" spans="1:12" ht="15.75" x14ac:dyDescent="0.25">
      <c r="A2348" s="58">
        <v>42615</v>
      </c>
      <c r="B2348" s="513" t="str">
        <f t="shared" si="68"/>
        <v>0902</v>
      </c>
      <c r="C2348" s="56">
        <v>2016</v>
      </c>
      <c r="D2348" s="574">
        <v>762</v>
      </c>
      <c r="E2348" s="574">
        <v>105</v>
      </c>
      <c r="F2348" s="574">
        <v>0</v>
      </c>
      <c r="G2348" s="574">
        <v>0</v>
      </c>
      <c r="H2348" s="574">
        <v>465</v>
      </c>
      <c r="I2348" s="574">
        <v>21</v>
      </c>
      <c r="J2348" s="574">
        <v>6</v>
      </c>
      <c r="K2348" s="1">
        <v>50</v>
      </c>
      <c r="L2348" s="1">
        <v>7</v>
      </c>
    </row>
    <row r="2349" spans="1:12" ht="15.75" x14ac:dyDescent="0.25">
      <c r="A2349" s="58">
        <v>42616</v>
      </c>
      <c r="B2349" s="513" t="str">
        <f t="shared" si="68"/>
        <v>0903</v>
      </c>
      <c r="C2349" s="56">
        <v>2016</v>
      </c>
      <c r="D2349" s="574">
        <v>934</v>
      </c>
      <c r="E2349" s="574">
        <v>100</v>
      </c>
      <c r="F2349" s="574">
        <v>0</v>
      </c>
      <c r="G2349" s="574">
        <v>0</v>
      </c>
      <c r="H2349" s="574">
        <v>302</v>
      </c>
      <c r="I2349" s="574">
        <v>56</v>
      </c>
      <c r="J2349" s="574">
        <v>2</v>
      </c>
      <c r="K2349" s="1">
        <v>116</v>
      </c>
      <c r="L2349" s="1">
        <v>16</v>
      </c>
    </row>
    <row r="2350" spans="1:12" ht="15.75" x14ac:dyDescent="0.25">
      <c r="A2350" s="58">
        <v>42617</v>
      </c>
      <c r="B2350" s="513" t="str">
        <f t="shared" si="68"/>
        <v>0904</v>
      </c>
      <c r="C2350" s="56">
        <v>2016</v>
      </c>
      <c r="D2350" s="574">
        <v>1113</v>
      </c>
      <c r="E2350" s="574">
        <v>168</v>
      </c>
      <c r="F2350" s="574">
        <v>0</v>
      </c>
      <c r="G2350" s="574">
        <v>0</v>
      </c>
      <c r="H2350" s="574">
        <v>231</v>
      </c>
      <c r="I2350" s="574">
        <v>26</v>
      </c>
      <c r="J2350" s="574">
        <v>18</v>
      </c>
      <c r="K2350" s="1">
        <v>92</v>
      </c>
      <c r="L2350" s="1">
        <v>13</v>
      </c>
    </row>
    <row r="2351" spans="1:12" ht="15.75" x14ac:dyDescent="0.25">
      <c r="A2351" s="58">
        <v>42618</v>
      </c>
      <c r="B2351" s="513" t="str">
        <f t="shared" si="68"/>
        <v>0905</v>
      </c>
      <c r="C2351" s="56">
        <v>2016</v>
      </c>
      <c r="D2351" s="574">
        <v>642</v>
      </c>
      <c r="E2351" s="574">
        <v>100</v>
      </c>
      <c r="F2351" s="574">
        <v>0</v>
      </c>
      <c r="G2351" s="574">
        <v>0</v>
      </c>
      <c r="H2351" s="574">
        <v>298</v>
      </c>
      <c r="I2351" s="574">
        <v>56</v>
      </c>
      <c r="J2351" s="574">
        <v>6</v>
      </c>
      <c r="K2351" s="1">
        <v>167</v>
      </c>
      <c r="L2351" s="1">
        <v>24</v>
      </c>
    </row>
    <row r="2352" spans="1:12" ht="15.75" x14ac:dyDescent="0.25">
      <c r="A2352" s="58">
        <v>42619</v>
      </c>
      <c r="B2352" s="513" t="str">
        <f t="shared" si="68"/>
        <v>0906</v>
      </c>
      <c r="C2352" s="56">
        <v>2016</v>
      </c>
      <c r="D2352" s="574">
        <v>868</v>
      </c>
      <c r="E2352" s="574">
        <v>157</v>
      </c>
      <c r="F2352" s="574">
        <v>0</v>
      </c>
      <c r="G2352" s="574">
        <v>0</v>
      </c>
      <c r="H2352" s="574">
        <v>335</v>
      </c>
      <c r="I2352" s="574">
        <v>49</v>
      </c>
      <c r="J2352" s="574">
        <v>6</v>
      </c>
      <c r="K2352" s="1">
        <v>159</v>
      </c>
      <c r="L2352" s="1">
        <v>23</v>
      </c>
    </row>
    <row r="2353" spans="1:12" ht="15.75" x14ac:dyDescent="0.25">
      <c r="A2353" s="58">
        <v>42620</v>
      </c>
      <c r="B2353" s="513" t="str">
        <f t="shared" si="68"/>
        <v>0907</v>
      </c>
      <c r="C2353" s="56">
        <v>2016</v>
      </c>
      <c r="D2353" s="574">
        <v>928</v>
      </c>
      <c r="E2353" s="574">
        <v>119</v>
      </c>
      <c r="F2353" s="574">
        <v>0</v>
      </c>
      <c r="G2353" s="574">
        <v>0</v>
      </c>
      <c r="H2353" s="574">
        <v>233</v>
      </c>
      <c r="I2353" s="574">
        <v>53</v>
      </c>
      <c r="J2353" s="574">
        <v>6</v>
      </c>
      <c r="K2353" s="1">
        <v>142</v>
      </c>
      <c r="L2353" s="1">
        <v>20</v>
      </c>
    </row>
    <row r="2354" spans="1:12" ht="15.75" x14ac:dyDescent="0.25">
      <c r="A2354" s="58">
        <v>42621</v>
      </c>
      <c r="B2354" s="513" t="str">
        <f t="shared" si="68"/>
        <v>0908</v>
      </c>
      <c r="C2354" s="56">
        <v>2016</v>
      </c>
      <c r="D2354" s="574">
        <v>1165</v>
      </c>
      <c r="E2354" s="574">
        <v>168</v>
      </c>
      <c r="F2354" s="574">
        <v>0</v>
      </c>
      <c r="G2354" s="574">
        <v>0</v>
      </c>
      <c r="H2354" s="574">
        <v>208</v>
      </c>
      <c r="I2354" s="574">
        <v>36</v>
      </c>
      <c r="J2354" s="574">
        <v>2</v>
      </c>
      <c r="K2354" s="1">
        <v>160</v>
      </c>
      <c r="L2354" s="1">
        <v>23</v>
      </c>
    </row>
    <row r="2355" spans="1:12" ht="15.75" x14ac:dyDescent="0.25">
      <c r="A2355" s="58">
        <v>42622</v>
      </c>
      <c r="B2355" s="513" t="str">
        <f t="shared" si="68"/>
        <v>0909</v>
      </c>
      <c r="C2355" s="56">
        <v>2016</v>
      </c>
      <c r="D2355" s="574">
        <v>1185</v>
      </c>
      <c r="E2355" s="574">
        <v>156</v>
      </c>
      <c r="F2355" s="574">
        <v>0</v>
      </c>
      <c r="G2355" s="574">
        <v>0</v>
      </c>
      <c r="H2355" s="574">
        <v>168</v>
      </c>
      <c r="I2355" s="574">
        <v>30</v>
      </c>
      <c r="J2355" s="574">
        <v>3</v>
      </c>
      <c r="K2355" s="1">
        <v>66</v>
      </c>
      <c r="L2355" s="1">
        <v>9</v>
      </c>
    </row>
    <row r="2356" spans="1:12" ht="15.75" x14ac:dyDescent="0.25">
      <c r="A2356" s="58">
        <v>42623</v>
      </c>
      <c r="B2356" s="513" t="str">
        <f t="shared" si="68"/>
        <v>0910</v>
      </c>
      <c r="C2356" s="56">
        <v>2016</v>
      </c>
      <c r="D2356" s="574">
        <v>783</v>
      </c>
      <c r="E2356" s="574">
        <v>125</v>
      </c>
      <c r="F2356" s="574">
        <v>0</v>
      </c>
      <c r="G2356" s="574">
        <v>0</v>
      </c>
      <c r="H2356" s="574">
        <v>216</v>
      </c>
      <c r="I2356" s="574">
        <v>65</v>
      </c>
      <c r="J2356" s="574">
        <v>8</v>
      </c>
      <c r="K2356" s="1">
        <v>75</v>
      </c>
      <c r="L2356" s="1">
        <v>11</v>
      </c>
    </row>
    <row r="2357" spans="1:12" ht="15.75" x14ac:dyDescent="0.25">
      <c r="A2357" s="58">
        <v>42624</v>
      </c>
      <c r="B2357" s="513" t="str">
        <f t="shared" si="68"/>
        <v>0911</v>
      </c>
      <c r="C2357" s="56">
        <v>2016</v>
      </c>
      <c r="D2357" s="574">
        <v>816</v>
      </c>
      <c r="E2357" s="574">
        <v>177</v>
      </c>
      <c r="F2357" s="574">
        <v>0</v>
      </c>
      <c r="G2357" s="574">
        <v>0</v>
      </c>
      <c r="H2357" s="574">
        <v>267</v>
      </c>
      <c r="I2357" s="574">
        <v>84</v>
      </c>
      <c r="J2357" s="574">
        <v>6</v>
      </c>
      <c r="K2357" s="1">
        <v>76</v>
      </c>
      <c r="L2357" s="1">
        <v>11</v>
      </c>
    </row>
    <row r="2358" spans="1:12" ht="15.75" x14ac:dyDescent="0.25">
      <c r="A2358" s="58">
        <v>42625</v>
      </c>
      <c r="B2358" s="513" t="str">
        <f t="shared" si="68"/>
        <v>0912</v>
      </c>
      <c r="C2358" s="56">
        <v>2016</v>
      </c>
      <c r="D2358" s="574">
        <v>628</v>
      </c>
      <c r="E2358" s="574">
        <v>79</v>
      </c>
      <c r="F2358" s="574">
        <v>0</v>
      </c>
      <c r="G2358" s="574">
        <v>0</v>
      </c>
      <c r="H2358" s="574">
        <v>230</v>
      </c>
      <c r="I2358" s="574">
        <v>59</v>
      </c>
      <c r="J2358" s="574">
        <v>8</v>
      </c>
      <c r="K2358" s="1">
        <v>25</v>
      </c>
      <c r="L2358" s="1">
        <v>4</v>
      </c>
    </row>
    <row r="2359" spans="1:12" ht="15.75" x14ac:dyDescent="0.25">
      <c r="A2359" s="58">
        <v>42626</v>
      </c>
      <c r="B2359" s="513" t="str">
        <f t="shared" si="68"/>
        <v>0913</v>
      </c>
      <c r="C2359" s="56">
        <v>2016</v>
      </c>
      <c r="D2359" s="574">
        <v>605</v>
      </c>
      <c r="E2359" s="574">
        <v>183</v>
      </c>
      <c r="F2359" s="574">
        <v>0</v>
      </c>
      <c r="G2359" s="574">
        <v>0</v>
      </c>
      <c r="H2359" s="574">
        <v>368</v>
      </c>
      <c r="I2359" s="574">
        <v>88</v>
      </c>
      <c r="J2359" s="574">
        <v>13</v>
      </c>
      <c r="K2359" s="1">
        <v>39</v>
      </c>
      <c r="L2359" s="1">
        <v>6</v>
      </c>
    </row>
    <row r="2360" spans="1:12" ht="15.75" x14ac:dyDescent="0.25">
      <c r="A2360" s="58">
        <v>42627</v>
      </c>
      <c r="B2360" s="513" t="str">
        <f t="shared" si="68"/>
        <v>0914</v>
      </c>
      <c r="C2360" s="56">
        <v>2016</v>
      </c>
      <c r="D2360" s="574">
        <v>524</v>
      </c>
      <c r="E2360" s="574">
        <v>118</v>
      </c>
      <c r="F2360" s="574">
        <v>0</v>
      </c>
      <c r="G2360" s="574">
        <v>0</v>
      </c>
      <c r="H2360" s="574">
        <v>229</v>
      </c>
      <c r="I2360" s="574">
        <v>75</v>
      </c>
      <c r="J2360" s="574">
        <v>2</v>
      </c>
      <c r="K2360" s="1">
        <v>33</v>
      </c>
      <c r="L2360" s="1">
        <v>5</v>
      </c>
    </row>
    <row r="2361" spans="1:12" ht="15.75" x14ac:dyDescent="0.25">
      <c r="A2361" s="58">
        <v>42628</v>
      </c>
      <c r="B2361" s="513" t="str">
        <f t="shared" si="68"/>
        <v>0915</v>
      </c>
      <c r="C2361" s="56">
        <v>2016</v>
      </c>
      <c r="D2361" s="574">
        <v>333</v>
      </c>
      <c r="E2361" s="574">
        <v>67</v>
      </c>
      <c r="F2361" s="574">
        <v>0</v>
      </c>
      <c r="G2361" s="574">
        <v>0</v>
      </c>
      <c r="H2361" s="574">
        <v>559</v>
      </c>
      <c r="I2361" s="574">
        <v>159</v>
      </c>
      <c r="J2361" s="574">
        <v>12</v>
      </c>
      <c r="K2361" s="1">
        <v>27</v>
      </c>
      <c r="L2361" s="1">
        <v>4</v>
      </c>
    </row>
    <row r="2362" spans="1:12" ht="15.75" x14ac:dyDescent="0.25">
      <c r="A2362" s="58">
        <v>42629</v>
      </c>
      <c r="B2362" s="513" t="str">
        <f t="shared" si="68"/>
        <v>0916</v>
      </c>
      <c r="C2362" s="56">
        <v>2016</v>
      </c>
      <c r="D2362" s="574">
        <v>288</v>
      </c>
      <c r="E2362" s="574">
        <v>86</v>
      </c>
      <c r="F2362" s="574">
        <v>0</v>
      </c>
      <c r="G2362" s="574">
        <v>0</v>
      </c>
      <c r="H2362" s="574">
        <v>704</v>
      </c>
      <c r="I2362" s="574">
        <v>126</v>
      </c>
      <c r="J2362" s="574">
        <v>6</v>
      </c>
      <c r="K2362" s="1">
        <v>32</v>
      </c>
      <c r="L2362" s="1">
        <v>4</v>
      </c>
    </row>
    <row r="2363" spans="1:12" ht="15.75" x14ac:dyDescent="0.25">
      <c r="A2363" s="58">
        <v>42630</v>
      </c>
      <c r="B2363" s="513" t="str">
        <f t="shared" si="68"/>
        <v>0917</v>
      </c>
      <c r="C2363" s="56">
        <v>2016</v>
      </c>
      <c r="D2363" s="574">
        <v>190</v>
      </c>
      <c r="E2363" s="574">
        <v>70</v>
      </c>
      <c r="F2363" s="574">
        <v>0</v>
      </c>
      <c r="G2363" s="574">
        <v>0</v>
      </c>
      <c r="H2363" s="574">
        <v>748</v>
      </c>
      <c r="I2363" s="574">
        <v>152</v>
      </c>
      <c r="J2363" s="574">
        <v>4</v>
      </c>
      <c r="K2363" s="1">
        <v>38</v>
      </c>
      <c r="L2363" s="1">
        <v>6</v>
      </c>
    </row>
    <row r="2364" spans="1:12" ht="15.75" x14ac:dyDescent="0.25">
      <c r="A2364" s="58">
        <v>42631</v>
      </c>
      <c r="B2364" s="513" t="str">
        <f t="shared" si="68"/>
        <v>0918</v>
      </c>
      <c r="C2364" s="56">
        <v>2016</v>
      </c>
      <c r="D2364" s="574">
        <v>306.99</v>
      </c>
      <c r="E2364" s="574">
        <v>70.33</v>
      </c>
      <c r="F2364" s="574">
        <v>0</v>
      </c>
      <c r="G2364" s="574">
        <v>0</v>
      </c>
      <c r="H2364" s="574">
        <v>846.67</v>
      </c>
      <c r="I2364" s="574">
        <v>169.66</v>
      </c>
      <c r="J2364" s="574">
        <v>1</v>
      </c>
      <c r="K2364" s="1">
        <v>56</v>
      </c>
      <c r="L2364" s="1">
        <v>8</v>
      </c>
    </row>
    <row r="2365" spans="1:12" ht="15.75" x14ac:dyDescent="0.25">
      <c r="A2365" s="58">
        <v>42632</v>
      </c>
      <c r="B2365" s="513" t="str">
        <f t="shared" si="68"/>
        <v>0919</v>
      </c>
      <c r="C2365" s="56">
        <v>2016</v>
      </c>
      <c r="D2365" s="574">
        <v>395.02</v>
      </c>
      <c r="E2365" s="574">
        <v>88.02</v>
      </c>
      <c r="F2365" s="574">
        <v>0</v>
      </c>
      <c r="G2365" s="574">
        <v>0</v>
      </c>
      <c r="H2365" s="574">
        <v>791.69</v>
      </c>
      <c r="I2365" s="574">
        <v>156.35</v>
      </c>
      <c r="J2365" s="574">
        <v>2.67</v>
      </c>
      <c r="K2365" s="1">
        <v>54</v>
      </c>
      <c r="L2365" s="1">
        <v>8</v>
      </c>
    </row>
    <row r="2366" spans="1:12" ht="15.75" x14ac:dyDescent="0.25">
      <c r="A2366" s="58">
        <v>42633</v>
      </c>
      <c r="B2366" s="513" t="str">
        <f t="shared" si="68"/>
        <v>0920</v>
      </c>
      <c r="C2366" s="56">
        <v>2016</v>
      </c>
      <c r="D2366" s="574">
        <v>482.99</v>
      </c>
      <c r="E2366" s="574">
        <v>105.65</v>
      </c>
      <c r="F2366" s="574">
        <v>0</v>
      </c>
      <c r="G2366" s="574">
        <v>0</v>
      </c>
      <c r="H2366" s="574">
        <v>736.64</v>
      </c>
      <c r="I2366" s="574">
        <v>142.99</v>
      </c>
      <c r="J2366" s="574">
        <v>4.33</v>
      </c>
      <c r="K2366" s="1">
        <v>52</v>
      </c>
      <c r="L2366" s="1">
        <v>7</v>
      </c>
    </row>
    <row r="2367" spans="1:12" ht="15.75" x14ac:dyDescent="0.25">
      <c r="A2367" s="58">
        <v>42634</v>
      </c>
      <c r="B2367" s="513" t="str">
        <f t="shared" si="68"/>
        <v>0921</v>
      </c>
      <c r="C2367" s="56">
        <v>2016</v>
      </c>
      <c r="D2367" s="574">
        <v>513</v>
      </c>
      <c r="E2367" s="574">
        <v>102</v>
      </c>
      <c r="F2367" s="574">
        <v>0</v>
      </c>
      <c r="G2367" s="574">
        <v>0</v>
      </c>
      <c r="H2367" s="574">
        <v>672</v>
      </c>
      <c r="I2367" s="574">
        <v>123</v>
      </c>
      <c r="J2367" s="574">
        <v>6</v>
      </c>
      <c r="K2367" s="1">
        <v>47</v>
      </c>
      <c r="L2367" s="1">
        <v>7</v>
      </c>
    </row>
    <row r="2368" spans="1:12" ht="15.75" x14ac:dyDescent="0.25">
      <c r="A2368" s="58">
        <v>42635</v>
      </c>
      <c r="B2368" s="513" t="str">
        <f t="shared" si="68"/>
        <v>0922</v>
      </c>
      <c r="C2368" s="56">
        <v>2016</v>
      </c>
      <c r="D2368" s="574">
        <v>507</v>
      </c>
      <c r="E2368" s="574">
        <v>110</v>
      </c>
      <c r="F2368" s="574">
        <v>0</v>
      </c>
      <c r="G2368" s="574">
        <v>0</v>
      </c>
      <c r="H2368" s="574">
        <v>762</v>
      </c>
      <c r="I2368" s="574">
        <v>145</v>
      </c>
      <c r="J2368" s="574">
        <v>0</v>
      </c>
      <c r="K2368" s="1">
        <v>31</v>
      </c>
      <c r="L2368" s="1">
        <v>4</v>
      </c>
    </row>
    <row r="2369" spans="1:12" ht="15.75" x14ac:dyDescent="0.25">
      <c r="A2369" s="58">
        <v>42636</v>
      </c>
      <c r="B2369" s="513" t="str">
        <f t="shared" si="68"/>
        <v>0923</v>
      </c>
      <c r="C2369" s="56">
        <v>2016</v>
      </c>
      <c r="D2369" s="574">
        <v>465</v>
      </c>
      <c r="E2369" s="574">
        <v>84</v>
      </c>
      <c r="F2369" s="574">
        <v>0</v>
      </c>
      <c r="G2369" s="574">
        <v>0</v>
      </c>
      <c r="H2369" s="574">
        <v>840</v>
      </c>
      <c r="I2369" s="574">
        <v>192</v>
      </c>
      <c r="J2369" s="574">
        <v>3</v>
      </c>
      <c r="K2369" s="1">
        <v>13</v>
      </c>
      <c r="L2369" s="1">
        <v>2</v>
      </c>
    </row>
    <row r="2370" spans="1:12" ht="15.75" x14ac:dyDescent="0.25">
      <c r="A2370" s="58">
        <v>42637</v>
      </c>
      <c r="B2370" s="513" t="str">
        <f t="shared" si="68"/>
        <v>0924</v>
      </c>
      <c r="C2370" s="56">
        <v>2016</v>
      </c>
      <c r="D2370" s="574">
        <v>543</v>
      </c>
      <c r="E2370" s="574">
        <v>123</v>
      </c>
      <c r="F2370" s="574">
        <v>0</v>
      </c>
      <c r="G2370" s="574">
        <v>0</v>
      </c>
      <c r="H2370" s="574">
        <v>942</v>
      </c>
      <c r="I2370" s="574">
        <v>147</v>
      </c>
      <c r="J2370" s="574">
        <v>3</v>
      </c>
      <c r="K2370" s="1">
        <v>18</v>
      </c>
      <c r="L2370" s="1">
        <v>3</v>
      </c>
    </row>
    <row r="2371" spans="1:12" ht="15.75" x14ac:dyDescent="0.25">
      <c r="A2371" s="58">
        <v>42638</v>
      </c>
      <c r="B2371" s="513" t="str">
        <f t="shared" si="68"/>
        <v>0925</v>
      </c>
      <c r="C2371" s="56">
        <v>2016</v>
      </c>
      <c r="D2371" s="574">
        <v>381</v>
      </c>
      <c r="E2371" s="574">
        <v>81</v>
      </c>
      <c r="F2371" s="574">
        <v>0</v>
      </c>
      <c r="G2371" s="574">
        <v>0</v>
      </c>
      <c r="H2371" s="574">
        <v>919</v>
      </c>
      <c r="I2371" s="574">
        <v>126</v>
      </c>
      <c r="J2371" s="574">
        <v>1</v>
      </c>
      <c r="K2371" s="1">
        <v>4</v>
      </c>
      <c r="L2371" s="1">
        <v>1</v>
      </c>
    </row>
    <row r="2372" spans="1:12" ht="15.75" x14ac:dyDescent="0.25">
      <c r="A2372" s="58">
        <v>42639</v>
      </c>
      <c r="B2372" s="513" t="str">
        <f t="shared" si="68"/>
        <v>0926</v>
      </c>
      <c r="C2372" s="56">
        <v>2016</v>
      </c>
      <c r="D2372" s="574">
        <v>532</v>
      </c>
      <c r="E2372" s="574">
        <v>100</v>
      </c>
      <c r="F2372" s="574">
        <v>0</v>
      </c>
      <c r="G2372" s="574">
        <v>0</v>
      </c>
      <c r="H2372" s="574">
        <v>911</v>
      </c>
      <c r="I2372" s="574">
        <v>150</v>
      </c>
      <c r="J2372" s="574">
        <v>4</v>
      </c>
      <c r="K2372" s="1">
        <v>4</v>
      </c>
      <c r="L2372" s="1">
        <v>0</v>
      </c>
    </row>
    <row r="2373" spans="1:12" ht="15.75" x14ac:dyDescent="0.25">
      <c r="A2373" s="58">
        <v>42640</v>
      </c>
      <c r="B2373" s="513" t="str">
        <f t="shared" si="68"/>
        <v>0927</v>
      </c>
      <c r="C2373" s="56">
        <v>2016</v>
      </c>
      <c r="D2373" s="574">
        <v>530</v>
      </c>
      <c r="E2373" s="574">
        <v>87</v>
      </c>
      <c r="F2373" s="574">
        <v>0</v>
      </c>
      <c r="G2373" s="574">
        <v>0</v>
      </c>
      <c r="H2373" s="574">
        <v>935</v>
      </c>
      <c r="I2373" s="574">
        <v>182</v>
      </c>
      <c r="J2373" s="574">
        <v>8</v>
      </c>
      <c r="K2373" s="1">
        <v>2</v>
      </c>
      <c r="L2373" s="1">
        <v>0</v>
      </c>
    </row>
    <row r="2374" spans="1:12" ht="15.75" x14ac:dyDescent="0.25">
      <c r="A2374" s="58">
        <v>42641</v>
      </c>
      <c r="B2374" s="513" t="str">
        <f t="shared" si="68"/>
        <v>0928</v>
      </c>
      <c r="C2374" s="56">
        <v>2016</v>
      </c>
      <c r="D2374" s="574">
        <v>361</v>
      </c>
      <c r="E2374" s="574">
        <v>61</v>
      </c>
      <c r="F2374" s="574">
        <v>2</v>
      </c>
      <c r="G2374" s="574">
        <v>0</v>
      </c>
      <c r="H2374" s="574">
        <v>841</v>
      </c>
      <c r="I2374" s="574">
        <v>99</v>
      </c>
      <c r="J2374" s="574">
        <v>4</v>
      </c>
      <c r="K2374" s="1">
        <v>0</v>
      </c>
      <c r="L2374" s="1">
        <v>0</v>
      </c>
    </row>
    <row r="2375" spans="1:12" ht="15.75" x14ac:dyDescent="0.25">
      <c r="A2375" s="58">
        <v>42642</v>
      </c>
      <c r="B2375" s="513" t="str">
        <f t="shared" si="68"/>
        <v>0929</v>
      </c>
      <c r="C2375" s="56">
        <v>2016</v>
      </c>
      <c r="D2375" s="574">
        <v>273.67</v>
      </c>
      <c r="E2375" s="574">
        <v>54.84</v>
      </c>
      <c r="F2375" s="574">
        <v>1.34</v>
      </c>
      <c r="G2375" s="574">
        <v>0</v>
      </c>
      <c r="H2375" s="574">
        <v>735.01</v>
      </c>
      <c r="I2375" s="574">
        <v>90.84</v>
      </c>
      <c r="J2375" s="574">
        <v>2</v>
      </c>
      <c r="K2375" s="1">
        <v>1</v>
      </c>
      <c r="L2375" s="1">
        <v>0</v>
      </c>
    </row>
    <row r="2376" spans="1:12" ht="15.75" x14ac:dyDescent="0.25">
      <c r="A2376" s="58">
        <v>42643</v>
      </c>
      <c r="B2376" s="513" t="str">
        <f t="shared" si="68"/>
        <v>0930</v>
      </c>
      <c r="C2376" s="56">
        <v>2016</v>
      </c>
      <c r="D2376" s="574">
        <v>201.83</v>
      </c>
      <c r="E2376" s="574">
        <v>54.66</v>
      </c>
      <c r="F2376" s="574">
        <v>0.66</v>
      </c>
      <c r="G2376" s="574">
        <v>0</v>
      </c>
      <c r="H2376" s="574">
        <v>676.49</v>
      </c>
      <c r="I2376" s="574">
        <v>86.66</v>
      </c>
      <c r="J2376" s="574">
        <v>1.5</v>
      </c>
      <c r="K2376" s="1">
        <v>0</v>
      </c>
      <c r="L2376" s="1">
        <v>0</v>
      </c>
    </row>
    <row r="2377" spans="1:12" ht="15.75" x14ac:dyDescent="0.25">
      <c r="A2377" s="58">
        <v>42644</v>
      </c>
      <c r="B2377" s="513" t="str">
        <f t="shared" si="68"/>
        <v>1001</v>
      </c>
      <c r="C2377" s="56">
        <v>2016</v>
      </c>
      <c r="D2377" s="574">
        <v>110</v>
      </c>
      <c r="E2377" s="574">
        <v>29</v>
      </c>
      <c r="F2377" s="574">
        <v>0</v>
      </c>
      <c r="G2377" s="574">
        <v>0</v>
      </c>
      <c r="H2377" s="574">
        <v>890</v>
      </c>
      <c r="I2377" s="574">
        <v>113</v>
      </c>
      <c r="J2377" s="574">
        <v>3</v>
      </c>
      <c r="K2377" s="1">
        <v>2</v>
      </c>
      <c r="L2377" s="1">
        <v>0</v>
      </c>
    </row>
    <row r="2378" spans="1:12" ht="15.75" x14ac:dyDescent="0.25">
      <c r="A2378" s="58">
        <v>42645</v>
      </c>
      <c r="B2378" s="513" t="str">
        <f t="shared" si="68"/>
        <v>1002</v>
      </c>
      <c r="C2378" s="56">
        <v>2016</v>
      </c>
      <c r="D2378" s="574">
        <v>197</v>
      </c>
      <c r="E2378" s="574">
        <v>44</v>
      </c>
      <c r="F2378" s="574">
        <v>0</v>
      </c>
      <c r="G2378" s="574">
        <v>0</v>
      </c>
      <c r="H2378" s="574">
        <v>828</v>
      </c>
      <c r="I2378" s="574">
        <v>131</v>
      </c>
      <c r="J2378" s="574">
        <v>2</v>
      </c>
      <c r="K2378" s="1">
        <v>1</v>
      </c>
      <c r="L2378" s="1">
        <v>0</v>
      </c>
    </row>
    <row r="2379" spans="1:12" ht="15.75" x14ac:dyDescent="0.25">
      <c r="A2379" s="58">
        <v>42646</v>
      </c>
      <c r="B2379" s="513" t="str">
        <f t="shared" si="68"/>
        <v>1003</v>
      </c>
      <c r="C2379" s="56">
        <v>2016</v>
      </c>
      <c r="D2379" s="574">
        <v>179</v>
      </c>
      <c r="E2379" s="574">
        <v>27</v>
      </c>
      <c r="F2379" s="574">
        <v>0</v>
      </c>
      <c r="G2379" s="574">
        <v>0</v>
      </c>
      <c r="H2379" s="574">
        <v>711</v>
      </c>
      <c r="I2379" s="574">
        <v>190</v>
      </c>
      <c r="J2379" s="574">
        <v>0</v>
      </c>
      <c r="K2379" s="1">
        <v>0</v>
      </c>
      <c r="L2379" s="1">
        <v>0</v>
      </c>
    </row>
    <row r="2380" spans="1:12" ht="15.75" x14ac:dyDescent="0.25">
      <c r="A2380" s="58">
        <v>42647</v>
      </c>
      <c r="B2380" s="513" t="str">
        <f t="shared" si="68"/>
        <v>1004</v>
      </c>
      <c r="C2380" s="56">
        <v>2016</v>
      </c>
      <c r="D2380" s="574">
        <v>108</v>
      </c>
      <c r="E2380" s="574">
        <v>16</v>
      </c>
      <c r="F2380" s="574">
        <v>0</v>
      </c>
      <c r="G2380" s="574">
        <v>0</v>
      </c>
      <c r="H2380" s="574">
        <v>1076</v>
      </c>
      <c r="I2380" s="574">
        <v>126</v>
      </c>
      <c r="J2380" s="574">
        <v>1</v>
      </c>
      <c r="K2380" s="1">
        <v>2</v>
      </c>
      <c r="L2380" s="1">
        <v>0</v>
      </c>
    </row>
    <row r="2381" spans="1:12" ht="15.75" x14ac:dyDescent="0.25">
      <c r="A2381" s="58">
        <v>42648</v>
      </c>
      <c r="B2381" s="513" t="str">
        <f t="shared" si="68"/>
        <v>1005</v>
      </c>
      <c r="C2381" s="56">
        <v>2016</v>
      </c>
      <c r="D2381" s="574">
        <v>133</v>
      </c>
      <c r="E2381" s="574">
        <v>9</v>
      </c>
      <c r="F2381" s="574">
        <v>0</v>
      </c>
      <c r="G2381" s="574">
        <v>0</v>
      </c>
      <c r="H2381" s="574">
        <v>1011</v>
      </c>
      <c r="I2381" s="574">
        <v>155</v>
      </c>
      <c r="J2381" s="574">
        <v>0</v>
      </c>
      <c r="K2381" s="1">
        <v>3</v>
      </c>
      <c r="L2381" s="1">
        <v>0</v>
      </c>
    </row>
    <row r="2382" spans="1:12" ht="15.75" x14ac:dyDescent="0.25">
      <c r="A2382" s="58">
        <v>42649</v>
      </c>
      <c r="B2382" s="513" t="str">
        <f t="shared" si="68"/>
        <v>1006</v>
      </c>
      <c r="C2382" s="56">
        <v>2016</v>
      </c>
      <c r="D2382" s="574">
        <v>126</v>
      </c>
      <c r="E2382" s="574">
        <v>18</v>
      </c>
      <c r="F2382" s="574">
        <v>0</v>
      </c>
      <c r="G2382" s="574">
        <v>4</v>
      </c>
      <c r="H2382" s="574">
        <v>904</v>
      </c>
      <c r="I2382" s="574">
        <v>46</v>
      </c>
      <c r="J2382" s="574">
        <v>2</v>
      </c>
      <c r="K2382" s="1">
        <v>4</v>
      </c>
      <c r="L2382" s="1">
        <v>0</v>
      </c>
    </row>
    <row r="2383" spans="1:12" ht="15.75" x14ac:dyDescent="0.25">
      <c r="A2383" s="58">
        <v>42650</v>
      </c>
      <c r="B2383" s="513" t="str">
        <f t="shared" si="68"/>
        <v>1007</v>
      </c>
      <c r="C2383" s="56">
        <v>2016</v>
      </c>
      <c r="D2383" s="574">
        <v>459</v>
      </c>
      <c r="E2383" s="574">
        <v>36</v>
      </c>
      <c r="F2383" s="574">
        <v>0</v>
      </c>
      <c r="G2383" s="574">
        <v>0</v>
      </c>
      <c r="H2383" s="574">
        <v>5299</v>
      </c>
      <c r="I2383" s="574">
        <v>319</v>
      </c>
      <c r="J2383" s="574">
        <v>4</v>
      </c>
      <c r="K2383" s="1">
        <v>12</v>
      </c>
      <c r="L2383" s="1">
        <v>2</v>
      </c>
    </row>
    <row r="2384" spans="1:12" ht="15.75" x14ac:dyDescent="0.25">
      <c r="A2384" s="58">
        <v>42651</v>
      </c>
      <c r="B2384" s="513" t="str">
        <f t="shared" si="68"/>
        <v>1008</v>
      </c>
      <c r="C2384" s="56">
        <v>2016</v>
      </c>
      <c r="D2384" s="574">
        <v>102</v>
      </c>
      <c r="E2384" s="574">
        <v>6</v>
      </c>
      <c r="F2384" s="574">
        <v>0</v>
      </c>
      <c r="G2384" s="574">
        <v>0</v>
      </c>
      <c r="H2384" s="574">
        <v>2157</v>
      </c>
      <c r="I2384" s="574">
        <v>153</v>
      </c>
      <c r="J2384" s="574">
        <v>0</v>
      </c>
      <c r="K2384" s="1">
        <v>0</v>
      </c>
      <c r="L2384" s="1">
        <v>0</v>
      </c>
    </row>
    <row r="2385" spans="1:12" ht="15.75" x14ac:dyDescent="0.25">
      <c r="A2385" s="58">
        <v>42652</v>
      </c>
      <c r="B2385" s="513" t="str">
        <f t="shared" si="68"/>
        <v>1009</v>
      </c>
      <c r="C2385" s="56">
        <v>2016</v>
      </c>
      <c r="D2385" s="574">
        <v>139</v>
      </c>
      <c r="E2385" s="574">
        <v>16</v>
      </c>
      <c r="F2385" s="574">
        <v>0</v>
      </c>
      <c r="G2385" s="574">
        <v>0</v>
      </c>
      <c r="H2385" s="574">
        <v>1995</v>
      </c>
      <c r="I2385" s="574">
        <v>173</v>
      </c>
      <c r="J2385" s="574">
        <v>0</v>
      </c>
      <c r="K2385" s="1">
        <v>0</v>
      </c>
      <c r="L2385" s="1">
        <v>0</v>
      </c>
    </row>
    <row r="2386" spans="1:12" ht="15.75" x14ac:dyDescent="0.25">
      <c r="A2386" s="58">
        <v>42653</v>
      </c>
      <c r="B2386" s="513" t="str">
        <f t="shared" si="68"/>
        <v>1010</v>
      </c>
      <c r="C2386" s="56">
        <v>2016</v>
      </c>
      <c r="D2386" s="574">
        <v>48</v>
      </c>
      <c r="E2386" s="574">
        <v>6</v>
      </c>
      <c r="F2386" s="574">
        <v>0</v>
      </c>
      <c r="G2386" s="574">
        <v>0</v>
      </c>
      <c r="H2386" s="574">
        <v>1444</v>
      </c>
      <c r="I2386" s="574">
        <v>140</v>
      </c>
      <c r="J2386" s="574">
        <v>0</v>
      </c>
      <c r="K2386" s="1">
        <v>0</v>
      </c>
      <c r="L2386" s="1">
        <v>0</v>
      </c>
    </row>
    <row r="2387" spans="1:12" ht="15.75" x14ac:dyDescent="0.25">
      <c r="A2387" s="58">
        <v>42654</v>
      </c>
      <c r="B2387" s="513" t="str">
        <f t="shared" si="68"/>
        <v>1011</v>
      </c>
      <c r="C2387" s="56">
        <v>2016</v>
      </c>
      <c r="D2387" s="574">
        <v>34</v>
      </c>
      <c r="E2387" s="574">
        <v>4</v>
      </c>
      <c r="F2387" s="574">
        <v>0</v>
      </c>
      <c r="G2387" s="574">
        <v>3</v>
      </c>
      <c r="H2387" s="574">
        <v>1422</v>
      </c>
      <c r="I2387" s="574">
        <v>128</v>
      </c>
      <c r="J2387" s="574">
        <v>2</v>
      </c>
      <c r="K2387" s="1">
        <v>0</v>
      </c>
      <c r="L2387" s="1">
        <v>0</v>
      </c>
    </row>
    <row r="2388" spans="1:12" ht="15.75" x14ac:dyDescent="0.25">
      <c r="A2388" s="58">
        <v>42655</v>
      </c>
      <c r="B2388" s="513" t="str">
        <f t="shared" si="68"/>
        <v>1012</v>
      </c>
      <c r="C2388" s="56">
        <v>2016</v>
      </c>
      <c r="D2388" s="574">
        <v>64</v>
      </c>
      <c r="E2388" s="574">
        <v>3</v>
      </c>
      <c r="F2388" s="574">
        <v>0</v>
      </c>
      <c r="G2388" s="574">
        <v>1</v>
      </c>
      <c r="H2388" s="574">
        <v>1385</v>
      </c>
      <c r="I2388" s="574">
        <v>60</v>
      </c>
      <c r="J2388" s="574">
        <v>1</v>
      </c>
      <c r="K2388" s="1">
        <v>0</v>
      </c>
      <c r="L2388" s="1">
        <v>0</v>
      </c>
    </row>
    <row r="2389" spans="1:12" ht="15.75" x14ac:dyDescent="0.25">
      <c r="A2389" s="58">
        <v>42656</v>
      </c>
      <c r="B2389" s="513" t="str">
        <f t="shared" si="68"/>
        <v>1013</v>
      </c>
      <c r="C2389" s="56">
        <v>2016</v>
      </c>
      <c r="D2389" s="574">
        <v>71.78</v>
      </c>
      <c r="E2389" s="574">
        <v>2.89</v>
      </c>
      <c r="F2389" s="574">
        <v>0</v>
      </c>
      <c r="G2389" s="574">
        <v>0</v>
      </c>
      <c r="H2389" s="574">
        <v>1321.57</v>
      </c>
      <c r="I2389" s="574">
        <v>50.99</v>
      </c>
      <c r="J2389" s="574">
        <v>2</v>
      </c>
      <c r="K2389" s="1">
        <v>0</v>
      </c>
      <c r="L2389" s="1">
        <v>0</v>
      </c>
    </row>
    <row r="2390" spans="1:12" ht="15.75" x14ac:dyDescent="0.25">
      <c r="A2390" s="58">
        <v>42657</v>
      </c>
      <c r="B2390" s="513" t="str">
        <f t="shared" si="68"/>
        <v>1014</v>
      </c>
      <c r="C2390" s="56">
        <v>2016</v>
      </c>
      <c r="D2390" s="574">
        <v>63.9</v>
      </c>
      <c r="E2390" s="574">
        <v>2.5499999999999998</v>
      </c>
      <c r="F2390" s="574">
        <v>0</v>
      </c>
      <c r="G2390" s="574">
        <v>0</v>
      </c>
      <c r="H2390" s="574">
        <v>1219.76</v>
      </c>
      <c r="I2390" s="574">
        <v>45.77</v>
      </c>
      <c r="J2390" s="574">
        <v>1.76</v>
      </c>
      <c r="K2390" s="1">
        <v>0</v>
      </c>
      <c r="L2390" s="1">
        <v>0</v>
      </c>
    </row>
    <row r="2391" spans="1:12" ht="15.75" x14ac:dyDescent="0.25">
      <c r="A2391" s="58">
        <v>42658</v>
      </c>
      <c r="B2391" s="513" t="str">
        <f t="shared" si="68"/>
        <v>1015</v>
      </c>
      <c r="C2391" s="56">
        <v>2016</v>
      </c>
      <c r="D2391" s="574">
        <v>56</v>
      </c>
      <c r="E2391" s="574">
        <v>2.2000000000000002</v>
      </c>
      <c r="F2391" s="574">
        <v>0</v>
      </c>
      <c r="G2391" s="574">
        <v>0</v>
      </c>
      <c r="H2391" s="574">
        <v>1117.94</v>
      </c>
      <c r="I2391" s="574">
        <v>40.5</v>
      </c>
      <c r="J2391" s="574">
        <v>1.5</v>
      </c>
      <c r="K2391" s="1">
        <v>0</v>
      </c>
      <c r="L2391" s="1">
        <v>0</v>
      </c>
    </row>
    <row r="2392" spans="1:12" ht="15.75" x14ac:dyDescent="0.25">
      <c r="A2392" s="58">
        <v>42659</v>
      </c>
      <c r="B2392" s="513" t="str">
        <f t="shared" si="68"/>
        <v>1016</v>
      </c>
      <c r="C2392" s="56">
        <v>2016</v>
      </c>
      <c r="D2392" s="574">
        <v>48.14</v>
      </c>
      <c r="E2392" s="574">
        <v>1.85</v>
      </c>
      <c r="F2392" s="574">
        <v>0</v>
      </c>
      <c r="G2392" s="574">
        <v>0</v>
      </c>
      <c r="H2392" s="574">
        <v>1016.11</v>
      </c>
      <c r="I2392" s="574">
        <v>35.24</v>
      </c>
      <c r="J2392" s="574">
        <v>1.24</v>
      </c>
      <c r="K2392" s="1">
        <v>0</v>
      </c>
      <c r="L2392" s="1">
        <v>0</v>
      </c>
    </row>
    <row r="2393" spans="1:12" ht="15.75" x14ac:dyDescent="0.25">
      <c r="A2393" s="58">
        <v>42660</v>
      </c>
      <c r="B2393" s="513" t="str">
        <f t="shared" si="68"/>
        <v>1017</v>
      </c>
      <c r="C2393" s="56">
        <v>2016</v>
      </c>
      <c r="D2393" s="574">
        <v>40.22</v>
      </c>
      <c r="E2393" s="574">
        <v>1.5</v>
      </c>
      <c r="F2393" s="574">
        <v>0</v>
      </c>
      <c r="G2393" s="574">
        <v>0</v>
      </c>
      <c r="H2393" s="574">
        <v>914.28</v>
      </c>
      <c r="I2393" s="574">
        <v>30</v>
      </c>
      <c r="J2393" s="574">
        <v>1</v>
      </c>
      <c r="K2393" s="1">
        <v>0</v>
      </c>
      <c r="L2393" s="1">
        <v>0</v>
      </c>
    </row>
    <row r="2394" spans="1:12" ht="15.75" x14ac:dyDescent="0.25">
      <c r="A2394" s="58">
        <v>42661</v>
      </c>
      <c r="B2394" s="513" t="str">
        <f t="shared" si="68"/>
        <v>1018</v>
      </c>
      <c r="C2394" s="56">
        <v>2016</v>
      </c>
      <c r="D2394" s="574">
        <v>32.31</v>
      </c>
      <c r="E2394" s="574">
        <v>1.1499999999999999</v>
      </c>
      <c r="F2394" s="574">
        <v>0</v>
      </c>
      <c r="G2394" s="574">
        <v>0</v>
      </c>
      <c r="H2394" s="574">
        <v>812.43</v>
      </c>
      <c r="I2394" s="574">
        <v>24.76</v>
      </c>
      <c r="J2394" s="574">
        <v>0.76</v>
      </c>
      <c r="K2394" s="1">
        <v>0</v>
      </c>
      <c r="L2394" s="1">
        <v>0</v>
      </c>
    </row>
    <row r="2395" spans="1:12" ht="15.75" x14ac:dyDescent="0.25">
      <c r="A2395" s="58">
        <v>42662</v>
      </c>
      <c r="B2395" s="513" t="str">
        <f t="shared" si="68"/>
        <v>1019</v>
      </c>
      <c r="C2395" s="56">
        <v>2016</v>
      </c>
      <c r="D2395" s="574">
        <v>24.43</v>
      </c>
      <c r="E2395" s="574">
        <v>0.8</v>
      </c>
      <c r="F2395" s="574">
        <v>0</v>
      </c>
      <c r="G2395" s="574">
        <v>0</v>
      </c>
      <c r="H2395" s="574">
        <v>710.63</v>
      </c>
      <c r="I2395" s="574">
        <v>19.489999999999998</v>
      </c>
      <c r="J2395" s="574">
        <v>0.5</v>
      </c>
      <c r="K2395" s="1">
        <v>0</v>
      </c>
      <c r="L2395" s="1">
        <v>0</v>
      </c>
    </row>
    <row r="2396" spans="1:12" ht="15.75" x14ac:dyDescent="0.25">
      <c r="A2396" s="58">
        <v>42663</v>
      </c>
      <c r="B2396" s="513" t="str">
        <f t="shared" si="68"/>
        <v>1020</v>
      </c>
      <c r="C2396" s="56">
        <v>2016</v>
      </c>
      <c r="D2396" s="574">
        <v>16.57</v>
      </c>
      <c r="E2396" s="574">
        <v>0.45</v>
      </c>
      <c r="F2396" s="574">
        <v>0</v>
      </c>
      <c r="G2396" s="574">
        <v>0</v>
      </c>
      <c r="H2396" s="574">
        <v>608.79</v>
      </c>
      <c r="I2396" s="574">
        <v>14.25</v>
      </c>
      <c r="J2396" s="574">
        <v>0.24</v>
      </c>
      <c r="K2396" s="1">
        <v>0</v>
      </c>
      <c r="L2396" s="1">
        <v>0</v>
      </c>
    </row>
    <row r="2397" spans="1:12" ht="15.75" x14ac:dyDescent="0.25">
      <c r="A2397" s="58">
        <v>42664</v>
      </c>
      <c r="B2397" s="513" t="str">
        <f t="shared" si="68"/>
        <v>1021</v>
      </c>
      <c r="C2397" s="56">
        <v>2016</v>
      </c>
      <c r="D2397" s="574">
        <v>8.65</v>
      </c>
      <c r="E2397" s="574">
        <v>0.11</v>
      </c>
      <c r="F2397" s="574">
        <v>0</v>
      </c>
      <c r="G2397" s="574">
        <v>0</v>
      </c>
      <c r="H2397" s="574">
        <v>506.99</v>
      </c>
      <c r="I2397" s="574">
        <v>9</v>
      </c>
      <c r="J2397" s="574">
        <v>0</v>
      </c>
      <c r="K2397" s="1">
        <v>0</v>
      </c>
      <c r="L2397" s="1">
        <v>0</v>
      </c>
    </row>
    <row r="2398" spans="1:12" ht="15.75" x14ac:dyDescent="0.25">
      <c r="A2398" s="58">
        <v>42665</v>
      </c>
      <c r="B2398" s="513" t="str">
        <f t="shared" si="68"/>
        <v>1022</v>
      </c>
      <c r="C2398" s="56">
        <v>2016</v>
      </c>
      <c r="D2398" s="574">
        <v>12</v>
      </c>
      <c r="E2398" s="574">
        <v>0</v>
      </c>
      <c r="F2398" s="574">
        <v>0</v>
      </c>
      <c r="G2398" s="574">
        <v>0</v>
      </c>
      <c r="H2398" s="574">
        <v>515</v>
      </c>
      <c r="I2398" s="574">
        <v>14</v>
      </c>
      <c r="J2398" s="574">
        <v>0</v>
      </c>
      <c r="K2398" s="1">
        <v>0</v>
      </c>
      <c r="L2398" s="1">
        <v>0</v>
      </c>
    </row>
    <row r="2399" spans="1:12" ht="15.75" x14ac:dyDescent="0.25">
      <c r="A2399" s="58">
        <v>42666</v>
      </c>
      <c r="B2399" s="513" t="str">
        <f t="shared" ref="B2399:B2462" si="69">CONCATENATE(TEXT(A2399,"mm"),TEXT(A2399,"dd"))</f>
        <v>1023</v>
      </c>
      <c r="C2399" s="56">
        <v>2016</v>
      </c>
      <c r="D2399" s="574">
        <v>55</v>
      </c>
      <c r="E2399" s="574">
        <v>5</v>
      </c>
      <c r="F2399" s="574">
        <v>1</v>
      </c>
      <c r="G2399" s="574">
        <v>0</v>
      </c>
      <c r="H2399" s="574">
        <v>288</v>
      </c>
      <c r="I2399" s="574">
        <v>20</v>
      </c>
      <c r="J2399" s="574">
        <v>0</v>
      </c>
      <c r="K2399" s="1">
        <v>0</v>
      </c>
      <c r="L2399" s="1">
        <v>0</v>
      </c>
    </row>
    <row r="2400" spans="1:12" ht="15.75" x14ac:dyDescent="0.25">
      <c r="A2400" s="58">
        <v>42667</v>
      </c>
      <c r="B2400" s="513" t="str">
        <f t="shared" si="69"/>
        <v>1024</v>
      </c>
      <c r="C2400" s="56">
        <v>2016</v>
      </c>
      <c r="D2400" s="574">
        <v>46</v>
      </c>
      <c r="E2400" s="574">
        <v>4</v>
      </c>
      <c r="F2400" s="574">
        <v>0</v>
      </c>
      <c r="G2400" s="574">
        <v>0</v>
      </c>
      <c r="H2400" s="574">
        <v>312</v>
      </c>
      <c r="I2400" s="574">
        <v>14</v>
      </c>
      <c r="J2400" s="574">
        <v>0</v>
      </c>
      <c r="K2400" s="1">
        <v>0</v>
      </c>
      <c r="L2400" s="1">
        <v>0</v>
      </c>
    </row>
    <row r="2401" spans="1:12" ht="15.75" x14ac:dyDescent="0.25">
      <c r="A2401" s="58">
        <v>42668</v>
      </c>
      <c r="B2401" s="513" t="str">
        <f t="shared" si="69"/>
        <v>1025</v>
      </c>
      <c r="C2401" s="56">
        <v>2016</v>
      </c>
      <c r="D2401" s="574">
        <v>13</v>
      </c>
      <c r="E2401" s="574">
        <v>0</v>
      </c>
      <c r="F2401" s="574">
        <v>0</v>
      </c>
      <c r="G2401" s="574">
        <v>0</v>
      </c>
      <c r="H2401" s="574">
        <v>24</v>
      </c>
      <c r="I2401" s="574">
        <v>11</v>
      </c>
      <c r="J2401" s="574">
        <v>0</v>
      </c>
      <c r="K2401" s="1">
        <v>0</v>
      </c>
      <c r="L2401" s="1">
        <v>0</v>
      </c>
    </row>
    <row r="2402" spans="1:12" ht="15.75" x14ac:dyDescent="0.25">
      <c r="A2402" s="58">
        <v>42669</v>
      </c>
      <c r="B2402" s="513" t="str">
        <f t="shared" si="69"/>
        <v>1026</v>
      </c>
      <c r="C2402" s="56">
        <v>2016</v>
      </c>
      <c r="D2402" s="574">
        <v>4</v>
      </c>
      <c r="E2402" s="574">
        <v>0</v>
      </c>
      <c r="F2402" s="574">
        <v>0</v>
      </c>
      <c r="G2402" s="574">
        <v>0</v>
      </c>
      <c r="H2402" s="574">
        <v>7</v>
      </c>
      <c r="I2402" s="574">
        <v>3</v>
      </c>
      <c r="J2402" s="574">
        <v>0</v>
      </c>
      <c r="K2402" s="1">
        <v>0</v>
      </c>
      <c r="L2402" s="1">
        <v>0</v>
      </c>
    </row>
    <row r="2403" spans="1:12" ht="15.75" x14ac:dyDescent="0.25">
      <c r="A2403" s="58">
        <v>42670</v>
      </c>
      <c r="B2403" s="513" t="str">
        <f t="shared" si="69"/>
        <v>1027</v>
      </c>
      <c r="C2403" s="56">
        <v>2016</v>
      </c>
      <c r="D2403" s="574">
        <v>2</v>
      </c>
      <c r="E2403" s="574">
        <v>0</v>
      </c>
      <c r="F2403" s="574">
        <v>0</v>
      </c>
      <c r="G2403" s="574">
        <v>0</v>
      </c>
      <c r="H2403" s="574">
        <v>8</v>
      </c>
      <c r="I2403" s="574">
        <v>0</v>
      </c>
      <c r="J2403" s="574">
        <v>0</v>
      </c>
      <c r="K2403" s="1">
        <v>0</v>
      </c>
      <c r="L2403" s="1">
        <v>0</v>
      </c>
    </row>
    <row r="2404" spans="1:12" ht="15.75" x14ac:dyDescent="0.25">
      <c r="A2404" s="58">
        <v>42671</v>
      </c>
      <c r="B2404" s="513" t="str">
        <f t="shared" si="69"/>
        <v>1028</v>
      </c>
      <c r="C2404" s="56">
        <v>2016</v>
      </c>
      <c r="D2404" s="574">
        <v>0</v>
      </c>
      <c r="E2404" s="574">
        <v>0</v>
      </c>
      <c r="F2404" s="574">
        <v>0</v>
      </c>
      <c r="G2404" s="574">
        <v>0</v>
      </c>
      <c r="H2404" s="574">
        <v>0</v>
      </c>
      <c r="I2404" s="574">
        <v>0</v>
      </c>
      <c r="J2404" s="574">
        <v>0</v>
      </c>
      <c r="K2404" s="1">
        <v>0</v>
      </c>
      <c r="L2404" s="1">
        <v>0</v>
      </c>
    </row>
    <row r="2405" spans="1:12" x14ac:dyDescent="0.2">
      <c r="A2405" s="58">
        <v>42672</v>
      </c>
      <c r="B2405" s="513" t="str">
        <f t="shared" si="69"/>
        <v>1029</v>
      </c>
      <c r="C2405" s="56">
        <v>2016</v>
      </c>
    </row>
    <row r="2406" spans="1:12" x14ac:dyDescent="0.2">
      <c r="A2406" s="58">
        <v>42673</v>
      </c>
      <c r="B2406" s="513" t="str">
        <f t="shared" si="69"/>
        <v>1030</v>
      </c>
      <c r="C2406" s="56">
        <v>2016</v>
      </c>
    </row>
    <row r="2407" spans="1:12" x14ac:dyDescent="0.2">
      <c r="A2407" s="58">
        <v>42674</v>
      </c>
      <c r="B2407" s="513" t="str">
        <f t="shared" si="69"/>
        <v>1031</v>
      </c>
      <c r="C2407" s="56">
        <v>2016</v>
      </c>
    </row>
    <row r="2408" spans="1:12" x14ac:dyDescent="0.2">
      <c r="A2408" s="58">
        <v>42675</v>
      </c>
      <c r="B2408" s="513" t="str">
        <f t="shared" si="69"/>
        <v>1101</v>
      </c>
      <c r="C2408" s="56">
        <v>2016</v>
      </c>
    </row>
    <row r="2409" spans="1:12" x14ac:dyDescent="0.2">
      <c r="A2409" s="58">
        <v>42676</v>
      </c>
      <c r="B2409" s="513" t="str">
        <f t="shared" si="69"/>
        <v>1102</v>
      </c>
      <c r="C2409" s="56">
        <v>2016</v>
      </c>
    </row>
    <row r="2410" spans="1:12" x14ac:dyDescent="0.2">
      <c r="A2410" s="58">
        <v>42677</v>
      </c>
      <c r="B2410" s="513" t="str">
        <f t="shared" si="69"/>
        <v>1103</v>
      </c>
      <c r="C2410" s="56">
        <v>2016</v>
      </c>
    </row>
    <row r="2411" spans="1:12" x14ac:dyDescent="0.2">
      <c r="A2411" s="58">
        <v>42678</v>
      </c>
      <c r="B2411" s="513" t="str">
        <f t="shared" si="69"/>
        <v>1104</v>
      </c>
      <c r="C2411" s="56">
        <v>2016</v>
      </c>
    </row>
    <row r="2412" spans="1:12" x14ac:dyDescent="0.2">
      <c r="A2412" s="58">
        <v>42679</v>
      </c>
      <c r="B2412" s="513" t="str">
        <f t="shared" si="69"/>
        <v>1105</v>
      </c>
      <c r="C2412" s="56">
        <v>2016</v>
      </c>
    </row>
    <row r="2413" spans="1:12" x14ac:dyDescent="0.2">
      <c r="A2413" s="58">
        <v>42680</v>
      </c>
      <c r="B2413" s="513" t="str">
        <f t="shared" si="69"/>
        <v>1106</v>
      </c>
      <c r="C2413" s="56">
        <v>2016</v>
      </c>
    </row>
    <row r="2414" spans="1:12" x14ac:dyDescent="0.2">
      <c r="A2414" s="58">
        <v>42681</v>
      </c>
      <c r="B2414" s="513" t="str">
        <f t="shared" si="69"/>
        <v>1107</v>
      </c>
      <c r="C2414" s="56">
        <v>2016</v>
      </c>
    </row>
    <row r="2415" spans="1:12" x14ac:dyDescent="0.2">
      <c r="A2415" s="58">
        <v>42682</v>
      </c>
      <c r="B2415" s="513" t="str">
        <f t="shared" si="69"/>
        <v>1108</v>
      </c>
      <c r="C2415" s="56">
        <v>2016</v>
      </c>
    </row>
    <row r="2416" spans="1:12" x14ac:dyDescent="0.2">
      <c r="A2416" s="58">
        <v>42683</v>
      </c>
      <c r="B2416" s="513" t="str">
        <f t="shared" si="69"/>
        <v>1109</v>
      </c>
      <c r="C2416" s="56">
        <v>2016</v>
      </c>
    </row>
    <row r="2417" spans="1:3" x14ac:dyDescent="0.2">
      <c r="A2417" s="58">
        <v>42684</v>
      </c>
      <c r="B2417" s="513" t="str">
        <f t="shared" si="69"/>
        <v>1110</v>
      </c>
      <c r="C2417" s="56">
        <v>2016</v>
      </c>
    </row>
    <row r="2418" spans="1:3" x14ac:dyDescent="0.2">
      <c r="A2418" s="58">
        <v>42685</v>
      </c>
      <c r="B2418" s="513" t="str">
        <f t="shared" si="69"/>
        <v>1111</v>
      </c>
      <c r="C2418" s="56">
        <v>2016</v>
      </c>
    </row>
    <row r="2419" spans="1:3" x14ac:dyDescent="0.2">
      <c r="A2419" s="58">
        <v>42686</v>
      </c>
      <c r="B2419" s="513" t="str">
        <f t="shared" si="69"/>
        <v>1112</v>
      </c>
      <c r="C2419" s="56">
        <v>2016</v>
      </c>
    </row>
    <row r="2420" spans="1:3" x14ac:dyDescent="0.2">
      <c r="A2420" s="58">
        <v>42687</v>
      </c>
      <c r="B2420" s="513" t="str">
        <f t="shared" si="69"/>
        <v>1113</v>
      </c>
      <c r="C2420" s="56">
        <v>2016</v>
      </c>
    </row>
    <row r="2421" spans="1:3" x14ac:dyDescent="0.2">
      <c r="A2421" s="58">
        <v>42688</v>
      </c>
      <c r="B2421" s="513" t="str">
        <f t="shared" si="69"/>
        <v>1114</v>
      </c>
      <c r="C2421" s="56">
        <v>2016</v>
      </c>
    </row>
    <row r="2422" spans="1:3" x14ac:dyDescent="0.2">
      <c r="A2422" s="58">
        <v>42689</v>
      </c>
      <c r="B2422" s="513" t="str">
        <f t="shared" si="69"/>
        <v>1115</v>
      </c>
      <c r="C2422" s="56">
        <v>2016</v>
      </c>
    </row>
    <row r="2423" spans="1:3" x14ac:dyDescent="0.2">
      <c r="A2423" s="58">
        <v>42690</v>
      </c>
      <c r="B2423" s="513" t="str">
        <f t="shared" si="69"/>
        <v>1116</v>
      </c>
      <c r="C2423" s="56">
        <v>2016</v>
      </c>
    </row>
    <row r="2424" spans="1:3" x14ac:dyDescent="0.2">
      <c r="A2424" s="58">
        <v>42691</v>
      </c>
      <c r="B2424" s="513" t="str">
        <f t="shared" si="69"/>
        <v>1117</v>
      </c>
      <c r="C2424" s="56">
        <v>2016</v>
      </c>
    </row>
    <row r="2425" spans="1:3" x14ac:dyDescent="0.2">
      <c r="A2425" s="58">
        <v>42692</v>
      </c>
      <c r="B2425" s="513" t="str">
        <f t="shared" si="69"/>
        <v>1118</v>
      </c>
      <c r="C2425" s="56">
        <v>2016</v>
      </c>
    </row>
    <row r="2426" spans="1:3" x14ac:dyDescent="0.2">
      <c r="A2426" s="58">
        <v>42693</v>
      </c>
      <c r="B2426" s="513" t="str">
        <f t="shared" si="69"/>
        <v>1119</v>
      </c>
      <c r="C2426" s="56">
        <v>2016</v>
      </c>
    </row>
    <row r="2427" spans="1:3" x14ac:dyDescent="0.2">
      <c r="A2427" s="58">
        <v>42694</v>
      </c>
      <c r="B2427" s="513" t="str">
        <f t="shared" si="69"/>
        <v>1120</v>
      </c>
      <c r="C2427" s="56">
        <v>2016</v>
      </c>
    </row>
    <row r="2428" spans="1:3" x14ac:dyDescent="0.2">
      <c r="A2428" s="58">
        <v>42695</v>
      </c>
      <c r="B2428" s="513" t="str">
        <f t="shared" si="69"/>
        <v>1121</v>
      </c>
      <c r="C2428" s="56">
        <v>2016</v>
      </c>
    </row>
    <row r="2429" spans="1:3" x14ac:dyDescent="0.2">
      <c r="A2429" s="58">
        <v>42696</v>
      </c>
      <c r="B2429" s="513" t="str">
        <f t="shared" si="69"/>
        <v>1122</v>
      </c>
      <c r="C2429" s="56">
        <v>2016</v>
      </c>
    </row>
    <row r="2430" spans="1:3" x14ac:dyDescent="0.2">
      <c r="A2430" s="58">
        <v>42697</v>
      </c>
      <c r="B2430" s="513" t="str">
        <f t="shared" si="69"/>
        <v>1123</v>
      </c>
      <c r="C2430" s="56">
        <v>2016</v>
      </c>
    </row>
    <row r="2431" spans="1:3" x14ac:dyDescent="0.2">
      <c r="A2431" s="58">
        <v>42698</v>
      </c>
      <c r="B2431" s="513" t="str">
        <f t="shared" si="69"/>
        <v>1124</v>
      </c>
      <c r="C2431" s="56">
        <v>2016</v>
      </c>
    </row>
    <row r="2432" spans="1:3" x14ac:dyDescent="0.2">
      <c r="A2432" s="58">
        <v>42699</v>
      </c>
      <c r="B2432" s="513" t="str">
        <f t="shared" si="69"/>
        <v>1125</v>
      </c>
      <c r="C2432" s="56">
        <v>2016</v>
      </c>
    </row>
    <row r="2433" spans="1:14" x14ac:dyDescent="0.2">
      <c r="A2433" s="58">
        <v>42700</v>
      </c>
      <c r="B2433" s="513" t="str">
        <f t="shared" si="69"/>
        <v>1126</v>
      </c>
      <c r="C2433" s="56">
        <v>2016</v>
      </c>
    </row>
    <row r="2434" spans="1:14" x14ac:dyDescent="0.2">
      <c r="A2434" s="58">
        <v>42701</v>
      </c>
      <c r="B2434" s="513" t="str">
        <f t="shared" si="69"/>
        <v>1127</v>
      </c>
      <c r="C2434" s="56">
        <v>2016</v>
      </c>
    </row>
    <row r="2435" spans="1:14" x14ac:dyDescent="0.2">
      <c r="A2435" s="58">
        <v>42702</v>
      </c>
      <c r="B2435" s="513" t="str">
        <f t="shared" si="69"/>
        <v>1128</v>
      </c>
      <c r="C2435" s="56">
        <v>2016</v>
      </c>
    </row>
    <row r="2436" spans="1:14" x14ac:dyDescent="0.2">
      <c r="A2436" s="58">
        <v>42703</v>
      </c>
      <c r="B2436" s="513" t="str">
        <f t="shared" si="69"/>
        <v>1129</v>
      </c>
      <c r="C2436" s="56">
        <v>2016</v>
      </c>
    </row>
    <row r="2437" spans="1:14" x14ac:dyDescent="0.2">
      <c r="A2437" s="58">
        <v>42704</v>
      </c>
      <c r="B2437" s="513" t="str">
        <f t="shared" si="69"/>
        <v>1130</v>
      </c>
      <c r="C2437" s="56">
        <v>2016</v>
      </c>
    </row>
    <row r="2438" spans="1:14" x14ac:dyDescent="0.2">
      <c r="A2438" s="58">
        <v>42947</v>
      </c>
      <c r="B2438" s="513" t="str">
        <f t="shared" si="69"/>
        <v>0731</v>
      </c>
      <c r="C2438" s="56">
        <v>2017</v>
      </c>
      <c r="D2438" s="141">
        <v>35</v>
      </c>
      <c r="E2438" s="141">
        <v>0</v>
      </c>
      <c r="F2438" s="141">
        <v>2</v>
      </c>
      <c r="G2438" s="141">
        <v>5</v>
      </c>
      <c r="H2438" s="141">
        <v>29</v>
      </c>
      <c r="I2438" s="141">
        <v>2</v>
      </c>
      <c r="J2438" s="141">
        <v>422.5</v>
      </c>
      <c r="K2438" s="141">
        <v>123515</v>
      </c>
      <c r="L2438" s="141">
        <v>11903</v>
      </c>
      <c r="N2438" s="56" t="s">
        <v>678</v>
      </c>
    </row>
    <row r="2439" spans="1:14" ht="15.75" x14ac:dyDescent="0.25">
      <c r="A2439" s="58">
        <v>42948</v>
      </c>
      <c r="B2439" s="513" t="str">
        <f t="shared" si="69"/>
        <v>0801</v>
      </c>
      <c r="C2439" s="56">
        <v>2017</v>
      </c>
      <c r="D2439" s="575">
        <v>2</v>
      </c>
      <c r="E2439" s="575">
        <v>0</v>
      </c>
      <c r="F2439" s="575">
        <v>0</v>
      </c>
      <c r="G2439" s="575">
        <v>0</v>
      </c>
      <c r="H2439" s="575">
        <v>6</v>
      </c>
      <c r="I2439" s="575">
        <v>0</v>
      </c>
      <c r="J2439" s="575">
        <v>18</v>
      </c>
      <c r="K2439" s="576">
        <v>138.51</v>
      </c>
      <c r="L2439" s="576">
        <v>63.46</v>
      </c>
    </row>
    <row r="2440" spans="1:14" ht="15.75" x14ac:dyDescent="0.25">
      <c r="A2440" s="58">
        <v>42949</v>
      </c>
      <c r="B2440" s="513" t="str">
        <f t="shared" si="69"/>
        <v>0802</v>
      </c>
      <c r="C2440" s="56">
        <v>2017</v>
      </c>
      <c r="D2440" s="575">
        <v>0</v>
      </c>
      <c r="E2440" s="575">
        <v>0</v>
      </c>
      <c r="F2440" s="575">
        <v>0</v>
      </c>
      <c r="G2440" s="575">
        <v>0</v>
      </c>
      <c r="H2440" s="575">
        <v>3</v>
      </c>
      <c r="I2440" s="575">
        <v>0</v>
      </c>
      <c r="J2440" s="575">
        <v>8</v>
      </c>
      <c r="K2440" s="576">
        <v>107.65</v>
      </c>
      <c r="L2440" s="576">
        <v>49.32</v>
      </c>
    </row>
    <row r="2441" spans="1:14" ht="15.75" x14ac:dyDescent="0.25">
      <c r="A2441" s="58">
        <v>42950</v>
      </c>
      <c r="B2441" s="513" t="str">
        <f t="shared" si="69"/>
        <v>0803</v>
      </c>
      <c r="C2441" s="56">
        <v>2017</v>
      </c>
      <c r="D2441" s="574">
        <v>1</v>
      </c>
      <c r="E2441" s="574">
        <v>0</v>
      </c>
      <c r="F2441" s="574">
        <v>0</v>
      </c>
      <c r="G2441" s="574">
        <v>0</v>
      </c>
      <c r="H2441" s="574">
        <v>1</v>
      </c>
      <c r="I2441" s="574">
        <v>0</v>
      </c>
      <c r="J2441" s="574">
        <v>8</v>
      </c>
      <c r="K2441" s="503">
        <v>56.230000000000004</v>
      </c>
      <c r="L2441" s="503">
        <v>25.759999999999998</v>
      </c>
    </row>
    <row r="2442" spans="1:14" ht="15.75" x14ac:dyDescent="0.25">
      <c r="A2442" s="58">
        <v>42951</v>
      </c>
      <c r="B2442" s="513" t="str">
        <f t="shared" si="69"/>
        <v>0804</v>
      </c>
      <c r="C2442" s="56">
        <v>2017</v>
      </c>
      <c r="D2442" s="574">
        <v>0</v>
      </c>
      <c r="E2442" s="574">
        <v>0</v>
      </c>
      <c r="F2442" s="574">
        <v>0</v>
      </c>
      <c r="G2442" s="574">
        <v>0</v>
      </c>
      <c r="H2442" s="574">
        <v>2</v>
      </c>
      <c r="I2442" s="574">
        <v>0</v>
      </c>
      <c r="J2442" s="574">
        <v>13</v>
      </c>
      <c r="K2442" s="503">
        <v>58.28</v>
      </c>
      <c r="L2442" s="503">
        <v>26.700000000000003</v>
      </c>
    </row>
    <row r="2443" spans="1:14" ht="15.75" x14ac:dyDescent="0.25">
      <c r="A2443" s="58">
        <v>42952</v>
      </c>
      <c r="B2443" s="513" t="str">
        <f t="shared" si="69"/>
        <v>0805</v>
      </c>
      <c r="C2443" s="56">
        <v>2017</v>
      </c>
      <c r="D2443" s="574">
        <v>0</v>
      </c>
      <c r="E2443" s="574">
        <v>0</v>
      </c>
      <c r="F2443" s="574">
        <v>0</v>
      </c>
      <c r="G2443" s="574">
        <v>0</v>
      </c>
      <c r="H2443" s="574">
        <v>0</v>
      </c>
      <c r="I2443" s="574">
        <v>0</v>
      </c>
      <c r="J2443" s="574">
        <v>19</v>
      </c>
      <c r="K2443" s="503">
        <v>53.48</v>
      </c>
      <c r="L2443" s="503">
        <v>24.5</v>
      </c>
    </row>
    <row r="2444" spans="1:14" ht="15.75" x14ac:dyDescent="0.25">
      <c r="A2444" s="58">
        <v>42953</v>
      </c>
      <c r="B2444" s="513" t="str">
        <f t="shared" si="69"/>
        <v>0806</v>
      </c>
      <c r="C2444" s="56">
        <v>2017</v>
      </c>
      <c r="D2444" s="574">
        <v>2</v>
      </c>
      <c r="E2444" s="574">
        <v>0</v>
      </c>
      <c r="F2444" s="574">
        <v>0</v>
      </c>
      <c r="G2444" s="574">
        <v>0</v>
      </c>
      <c r="H2444" s="574">
        <v>6</v>
      </c>
      <c r="I2444" s="574">
        <v>0</v>
      </c>
      <c r="J2444" s="574">
        <v>33</v>
      </c>
      <c r="K2444" s="503">
        <v>51.43</v>
      </c>
      <c r="L2444" s="503">
        <v>23.560000000000002</v>
      </c>
    </row>
    <row r="2445" spans="1:14" ht="15.75" x14ac:dyDescent="0.25">
      <c r="A2445" s="58">
        <v>42954</v>
      </c>
      <c r="B2445" s="513" t="str">
        <f t="shared" si="69"/>
        <v>0807</v>
      </c>
      <c r="C2445" s="56">
        <v>2017</v>
      </c>
      <c r="D2445" s="574">
        <v>3</v>
      </c>
      <c r="E2445" s="574">
        <v>0</v>
      </c>
      <c r="F2445" s="574">
        <v>0</v>
      </c>
      <c r="G2445" s="574">
        <v>0</v>
      </c>
      <c r="H2445" s="574">
        <v>7</v>
      </c>
      <c r="I2445" s="574">
        <v>1</v>
      </c>
      <c r="J2445" s="574">
        <v>42</v>
      </c>
      <c r="K2445" s="503">
        <v>187.20000000000002</v>
      </c>
      <c r="L2445" s="503">
        <v>85.78</v>
      </c>
    </row>
    <row r="2446" spans="1:14" ht="15.75" x14ac:dyDescent="0.25">
      <c r="A2446" s="58">
        <v>42955</v>
      </c>
      <c r="B2446" s="513" t="str">
        <f t="shared" si="69"/>
        <v>0808</v>
      </c>
      <c r="C2446" s="56">
        <v>2017</v>
      </c>
      <c r="D2446" s="574">
        <v>4</v>
      </c>
      <c r="E2446" s="574">
        <v>0</v>
      </c>
      <c r="F2446" s="574">
        <v>0</v>
      </c>
      <c r="G2446" s="574">
        <v>1</v>
      </c>
      <c r="H2446" s="574">
        <v>7</v>
      </c>
      <c r="I2446" s="574">
        <v>0</v>
      </c>
      <c r="J2446" s="574">
        <v>23</v>
      </c>
      <c r="K2446" s="503">
        <v>313.36</v>
      </c>
      <c r="L2446" s="503">
        <v>143.57999999999998</v>
      </c>
    </row>
    <row r="2447" spans="1:14" ht="15.75" x14ac:dyDescent="0.25">
      <c r="A2447" s="58">
        <v>42956</v>
      </c>
      <c r="B2447" s="513" t="str">
        <f t="shared" si="69"/>
        <v>0809</v>
      </c>
      <c r="C2447" s="56">
        <v>2017</v>
      </c>
      <c r="D2447" s="574">
        <v>4</v>
      </c>
      <c r="E2447" s="574">
        <v>0</v>
      </c>
      <c r="F2447" s="574">
        <v>0</v>
      </c>
      <c r="G2447" s="574">
        <v>0</v>
      </c>
      <c r="H2447" s="574">
        <v>3</v>
      </c>
      <c r="I2447" s="574">
        <v>0</v>
      </c>
      <c r="J2447" s="574">
        <v>22</v>
      </c>
      <c r="K2447" s="503">
        <v>214.61999999999998</v>
      </c>
      <c r="L2447" s="503">
        <v>98.34</v>
      </c>
    </row>
    <row r="2448" spans="1:14" ht="15.75" x14ac:dyDescent="0.2">
      <c r="A2448" s="58">
        <v>42957</v>
      </c>
      <c r="B2448" s="513" t="str">
        <f t="shared" si="69"/>
        <v>0810</v>
      </c>
      <c r="C2448" s="56">
        <v>2017</v>
      </c>
      <c r="D2448" s="503">
        <v>9</v>
      </c>
      <c r="E2448" s="503">
        <v>1</v>
      </c>
      <c r="F2448" s="503">
        <v>0</v>
      </c>
      <c r="G2448" s="503">
        <v>0</v>
      </c>
      <c r="H2448" s="503">
        <v>3</v>
      </c>
      <c r="I2448" s="503">
        <v>0</v>
      </c>
      <c r="J2448" s="503">
        <v>21</v>
      </c>
      <c r="K2448" s="503">
        <v>146.74</v>
      </c>
      <c r="L2448" s="503">
        <v>67.240000000000009</v>
      </c>
    </row>
    <row r="2449" spans="1:12" ht="15.75" x14ac:dyDescent="0.2">
      <c r="A2449" s="58">
        <v>42958</v>
      </c>
      <c r="B2449" s="513" t="str">
        <f t="shared" si="69"/>
        <v>0811</v>
      </c>
      <c r="C2449" s="56">
        <v>2017</v>
      </c>
      <c r="D2449" s="503">
        <v>24</v>
      </c>
      <c r="E2449" s="503">
        <v>0</v>
      </c>
      <c r="F2449" s="503">
        <v>0</v>
      </c>
      <c r="G2449" s="503">
        <v>0</v>
      </c>
      <c r="H2449" s="503">
        <v>2</v>
      </c>
      <c r="I2449" s="503">
        <v>0</v>
      </c>
      <c r="J2449" s="503">
        <v>24</v>
      </c>
      <c r="K2449" s="503">
        <v>127.53999999999999</v>
      </c>
      <c r="L2449" s="503">
        <v>58.44</v>
      </c>
    </row>
    <row r="2450" spans="1:12" ht="15.75" x14ac:dyDescent="0.2">
      <c r="A2450" s="58">
        <v>42959</v>
      </c>
      <c r="B2450" s="513" t="str">
        <f t="shared" si="69"/>
        <v>0812</v>
      </c>
      <c r="C2450" s="56">
        <v>2017</v>
      </c>
      <c r="D2450" s="503">
        <v>20</v>
      </c>
      <c r="E2450" s="503">
        <v>2</v>
      </c>
      <c r="F2450" s="503">
        <v>0</v>
      </c>
      <c r="G2450" s="503">
        <v>0</v>
      </c>
      <c r="H2450" s="503">
        <v>9</v>
      </c>
      <c r="I2450" s="503">
        <v>0</v>
      </c>
      <c r="J2450" s="503">
        <v>23</v>
      </c>
      <c r="K2450" s="503">
        <v>100.79999999999998</v>
      </c>
      <c r="L2450" s="503">
        <v>46.18</v>
      </c>
    </row>
    <row r="2451" spans="1:12" ht="15.75" x14ac:dyDescent="0.25">
      <c r="A2451" s="58">
        <v>42960</v>
      </c>
      <c r="B2451" s="513" t="str">
        <f t="shared" si="69"/>
        <v>0813</v>
      </c>
      <c r="C2451" s="56">
        <v>2017</v>
      </c>
      <c r="D2451" s="574">
        <v>23</v>
      </c>
      <c r="E2451" s="574">
        <v>2</v>
      </c>
      <c r="F2451" s="574">
        <v>0</v>
      </c>
      <c r="G2451" s="574">
        <v>0</v>
      </c>
      <c r="H2451" s="574">
        <v>29</v>
      </c>
      <c r="I2451" s="574">
        <v>0</v>
      </c>
      <c r="J2451" s="574">
        <v>21</v>
      </c>
      <c r="K2451" s="503">
        <v>57.600000000000009</v>
      </c>
      <c r="L2451" s="503">
        <v>26.400000000000002</v>
      </c>
    </row>
    <row r="2452" spans="1:12" ht="15.75" x14ac:dyDescent="0.25">
      <c r="A2452" s="58">
        <v>42961</v>
      </c>
      <c r="B2452" s="513" t="str">
        <f t="shared" si="69"/>
        <v>0814</v>
      </c>
      <c r="C2452" s="56">
        <v>2017</v>
      </c>
      <c r="D2452" s="574">
        <v>28</v>
      </c>
      <c r="E2452" s="574">
        <v>1</v>
      </c>
      <c r="F2452" s="574">
        <v>0</v>
      </c>
      <c r="G2452" s="574">
        <v>1</v>
      </c>
      <c r="H2452" s="574">
        <v>56</v>
      </c>
      <c r="I2452" s="574">
        <v>0</v>
      </c>
      <c r="J2452" s="574">
        <v>24</v>
      </c>
      <c r="K2452" s="503">
        <v>27.43</v>
      </c>
      <c r="L2452" s="503">
        <v>12.559999999999999</v>
      </c>
    </row>
    <row r="2453" spans="1:12" ht="15.75" x14ac:dyDescent="0.25">
      <c r="A2453" s="58">
        <v>42962</v>
      </c>
      <c r="B2453" s="513" t="str">
        <f t="shared" si="69"/>
        <v>0815</v>
      </c>
      <c r="C2453" s="56">
        <v>2017</v>
      </c>
      <c r="D2453" s="574">
        <v>14</v>
      </c>
      <c r="E2453" s="574">
        <v>7</v>
      </c>
      <c r="F2453" s="574">
        <v>0</v>
      </c>
      <c r="G2453" s="574">
        <v>0</v>
      </c>
      <c r="H2453" s="574">
        <v>23</v>
      </c>
      <c r="I2453" s="574">
        <v>6</v>
      </c>
      <c r="J2453" s="574">
        <v>16</v>
      </c>
      <c r="K2453" s="503">
        <v>32.230000000000004</v>
      </c>
      <c r="L2453" s="503">
        <v>14.76</v>
      </c>
    </row>
    <row r="2454" spans="1:12" ht="15.75" x14ac:dyDescent="0.25">
      <c r="A2454" s="58">
        <v>42963</v>
      </c>
      <c r="B2454" s="513" t="str">
        <f t="shared" si="69"/>
        <v>0816</v>
      </c>
      <c r="C2454" s="56">
        <v>2017</v>
      </c>
      <c r="D2454" s="574">
        <v>52</v>
      </c>
      <c r="E2454" s="574">
        <v>2</v>
      </c>
      <c r="F2454" s="574">
        <v>0</v>
      </c>
      <c r="G2454" s="574">
        <v>0</v>
      </c>
      <c r="H2454" s="574">
        <v>35</v>
      </c>
      <c r="I2454" s="574">
        <v>2</v>
      </c>
      <c r="J2454" s="574">
        <v>28</v>
      </c>
      <c r="K2454" s="503">
        <v>71.31</v>
      </c>
      <c r="L2454" s="503">
        <v>32.68</v>
      </c>
    </row>
    <row r="2455" spans="1:12" ht="15.75" x14ac:dyDescent="0.25">
      <c r="A2455" s="58">
        <v>42964</v>
      </c>
      <c r="B2455" s="513" t="str">
        <f t="shared" si="69"/>
        <v>0817</v>
      </c>
      <c r="C2455" s="56">
        <v>2017</v>
      </c>
      <c r="D2455" s="574">
        <v>25</v>
      </c>
      <c r="E2455" s="574">
        <v>6</v>
      </c>
      <c r="F2455" s="574">
        <v>0</v>
      </c>
      <c r="G2455" s="574">
        <v>0</v>
      </c>
      <c r="H2455" s="574">
        <v>106</v>
      </c>
      <c r="I2455" s="574">
        <v>4</v>
      </c>
      <c r="J2455" s="574">
        <v>22</v>
      </c>
      <c r="K2455" s="503">
        <v>75.430000000000007</v>
      </c>
      <c r="L2455" s="503">
        <v>34.56</v>
      </c>
    </row>
    <row r="2456" spans="1:12" ht="15.75" x14ac:dyDescent="0.25">
      <c r="A2456" s="58">
        <v>42965</v>
      </c>
      <c r="B2456" s="513" t="str">
        <f t="shared" si="69"/>
        <v>0818</v>
      </c>
      <c r="C2456" s="56">
        <v>2017</v>
      </c>
      <c r="D2456" s="574">
        <v>33</v>
      </c>
      <c r="E2456" s="574">
        <v>16</v>
      </c>
      <c r="F2456" s="574">
        <v>0</v>
      </c>
      <c r="G2456" s="574">
        <v>0</v>
      </c>
      <c r="H2456" s="574">
        <v>77</v>
      </c>
      <c r="I2456" s="574">
        <v>6</v>
      </c>
      <c r="J2456" s="574">
        <v>18</v>
      </c>
      <c r="K2456" s="503">
        <v>56.230000000000004</v>
      </c>
      <c r="L2456" s="503">
        <v>25.759999999999998</v>
      </c>
    </row>
    <row r="2457" spans="1:12" ht="15.75" x14ac:dyDescent="0.25">
      <c r="A2457" s="58">
        <v>42966</v>
      </c>
      <c r="B2457" s="513" t="str">
        <f t="shared" si="69"/>
        <v>0819</v>
      </c>
      <c r="C2457" s="56">
        <v>2017</v>
      </c>
      <c r="D2457" s="574">
        <v>26</v>
      </c>
      <c r="E2457" s="574">
        <v>18</v>
      </c>
      <c r="F2457" s="574">
        <v>0</v>
      </c>
      <c r="G2457" s="574">
        <v>0</v>
      </c>
      <c r="H2457" s="574">
        <v>51</v>
      </c>
      <c r="I2457" s="574">
        <v>9</v>
      </c>
      <c r="J2457" s="574">
        <v>31</v>
      </c>
      <c r="K2457" s="503">
        <v>33.6</v>
      </c>
      <c r="L2457" s="503">
        <v>15.399999999999999</v>
      </c>
    </row>
    <row r="2458" spans="1:12" ht="15.75" x14ac:dyDescent="0.25">
      <c r="A2458" s="58">
        <v>42967</v>
      </c>
      <c r="B2458" s="513" t="str">
        <f t="shared" si="69"/>
        <v>0820</v>
      </c>
      <c r="C2458" s="56">
        <v>2017</v>
      </c>
      <c r="D2458" s="574">
        <v>58</v>
      </c>
      <c r="E2458" s="574">
        <v>25</v>
      </c>
      <c r="F2458" s="574">
        <v>0</v>
      </c>
      <c r="G2458" s="574">
        <v>0</v>
      </c>
      <c r="H2458" s="574">
        <v>84</v>
      </c>
      <c r="I2458" s="574">
        <v>10</v>
      </c>
      <c r="J2458" s="574">
        <v>31</v>
      </c>
      <c r="K2458" s="503">
        <v>52.11</v>
      </c>
      <c r="L2458" s="503">
        <v>23.88</v>
      </c>
    </row>
    <row r="2459" spans="1:12" ht="15.75" x14ac:dyDescent="0.25">
      <c r="A2459" s="58">
        <v>42968</v>
      </c>
      <c r="B2459" s="513" t="str">
        <f t="shared" si="69"/>
        <v>0821</v>
      </c>
      <c r="C2459" s="56">
        <v>2017</v>
      </c>
      <c r="D2459" s="574">
        <v>42</v>
      </c>
      <c r="E2459" s="574">
        <v>23</v>
      </c>
      <c r="F2459" s="574">
        <v>0</v>
      </c>
      <c r="G2459" s="574">
        <v>2</v>
      </c>
      <c r="H2459" s="574">
        <v>75</v>
      </c>
      <c r="I2459" s="574">
        <v>7</v>
      </c>
      <c r="J2459" s="574">
        <v>29</v>
      </c>
      <c r="K2459" s="503">
        <v>32.910000000000004</v>
      </c>
      <c r="L2459" s="503">
        <v>15.08</v>
      </c>
    </row>
    <row r="2460" spans="1:12" ht="15.75" x14ac:dyDescent="0.25">
      <c r="A2460" s="58">
        <v>42969</v>
      </c>
      <c r="B2460" s="513" t="str">
        <f t="shared" si="69"/>
        <v>0822</v>
      </c>
      <c r="C2460" s="56">
        <v>2017</v>
      </c>
      <c r="D2460" s="574">
        <v>41</v>
      </c>
      <c r="E2460" s="574">
        <v>16</v>
      </c>
      <c r="F2460" s="574">
        <v>0</v>
      </c>
      <c r="G2460" s="574">
        <v>0</v>
      </c>
      <c r="H2460" s="574">
        <v>63</v>
      </c>
      <c r="I2460" s="574">
        <v>12</v>
      </c>
      <c r="J2460" s="574">
        <v>30</v>
      </c>
      <c r="K2460" s="503">
        <v>35.659999999999997</v>
      </c>
      <c r="L2460" s="503">
        <v>16.34</v>
      </c>
    </row>
    <row r="2461" spans="1:12" ht="15.75" x14ac:dyDescent="0.25">
      <c r="A2461" s="58">
        <v>42970</v>
      </c>
      <c r="B2461" s="513" t="str">
        <f t="shared" si="69"/>
        <v>0823</v>
      </c>
      <c r="C2461" s="56">
        <v>2017</v>
      </c>
      <c r="D2461" s="574">
        <v>33</v>
      </c>
      <c r="E2461" s="574">
        <v>24</v>
      </c>
      <c r="F2461" s="574">
        <v>0</v>
      </c>
      <c r="G2461" s="574">
        <v>0</v>
      </c>
      <c r="H2461" s="574">
        <v>71</v>
      </c>
      <c r="I2461" s="574">
        <v>20</v>
      </c>
      <c r="J2461" s="574">
        <v>30</v>
      </c>
      <c r="K2461" s="503">
        <v>28.11</v>
      </c>
      <c r="L2461" s="503">
        <v>12.879999999999999</v>
      </c>
    </row>
    <row r="2462" spans="1:12" ht="15.75" x14ac:dyDescent="0.25">
      <c r="A2462" s="58">
        <v>42971</v>
      </c>
      <c r="B2462" s="513" t="str">
        <f t="shared" si="69"/>
        <v>0824</v>
      </c>
      <c r="C2462" s="56">
        <v>2017</v>
      </c>
      <c r="D2462" s="574">
        <v>46</v>
      </c>
      <c r="E2462" s="574">
        <v>47</v>
      </c>
      <c r="F2462" s="574">
        <v>0</v>
      </c>
      <c r="G2462" s="574">
        <v>0</v>
      </c>
      <c r="H2462" s="574">
        <v>72</v>
      </c>
      <c r="I2462" s="574">
        <v>33</v>
      </c>
      <c r="J2462" s="574">
        <v>21</v>
      </c>
      <c r="K2462" s="503">
        <v>34.299999999999997</v>
      </c>
      <c r="L2462" s="503">
        <v>15.719999999999999</v>
      </c>
    </row>
    <row r="2463" spans="1:12" ht="15.75" x14ac:dyDescent="0.25">
      <c r="A2463" s="58">
        <v>42972</v>
      </c>
      <c r="B2463" s="513" t="str">
        <f t="shared" ref="B2463:B2526" si="70">CONCATENATE(TEXT(A2463,"mm"),TEXT(A2463,"dd"))</f>
        <v>0825</v>
      </c>
      <c r="C2463" s="56">
        <v>2017</v>
      </c>
      <c r="D2463" s="574">
        <v>50</v>
      </c>
      <c r="E2463" s="574">
        <v>40</v>
      </c>
      <c r="F2463" s="574">
        <v>0</v>
      </c>
      <c r="G2463" s="574">
        <v>0</v>
      </c>
      <c r="H2463" s="574">
        <v>46</v>
      </c>
      <c r="I2463" s="574">
        <v>24</v>
      </c>
      <c r="J2463" s="574">
        <v>14</v>
      </c>
      <c r="K2463" s="503">
        <v>13.71</v>
      </c>
      <c r="L2463" s="503">
        <v>6.2799999999999994</v>
      </c>
    </row>
    <row r="2464" spans="1:12" ht="15.75" x14ac:dyDescent="0.25">
      <c r="A2464" s="58">
        <v>42973</v>
      </c>
      <c r="B2464" s="513" t="str">
        <f t="shared" si="70"/>
        <v>0826</v>
      </c>
      <c r="C2464" s="56">
        <v>2017</v>
      </c>
      <c r="D2464" s="574">
        <v>107</v>
      </c>
      <c r="E2464" s="574">
        <v>54</v>
      </c>
      <c r="F2464" s="574">
        <v>0</v>
      </c>
      <c r="G2464" s="574">
        <v>0</v>
      </c>
      <c r="H2464" s="574">
        <v>80</v>
      </c>
      <c r="I2464" s="574">
        <v>7</v>
      </c>
      <c r="J2464" s="574">
        <v>7</v>
      </c>
      <c r="K2464" s="503">
        <v>13.029999999999998</v>
      </c>
      <c r="L2464" s="503">
        <v>5.96</v>
      </c>
    </row>
    <row r="2465" spans="1:12" ht="15.75" x14ac:dyDescent="0.25">
      <c r="A2465" s="58">
        <v>42974</v>
      </c>
      <c r="B2465" s="513" t="str">
        <f t="shared" si="70"/>
        <v>0827</v>
      </c>
      <c r="C2465" s="56">
        <v>2017</v>
      </c>
      <c r="D2465" s="574">
        <v>137</v>
      </c>
      <c r="E2465" s="574">
        <v>70</v>
      </c>
      <c r="F2465" s="574">
        <v>0</v>
      </c>
      <c r="G2465" s="574">
        <v>0</v>
      </c>
      <c r="H2465" s="574">
        <v>205</v>
      </c>
      <c r="I2465" s="574">
        <v>55</v>
      </c>
      <c r="J2465" s="574">
        <v>24</v>
      </c>
      <c r="K2465" s="503">
        <v>15.770000000000001</v>
      </c>
      <c r="L2465" s="503">
        <v>7.2200000000000006</v>
      </c>
    </row>
    <row r="2466" spans="1:12" ht="15.75" x14ac:dyDescent="0.25">
      <c r="A2466" s="58">
        <v>42975</v>
      </c>
      <c r="B2466" s="513" t="str">
        <f t="shared" si="70"/>
        <v>0828</v>
      </c>
      <c r="C2466" s="56">
        <v>2017</v>
      </c>
      <c r="D2466" s="574">
        <v>89</v>
      </c>
      <c r="E2466" s="574">
        <v>47</v>
      </c>
      <c r="F2466" s="574">
        <v>0</v>
      </c>
      <c r="G2466" s="574">
        <v>0</v>
      </c>
      <c r="H2466" s="574">
        <v>174</v>
      </c>
      <c r="I2466" s="574">
        <v>67</v>
      </c>
      <c r="J2466" s="574">
        <v>18</v>
      </c>
      <c r="K2466" s="503">
        <v>18.509999999999998</v>
      </c>
      <c r="L2466" s="503">
        <v>8.48</v>
      </c>
    </row>
    <row r="2467" spans="1:12" ht="15.75" x14ac:dyDescent="0.25">
      <c r="A2467" s="58">
        <v>42976</v>
      </c>
      <c r="B2467" s="513" t="str">
        <f t="shared" si="70"/>
        <v>0829</v>
      </c>
      <c r="C2467" s="56">
        <v>2017</v>
      </c>
      <c r="D2467" s="574">
        <v>61</v>
      </c>
      <c r="E2467" s="574">
        <v>62</v>
      </c>
      <c r="F2467" s="574">
        <v>0</v>
      </c>
      <c r="G2467" s="574">
        <v>0</v>
      </c>
      <c r="H2467" s="574">
        <v>103</v>
      </c>
      <c r="I2467" s="574">
        <v>56</v>
      </c>
      <c r="J2467" s="574">
        <v>13</v>
      </c>
      <c r="K2467" s="503">
        <v>10.970000000000002</v>
      </c>
      <c r="L2467" s="503">
        <v>5.0200000000000005</v>
      </c>
    </row>
    <row r="2468" spans="1:12" ht="15.75" x14ac:dyDescent="0.25">
      <c r="A2468" s="58">
        <v>42977</v>
      </c>
      <c r="B2468" s="513" t="str">
        <f t="shared" si="70"/>
        <v>0830</v>
      </c>
      <c r="C2468" s="56">
        <v>2017</v>
      </c>
      <c r="D2468" s="574">
        <v>66</v>
      </c>
      <c r="E2468" s="574">
        <v>72</v>
      </c>
      <c r="F2468" s="574">
        <v>0</v>
      </c>
      <c r="G2468" s="574">
        <v>0</v>
      </c>
      <c r="H2468" s="574">
        <v>113</v>
      </c>
      <c r="I2468" s="574">
        <v>90</v>
      </c>
      <c r="J2468" s="574">
        <v>15</v>
      </c>
      <c r="K2468" s="503">
        <v>14.400000000000002</v>
      </c>
      <c r="L2468" s="503">
        <v>6.6000000000000005</v>
      </c>
    </row>
    <row r="2469" spans="1:12" ht="15.75" x14ac:dyDescent="0.25">
      <c r="A2469" s="58">
        <v>42978</v>
      </c>
      <c r="B2469" s="513" t="str">
        <f t="shared" si="70"/>
        <v>0831</v>
      </c>
      <c r="C2469" s="56">
        <v>2017</v>
      </c>
      <c r="D2469" s="574">
        <v>259</v>
      </c>
      <c r="E2469" s="574">
        <v>144</v>
      </c>
      <c r="F2469" s="574">
        <v>0</v>
      </c>
      <c r="G2469" s="574">
        <v>0</v>
      </c>
      <c r="H2469" s="574">
        <v>196</v>
      </c>
      <c r="I2469" s="574">
        <v>82</v>
      </c>
      <c r="J2469" s="574">
        <v>8</v>
      </c>
      <c r="K2469" s="503">
        <v>10.29</v>
      </c>
      <c r="L2469" s="503">
        <v>4.72</v>
      </c>
    </row>
    <row r="2470" spans="1:12" ht="15.75" x14ac:dyDescent="0.25">
      <c r="A2470" s="58">
        <v>42979</v>
      </c>
      <c r="B2470" s="513" t="str">
        <f t="shared" si="70"/>
        <v>0901</v>
      </c>
      <c r="C2470" s="56">
        <v>2017</v>
      </c>
      <c r="D2470" s="574">
        <v>349</v>
      </c>
      <c r="E2470" s="574">
        <v>76</v>
      </c>
      <c r="F2470" s="574">
        <v>0</v>
      </c>
      <c r="G2470" s="574">
        <v>0</v>
      </c>
      <c r="H2470" s="574">
        <v>398</v>
      </c>
      <c r="I2470" s="574">
        <v>115</v>
      </c>
      <c r="J2470" s="574">
        <v>14</v>
      </c>
      <c r="K2470" s="503">
        <v>13.029999999999998</v>
      </c>
      <c r="L2470" s="503">
        <v>5.96</v>
      </c>
    </row>
    <row r="2471" spans="1:12" ht="15.75" x14ac:dyDescent="0.25">
      <c r="A2471" s="58">
        <v>42980</v>
      </c>
      <c r="B2471" s="513" t="str">
        <f t="shared" si="70"/>
        <v>0902</v>
      </c>
      <c r="C2471" s="56">
        <v>2017</v>
      </c>
      <c r="D2471" s="574">
        <v>185</v>
      </c>
      <c r="E2471" s="574">
        <v>59</v>
      </c>
      <c r="F2471" s="574">
        <v>0</v>
      </c>
      <c r="G2471" s="574">
        <v>0</v>
      </c>
      <c r="H2471" s="574">
        <v>299</v>
      </c>
      <c r="I2471" s="574">
        <v>72</v>
      </c>
      <c r="J2471" s="574">
        <v>12</v>
      </c>
      <c r="K2471" s="503">
        <v>7.5399999999999991</v>
      </c>
      <c r="L2471" s="503">
        <v>3.46</v>
      </c>
    </row>
    <row r="2472" spans="1:12" ht="15.75" x14ac:dyDescent="0.25">
      <c r="A2472" s="58">
        <v>42981</v>
      </c>
      <c r="B2472" s="513" t="str">
        <f t="shared" si="70"/>
        <v>0903</v>
      </c>
      <c r="C2472" s="56">
        <v>2017</v>
      </c>
      <c r="D2472" s="574">
        <v>173</v>
      </c>
      <c r="E2472" s="574">
        <v>51</v>
      </c>
      <c r="F2472" s="574">
        <v>0</v>
      </c>
      <c r="G2472" s="574">
        <v>0</v>
      </c>
      <c r="H2472" s="574">
        <v>379</v>
      </c>
      <c r="I2472" s="574">
        <v>132</v>
      </c>
      <c r="J2472" s="574">
        <v>14</v>
      </c>
      <c r="K2472" s="503">
        <v>13.029999999999998</v>
      </c>
      <c r="L2472" s="503">
        <v>5.96</v>
      </c>
    </row>
    <row r="2473" spans="1:12" ht="15.75" x14ac:dyDescent="0.25">
      <c r="A2473" s="58">
        <v>42982</v>
      </c>
      <c r="B2473" s="513" t="str">
        <f t="shared" si="70"/>
        <v>0904</v>
      </c>
      <c r="C2473" s="56">
        <v>2017</v>
      </c>
      <c r="D2473" s="574">
        <v>46</v>
      </c>
      <c r="E2473" s="574">
        <v>32</v>
      </c>
      <c r="F2473" s="574">
        <v>0</v>
      </c>
      <c r="G2473" s="574">
        <v>0</v>
      </c>
      <c r="H2473" s="574">
        <v>285</v>
      </c>
      <c r="I2473" s="574">
        <v>92</v>
      </c>
      <c r="J2473" s="574">
        <v>13</v>
      </c>
      <c r="K2473" s="503">
        <v>8.91</v>
      </c>
      <c r="L2473" s="503">
        <v>4.08</v>
      </c>
    </row>
    <row r="2474" spans="1:12" ht="15.75" x14ac:dyDescent="0.25">
      <c r="A2474" s="58">
        <v>42983</v>
      </c>
      <c r="B2474" s="513" t="str">
        <f t="shared" si="70"/>
        <v>0905</v>
      </c>
      <c r="C2474" s="56">
        <v>2017</v>
      </c>
      <c r="D2474" s="574">
        <v>59</v>
      </c>
      <c r="E2474" s="574">
        <v>21</v>
      </c>
      <c r="F2474" s="574">
        <v>0</v>
      </c>
      <c r="G2474" s="574">
        <v>0</v>
      </c>
      <c r="H2474" s="574">
        <v>302</v>
      </c>
      <c r="I2474" s="574">
        <v>167</v>
      </c>
      <c r="J2474" s="574">
        <v>12</v>
      </c>
      <c r="K2474" s="503">
        <v>17.829999999999998</v>
      </c>
      <c r="L2474" s="503">
        <v>8.16</v>
      </c>
    </row>
    <row r="2475" spans="1:12" ht="15.75" x14ac:dyDescent="0.25">
      <c r="A2475" s="58">
        <v>42984</v>
      </c>
      <c r="B2475" s="513" t="str">
        <f t="shared" si="70"/>
        <v>0906</v>
      </c>
      <c r="C2475" s="56">
        <v>2017</v>
      </c>
      <c r="D2475" s="574">
        <v>15</v>
      </c>
      <c r="E2475" s="574">
        <v>24</v>
      </c>
      <c r="F2475" s="574">
        <v>0</v>
      </c>
      <c r="G2475" s="574">
        <v>0</v>
      </c>
      <c r="H2475" s="574">
        <v>137</v>
      </c>
      <c r="I2475" s="574">
        <v>77</v>
      </c>
      <c r="J2475" s="574">
        <v>9</v>
      </c>
      <c r="K2475" s="503">
        <v>13.71</v>
      </c>
      <c r="L2475" s="503">
        <v>6.2799999999999994</v>
      </c>
    </row>
    <row r="2476" spans="1:12" ht="15.75" x14ac:dyDescent="0.25">
      <c r="A2476" s="58">
        <v>42985</v>
      </c>
      <c r="B2476" s="513" t="str">
        <f t="shared" si="70"/>
        <v>0907</v>
      </c>
      <c r="C2476" s="56">
        <v>2017</v>
      </c>
      <c r="D2476" s="574">
        <v>56</v>
      </c>
      <c r="E2476" s="574">
        <v>47</v>
      </c>
      <c r="F2476" s="574">
        <v>0</v>
      </c>
      <c r="G2476" s="574">
        <v>0</v>
      </c>
      <c r="H2476" s="574">
        <v>114</v>
      </c>
      <c r="I2476" s="574">
        <v>125</v>
      </c>
      <c r="J2476" s="574">
        <v>8</v>
      </c>
      <c r="K2476" s="503">
        <v>10.29</v>
      </c>
      <c r="L2476" s="503">
        <v>4.72</v>
      </c>
    </row>
    <row r="2477" spans="1:12" ht="15.75" x14ac:dyDescent="0.25">
      <c r="A2477" s="58">
        <v>42986</v>
      </c>
      <c r="B2477" s="513" t="str">
        <f t="shared" si="70"/>
        <v>0908</v>
      </c>
      <c r="C2477" s="56">
        <v>2017</v>
      </c>
      <c r="D2477" s="574">
        <v>109</v>
      </c>
      <c r="E2477" s="574">
        <v>223</v>
      </c>
      <c r="F2477" s="574">
        <v>0</v>
      </c>
      <c r="G2477" s="574">
        <v>0</v>
      </c>
      <c r="H2477" s="574">
        <v>102</v>
      </c>
      <c r="I2477" s="574">
        <v>106</v>
      </c>
      <c r="J2477" s="574">
        <v>13</v>
      </c>
      <c r="K2477" s="503">
        <v>3.43</v>
      </c>
      <c r="L2477" s="503">
        <v>1.58</v>
      </c>
    </row>
    <row r="2478" spans="1:12" ht="15.75" x14ac:dyDescent="0.25">
      <c r="A2478" s="58">
        <v>42987</v>
      </c>
      <c r="B2478" s="513" t="str">
        <f t="shared" si="70"/>
        <v>0909</v>
      </c>
      <c r="C2478" s="56">
        <v>2017</v>
      </c>
      <c r="D2478" s="574">
        <v>237</v>
      </c>
      <c r="E2478" s="574">
        <v>204</v>
      </c>
      <c r="F2478" s="574">
        <v>0</v>
      </c>
      <c r="G2478" s="574">
        <v>1</v>
      </c>
      <c r="H2478" s="574">
        <v>299</v>
      </c>
      <c r="I2478" s="574">
        <v>169</v>
      </c>
      <c r="J2478" s="574">
        <v>5</v>
      </c>
      <c r="K2478" s="503">
        <v>0.69</v>
      </c>
      <c r="L2478" s="503">
        <v>0.32</v>
      </c>
    </row>
    <row r="2479" spans="1:12" ht="15.75" x14ac:dyDescent="0.25">
      <c r="A2479" s="58">
        <v>42988</v>
      </c>
      <c r="B2479" s="513" t="str">
        <f t="shared" si="70"/>
        <v>0910</v>
      </c>
      <c r="C2479" s="56">
        <v>2017</v>
      </c>
      <c r="D2479" s="574">
        <v>295</v>
      </c>
      <c r="E2479" s="574">
        <v>137</v>
      </c>
      <c r="F2479" s="574">
        <v>0</v>
      </c>
      <c r="G2479" s="574">
        <v>0</v>
      </c>
      <c r="H2479" s="574">
        <v>821</v>
      </c>
      <c r="I2479" s="574">
        <v>135</v>
      </c>
      <c r="J2479" s="574">
        <v>11</v>
      </c>
      <c r="K2479" s="503">
        <v>2.06</v>
      </c>
      <c r="L2479" s="503">
        <v>0.94000000000000006</v>
      </c>
    </row>
    <row r="2480" spans="1:12" ht="15.75" x14ac:dyDescent="0.25">
      <c r="A2480" s="58">
        <v>42989</v>
      </c>
      <c r="B2480" s="513" t="str">
        <f t="shared" si="70"/>
        <v>0911</v>
      </c>
      <c r="C2480" s="56">
        <v>2017</v>
      </c>
      <c r="D2480" s="574">
        <v>455</v>
      </c>
      <c r="E2480" s="574">
        <v>224</v>
      </c>
      <c r="F2480" s="574">
        <v>0</v>
      </c>
      <c r="G2480" s="574">
        <v>0</v>
      </c>
      <c r="H2480" s="574">
        <v>954</v>
      </c>
      <c r="I2480" s="574">
        <v>285</v>
      </c>
      <c r="J2480" s="574">
        <v>4</v>
      </c>
      <c r="K2480" s="503">
        <v>4.1099999999999994</v>
      </c>
      <c r="L2480" s="503">
        <v>1.8800000000000001</v>
      </c>
    </row>
    <row r="2481" spans="1:12" ht="15.75" x14ac:dyDescent="0.25">
      <c r="A2481" s="58">
        <v>42990</v>
      </c>
      <c r="B2481" s="513" t="str">
        <f t="shared" si="70"/>
        <v>0912</v>
      </c>
      <c r="C2481" s="56">
        <v>2017</v>
      </c>
      <c r="D2481" s="574">
        <v>603</v>
      </c>
      <c r="E2481" s="574">
        <v>281</v>
      </c>
      <c r="F2481" s="574">
        <v>0</v>
      </c>
      <c r="G2481" s="574">
        <v>0</v>
      </c>
      <c r="H2481" s="574">
        <v>803</v>
      </c>
      <c r="I2481" s="574">
        <v>260</v>
      </c>
      <c r="J2481" s="574">
        <v>11</v>
      </c>
      <c r="K2481" s="503">
        <v>3.43</v>
      </c>
      <c r="L2481" s="503">
        <v>1.58</v>
      </c>
    </row>
    <row r="2482" spans="1:12" ht="15.75" x14ac:dyDescent="0.25">
      <c r="A2482" s="58">
        <v>42991</v>
      </c>
      <c r="B2482" s="513" t="str">
        <f t="shared" si="70"/>
        <v>0913</v>
      </c>
      <c r="C2482" s="56">
        <v>2017</v>
      </c>
      <c r="D2482" s="574">
        <v>837</v>
      </c>
      <c r="E2482" s="574">
        <v>444</v>
      </c>
      <c r="F2482" s="574">
        <v>0</v>
      </c>
      <c r="G2482" s="574">
        <v>6</v>
      </c>
      <c r="H2482" s="574">
        <v>447</v>
      </c>
      <c r="I2482" s="574">
        <v>162</v>
      </c>
      <c r="J2482" s="574">
        <v>0</v>
      </c>
      <c r="K2482" s="503">
        <v>4.1099999999999994</v>
      </c>
      <c r="L2482" s="503">
        <v>1.8800000000000001</v>
      </c>
    </row>
    <row r="2483" spans="1:12" ht="15.75" x14ac:dyDescent="0.25">
      <c r="A2483" s="58">
        <v>42992</v>
      </c>
      <c r="B2483" s="513" t="str">
        <f t="shared" si="70"/>
        <v>0914</v>
      </c>
      <c r="C2483" s="56">
        <v>2017</v>
      </c>
      <c r="D2483" s="574">
        <v>892</v>
      </c>
      <c r="E2483" s="574">
        <v>272</v>
      </c>
      <c r="F2483" s="574">
        <v>0</v>
      </c>
      <c r="G2483" s="574">
        <v>0</v>
      </c>
      <c r="H2483" s="574">
        <v>714</v>
      </c>
      <c r="I2483" s="574">
        <v>250</v>
      </c>
      <c r="J2483" s="574">
        <v>16</v>
      </c>
      <c r="K2483" s="503">
        <v>0</v>
      </c>
      <c r="L2483" s="503">
        <v>0</v>
      </c>
    </row>
    <row r="2484" spans="1:12" ht="15.75" x14ac:dyDescent="0.25">
      <c r="A2484" s="58">
        <v>42993</v>
      </c>
      <c r="B2484" s="513" t="str">
        <f t="shared" si="70"/>
        <v>0915</v>
      </c>
      <c r="C2484" s="56">
        <v>2017</v>
      </c>
      <c r="D2484" s="574">
        <v>872</v>
      </c>
      <c r="E2484" s="574">
        <v>357</v>
      </c>
      <c r="F2484" s="574">
        <v>0</v>
      </c>
      <c r="G2484" s="574">
        <v>0</v>
      </c>
      <c r="H2484" s="574">
        <v>691</v>
      </c>
      <c r="I2484" s="574">
        <v>205</v>
      </c>
      <c r="J2484" s="574">
        <v>5</v>
      </c>
      <c r="K2484" s="503">
        <v>3.43</v>
      </c>
      <c r="L2484" s="503">
        <v>1.58</v>
      </c>
    </row>
    <row r="2485" spans="1:12" ht="15.75" x14ac:dyDescent="0.25">
      <c r="A2485" s="58">
        <v>42994</v>
      </c>
      <c r="B2485" s="513" t="str">
        <f t="shared" si="70"/>
        <v>0916</v>
      </c>
      <c r="C2485" s="56">
        <v>2017</v>
      </c>
      <c r="D2485" s="574">
        <v>810</v>
      </c>
      <c r="E2485" s="574">
        <v>286</v>
      </c>
      <c r="F2485" s="574">
        <v>0</v>
      </c>
      <c r="G2485" s="574">
        <v>0</v>
      </c>
      <c r="H2485" s="574">
        <v>497</v>
      </c>
      <c r="I2485" s="574">
        <v>207</v>
      </c>
      <c r="J2485" s="574">
        <v>1</v>
      </c>
      <c r="K2485" s="503">
        <v>0.69</v>
      </c>
      <c r="L2485" s="503">
        <v>0.32</v>
      </c>
    </row>
    <row r="2486" spans="1:12" ht="15.75" x14ac:dyDescent="0.25">
      <c r="A2486" s="58">
        <v>42995</v>
      </c>
      <c r="B2486" s="513" t="str">
        <f t="shared" si="70"/>
        <v>0917</v>
      </c>
      <c r="C2486" s="56">
        <v>2017</v>
      </c>
      <c r="D2486" s="574">
        <v>641</v>
      </c>
      <c r="E2486" s="574">
        <v>208</v>
      </c>
      <c r="F2486" s="574">
        <v>0</v>
      </c>
      <c r="G2486" s="574">
        <v>1</v>
      </c>
      <c r="H2486" s="574">
        <v>563</v>
      </c>
      <c r="I2486" s="574">
        <v>251</v>
      </c>
      <c r="J2486" s="574">
        <v>3</v>
      </c>
      <c r="K2486" s="503">
        <v>1.3699999999999999</v>
      </c>
      <c r="L2486" s="503">
        <v>0.62</v>
      </c>
    </row>
    <row r="2487" spans="1:12" ht="15.75" x14ac:dyDescent="0.25">
      <c r="A2487" s="58">
        <v>42996</v>
      </c>
      <c r="B2487" s="513" t="str">
        <f t="shared" si="70"/>
        <v>0918</v>
      </c>
      <c r="C2487" s="56">
        <v>2017</v>
      </c>
      <c r="D2487" s="574">
        <v>931</v>
      </c>
      <c r="E2487" s="574">
        <v>267</v>
      </c>
      <c r="F2487" s="574">
        <v>0</v>
      </c>
      <c r="G2487" s="574">
        <v>2</v>
      </c>
      <c r="H2487" s="574">
        <v>620</v>
      </c>
      <c r="I2487" s="574">
        <v>192</v>
      </c>
      <c r="J2487" s="574">
        <v>2</v>
      </c>
      <c r="K2487" s="503">
        <v>0.69</v>
      </c>
      <c r="L2487" s="503">
        <v>0.32</v>
      </c>
    </row>
    <row r="2488" spans="1:12" ht="15.75" x14ac:dyDescent="0.25">
      <c r="A2488" s="58">
        <v>42997</v>
      </c>
      <c r="B2488" s="513" t="str">
        <f t="shared" si="70"/>
        <v>0919</v>
      </c>
      <c r="C2488" s="56">
        <v>2017</v>
      </c>
      <c r="D2488" s="574">
        <v>832</v>
      </c>
      <c r="E2488" s="574">
        <v>241</v>
      </c>
      <c r="F2488" s="574">
        <v>0</v>
      </c>
      <c r="G2488" s="574">
        <v>0</v>
      </c>
      <c r="H2488" s="574">
        <v>708</v>
      </c>
      <c r="I2488" s="574">
        <v>235</v>
      </c>
      <c r="J2488" s="574">
        <v>3</v>
      </c>
      <c r="K2488" s="503">
        <v>4.1099999999999994</v>
      </c>
      <c r="L2488" s="503">
        <v>1.8800000000000001</v>
      </c>
    </row>
    <row r="2489" spans="1:12" ht="15.75" x14ac:dyDescent="0.25">
      <c r="A2489" s="58">
        <v>42998</v>
      </c>
      <c r="B2489" s="513" t="str">
        <f t="shared" si="70"/>
        <v>0920</v>
      </c>
      <c r="C2489" s="56">
        <v>2017</v>
      </c>
      <c r="D2489" s="574">
        <v>906</v>
      </c>
      <c r="E2489" s="574">
        <v>219</v>
      </c>
      <c r="F2489" s="574">
        <v>0</v>
      </c>
      <c r="G2489" s="574">
        <v>1</v>
      </c>
      <c r="H2489" s="574">
        <v>743</v>
      </c>
      <c r="I2489" s="574">
        <v>344</v>
      </c>
      <c r="J2489" s="574">
        <v>5</v>
      </c>
      <c r="K2489" s="503">
        <v>3.43</v>
      </c>
      <c r="L2489" s="503">
        <v>1.58</v>
      </c>
    </row>
    <row r="2490" spans="1:12" ht="15.75" x14ac:dyDescent="0.25">
      <c r="A2490" s="58">
        <v>42999</v>
      </c>
      <c r="B2490" s="513" t="str">
        <f t="shared" si="70"/>
        <v>0921</v>
      </c>
      <c r="C2490" s="56">
        <v>2017</v>
      </c>
      <c r="D2490" s="574">
        <v>919</v>
      </c>
      <c r="E2490" s="574">
        <v>200</v>
      </c>
      <c r="F2490" s="574">
        <v>0</v>
      </c>
      <c r="G2490" s="574">
        <v>1</v>
      </c>
      <c r="H2490" s="574">
        <v>776</v>
      </c>
      <c r="I2490" s="574">
        <v>338</v>
      </c>
      <c r="J2490" s="574">
        <v>7</v>
      </c>
      <c r="K2490" s="503">
        <v>2.06</v>
      </c>
      <c r="L2490" s="503">
        <v>0.94000000000000006</v>
      </c>
    </row>
    <row r="2491" spans="1:12" ht="15.75" x14ac:dyDescent="0.25">
      <c r="A2491" s="58">
        <v>43000</v>
      </c>
      <c r="B2491" s="513" t="str">
        <f t="shared" si="70"/>
        <v>0922</v>
      </c>
      <c r="C2491" s="56">
        <v>2017</v>
      </c>
      <c r="D2491" s="574">
        <v>875</v>
      </c>
      <c r="E2491" s="574">
        <v>160</v>
      </c>
      <c r="F2491" s="574">
        <v>1</v>
      </c>
      <c r="G2491" s="574">
        <v>0</v>
      </c>
      <c r="H2491" s="574">
        <v>473</v>
      </c>
      <c r="I2491" s="574">
        <v>212</v>
      </c>
      <c r="J2491" s="574">
        <v>7</v>
      </c>
      <c r="K2491" s="503">
        <v>0</v>
      </c>
      <c r="L2491" s="503">
        <v>0</v>
      </c>
    </row>
    <row r="2492" spans="1:12" ht="15.75" x14ac:dyDescent="0.25">
      <c r="A2492" s="58">
        <v>43001</v>
      </c>
      <c r="B2492" s="513" t="str">
        <f t="shared" si="70"/>
        <v>0923</v>
      </c>
      <c r="C2492" s="56">
        <v>2017</v>
      </c>
      <c r="D2492" s="574">
        <v>889</v>
      </c>
      <c r="E2492" s="574">
        <v>182</v>
      </c>
      <c r="F2492" s="574">
        <v>1</v>
      </c>
      <c r="G2492" s="574">
        <v>0</v>
      </c>
      <c r="H2492" s="574">
        <v>574</v>
      </c>
      <c r="I2492" s="574">
        <v>211</v>
      </c>
      <c r="J2492" s="574">
        <v>4</v>
      </c>
      <c r="K2492" s="503">
        <v>0.69</v>
      </c>
      <c r="L2492" s="503">
        <v>0.32</v>
      </c>
    </row>
    <row r="2493" spans="1:12" ht="15.75" x14ac:dyDescent="0.25">
      <c r="A2493" s="58">
        <v>43002</v>
      </c>
      <c r="B2493" s="513" t="str">
        <f t="shared" si="70"/>
        <v>0924</v>
      </c>
      <c r="C2493" s="56">
        <v>2017</v>
      </c>
      <c r="D2493" s="574">
        <v>784</v>
      </c>
      <c r="E2493" s="574">
        <v>174</v>
      </c>
      <c r="F2493" s="574">
        <v>1</v>
      </c>
      <c r="G2493" s="574">
        <v>0</v>
      </c>
      <c r="H2493" s="574">
        <v>574</v>
      </c>
      <c r="I2493" s="574">
        <v>239</v>
      </c>
      <c r="J2493" s="574">
        <v>2</v>
      </c>
      <c r="K2493" s="503">
        <v>2.06</v>
      </c>
      <c r="L2493" s="503">
        <v>0.94000000000000006</v>
      </c>
    </row>
    <row r="2494" spans="1:12" ht="15.75" x14ac:dyDescent="0.25">
      <c r="A2494" s="58">
        <v>43003</v>
      </c>
      <c r="B2494" s="513" t="str">
        <f t="shared" si="70"/>
        <v>0925</v>
      </c>
      <c r="C2494" s="56">
        <v>2017</v>
      </c>
      <c r="D2494" s="574">
        <v>696</v>
      </c>
      <c r="E2494" s="574">
        <v>129</v>
      </c>
      <c r="F2494" s="574">
        <v>0</v>
      </c>
      <c r="G2494" s="574">
        <v>0</v>
      </c>
      <c r="H2494" s="574">
        <v>543</v>
      </c>
      <c r="I2494" s="574">
        <v>199</v>
      </c>
      <c r="J2494" s="574">
        <v>2</v>
      </c>
      <c r="K2494" s="503">
        <v>0</v>
      </c>
      <c r="L2494" s="503">
        <v>0</v>
      </c>
    </row>
    <row r="2495" spans="1:12" ht="15.75" x14ac:dyDescent="0.25">
      <c r="A2495" s="58">
        <v>43004</v>
      </c>
      <c r="B2495" s="513" t="str">
        <f t="shared" si="70"/>
        <v>0926</v>
      </c>
      <c r="C2495" s="56">
        <v>2017</v>
      </c>
      <c r="D2495" s="574">
        <v>565</v>
      </c>
      <c r="E2495" s="574">
        <v>93</v>
      </c>
      <c r="F2495" s="574">
        <v>4</v>
      </c>
      <c r="G2495" s="574">
        <v>0</v>
      </c>
      <c r="H2495" s="574">
        <v>521</v>
      </c>
      <c r="I2495" s="574">
        <v>208</v>
      </c>
      <c r="J2495" s="574">
        <v>8</v>
      </c>
      <c r="K2495" s="503">
        <v>0</v>
      </c>
      <c r="L2495" s="503">
        <v>0</v>
      </c>
    </row>
    <row r="2496" spans="1:12" ht="15.75" x14ac:dyDescent="0.25">
      <c r="A2496" s="58">
        <v>43005</v>
      </c>
      <c r="B2496" s="513" t="str">
        <f t="shared" si="70"/>
        <v>0927</v>
      </c>
      <c r="C2496" s="56">
        <v>2017</v>
      </c>
      <c r="D2496" s="574">
        <v>499</v>
      </c>
      <c r="E2496" s="574">
        <v>73</v>
      </c>
      <c r="F2496" s="574">
        <v>0</v>
      </c>
      <c r="G2496" s="574">
        <v>0</v>
      </c>
      <c r="H2496" s="574">
        <v>634</v>
      </c>
      <c r="I2496" s="574">
        <v>197</v>
      </c>
      <c r="J2496" s="574">
        <v>2</v>
      </c>
      <c r="K2496" s="503">
        <v>0</v>
      </c>
      <c r="L2496" s="503">
        <v>0</v>
      </c>
    </row>
    <row r="2497" spans="1:12" ht="15.75" x14ac:dyDescent="0.25">
      <c r="A2497" s="58">
        <v>43006</v>
      </c>
      <c r="B2497" s="513" t="str">
        <f t="shared" si="70"/>
        <v>0928</v>
      </c>
      <c r="C2497" s="56">
        <v>2017</v>
      </c>
      <c r="D2497" s="574">
        <v>295</v>
      </c>
      <c r="E2497" s="574">
        <v>65</v>
      </c>
      <c r="F2497" s="574">
        <v>1</v>
      </c>
      <c r="G2497" s="574">
        <v>1</v>
      </c>
      <c r="H2497" s="574">
        <v>428</v>
      </c>
      <c r="I2497" s="574">
        <v>179</v>
      </c>
      <c r="J2497" s="574">
        <v>4</v>
      </c>
      <c r="K2497" s="503">
        <v>1.3699999999999999</v>
      </c>
      <c r="L2497" s="503">
        <v>0.62</v>
      </c>
    </row>
    <row r="2498" spans="1:12" ht="15.75" x14ac:dyDescent="0.25">
      <c r="A2498" s="58">
        <v>43007</v>
      </c>
      <c r="B2498" s="513" t="str">
        <f t="shared" si="70"/>
        <v>0929</v>
      </c>
      <c r="C2498" s="56">
        <v>2017</v>
      </c>
      <c r="D2498" s="574">
        <v>293</v>
      </c>
      <c r="E2498" s="574">
        <v>62</v>
      </c>
      <c r="F2498" s="574">
        <v>0</v>
      </c>
      <c r="G2498" s="574">
        <v>0</v>
      </c>
      <c r="H2498" s="574">
        <v>462</v>
      </c>
      <c r="I2498" s="574">
        <v>135</v>
      </c>
      <c r="J2498" s="574">
        <v>4</v>
      </c>
      <c r="K2498" s="503">
        <v>0.69</v>
      </c>
      <c r="L2498" s="503">
        <v>0.32</v>
      </c>
    </row>
    <row r="2499" spans="1:12" ht="15.75" x14ac:dyDescent="0.25">
      <c r="A2499" s="58">
        <v>43008</v>
      </c>
      <c r="B2499" s="513" t="str">
        <f t="shared" si="70"/>
        <v>0930</v>
      </c>
      <c r="C2499" s="56">
        <v>2017</v>
      </c>
      <c r="D2499" s="574">
        <v>404</v>
      </c>
      <c r="E2499" s="574">
        <v>36</v>
      </c>
      <c r="F2499" s="574">
        <v>2</v>
      </c>
      <c r="G2499" s="574">
        <v>0</v>
      </c>
      <c r="H2499" s="574">
        <v>597</v>
      </c>
      <c r="I2499" s="574">
        <v>89</v>
      </c>
      <c r="J2499" s="574">
        <v>2</v>
      </c>
      <c r="K2499" s="503">
        <v>0.69</v>
      </c>
      <c r="L2499" s="503">
        <v>0.32</v>
      </c>
    </row>
    <row r="2500" spans="1:12" ht="15.75" x14ac:dyDescent="0.25">
      <c r="A2500" s="58">
        <v>43009</v>
      </c>
      <c r="B2500" s="513" t="str">
        <f t="shared" si="70"/>
        <v>1001</v>
      </c>
      <c r="C2500" s="56">
        <v>2017</v>
      </c>
      <c r="D2500" s="574">
        <v>194</v>
      </c>
      <c r="E2500" s="574">
        <v>46</v>
      </c>
      <c r="F2500" s="574">
        <v>0</v>
      </c>
      <c r="G2500" s="574">
        <v>0</v>
      </c>
      <c r="H2500" s="574">
        <v>843</v>
      </c>
      <c r="I2500" s="574">
        <v>133</v>
      </c>
      <c r="J2500" s="574">
        <v>2</v>
      </c>
      <c r="K2500" s="503">
        <v>0</v>
      </c>
      <c r="L2500" s="503">
        <v>0</v>
      </c>
    </row>
    <row r="2501" spans="1:12" ht="15.75" x14ac:dyDescent="0.25">
      <c r="A2501" s="58">
        <v>43010</v>
      </c>
      <c r="B2501" s="513" t="str">
        <f t="shared" si="70"/>
        <v>1002</v>
      </c>
      <c r="C2501" s="56">
        <v>2017</v>
      </c>
      <c r="D2501" s="574">
        <v>195</v>
      </c>
      <c r="E2501" s="574">
        <v>30</v>
      </c>
      <c r="F2501" s="574">
        <v>0</v>
      </c>
      <c r="G2501" s="574">
        <v>1</v>
      </c>
      <c r="H2501" s="574">
        <v>831</v>
      </c>
      <c r="I2501" s="574">
        <v>147</v>
      </c>
      <c r="J2501" s="574">
        <v>6</v>
      </c>
      <c r="K2501" s="503">
        <v>0</v>
      </c>
      <c r="L2501" s="503">
        <v>0</v>
      </c>
    </row>
    <row r="2502" spans="1:12" ht="15.75" x14ac:dyDescent="0.25">
      <c r="A2502" s="58">
        <v>43011</v>
      </c>
      <c r="B2502" s="513" t="str">
        <f t="shared" si="70"/>
        <v>1003</v>
      </c>
      <c r="C2502" s="56">
        <v>2017</v>
      </c>
      <c r="D2502" s="574">
        <v>148</v>
      </c>
      <c r="E2502" s="574">
        <v>24</v>
      </c>
      <c r="F2502" s="574">
        <v>0</v>
      </c>
      <c r="G2502" s="574">
        <v>2</v>
      </c>
      <c r="H2502" s="574">
        <v>886</v>
      </c>
      <c r="I2502" s="574">
        <v>158</v>
      </c>
      <c r="J2502" s="574">
        <v>0</v>
      </c>
      <c r="K2502" s="503">
        <v>0</v>
      </c>
      <c r="L2502" s="503">
        <v>0</v>
      </c>
    </row>
    <row r="2503" spans="1:12" ht="15.75" x14ac:dyDescent="0.25">
      <c r="A2503" s="58">
        <v>43012</v>
      </c>
      <c r="B2503" s="513" t="str">
        <f t="shared" si="70"/>
        <v>1004</v>
      </c>
      <c r="C2503" s="56">
        <v>2017</v>
      </c>
      <c r="D2503" s="574">
        <v>149</v>
      </c>
      <c r="E2503" s="574">
        <v>31</v>
      </c>
      <c r="F2503" s="574">
        <v>1</v>
      </c>
      <c r="G2503" s="574">
        <v>0</v>
      </c>
      <c r="H2503" s="574">
        <v>678</v>
      </c>
      <c r="I2503" s="574">
        <v>131</v>
      </c>
      <c r="J2503" s="574">
        <v>2</v>
      </c>
      <c r="K2503" s="503">
        <v>0.69</v>
      </c>
      <c r="L2503" s="503">
        <v>0.32</v>
      </c>
    </row>
    <row r="2504" spans="1:12" ht="15.75" x14ac:dyDescent="0.25">
      <c r="A2504" s="58">
        <v>43013</v>
      </c>
      <c r="B2504" s="513" t="str">
        <f t="shared" si="70"/>
        <v>1005</v>
      </c>
      <c r="C2504" s="56">
        <v>2017</v>
      </c>
      <c r="D2504" s="574">
        <v>299</v>
      </c>
      <c r="E2504" s="574">
        <v>35</v>
      </c>
      <c r="F2504" s="574">
        <v>0</v>
      </c>
      <c r="G2504" s="574">
        <v>0</v>
      </c>
      <c r="H2504" s="574">
        <v>601</v>
      </c>
      <c r="I2504" s="574">
        <v>123</v>
      </c>
      <c r="J2504" s="574">
        <v>8</v>
      </c>
      <c r="K2504" s="503">
        <v>0.69</v>
      </c>
      <c r="L2504" s="503">
        <v>0.32</v>
      </c>
    </row>
    <row r="2505" spans="1:12" ht="15.75" x14ac:dyDescent="0.25">
      <c r="A2505" s="58">
        <v>43014</v>
      </c>
      <c r="B2505" s="513" t="str">
        <f t="shared" si="70"/>
        <v>1006</v>
      </c>
      <c r="C2505" s="56">
        <v>2017</v>
      </c>
      <c r="D2505" s="574">
        <v>181</v>
      </c>
      <c r="E2505" s="574">
        <v>26</v>
      </c>
      <c r="F2505" s="574">
        <v>0</v>
      </c>
      <c r="G2505" s="574">
        <v>0</v>
      </c>
      <c r="H2505" s="574">
        <v>745</v>
      </c>
      <c r="I2505" s="574">
        <v>141</v>
      </c>
      <c r="J2505" s="574">
        <v>0</v>
      </c>
      <c r="K2505" s="503">
        <v>0</v>
      </c>
      <c r="L2505" s="503">
        <v>0</v>
      </c>
    </row>
    <row r="2506" spans="1:12" ht="15.75" x14ac:dyDescent="0.25">
      <c r="A2506" s="58">
        <v>43015</v>
      </c>
      <c r="B2506" s="513" t="str">
        <f t="shared" si="70"/>
        <v>1007</v>
      </c>
      <c r="C2506" s="56">
        <v>2017</v>
      </c>
      <c r="D2506" s="574">
        <v>185</v>
      </c>
      <c r="E2506" s="574">
        <v>20</v>
      </c>
      <c r="F2506" s="574">
        <v>0</v>
      </c>
      <c r="G2506" s="574">
        <v>0</v>
      </c>
      <c r="H2506" s="574">
        <v>806</v>
      </c>
      <c r="I2506" s="574">
        <v>77</v>
      </c>
      <c r="J2506" s="574">
        <v>1</v>
      </c>
      <c r="K2506" s="503">
        <v>0</v>
      </c>
      <c r="L2506" s="503">
        <v>0</v>
      </c>
    </row>
    <row r="2507" spans="1:12" ht="15.75" x14ac:dyDescent="0.25">
      <c r="A2507" s="58">
        <v>43016</v>
      </c>
      <c r="B2507" s="513" t="str">
        <f t="shared" si="70"/>
        <v>1008</v>
      </c>
      <c r="C2507" s="56">
        <v>2017</v>
      </c>
      <c r="D2507" s="574">
        <v>130</v>
      </c>
      <c r="E2507" s="574">
        <v>5</v>
      </c>
      <c r="F2507" s="574">
        <v>0</v>
      </c>
      <c r="G2507" s="574">
        <v>2</v>
      </c>
      <c r="H2507" s="574">
        <v>761</v>
      </c>
      <c r="I2507" s="574">
        <v>47</v>
      </c>
      <c r="J2507" s="574">
        <v>2</v>
      </c>
      <c r="K2507" s="503">
        <v>0.69</v>
      </c>
      <c r="L2507" s="503">
        <v>0.32</v>
      </c>
    </row>
    <row r="2508" spans="1:12" ht="15.75" x14ac:dyDescent="0.25">
      <c r="A2508" s="58">
        <v>43017</v>
      </c>
      <c r="B2508" s="513" t="str">
        <f t="shared" si="70"/>
        <v>1009</v>
      </c>
      <c r="C2508" s="56">
        <v>2017</v>
      </c>
      <c r="D2508" s="574">
        <v>196</v>
      </c>
      <c r="E2508" s="574">
        <v>38</v>
      </c>
      <c r="F2508" s="574">
        <v>0</v>
      </c>
      <c r="G2508" s="574">
        <v>0</v>
      </c>
      <c r="H2508" s="574">
        <v>868</v>
      </c>
      <c r="I2508" s="574">
        <v>121</v>
      </c>
      <c r="J2508" s="574">
        <v>0</v>
      </c>
      <c r="K2508" s="503">
        <v>1.3699999999999999</v>
      </c>
      <c r="L2508" s="503">
        <v>0.62</v>
      </c>
    </row>
    <row r="2509" spans="1:12" ht="15.75" x14ac:dyDescent="0.25">
      <c r="A2509" s="58">
        <v>43018</v>
      </c>
      <c r="B2509" s="513" t="str">
        <f t="shared" si="70"/>
        <v>1010</v>
      </c>
      <c r="C2509" s="56">
        <v>2017</v>
      </c>
      <c r="D2509" s="574">
        <v>68</v>
      </c>
      <c r="E2509" s="574">
        <v>22</v>
      </c>
      <c r="F2509" s="574">
        <v>0</v>
      </c>
      <c r="G2509" s="574">
        <v>2</v>
      </c>
      <c r="H2509" s="574">
        <v>941</v>
      </c>
      <c r="I2509" s="574">
        <v>162</v>
      </c>
      <c r="J2509" s="574">
        <v>5</v>
      </c>
      <c r="K2509" s="503">
        <v>0.69</v>
      </c>
      <c r="L2509" s="503">
        <v>0.32</v>
      </c>
    </row>
    <row r="2510" spans="1:12" ht="15.75" x14ac:dyDescent="0.25">
      <c r="A2510" s="58">
        <v>43019</v>
      </c>
      <c r="B2510" s="513" t="str">
        <f t="shared" si="70"/>
        <v>1011</v>
      </c>
      <c r="C2510" s="56">
        <v>2017</v>
      </c>
      <c r="D2510" s="574">
        <v>157</v>
      </c>
      <c r="E2510" s="574">
        <v>41</v>
      </c>
      <c r="F2510" s="574">
        <v>0</v>
      </c>
      <c r="G2510" s="574">
        <v>1</v>
      </c>
      <c r="H2510" s="574">
        <v>947</v>
      </c>
      <c r="I2510" s="574">
        <v>136</v>
      </c>
      <c r="J2510" s="574">
        <v>3</v>
      </c>
      <c r="K2510" s="503">
        <v>0</v>
      </c>
      <c r="L2510" s="503">
        <v>0</v>
      </c>
    </row>
    <row r="2511" spans="1:12" ht="15.75" x14ac:dyDescent="0.25">
      <c r="A2511" s="58">
        <v>43020</v>
      </c>
      <c r="B2511" s="513" t="str">
        <f t="shared" si="70"/>
        <v>1012</v>
      </c>
      <c r="C2511" s="56">
        <v>2017</v>
      </c>
      <c r="D2511" s="574">
        <v>119</v>
      </c>
      <c r="E2511" s="574">
        <v>22</v>
      </c>
      <c r="F2511" s="574">
        <v>0</v>
      </c>
      <c r="G2511" s="574">
        <v>0</v>
      </c>
      <c r="H2511" s="574">
        <v>1071</v>
      </c>
      <c r="I2511" s="574">
        <v>151</v>
      </c>
      <c r="J2511" s="574">
        <v>2</v>
      </c>
      <c r="K2511" s="503">
        <v>0</v>
      </c>
      <c r="L2511" s="503">
        <v>0</v>
      </c>
    </row>
    <row r="2512" spans="1:12" ht="15.75" x14ac:dyDescent="0.25">
      <c r="A2512" s="58">
        <v>43021</v>
      </c>
      <c r="B2512" s="513" t="str">
        <f t="shared" si="70"/>
        <v>1013</v>
      </c>
      <c r="C2512" s="56">
        <v>2017</v>
      </c>
      <c r="D2512" s="574">
        <v>112.74</v>
      </c>
      <c r="E2512" s="574">
        <v>22.16</v>
      </c>
      <c r="F2512" s="574">
        <v>0</v>
      </c>
      <c r="G2512" s="574">
        <v>0.33</v>
      </c>
      <c r="H2512" s="574">
        <v>1040.43</v>
      </c>
      <c r="I2512" s="574">
        <v>150.34</v>
      </c>
      <c r="J2512" s="574">
        <v>3.84</v>
      </c>
      <c r="K2512" s="503">
        <v>0</v>
      </c>
      <c r="L2512" s="503">
        <v>0</v>
      </c>
    </row>
    <row r="2513" spans="1:12" ht="15.75" x14ac:dyDescent="0.25">
      <c r="A2513" s="58">
        <v>43022</v>
      </c>
      <c r="B2513" s="513" t="str">
        <f t="shared" si="70"/>
        <v>1014</v>
      </c>
      <c r="C2513" s="56">
        <v>2017</v>
      </c>
      <c r="D2513" s="574">
        <v>106.51</v>
      </c>
      <c r="E2513" s="574">
        <v>22.34</v>
      </c>
      <c r="F2513" s="574">
        <v>0</v>
      </c>
      <c r="G2513" s="574">
        <v>0.67</v>
      </c>
      <c r="H2513" s="574">
        <v>1009.82</v>
      </c>
      <c r="I2513" s="574">
        <v>149.66</v>
      </c>
      <c r="J2513" s="574">
        <v>5.66</v>
      </c>
      <c r="K2513" s="503">
        <v>0.69</v>
      </c>
      <c r="L2513" s="503">
        <v>0.32</v>
      </c>
    </row>
    <row r="2514" spans="1:12" ht="15.75" x14ac:dyDescent="0.25">
      <c r="A2514" s="58">
        <v>43023</v>
      </c>
      <c r="B2514" s="513" t="str">
        <f t="shared" si="70"/>
        <v>1015</v>
      </c>
      <c r="C2514" s="56">
        <v>2017</v>
      </c>
      <c r="D2514" s="574">
        <v>100.25</v>
      </c>
      <c r="E2514" s="574">
        <v>22.5</v>
      </c>
      <c r="F2514" s="574">
        <v>0</v>
      </c>
      <c r="G2514" s="574">
        <v>1</v>
      </c>
      <c r="H2514" s="574">
        <v>979.25</v>
      </c>
      <c r="I2514" s="574">
        <v>149</v>
      </c>
      <c r="J2514" s="574">
        <v>7.5</v>
      </c>
      <c r="K2514" s="503">
        <v>0.69</v>
      </c>
      <c r="L2514" s="503">
        <v>0.32</v>
      </c>
    </row>
    <row r="2515" spans="1:12" ht="15.75" x14ac:dyDescent="0.25">
      <c r="A2515" s="58">
        <v>43024</v>
      </c>
      <c r="B2515" s="513" t="str">
        <f t="shared" si="70"/>
        <v>1016</v>
      </c>
      <c r="C2515" s="56">
        <v>2017</v>
      </c>
      <c r="D2515" s="574">
        <v>36</v>
      </c>
      <c r="E2515" s="574">
        <v>6</v>
      </c>
      <c r="F2515" s="574">
        <v>0</v>
      </c>
      <c r="G2515" s="574">
        <v>0</v>
      </c>
      <c r="H2515" s="574">
        <v>1088</v>
      </c>
      <c r="I2515" s="574">
        <v>136</v>
      </c>
      <c r="J2515" s="574">
        <v>4</v>
      </c>
      <c r="K2515" s="503">
        <v>0</v>
      </c>
      <c r="L2515" s="503">
        <v>0</v>
      </c>
    </row>
    <row r="2516" spans="1:12" ht="15.75" x14ac:dyDescent="0.25">
      <c r="A2516" s="58">
        <v>43025</v>
      </c>
      <c r="B2516" s="513" t="str">
        <f t="shared" si="70"/>
        <v>1017</v>
      </c>
      <c r="C2516" s="56">
        <v>2017</v>
      </c>
      <c r="D2516" s="574">
        <v>383</v>
      </c>
      <c r="E2516" s="574">
        <v>48</v>
      </c>
      <c r="F2516" s="574">
        <v>0</v>
      </c>
      <c r="G2516" s="574">
        <v>1</v>
      </c>
      <c r="H2516" s="574">
        <v>1473</v>
      </c>
      <c r="I2516" s="574">
        <v>306</v>
      </c>
      <c r="J2516" s="574">
        <v>1</v>
      </c>
      <c r="K2516" s="503">
        <v>4.8</v>
      </c>
      <c r="L2516" s="503">
        <v>2.2000000000000002</v>
      </c>
    </row>
    <row r="2517" spans="1:12" ht="15.75" x14ac:dyDescent="0.25">
      <c r="A2517" s="58">
        <v>43026</v>
      </c>
      <c r="B2517" s="513" t="str">
        <f t="shared" si="70"/>
        <v>1018</v>
      </c>
      <c r="C2517" s="56">
        <v>2017</v>
      </c>
      <c r="D2517" s="574">
        <v>304</v>
      </c>
      <c r="E2517" s="574">
        <v>27</v>
      </c>
      <c r="F2517" s="574">
        <v>0</v>
      </c>
      <c r="G2517" s="574">
        <v>1</v>
      </c>
      <c r="H2517" s="574">
        <v>765</v>
      </c>
      <c r="I2517" s="574">
        <v>109</v>
      </c>
      <c r="J2517" s="574">
        <v>3</v>
      </c>
      <c r="K2517" s="503">
        <v>0.69</v>
      </c>
      <c r="L2517" s="503">
        <v>0.32</v>
      </c>
    </row>
    <row r="2518" spans="1:12" ht="15.75" x14ac:dyDescent="0.25">
      <c r="A2518" s="58">
        <v>43027</v>
      </c>
      <c r="B2518" s="513" t="str">
        <f t="shared" si="70"/>
        <v>1019</v>
      </c>
      <c r="C2518" s="56">
        <v>2017</v>
      </c>
      <c r="D2518" s="574">
        <v>184</v>
      </c>
      <c r="E2518" s="574">
        <v>12</v>
      </c>
      <c r="F2518" s="574">
        <v>0</v>
      </c>
      <c r="G2518" s="574">
        <v>0</v>
      </c>
      <c r="H2518" s="574">
        <v>813</v>
      </c>
      <c r="I2518" s="574">
        <v>44</v>
      </c>
      <c r="J2518" s="574">
        <v>8</v>
      </c>
      <c r="K2518" s="503">
        <v>0</v>
      </c>
      <c r="L2518" s="503">
        <v>0</v>
      </c>
    </row>
    <row r="2519" spans="1:12" ht="15.75" x14ac:dyDescent="0.25">
      <c r="A2519" s="58">
        <v>43028</v>
      </c>
      <c r="B2519" s="513" t="str">
        <f t="shared" si="70"/>
        <v>1020</v>
      </c>
      <c r="C2519" s="56">
        <v>2017</v>
      </c>
      <c r="D2519" s="574">
        <v>195</v>
      </c>
      <c r="E2519" s="574">
        <v>17</v>
      </c>
      <c r="F2519" s="574">
        <v>0</v>
      </c>
      <c r="G2519" s="574">
        <v>1</v>
      </c>
      <c r="H2519" s="574">
        <v>725</v>
      </c>
      <c r="I2519" s="574">
        <v>70</v>
      </c>
      <c r="J2519" s="574">
        <v>16</v>
      </c>
      <c r="K2519" s="503">
        <v>0</v>
      </c>
      <c r="L2519" s="503">
        <v>0</v>
      </c>
    </row>
    <row r="2520" spans="1:12" ht="15.75" x14ac:dyDescent="0.25">
      <c r="A2520" s="58">
        <v>43029</v>
      </c>
      <c r="B2520" s="513" t="str">
        <f t="shared" si="70"/>
        <v>1021</v>
      </c>
      <c r="C2520" s="56">
        <v>2017</v>
      </c>
      <c r="D2520" s="574">
        <v>99</v>
      </c>
      <c r="E2520" s="574">
        <v>3</v>
      </c>
      <c r="F2520" s="574">
        <v>0</v>
      </c>
      <c r="G2520" s="574">
        <v>3</v>
      </c>
      <c r="H2520" s="574">
        <v>1677</v>
      </c>
      <c r="I2520" s="574">
        <v>161</v>
      </c>
      <c r="J2520" s="574">
        <v>12</v>
      </c>
      <c r="K2520" s="503">
        <v>0</v>
      </c>
      <c r="L2520" s="503">
        <v>0</v>
      </c>
    </row>
    <row r="2521" spans="1:12" ht="15.75" x14ac:dyDescent="0.25">
      <c r="A2521" s="58">
        <v>43030</v>
      </c>
      <c r="B2521" s="513" t="str">
        <f t="shared" si="70"/>
        <v>1022</v>
      </c>
      <c r="C2521" s="56">
        <v>2017</v>
      </c>
      <c r="D2521" s="574">
        <v>113</v>
      </c>
      <c r="E2521" s="574">
        <v>9</v>
      </c>
      <c r="F2521" s="574">
        <v>0</v>
      </c>
      <c r="G2521" s="574">
        <v>0</v>
      </c>
      <c r="H2521" s="574">
        <v>857</v>
      </c>
      <c r="I2521" s="574">
        <v>82</v>
      </c>
      <c r="J2521" s="574">
        <v>8</v>
      </c>
      <c r="K2521" s="503">
        <v>0.69</v>
      </c>
      <c r="L2521" s="503">
        <v>0.32</v>
      </c>
    </row>
    <row r="2522" spans="1:12" ht="15.75" x14ac:dyDescent="0.25">
      <c r="A2522" s="58">
        <v>43031</v>
      </c>
      <c r="B2522" s="513" t="str">
        <f t="shared" si="70"/>
        <v>1023</v>
      </c>
      <c r="C2522" s="56">
        <v>2017</v>
      </c>
      <c r="D2522" s="574">
        <v>84</v>
      </c>
      <c r="E2522" s="574">
        <v>6</v>
      </c>
      <c r="F2522" s="574">
        <v>0</v>
      </c>
      <c r="G2522" s="574">
        <v>0</v>
      </c>
      <c r="H2522" s="574">
        <v>468</v>
      </c>
      <c r="I2522" s="574">
        <v>26</v>
      </c>
      <c r="J2522" s="574">
        <v>10</v>
      </c>
      <c r="K2522" s="503">
        <v>0</v>
      </c>
      <c r="L2522" s="503">
        <v>0</v>
      </c>
    </row>
    <row r="2523" spans="1:12" ht="15.75" x14ac:dyDescent="0.25">
      <c r="A2523" s="58">
        <v>43032</v>
      </c>
      <c r="B2523" s="513" t="str">
        <f t="shared" si="70"/>
        <v>1024</v>
      </c>
      <c r="C2523" s="56">
        <v>2017</v>
      </c>
      <c r="D2523" s="574">
        <v>103</v>
      </c>
      <c r="E2523" s="574">
        <v>11</v>
      </c>
      <c r="F2523" s="574">
        <v>0</v>
      </c>
      <c r="G2523" s="574">
        <v>0</v>
      </c>
      <c r="H2523" s="574">
        <v>629</v>
      </c>
      <c r="I2523" s="574">
        <v>57</v>
      </c>
      <c r="J2523" s="574">
        <v>11</v>
      </c>
      <c r="K2523" s="503">
        <v>1.3699999999999999</v>
      </c>
      <c r="L2523" s="503">
        <v>0.62</v>
      </c>
    </row>
    <row r="2524" spans="1:12" ht="15.75" x14ac:dyDescent="0.25">
      <c r="A2524" s="58">
        <v>43033</v>
      </c>
      <c r="B2524" s="513" t="str">
        <f t="shared" si="70"/>
        <v>1025</v>
      </c>
      <c r="C2524" s="56">
        <v>2017</v>
      </c>
      <c r="D2524" s="574">
        <v>34</v>
      </c>
      <c r="E2524" s="574">
        <v>2</v>
      </c>
      <c r="F2524" s="574">
        <v>0</v>
      </c>
      <c r="G2524" s="574">
        <v>0</v>
      </c>
      <c r="H2524" s="574">
        <v>369</v>
      </c>
      <c r="I2524" s="574">
        <v>48</v>
      </c>
      <c r="J2524" s="574">
        <v>7</v>
      </c>
      <c r="K2524" s="503">
        <v>0</v>
      </c>
      <c r="L2524" s="503">
        <v>0</v>
      </c>
    </row>
    <row r="2525" spans="1:12" ht="15.75" x14ac:dyDescent="0.25">
      <c r="A2525" s="58">
        <v>43034</v>
      </c>
      <c r="B2525" s="513" t="str">
        <f t="shared" si="70"/>
        <v>1026</v>
      </c>
      <c r="C2525" s="56">
        <v>2017</v>
      </c>
      <c r="D2525" s="574">
        <v>41</v>
      </c>
      <c r="E2525" s="574">
        <v>10</v>
      </c>
      <c r="F2525" s="574">
        <v>0</v>
      </c>
      <c r="G2525" s="574">
        <v>0</v>
      </c>
      <c r="H2525" s="574">
        <v>339</v>
      </c>
      <c r="I2525" s="574">
        <v>31</v>
      </c>
      <c r="J2525" s="574">
        <v>16</v>
      </c>
      <c r="K2525" s="503">
        <v>1.3699999999999999</v>
      </c>
      <c r="L2525" s="503">
        <v>0.62</v>
      </c>
    </row>
    <row r="2526" spans="1:12" ht="15.75" x14ac:dyDescent="0.25">
      <c r="A2526" s="58">
        <v>43035</v>
      </c>
      <c r="B2526" s="513" t="str">
        <f t="shared" si="70"/>
        <v>1027</v>
      </c>
      <c r="C2526" s="56">
        <v>2017</v>
      </c>
      <c r="D2526" s="574">
        <v>31</v>
      </c>
      <c r="E2526" s="574">
        <v>4</v>
      </c>
      <c r="F2526" s="574">
        <v>0</v>
      </c>
      <c r="G2526" s="574">
        <v>0</v>
      </c>
      <c r="H2526" s="574">
        <v>286</v>
      </c>
      <c r="I2526" s="574">
        <v>27</v>
      </c>
      <c r="J2526" s="574">
        <v>8</v>
      </c>
      <c r="K2526" s="503">
        <v>0</v>
      </c>
      <c r="L2526" s="503">
        <v>0</v>
      </c>
    </row>
    <row r="2527" spans="1:12" ht="15.75" x14ac:dyDescent="0.25">
      <c r="A2527" s="58">
        <v>43036</v>
      </c>
      <c r="B2527" s="513" t="str">
        <f t="shared" ref="B2527:B2590" si="71">CONCATENATE(TEXT(A2527,"mm"),TEXT(A2527,"dd"))</f>
        <v>1028</v>
      </c>
      <c r="C2527" s="56">
        <v>2017</v>
      </c>
      <c r="D2527" s="574">
        <v>23</v>
      </c>
      <c r="E2527" s="574">
        <v>6</v>
      </c>
      <c r="F2527" s="574">
        <v>0</v>
      </c>
      <c r="G2527" s="574">
        <v>0</v>
      </c>
      <c r="H2527" s="574">
        <v>282</v>
      </c>
      <c r="I2527" s="574">
        <v>38</v>
      </c>
      <c r="J2527" s="574">
        <v>10</v>
      </c>
      <c r="K2527" s="503">
        <v>0</v>
      </c>
      <c r="L2527" s="503">
        <v>0</v>
      </c>
    </row>
    <row r="2528" spans="1:12" ht="15.75" x14ac:dyDescent="0.25">
      <c r="A2528" s="58">
        <v>43037</v>
      </c>
      <c r="B2528" s="513" t="str">
        <f t="shared" si="71"/>
        <v>1029</v>
      </c>
      <c r="C2528" s="56">
        <v>2017</v>
      </c>
      <c r="D2528" s="574">
        <v>30</v>
      </c>
      <c r="E2528" s="574">
        <v>1</v>
      </c>
      <c r="F2528" s="574">
        <v>0</v>
      </c>
      <c r="G2528" s="574">
        <v>0</v>
      </c>
      <c r="H2528" s="574">
        <v>268</v>
      </c>
      <c r="I2528" s="574">
        <v>34</v>
      </c>
      <c r="J2528" s="574">
        <v>6</v>
      </c>
      <c r="K2528" s="503">
        <v>0</v>
      </c>
      <c r="L2528" s="503">
        <v>0</v>
      </c>
    </row>
    <row r="2529" spans="1:12" ht="15.75" x14ac:dyDescent="0.25">
      <c r="A2529" s="58">
        <v>43038</v>
      </c>
      <c r="B2529" s="513" t="str">
        <f t="shared" si="71"/>
        <v>1030</v>
      </c>
      <c r="C2529" s="56">
        <v>2017</v>
      </c>
      <c r="D2529" s="574">
        <v>14</v>
      </c>
      <c r="E2529" s="574">
        <v>0</v>
      </c>
      <c r="F2529" s="574">
        <v>0</v>
      </c>
      <c r="G2529" s="574">
        <v>0</v>
      </c>
      <c r="H2529" s="574">
        <v>95</v>
      </c>
      <c r="I2529" s="574">
        <v>27</v>
      </c>
      <c r="J2529" s="574">
        <v>1</v>
      </c>
      <c r="K2529" s="503">
        <v>0</v>
      </c>
      <c r="L2529" s="503">
        <v>0</v>
      </c>
    </row>
    <row r="2530" spans="1:12" ht="15.75" x14ac:dyDescent="0.25">
      <c r="A2530" s="58">
        <v>43039</v>
      </c>
      <c r="B2530" s="513" t="str">
        <f t="shared" si="71"/>
        <v>1031</v>
      </c>
      <c r="C2530" s="56">
        <v>2017</v>
      </c>
      <c r="D2530" s="574">
        <v>8</v>
      </c>
      <c r="E2530" s="574">
        <v>0</v>
      </c>
      <c r="F2530" s="574">
        <v>0</v>
      </c>
      <c r="G2530" s="574">
        <v>0</v>
      </c>
      <c r="H2530" s="574">
        <v>35</v>
      </c>
      <c r="I2530" s="574">
        <v>9.5</v>
      </c>
      <c r="J2530" s="574">
        <v>0</v>
      </c>
      <c r="K2530" s="503">
        <v>0</v>
      </c>
      <c r="L2530" s="503">
        <v>0</v>
      </c>
    </row>
    <row r="2531" spans="1:12" ht="15.75" x14ac:dyDescent="0.25">
      <c r="A2531" s="58">
        <v>43040</v>
      </c>
      <c r="B2531" s="513" t="str">
        <f t="shared" si="71"/>
        <v>1101</v>
      </c>
      <c r="C2531" s="56">
        <v>2017</v>
      </c>
      <c r="D2531" s="574">
        <v>125</v>
      </c>
      <c r="E2531" s="574">
        <v>4</v>
      </c>
      <c r="F2531" s="574">
        <v>0</v>
      </c>
      <c r="G2531" s="574">
        <v>0</v>
      </c>
      <c r="H2531" s="574">
        <v>575</v>
      </c>
      <c r="I2531" s="574">
        <v>98</v>
      </c>
      <c r="J2531" s="574">
        <v>8</v>
      </c>
      <c r="K2531" s="503">
        <v>0</v>
      </c>
      <c r="L2531" s="503">
        <v>0</v>
      </c>
    </row>
    <row r="2532" spans="1:12" ht="15.75" x14ac:dyDescent="0.25">
      <c r="A2532" s="58">
        <v>43041</v>
      </c>
      <c r="B2532" s="513" t="str">
        <f t="shared" si="71"/>
        <v>1102</v>
      </c>
      <c r="C2532" s="56">
        <v>2017</v>
      </c>
      <c r="D2532" s="574">
        <v>5</v>
      </c>
      <c r="E2532" s="574">
        <v>0</v>
      </c>
      <c r="F2532" s="574">
        <v>0</v>
      </c>
      <c r="G2532" s="574">
        <v>0</v>
      </c>
      <c r="H2532" s="574">
        <v>35</v>
      </c>
      <c r="I2532" s="574">
        <v>13</v>
      </c>
      <c r="J2532" s="574">
        <v>2</v>
      </c>
      <c r="K2532" s="503">
        <v>0</v>
      </c>
      <c r="L2532" s="503">
        <v>0</v>
      </c>
    </row>
    <row r="2533" spans="1:12" ht="15.75" x14ac:dyDescent="0.25">
      <c r="A2533" s="58">
        <v>43042</v>
      </c>
      <c r="B2533" s="513" t="str">
        <f t="shared" si="71"/>
        <v>1103</v>
      </c>
      <c r="C2533" s="56">
        <v>2017</v>
      </c>
      <c r="D2533" s="574">
        <v>9</v>
      </c>
      <c r="E2533" s="574">
        <v>0</v>
      </c>
      <c r="F2533" s="574">
        <v>0</v>
      </c>
      <c r="G2533" s="574">
        <v>0</v>
      </c>
      <c r="H2533" s="574">
        <v>8</v>
      </c>
      <c r="I2533" s="574">
        <v>0</v>
      </c>
      <c r="J2533" s="574">
        <v>0</v>
      </c>
      <c r="K2533" s="503">
        <v>0</v>
      </c>
      <c r="L2533" s="503">
        <v>0</v>
      </c>
    </row>
    <row r="2534" spans="1:12" ht="15.75" x14ac:dyDescent="0.25">
      <c r="A2534" s="58">
        <v>43043</v>
      </c>
      <c r="B2534" s="513" t="str">
        <f t="shared" si="71"/>
        <v>1104</v>
      </c>
      <c r="C2534" s="56">
        <v>2017</v>
      </c>
      <c r="D2534" s="574">
        <v>9.5299999999999994</v>
      </c>
      <c r="E2534" s="574">
        <v>1.54</v>
      </c>
      <c r="F2534" s="574">
        <v>0</v>
      </c>
      <c r="G2534" s="574">
        <v>0</v>
      </c>
      <c r="H2534" s="574">
        <v>38.69</v>
      </c>
      <c r="I2534" s="574">
        <v>6.65</v>
      </c>
      <c r="J2534" s="574">
        <v>2.65</v>
      </c>
      <c r="K2534" s="503">
        <v>0</v>
      </c>
      <c r="L2534" s="503">
        <v>0</v>
      </c>
    </row>
    <row r="2535" spans="1:12" ht="15.75" x14ac:dyDescent="0.25">
      <c r="A2535" s="58">
        <v>43044</v>
      </c>
      <c r="B2535" s="513" t="str">
        <f t="shared" si="71"/>
        <v>1105</v>
      </c>
      <c r="C2535" s="56">
        <v>2017</v>
      </c>
      <c r="D2535" s="574">
        <v>10.08</v>
      </c>
      <c r="E2535" s="574">
        <v>3.09</v>
      </c>
      <c r="F2535" s="574">
        <v>0</v>
      </c>
      <c r="G2535" s="574">
        <v>0</v>
      </c>
      <c r="H2535" s="574">
        <v>69.430000000000007</v>
      </c>
      <c r="I2535" s="574">
        <v>13.35</v>
      </c>
      <c r="J2535" s="574">
        <v>5.35</v>
      </c>
      <c r="K2535" s="503">
        <v>0</v>
      </c>
      <c r="L2535" s="503">
        <v>0</v>
      </c>
    </row>
    <row r="2536" spans="1:12" ht="15.75" x14ac:dyDescent="0.25">
      <c r="A2536" s="58">
        <v>43045</v>
      </c>
      <c r="B2536" s="513" t="str">
        <f t="shared" si="71"/>
        <v>1106</v>
      </c>
      <c r="C2536" s="56">
        <v>2017</v>
      </c>
      <c r="D2536" s="574">
        <v>10.64</v>
      </c>
      <c r="E2536" s="574">
        <v>4.62</v>
      </c>
      <c r="F2536" s="574">
        <v>0</v>
      </c>
      <c r="G2536" s="574">
        <v>0</v>
      </c>
      <c r="H2536" s="574">
        <v>100.13</v>
      </c>
      <c r="I2536" s="574">
        <v>20</v>
      </c>
      <c r="J2536" s="574">
        <v>8</v>
      </c>
      <c r="K2536" s="503">
        <v>0</v>
      </c>
      <c r="L2536" s="503">
        <v>0</v>
      </c>
    </row>
    <row r="2537" spans="1:12" ht="15.75" x14ac:dyDescent="0.25">
      <c r="A2537" s="58">
        <v>43046</v>
      </c>
      <c r="B2537" s="513" t="str">
        <f t="shared" si="71"/>
        <v>1107</v>
      </c>
      <c r="C2537" s="56">
        <v>2017</v>
      </c>
      <c r="D2537" s="574">
        <v>12.45</v>
      </c>
      <c r="E2537" s="574">
        <v>7.95</v>
      </c>
      <c r="F2537" s="574">
        <v>0</v>
      </c>
      <c r="G2537" s="574">
        <v>0</v>
      </c>
      <c r="H2537" s="574">
        <v>84.45</v>
      </c>
      <c r="I2537" s="574">
        <v>16</v>
      </c>
      <c r="J2537" s="574">
        <v>9.4</v>
      </c>
      <c r="K2537" s="503">
        <v>0</v>
      </c>
      <c r="L2537" s="503">
        <v>0</v>
      </c>
    </row>
    <row r="2538" spans="1:12" ht="15.75" x14ac:dyDescent="0.25">
      <c r="A2538" s="58">
        <v>43047</v>
      </c>
      <c r="B2538" s="513" t="str">
        <f t="shared" si="71"/>
        <v>1108</v>
      </c>
      <c r="C2538" s="56">
        <v>2017</v>
      </c>
      <c r="D2538" s="574">
        <v>14.26</v>
      </c>
      <c r="E2538" s="574">
        <v>11.28</v>
      </c>
      <c r="F2538" s="574">
        <v>0</v>
      </c>
      <c r="G2538" s="574">
        <v>0</v>
      </c>
      <c r="H2538" s="574">
        <v>68.77</v>
      </c>
      <c r="I2538" s="574">
        <v>12</v>
      </c>
      <c r="J2538" s="574">
        <v>10.8</v>
      </c>
      <c r="K2538" s="503">
        <v>0.69</v>
      </c>
      <c r="L2538" s="503">
        <v>0.32</v>
      </c>
    </row>
    <row r="2539" spans="1:12" ht="15.75" x14ac:dyDescent="0.25">
      <c r="A2539" s="58">
        <v>43048</v>
      </c>
      <c r="B2539" s="513" t="str">
        <f t="shared" si="71"/>
        <v>1109</v>
      </c>
      <c r="C2539" s="56">
        <v>2017</v>
      </c>
      <c r="D2539" s="574">
        <v>16.100000000000001</v>
      </c>
      <c r="E2539" s="574">
        <v>14.6</v>
      </c>
      <c r="F2539" s="574">
        <v>0</v>
      </c>
      <c r="G2539" s="574">
        <v>0</v>
      </c>
      <c r="H2539" s="574">
        <v>53.1</v>
      </c>
      <c r="I2539" s="574">
        <v>8</v>
      </c>
      <c r="J2539" s="574">
        <v>12.2</v>
      </c>
      <c r="K2539" s="503">
        <v>0.69</v>
      </c>
      <c r="L2539" s="503">
        <v>0.32</v>
      </c>
    </row>
    <row r="2540" spans="1:12" ht="15.75" x14ac:dyDescent="0.25">
      <c r="A2540" s="58">
        <v>43049</v>
      </c>
      <c r="B2540" s="513" t="str">
        <f t="shared" si="71"/>
        <v>1110</v>
      </c>
      <c r="C2540" s="56">
        <v>2017</v>
      </c>
      <c r="D2540" s="574">
        <v>17.940000000000001</v>
      </c>
      <c r="E2540" s="574">
        <v>17.920000000000002</v>
      </c>
      <c r="F2540" s="574">
        <v>0</v>
      </c>
      <c r="G2540" s="574">
        <v>0</v>
      </c>
      <c r="H2540" s="574">
        <v>37.43</v>
      </c>
      <c r="I2540" s="574">
        <v>4</v>
      </c>
      <c r="J2540" s="574">
        <v>13.6</v>
      </c>
      <c r="K2540" s="503">
        <v>0.69</v>
      </c>
      <c r="L2540" s="503">
        <v>0.32</v>
      </c>
    </row>
    <row r="2541" spans="1:12" ht="15.75" x14ac:dyDescent="0.25">
      <c r="A2541" s="58">
        <v>43050</v>
      </c>
      <c r="B2541" s="513" t="str">
        <f t="shared" si="71"/>
        <v>1111</v>
      </c>
      <c r="C2541" s="56">
        <v>2017</v>
      </c>
      <c r="D2541" s="574">
        <v>16</v>
      </c>
      <c r="E2541" s="574">
        <v>10</v>
      </c>
      <c r="F2541" s="574">
        <v>0</v>
      </c>
      <c r="G2541" s="574">
        <v>0</v>
      </c>
      <c r="H2541" s="574">
        <v>20</v>
      </c>
      <c r="I2541" s="574">
        <v>0</v>
      </c>
      <c r="J2541" s="574">
        <v>15</v>
      </c>
      <c r="K2541" s="503">
        <v>1.3699999999999999</v>
      </c>
      <c r="L2541" s="503">
        <v>0.62</v>
      </c>
    </row>
    <row r="2542" spans="1:12" ht="15.75" x14ac:dyDescent="0.25">
      <c r="A2542" s="58">
        <v>43051</v>
      </c>
      <c r="B2542" s="513" t="str">
        <f t="shared" si="71"/>
        <v>1112</v>
      </c>
      <c r="C2542" s="56">
        <v>2017</v>
      </c>
      <c r="D2542" s="574">
        <v>86.5</v>
      </c>
      <c r="E2542" s="574">
        <v>5</v>
      </c>
      <c r="F2542" s="574">
        <v>0</v>
      </c>
      <c r="G2542" s="574">
        <v>0</v>
      </c>
      <c r="H2542" s="574">
        <v>11</v>
      </c>
      <c r="I2542" s="574">
        <v>6</v>
      </c>
      <c r="J2542" s="574">
        <v>8.5</v>
      </c>
      <c r="K2542" s="503">
        <v>0</v>
      </c>
      <c r="L2542" s="503">
        <v>0</v>
      </c>
    </row>
    <row r="2543" spans="1:12" ht="15.75" x14ac:dyDescent="0.25">
      <c r="A2543" s="58">
        <v>43052</v>
      </c>
      <c r="B2543" s="513" t="str">
        <f t="shared" si="71"/>
        <v>1113</v>
      </c>
      <c r="C2543" s="56">
        <v>2017</v>
      </c>
      <c r="D2543" s="574">
        <v>4</v>
      </c>
      <c r="E2543" s="574">
        <v>0</v>
      </c>
      <c r="F2543" s="574">
        <v>0</v>
      </c>
      <c r="G2543" s="574">
        <v>0</v>
      </c>
      <c r="H2543" s="574">
        <v>1</v>
      </c>
      <c r="I2543" s="574">
        <v>0</v>
      </c>
      <c r="J2543" s="574">
        <v>0</v>
      </c>
      <c r="K2543" s="503">
        <v>0</v>
      </c>
      <c r="L2543" s="503">
        <v>0</v>
      </c>
    </row>
    <row r="2544" spans="1:12" x14ac:dyDescent="0.2">
      <c r="A2544" s="58">
        <v>43053</v>
      </c>
      <c r="B2544" s="513" t="str">
        <f t="shared" si="71"/>
        <v>1114</v>
      </c>
      <c r="C2544" s="56">
        <v>2017</v>
      </c>
    </row>
    <row r="2545" spans="1:3" x14ac:dyDescent="0.2">
      <c r="A2545" s="58">
        <v>43054</v>
      </c>
      <c r="B2545" s="513" t="str">
        <f t="shared" si="71"/>
        <v>1115</v>
      </c>
      <c r="C2545" s="56">
        <v>2017</v>
      </c>
    </row>
    <row r="2546" spans="1:3" x14ac:dyDescent="0.2">
      <c r="A2546" s="58">
        <v>43055</v>
      </c>
      <c r="B2546" s="513" t="str">
        <f t="shared" si="71"/>
        <v>1116</v>
      </c>
      <c r="C2546" s="56">
        <v>2017</v>
      </c>
    </row>
    <row r="2547" spans="1:3" x14ac:dyDescent="0.2">
      <c r="A2547" s="58">
        <v>43056</v>
      </c>
      <c r="B2547" s="513" t="str">
        <f t="shared" si="71"/>
        <v>1117</v>
      </c>
      <c r="C2547" s="56">
        <v>2017</v>
      </c>
    </row>
    <row r="2548" spans="1:3" x14ac:dyDescent="0.2">
      <c r="A2548" s="58">
        <v>43057</v>
      </c>
      <c r="B2548" s="513" t="str">
        <f t="shared" si="71"/>
        <v>1118</v>
      </c>
      <c r="C2548" s="56">
        <v>2017</v>
      </c>
    </row>
    <row r="2549" spans="1:3" x14ac:dyDescent="0.2">
      <c r="A2549" s="58">
        <v>43058</v>
      </c>
      <c r="B2549" s="513" t="str">
        <f t="shared" si="71"/>
        <v>1119</v>
      </c>
      <c r="C2549" s="56">
        <v>2017</v>
      </c>
    </row>
    <row r="2550" spans="1:3" x14ac:dyDescent="0.2">
      <c r="A2550" s="58">
        <v>43059</v>
      </c>
      <c r="B2550" s="513" t="str">
        <f t="shared" si="71"/>
        <v>1120</v>
      </c>
      <c r="C2550" s="56">
        <v>2017</v>
      </c>
    </row>
    <row r="2551" spans="1:3" x14ac:dyDescent="0.2">
      <c r="A2551" s="58">
        <v>43060</v>
      </c>
      <c r="B2551" s="513" t="str">
        <f t="shared" si="71"/>
        <v>1121</v>
      </c>
      <c r="C2551" s="56">
        <v>2017</v>
      </c>
    </row>
    <row r="2552" spans="1:3" x14ac:dyDescent="0.2">
      <c r="A2552" s="58">
        <v>43061</v>
      </c>
      <c r="B2552" s="513" t="str">
        <f t="shared" si="71"/>
        <v>1122</v>
      </c>
      <c r="C2552" s="56">
        <v>2017</v>
      </c>
    </row>
    <row r="2553" spans="1:3" x14ac:dyDescent="0.2">
      <c r="A2553" s="58">
        <v>43062</v>
      </c>
      <c r="B2553" s="513" t="str">
        <f t="shared" si="71"/>
        <v>1123</v>
      </c>
      <c r="C2553" s="56">
        <v>2017</v>
      </c>
    </row>
    <row r="2554" spans="1:3" x14ac:dyDescent="0.2">
      <c r="A2554" s="58">
        <v>43063</v>
      </c>
      <c r="B2554" s="513" t="str">
        <f t="shared" si="71"/>
        <v>1124</v>
      </c>
      <c r="C2554" s="56">
        <v>2017</v>
      </c>
    </row>
    <row r="2555" spans="1:3" x14ac:dyDescent="0.2">
      <c r="A2555" s="58">
        <v>43064</v>
      </c>
      <c r="B2555" s="513" t="str">
        <f t="shared" si="71"/>
        <v>1125</v>
      </c>
      <c r="C2555" s="56">
        <v>2017</v>
      </c>
    </row>
    <row r="2556" spans="1:3" x14ac:dyDescent="0.2">
      <c r="A2556" s="58">
        <v>43065</v>
      </c>
      <c r="B2556" s="513" t="str">
        <f t="shared" si="71"/>
        <v>1126</v>
      </c>
      <c r="C2556" s="56">
        <v>2017</v>
      </c>
    </row>
    <row r="2557" spans="1:3" x14ac:dyDescent="0.2">
      <c r="A2557" s="58">
        <v>43066</v>
      </c>
      <c r="B2557" s="513" t="str">
        <f t="shared" si="71"/>
        <v>1127</v>
      </c>
      <c r="C2557" s="56">
        <v>2017</v>
      </c>
    </row>
    <row r="2558" spans="1:3" x14ac:dyDescent="0.2">
      <c r="A2558" s="58">
        <v>43067</v>
      </c>
      <c r="B2558" s="513" t="str">
        <f t="shared" si="71"/>
        <v>1128</v>
      </c>
      <c r="C2558" s="56">
        <v>2017</v>
      </c>
    </row>
    <row r="2559" spans="1:3" x14ac:dyDescent="0.2">
      <c r="A2559" s="58">
        <v>43068</v>
      </c>
      <c r="B2559" s="513" t="str">
        <f t="shared" si="71"/>
        <v>1129</v>
      </c>
      <c r="C2559" s="56">
        <v>2017</v>
      </c>
    </row>
    <row r="2560" spans="1:3" x14ac:dyDescent="0.2">
      <c r="A2560" s="58">
        <v>43069</v>
      </c>
      <c r="B2560" s="513" t="str">
        <f t="shared" si="71"/>
        <v>1130</v>
      </c>
      <c r="C2560" s="56">
        <v>2017</v>
      </c>
    </row>
    <row r="2561" spans="1:14" x14ac:dyDescent="0.2">
      <c r="A2561" s="58">
        <v>43312</v>
      </c>
      <c r="B2561" s="513" t="str">
        <f t="shared" si="71"/>
        <v>0731</v>
      </c>
      <c r="C2561" s="56">
        <v>2018</v>
      </c>
      <c r="D2561" s="141">
        <v>22</v>
      </c>
      <c r="E2561" s="141">
        <v>2</v>
      </c>
      <c r="F2561" s="141">
        <v>0</v>
      </c>
      <c r="G2561" s="141">
        <v>0</v>
      </c>
      <c r="H2561" s="141">
        <v>12</v>
      </c>
      <c r="I2561" s="141">
        <v>0</v>
      </c>
      <c r="J2561" s="141">
        <v>1728</v>
      </c>
      <c r="K2561" s="141">
        <v>35024</v>
      </c>
      <c r="L2561" s="141">
        <v>2060</v>
      </c>
      <c r="N2561" s="56" t="s">
        <v>678</v>
      </c>
    </row>
    <row r="2562" spans="1:14" ht="15.75" x14ac:dyDescent="0.25">
      <c r="A2562" s="58">
        <v>43313</v>
      </c>
      <c r="B2562" s="513" t="str">
        <f t="shared" si="71"/>
        <v>0801</v>
      </c>
      <c r="C2562" s="56">
        <v>2018</v>
      </c>
      <c r="D2562" s="574">
        <v>1</v>
      </c>
      <c r="E2562" s="574">
        <v>0</v>
      </c>
      <c r="F2562" s="577">
        <v>0</v>
      </c>
      <c r="G2562" s="578">
        <v>0</v>
      </c>
      <c r="H2562" s="574">
        <v>0</v>
      </c>
      <c r="I2562" s="574">
        <v>0</v>
      </c>
      <c r="J2562" s="578">
        <v>28</v>
      </c>
      <c r="K2562" s="578">
        <v>58.970000000000006</v>
      </c>
      <c r="L2562" s="1">
        <v>6.0200000000000005</v>
      </c>
    </row>
    <row r="2563" spans="1:14" ht="15.75" x14ac:dyDescent="0.25">
      <c r="A2563" s="58">
        <v>43314</v>
      </c>
      <c r="B2563" s="513" t="str">
        <f t="shared" si="71"/>
        <v>0802</v>
      </c>
      <c r="C2563" s="56">
        <v>2018</v>
      </c>
      <c r="D2563" s="574">
        <v>9</v>
      </c>
      <c r="E2563" s="574">
        <v>4</v>
      </c>
      <c r="F2563" s="577">
        <v>0</v>
      </c>
      <c r="G2563" s="578">
        <v>0</v>
      </c>
      <c r="H2563" s="574">
        <v>2</v>
      </c>
      <c r="I2563" s="574">
        <v>0</v>
      </c>
      <c r="J2563" s="578">
        <v>72</v>
      </c>
      <c r="K2563" s="578">
        <v>91.65</v>
      </c>
      <c r="L2563" s="1">
        <v>9.3500000000000014</v>
      </c>
    </row>
    <row r="2564" spans="1:14" ht="15.75" x14ac:dyDescent="0.25">
      <c r="A2564" s="58">
        <v>43315</v>
      </c>
      <c r="B2564" s="513" t="str">
        <f t="shared" si="71"/>
        <v>0803</v>
      </c>
      <c r="C2564" s="56">
        <v>2018</v>
      </c>
      <c r="D2564" s="574">
        <v>3</v>
      </c>
      <c r="E2564" s="574">
        <v>1</v>
      </c>
      <c r="F2564" s="577">
        <v>0</v>
      </c>
      <c r="G2564" s="578">
        <v>0</v>
      </c>
      <c r="H2564" s="574">
        <v>3</v>
      </c>
      <c r="I2564" s="574">
        <v>0</v>
      </c>
      <c r="J2564" s="578">
        <v>42</v>
      </c>
      <c r="K2564" s="578">
        <v>46.28</v>
      </c>
      <c r="L2564" s="1">
        <v>4.72</v>
      </c>
    </row>
    <row r="2565" spans="1:14" ht="15.75" x14ac:dyDescent="0.25">
      <c r="A2565" s="58">
        <v>43316</v>
      </c>
      <c r="B2565" s="513" t="str">
        <f t="shared" si="71"/>
        <v>0804</v>
      </c>
      <c r="C2565" s="56">
        <v>2018</v>
      </c>
      <c r="D2565" s="574">
        <v>4</v>
      </c>
      <c r="E2565" s="574">
        <v>1</v>
      </c>
      <c r="F2565" s="577">
        <v>0</v>
      </c>
      <c r="G2565" s="578">
        <v>0</v>
      </c>
      <c r="H2565" s="574">
        <v>8</v>
      </c>
      <c r="I2565" s="574">
        <v>0</v>
      </c>
      <c r="J2565" s="578">
        <v>28</v>
      </c>
      <c r="K2565" s="578">
        <v>35.380000000000003</v>
      </c>
      <c r="L2565" s="1">
        <v>3.6100000000000003</v>
      </c>
    </row>
    <row r="2566" spans="1:14" ht="15.75" x14ac:dyDescent="0.25">
      <c r="A2566" s="58">
        <v>43317</v>
      </c>
      <c r="B2566" s="513" t="str">
        <f t="shared" si="71"/>
        <v>0805</v>
      </c>
      <c r="C2566" s="56">
        <v>2018</v>
      </c>
      <c r="D2566" s="574">
        <v>15</v>
      </c>
      <c r="E2566" s="574">
        <v>0</v>
      </c>
      <c r="F2566" s="577">
        <v>0</v>
      </c>
      <c r="G2566" s="578">
        <v>0</v>
      </c>
      <c r="H2566" s="574">
        <v>10</v>
      </c>
      <c r="I2566" s="574">
        <v>0</v>
      </c>
      <c r="J2566" s="578">
        <v>33</v>
      </c>
      <c r="K2566" s="578">
        <v>73.5</v>
      </c>
      <c r="L2566" s="1">
        <v>7.5</v>
      </c>
    </row>
    <row r="2567" spans="1:14" ht="15.75" x14ac:dyDescent="0.25">
      <c r="A2567" s="58">
        <v>43318</v>
      </c>
      <c r="B2567" s="513" t="str">
        <f t="shared" si="71"/>
        <v>0806</v>
      </c>
      <c r="C2567" s="56">
        <v>2018</v>
      </c>
      <c r="D2567" s="574">
        <v>11</v>
      </c>
      <c r="E2567" s="574">
        <v>0</v>
      </c>
      <c r="F2567" s="577">
        <v>0</v>
      </c>
      <c r="G2567" s="578">
        <v>0</v>
      </c>
      <c r="H2567" s="574">
        <v>1</v>
      </c>
      <c r="I2567" s="574">
        <v>0</v>
      </c>
      <c r="J2567" s="578">
        <v>28</v>
      </c>
      <c r="K2567" s="578">
        <v>41.74</v>
      </c>
      <c r="L2567" s="1">
        <v>4.26</v>
      </c>
    </row>
    <row r="2568" spans="1:14" ht="15.75" x14ac:dyDescent="0.25">
      <c r="A2568" s="58">
        <v>43319</v>
      </c>
      <c r="B2568" s="513" t="str">
        <f t="shared" si="71"/>
        <v>0807</v>
      </c>
      <c r="C2568" s="56">
        <v>2018</v>
      </c>
      <c r="D2568" s="574">
        <v>5</v>
      </c>
      <c r="E2568" s="574">
        <v>0</v>
      </c>
      <c r="F2568" s="577">
        <v>0</v>
      </c>
      <c r="G2568" s="578">
        <v>1</v>
      </c>
      <c r="H2568" s="574">
        <v>1</v>
      </c>
      <c r="I2568" s="574">
        <v>0</v>
      </c>
      <c r="J2568" s="578">
        <v>16</v>
      </c>
      <c r="K2568" s="578">
        <v>21.77</v>
      </c>
      <c r="L2568" s="1">
        <v>2.2200000000000002</v>
      </c>
    </row>
    <row r="2569" spans="1:14" ht="15.75" x14ac:dyDescent="0.25">
      <c r="A2569" s="58">
        <v>43320</v>
      </c>
      <c r="B2569" s="513" t="str">
        <f t="shared" si="71"/>
        <v>0808</v>
      </c>
      <c r="C2569" s="56">
        <v>2018</v>
      </c>
      <c r="D2569" s="574">
        <v>1</v>
      </c>
      <c r="E2569" s="574">
        <v>0</v>
      </c>
      <c r="F2569" s="577">
        <v>0</v>
      </c>
      <c r="G2569" s="578">
        <v>0</v>
      </c>
      <c r="H2569" s="574">
        <v>0</v>
      </c>
      <c r="I2569" s="574">
        <v>0</v>
      </c>
      <c r="J2569" s="578">
        <v>14</v>
      </c>
      <c r="K2569" s="578">
        <v>12.7</v>
      </c>
      <c r="L2569" s="1">
        <v>1.3</v>
      </c>
    </row>
    <row r="2570" spans="1:14" ht="15.75" x14ac:dyDescent="0.25">
      <c r="A2570" s="58">
        <v>43321</v>
      </c>
      <c r="B2570" s="513" t="str">
        <f t="shared" si="71"/>
        <v>0809</v>
      </c>
      <c r="C2570" s="56">
        <v>2018</v>
      </c>
      <c r="D2570" s="574">
        <v>4</v>
      </c>
      <c r="E2570" s="574">
        <v>0</v>
      </c>
      <c r="F2570" s="577">
        <v>0</v>
      </c>
      <c r="G2570" s="578">
        <v>0</v>
      </c>
      <c r="H2570" s="574">
        <v>0</v>
      </c>
      <c r="I2570" s="574">
        <v>0</v>
      </c>
      <c r="J2570" s="578">
        <v>14</v>
      </c>
      <c r="K2570" s="578">
        <v>32.67</v>
      </c>
      <c r="L2570" s="1">
        <v>3.34</v>
      </c>
    </row>
    <row r="2571" spans="1:14" ht="15.75" x14ac:dyDescent="0.25">
      <c r="A2571" s="58">
        <v>43322</v>
      </c>
      <c r="B2571" s="513" t="str">
        <f t="shared" si="71"/>
        <v>0810</v>
      </c>
      <c r="C2571" s="56">
        <v>2018</v>
      </c>
      <c r="D2571" s="574">
        <v>1</v>
      </c>
      <c r="E2571" s="574">
        <v>0</v>
      </c>
      <c r="F2571" s="577">
        <v>0</v>
      </c>
      <c r="G2571" s="578">
        <v>0</v>
      </c>
      <c r="H2571" s="574">
        <v>2</v>
      </c>
      <c r="I2571" s="574">
        <v>0</v>
      </c>
      <c r="J2571" s="578">
        <v>9</v>
      </c>
      <c r="K2571" s="578">
        <v>9.9799999999999986</v>
      </c>
      <c r="L2571" s="1">
        <v>1.02</v>
      </c>
    </row>
    <row r="2572" spans="1:14" ht="15.75" x14ac:dyDescent="0.25">
      <c r="A2572" s="58">
        <v>43323</v>
      </c>
      <c r="B2572" s="513" t="str">
        <f t="shared" si="71"/>
        <v>0811</v>
      </c>
      <c r="C2572" s="56">
        <v>2018</v>
      </c>
      <c r="D2572" s="574">
        <v>1</v>
      </c>
      <c r="E2572" s="574">
        <v>0</v>
      </c>
      <c r="F2572" s="577">
        <v>0</v>
      </c>
      <c r="G2572" s="578">
        <v>0</v>
      </c>
      <c r="H2572" s="574">
        <v>0</v>
      </c>
      <c r="I2572" s="574">
        <v>0</v>
      </c>
      <c r="J2572" s="578">
        <v>9</v>
      </c>
      <c r="K2572" s="578">
        <v>17.240000000000002</v>
      </c>
      <c r="L2572" s="1">
        <v>1.7599999999999998</v>
      </c>
    </row>
    <row r="2573" spans="1:14" ht="15.75" x14ac:dyDescent="0.25">
      <c r="A2573" s="58">
        <v>43324</v>
      </c>
      <c r="B2573" s="513" t="str">
        <f t="shared" si="71"/>
        <v>0812</v>
      </c>
      <c r="C2573" s="56">
        <v>2018</v>
      </c>
      <c r="D2573" s="574">
        <v>13</v>
      </c>
      <c r="E2573" s="574">
        <v>1</v>
      </c>
      <c r="F2573" s="577">
        <v>0</v>
      </c>
      <c r="G2573" s="578">
        <v>0</v>
      </c>
      <c r="H2573" s="574">
        <v>5</v>
      </c>
      <c r="I2573" s="574">
        <v>0</v>
      </c>
      <c r="J2573" s="578">
        <v>20</v>
      </c>
      <c r="K2573" s="578">
        <v>17.240000000000002</v>
      </c>
      <c r="L2573" s="1">
        <v>1.7599999999999998</v>
      </c>
    </row>
    <row r="2574" spans="1:14" ht="15.75" x14ac:dyDescent="0.25">
      <c r="A2574" s="58">
        <v>43325</v>
      </c>
      <c r="B2574" s="513" t="str">
        <f t="shared" si="71"/>
        <v>0813</v>
      </c>
      <c r="C2574" s="56">
        <v>2018</v>
      </c>
      <c r="D2574" s="574">
        <v>18</v>
      </c>
      <c r="E2574" s="574">
        <v>1</v>
      </c>
      <c r="F2574" s="577">
        <v>0</v>
      </c>
      <c r="G2574" s="578">
        <v>0</v>
      </c>
      <c r="H2574" s="574">
        <v>8</v>
      </c>
      <c r="I2574" s="574">
        <v>0</v>
      </c>
      <c r="J2574" s="578">
        <v>24</v>
      </c>
      <c r="K2574" s="578">
        <v>19.959999999999997</v>
      </c>
      <c r="L2574" s="1">
        <v>2.04</v>
      </c>
    </row>
    <row r="2575" spans="1:14" ht="15.75" x14ac:dyDescent="0.25">
      <c r="A2575" s="58">
        <v>43326</v>
      </c>
      <c r="B2575" s="513" t="str">
        <f t="shared" si="71"/>
        <v>0814</v>
      </c>
      <c r="C2575" s="56">
        <v>2018</v>
      </c>
      <c r="D2575" s="574">
        <v>13</v>
      </c>
      <c r="E2575" s="574">
        <v>1</v>
      </c>
      <c r="F2575" s="577">
        <v>0</v>
      </c>
      <c r="G2575" s="578">
        <v>0</v>
      </c>
      <c r="H2575" s="574">
        <v>20</v>
      </c>
      <c r="I2575" s="574">
        <v>0</v>
      </c>
      <c r="J2575" s="578">
        <v>9</v>
      </c>
      <c r="K2575" s="578">
        <v>12.7</v>
      </c>
      <c r="L2575" s="1">
        <v>1.3</v>
      </c>
    </row>
    <row r="2576" spans="1:14" ht="15.75" x14ac:dyDescent="0.25">
      <c r="A2576" s="58">
        <v>43327</v>
      </c>
      <c r="B2576" s="513" t="str">
        <f t="shared" si="71"/>
        <v>0815</v>
      </c>
      <c r="C2576" s="56">
        <v>2018</v>
      </c>
      <c r="D2576" s="574">
        <v>27</v>
      </c>
      <c r="E2576" s="574">
        <v>0</v>
      </c>
      <c r="F2576" s="577">
        <v>0</v>
      </c>
      <c r="G2576" s="578">
        <v>0</v>
      </c>
      <c r="H2576" s="574">
        <v>16</v>
      </c>
      <c r="I2576" s="574">
        <v>0</v>
      </c>
      <c r="J2576" s="578">
        <v>18</v>
      </c>
      <c r="K2576" s="578">
        <v>19.060000000000002</v>
      </c>
      <c r="L2576" s="1">
        <v>1.9500000000000002</v>
      </c>
    </row>
    <row r="2577" spans="1:12" ht="15.75" x14ac:dyDescent="0.25">
      <c r="A2577" s="58">
        <v>43328</v>
      </c>
      <c r="B2577" s="513" t="str">
        <f t="shared" si="71"/>
        <v>0816</v>
      </c>
      <c r="C2577" s="56">
        <v>2018</v>
      </c>
      <c r="D2577" s="574">
        <v>18</v>
      </c>
      <c r="E2577" s="574">
        <v>5</v>
      </c>
      <c r="F2577" s="577">
        <v>0</v>
      </c>
      <c r="G2577" s="578">
        <v>0</v>
      </c>
      <c r="H2577" s="574">
        <v>14</v>
      </c>
      <c r="I2577" s="574">
        <v>1</v>
      </c>
      <c r="J2577" s="578">
        <v>11</v>
      </c>
      <c r="K2577" s="578">
        <v>11.790000000000001</v>
      </c>
      <c r="L2577" s="1">
        <v>1.2</v>
      </c>
    </row>
    <row r="2578" spans="1:12" ht="15.75" x14ac:dyDescent="0.25">
      <c r="A2578" s="58">
        <v>43329</v>
      </c>
      <c r="B2578" s="513" t="str">
        <f t="shared" si="71"/>
        <v>0817</v>
      </c>
      <c r="C2578" s="56">
        <v>2018</v>
      </c>
      <c r="D2578" s="574">
        <v>47</v>
      </c>
      <c r="E2578" s="574">
        <v>17</v>
      </c>
      <c r="F2578" s="577">
        <v>0</v>
      </c>
      <c r="G2578" s="578">
        <v>0</v>
      </c>
      <c r="H2578" s="574">
        <v>29</v>
      </c>
      <c r="I2578" s="574">
        <v>3</v>
      </c>
      <c r="J2578" s="578">
        <v>17</v>
      </c>
      <c r="K2578" s="578">
        <v>14.520000000000001</v>
      </c>
      <c r="L2578" s="1">
        <v>1.49</v>
      </c>
    </row>
    <row r="2579" spans="1:12" ht="15.75" x14ac:dyDescent="0.25">
      <c r="A2579" s="58">
        <v>43330</v>
      </c>
      <c r="B2579" s="513" t="str">
        <f t="shared" si="71"/>
        <v>0818</v>
      </c>
      <c r="C2579" s="56">
        <v>2018</v>
      </c>
      <c r="D2579" s="574">
        <v>57</v>
      </c>
      <c r="E2579" s="574">
        <v>5</v>
      </c>
      <c r="F2579" s="577">
        <v>0</v>
      </c>
      <c r="G2579" s="578">
        <v>0</v>
      </c>
      <c r="H2579" s="574">
        <v>33</v>
      </c>
      <c r="I2579" s="574">
        <v>2</v>
      </c>
      <c r="J2579" s="578">
        <v>27</v>
      </c>
      <c r="K2579" s="578">
        <v>34.470000000000006</v>
      </c>
      <c r="L2579" s="1">
        <v>3.5199999999999996</v>
      </c>
    </row>
    <row r="2580" spans="1:12" ht="15.75" x14ac:dyDescent="0.25">
      <c r="A2580" s="58">
        <v>43331</v>
      </c>
      <c r="B2580" s="513" t="str">
        <f t="shared" si="71"/>
        <v>0819</v>
      </c>
      <c r="C2580" s="56">
        <v>2018</v>
      </c>
      <c r="D2580" s="574">
        <v>51</v>
      </c>
      <c r="E2580" s="574">
        <v>10</v>
      </c>
      <c r="F2580" s="577">
        <v>0</v>
      </c>
      <c r="G2580" s="578">
        <v>0</v>
      </c>
      <c r="H2580" s="574">
        <v>19</v>
      </c>
      <c r="I2580" s="574">
        <v>0</v>
      </c>
      <c r="J2580" s="578">
        <v>27</v>
      </c>
      <c r="K2580" s="578">
        <v>34.470000000000006</v>
      </c>
      <c r="L2580" s="1">
        <v>3.5199999999999996</v>
      </c>
    </row>
    <row r="2581" spans="1:12" ht="15.75" x14ac:dyDescent="0.25">
      <c r="A2581" s="58">
        <v>43332</v>
      </c>
      <c r="B2581" s="513" t="str">
        <f t="shared" si="71"/>
        <v>0820</v>
      </c>
      <c r="C2581" s="56">
        <v>2018</v>
      </c>
      <c r="D2581" s="574">
        <v>24</v>
      </c>
      <c r="E2581" s="574">
        <v>4</v>
      </c>
      <c r="F2581" s="577">
        <v>0</v>
      </c>
      <c r="G2581" s="578">
        <v>0</v>
      </c>
      <c r="H2581" s="574">
        <v>6</v>
      </c>
      <c r="I2581" s="574">
        <v>0</v>
      </c>
      <c r="J2581" s="578">
        <v>17</v>
      </c>
      <c r="K2581" s="578">
        <v>18.14</v>
      </c>
      <c r="L2581" s="1">
        <v>1.85</v>
      </c>
    </row>
    <row r="2582" spans="1:12" ht="15.75" x14ac:dyDescent="0.25">
      <c r="A2582" s="58">
        <v>43333</v>
      </c>
      <c r="B2582" s="513" t="str">
        <f t="shared" si="71"/>
        <v>0821</v>
      </c>
      <c r="C2582" s="56">
        <v>2018</v>
      </c>
      <c r="D2582" s="574">
        <v>38</v>
      </c>
      <c r="E2582" s="574">
        <v>24</v>
      </c>
      <c r="F2582" s="577">
        <v>0</v>
      </c>
      <c r="G2582" s="578">
        <v>0</v>
      </c>
      <c r="H2582" s="574">
        <v>10</v>
      </c>
      <c r="I2582" s="574">
        <v>2</v>
      </c>
      <c r="J2582" s="578">
        <v>18</v>
      </c>
      <c r="K2582" s="578">
        <v>14.520000000000001</v>
      </c>
      <c r="L2582" s="1">
        <v>1.49</v>
      </c>
    </row>
    <row r="2583" spans="1:12" ht="15.75" x14ac:dyDescent="0.25">
      <c r="A2583" s="58">
        <v>43334</v>
      </c>
      <c r="B2583" s="513" t="str">
        <f t="shared" si="71"/>
        <v>0822</v>
      </c>
      <c r="C2583" s="56">
        <v>2018</v>
      </c>
      <c r="D2583" s="574">
        <v>144</v>
      </c>
      <c r="E2583" s="574">
        <v>8</v>
      </c>
      <c r="F2583" s="577">
        <v>0</v>
      </c>
      <c r="G2583" s="578">
        <v>0</v>
      </c>
      <c r="H2583" s="574">
        <v>74</v>
      </c>
      <c r="I2583" s="574">
        <v>5</v>
      </c>
      <c r="J2583" s="578">
        <v>42</v>
      </c>
      <c r="K2583" s="578">
        <v>60.8</v>
      </c>
      <c r="L2583" s="1">
        <v>6.2</v>
      </c>
    </row>
    <row r="2584" spans="1:12" ht="15.75" x14ac:dyDescent="0.25">
      <c r="A2584" s="58">
        <v>43335</v>
      </c>
      <c r="B2584" s="513" t="str">
        <f t="shared" si="71"/>
        <v>0823</v>
      </c>
      <c r="C2584" s="56">
        <v>2018</v>
      </c>
      <c r="D2584" s="574">
        <v>89</v>
      </c>
      <c r="E2584" s="574">
        <v>27</v>
      </c>
      <c r="F2584" s="577">
        <v>0</v>
      </c>
      <c r="G2584" s="578">
        <v>0</v>
      </c>
      <c r="H2584" s="574">
        <v>119</v>
      </c>
      <c r="I2584" s="574">
        <v>12</v>
      </c>
      <c r="J2584" s="578">
        <v>26</v>
      </c>
      <c r="K2584" s="578">
        <v>36.29</v>
      </c>
      <c r="L2584" s="1">
        <v>3.7</v>
      </c>
    </row>
    <row r="2585" spans="1:12" ht="15.75" x14ac:dyDescent="0.25">
      <c r="A2585" s="58">
        <v>43336</v>
      </c>
      <c r="B2585" s="513" t="str">
        <f t="shared" si="71"/>
        <v>0824</v>
      </c>
      <c r="C2585" s="56">
        <v>2018</v>
      </c>
      <c r="D2585" s="574">
        <v>189</v>
      </c>
      <c r="E2585" s="574">
        <v>28</v>
      </c>
      <c r="F2585" s="577">
        <v>0</v>
      </c>
      <c r="G2585" s="578">
        <v>0</v>
      </c>
      <c r="H2585" s="574">
        <v>64</v>
      </c>
      <c r="I2585" s="574">
        <v>2</v>
      </c>
      <c r="J2585" s="578">
        <v>50</v>
      </c>
      <c r="K2585" s="578">
        <v>32.67</v>
      </c>
      <c r="L2585" s="1">
        <v>3.34</v>
      </c>
    </row>
    <row r="2586" spans="1:12" ht="15.75" x14ac:dyDescent="0.25">
      <c r="A2586" s="58">
        <v>43337</v>
      </c>
      <c r="B2586" s="513" t="str">
        <f t="shared" si="71"/>
        <v>0825</v>
      </c>
      <c r="C2586" s="56">
        <v>2018</v>
      </c>
      <c r="D2586" s="574">
        <v>198</v>
      </c>
      <c r="E2586" s="574">
        <v>32</v>
      </c>
      <c r="F2586" s="577">
        <v>0</v>
      </c>
      <c r="G2586" s="578">
        <v>0</v>
      </c>
      <c r="H2586" s="574">
        <v>64</v>
      </c>
      <c r="I2586" s="574">
        <v>3</v>
      </c>
      <c r="J2586" s="578">
        <v>60</v>
      </c>
      <c r="K2586" s="578">
        <v>27.23</v>
      </c>
      <c r="L2586" s="1">
        <v>2.7800000000000002</v>
      </c>
    </row>
    <row r="2587" spans="1:12" ht="15.75" x14ac:dyDescent="0.25">
      <c r="A2587" s="58">
        <v>43338</v>
      </c>
      <c r="B2587" s="513" t="str">
        <f t="shared" si="71"/>
        <v>0826</v>
      </c>
      <c r="C2587" s="56">
        <v>2018</v>
      </c>
      <c r="D2587" s="574">
        <v>457</v>
      </c>
      <c r="E2587" s="574">
        <v>40</v>
      </c>
      <c r="F2587" s="577">
        <v>0</v>
      </c>
      <c r="G2587" s="578">
        <v>0</v>
      </c>
      <c r="H2587" s="574">
        <v>73</v>
      </c>
      <c r="I2587" s="574">
        <v>9</v>
      </c>
      <c r="J2587" s="578">
        <v>45</v>
      </c>
      <c r="K2587" s="578">
        <v>32.67</v>
      </c>
      <c r="L2587" s="1">
        <v>3.34</v>
      </c>
    </row>
    <row r="2588" spans="1:12" ht="15.75" x14ac:dyDescent="0.25">
      <c r="A2588" s="58">
        <v>43339</v>
      </c>
      <c r="B2588" s="513" t="str">
        <f t="shared" si="71"/>
        <v>0827</v>
      </c>
      <c r="C2588" s="56">
        <v>2018</v>
      </c>
      <c r="D2588" s="574">
        <v>215</v>
      </c>
      <c r="E2588" s="574">
        <v>43</v>
      </c>
      <c r="F2588" s="577">
        <v>0</v>
      </c>
      <c r="G2588" s="578">
        <v>0</v>
      </c>
      <c r="H2588" s="574">
        <v>52</v>
      </c>
      <c r="I2588" s="574">
        <v>3</v>
      </c>
      <c r="J2588" s="578">
        <v>26</v>
      </c>
      <c r="K2588" s="578">
        <v>28.119999999999997</v>
      </c>
      <c r="L2588" s="1">
        <v>2.8699999999999997</v>
      </c>
    </row>
    <row r="2589" spans="1:12" ht="15.75" x14ac:dyDescent="0.25">
      <c r="A2589" s="58">
        <v>43340</v>
      </c>
      <c r="B2589" s="513" t="str">
        <f t="shared" si="71"/>
        <v>0828</v>
      </c>
      <c r="C2589" s="56">
        <v>2018</v>
      </c>
      <c r="D2589" s="574">
        <v>360</v>
      </c>
      <c r="E2589" s="574">
        <v>51</v>
      </c>
      <c r="F2589" s="577">
        <v>0</v>
      </c>
      <c r="G2589" s="578">
        <v>0</v>
      </c>
      <c r="H2589" s="574">
        <v>170</v>
      </c>
      <c r="I2589" s="574">
        <v>12</v>
      </c>
      <c r="J2589" s="578">
        <v>28</v>
      </c>
      <c r="K2589" s="578">
        <v>61.7</v>
      </c>
      <c r="L2589" s="1">
        <v>6.3</v>
      </c>
    </row>
    <row r="2590" spans="1:12" ht="15.75" x14ac:dyDescent="0.25">
      <c r="A2590" s="58">
        <v>43341</v>
      </c>
      <c r="B2590" s="513" t="str">
        <f t="shared" si="71"/>
        <v>0829</v>
      </c>
      <c r="C2590" s="56">
        <v>2018</v>
      </c>
      <c r="D2590" s="574">
        <v>373</v>
      </c>
      <c r="E2590" s="574">
        <v>80</v>
      </c>
      <c r="F2590" s="577">
        <v>0</v>
      </c>
      <c r="G2590" s="578">
        <v>0</v>
      </c>
      <c r="H2590" s="574">
        <v>257</v>
      </c>
      <c r="I2590" s="574">
        <v>11</v>
      </c>
      <c r="J2590" s="578">
        <v>54</v>
      </c>
      <c r="K2590" s="578">
        <v>112.51</v>
      </c>
      <c r="L2590" s="1">
        <v>11.48</v>
      </c>
    </row>
    <row r="2591" spans="1:12" ht="15.75" x14ac:dyDescent="0.25">
      <c r="A2591" s="58">
        <v>43342</v>
      </c>
      <c r="B2591" s="513" t="str">
        <f t="shared" ref="B2591:B2654" si="72">CONCATENATE(TEXT(A2591,"mm"),TEXT(A2591,"dd"))</f>
        <v>0830</v>
      </c>
      <c r="C2591" s="56">
        <v>2018</v>
      </c>
      <c r="D2591" s="574">
        <v>603</v>
      </c>
      <c r="E2591" s="574">
        <v>96</v>
      </c>
      <c r="F2591" s="577">
        <v>0</v>
      </c>
      <c r="G2591" s="578">
        <v>0</v>
      </c>
      <c r="H2591" s="574">
        <v>362</v>
      </c>
      <c r="I2591" s="574">
        <v>23</v>
      </c>
      <c r="J2591" s="578">
        <v>36</v>
      </c>
      <c r="K2591" s="578">
        <v>46.28</v>
      </c>
      <c r="L2591" s="1">
        <v>4.72</v>
      </c>
    </row>
    <row r="2592" spans="1:12" ht="15.75" x14ac:dyDescent="0.25">
      <c r="A2592" s="58">
        <v>43343</v>
      </c>
      <c r="B2592" s="513" t="str">
        <f t="shared" si="72"/>
        <v>0831</v>
      </c>
      <c r="C2592" s="56">
        <v>2018</v>
      </c>
      <c r="D2592" s="574">
        <v>259</v>
      </c>
      <c r="E2592" s="574">
        <v>48</v>
      </c>
      <c r="F2592" s="577">
        <v>0</v>
      </c>
      <c r="G2592" s="578">
        <v>0</v>
      </c>
      <c r="H2592" s="574">
        <v>455</v>
      </c>
      <c r="I2592" s="574">
        <v>5</v>
      </c>
      <c r="J2592" s="578">
        <v>13</v>
      </c>
      <c r="K2592" s="578">
        <v>34.470000000000006</v>
      </c>
      <c r="L2592" s="1">
        <v>3.5199999999999996</v>
      </c>
    </row>
    <row r="2593" spans="1:12" ht="15.75" x14ac:dyDescent="0.25">
      <c r="A2593" s="58">
        <v>43344</v>
      </c>
      <c r="B2593" s="513" t="str">
        <f t="shared" si="72"/>
        <v>0901</v>
      </c>
      <c r="C2593" s="56">
        <v>2018</v>
      </c>
      <c r="D2593" s="574">
        <v>260</v>
      </c>
      <c r="E2593" s="574">
        <v>67</v>
      </c>
      <c r="F2593" s="577">
        <v>0</v>
      </c>
      <c r="G2593" s="578">
        <v>0</v>
      </c>
      <c r="H2593" s="574">
        <v>326</v>
      </c>
      <c r="I2593" s="574">
        <v>6</v>
      </c>
      <c r="J2593" s="578">
        <v>5</v>
      </c>
      <c r="K2593" s="578">
        <v>20.880000000000003</v>
      </c>
      <c r="L2593" s="1">
        <v>2.13</v>
      </c>
    </row>
    <row r="2594" spans="1:12" ht="15.75" x14ac:dyDescent="0.25">
      <c r="A2594" s="58">
        <v>43345</v>
      </c>
      <c r="B2594" s="513" t="str">
        <f t="shared" si="72"/>
        <v>0902</v>
      </c>
      <c r="C2594" s="56">
        <v>2018</v>
      </c>
      <c r="D2594" s="574">
        <v>385</v>
      </c>
      <c r="E2594" s="574">
        <v>70</v>
      </c>
      <c r="F2594" s="577">
        <v>0</v>
      </c>
      <c r="G2594" s="578">
        <v>0</v>
      </c>
      <c r="H2594" s="574">
        <v>488</v>
      </c>
      <c r="I2594" s="574">
        <v>15</v>
      </c>
      <c r="J2594" s="578">
        <v>24</v>
      </c>
      <c r="K2594" s="578">
        <v>18.14</v>
      </c>
      <c r="L2594" s="1">
        <v>1.85</v>
      </c>
    </row>
    <row r="2595" spans="1:12" ht="15.75" x14ac:dyDescent="0.25">
      <c r="A2595" s="58">
        <v>43346</v>
      </c>
      <c r="B2595" s="513" t="str">
        <f t="shared" si="72"/>
        <v>0903</v>
      </c>
      <c r="C2595" s="56">
        <v>2018</v>
      </c>
      <c r="D2595" s="574">
        <v>435</v>
      </c>
      <c r="E2595" s="574">
        <v>82</v>
      </c>
      <c r="F2595" s="141">
        <v>0</v>
      </c>
      <c r="G2595" s="578">
        <v>0</v>
      </c>
      <c r="H2595" s="574">
        <v>496</v>
      </c>
      <c r="I2595" s="574">
        <v>8</v>
      </c>
      <c r="J2595" s="578">
        <v>17</v>
      </c>
      <c r="K2595" s="578">
        <v>36.29</v>
      </c>
      <c r="L2595" s="1">
        <v>3.7</v>
      </c>
    </row>
    <row r="2596" spans="1:12" ht="15.75" x14ac:dyDescent="0.25">
      <c r="A2596" s="58">
        <v>43347</v>
      </c>
      <c r="B2596" s="513" t="str">
        <f t="shared" si="72"/>
        <v>0904</v>
      </c>
      <c r="C2596" s="56">
        <v>2018</v>
      </c>
      <c r="D2596" s="574">
        <v>453</v>
      </c>
      <c r="E2596" s="574">
        <v>74</v>
      </c>
      <c r="F2596" s="141">
        <v>0</v>
      </c>
      <c r="G2596" s="578">
        <v>0</v>
      </c>
      <c r="H2596" s="574">
        <v>523</v>
      </c>
      <c r="I2596" s="574">
        <v>16</v>
      </c>
      <c r="J2596" s="578">
        <v>16</v>
      </c>
      <c r="K2596" s="578">
        <v>30.86</v>
      </c>
      <c r="L2596" s="1">
        <v>3.15</v>
      </c>
    </row>
    <row r="2597" spans="1:12" ht="15.75" x14ac:dyDescent="0.25">
      <c r="A2597" s="58">
        <v>43348</v>
      </c>
      <c r="B2597" s="513" t="str">
        <f t="shared" si="72"/>
        <v>0905</v>
      </c>
      <c r="C2597" s="56">
        <v>2018</v>
      </c>
      <c r="D2597" s="574">
        <v>329</v>
      </c>
      <c r="E2597" s="574">
        <v>54</v>
      </c>
      <c r="F2597" s="141">
        <v>0</v>
      </c>
      <c r="G2597" s="578">
        <v>1</v>
      </c>
      <c r="H2597" s="574">
        <v>464</v>
      </c>
      <c r="I2597" s="574">
        <v>9</v>
      </c>
      <c r="J2597" s="578">
        <v>6</v>
      </c>
      <c r="K2597" s="578">
        <v>24.5</v>
      </c>
      <c r="L2597" s="1">
        <v>2.5</v>
      </c>
    </row>
    <row r="2598" spans="1:12" ht="15.75" x14ac:dyDescent="0.25">
      <c r="A2598" s="58">
        <v>43349</v>
      </c>
      <c r="B2598" s="513" t="str">
        <f t="shared" si="72"/>
        <v>0906</v>
      </c>
      <c r="C2598" s="56">
        <v>2018</v>
      </c>
      <c r="D2598" s="574">
        <v>389</v>
      </c>
      <c r="E2598" s="574">
        <v>78</v>
      </c>
      <c r="F2598" s="141">
        <v>0</v>
      </c>
      <c r="G2598" s="578">
        <v>0</v>
      </c>
      <c r="H2598" s="574">
        <v>499</v>
      </c>
      <c r="I2598" s="574">
        <v>19</v>
      </c>
      <c r="J2598" s="578">
        <v>9</v>
      </c>
      <c r="K2598" s="578">
        <v>27.23</v>
      </c>
      <c r="L2598" s="1">
        <v>2.7800000000000002</v>
      </c>
    </row>
    <row r="2599" spans="1:12" ht="15.75" x14ac:dyDescent="0.25">
      <c r="A2599" s="58">
        <v>43350</v>
      </c>
      <c r="B2599" s="513" t="str">
        <f t="shared" si="72"/>
        <v>0907</v>
      </c>
      <c r="C2599" s="56">
        <v>2018</v>
      </c>
      <c r="D2599" s="574">
        <v>437</v>
      </c>
      <c r="E2599" s="574">
        <v>88</v>
      </c>
      <c r="F2599" s="141">
        <v>0</v>
      </c>
      <c r="G2599" s="578">
        <v>1</v>
      </c>
      <c r="H2599" s="574">
        <v>412</v>
      </c>
      <c r="I2599" s="574">
        <v>13</v>
      </c>
      <c r="J2599" s="578">
        <v>9</v>
      </c>
      <c r="K2599" s="578">
        <v>16.329999999999998</v>
      </c>
      <c r="L2599" s="1">
        <v>1.6600000000000001</v>
      </c>
    </row>
    <row r="2600" spans="1:12" ht="15.75" x14ac:dyDescent="0.25">
      <c r="A2600" s="58">
        <v>43351</v>
      </c>
      <c r="B2600" s="513" t="str">
        <f t="shared" si="72"/>
        <v>0908</v>
      </c>
      <c r="C2600" s="56">
        <v>2018</v>
      </c>
      <c r="D2600" s="574">
        <v>765</v>
      </c>
      <c r="E2600" s="574">
        <v>92</v>
      </c>
      <c r="F2600" s="141">
        <v>0</v>
      </c>
      <c r="G2600" s="578">
        <v>0</v>
      </c>
      <c r="H2600" s="574">
        <v>538</v>
      </c>
      <c r="I2600" s="574">
        <v>11</v>
      </c>
      <c r="J2600" s="578">
        <v>21</v>
      </c>
      <c r="K2600" s="578">
        <v>10.89</v>
      </c>
      <c r="L2600" s="1">
        <v>1.1100000000000001</v>
      </c>
    </row>
    <row r="2601" spans="1:12" ht="15.75" x14ac:dyDescent="0.25">
      <c r="A2601" s="58">
        <v>43352</v>
      </c>
      <c r="B2601" s="513" t="str">
        <f t="shared" si="72"/>
        <v>0909</v>
      </c>
      <c r="C2601" s="56">
        <v>2018</v>
      </c>
      <c r="D2601" s="574">
        <v>455</v>
      </c>
      <c r="E2601" s="574">
        <v>75</v>
      </c>
      <c r="F2601" s="141">
        <v>0</v>
      </c>
      <c r="G2601" s="578">
        <v>0</v>
      </c>
      <c r="H2601" s="574">
        <v>471</v>
      </c>
      <c r="I2601" s="574">
        <v>22</v>
      </c>
      <c r="J2601" s="578">
        <v>8</v>
      </c>
      <c r="K2601" s="578">
        <v>4.54</v>
      </c>
      <c r="L2601" s="1">
        <v>0.45999999999999996</v>
      </c>
    </row>
    <row r="2602" spans="1:12" ht="15.75" x14ac:dyDescent="0.25">
      <c r="A2602" s="58">
        <v>43353</v>
      </c>
      <c r="B2602" s="513" t="str">
        <f t="shared" si="72"/>
        <v>0910</v>
      </c>
      <c r="C2602" s="56">
        <v>2018</v>
      </c>
      <c r="D2602" s="574">
        <v>547</v>
      </c>
      <c r="E2602" s="574">
        <v>75</v>
      </c>
      <c r="F2602" s="141">
        <v>0</v>
      </c>
      <c r="G2602" s="578">
        <v>0</v>
      </c>
      <c r="H2602" s="574">
        <v>669</v>
      </c>
      <c r="I2602" s="574">
        <v>31</v>
      </c>
      <c r="J2602" s="578">
        <v>9</v>
      </c>
      <c r="K2602" s="578">
        <v>4.54</v>
      </c>
      <c r="L2602" s="1">
        <v>0.45999999999999996</v>
      </c>
    </row>
    <row r="2603" spans="1:12" ht="15.75" x14ac:dyDescent="0.25">
      <c r="A2603" s="58">
        <v>43354</v>
      </c>
      <c r="B2603" s="513" t="str">
        <f t="shared" si="72"/>
        <v>0911</v>
      </c>
      <c r="C2603" s="56">
        <v>2018</v>
      </c>
      <c r="D2603" s="574">
        <v>546</v>
      </c>
      <c r="E2603" s="574">
        <v>104</v>
      </c>
      <c r="F2603" s="141">
        <v>0</v>
      </c>
      <c r="G2603" s="578">
        <v>0</v>
      </c>
      <c r="H2603" s="574">
        <v>651</v>
      </c>
      <c r="I2603" s="574">
        <v>10</v>
      </c>
      <c r="J2603" s="578">
        <v>15</v>
      </c>
      <c r="K2603" s="578">
        <v>5.44</v>
      </c>
      <c r="L2603" s="1">
        <v>0.55000000000000004</v>
      </c>
    </row>
    <row r="2604" spans="1:12" ht="15.75" x14ac:dyDescent="0.25">
      <c r="A2604" s="58">
        <v>43355</v>
      </c>
      <c r="B2604" s="513" t="str">
        <f t="shared" si="72"/>
        <v>0912</v>
      </c>
      <c r="C2604" s="56">
        <v>2018</v>
      </c>
      <c r="D2604" s="574">
        <v>818</v>
      </c>
      <c r="E2604" s="574">
        <v>109</v>
      </c>
      <c r="F2604" s="141">
        <v>0</v>
      </c>
      <c r="G2604" s="578">
        <v>0</v>
      </c>
      <c r="H2604" s="574">
        <v>708</v>
      </c>
      <c r="I2604" s="574">
        <v>32</v>
      </c>
      <c r="J2604" s="578">
        <v>16</v>
      </c>
      <c r="K2604" s="578">
        <v>0.91000000000000014</v>
      </c>
      <c r="L2604" s="1">
        <v>9.0000000000000011E-2</v>
      </c>
    </row>
    <row r="2605" spans="1:12" ht="15.75" x14ac:dyDescent="0.25">
      <c r="A2605" s="58">
        <v>43356</v>
      </c>
      <c r="B2605" s="513" t="str">
        <f t="shared" si="72"/>
        <v>0913</v>
      </c>
      <c r="C2605" s="56">
        <v>2018</v>
      </c>
      <c r="D2605" s="574">
        <v>535</v>
      </c>
      <c r="E2605" s="574">
        <v>82</v>
      </c>
      <c r="F2605" s="141">
        <v>0</v>
      </c>
      <c r="G2605" s="578">
        <v>0</v>
      </c>
      <c r="H2605" s="574">
        <v>844</v>
      </c>
      <c r="I2605" s="574">
        <v>36</v>
      </c>
      <c r="J2605" s="578">
        <v>26</v>
      </c>
      <c r="K2605" s="578">
        <v>3.62</v>
      </c>
      <c r="L2605" s="1">
        <v>0.37</v>
      </c>
    </row>
    <row r="2606" spans="1:12" ht="15.75" x14ac:dyDescent="0.25">
      <c r="A2606" s="58">
        <v>43357</v>
      </c>
      <c r="B2606" s="513" t="str">
        <f t="shared" si="72"/>
        <v>0914</v>
      </c>
      <c r="C2606" s="56">
        <v>2018</v>
      </c>
      <c r="D2606" s="574">
        <v>222</v>
      </c>
      <c r="E2606" s="574">
        <v>26</v>
      </c>
      <c r="F2606" s="141">
        <v>0</v>
      </c>
      <c r="G2606" s="578">
        <v>0</v>
      </c>
      <c r="H2606" s="574">
        <v>633</v>
      </c>
      <c r="I2606" s="574">
        <v>12</v>
      </c>
      <c r="J2606" s="578">
        <v>20</v>
      </c>
      <c r="K2606" s="578">
        <v>6.3599999999999994</v>
      </c>
      <c r="L2606" s="1">
        <v>0.65</v>
      </c>
    </row>
    <row r="2607" spans="1:12" ht="15.75" x14ac:dyDescent="0.25">
      <c r="A2607" s="58">
        <v>43358</v>
      </c>
      <c r="B2607" s="513" t="str">
        <f t="shared" si="72"/>
        <v>0915</v>
      </c>
      <c r="C2607" s="56">
        <v>2018</v>
      </c>
      <c r="D2607" s="574">
        <v>353</v>
      </c>
      <c r="E2607" s="574">
        <v>47</v>
      </c>
      <c r="F2607" s="141">
        <v>0</v>
      </c>
      <c r="G2607" s="578">
        <v>0</v>
      </c>
      <c r="H2607" s="574">
        <v>870</v>
      </c>
      <c r="I2607" s="574">
        <v>19</v>
      </c>
      <c r="J2607" s="578">
        <v>27</v>
      </c>
      <c r="K2607" s="578">
        <v>4.54</v>
      </c>
      <c r="L2607" s="1">
        <v>0.45999999999999996</v>
      </c>
    </row>
    <row r="2608" spans="1:12" ht="15.75" x14ac:dyDescent="0.25">
      <c r="A2608" s="58">
        <v>43359</v>
      </c>
      <c r="B2608" s="513" t="str">
        <f t="shared" si="72"/>
        <v>0916</v>
      </c>
      <c r="C2608" s="56">
        <v>2018</v>
      </c>
      <c r="D2608" s="574">
        <v>341</v>
      </c>
      <c r="E2608" s="574">
        <v>70</v>
      </c>
      <c r="F2608" s="141">
        <v>0</v>
      </c>
      <c r="G2608" s="578">
        <v>0</v>
      </c>
      <c r="H2608" s="574">
        <v>869</v>
      </c>
      <c r="I2608" s="574">
        <v>35</v>
      </c>
      <c r="J2608" s="578">
        <v>42</v>
      </c>
      <c r="K2608" s="578">
        <v>0</v>
      </c>
      <c r="L2608" s="1">
        <v>0</v>
      </c>
    </row>
    <row r="2609" spans="1:12" ht="15.75" x14ac:dyDescent="0.25">
      <c r="A2609" s="58">
        <v>43360</v>
      </c>
      <c r="B2609" s="513" t="str">
        <f t="shared" si="72"/>
        <v>0917</v>
      </c>
      <c r="C2609" s="56">
        <v>2018</v>
      </c>
      <c r="D2609" s="574">
        <v>668</v>
      </c>
      <c r="E2609" s="574">
        <v>92</v>
      </c>
      <c r="F2609" s="141">
        <v>0</v>
      </c>
      <c r="G2609" s="578">
        <v>0</v>
      </c>
      <c r="H2609" s="574">
        <v>1206</v>
      </c>
      <c r="I2609" s="574">
        <v>26</v>
      </c>
      <c r="J2609" s="578">
        <v>27</v>
      </c>
      <c r="K2609" s="578">
        <v>0</v>
      </c>
      <c r="L2609" s="1">
        <v>0</v>
      </c>
    </row>
    <row r="2610" spans="1:12" ht="15.75" x14ac:dyDescent="0.25">
      <c r="A2610" s="58">
        <v>43361</v>
      </c>
      <c r="B2610" s="513" t="str">
        <f t="shared" si="72"/>
        <v>0918</v>
      </c>
      <c r="C2610" s="56">
        <v>2018</v>
      </c>
      <c r="D2610" s="574">
        <v>426.5</v>
      </c>
      <c r="E2610" s="574">
        <v>60</v>
      </c>
      <c r="F2610" s="141">
        <v>0</v>
      </c>
      <c r="G2610" s="578">
        <v>0</v>
      </c>
      <c r="H2610" s="574">
        <v>2522</v>
      </c>
      <c r="I2610" s="574">
        <v>56.5</v>
      </c>
      <c r="J2610" s="578">
        <v>78</v>
      </c>
      <c r="K2610" s="578">
        <v>0</v>
      </c>
      <c r="L2610" s="1">
        <v>0</v>
      </c>
    </row>
    <row r="2611" spans="1:12" ht="15.75" x14ac:dyDescent="0.25">
      <c r="A2611" s="58">
        <v>43362</v>
      </c>
      <c r="B2611" s="513" t="str">
        <f t="shared" si="72"/>
        <v>0919</v>
      </c>
      <c r="C2611" s="56">
        <v>2018</v>
      </c>
      <c r="D2611" s="574">
        <v>306</v>
      </c>
      <c r="E2611" s="574">
        <v>63</v>
      </c>
      <c r="F2611" s="141">
        <v>0</v>
      </c>
      <c r="G2611" s="578">
        <v>0</v>
      </c>
      <c r="H2611" s="574">
        <v>1230</v>
      </c>
      <c r="I2611" s="574">
        <v>57</v>
      </c>
      <c r="J2611" s="578">
        <v>36</v>
      </c>
      <c r="K2611" s="578">
        <v>2.73</v>
      </c>
      <c r="L2611" s="1">
        <v>0.28000000000000003</v>
      </c>
    </row>
    <row r="2612" spans="1:12" ht="15.75" x14ac:dyDescent="0.25">
      <c r="A2612" s="58">
        <v>43363</v>
      </c>
      <c r="B2612" s="513" t="str">
        <f t="shared" si="72"/>
        <v>0920</v>
      </c>
      <c r="C2612" s="56">
        <v>2018</v>
      </c>
      <c r="D2612" s="574">
        <v>327</v>
      </c>
      <c r="E2612" s="574">
        <v>81</v>
      </c>
      <c r="F2612" s="141">
        <v>0</v>
      </c>
      <c r="G2612" s="578">
        <v>0</v>
      </c>
      <c r="H2612" s="574">
        <v>738</v>
      </c>
      <c r="I2612" s="574">
        <v>24</v>
      </c>
      <c r="J2612" s="578">
        <v>33</v>
      </c>
      <c r="K2612" s="578">
        <v>0</v>
      </c>
      <c r="L2612" s="1">
        <v>0</v>
      </c>
    </row>
    <row r="2613" spans="1:12" ht="15.75" x14ac:dyDescent="0.25">
      <c r="A2613" s="58">
        <v>43364</v>
      </c>
      <c r="B2613" s="513" t="str">
        <f t="shared" si="72"/>
        <v>0921</v>
      </c>
      <c r="C2613" s="56">
        <v>2018</v>
      </c>
      <c r="D2613" s="574">
        <v>294</v>
      </c>
      <c r="E2613" s="574">
        <v>27</v>
      </c>
      <c r="F2613" s="141">
        <v>0</v>
      </c>
      <c r="G2613" s="578">
        <v>0</v>
      </c>
      <c r="H2613" s="574">
        <v>342</v>
      </c>
      <c r="I2613" s="574">
        <v>24</v>
      </c>
      <c r="J2613" s="578">
        <v>33</v>
      </c>
      <c r="K2613" s="578">
        <v>2.73</v>
      </c>
      <c r="L2613" s="1">
        <v>0.28000000000000003</v>
      </c>
    </row>
    <row r="2614" spans="1:12" ht="15.75" x14ac:dyDescent="0.25">
      <c r="A2614" s="58">
        <v>43365</v>
      </c>
      <c r="B2614" s="513" t="str">
        <f t="shared" si="72"/>
        <v>0922</v>
      </c>
      <c r="C2614" s="56">
        <v>2018</v>
      </c>
      <c r="D2614" s="574">
        <v>423</v>
      </c>
      <c r="E2614" s="574">
        <v>63</v>
      </c>
      <c r="F2614" s="141">
        <v>0</v>
      </c>
      <c r="G2614" s="578">
        <v>0</v>
      </c>
      <c r="H2614" s="574">
        <v>966</v>
      </c>
      <c r="I2614" s="574">
        <v>13</v>
      </c>
      <c r="J2614" s="578">
        <v>18</v>
      </c>
      <c r="K2614" s="578">
        <v>2.73</v>
      </c>
      <c r="L2614" s="1">
        <v>0.28000000000000003</v>
      </c>
    </row>
    <row r="2615" spans="1:12" ht="15.75" x14ac:dyDescent="0.25">
      <c r="A2615" s="58">
        <v>43366</v>
      </c>
      <c r="B2615" s="513" t="str">
        <f t="shared" si="72"/>
        <v>0923</v>
      </c>
      <c r="C2615" s="56">
        <v>2018</v>
      </c>
      <c r="D2615" s="574">
        <v>154.5</v>
      </c>
      <c r="E2615" s="574">
        <v>39</v>
      </c>
      <c r="F2615" s="141">
        <v>0</v>
      </c>
      <c r="G2615" s="578">
        <v>0</v>
      </c>
      <c r="H2615" s="574">
        <v>1093.5</v>
      </c>
      <c r="I2615" s="574">
        <v>51</v>
      </c>
      <c r="J2615" s="578">
        <v>16.5</v>
      </c>
      <c r="K2615" s="578">
        <v>0</v>
      </c>
      <c r="L2615" s="1">
        <v>0</v>
      </c>
    </row>
    <row r="2616" spans="1:12" ht="15.75" x14ac:dyDescent="0.25">
      <c r="A2616" s="58">
        <v>43367</v>
      </c>
      <c r="B2616" s="513" t="str">
        <f t="shared" si="72"/>
        <v>0924</v>
      </c>
      <c r="C2616" s="56">
        <v>2018</v>
      </c>
      <c r="D2616" s="574">
        <v>210</v>
      </c>
      <c r="E2616" s="574">
        <v>87</v>
      </c>
      <c r="F2616" s="141">
        <v>0</v>
      </c>
      <c r="G2616" s="578">
        <v>0</v>
      </c>
      <c r="H2616" s="574">
        <v>495</v>
      </c>
      <c r="I2616" s="574">
        <v>24</v>
      </c>
      <c r="J2616" s="578">
        <v>36</v>
      </c>
      <c r="K2616" s="578">
        <v>0</v>
      </c>
      <c r="L2616" s="1">
        <v>0</v>
      </c>
    </row>
    <row r="2617" spans="1:12" ht="15.75" x14ac:dyDescent="0.25">
      <c r="A2617" s="58">
        <v>43368</v>
      </c>
      <c r="B2617" s="513" t="str">
        <f t="shared" si="72"/>
        <v>0925</v>
      </c>
      <c r="C2617" s="56">
        <v>2018</v>
      </c>
      <c r="D2617" s="574">
        <v>297</v>
      </c>
      <c r="E2617" s="574">
        <v>63</v>
      </c>
      <c r="F2617" s="141">
        <v>0</v>
      </c>
      <c r="G2617" s="578">
        <v>0</v>
      </c>
      <c r="H2617" s="574">
        <v>630</v>
      </c>
      <c r="I2617" s="574">
        <v>27</v>
      </c>
      <c r="J2617" s="578">
        <v>51</v>
      </c>
      <c r="K2617" s="578">
        <v>0</v>
      </c>
      <c r="L2617" s="1">
        <v>0</v>
      </c>
    </row>
    <row r="2618" spans="1:12" ht="15.75" x14ac:dyDescent="0.25">
      <c r="A2618" s="58">
        <v>43369</v>
      </c>
      <c r="B2618" s="513" t="str">
        <f t="shared" si="72"/>
        <v>0926</v>
      </c>
      <c r="C2618" s="56">
        <v>2018</v>
      </c>
      <c r="D2618" s="574">
        <v>156</v>
      </c>
      <c r="E2618" s="574">
        <v>30</v>
      </c>
      <c r="F2618" s="141">
        <v>0</v>
      </c>
      <c r="G2618" s="578">
        <v>0</v>
      </c>
      <c r="H2618" s="574">
        <v>720</v>
      </c>
      <c r="I2618" s="574">
        <v>39</v>
      </c>
      <c r="J2618" s="578">
        <v>60</v>
      </c>
      <c r="K2618" s="578">
        <v>2.73</v>
      </c>
      <c r="L2618" s="1">
        <v>0.28000000000000003</v>
      </c>
    </row>
    <row r="2619" spans="1:12" ht="15.75" x14ac:dyDescent="0.25">
      <c r="A2619" s="58">
        <v>43370</v>
      </c>
      <c r="B2619" s="513" t="str">
        <f t="shared" si="72"/>
        <v>0927</v>
      </c>
      <c r="C2619" s="56">
        <v>2018</v>
      </c>
      <c r="D2619" s="574">
        <v>94</v>
      </c>
      <c r="E2619" s="574">
        <v>28</v>
      </c>
      <c r="F2619" s="141">
        <v>0</v>
      </c>
      <c r="G2619" s="578">
        <v>0</v>
      </c>
      <c r="H2619" s="574">
        <v>632</v>
      </c>
      <c r="I2619" s="574">
        <v>38</v>
      </c>
      <c r="J2619" s="578">
        <v>43</v>
      </c>
      <c r="K2619" s="578">
        <v>5.44</v>
      </c>
      <c r="L2619" s="1">
        <v>0.55000000000000004</v>
      </c>
    </row>
    <row r="2620" spans="1:12" ht="15.75" x14ac:dyDescent="0.25">
      <c r="A2620" s="58">
        <v>43371</v>
      </c>
      <c r="B2620" s="513" t="str">
        <f t="shared" si="72"/>
        <v>0928</v>
      </c>
      <c r="C2620" s="56">
        <v>2018</v>
      </c>
      <c r="D2620" s="574">
        <v>102</v>
      </c>
      <c r="E2620" s="574">
        <v>27</v>
      </c>
      <c r="F2620" s="141">
        <v>0</v>
      </c>
      <c r="G2620" s="578">
        <v>0</v>
      </c>
      <c r="H2620" s="574">
        <v>768</v>
      </c>
      <c r="I2620" s="574">
        <v>30</v>
      </c>
      <c r="J2620" s="578">
        <v>31</v>
      </c>
      <c r="K2620" s="578">
        <v>1.82</v>
      </c>
      <c r="L2620" s="1">
        <v>0.19</v>
      </c>
    </row>
    <row r="2621" spans="1:12" ht="15.75" x14ac:dyDescent="0.25">
      <c r="A2621" s="58">
        <v>43372</v>
      </c>
      <c r="B2621" s="513" t="str">
        <f t="shared" si="72"/>
        <v>0929</v>
      </c>
      <c r="C2621" s="56">
        <v>2018</v>
      </c>
      <c r="D2621" s="574">
        <v>159</v>
      </c>
      <c r="E2621" s="574">
        <v>46</v>
      </c>
      <c r="F2621" s="141">
        <v>0</v>
      </c>
      <c r="G2621" s="578">
        <v>0</v>
      </c>
      <c r="H2621" s="574">
        <v>760</v>
      </c>
      <c r="I2621" s="574">
        <v>53</v>
      </c>
      <c r="J2621" s="578">
        <v>30</v>
      </c>
      <c r="K2621" s="578">
        <v>3.62</v>
      </c>
      <c r="L2621" s="1">
        <v>0.37</v>
      </c>
    </row>
    <row r="2622" spans="1:12" ht="15.75" x14ac:dyDescent="0.25">
      <c r="A2622" s="58">
        <v>43373</v>
      </c>
      <c r="B2622" s="513" t="str">
        <f t="shared" si="72"/>
        <v>0930</v>
      </c>
      <c r="C2622" s="56">
        <v>2018</v>
      </c>
      <c r="D2622" s="574">
        <v>177</v>
      </c>
      <c r="E2622" s="574">
        <v>50</v>
      </c>
      <c r="F2622" s="141">
        <v>0</v>
      </c>
      <c r="G2622" s="578">
        <v>0</v>
      </c>
      <c r="H2622" s="574">
        <v>834</v>
      </c>
      <c r="I2622" s="574">
        <v>42</v>
      </c>
      <c r="J2622" s="578">
        <v>43</v>
      </c>
      <c r="K2622" s="578">
        <v>4.54</v>
      </c>
      <c r="L2622" s="1">
        <v>0.45999999999999996</v>
      </c>
    </row>
    <row r="2623" spans="1:12" ht="15.75" x14ac:dyDescent="0.25">
      <c r="A2623" s="58">
        <v>43374</v>
      </c>
      <c r="B2623" s="513" t="str">
        <f t="shared" si="72"/>
        <v>1001</v>
      </c>
      <c r="C2623" s="56">
        <v>2018</v>
      </c>
      <c r="D2623" s="574">
        <v>302</v>
      </c>
      <c r="E2623" s="574">
        <v>45</v>
      </c>
      <c r="F2623" s="141">
        <v>0</v>
      </c>
      <c r="G2623" s="578">
        <v>0</v>
      </c>
      <c r="H2623" s="574">
        <v>1021</v>
      </c>
      <c r="I2623" s="574">
        <v>51</v>
      </c>
      <c r="J2623" s="578">
        <v>25</v>
      </c>
      <c r="K2623" s="578">
        <v>0.91000000000000014</v>
      </c>
      <c r="L2623" s="1">
        <v>9.0000000000000011E-2</v>
      </c>
    </row>
    <row r="2624" spans="1:12" ht="15.75" x14ac:dyDescent="0.25">
      <c r="A2624" s="58">
        <v>43375</v>
      </c>
      <c r="B2624" s="513" t="str">
        <f t="shared" si="72"/>
        <v>1002</v>
      </c>
      <c r="C2624" s="56">
        <v>2018</v>
      </c>
      <c r="D2624" s="574">
        <v>207</v>
      </c>
      <c r="E2624" s="574">
        <v>28</v>
      </c>
      <c r="F2624" s="141">
        <v>0</v>
      </c>
      <c r="G2624" s="578">
        <v>0</v>
      </c>
      <c r="H2624" s="574">
        <v>1356</v>
      </c>
      <c r="I2624" s="574">
        <v>62</v>
      </c>
      <c r="J2624" s="578">
        <v>28</v>
      </c>
      <c r="K2624" s="578">
        <v>0</v>
      </c>
      <c r="L2624" s="1">
        <v>0</v>
      </c>
    </row>
    <row r="2625" spans="1:12" ht="15.75" x14ac:dyDescent="0.25">
      <c r="A2625" s="58">
        <v>43376</v>
      </c>
      <c r="B2625" s="513" t="str">
        <f t="shared" si="72"/>
        <v>1003</v>
      </c>
      <c r="C2625" s="56">
        <v>2018</v>
      </c>
      <c r="D2625" s="574">
        <v>194</v>
      </c>
      <c r="E2625" s="574">
        <v>21</v>
      </c>
      <c r="F2625" s="141">
        <v>0</v>
      </c>
      <c r="G2625" s="578">
        <v>0</v>
      </c>
      <c r="H2625" s="574">
        <v>1604</v>
      </c>
      <c r="I2625" s="574">
        <v>38</v>
      </c>
      <c r="J2625" s="578">
        <v>28</v>
      </c>
      <c r="K2625" s="578">
        <v>3.62</v>
      </c>
      <c r="L2625" s="1">
        <v>0.37</v>
      </c>
    </row>
    <row r="2626" spans="1:12" ht="15.75" x14ac:dyDescent="0.25">
      <c r="A2626" s="58">
        <v>43377</v>
      </c>
      <c r="B2626" s="513" t="str">
        <f t="shared" si="72"/>
        <v>1004</v>
      </c>
      <c r="C2626" s="56">
        <v>2018</v>
      </c>
      <c r="D2626" s="574">
        <v>130</v>
      </c>
      <c r="E2626" s="574">
        <v>31</v>
      </c>
      <c r="F2626" s="141">
        <v>0</v>
      </c>
      <c r="G2626" s="578">
        <v>0</v>
      </c>
      <c r="H2626" s="574">
        <v>1128</v>
      </c>
      <c r="I2626" s="574">
        <v>58</v>
      </c>
      <c r="J2626" s="578">
        <v>23</v>
      </c>
      <c r="K2626" s="578">
        <v>0</v>
      </c>
      <c r="L2626" s="1">
        <v>0</v>
      </c>
    </row>
    <row r="2627" spans="1:12" ht="15.75" x14ac:dyDescent="0.25">
      <c r="A2627" s="58">
        <v>43378</v>
      </c>
      <c r="B2627" s="513" t="str">
        <f t="shared" si="72"/>
        <v>1005</v>
      </c>
      <c r="C2627" s="56">
        <v>2018</v>
      </c>
      <c r="D2627" s="574">
        <v>121</v>
      </c>
      <c r="E2627" s="574">
        <v>24</v>
      </c>
      <c r="F2627" s="141">
        <v>0</v>
      </c>
      <c r="G2627" s="578">
        <v>0</v>
      </c>
      <c r="H2627" s="574">
        <v>1322</v>
      </c>
      <c r="I2627" s="574">
        <v>44</v>
      </c>
      <c r="J2627" s="578">
        <v>19</v>
      </c>
      <c r="K2627" s="578">
        <v>0</v>
      </c>
      <c r="L2627" s="1">
        <v>0</v>
      </c>
    </row>
    <row r="2628" spans="1:12" ht="15.75" x14ac:dyDescent="0.25">
      <c r="A2628" s="58">
        <v>43379</v>
      </c>
      <c r="B2628" s="513" t="str">
        <f t="shared" si="72"/>
        <v>1006</v>
      </c>
      <c r="C2628" s="56">
        <v>2018</v>
      </c>
      <c r="D2628" s="574">
        <v>194</v>
      </c>
      <c r="E2628" s="574">
        <v>38</v>
      </c>
      <c r="F2628" s="141">
        <v>0</v>
      </c>
      <c r="G2628" s="578">
        <v>0</v>
      </c>
      <c r="H2628" s="574">
        <v>1309</v>
      </c>
      <c r="I2628" s="574">
        <v>49</v>
      </c>
      <c r="J2628" s="578">
        <v>10</v>
      </c>
      <c r="K2628" s="578">
        <v>0</v>
      </c>
      <c r="L2628" s="1">
        <v>0</v>
      </c>
    </row>
    <row r="2629" spans="1:12" ht="15.75" x14ac:dyDescent="0.25">
      <c r="A2629" s="58">
        <v>43380</v>
      </c>
      <c r="B2629" s="513" t="str">
        <f t="shared" si="72"/>
        <v>1007</v>
      </c>
      <c r="C2629" s="56">
        <v>2018</v>
      </c>
      <c r="D2629" s="574">
        <v>137</v>
      </c>
      <c r="E2629" s="574">
        <v>20</v>
      </c>
      <c r="F2629" s="141">
        <v>0</v>
      </c>
      <c r="G2629" s="578">
        <v>1</v>
      </c>
      <c r="H2629" s="574">
        <v>1438</v>
      </c>
      <c r="I2629" s="574">
        <v>44</v>
      </c>
      <c r="J2629" s="578">
        <v>9</v>
      </c>
      <c r="K2629" s="578">
        <v>0.91000000000000014</v>
      </c>
      <c r="L2629" s="1">
        <v>9.0000000000000011E-2</v>
      </c>
    </row>
    <row r="2630" spans="1:12" ht="15.75" x14ac:dyDescent="0.25">
      <c r="A2630" s="58">
        <v>43381</v>
      </c>
      <c r="B2630" s="513" t="str">
        <f t="shared" si="72"/>
        <v>1008</v>
      </c>
      <c r="C2630" s="56">
        <v>2018</v>
      </c>
      <c r="D2630" s="574">
        <v>130</v>
      </c>
      <c r="E2630" s="574">
        <v>14</v>
      </c>
      <c r="F2630" s="141">
        <v>0</v>
      </c>
      <c r="G2630" s="578">
        <v>1</v>
      </c>
      <c r="H2630" s="574">
        <v>955</v>
      </c>
      <c r="I2630" s="574">
        <v>41</v>
      </c>
      <c r="J2630" s="578">
        <v>9</v>
      </c>
      <c r="K2630" s="578">
        <v>1.82</v>
      </c>
      <c r="L2630" s="1">
        <v>0.19</v>
      </c>
    </row>
    <row r="2631" spans="1:12" ht="15.75" x14ac:dyDescent="0.25">
      <c r="A2631" s="58">
        <v>43382</v>
      </c>
      <c r="B2631" s="513" t="str">
        <f t="shared" si="72"/>
        <v>1009</v>
      </c>
      <c r="C2631" s="56">
        <v>2018</v>
      </c>
      <c r="D2631" s="574">
        <v>89</v>
      </c>
      <c r="E2631" s="574">
        <v>21</v>
      </c>
      <c r="F2631" s="141">
        <v>0</v>
      </c>
      <c r="G2631" s="578">
        <v>0</v>
      </c>
      <c r="H2631" s="574">
        <v>846</v>
      </c>
      <c r="I2631" s="574">
        <v>31</v>
      </c>
      <c r="J2631" s="578">
        <v>5</v>
      </c>
      <c r="K2631" s="578">
        <v>1.82</v>
      </c>
      <c r="L2631" s="1">
        <v>0.19</v>
      </c>
    </row>
    <row r="2632" spans="1:12" ht="15.75" x14ac:dyDescent="0.25">
      <c r="A2632" s="58">
        <v>43383</v>
      </c>
      <c r="B2632" s="513" t="str">
        <f t="shared" si="72"/>
        <v>1010</v>
      </c>
      <c r="C2632" s="56">
        <v>2018</v>
      </c>
      <c r="D2632" s="574">
        <v>115</v>
      </c>
      <c r="E2632" s="574">
        <v>18</v>
      </c>
      <c r="F2632" s="141">
        <v>0</v>
      </c>
      <c r="G2632" s="578">
        <v>0</v>
      </c>
      <c r="H2632" s="574">
        <v>868</v>
      </c>
      <c r="I2632" s="574">
        <v>29</v>
      </c>
      <c r="J2632" s="578">
        <v>6</v>
      </c>
      <c r="K2632" s="578">
        <v>0.91000000000000014</v>
      </c>
      <c r="L2632" s="1">
        <v>9.0000000000000011E-2</v>
      </c>
    </row>
    <row r="2633" spans="1:12" ht="15.75" x14ac:dyDescent="0.25">
      <c r="A2633" s="58">
        <v>43384</v>
      </c>
      <c r="B2633" s="513" t="str">
        <f t="shared" si="72"/>
        <v>1011</v>
      </c>
      <c r="C2633" s="56">
        <v>2018</v>
      </c>
      <c r="D2633" s="574">
        <v>95</v>
      </c>
      <c r="E2633" s="574">
        <v>13</v>
      </c>
      <c r="F2633" s="141">
        <v>0</v>
      </c>
      <c r="G2633" s="578">
        <v>1</v>
      </c>
      <c r="H2633" s="574">
        <v>860</v>
      </c>
      <c r="I2633" s="574">
        <v>16</v>
      </c>
      <c r="J2633" s="578">
        <v>5</v>
      </c>
      <c r="K2633" s="578">
        <v>0</v>
      </c>
      <c r="L2633" s="1">
        <v>0</v>
      </c>
    </row>
    <row r="2634" spans="1:12" ht="15.75" x14ac:dyDescent="0.25">
      <c r="A2634" s="58">
        <v>43385</v>
      </c>
      <c r="B2634" s="513" t="str">
        <f t="shared" si="72"/>
        <v>1012</v>
      </c>
      <c r="C2634" s="56">
        <v>2018</v>
      </c>
      <c r="D2634" s="574">
        <v>51</v>
      </c>
      <c r="E2634" s="574">
        <v>12</v>
      </c>
      <c r="F2634" s="141">
        <v>0</v>
      </c>
      <c r="G2634" s="578">
        <v>1</v>
      </c>
      <c r="H2634" s="574">
        <v>740</v>
      </c>
      <c r="I2634" s="574">
        <v>22</v>
      </c>
      <c r="J2634" s="578">
        <v>4</v>
      </c>
      <c r="K2634" s="578">
        <v>0</v>
      </c>
      <c r="L2634" s="1">
        <v>0</v>
      </c>
    </row>
    <row r="2635" spans="1:12" ht="15.75" x14ac:dyDescent="0.25">
      <c r="A2635" s="58">
        <v>43386</v>
      </c>
      <c r="B2635" s="513" t="str">
        <f t="shared" si="72"/>
        <v>1013</v>
      </c>
      <c r="C2635" s="56">
        <v>2018</v>
      </c>
      <c r="D2635" s="574">
        <v>37</v>
      </c>
      <c r="E2635" s="574">
        <v>4</v>
      </c>
      <c r="F2635" s="141">
        <v>0</v>
      </c>
      <c r="G2635" s="578">
        <v>1</v>
      </c>
      <c r="H2635" s="574">
        <v>837</v>
      </c>
      <c r="I2635" s="574">
        <v>17</v>
      </c>
      <c r="J2635" s="578">
        <v>4</v>
      </c>
      <c r="K2635" s="578">
        <v>0</v>
      </c>
      <c r="L2635" s="1">
        <v>0</v>
      </c>
    </row>
    <row r="2636" spans="1:12" ht="15.75" x14ac:dyDescent="0.25">
      <c r="A2636" s="58">
        <v>43387</v>
      </c>
      <c r="B2636" s="513" t="str">
        <f t="shared" si="72"/>
        <v>1014</v>
      </c>
      <c r="C2636" s="56">
        <v>2018</v>
      </c>
      <c r="D2636" s="574">
        <v>26.5</v>
      </c>
      <c r="E2636" s="574">
        <v>3.5</v>
      </c>
      <c r="F2636" s="141">
        <v>0</v>
      </c>
      <c r="G2636" s="578">
        <v>0.5</v>
      </c>
      <c r="H2636" s="574">
        <v>665</v>
      </c>
      <c r="I2636" s="574">
        <v>13.5</v>
      </c>
      <c r="J2636" s="578">
        <v>2.5</v>
      </c>
      <c r="K2636" s="578">
        <v>0</v>
      </c>
      <c r="L2636" s="1">
        <v>0</v>
      </c>
    </row>
    <row r="2637" spans="1:12" ht="15.75" x14ac:dyDescent="0.25">
      <c r="A2637" s="58">
        <v>43388</v>
      </c>
      <c r="B2637" s="513" t="str">
        <f t="shared" si="72"/>
        <v>1015</v>
      </c>
      <c r="C2637" s="56">
        <v>2018</v>
      </c>
      <c r="D2637" s="574">
        <v>29</v>
      </c>
      <c r="E2637" s="574">
        <v>3</v>
      </c>
      <c r="F2637" s="141">
        <v>0</v>
      </c>
      <c r="G2637" s="578">
        <v>0</v>
      </c>
      <c r="H2637" s="574">
        <v>666</v>
      </c>
      <c r="I2637" s="574">
        <v>17</v>
      </c>
      <c r="J2637" s="578">
        <v>6</v>
      </c>
      <c r="K2637" s="578">
        <v>1.82</v>
      </c>
      <c r="L2637" s="1">
        <v>0.19</v>
      </c>
    </row>
    <row r="2638" spans="1:12" ht="15.75" x14ac:dyDescent="0.25">
      <c r="A2638" s="58">
        <v>43389</v>
      </c>
      <c r="B2638" s="513" t="str">
        <f t="shared" si="72"/>
        <v>1016</v>
      </c>
      <c r="C2638" s="56">
        <v>2018</v>
      </c>
      <c r="D2638" s="574">
        <v>20</v>
      </c>
      <c r="E2638" s="574">
        <v>0</v>
      </c>
      <c r="F2638" s="141">
        <v>0</v>
      </c>
      <c r="G2638" s="578">
        <v>0</v>
      </c>
      <c r="H2638" s="574">
        <v>637</v>
      </c>
      <c r="I2638" s="574">
        <v>13</v>
      </c>
      <c r="J2638" s="578">
        <v>2</v>
      </c>
      <c r="K2638" s="578">
        <v>0</v>
      </c>
      <c r="L2638" s="1">
        <v>0</v>
      </c>
    </row>
    <row r="2639" spans="1:12" ht="15.75" x14ac:dyDescent="0.25">
      <c r="A2639" s="58">
        <v>43390</v>
      </c>
      <c r="B2639" s="513" t="str">
        <f t="shared" si="72"/>
        <v>1017</v>
      </c>
      <c r="C2639" s="56">
        <v>2018</v>
      </c>
      <c r="D2639" s="574">
        <v>29</v>
      </c>
      <c r="E2639" s="574">
        <v>3</v>
      </c>
      <c r="F2639" s="141">
        <v>0</v>
      </c>
      <c r="G2639" s="578">
        <v>1</v>
      </c>
      <c r="H2639" s="574">
        <v>644</v>
      </c>
      <c r="I2639" s="574">
        <v>21</v>
      </c>
      <c r="J2639" s="578">
        <v>4</v>
      </c>
      <c r="K2639" s="578">
        <v>0</v>
      </c>
      <c r="L2639" s="1">
        <v>0</v>
      </c>
    </row>
    <row r="2640" spans="1:12" ht="15.75" x14ac:dyDescent="0.25">
      <c r="A2640" s="58">
        <v>43391</v>
      </c>
      <c r="B2640" s="513" t="str">
        <f t="shared" si="72"/>
        <v>1018</v>
      </c>
      <c r="C2640" s="56">
        <v>2018</v>
      </c>
      <c r="D2640" s="574">
        <v>36</v>
      </c>
      <c r="E2640" s="574">
        <v>5</v>
      </c>
      <c r="F2640" s="141">
        <v>0</v>
      </c>
      <c r="G2640" s="578">
        <v>2</v>
      </c>
      <c r="H2640" s="574">
        <v>679</v>
      </c>
      <c r="I2640" s="574">
        <v>19</v>
      </c>
      <c r="J2640" s="578">
        <v>6</v>
      </c>
      <c r="K2640" s="578">
        <v>0</v>
      </c>
      <c r="L2640" s="1">
        <v>0</v>
      </c>
    </row>
    <row r="2641" spans="1:12" ht="15.75" x14ac:dyDescent="0.25">
      <c r="A2641" s="58">
        <v>43392</v>
      </c>
      <c r="B2641" s="513" t="str">
        <f t="shared" si="72"/>
        <v>1019</v>
      </c>
      <c r="C2641" s="56">
        <v>2018</v>
      </c>
      <c r="D2641" s="574">
        <v>42</v>
      </c>
      <c r="E2641" s="574">
        <v>2</v>
      </c>
      <c r="F2641" s="141">
        <v>0</v>
      </c>
      <c r="G2641" s="578">
        <v>0</v>
      </c>
      <c r="H2641" s="574">
        <v>410</v>
      </c>
      <c r="I2641" s="574">
        <v>11</v>
      </c>
      <c r="J2641" s="578">
        <v>2</v>
      </c>
      <c r="K2641" s="578">
        <v>0</v>
      </c>
      <c r="L2641" s="1">
        <v>0</v>
      </c>
    </row>
    <row r="2642" spans="1:12" ht="15.75" x14ac:dyDescent="0.25">
      <c r="A2642" s="58">
        <v>43393</v>
      </c>
      <c r="B2642" s="513" t="str">
        <f t="shared" si="72"/>
        <v>1020</v>
      </c>
      <c r="C2642" s="56">
        <v>2018</v>
      </c>
      <c r="D2642" s="574">
        <v>28</v>
      </c>
      <c r="E2642" s="574">
        <v>2</v>
      </c>
      <c r="F2642" s="141">
        <v>0</v>
      </c>
      <c r="G2642" s="578">
        <v>0</v>
      </c>
      <c r="H2642" s="574">
        <v>583</v>
      </c>
      <c r="I2642" s="574">
        <v>9</v>
      </c>
      <c r="J2642" s="578">
        <v>3</v>
      </c>
      <c r="K2642" s="578">
        <v>3.62</v>
      </c>
      <c r="L2642" s="1">
        <v>0.37</v>
      </c>
    </row>
    <row r="2643" spans="1:12" ht="15.75" x14ac:dyDescent="0.25">
      <c r="A2643" s="58">
        <v>43394</v>
      </c>
      <c r="B2643" s="513" t="str">
        <f t="shared" si="72"/>
        <v>1021</v>
      </c>
      <c r="C2643" s="56">
        <v>2018</v>
      </c>
      <c r="D2643" s="574">
        <v>30</v>
      </c>
      <c r="E2643" s="574">
        <v>0</v>
      </c>
      <c r="F2643" s="141">
        <v>0</v>
      </c>
      <c r="G2643" s="578">
        <v>0</v>
      </c>
      <c r="H2643" s="574">
        <v>348</v>
      </c>
      <c r="I2643" s="574">
        <v>10</v>
      </c>
      <c r="J2643" s="578">
        <v>0</v>
      </c>
      <c r="K2643" s="578">
        <v>0</v>
      </c>
      <c r="L2643" s="1">
        <v>0</v>
      </c>
    </row>
    <row r="2644" spans="1:12" ht="15.75" x14ac:dyDescent="0.25">
      <c r="A2644" s="58">
        <v>43395</v>
      </c>
      <c r="B2644" s="513" t="str">
        <f t="shared" si="72"/>
        <v>1022</v>
      </c>
      <c r="C2644" s="56">
        <v>2018</v>
      </c>
      <c r="D2644" s="574">
        <v>28</v>
      </c>
      <c r="E2644" s="574">
        <v>1</v>
      </c>
      <c r="F2644" s="141">
        <v>0</v>
      </c>
      <c r="G2644" s="578">
        <v>0</v>
      </c>
      <c r="H2644" s="574">
        <v>178</v>
      </c>
      <c r="I2644" s="574">
        <v>7</v>
      </c>
      <c r="J2644" s="578">
        <v>4</v>
      </c>
      <c r="K2644" s="578">
        <v>0</v>
      </c>
      <c r="L2644" s="1">
        <v>0</v>
      </c>
    </row>
    <row r="2645" spans="1:12" ht="15.75" x14ac:dyDescent="0.25">
      <c r="A2645" s="58">
        <v>43396</v>
      </c>
      <c r="B2645" s="513" t="str">
        <f t="shared" si="72"/>
        <v>1023</v>
      </c>
      <c r="C2645" s="56">
        <v>2018</v>
      </c>
      <c r="D2645" s="574">
        <v>17</v>
      </c>
      <c r="E2645" s="574">
        <v>1</v>
      </c>
      <c r="F2645" s="141">
        <v>0</v>
      </c>
      <c r="G2645" s="578">
        <v>0</v>
      </c>
      <c r="H2645" s="574">
        <v>196</v>
      </c>
      <c r="I2645" s="574">
        <v>5</v>
      </c>
      <c r="J2645" s="578">
        <v>2</v>
      </c>
      <c r="K2645" s="578">
        <v>0</v>
      </c>
      <c r="L2645" s="1">
        <v>0</v>
      </c>
    </row>
    <row r="2646" spans="1:12" ht="15.75" x14ac:dyDescent="0.25">
      <c r="A2646" s="58">
        <v>43397</v>
      </c>
      <c r="B2646" s="513" t="str">
        <f t="shared" si="72"/>
        <v>1024</v>
      </c>
      <c r="C2646" s="56">
        <v>2018</v>
      </c>
      <c r="D2646" s="574">
        <v>41.5</v>
      </c>
      <c r="E2646" s="574">
        <v>1</v>
      </c>
      <c r="F2646" s="141">
        <v>0</v>
      </c>
      <c r="G2646" s="578">
        <v>0.5</v>
      </c>
      <c r="H2646" s="574">
        <v>208.5</v>
      </c>
      <c r="I2646" s="574">
        <v>7</v>
      </c>
      <c r="J2646" s="578">
        <v>1.5</v>
      </c>
      <c r="K2646" s="578">
        <v>1.82</v>
      </c>
      <c r="L2646" s="1">
        <v>0.19</v>
      </c>
    </row>
    <row r="2647" spans="1:12" ht="15.75" x14ac:dyDescent="0.25">
      <c r="A2647" s="58">
        <v>43398</v>
      </c>
      <c r="B2647" s="513" t="str">
        <f t="shared" si="72"/>
        <v>1025</v>
      </c>
      <c r="C2647" s="56">
        <v>2018</v>
      </c>
      <c r="D2647" s="574">
        <v>73</v>
      </c>
      <c r="E2647" s="574">
        <v>1.5</v>
      </c>
      <c r="F2647" s="141">
        <v>0</v>
      </c>
      <c r="G2647" s="578">
        <v>1</v>
      </c>
      <c r="H2647" s="574">
        <v>217.5</v>
      </c>
      <c r="I2647" s="574">
        <v>8.5</v>
      </c>
      <c r="J2647" s="578">
        <v>2</v>
      </c>
      <c r="K2647" s="578">
        <v>2.73</v>
      </c>
      <c r="L2647" s="1">
        <v>0.28000000000000003</v>
      </c>
    </row>
    <row r="2648" spans="1:12" ht="15.75" x14ac:dyDescent="0.25">
      <c r="A2648" s="58">
        <v>43399</v>
      </c>
      <c r="B2648" s="513" t="str">
        <f t="shared" si="72"/>
        <v>1026</v>
      </c>
      <c r="C2648" s="56">
        <v>2018</v>
      </c>
      <c r="D2648" s="574">
        <v>215</v>
      </c>
      <c r="E2648" s="574">
        <v>8</v>
      </c>
      <c r="F2648" s="141">
        <v>0</v>
      </c>
      <c r="G2648" s="578">
        <v>3</v>
      </c>
      <c r="H2648" s="574">
        <v>153</v>
      </c>
      <c r="I2648" s="574">
        <v>11</v>
      </c>
      <c r="J2648" s="578">
        <v>8</v>
      </c>
      <c r="K2648" s="578">
        <v>4.54</v>
      </c>
      <c r="L2648" s="1">
        <v>0.45999999999999996</v>
      </c>
    </row>
    <row r="2649" spans="1:12" ht="15.75" x14ac:dyDescent="0.25">
      <c r="A2649" s="58">
        <v>43400</v>
      </c>
      <c r="B2649" s="513" t="str">
        <f t="shared" si="72"/>
        <v>1027</v>
      </c>
      <c r="C2649" s="56">
        <v>2018</v>
      </c>
      <c r="D2649" s="574">
        <v>103</v>
      </c>
      <c r="E2649" s="574">
        <v>4</v>
      </c>
      <c r="F2649" s="141">
        <v>0</v>
      </c>
      <c r="G2649" s="578">
        <v>1</v>
      </c>
      <c r="H2649" s="574">
        <v>49</v>
      </c>
      <c r="I2649" s="574">
        <v>6</v>
      </c>
      <c r="J2649" s="578">
        <v>13</v>
      </c>
      <c r="K2649" s="578">
        <v>0</v>
      </c>
      <c r="L2649" s="1">
        <v>0</v>
      </c>
    </row>
    <row r="2650" spans="1:12" ht="15.75" x14ac:dyDescent="0.25">
      <c r="A2650" s="58">
        <v>43401</v>
      </c>
      <c r="B2650" s="513" t="str">
        <f t="shared" si="72"/>
        <v>1028</v>
      </c>
      <c r="C2650" s="56">
        <v>2018</v>
      </c>
      <c r="D2650" s="574">
        <v>84</v>
      </c>
      <c r="E2650" s="574">
        <v>0</v>
      </c>
      <c r="F2650" s="141">
        <v>0</v>
      </c>
      <c r="G2650" s="578">
        <v>2</v>
      </c>
      <c r="H2650" s="574">
        <v>89</v>
      </c>
      <c r="I2650" s="574">
        <v>1</v>
      </c>
      <c r="J2650" s="578">
        <v>10</v>
      </c>
      <c r="K2650" s="578">
        <v>3.62</v>
      </c>
      <c r="L2650" s="1">
        <v>0.37</v>
      </c>
    </row>
    <row r="2651" spans="1:12" ht="15.75" x14ac:dyDescent="0.25">
      <c r="A2651" s="58">
        <v>43402</v>
      </c>
      <c r="B2651" s="513" t="str">
        <f t="shared" si="72"/>
        <v>1029</v>
      </c>
      <c r="C2651" s="56">
        <v>2018</v>
      </c>
      <c r="D2651" s="574">
        <v>136</v>
      </c>
      <c r="E2651" s="574">
        <v>5</v>
      </c>
      <c r="F2651" s="141">
        <v>0</v>
      </c>
      <c r="G2651" s="578">
        <v>0</v>
      </c>
      <c r="H2651" s="574">
        <v>36</v>
      </c>
      <c r="I2651" s="574">
        <v>6</v>
      </c>
      <c r="J2651" s="578">
        <v>23</v>
      </c>
      <c r="K2651" s="578">
        <v>1.82</v>
      </c>
      <c r="L2651" s="1">
        <v>0.19</v>
      </c>
    </row>
    <row r="2652" spans="1:12" ht="15.75" x14ac:dyDescent="0.25">
      <c r="A2652" s="58">
        <v>43403</v>
      </c>
      <c r="B2652" s="513" t="str">
        <f t="shared" si="72"/>
        <v>1030</v>
      </c>
      <c r="C2652" s="56">
        <v>2018</v>
      </c>
      <c r="D2652" s="574">
        <v>52</v>
      </c>
      <c r="E2652" s="574">
        <v>1</v>
      </c>
      <c r="F2652" s="141">
        <v>0</v>
      </c>
      <c r="G2652" s="141">
        <v>0</v>
      </c>
      <c r="H2652" s="574">
        <v>19</v>
      </c>
      <c r="I2652" s="574">
        <v>6</v>
      </c>
      <c r="J2652" s="141">
        <v>48</v>
      </c>
      <c r="K2652" s="141">
        <v>1.82</v>
      </c>
      <c r="L2652" s="1">
        <v>0.19</v>
      </c>
    </row>
    <row r="2653" spans="1:12" ht="15.75" x14ac:dyDescent="0.25">
      <c r="A2653" s="58">
        <v>43404</v>
      </c>
      <c r="B2653" s="513" t="str">
        <f t="shared" si="72"/>
        <v>1031</v>
      </c>
      <c r="C2653" s="56">
        <v>2018</v>
      </c>
      <c r="D2653" s="574">
        <v>35</v>
      </c>
      <c r="E2653" s="574">
        <v>0</v>
      </c>
      <c r="F2653" s="141">
        <v>0</v>
      </c>
      <c r="G2653" s="141">
        <v>0</v>
      </c>
      <c r="H2653" s="574">
        <v>14</v>
      </c>
      <c r="I2653" s="574">
        <v>0</v>
      </c>
      <c r="J2653" s="141">
        <v>28</v>
      </c>
      <c r="K2653" s="141">
        <v>0.91000000000000014</v>
      </c>
      <c r="L2653" s="1">
        <v>9.0000000000000011E-2</v>
      </c>
    </row>
    <row r="2654" spans="1:12" ht="15.75" x14ac:dyDescent="0.25">
      <c r="A2654" s="58">
        <v>43405</v>
      </c>
      <c r="B2654" s="513" t="str">
        <f t="shared" si="72"/>
        <v>1101</v>
      </c>
      <c r="C2654" s="56">
        <v>2018</v>
      </c>
      <c r="D2654" s="574">
        <v>13</v>
      </c>
      <c r="E2654" s="574">
        <v>0</v>
      </c>
      <c r="F2654" s="141">
        <v>0</v>
      </c>
      <c r="G2654" s="141">
        <v>0</v>
      </c>
      <c r="H2654" s="574">
        <v>3</v>
      </c>
      <c r="I2654" s="574">
        <v>0</v>
      </c>
      <c r="J2654" s="141">
        <v>21</v>
      </c>
      <c r="K2654" s="141">
        <v>0</v>
      </c>
      <c r="L2654" s="1">
        <v>0</v>
      </c>
    </row>
    <row r="2655" spans="1:12" ht="15.75" x14ac:dyDescent="0.25">
      <c r="A2655" s="58">
        <v>43406</v>
      </c>
      <c r="B2655" s="513" t="str">
        <f t="shared" ref="B2655:B2718" si="73">CONCATENATE(TEXT(A2655,"mm"),TEXT(A2655,"dd"))</f>
        <v>1102</v>
      </c>
      <c r="C2655" s="56">
        <v>2018</v>
      </c>
      <c r="D2655" s="574">
        <v>111</v>
      </c>
      <c r="E2655" s="574">
        <v>0</v>
      </c>
      <c r="F2655" s="141">
        <v>0</v>
      </c>
      <c r="G2655" s="141">
        <v>0</v>
      </c>
      <c r="H2655" s="574">
        <v>11</v>
      </c>
      <c r="I2655" s="574">
        <v>2</v>
      </c>
      <c r="J2655" s="141">
        <v>4</v>
      </c>
      <c r="K2655" s="141">
        <v>0.91000000000000014</v>
      </c>
      <c r="L2655" s="1">
        <v>9.0000000000000011E-2</v>
      </c>
    </row>
    <row r="2656" spans="1:12" ht="15.75" x14ac:dyDescent="0.25">
      <c r="A2656" s="58">
        <v>43407</v>
      </c>
      <c r="B2656" s="513" t="str">
        <f t="shared" si="73"/>
        <v>1103</v>
      </c>
      <c r="C2656" s="56">
        <v>2018</v>
      </c>
      <c r="D2656" s="574">
        <v>47</v>
      </c>
      <c r="E2656" s="574">
        <v>0</v>
      </c>
      <c r="F2656" s="141">
        <v>0</v>
      </c>
      <c r="G2656" s="141">
        <v>0</v>
      </c>
      <c r="H2656" s="574">
        <v>6</v>
      </c>
      <c r="I2656" s="574">
        <v>1</v>
      </c>
      <c r="J2656" s="141">
        <v>12</v>
      </c>
      <c r="K2656" s="141">
        <v>4.54</v>
      </c>
      <c r="L2656" s="1">
        <v>0.45999999999999996</v>
      </c>
    </row>
    <row r="2657" spans="1:12" ht="15.75" x14ac:dyDescent="0.25">
      <c r="A2657" s="58">
        <v>43408</v>
      </c>
      <c r="B2657" s="513" t="str">
        <f t="shared" si="73"/>
        <v>1104</v>
      </c>
      <c r="C2657" s="56">
        <v>2018</v>
      </c>
      <c r="D2657" s="574">
        <v>8</v>
      </c>
      <c r="E2657" s="574">
        <v>0</v>
      </c>
      <c r="F2657" s="141">
        <v>0</v>
      </c>
      <c r="G2657" s="141">
        <v>0</v>
      </c>
      <c r="H2657" s="574">
        <v>1</v>
      </c>
      <c r="I2657" s="574">
        <v>0</v>
      </c>
      <c r="J2657" s="141">
        <v>4</v>
      </c>
      <c r="K2657" s="141">
        <v>0</v>
      </c>
      <c r="L2657" s="1">
        <v>0</v>
      </c>
    </row>
    <row r="2658" spans="1:12" ht="15.75" x14ac:dyDescent="0.25">
      <c r="A2658" s="58">
        <v>43409</v>
      </c>
      <c r="B2658" s="513" t="str">
        <f t="shared" si="73"/>
        <v>1105</v>
      </c>
      <c r="C2658" s="56">
        <v>2018</v>
      </c>
      <c r="D2658" s="574">
        <v>2</v>
      </c>
      <c r="E2658" s="574">
        <v>0</v>
      </c>
      <c r="F2658" s="141">
        <v>0</v>
      </c>
      <c r="G2658" s="141">
        <v>0</v>
      </c>
      <c r="H2658" s="574">
        <v>0</v>
      </c>
      <c r="I2658" s="574">
        <v>0</v>
      </c>
      <c r="J2658" s="141">
        <v>6</v>
      </c>
      <c r="K2658" s="141">
        <v>0</v>
      </c>
      <c r="L2658" s="1">
        <v>0</v>
      </c>
    </row>
    <row r="2659" spans="1:12" ht="15.75" x14ac:dyDescent="0.25">
      <c r="A2659" s="58">
        <v>43410</v>
      </c>
      <c r="B2659" s="513" t="str">
        <f t="shared" si="73"/>
        <v>1106</v>
      </c>
      <c r="C2659" s="56">
        <v>2018</v>
      </c>
      <c r="D2659" s="574">
        <v>10</v>
      </c>
      <c r="E2659" s="574">
        <v>0</v>
      </c>
      <c r="F2659" s="141">
        <v>0</v>
      </c>
      <c r="G2659" s="141">
        <v>0</v>
      </c>
      <c r="H2659" s="574">
        <v>0</v>
      </c>
      <c r="I2659" s="574">
        <v>0</v>
      </c>
      <c r="J2659" s="141">
        <v>10</v>
      </c>
      <c r="K2659" s="141">
        <v>0.91000000000000014</v>
      </c>
      <c r="L2659" s="1">
        <v>9.0000000000000011E-2</v>
      </c>
    </row>
    <row r="2660" spans="1:12" ht="15.75" x14ac:dyDescent="0.25">
      <c r="A2660" s="58">
        <v>43411</v>
      </c>
      <c r="B2660" s="513" t="str">
        <f t="shared" si="73"/>
        <v>1107</v>
      </c>
      <c r="C2660" s="56">
        <v>2018</v>
      </c>
      <c r="D2660" s="574">
        <v>1</v>
      </c>
      <c r="E2660" s="574">
        <v>0</v>
      </c>
      <c r="F2660" s="141">
        <v>0</v>
      </c>
      <c r="G2660" s="141">
        <v>0</v>
      </c>
      <c r="H2660" s="574">
        <v>1</v>
      </c>
      <c r="I2660" s="574">
        <v>0</v>
      </c>
      <c r="J2660" s="141">
        <v>5</v>
      </c>
      <c r="K2660" s="141">
        <v>0.91000000000000014</v>
      </c>
      <c r="L2660" s="1">
        <v>9.0000000000000011E-2</v>
      </c>
    </row>
    <row r="2661" spans="1:12" ht="15.75" x14ac:dyDescent="0.25">
      <c r="A2661" s="58">
        <v>43412</v>
      </c>
      <c r="B2661" s="513" t="str">
        <f t="shared" si="73"/>
        <v>1108</v>
      </c>
      <c r="C2661" s="56">
        <v>2018</v>
      </c>
      <c r="D2661" s="574">
        <v>2</v>
      </c>
      <c r="E2661" s="574">
        <v>0</v>
      </c>
      <c r="F2661" s="141">
        <v>0</v>
      </c>
      <c r="G2661" s="141">
        <v>0</v>
      </c>
      <c r="H2661" s="574">
        <v>0</v>
      </c>
      <c r="I2661" s="574">
        <v>0</v>
      </c>
      <c r="J2661" s="141">
        <v>1</v>
      </c>
      <c r="K2661" s="141">
        <v>0</v>
      </c>
      <c r="L2661" s="1">
        <v>0</v>
      </c>
    </row>
    <row r="2662" spans="1:12" ht="15.75" x14ac:dyDescent="0.25">
      <c r="A2662" s="58">
        <v>43413</v>
      </c>
      <c r="B2662" s="513" t="str">
        <f t="shared" si="73"/>
        <v>1109</v>
      </c>
      <c r="C2662" s="56">
        <v>2018</v>
      </c>
      <c r="D2662" s="574">
        <v>0</v>
      </c>
      <c r="E2662" s="574">
        <v>0</v>
      </c>
      <c r="F2662" s="141">
        <v>0</v>
      </c>
      <c r="G2662" s="141">
        <v>0</v>
      </c>
      <c r="H2662" s="574">
        <v>0</v>
      </c>
      <c r="I2662" s="574">
        <v>0</v>
      </c>
      <c r="J2662" s="141">
        <v>2</v>
      </c>
      <c r="K2662" s="141">
        <v>0</v>
      </c>
      <c r="L2662" s="1">
        <v>0</v>
      </c>
    </row>
    <row r="2663" spans="1:12" ht="15.75" x14ac:dyDescent="0.25">
      <c r="A2663" s="58">
        <v>43414</v>
      </c>
      <c r="B2663" s="513" t="str">
        <f t="shared" si="73"/>
        <v>1110</v>
      </c>
      <c r="C2663" s="56">
        <v>2018</v>
      </c>
      <c r="D2663" s="574">
        <v>0</v>
      </c>
      <c r="E2663" s="574">
        <v>0</v>
      </c>
      <c r="F2663" s="141">
        <v>0</v>
      </c>
      <c r="G2663" s="141">
        <v>0</v>
      </c>
      <c r="H2663" s="574">
        <v>0</v>
      </c>
      <c r="I2663" s="574">
        <v>0</v>
      </c>
      <c r="J2663" s="141">
        <v>0</v>
      </c>
      <c r="K2663" s="141">
        <v>0</v>
      </c>
      <c r="L2663" s="1">
        <v>0</v>
      </c>
    </row>
    <row r="2664" spans="1:12" ht="15.75" x14ac:dyDescent="0.25">
      <c r="A2664" s="58">
        <v>43415</v>
      </c>
      <c r="B2664" s="513" t="str">
        <f t="shared" si="73"/>
        <v>1111</v>
      </c>
      <c r="C2664" s="56">
        <v>2018</v>
      </c>
      <c r="D2664" s="574">
        <v>0</v>
      </c>
      <c r="E2664" s="574">
        <v>0</v>
      </c>
      <c r="F2664" s="141">
        <v>0</v>
      </c>
      <c r="G2664" s="141">
        <v>0</v>
      </c>
      <c r="H2664" s="574">
        <v>0</v>
      </c>
      <c r="I2664" s="574">
        <v>0</v>
      </c>
      <c r="J2664" s="141">
        <v>0</v>
      </c>
      <c r="K2664" s="141">
        <v>0</v>
      </c>
      <c r="L2664" s="1">
        <v>0</v>
      </c>
    </row>
    <row r="2665" spans="1:12" ht="15.75" x14ac:dyDescent="0.25">
      <c r="A2665" s="58">
        <v>43416</v>
      </c>
      <c r="B2665" s="513" t="str">
        <f t="shared" si="73"/>
        <v>1112</v>
      </c>
      <c r="C2665" s="56">
        <v>2018</v>
      </c>
      <c r="D2665" s="574">
        <v>0</v>
      </c>
      <c r="E2665" s="574">
        <v>0</v>
      </c>
      <c r="F2665" s="141">
        <v>0</v>
      </c>
      <c r="G2665" s="141">
        <v>0</v>
      </c>
      <c r="H2665" s="574">
        <v>0</v>
      </c>
      <c r="I2665" s="574">
        <v>0</v>
      </c>
      <c r="J2665" s="141">
        <v>0</v>
      </c>
      <c r="K2665" s="141">
        <v>0</v>
      </c>
      <c r="L2665" s="1">
        <v>0</v>
      </c>
    </row>
    <row r="2666" spans="1:12" ht="15.75" x14ac:dyDescent="0.25">
      <c r="A2666" s="58">
        <v>43417</v>
      </c>
      <c r="B2666" s="513" t="str">
        <f t="shared" si="73"/>
        <v>1113</v>
      </c>
      <c r="C2666" s="56">
        <v>2018</v>
      </c>
      <c r="D2666" s="574">
        <v>0</v>
      </c>
      <c r="E2666" s="574">
        <v>0</v>
      </c>
      <c r="F2666" s="141">
        <v>0</v>
      </c>
      <c r="G2666" s="141">
        <v>0</v>
      </c>
      <c r="H2666" s="574">
        <v>0</v>
      </c>
      <c r="I2666" s="574">
        <v>0</v>
      </c>
      <c r="J2666" s="141">
        <v>0</v>
      </c>
      <c r="K2666" s="141">
        <v>0</v>
      </c>
      <c r="L2666" s="1">
        <v>0</v>
      </c>
    </row>
    <row r="2667" spans="1:12" ht="15.75" x14ac:dyDescent="0.25">
      <c r="A2667" s="58">
        <v>43418</v>
      </c>
      <c r="B2667" s="513" t="str">
        <f t="shared" si="73"/>
        <v>1114</v>
      </c>
      <c r="C2667" s="56">
        <v>2018</v>
      </c>
      <c r="D2667" s="574">
        <v>0</v>
      </c>
      <c r="E2667" s="574">
        <v>0</v>
      </c>
      <c r="F2667" s="141">
        <v>0</v>
      </c>
      <c r="G2667" s="141">
        <v>0</v>
      </c>
      <c r="H2667" s="574">
        <v>0</v>
      </c>
      <c r="I2667" s="574">
        <v>0</v>
      </c>
      <c r="J2667" s="141">
        <v>1</v>
      </c>
      <c r="K2667" s="141">
        <v>0</v>
      </c>
      <c r="L2667" s="1">
        <v>0</v>
      </c>
    </row>
    <row r="2668" spans="1:12" ht="15.75" x14ac:dyDescent="0.25">
      <c r="A2668" s="58">
        <v>43419</v>
      </c>
      <c r="B2668" s="513" t="str">
        <f t="shared" si="73"/>
        <v>1115</v>
      </c>
      <c r="C2668" s="56">
        <v>2018</v>
      </c>
      <c r="D2668" s="574">
        <v>0</v>
      </c>
      <c r="E2668" s="574">
        <v>0</v>
      </c>
      <c r="F2668" s="141">
        <v>0</v>
      </c>
      <c r="G2668" s="141">
        <v>0</v>
      </c>
      <c r="H2668" s="574">
        <v>0</v>
      </c>
      <c r="I2668" s="574">
        <v>0</v>
      </c>
      <c r="J2668" s="141">
        <v>0</v>
      </c>
      <c r="K2668" s="141">
        <v>0</v>
      </c>
      <c r="L2668" s="1">
        <v>0</v>
      </c>
    </row>
    <row r="2669" spans="1:12" ht="15.75" x14ac:dyDescent="0.25">
      <c r="A2669" s="58">
        <v>43420</v>
      </c>
      <c r="B2669" s="513" t="str">
        <f t="shared" si="73"/>
        <v>1116</v>
      </c>
      <c r="C2669" s="56">
        <v>2018</v>
      </c>
      <c r="D2669" s="574">
        <v>0</v>
      </c>
      <c r="E2669" s="574">
        <v>0</v>
      </c>
      <c r="F2669" s="141">
        <v>0</v>
      </c>
      <c r="G2669" s="141">
        <v>1</v>
      </c>
      <c r="H2669" s="574">
        <v>0</v>
      </c>
      <c r="I2669" s="574">
        <v>0</v>
      </c>
      <c r="J2669" s="141">
        <v>10</v>
      </c>
      <c r="K2669" s="141">
        <v>0</v>
      </c>
      <c r="L2669" s="1">
        <v>0</v>
      </c>
    </row>
    <row r="2670" spans="1:12" ht="15.75" x14ac:dyDescent="0.25">
      <c r="A2670" s="58">
        <v>43421</v>
      </c>
      <c r="B2670" s="513" t="str">
        <f t="shared" si="73"/>
        <v>1117</v>
      </c>
      <c r="C2670" s="56">
        <v>2018</v>
      </c>
      <c r="D2670" s="574">
        <v>5</v>
      </c>
      <c r="E2670" s="574">
        <v>0</v>
      </c>
      <c r="F2670" s="141">
        <v>0</v>
      </c>
      <c r="G2670" s="141">
        <v>0</v>
      </c>
      <c r="H2670" s="574">
        <v>0</v>
      </c>
      <c r="I2670" s="574">
        <v>0</v>
      </c>
      <c r="J2670" s="141">
        <v>10</v>
      </c>
      <c r="K2670" s="141">
        <v>0</v>
      </c>
      <c r="L2670" s="1">
        <v>0</v>
      </c>
    </row>
    <row r="2671" spans="1:12" ht="15.75" x14ac:dyDescent="0.25">
      <c r="A2671" s="58">
        <v>43422</v>
      </c>
      <c r="B2671" s="513" t="str">
        <f t="shared" si="73"/>
        <v>1118</v>
      </c>
      <c r="C2671" s="56">
        <v>2018</v>
      </c>
      <c r="D2671" s="574">
        <v>14</v>
      </c>
      <c r="E2671" s="574">
        <v>0</v>
      </c>
      <c r="F2671" s="141">
        <v>0</v>
      </c>
      <c r="G2671" s="141">
        <v>0</v>
      </c>
      <c r="H2671" s="574">
        <v>0</v>
      </c>
      <c r="I2671" s="574">
        <v>0</v>
      </c>
      <c r="J2671" s="141">
        <v>7</v>
      </c>
      <c r="K2671" s="141">
        <v>0</v>
      </c>
      <c r="L2671" s="1">
        <v>0</v>
      </c>
    </row>
    <row r="2672" spans="1:12" ht="15.75" x14ac:dyDescent="0.25">
      <c r="A2672" s="58">
        <v>43423</v>
      </c>
      <c r="B2672" s="513" t="str">
        <f t="shared" si="73"/>
        <v>1119</v>
      </c>
      <c r="C2672" s="56">
        <v>2018</v>
      </c>
      <c r="D2672" s="574">
        <v>0</v>
      </c>
      <c r="E2672" s="574">
        <v>0</v>
      </c>
      <c r="F2672" s="141">
        <v>0</v>
      </c>
      <c r="G2672" s="141">
        <v>0</v>
      </c>
      <c r="H2672" s="574">
        <v>0</v>
      </c>
      <c r="I2672" s="574">
        <v>0</v>
      </c>
      <c r="J2672" s="141">
        <v>9</v>
      </c>
      <c r="K2672" s="141">
        <v>0</v>
      </c>
      <c r="L2672" s="1">
        <v>0</v>
      </c>
    </row>
    <row r="2673" spans="1:14" ht="15.75" x14ac:dyDescent="0.25">
      <c r="A2673" s="58">
        <v>43424</v>
      </c>
      <c r="B2673" s="513" t="str">
        <f t="shared" si="73"/>
        <v>1120</v>
      </c>
      <c r="C2673" s="56">
        <v>2018</v>
      </c>
      <c r="D2673" s="574">
        <v>0</v>
      </c>
      <c r="E2673" s="574">
        <v>0</v>
      </c>
      <c r="F2673" s="141">
        <v>0</v>
      </c>
      <c r="G2673" s="141">
        <v>0</v>
      </c>
      <c r="H2673" s="574">
        <v>0</v>
      </c>
      <c r="I2673" s="574">
        <v>0</v>
      </c>
      <c r="J2673" s="141">
        <v>8</v>
      </c>
      <c r="K2673" s="141">
        <v>0</v>
      </c>
      <c r="L2673" s="1">
        <v>0</v>
      </c>
    </row>
    <row r="2674" spans="1:14" ht="15.75" x14ac:dyDescent="0.25">
      <c r="A2674" s="58">
        <v>43425</v>
      </c>
      <c r="B2674" s="513" t="str">
        <f t="shared" si="73"/>
        <v>1121</v>
      </c>
      <c r="C2674" s="56">
        <v>2018</v>
      </c>
      <c r="D2674" s="574">
        <v>0</v>
      </c>
      <c r="E2674" s="574">
        <v>0</v>
      </c>
      <c r="F2674" s="141">
        <v>0</v>
      </c>
      <c r="G2674" s="141">
        <v>0</v>
      </c>
      <c r="H2674" s="574">
        <v>0</v>
      </c>
      <c r="I2674" s="574">
        <v>0</v>
      </c>
      <c r="J2674" s="141">
        <v>1</v>
      </c>
      <c r="K2674" s="141">
        <v>0</v>
      </c>
      <c r="L2674" s="1">
        <v>0</v>
      </c>
    </row>
    <row r="2675" spans="1:14" x14ac:dyDescent="0.2">
      <c r="A2675" s="58">
        <v>43426</v>
      </c>
      <c r="B2675" s="513" t="str">
        <f t="shared" si="73"/>
        <v>1122</v>
      </c>
      <c r="C2675" s="56">
        <v>2018</v>
      </c>
    </row>
    <row r="2676" spans="1:14" x14ac:dyDescent="0.2">
      <c r="A2676" s="58">
        <v>43427</v>
      </c>
      <c r="B2676" s="513" t="str">
        <f t="shared" si="73"/>
        <v>1123</v>
      </c>
      <c r="C2676" s="56">
        <v>2018</v>
      </c>
    </row>
    <row r="2677" spans="1:14" x14ac:dyDescent="0.2">
      <c r="A2677" s="58">
        <v>43428</v>
      </c>
      <c r="B2677" s="513" t="str">
        <f t="shared" si="73"/>
        <v>1124</v>
      </c>
      <c r="C2677" s="56">
        <v>2018</v>
      </c>
    </row>
    <row r="2678" spans="1:14" x14ac:dyDescent="0.2">
      <c r="A2678" s="58">
        <v>43429</v>
      </c>
      <c r="B2678" s="513" t="str">
        <f t="shared" si="73"/>
        <v>1125</v>
      </c>
      <c r="C2678" s="56">
        <v>2018</v>
      </c>
    </row>
    <row r="2679" spans="1:14" x14ac:dyDescent="0.2">
      <c r="A2679" s="58">
        <v>43430</v>
      </c>
      <c r="B2679" s="513" t="str">
        <f t="shared" si="73"/>
        <v>1126</v>
      </c>
      <c r="C2679" s="56">
        <v>2018</v>
      </c>
    </row>
    <row r="2680" spans="1:14" x14ac:dyDescent="0.2">
      <c r="A2680" s="58">
        <v>43431</v>
      </c>
      <c r="B2680" s="513" t="str">
        <f t="shared" si="73"/>
        <v>1127</v>
      </c>
      <c r="C2680" s="56">
        <v>2018</v>
      </c>
    </row>
    <row r="2681" spans="1:14" x14ac:dyDescent="0.2">
      <c r="A2681" s="58">
        <v>43432</v>
      </c>
      <c r="B2681" s="513" t="str">
        <f t="shared" si="73"/>
        <v>1128</v>
      </c>
      <c r="C2681" s="56">
        <v>2018</v>
      </c>
    </row>
    <row r="2682" spans="1:14" x14ac:dyDescent="0.2">
      <c r="A2682" s="58">
        <v>43433</v>
      </c>
      <c r="B2682" s="513" t="str">
        <f t="shared" si="73"/>
        <v>1129</v>
      </c>
      <c r="C2682" s="56">
        <v>2018</v>
      </c>
    </row>
    <row r="2683" spans="1:14" x14ac:dyDescent="0.2">
      <c r="A2683" s="58">
        <v>43434</v>
      </c>
      <c r="B2683" s="513" t="str">
        <f t="shared" si="73"/>
        <v>1130</v>
      </c>
      <c r="C2683" s="56">
        <v>2018</v>
      </c>
    </row>
    <row r="2684" spans="1:14" x14ac:dyDescent="0.2">
      <c r="A2684" s="58">
        <v>43677</v>
      </c>
      <c r="B2684" s="513" t="str">
        <f t="shared" si="73"/>
        <v>0731</v>
      </c>
      <c r="C2684" s="56">
        <v>2019</v>
      </c>
      <c r="D2684" s="141">
        <v>38</v>
      </c>
      <c r="E2684" s="141">
        <v>1</v>
      </c>
      <c r="F2684" s="141">
        <v>0</v>
      </c>
      <c r="G2684" s="141">
        <v>0</v>
      </c>
      <c r="H2684" s="141">
        <v>43</v>
      </c>
      <c r="I2684" s="141">
        <v>0</v>
      </c>
      <c r="J2684" s="141">
        <v>325</v>
      </c>
      <c r="K2684" s="141">
        <v>35236</v>
      </c>
      <c r="L2684" s="141">
        <v>12431</v>
      </c>
      <c r="N2684" s="56" t="s">
        <v>678</v>
      </c>
    </row>
    <row r="2685" spans="1:14" x14ac:dyDescent="0.2">
      <c r="A2685" s="58">
        <v>43678</v>
      </c>
      <c r="B2685" s="513" t="str">
        <f t="shared" si="73"/>
        <v>0801</v>
      </c>
      <c r="C2685" s="56">
        <v>2019</v>
      </c>
      <c r="D2685" s="141">
        <v>2</v>
      </c>
      <c r="E2685" s="141">
        <v>3</v>
      </c>
      <c r="F2685" s="141">
        <v>1</v>
      </c>
      <c r="G2685" s="141">
        <v>0</v>
      </c>
      <c r="H2685" s="141">
        <v>19</v>
      </c>
      <c r="I2685" s="577">
        <v>0</v>
      </c>
      <c r="J2685" s="141">
        <v>21</v>
      </c>
      <c r="K2685" s="141">
        <v>113</v>
      </c>
      <c r="L2685" s="141">
        <v>61</v>
      </c>
    </row>
    <row r="2686" spans="1:14" x14ac:dyDescent="0.2">
      <c r="A2686" s="58">
        <v>43679</v>
      </c>
      <c r="B2686" s="513" t="str">
        <f t="shared" si="73"/>
        <v>0802</v>
      </c>
      <c r="C2686" s="56">
        <v>2019</v>
      </c>
      <c r="D2686" s="141">
        <v>6</v>
      </c>
      <c r="E2686" s="141">
        <v>1</v>
      </c>
      <c r="F2686" s="141">
        <v>0</v>
      </c>
      <c r="G2686" s="141">
        <v>0</v>
      </c>
      <c r="H2686" s="141">
        <v>21</v>
      </c>
      <c r="I2686" s="577">
        <v>0</v>
      </c>
      <c r="J2686" s="141">
        <v>10</v>
      </c>
      <c r="K2686" s="141">
        <v>109</v>
      </c>
      <c r="L2686" s="141">
        <v>58</v>
      </c>
    </row>
    <row r="2687" spans="1:14" x14ac:dyDescent="0.2">
      <c r="A2687" s="58">
        <v>43680</v>
      </c>
      <c r="B2687" s="513" t="str">
        <f t="shared" si="73"/>
        <v>0803</v>
      </c>
      <c r="C2687" s="56">
        <v>2019</v>
      </c>
      <c r="D2687" s="141">
        <v>3</v>
      </c>
      <c r="E2687" s="141">
        <v>1</v>
      </c>
      <c r="F2687" s="141">
        <v>0</v>
      </c>
      <c r="G2687" s="141">
        <v>0</v>
      </c>
      <c r="H2687" s="141">
        <v>10</v>
      </c>
      <c r="I2687" s="577">
        <v>0</v>
      </c>
      <c r="J2687" s="141">
        <v>5</v>
      </c>
      <c r="K2687" s="141">
        <v>87</v>
      </c>
      <c r="L2687" s="141">
        <v>46</v>
      </c>
    </row>
    <row r="2688" spans="1:14" x14ac:dyDescent="0.2">
      <c r="A2688" s="58">
        <v>43681</v>
      </c>
      <c r="B2688" s="513" t="str">
        <f t="shared" si="73"/>
        <v>0804</v>
      </c>
      <c r="C2688" s="56">
        <v>2019</v>
      </c>
      <c r="D2688" s="141">
        <v>11</v>
      </c>
      <c r="E2688" s="141">
        <v>1</v>
      </c>
      <c r="F2688" s="141">
        <v>0</v>
      </c>
      <c r="G2688" s="141">
        <v>0</v>
      </c>
      <c r="H2688" s="141">
        <v>20</v>
      </c>
      <c r="I2688" s="577">
        <v>0</v>
      </c>
      <c r="J2688" s="141">
        <v>15</v>
      </c>
      <c r="K2688" s="141">
        <v>39</v>
      </c>
      <c r="L2688" s="141">
        <v>21</v>
      </c>
    </row>
    <row r="2689" spans="1:12" x14ac:dyDescent="0.2">
      <c r="A2689" s="58">
        <v>43682</v>
      </c>
      <c r="B2689" s="513" t="str">
        <f t="shared" si="73"/>
        <v>0805</v>
      </c>
      <c r="C2689" s="56">
        <v>2019</v>
      </c>
      <c r="D2689" s="141">
        <v>4</v>
      </c>
      <c r="E2689" s="141">
        <v>0</v>
      </c>
      <c r="F2689" s="141">
        <v>0</v>
      </c>
      <c r="G2689" s="141">
        <v>0</v>
      </c>
      <c r="H2689" s="141">
        <v>16</v>
      </c>
      <c r="I2689" s="141">
        <v>0</v>
      </c>
      <c r="J2689" s="141">
        <v>7</v>
      </c>
      <c r="K2689" s="141">
        <v>42</v>
      </c>
      <c r="L2689" s="141">
        <v>22</v>
      </c>
    </row>
    <row r="2690" spans="1:12" x14ac:dyDescent="0.2">
      <c r="A2690" s="58">
        <v>43683</v>
      </c>
      <c r="B2690" s="513" t="str">
        <f t="shared" si="73"/>
        <v>0806</v>
      </c>
      <c r="C2690" s="56">
        <v>2019</v>
      </c>
      <c r="D2690" s="141">
        <v>9</v>
      </c>
      <c r="E2690" s="141">
        <v>0</v>
      </c>
      <c r="F2690" s="141">
        <v>0</v>
      </c>
      <c r="G2690" s="141">
        <v>0</v>
      </c>
      <c r="H2690" s="141">
        <v>26</v>
      </c>
      <c r="I2690" s="141">
        <v>1</v>
      </c>
      <c r="J2690" s="141">
        <v>19</v>
      </c>
      <c r="K2690" s="141">
        <v>25</v>
      </c>
      <c r="L2690" s="141">
        <v>14</v>
      </c>
    </row>
    <row r="2691" spans="1:12" x14ac:dyDescent="0.2">
      <c r="A2691" s="58">
        <v>43684</v>
      </c>
      <c r="B2691" s="513" t="str">
        <f t="shared" si="73"/>
        <v>0807</v>
      </c>
      <c r="C2691" s="56">
        <v>2019</v>
      </c>
      <c r="D2691" s="141">
        <v>8</v>
      </c>
      <c r="E2691" s="141">
        <v>0</v>
      </c>
      <c r="F2691" s="141">
        <v>0</v>
      </c>
      <c r="G2691" s="141">
        <v>0</v>
      </c>
      <c r="H2691" s="141">
        <v>27</v>
      </c>
      <c r="I2691" s="141">
        <v>0</v>
      </c>
      <c r="J2691" s="141">
        <v>13</v>
      </c>
      <c r="K2691" s="141">
        <v>42</v>
      </c>
      <c r="L2691" s="141">
        <v>23</v>
      </c>
    </row>
    <row r="2692" spans="1:12" x14ac:dyDescent="0.2">
      <c r="A2692" s="58">
        <v>43685</v>
      </c>
      <c r="B2692" s="513" t="str">
        <f t="shared" si="73"/>
        <v>0808</v>
      </c>
      <c r="C2692" s="56">
        <v>2019</v>
      </c>
      <c r="D2692" s="141">
        <v>8</v>
      </c>
      <c r="E2692" s="141">
        <v>0</v>
      </c>
      <c r="F2692" s="141">
        <v>0</v>
      </c>
      <c r="G2692" s="141">
        <v>0</v>
      </c>
      <c r="H2692" s="141">
        <v>17</v>
      </c>
      <c r="I2692" s="141">
        <v>1</v>
      </c>
      <c r="J2692" s="141">
        <v>14</v>
      </c>
      <c r="K2692" s="141">
        <v>12</v>
      </c>
      <c r="L2692" s="141">
        <v>6</v>
      </c>
    </row>
    <row r="2693" spans="1:12" x14ac:dyDescent="0.2">
      <c r="A2693" s="58">
        <v>43686</v>
      </c>
      <c r="B2693" s="513" t="str">
        <f t="shared" si="73"/>
        <v>0809</v>
      </c>
      <c r="C2693" s="56">
        <v>2019</v>
      </c>
      <c r="D2693" s="141">
        <v>6</v>
      </c>
      <c r="E2693" s="141">
        <v>1</v>
      </c>
      <c r="F2693" s="141">
        <v>0</v>
      </c>
      <c r="G2693" s="141">
        <v>0</v>
      </c>
      <c r="H2693" s="141">
        <v>18</v>
      </c>
      <c r="I2693" s="141">
        <v>0</v>
      </c>
      <c r="J2693" s="141">
        <v>11</v>
      </c>
      <c r="K2693" s="141">
        <v>35</v>
      </c>
      <c r="L2693" s="141">
        <v>18</v>
      </c>
    </row>
    <row r="2694" spans="1:12" x14ac:dyDescent="0.2">
      <c r="A2694" s="58">
        <v>43687</v>
      </c>
      <c r="B2694" s="513" t="str">
        <f t="shared" si="73"/>
        <v>0810</v>
      </c>
      <c r="C2694" s="56">
        <v>2019</v>
      </c>
      <c r="D2694" s="141">
        <v>12</v>
      </c>
      <c r="E2694" s="141">
        <v>0</v>
      </c>
      <c r="F2694" s="141">
        <v>0</v>
      </c>
      <c r="G2694" s="141">
        <v>0</v>
      </c>
      <c r="H2694" s="141">
        <v>52</v>
      </c>
      <c r="I2694" s="141">
        <v>0</v>
      </c>
      <c r="J2694" s="141">
        <v>12</v>
      </c>
      <c r="K2694" s="141">
        <v>12</v>
      </c>
      <c r="L2694" s="141">
        <v>7</v>
      </c>
    </row>
    <row r="2695" spans="1:12" x14ac:dyDescent="0.2">
      <c r="A2695" s="58">
        <v>43688</v>
      </c>
      <c r="B2695" s="513" t="str">
        <f t="shared" si="73"/>
        <v>0811</v>
      </c>
      <c r="C2695" s="56">
        <v>2019</v>
      </c>
      <c r="D2695" s="141">
        <v>5</v>
      </c>
      <c r="E2695" s="141">
        <v>0</v>
      </c>
      <c r="F2695" s="141">
        <v>0</v>
      </c>
      <c r="G2695" s="141">
        <v>0</v>
      </c>
      <c r="H2695" s="141">
        <v>60</v>
      </c>
      <c r="I2695" s="141">
        <v>0</v>
      </c>
      <c r="J2695" s="141">
        <v>10</v>
      </c>
      <c r="K2695" s="141">
        <v>12</v>
      </c>
      <c r="L2695" s="141">
        <v>7</v>
      </c>
    </row>
    <row r="2696" spans="1:12" x14ac:dyDescent="0.2">
      <c r="A2696" s="58">
        <v>43689</v>
      </c>
      <c r="B2696" s="513" t="str">
        <f t="shared" si="73"/>
        <v>0812</v>
      </c>
      <c r="C2696" s="56">
        <v>2019</v>
      </c>
      <c r="D2696" s="141">
        <v>16</v>
      </c>
      <c r="E2696" s="141">
        <v>0</v>
      </c>
      <c r="F2696" s="141">
        <v>0</v>
      </c>
      <c r="G2696" s="141">
        <v>0</v>
      </c>
      <c r="H2696" s="141">
        <v>98</v>
      </c>
      <c r="I2696" s="141">
        <v>0</v>
      </c>
      <c r="J2696" s="141">
        <v>12</v>
      </c>
      <c r="K2696" s="141">
        <v>13</v>
      </c>
      <c r="L2696" s="141">
        <v>7</v>
      </c>
    </row>
    <row r="2697" spans="1:12" x14ac:dyDescent="0.2">
      <c r="A2697" s="58">
        <v>43690</v>
      </c>
      <c r="B2697" s="513" t="str">
        <f t="shared" si="73"/>
        <v>0813</v>
      </c>
      <c r="C2697" s="56">
        <v>2019</v>
      </c>
      <c r="D2697" s="141">
        <v>4</v>
      </c>
      <c r="E2697" s="141">
        <v>1</v>
      </c>
      <c r="F2697" s="141">
        <v>0</v>
      </c>
      <c r="G2697" s="141">
        <v>0</v>
      </c>
      <c r="H2697" s="141">
        <v>116</v>
      </c>
      <c r="I2697" s="141">
        <v>0</v>
      </c>
      <c r="J2697" s="141">
        <v>24</v>
      </c>
      <c r="K2697" s="141">
        <v>14</v>
      </c>
      <c r="L2697" s="141">
        <v>8</v>
      </c>
    </row>
    <row r="2698" spans="1:12" x14ac:dyDescent="0.2">
      <c r="A2698" s="58">
        <v>43691</v>
      </c>
      <c r="B2698" s="513" t="str">
        <f t="shared" si="73"/>
        <v>0814</v>
      </c>
      <c r="C2698" s="56">
        <v>2019</v>
      </c>
      <c r="D2698" s="141">
        <v>21</v>
      </c>
      <c r="E2698" s="141">
        <v>0</v>
      </c>
      <c r="F2698" s="141">
        <v>0</v>
      </c>
      <c r="G2698" s="141">
        <v>1</v>
      </c>
      <c r="H2698" s="141">
        <v>104</v>
      </c>
      <c r="I2698" s="141">
        <v>4</v>
      </c>
      <c r="J2698" s="141">
        <v>24</v>
      </c>
      <c r="K2698" s="141">
        <v>16</v>
      </c>
      <c r="L2698" s="141">
        <v>9</v>
      </c>
    </row>
    <row r="2699" spans="1:12" x14ac:dyDescent="0.2">
      <c r="A2699" s="58">
        <v>43692</v>
      </c>
      <c r="B2699" s="513" t="str">
        <f t="shared" si="73"/>
        <v>0815</v>
      </c>
      <c r="C2699" s="56">
        <v>2019</v>
      </c>
      <c r="D2699" s="141">
        <v>21</v>
      </c>
      <c r="E2699" s="141">
        <v>0</v>
      </c>
      <c r="F2699" s="141">
        <v>0</v>
      </c>
      <c r="G2699" s="141">
        <v>0</v>
      </c>
      <c r="H2699" s="141">
        <v>116</v>
      </c>
      <c r="I2699" s="141">
        <v>3</v>
      </c>
      <c r="J2699" s="141">
        <v>12</v>
      </c>
      <c r="K2699" s="141">
        <v>8</v>
      </c>
      <c r="L2699" s="141">
        <v>5</v>
      </c>
    </row>
    <row r="2700" spans="1:12" x14ac:dyDescent="0.2">
      <c r="A2700" s="58">
        <v>43693</v>
      </c>
      <c r="B2700" s="513" t="str">
        <f t="shared" si="73"/>
        <v>0816</v>
      </c>
      <c r="C2700" s="56">
        <v>2019</v>
      </c>
      <c r="D2700" s="141">
        <v>13</v>
      </c>
      <c r="E2700" s="141">
        <v>0</v>
      </c>
      <c r="F2700" s="141">
        <v>0</v>
      </c>
      <c r="G2700" s="141">
        <v>0</v>
      </c>
      <c r="H2700" s="141">
        <v>120</v>
      </c>
      <c r="I2700" s="141">
        <v>3</v>
      </c>
      <c r="J2700" s="141">
        <v>12</v>
      </c>
      <c r="K2700" s="141">
        <v>8</v>
      </c>
      <c r="L2700" s="141">
        <v>5</v>
      </c>
    </row>
    <row r="2701" spans="1:12" x14ac:dyDescent="0.2">
      <c r="A2701" s="58">
        <v>43694</v>
      </c>
      <c r="B2701" s="513" t="str">
        <f t="shared" si="73"/>
        <v>0817</v>
      </c>
      <c r="C2701" s="56">
        <v>2019</v>
      </c>
      <c r="D2701" s="141">
        <v>12</v>
      </c>
      <c r="E2701" s="141">
        <v>0</v>
      </c>
      <c r="F2701" s="141">
        <v>0</v>
      </c>
      <c r="G2701" s="141">
        <v>0</v>
      </c>
      <c r="H2701" s="141">
        <v>102</v>
      </c>
      <c r="I2701" s="141">
        <v>0</v>
      </c>
      <c r="J2701" s="141">
        <v>7</v>
      </c>
      <c r="K2701" s="141">
        <v>5</v>
      </c>
      <c r="L2701" s="141">
        <v>3</v>
      </c>
    </row>
    <row r="2702" spans="1:12" x14ac:dyDescent="0.2">
      <c r="A2702" s="58">
        <v>43695</v>
      </c>
      <c r="B2702" s="513" t="str">
        <f t="shared" si="73"/>
        <v>0818</v>
      </c>
      <c r="C2702" s="56">
        <v>2019</v>
      </c>
      <c r="D2702" s="141">
        <v>12</v>
      </c>
      <c r="E2702" s="141">
        <v>0</v>
      </c>
      <c r="F2702" s="141">
        <v>0</v>
      </c>
      <c r="G2702" s="141">
        <v>0</v>
      </c>
      <c r="H2702" s="141">
        <v>76</v>
      </c>
      <c r="I2702" s="141">
        <v>3</v>
      </c>
      <c r="J2702" s="141">
        <v>14</v>
      </c>
      <c r="K2702" s="141">
        <v>7</v>
      </c>
      <c r="L2702" s="141">
        <v>4</v>
      </c>
    </row>
    <row r="2703" spans="1:12" x14ac:dyDescent="0.2">
      <c r="A2703" s="58">
        <v>43696</v>
      </c>
      <c r="B2703" s="513" t="str">
        <f t="shared" si="73"/>
        <v>0819</v>
      </c>
      <c r="C2703" s="56">
        <v>2019</v>
      </c>
      <c r="D2703" s="577">
        <v>47</v>
      </c>
      <c r="E2703" s="577">
        <v>3</v>
      </c>
      <c r="F2703" s="577">
        <v>0</v>
      </c>
      <c r="G2703" s="577">
        <v>0</v>
      </c>
      <c r="H2703" s="577">
        <v>62</v>
      </c>
      <c r="I2703" s="577">
        <v>3</v>
      </c>
      <c r="J2703" s="577">
        <v>2</v>
      </c>
      <c r="K2703" s="577">
        <v>3</v>
      </c>
      <c r="L2703" s="577">
        <v>2</v>
      </c>
    </row>
    <row r="2704" spans="1:12" x14ac:dyDescent="0.2">
      <c r="A2704" s="58">
        <v>43697</v>
      </c>
      <c r="B2704" s="513" t="str">
        <f t="shared" si="73"/>
        <v>0820</v>
      </c>
      <c r="C2704" s="56">
        <v>2019</v>
      </c>
      <c r="D2704" s="577">
        <v>95</v>
      </c>
      <c r="E2704" s="577">
        <v>4</v>
      </c>
      <c r="F2704" s="577">
        <v>0</v>
      </c>
      <c r="G2704" s="577">
        <v>0</v>
      </c>
      <c r="H2704" s="577">
        <v>113.5</v>
      </c>
      <c r="I2704" s="577">
        <v>0</v>
      </c>
      <c r="J2704" s="577">
        <v>6</v>
      </c>
      <c r="K2704" s="577">
        <v>4</v>
      </c>
      <c r="L2704" s="577">
        <v>2</v>
      </c>
    </row>
    <row r="2705" spans="1:12" x14ac:dyDescent="0.2">
      <c r="A2705" s="58">
        <v>43698</v>
      </c>
      <c r="B2705" s="513" t="str">
        <f t="shared" si="73"/>
        <v>0821</v>
      </c>
      <c r="C2705" s="56">
        <v>2019</v>
      </c>
      <c r="D2705" s="577">
        <v>71</v>
      </c>
      <c r="E2705" s="577">
        <v>0</v>
      </c>
      <c r="F2705" s="577">
        <v>0</v>
      </c>
      <c r="G2705" s="577">
        <v>0</v>
      </c>
      <c r="H2705" s="577">
        <v>134</v>
      </c>
      <c r="I2705" s="577">
        <v>1</v>
      </c>
      <c r="J2705" s="577">
        <v>3</v>
      </c>
      <c r="K2705" s="577">
        <v>7</v>
      </c>
      <c r="L2705" s="577">
        <v>4</v>
      </c>
    </row>
    <row r="2706" spans="1:12" x14ac:dyDescent="0.2">
      <c r="A2706" s="58">
        <v>43699</v>
      </c>
      <c r="B2706" s="513" t="str">
        <f t="shared" si="73"/>
        <v>0822</v>
      </c>
      <c r="C2706" s="56">
        <v>2019</v>
      </c>
      <c r="D2706" s="577">
        <v>109</v>
      </c>
      <c r="E2706" s="577">
        <v>5</v>
      </c>
      <c r="F2706" s="577">
        <v>1</v>
      </c>
      <c r="G2706" s="577">
        <v>0</v>
      </c>
      <c r="H2706" s="577">
        <v>190</v>
      </c>
      <c r="I2706" s="577">
        <v>4</v>
      </c>
      <c r="J2706" s="577">
        <v>11</v>
      </c>
      <c r="K2706" s="577">
        <v>7</v>
      </c>
      <c r="L2706" s="577">
        <v>3</v>
      </c>
    </row>
    <row r="2707" spans="1:12" x14ac:dyDescent="0.2">
      <c r="A2707" s="58">
        <v>43700</v>
      </c>
      <c r="B2707" s="513" t="str">
        <f t="shared" si="73"/>
        <v>0823</v>
      </c>
      <c r="C2707" s="56">
        <v>2019</v>
      </c>
      <c r="D2707" s="577">
        <v>73</v>
      </c>
      <c r="E2707" s="577">
        <v>5</v>
      </c>
      <c r="F2707" s="577">
        <v>0</v>
      </c>
      <c r="G2707" s="577">
        <v>0</v>
      </c>
      <c r="H2707" s="577">
        <v>387</v>
      </c>
      <c r="I2707" s="577">
        <v>8</v>
      </c>
      <c r="J2707" s="577">
        <v>4</v>
      </c>
      <c r="K2707" s="577">
        <v>3</v>
      </c>
      <c r="L2707" s="577">
        <v>1</v>
      </c>
    </row>
    <row r="2708" spans="1:12" x14ac:dyDescent="0.2">
      <c r="A2708" s="58">
        <v>43701</v>
      </c>
      <c r="B2708" s="513" t="str">
        <f t="shared" si="73"/>
        <v>0824</v>
      </c>
      <c r="C2708" s="56">
        <v>2019</v>
      </c>
      <c r="D2708" s="577">
        <v>109</v>
      </c>
      <c r="E2708" s="577">
        <v>7</v>
      </c>
      <c r="F2708" s="577">
        <v>1</v>
      </c>
      <c r="G2708" s="577">
        <v>0</v>
      </c>
      <c r="H2708" s="577">
        <v>205</v>
      </c>
      <c r="I2708" s="577">
        <v>10</v>
      </c>
      <c r="J2708" s="577">
        <v>1</v>
      </c>
      <c r="K2708" s="577">
        <v>0</v>
      </c>
      <c r="L2708" s="577">
        <v>0</v>
      </c>
    </row>
    <row r="2709" spans="1:12" x14ac:dyDescent="0.2">
      <c r="A2709" s="58">
        <v>43702</v>
      </c>
      <c r="B2709" s="513" t="str">
        <f t="shared" si="73"/>
        <v>0825</v>
      </c>
      <c r="C2709" s="56">
        <v>2019</v>
      </c>
      <c r="D2709" s="577">
        <v>129</v>
      </c>
      <c r="E2709" s="577">
        <v>4</v>
      </c>
      <c r="F2709" s="577">
        <v>0</v>
      </c>
      <c r="G2709" s="577">
        <v>0</v>
      </c>
      <c r="H2709" s="577">
        <v>371</v>
      </c>
      <c r="I2709" s="577">
        <v>10</v>
      </c>
      <c r="J2709" s="577">
        <v>5</v>
      </c>
      <c r="K2709" s="577">
        <v>7</v>
      </c>
      <c r="L2709" s="577">
        <v>4</v>
      </c>
    </row>
    <row r="2710" spans="1:12" x14ac:dyDescent="0.2">
      <c r="A2710" s="58">
        <v>43703</v>
      </c>
      <c r="B2710" s="513" t="str">
        <f t="shared" si="73"/>
        <v>0826</v>
      </c>
      <c r="C2710" s="56">
        <v>2019</v>
      </c>
      <c r="D2710" s="141">
        <v>119</v>
      </c>
      <c r="E2710" s="141">
        <v>7</v>
      </c>
      <c r="F2710" s="141">
        <v>0</v>
      </c>
      <c r="G2710" s="141">
        <v>0</v>
      </c>
      <c r="H2710" s="141">
        <v>480</v>
      </c>
      <c r="I2710" s="141">
        <v>16</v>
      </c>
      <c r="J2710" s="141">
        <v>3</v>
      </c>
      <c r="K2710" s="141">
        <v>2</v>
      </c>
      <c r="L2710" s="141">
        <v>1</v>
      </c>
    </row>
    <row r="2711" spans="1:12" x14ac:dyDescent="0.2">
      <c r="A2711" s="58">
        <v>43704</v>
      </c>
      <c r="B2711" s="513" t="str">
        <f t="shared" si="73"/>
        <v>0827</v>
      </c>
      <c r="C2711" s="56">
        <v>2019</v>
      </c>
      <c r="D2711" s="141">
        <v>137</v>
      </c>
      <c r="E2711" s="141">
        <v>13</v>
      </c>
      <c r="F2711" s="141">
        <v>0</v>
      </c>
      <c r="G2711" s="141">
        <v>0</v>
      </c>
      <c r="H2711" s="141">
        <v>351</v>
      </c>
      <c r="I2711" s="141">
        <v>13</v>
      </c>
      <c r="J2711" s="141">
        <v>6</v>
      </c>
      <c r="K2711" s="141">
        <v>7</v>
      </c>
      <c r="L2711" s="141">
        <v>4</v>
      </c>
    </row>
    <row r="2712" spans="1:12" x14ac:dyDescent="0.2">
      <c r="A2712" s="58">
        <v>43705</v>
      </c>
      <c r="B2712" s="513" t="str">
        <f t="shared" si="73"/>
        <v>0828</v>
      </c>
      <c r="C2712" s="56">
        <v>2019</v>
      </c>
      <c r="D2712" s="141">
        <v>136</v>
      </c>
      <c r="E2712" s="141">
        <v>13</v>
      </c>
      <c r="F2712" s="141">
        <v>0</v>
      </c>
      <c r="G2712" s="141">
        <v>0</v>
      </c>
      <c r="H2712" s="141">
        <v>344</v>
      </c>
      <c r="I2712" s="141">
        <v>28</v>
      </c>
      <c r="J2712" s="141">
        <v>14</v>
      </c>
      <c r="K2712" s="141">
        <v>7</v>
      </c>
      <c r="L2712" s="141">
        <v>3</v>
      </c>
    </row>
    <row r="2713" spans="1:12" x14ac:dyDescent="0.2">
      <c r="A2713" s="58">
        <v>43706</v>
      </c>
      <c r="B2713" s="513" t="str">
        <f t="shared" si="73"/>
        <v>0829</v>
      </c>
      <c r="C2713" s="56">
        <v>2019</v>
      </c>
      <c r="D2713" s="141">
        <v>72</v>
      </c>
      <c r="E2713" s="141">
        <v>22</v>
      </c>
      <c r="F2713" s="141">
        <v>0</v>
      </c>
      <c r="G2713" s="141">
        <v>0</v>
      </c>
      <c r="H2713" s="141">
        <v>344</v>
      </c>
      <c r="I2713" s="141">
        <v>28</v>
      </c>
      <c r="J2713" s="141">
        <v>5</v>
      </c>
      <c r="K2713" s="141">
        <v>5</v>
      </c>
      <c r="L2713" s="141">
        <v>2</v>
      </c>
    </row>
    <row r="2714" spans="1:12" x14ac:dyDescent="0.2">
      <c r="A2714" s="58">
        <v>43707</v>
      </c>
      <c r="B2714" s="513" t="str">
        <f t="shared" si="73"/>
        <v>0830</v>
      </c>
      <c r="C2714" s="56">
        <v>2019</v>
      </c>
      <c r="D2714" s="141">
        <v>96</v>
      </c>
      <c r="E2714" s="141">
        <v>14</v>
      </c>
      <c r="F2714" s="141">
        <v>0</v>
      </c>
      <c r="G2714" s="141">
        <v>0</v>
      </c>
      <c r="H2714" s="141">
        <v>317</v>
      </c>
      <c r="I2714" s="141">
        <v>24</v>
      </c>
      <c r="J2714" s="141">
        <v>10</v>
      </c>
      <c r="K2714" s="141">
        <v>3</v>
      </c>
      <c r="L2714" s="141">
        <v>2</v>
      </c>
    </row>
    <row r="2715" spans="1:12" x14ac:dyDescent="0.2">
      <c r="A2715" s="58">
        <v>43708</v>
      </c>
      <c r="B2715" s="513" t="str">
        <f t="shared" si="73"/>
        <v>0831</v>
      </c>
      <c r="C2715" s="56">
        <v>2019</v>
      </c>
      <c r="D2715" s="141">
        <v>169</v>
      </c>
      <c r="E2715" s="141">
        <v>39</v>
      </c>
      <c r="F2715" s="141">
        <v>0</v>
      </c>
      <c r="G2715" s="141">
        <v>0</v>
      </c>
      <c r="H2715" s="141">
        <v>445</v>
      </c>
      <c r="I2715" s="141">
        <v>33</v>
      </c>
      <c r="J2715" s="141">
        <v>4</v>
      </c>
      <c r="K2715" s="141">
        <v>1</v>
      </c>
      <c r="L2715" s="141">
        <v>1</v>
      </c>
    </row>
    <row r="2716" spans="1:12" x14ac:dyDescent="0.2">
      <c r="A2716" s="58">
        <v>43709</v>
      </c>
      <c r="B2716" s="513" t="str">
        <f t="shared" si="73"/>
        <v>0901</v>
      </c>
      <c r="C2716" s="56">
        <v>2019</v>
      </c>
      <c r="D2716" s="141">
        <v>162</v>
      </c>
      <c r="E2716" s="141">
        <v>13</v>
      </c>
      <c r="F2716" s="141">
        <v>1</v>
      </c>
      <c r="G2716" s="141">
        <v>0</v>
      </c>
      <c r="H2716" s="141">
        <v>431</v>
      </c>
      <c r="I2716" s="141">
        <v>36</v>
      </c>
      <c r="J2716" s="141">
        <v>1</v>
      </c>
      <c r="K2716" s="141">
        <v>1</v>
      </c>
      <c r="L2716" s="141">
        <v>1</v>
      </c>
    </row>
    <row r="2717" spans="1:12" x14ac:dyDescent="0.2">
      <c r="A2717" s="58">
        <v>43710</v>
      </c>
      <c r="B2717" s="513" t="str">
        <f t="shared" si="73"/>
        <v>0902</v>
      </c>
      <c r="C2717" s="56">
        <v>2019</v>
      </c>
      <c r="D2717" s="141">
        <v>505</v>
      </c>
      <c r="E2717" s="141">
        <v>28</v>
      </c>
      <c r="F2717" s="141">
        <v>0</v>
      </c>
      <c r="G2717" s="141">
        <v>0</v>
      </c>
      <c r="H2717" s="141">
        <v>479</v>
      </c>
      <c r="I2717" s="141">
        <v>23</v>
      </c>
      <c r="J2717" s="141">
        <v>1</v>
      </c>
      <c r="K2717" s="141">
        <v>1</v>
      </c>
      <c r="L2717" s="141">
        <v>1</v>
      </c>
    </row>
    <row r="2718" spans="1:12" x14ac:dyDescent="0.2">
      <c r="A2718" s="58">
        <v>43711</v>
      </c>
      <c r="B2718" s="513" t="str">
        <f t="shared" si="73"/>
        <v>0903</v>
      </c>
      <c r="C2718" s="56">
        <v>2019</v>
      </c>
      <c r="D2718" s="141">
        <v>407</v>
      </c>
      <c r="E2718" s="141">
        <v>36</v>
      </c>
      <c r="F2718" s="141">
        <v>0</v>
      </c>
      <c r="G2718" s="141">
        <v>0</v>
      </c>
      <c r="H2718" s="141">
        <v>563</v>
      </c>
      <c r="I2718" s="141">
        <v>56</v>
      </c>
      <c r="J2718" s="141">
        <v>5</v>
      </c>
      <c r="K2718" s="141">
        <v>3</v>
      </c>
      <c r="L2718" s="141">
        <v>1</v>
      </c>
    </row>
    <row r="2719" spans="1:12" x14ac:dyDescent="0.2">
      <c r="A2719" s="58">
        <v>43712</v>
      </c>
      <c r="B2719" s="513" t="str">
        <f t="shared" ref="B2719:B2782" si="74">CONCATENATE(TEXT(A2719,"mm"),TEXT(A2719,"dd"))</f>
        <v>0904</v>
      </c>
      <c r="C2719" s="56">
        <v>2019</v>
      </c>
      <c r="D2719" s="141">
        <v>451</v>
      </c>
      <c r="E2719" s="141">
        <v>61</v>
      </c>
      <c r="F2719" s="141">
        <v>0</v>
      </c>
      <c r="G2719" s="141">
        <v>0</v>
      </c>
      <c r="H2719" s="141">
        <v>386</v>
      </c>
      <c r="I2719" s="141">
        <v>32</v>
      </c>
      <c r="J2719" s="141">
        <v>1</v>
      </c>
      <c r="K2719" s="141">
        <v>2</v>
      </c>
      <c r="L2719" s="141">
        <v>1</v>
      </c>
    </row>
    <row r="2720" spans="1:12" x14ac:dyDescent="0.2">
      <c r="A2720" s="58">
        <v>43713</v>
      </c>
      <c r="B2720" s="513" t="str">
        <f t="shared" si="74"/>
        <v>0905</v>
      </c>
      <c r="C2720" s="56">
        <v>2019</v>
      </c>
      <c r="D2720" s="141">
        <v>597</v>
      </c>
      <c r="E2720" s="141">
        <v>54</v>
      </c>
      <c r="F2720" s="141">
        <v>0</v>
      </c>
      <c r="G2720" s="141">
        <v>0</v>
      </c>
      <c r="H2720" s="141">
        <v>369</v>
      </c>
      <c r="I2720" s="141">
        <v>54</v>
      </c>
      <c r="J2720" s="141">
        <v>1</v>
      </c>
      <c r="K2720" s="141">
        <v>1</v>
      </c>
      <c r="L2720" s="141">
        <v>1</v>
      </c>
    </row>
    <row r="2721" spans="1:12" x14ac:dyDescent="0.2">
      <c r="A2721" s="58">
        <v>43714</v>
      </c>
      <c r="B2721" s="513" t="str">
        <f t="shared" si="74"/>
        <v>0906</v>
      </c>
      <c r="C2721" s="56">
        <v>2019</v>
      </c>
      <c r="D2721" s="141">
        <v>346</v>
      </c>
      <c r="E2721" s="141">
        <v>42</v>
      </c>
      <c r="F2721" s="141">
        <v>0</v>
      </c>
      <c r="G2721" s="141">
        <v>1</v>
      </c>
      <c r="H2721" s="141">
        <v>286</v>
      </c>
      <c r="I2721" s="141">
        <v>18</v>
      </c>
      <c r="J2721" s="141">
        <v>1</v>
      </c>
      <c r="K2721" s="141">
        <v>0</v>
      </c>
      <c r="L2721" s="141">
        <v>0</v>
      </c>
    </row>
    <row r="2722" spans="1:12" x14ac:dyDescent="0.2">
      <c r="A2722" s="58">
        <v>43715</v>
      </c>
      <c r="B2722" s="513" t="str">
        <f t="shared" si="74"/>
        <v>0907</v>
      </c>
      <c r="C2722" s="56">
        <v>2019</v>
      </c>
      <c r="D2722" s="141">
        <v>257</v>
      </c>
      <c r="E2722" s="141">
        <v>39</v>
      </c>
      <c r="F2722" s="141">
        <v>0</v>
      </c>
      <c r="G2722" s="141">
        <v>0</v>
      </c>
      <c r="H2722" s="141">
        <v>397</v>
      </c>
      <c r="I2722" s="141">
        <v>52</v>
      </c>
      <c r="J2722" s="141">
        <v>1</v>
      </c>
      <c r="K2722" s="141">
        <v>1</v>
      </c>
      <c r="L2722" s="141">
        <v>0</v>
      </c>
    </row>
    <row r="2723" spans="1:12" x14ac:dyDescent="0.2">
      <c r="A2723" s="58">
        <v>43716</v>
      </c>
      <c r="B2723" s="513" t="str">
        <f t="shared" si="74"/>
        <v>0908</v>
      </c>
      <c r="C2723" s="56">
        <v>2019</v>
      </c>
      <c r="D2723" s="141">
        <v>381</v>
      </c>
      <c r="E2723" s="141">
        <v>72</v>
      </c>
      <c r="F2723" s="141">
        <v>0</v>
      </c>
      <c r="G2723" s="141">
        <v>0</v>
      </c>
      <c r="H2723" s="141">
        <v>330</v>
      </c>
      <c r="I2723" s="141">
        <v>36</v>
      </c>
      <c r="J2723" s="141">
        <v>1</v>
      </c>
      <c r="K2723" s="141">
        <v>0</v>
      </c>
      <c r="L2723" s="141">
        <v>0</v>
      </c>
    </row>
    <row r="2724" spans="1:12" x14ac:dyDescent="0.2">
      <c r="A2724" s="58">
        <v>43717</v>
      </c>
      <c r="B2724" s="513" t="str">
        <f t="shared" si="74"/>
        <v>0909</v>
      </c>
      <c r="C2724" s="56">
        <v>2019</v>
      </c>
      <c r="D2724" s="141">
        <v>428</v>
      </c>
      <c r="E2724" s="141">
        <v>61</v>
      </c>
      <c r="F2724" s="141">
        <v>0</v>
      </c>
      <c r="G2724" s="141">
        <v>0</v>
      </c>
      <c r="H2724" s="141">
        <v>382</v>
      </c>
      <c r="I2724" s="141">
        <v>42</v>
      </c>
      <c r="J2724" s="141">
        <v>1</v>
      </c>
      <c r="K2724" s="141">
        <v>2</v>
      </c>
      <c r="L2724" s="141">
        <v>1</v>
      </c>
    </row>
    <row r="2725" spans="1:12" x14ac:dyDescent="0.2">
      <c r="A2725" s="58">
        <v>43718</v>
      </c>
      <c r="B2725" s="513" t="str">
        <f t="shared" si="74"/>
        <v>0910</v>
      </c>
      <c r="C2725" s="56">
        <v>2019</v>
      </c>
      <c r="D2725" s="141">
        <v>184</v>
      </c>
      <c r="E2725" s="141">
        <v>42</v>
      </c>
      <c r="F2725" s="141">
        <v>0</v>
      </c>
      <c r="G2725" s="141">
        <v>0</v>
      </c>
      <c r="H2725" s="141">
        <v>344</v>
      </c>
      <c r="I2725" s="141">
        <v>26</v>
      </c>
      <c r="J2725" s="141">
        <v>0</v>
      </c>
      <c r="K2725" s="141">
        <v>0</v>
      </c>
      <c r="L2725" s="141">
        <v>0</v>
      </c>
    </row>
    <row r="2726" spans="1:12" x14ac:dyDescent="0.2">
      <c r="A2726" s="58">
        <v>43719</v>
      </c>
      <c r="B2726" s="513" t="str">
        <f t="shared" si="74"/>
        <v>0911</v>
      </c>
      <c r="C2726" s="56">
        <v>2019</v>
      </c>
      <c r="D2726" s="141">
        <v>152</v>
      </c>
      <c r="E2726" s="141">
        <v>29</v>
      </c>
      <c r="F2726" s="141">
        <v>0</v>
      </c>
      <c r="G2726" s="141">
        <v>0</v>
      </c>
      <c r="H2726" s="141">
        <v>581</v>
      </c>
      <c r="I2726" s="141">
        <v>46</v>
      </c>
      <c r="J2726" s="141">
        <v>4</v>
      </c>
      <c r="K2726" s="141">
        <v>1</v>
      </c>
      <c r="L2726" s="141">
        <v>0</v>
      </c>
    </row>
    <row r="2727" spans="1:12" x14ac:dyDescent="0.2">
      <c r="A2727" s="58">
        <v>43720</v>
      </c>
      <c r="B2727" s="513" t="str">
        <f t="shared" si="74"/>
        <v>0912</v>
      </c>
      <c r="C2727" s="56">
        <v>2019</v>
      </c>
      <c r="D2727" s="141">
        <v>199.67</v>
      </c>
      <c r="E2727" s="141">
        <v>23.83</v>
      </c>
      <c r="F2727" s="141">
        <v>0</v>
      </c>
      <c r="G2727" s="141">
        <v>0</v>
      </c>
      <c r="H2727" s="141">
        <v>529.69000000000005</v>
      </c>
      <c r="I2727" s="141">
        <v>45.16</v>
      </c>
      <c r="J2727" s="141">
        <v>2.17</v>
      </c>
      <c r="K2727" s="141">
        <v>1</v>
      </c>
      <c r="L2727" s="141">
        <v>1</v>
      </c>
    </row>
    <row r="2728" spans="1:12" x14ac:dyDescent="0.2">
      <c r="A2728" s="58">
        <v>43721</v>
      </c>
      <c r="B2728" s="513" t="str">
        <f t="shared" si="74"/>
        <v>0913</v>
      </c>
      <c r="C2728" s="56">
        <v>2019</v>
      </c>
      <c r="D2728" s="141">
        <v>191</v>
      </c>
      <c r="E2728" s="141">
        <v>18</v>
      </c>
      <c r="F2728" s="141">
        <v>0</v>
      </c>
      <c r="G2728" s="141">
        <v>0</v>
      </c>
      <c r="H2728" s="141">
        <v>511.5</v>
      </c>
      <c r="I2728" s="141">
        <v>28</v>
      </c>
      <c r="J2728" s="141">
        <v>2.5</v>
      </c>
      <c r="K2728" s="141">
        <v>1</v>
      </c>
      <c r="L2728" s="141">
        <v>0</v>
      </c>
    </row>
    <row r="2729" spans="1:12" x14ac:dyDescent="0.2">
      <c r="A2729" s="58">
        <v>43722</v>
      </c>
      <c r="B2729" s="513" t="str">
        <f t="shared" si="74"/>
        <v>0914</v>
      </c>
      <c r="C2729" s="56">
        <v>2019</v>
      </c>
      <c r="D2729" s="141">
        <v>375</v>
      </c>
      <c r="E2729" s="141">
        <v>33</v>
      </c>
      <c r="F2729" s="141">
        <v>0</v>
      </c>
      <c r="G2729" s="141">
        <v>0</v>
      </c>
      <c r="H2729" s="141">
        <v>615</v>
      </c>
      <c r="I2729" s="141">
        <v>65</v>
      </c>
      <c r="J2729" s="141">
        <v>1</v>
      </c>
      <c r="K2729" s="141">
        <v>2</v>
      </c>
      <c r="L2729" s="141">
        <v>1</v>
      </c>
    </row>
    <row r="2730" spans="1:12" x14ac:dyDescent="0.2">
      <c r="A2730" s="58">
        <v>43723</v>
      </c>
      <c r="B2730" s="513" t="str">
        <f t="shared" si="74"/>
        <v>0915</v>
      </c>
      <c r="C2730" s="56">
        <v>2019</v>
      </c>
      <c r="D2730" s="141">
        <v>318</v>
      </c>
      <c r="E2730" s="141">
        <v>23</v>
      </c>
      <c r="F2730" s="141">
        <v>0</v>
      </c>
      <c r="G2730" s="141">
        <v>0</v>
      </c>
      <c r="H2730" s="141">
        <v>573</v>
      </c>
      <c r="I2730" s="141">
        <v>40</v>
      </c>
      <c r="J2730" s="141">
        <v>1</v>
      </c>
      <c r="K2730" s="141">
        <v>3</v>
      </c>
      <c r="L2730" s="141">
        <v>1</v>
      </c>
    </row>
    <row r="2731" spans="1:12" x14ac:dyDescent="0.2">
      <c r="A2731" s="58">
        <v>43724</v>
      </c>
      <c r="B2731" s="513" t="str">
        <f t="shared" si="74"/>
        <v>0916</v>
      </c>
      <c r="C2731" s="56">
        <v>2019</v>
      </c>
      <c r="D2731" s="141">
        <v>369</v>
      </c>
      <c r="E2731" s="141">
        <v>42</v>
      </c>
      <c r="F2731" s="141">
        <v>0</v>
      </c>
      <c r="G2731" s="141">
        <v>0</v>
      </c>
      <c r="H2731" s="141">
        <v>608</v>
      </c>
      <c r="I2731" s="141">
        <v>69</v>
      </c>
      <c r="J2731" s="141">
        <v>4</v>
      </c>
      <c r="K2731" s="141">
        <v>2</v>
      </c>
      <c r="L2731" s="141">
        <v>1</v>
      </c>
    </row>
    <row r="2732" spans="1:12" x14ac:dyDescent="0.2">
      <c r="A2732" s="58">
        <v>43725</v>
      </c>
      <c r="B2732" s="513" t="str">
        <f t="shared" si="74"/>
        <v>0917</v>
      </c>
      <c r="C2732" s="56">
        <v>2019</v>
      </c>
      <c r="D2732" s="141">
        <v>209</v>
      </c>
      <c r="E2732" s="141">
        <v>30</v>
      </c>
      <c r="F2732" s="141">
        <v>0</v>
      </c>
      <c r="G2732" s="141">
        <v>0</v>
      </c>
      <c r="H2732" s="141">
        <v>594</v>
      </c>
      <c r="I2732" s="141">
        <v>83</v>
      </c>
      <c r="J2732" s="141">
        <v>5</v>
      </c>
      <c r="K2732" s="141">
        <v>1</v>
      </c>
      <c r="L2732" s="141">
        <v>0</v>
      </c>
    </row>
    <row r="2733" spans="1:12" x14ac:dyDescent="0.2">
      <c r="A2733" s="58">
        <v>43726</v>
      </c>
      <c r="B2733" s="513" t="str">
        <f t="shared" si="74"/>
        <v>0918</v>
      </c>
      <c r="C2733" s="56">
        <v>2019</v>
      </c>
      <c r="D2733" s="141">
        <v>430</v>
      </c>
      <c r="E2733" s="141">
        <v>77</v>
      </c>
      <c r="F2733" s="141">
        <v>0</v>
      </c>
      <c r="G2733" s="141">
        <v>0</v>
      </c>
      <c r="H2733" s="141">
        <v>776</v>
      </c>
      <c r="I2733" s="141">
        <v>97</v>
      </c>
      <c r="J2733" s="141">
        <v>2</v>
      </c>
      <c r="K2733" s="141">
        <v>3</v>
      </c>
      <c r="L2733" s="141">
        <v>2</v>
      </c>
    </row>
    <row r="2734" spans="1:12" x14ac:dyDescent="0.2">
      <c r="A2734" s="58">
        <v>43727</v>
      </c>
      <c r="B2734" s="513" t="str">
        <f t="shared" si="74"/>
        <v>0919</v>
      </c>
      <c r="C2734" s="56">
        <v>2019</v>
      </c>
      <c r="D2734" s="141">
        <v>332</v>
      </c>
      <c r="E2734" s="141">
        <v>84</v>
      </c>
      <c r="F2734" s="141">
        <v>0</v>
      </c>
      <c r="G2734" s="141">
        <v>0</v>
      </c>
      <c r="H2734" s="141">
        <v>847</v>
      </c>
      <c r="I2734" s="141">
        <v>103</v>
      </c>
      <c r="J2734" s="141">
        <v>0</v>
      </c>
      <c r="K2734" s="141">
        <v>1</v>
      </c>
      <c r="L2734" s="141">
        <v>0</v>
      </c>
    </row>
    <row r="2735" spans="1:12" x14ac:dyDescent="0.2">
      <c r="A2735" s="58">
        <v>43728</v>
      </c>
      <c r="B2735" s="513" t="str">
        <f t="shared" si="74"/>
        <v>0920</v>
      </c>
      <c r="C2735" s="56">
        <v>2019</v>
      </c>
      <c r="D2735" s="141">
        <v>280</v>
      </c>
      <c r="E2735" s="141">
        <v>71</v>
      </c>
      <c r="F2735" s="141">
        <v>0</v>
      </c>
      <c r="G2735" s="141">
        <v>0</v>
      </c>
      <c r="H2735" s="141">
        <v>523</v>
      </c>
      <c r="I2735" s="141">
        <v>80</v>
      </c>
      <c r="J2735" s="141">
        <v>2</v>
      </c>
      <c r="K2735" s="141">
        <v>2</v>
      </c>
      <c r="L2735" s="141">
        <v>1</v>
      </c>
    </row>
    <row r="2736" spans="1:12" x14ac:dyDescent="0.2">
      <c r="A2736" s="58">
        <v>43729</v>
      </c>
      <c r="B2736" s="513" t="str">
        <f t="shared" si="74"/>
        <v>0921</v>
      </c>
      <c r="C2736" s="56">
        <v>2019</v>
      </c>
      <c r="D2736" s="141">
        <v>477</v>
      </c>
      <c r="E2736" s="141">
        <v>108</v>
      </c>
      <c r="F2736" s="141">
        <v>0</v>
      </c>
      <c r="G2736" s="141">
        <v>0</v>
      </c>
      <c r="H2736" s="141">
        <v>608</v>
      </c>
      <c r="I2736" s="141">
        <v>86</v>
      </c>
      <c r="J2736" s="141">
        <v>0</v>
      </c>
      <c r="K2736" s="141">
        <v>3</v>
      </c>
      <c r="L2736" s="141">
        <v>1</v>
      </c>
    </row>
    <row r="2737" spans="1:12" x14ac:dyDescent="0.2">
      <c r="A2737" s="58">
        <v>43730</v>
      </c>
      <c r="B2737" s="513" t="str">
        <f t="shared" si="74"/>
        <v>0922</v>
      </c>
      <c r="C2737" s="56">
        <v>2019</v>
      </c>
      <c r="D2737" s="141">
        <v>236</v>
      </c>
      <c r="E2737" s="141">
        <v>62</v>
      </c>
      <c r="F2737" s="141">
        <v>0</v>
      </c>
      <c r="G2737" s="141">
        <v>0</v>
      </c>
      <c r="H2737" s="141">
        <v>788</v>
      </c>
      <c r="I2737" s="141">
        <v>123</v>
      </c>
      <c r="J2737" s="141">
        <v>2</v>
      </c>
      <c r="K2737" s="141">
        <v>2</v>
      </c>
      <c r="L2737" s="141">
        <v>1</v>
      </c>
    </row>
    <row r="2738" spans="1:12" x14ac:dyDescent="0.2">
      <c r="A2738" s="58">
        <v>43731</v>
      </c>
      <c r="B2738" s="513" t="str">
        <f t="shared" si="74"/>
        <v>0923</v>
      </c>
      <c r="C2738" s="56">
        <v>2019</v>
      </c>
      <c r="D2738" s="141">
        <v>135</v>
      </c>
      <c r="E2738" s="141">
        <v>43</v>
      </c>
      <c r="F2738" s="141">
        <v>1</v>
      </c>
      <c r="G2738" s="141">
        <v>1</v>
      </c>
      <c r="H2738" s="141">
        <v>719</v>
      </c>
      <c r="I2738" s="141">
        <v>71</v>
      </c>
      <c r="J2738" s="141">
        <v>3</v>
      </c>
      <c r="K2738" s="141">
        <v>1</v>
      </c>
      <c r="L2738" s="141">
        <v>0</v>
      </c>
    </row>
    <row r="2739" spans="1:12" x14ac:dyDescent="0.2">
      <c r="A2739" s="58">
        <v>43732</v>
      </c>
      <c r="B2739" s="513" t="str">
        <f t="shared" si="74"/>
        <v>0924</v>
      </c>
      <c r="C2739" s="56">
        <v>2019</v>
      </c>
      <c r="D2739" s="141">
        <v>145</v>
      </c>
      <c r="E2739" s="141">
        <v>54</v>
      </c>
      <c r="F2739" s="141">
        <v>0</v>
      </c>
      <c r="G2739" s="141">
        <v>0</v>
      </c>
      <c r="H2739" s="141">
        <v>719</v>
      </c>
      <c r="I2739" s="141">
        <v>86</v>
      </c>
      <c r="J2739" s="141">
        <v>2</v>
      </c>
      <c r="K2739" s="141">
        <v>1</v>
      </c>
      <c r="L2739" s="141">
        <v>1</v>
      </c>
    </row>
    <row r="2740" spans="1:12" x14ac:dyDescent="0.2">
      <c r="A2740" s="58">
        <v>43733</v>
      </c>
      <c r="B2740" s="513" t="str">
        <f t="shared" si="74"/>
        <v>0925</v>
      </c>
      <c r="C2740" s="56">
        <v>2019</v>
      </c>
      <c r="D2740" s="141">
        <v>151</v>
      </c>
      <c r="E2740" s="141">
        <v>42</v>
      </c>
      <c r="F2740" s="141">
        <v>0</v>
      </c>
      <c r="G2740" s="141">
        <v>0</v>
      </c>
      <c r="H2740" s="141">
        <v>962</v>
      </c>
      <c r="I2740" s="141">
        <v>82</v>
      </c>
      <c r="J2740" s="141">
        <v>5</v>
      </c>
      <c r="K2740" s="141">
        <v>0</v>
      </c>
      <c r="L2740" s="141">
        <v>0</v>
      </c>
    </row>
    <row r="2741" spans="1:12" x14ac:dyDescent="0.2">
      <c r="A2741" s="58">
        <v>43734</v>
      </c>
      <c r="B2741" s="513" t="str">
        <f t="shared" si="74"/>
        <v>0926</v>
      </c>
      <c r="C2741" s="56">
        <v>2019</v>
      </c>
      <c r="D2741" s="141">
        <v>163</v>
      </c>
      <c r="E2741" s="141">
        <v>32</v>
      </c>
      <c r="F2741" s="141">
        <v>0</v>
      </c>
      <c r="G2741" s="141">
        <v>0</v>
      </c>
      <c r="H2741" s="141">
        <v>689</v>
      </c>
      <c r="I2741" s="141">
        <v>65</v>
      </c>
      <c r="J2741" s="141">
        <v>1</v>
      </c>
      <c r="K2741" s="141">
        <v>0</v>
      </c>
      <c r="L2741" s="141">
        <v>0</v>
      </c>
    </row>
    <row r="2742" spans="1:12" x14ac:dyDescent="0.2">
      <c r="A2742" s="58">
        <v>43735</v>
      </c>
      <c r="B2742" s="513" t="str">
        <f t="shared" si="74"/>
        <v>0927</v>
      </c>
      <c r="C2742" s="56">
        <v>2019</v>
      </c>
      <c r="D2742" s="141">
        <v>120</v>
      </c>
      <c r="E2742" s="141">
        <v>40</v>
      </c>
      <c r="F2742" s="141">
        <v>0</v>
      </c>
      <c r="G2742" s="141">
        <v>0</v>
      </c>
      <c r="H2742" s="141">
        <v>749</v>
      </c>
      <c r="I2742" s="141">
        <v>68</v>
      </c>
      <c r="J2742" s="141">
        <v>0</v>
      </c>
      <c r="K2742" s="141">
        <v>3</v>
      </c>
      <c r="L2742" s="141">
        <v>2</v>
      </c>
    </row>
    <row r="2743" spans="1:12" x14ac:dyDescent="0.2">
      <c r="A2743" s="58">
        <v>43736</v>
      </c>
      <c r="B2743" s="513" t="str">
        <f t="shared" si="74"/>
        <v>0928</v>
      </c>
      <c r="C2743" s="56">
        <v>2019</v>
      </c>
      <c r="D2743" s="141">
        <v>139</v>
      </c>
      <c r="E2743" s="141">
        <v>64</v>
      </c>
      <c r="F2743" s="141">
        <v>0</v>
      </c>
      <c r="G2743" s="141">
        <v>0</v>
      </c>
      <c r="H2743" s="141">
        <v>775</v>
      </c>
      <c r="I2743" s="141">
        <v>73</v>
      </c>
      <c r="J2743" s="141">
        <v>2</v>
      </c>
      <c r="K2743" s="141">
        <v>0</v>
      </c>
      <c r="L2743" s="141">
        <v>0</v>
      </c>
    </row>
    <row r="2744" spans="1:12" x14ac:dyDescent="0.2">
      <c r="A2744" s="58">
        <v>43737</v>
      </c>
      <c r="B2744" s="513" t="str">
        <f t="shared" si="74"/>
        <v>0929</v>
      </c>
      <c r="C2744" s="56">
        <v>2019</v>
      </c>
      <c r="D2744" s="141">
        <v>86</v>
      </c>
      <c r="E2744" s="141">
        <v>59</v>
      </c>
      <c r="F2744" s="141">
        <v>0</v>
      </c>
      <c r="G2744" s="141">
        <v>0</v>
      </c>
      <c r="H2744" s="141">
        <v>728</v>
      </c>
      <c r="I2744" s="141">
        <v>61</v>
      </c>
      <c r="J2744" s="141">
        <v>0</v>
      </c>
      <c r="K2744" s="141">
        <v>1</v>
      </c>
      <c r="L2744" s="141">
        <v>0</v>
      </c>
    </row>
    <row r="2745" spans="1:12" x14ac:dyDescent="0.2">
      <c r="A2745" s="58">
        <v>43738</v>
      </c>
      <c r="B2745" s="513" t="str">
        <f t="shared" si="74"/>
        <v>0930</v>
      </c>
      <c r="C2745" s="56">
        <v>2019</v>
      </c>
      <c r="D2745" s="141">
        <v>73</v>
      </c>
      <c r="E2745" s="141">
        <v>59</v>
      </c>
      <c r="F2745" s="141">
        <v>1</v>
      </c>
      <c r="G2745" s="141">
        <v>0</v>
      </c>
      <c r="H2745" s="141">
        <v>623</v>
      </c>
      <c r="I2745" s="141">
        <v>46</v>
      </c>
      <c r="J2745" s="141">
        <v>1</v>
      </c>
      <c r="K2745" s="141">
        <v>2</v>
      </c>
      <c r="L2745" s="141">
        <v>1</v>
      </c>
    </row>
    <row r="2746" spans="1:12" x14ac:dyDescent="0.2">
      <c r="A2746" s="58">
        <v>43739</v>
      </c>
      <c r="B2746" s="513" t="str">
        <f t="shared" si="74"/>
        <v>1001</v>
      </c>
      <c r="C2746" s="56">
        <v>2019</v>
      </c>
      <c r="D2746" s="141">
        <v>62</v>
      </c>
      <c r="E2746" s="141">
        <v>47</v>
      </c>
      <c r="F2746" s="141">
        <v>0</v>
      </c>
      <c r="G2746" s="141">
        <v>0</v>
      </c>
      <c r="H2746" s="141">
        <v>476</v>
      </c>
      <c r="I2746" s="141">
        <v>40</v>
      </c>
      <c r="J2746" s="141">
        <v>1</v>
      </c>
      <c r="K2746" s="141">
        <v>1</v>
      </c>
      <c r="L2746" s="141">
        <v>0</v>
      </c>
    </row>
    <row r="2747" spans="1:12" x14ac:dyDescent="0.2">
      <c r="A2747" s="58">
        <v>43740</v>
      </c>
      <c r="B2747" s="513" t="str">
        <f t="shared" si="74"/>
        <v>1002</v>
      </c>
      <c r="C2747" s="56">
        <v>2019</v>
      </c>
      <c r="D2747" s="141">
        <v>72</v>
      </c>
      <c r="E2747" s="141">
        <v>30</v>
      </c>
      <c r="F2747" s="141">
        <v>0</v>
      </c>
      <c r="G2747" s="141">
        <v>0</v>
      </c>
      <c r="H2747" s="141">
        <v>536</v>
      </c>
      <c r="I2747" s="141">
        <v>57</v>
      </c>
      <c r="J2747" s="141">
        <v>0</v>
      </c>
      <c r="K2747" s="141">
        <v>1</v>
      </c>
      <c r="L2747" s="141">
        <v>0</v>
      </c>
    </row>
    <row r="2748" spans="1:12" x14ac:dyDescent="0.2">
      <c r="A2748" s="58">
        <v>43741</v>
      </c>
      <c r="B2748" s="513" t="str">
        <f t="shared" si="74"/>
        <v>1003</v>
      </c>
      <c r="C2748" s="56">
        <v>2019</v>
      </c>
      <c r="D2748" s="141">
        <v>17</v>
      </c>
      <c r="E2748" s="141">
        <v>9</v>
      </c>
      <c r="F2748" s="141">
        <v>0</v>
      </c>
      <c r="G2748" s="141">
        <v>0</v>
      </c>
      <c r="H2748" s="141">
        <v>425</v>
      </c>
      <c r="I2748" s="141">
        <v>18</v>
      </c>
      <c r="J2748" s="141">
        <v>2</v>
      </c>
      <c r="K2748" s="141">
        <v>1</v>
      </c>
      <c r="L2748" s="141">
        <v>0</v>
      </c>
    </row>
    <row r="2749" spans="1:12" x14ac:dyDescent="0.2">
      <c r="A2749" s="58">
        <v>43742</v>
      </c>
      <c r="B2749" s="513" t="str">
        <f t="shared" si="74"/>
        <v>1004</v>
      </c>
      <c r="C2749" s="56">
        <v>2019</v>
      </c>
      <c r="D2749" s="141">
        <v>35</v>
      </c>
      <c r="E2749" s="141">
        <v>15</v>
      </c>
      <c r="F2749" s="141">
        <v>0</v>
      </c>
      <c r="G2749" s="141">
        <v>0</v>
      </c>
      <c r="H2749" s="141">
        <v>624</v>
      </c>
      <c r="I2749" s="141">
        <v>36</v>
      </c>
      <c r="J2749" s="141">
        <v>2</v>
      </c>
      <c r="K2749" s="141">
        <v>1</v>
      </c>
      <c r="L2749" s="141">
        <v>0</v>
      </c>
    </row>
    <row r="2750" spans="1:12" x14ac:dyDescent="0.2">
      <c r="A2750" s="58">
        <v>43743</v>
      </c>
      <c r="B2750" s="513" t="str">
        <f t="shared" si="74"/>
        <v>1005</v>
      </c>
      <c r="C2750" s="56">
        <v>2019</v>
      </c>
      <c r="D2750" s="141">
        <v>27</v>
      </c>
      <c r="E2750" s="141">
        <v>6</v>
      </c>
      <c r="F2750" s="141">
        <v>0</v>
      </c>
      <c r="G2750" s="141">
        <v>0</v>
      </c>
      <c r="H2750" s="141">
        <v>799</v>
      </c>
      <c r="I2750" s="141">
        <v>72</v>
      </c>
      <c r="J2750" s="141">
        <v>0</v>
      </c>
      <c r="K2750" s="141">
        <v>0</v>
      </c>
      <c r="L2750" s="141">
        <v>0</v>
      </c>
    </row>
    <row r="2751" spans="1:12" x14ac:dyDescent="0.2">
      <c r="A2751" s="58">
        <v>43744</v>
      </c>
      <c r="B2751" s="513" t="str">
        <f t="shared" si="74"/>
        <v>1006</v>
      </c>
      <c r="C2751" s="56">
        <v>2019</v>
      </c>
      <c r="D2751" s="141">
        <v>19</v>
      </c>
      <c r="E2751" s="141">
        <v>1</v>
      </c>
      <c r="F2751" s="141">
        <v>0</v>
      </c>
      <c r="G2751" s="141">
        <v>0</v>
      </c>
      <c r="H2751" s="141">
        <v>699</v>
      </c>
      <c r="I2751" s="141">
        <v>49</v>
      </c>
      <c r="J2751" s="141">
        <v>1</v>
      </c>
      <c r="K2751" s="141">
        <v>3</v>
      </c>
      <c r="L2751" s="141">
        <v>1</v>
      </c>
    </row>
    <row r="2752" spans="1:12" x14ac:dyDescent="0.2">
      <c r="A2752" s="58">
        <v>43745</v>
      </c>
      <c r="B2752" s="513" t="str">
        <f t="shared" si="74"/>
        <v>1007</v>
      </c>
      <c r="C2752" s="56">
        <v>2019</v>
      </c>
      <c r="D2752" s="141">
        <v>34</v>
      </c>
      <c r="E2752" s="141">
        <v>10</v>
      </c>
      <c r="F2752" s="141">
        <v>0</v>
      </c>
      <c r="G2752" s="141">
        <v>0</v>
      </c>
      <c r="H2752" s="141">
        <v>968</v>
      </c>
      <c r="I2752" s="141">
        <v>59</v>
      </c>
      <c r="J2752" s="141">
        <v>1</v>
      </c>
      <c r="K2752" s="141">
        <v>5</v>
      </c>
      <c r="L2752" s="141">
        <v>2</v>
      </c>
    </row>
    <row r="2753" spans="1:12" x14ac:dyDescent="0.2">
      <c r="A2753" s="58">
        <v>43746</v>
      </c>
      <c r="B2753" s="513" t="str">
        <f t="shared" si="74"/>
        <v>1008</v>
      </c>
      <c r="C2753" s="56">
        <v>2019</v>
      </c>
      <c r="D2753" s="141">
        <v>30.5</v>
      </c>
      <c r="E2753" s="141">
        <v>2</v>
      </c>
      <c r="F2753" s="141">
        <v>1</v>
      </c>
      <c r="G2753" s="141">
        <v>0</v>
      </c>
      <c r="H2753" s="141">
        <v>872</v>
      </c>
      <c r="I2753" s="141">
        <v>29</v>
      </c>
      <c r="J2753" s="141">
        <v>0.5</v>
      </c>
      <c r="K2753" s="141">
        <v>1</v>
      </c>
      <c r="L2753" s="141">
        <v>1</v>
      </c>
    </row>
    <row r="2754" spans="1:12" x14ac:dyDescent="0.2">
      <c r="A2754" s="58">
        <v>43747</v>
      </c>
      <c r="B2754" s="513" t="str">
        <f t="shared" si="74"/>
        <v>1009</v>
      </c>
      <c r="C2754" s="56">
        <v>2019</v>
      </c>
      <c r="D2754" s="141">
        <v>27</v>
      </c>
      <c r="E2754" s="141">
        <v>7</v>
      </c>
      <c r="F2754" s="141">
        <v>0.5</v>
      </c>
      <c r="G2754" s="141">
        <v>0</v>
      </c>
      <c r="H2754" s="141">
        <v>564.5</v>
      </c>
      <c r="I2754" s="141">
        <v>36.5</v>
      </c>
      <c r="J2754" s="141">
        <v>0</v>
      </c>
      <c r="K2754" s="141">
        <v>2</v>
      </c>
      <c r="L2754" s="141">
        <v>1</v>
      </c>
    </row>
    <row r="2755" spans="1:12" x14ac:dyDescent="0.2">
      <c r="A2755" s="58">
        <v>43748</v>
      </c>
      <c r="B2755" s="513" t="str">
        <f t="shared" si="74"/>
        <v>1010</v>
      </c>
      <c r="C2755" s="56">
        <v>2019</v>
      </c>
      <c r="D2755" s="141">
        <v>17</v>
      </c>
      <c r="E2755" s="141">
        <v>20</v>
      </c>
      <c r="F2755" s="141">
        <v>0</v>
      </c>
      <c r="G2755" s="141">
        <v>0</v>
      </c>
      <c r="H2755" s="141">
        <v>428</v>
      </c>
      <c r="I2755" s="141">
        <v>32</v>
      </c>
      <c r="J2755" s="141">
        <v>2</v>
      </c>
      <c r="K2755" s="141">
        <v>0</v>
      </c>
      <c r="L2755" s="141">
        <v>0</v>
      </c>
    </row>
    <row r="2756" spans="1:12" x14ac:dyDescent="0.2">
      <c r="A2756" s="58">
        <v>43749</v>
      </c>
      <c r="B2756" s="513" t="str">
        <f t="shared" si="74"/>
        <v>1011</v>
      </c>
      <c r="C2756" s="56">
        <v>2019</v>
      </c>
      <c r="D2756" s="141">
        <v>5</v>
      </c>
      <c r="E2756" s="141">
        <v>3</v>
      </c>
      <c r="F2756" s="141">
        <v>0</v>
      </c>
      <c r="G2756" s="141">
        <v>0</v>
      </c>
      <c r="H2756" s="141">
        <v>488</v>
      </c>
      <c r="I2756" s="141">
        <v>26</v>
      </c>
      <c r="J2756" s="141">
        <v>2</v>
      </c>
      <c r="K2756" s="141">
        <v>2</v>
      </c>
      <c r="L2756" s="141">
        <v>1</v>
      </c>
    </row>
    <row r="2757" spans="1:12" x14ac:dyDescent="0.2">
      <c r="A2757" s="58">
        <v>43750</v>
      </c>
      <c r="B2757" s="513" t="str">
        <f t="shared" si="74"/>
        <v>1012</v>
      </c>
      <c r="C2757" s="56">
        <v>2019</v>
      </c>
      <c r="D2757" s="141">
        <v>13</v>
      </c>
      <c r="E2757" s="141">
        <v>7</v>
      </c>
      <c r="F2757" s="141">
        <v>0</v>
      </c>
      <c r="G2757" s="141">
        <v>0</v>
      </c>
      <c r="H2757" s="141">
        <v>725</v>
      </c>
      <c r="I2757" s="141">
        <v>35</v>
      </c>
      <c r="J2757" s="141">
        <v>3</v>
      </c>
      <c r="K2757" s="141">
        <v>1</v>
      </c>
      <c r="L2757" s="141">
        <v>0</v>
      </c>
    </row>
    <row r="2758" spans="1:12" x14ac:dyDescent="0.2">
      <c r="A2758" s="58">
        <v>43751</v>
      </c>
      <c r="B2758" s="513" t="str">
        <f t="shared" si="74"/>
        <v>1013</v>
      </c>
      <c r="C2758" s="56">
        <v>2019</v>
      </c>
      <c r="D2758" s="141">
        <v>23</v>
      </c>
      <c r="E2758" s="141">
        <v>9</v>
      </c>
      <c r="F2758" s="141">
        <v>0</v>
      </c>
      <c r="G2758" s="141">
        <v>0</v>
      </c>
      <c r="H2758" s="141">
        <v>682</v>
      </c>
      <c r="I2758" s="141">
        <v>40</v>
      </c>
      <c r="J2758" s="141">
        <v>1</v>
      </c>
      <c r="K2758" s="141">
        <v>2</v>
      </c>
      <c r="L2758" s="141">
        <v>1</v>
      </c>
    </row>
    <row r="2759" spans="1:12" x14ac:dyDescent="0.2">
      <c r="A2759" s="58">
        <v>43752</v>
      </c>
      <c r="B2759" s="513" t="str">
        <f t="shared" si="74"/>
        <v>1014</v>
      </c>
      <c r="C2759" s="56">
        <v>2019</v>
      </c>
      <c r="D2759" s="141">
        <v>17</v>
      </c>
      <c r="E2759" s="141">
        <v>10</v>
      </c>
      <c r="F2759" s="141">
        <v>0</v>
      </c>
      <c r="G2759" s="141">
        <v>0</v>
      </c>
      <c r="H2759" s="141">
        <v>666</v>
      </c>
      <c r="I2759" s="141">
        <v>54</v>
      </c>
      <c r="J2759" s="141">
        <v>0</v>
      </c>
      <c r="K2759" s="141">
        <v>0</v>
      </c>
      <c r="L2759" s="141">
        <v>0</v>
      </c>
    </row>
    <row r="2760" spans="1:12" x14ac:dyDescent="0.2">
      <c r="A2760" s="58">
        <v>43753</v>
      </c>
      <c r="B2760" s="513" t="str">
        <f t="shared" si="74"/>
        <v>1015</v>
      </c>
      <c r="C2760" s="56">
        <v>2019</v>
      </c>
      <c r="D2760" s="141">
        <v>13</v>
      </c>
      <c r="E2760" s="141">
        <v>2</v>
      </c>
      <c r="F2760" s="141">
        <v>0</v>
      </c>
      <c r="G2760" s="141">
        <v>1</v>
      </c>
      <c r="H2760" s="141">
        <v>787</v>
      </c>
      <c r="I2760" s="141">
        <v>62</v>
      </c>
      <c r="J2760" s="141">
        <v>1</v>
      </c>
      <c r="K2760" s="141">
        <v>0</v>
      </c>
      <c r="L2760" s="141">
        <v>0</v>
      </c>
    </row>
    <row r="2761" spans="1:12" x14ac:dyDescent="0.2">
      <c r="A2761" s="58">
        <v>43754</v>
      </c>
      <c r="B2761" s="513" t="str">
        <f t="shared" si="74"/>
        <v>1016</v>
      </c>
      <c r="C2761" s="56">
        <v>2019</v>
      </c>
      <c r="D2761" s="141">
        <v>63</v>
      </c>
      <c r="E2761" s="141">
        <v>19</v>
      </c>
      <c r="F2761" s="141">
        <v>0</v>
      </c>
      <c r="G2761" s="141">
        <v>2</v>
      </c>
      <c r="H2761" s="141">
        <v>1315</v>
      </c>
      <c r="I2761" s="141">
        <v>175</v>
      </c>
      <c r="J2761" s="141">
        <v>1</v>
      </c>
      <c r="K2761" s="141">
        <v>2</v>
      </c>
      <c r="L2761" s="141">
        <v>1</v>
      </c>
    </row>
    <row r="2762" spans="1:12" x14ac:dyDescent="0.2">
      <c r="A2762" s="58">
        <v>43755</v>
      </c>
      <c r="B2762" s="513" t="str">
        <f t="shared" si="74"/>
        <v>1017</v>
      </c>
      <c r="C2762" s="56">
        <v>2019</v>
      </c>
      <c r="D2762" s="141">
        <v>103</v>
      </c>
      <c r="E2762" s="141">
        <v>12</v>
      </c>
      <c r="F2762" s="141">
        <v>1</v>
      </c>
      <c r="G2762" s="141">
        <v>0</v>
      </c>
      <c r="H2762" s="141">
        <v>420</v>
      </c>
      <c r="I2762" s="141">
        <v>30</v>
      </c>
      <c r="J2762" s="141">
        <v>1</v>
      </c>
      <c r="K2762" s="141">
        <v>1</v>
      </c>
      <c r="L2762" s="141">
        <v>1</v>
      </c>
    </row>
    <row r="2763" spans="1:12" x14ac:dyDescent="0.2">
      <c r="A2763" s="58">
        <v>43756</v>
      </c>
      <c r="B2763" s="513" t="str">
        <f t="shared" si="74"/>
        <v>1018</v>
      </c>
      <c r="C2763" s="56">
        <v>2019</v>
      </c>
      <c r="D2763" s="141">
        <v>48</v>
      </c>
      <c r="E2763" s="141">
        <v>7</v>
      </c>
      <c r="F2763" s="141">
        <v>0</v>
      </c>
      <c r="G2763" s="141">
        <v>0</v>
      </c>
      <c r="H2763" s="141">
        <v>209</v>
      </c>
      <c r="I2763" s="141">
        <v>23</v>
      </c>
      <c r="J2763" s="141">
        <v>1</v>
      </c>
      <c r="K2763" s="141">
        <v>3</v>
      </c>
      <c r="L2763" s="141">
        <v>1</v>
      </c>
    </row>
    <row r="2764" spans="1:12" x14ac:dyDescent="0.2">
      <c r="A2764" s="58">
        <v>43757</v>
      </c>
      <c r="B2764" s="513" t="str">
        <f t="shared" si="74"/>
        <v>1019</v>
      </c>
      <c r="C2764" s="56">
        <v>2019</v>
      </c>
      <c r="D2764" s="141">
        <v>15</v>
      </c>
      <c r="E2764" s="141">
        <v>4</v>
      </c>
      <c r="F2764" s="141">
        <v>0</v>
      </c>
      <c r="G2764" s="141">
        <v>0</v>
      </c>
      <c r="H2764" s="141">
        <v>66</v>
      </c>
      <c r="I2764" s="141">
        <v>11</v>
      </c>
      <c r="J2764" s="141">
        <v>2</v>
      </c>
      <c r="K2764" s="141">
        <v>0</v>
      </c>
      <c r="L2764" s="141">
        <v>0</v>
      </c>
    </row>
    <row r="2765" spans="1:12" x14ac:dyDescent="0.2">
      <c r="A2765" s="58">
        <v>43758</v>
      </c>
      <c r="B2765" s="513" t="str">
        <f t="shared" si="74"/>
        <v>1020</v>
      </c>
      <c r="C2765" s="56">
        <v>2019</v>
      </c>
      <c r="D2765" s="141">
        <v>13</v>
      </c>
      <c r="E2765" s="141">
        <v>8</v>
      </c>
      <c r="F2765" s="141">
        <v>0</v>
      </c>
      <c r="G2765" s="141">
        <v>0</v>
      </c>
      <c r="H2765" s="141">
        <v>82</v>
      </c>
      <c r="I2765" s="141">
        <v>18</v>
      </c>
      <c r="J2765" s="141">
        <v>3</v>
      </c>
      <c r="K2765" s="141">
        <v>7</v>
      </c>
      <c r="L2765" s="141">
        <v>3</v>
      </c>
    </row>
    <row r="2766" spans="1:12" x14ac:dyDescent="0.2">
      <c r="A2766" s="58">
        <v>43759</v>
      </c>
      <c r="B2766" s="513" t="str">
        <f t="shared" si="74"/>
        <v>1021</v>
      </c>
      <c r="C2766" s="56">
        <v>2019</v>
      </c>
      <c r="D2766" s="141">
        <v>4</v>
      </c>
      <c r="E2766" s="141">
        <v>1</v>
      </c>
      <c r="F2766" s="141">
        <v>0</v>
      </c>
      <c r="G2766" s="141">
        <v>0</v>
      </c>
      <c r="H2766" s="141">
        <v>80</v>
      </c>
      <c r="I2766" s="141">
        <v>12</v>
      </c>
      <c r="J2766" s="141">
        <v>3</v>
      </c>
      <c r="K2766" s="141">
        <v>6</v>
      </c>
      <c r="L2766" s="141">
        <v>3</v>
      </c>
    </row>
    <row r="2767" spans="1:12" x14ac:dyDescent="0.2">
      <c r="A2767" s="58">
        <v>43760</v>
      </c>
      <c r="B2767" s="513" t="str">
        <f t="shared" si="74"/>
        <v>1022</v>
      </c>
      <c r="C2767" s="56">
        <v>2019</v>
      </c>
      <c r="D2767" s="141">
        <v>6.33</v>
      </c>
      <c r="E2767" s="141">
        <v>0.66</v>
      </c>
      <c r="F2767" s="141">
        <v>0</v>
      </c>
      <c r="G2767" s="141">
        <v>0</v>
      </c>
      <c r="H2767" s="141">
        <v>54.32</v>
      </c>
      <c r="I2767" s="141">
        <v>7</v>
      </c>
      <c r="J2767" s="141">
        <v>1.67</v>
      </c>
      <c r="K2767" s="141">
        <v>3</v>
      </c>
      <c r="L2767" s="141">
        <v>2</v>
      </c>
    </row>
    <row r="2768" spans="1:12" x14ac:dyDescent="0.2">
      <c r="A2768" s="58">
        <v>43761</v>
      </c>
      <c r="B2768" s="513" t="str">
        <f t="shared" si="74"/>
        <v>1023</v>
      </c>
      <c r="C2768" s="56">
        <v>2019</v>
      </c>
      <c r="D2768" s="141">
        <v>8.67</v>
      </c>
      <c r="E2768" s="141">
        <v>1.34</v>
      </c>
      <c r="F2768" s="141">
        <v>0</v>
      </c>
      <c r="G2768" s="141">
        <v>0</v>
      </c>
      <c r="H2768" s="141">
        <v>37.68</v>
      </c>
      <c r="I2768" s="141">
        <v>4</v>
      </c>
      <c r="J2768" s="141">
        <v>1.33</v>
      </c>
      <c r="K2768" s="141">
        <v>3</v>
      </c>
      <c r="L2768" s="141">
        <v>1</v>
      </c>
    </row>
    <row r="2769" spans="1:12" x14ac:dyDescent="0.2">
      <c r="A2769" s="58">
        <v>43762</v>
      </c>
      <c r="B2769" s="513" t="str">
        <f t="shared" si="74"/>
        <v>1024</v>
      </c>
      <c r="C2769" s="56">
        <v>2019</v>
      </c>
      <c r="D2769" s="141">
        <v>11</v>
      </c>
      <c r="E2769" s="141">
        <v>2</v>
      </c>
      <c r="F2769" s="141">
        <v>0</v>
      </c>
      <c r="G2769" s="141">
        <v>0</v>
      </c>
      <c r="H2769" s="141">
        <v>21</v>
      </c>
      <c r="I2769" s="141">
        <v>1</v>
      </c>
      <c r="J2769" s="141">
        <v>1</v>
      </c>
      <c r="K2769" s="141">
        <v>2</v>
      </c>
      <c r="L2769" s="141">
        <v>1</v>
      </c>
    </row>
    <row r="2770" spans="1:12" x14ac:dyDescent="0.2">
      <c r="A2770" s="58">
        <v>43763</v>
      </c>
      <c r="B2770" s="513" t="str">
        <f t="shared" si="74"/>
        <v>1025</v>
      </c>
      <c r="C2770" s="56">
        <v>2019</v>
      </c>
      <c r="D2770" s="141">
        <v>5</v>
      </c>
      <c r="E2770" s="141">
        <v>0</v>
      </c>
      <c r="F2770" s="141">
        <v>0</v>
      </c>
      <c r="G2770" s="141">
        <v>0</v>
      </c>
      <c r="H2770" s="141">
        <v>22</v>
      </c>
      <c r="I2770" s="141">
        <v>9</v>
      </c>
      <c r="J2770" s="141">
        <v>0</v>
      </c>
      <c r="K2770" s="141">
        <v>0</v>
      </c>
      <c r="L2770" s="141">
        <v>0</v>
      </c>
    </row>
    <row r="2771" spans="1:12" x14ac:dyDescent="0.2">
      <c r="A2771" s="58">
        <v>43764</v>
      </c>
      <c r="B2771" s="513" t="str">
        <f t="shared" si="74"/>
        <v>1026</v>
      </c>
      <c r="C2771" s="56">
        <v>2019</v>
      </c>
      <c r="D2771" s="141">
        <v>2</v>
      </c>
      <c r="E2771" s="141">
        <v>0</v>
      </c>
      <c r="F2771" s="141">
        <v>0</v>
      </c>
      <c r="G2771" s="141">
        <v>0</v>
      </c>
      <c r="H2771" s="141">
        <v>22</v>
      </c>
      <c r="I2771" s="141">
        <v>4</v>
      </c>
      <c r="J2771" s="141">
        <v>2</v>
      </c>
      <c r="K2771" s="141">
        <v>0</v>
      </c>
      <c r="L2771" s="141">
        <v>0</v>
      </c>
    </row>
    <row r="2772" spans="1:12" x14ac:dyDescent="0.2">
      <c r="A2772" s="58">
        <v>43765</v>
      </c>
      <c r="B2772" s="513" t="str">
        <f t="shared" si="74"/>
        <v>1027</v>
      </c>
      <c r="C2772" s="56">
        <v>2019</v>
      </c>
      <c r="D2772" s="141">
        <v>2.5</v>
      </c>
      <c r="E2772" s="141">
        <v>0</v>
      </c>
      <c r="F2772" s="141">
        <v>0</v>
      </c>
      <c r="G2772" s="141">
        <v>0</v>
      </c>
      <c r="H2772" s="141">
        <v>45.5</v>
      </c>
      <c r="I2772" s="141">
        <v>7</v>
      </c>
      <c r="J2772" s="141">
        <v>1</v>
      </c>
      <c r="K2772" s="141">
        <v>0</v>
      </c>
      <c r="L2772" s="141">
        <v>0</v>
      </c>
    </row>
    <row r="2773" spans="1:12" x14ac:dyDescent="0.2">
      <c r="A2773" s="58">
        <v>43766</v>
      </c>
      <c r="B2773" s="513" t="str">
        <f t="shared" si="74"/>
        <v>1028</v>
      </c>
      <c r="C2773" s="56">
        <v>2019</v>
      </c>
      <c r="D2773" s="141">
        <v>3</v>
      </c>
      <c r="E2773" s="141">
        <v>0</v>
      </c>
      <c r="F2773" s="141">
        <v>0</v>
      </c>
      <c r="G2773" s="141">
        <v>0</v>
      </c>
      <c r="H2773" s="141">
        <v>69</v>
      </c>
      <c r="I2773" s="141">
        <v>10</v>
      </c>
      <c r="J2773" s="141">
        <v>0</v>
      </c>
      <c r="K2773" s="141">
        <v>1</v>
      </c>
      <c r="L2773" s="141">
        <v>0</v>
      </c>
    </row>
    <row r="2774" spans="1:12" x14ac:dyDescent="0.2">
      <c r="A2774" s="58">
        <v>43767</v>
      </c>
      <c r="B2774" s="513" t="str">
        <f t="shared" si="74"/>
        <v>1029</v>
      </c>
      <c r="C2774" s="56">
        <v>2019</v>
      </c>
      <c r="D2774" s="141">
        <v>2</v>
      </c>
      <c r="E2774" s="141">
        <v>3</v>
      </c>
      <c r="F2774" s="141">
        <v>0</v>
      </c>
      <c r="G2774" s="141">
        <v>0</v>
      </c>
      <c r="H2774" s="141">
        <v>52</v>
      </c>
      <c r="I2774" s="141">
        <v>2</v>
      </c>
      <c r="J2774" s="141">
        <v>0</v>
      </c>
      <c r="K2774" s="141">
        <v>0</v>
      </c>
      <c r="L2774" s="141">
        <v>0</v>
      </c>
    </row>
    <row r="2775" spans="1:12" x14ac:dyDescent="0.2">
      <c r="A2775" s="58">
        <v>43768</v>
      </c>
      <c r="B2775" s="513" t="str">
        <f t="shared" si="74"/>
        <v>1030</v>
      </c>
      <c r="C2775" s="56">
        <v>2019</v>
      </c>
      <c r="D2775" s="141">
        <v>3</v>
      </c>
      <c r="E2775" s="141">
        <v>0</v>
      </c>
      <c r="F2775" s="141">
        <v>0</v>
      </c>
      <c r="G2775" s="141">
        <v>1</v>
      </c>
      <c r="H2775" s="141">
        <v>34</v>
      </c>
      <c r="I2775" s="141">
        <v>4</v>
      </c>
      <c r="J2775" s="141">
        <v>3</v>
      </c>
      <c r="K2775" s="141">
        <v>0</v>
      </c>
      <c r="L2775" s="141">
        <v>0</v>
      </c>
    </row>
    <row r="2776" spans="1:12" x14ac:dyDescent="0.2">
      <c r="A2776" s="58">
        <v>43769</v>
      </c>
      <c r="B2776" s="513" t="str">
        <f t="shared" si="74"/>
        <v>1031</v>
      </c>
      <c r="C2776" s="56">
        <v>2019</v>
      </c>
      <c r="D2776" s="141">
        <v>0</v>
      </c>
      <c r="E2776" s="141">
        <v>0</v>
      </c>
      <c r="F2776" s="141">
        <v>0</v>
      </c>
      <c r="G2776" s="141">
        <v>0</v>
      </c>
      <c r="H2776" s="141">
        <v>6</v>
      </c>
      <c r="I2776" s="141">
        <v>0</v>
      </c>
      <c r="J2776" s="141">
        <v>0</v>
      </c>
      <c r="K2776" s="141">
        <v>1</v>
      </c>
      <c r="L2776" s="141">
        <v>0</v>
      </c>
    </row>
    <row r="2777" spans="1:12" x14ac:dyDescent="0.2">
      <c r="A2777" s="58">
        <v>43770</v>
      </c>
      <c r="B2777" s="513" t="str">
        <f t="shared" si="74"/>
        <v>1101</v>
      </c>
      <c r="C2777" s="56">
        <v>2019</v>
      </c>
      <c r="D2777" s="141">
        <v>0</v>
      </c>
      <c r="E2777" s="141">
        <v>0</v>
      </c>
      <c r="F2777" s="141">
        <v>0</v>
      </c>
      <c r="G2777" s="141">
        <v>0</v>
      </c>
      <c r="H2777" s="141">
        <v>6</v>
      </c>
      <c r="I2777" s="141">
        <v>5</v>
      </c>
      <c r="J2777" s="141">
        <v>0</v>
      </c>
      <c r="K2777" s="141">
        <v>0</v>
      </c>
      <c r="L2777" s="141">
        <v>0</v>
      </c>
    </row>
    <row r="2778" spans="1:12" x14ac:dyDescent="0.2">
      <c r="A2778" s="58">
        <v>43771</v>
      </c>
      <c r="B2778" s="513" t="str">
        <f t="shared" si="74"/>
        <v>1102</v>
      </c>
      <c r="C2778" s="56">
        <v>2019</v>
      </c>
      <c r="D2778" s="141">
        <v>6</v>
      </c>
      <c r="E2778" s="141">
        <v>3</v>
      </c>
      <c r="F2778" s="141">
        <v>0</v>
      </c>
      <c r="G2778" s="141">
        <v>0</v>
      </c>
      <c r="H2778" s="141">
        <v>8</v>
      </c>
      <c r="I2778" s="141">
        <v>1</v>
      </c>
      <c r="J2778" s="141">
        <v>2</v>
      </c>
      <c r="K2778" s="141">
        <v>2</v>
      </c>
      <c r="L2778" s="141">
        <v>1</v>
      </c>
    </row>
    <row r="2779" spans="1:12" x14ac:dyDescent="0.2">
      <c r="A2779" s="58">
        <v>43772</v>
      </c>
      <c r="B2779" s="513" t="str">
        <f t="shared" si="74"/>
        <v>1103</v>
      </c>
      <c r="C2779" s="56">
        <v>2019</v>
      </c>
      <c r="D2779" s="141">
        <v>1</v>
      </c>
      <c r="E2779" s="141">
        <v>0</v>
      </c>
      <c r="F2779" s="141">
        <v>0</v>
      </c>
      <c r="G2779" s="141">
        <v>0</v>
      </c>
      <c r="H2779" s="141">
        <v>7</v>
      </c>
      <c r="I2779" s="141">
        <v>0</v>
      </c>
      <c r="J2779" s="141">
        <v>2</v>
      </c>
      <c r="K2779" s="141">
        <v>0</v>
      </c>
      <c r="L2779" s="141">
        <v>0</v>
      </c>
    </row>
    <row r="2780" spans="1:12" x14ac:dyDescent="0.2">
      <c r="A2780" s="58">
        <v>43773</v>
      </c>
      <c r="B2780" s="513" t="str">
        <f t="shared" si="74"/>
        <v>1104</v>
      </c>
      <c r="C2780" s="56">
        <v>2019</v>
      </c>
      <c r="D2780" s="141">
        <v>2</v>
      </c>
      <c r="E2780" s="141">
        <v>3</v>
      </c>
      <c r="F2780" s="141">
        <v>0</v>
      </c>
      <c r="G2780" s="141">
        <v>0</v>
      </c>
      <c r="H2780" s="141">
        <v>8</v>
      </c>
      <c r="I2780" s="141">
        <v>2</v>
      </c>
      <c r="J2780" s="141">
        <v>1</v>
      </c>
      <c r="K2780" s="141">
        <v>2</v>
      </c>
      <c r="L2780" s="141">
        <v>1</v>
      </c>
    </row>
    <row r="2781" spans="1:12" x14ac:dyDescent="0.2">
      <c r="A2781" s="58">
        <v>43774</v>
      </c>
      <c r="B2781" s="513" t="str">
        <f t="shared" si="74"/>
        <v>1105</v>
      </c>
      <c r="C2781" s="56">
        <v>2019</v>
      </c>
      <c r="D2781" s="141">
        <v>0</v>
      </c>
      <c r="E2781" s="141">
        <v>0</v>
      </c>
      <c r="F2781" s="141">
        <v>0</v>
      </c>
      <c r="G2781" s="141">
        <v>0</v>
      </c>
      <c r="H2781" s="141">
        <v>3</v>
      </c>
      <c r="I2781" s="141">
        <v>1</v>
      </c>
      <c r="J2781" s="141">
        <v>2</v>
      </c>
      <c r="K2781" s="141">
        <v>1</v>
      </c>
      <c r="L2781" s="141">
        <v>0</v>
      </c>
    </row>
    <row r="2782" spans="1:12" x14ac:dyDescent="0.2">
      <c r="A2782" s="58">
        <v>43775</v>
      </c>
      <c r="B2782" s="513" t="str">
        <f t="shared" si="74"/>
        <v>1106</v>
      </c>
      <c r="C2782" s="56">
        <v>2019</v>
      </c>
      <c r="D2782" s="141">
        <v>8</v>
      </c>
      <c r="E2782" s="141">
        <v>1</v>
      </c>
      <c r="F2782" s="141">
        <v>0</v>
      </c>
      <c r="G2782" s="141">
        <v>0</v>
      </c>
      <c r="H2782" s="141">
        <v>4</v>
      </c>
      <c r="I2782" s="141">
        <v>1</v>
      </c>
      <c r="J2782" s="141">
        <v>0</v>
      </c>
      <c r="K2782" s="141">
        <v>1</v>
      </c>
      <c r="L2782" s="141">
        <v>0</v>
      </c>
    </row>
    <row r="2783" spans="1:12" x14ac:dyDescent="0.2">
      <c r="A2783" s="58">
        <v>43776</v>
      </c>
      <c r="B2783" s="513" t="str">
        <f t="shared" ref="B2783:B2846" si="75">CONCATENATE(TEXT(A2783,"mm"),TEXT(A2783,"dd"))</f>
        <v>1107</v>
      </c>
      <c r="C2783" s="56">
        <v>2019</v>
      </c>
      <c r="D2783" s="141">
        <v>41</v>
      </c>
      <c r="E2783" s="141">
        <v>0</v>
      </c>
      <c r="F2783" s="141">
        <v>0</v>
      </c>
      <c r="G2783" s="141">
        <v>0</v>
      </c>
      <c r="H2783" s="141">
        <v>0</v>
      </c>
      <c r="I2783" s="141">
        <v>0</v>
      </c>
      <c r="J2783" s="141">
        <v>1</v>
      </c>
      <c r="K2783" s="141">
        <v>1</v>
      </c>
      <c r="L2783" s="141">
        <v>1</v>
      </c>
    </row>
    <row r="2784" spans="1:12" x14ac:dyDescent="0.2">
      <c r="A2784" s="58">
        <v>43777</v>
      </c>
      <c r="B2784" s="513" t="str">
        <f t="shared" si="75"/>
        <v>1108</v>
      </c>
      <c r="C2784" s="56">
        <v>2019</v>
      </c>
      <c r="D2784" s="141">
        <v>5</v>
      </c>
      <c r="E2784" s="141">
        <v>0</v>
      </c>
      <c r="F2784" s="141">
        <v>0</v>
      </c>
      <c r="G2784" s="141">
        <v>0</v>
      </c>
      <c r="H2784" s="141">
        <v>0</v>
      </c>
      <c r="I2784" s="141">
        <v>2</v>
      </c>
      <c r="J2784" s="141">
        <v>0</v>
      </c>
      <c r="K2784" s="141">
        <v>0</v>
      </c>
      <c r="L2784" s="141">
        <v>0</v>
      </c>
    </row>
    <row r="2785" spans="1:12" x14ac:dyDescent="0.2">
      <c r="A2785" s="58">
        <v>43778</v>
      </c>
      <c r="B2785" s="513" t="str">
        <f t="shared" si="75"/>
        <v>1109</v>
      </c>
      <c r="C2785" s="56">
        <v>2019</v>
      </c>
      <c r="D2785" s="141">
        <v>18</v>
      </c>
      <c r="E2785" s="141">
        <v>0</v>
      </c>
      <c r="F2785" s="141">
        <v>0</v>
      </c>
      <c r="G2785" s="141">
        <v>0</v>
      </c>
      <c r="H2785" s="141">
        <v>3</v>
      </c>
      <c r="I2785" s="141">
        <v>0</v>
      </c>
      <c r="J2785" s="141">
        <v>2</v>
      </c>
      <c r="K2785" s="141">
        <v>2</v>
      </c>
      <c r="L2785" s="141">
        <v>1</v>
      </c>
    </row>
    <row r="2786" spans="1:12" x14ac:dyDescent="0.2">
      <c r="A2786" s="58">
        <v>43779</v>
      </c>
      <c r="B2786" s="513" t="str">
        <f t="shared" si="75"/>
        <v>1110</v>
      </c>
      <c r="C2786" s="56">
        <v>2019</v>
      </c>
      <c r="D2786" s="141">
        <v>3</v>
      </c>
      <c r="E2786" s="141">
        <v>0</v>
      </c>
      <c r="F2786" s="141">
        <v>0</v>
      </c>
      <c r="G2786" s="141">
        <v>0</v>
      </c>
      <c r="H2786" s="141">
        <v>1</v>
      </c>
      <c r="I2786" s="141">
        <v>2</v>
      </c>
      <c r="J2786" s="141">
        <v>1</v>
      </c>
      <c r="K2786" s="141">
        <v>0</v>
      </c>
      <c r="L2786" s="141">
        <v>0</v>
      </c>
    </row>
    <row r="2787" spans="1:12" x14ac:dyDescent="0.2">
      <c r="A2787" s="58">
        <v>43780</v>
      </c>
      <c r="B2787" s="513" t="str">
        <f t="shared" si="75"/>
        <v>1111</v>
      </c>
      <c r="C2787" s="56">
        <v>2019</v>
      </c>
      <c r="D2787" s="141">
        <v>0</v>
      </c>
      <c r="E2787" s="141">
        <v>0</v>
      </c>
      <c r="F2787" s="141">
        <v>0</v>
      </c>
      <c r="G2787" s="141">
        <v>0</v>
      </c>
      <c r="H2787" s="141">
        <v>0</v>
      </c>
      <c r="I2787" s="141">
        <v>0</v>
      </c>
      <c r="J2787" s="141">
        <v>2</v>
      </c>
      <c r="K2787" s="141">
        <v>1</v>
      </c>
      <c r="L2787" s="141">
        <v>1</v>
      </c>
    </row>
    <row r="2788" spans="1:12" x14ac:dyDescent="0.2">
      <c r="A2788" s="58">
        <v>43781</v>
      </c>
      <c r="B2788" s="513" t="str">
        <f t="shared" si="75"/>
        <v>1112</v>
      </c>
      <c r="C2788" s="56">
        <v>2019</v>
      </c>
      <c r="D2788" s="141">
        <v>2</v>
      </c>
      <c r="E2788" s="141">
        <v>0</v>
      </c>
      <c r="F2788" s="141">
        <v>0</v>
      </c>
      <c r="G2788" s="141">
        <v>0</v>
      </c>
      <c r="H2788" s="141">
        <v>1</v>
      </c>
      <c r="I2788" s="141">
        <v>0</v>
      </c>
      <c r="J2788" s="141">
        <v>5</v>
      </c>
      <c r="K2788" s="141">
        <v>0</v>
      </c>
      <c r="L2788" s="141">
        <v>0</v>
      </c>
    </row>
    <row r="2789" spans="1:12" x14ac:dyDescent="0.2">
      <c r="A2789" s="58">
        <v>43782</v>
      </c>
      <c r="B2789" s="513" t="str">
        <f t="shared" si="75"/>
        <v>1113</v>
      </c>
      <c r="C2789" s="56">
        <v>2019</v>
      </c>
      <c r="D2789" s="141">
        <v>4</v>
      </c>
      <c r="E2789" s="141">
        <v>1</v>
      </c>
      <c r="F2789" s="141">
        <v>0</v>
      </c>
      <c r="G2789" s="141">
        <v>0</v>
      </c>
      <c r="H2789" s="141">
        <v>0</v>
      </c>
      <c r="I2789" s="141">
        <v>0</v>
      </c>
      <c r="J2789" s="141">
        <v>1</v>
      </c>
      <c r="K2789" s="141">
        <v>0</v>
      </c>
      <c r="L2789" s="141">
        <v>0</v>
      </c>
    </row>
    <row r="2790" spans="1:12" x14ac:dyDescent="0.2">
      <c r="A2790" s="58">
        <v>43783</v>
      </c>
      <c r="B2790" s="513" t="str">
        <f t="shared" si="75"/>
        <v>1114</v>
      </c>
      <c r="C2790" s="56">
        <v>2019</v>
      </c>
      <c r="D2790" s="141">
        <v>0</v>
      </c>
      <c r="E2790" s="141">
        <v>0</v>
      </c>
      <c r="F2790" s="141">
        <v>0</v>
      </c>
      <c r="G2790" s="141">
        <v>0</v>
      </c>
      <c r="H2790" s="141">
        <v>0</v>
      </c>
      <c r="I2790" s="141">
        <v>0</v>
      </c>
      <c r="J2790" s="141">
        <v>0</v>
      </c>
      <c r="K2790" s="141">
        <v>0</v>
      </c>
      <c r="L2790" s="141">
        <v>0</v>
      </c>
    </row>
    <row r="2791" spans="1:12" x14ac:dyDescent="0.2">
      <c r="A2791" s="58">
        <v>43784</v>
      </c>
      <c r="B2791" s="513" t="str">
        <f t="shared" si="75"/>
        <v>1115</v>
      </c>
      <c r="C2791" s="56">
        <v>2019</v>
      </c>
      <c r="D2791" s="141">
        <v>6.5</v>
      </c>
      <c r="E2791" s="141">
        <v>2.5</v>
      </c>
      <c r="F2791" s="141">
        <v>0</v>
      </c>
      <c r="G2791" s="141">
        <v>0</v>
      </c>
      <c r="H2791" s="141">
        <v>0</v>
      </c>
      <c r="I2791" s="141">
        <v>0</v>
      </c>
      <c r="J2791" s="141">
        <v>4</v>
      </c>
      <c r="K2791" s="141">
        <v>0</v>
      </c>
      <c r="L2791" s="141">
        <v>0</v>
      </c>
    </row>
    <row r="2792" spans="1:12" x14ac:dyDescent="0.2">
      <c r="A2792" s="58">
        <v>43785</v>
      </c>
      <c r="B2792" s="513" t="str">
        <f t="shared" si="75"/>
        <v>1116</v>
      </c>
      <c r="C2792" s="56">
        <v>2019</v>
      </c>
      <c r="D2792" s="141">
        <v>13</v>
      </c>
      <c r="E2792" s="141">
        <v>5</v>
      </c>
      <c r="F2792" s="141">
        <v>0</v>
      </c>
      <c r="G2792" s="141">
        <v>0</v>
      </c>
      <c r="H2792" s="141">
        <v>0</v>
      </c>
      <c r="I2792" s="141">
        <v>0</v>
      </c>
      <c r="J2792" s="141">
        <v>8</v>
      </c>
      <c r="K2792" s="141">
        <v>1</v>
      </c>
      <c r="L2792" s="141">
        <v>0</v>
      </c>
    </row>
    <row r="2793" spans="1:12" x14ac:dyDescent="0.2">
      <c r="A2793" s="58">
        <v>43786</v>
      </c>
      <c r="B2793" s="513" t="str">
        <f t="shared" si="75"/>
        <v>1117</v>
      </c>
      <c r="C2793" s="56">
        <v>2019</v>
      </c>
      <c r="D2793" s="141">
        <v>3</v>
      </c>
      <c r="E2793" s="141">
        <v>0</v>
      </c>
      <c r="F2793" s="141">
        <v>0</v>
      </c>
      <c r="G2793" s="141">
        <v>0</v>
      </c>
      <c r="H2793" s="141">
        <v>0</v>
      </c>
      <c r="I2793" s="141">
        <v>0</v>
      </c>
      <c r="J2793" s="141">
        <v>0</v>
      </c>
      <c r="K2793" s="141">
        <v>0</v>
      </c>
      <c r="L2793" s="141">
        <v>0</v>
      </c>
    </row>
    <row r="2794" spans="1:12" x14ac:dyDescent="0.2">
      <c r="A2794" s="58">
        <v>43787</v>
      </c>
      <c r="B2794" s="513" t="str">
        <f t="shared" si="75"/>
        <v>1118</v>
      </c>
      <c r="C2794" s="56">
        <v>2019</v>
      </c>
      <c r="D2794" s="141">
        <v>0</v>
      </c>
      <c r="E2794" s="141">
        <v>2</v>
      </c>
      <c r="F2794" s="141">
        <v>0</v>
      </c>
      <c r="G2794" s="141">
        <v>0</v>
      </c>
      <c r="H2794" s="141">
        <v>0</v>
      </c>
      <c r="I2794" s="141">
        <v>0</v>
      </c>
      <c r="J2794" s="141">
        <v>1</v>
      </c>
      <c r="K2794" s="141">
        <v>0</v>
      </c>
      <c r="L2794" s="141">
        <v>0</v>
      </c>
    </row>
    <row r="2795" spans="1:12" x14ac:dyDescent="0.2">
      <c r="A2795" s="58">
        <v>43788</v>
      </c>
      <c r="B2795" s="513" t="str">
        <f t="shared" si="75"/>
        <v>1119</v>
      </c>
      <c r="C2795" s="56">
        <v>2019</v>
      </c>
      <c r="D2795" s="141">
        <v>0</v>
      </c>
      <c r="E2795" s="141">
        <v>0</v>
      </c>
      <c r="F2795" s="141">
        <v>0</v>
      </c>
      <c r="G2795" s="141">
        <v>0</v>
      </c>
      <c r="H2795" s="141">
        <v>0</v>
      </c>
      <c r="I2795" s="141">
        <v>0</v>
      </c>
      <c r="J2795" s="141">
        <v>1</v>
      </c>
      <c r="K2795" s="141">
        <v>0</v>
      </c>
      <c r="L2795" s="141">
        <v>0</v>
      </c>
    </row>
    <row r="2796" spans="1:12" x14ac:dyDescent="0.2">
      <c r="A2796" s="58">
        <v>43789</v>
      </c>
      <c r="B2796" s="513" t="str">
        <f t="shared" si="75"/>
        <v>1120</v>
      </c>
      <c r="C2796" s="56">
        <v>2019</v>
      </c>
    </row>
    <row r="2797" spans="1:12" x14ac:dyDescent="0.2">
      <c r="A2797" s="58">
        <v>43790</v>
      </c>
      <c r="B2797" s="513" t="str">
        <f t="shared" si="75"/>
        <v>1121</v>
      </c>
      <c r="C2797" s="56">
        <v>2019</v>
      </c>
    </row>
    <row r="2798" spans="1:12" x14ac:dyDescent="0.2">
      <c r="A2798" s="58">
        <v>43791</v>
      </c>
      <c r="B2798" s="513" t="str">
        <f t="shared" si="75"/>
        <v>1122</v>
      </c>
      <c r="C2798" s="56">
        <v>2019</v>
      </c>
    </row>
    <row r="2799" spans="1:12" x14ac:dyDescent="0.2">
      <c r="A2799" s="58">
        <v>43792</v>
      </c>
      <c r="B2799" s="513" t="str">
        <f t="shared" si="75"/>
        <v>1123</v>
      </c>
      <c r="C2799" s="56">
        <v>2019</v>
      </c>
    </row>
    <row r="2800" spans="1:12" x14ac:dyDescent="0.2">
      <c r="A2800" s="58">
        <v>43793</v>
      </c>
      <c r="B2800" s="513" t="str">
        <f t="shared" si="75"/>
        <v>1124</v>
      </c>
      <c r="C2800" s="56">
        <v>2019</v>
      </c>
    </row>
    <row r="2801" spans="1:12" x14ac:dyDescent="0.2">
      <c r="A2801" s="58">
        <v>43794</v>
      </c>
      <c r="B2801" s="513" t="str">
        <f t="shared" si="75"/>
        <v>1125</v>
      </c>
      <c r="C2801" s="56">
        <v>2019</v>
      </c>
    </row>
    <row r="2802" spans="1:12" x14ac:dyDescent="0.2">
      <c r="A2802" s="58">
        <v>43795</v>
      </c>
      <c r="B2802" s="513" t="str">
        <f t="shared" si="75"/>
        <v>1126</v>
      </c>
      <c r="C2802" s="56">
        <v>2019</v>
      </c>
    </row>
    <row r="2803" spans="1:12" x14ac:dyDescent="0.2">
      <c r="A2803" s="58">
        <v>43796</v>
      </c>
      <c r="B2803" s="513" t="str">
        <f t="shared" si="75"/>
        <v>1127</v>
      </c>
      <c r="C2803" s="56">
        <v>2019</v>
      </c>
    </row>
    <row r="2804" spans="1:12" x14ac:dyDescent="0.2">
      <c r="A2804" s="58">
        <v>43797</v>
      </c>
      <c r="B2804" s="513" t="str">
        <f t="shared" si="75"/>
        <v>1128</v>
      </c>
      <c r="C2804" s="56">
        <v>2019</v>
      </c>
    </row>
    <row r="2805" spans="1:12" x14ac:dyDescent="0.2">
      <c r="A2805" s="58">
        <v>43798</v>
      </c>
      <c r="B2805" s="513" t="str">
        <f t="shared" si="75"/>
        <v>1129</v>
      </c>
      <c r="C2805" s="56">
        <v>2019</v>
      </c>
    </row>
    <row r="2806" spans="1:12" x14ac:dyDescent="0.2">
      <c r="A2806" s="58">
        <v>43799</v>
      </c>
      <c r="B2806" s="513" t="str">
        <f t="shared" si="75"/>
        <v>1130</v>
      </c>
      <c r="C2806" s="56">
        <v>2019</v>
      </c>
    </row>
    <row r="2807" spans="1:12" x14ac:dyDescent="0.2">
      <c r="A2807" s="58">
        <v>44043</v>
      </c>
      <c r="B2807" s="513" t="str">
        <f t="shared" si="75"/>
        <v>0731</v>
      </c>
      <c r="C2807" s="56">
        <v>2020</v>
      </c>
      <c r="D2807" s="141">
        <v>4</v>
      </c>
      <c r="E2807" s="141">
        <v>5</v>
      </c>
      <c r="F2807" s="141">
        <v>0</v>
      </c>
      <c r="G2807" s="141">
        <v>3</v>
      </c>
      <c r="H2807" s="141">
        <v>33</v>
      </c>
      <c r="I2807" s="141">
        <v>0</v>
      </c>
      <c r="J2807" s="141">
        <v>411</v>
      </c>
      <c r="K2807" s="141">
        <v>107309</v>
      </c>
      <c r="L2807" s="141">
        <v>30518</v>
      </c>
    </row>
    <row r="2808" spans="1:12" ht="15.75" x14ac:dyDescent="0.2">
      <c r="A2808" s="58">
        <v>44044</v>
      </c>
      <c r="B2808" s="513" t="str">
        <f t="shared" si="75"/>
        <v>0801</v>
      </c>
      <c r="C2808" s="56">
        <v>2020</v>
      </c>
      <c r="D2808" s="503">
        <v>1</v>
      </c>
      <c r="E2808" s="503">
        <v>0</v>
      </c>
      <c r="F2808" s="503">
        <v>0</v>
      </c>
      <c r="G2808" s="503">
        <v>0</v>
      </c>
      <c r="H2808" s="503">
        <v>1</v>
      </c>
      <c r="I2808" s="503">
        <v>0</v>
      </c>
      <c r="J2808" s="503">
        <v>11</v>
      </c>
      <c r="K2808" s="503">
        <v>136</v>
      </c>
      <c r="L2808" s="503">
        <v>34</v>
      </c>
    </row>
    <row r="2809" spans="1:12" ht="15.75" x14ac:dyDescent="0.2">
      <c r="A2809" s="58">
        <v>44045</v>
      </c>
      <c r="B2809" s="513" t="str">
        <f t="shared" si="75"/>
        <v>0802</v>
      </c>
      <c r="C2809" s="56">
        <v>2020</v>
      </c>
      <c r="D2809" s="503">
        <v>3</v>
      </c>
      <c r="E2809" s="503">
        <v>0</v>
      </c>
      <c r="F2809" s="503">
        <v>0</v>
      </c>
      <c r="G2809" s="503">
        <v>0</v>
      </c>
      <c r="H2809" s="503">
        <v>4</v>
      </c>
      <c r="I2809" s="503">
        <v>0</v>
      </c>
      <c r="J2809" s="503">
        <v>14</v>
      </c>
      <c r="K2809" s="503">
        <v>317</v>
      </c>
      <c r="L2809" s="503">
        <v>78</v>
      </c>
    </row>
    <row r="2810" spans="1:12" ht="15.75" x14ac:dyDescent="0.2">
      <c r="A2810" s="58">
        <v>44046</v>
      </c>
      <c r="B2810" s="513" t="str">
        <f t="shared" si="75"/>
        <v>0803</v>
      </c>
      <c r="C2810" s="56">
        <v>2020</v>
      </c>
      <c r="D2810" s="503">
        <v>6</v>
      </c>
      <c r="E2810" s="503">
        <v>0</v>
      </c>
      <c r="F2810" s="503">
        <v>0</v>
      </c>
      <c r="G2810" s="503">
        <v>0</v>
      </c>
      <c r="H2810" s="503">
        <v>6</v>
      </c>
      <c r="I2810" s="503">
        <v>0</v>
      </c>
      <c r="J2810" s="503">
        <v>6</v>
      </c>
      <c r="K2810" s="503">
        <v>159</v>
      </c>
      <c r="L2810" s="503">
        <v>46</v>
      </c>
    </row>
    <row r="2811" spans="1:12" ht="15.75" x14ac:dyDescent="0.2">
      <c r="A2811" s="58">
        <v>44047</v>
      </c>
      <c r="B2811" s="513" t="str">
        <f t="shared" si="75"/>
        <v>0804</v>
      </c>
      <c r="C2811" s="56">
        <v>2020</v>
      </c>
      <c r="D2811" s="503">
        <v>6</v>
      </c>
      <c r="E2811" s="503">
        <v>0</v>
      </c>
      <c r="F2811" s="503">
        <v>0</v>
      </c>
      <c r="G2811" s="503">
        <v>0</v>
      </c>
      <c r="H2811" s="503">
        <v>3</v>
      </c>
      <c r="I2811" s="503">
        <v>0</v>
      </c>
      <c r="J2811" s="503">
        <v>5</v>
      </c>
      <c r="K2811" s="503">
        <v>136</v>
      </c>
      <c r="L2811" s="503">
        <v>50</v>
      </c>
    </row>
    <row r="2812" spans="1:12" ht="15.75" x14ac:dyDescent="0.2">
      <c r="A2812" s="58">
        <v>44048</v>
      </c>
      <c r="B2812" s="513" t="str">
        <f t="shared" si="75"/>
        <v>0805</v>
      </c>
      <c r="C2812" s="56">
        <v>2020</v>
      </c>
      <c r="D2812" s="503">
        <v>4</v>
      </c>
      <c r="E2812" s="503">
        <v>0</v>
      </c>
      <c r="F2812" s="503">
        <v>0</v>
      </c>
      <c r="G2812" s="503">
        <v>0</v>
      </c>
      <c r="H2812" s="503">
        <v>11</v>
      </c>
      <c r="I2812" s="503">
        <v>0</v>
      </c>
      <c r="J2812" s="503">
        <v>17</v>
      </c>
      <c r="K2812" s="503">
        <v>129</v>
      </c>
      <c r="L2812" s="503">
        <v>120</v>
      </c>
    </row>
    <row r="2813" spans="1:12" ht="15.75" x14ac:dyDescent="0.2">
      <c r="A2813" s="58">
        <v>44049</v>
      </c>
      <c r="B2813" s="513" t="str">
        <f t="shared" si="75"/>
        <v>0806</v>
      </c>
      <c r="C2813" s="56">
        <v>2020</v>
      </c>
      <c r="D2813" s="503">
        <v>0</v>
      </c>
      <c r="E2813" s="503">
        <v>1</v>
      </c>
      <c r="F2813" s="503">
        <v>0</v>
      </c>
      <c r="G2813" s="503">
        <v>0</v>
      </c>
      <c r="H2813" s="503">
        <v>12</v>
      </c>
      <c r="I2813" s="503">
        <v>0</v>
      </c>
      <c r="J2813" s="503">
        <v>15</v>
      </c>
      <c r="K2813" s="503">
        <v>199</v>
      </c>
      <c r="L2813" s="503">
        <v>46</v>
      </c>
    </row>
    <row r="2814" spans="1:12" ht="15.75" x14ac:dyDescent="0.2">
      <c r="A2814" s="58">
        <v>44050</v>
      </c>
      <c r="B2814" s="513" t="str">
        <f t="shared" si="75"/>
        <v>0807</v>
      </c>
      <c r="C2814" s="56">
        <v>2020</v>
      </c>
      <c r="D2814" s="503">
        <v>4</v>
      </c>
      <c r="E2814" s="503">
        <v>1</v>
      </c>
      <c r="F2814" s="503">
        <v>0</v>
      </c>
      <c r="G2814" s="503">
        <v>0</v>
      </c>
      <c r="H2814" s="503">
        <v>5</v>
      </c>
      <c r="I2814" s="503">
        <v>0</v>
      </c>
      <c r="J2814" s="503">
        <v>12</v>
      </c>
      <c r="K2814" s="503">
        <v>105</v>
      </c>
      <c r="L2814" s="503">
        <v>5</v>
      </c>
    </row>
    <row r="2815" spans="1:12" ht="15.75" x14ac:dyDescent="0.2">
      <c r="A2815" s="58">
        <v>44051</v>
      </c>
      <c r="B2815" s="513" t="str">
        <f t="shared" si="75"/>
        <v>0808</v>
      </c>
      <c r="C2815" s="56">
        <v>2020</v>
      </c>
      <c r="D2815" s="503">
        <v>2</v>
      </c>
      <c r="E2815" s="503">
        <v>3</v>
      </c>
      <c r="F2815" s="503">
        <v>0</v>
      </c>
      <c r="G2815" s="503">
        <v>0</v>
      </c>
      <c r="H2815" s="503">
        <v>14</v>
      </c>
      <c r="I2815" s="503">
        <v>0</v>
      </c>
      <c r="J2815" s="503">
        <v>10</v>
      </c>
      <c r="K2815" s="503">
        <v>47</v>
      </c>
      <c r="L2815" s="503">
        <v>3</v>
      </c>
    </row>
    <row r="2816" spans="1:12" ht="15.75" x14ac:dyDescent="0.2">
      <c r="A2816" s="58">
        <v>44052</v>
      </c>
      <c r="B2816" s="513" t="str">
        <f t="shared" si="75"/>
        <v>0809</v>
      </c>
      <c r="C2816" s="56">
        <v>2020</v>
      </c>
      <c r="D2816" s="503">
        <v>7</v>
      </c>
      <c r="E2816" s="503">
        <v>0</v>
      </c>
      <c r="F2816" s="503">
        <v>0</v>
      </c>
      <c r="G2816" s="503">
        <v>0</v>
      </c>
      <c r="H2816" s="503">
        <v>11</v>
      </c>
      <c r="I2816" s="503">
        <v>1</v>
      </c>
      <c r="J2816" s="503">
        <v>7</v>
      </c>
      <c r="K2816" s="503">
        <v>52</v>
      </c>
      <c r="L2816" s="503">
        <v>9</v>
      </c>
    </row>
    <row r="2817" spans="1:12" ht="15.75" x14ac:dyDescent="0.2">
      <c r="A2817" s="58">
        <v>44053</v>
      </c>
      <c r="B2817" s="513" t="str">
        <f t="shared" si="75"/>
        <v>0810</v>
      </c>
      <c r="C2817" s="56">
        <v>2020</v>
      </c>
      <c r="D2817" s="503">
        <v>11</v>
      </c>
      <c r="E2817" s="503">
        <v>0</v>
      </c>
      <c r="F2817" s="503">
        <v>0</v>
      </c>
      <c r="G2817" s="503">
        <v>0</v>
      </c>
      <c r="H2817" s="503">
        <v>44</v>
      </c>
      <c r="I2817" s="503">
        <v>0</v>
      </c>
      <c r="J2817" s="503">
        <v>9</v>
      </c>
      <c r="K2817" s="503">
        <v>44</v>
      </c>
      <c r="L2817" s="503">
        <v>8</v>
      </c>
    </row>
    <row r="2818" spans="1:12" ht="15.75" x14ac:dyDescent="0.2">
      <c r="A2818" s="58">
        <v>44054</v>
      </c>
      <c r="B2818" s="513" t="str">
        <f t="shared" si="75"/>
        <v>0811</v>
      </c>
      <c r="C2818" s="56">
        <v>2020</v>
      </c>
      <c r="D2818" s="503">
        <v>5</v>
      </c>
      <c r="E2818" s="503">
        <v>2</v>
      </c>
      <c r="F2818" s="503">
        <v>0</v>
      </c>
      <c r="G2818" s="503">
        <v>0</v>
      </c>
      <c r="H2818" s="503">
        <v>43</v>
      </c>
      <c r="I2818" s="503">
        <v>1</v>
      </c>
      <c r="J2818" s="503">
        <v>20</v>
      </c>
      <c r="K2818" s="503">
        <v>59</v>
      </c>
      <c r="L2818" s="503">
        <v>24</v>
      </c>
    </row>
    <row r="2819" spans="1:12" ht="15.75" x14ac:dyDescent="0.2">
      <c r="A2819" s="58">
        <v>44055</v>
      </c>
      <c r="B2819" s="513" t="str">
        <f t="shared" si="75"/>
        <v>0812</v>
      </c>
      <c r="C2819" s="56">
        <v>2020</v>
      </c>
      <c r="D2819" s="503">
        <v>13</v>
      </c>
      <c r="E2819" s="503">
        <v>5</v>
      </c>
      <c r="F2819" s="503">
        <v>0</v>
      </c>
      <c r="G2819" s="503">
        <v>0</v>
      </c>
      <c r="H2819" s="503">
        <v>33</v>
      </c>
      <c r="I2819" s="503">
        <v>2</v>
      </c>
      <c r="J2819" s="503">
        <v>19</v>
      </c>
      <c r="K2819" s="503">
        <v>49</v>
      </c>
      <c r="L2819" s="503">
        <v>17</v>
      </c>
    </row>
    <row r="2820" spans="1:12" ht="15.75" x14ac:dyDescent="0.2">
      <c r="A2820" s="58">
        <v>44056</v>
      </c>
      <c r="B2820" s="513" t="str">
        <f t="shared" si="75"/>
        <v>0813</v>
      </c>
      <c r="C2820" s="56">
        <v>2020</v>
      </c>
      <c r="D2820" s="503">
        <v>7</v>
      </c>
      <c r="E2820" s="503">
        <v>6</v>
      </c>
      <c r="F2820" s="503">
        <v>0</v>
      </c>
      <c r="G2820" s="503">
        <v>0</v>
      </c>
      <c r="H2820" s="503">
        <v>49</v>
      </c>
      <c r="I2820" s="503">
        <v>0</v>
      </c>
      <c r="J2820" s="503">
        <v>7</v>
      </c>
      <c r="K2820" s="503">
        <v>28</v>
      </c>
      <c r="L2820" s="503">
        <v>3</v>
      </c>
    </row>
    <row r="2821" spans="1:12" ht="15.75" x14ac:dyDescent="0.2">
      <c r="A2821" s="58">
        <v>44057</v>
      </c>
      <c r="B2821" s="513" t="str">
        <f t="shared" si="75"/>
        <v>0814</v>
      </c>
      <c r="C2821" s="56">
        <v>2020</v>
      </c>
      <c r="D2821" s="503">
        <v>11</v>
      </c>
      <c r="E2821" s="503">
        <v>0</v>
      </c>
      <c r="F2821" s="503">
        <v>0</v>
      </c>
      <c r="G2821" s="503">
        <v>0</v>
      </c>
      <c r="H2821" s="503">
        <v>53</v>
      </c>
      <c r="I2821" s="503">
        <v>0</v>
      </c>
      <c r="J2821" s="503">
        <v>4</v>
      </c>
      <c r="K2821" s="503">
        <v>10</v>
      </c>
      <c r="L2821" s="503">
        <v>15</v>
      </c>
    </row>
    <row r="2822" spans="1:12" ht="15.75" x14ac:dyDescent="0.2">
      <c r="A2822" s="58">
        <v>44058</v>
      </c>
      <c r="B2822" s="513" t="str">
        <f t="shared" si="75"/>
        <v>0815</v>
      </c>
      <c r="C2822" s="56">
        <v>2020</v>
      </c>
      <c r="D2822" s="503">
        <v>19</v>
      </c>
      <c r="E2822" s="503">
        <v>10</v>
      </c>
      <c r="F2822" s="503">
        <v>0</v>
      </c>
      <c r="G2822" s="503">
        <v>0</v>
      </c>
      <c r="H2822" s="503">
        <v>91</v>
      </c>
      <c r="I2822" s="503">
        <v>4</v>
      </c>
      <c r="J2822" s="503">
        <v>30</v>
      </c>
      <c r="K2822" s="503">
        <v>18</v>
      </c>
      <c r="L2822" s="503">
        <v>6</v>
      </c>
    </row>
    <row r="2823" spans="1:12" ht="15.75" x14ac:dyDescent="0.2">
      <c r="A2823" s="58">
        <v>44059</v>
      </c>
      <c r="B2823" s="513" t="str">
        <f t="shared" si="75"/>
        <v>0816</v>
      </c>
      <c r="C2823" s="56">
        <v>2020</v>
      </c>
      <c r="D2823" s="503">
        <v>14.5</v>
      </c>
      <c r="E2823" s="503">
        <v>7</v>
      </c>
      <c r="F2823" s="503">
        <v>0</v>
      </c>
      <c r="G2823" s="503">
        <v>0</v>
      </c>
      <c r="H2823" s="503">
        <v>79</v>
      </c>
      <c r="I2823" s="503">
        <v>2.5</v>
      </c>
      <c r="J2823" s="503">
        <v>17</v>
      </c>
      <c r="K2823" s="503">
        <v>17</v>
      </c>
      <c r="L2823" s="503">
        <v>4</v>
      </c>
    </row>
    <row r="2824" spans="1:12" ht="15.75" x14ac:dyDescent="0.2">
      <c r="A2824" s="58">
        <v>44060</v>
      </c>
      <c r="B2824" s="513" t="str">
        <f t="shared" si="75"/>
        <v>0817</v>
      </c>
      <c r="C2824" s="56">
        <v>2020</v>
      </c>
      <c r="D2824" s="503">
        <v>10</v>
      </c>
      <c r="E2824" s="503">
        <v>4</v>
      </c>
      <c r="F2824" s="503">
        <v>0</v>
      </c>
      <c r="G2824" s="503">
        <v>0</v>
      </c>
      <c r="H2824" s="503">
        <v>67</v>
      </c>
      <c r="I2824" s="503">
        <v>1</v>
      </c>
      <c r="J2824" s="503">
        <v>4</v>
      </c>
      <c r="K2824" s="503">
        <v>16</v>
      </c>
      <c r="L2824" s="503">
        <v>2</v>
      </c>
    </row>
    <row r="2825" spans="1:12" ht="15.75" x14ac:dyDescent="0.2">
      <c r="A2825" s="58">
        <v>44061</v>
      </c>
      <c r="B2825" s="513" t="str">
        <f t="shared" si="75"/>
        <v>0818</v>
      </c>
      <c r="C2825" s="56">
        <v>2020</v>
      </c>
      <c r="D2825" s="503">
        <v>6</v>
      </c>
      <c r="E2825" s="503">
        <v>6</v>
      </c>
      <c r="F2825" s="503">
        <v>0</v>
      </c>
      <c r="G2825" s="503">
        <v>0</v>
      </c>
      <c r="H2825" s="503">
        <v>114</v>
      </c>
      <c r="I2825" s="503">
        <v>2</v>
      </c>
      <c r="J2825" s="503">
        <v>11</v>
      </c>
      <c r="K2825" s="503">
        <v>9</v>
      </c>
      <c r="L2825" s="503">
        <v>3</v>
      </c>
    </row>
    <row r="2826" spans="1:12" ht="15.75" x14ac:dyDescent="0.2">
      <c r="A2826" s="58">
        <v>44062</v>
      </c>
      <c r="B2826" s="513" t="str">
        <f t="shared" si="75"/>
        <v>0819</v>
      </c>
      <c r="C2826" s="56">
        <v>2020</v>
      </c>
      <c r="D2826" s="503">
        <v>15</v>
      </c>
      <c r="E2826" s="503">
        <v>4</v>
      </c>
      <c r="F2826" s="503">
        <v>0</v>
      </c>
      <c r="G2826" s="503">
        <v>0</v>
      </c>
      <c r="H2826" s="503">
        <v>69</v>
      </c>
      <c r="I2826" s="503">
        <v>0</v>
      </c>
      <c r="J2826" s="503">
        <v>6</v>
      </c>
      <c r="K2826" s="503">
        <v>15</v>
      </c>
      <c r="L2826" s="503">
        <v>1</v>
      </c>
    </row>
    <row r="2827" spans="1:12" ht="15.75" x14ac:dyDescent="0.2">
      <c r="A2827" s="58">
        <v>44063</v>
      </c>
      <c r="B2827" s="513" t="str">
        <f t="shared" si="75"/>
        <v>0820</v>
      </c>
      <c r="C2827" s="56">
        <v>2020</v>
      </c>
      <c r="D2827" s="503">
        <v>8</v>
      </c>
      <c r="E2827" s="503">
        <v>6</v>
      </c>
      <c r="F2827" s="503">
        <v>0</v>
      </c>
      <c r="G2827" s="503">
        <v>0</v>
      </c>
      <c r="H2827" s="503">
        <v>179</v>
      </c>
      <c r="I2827" s="503">
        <v>15</v>
      </c>
      <c r="J2827" s="503">
        <v>8</v>
      </c>
      <c r="K2827" s="503">
        <v>11</v>
      </c>
      <c r="L2827" s="503">
        <v>0</v>
      </c>
    </row>
    <row r="2828" spans="1:12" ht="15.75" x14ac:dyDescent="0.2">
      <c r="A2828" s="58">
        <v>44064</v>
      </c>
      <c r="B2828" s="513" t="str">
        <f t="shared" si="75"/>
        <v>0821</v>
      </c>
      <c r="C2828" s="56">
        <v>2020</v>
      </c>
      <c r="D2828" s="503">
        <v>17</v>
      </c>
      <c r="E2828" s="503">
        <v>1</v>
      </c>
      <c r="F2828" s="503">
        <v>0</v>
      </c>
      <c r="G2828" s="503">
        <v>0</v>
      </c>
      <c r="H2828" s="503">
        <v>124</v>
      </c>
      <c r="I2828" s="503">
        <v>7</v>
      </c>
      <c r="J2828" s="503">
        <v>7</v>
      </c>
      <c r="K2828" s="503">
        <v>16</v>
      </c>
      <c r="L2828" s="503">
        <v>1</v>
      </c>
    </row>
    <row r="2829" spans="1:12" ht="15.75" x14ac:dyDescent="0.2">
      <c r="A2829" s="58">
        <v>44065</v>
      </c>
      <c r="B2829" s="513" t="str">
        <f t="shared" si="75"/>
        <v>0822</v>
      </c>
      <c r="C2829" s="56">
        <v>2020</v>
      </c>
      <c r="D2829" s="503">
        <v>57</v>
      </c>
      <c r="E2829" s="503">
        <v>18</v>
      </c>
      <c r="F2829" s="503">
        <v>0</v>
      </c>
      <c r="G2829" s="503">
        <v>0</v>
      </c>
      <c r="H2829" s="503">
        <v>268</v>
      </c>
      <c r="I2829" s="503">
        <v>24</v>
      </c>
      <c r="J2829" s="503">
        <v>5</v>
      </c>
      <c r="K2829" s="503">
        <v>6</v>
      </c>
      <c r="L2829" s="503">
        <v>0</v>
      </c>
    </row>
    <row r="2830" spans="1:12" ht="15.75" x14ac:dyDescent="0.2">
      <c r="A2830" s="58">
        <v>44066</v>
      </c>
      <c r="B2830" s="513" t="str">
        <f t="shared" si="75"/>
        <v>0823</v>
      </c>
      <c r="C2830" s="56">
        <v>2020</v>
      </c>
      <c r="D2830" s="503">
        <v>88</v>
      </c>
      <c r="E2830" s="503">
        <v>12</v>
      </c>
      <c r="F2830" s="503">
        <v>0</v>
      </c>
      <c r="G2830" s="503">
        <v>0</v>
      </c>
      <c r="H2830" s="503">
        <v>599</v>
      </c>
      <c r="I2830" s="503">
        <v>0</v>
      </c>
      <c r="J2830" s="503">
        <v>9</v>
      </c>
      <c r="K2830" s="503">
        <v>28</v>
      </c>
      <c r="L2830" s="503">
        <v>0</v>
      </c>
    </row>
    <row r="2831" spans="1:12" ht="15.75" x14ac:dyDescent="0.2">
      <c r="A2831" s="58">
        <v>44067</v>
      </c>
      <c r="B2831" s="513" t="str">
        <f t="shared" si="75"/>
        <v>0824</v>
      </c>
      <c r="C2831" s="56">
        <v>2020</v>
      </c>
      <c r="D2831" s="503">
        <v>61</v>
      </c>
      <c r="E2831" s="503">
        <v>17</v>
      </c>
      <c r="F2831" s="503">
        <v>0</v>
      </c>
      <c r="G2831" s="503">
        <v>0</v>
      </c>
      <c r="H2831" s="503">
        <v>451</v>
      </c>
      <c r="I2831" s="503">
        <v>6</v>
      </c>
      <c r="J2831" s="503">
        <v>13</v>
      </c>
      <c r="K2831" s="503">
        <v>1</v>
      </c>
      <c r="L2831" s="503">
        <v>0</v>
      </c>
    </row>
    <row r="2832" spans="1:12" ht="15.75" x14ac:dyDescent="0.2">
      <c r="A2832" s="58">
        <v>44068</v>
      </c>
      <c r="B2832" s="513" t="str">
        <f t="shared" si="75"/>
        <v>0825</v>
      </c>
      <c r="C2832" s="56">
        <v>2020</v>
      </c>
      <c r="D2832" s="503">
        <v>58</v>
      </c>
      <c r="E2832" s="503">
        <v>44</v>
      </c>
      <c r="F2832" s="503">
        <v>0</v>
      </c>
      <c r="G2832" s="503">
        <v>0</v>
      </c>
      <c r="H2832" s="503">
        <v>436</v>
      </c>
      <c r="I2832" s="503">
        <v>6</v>
      </c>
      <c r="J2832" s="503">
        <v>0</v>
      </c>
      <c r="K2832" s="503">
        <v>4</v>
      </c>
      <c r="L2832" s="503">
        <v>0</v>
      </c>
    </row>
    <row r="2833" spans="1:12" ht="15.75" x14ac:dyDescent="0.2">
      <c r="A2833" s="58">
        <v>44069</v>
      </c>
      <c r="B2833" s="513" t="str">
        <f t="shared" si="75"/>
        <v>0826</v>
      </c>
      <c r="C2833" s="56">
        <v>2020</v>
      </c>
      <c r="D2833" s="503">
        <v>43</v>
      </c>
      <c r="E2833" s="503">
        <v>32</v>
      </c>
      <c r="F2833" s="503">
        <v>0</v>
      </c>
      <c r="G2833" s="503">
        <v>0</v>
      </c>
      <c r="H2833" s="503">
        <v>409</v>
      </c>
      <c r="I2833" s="503">
        <v>19</v>
      </c>
      <c r="J2833" s="503">
        <v>12</v>
      </c>
      <c r="K2833" s="503">
        <v>6</v>
      </c>
      <c r="L2833" s="503">
        <v>2</v>
      </c>
    </row>
    <row r="2834" spans="1:12" ht="15.75" x14ac:dyDescent="0.2">
      <c r="A2834" s="58">
        <v>44070</v>
      </c>
      <c r="B2834" s="513" t="str">
        <f t="shared" si="75"/>
        <v>0827</v>
      </c>
      <c r="C2834" s="56">
        <v>2020</v>
      </c>
      <c r="D2834" s="503">
        <v>67</v>
      </c>
      <c r="E2834" s="503">
        <v>78</v>
      </c>
      <c r="F2834" s="503">
        <v>0</v>
      </c>
      <c r="G2834" s="503">
        <v>0</v>
      </c>
      <c r="H2834" s="503">
        <v>362</v>
      </c>
      <c r="I2834" s="503">
        <v>10</v>
      </c>
      <c r="J2834" s="503">
        <v>5</v>
      </c>
      <c r="K2834" s="503">
        <v>1</v>
      </c>
      <c r="L2834" s="503">
        <v>1</v>
      </c>
    </row>
    <row r="2835" spans="1:12" ht="15.75" x14ac:dyDescent="0.2">
      <c r="A2835" s="58">
        <v>44071</v>
      </c>
      <c r="B2835" s="513" t="str">
        <f t="shared" si="75"/>
        <v>0828</v>
      </c>
      <c r="C2835" s="56">
        <v>2020</v>
      </c>
      <c r="D2835" s="503">
        <v>70</v>
      </c>
      <c r="E2835" s="503">
        <v>34</v>
      </c>
      <c r="F2835" s="503">
        <v>0</v>
      </c>
      <c r="G2835" s="503">
        <v>0</v>
      </c>
      <c r="H2835" s="503">
        <v>398</v>
      </c>
      <c r="I2835" s="503">
        <v>19</v>
      </c>
      <c r="J2835" s="503">
        <v>5</v>
      </c>
      <c r="K2835" s="503">
        <v>7</v>
      </c>
      <c r="L2835" s="503">
        <v>0</v>
      </c>
    </row>
    <row r="2836" spans="1:12" ht="15.75" x14ac:dyDescent="0.2">
      <c r="A2836" s="58">
        <v>44072</v>
      </c>
      <c r="B2836" s="513" t="str">
        <f t="shared" si="75"/>
        <v>0829</v>
      </c>
      <c r="C2836" s="56">
        <v>2020</v>
      </c>
      <c r="D2836" s="503">
        <v>90</v>
      </c>
      <c r="E2836" s="503">
        <v>12</v>
      </c>
      <c r="F2836" s="503">
        <v>0</v>
      </c>
      <c r="G2836" s="503">
        <v>0</v>
      </c>
      <c r="H2836" s="503">
        <v>507</v>
      </c>
      <c r="I2836" s="503">
        <v>39</v>
      </c>
      <c r="J2836" s="503">
        <v>0</v>
      </c>
      <c r="K2836" s="503">
        <v>3</v>
      </c>
      <c r="L2836" s="503">
        <v>0</v>
      </c>
    </row>
    <row r="2837" spans="1:12" ht="15.75" x14ac:dyDescent="0.2">
      <c r="A2837" s="58">
        <v>44073</v>
      </c>
      <c r="B2837" s="513" t="str">
        <f t="shared" si="75"/>
        <v>0830</v>
      </c>
      <c r="C2837" s="56">
        <v>2020</v>
      </c>
      <c r="D2837" s="503">
        <v>66</v>
      </c>
      <c r="E2837" s="503">
        <v>9</v>
      </c>
      <c r="F2837" s="503">
        <v>0</v>
      </c>
      <c r="G2837" s="503">
        <v>0</v>
      </c>
      <c r="H2837" s="503">
        <v>609</v>
      </c>
      <c r="I2837" s="503">
        <v>60</v>
      </c>
      <c r="J2837" s="503">
        <v>6</v>
      </c>
      <c r="K2837" s="503">
        <v>0</v>
      </c>
      <c r="L2837" s="503">
        <v>0</v>
      </c>
    </row>
    <row r="2838" spans="1:12" ht="15.75" x14ac:dyDescent="0.2">
      <c r="A2838" s="58">
        <v>44074</v>
      </c>
      <c r="B2838" s="513" t="str">
        <f t="shared" si="75"/>
        <v>0831</v>
      </c>
      <c r="C2838" s="56">
        <v>2020</v>
      </c>
      <c r="D2838" s="503">
        <v>174</v>
      </c>
      <c r="E2838" s="503">
        <v>100</v>
      </c>
      <c r="F2838" s="503">
        <v>1</v>
      </c>
      <c r="G2838" s="503">
        <v>0</v>
      </c>
      <c r="H2838" s="503">
        <v>591</v>
      </c>
      <c r="I2838" s="503">
        <v>41</v>
      </c>
      <c r="J2838" s="503">
        <v>9</v>
      </c>
      <c r="K2838" s="503">
        <v>0</v>
      </c>
      <c r="L2838" s="503">
        <v>0</v>
      </c>
    </row>
    <row r="2839" spans="1:12" ht="15.75" x14ac:dyDescent="0.2">
      <c r="A2839" s="58">
        <v>44075</v>
      </c>
      <c r="B2839" s="513" t="str">
        <f t="shared" si="75"/>
        <v>0901</v>
      </c>
      <c r="C2839" s="56">
        <v>2020</v>
      </c>
      <c r="D2839" s="503">
        <v>206</v>
      </c>
      <c r="E2839" s="503">
        <v>90</v>
      </c>
      <c r="F2839" s="503">
        <v>0</v>
      </c>
      <c r="G2839" s="503">
        <v>0</v>
      </c>
      <c r="H2839" s="503">
        <v>406</v>
      </c>
      <c r="I2839" s="503">
        <v>59</v>
      </c>
      <c r="J2839" s="503">
        <v>6</v>
      </c>
      <c r="K2839" s="503">
        <v>4</v>
      </c>
      <c r="L2839" s="503">
        <v>0</v>
      </c>
    </row>
    <row r="2840" spans="1:12" ht="15.75" x14ac:dyDescent="0.2">
      <c r="A2840" s="58">
        <v>44076</v>
      </c>
      <c r="B2840" s="513" t="str">
        <f t="shared" si="75"/>
        <v>0902</v>
      </c>
      <c r="C2840" s="56">
        <v>2020</v>
      </c>
      <c r="D2840" s="503">
        <v>341</v>
      </c>
      <c r="E2840" s="503">
        <v>83</v>
      </c>
      <c r="F2840" s="503">
        <v>0</v>
      </c>
      <c r="G2840" s="503">
        <v>0</v>
      </c>
      <c r="H2840" s="503">
        <v>674</v>
      </c>
      <c r="I2840" s="503">
        <v>64</v>
      </c>
      <c r="J2840" s="503">
        <v>12</v>
      </c>
      <c r="K2840" s="503">
        <v>2</v>
      </c>
      <c r="L2840" s="503">
        <v>0</v>
      </c>
    </row>
    <row r="2841" spans="1:12" ht="15.75" x14ac:dyDescent="0.2">
      <c r="A2841" s="58">
        <v>44077</v>
      </c>
      <c r="B2841" s="513" t="str">
        <f t="shared" si="75"/>
        <v>0903</v>
      </c>
      <c r="C2841" s="56">
        <v>2020</v>
      </c>
      <c r="D2841" s="503">
        <v>194</v>
      </c>
      <c r="E2841" s="503">
        <v>90</v>
      </c>
      <c r="F2841" s="503">
        <v>0</v>
      </c>
      <c r="G2841" s="503">
        <v>0</v>
      </c>
      <c r="H2841" s="503">
        <v>374</v>
      </c>
      <c r="I2841" s="503">
        <v>29</v>
      </c>
      <c r="J2841" s="503">
        <v>2</v>
      </c>
      <c r="K2841" s="503">
        <v>0</v>
      </c>
      <c r="L2841" s="503">
        <v>0</v>
      </c>
    </row>
    <row r="2842" spans="1:12" ht="15.75" x14ac:dyDescent="0.2">
      <c r="A2842" s="58">
        <v>44078</v>
      </c>
      <c r="B2842" s="513" t="str">
        <f t="shared" si="75"/>
        <v>0904</v>
      </c>
      <c r="C2842" s="56">
        <v>2020</v>
      </c>
      <c r="D2842" s="503">
        <v>216</v>
      </c>
      <c r="E2842" s="503">
        <v>56</v>
      </c>
      <c r="F2842" s="503">
        <v>0</v>
      </c>
      <c r="G2842" s="503">
        <v>2</v>
      </c>
      <c r="H2842" s="503">
        <v>448</v>
      </c>
      <c r="I2842" s="503">
        <v>24</v>
      </c>
      <c r="J2842" s="503">
        <v>2</v>
      </c>
      <c r="K2842" s="503">
        <v>0</v>
      </c>
      <c r="L2842" s="503">
        <v>0</v>
      </c>
    </row>
    <row r="2843" spans="1:12" ht="15.75" x14ac:dyDescent="0.2">
      <c r="A2843" s="58">
        <v>44079</v>
      </c>
      <c r="B2843" s="513" t="str">
        <f t="shared" si="75"/>
        <v>0905</v>
      </c>
      <c r="C2843" s="56">
        <v>2020</v>
      </c>
      <c r="D2843" s="503">
        <v>154</v>
      </c>
      <c r="E2843" s="503">
        <v>58</v>
      </c>
      <c r="F2843" s="503">
        <v>2</v>
      </c>
      <c r="G2843" s="503">
        <v>0</v>
      </c>
      <c r="H2843" s="503">
        <v>510</v>
      </c>
      <c r="I2843" s="503">
        <v>24</v>
      </c>
      <c r="J2843" s="503">
        <v>0</v>
      </c>
      <c r="K2843" s="503">
        <v>2</v>
      </c>
      <c r="L2843" s="503">
        <v>0</v>
      </c>
    </row>
    <row r="2844" spans="1:12" ht="15.75" x14ac:dyDescent="0.2">
      <c r="A2844" s="58">
        <v>44080</v>
      </c>
      <c r="B2844" s="513" t="str">
        <f t="shared" si="75"/>
        <v>0906</v>
      </c>
      <c r="C2844" s="56">
        <v>2020</v>
      </c>
      <c r="D2844" s="503">
        <v>289</v>
      </c>
      <c r="E2844" s="503">
        <v>46</v>
      </c>
      <c r="F2844" s="503">
        <v>0</v>
      </c>
      <c r="G2844" s="503">
        <v>0</v>
      </c>
      <c r="H2844" s="503">
        <v>323</v>
      </c>
      <c r="I2844" s="503">
        <v>70</v>
      </c>
      <c r="J2844" s="503">
        <v>6</v>
      </c>
      <c r="K2844" s="503">
        <v>0</v>
      </c>
      <c r="L2844" s="503">
        <v>0</v>
      </c>
    </row>
    <row r="2845" spans="1:12" ht="15.75" x14ac:dyDescent="0.2">
      <c r="A2845" s="58">
        <v>44081</v>
      </c>
      <c r="B2845" s="513" t="str">
        <f t="shared" si="75"/>
        <v>0907</v>
      </c>
      <c r="C2845" s="56">
        <v>2020</v>
      </c>
      <c r="D2845" s="503">
        <v>153</v>
      </c>
      <c r="E2845" s="503">
        <v>48</v>
      </c>
      <c r="F2845" s="503">
        <v>0</v>
      </c>
      <c r="G2845" s="503">
        <v>0</v>
      </c>
      <c r="H2845" s="503">
        <v>509</v>
      </c>
      <c r="I2845" s="503">
        <v>12</v>
      </c>
      <c r="J2845" s="503">
        <v>1</v>
      </c>
      <c r="K2845" s="503">
        <v>1</v>
      </c>
      <c r="L2845" s="503">
        <v>0</v>
      </c>
    </row>
    <row r="2846" spans="1:12" ht="15.75" x14ac:dyDescent="0.2">
      <c r="A2846" s="58">
        <v>44082</v>
      </c>
      <c r="B2846" s="513" t="str">
        <f t="shared" si="75"/>
        <v>0908</v>
      </c>
      <c r="C2846" s="56">
        <v>2020</v>
      </c>
      <c r="D2846" s="503">
        <v>255.84</v>
      </c>
      <c r="E2846" s="503">
        <v>55.86</v>
      </c>
      <c r="F2846" s="503">
        <v>0</v>
      </c>
      <c r="G2846" s="503">
        <v>0</v>
      </c>
      <c r="H2846" s="503">
        <v>483.18</v>
      </c>
      <c r="I2846" s="503">
        <v>25.17</v>
      </c>
      <c r="J2846" s="503">
        <v>1.33</v>
      </c>
      <c r="K2846" s="503">
        <v>1.17</v>
      </c>
      <c r="L2846" s="503">
        <v>0</v>
      </c>
    </row>
    <row r="2847" spans="1:12" ht="15.75" x14ac:dyDescent="0.2">
      <c r="A2847" s="58">
        <v>44083</v>
      </c>
      <c r="B2847" s="513" t="str">
        <f t="shared" ref="B2847:B2910" si="76">CONCATENATE(TEXT(A2847,"mm"),TEXT(A2847,"dd"))</f>
        <v>0909</v>
      </c>
      <c r="C2847" s="56">
        <v>2020</v>
      </c>
      <c r="D2847" s="503">
        <v>358.66</v>
      </c>
      <c r="E2847" s="503">
        <v>63.64</v>
      </c>
      <c r="F2847" s="503">
        <v>0</v>
      </c>
      <c r="G2847" s="503">
        <v>0</v>
      </c>
      <c r="H2847" s="503">
        <v>457.32</v>
      </c>
      <c r="I2847" s="503">
        <v>38.33</v>
      </c>
      <c r="J2847" s="503">
        <v>1.67</v>
      </c>
      <c r="K2847" s="503">
        <v>1.33</v>
      </c>
      <c r="L2847" s="503">
        <v>0</v>
      </c>
    </row>
    <row r="2848" spans="1:12" ht="15.75" x14ac:dyDescent="0.2">
      <c r="A2848" s="58">
        <v>44084</v>
      </c>
      <c r="B2848" s="513" t="str">
        <f t="shared" si="76"/>
        <v>0910</v>
      </c>
      <c r="C2848" s="56">
        <v>2020</v>
      </c>
      <c r="D2848" s="503">
        <v>338</v>
      </c>
      <c r="E2848" s="503">
        <v>64</v>
      </c>
      <c r="F2848" s="503">
        <v>0</v>
      </c>
      <c r="G2848" s="503">
        <v>0</v>
      </c>
      <c r="H2848" s="503">
        <v>587</v>
      </c>
      <c r="I2848" s="503">
        <v>72</v>
      </c>
      <c r="J2848" s="503">
        <v>2</v>
      </c>
      <c r="K2848" s="503">
        <v>0</v>
      </c>
      <c r="L2848" s="503">
        <v>0</v>
      </c>
    </row>
    <row r="2849" spans="1:12" ht="15.75" x14ac:dyDescent="0.2">
      <c r="A2849" s="58">
        <v>44085</v>
      </c>
      <c r="B2849" s="513" t="str">
        <f t="shared" si="76"/>
        <v>0911</v>
      </c>
      <c r="C2849" s="56">
        <v>2020</v>
      </c>
      <c r="D2849" s="503">
        <v>213</v>
      </c>
      <c r="E2849" s="503">
        <v>11</v>
      </c>
      <c r="F2849" s="503">
        <v>0</v>
      </c>
      <c r="G2849" s="503">
        <v>0</v>
      </c>
      <c r="H2849" s="503">
        <v>404</v>
      </c>
      <c r="I2849" s="503">
        <v>11</v>
      </c>
      <c r="J2849" s="503">
        <v>2</v>
      </c>
      <c r="K2849" s="503">
        <v>0</v>
      </c>
      <c r="L2849" s="503">
        <v>0</v>
      </c>
    </row>
    <row r="2850" spans="1:12" ht="15.75" x14ac:dyDescent="0.2">
      <c r="A2850" s="58">
        <v>44086</v>
      </c>
      <c r="B2850" s="513" t="str">
        <f t="shared" si="76"/>
        <v>0912</v>
      </c>
      <c r="C2850" s="56">
        <v>2020</v>
      </c>
      <c r="D2850" s="503">
        <v>218</v>
      </c>
      <c r="E2850" s="503">
        <v>20</v>
      </c>
      <c r="F2850" s="503">
        <v>0</v>
      </c>
      <c r="G2850" s="503">
        <v>0</v>
      </c>
      <c r="H2850" s="503">
        <v>360</v>
      </c>
      <c r="I2850" s="503">
        <v>34</v>
      </c>
      <c r="J2850" s="503">
        <v>0</v>
      </c>
      <c r="K2850" s="503">
        <v>0</v>
      </c>
      <c r="L2850" s="503">
        <v>0</v>
      </c>
    </row>
    <row r="2851" spans="1:12" ht="15.75" x14ac:dyDescent="0.2">
      <c r="A2851" s="58">
        <v>44087</v>
      </c>
      <c r="B2851" s="513" t="str">
        <f t="shared" si="76"/>
        <v>0913</v>
      </c>
      <c r="C2851" s="56">
        <v>2020</v>
      </c>
      <c r="D2851" s="503">
        <v>390</v>
      </c>
      <c r="E2851" s="503">
        <v>32</v>
      </c>
      <c r="F2851" s="503">
        <v>0</v>
      </c>
      <c r="G2851" s="503">
        <v>0</v>
      </c>
      <c r="H2851" s="503">
        <v>636</v>
      </c>
      <c r="I2851" s="503">
        <v>40</v>
      </c>
      <c r="J2851" s="503">
        <v>2</v>
      </c>
      <c r="K2851" s="503">
        <v>0</v>
      </c>
      <c r="L2851" s="503">
        <v>0</v>
      </c>
    </row>
    <row r="2852" spans="1:12" ht="15.75" x14ac:dyDescent="0.2">
      <c r="A2852" s="58">
        <v>44088</v>
      </c>
      <c r="B2852" s="513" t="str">
        <f t="shared" si="76"/>
        <v>0914</v>
      </c>
      <c r="C2852" s="56">
        <v>2020</v>
      </c>
      <c r="D2852" s="503">
        <v>347</v>
      </c>
      <c r="E2852" s="503">
        <v>27</v>
      </c>
      <c r="F2852" s="503">
        <v>0</v>
      </c>
      <c r="G2852" s="503">
        <v>0</v>
      </c>
      <c r="H2852" s="503">
        <v>454</v>
      </c>
      <c r="I2852" s="503">
        <v>27</v>
      </c>
      <c r="J2852" s="503">
        <v>1</v>
      </c>
      <c r="K2852" s="503">
        <v>1</v>
      </c>
      <c r="L2852" s="503">
        <v>0</v>
      </c>
    </row>
    <row r="2853" spans="1:12" ht="15.75" x14ac:dyDescent="0.2">
      <c r="A2853" s="58">
        <v>44089</v>
      </c>
      <c r="B2853" s="513" t="str">
        <f t="shared" si="76"/>
        <v>0915</v>
      </c>
      <c r="C2853" s="56">
        <v>2020</v>
      </c>
      <c r="D2853" s="503">
        <v>363</v>
      </c>
      <c r="E2853" s="503">
        <v>15</v>
      </c>
      <c r="F2853" s="503">
        <v>0</v>
      </c>
      <c r="G2853" s="503">
        <v>0</v>
      </c>
      <c r="H2853" s="503">
        <v>543</v>
      </c>
      <c r="I2853" s="503">
        <v>63</v>
      </c>
      <c r="J2853" s="503">
        <v>0</v>
      </c>
      <c r="K2853" s="503">
        <v>3</v>
      </c>
      <c r="L2853" s="503">
        <v>0</v>
      </c>
    </row>
    <row r="2854" spans="1:12" ht="15.75" x14ac:dyDescent="0.2">
      <c r="A2854" s="58">
        <v>44090</v>
      </c>
      <c r="B2854" s="513" t="str">
        <f t="shared" si="76"/>
        <v>0916</v>
      </c>
      <c r="C2854" s="56">
        <v>2020</v>
      </c>
      <c r="D2854" s="503">
        <v>615</v>
      </c>
      <c r="E2854" s="503">
        <v>64</v>
      </c>
      <c r="F2854" s="503">
        <v>0</v>
      </c>
      <c r="G2854" s="503">
        <v>0</v>
      </c>
      <c r="H2854" s="503">
        <v>557</v>
      </c>
      <c r="I2854" s="503">
        <v>35</v>
      </c>
      <c r="J2854" s="503">
        <v>3</v>
      </c>
      <c r="K2854" s="503">
        <v>0</v>
      </c>
      <c r="L2854" s="503">
        <v>0</v>
      </c>
    </row>
    <row r="2855" spans="1:12" ht="15.75" x14ac:dyDescent="0.2">
      <c r="A2855" s="58">
        <v>44091</v>
      </c>
      <c r="B2855" s="513" t="str">
        <f t="shared" si="76"/>
        <v>0917</v>
      </c>
      <c r="C2855" s="56">
        <v>2020</v>
      </c>
      <c r="D2855" s="503">
        <v>672</v>
      </c>
      <c r="E2855" s="503">
        <v>81</v>
      </c>
      <c r="F2855" s="503">
        <v>0</v>
      </c>
      <c r="G2855" s="503">
        <v>0</v>
      </c>
      <c r="H2855" s="503">
        <v>690</v>
      </c>
      <c r="I2855" s="503">
        <v>108</v>
      </c>
      <c r="J2855" s="503">
        <v>3</v>
      </c>
      <c r="K2855" s="503">
        <v>0</v>
      </c>
      <c r="L2855" s="503">
        <v>0</v>
      </c>
    </row>
    <row r="2856" spans="1:12" ht="15.75" x14ac:dyDescent="0.2">
      <c r="A2856" s="58">
        <v>44092</v>
      </c>
      <c r="B2856" s="513" t="str">
        <f t="shared" si="76"/>
        <v>0918</v>
      </c>
      <c r="C2856" s="56">
        <v>2020</v>
      </c>
      <c r="D2856" s="503">
        <v>526</v>
      </c>
      <c r="E2856" s="503">
        <v>80</v>
      </c>
      <c r="F2856" s="503">
        <v>0</v>
      </c>
      <c r="G2856" s="503">
        <v>0</v>
      </c>
      <c r="H2856" s="503">
        <v>522</v>
      </c>
      <c r="I2856" s="503">
        <v>78</v>
      </c>
      <c r="J2856" s="503">
        <v>2</v>
      </c>
      <c r="K2856" s="503">
        <v>2</v>
      </c>
      <c r="L2856" s="503">
        <v>0</v>
      </c>
    </row>
    <row r="2857" spans="1:12" ht="15.75" x14ac:dyDescent="0.2">
      <c r="A2857" s="58">
        <v>44093</v>
      </c>
      <c r="B2857" s="513" t="str">
        <f t="shared" si="76"/>
        <v>0919</v>
      </c>
      <c r="C2857" s="56">
        <v>2020</v>
      </c>
      <c r="D2857" s="503">
        <v>398</v>
      </c>
      <c r="E2857" s="503">
        <v>46</v>
      </c>
      <c r="F2857" s="503">
        <v>0</v>
      </c>
      <c r="G2857" s="503">
        <v>0</v>
      </c>
      <c r="H2857" s="503">
        <v>616</v>
      </c>
      <c r="I2857" s="503">
        <v>30</v>
      </c>
      <c r="J2857" s="503">
        <v>0</v>
      </c>
      <c r="K2857" s="503">
        <v>2</v>
      </c>
      <c r="L2857" s="503">
        <v>0</v>
      </c>
    </row>
    <row r="2858" spans="1:12" ht="15.75" x14ac:dyDescent="0.2">
      <c r="A2858" s="58">
        <v>44094</v>
      </c>
      <c r="B2858" s="513" t="str">
        <f t="shared" si="76"/>
        <v>0920</v>
      </c>
      <c r="C2858" s="56">
        <v>2020</v>
      </c>
      <c r="D2858" s="503">
        <v>452.5</v>
      </c>
      <c r="E2858" s="503">
        <v>74</v>
      </c>
      <c r="F2858" s="503">
        <v>0</v>
      </c>
      <c r="G2858" s="503">
        <v>0</v>
      </c>
      <c r="H2858" s="503">
        <v>684.5</v>
      </c>
      <c r="I2858" s="503">
        <v>46.5</v>
      </c>
      <c r="J2858" s="503">
        <v>0</v>
      </c>
      <c r="K2858" s="503">
        <v>1</v>
      </c>
      <c r="L2858" s="503">
        <v>0</v>
      </c>
    </row>
    <row r="2859" spans="1:12" ht="15.75" x14ac:dyDescent="0.2">
      <c r="A2859" s="58">
        <v>44095</v>
      </c>
      <c r="B2859" s="513" t="str">
        <f t="shared" si="76"/>
        <v>0921</v>
      </c>
      <c r="C2859" s="56">
        <v>2020</v>
      </c>
      <c r="D2859" s="503">
        <v>507</v>
      </c>
      <c r="E2859" s="503">
        <v>102</v>
      </c>
      <c r="F2859" s="503">
        <v>0</v>
      </c>
      <c r="G2859" s="503">
        <v>0</v>
      </c>
      <c r="H2859" s="503">
        <v>753</v>
      </c>
      <c r="I2859" s="503">
        <v>63</v>
      </c>
      <c r="J2859" s="503">
        <v>0</v>
      </c>
      <c r="K2859" s="503">
        <v>0</v>
      </c>
      <c r="L2859" s="503">
        <v>0</v>
      </c>
    </row>
    <row r="2860" spans="1:12" ht="15.75" x14ac:dyDescent="0.2">
      <c r="A2860" s="58">
        <v>44096</v>
      </c>
      <c r="B2860" s="513" t="str">
        <f t="shared" si="76"/>
        <v>0922</v>
      </c>
      <c r="C2860" s="56">
        <v>2020</v>
      </c>
      <c r="D2860" s="503">
        <v>69</v>
      </c>
      <c r="E2860" s="503">
        <v>18</v>
      </c>
      <c r="F2860" s="503">
        <v>0</v>
      </c>
      <c r="G2860" s="503">
        <v>0</v>
      </c>
      <c r="H2860" s="503">
        <v>291</v>
      </c>
      <c r="I2860" s="503">
        <v>6</v>
      </c>
      <c r="J2860" s="503">
        <v>15</v>
      </c>
      <c r="K2860" s="503">
        <v>3</v>
      </c>
      <c r="L2860" s="503">
        <v>0</v>
      </c>
    </row>
    <row r="2861" spans="1:12" ht="15.75" x14ac:dyDescent="0.2">
      <c r="A2861" s="58">
        <v>44097</v>
      </c>
      <c r="B2861" s="513" t="str">
        <f t="shared" si="76"/>
        <v>0923</v>
      </c>
      <c r="C2861" s="56">
        <v>2020</v>
      </c>
      <c r="D2861" s="503">
        <v>207</v>
      </c>
      <c r="E2861" s="503">
        <v>78</v>
      </c>
      <c r="F2861" s="503">
        <v>0</v>
      </c>
      <c r="G2861" s="503">
        <v>0</v>
      </c>
      <c r="H2861" s="503">
        <v>906</v>
      </c>
      <c r="I2861" s="503">
        <v>60</v>
      </c>
      <c r="J2861" s="503">
        <v>0</v>
      </c>
      <c r="K2861" s="503">
        <v>0</v>
      </c>
      <c r="L2861" s="503">
        <v>0</v>
      </c>
    </row>
    <row r="2862" spans="1:12" ht="15.75" x14ac:dyDescent="0.2">
      <c r="A2862" s="58">
        <v>44098</v>
      </c>
      <c r="B2862" s="513" t="str">
        <f t="shared" si="76"/>
        <v>0924</v>
      </c>
      <c r="C2862" s="56">
        <v>2020</v>
      </c>
      <c r="D2862" s="503">
        <v>264</v>
      </c>
      <c r="E2862" s="503">
        <v>9</v>
      </c>
      <c r="F2862" s="503">
        <v>0</v>
      </c>
      <c r="G2862" s="503">
        <v>0</v>
      </c>
      <c r="H2862" s="503">
        <v>1164</v>
      </c>
      <c r="I2862" s="503">
        <v>51</v>
      </c>
      <c r="J2862" s="503">
        <v>0</v>
      </c>
      <c r="K2862" s="503">
        <v>0</v>
      </c>
      <c r="L2862" s="503">
        <v>0</v>
      </c>
    </row>
    <row r="2863" spans="1:12" ht="15.75" x14ac:dyDescent="0.2">
      <c r="A2863" s="58">
        <v>44099</v>
      </c>
      <c r="B2863" s="513" t="str">
        <f t="shared" si="76"/>
        <v>0925</v>
      </c>
      <c r="C2863" s="56">
        <v>2020</v>
      </c>
      <c r="D2863" s="503">
        <v>468</v>
      </c>
      <c r="E2863" s="503">
        <v>42</v>
      </c>
      <c r="F2863" s="503">
        <v>0</v>
      </c>
      <c r="G2863" s="503">
        <v>0</v>
      </c>
      <c r="H2863" s="503">
        <v>3192</v>
      </c>
      <c r="I2863" s="503">
        <v>75</v>
      </c>
      <c r="J2863" s="503">
        <v>3</v>
      </c>
      <c r="K2863" s="503">
        <v>0</v>
      </c>
      <c r="L2863" s="503">
        <v>0</v>
      </c>
    </row>
    <row r="2864" spans="1:12" ht="15.75" x14ac:dyDescent="0.2">
      <c r="A2864" s="58">
        <v>44100</v>
      </c>
      <c r="B2864" s="513" t="str">
        <f t="shared" si="76"/>
        <v>0926</v>
      </c>
      <c r="C2864" s="56">
        <v>2020</v>
      </c>
      <c r="D2864" s="503">
        <v>277</v>
      </c>
      <c r="E2864" s="503">
        <v>20</v>
      </c>
      <c r="F2864" s="503">
        <v>0</v>
      </c>
      <c r="G2864" s="503">
        <v>0</v>
      </c>
      <c r="H2864" s="503">
        <v>2272</v>
      </c>
      <c r="I2864" s="503">
        <v>41</v>
      </c>
      <c r="J2864" s="503">
        <v>15</v>
      </c>
      <c r="K2864" s="503">
        <v>4</v>
      </c>
      <c r="L2864" s="503">
        <v>0</v>
      </c>
    </row>
    <row r="2865" spans="1:12" ht="15.75" x14ac:dyDescent="0.2">
      <c r="A2865" s="58">
        <v>44101</v>
      </c>
      <c r="B2865" s="513" t="str">
        <f t="shared" si="76"/>
        <v>0927</v>
      </c>
      <c r="C2865" s="56">
        <v>2020</v>
      </c>
      <c r="D2865" s="503">
        <v>48</v>
      </c>
      <c r="E2865" s="503">
        <v>12</v>
      </c>
      <c r="F2865" s="503">
        <v>0</v>
      </c>
      <c r="G2865" s="503">
        <v>0</v>
      </c>
      <c r="H2865" s="503">
        <v>996</v>
      </c>
      <c r="I2865" s="503">
        <v>30</v>
      </c>
      <c r="J2865" s="503">
        <v>12</v>
      </c>
      <c r="K2865" s="503">
        <v>0</v>
      </c>
      <c r="L2865" s="503">
        <v>0</v>
      </c>
    </row>
    <row r="2866" spans="1:12" ht="15.75" x14ac:dyDescent="0.2">
      <c r="A2866" s="58">
        <v>44102</v>
      </c>
      <c r="B2866" s="513" t="str">
        <f t="shared" si="76"/>
        <v>0928</v>
      </c>
      <c r="C2866" s="56">
        <v>2020</v>
      </c>
      <c r="D2866" s="503">
        <v>162</v>
      </c>
      <c r="E2866" s="503">
        <v>24</v>
      </c>
      <c r="F2866" s="503">
        <v>0</v>
      </c>
      <c r="G2866" s="503">
        <v>0</v>
      </c>
      <c r="H2866" s="503">
        <v>1056</v>
      </c>
      <c r="I2866" s="503">
        <v>54</v>
      </c>
      <c r="J2866" s="503">
        <v>18</v>
      </c>
      <c r="K2866" s="503">
        <v>0</v>
      </c>
      <c r="L2866" s="503">
        <v>0</v>
      </c>
    </row>
    <row r="2867" spans="1:12" ht="15.75" x14ac:dyDescent="0.2">
      <c r="A2867" s="58">
        <v>44103</v>
      </c>
      <c r="B2867" s="513" t="str">
        <f t="shared" si="76"/>
        <v>0929</v>
      </c>
      <c r="C2867" s="56">
        <v>2020</v>
      </c>
      <c r="D2867" s="503">
        <v>384</v>
      </c>
      <c r="E2867" s="503">
        <v>54</v>
      </c>
      <c r="F2867" s="503">
        <v>0</v>
      </c>
      <c r="G2867" s="503">
        <v>0</v>
      </c>
      <c r="H2867" s="503">
        <v>1170</v>
      </c>
      <c r="I2867" s="503">
        <v>96</v>
      </c>
      <c r="J2867" s="503">
        <v>18</v>
      </c>
      <c r="K2867" s="503">
        <v>6</v>
      </c>
      <c r="L2867" s="503">
        <v>0</v>
      </c>
    </row>
    <row r="2868" spans="1:12" ht="15.75" x14ac:dyDescent="0.2">
      <c r="A2868" s="58">
        <v>44104</v>
      </c>
      <c r="B2868" s="513" t="str">
        <f t="shared" si="76"/>
        <v>0930</v>
      </c>
      <c r="C2868" s="56">
        <v>2020</v>
      </c>
      <c r="D2868" s="503">
        <v>303</v>
      </c>
      <c r="E2868" s="503">
        <v>45</v>
      </c>
      <c r="F2868" s="503">
        <v>0</v>
      </c>
      <c r="G2868" s="503">
        <v>0</v>
      </c>
      <c r="H2868" s="503">
        <v>1062</v>
      </c>
      <c r="I2868" s="503">
        <v>78</v>
      </c>
      <c r="J2868" s="503">
        <v>3</v>
      </c>
      <c r="K2868" s="503">
        <v>3</v>
      </c>
      <c r="L2868" s="503">
        <v>0</v>
      </c>
    </row>
    <row r="2869" spans="1:12" ht="15.75" x14ac:dyDescent="0.2">
      <c r="A2869" s="58">
        <v>44105</v>
      </c>
      <c r="B2869" s="513" t="str">
        <f t="shared" si="76"/>
        <v>1001</v>
      </c>
      <c r="C2869" s="56">
        <v>2020</v>
      </c>
      <c r="D2869" s="503">
        <v>222</v>
      </c>
      <c r="E2869" s="503">
        <v>57</v>
      </c>
      <c r="F2869" s="503">
        <v>0</v>
      </c>
      <c r="G2869" s="503">
        <v>0</v>
      </c>
      <c r="H2869" s="503">
        <v>1047</v>
      </c>
      <c r="I2869" s="503">
        <v>48</v>
      </c>
      <c r="J2869" s="503">
        <v>3</v>
      </c>
      <c r="K2869" s="503">
        <v>0</v>
      </c>
      <c r="L2869" s="503">
        <v>0</v>
      </c>
    </row>
    <row r="2870" spans="1:12" ht="15.75" x14ac:dyDescent="0.2">
      <c r="A2870" s="58">
        <v>44106</v>
      </c>
      <c r="B2870" s="513" t="str">
        <f t="shared" si="76"/>
        <v>1002</v>
      </c>
      <c r="C2870" s="56">
        <v>2020</v>
      </c>
      <c r="D2870" s="503">
        <v>285</v>
      </c>
      <c r="E2870" s="503">
        <v>27</v>
      </c>
      <c r="F2870" s="503">
        <v>0</v>
      </c>
      <c r="G2870" s="503">
        <v>0</v>
      </c>
      <c r="H2870" s="503">
        <v>961</v>
      </c>
      <c r="I2870" s="503">
        <v>50</v>
      </c>
      <c r="J2870" s="503">
        <v>3</v>
      </c>
      <c r="K2870" s="503">
        <v>0</v>
      </c>
      <c r="L2870" s="503">
        <v>0</v>
      </c>
    </row>
    <row r="2871" spans="1:12" ht="15.75" x14ac:dyDescent="0.2">
      <c r="A2871" s="58">
        <v>44107</v>
      </c>
      <c r="B2871" s="513" t="str">
        <f t="shared" si="76"/>
        <v>1003</v>
      </c>
      <c r="C2871" s="56">
        <v>2020</v>
      </c>
      <c r="D2871" s="503">
        <v>220</v>
      </c>
      <c r="E2871" s="503">
        <v>26</v>
      </c>
      <c r="F2871" s="503">
        <v>0</v>
      </c>
      <c r="G2871" s="503">
        <v>0</v>
      </c>
      <c r="H2871" s="503">
        <v>1264</v>
      </c>
      <c r="I2871" s="503">
        <v>60</v>
      </c>
      <c r="J2871" s="503">
        <v>6</v>
      </c>
      <c r="K2871" s="503">
        <v>0</v>
      </c>
      <c r="L2871" s="503">
        <v>0</v>
      </c>
    </row>
    <row r="2872" spans="1:12" ht="15.75" x14ac:dyDescent="0.2">
      <c r="A2872" s="58">
        <v>44108</v>
      </c>
      <c r="B2872" s="513" t="str">
        <f t="shared" si="76"/>
        <v>1004</v>
      </c>
      <c r="C2872" s="56">
        <v>2020</v>
      </c>
      <c r="D2872" s="503">
        <v>163</v>
      </c>
      <c r="E2872" s="503">
        <v>5</v>
      </c>
      <c r="F2872" s="503">
        <v>0</v>
      </c>
      <c r="G2872" s="503">
        <v>0</v>
      </c>
      <c r="H2872" s="503">
        <v>1195</v>
      </c>
      <c r="I2872" s="503">
        <v>18</v>
      </c>
      <c r="J2872" s="503">
        <v>0</v>
      </c>
      <c r="K2872" s="503">
        <v>0</v>
      </c>
      <c r="L2872" s="503">
        <v>0</v>
      </c>
    </row>
    <row r="2873" spans="1:12" ht="15.75" x14ac:dyDescent="0.2">
      <c r="A2873" s="58">
        <v>44109</v>
      </c>
      <c r="B2873" s="513" t="str">
        <f t="shared" si="76"/>
        <v>1005</v>
      </c>
      <c r="C2873" s="56">
        <v>2020</v>
      </c>
      <c r="D2873" s="503">
        <v>169</v>
      </c>
      <c r="E2873" s="503">
        <v>16</v>
      </c>
      <c r="F2873" s="503">
        <v>0</v>
      </c>
      <c r="G2873" s="503">
        <v>0</v>
      </c>
      <c r="H2873" s="503">
        <v>1080</v>
      </c>
      <c r="I2873" s="503">
        <v>25</v>
      </c>
      <c r="J2873" s="503">
        <v>9</v>
      </c>
      <c r="K2873" s="503">
        <v>0</v>
      </c>
      <c r="L2873" s="503">
        <v>0</v>
      </c>
    </row>
    <row r="2874" spans="1:12" ht="15.75" x14ac:dyDescent="0.2">
      <c r="A2874" s="58">
        <v>44110</v>
      </c>
      <c r="B2874" s="513" t="str">
        <f t="shared" si="76"/>
        <v>1006</v>
      </c>
      <c r="C2874" s="56">
        <v>2020</v>
      </c>
      <c r="D2874" s="503">
        <v>160</v>
      </c>
      <c r="E2874" s="503">
        <v>5</v>
      </c>
      <c r="F2874" s="503">
        <v>0</v>
      </c>
      <c r="G2874" s="503">
        <v>0</v>
      </c>
      <c r="H2874" s="503">
        <v>1013</v>
      </c>
      <c r="I2874" s="503">
        <v>38</v>
      </c>
      <c r="J2874" s="503">
        <v>1</v>
      </c>
      <c r="K2874" s="503">
        <v>0</v>
      </c>
      <c r="L2874" s="503">
        <v>0</v>
      </c>
    </row>
    <row r="2875" spans="1:12" ht="15.75" x14ac:dyDescent="0.2">
      <c r="A2875" s="58">
        <v>44111</v>
      </c>
      <c r="B2875" s="513" t="str">
        <f t="shared" si="76"/>
        <v>1007</v>
      </c>
      <c r="C2875" s="56">
        <v>2020</v>
      </c>
      <c r="D2875" s="503">
        <v>144</v>
      </c>
      <c r="E2875" s="503">
        <v>13</v>
      </c>
      <c r="F2875" s="503">
        <v>0</v>
      </c>
      <c r="G2875" s="503">
        <v>0</v>
      </c>
      <c r="H2875" s="503">
        <v>977</v>
      </c>
      <c r="I2875" s="503">
        <v>30</v>
      </c>
      <c r="J2875" s="503">
        <v>3</v>
      </c>
      <c r="K2875" s="503">
        <v>0</v>
      </c>
      <c r="L2875" s="503">
        <v>0</v>
      </c>
    </row>
    <row r="2876" spans="1:12" ht="15.75" x14ac:dyDescent="0.2">
      <c r="A2876" s="58">
        <v>44112</v>
      </c>
      <c r="B2876" s="513" t="str">
        <f t="shared" si="76"/>
        <v>1008</v>
      </c>
      <c r="C2876" s="56">
        <v>2020</v>
      </c>
      <c r="D2876" s="503">
        <v>168</v>
      </c>
      <c r="E2876" s="503">
        <v>5</v>
      </c>
      <c r="F2876" s="503">
        <v>0</v>
      </c>
      <c r="G2876" s="503">
        <v>0</v>
      </c>
      <c r="H2876" s="503">
        <v>1191</v>
      </c>
      <c r="I2876" s="503">
        <v>25</v>
      </c>
      <c r="J2876" s="503">
        <v>4</v>
      </c>
      <c r="K2876" s="503">
        <v>0</v>
      </c>
      <c r="L2876" s="503">
        <v>0</v>
      </c>
    </row>
    <row r="2877" spans="1:12" ht="15.75" x14ac:dyDescent="0.2">
      <c r="A2877" s="58">
        <v>44113</v>
      </c>
      <c r="B2877" s="513" t="str">
        <f t="shared" si="76"/>
        <v>1009</v>
      </c>
      <c r="C2877" s="56">
        <v>2020</v>
      </c>
      <c r="D2877" s="503">
        <v>47</v>
      </c>
      <c r="E2877" s="503">
        <v>3</v>
      </c>
      <c r="F2877" s="503">
        <v>0</v>
      </c>
      <c r="G2877" s="503">
        <v>0</v>
      </c>
      <c r="H2877" s="503">
        <v>384</v>
      </c>
      <c r="I2877" s="503">
        <v>7</v>
      </c>
      <c r="J2877" s="503">
        <v>0</v>
      </c>
      <c r="K2877" s="503">
        <v>0</v>
      </c>
      <c r="L2877" s="503">
        <v>0</v>
      </c>
    </row>
    <row r="2878" spans="1:12" ht="15.75" x14ac:dyDescent="0.2">
      <c r="A2878" s="58">
        <v>44114</v>
      </c>
      <c r="B2878" s="513" t="str">
        <f t="shared" si="76"/>
        <v>1010</v>
      </c>
      <c r="C2878" s="56">
        <v>2020</v>
      </c>
      <c r="D2878" s="503">
        <v>66</v>
      </c>
      <c r="E2878" s="503">
        <v>3</v>
      </c>
      <c r="F2878" s="503">
        <v>0</v>
      </c>
      <c r="G2878" s="503">
        <v>0</v>
      </c>
      <c r="H2878" s="503">
        <v>81</v>
      </c>
      <c r="I2878" s="503">
        <v>4</v>
      </c>
      <c r="J2878" s="503">
        <v>0</v>
      </c>
      <c r="K2878" s="503">
        <v>1</v>
      </c>
      <c r="L2878" s="503">
        <v>1</v>
      </c>
    </row>
    <row r="2879" spans="1:12" ht="15.75" x14ac:dyDescent="0.2">
      <c r="A2879" s="58">
        <v>44115</v>
      </c>
      <c r="B2879" s="513" t="str">
        <f t="shared" si="76"/>
        <v>1011</v>
      </c>
      <c r="C2879" s="56">
        <v>2020</v>
      </c>
      <c r="D2879" s="503">
        <v>3</v>
      </c>
      <c r="E2879" s="503">
        <v>2</v>
      </c>
      <c r="F2879" s="503">
        <v>0</v>
      </c>
      <c r="G2879" s="503">
        <v>0</v>
      </c>
      <c r="H2879" s="503">
        <v>91</v>
      </c>
      <c r="I2879" s="503">
        <v>1</v>
      </c>
      <c r="J2879" s="503">
        <v>0</v>
      </c>
      <c r="K2879" s="503">
        <v>0</v>
      </c>
      <c r="L2879" s="503">
        <v>0</v>
      </c>
    </row>
    <row r="2880" spans="1:12" ht="15.75" x14ac:dyDescent="0.2">
      <c r="A2880" s="58">
        <v>44116</v>
      </c>
      <c r="B2880" s="513" t="str">
        <f t="shared" si="76"/>
        <v>1012</v>
      </c>
      <c r="C2880" s="56">
        <v>2020</v>
      </c>
      <c r="D2880" s="503">
        <v>8</v>
      </c>
      <c r="E2880" s="503">
        <v>0</v>
      </c>
      <c r="F2880" s="503">
        <v>0</v>
      </c>
      <c r="G2880" s="503">
        <v>0</v>
      </c>
      <c r="H2880" s="503">
        <v>79</v>
      </c>
      <c r="I2880" s="503">
        <v>3</v>
      </c>
      <c r="J2880" s="503">
        <v>0</v>
      </c>
      <c r="K2880" s="503">
        <v>0</v>
      </c>
      <c r="L2880" s="503">
        <v>0</v>
      </c>
    </row>
    <row r="2881" spans="1:12" ht="15.75" x14ac:dyDescent="0.2">
      <c r="A2881" s="58">
        <v>44117</v>
      </c>
      <c r="B2881" s="513" t="str">
        <f t="shared" si="76"/>
        <v>1013</v>
      </c>
      <c r="C2881" s="56">
        <v>2020</v>
      </c>
      <c r="D2881" s="503">
        <v>9</v>
      </c>
      <c r="E2881" s="503">
        <v>2</v>
      </c>
      <c r="F2881" s="503">
        <v>0</v>
      </c>
      <c r="G2881" s="503">
        <v>0</v>
      </c>
      <c r="H2881" s="503">
        <v>71</v>
      </c>
      <c r="I2881" s="503">
        <v>4</v>
      </c>
      <c r="J2881" s="503">
        <v>2</v>
      </c>
      <c r="K2881" s="503">
        <v>1</v>
      </c>
      <c r="L2881" s="503">
        <v>0</v>
      </c>
    </row>
    <row r="2882" spans="1:12" ht="15.75" x14ac:dyDescent="0.2">
      <c r="A2882" s="58">
        <v>44118</v>
      </c>
      <c r="B2882" s="513" t="str">
        <f t="shared" si="76"/>
        <v>1014</v>
      </c>
      <c r="C2882" s="56">
        <v>2020</v>
      </c>
      <c r="D2882" s="503">
        <v>2</v>
      </c>
      <c r="E2882" s="503">
        <v>0</v>
      </c>
      <c r="F2882" s="503">
        <v>0</v>
      </c>
      <c r="G2882" s="503">
        <v>0</v>
      </c>
      <c r="H2882" s="503">
        <v>21</v>
      </c>
      <c r="I2882" s="503">
        <v>0</v>
      </c>
      <c r="J2882" s="503">
        <v>0</v>
      </c>
      <c r="K2882" s="503">
        <v>1</v>
      </c>
      <c r="L2882" s="503">
        <v>0</v>
      </c>
    </row>
    <row r="2883" spans="1:12" ht="15.75" x14ac:dyDescent="0.2">
      <c r="A2883" s="58">
        <v>44119</v>
      </c>
      <c r="B2883" s="513" t="str">
        <f t="shared" si="76"/>
        <v>1015</v>
      </c>
      <c r="C2883" s="56">
        <v>2020</v>
      </c>
      <c r="D2883" s="503">
        <v>0</v>
      </c>
      <c r="E2883" s="503">
        <v>0</v>
      </c>
      <c r="F2883" s="503">
        <v>0</v>
      </c>
      <c r="G2883" s="503">
        <v>0</v>
      </c>
      <c r="H2883" s="503">
        <v>4</v>
      </c>
      <c r="I2883" s="503">
        <v>0</v>
      </c>
      <c r="J2883" s="503">
        <v>0</v>
      </c>
      <c r="K2883" s="503">
        <v>0</v>
      </c>
      <c r="L2883" s="503">
        <v>0</v>
      </c>
    </row>
    <row r="2884" spans="1:12" ht="15.75" x14ac:dyDescent="0.2">
      <c r="A2884" s="58">
        <v>44120</v>
      </c>
      <c r="B2884" s="513" t="str">
        <f t="shared" si="76"/>
        <v>1016</v>
      </c>
      <c r="C2884" s="56">
        <v>2020</v>
      </c>
      <c r="D2884" s="503">
        <v>0</v>
      </c>
      <c r="E2884" s="503">
        <v>0</v>
      </c>
      <c r="F2884" s="503">
        <v>0</v>
      </c>
      <c r="G2884" s="503">
        <v>0</v>
      </c>
      <c r="H2884" s="503">
        <v>8</v>
      </c>
      <c r="I2884" s="503">
        <v>0</v>
      </c>
      <c r="J2884" s="503">
        <v>0</v>
      </c>
      <c r="K2884" s="503">
        <v>0</v>
      </c>
      <c r="L2884" s="503">
        <v>0</v>
      </c>
    </row>
    <row r="2885" spans="1:12" ht="15.75" x14ac:dyDescent="0.2">
      <c r="A2885" s="58">
        <v>44121</v>
      </c>
      <c r="B2885" s="513" t="str">
        <f t="shared" si="76"/>
        <v>1017</v>
      </c>
      <c r="C2885" s="56">
        <v>2020</v>
      </c>
      <c r="D2885" s="503">
        <v>1</v>
      </c>
      <c r="E2885" s="503">
        <v>0</v>
      </c>
      <c r="F2885" s="503">
        <v>0</v>
      </c>
      <c r="G2885" s="503">
        <v>0</v>
      </c>
      <c r="H2885" s="503">
        <v>13</v>
      </c>
      <c r="I2885" s="503">
        <v>1</v>
      </c>
      <c r="J2885" s="503">
        <v>0</v>
      </c>
      <c r="K2885" s="503">
        <v>0</v>
      </c>
      <c r="L2885" s="503">
        <v>0</v>
      </c>
    </row>
    <row r="2886" spans="1:12" ht="15.75" x14ac:dyDescent="0.2">
      <c r="A2886" s="58">
        <v>44122</v>
      </c>
      <c r="B2886" s="513" t="str">
        <f t="shared" si="76"/>
        <v>1018</v>
      </c>
      <c r="C2886" s="56">
        <v>2020</v>
      </c>
      <c r="D2886" s="503">
        <v>2</v>
      </c>
      <c r="E2886" s="503">
        <v>0</v>
      </c>
      <c r="F2886" s="503">
        <v>0</v>
      </c>
      <c r="G2886" s="503">
        <v>0</v>
      </c>
      <c r="H2886" s="503">
        <v>14</v>
      </c>
      <c r="I2886" s="503">
        <v>0</v>
      </c>
      <c r="J2886" s="503">
        <v>1</v>
      </c>
      <c r="K2886" s="503">
        <v>0</v>
      </c>
      <c r="L2886" s="503">
        <v>0</v>
      </c>
    </row>
    <row r="2887" spans="1:12" ht="15.75" x14ac:dyDescent="0.2">
      <c r="A2887" s="58">
        <v>44123</v>
      </c>
      <c r="B2887" s="513" t="str">
        <f t="shared" si="76"/>
        <v>1019</v>
      </c>
      <c r="C2887" s="56">
        <v>2020</v>
      </c>
      <c r="D2887" s="503">
        <v>2</v>
      </c>
      <c r="E2887" s="503">
        <v>1</v>
      </c>
      <c r="F2887" s="503">
        <v>0</v>
      </c>
      <c r="G2887" s="503">
        <v>0</v>
      </c>
      <c r="H2887" s="503">
        <v>15</v>
      </c>
      <c r="I2887" s="503">
        <v>0</v>
      </c>
      <c r="J2887" s="503">
        <v>1</v>
      </c>
      <c r="K2887" s="503">
        <v>1</v>
      </c>
      <c r="L2887" s="503">
        <v>0</v>
      </c>
    </row>
    <row r="2888" spans="1:12" ht="15.75" x14ac:dyDescent="0.2">
      <c r="A2888" s="58">
        <v>44124</v>
      </c>
      <c r="B2888" s="513" t="str">
        <f t="shared" si="76"/>
        <v>1020</v>
      </c>
      <c r="C2888" s="56">
        <v>2020</v>
      </c>
      <c r="D2888" s="503">
        <v>3</v>
      </c>
      <c r="E2888" s="503">
        <v>2</v>
      </c>
      <c r="F2888" s="503">
        <v>0</v>
      </c>
      <c r="G2888" s="503">
        <v>0</v>
      </c>
      <c r="H2888" s="503">
        <v>13</v>
      </c>
      <c r="I2888" s="503">
        <v>0</v>
      </c>
      <c r="J2888" s="503">
        <v>1</v>
      </c>
      <c r="K2888" s="503">
        <v>2</v>
      </c>
      <c r="L2888" s="503">
        <v>0</v>
      </c>
    </row>
    <row r="2889" spans="1:12" ht="15.75" x14ac:dyDescent="0.2">
      <c r="A2889" s="58">
        <v>44125</v>
      </c>
      <c r="B2889" s="513" t="str">
        <f t="shared" si="76"/>
        <v>1021</v>
      </c>
      <c r="C2889" s="56">
        <v>2020</v>
      </c>
      <c r="D2889" s="503">
        <v>2</v>
      </c>
      <c r="E2889" s="503">
        <v>0</v>
      </c>
      <c r="F2889" s="503">
        <v>0</v>
      </c>
      <c r="G2889" s="503">
        <v>0</v>
      </c>
      <c r="H2889" s="503">
        <v>9</v>
      </c>
      <c r="I2889" s="503">
        <v>2</v>
      </c>
      <c r="J2889" s="503">
        <v>0</v>
      </c>
      <c r="K2889" s="503">
        <v>0</v>
      </c>
      <c r="L2889" s="503">
        <v>0</v>
      </c>
    </row>
    <row r="2890" spans="1:12" ht="15.75" x14ac:dyDescent="0.2">
      <c r="A2890" s="58">
        <v>44126</v>
      </c>
      <c r="B2890" s="513" t="str">
        <f t="shared" si="76"/>
        <v>1022</v>
      </c>
      <c r="C2890" s="56">
        <v>2020</v>
      </c>
      <c r="D2890" s="503">
        <v>1</v>
      </c>
      <c r="E2890" s="503">
        <v>0</v>
      </c>
      <c r="F2890" s="503">
        <v>0</v>
      </c>
      <c r="G2890" s="503">
        <v>0</v>
      </c>
      <c r="H2890" s="503">
        <v>6</v>
      </c>
      <c r="I2890" s="503">
        <v>1</v>
      </c>
      <c r="J2890" s="503">
        <v>0</v>
      </c>
      <c r="K2890" s="503">
        <v>0</v>
      </c>
      <c r="L2890" s="503">
        <v>0</v>
      </c>
    </row>
    <row r="2891" spans="1:12" ht="15.75" x14ac:dyDescent="0.2">
      <c r="A2891" s="58">
        <v>44127</v>
      </c>
      <c r="B2891" s="513" t="str">
        <f t="shared" si="76"/>
        <v>1023</v>
      </c>
      <c r="C2891" s="56">
        <v>2020</v>
      </c>
      <c r="D2891" s="503">
        <v>3</v>
      </c>
      <c r="E2891" s="503">
        <v>0</v>
      </c>
      <c r="F2891" s="503">
        <v>0</v>
      </c>
      <c r="G2891" s="503">
        <v>0</v>
      </c>
      <c r="H2891" s="503">
        <v>26</v>
      </c>
      <c r="I2891" s="503">
        <v>2</v>
      </c>
      <c r="J2891" s="503">
        <v>0</v>
      </c>
      <c r="K2891" s="503">
        <v>0</v>
      </c>
      <c r="L2891" s="503">
        <v>0</v>
      </c>
    </row>
    <row r="2892" spans="1:12" ht="15.75" x14ac:dyDescent="0.2">
      <c r="A2892" s="58">
        <v>44128</v>
      </c>
      <c r="B2892" s="513" t="str">
        <f t="shared" si="76"/>
        <v>1024</v>
      </c>
      <c r="C2892" s="56">
        <v>2020</v>
      </c>
      <c r="D2892" s="503">
        <v>0</v>
      </c>
      <c r="E2892" s="503">
        <v>0</v>
      </c>
      <c r="F2892" s="503">
        <v>0</v>
      </c>
      <c r="G2892" s="503">
        <v>0</v>
      </c>
      <c r="H2892" s="503">
        <v>32</v>
      </c>
      <c r="I2892" s="503">
        <v>2</v>
      </c>
      <c r="J2892" s="503">
        <v>0</v>
      </c>
      <c r="K2892" s="503">
        <v>0</v>
      </c>
      <c r="L2892" s="503">
        <v>0</v>
      </c>
    </row>
    <row r="2893" spans="1:12" ht="15.75" x14ac:dyDescent="0.2">
      <c r="A2893" s="58">
        <v>44129</v>
      </c>
      <c r="B2893" s="513" t="str">
        <f t="shared" si="76"/>
        <v>1025</v>
      </c>
      <c r="C2893" s="56">
        <v>2020</v>
      </c>
      <c r="D2893" s="503">
        <v>4</v>
      </c>
      <c r="E2893" s="503">
        <v>0</v>
      </c>
      <c r="F2893" s="503">
        <v>0</v>
      </c>
      <c r="G2893" s="503">
        <v>0</v>
      </c>
      <c r="H2893" s="503">
        <v>10</v>
      </c>
      <c r="I2893" s="503">
        <v>0</v>
      </c>
      <c r="J2893" s="503">
        <v>0</v>
      </c>
      <c r="K2893" s="503">
        <v>0</v>
      </c>
      <c r="L2893" s="503">
        <v>0</v>
      </c>
    </row>
    <row r="2894" spans="1:12" ht="15.75" x14ac:dyDescent="0.2">
      <c r="A2894" s="58">
        <v>44130</v>
      </c>
      <c r="B2894" s="513" t="str">
        <f t="shared" si="76"/>
        <v>1026</v>
      </c>
      <c r="C2894" s="56">
        <v>2020</v>
      </c>
      <c r="D2894" s="503">
        <v>1</v>
      </c>
      <c r="E2894" s="503">
        <v>0</v>
      </c>
      <c r="F2894" s="503">
        <v>0</v>
      </c>
      <c r="G2894" s="503">
        <v>0</v>
      </c>
      <c r="H2894" s="503">
        <v>1</v>
      </c>
      <c r="I2894" s="503">
        <v>0</v>
      </c>
      <c r="J2894" s="503">
        <v>0</v>
      </c>
      <c r="K2894" s="503">
        <v>0</v>
      </c>
      <c r="L2894" s="503">
        <v>0</v>
      </c>
    </row>
    <row r="2895" spans="1:12" ht="15.75" x14ac:dyDescent="0.2">
      <c r="A2895" s="58">
        <v>44131</v>
      </c>
      <c r="B2895" s="513" t="str">
        <f t="shared" si="76"/>
        <v>1027</v>
      </c>
      <c r="C2895" s="56">
        <v>2020</v>
      </c>
      <c r="D2895" s="503">
        <v>7.5</v>
      </c>
      <c r="E2895" s="503">
        <v>0</v>
      </c>
      <c r="F2895" s="503">
        <v>0</v>
      </c>
      <c r="G2895" s="503">
        <v>1.5</v>
      </c>
      <c r="H2895" s="503">
        <v>28</v>
      </c>
      <c r="I2895" s="503">
        <v>1.5</v>
      </c>
      <c r="J2895" s="503">
        <v>0</v>
      </c>
      <c r="K2895" s="503">
        <v>0</v>
      </c>
      <c r="L2895" s="503">
        <v>0</v>
      </c>
    </row>
    <row r="2896" spans="1:12" ht="15.75" x14ac:dyDescent="0.2">
      <c r="A2896" s="58">
        <v>44132</v>
      </c>
      <c r="B2896" s="513" t="str">
        <f t="shared" si="76"/>
        <v>1028</v>
      </c>
      <c r="C2896" s="56">
        <v>2020</v>
      </c>
      <c r="D2896" s="503">
        <v>15</v>
      </c>
      <c r="E2896" s="503">
        <v>0</v>
      </c>
      <c r="F2896" s="503">
        <v>0</v>
      </c>
      <c r="G2896" s="503">
        <v>3</v>
      </c>
      <c r="H2896" s="503">
        <v>58</v>
      </c>
      <c r="I2896" s="503">
        <v>3</v>
      </c>
      <c r="J2896" s="503">
        <v>0</v>
      </c>
      <c r="K2896" s="503">
        <v>0</v>
      </c>
      <c r="L2896" s="503">
        <v>0</v>
      </c>
    </row>
    <row r="2897" spans="1:12" ht="15.75" x14ac:dyDescent="0.2">
      <c r="A2897" s="58">
        <v>44133</v>
      </c>
      <c r="B2897" s="513" t="str">
        <f t="shared" si="76"/>
        <v>1029</v>
      </c>
      <c r="C2897" s="56">
        <v>2020</v>
      </c>
      <c r="D2897" s="503">
        <v>17</v>
      </c>
      <c r="E2897" s="503">
        <v>0</v>
      </c>
      <c r="F2897" s="503">
        <v>0</v>
      </c>
      <c r="G2897" s="503">
        <v>2</v>
      </c>
      <c r="H2897" s="503">
        <v>41</v>
      </c>
      <c r="I2897" s="503">
        <v>6</v>
      </c>
      <c r="J2897" s="503">
        <v>0</v>
      </c>
      <c r="K2897" s="503">
        <v>1</v>
      </c>
      <c r="L2897" s="503">
        <v>0</v>
      </c>
    </row>
    <row r="2898" spans="1:12" ht="15.75" x14ac:dyDescent="0.2">
      <c r="A2898" s="58">
        <v>44134</v>
      </c>
      <c r="B2898" s="513" t="str">
        <f t="shared" si="76"/>
        <v>1030</v>
      </c>
      <c r="C2898" s="56">
        <v>2020</v>
      </c>
      <c r="D2898" s="503">
        <v>24</v>
      </c>
      <c r="E2898" s="503">
        <v>0</v>
      </c>
      <c r="F2898" s="503">
        <v>0</v>
      </c>
      <c r="G2898" s="503">
        <v>1</v>
      </c>
      <c r="H2898" s="503">
        <v>24</v>
      </c>
      <c r="I2898" s="503">
        <v>2</v>
      </c>
      <c r="J2898" s="503">
        <v>0</v>
      </c>
      <c r="K2898" s="503">
        <v>0</v>
      </c>
      <c r="L2898" s="503">
        <v>0</v>
      </c>
    </row>
    <row r="2899" spans="1:12" ht="15.75" x14ac:dyDescent="0.2">
      <c r="A2899" s="58">
        <v>44135</v>
      </c>
      <c r="B2899" s="513" t="str">
        <f t="shared" si="76"/>
        <v>1031</v>
      </c>
      <c r="C2899" s="56">
        <v>2020</v>
      </c>
      <c r="D2899" s="503">
        <v>18</v>
      </c>
      <c r="E2899" s="503">
        <v>0</v>
      </c>
      <c r="F2899" s="503">
        <v>0</v>
      </c>
      <c r="G2899" s="503">
        <v>2</v>
      </c>
      <c r="H2899" s="503">
        <v>20</v>
      </c>
      <c r="I2899" s="503">
        <v>1</v>
      </c>
      <c r="J2899" s="503">
        <v>0</v>
      </c>
      <c r="K2899" s="503">
        <v>0</v>
      </c>
      <c r="L2899" s="503">
        <v>0</v>
      </c>
    </row>
    <row r="2900" spans="1:12" ht="15.75" x14ac:dyDescent="0.2">
      <c r="A2900" s="58">
        <v>44136</v>
      </c>
      <c r="B2900" s="513" t="str">
        <f t="shared" si="76"/>
        <v>1101</v>
      </c>
      <c r="C2900" s="56">
        <v>2020</v>
      </c>
      <c r="D2900" s="503">
        <v>12</v>
      </c>
      <c r="E2900" s="503">
        <v>0</v>
      </c>
      <c r="F2900" s="503">
        <v>0</v>
      </c>
      <c r="G2900" s="503">
        <v>3</v>
      </c>
      <c r="H2900" s="503">
        <v>16</v>
      </c>
      <c r="I2900" s="503">
        <v>0</v>
      </c>
      <c r="J2900" s="503">
        <v>0</v>
      </c>
      <c r="K2900" s="503">
        <v>0</v>
      </c>
      <c r="L2900" s="503">
        <v>0</v>
      </c>
    </row>
    <row r="2901" spans="1:12" ht="15.75" x14ac:dyDescent="0.2">
      <c r="A2901" s="58">
        <v>44137</v>
      </c>
      <c r="B2901" s="513" t="str">
        <f t="shared" si="76"/>
        <v>1102</v>
      </c>
      <c r="C2901" s="56">
        <v>2020</v>
      </c>
      <c r="D2901" s="503">
        <v>15.5</v>
      </c>
      <c r="E2901" s="503">
        <v>0</v>
      </c>
      <c r="F2901" s="503">
        <v>0</v>
      </c>
      <c r="G2901" s="503">
        <v>1.5</v>
      </c>
      <c r="H2901" s="503">
        <v>11.5</v>
      </c>
      <c r="I2901" s="503">
        <v>1</v>
      </c>
      <c r="J2901" s="503">
        <v>0.5</v>
      </c>
      <c r="K2901" s="503">
        <v>0.5</v>
      </c>
      <c r="L2901" s="503">
        <v>0</v>
      </c>
    </row>
    <row r="2902" spans="1:12" ht="15.75" x14ac:dyDescent="0.2">
      <c r="A2902" s="58">
        <v>44138</v>
      </c>
      <c r="B2902" s="513" t="str">
        <f t="shared" si="76"/>
        <v>1103</v>
      </c>
      <c r="C2902" s="56">
        <v>2020</v>
      </c>
      <c r="D2902" s="503">
        <v>19</v>
      </c>
      <c r="E2902" s="503">
        <v>0</v>
      </c>
      <c r="F2902" s="503">
        <v>0</v>
      </c>
      <c r="G2902" s="503">
        <v>0</v>
      </c>
      <c r="H2902" s="503">
        <v>7</v>
      </c>
      <c r="I2902" s="503">
        <v>2</v>
      </c>
      <c r="J2902" s="503">
        <v>1</v>
      </c>
      <c r="K2902" s="503">
        <v>1</v>
      </c>
      <c r="L2902" s="503">
        <v>0</v>
      </c>
    </row>
    <row r="2903" spans="1:12" ht="15.75" x14ac:dyDescent="0.2">
      <c r="A2903" s="58">
        <v>44139</v>
      </c>
      <c r="B2903" s="513" t="str">
        <f t="shared" si="76"/>
        <v>1104</v>
      </c>
      <c r="C2903" s="56">
        <v>2020</v>
      </c>
      <c r="D2903" s="503">
        <v>19</v>
      </c>
      <c r="E2903" s="503">
        <v>0</v>
      </c>
      <c r="F2903" s="503">
        <v>0</v>
      </c>
      <c r="G2903" s="503">
        <v>0</v>
      </c>
      <c r="H2903" s="503">
        <v>5</v>
      </c>
      <c r="I2903" s="503">
        <v>0</v>
      </c>
      <c r="J2903" s="503">
        <v>0</v>
      </c>
      <c r="K2903" s="503">
        <v>0</v>
      </c>
      <c r="L2903" s="503">
        <v>0</v>
      </c>
    </row>
    <row r="2904" spans="1:12" ht="15.75" x14ac:dyDescent="0.2">
      <c r="A2904" s="58">
        <v>44140</v>
      </c>
      <c r="B2904" s="513" t="str">
        <f t="shared" si="76"/>
        <v>1105</v>
      </c>
      <c r="C2904" s="56">
        <v>2020</v>
      </c>
      <c r="D2904" s="503">
        <v>9</v>
      </c>
      <c r="E2904" s="503">
        <v>0</v>
      </c>
      <c r="F2904" s="503">
        <v>0</v>
      </c>
      <c r="G2904" s="503">
        <v>0</v>
      </c>
      <c r="H2904" s="503">
        <v>0</v>
      </c>
      <c r="I2904" s="503">
        <v>0</v>
      </c>
      <c r="J2904" s="503">
        <v>0</v>
      </c>
      <c r="K2904" s="503">
        <v>0</v>
      </c>
      <c r="L2904" s="503">
        <v>0</v>
      </c>
    </row>
    <row r="2905" spans="1:12" ht="15.75" x14ac:dyDescent="0.2">
      <c r="A2905" s="58">
        <v>44141</v>
      </c>
      <c r="B2905" s="513" t="str">
        <f t="shared" si="76"/>
        <v>1106</v>
      </c>
      <c r="C2905" s="56">
        <v>2020</v>
      </c>
      <c r="D2905" s="503">
        <v>4.5</v>
      </c>
      <c r="E2905" s="503">
        <v>0</v>
      </c>
      <c r="F2905" s="503">
        <v>0</v>
      </c>
      <c r="G2905" s="503">
        <v>0</v>
      </c>
      <c r="H2905" s="503">
        <v>0</v>
      </c>
      <c r="I2905" s="503">
        <v>0</v>
      </c>
      <c r="J2905" s="503">
        <v>0</v>
      </c>
      <c r="K2905" s="503">
        <v>0</v>
      </c>
      <c r="L2905" s="503">
        <v>0</v>
      </c>
    </row>
    <row r="2906" spans="1:12" ht="15.75" x14ac:dyDescent="0.2">
      <c r="A2906" s="58">
        <v>44142</v>
      </c>
      <c r="B2906" s="513" t="str">
        <f t="shared" si="76"/>
        <v>1107</v>
      </c>
      <c r="C2906" s="56">
        <v>2020</v>
      </c>
      <c r="D2906" s="503">
        <v>0</v>
      </c>
      <c r="E2906" s="503">
        <v>0</v>
      </c>
      <c r="F2906" s="503">
        <v>0</v>
      </c>
      <c r="G2906" s="503">
        <v>0</v>
      </c>
      <c r="H2906" s="503">
        <v>0</v>
      </c>
      <c r="I2906" s="503">
        <v>0</v>
      </c>
      <c r="J2906" s="503">
        <v>0</v>
      </c>
      <c r="K2906" s="503">
        <v>0</v>
      </c>
      <c r="L2906" s="503">
        <v>0</v>
      </c>
    </row>
    <row r="2907" spans="1:12" ht="15.75" x14ac:dyDescent="0.2">
      <c r="A2907" s="58">
        <v>44143</v>
      </c>
      <c r="B2907" s="513" t="str">
        <f t="shared" si="76"/>
        <v>1108</v>
      </c>
      <c r="C2907" s="56">
        <v>2020</v>
      </c>
      <c r="D2907" s="503">
        <v>1</v>
      </c>
      <c r="E2907" s="503">
        <v>0</v>
      </c>
      <c r="F2907" s="503">
        <v>0</v>
      </c>
      <c r="G2907" s="503">
        <v>0</v>
      </c>
      <c r="H2907" s="503">
        <v>0</v>
      </c>
      <c r="I2907" s="503">
        <v>0</v>
      </c>
      <c r="J2907" s="503">
        <v>1</v>
      </c>
      <c r="K2907" s="503">
        <v>0</v>
      </c>
      <c r="L2907" s="503">
        <v>0</v>
      </c>
    </row>
    <row r="2908" spans="1:12" ht="15.75" x14ac:dyDescent="0.2">
      <c r="A2908" s="58">
        <v>44144</v>
      </c>
      <c r="B2908" s="513" t="str">
        <f t="shared" si="76"/>
        <v>1109</v>
      </c>
      <c r="C2908" s="56">
        <v>2020</v>
      </c>
      <c r="D2908" s="503">
        <v>1</v>
      </c>
      <c r="E2908" s="503">
        <v>0</v>
      </c>
      <c r="F2908" s="503">
        <v>0</v>
      </c>
      <c r="G2908" s="503">
        <v>0</v>
      </c>
      <c r="H2908" s="503">
        <v>0</v>
      </c>
      <c r="I2908" s="503">
        <v>0</v>
      </c>
      <c r="J2908" s="503">
        <v>1</v>
      </c>
      <c r="K2908" s="503">
        <v>0</v>
      </c>
      <c r="L2908" s="503">
        <v>0</v>
      </c>
    </row>
    <row r="2909" spans="1:12" ht="15.75" x14ac:dyDescent="0.2">
      <c r="A2909" s="58">
        <v>44145</v>
      </c>
      <c r="B2909" s="513" t="str">
        <f t="shared" si="76"/>
        <v>1110</v>
      </c>
      <c r="C2909" s="56">
        <v>2020</v>
      </c>
      <c r="D2909" s="503">
        <v>0</v>
      </c>
      <c r="E2909" s="503">
        <v>0</v>
      </c>
      <c r="F2909" s="503">
        <v>0</v>
      </c>
      <c r="G2909" s="503">
        <v>0</v>
      </c>
      <c r="H2909" s="503">
        <v>1</v>
      </c>
      <c r="I2909" s="503">
        <v>0</v>
      </c>
      <c r="J2909" s="503">
        <v>2</v>
      </c>
      <c r="K2909" s="503">
        <v>1</v>
      </c>
      <c r="L2909" s="503">
        <v>0</v>
      </c>
    </row>
    <row r="2910" spans="1:12" ht="15.75" x14ac:dyDescent="0.2">
      <c r="A2910" s="58">
        <v>44146</v>
      </c>
      <c r="B2910" s="513" t="str">
        <f t="shared" si="76"/>
        <v>1111</v>
      </c>
      <c r="C2910" s="56">
        <v>2020</v>
      </c>
      <c r="D2910" s="503">
        <v>0</v>
      </c>
      <c r="E2910" s="503">
        <v>0</v>
      </c>
      <c r="F2910" s="503">
        <v>0</v>
      </c>
      <c r="G2910" s="503">
        <v>0</v>
      </c>
      <c r="H2910" s="503">
        <v>1</v>
      </c>
      <c r="I2910" s="503">
        <v>0</v>
      </c>
      <c r="J2910" s="503">
        <v>0</v>
      </c>
      <c r="K2910" s="503">
        <v>0</v>
      </c>
      <c r="L2910" s="503">
        <v>0</v>
      </c>
    </row>
    <row r="2911" spans="1:12" ht="15.75" x14ac:dyDescent="0.2">
      <c r="A2911" s="58">
        <v>44147</v>
      </c>
      <c r="B2911" s="513" t="str">
        <f t="shared" ref="B2911:B2974" si="77">CONCATENATE(TEXT(A2911,"mm"),TEXT(A2911,"dd"))</f>
        <v>1112</v>
      </c>
      <c r="C2911" s="56">
        <v>2020</v>
      </c>
      <c r="D2911" s="503">
        <v>0</v>
      </c>
      <c r="E2911" s="503">
        <v>0</v>
      </c>
      <c r="F2911" s="503">
        <v>0</v>
      </c>
      <c r="G2911" s="503">
        <v>0</v>
      </c>
      <c r="H2911" s="503">
        <v>1</v>
      </c>
      <c r="I2911" s="503">
        <v>0</v>
      </c>
      <c r="J2911" s="503">
        <v>0</v>
      </c>
      <c r="K2911" s="503">
        <v>0</v>
      </c>
      <c r="L2911" s="503">
        <v>0</v>
      </c>
    </row>
    <row r="2912" spans="1:12" ht="15.75" x14ac:dyDescent="0.2">
      <c r="A2912" s="58">
        <v>44148</v>
      </c>
      <c r="B2912" s="513" t="str">
        <f t="shared" si="77"/>
        <v>1113</v>
      </c>
      <c r="C2912" s="56">
        <v>2020</v>
      </c>
      <c r="D2912" s="503">
        <v>0</v>
      </c>
      <c r="E2912" s="503">
        <v>0</v>
      </c>
      <c r="F2912" s="503">
        <v>0</v>
      </c>
      <c r="G2912" s="503">
        <v>0</v>
      </c>
      <c r="H2912" s="503">
        <v>0</v>
      </c>
      <c r="I2912" s="503">
        <v>0</v>
      </c>
      <c r="J2912" s="503">
        <v>0</v>
      </c>
      <c r="K2912" s="503">
        <v>0</v>
      </c>
      <c r="L2912" s="503">
        <v>0</v>
      </c>
    </row>
    <row r="2913" spans="1:12" ht="15.75" x14ac:dyDescent="0.2">
      <c r="A2913" s="58">
        <v>44149</v>
      </c>
      <c r="B2913" s="513" t="str">
        <f t="shared" si="77"/>
        <v>1114</v>
      </c>
      <c r="C2913" s="56">
        <v>2020</v>
      </c>
      <c r="D2913" s="503">
        <v>0</v>
      </c>
      <c r="E2913" s="503">
        <v>0</v>
      </c>
      <c r="F2913" s="503">
        <v>0</v>
      </c>
      <c r="G2913" s="503">
        <v>0</v>
      </c>
      <c r="H2913" s="503">
        <v>0</v>
      </c>
      <c r="I2913" s="503">
        <v>0</v>
      </c>
      <c r="J2913" s="503">
        <v>0</v>
      </c>
      <c r="K2913" s="503">
        <v>0</v>
      </c>
      <c r="L2913" s="503">
        <v>0</v>
      </c>
    </row>
    <row r="2914" spans="1:12" ht="15.75" x14ac:dyDescent="0.2">
      <c r="A2914" s="58">
        <v>44150</v>
      </c>
      <c r="B2914" s="513" t="str">
        <f t="shared" si="77"/>
        <v>1115</v>
      </c>
      <c r="C2914" s="56">
        <v>2020</v>
      </c>
      <c r="D2914" s="503">
        <v>0</v>
      </c>
      <c r="E2914" s="503">
        <v>0</v>
      </c>
      <c r="F2914" s="503">
        <v>0</v>
      </c>
      <c r="G2914" s="503">
        <v>0</v>
      </c>
      <c r="H2914" s="503">
        <v>0</v>
      </c>
      <c r="I2914" s="503">
        <v>0</v>
      </c>
      <c r="J2914" s="503">
        <v>0</v>
      </c>
      <c r="K2914" s="503">
        <v>0</v>
      </c>
      <c r="L2914" s="503">
        <v>0</v>
      </c>
    </row>
    <row r="2915" spans="1:12" ht="15.75" x14ac:dyDescent="0.2">
      <c r="A2915" s="58">
        <v>44151</v>
      </c>
      <c r="B2915" s="513" t="str">
        <f t="shared" si="77"/>
        <v>1116</v>
      </c>
      <c r="C2915" s="56">
        <v>2020</v>
      </c>
      <c r="D2915" s="503">
        <v>0</v>
      </c>
      <c r="E2915" s="503">
        <v>0</v>
      </c>
      <c r="F2915" s="503">
        <v>0</v>
      </c>
      <c r="G2915" s="503">
        <v>0</v>
      </c>
      <c r="H2915" s="503">
        <v>0</v>
      </c>
      <c r="I2915" s="503">
        <v>0</v>
      </c>
      <c r="J2915" s="503">
        <v>0</v>
      </c>
      <c r="K2915" s="503">
        <v>0</v>
      </c>
      <c r="L2915" s="503">
        <v>0</v>
      </c>
    </row>
    <row r="2916" spans="1:12" ht="15.75" x14ac:dyDescent="0.2">
      <c r="A2916" s="58">
        <v>44152</v>
      </c>
      <c r="B2916" s="513" t="str">
        <f t="shared" si="77"/>
        <v>1117</v>
      </c>
      <c r="C2916" s="56">
        <v>2020</v>
      </c>
      <c r="D2916" s="503">
        <v>0</v>
      </c>
      <c r="E2916" s="503">
        <v>0</v>
      </c>
      <c r="F2916" s="503">
        <v>0</v>
      </c>
      <c r="G2916" s="503">
        <v>0</v>
      </c>
      <c r="H2916" s="503">
        <v>0</v>
      </c>
      <c r="I2916" s="503">
        <v>0</v>
      </c>
      <c r="J2916" s="503">
        <v>0</v>
      </c>
      <c r="K2916" s="503">
        <v>0</v>
      </c>
      <c r="L2916" s="503">
        <v>0</v>
      </c>
    </row>
    <row r="2917" spans="1:12" ht="15.75" x14ac:dyDescent="0.2">
      <c r="A2917" s="58">
        <v>44153</v>
      </c>
      <c r="B2917" s="513" t="str">
        <f t="shared" si="77"/>
        <v>1118</v>
      </c>
      <c r="C2917" s="56">
        <v>2020</v>
      </c>
      <c r="D2917" s="503">
        <v>0</v>
      </c>
      <c r="E2917" s="503">
        <v>0</v>
      </c>
      <c r="F2917" s="503">
        <v>0</v>
      </c>
      <c r="G2917" s="503">
        <v>0</v>
      </c>
      <c r="H2917" s="503">
        <v>0</v>
      </c>
      <c r="I2917" s="503">
        <v>0</v>
      </c>
      <c r="J2917" s="503">
        <v>0</v>
      </c>
      <c r="K2917" s="503">
        <v>0</v>
      </c>
      <c r="L2917" s="503">
        <v>0</v>
      </c>
    </row>
    <row r="2918" spans="1:12" x14ac:dyDescent="0.2">
      <c r="A2918" s="58">
        <v>44154</v>
      </c>
      <c r="B2918" s="513" t="str">
        <f t="shared" si="77"/>
        <v>1119</v>
      </c>
      <c r="C2918" s="56">
        <v>2020</v>
      </c>
    </row>
    <row r="2919" spans="1:12" x14ac:dyDescent="0.2">
      <c r="A2919" s="58">
        <v>44155</v>
      </c>
      <c r="B2919" s="513" t="str">
        <f t="shared" si="77"/>
        <v>1120</v>
      </c>
      <c r="C2919" s="56">
        <v>2020</v>
      </c>
    </row>
    <row r="2920" spans="1:12" x14ac:dyDescent="0.2">
      <c r="A2920" s="58">
        <v>44156</v>
      </c>
      <c r="B2920" s="513" t="str">
        <f t="shared" si="77"/>
        <v>1121</v>
      </c>
      <c r="C2920" s="56">
        <v>2020</v>
      </c>
    </row>
    <row r="2921" spans="1:12" x14ac:dyDescent="0.2">
      <c r="A2921" s="58">
        <v>44157</v>
      </c>
      <c r="B2921" s="513" t="str">
        <f t="shared" si="77"/>
        <v>1122</v>
      </c>
      <c r="C2921" s="56">
        <v>2020</v>
      </c>
    </row>
    <row r="2922" spans="1:12" x14ac:dyDescent="0.2">
      <c r="A2922" s="58">
        <v>44158</v>
      </c>
      <c r="B2922" s="513" t="str">
        <f t="shared" si="77"/>
        <v>1123</v>
      </c>
      <c r="C2922" s="56">
        <v>2020</v>
      </c>
    </row>
    <row r="2923" spans="1:12" x14ac:dyDescent="0.2">
      <c r="A2923" s="58">
        <v>44159</v>
      </c>
      <c r="B2923" s="513" t="str">
        <f t="shared" si="77"/>
        <v>1124</v>
      </c>
      <c r="C2923" s="56">
        <v>2020</v>
      </c>
    </row>
    <row r="2924" spans="1:12" x14ac:dyDescent="0.2">
      <c r="A2924" s="58">
        <v>44160</v>
      </c>
      <c r="B2924" s="513" t="str">
        <f t="shared" si="77"/>
        <v>1125</v>
      </c>
      <c r="C2924" s="56">
        <v>2020</v>
      </c>
    </row>
    <row r="2925" spans="1:12" x14ac:dyDescent="0.2">
      <c r="A2925" s="58">
        <v>44161</v>
      </c>
      <c r="B2925" s="513" t="str">
        <f t="shared" si="77"/>
        <v>1126</v>
      </c>
      <c r="C2925" s="56">
        <v>2020</v>
      </c>
    </row>
    <row r="2926" spans="1:12" x14ac:dyDescent="0.2">
      <c r="A2926" s="58">
        <v>44162</v>
      </c>
      <c r="B2926" s="513" t="str">
        <f t="shared" si="77"/>
        <v>1127</v>
      </c>
      <c r="C2926" s="56">
        <v>2020</v>
      </c>
    </row>
    <row r="2927" spans="1:12" x14ac:dyDescent="0.2">
      <c r="A2927" s="58">
        <v>44163</v>
      </c>
      <c r="B2927" s="513" t="str">
        <f t="shared" si="77"/>
        <v>1128</v>
      </c>
      <c r="C2927" s="56">
        <v>2020</v>
      </c>
    </row>
    <row r="2928" spans="1:12" x14ac:dyDescent="0.2">
      <c r="A2928" s="58">
        <v>44164</v>
      </c>
      <c r="B2928" s="513" t="str">
        <f t="shared" si="77"/>
        <v>1129</v>
      </c>
      <c r="C2928" s="56">
        <v>2020</v>
      </c>
    </row>
    <row r="2929" spans="1:12" x14ac:dyDescent="0.2">
      <c r="A2929" s="58">
        <v>44165</v>
      </c>
      <c r="B2929" s="513" t="str">
        <f t="shared" si="77"/>
        <v>1130</v>
      </c>
      <c r="C2929" s="56">
        <v>2020</v>
      </c>
    </row>
    <row r="2930" spans="1:12" x14ac:dyDescent="0.2">
      <c r="A2930" s="58">
        <v>44408</v>
      </c>
      <c r="B2930" s="513" t="str">
        <f t="shared" si="77"/>
        <v>0731</v>
      </c>
      <c r="C2930" s="56">
        <v>2021</v>
      </c>
      <c r="D2930" s="141">
        <v>15</v>
      </c>
      <c r="E2930" s="141">
        <v>0</v>
      </c>
      <c r="F2930" s="141">
        <v>0</v>
      </c>
      <c r="G2930" s="141">
        <v>0</v>
      </c>
      <c r="H2930" s="141">
        <v>55</v>
      </c>
      <c r="I2930" s="141">
        <v>0</v>
      </c>
      <c r="J2930" s="141">
        <v>214</v>
      </c>
      <c r="K2930" s="141">
        <v>102972</v>
      </c>
      <c r="L2930" s="141">
        <v>2903</v>
      </c>
    </row>
    <row r="2931" spans="1:12" x14ac:dyDescent="0.2">
      <c r="A2931" s="58">
        <v>44409</v>
      </c>
      <c r="B2931" s="513" t="str">
        <f t="shared" si="77"/>
        <v>0801</v>
      </c>
      <c r="C2931" s="56">
        <v>2021</v>
      </c>
      <c r="D2931" s="577">
        <v>0</v>
      </c>
      <c r="E2931" s="577">
        <v>0</v>
      </c>
      <c r="F2931" s="141">
        <v>0</v>
      </c>
      <c r="G2931" s="577">
        <v>0</v>
      </c>
      <c r="H2931" s="577">
        <v>2</v>
      </c>
      <c r="I2931" s="577">
        <v>0</v>
      </c>
      <c r="J2931" s="577">
        <v>10</v>
      </c>
      <c r="K2931" s="577">
        <v>295</v>
      </c>
      <c r="L2931" s="577">
        <v>37</v>
      </c>
    </row>
    <row r="2932" spans="1:12" x14ac:dyDescent="0.2">
      <c r="A2932" s="58">
        <v>44410</v>
      </c>
      <c r="B2932" s="513" t="str">
        <f t="shared" si="77"/>
        <v>0802</v>
      </c>
      <c r="C2932" s="56">
        <v>2021</v>
      </c>
      <c r="D2932" s="577">
        <v>0</v>
      </c>
      <c r="E2932" s="577">
        <v>0</v>
      </c>
      <c r="F2932" s="141">
        <v>0</v>
      </c>
      <c r="G2932" s="577">
        <v>0</v>
      </c>
      <c r="H2932" s="577">
        <v>2</v>
      </c>
      <c r="I2932" s="577">
        <v>0</v>
      </c>
      <c r="J2932" s="577">
        <v>3</v>
      </c>
      <c r="K2932" s="577">
        <v>123</v>
      </c>
      <c r="L2932" s="577">
        <v>15</v>
      </c>
    </row>
    <row r="2933" spans="1:12" x14ac:dyDescent="0.2">
      <c r="A2933" s="58">
        <v>44411</v>
      </c>
      <c r="B2933" s="513" t="str">
        <f t="shared" si="77"/>
        <v>0803</v>
      </c>
      <c r="C2933" s="56">
        <v>2021</v>
      </c>
      <c r="D2933" s="577">
        <v>0</v>
      </c>
      <c r="E2933" s="577">
        <v>0</v>
      </c>
      <c r="F2933" s="141">
        <v>0</v>
      </c>
      <c r="G2933" s="577">
        <v>0</v>
      </c>
      <c r="H2933" s="577">
        <v>4</v>
      </c>
      <c r="I2933" s="577">
        <v>2</v>
      </c>
      <c r="J2933" s="577">
        <v>7</v>
      </c>
      <c r="K2933" s="577">
        <v>183</v>
      </c>
      <c r="L2933" s="577">
        <v>22</v>
      </c>
    </row>
    <row r="2934" spans="1:12" x14ac:dyDescent="0.2">
      <c r="A2934" s="58">
        <v>44412</v>
      </c>
      <c r="B2934" s="513" t="str">
        <f t="shared" si="77"/>
        <v>0804</v>
      </c>
      <c r="C2934" s="56">
        <v>2021</v>
      </c>
      <c r="D2934" s="577">
        <v>2</v>
      </c>
      <c r="E2934" s="577">
        <v>0</v>
      </c>
      <c r="F2934" s="141">
        <v>0</v>
      </c>
      <c r="G2934" s="577">
        <v>0</v>
      </c>
      <c r="H2934" s="577">
        <v>0</v>
      </c>
      <c r="I2934" s="577">
        <v>0</v>
      </c>
      <c r="J2934" s="577">
        <v>7</v>
      </c>
      <c r="K2934" s="577">
        <v>344</v>
      </c>
      <c r="L2934" s="577">
        <v>40</v>
      </c>
    </row>
    <row r="2935" spans="1:12" x14ac:dyDescent="0.2">
      <c r="A2935" s="58">
        <v>44413</v>
      </c>
      <c r="B2935" s="513" t="str">
        <f t="shared" si="77"/>
        <v>0805</v>
      </c>
      <c r="C2935" s="56">
        <v>2021</v>
      </c>
      <c r="D2935" s="577">
        <v>0</v>
      </c>
      <c r="E2935" s="577">
        <v>0</v>
      </c>
      <c r="F2935" s="141">
        <v>0</v>
      </c>
      <c r="G2935" s="577">
        <v>0</v>
      </c>
      <c r="H2935" s="577">
        <v>1</v>
      </c>
      <c r="I2935" s="577">
        <v>0</v>
      </c>
      <c r="J2935" s="577">
        <v>0</v>
      </c>
      <c r="K2935" s="577">
        <v>108</v>
      </c>
      <c r="L2935" s="577">
        <v>12</v>
      </c>
    </row>
    <row r="2936" spans="1:12" x14ac:dyDescent="0.2">
      <c r="A2936" s="58">
        <v>44414</v>
      </c>
      <c r="B2936" s="513" t="str">
        <f t="shared" si="77"/>
        <v>0806</v>
      </c>
      <c r="C2936" s="56">
        <v>2021</v>
      </c>
      <c r="D2936" s="577">
        <v>7</v>
      </c>
      <c r="E2936" s="577">
        <v>0</v>
      </c>
      <c r="F2936" s="141">
        <v>0</v>
      </c>
      <c r="G2936" s="577">
        <v>0</v>
      </c>
      <c r="H2936" s="577">
        <v>2</v>
      </c>
      <c r="I2936" s="577">
        <v>0</v>
      </c>
      <c r="J2936" s="577">
        <v>9</v>
      </c>
      <c r="K2936" s="577">
        <v>239</v>
      </c>
      <c r="L2936" s="577">
        <v>27</v>
      </c>
    </row>
    <row r="2937" spans="1:12" x14ac:dyDescent="0.2">
      <c r="A2937" s="58">
        <v>44415</v>
      </c>
      <c r="B2937" s="513" t="str">
        <f t="shared" si="77"/>
        <v>0807</v>
      </c>
      <c r="C2937" s="56">
        <v>2021</v>
      </c>
      <c r="D2937" s="577">
        <v>12</v>
      </c>
      <c r="E2937" s="577">
        <v>2</v>
      </c>
      <c r="F2937" s="141">
        <v>0</v>
      </c>
      <c r="G2937" s="577">
        <v>0</v>
      </c>
      <c r="H2937" s="577">
        <v>27</v>
      </c>
      <c r="I2937" s="577">
        <v>3</v>
      </c>
      <c r="J2937" s="577">
        <v>9</v>
      </c>
      <c r="K2937" s="577">
        <v>412</v>
      </c>
      <c r="L2937" s="577">
        <v>45</v>
      </c>
    </row>
    <row r="2938" spans="1:12" x14ac:dyDescent="0.2">
      <c r="A2938" s="58">
        <v>44416</v>
      </c>
      <c r="B2938" s="513" t="str">
        <f t="shared" si="77"/>
        <v>0808</v>
      </c>
      <c r="C2938" s="56">
        <v>2021</v>
      </c>
      <c r="D2938" s="577">
        <v>10</v>
      </c>
      <c r="E2938" s="577">
        <v>2</v>
      </c>
      <c r="F2938" s="141">
        <v>0</v>
      </c>
      <c r="G2938" s="577">
        <v>0</v>
      </c>
      <c r="H2938" s="577">
        <v>26</v>
      </c>
      <c r="I2938" s="577">
        <v>3</v>
      </c>
      <c r="J2938" s="577">
        <v>7</v>
      </c>
      <c r="K2938" s="577">
        <v>652</v>
      </c>
      <c r="L2938" s="577">
        <v>69</v>
      </c>
    </row>
    <row r="2939" spans="1:12" x14ac:dyDescent="0.2">
      <c r="A2939" s="58">
        <v>44417</v>
      </c>
      <c r="B2939" s="513" t="str">
        <f t="shared" si="77"/>
        <v>0809</v>
      </c>
      <c r="C2939" s="56">
        <v>2021</v>
      </c>
      <c r="D2939" s="577">
        <v>19</v>
      </c>
      <c r="E2939" s="577">
        <v>0</v>
      </c>
      <c r="F2939" s="141">
        <v>0</v>
      </c>
      <c r="G2939" s="577">
        <v>0</v>
      </c>
      <c r="H2939" s="577">
        <v>51</v>
      </c>
      <c r="I2939" s="577">
        <v>3</v>
      </c>
      <c r="J2939" s="577">
        <v>16</v>
      </c>
      <c r="K2939" s="577">
        <v>1319</v>
      </c>
      <c r="L2939" s="577">
        <v>90</v>
      </c>
    </row>
    <row r="2940" spans="1:12" x14ac:dyDescent="0.2">
      <c r="A2940" s="58">
        <v>44418</v>
      </c>
      <c r="B2940" s="513" t="str">
        <f t="shared" si="77"/>
        <v>0810</v>
      </c>
      <c r="C2940" s="56">
        <v>2021</v>
      </c>
      <c r="D2940" s="577">
        <v>23</v>
      </c>
      <c r="E2940" s="577">
        <v>2</v>
      </c>
      <c r="F2940" s="141">
        <v>0</v>
      </c>
      <c r="G2940" s="577">
        <v>0</v>
      </c>
      <c r="H2940" s="577">
        <v>23</v>
      </c>
      <c r="I2940" s="577">
        <v>0</v>
      </c>
      <c r="J2940" s="577">
        <v>9</v>
      </c>
      <c r="K2940" s="577">
        <v>1732</v>
      </c>
      <c r="L2940" s="577">
        <v>57</v>
      </c>
    </row>
    <row r="2941" spans="1:12" x14ac:dyDescent="0.2">
      <c r="A2941" s="58">
        <v>44419</v>
      </c>
      <c r="B2941" s="513" t="str">
        <f t="shared" si="77"/>
        <v>0811</v>
      </c>
      <c r="C2941" s="56">
        <v>2021</v>
      </c>
      <c r="D2941" s="577">
        <v>14</v>
      </c>
      <c r="E2941" s="577">
        <v>0</v>
      </c>
      <c r="F2941" s="141">
        <v>0</v>
      </c>
      <c r="G2941" s="577">
        <v>0</v>
      </c>
      <c r="H2941" s="577">
        <v>16</v>
      </c>
      <c r="I2941" s="577">
        <v>0</v>
      </c>
      <c r="J2941" s="577">
        <v>8</v>
      </c>
      <c r="K2941" s="577">
        <v>2404</v>
      </c>
      <c r="L2941" s="577">
        <v>0</v>
      </c>
    </row>
    <row r="2942" spans="1:12" x14ac:dyDescent="0.2">
      <c r="A2942" s="58">
        <v>44420</v>
      </c>
      <c r="B2942" s="513" t="str">
        <f t="shared" si="77"/>
        <v>0812</v>
      </c>
      <c r="C2942" s="56">
        <v>2021</v>
      </c>
      <c r="D2942" s="577">
        <v>2</v>
      </c>
      <c r="E2942" s="577">
        <v>0</v>
      </c>
      <c r="F2942" s="141">
        <v>0</v>
      </c>
      <c r="G2942" s="577">
        <v>0</v>
      </c>
      <c r="H2942" s="577">
        <v>9</v>
      </c>
      <c r="I2942" s="577">
        <v>0</v>
      </c>
      <c r="J2942" s="577">
        <v>4</v>
      </c>
      <c r="K2942" s="577">
        <v>1204</v>
      </c>
      <c r="L2942" s="577">
        <v>32</v>
      </c>
    </row>
    <row r="2943" spans="1:12" x14ac:dyDescent="0.2">
      <c r="A2943" s="58">
        <v>44421</v>
      </c>
      <c r="B2943" s="513" t="str">
        <f t="shared" si="77"/>
        <v>0813</v>
      </c>
      <c r="C2943" s="56">
        <v>2021</v>
      </c>
      <c r="D2943" s="577">
        <v>0</v>
      </c>
      <c r="E2943" s="577">
        <v>0</v>
      </c>
      <c r="F2943" s="141">
        <v>0</v>
      </c>
      <c r="G2943" s="577">
        <v>0</v>
      </c>
      <c r="H2943" s="577">
        <v>5</v>
      </c>
      <c r="I2943" s="577">
        <v>1</v>
      </c>
      <c r="J2943" s="577">
        <v>2</v>
      </c>
      <c r="K2943" s="577">
        <v>406</v>
      </c>
      <c r="L2943" s="577">
        <v>22</v>
      </c>
    </row>
    <row r="2944" spans="1:12" x14ac:dyDescent="0.2">
      <c r="A2944" s="58">
        <v>44422</v>
      </c>
      <c r="B2944" s="513" t="str">
        <f t="shared" si="77"/>
        <v>0814</v>
      </c>
      <c r="C2944" s="56">
        <v>2021</v>
      </c>
      <c r="D2944" s="577">
        <v>3</v>
      </c>
      <c r="E2944" s="577">
        <v>1</v>
      </c>
      <c r="F2944" s="141">
        <v>0</v>
      </c>
      <c r="G2944" s="577">
        <v>0</v>
      </c>
      <c r="H2944" s="577">
        <v>5</v>
      </c>
      <c r="I2944" s="577">
        <v>1</v>
      </c>
      <c r="J2944" s="577">
        <v>6</v>
      </c>
      <c r="K2944" s="577">
        <v>257</v>
      </c>
      <c r="L2944" s="577">
        <v>21</v>
      </c>
    </row>
    <row r="2945" spans="1:12" x14ac:dyDescent="0.2">
      <c r="A2945" s="58">
        <v>44423</v>
      </c>
      <c r="B2945" s="513" t="str">
        <f t="shared" si="77"/>
        <v>0815</v>
      </c>
      <c r="C2945" s="56">
        <v>2021</v>
      </c>
      <c r="D2945" s="577">
        <v>14</v>
      </c>
      <c r="E2945" s="577">
        <v>5</v>
      </c>
      <c r="F2945" s="141">
        <v>0</v>
      </c>
      <c r="G2945" s="577">
        <v>0</v>
      </c>
      <c r="H2945" s="577">
        <v>14</v>
      </c>
      <c r="I2945" s="577">
        <v>2</v>
      </c>
      <c r="J2945" s="577">
        <v>8</v>
      </c>
      <c r="K2945" s="577">
        <v>827</v>
      </c>
      <c r="L2945" s="577">
        <v>89</v>
      </c>
    </row>
    <row r="2946" spans="1:12" x14ac:dyDescent="0.2">
      <c r="A2946" s="58">
        <v>44424</v>
      </c>
      <c r="B2946" s="513" t="str">
        <f t="shared" si="77"/>
        <v>0816</v>
      </c>
      <c r="C2946" s="56">
        <v>2021</v>
      </c>
      <c r="D2946" s="577">
        <v>21</v>
      </c>
      <c r="E2946" s="577">
        <v>0</v>
      </c>
      <c r="F2946" s="141">
        <v>0</v>
      </c>
      <c r="G2946" s="577">
        <v>0</v>
      </c>
      <c r="H2946" s="577">
        <v>21</v>
      </c>
      <c r="I2946" s="577">
        <v>1</v>
      </c>
      <c r="J2946" s="577">
        <v>11</v>
      </c>
      <c r="K2946" s="577">
        <v>3761</v>
      </c>
      <c r="L2946" s="577">
        <v>513</v>
      </c>
    </row>
    <row r="2947" spans="1:12" x14ac:dyDescent="0.2">
      <c r="A2947" s="58">
        <v>44425</v>
      </c>
      <c r="B2947" s="513" t="str">
        <f t="shared" si="77"/>
        <v>0817</v>
      </c>
      <c r="C2947" s="56">
        <v>2021</v>
      </c>
      <c r="D2947" s="577">
        <v>28</v>
      </c>
      <c r="E2947" s="577">
        <v>0</v>
      </c>
      <c r="F2947" s="141">
        <v>0</v>
      </c>
      <c r="G2947" s="577">
        <v>3</v>
      </c>
      <c r="H2947" s="577">
        <v>9</v>
      </c>
      <c r="I2947" s="577">
        <v>6</v>
      </c>
      <c r="J2947" s="577">
        <v>4</v>
      </c>
      <c r="K2947" s="577">
        <v>3984</v>
      </c>
      <c r="L2947" s="577">
        <v>346</v>
      </c>
    </row>
    <row r="2948" spans="1:12" x14ac:dyDescent="0.2">
      <c r="A2948" s="58">
        <v>44426</v>
      </c>
      <c r="B2948" s="513" t="str">
        <f t="shared" si="77"/>
        <v>0818</v>
      </c>
      <c r="C2948" s="56">
        <v>2021</v>
      </c>
      <c r="D2948" s="577">
        <v>43</v>
      </c>
      <c r="E2948" s="577">
        <v>4</v>
      </c>
      <c r="F2948" s="141">
        <v>0</v>
      </c>
      <c r="G2948" s="577">
        <v>0</v>
      </c>
      <c r="H2948" s="577">
        <v>63</v>
      </c>
      <c r="I2948" s="577">
        <v>17</v>
      </c>
      <c r="J2948" s="577">
        <v>2</v>
      </c>
      <c r="K2948" s="577">
        <v>2924</v>
      </c>
      <c r="L2948" s="577">
        <v>122</v>
      </c>
    </row>
    <row r="2949" spans="1:12" x14ac:dyDescent="0.2">
      <c r="A2949" s="58">
        <v>44427</v>
      </c>
      <c r="B2949" s="513" t="str">
        <f t="shared" si="77"/>
        <v>0819</v>
      </c>
      <c r="C2949" s="56">
        <v>2021</v>
      </c>
      <c r="D2949" s="577">
        <v>30</v>
      </c>
      <c r="E2949" s="577">
        <v>18</v>
      </c>
      <c r="F2949" s="141">
        <v>0</v>
      </c>
      <c r="G2949" s="577">
        <v>0</v>
      </c>
      <c r="H2949" s="577">
        <v>93</v>
      </c>
      <c r="I2949" s="577">
        <v>9</v>
      </c>
      <c r="J2949" s="577">
        <v>18</v>
      </c>
      <c r="K2949" s="577">
        <v>2223</v>
      </c>
      <c r="L2949" s="577">
        <v>0</v>
      </c>
    </row>
    <row r="2950" spans="1:12" x14ac:dyDescent="0.2">
      <c r="A2950" s="58">
        <v>44428</v>
      </c>
      <c r="B2950" s="513" t="str">
        <f t="shared" si="77"/>
        <v>0820</v>
      </c>
      <c r="C2950" s="56">
        <v>2021</v>
      </c>
      <c r="D2950" s="577">
        <v>45</v>
      </c>
      <c r="E2950" s="577">
        <v>48</v>
      </c>
      <c r="F2950" s="141">
        <v>0</v>
      </c>
      <c r="G2950" s="577">
        <v>0</v>
      </c>
      <c r="H2950" s="577">
        <v>75</v>
      </c>
      <c r="I2950" s="577">
        <v>27</v>
      </c>
      <c r="J2950" s="577">
        <v>12</v>
      </c>
      <c r="K2950" s="577">
        <v>1440</v>
      </c>
      <c r="L2950" s="577">
        <v>0</v>
      </c>
    </row>
    <row r="2951" spans="1:12" x14ac:dyDescent="0.2">
      <c r="A2951" s="58">
        <v>44429</v>
      </c>
      <c r="B2951" s="513" t="str">
        <f t="shared" si="77"/>
        <v>0821</v>
      </c>
      <c r="C2951" s="56">
        <v>2021</v>
      </c>
      <c r="D2951" s="577">
        <v>26</v>
      </c>
      <c r="E2951" s="577">
        <v>5</v>
      </c>
      <c r="F2951" s="141">
        <v>0</v>
      </c>
      <c r="G2951" s="577">
        <v>1</v>
      </c>
      <c r="H2951" s="577">
        <v>53</v>
      </c>
      <c r="I2951" s="577">
        <v>12</v>
      </c>
      <c r="J2951" s="577">
        <v>5</v>
      </c>
      <c r="K2951" s="577">
        <v>621</v>
      </c>
      <c r="L2951" s="577">
        <v>0</v>
      </c>
    </row>
    <row r="2952" spans="1:12" x14ac:dyDescent="0.2">
      <c r="A2952" s="58">
        <v>44430</v>
      </c>
      <c r="B2952" s="513" t="str">
        <f t="shared" si="77"/>
        <v>0822</v>
      </c>
      <c r="C2952" s="56">
        <v>2021</v>
      </c>
      <c r="D2952" s="577">
        <v>63</v>
      </c>
      <c r="E2952" s="577">
        <v>36</v>
      </c>
      <c r="F2952" s="141">
        <v>0</v>
      </c>
      <c r="G2952" s="577">
        <v>0</v>
      </c>
      <c r="H2952" s="577">
        <v>65</v>
      </c>
      <c r="I2952" s="577">
        <v>40</v>
      </c>
      <c r="J2952" s="577">
        <v>14</v>
      </c>
      <c r="K2952" s="577">
        <v>897</v>
      </c>
      <c r="L2952" s="577">
        <v>0</v>
      </c>
    </row>
    <row r="2953" spans="1:12" x14ac:dyDescent="0.2">
      <c r="A2953" s="58">
        <v>44431</v>
      </c>
      <c r="B2953" s="513" t="str">
        <f t="shared" si="77"/>
        <v>0823</v>
      </c>
      <c r="C2953" s="56">
        <v>2021</v>
      </c>
      <c r="D2953" s="577">
        <v>80</v>
      </c>
      <c r="E2953" s="577">
        <v>5</v>
      </c>
      <c r="F2953" s="141">
        <v>0</v>
      </c>
      <c r="G2953" s="577">
        <v>0</v>
      </c>
      <c r="H2953" s="577">
        <v>86</v>
      </c>
      <c r="I2953" s="577">
        <v>14</v>
      </c>
      <c r="J2953" s="577">
        <v>9</v>
      </c>
      <c r="K2953" s="577">
        <v>1098</v>
      </c>
      <c r="L2953" s="577">
        <v>0</v>
      </c>
    </row>
    <row r="2954" spans="1:12" x14ac:dyDescent="0.2">
      <c r="A2954" s="58">
        <v>44432</v>
      </c>
      <c r="B2954" s="513" t="str">
        <f t="shared" si="77"/>
        <v>0824</v>
      </c>
      <c r="C2954" s="56">
        <v>2021</v>
      </c>
      <c r="D2954" s="577">
        <v>255</v>
      </c>
      <c r="E2954" s="577">
        <v>51</v>
      </c>
      <c r="F2954" s="141">
        <v>0</v>
      </c>
      <c r="G2954" s="577">
        <v>0</v>
      </c>
      <c r="H2954" s="577">
        <v>107</v>
      </c>
      <c r="I2954" s="577">
        <v>0</v>
      </c>
      <c r="J2954" s="577">
        <v>9</v>
      </c>
      <c r="K2954" s="577">
        <v>1091</v>
      </c>
      <c r="L2954" s="577">
        <v>0</v>
      </c>
    </row>
    <row r="2955" spans="1:12" x14ac:dyDescent="0.2">
      <c r="A2955" s="58">
        <v>44433</v>
      </c>
      <c r="B2955" s="513" t="str">
        <f t="shared" si="77"/>
        <v>0825</v>
      </c>
      <c r="C2955" s="56">
        <v>2021</v>
      </c>
      <c r="D2955" s="577">
        <v>190</v>
      </c>
      <c r="E2955" s="577">
        <v>68</v>
      </c>
      <c r="F2955" s="141">
        <v>0</v>
      </c>
      <c r="G2955" s="577">
        <v>0</v>
      </c>
      <c r="H2955" s="577">
        <v>184</v>
      </c>
      <c r="I2955" s="577">
        <v>16</v>
      </c>
      <c r="J2955" s="577">
        <v>8</v>
      </c>
      <c r="K2955" s="577">
        <v>1580</v>
      </c>
      <c r="L2955" s="577">
        <v>0</v>
      </c>
    </row>
    <row r="2956" spans="1:12" x14ac:dyDescent="0.2">
      <c r="A2956" s="58">
        <v>44434</v>
      </c>
      <c r="B2956" s="513" t="str">
        <f t="shared" si="77"/>
        <v>0826</v>
      </c>
      <c r="C2956" s="56">
        <v>2021</v>
      </c>
      <c r="D2956" s="577">
        <v>162</v>
      </c>
      <c r="E2956" s="577">
        <v>76</v>
      </c>
      <c r="F2956" s="141">
        <v>0</v>
      </c>
      <c r="G2956" s="577">
        <v>0</v>
      </c>
      <c r="H2956" s="577">
        <v>216</v>
      </c>
      <c r="I2956" s="577">
        <v>74</v>
      </c>
      <c r="J2956" s="577">
        <v>6</v>
      </c>
      <c r="K2956" s="577">
        <v>1286</v>
      </c>
      <c r="L2956" s="577">
        <v>0</v>
      </c>
    </row>
    <row r="2957" spans="1:12" x14ac:dyDescent="0.2">
      <c r="A2957" s="58">
        <v>44435</v>
      </c>
      <c r="B2957" s="513" t="str">
        <f t="shared" si="77"/>
        <v>0827</v>
      </c>
      <c r="C2957" s="56">
        <v>2021</v>
      </c>
      <c r="D2957" s="577">
        <v>176</v>
      </c>
      <c r="E2957" s="577">
        <v>60</v>
      </c>
      <c r="F2957" s="141">
        <v>0</v>
      </c>
      <c r="G2957" s="577">
        <v>0</v>
      </c>
      <c r="H2957" s="577">
        <v>152</v>
      </c>
      <c r="I2957" s="577">
        <v>28</v>
      </c>
      <c r="J2957" s="577">
        <v>8</v>
      </c>
      <c r="K2957" s="577">
        <v>1170</v>
      </c>
      <c r="L2957" s="577">
        <v>0</v>
      </c>
    </row>
    <row r="2958" spans="1:12" x14ac:dyDescent="0.2">
      <c r="A2958" s="58">
        <v>44436</v>
      </c>
      <c r="B2958" s="513" t="str">
        <f t="shared" si="77"/>
        <v>0828</v>
      </c>
      <c r="C2958" s="56">
        <v>2021</v>
      </c>
      <c r="D2958" s="577">
        <v>115</v>
      </c>
      <c r="E2958" s="577">
        <v>40</v>
      </c>
      <c r="F2958" s="141">
        <v>0</v>
      </c>
      <c r="G2958" s="577">
        <v>0</v>
      </c>
      <c r="H2958" s="577">
        <v>95</v>
      </c>
      <c r="I2958" s="577">
        <v>14</v>
      </c>
      <c r="J2958" s="577">
        <v>2</v>
      </c>
      <c r="K2958" s="577">
        <v>945</v>
      </c>
      <c r="L2958" s="577">
        <v>0</v>
      </c>
    </row>
    <row r="2959" spans="1:12" x14ac:dyDescent="0.2">
      <c r="A2959" s="58">
        <v>44437</v>
      </c>
      <c r="B2959" s="513" t="str">
        <f t="shared" si="77"/>
        <v>0829</v>
      </c>
      <c r="C2959" s="56">
        <v>2021</v>
      </c>
      <c r="D2959" s="577">
        <v>488</v>
      </c>
      <c r="E2959" s="577">
        <v>128</v>
      </c>
      <c r="F2959" s="141">
        <v>0</v>
      </c>
      <c r="G2959" s="577">
        <v>0</v>
      </c>
      <c r="H2959" s="577">
        <v>288</v>
      </c>
      <c r="I2959" s="577">
        <v>108</v>
      </c>
      <c r="J2959" s="577">
        <v>0</v>
      </c>
      <c r="K2959" s="577">
        <v>2664</v>
      </c>
      <c r="L2959" s="577">
        <v>0</v>
      </c>
    </row>
    <row r="2960" spans="1:12" x14ac:dyDescent="0.2">
      <c r="A2960" s="58">
        <v>44438</v>
      </c>
      <c r="B2960" s="513" t="str">
        <f t="shared" si="77"/>
        <v>0830</v>
      </c>
      <c r="C2960" s="56">
        <v>2021</v>
      </c>
      <c r="D2960" s="577">
        <v>180</v>
      </c>
      <c r="E2960" s="577">
        <v>24</v>
      </c>
      <c r="F2960" s="141">
        <v>0</v>
      </c>
      <c r="G2960" s="577">
        <v>0</v>
      </c>
      <c r="H2960" s="577">
        <v>619</v>
      </c>
      <c r="I2960" s="577">
        <v>30</v>
      </c>
      <c r="J2960" s="577">
        <v>18</v>
      </c>
      <c r="K2960" s="577">
        <v>3003</v>
      </c>
      <c r="L2960" s="577">
        <v>0</v>
      </c>
    </row>
    <row r="2961" spans="1:12" x14ac:dyDescent="0.2">
      <c r="A2961" s="58">
        <v>44439</v>
      </c>
      <c r="B2961" s="513" t="str">
        <f t="shared" si="77"/>
        <v>0831</v>
      </c>
      <c r="C2961" s="56">
        <v>2021</v>
      </c>
      <c r="D2961" s="577">
        <v>363</v>
      </c>
      <c r="E2961" s="577">
        <v>30</v>
      </c>
      <c r="F2961" s="141">
        <v>0</v>
      </c>
      <c r="G2961" s="577">
        <v>0</v>
      </c>
      <c r="H2961" s="577">
        <v>396</v>
      </c>
      <c r="I2961" s="577">
        <v>60</v>
      </c>
      <c r="J2961" s="577">
        <v>6</v>
      </c>
      <c r="K2961" s="577">
        <v>1512</v>
      </c>
      <c r="L2961" s="577">
        <v>0</v>
      </c>
    </row>
    <row r="2962" spans="1:12" x14ac:dyDescent="0.2">
      <c r="A2962" s="58">
        <v>44440</v>
      </c>
      <c r="B2962" s="513" t="str">
        <f t="shared" si="77"/>
        <v>0901</v>
      </c>
      <c r="C2962" s="56">
        <v>2021</v>
      </c>
      <c r="D2962" s="577">
        <v>392</v>
      </c>
      <c r="E2962" s="577">
        <v>40</v>
      </c>
      <c r="F2962" s="141">
        <v>0</v>
      </c>
      <c r="G2962" s="577">
        <v>0</v>
      </c>
      <c r="H2962" s="577">
        <v>388</v>
      </c>
      <c r="I2962" s="577">
        <v>64</v>
      </c>
      <c r="J2962" s="577">
        <v>8</v>
      </c>
      <c r="K2962" s="577">
        <v>1578</v>
      </c>
      <c r="L2962" s="577">
        <v>0</v>
      </c>
    </row>
    <row r="2963" spans="1:12" x14ac:dyDescent="0.2">
      <c r="A2963" s="58">
        <v>44441</v>
      </c>
      <c r="B2963" s="513" t="str">
        <f t="shared" si="77"/>
        <v>0902</v>
      </c>
      <c r="C2963" s="56">
        <v>2021</v>
      </c>
      <c r="D2963" s="577">
        <v>456</v>
      </c>
      <c r="E2963" s="577">
        <v>72</v>
      </c>
      <c r="F2963" s="141">
        <v>0</v>
      </c>
      <c r="G2963" s="577">
        <v>0</v>
      </c>
      <c r="H2963" s="577">
        <v>268</v>
      </c>
      <c r="I2963" s="577">
        <v>60</v>
      </c>
      <c r="J2963" s="577">
        <v>12</v>
      </c>
      <c r="K2963" s="577">
        <v>1464</v>
      </c>
      <c r="L2963" s="577">
        <v>0</v>
      </c>
    </row>
    <row r="2964" spans="1:12" x14ac:dyDescent="0.2">
      <c r="A2964" s="58">
        <v>44442</v>
      </c>
      <c r="B2964" s="513" t="str">
        <f t="shared" si="77"/>
        <v>0903</v>
      </c>
      <c r="C2964" s="56">
        <v>2021</v>
      </c>
      <c r="D2964" s="577">
        <v>472</v>
      </c>
      <c r="E2964" s="577">
        <v>52</v>
      </c>
      <c r="F2964" s="141">
        <v>0</v>
      </c>
      <c r="G2964" s="577">
        <v>0</v>
      </c>
      <c r="H2964" s="577">
        <v>416</v>
      </c>
      <c r="I2964" s="577">
        <v>72</v>
      </c>
      <c r="J2964" s="577">
        <v>0</v>
      </c>
      <c r="K2964" s="577">
        <v>1652</v>
      </c>
      <c r="L2964" s="577">
        <v>0</v>
      </c>
    </row>
    <row r="2965" spans="1:12" x14ac:dyDescent="0.2">
      <c r="A2965" s="58">
        <v>44443</v>
      </c>
      <c r="B2965" s="513" t="str">
        <f t="shared" si="77"/>
        <v>0904</v>
      </c>
      <c r="C2965" s="56">
        <v>2021</v>
      </c>
      <c r="D2965" s="577">
        <v>312</v>
      </c>
      <c r="E2965" s="577">
        <v>52</v>
      </c>
      <c r="F2965" s="141">
        <v>0</v>
      </c>
      <c r="G2965" s="577">
        <v>0</v>
      </c>
      <c r="H2965" s="577">
        <v>300</v>
      </c>
      <c r="I2965" s="577">
        <v>20</v>
      </c>
      <c r="J2965" s="577">
        <v>0</v>
      </c>
      <c r="K2965" s="577">
        <v>876</v>
      </c>
      <c r="L2965" s="577">
        <v>0</v>
      </c>
    </row>
    <row r="2966" spans="1:12" x14ac:dyDescent="0.2">
      <c r="A2966" s="58">
        <v>44444</v>
      </c>
      <c r="B2966" s="513" t="str">
        <f t="shared" si="77"/>
        <v>0905</v>
      </c>
      <c r="C2966" s="56">
        <v>2021</v>
      </c>
      <c r="D2966" s="577">
        <v>968</v>
      </c>
      <c r="E2966" s="577">
        <v>180</v>
      </c>
      <c r="F2966" s="141">
        <v>0</v>
      </c>
      <c r="G2966" s="577">
        <v>0</v>
      </c>
      <c r="H2966" s="577">
        <v>576</v>
      </c>
      <c r="I2966" s="577">
        <v>60</v>
      </c>
      <c r="J2966" s="577">
        <v>4</v>
      </c>
      <c r="K2966" s="577">
        <v>880</v>
      </c>
      <c r="L2966" s="577">
        <v>0</v>
      </c>
    </row>
    <row r="2967" spans="1:12" x14ac:dyDescent="0.2">
      <c r="A2967" s="58">
        <v>44445</v>
      </c>
      <c r="B2967" s="513" t="str">
        <f t="shared" si="77"/>
        <v>0906</v>
      </c>
      <c r="C2967" s="56">
        <v>2021</v>
      </c>
      <c r="D2967" s="577">
        <v>720</v>
      </c>
      <c r="E2967" s="577">
        <v>138</v>
      </c>
      <c r="F2967" s="141">
        <v>0</v>
      </c>
      <c r="G2967" s="577">
        <v>0</v>
      </c>
      <c r="H2967" s="577">
        <v>503</v>
      </c>
      <c r="I2967" s="577">
        <v>69</v>
      </c>
      <c r="J2967" s="577">
        <v>3</v>
      </c>
      <c r="K2967" s="577">
        <v>648</v>
      </c>
      <c r="L2967" s="577">
        <v>0</v>
      </c>
    </row>
    <row r="2968" spans="1:12" x14ac:dyDescent="0.2">
      <c r="A2968" s="58">
        <v>44446</v>
      </c>
      <c r="B2968" s="513" t="str">
        <f t="shared" si="77"/>
        <v>0907</v>
      </c>
      <c r="C2968" s="56">
        <v>2021</v>
      </c>
      <c r="D2968" s="577">
        <v>444</v>
      </c>
      <c r="E2968" s="577">
        <v>111</v>
      </c>
      <c r="F2968" s="141">
        <v>0</v>
      </c>
      <c r="G2968" s="577">
        <v>0</v>
      </c>
      <c r="H2968" s="577">
        <v>381</v>
      </c>
      <c r="I2968" s="577">
        <v>75</v>
      </c>
      <c r="J2968" s="577">
        <v>0</v>
      </c>
      <c r="K2968" s="577">
        <v>960</v>
      </c>
      <c r="L2968" s="577">
        <v>0</v>
      </c>
    </row>
    <row r="2969" spans="1:12" x14ac:dyDescent="0.2">
      <c r="A2969" s="58">
        <v>44447</v>
      </c>
      <c r="B2969" s="513" t="str">
        <f t="shared" si="77"/>
        <v>0908</v>
      </c>
      <c r="C2969" s="56">
        <v>2021</v>
      </c>
      <c r="D2969" s="577">
        <v>442</v>
      </c>
      <c r="E2969" s="577">
        <v>132</v>
      </c>
      <c r="F2969" s="141">
        <v>0</v>
      </c>
      <c r="G2969" s="577">
        <v>6</v>
      </c>
      <c r="H2969" s="577">
        <v>416</v>
      </c>
      <c r="I2969" s="577">
        <v>120</v>
      </c>
      <c r="J2969" s="577">
        <v>2</v>
      </c>
      <c r="K2969" s="577">
        <v>1960</v>
      </c>
      <c r="L2969" s="577">
        <v>0</v>
      </c>
    </row>
    <row r="2970" spans="1:12" x14ac:dyDescent="0.2">
      <c r="A2970" s="58">
        <v>44448</v>
      </c>
      <c r="B2970" s="513" t="str">
        <f t="shared" si="77"/>
        <v>0909</v>
      </c>
      <c r="C2970" s="56">
        <v>2021</v>
      </c>
      <c r="D2970" s="577">
        <v>282</v>
      </c>
      <c r="E2970" s="577">
        <v>48</v>
      </c>
      <c r="F2970" s="141">
        <v>0</v>
      </c>
      <c r="G2970" s="577">
        <v>0</v>
      </c>
      <c r="H2970" s="577">
        <v>306</v>
      </c>
      <c r="I2970" s="577">
        <v>90</v>
      </c>
      <c r="J2970" s="577">
        <v>0</v>
      </c>
      <c r="K2970" s="577">
        <v>2700</v>
      </c>
      <c r="L2970" s="577">
        <v>0</v>
      </c>
    </row>
    <row r="2971" spans="1:12" x14ac:dyDescent="0.2">
      <c r="A2971" s="58">
        <v>44449</v>
      </c>
      <c r="B2971" s="513" t="str">
        <f t="shared" si="77"/>
        <v>0910</v>
      </c>
      <c r="C2971" s="56">
        <v>2021</v>
      </c>
      <c r="D2971" s="577">
        <v>261</v>
      </c>
      <c r="E2971" s="577">
        <v>76.5</v>
      </c>
      <c r="F2971" s="141">
        <v>0</v>
      </c>
      <c r="G2971" s="577">
        <v>6</v>
      </c>
      <c r="H2971" s="577">
        <v>378</v>
      </c>
      <c r="I2971" s="577">
        <v>186</v>
      </c>
      <c r="J2971" s="577">
        <v>0</v>
      </c>
      <c r="K2971" s="577">
        <v>3868</v>
      </c>
      <c r="L2971" s="577">
        <v>0</v>
      </c>
    </row>
    <row r="2972" spans="1:12" x14ac:dyDescent="0.2">
      <c r="A2972" s="58">
        <v>44450</v>
      </c>
      <c r="B2972" s="513" t="str">
        <f t="shared" si="77"/>
        <v>0911</v>
      </c>
      <c r="C2972" s="56">
        <v>2021</v>
      </c>
      <c r="D2972" s="577">
        <v>282</v>
      </c>
      <c r="E2972" s="577">
        <v>78</v>
      </c>
      <c r="F2972" s="141">
        <v>0</v>
      </c>
      <c r="G2972" s="577">
        <v>0</v>
      </c>
      <c r="H2972" s="577">
        <v>294</v>
      </c>
      <c r="I2972" s="577">
        <v>120</v>
      </c>
      <c r="J2972" s="577">
        <v>0</v>
      </c>
      <c r="K2972" s="577">
        <v>4122</v>
      </c>
      <c r="L2972" s="577">
        <v>0</v>
      </c>
    </row>
    <row r="2973" spans="1:12" x14ac:dyDescent="0.2">
      <c r="A2973" s="58">
        <v>44451</v>
      </c>
      <c r="B2973" s="513" t="str">
        <f t="shared" si="77"/>
        <v>0912</v>
      </c>
      <c r="C2973" s="56">
        <v>2021</v>
      </c>
      <c r="D2973" s="577">
        <v>582</v>
      </c>
      <c r="E2973" s="577">
        <v>66</v>
      </c>
      <c r="F2973" s="141">
        <v>0</v>
      </c>
      <c r="G2973" s="577">
        <v>0</v>
      </c>
      <c r="H2973" s="577">
        <v>282</v>
      </c>
      <c r="I2973" s="577">
        <v>180</v>
      </c>
      <c r="J2973" s="577">
        <v>0</v>
      </c>
      <c r="K2973" s="577">
        <v>4626</v>
      </c>
      <c r="L2973" s="577">
        <v>0</v>
      </c>
    </row>
    <row r="2974" spans="1:12" x14ac:dyDescent="0.2">
      <c r="A2974" s="58">
        <v>44452</v>
      </c>
      <c r="B2974" s="513" t="str">
        <f t="shared" si="77"/>
        <v>0913</v>
      </c>
      <c r="C2974" s="56">
        <v>2021</v>
      </c>
      <c r="D2974" s="577">
        <v>264</v>
      </c>
      <c r="E2974" s="577">
        <v>144</v>
      </c>
      <c r="F2974" s="141">
        <v>0</v>
      </c>
      <c r="G2974" s="577">
        <v>0</v>
      </c>
      <c r="H2974" s="577">
        <v>180</v>
      </c>
      <c r="I2974" s="577">
        <v>150</v>
      </c>
      <c r="J2974" s="577">
        <v>0</v>
      </c>
      <c r="K2974" s="577">
        <v>5305</v>
      </c>
      <c r="L2974" s="577">
        <v>0</v>
      </c>
    </row>
    <row r="2975" spans="1:12" x14ac:dyDescent="0.2">
      <c r="A2975" s="58">
        <v>44453</v>
      </c>
      <c r="B2975" s="513" t="str">
        <f t="shared" ref="B2975:B3038" si="78">CONCATENATE(TEXT(A2975,"mm"),TEXT(A2975,"dd"))</f>
        <v>0914</v>
      </c>
      <c r="C2975" s="56">
        <v>2021</v>
      </c>
      <c r="D2975" s="577">
        <v>204</v>
      </c>
      <c r="E2975" s="577">
        <v>66</v>
      </c>
      <c r="F2975" s="141">
        <v>0</v>
      </c>
      <c r="G2975" s="577">
        <v>0</v>
      </c>
      <c r="H2975" s="577">
        <v>306</v>
      </c>
      <c r="I2975" s="577">
        <v>54</v>
      </c>
      <c r="J2975" s="577">
        <v>0</v>
      </c>
      <c r="K2975" s="577">
        <v>4902</v>
      </c>
      <c r="L2975" s="577">
        <v>0</v>
      </c>
    </row>
    <row r="2976" spans="1:12" x14ac:dyDescent="0.2">
      <c r="A2976" s="58">
        <v>44454</v>
      </c>
      <c r="B2976" s="513" t="str">
        <f t="shared" si="78"/>
        <v>0915</v>
      </c>
      <c r="C2976" s="56">
        <v>2021</v>
      </c>
      <c r="D2976" s="577">
        <v>612</v>
      </c>
      <c r="E2976" s="577">
        <v>150</v>
      </c>
      <c r="F2976" s="141">
        <v>0</v>
      </c>
      <c r="G2976" s="577">
        <v>0</v>
      </c>
      <c r="H2976" s="577">
        <v>345</v>
      </c>
      <c r="I2976" s="577">
        <v>156</v>
      </c>
      <c r="J2976" s="577">
        <v>0</v>
      </c>
      <c r="K2976" s="577">
        <v>3762</v>
      </c>
      <c r="L2976" s="577">
        <v>0</v>
      </c>
    </row>
    <row r="2977" spans="1:12" x14ac:dyDescent="0.2">
      <c r="A2977" s="58">
        <v>44455</v>
      </c>
      <c r="B2977" s="513" t="str">
        <f t="shared" si="78"/>
        <v>0916</v>
      </c>
      <c r="C2977" s="56">
        <v>2021</v>
      </c>
      <c r="D2977" s="577">
        <v>990</v>
      </c>
      <c r="E2977" s="577">
        <v>258</v>
      </c>
      <c r="F2977" s="141">
        <v>0</v>
      </c>
      <c r="G2977" s="577">
        <v>0</v>
      </c>
      <c r="H2977" s="577">
        <v>426</v>
      </c>
      <c r="I2977" s="577">
        <v>198</v>
      </c>
      <c r="J2977" s="577">
        <v>0</v>
      </c>
      <c r="K2977" s="577">
        <v>2820</v>
      </c>
      <c r="L2977" s="577">
        <v>0</v>
      </c>
    </row>
    <row r="2978" spans="1:12" x14ac:dyDescent="0.2">
      <c r="A2978" s="58">
        <v>44456</v>
      </c>
      <c r="B2978" s="513" t="str">
        <f t="shared" si="78"/>
        <v>0917</v>
      </c>
      <c r="C2978" s="56">
        <v>2021</v>
      </c>
      <c r="D2978" s="577">
        <v>894</v>
      </c>
      <c r="E2978" s="577">
        <v>186</v>
      </c>
      <c r="F2978" s="141">
        <v>0</v>
      </c>
      <c r="G2978" s="577">
        <v>0</v>
      </c>
      <c r="H2978" s="577">
        <v>612</v>
      </c>
      <c r="I2978" s="577">
        <v>140</v>
      </c>
      <c r="J2978" s="577">
        <v>4</v>
      </c>
      <c r="K2978" s="577">
        <v>2506</v>
      </c>
      <c r="L2978" s="577">
        <v>0</v>
      </c>
    </row>
    <row r="2979" spans="1:12" x14ac:dyDescent="0.2">
      <c r="A2979" s="58">
        <v>44457</v>
      </c>
      <c r="B2979" s="513" t="str">
        <f t="shared" si="78"/>
        <v>0918</v>
      </c>
      <c r="C2979" s="56">
        <v>2021</v>
      </c>
      <c r="D2979" s="577">
        <v>2352</v>
      </c>
      <c r="E2979" s="577">
        <v>414</v>
      </c>
      <c r="F2979" s="141">
        <v>0</v>
      </c>
      <c r="G2979" s="577">
        <v>12</v>
      </c>
      <c r="H2979" s="577">
        <v>6528</v>
      </c>
      <c r="I2979" s="577">
        <v>732</v>
      </c>
      <c r="J2979" s="577">
        <v>6</v>
      </c>
      <c r="K2979" s="577">
        <v>1632</v>
      </c>
      <c r="L2979" s="577">
        <v>0</v>
      </c>
    </row>
    <row r="2980" spans="1:12" x14ac:dyDescent="0.2">
      <c r="A2980" s="58">
        <v>44458</v>
      </c>
      <c r="B2980" s="513" t="str">
        <f t="shared" si="78"/>
        <v>0919</v>
      </c>
      <c r="C2980" s="56">
        <v>2021</v>
      </c>
      <c r="D2980" s="577">
        <v>864</v>
      </c>
      <c r="E2980" s="577">
        <v>354</v>
      </c>
      <c r="F2980" s="141">
        <v>0</v>
      </c>
      <c r="G2980" s="577">
        <v>30</v>
      </c>
      <c r="H2980" s="577">
        <v>4575</v>
      </c>
      <c r="I2980" s="577">
        <v>672</v>
      </c>
      <c r="J2980" s="577">
        <v>0</v>
      </c>
      <c r="K2980" s="577">
        <v>1428</v>
      </c>
      <c r="L2980" s="577">
        <v>0</v>
      </c>
    </row>
    <row r="2981" spans="1:12" x14ac:dyDescent="0.2">
      <c r="A2981" s="58">
        <v>44459</v>
      </c>
      <c r="B2981" s="513" t="str">
        <f t="shared" si="78"/>
        <v>0920</v>
      </c>
      <c r="C2981" s="56">
        <v>2021</v>
      </c>
      <c r="D2981" s="577">
        <v>774</v>
      </c>
      <c r="E2981" s="577">
        <v>198</v>
      </c>
      <c r="F2981" s="141">
        <v>0</v>
      </c>
      <c r="G2981" s="577">
        <v>0</v>
      </c>
      <c r="H2981" s="577">
        <v>2772</v>
      </c>
      <c r="I2981" s="577">
        <v>408</v>
      </c>
      <c r="J2981" s="577">
        <v>0</v>
      </c>
      <c r="K2981" s="577">
        <v>3078</v>
      </c>
      <c r="L2981" s="577">
        <v>0</v>
      </c>
    </row>
    <row r="2982" spans="1:12" x14ac:dyDescent="0.2">
      <c r="A2982" s="58">
        <v>44460</v>
      </c>
      <c r="B2982" s="513" t="str">
        <f t="shared" si="78"/>
        <v>0921</v>
      </c>
      <c r="C2982" s="56">
        <v>2021</v>
      </c>
      <c r="D2982" s="577">
        <v>762</v>
      </c>
      <c r="E2982" s="577">
        <v>174</v>
      </c>
      <c r="F2982" s="141">
        <v>0</v>
      </c>
      <c r="G2982" s="577">
        <v>0</v>
      </c>
      <c r="H2982" s="577">
        <v>1686</v>
      </c>
      <c r="I2982" s="577">
        <v>426</v>
      </c>
      <c r="J2982" s="577">
        <v>0</v>
      </c>
      <c r="K2982" s="577">
        <v>3876</v>
      </c>
      <c r="L2982" s="577">
        <v>0</v>
      </c>
    </row>
    <row r="2983" spans="1:12" x14ac:dyDescent="0.2">
      <c r="A2983" s="58">
        <v>44461</v>
      </c>
      <c r="B2983" s="513" t="str">
        <f t="shared" si="78"/>
        <v>0922</v>
      </c>
      <c r="C2983" s="56">
        <v>2021</v>
      </c>
      <c r="D2983" s="577">
        <v>636</v>
      </c>
      <c r="E2983" s="577">
        <v>108</v>
      </c>
      <c r="F2983" s="141">
        <v>0</v>
      </c>
      <c r="G2983" s="577">
        <v>0</v>
      </c>
      <c r="H2983" s="577">
        <v>1392</v>
      </c>
      <c r="I2983" s="577">
        <v>252</v>
      </c>
      <c r="J2983" s="577">
        <v>0</v>
      </c>
      <c r="K2983" s="577">
        <v>3738</v>
      </c>
      <c r="L2983" s="577">
        <v>0</v>
      </c>
    </row>
    <row r="2984" spans="1:12" x14ac:dyDescent="0.2">
      <c r="A2984" s="58">
        <v>44462</v>
      </c>
      <c r="B2984" s="513" t="str">
        <f t="shared" si="78"/>
        <v>0923</v>
      </c>
      <c r="C2984" s="56">
        <v>2021</v>
      </c>
      <c r="D2984" s="577">
        <v>972</v>
      </c>
      <c r="E2984" s="577">
        <v>120</v>
      </c>
      <c r="F2984" s="141">
        <v>0</v>
      </c>
      <c r="G2984" s="577">
        <v>0</v>
      </c>
      <c r="H2984" s="577">
        <v>1596</v>
      </c>
      <c r="I2984" s="577">
        <v>336</v>
      </c>
      <c r="J2984" s="577">
        <v>0</v>
      </c>
      <c r="K2984" s="577">
        <v>3732</v>
      </c>
      <c r="L2984" s="577">
        <v>0</v>
      </c>
    </row>
    <row r="2985" spans="1:12" x14ac:dyDescent="0.2">
      <c r="A2985" s="58">
        <v>44463</v>
      </c>
      <c r="B2985" s="513" t="str">
        <f t="shared" si="78"/>
        <v>0924</v>
      </c>
      <c r="C2985" s="56">
        <v>2021</v>
      </c>
      <c r="D2985" s="577">
        <v>510</v>
      </c>
      <c r="E2985" s="577">
        <v>60</v>
      </c>
      <c r="F2985" s="141">
        <v>0</v>
      </c>
      <c r="G2985" s="577">
        <v>0</v>
      </c>
      <c r="H2985" s="577">
        <v>636</v>
      </c>
      <c r="I2985" s="577">
        <v>126</v>
      </c>
      <c r="J2985" s="577">
        <v>0</v>
      </c>
      <c r="K2985" s="577">
        <v>4224</v>
      </c>
      <c r="L2985" s="577">
        <v>0</v>
      </c>
    </row>
    <row r="2986" spans="1:12" x14ac:dyDescent="0.2">
      <c r="A2986" s="58">
        <v>44464</v>
      </c>
      <c r="B2986" s="513" t="str">
        <f t="shared" si="78"/>
        <v>0925</v>
      </c>
      <c r="C2986" s="56">
        <v>2021</v>
      </c>
      <c r="D2986" s="577">
        <v>312</v>
      </c>
      <c r="E2986" s="577">
        <v>72</v>
      </c>
      <c r="F2986" s="141">
        <v>0</v>
      </c>
      <c r="G2986" s="577">
        <v>0</v>
      </c>
      <c r="H2986" s="577">
        <v>474</v>
      </c>
      <c r="I2986" s="577">
        <v>108</v>
      </c>
      <c r="J2986" s="577">
        <v>0</v>
      </c>
      <c r="K2986" s="577">
        <v>3156</v>
      </c>
      <c r="L2986" s="577">
        <v>0</v>
      </c>
    </row>
    <row r="2987" spans="1:12" x14ac:dyDescent="0.2">
      <c r="A2987" s="58">
        <v>44465</v>
      </c>
      <c r="B2987" s="513" t="str">
        <f t="shared" si="78"/>
        <v>0926</v>
      </c>
      <c r="C2987" s="56">
        <v>2021</v>
      </c>
      <c r="D2987" s="577">
        <v>324</v>
      </c>
      <c r="E2987" s="577">
        <v>60</v>
      </c>
      <c r="F2987" s="141">
        <v>0</v>
      </c>
      <c r="G2987" s="577">
        <v>0</v>
      </c>
      <c r="H2987" s="577">
        <v>828</v>
      </c>
      <c r="I2987" s="577">
        <v>180</v>
      </c>
      <c r="J2987" s="577">
        <v>0</v>
      </c>
      <c r="K2987" s="577">
        <v>2322</v>
      </c>
      <c r="L2987" s="577">
        <v>0</v>
      </c>
    </row>
    <row r="2988" spans="1:12" x14ac:dyDescent="0.2">
      <c r="A2988" s="58">
        <v>44466</v>
      </c>
      <c r="B2988" s="513" t="str">
        <f t="shared" si="78"/>
        <v>0927</v>
      </c>
      <c r="C2988" s="56">
        <v>2021</v>
      </c>
      <c r="D2988" s="577">
        <v>384</v>
      </c>
      <c r="E2988" s="577">
        <v>66</v>
      </c>
      <c r="F2988" s="141">
        <v>0</v>
      </c>
      <c r="G2988" s="577">
        <v>0</v>
      </c>
      <c r="H2988" s="577">
        <v>2252</v>
      </c>
      <c r="I2988" s="577">
        <v>498</v>
      </c>
      <c r="J2988" s="577">
        <v>6</v>
      </c>
      <c r="K2988" s="577">
        <v>1220</v>
      </c>
      <c r="L2988" s="577">
        <v>0</v>
      </c>
    </row>
    <row r="2989" spans="1:12" x14ac:dyDescent="0.2">
      <c r="A2989" s="58">
        <v>44467</v>
      </c>
      <c r="B2989" s="513" t="str">
        <f t="shared" si="78"/>
        <v>0928</v>
      </c>
      <c r="C2989" s="56">
        <v>2021</v>
      </c>
      <c r="D2989" s="577">
        <v>702</v>
      </c>
      <c r="E2989" s="577">
        <v>24</v>
      </c>
      <c r="F2989" s="141">
        <v>0</v>
      </c>
      <c r="G2989" s="577">
        <v>6</v>
      </c>
      <c r="H2989" s="577">
        <v>4884</v>
      </c>
      <c r="I2989" s="577">
        <v>774</v>
      </c>
      <c r="J2989" s="577">
        <v>12</v>
      </c>
      <c r="K2989" s="577">
        <v>1494</v>
      </c>
      <c r="L2989" s="577">
        <v>0</v>
      </c>
    </row>
    <row r="2990" spans="1:12" x14ac:dyDescent="0.2">
      <c r="A2990" s="58">
        <v>44468</v>
      </c>
      <c r="B2990" s="513" t="str">
        <f t="shared" si="78"/>
        <v>0929</v>
      </c>
      <c r="C2990" s="56">
        <v>2021</v>
      </c>
      <c r="D2990" s="141">
        <v>168</v>
      </c>
      <c r="E2990" s="141">
        <v>36</v>
      </c>
      <c r="F2990" s="141">
        <v>0</v>
      </c>
      <c r="G2990" s="577">
        <v>0</v>
      </c>
      <c r="H2990" s="141">
        <v>1081</v>
      </c>
      <c r="I2990" s="141">
        <v>288</v>
      </c>
      <c r="J2990" s="141">
        <v>6</v>
      </c>
      <c r="K2990" s="141">
        <v>897</v>
      </c>
      <c r="L2990" s="141">
        <v>0</v>
      </c>
    </row>
    <row r="2991" spans="1:12" x14ac:dyDescent="0.2">
      <c r="A2991" s="58">
        <v>44469</v>
      </c>
      <c r="B2991" s="513" t="str">
        <f t="shared" si="78"/>
        <v>0930</v>
      </c>
      <c r="C2991" s="56">
        <v>2021</v>
      </c>
      <c r="D2991" s="141">
        <v>258</v>
      </c>
      <c r="E2991" s="141">
        <v>6</v>
      </c>
      <c r="F2991" s="141">
        <v>0</v>
      </c>
      <c r="G2991" s="577">
        <v>0</v>
      </c>
      <c r="H2991" s="141">
        <v>1296</v>
      </c>
      <c r="I2991" s="141">
        <v>132</v>
      </c>
      <c r="J2991" s="141">
        <v>0</v>
      </c>
      <c r="K2991" s="141">
        <v>156</v>
      </c>
      <c r="L2991" s="141">
        <v>0</v>
      </c>
    </row>
    <row r="2992" spans="1:12" x14ac:dyDescent="0.2">
      <c r="A2992" s="58">
        <v>44470</v>
      </c>
      <c r="B2992" s="513" t="str">
        <f t="shared" si="78"/>
        <v>1001</v>
      </c>
      <c r="C2992" s="56">
        <v>2021</v>
      </c>
      <c r="D2992" s="141">
        <v>324</v>
      </c>
      <c r="E2992" s="141">
        <v>36</v>
      </c>
      <c r="F2992" s="141">
        <v>0</v>
      </c>
      <c r="G2992" s="577">
        <v>0</v>
      </c>
      <c r="H2992" s="141">
        <v>522</v>
      </c>
      <c r="I2992" s="141">
        <v>132</v>
      </c>
      <c r="J2992" s="141">
        <v>0</v>
      </c>
      <c r="K2992" s="141">
        <v>330</v>
      </c>
      <c r="L2992" s="141">
        <v>0</v>
      </c>
    </row>
    <row r="2993" spans="1:12" x14ac:dyDescent="0.2">
      <c r="A2993" s="58">
        <v>44471</v>
      </c>
      <c r="B2993" s="513" t="str">
        <f t="shared" si="78"/>
        <v>1002</v>
      </c>
      <c r="C2993" s="56">
        <v>2021</v>
      </c>
      <c r="D2993" s="141">
        <v>150</v>
      </c>
      <c r="E2993" s="141">
        <v>6</v>
      </c>
      <c r="F2993" s="141">
        <v>0</v>
      </c>
      <c r="G2993" s="577">
        <v>0</v>
      </c>
      <c r="H2993" s="141">
        <v>498</v>
      </c>
      <c r="I2993" s="141">
        <v>126</v>
      </c>
      <c r="J2993" s="141">
        <v>6</v>
      </c>
      <c r="K2993" s="141">
        <v>156</v>
      </c>
      <c r="L2993" s="141">
        <v>0</v>
      </c>
    </row>
    <row r="2994" spans="1:12" x14ac:dyDescent="0.2">
      <c r="A2994" s="58">
        <v>44472</v>
      </c>
      <c r="B2994" s="513" t="str">
        <f t="shared" si="78"/>
        <v>1003</v>
      </c>
      <c r="C2994" s="56">
        <v>2021</v>
      </c>
      <c r="D2994" s="141">
        <v>186</v>
      </c>
      <c r="E2994" s="141">
        <v>30</v>
      </c>
      <c r="F2994" s="141">
        <v>0</v>
      </c>
      <c r="G2994" s="577">
        <v>0</v>
      </c>
      <c r="H2994" s="141">
        <v>768</v>
      </c>
      <c r="I2994" s="141">
        <v>156</v>
      </c>
      <c r="J2994" s="141">
        <v>0</v>
      </c>
      <c r="K2994" s="141">
        <v>162</v>
      </c>
      <c r="L2994" s="141">
        <v>0</v>
      </c>
    </row>
    <row r="2995" spans="1:12" x14ac:dyDescent="0.2">
      <c r="A2995" s="58">
        <v>44473</v>
      </c>
      <c r="B2995" s="513" t="str">
        <f t="shared" si="78"/>
        <v>1004</v>
      </c>
      <c r="C2995" s="56">
        <v>2021</v>
      </c>
      <c r="D2995" s="141">
        <v>343</v>
      </c>
      <c r="E2995" s="141">
        <v>45</v>
      </c>
      <c r="F2995" s="141">
        <v>0</v>
      </c>
      <c r="G2995" s="577">
        <v>0</v>
      </c>
      <c r="H2995" s="141">
        <v>1005</v>
      </c>
      <c r="I2995" s="141">
        <v>194</v>
      </c>
      <c r="J2995" s="141">
        <v>3</v>
      </c>
      <c r="K2995" s="141">
        <v>108</v>
      </c>
      <c r="L2995" s="141">
        <v>0</v>
      </c>
    </row>
    <row r="2996" spans="1:12" x14ac:dyDescent="0.2">
      <c r="A2996" s="58">
        <v>44474</v>
      </c>
      <c r="B2996" s="513" t="str">
        <f t="shared" si="78"/>
        <v>1005</v>
      </c>
      <c r="C2996" s="56">
        <v>2021</v>
      </c>
      <c r="D2996" s="141">
        <v>276</v>
      </c>
      <c r="E2996" s="141">
        <v>30</v>
      </c>
      <c r="F2996" s="141">
        <v>0</v>
      </c>
      <c r="G2996" s="577">
        <v>6</v>
      </c>
      <c r="H2996" s="141">
        <v>1335</v>
      </c>
      <c r="I2996" s="141">
        <v>171</v>
      </c>
      <c r="J2996" s="141">
        <v>0</v>
      </c>
      <c r="K2996" s="141">
        <v>24</v>
      </c>
      <c r="L2996" s="141">
        <v>0</v>
      </c>
    </row>
    <row r="2997" spans="1:12" x14ac:dyDescent="0.2">
      <c r="A2997" s="58">
        <v>44475</v>
      </c>
      <c r="B2997" s="513" t="str">
        <f t="shared" si="78"/>
        <v>1006</v>
      </c>
      <c r="C2997" s="56">
        <v>2021</v>
      </c>
      <c r="D2997" s="141">
        <v>504</v>
      </c>
      <c r="E2997" s="141">
        <v>42</v>
      </c>
      <c r="F2997" s="141">
        <v>0</v>
      </c>
      <c r="G2997" s="141">
        <v>0</v>
      </c>
      <c r="H2997" s="141">
        <v>1776</v>
      </c>
      <c r="I2997" s="141">
        <v>126</v>
      </c>
      <c r="J2997" s="141">
        <v>6</v>
      </c>
      <c r="K2997" s="141">
        <v>18</v>
      </c>
      <c r="L2997" s="141">
        <v>0</v>
      </c>
    </row>
    <row r="2998" spans="1:12" x14ac:dyDescent="0.2">
      <c r="A2998" s="58">
        <v>44476</v>
      </c>
      <c r="B2998" s="513" t="str">
        <f t="shared" si="78"/>
        <v>1007</v>
      </c>
      <c r="C2998" s="56">
        <v>2021</v>
      </c>
      <c r="D2998" s="141">
        <v>286</v>
      </c>
      <c r="E2998" s="141">
        <v>29</v>
      </c>
      <c r="F2998" s="141">
        <v>0</v>
      </c>
      <c r="G2998" s="141">
        <v>0</v>
      </c>
      <c r="H2998" s="141">
        <v>848</v>
      </c>
      <c r="I2998" s="141">
        <v>114</v>
      </c>
      <c r="J2998" s="141">
        <v>7</v>
      </c>
      <c r="K2998" s="141">
        <v>31</v>
      </c>
      <c r="L2998" s="141">
        <v>0</v>
      </c>
    </row>
    <row r="2999" spans="1:12" x14ac:dyDescent="0.2">
      <c r="A2999" s="58">
        <v>44477</v>
      </c>
      <c r="B2999" s="513" t="str">
        <f t="shared" si="78"/>
        <v>1008</v>
      </c>
      <c r="C2999" s="56">
        <v>2021</v>
      </c>
      <c r="D2999" s="141">
        <v>259</v>
      </c>
      <c r="E2999" s="141">
        <v>24</v>
      </c>
      <c r="F2999" s="141">
        <v>0</v>
      </c>
      <c r="G2999" s="141">
        <v>0</v>
      </c>
      <c r="H2999" s="141">
        <v>785</v>
      </c>
      <c r="I2999" s="141">
        <v>136</v>
      </c>
      <c r="J2999" s="141">
        <v>3</v>
      </c>
      <c r="K2999" s="141">
        <v>39</v>
      </c>
      <c r="L2999" s="141">
        <v>0</v>
      </c>
    </row>
    <row r="3000" spans="1:12" x14ac:dyDescent="0.2">
      <c r="A3000" s="58">
        <v>44478</v>
      </c>
      <c r="B3000" s="513" t="str">
        <f t="shared" si="78"/>
        <v>1009</v>
      </c>
      <c r="C3000" s="56">
        <v>2021</v>
      </c>
      <c r="D3000" s="141">
        <v>201</v>
      </c>
      <c r="E3000" s="141">
        <v>18</v>
      </c>
      <c r="F3000" s="141">
        <v>0</v>
      </c>
      <c r="G3000" s="141">
        <v>0</v>
      </c>
      <c r="H3000" s="141">
        <v>1048</v>
      </c>
      <c r="I3000" s="141">
        <v>156</v>
      </c>
      <c r="J3000" s="141">
        <v>0</v>
      </c>
      <c r="K3000" s="141">
        <v>20</v>
      </c>
      <c r="L3000" s="141">
        <v>0</v>
      </c>
    </row>
    <row r="3001" spans="1:12" x14ac:dyDescent="0.2">
      <c r="A3001" s="58">
        <v>44479</v>
      </c>
      <c r="B3001" s="513" t="str">
        <f t="shared" si="78"/>
        <v>1010</v>
      </c>
      <c r="C3001" s="56">
        <v>2021</v>
      </c>
      <c r="D3001" s="141">
        <v>189</v>
      </c>
      <c r="E3001" s="141">
        <v>25</v>
      </c>
      <c r="F3001" s="141">
        <v>0</v>
      </c>
      <c r="G3001" s="141">
        <v>0</v>
      </c>
      <c r="H3001" s="141">
        <v>1159</v>
      </c>
      <c r="I3001" s="141">
        <v>172</v>
      </c>
      <c r="J3001" s="141">
        <v>1</v>
      </c>
      <c r="K3001" s="141">
        <v>15</v>
      </c>
      <c r="L3001" s="141">
        <v>0</v>
      </c>
    </row>
    <row r="3002" spans="1:12" x14ac:dyDescent="0.2">
      <c r="A3002" s="58">
        <v>44480</v>
      </c>
      <c r="B3002" s="513" t="str">
        <f t="shared" si="78"/>
        <v>1011</v>
      </c>
      <c r="C3002" s="56">
        <v>2021</v>
      </c>
      <c r="D3002" s="141">
        <v>157</v>
      </c>
      <c r="E3002" s="141">
        <v>14</v>
      </c>
      <c r="F3002" s="141">
        <v>0</v>
      </c>
      <c r="G3002" s="141">
        <v>0</v>
      </c>
      <c r="H3002" s="141">
        <v>1032</v>
      </c>
      <c r="I3002" s="141">
        <v>87</v>
      </c>
      <c r="J3002" s="141">
        <v>0</v>
      </c>
      <c r="K3002" s="141">
        <v>14</v>
      </c>
      <c r="L3002" s="141">
        <v>0</v>
      </c>
    </row>
    <row r="3003" spans="1:12" x14ac:dyDescent="0.2">
      <c r="A3003" s="58">
        <v>44481</v>
      </c>
      <c r="B3003" s="513" t="str">
        <f t="shared" si="78"/>
        <v>1012</v>
      </c>
      <c r="C3003" s="56">
        <v>2021</v>
      </c>
      <c r="D3003" s="141">
        <v>118</v>
      </c>
      <c r="E3003" s="141">
        <v>7</v>
      </c>
      <c r="F3003" s="141">
        <v>0</v>
      </c>
      <c r="G3003" s="141">
        <v>0</v>
      </c>
      <c r="H3003" s="141">
        <v>1074</v>
      </c>
      <c r="I3003" s="141">
        <v>140</v>
      </c>
      <c r="J3003" s="141">
        <v>0</v>
      </c>
      <c r="K3003" s="141">
        <v>9</v>
      </c>
      <c r="L3003" s="141">
        <v>0</v>
      </c>
    </row>
    <row r="3004" spans="1:12" x14ac:dyDescent="0.2">
      <c r="A3004" s="58">
        <v>44482</v>
      </c>
      <c r="B3004" s="513" t="str">
        <f t="shared" si="78"/>
        <v>1013</v>
      </c>
      <c r="C3004" s="56">
        <v>2021</v>
      </c>
      <c r="D3004" s="141">
        <v>176</v>
      </c>
      <c r="E3004" s="141">
        <v>11</v>
      </c>
      <c r="F3004" s="141">
        <v>0</v>
      </c>
      <c r="G3004" s="141">
        <v>0</v>
      </c>
      <c r="H3004" s="141">
        <v>959</v>
      </c>
      <c r="I3004" s="141">
        <v>95</v>
      </c>
      <c r="J3004" s="141">
        <v>1</v>
      </c>
      <c r="K3004" s="141">
        <v>12</v>
      </c>
      <c r="L3004" s="141">
        <v>0</v>
      </c>
    </row>
    <row r="3005" spans="1:12" x14ac:dyDescent="0.2">
      <c r="A3005" s="58">
        <v>44483</v>
      </c>
      <c r="B3005" s="513" t="str">
        <f t="shared" si="78"/>
        <v>1014</v>
      </c>
      <c r="C3005" s="56">
        <v>2021</v>
      </c>
      <c r="D3005" s="141">
        <v>114</v>
      </c>
      <c r="E3005" s="141">
        <v>10</v>
      </c>
      <c r="F3005" s="141">
        <v>0</v>
      </c>
      <c r="G3005" s="141">
        <v>0</v>
      </c>
      <c r="H3005" s="141">
        <v>955</v>
      </c>
      <c r="I3005" s="141">
        <v>143</v>
      </c>
      <c r="J3005" s="141">
        <v>0</v>
      </c>
      <c r="K3005" s="141">
        <v>13</v>
      </c>
      <c r="L3005" s="141">
        <v>0</v>
      </c>
    </row>
    <row r="3006" spans="1:12" x14ac:dyDescent="0.2">
      <c r="A3006" s="58">
        <v>44484</v>
      </c>
      <c r="B3006" s="513" t="str">
        <f t="shared" si="78"/>
        <v>1015</v>
      </c>
      <c r="C3006" s="56">
        <v>2021</v>
      </c>
      <c r="D3006" s="141">
        <v>93</v>
      </c>
      <c r="E3006" s="141">
        <v>10</v>
      </c>
      <c r="F3006" s="141">
        <v>0</v>
      </c>
      <c r="G3006" s="141">
        <v>0</v>
      </c>
      <c r="H3006" s="141">
        <v>1018</v>
      </c>
      <c r="I3006" s="141">
        <v>167</v>
      </c>
      <c r="J3006" s="141">
        <v>0</v>
      </c>
      <c r="K3006" s="141">
        <v>37</v>
      </c>
      <c r="L3006" s="141">
        <v>0</v>
      </c>
    </row>
    <row r="3007" spans="1:12" x14ac:dyDescent="0.2">
      <c r="A3007" s="58">
        <v>44485</v>
      </c>
      <c r="B3007" s="513" t="str">
        <f t="shared" si="78"/>
        <v>1016</v>
      </c>
      <c r="C3007" s="56">
        <v>2021</v>
      </c>
      <c r="D3007" s="141">
        <v>120</v>
      </c>
      <c r="E3007" s="141">
        <v>1</v>
      </c>
      <c r="F3007" s="141">
        <v>0</v>
      </c>
      <c r="G3007" s="141">
        <v>0</v>
      </c>
      <c r="H3007" s="141">
        <v>536</v>
      </c>
      <c r="I3007" s="141">
        <v>133</v>
      </c>
      <c r="J3007" s="141">
        <v>0</v>
      </c>
      <c r="K3007" s="141">
        <v>11</v>
      </c>
      <c r="L3007" s="141">
        <v>0</v>
      </c>
    </row>
    <row r="3008" spans="1:12" x14ac:dyDescent="0.2">
      <c r="A3008" s="58">
        <v>44486</v>
      </c>
      <c r="B3008" s="513" t="str">
        <f t="shared" si="78"/>
        <v>1017</v>
      </c>
      <c r="C3008" s="56">
        <v>2021</v>
      </c>
      <c r="D3008" s="141">
        <v>6</v>
      </c>
      <c r="E3008" s="141">
        <v>0</v>
      </c>
      <c r="F3008" s="141">
        <v>0</v>
      </c>
      <c r="G3008" s="141">
        <v>0</v>
      </c>
      <c r="H3008" s="141">
        <v>19</v>
      </c>
      <c r="I3008" s="141">
        <v>0</v>
      </c>
      <c r="J3008" s="141">
        <v>0</v>
      </c>
      <c r="K3008" s="141">
        <v>0</v>
      </c>
      <c r="L3008" s="141">
        <v>0</v>
      </c>
    </row>
    <row r="3009" spans="1:12" x14ac:dyDescent="0.2">
      <c r="A3009" s="58">
        <v>44487</v>
      </c>
      <c r="B3009" s="513" t="str">
        <f t="shared" si="78"/>
        <v>1018</v>
      </c>
      <c r="C3009" s="56">
        <v>2021</v>
      </c>
      <c r="D3009" s="141">
        <v>25</v>
      </c>
      <c r="E3009" s="141">
        <v>2</v>
      </c>
      <c r="F3009" s="141">
        <v>0</v>
      </c>
      <c r="G3009" s="141">
        <v>0</v>
      </c>
      <c r="H3009" s="141">
        <v>18</v>
      </c>
      <c r="I3009" s="141">
        <v>1</v>
      </c>
      <c r="J3009" s="141">
        <v>0</v>
      </c>
      <c r="K3009" s="141">
        <v>6</v>
      </c>
      <c r="L3009" s="141">
        <v>0</v>
      </c>
    </row>
    <row r="3010" spans="1:12" x14ac:dyDescent="0.2">
      <c r="A3010" s="58">
        <v>44488</v>
      </c>
      <c r="B3010" s="513" t="str">
        <f t="shared" si="78"/>
        <v>1019</v>
      </c>
      <c r="C3010" s="56">
        <v>2021</v>
      </c>
      <c r="D3010" s="141">
        <v>120</v>
      </c>
      <c r="E3010" s="141">
        <v>4</v>
      </c>
      <c r="F3010" s="141">
        <v>0</v>
      </c>
      <c r="G3010" s="141">
        <v>0</v>
      </c>
      <c r="H3010" s="141">
        <v>183</v>
      </c>
      <c r="I3010" s="141">
        <v>27</v>
      </c>
      <c r="J3010" s="141">
        <v>3</v>
      </c>
      <c r="K3010" s="141">
        <v>25</v>
      </c>
      <c r="L3010" s="141">
        <v>0</v>
      </c>
    </row>
    <row r="3011" spans="1:12" x14ac:dyDescent="0.2">
      <c r="A3011" s="58">
        <v>44489</v>
      </c>
      <c r="B3011" s="513" t="str">
        <f t="shared" si="78"/>
        <v>1020</v>
      </c>
      <c r="C3011" s="56">
        <v>2021</v>
      </c>
    </row>
    <row r="3012" spans="1:12" x14ac:dyDescent="0.2">
      <c r="A3012" s="58">
        <v>44490</v>
      </c>
      <c r="B3012" s="513" t="str">
        <f t="shared" si="78"/>
        <v>1021</v>
      </c>
      <c r="C3012" s="56">
        <v>2021</v>
      </c>
    </row>
    <row r="3013" spans="1:12" x14ac:dyDescent="0.2">
      <c r="A3013" s="58">
        <v>44491</v>
      </c>
      <c r="B3013" s="513" t="str">
        <f t="shared" si="78"/>
        <v>1022</v>
      </c>
      <c r="C3013" s="56">
        <v>2021</v>
      </c>
    </row>
    <row r="3014" spans="1:12" x14ac:dyDescent="0.2">
      <c r="A3014" s="58">
        <v>44492</v>
      </c>
      <c r="B3014" s="513" t="str">
        <f t="shared" si="78"/>
        <v>1023</v>
      </c>
      <c r="C3014" s="56">
        <v>2021</v>
      </c>
    </row>
    <row r="3015" spans="1:12" x14ac:dyDescent="0.2">
      <c r="A3015" s="58">
        <v>44493</v>
      </c>
      <c r="B3015" s="513" t="str">
        <f t="shared" si="78"/>
        <v>1024</v>
      </c>
      <c r="C3015" s="56">
        <v>2021</v>
      </c>
    </row>
    <row r="3016" spans="1:12" x14ac:dyDescent="0.2">
      <c r="A3016" s="58">
        <v>44494</v>
      </c>
      <c r="B3016" s="513" t="str">
        <f t="shared" si="78"/>
        <v>1025</v>
      </c>
      <c r="C3016" s="56">
        <v>2021</v>
      </c>
    </row>
    <row r="3017" spans="1:12" x14ac:dyDescent="0.2">
      <c r="A3017" s="58">
        <v>44495</v>
      </c>
      <c r="B3017" s="513" t="str">
        <f t="shared" si="78"/>
        <v>1026</v>
      </c>
      <c r="C3017" s="56">
        <v>2021</v>
      </c>
    </row>
    <row r="3018" spans="1:12" x14ac:dyDescent="0.2">
      <c r="A3018" s="58">
        <v>44496</v>
      </c>
      <c r="B3018" s="513" t="str">
        <f t="shared" si="78"/>
        <v>1027</v>
      </c>
      <c r="C3018" s="56">
        <v>2021</v>
      </c>
    </row>
    <row r="3019" spans="1:12" x14ac:dyDescent="0.2">
      <c r="A3019" s="58">
        <v>44497</v>
      </c>
      <c r="B3019" s="513" t="str">
        <f t="shared" si="78"/>
        <v>1028</v>
      </c>
      <c r="C3019" s="56">
        <v>2021</v>
      </c>
    </row>
    <row r="3020" spans="1:12" x14ac:dyDescent="0.2">
      <c r="A3020" s="58">
        <v>44498</v>
      </c>
      <c r="B3020" s="513" t="str">
        <f t="shared" si="78"/>
        <v>1029</v>
      </c>
      <c r="C3020" s="56">
        <v>2021</v>
      </c>
    </row>
    <row r="3021" spans="1:12" x14ac:dyDescent="0.2">
      <c r="A3021" s="58">
        <v>44499</v>
      </c>
      <c r="B3021" s="513" t="str">
        <f t="shared" si="78"/>
        <v>1030</v>
      </c>
      <c r="C3021" s="56">
        <v>2021</v>
      </c>
    </row>
    <row r="3022" spans="1:12" x14ac:dyDescent="0.2">
      <c r="A3022" s="58">
        <v>44500</v>
      </c>
      <c r="B3022" s="513" t="str">
        <f t="shared" si="78"/>
        <v>1031</v>
      </c>
      <c r="C3022" s="56">
        <v>2021</v>
      </c>
    </row>
    <row r="3023" spans="1:12" x14ac:dyDescent="0.2">
      <c r="A3023" s="58">
        <v>44501</v>
      </c>
      <c r="B3023" s="513" t="str">
        <f t="shared" si="78"/>
        <v>1101</v>
      </c>
      <c r="C3023" s="56">
        <v>2021</v>
      </c>
    </row>
    <row r="3024" spans="1:12" x14ac:dyDescent="0.2">
      <c r="A3024" s="58">
        <v>44502</v>
      </c>
      <c r="B3024" s="513" t="str">
        <f t="shared" si="78"/>
        <v>1102</v>
      </c>
      <c r="C3024" s="56">
        <v>2021</v>
      </c>
    </row>
    <row r="3025" spans="1:3" x14ac:dyDescent="0.2">
      <c r="A3025" s="58">
        <v>44503</v>
      </c>
      <c r="B3025" s="513" t="str">
        <f t="shared" si="78"/>
        <v>1103</v>
      </c>
      <c r="C3025" s="56">
        <v>2021</v>
      </c>
    </row>
    <row r="3026" spans="1:3" x14ac:dyDescent="0.2">
      <c r="A3026" s="58">
        <v>44504</v>
      </c>
      <c r="B3026" s="513" t="str">
        <f t="shared" si="78"/>
        <v>1104</v>
      </c>
      <c r="C3026" s="56">
        <v>2021</v>
      </c>
    </row>
    <row r="3027" spans="1:3" x14ac:dyDescent="0.2">
      <c r="A3027" s="58">
        <v>44505</v>
      </c>
      <c r="B3027" s="513" t="str">
        <f t="shared" si="78"/>
        <v>1105</v>
      </c>
      <c r="C3027" s="56">
        <v>2021</v>
      </c>
    </row>
    <row r="3028" spans="1:3" x14ac:dyDescent="0.2">
      <c r="A3028" s="58">
        <v>44506</v>
      </c>
      <c r="B3028" s="513" t="str">
        <f t="shared" si="78"/>
        <v>1106</v>
      </c>
      <c r="C3028" s="56">
        <v>2021</v>
      </c>
    </row>
    <row r="3029" spans="1:3" x14ac:dyDescent="0.2">
      <c r="A3029" s="58">
        <v>44507</v>
      </c>
      <c r="B3029" s="513" t="str">
        <f t="shared" si="78"/>
        <v>1107</v>
      </c>
      <c r="C3029" s="56">
        <v>2021</v>
      </c>
    </row>
    <row r="3030" spans="1:3" x14ac:dyDescent="0.2">
      <c r="A3030" s="58">
        <v>44508</v>
      </c>
      <c r="B3030" s="513" t="str">
        <f t="shared" si="78"/>
        <v>1108</v>
      </c>
      <c r="C3030" s="56">
        <v>2021</v>
      </c>
    </row>
    <row r="3031" spans="1:3" x14ac:dyDescent="0.2">
      <c r="A3031" s="58">
        <v>44509</v>
      </c>
      <c r="B3031" s="513" t="str">
        <f t="shared" si="78"/>
        <v>1109</v>
      </c>
      <c r="C3031" s="56">
        <v>2021</v>
      </c>
    </row>
    <row r="3032" spans="1:3" x14ac:dyDescent="0.2">
      <c r="A3032" s="58">
        <v>44510</v>
      </c>
      <c r="B3032" s="513" t="str">
        <f t="shared" si="78"/>
        <v>1110</v>
      </c>
      <c r="C3032" s="56">
        <v>2021</v>
      </c>
    </row>
    <row r="3033" spans="1:3" x14ac:dyDescent="0.2">
      <c r="A3033" s="58">
        <v>44511</v>
      </c>
      <c r="B3033" s="513" t="str">
        <f t="shared" si="78"/>
        <v>1111</v>
      </c>
      <c r="C3033" s="56">
        <v>2021</v>
      </c>
    </row>
    <row r="3034" spans="1:3" x14ac:dyDescent="0.2">
      <c r="A3034" s="58">
        <v>44512</v>
      </c>
      <c r="B3034" s="513" t="str">
        <f t="shared" si="78"/>
        <v>1112</v>
      </c>
      <c r="C3034" s="56">
        <v>2021</v>
      </c>
    </row>
    <row r="3035" spans="1:3" x14ac:dyDescent="0.2">
      <c r="A3035" s="58">
        <v>44513</v>
      </c>
      <c r="B3035" s="513" t="str">
        <f t="shared" si="78"/>
        <v>1113</v>
      </c>
      <c r="C3035" s="56">
        <v>2021</v>
      </c>
    </row>
    <row r="3036" spans="1:3" x14ac:dyDescent="0.2">
      <c r="A3036" s="58">
        <v>44514</v>
      </c>
      <c r="B3036" s="513" t="str">
        <f t="shared" si="78"/>
        <v>1114</v>
      </c>
      <c r="C3036" s="56">
        <v>2021</v>
      </c>
    </row>
    <row r="3037" spans="1:3" x14ac:dyDescent="0.2">
      <c r="A3037" s="58">
        <v>44515</v>
      </c>
      <c r="B3037" s="513" t="str">
        <f t="shared" si="78"/>
        <v>1115</v>
      </c>
      <c r="C3037" s="56">
        <v>2021</v>
      </c>
    </row>
    <row r="3038" spans="1:3" x14ac:dyDescent="0.2">
      <c r="A3038" s="58">
        <v>44516</v>
      </c>
      <c r="B3038" s="513" t="str">
        <f t="shared" si="78"/>
        <v>1116</v>
      </c>
      <c r="C3038" s="56">
        <v>2021</v>
      </c>
    </row>
    <row r="3039" spans="1:3" x14ac:dyDescent="0.2">
      <c r="A3039" s="58">
        <v>44517</v>
      </c>
      <c r="B3039" s="513" t="str">
        <f t="shared" ref="B3039:B3102" si="79">CONCATENATE(TEXT(A3039,"mm"),TEXT(A3039,"dd"))</f>
        <v>1117</v>
      </c>
      <c r="C3039" s="56">
        <v>2021</v>
      </c>
    </row>
    <row r="3040" spans="1:3" x14ac:dyDescent="0.2">
      <c r="A3040" s="58">
        <v>44518</v>
      </c>
      <c r="B3040" s="513" t="str">
        <f t="shared" si="79"/>
        <v>1118</v>
      </c>
      <c r="C3040" s="56">
        <v>2021</v>
      </c>
    </row>
    <row r="3041" spans="1:12" x14ac:dyDescent="0.2">
      <c r="A3041" s="58">
        <v>44519</v>
      </c>
      <c r="B3041" s="513" t="str">
        <f t="shared" si="79"/>
        <v>1119</v>
      </c>
      <c r="C3041" s="56">
        <v>2021</v>
      </c>
    </row>
    <row r="3042" spans="1:12" x14ac:dyDescent="0.2">
      <c r="A3042" s="58">
        <v>44520</v>
      </c>
      <c r="B3042" s="513" t="str">
        <f t="shared" si="79"/>
        <v>1120</v>
      </c>
      <c r="C3042" s="56">
        <v>2021</v>
      </c>
    </row>
    <row r="3043" spans="1:12" x14ac:dyDescent="0.2">
      <c r="A3043" s="58">
        <v>44521</v>
      </c>
      <c r="B3043" s="513" t="str">
        <f t="shared" si="79"/>
        <v>1121</v>
      </c>
      <c r="C3043" s="56">
        <v>2021</v>
      </c>
    </row>
    <row r="3044" spans="1:12" x14ac:dyDescent="0.2">
      <c r="A3044" s="58">
        <v>44522</v>
      </c>
      <c r="B3044" s="513" t="str">
        <f t="shared" si="79"/>
        <v>1122</v>
      </c>
      <c r="C3044" s="56">
        <v>2021</v>
      </c>
    </row>
    <row r="3045" spans="1:12" x14ac:dyDescent="0.2">
      <c r="A3045" s="58">
        <v>44523</v>
      </c>
      <c r="B3045" s="513" t="str">
        <f t="shared" si="79"/>
        <v>1123</v>
      </c>
      <c r="C3045" s="56">
        <v>2021</v>
      </c>
    </row>
    <row r="3046" spans="1:12" x14ac:dyDescent="0.2">
      <c r="A3046" s="58">
        <v>44524</v>
      </c>
      <c r="B3046" s="513" t="str">
        <f t="shared" si="79"/>
        <v>1124</v>
      </c>
      <c r="C3046" s="56">
        <v>2021</v>
      </c>
    </row>
    <row r="3047" spans="1:12" x14ac:dyDescent="0.2">
      <c r="A3047" s="58">
        <v>44525</v>
      </c>
      <c r="B3047" s="513" t="str">
        <f t="shared" si="79"/>
        <v>1125</v>
      </c>
      <c r="C3047" s="56">
        <v>2021</v>
      </c>
    </row>
    <row r="3048" spans="1:12" x14ac:dyDescent="0.2">
      <c r="A3048" s="58">
        <v>44526</v>
      </c>
      <c r="B3048" s="513" t="str">
        <f t="shared" si="79"/>
        <v>1126</v>
      </c>
      <c r="C3048" s="56">
        <v>2021</v>
      </c>
    </row>
    <row r="3049" spans="1:12" x14ac:dyDescent="0.2">
      <c r="A3049" s="58">
        <v>44527</v>
      </c>
      <c r="B3049" s="513" t="str">
        <f t="shared" si="79"/>
        <v>1127</v>
      </c>
      <c r="C3049" s="56">
        <v>2021</v>
      </c>
    </row>
    <row r="3050" spans="1:12" x14ac:dyDescent="0.2">
      <c r="A3050" s="58">
        <v>44528</v>
      </c>
      <c r="B3050" s="513" t="str">
        <f t="shared" si="79"/>
        <v>1128</v>
      </c>
      <c r="C3050" s="56">
        <v>2021</v>
      </c>
    </row>
    <row r="3051" spans="1:12" x14ac:dyDescent="0.2">
      <c r="A3051" s="58">
        <v>44529</v>
      </c>
      <c r="B3051" s="513" t="str">
        <f t="shared" si="79"/>
        <v>1129</v>
      </c>
      <c r="C3051" s="56">
        <v>2021</v>
      </c>
    </row>
    <row r="3052" spans="1:12" x14ac:dyDescent="0.2">
      <c r="A3052" s="58">
        <v>44530</v>
      </c>
      <c r="B3052" s="513" t="str">
        <f t="shared" si="79"/>
        <v>1130</v>
      </c>
      <c r="C3052" s="56">
        <v>2021</v>
      </c>
    </row>
    <row r="3053" spans="1:12" x14ac:dyDescent="0.2">
      <c r="A3053" s="58">
        <v>44773</v>
      </c>
      <c r="B3053" s="513" t="str">
        <f t="shared" si="79"/>
        <v>0731</v>
      </c>
      <c r="C3053" s="56">
        <f>YEAR(A3053)</f>
        <v>2022</v>
      </c>
      <c r="D3053" s="141">
        <v>56</v>
      </c>
      <c r="E3053" s="141">
        <v>0</v>
      </c>
      <c r="F3053" s="141">
        <v>1</v>
      </c>
      <c r="G3053" s="141">
        <v>0</v>
      </c>
      <c r="H3053" s="141">
        <v>67</v>
      </c>
      <c r="I3053" s="141">
        <v>0</v>
      </c>
      <c r="J3053" s="141">
        <v>328</v>
      </c>
      <c r="K3053" s="141">
        <v>186098</v>
      </c>
      <c r="L3053" s="141">
        <v>40341</v>
      </c>
    </row>
    <row r="3054" spans="1:12" x14ac:dyDescent="0.2">
      <c r="A3054" s="58">
        <v>44774</v>
      </c>
      <c r="B3054" s="513" t="str">
        <f t="shared" si="79"/>
        <v>0801</v>
      </c>
      <c r="C3054" s="56">
        <f t="shared" ref="C3054:C3117" si="80">YEAR(A3054)</f>
        <v>2022</v>
      </c>
      <c r="D3054" s="141">
        <v>15</v>
      </c>
      <c r="E3054" s="141">
        <v>0</v>
      </c>
      <c r="F3054" s="141">
        <v>0</v>
      </c>
      <c r="G3054" s="141">
        <v>0</v>
      </c>
      <c r="H3054" s="141">
        <v>7</v>
      </c>
      <c r="I3054" s="141">
        <v>0</v>
      </c>
      <c r="J3054" s="141">
        <v>19</v>
      </c>
      <c r="K3054" s="141">
        <v>137</v>
      </c>
      <c r="L3054" s="141">
        <v>0</v>
      </c>
    </row>
    <row r="3055" spans="1:12" x14ac:dyDescent="0.2">
      <c r="A3055" s="58">
        <v>44775</v>
      </c>
      <c r="B3055" s="513" t="str">
        <f t="shared" si="79"/>
        <v>0802</v>
      </c>
      <c r="C3055" s="56">
        <f t="shared" si="80"/>
        <v>2022</v>
      </c>
      <c r="D3055" s="141">
        <v>3</v>
      </c>
      <c r="E3055" s="141">
        <v>0</v>
      </c>
      <c r="F3055" s="141">
        <v>0</v>
      </c>
      <c r="G3055" s="141">
        <v>0</v>
      </c>
      <c r="H3055" s="141">
        <v>3</v>
      </c>
      <c r="I3055" s="141">
        <v>0</v>
      </c>
      <c r="J3055" s="141">
        <v>10</v>
      </c>
      <c r="K3055" s="141">
        <v>71</v>
      </c>
      <c r="L3055" s="141">
        <v>13</v>
      </c>
    </row>
    <row r="3056" spans="1:12" x14ac:dyDescent="0.2">
      <c r="A3056" s="58">
        <v>44776</v>
      </c>
      <c r="B3056" s="513" t="str">
        <f t="shared" si="79"/>
        <v>0803</v>
      </c>
      <c r="C3056" s="56">
        <f t="shared" si="80"/>
        <v>2022</v>
      </c>
      <c r="D3056" s="141">
        <v>0</v>
      </c>
      <c r="E3056" s="141">
        <v>0</v>
      </c>
      <c r="F3056" s="141">
        <v>0</v>
      </c>
      <c r="G3056" s="141">
        <v>0</v>
      </c>
      <c r="H3056" s="141">
        <v>0</v>
      </c>
      <c r="I3056" s="141">
        <v>0</v>
      </c>
      <c r="J3056" s="141">
        <v>0</v>
      </c>
      <c r="K3056" s="141">
        <v>21</v>
      </c>
      <c r="L3056" s="141">
        <v>0</v>
      </c>
    </row>
    <row r="3057" spans="1:12" x14ac:dyDescent="0.2">
      <c r="A3057" s="58">
        <v>44777</v>
      </c>
      <c r="B3057" s="513" t="str">
        <f t="shared" si="79"/>
        <v>0804</v>
      </c>
      <c r="C3057" s="56">
        <f t="shared" si="80"/>
        <v>2022</v>
      </c>
      <c r="D3057" s="141">
        <v>1</v>
      </c>
      <c r="E3057" s="141">
        <v>0</v>
      </c>
      <c r="F3057" s="141">
        <v>0</v>
      </c>
      <c r="G3057" s="141">
        <v>0</v>
      </c>
      <c r="H3057" s="141">
        <v>4</v>
      </c>
      <c r="I3057" s="141">
        <v>0</v>
      </c>
      <c r="J3057" s="141">
        <v>24</v>
      </c>
      <c r="K3057" s="141">
        <v>156</v>
      </c>
      <c r="L3057" s="141">
        <v>0</v>
      </c>
    </row>
    <row r="3058" spans="1:12" x14ac:dyDescent="0.2">
      <c r="A3058" s="58">
        <v>44778</v>
      </c>
      <c r="B3058" s="513" t="str">
        <f t="shared" si="79"/>
        <v>0805</v>
      </c>
      <c r="C3058" s="56">
        <f t="shared" si="80"/>
        <v>2022</v>
      </c>
      <c r="D3058" s="141">
        <v>0</v>
      </c>
      <c r="E3058" s="141">
        <v>0</v>
      </c>
      <c r="F3058" s="141">
        <v>0</v>
      </c>
      <c r="G3058" s="141">
        <v>0</v>
      </c>
      <c r="H3058" s="141">
        <v>4</v>
      </c>
      <c r="I3058" s="141">
        <v>0</v>
      </c>
      <c r="J3058" s="141">
        <v>1</v>
      </c>
      <c r="K3058" s="141">
        <v>273</v>
      </c>
      <c r="L3058" s="141">
        <v>0</v>
      </c>
    </row>
    <row r="3059" spans="1:12" x14ac:dyDescent="0.2">
      <c r="A3059" s="58">
        <v>44779</v>
      </c>
      <c r="B3059" s="513" t="str">
        <f t="shared" si="79"/>
        <v>0806</v>
      </c>
      <c r="C3059" s="56">
        <f t="shared" si="80"/>
        <v>2022</v>
      </c>
      <c r="D3059" s="141">
        <v>17</v>
      </c>
      <c r="E3059" s="141">
        <v>4</v>
      </c>
      <c r="F3059" s="141">
        <v>0</v>
      </c>
      <c r="G3059" s="141">
        <v>0</v>
      </c>
      <c r="H3059" s="141">
        <v>12</v>
      </c>
      <c r="I3059" s="141">
        <v>0</v>
      </c>
      <c r="J3059" s="141">
        <v>59</v>
      </c>
      <c r="K3059" s="141">
        <v>817</v>
      </c>
      <c r="L3059" s="141">
        <v>66</v>
      </c>
    </row>
    <row r="3060" spans="1:12" x14ac:dyDescent="0.2">
      <c r="A3060" s="58">
        <v>44780</v>
      </c>
      <c r="B3060" s="513" t="str">
        <f t="shared" si="79"/>
        <v>0807</v>
      </c>
      <c r="C3060" s="56">
        <f t="shared" si="80"/>
        <v>2022</v>
      </c>
      <c r="D3060" s="141">
        <v>7</v>
      </c>
      <c r="E3060" s="141">
        <v>1</v>
      </c>
      <c r="F3060" s="141">
        <v>0</v>
      </c>
      <c r="G3060" s="141">
        <v>0</v>
      </c>
      <c r="H3060" s="141">
        <v>42</v>
      </c>
      <c r="I3060" s="141">
        <v>0</v>
      </c>
      <c r="J3060" s="141">
        <v>36</v>
      </c>
      <c r="K3060" s="141">
        <v>817</v>
      </c>
      <c r="L3060" s="141">
        <v>107</v>
      </c>
    </row>
    <row r="3061" spans="1:12" x14ac:dyDescent="0.2">
      <c r="A3061" s="58">
        <v>44781</v>
      </c>
      <c r="B3061" s="513" t="str">
        <f t="shared" si="79"/>
        <v>0808</v>
      </c>
      <c r="C3061" s="56">
        <f t="shared" si="80"/>
        <v>2022</v>
      </c>
      <c r="D3061" s="141">
        <v>5</v>
      </c>
      <c r="E3061" s="141">
        <v>0</v>
      </c>
      <c r="F3061" s="141">
        <v>0</v>
      </c>
      <c r="G3061" s="141">
        <v>0</v>
      </c>
      <c r="H3061" s="141">
        <v>64</v>
      </c>
      <c r="I3061" s="141">
        <v>0</v>
      </c>
      <c r="J3061" s="141">
        <v>35</v>
      </c>
      <c r="K3061" s="141">
        <v>513</v>
      </c>
      <c r="L3061" s="141">
        <v>19</v>
      </c>
    </row>
    <row r="3062" spans="1:12" x14ac:dyDescent="0.2">
      <c r="A3062" s="58">
        <v>44782</v>
      </c>
      <c r="B3062" s="513" t="str">
        <f t="shared" si="79"/>
        <v>0809</v>
      </c>
      <c r="C3062" s="56">
        <f t="shared" si="80"/>
        <v>2022</v>
      </c>
      <c r="D3062" s="141">
        <v>14</v>
      </c>
      <c r="E3062" s="141">
        <v>2</v>
      </c>
      <c r="F3062" s="141">
        <v>0</v>
      </c>
      <c r="G3062" s="141">
        <v>0</v>
      </c>
      <c r="H3062" s="141">
        <v>27</v>
      </c>
      <c r="I3062" s="141">
        <v>0</v>
      </c>
      <c r="J3062" s="141">
        <v>21</v>
      </c>
      <c r="K3062" s="141">
        <v>426</v>
      </c>
      <c r="L3062" s="141">
        <v>0</v>
      </c>
    </row>
    <row r="3063" spans="1:12" x14ac:dyDescent="0.2">
      <c r="A3063" s="58">
        <v>44783</v>
      </c>
      <c r="B3063" s="513" t="str">
        <f t="shared" si="79"/>
        <v>0810</v>
      </c>
      <c r="C3063" s="56">
        <f t="shared" si="80"/>
        <v>2022</v>
      </c>
      <c r="D3063" s="141">
        <v>19</v>
      </c>
      <c r="E3063" s="141">
        <v>0</v>
      </c>
      <c r="F3063" s="141">
        <v>0</v>
      </c>
      <c r="G3063" s="141">
        <v>0</v>
      </c>
      <c r="H3063" s="141">
        <v>62</v>
      </c>
      <c r="I3063" s="141">
        <v>0</v>
      </c>
      <c r="J3063" s="141">
        <v>15</v>
      </c>
      <c r="K3063" s="141">
        <v>612</v>
      </c>
      <c r="L3063" s="141">
        <v>26</v>
      </c>
    </row>
    <row r="3064" spans="1:12" x14ac:dyDescent="0.2">
      <c r="A3064" s="58">
        <v>44784</v>
      </c>
      <c r="B3064" s="513" t="str">
        <f t="shared" si="79"/>
        <v>0811</v>
      </c>
      <c r="C3064" s="56">
        <f t="shared" si="80"/>
        <v>2022</v>
      </c>
      <c r="D3064" s="141">
        <v>60</v>
      </c>
      <c r="E3064" s="141">
        <v>0</v>
      </c>
      <c r="F3064" s="141">
        <v>0</v>
      </c>
      <c r="G3064" s="141">
        <v>0</v>
      </c>
      <c r="H3064" s="141">
        <v>26</v>
      </c>
      <c r="I3064" s="141">
        <v>0</v>
      </c>
      <c r="J3064" s="141">
        <v>14</v>
      </c>
      <c r="K3064" s="141">
        <v>590</v>
      </c>
      <c r="L3064" s="141">
        <v>26</v>
      </c>
    </row>
    <row r="3065" spans="1:12" x14ac:dyDescent="0.2">
      <c r="A3065" s="58">
        <v>44785</v>
      </c>
      <c r="B3065" s="513" t="str">
        <f t="shared" si="79"/>
        <v>0812</v>
      </c>
      <c r="C3065" s="56">
        <f t="shared" si="80"/>
        <v>2022</v>
      </c>
      <c r="D3065" s="141">
        <v>18</v>
      </c>
      <c r="E3065" s="141">
        <v>1</v>
      </c>
      <c r="F3065" s="141">
        <v>0</v>
      </c>
      <c r="G3065" s="141">
        <v>0</v>
      </c>
      <c r="H3065" s="141">
        <v>55</v>
      </c>
      <c r="I3065" s="141">
        <v>0</v>
      </c>
      <c r="J3065" s="141">
        <v>10</v>
      </c>
      <c r="K3065" s="141">
        <v>499</v>
      </c>
      <c r="L3065" s="141">
        <v>37</v>
      </c>
    </row>
    <row r="3066" spans="1:12" x14ac:dyDescent="0.2">
      <c r="A3066" s="58">
        <v>44786</v>
      </c>
      <c r="B3066" s="513" t="str">
        <f t="shared" si="79"/>
        <v>0813</v>
      </c>
      <c r="C3066" s="56">
        <f t="shared" si="80"/>
        <v>2022</v>
      </c>
      <c r="D3066" s="141">
        <v>27</v>
      </c>
      <c r="E3066" s="141">
        <v>0</v>
      </c>
      <c r="F3066" s="141">
        <v>0</v>
      </c>
      <c r="G3066" s="141">
        <v>0</v>
      </c>
      <c r="H3066" s="141">
        <v>166</v>
      </c>
      <c r="I3066" s="141">
        <v>0</v>
      </c>
      <c r="J3066" s="141">
        <v>4</v>
      </c>
      <c r="K3066" s="141">
        <v>709</v>
      </c>
      <c r="L3066" s="141">
        <v>0</v>
      </c>
    </row>
    <row r="3067" spans="1:12" x14ac:dyDescent="0.2">
      <c r="A3067" s="58">
        <v>44787</v>
      </c>
      <c r="B3067" s="513" t="str">
        <f t="shared" si="79"/>
        <v>0814</v>
      </c>
      <c r="C3067" s="56">
        <f t="shared" si="80"/>
        <v>2022</v>
      </c>
      <c r="D3067" s="141">
        <v>24</v>
      </c>
      <c r="E3067" s="141">
        <v>1</v>
      </c>
      <c r="F3067" s="141">
        <v>0</v>
      </c>
      <c r="G3067" s="141">
        <v>0</v>
      </c>
      <c r="H3067" s="141">
        <v>136</v>
      </c>
      <c r="I3067" s="141">
        <v>0</v>
      </c>
      <c r="J3067" s="141">
        <v>22</v>
      </c>
      <c r="K3067" s="141">
        <v>257</v>
      </c>
      <c r="L3067" s="141">
        <v>1</v>
      </c>
    </row>
    <row r="3068" spans="1:12" x14ac:dyDescent="0.2">
      <c r="A3068" s="58">
        <v>44788</v>
      </c>
      <c r="B3068" s="513" t="str">
        <f t="shared" si="79"/>
        <v>0815</v>
      </c>
      <c r="C3068" s="56">
        <f t="shared" si="80"/>
        <v>2022</v>
      </c>
      <c r="D3068" s="141">
        <v>59</v>
      </c>
      <c r="E3068" s="141">
        <v>8</v>
      </c>
      <c r="F3068" s="141">
        <v>0</v>
      </c>
      <c r="G3068" s="141">
        <v>0</v>
      </c>
      <c r="H3068" s="141">
        <v>195</v>
      </c>
      <c r="I3068" s="141">
        <v>1</v>
      </c>
      <c r="J3068" s="141">
        <v>19</v>
      </c>
      <c r="K3068" s="141">
        <v>321</v>
      </c>
      <c r="L3068" s="141">
        <v>34</v>
      </c>
    </row>
    <row r="3069" spans="1:12" x14ac:dyDescent="0.2">
      <c r="A3069" s="58">
        <v>44789</v>
      </c>
      <c r="B3069" s="513" t="str">
        <f t="shared" si="79"/>
        <v>0816</v>
      </c>
      <c r="C3069" s="56">
        <f t="shared" si="80"/>
        <v>2022</v>
      </c>
      <c r="D3069" s="141">
        <v>55</v>
      </c>
      <c r="E3069" s="141">
        <v>5</v>
      </c>
      <c r="F3069" s="141">
        <v>0</v>
      </c>
      <c r="G3069" s="141">
        <v>0</v>
      </c>
      <c r="H3069" s="141">
        <v>279</v>
      </c>
      <c r="I3069" s="141">
        <v>4</v>
      </c>
      <c r="J3069" s="141">
        <v>21</v>
      </c>
      <c r="K3069" s="141">
        <v>299</v>
      </c>
      <c r="L3069" s="141">
        <v>17</v>
      </c>
    </row>
    <row r="3070" spans="1:12" x14ac:dyDescent="0.2">
      <c r="A3070" s="58">
        <v>44790</v>
      </c>
      <c r="B3070" s="513" t="str">
        <f t="shared" si="79"/>
        <v>0817</v>
      </c>
      <c r="C3070" s="56">
        <f t="shared" si="80"/>
        <v>2022</v>
      </c>
      <c r="D3070" s="141">
        <v>44</v>
      </c>
      <c r="E3070" s="141">
        <v>5</v>
      </c>
      <c r="F3070" s="141">
        <v>0</v>
      </c>
      <c r="G3070" s="141">
        <v>0</v>
      </c>
      <c r="H3070" s="141">
        <v>178</v>
      </c>
      <c r="I3070" s="141">
        <v>2</v>
      </c>
      <c r="J3070" s="141">
        <v>24</v>
      </c>
      <c r="K3070" s="141">
        <v>133</v>
      </c>
      <c r="L3070" s="141">
        <v>35</v>
      </c>
    </row>
    <row r="3071" spans="1:12" x14ac:dyDescent="0.2">
      <c r="A3071" s="58">
        <v>44791</v>
      </c>
      <c r="B3071" s="513" t="str">
        <f t="shared" si="79"/>
        <v>0818</v>
      </c>
      <c r="C3071" s="56">
        <f t="shared" si="80"/>
        <v>2022</v>
      </c>
      <c r="D3071" s="141">
        <v>24.5</v>
      </c>
      <c r="E3071" s="141">
        <v>2.5</v>
      </c>
      <c r="F3071" s="141">
        <v>0</v>
      </c>
      <c r="G3071" s="141">
        <v>0</v>
      </c>
      <c r="H3071" s="141">
        <v>149</v>
      </c>
      <c r="I3071" s="141">
        <v>3</v>
      </c>
      <c r="J3071" s="141">
        <v>20.5</v>
      </c>
      <c r="K3071" s="141">
        <v>121.5</v>
      </c>
      <c r="L3071" s="141">
        <v>18</v>
      </c>
    </row>
    <row r="3072" spans="1:12" x14ac:dyDescent="0.2">
      <c r="A3072" s="58">
        <v>44792</v>
      </c>
      <c r="B3072" s="513" t="str">
        <f t="shared" si="79"/>
        <v>0819</v>
      </c>
      <c r="C3072" s="56">
        <f t="shared" si="80"/>
        <v>2022</v>
      </c>
      <c r="D3072" s="141">
        <v>5</v>
      </c>
      <c r="E3072" s="141">
        <v>0</v>
      </c>
      <c r="F3072" s="141">
        <v>0</v>
      </c>
      <c r="G3072" s="141">
        <v>0</v>
      </c>
      <c r="H3072" s="141">
        <v>120</v>
      </c>
      <c r="I3072" s="141">
        <v>4</v>
      </c>
      <c r="J3072" s="141">
        <v>17</v>
      </c>
      <c r="K3072" s="141">
        <v>110</v>
      </c>
      <c r="L3072" s="141">
        <v>1</v>
      </c>
    </row>
    <row r="3073" spans="1:12" x14ac:dyDescent="0.2">
      <c r="A3073" s="58">
        <v>44793</v>
      </c>
      <c r="B3073" s="513" t="str">
        <f t="shared" si="79"/>
        <v>0820</v>
      </c>
      <c r="C3073" s="56">
        <f t="shared" si="80"/>
        <v>2022</v>
      </c>
      <c r="D3073" s="141">
        <v>6</v>
      </c>
      <c r="E3073" s="141">
        <v>1</v>
      </c>
      <c r="F3073" s="141">
        <v>0</v>
      </c>
      <c r="G3073" s="141">
        <v>0</v>
      </c>
      <c r="H3073" s="141">
        <v>50</v>
      </c>
      <c r="I3073" s="141">
        <v>4</v>
      </c>
      <c r="J3073" s="141">
        <v>8</v>
      </c>
      <c r="K3073" s="141">
        <v>55</v>
      </c>
      <c r="L3073" s="141">
        <v>6</v>
      </c>
    </row>
    <row r="3074" spans="1:12" x14ac:dyDescent="0.2">
      <c r="A3074" s="58">
        <v>44794</v>
      </c>
      <c r="B3074" s="513" t="str">
        <f t="shared" si="79"/>
        <v>0821</v>
      </c>
      <c r="C3074" s="56">
        <f t="shared" si="80"/>
        <v>2022</v>
      </c>
      <c r="D3074" s="141">
        <v>13</v>
      </c>
      <c r="E3074" s="141">
        <v>5</v>
      </c>
      <c r="F3074" s="141">
        <v>0</v>
      </c>
      <c r="G3074" s="141">
        <v>0</v>
      </c>
      <c r="H3074" s="141">
        <v>122</v>
      </c>
      <c r="I3074" s="141">
        <v>5</v>
      </c>
      <c r="J3074" s="141">
        <v>12</v>
      </c>
      <c r="K3074" s="141">
        <v>89</v>
      </c>
      <c r="L3074" s="141">
        <v>5</v>
      </c>
    </row>
    <row r="3075" spans="1:12" x14ac:dyDescent="0.2">
      <c r="A3075" s="58">
        <v>44795</v>
      </c>
      <c r="B3075" s="513" t="str">
        <f t="shared" si="79"/>
        <v>0822</v>
      </c>
      <c r="C3075" s="56">
        <f t="shared" si="80"/>
        <v>2022</v>
      </c>
      <c r="D3075" s="141">
        <v>13</v>
      </c>
      <c r="E3075" s="141">
        <v>1</v>
      </c>
      <c r="F3075" s="141">
        <v>0</v>
      </c>
      <c r="G3075" s="141">
        <v>0</v>
      </c>
      <c r="H3075" s="141">
        <v>74</v>
      </c>
      <c r="I3075" s="141">
        <v>7</v>
      </c>
      <c r="J3075" s="141">
        <v>4</v>
      </c>
      <c r="K3075" s="141">
        <v>78</v>
      </c>
      <c r="L3075" s="141">
        <v>5</v>
      </c>
    </row>
    <row r="3076" spans="1:12" x14ac:dyDescent="0.2">
      <c r="A3076" s="58">
        <v>44796</v>
      </c>
      <c r="B3076" s="513" t="str">
        <f t="shared" si="79"/>
        <v>0823</v>
      </c>
      <c r="C3076" s="56">
        <f t="shared" si="80"/>
        <v>2022</v>
      </c>
      <c r="D3076" s="141">
        <v>35</v>
      </c>
      <c r="E3076" s="141">
        <v>11</v>
      </c>
      <c r="F3076" s="141">
        <v>0</v>
      </c>
      <c r="G3076" s="141">
        <v>0</v>
      </c>
      <c r="H3076" s="141">
        <v>133</v>
      </c>
      <c r="I3076" s="141">
        <v>17</v>
      </c>
      <c r="J3076" s="141">
        <v>16</v>
      </c>
      <c r="K3076" s="141">
        <v>73</v>
      </c>
      <c r="L3076" s="141">
        <v>4</v>
      </c>
    </row>
    <row r="3077" spans="1:12" x14ac:dyDescent="0.2">
      <c r="A3077" s="58">
        <v>44797</v>
      </c>
      <c r="B3077" s="513" t="str">
        <f t="shared" si="79"/>
        <v>0824</v>
      </c>
      <c r="C3077" s="56">
        <f t="shared" si="80"/>
        <v>2022</v>
      </c>
      <c r="D3077" s="141">
        <v>4</v>
      </c>
      <c r="E3077" s="141">
        <v>0</v>
      </c>
      <c r="F3077" s="141">
        <v>0</v>
      </c>
      <c r="G3077" s="141">
        <v>0</v>
      </c>
      <c r="H3077" s="141">
        <v>357</v>
      </c>
      <c r="I3077" s="141">
        <v>24</v>
      </c>
      <c r="J3077" s="141">
        <v>4</v>
      </c>
      <c r="K3077" s="141">
        <v>115</v>
      </c>
      <c r="L3077" s="141">
        <v>15</v>
      </c>
    </row>
    <row r="3078" spans="1:12" x14ac:dyDescent="0.2">
      <c r="A3078" s="58">
        <v>44798</v>
      </c>
      <c r="B3078" s="513" t="str">
        <f t="shared" si="79"/>
        <v>0825</v>
      </c>
      <c r="C3078" s="56">
        <f t="shared" si="80"/>
        <v>2022</v>
      </c>
      <c r="D3078" s="141">
        <v>49</v>
      </c>
      <c r="E3078" s="141">
        <v>4</v>
      </c>
      <c r="F3078" s="141">
        <v>0</v>
      </c>
      <c r="G3078" s="141">
        <v>0</v>
      </c>
      <c r="H3078" s="141">
        <v>325</v>
      </c>
      <c r="I3078" s="141">
        <v>33</v>
      </c>
      <c r="J3078" s="141">
        <v>2</v>
      </c>
      <c r="K3078" s="141">
        <v>87</v>
      </c>
      <c r="L3078" s="141">
        <v>4</v>
      </c>
    </row>
    <row r="3079" spans="1:12" x14ac:dyDescent="0.2">
      <c r="A3079" s="58">
        <v>44799</v>
      </c>
      <c r="B3079" s="513" t="str">
        <f t="shared" si="79"/>
        <v>0826</v>
      </c>
      <c r="C3079" s="56">
        <f t="shared" si="80"/>
        <v>2022</v>
      </c>
      <c r="D3079" s="141">
        <v>21</v>
      </c>
      <c r="E3079" s="141">
        <v>2</v>
      </c>
      <c r="F3079" s="141">
        <v>0</v>
      </c>
      <c r="G3079" s="141">
        <v>0</v>
      </c>
      <c r="H3079" s="141">
        <v>257</v>
      </c>
      <c r="I3079" s="141">
        <v>9</v>
      </c>
      <c r="J3079" s="141">
        <v>1</v>
      </c>
      <c r="K3079" s="141">
        <v>76</v>
      </c>
      <c r="L3079" s="141">
        <v>8</v>
      </c>
    </row>
    <row r="3080" spans="1:12" x14ac:dyDescent="0.2">
      <c r="A3080" s="58">
        <v>44800</v>
      </c>
      <c r="B3080" s="513" t="str">
        <f t="shared" si="79"/>
        <v>0827</v>
      </c>
      <c r="C3080" s="56">
        <f t="shared" si="80"/>
        <v>2022</v>
      </c>
      <c r="D3080" s="141">
        <v>60</v>
      </c>
      <c r="E3080" s="141">
        <v>15</v>
      </c>
      <c r="F3080" s="141">
        <v>0</v>
      </c>
      <c r="G3080" s="141">
        <v>0</v>
      </c>
      <c r="H3080" s="141">
        <v>189</v>
      </c>
      <c r="I3080" s="141">
        <v>11</v>
      </c>
      <c r="J3080" s="141">
        <v>17</v>
      </c>
      <c r="K3080" s="141">
        <v>65</v>
      </c>
      <c r="L3080" s="141">
        <v>2</v>
      </c>
    </row>
    <row r="3081" spans="1:12" x14ac:dyDescent="0.2">
      <c r="A3081" s="58">
        <v>44801</v>
      </c>
      <c r="B3081" s="513" t="str">
        <f t="shared" si="79"/>
        <v>0828</v>
      </c>
      <c r="C3081" s="56">
        <f t="shared" si="80"/>
        <v>2022</v>
      </c>
      <c r="D3081" s="141">
        <v>170</v>
      </c>
      <c r="E3081" s="141">
        <v>19</v>
      </c>
      <c r="F3081" s="141">
        <v>0</v>
      </c>
      <c r="G3081" s="141">
        <v>0</v>
      </c>
      <c r="H3081" s="141">
        <v>547</v>
      </c>
      <c r="I3081" s="141">
        <v>37</v>
      </c>
      <c r="J3081" s="141">
        <v>11</v>
      </c>
      <c r="K3081" s="141">
        <v>54</v>
      </c>
      <c r="L3081" s="141">
        <v>1</v>
      </c>
    </row>
    <row r="3082" spans="1:12" x14ac:dyDescent="0.2">
      <c r="A3082" s="58">
        <v>44802</v>
      </c>
      <c r="B3082" s="513" t="str">
        <f t="shared" si="79"/>
        <v>0829</v>
      </c>
      <c r="C3082" s="56">
        <f t="shared" si="80"/>
        <v>2022</v>
      </c>
      <c r="D3082" s="141">
        <v>210</v>
      </c>
      <c r="E3082" s="141">
        <v>24</v>
      </c>
      <c r="F3082" s="141">
        <v>0</v>
      </c>
      <c r="G3082" s="141">
        <v>0</v>
      </c>
      <c r="H3082" s="141">
        <v>862</v>
      </c>
      <c r="I3082" s="141">
        <v>43</v>
      </c>
      <c r="J3082" s="141">
        <v>14</v>
      </c>
      <c r="K3082" s="141">
        <v>56</v>
      </c>
      <c r="L3082" s="141">
        <v>0</v>
      </c>
    </row>
    <row r="3083" spans="1:12" x14ac:dyDescent="0.2">
      <c r="A3083" s="58">
        <v>44803</v>
      </c>
      <c r="B3083" s="513" t="str">
        <f t="shared" si="79"/>
        <v>0830</v>
      </c>
      <c r="C3083" s="56">
        <f t="shared" si="80"/>
        <v>2022</v>
      </c>
      <c r="D3083" s="141">
        <v>366</v>
      </c>
      <c r="E3083" s="141">
        <v>26</v>
      </c>
      <c r="F3083" s="141">
        <v>0</v>
      </c>
      <c r="G3083" s="141">
        <v>0</v>
      </c>
      <c r="H3083" s="141">
        <v>716</v>
      </c>
      <c r="I3083" s="141">
        <v>22</v>
      </c>
      <c r="J3083" s="141">
        <v>10</v>
      </c>
      <c r="K3083" s="141">
        <v>60</v>
      </c>
      <c r="L3083" s="141">
        <v>4</v>
      </c>
    </row>
    <row r="3084" spans="1:12" x14ac:dyDescent="0.2">
      <c r="A3084" s="58">
        <v>44804</v>
      </c>
      <c r="B3084" s="513" t="str">
        <f t="shared" si="79"/>
        <v>0831</v>
      </c>
      <c r="C3084" s="56">
        <f t="shared" si="80"/>
        <v>2022</v>
      </c>
      <c r="D3084" s="141">
        <v>204</v>
      </c>
      <c r="E3084" s="141">
        <v>10</v>
      </c>
      <c r="F3084" s="141">
        <v>0</v>
      </c>
      <c r="G3084" s="141">
        <v>0</v>
      </c>
      <c r="H3084" s="141">
        <v>935</v>
      </c>
      <c r="I3084" s="141">
        <v>65</v>
      </c>
      <c r="J3084" s="141">
        <v>12</v>
      </c>
      <c r="K3084" s="141">
        <v>73</v>
      </c>
      <c r="L3084" s="141">
        <v>6</v>
      </c>
    </row>
    <row r="3085" spans="1:12" x14ac:dyDescent="0.2">
      <c r="A3085" s="58">
        <v>44805</v>
      </c>
      <c r="B3085" s="513" t="str">
        <f t="shared" si="79"/>
        <v>0901</v>
      </c>
      <c r="C3085" s="56">
        <f t="shared" si="80"/>
        <v>2022</v>
      </c>
      <c r="D3085" s="141">
        <v>114</v>
      </c>
      <c r="E3085" s="141">
        <v>24</v>
      </c>
      <c r="F3085" s="141">
        <v>0</v>
      </c>
      <c r="G3085" s="141">
        <v>0</v>
      </c>
      <c r="H3085" s="141">
        <v>734.6</v>
      </c>
      <c r="I3085" s="141">
        <v>43</v>
      </c>
      <c r="J3085" s="141">
        <v>0</v>
      </c>
      <c r="K3085" s="141">
        <v>35.6</v>
      </c>
      <c r="L3085" s="141">
        <v>4</v>
      </c>
    </row>
    <row r="3086" spans="1:12" x14ac:dyDescent="0.2">
      <c r="A3086" s="58">
        <v>44806</v>
      </c>
      <c r="B3086" s="513" t="str">
        <f t="shared" si="79"/>
        <v>0902</v>
      </c>
      <c r="C3086" s="56">
        <f t="shared" si="80"/>
        <v>2022</v>
      </c>
      <c r="D3086" s="141">
        <v>144</v>
      </c>
      <c r="E3086" s="141">
        <v>18</v>
      </c>
      <c r="F3086" s="141">
        <v>0</v>
      </c>
      <c r="G3086" s="141">
        <v>0</v>
      </c>
      <c r="H3086" s="141">
        <v>747</v>
      </c>
      <c r="I3086" s="141">
        <v>33</v>
      </c>
      <c r="J3086" s="141">
        <v>9</v>
      </c>
      <c r="K3086" s="141">
        <v>75</v>
      </c>
      <c r="L3086" s="141">
        <v>6</v>
      </c>
    </row>
    <row r="3087" spans="1:12" x14ac:dyDescent="0.2">
      <c r="A3087" s="58">
        <v>44807</v>
      </c>
      <c r="B3087" s="513" t="str">
        <f t="shared" si="79"/>
        <v>0903</v>
      </c>
      <c r="C3087" s="56">
        <f t="shared" si="80"/>
        <v>2022</v>
      </c>
      <c r="D3087" s="141">
        <v>180</v>
      </c>
      <c r="E3087" s="141">
        <v>33</v>
      </c>
      <c r="F3087" s="141">
        <v>0</v>
      </c>
      <c r="G3087" s="141">
        <v>0</v>
      </c>
      <c r="H3087" s="141">
        <v>769</v>
      </c>
      <c r="I3087" s="141">
        <v>34</v>
      </c>
      <c r="J3087" s="141">
        <v>15</v>
      </c>
      <c r="K3087" s="141">
        <v>67</v>
      </c>
      <c r="L3087" s="141">
        <v>0</v>
      </c>
    </row>
    <row r="3088" spans="1:12" x14ac:dyDescent="0.2">
      <c r="A3088" s="58">
        <v>44808</v>
      </c>
      <c r="B3088" s="513" t="str">
        <f t="shared" si="79"/>
        <v>0904</v>
      </c>
      <c r="C3088" s="56">
        <f t="shared" si="80"/>
        <v>2022</v>
      </c>
      <c r="D3088" s="141">
        <v>254</v>
      </c>
      <c r="E3088" s="141">
        <v>46</v>
      </c>
      <c r="F3088" s="141">
        <v>0</v>
      </c>
      <c r="G3088" s="141">
        <v>0</v>
      </c>
      <c r="H3088" s="141">
        <v>719</v>
      </c>
      <c r="I3088" s="141">
        <v>38</v>
      </c>
      <c r="J3088" s="141">
        <v>5</v>
      </c>
      <c r="K3088" s="141">
        <v>37</v>
      </c>
      <c r="L3088" s="141">
        <v>0</v>
      </c>
    </row>
    <row r="3089" spans="1:12" x14ac:dyDescent="0.2">
      <c r="A3089" s="58">
        <v>44809</v>
      </c>
      <c r="B3089" s="513" t="str">
        <f t="shared" si="79"/>
        <v>0905</v>
      </c>
      <c r="C3089" s="56">
        <f t="shared" si="80"/>
        <v>2022</v>
      </c>
      <c r="D3089" s="141">
        <v>226</v>
      </c>
      <c r="E3089" s="141">
        <v>15</v>
      </c>
      <c r="F3089" s="141">
        <v>0</v>
      </c>
      <c r="G3089" s="141">
        <v>0</v>
      </c>
      <c r="H3089" s="141">
        <v>992</v>
      </c>
      <c r="I3089" s="141">
        <v>64</v>
      </c>
      <c r="J3089" s="141">
        <v>6</v>
      </c>
      <c r="K3089" s="141">
        <v>21</v>
      </c>
      <c r="L3089" s="141">
        <v>0</v>
      </c>
    </row>
    <row r="3090" spans="1:12" x14ac:dyDescent="0.2">
      <c r="A3090" s="58">
        <v>44810</v>
      </c>
      <c r="B3090" s="513" t="str">
        <f t="shared" si="79"/>
        <v>0906</v>
      </c>
      <c r="C3090" s="56">
        <f t="shared" si="80"/>
        <v>2022</v>
      </c>
      <c r="D3090" s="141">
        <v>411</v>
      </c>
      <c r="E3090" s="141">
        <v>22</v>
      </c>
      <c r="F3090" s="141">
        <v>0</v>
      </c>
      <c r="G3090" s="141">
        <v>0</v>
      </c>
      <c r="H3090" s="141">
        <v>923</v>
      </c>
      <c r="I3090" s="141">
        <v>41</v>
      </c>
      <c r="J3090" s="141">
        <v>0</v>
      </c>
      <c r="K3090" s="141">
        <v>5</v>
      </c>
      <c r="L3090" s="141">
        <v>0</v>
      </c>
    </row>
    <row r="3091" spans="1:12" x14ac:dyDescent="0.2">
      <c r="A3091" s="58">
        <v>44811</v>
      </c>
      <c r="B3091" s="513" t="str">
        <f t="shared" si="79"/>
        <v>0907</v>
      </c>
      <c r="C3091" s="56">
        <f t="shared" si="80"/>
        <v>2022</v>
      </c>
      <c r="D3091" s="141">
        <v>635</v>
      </c>
      <c r="E3091" s="141">
        <v>41</v>
      </c>
      <c r="F3091" s="141">
        <v>0</v>
      </c>
      <c r="G3091" s="141">
        <v>0</v>
      </c>
      <c r="H3091" s="141">
        <v>634</v>
      </c>
      <c r="I3091" s="141">
        <v>44</v>
      </c>
      <c r="J3091" s="141">
        <v>2</v>
      </c>
      <c r="K3091" s="141">
        <v>28</v>
      </c>
      <c r="L3091" s="141">
        <v>2</v>
      </c>
    </row>
    <row r="3092" spans="1:12" x14ac:dyDescent="0.2">
      <c r="A3092" s="58">
        <v>44812</v>
      </c>
      <c r="B3092" s="513" t="str">
        <f t="shared" si="79"/>
        <v>0908</v>
      </c>
      <c r="C3092" s="56">
        <f t="shared" si="80"/>
        <v>2022</v>
      </c>
      <c r="D3092" s="141">
        <v>806</v>
      </c>
      <c r="E3092" s="141">
        <v>64</v>
      </c>
      <c r="F3092" s="141">
        <v>0</v>
      </c>
      <c r="G3092" s="141">
        <v>0</v>
      </c>
      <c r="H3092" s="141">
        <v>526</v>
      </c>
      <c r="I3092" s="141">
        <v>46</v>
      </c>
      <c r="J3092" s="141">
        <v>3</v>
      </c>
      <c r="K3092" s="141">
        <v>4</v>
      </c>
      <c r="L3092" s="141">
        <v>2</v>
      </c>
    </row>
    <row r="3093" spans="1:12" x14ac:dyDescent="0.2">
      <c r="A3093" s="58">
        <v>44813</v>
      </c>
      <c r="B3093" s="513" t="str">
        <f t="shared" si="79"/>
        <v>0909</v>
      </c>
      <c r="C3093" s="56">
        <f t="shared" si="80"/>
        <v>2022</v>
      </c>
      <c r="D3093" s="141">
        <v>1069</v>
      </c>
      <c r="E3093" s="141">
        <v>77</v>
      </c>
      <c r="F3093" s="141">
        <v>0</v>
      </c>
      <c r="G3093" s="141">
        <v>0</v>
      </c>
      <c r="H3093" s="141">
        <v>385</v>
      </c>
      <c r="I3093" s="141">
        <v>20</v>
      </c>
      <c r="J3093" s="141">
        <v>3</v>
      </c>
      <c r="K3093" s="141">
        <v>11</v>
      </c>
      <c r="L3093" s="141">
        <v>0</v>
      </c>
    </row>
    <row r="3094" spans="1:12" x14ac:dyDescent="0.2">
      <c r="A3094" s="58">
        <v>44814</v>
      </c>
      <c r="B3094" s="513" t="str">
        <f t="shared" si="79"/>
        <v>0910</v>
      </c>
      <c r="C3094" s="56">
        <f t="shared" si="80"/>
        <v>2022</v>
      </c>
      <c r="D3094" s="141">
        <v>839</v>
      </c>
      <c r="E3094" s="141">
        <v>56</v>
      </c>
      <c r="F3094" s="141">
        <v>0</v>
      </c>
      <c r="G3094" s="141">
        <v>0</v>
      </c>
      <c r="H3094" s="141">
        <v>560</v>
      </c>
      <c r="I3094" s="141">
        <v>90</v>
      </c>
      <c r="J3094" s="141">
        <v>0</v>
      </c>
      <c r="K3094" s="141">
        <v>8</v>
      </c>
      <c r="L3094" s="141">
        <v>0</v>
      </c>
    </row>
    <row r="3095" spans="1:12" x14ac:dyDescent="0.2">
      <c r="A3095" s="58">
        <v>44815</v>
      </c>
      <c r="B3095" s="513" t="str">
        <f t="shared" si="79"/>
        <v>0911</v>
      </c>
      <c r="C3095" s="56">
        <f t="shared" si="80"/>
        <v>2022</v>
      </c>
      <c r="D3095" s="141">
        <v>856</v>
      </c>
      <c r="E3095" s="141">
        <v>50</v>
      </c>
      <c r="F3095" s="141">
        <v>0</v>
      </c>
      <c r="G3095" s="141">
        <v>0</v>
      </c>
      <c r="H3095" s="141">
        <v>728</v>
      </c>
      <c r="I3095" s="141">
        <v>90</v>
      </c>
      <c r="J3095" s="141">
        <v>6</v>
      </c>
      <c r="K3095" s="141">
        <v>12</v>
      </c>
      <c r="L3095" s="141">
        <v>0</v>
      </c>
    </row>
    <row r="3096" spans="1:12" x14ac:dyDescent="0.2">
      <c r="A3096" s="58">
        <v>44816</v>
      </c>
      <c r="B3096" s="513" t="str">
        <f t="shared" si="79"/>
        <v>0912</v>
      </c>
      <c r="C3096" s="56">
        <f t="shared" si="80"/>
        <v>2022</v>
      </c>
      <c r="D3096" s="141">
        <v>962</v>
      </c>
      <c r="E3096" s="141">
        <v>58</v>
      </c>
      <c r="F3096" s="141">
        <v>0</v>
      </c>
      <c r="G3096" s="141">
        <v>0</v>
      </c>
      <c r="H3096" s="141">
        <v>822</v>
      </c>
      <c r="I3096" s="141">
        <v>89</v>
      </c>
      <c r="J3096" s="141">
        <v>2</v>
      </c>
      <c r="K3096" s="141">
        <v>7</v>
      </c>
      <c r="L3096" s="141">
        <v>0</v>
      </c>
    </row>
    <row r="3097" spans="1:12" x14ac:dyDescent="0.2">
      <c r="A3097" s="58">
        <v>44817</v>
      </c>
      <c r="B3097" s="513" t="str">
        <f t="shared" si="79"/>
        <v>0913</v>
      </c>
      <c r="C3097" s="56">
        <f t="shared" si="80"/>
        <v>2022</v>
      </c>
      <c r="D3097" s="141">
        <v>840</v>
      </c>
      <c r="E3097" s="141">
        <v>78</v>
      </c>
      <c r="F3097" s="141">
        <v>0</v>
      </c>
      <c r="G3097" s="141">
        <v>0</v>
      </c>
      <c r="H3097" s="141">
        <v>931</v>
      </c>
      <c r="I3097" s="141">
        <v>104</v>
      </c>
      <c r="J3097" s="141">
        <v>0</v>
      </c>
      <c r="K3097" s="141">
        <v>0</v>
      </c>
      <c r="L3097" s="141">
        <v>0</v>
      </c>
    </row>
    <row r="3098" spans="1:12" x14ac:dyDescent="0.2">
      <c r="A3098" s="58">
        <v>44818</v>
      </c>
      <c r="B3098" s="513" t="str">
        <f t="shared" si="79"/>
        <v>0914</v>
      </c>
      <c r="C3098" s="56">
        <f t="shared" si="80"/>
        <v>2022</v>
      </c>
      <c r="D3098" s="141">
        <v>1047</v>
      </c>
      <c r="E3098" s="141">
        <v>85</v>
      </c>
      <c r="F3098" s="141">
        <v>0</v>
      </c>
      <c r="G3098" s="141">
        <v>0</v>
      </c>
      <c r="H3098" s="141">
        <v>1046</v>
      </c>
      <c r="I3098" s="141">
        <v>208</v>
      </c>
      <c r="J3098" s="141">
        <v>8</v>
      </c>
      <c r="K3098" s="141">
        <v>1</v>
      </c>
      <c r="L3098" s="141">
        <v>0</v>
      </c>
    </row>
    <row r="3099" spans="1:12" x14ac:dyDescent="0.2">
      <c r="A3099" s="58">
        <v>44819</v>
      </c>
      <c r="B3099" s="513" t="str">
        <f t="shared" si="79"/>
        <v>0915</v>
      </c>
      <c r="C3099" s="56">
        <f t="shared" si="80"/>
        <v>2022</v>
      </c>
      <c r="D3099" s="141">
        <v>1190</v>
      </c>
      <c r="E3099" s="141">
        <v>124</v>
      </c>
      <c r="F3099" s="141">
        <v>0</v>
      </c>
      <c r="G3099" s="141">
        <v>0</v>
      </c>
      <c r="H3099" s="141">
        <v>670</v>
      </c>
      <c r="I3099" s="141">
        <v>75</v>
      </c>
      <c r="J3099" s="141">
        <v>3</v>
      </c>
      <c r="K3099" s="141">
        <v>1</v>
      </c>
      <c r="L3099" s="141">
        <v>0</v>
      </c>
    </row>
    <row r="3100" spans="1:12" x14ac:dyDescent="0.2">
      <c r="A3100" s="58">
        <v>44820</v>
      </c>
      <c r="B3100" s="513" t="str">
        <f t="shared" si="79"/>
        <v>0916</v>
      </c>
      <c r="C3100" s="56">
        <f t="shared" si="80"/>
        <v>2022</v>
      </c>
      <c r="D3100" s="141">
        <v>867</v>
      </c>
      <c r="E3100" s="141">
        <v>101</v>
      </c>
      <c r="F3100" s="141">
        <v>0</v>
      </c>
      <c r="G3100" s="141">
        <v>0</v>
      </c>
      <c r="H3100" s="141">
        <v>951</v>
      </c>
      <c r="I3100" s="141">
        <v>105</v>
      </c>
      <c r="J3100" s="141">
        <v>6</v>
      </c>
      <c r="K3100" s="141">
        <v>0</v>
      </c>
      <c r="L3100" s="141">
        <v>0</v>
      </c>
    </row>
    <row r="3101" spans="1:12" x14ac:dyDescent="0.2">
      <c r="A3101" s="58">
        <v>44821</v>
      </c>
      <c r="B3101" s="513" t="str">
        <f t="shared" si="79"/>
        <v>0917</v>
      </c>
      <c r="C3101" s="56">
        <f t="shared" si="80"/>
        <v>2022</v>
      </c>
      <c r="D3101" s="141">
        <v>878</v>
      </c>
      <c r="E3101" s="141">
        <v>85</v>
      </c>
      <c r="F3101" s="141">
        <v>0</v>
      </c>
      <c r="G3101" s="141">
        <v>0</v>
      </c>
      <c r="H3101" s="141">
        <v>1076</v>
      </c>
      <c r="I3101" s="141">
        <v>100</v>
      </c>
      <c r="J3101" s="141">
        <v>2</v>
      </c>
      <c r="K3101" s="141">
        <v>0</v>
      </c>
      <c r="L3101" s="141">
        <v>0</v>
      </c>
    </row>
    <row r="3102" spans="1:12" x14ac:dyDescent="0.2">
      <c r="A3102" s="58">
        <v>44822</v>
      </c>
      <c r="B3102" s="513" t="str">
        <f t="shared" si="79"/>
        <v>0918</v>
      </c>
      <c r="C3102" s="56">
        <f t="shared" si="80"/>
        <v>2022</v>
      </c>
      <c r="D3102" s="141">
        <v>731</v>
      </c>
      <c r="E3102" s="141">
        <v>88</v>
      </c>
      <c r="F3102" s="141">
        <v>0</v>
      </c>
      <c r="G3102" s="141">
        <v>0</v>
      </c>
      <c r="H3102" s="141">
        <v>824</v>
      </c>
      <c r="I3102" s="141">
        <v>91</v>
      </c>
      <c r="J3102" s="141">
        <v>6</v>
      </c>
      <c r="K3102" s="141">
        <v>2</v>
      </c>
      <c r="L3102" s="141">
        <v>0</v>
      </c>
    </row>
    <row r="3103" spans="1:12" x14ac:dyDescent="0.2">
      <c r="A3103" s="58">
        <v>44823</v>
      </c>
      <c r="B3103" s="513" t="str">
        <f t="shared" ref="B3103:B3166" si="81">CONCATENATE(TEXT(A3103,"mm"),TEXT(A3103,"dd"))</f>
        <v>0919</v>
      </c>
      <c r="C3103" s="56">
        <f t="shared" si="80"/>
        <v>2022</v>
      </c>
      <c r="D3103" s="141">
        <v>1172</v>
      </c>
      <c r="E3103" s="141">
        <v>117</v>
      </c>
      <c r="F3103" s="141">
        <v>0</v>
      </c>
      <c r="G3103" s="141">
        <v>0</v>
      </c>
      <c r="H3103" s="141">
        <v>983</v>
      </c>
      <c r="I3103" s="141">
        <v>106</v>
      </c>
      <c r="J3103" s="141">
        <v>3</v>
      </c>
      <c r="K3103" s="141">
        <v>1</v>
      </c>
      <c r="L3103" s="141">
        <v>0</v>
      </c>
    </row>
    <row r="3104" spans="1:12" x14ac:dyDescent="0.2">
      <c r="A3104" s="58">
        <v>44824</v>
      </c>
      <c r="B3104" s="513" t="str">
        <f t="shared" si="81"/>
        <v>0920</v>
      </c>
      <c r="C3104" s="56">
        <f t="shared" si="80"/>
        <v>2022</v>
      </c>
      <c r="D3104" s="141">
        <v>1043</v>
      </c>
      <c r="E3104" s="141">
        <v>145</v>
      </c>
      <c r="F3104" s="141">
        <v>0</v>
      </c>
      <c r="G3104" s="141">
        <v>0</v>
      </c>
      <c r="H3104" s="141">
        <v>1201</v>
      </c>
      <c r="I3104" s="141">
        <v>102</v>
      </c>
      <c r="J3104" s="141">
        <v>4</v>
      </c>
      <c r="K3104" s="141">
        <v>0</v>
      </c>
      <c r="L3104" s="141">
        <v>0</v>
      </c>
    </row>
    <row r="3105" spans="1:12" x14ac:dyDescent="0.2">
      <c r="A3105" s="58">
        <v>44825</v>
      </c>
      <c r="B3105" s="513" t="str">
        <f t="shared" si="81"/>
        <v>0921</v>
      </c>
      <c r="C3105" s="56">
        <f t="shared" si="80"/>
        <v>2022</v>
      </c>
      <c r="D3105" s="141">
        <v>1032</v>
      </c>
      <c r="E3105" s="141">
        <v>179</v>
      </c>
      <c r="F3105" s="141">
        <v>0</v>
      </c>
      <c r="G3105" s="141">
        <v>0</v>
      </c>
      <c r="H3105" s="141">
        <v>1162</v>
      </c>
      <c r="I3105" s="141">
        <v>105</v>
      </c>
      <c r="J3105" s="141">
        <v>2</v>
      </c>
      <c r="K3105" s="141">
        <v>2</v>
      </c>
      <c r="L3105" s="141">
        <v>0</v>
      </c>
    </row>
    <row r="3106" spans="1:12" x14ac:dyDescent="0.2">
      <c r="A3106" s="58">
        <v>44826</v>
      </c>
      <c r="B3106" s="513" t="str">
        <f t="shared" si="81"/>
        <v>0922</v>
      </c>
      <c r="C3106" s="56">
        <f t="shared" si="80"/>
        <v>2022</v>
      </c>
      <c r="D3106" s="141">
        <v>856</v>
      </c>
      <c r="E3106" s="141">
        <v>137</v>
      </c>
      <c r="F3106" s="141">
        <v>0</v>
      </c>
      <c r="G3106" s="141">
        <v>0</v>
      </c>
      <c r="H3106" s="141">
        <v>1118</v>
      </c>
      <c r="I3106" s="141">
        <v>111</v>
      </c>
      <c r="J3106" s="141">
        <v>5</v>
      </c>
      <c r="K3106" s="141">
        <v>0</v>
      </c>
      <c r="L3106" s="141">
        <v>0</v>
      </c>
    </row>
    <row r="3107" spans="1:12" x14ac:dyDescent="0.2">
      <c r="A3107" s="58">
        <v>44827</v>
      </c>
      <c r="B3107" s="513" t="str">
        <f t="shared" si="81"/>
        <v>0923</v>
      </c>
      <c r="C3107" s="56">
        <f t="shared" si="80"/>
        <v>2022</v>
      </c>
      <c r="D3107" s="141">
        <v>830</v>
      </c>
      <c r="E3107" s="141">
        <v>122</v>
      </c>
      <c r="F3107" s="141">
        <v>0</v>
      </c>
      <c r="G3107" s="141">
        <v>0</v>
      </c>
      <c r="H3107" s="141">
        <v>1011</v>
      </c>
      <c r="I3107" s="141">
        <v>107</v>
      </c>
      <c r="J3107" s="141">
        <v>2</v>
      </c>
      <c r="K3107" s="141">
        <v>2</v>
      </c>
      <c r="L3107" s="141">
        <v>0</v>
      </c>
    </row>
    <row r="3108" spans="1:12" x14ac:dyDescent="0.2">
      <c r="A3108" s="58">
        <v>44828</v>
      </c>
      <c r="B3108" s="513" t="str">
        <f t="shared" si="81"/>
        <v>0924</v>
      </c>
      <c r="C3108" s="56">
        <f t="shared" si="80"/>
        <v>2022</v>
      </c>
      <c r="D3108" s="141">
        <v>770</v>
      </c>
      <c r="E3108" s="141">
        <v>98</v>
      </c>
      <c r="F3108" s="141">
        <v>0</v>
      </c>
      <c r="G3108" s="141">
        <v>0</v>
      </c>
      <c r="H3108" s="141">
        <v>1050</v>
      </c>
      <c r="I3108" s="141">
        <v>102</v>
      </c>
      <c r="J3108" s="141">
        <v>4</v>
      </c>
      <c r="K3108" s="141">
        <v>4</v>
      </c>
      <c r="L3108" s="141">
        <v>0</v>
      </c>
    </row>
    <row r="3109" spans="1:12" x14ac:dyDescent="0.2">
      <c r="A3109" s="58">
        <v>44829</v>
      </c>
      <c r="B3109" s="513" t="str">
        <f t="shared" si="81"/>
        <v>0925</v>
      </c>
      <c r="C3109" s="56">
        <f t="shared" si="80"/>
        <v>2022</v>
      </c>
      <c r="D3109" s="141">
        <v>599</v>
      </c>
      <c r="E3109" s="141">
        <v>109</v>
      </c>
      <c r="F3109" s="141">
        <v>0</v>
      </c>
      <c r="G3109" s="141">
        <v>0</v>
      </c>
      <c r="H3109" s="141">
        <v>1031</v>
      </c>
      <c r="I3109" s="141">
        <v>137</v>
      </c>
      <c r="J3109" s="141">
        <v>4</v>
      </c>
      <c r="K3109" s="141">
        <v>3</v>
      </c>
      <c r="L3109" s="141">
        <v>0</v>
      </c>
    </row>
    <row r="3110" spans="1:12" x14ac:dyDescent="0.2">
      <c r="A3110" s="58">
        <v>44830</v>
      </c>
      <c r="B3110" s="513" t="str">
        <f t="shared" si="81"/>
        <v>0926</v>
      </c>
      <c r="C3110" s="56">
        <f t="shared" si="80"/>
        <v>2022</v>
      </c>
      <c r="D3110" s="141">
        <v>424</v>
      </c>
      <c r="E3110" s="141">
        <v>115</v>
      </c>
      <c r="F3110" s="141">
        <v>0</v>
      </c>
      <c r="G3110" s="141">
        <v>0</v>
      </c>
      <c r="H3110" s="141">
        <v>1014</v>
      </c>
      <c r="I3110" s="141">
        <v>119</v>
      </c>
      <c r="J3110" s="141">
        <v>2</v>
      </c>
      <c r="K3110" s="141">
        <v>0</v>
      </c>
      <c r="L3110" s="141">
        <v>1</v>
      </c>
    </row>
    <row r="3111" spans="1:12" x14ac:dyDescent="0.2">
      <c r="A3111" s="58">
        <v>44831</v>
      </c>
      <c r="B3111" s="513" t="str">
        <f t="shared" si="81"/>
        <v>0927</v>
      </c>
      <c r="C3111" s="56">
        <f t="shared" si="80"/>
        <v>2022</v>
      </c>
      <c r="D3111" s="141">
        <v>424</v>
      </c>
      <c r="E3111" s="141">
        <v>118</v>
      </c>
      <c r="F3111" s="141">
        <v>0</v>
      </c>
      <c r="G3111" s="141">
        <v>0</v>
      </c>
      <c r="H3111" s="141">
        <v>1188</v>
      </c>
      <c r="I3111" s="141">
        <v>100</v>
      </c>
      <c r="J3111" s="141">
        <v>3</v>
      </c>
      <c r="K3111" s="141">
        <v>1</v>
      </c>
      <c r="L3111" s="141">
        <v>0</v>
      </c>
    </row>
    <row r="3112" spans="1:12" x14ac:dyDescent="0.2">
      <c r="A3112" s="58">
        <v>44832</v>
      </c>
      <c r="B3112" s="513" t="str">
        <f t="shared" si="81"/>
        <v>0928</v>
      </c>
      <c r="C3112" s="56">
        <f t="shared" si="80"/>
        <v>2022</v>
      </c>
      <c r="D3112" s="141">
        <v>538</v>
      </c>
      <c r="E3112" s="141">
        <v>140</v>
      </c>
      <c r="F3112" s="141">
        <v>2</v>
      </c>
      <c r="G3112" s="141">
        <v>1</v>
      </c>
      <c r="H3112" s="141">
        <v>1377</v>
      </c>
      <c r="I3112" s="141">
        <v>178</v>
      </c>
      <c r="J3112" s="141">
        <v>6</v>
      </c>
      <c r="K3112" s="141">
        <v>0</v>
      </c>
      <c r="L3112" s="141">
        <v>0</v>
      </c>
    </row>
    <row r="3113" spans="1:12" x14ac:dyDescent="0.2">
      <c r="A3113" s="58">
        <v>44833</v>
      </c>
      <c r="B3113" s="513" t="str">
        <f t="shared" si="81"/>
        <v>0929</v>
      </c>
      <c r="C3113" s="56">
        <f t="shared" si="80"/>
        <v>2022</v>
      </c>
      <c r="D3113" s="141">
        <v>406</v>
      </c>
      <c r="E3113" s="141">
        <v>85</v>
      </c>
      <c r="F3113" s="141">
        <v>2</v>
      </c>
      <c r="G3113" s="141">
        <v>0</v>
      </c>
      <c r="H3113" s="141">
        <v>1313</v>
      </c>
      <c r="I3113" s="141">
        <v>140</v>
      </c>
      <c r="J3113" s="141">
        <v>5</v>
      </c>
      <c r="K3113" s="141">
        <v>0</v>
      </c>
      <c r="L3113" s="141">
        <v>0</v>
      </c>
    </row>
    <row r="3114" spans="1:12" x14ac:dyDescent="0.2">
      <c r="A3114" s="58">
        <v>44834</v>
      </c>
      <c r="B3114" s="513" t="str">
        <f t="shared" si="81"/>
        <v>0930</v>
      </c>
      <c r="C3114" s="56">
        <f t="shared" si="80"/>
        <v>2022</v>
      </c>
      <c r="D3114" s="141">
        <v>399</v>
      </c>
      <c r="E3114" s="141">
        <v>101</v>
      </c>
      <c r="F3114" s="141">
        <v>1</v>
      </c>
      <c r="G3114" s="141">
        <v>1</v>
      </c>
      <c r="H3114" s="141">
        <v>1323</v>
      </c>
      <c r="I3114" s="141">
        <v>107</v>
      </c>
      <c r="J3114" s="141">
        <v>4</v>
      </c>
      <c r="K3114" s="141">
        <v>0</v>
      </c>
      <c r="L3114" s="141">
        <v>0</v>
      </c>
    </row>
    <row r="3115" spans="1:12" x14ac:dyDescent="0.2">
      <c r="A3115" s="58">
        <v>44835</v>
      </c>
      <c r="B3115" s="513" t="str">
        <f t="shared" si="81"/>
        <v>1001</v>
      </c>
      <c r="C3115" s="56">
        <f t="shared" si="80"/>
        <v>2022</v>
      </c>
      <c r="D3115" s="141">
        <v>283</v>
      </c>
      <c r="E3115" s="141">
        <v>62</v>
      </c>
      <c r="F3115" s="141">
        <v>0</v>
      </c>
      <c r="G3115" s="141">
        <v>0</v>
      </c>
      <c r="H3115" s="141">
        <v>1423</v>
      </c>
      <c r="I3115" s="141">
        <v>107</v>
      </c>
      <c r="J3115" s="141">
        <v>2</v>
      </c>
      <c r="K3115" s="141">
        <v>1</v>
      </c>
      <c r="L3115" s="141">
        <v>0</v>
      </c>
    </row>
    <row r="3116" spans="1:12" x14ac:dyDescent="0.2">
      <c r="A3116" s="58">
        <v>44836</v>
      </c>
      <c r="B3116" s="513" t="str">
        <f t="shared" si="81"/>
        <v>1002</v>
      </c>
      <c r="C3116" s="56">
        <f t="shared" si="80"/>
        <v>2022</v>
      </c>
      <c r="D3116" s="141">
        <v>242</v>
      </c>
      <c r="E3116" s="141">
        <v>56</v>
      </c>
      <c r="F3116" s="141">
        <v>0</v>
      </c>
      <c r="G3116" s="141">
        <v>0</v>
      </c>
      <c r="H3116" s="141">
        <v>1331</v>
      </c>
      <c r="I3116" s="141">
        <v>98</v>
      </c>
      <c r="J3116" s="141">
        <v>4</v>
      </c>
      <c r="K3116" s="141">
        <v>0</v>
      </c>
      <c r="L3116" s="141">
        <v>0</v>
      </c>
    </row>
    <row r="3117" spans="1:12" x14ac:dyDescent="0.2">
      <c r="A3117" s="58">
        <v>44837</v>
      </c>
      <c r="B3117" s="513" t="str">
        <f t="shared" si="81"/>
        <v>1003</v>
      </c>
      <c r="C3117" s="56">
        <f t="shared" si="80"/>
        <v>2022</v>
      </c>
      <c r="D3117" s="141">
        <v>220</v>
      </c>
      <c r="E3117" s="141">
        <v>43</v>
      </c>
      <c r="F3117" s="141">
        <v>0</v>
      </c>
      <c r="G3117" s="141">
        <v>0</v>
      </c>
      <c r="H3117" s="141">
        <v>1302</v>
      </c>
      <c r="I3117" s="141">
        <v>104</v>
      </c>
      <c r="J3117" s="141">
        <v>3</v>
      </c>
      <c r="K3117" s="141">
        <v>0</v>
      </c>
      <c r="L3117" s="141">
        <v>0</v>
      </c>
    </row>
    <row r="3118" spans="1:12" x14ac:dyDescent="0.2">
      <c r="A3118" s="58">
        <v>44838</v>
      </c>
      <c r="B3118" s="513" t="str">
        <f t="shared" si="81"/>
        <v>1004</v>
      </c>
      <c r="C3118" s="56">
        <f t="shared" ref="C3118:C3175" si="82">YEAR(A3118)</f>
        <v>2022</v>
      </c>
      <c r="D3118" s="141">
        <v>183</v>
      </c>
      <c r="E3118" s="141">
        <v>21</v>
      </c>
      <c r="F3118" s="141">
        <v>1</v>
      </c>
      <c r="G3118" s="141">
        <v>0</v>
      </c>
      <c r="H3118" s="141">
        <v>1334</v>
      </c>
      <c r="I3118" s="141">
        <v>57</v>
      </c>
      <c r="J3118" s="141">
        <v>1</v>
      </c>
      <c r="K3118" s="141">
        <v>0</v>
      </c>
      <c r="L3118" s="141">
        <v>0</v>
      </c>
    </row>
    <row r="3119" spans="1:12" x14ac:dyDescent="0.2">
      <c r="A3119" s="58">
        <v>44839</v>
      </c>
      <c r="B3119" s="513" t="str">
        <f t="shared" si="81"/>
        <v>1005</v>
      </c>
      <c r="C3119" s="56">
        <f t="shared" si="82"/>
        <v>2022</v>
      </c>
      <c r="D3119" s="141">
        <v>178</v>
      </c>
      <c r="E3119" s="141">
        <v>48</v>
      </c>
      <c r="F3119" s="141">
        <v>1</v>
      </c>
      <c r="G3119" s="141">
        <v>0</v>
      </c>
      <c r="H3119" s="141">
        <v>1246</v>
      </c>
      <c r="I3119" s="141">
        <v>88</v>
      </c>
      <c r="J3119" s="141">
        <v>2</v>
      </c>
      <c r="K3119" s="141">
        <v>0</v>
      </c>
      <c r="L3119" s="141">
        <v>0</v>
      </c>
    </row>
    <row r="3120" spans="1:12" x14ac:dyDescent="0.2">
      <c r="A3120" s="58">
        <v>44840</v>
      </c>
      <c r="B3120" s="513" t="str">
        <f t="shared" si="81"/>
        <v>1006</v>
      </c>
      <c r="C3120" s="56">
        <f t="shared" si="82"/>
        <v>2022</v>
      </c>
      <c r="D3120" s="141">
        <v>205</v>
      </c>
      <c r="E3120" s="141">
        <v>42</v>
      </c>
      <c r="F3120" s="141">
        <v>0</v>
      </c>
      <c r="G3120" s="141">
        <v>0</v>
      </c>
      <c r="H3120" s="141">
        <v>1349</v>
      </c>
      <c r="I3120" s="141">
        <v>93</v>
      </c>
      <c r="J3120" s="141">
        <v>1</v>
      </c>
      <c r="K3120" s="141">
        <v>0</v>
      </c>
      <c r="L3120" s="141">
        <v>0</v>
      </c>
    </row>
    <row r="3121" spans="1:12" x14ac:dyDescent="0.2">
      <c r="A3121" s="58">
        <v>44841</v>
      </c>
      <c r="B3121" s="513" t="str">
        <f t="shared" si="81"/>
        <v>1007</v>
      </c>
      <c r="C3121" s="56">
        <f t="shared" si="82"/>
        <v>2022</v>
      </c>
      <c r="D3121" s="141">
        <v>123</v>
      </c>
      <c r="E3121" s="141">
        <v>26</v>
      </c>
      <c r="F3121" s="141">
        <v>0</v>
      </c>
      <c r="G3121" s="141">
        <v>0</v>
      </c>
      <c r="H3121" s="141">
        <v>1345</v>
      </c>
      <c r="I3121" s="141">
        <v>93</v>
      </c>
      <c r="J3121" s="141">
        <v>1</v>
      </c>
      <c r="K3121" s="141">
        <v>0</v>
      </c>
      <c r="L3121" s="141">
        <v>0</v>
      </c>
    </row>
    <row r="3122" spans="1:12" x14ac:dyDescent="0.2">
      <c r="A3122" s="58">
        <v>44842</v>
      </c>
      <c r="B3122" s="513" t="str">
        <f t="shared" si="81"/>
        <v>1008</v>
      </c>
      <c r="C3122" s="56">
        <f t="shared" si="82"/>
        <v>2022</v>
      </c>
      <c r="D3122" s="141">
        <v>95</v>
      </c>
      <c r="E3122" s="141">
        <v>31</v>
      </c>
      <c r="F3122" s="141">
        <v>0</v>
      </c>
      <c r="G3122" s="141">
        <v>1</v>
      </c>
      <c r="H3122" s="141">
        <v>1517</v>
      </c>
      <c r="I3122" s="141">
        <v>128</v>
      </c>
      <c r="J3122" s="141">
        <v>6</v>
      </c>
      <c r="K3122" s="141">
        <v>0</v>
      </c>
      <c r="L3122" s="141">
        <v>0</v>
      </c>
    </row>
    <row r="3123" spans="1:12" x14ac:dyDescent="0.2">
      <c r="A3123" s="58">
        <v>44843</v>
      </c>
      <c r="B3123" s="513" t="str">
        <f t="shared" si="81"/>
        <v>1009</v>
      </c>
      <c r="C3123" s="56">
        <f t="shared" si="82"/>
        <v>2022</v>
      </c>
      <c r="D3123" s="141">
        <v>62</v>
      </c>
      <c r="E3123" s="141">
        <v>22</v>
      </c>
      <c r="F3123" s="141">
        <v>0</v>
      </c>
      <c r="G3123" s="141">
        <v>0</v>
      </c>
      <c r="H3123" s="141">
        <v>1436</v>
      </c>
      <c r="I3123" s="141">
        <v>36</v>
      </c>
      <c r="J3123" s="141">
        <v>2</v>
      </c>
      <c r="K3123" s="141">
        <v>0</v>
      </c>
      <c r="L3123" s="141">
        <v>0</v>
      </c>
    </row>
    <row r="3124" spans="1:12" x14ac:dyDescent="0.2">
      <c r="A3124" s="58">
        <v>44844</v>
      </c>
      <c r="B3124" s="513" t="str">
        <f t="shared" si="81"/>
        <v>1010</v>
      </c>
      <c r="C3124" s="56">
        <f t="shared" si="82"/>
        <v>2022</v>
      </c>
      <c r="D3124" s="141">
        <v>110</v>
      </c>
      <c r="E3124" s="141">
        <v>24</v>
      </c>
      <c r="F3124" s="141">
        <v>0</v>
      </c>
      <c r="G3124" s="141">
        <v>0</v>
      </c>
      <c r="H3124" s="141">
        <v>1722</v>
      </c>
      <c r="I3124" s="141">
        <v>130</v>
      </c>
      <c r="J3124" s="141">
        <v>4</v>
      </c>
      <c r="K3124" s="141">
        <v>2</v>
      </c>
      <c r="L3124" s="141">
        <v>0</v>
      </c>
    </row>
    <row r="3125" spans="1:12" x14ac:dyDescent="0.2">
      <c r="A3125" s="58">
        <v>44845</v>
      </c>
      <c r="B3125" s="513" t="str">
        <f t="shared" si="81"/>
        <v>1011</v>
      </c>
      <c r="C3125" s="56">
        <f t="shared" si="82"/>
        <v>2022</v>
      </c>
      <c r="D3125" s="141">
        <v>75</v>
      </c>
      <c r="E3125" s="141">
        <v>16</v>
      </c>
      <c r="F3125" s="141">
        <v>0</v>
      </c>
      <c r="G3125" s="141">
        <v>0</v>
      </c>
      <c r="H3125" s="141">
        <v>1848</v>
      </c>
      <c r="I3125" s="141">
        <v>64</v>
      </c>
      <c r="J3125" s="141">
        <v>0</v>
      </c>
      <c r="K3125" s="141">
        <v>0</v>
      </c>
      <c r="L3125" s="141">
        <v>0</v>
      </c>
    </row>
    <row r="3126" spans="1:12" x14ac:dyDescent="0.2">
      <c r="A3126" s="58">
        <v>44846</v>
      </c>
      <c r="B3126" s="513" t="str">
        <f t="shared" si="81"/>
        <v>1012</v>
      </c>
      <c r="C3126" s="56">
        <f t="shared" si="82"/>
        <v>2022</v>
      </c>
      <c r="D3126" s="141">
        <v>102</v>
      </c>
      <c r="E3126" s="141">
        <v>15</v>
      </c>
      <c r="F3126" s="141">
        <v>0</v>
      </c>
      <c r="G3126" s="141">
        <v>0</v>
      </c>
      <c r="H3126" s="141">
        <v>1757</v>
      </c>
      <c r="I3126" s="141">
        <v>114</v>
      </c>
      <c r="J3126" s="141">
        <v>1</v>
      </c>
      <c r="K3126" s="141">
        <v>0</v>
      </c>
      <c r="L3126" s="141">
        <v>0</v>
      </c>
    </row>
    <row r="3127" spans="1:12" x14ac:dyDescent="0.2">
      <c r="A3127" s="58">
        <v>44847</v>
      </c>
      <c r="B3127" s="513" t="str">
        <f t="shared" si="81"/>
        <v>1013</v>
      </c>
      <c r="C3127" s="56">
        <f t="shared" si="82"/>
        <v>2022</v>
      </c>
      <c r="D3127" s="141">
        <v>179</v>
      </c>
      <c r="E3127" s="141">
        <v>8</v>
      </c>
      <c r="F3127" s="141">
        <v>0</v>
      </c>
      <c r="G3127" s="141">
        <v>0</v>
      </c>
      <c r="H3127" s="141">
        <v>2205</v>
      </c>
      <c r="I3127" s="141">
        <v>127</v>
      </c>
      <c r="J3127" s="141">
        <v>2</v>
      </c>
      <c r="K3127" s="141">
        <v>0</v>
      </c>
      <c r="L3127" s="141">
        <v>0</v>
      </c>
    </row>
    <row r="3128" spans="1:12" x14ac:dyDescent="0.2">
      <c r="A3128" s="58">
        <v>44848</v>
      </c>
      <c r="B3128" s="513" t="str">
        <f t="shared" si="81"/>
        <v>1014</v>
      </c>
      <c r="C3128" s="56">
        <f t="shared" si="82"/>
        <v>2022</v>
      </c>
      <c r="D3128" s="141">
        <v>114</v>
      </c>
      <c r="E3128" s="141">
        <v>16</v>
      </c>
      <c r="F3128" s="141">
        <v>0</v>
      </c>
      <c r="G3128" s="141">
        <v>0</v>
      </c>
      <c r="H3128" s="141">
        <v>1722</v>
      </c>
      <c r="I3128" s="141">
        <v>110</v>
      </c>
      <c r="J3128" s="141">
        <v>1</v>
      </c>
      <c r="K3128" s="141">
        <v>1</v>
      </c>
      <c r="L3128" s="141">
        <v>0</v>
      </c>
    </row>
    <row r="3129" spans="1:12" x14ac:dyDescent="0.2">
      <c r="A3129" s="58">
        <v>44849</v>
      </c>
      <c r="B3129" s="513" t="str">
        <f t="shared" si="81"/>
        <v>1015</v>
      </c>
      <c r="C3129" s="56">
        <f t="shared" si="82"/>
        <v>2022</v>
      </c>
      <c r="D3129" s="141">
        <v>125</v>
      </c>
      <c r="E3129" s="141">
        <v>17</v>
      </c>
      <c r="F3129" s="141">
        <v>0</v>
      </c>
      <c r="G3129" s="141">
        <v>0</v>
      </c>
      <c r="H3129" s="141">
        <v>1519</v>
      </c>
      <c r="I3129" s="141">
        <v>77</v>
      </c>
      <c r="J3129" s="141">
        <v>0</v>
      </c>
      <c r="K3129" s="141">
        <v>0</v>
      </c>
      <c r="L3129" s="141">
        <v>0</v>
      </c>
    </row>
    <row r="3130" spans="1:12" x14ac:dyDescent="0.2">
      <c r="A3130" s="58">
        <v>44850</v>
      </c>
      <c r="B3130" s="513" t="str">
        <f t="shared" si="81"/>
        <v>1016</v>
      </c>
      <c r="C3130" s="56">
        <f t="shared" si="82"/>
        <v>2022</v>
      </c>
      <c r="D3130" s="141">
        <v>91</v>
      </c>
      <c r="E3130" s="141">
        <v>6</v>
      </c>
      <c r="F3130" s="141">
        <v>0</v>
      </c>
      <c r="G3130" s="141">
        <v>0</v>
      </c>
      <c r="H3130" s="141">
        <v>1495</v>
      </c>
      <c r="I3130" s="141">
        <v>84</v>
      </c>
      <c r="J3130" s="141">
        <v>0</v>
      </c>
      <c r="K3130" s="141">
        <v>1</v>
      </c>
      <c r="L3130" s="141">
        <v>0</v>
      </c>
    </row>
    <row r="3131" spans="1:12" x14ac:dyDescent="0.2">
      <c r="A3131" s="58">
        <v>44851</v>
      </c>
      <c r="B3131" s="513" t="str">
        <f t="shared" si="81"/>
        <v>1017</v>
      </c>
      <c r="C3131" s="56">
        <f t="shared" si="82"/>
        <v>2022</v>
      </c>
      <c r="D3131" s="141">
        <v>86</v>
      </c>
      <c r="E3131" s="141">
        <v>6</v>
      </c>
      <c r="F3131" s="141">
        <v>0</v>
      </c>
      <c r="G3131" s="141">
        <v>0</v>
      </c>
      <c r="H3131" s="141">
        <v>1942</v>
      </c>
      <c r="I3131" s="141">
        <v>132</v>
      </c>
      <c r="J3131" s="141">
        <v>5</v>
      </c>
      <c r="K3131" s="141">
        <v>0</v>
      </c>
      <c r="L3131" s="141">
        <v>0</v>
      </c>
    </row>
    <row r="3132" spans="1:12" x14ac:dyDescent="0.2">
      <c r="A3132" s="58">
        <v>44852</v>
      </c>
      <c r="B3132" s="513" t="str">
        <f t="shared" si="81"/>
        <v>1018</v>
      </c>
      <c r="C3132" s="56">
        <f t="shared" si="82"/>
        <v>2022</v>
      </c>
      <c r="D3132" s="141">
        <v>88</v>
      </c>
      <c r="E3132" s="141">
        <v>31</v>
      </c>
      <c r="F3132" s="141">
        <v>0</v>
      </c>
      <c r="G3132" s="141">
        <v>1</v>
      </c>
      <c r="H3132" s="141">
        <v>1704</v>
      </c>
      <c r="I3132" s="141">
        <v>117</v>
      </c>
      <c r="J3132" s="141">
        <v>0</v>
      </c>
      <c r="K3132" s="141">
        <v>1</v>
      </c>
      <c r="L3132" s="141">
        <v>0</v>
      </c>
    </row>
    <row r="3133" spans="1:12" x14ac:dyDescent="0.2">
      <c r="A3133" s="58">
        <v>44853</v>
      </c>
      <c r="B3133" s="513" t="str">
        <f t="shared" si="81"/>
        <v>1019</v>
      </c>
      <c r="C3133" s="56">
        <f t="shared" si="82"/>
        <v>2022</v>
      </c>
      <c r="D3133" s="141">
        <v>94</v>
      </c>
      <c r="E3133" s="141">
        <v>18</v>
      </c>
      <c r="F3133" s="141">
        <v>0</v>
      </c>
      <c r="G3133" s="141">
        <v>0</v>
      </c>
      <c r="H3133" s="141">
        <v>1791</v>
      </c>
      <c r="I3133" s="141">
        <v>115</v>
      </c>
      <c r="J3133" s="141">
        <v>0</v>
      </c>
      <c r="K3133" s="141">
        <v>0</v>
      </c>
      <c r="L3133" s="141">
        <v>0</v>
      </c>
    </row>
    <row r="3134" spans="1:12" x14ac:dyDescent="0.2">
      <c r="A3134" s="58">
        <v>44854</v>
      </c>
      <c r="B3134" s="513" t="str">
        <f t="shared" si="81"/>
        <v>1020</v>
      </c>
      <c r="C3134" s="56">
        <f t="shared" si="82"/>
        <v>2022</v>
      </c>
      <c r="D3134" s="141">
        <v>102</v>
      </c>
      <c r="E3134" s="141">
        <v>11</v>
      </c>
      <c r="F3134" s="141">
        <v>0</v>
      </c>
      <c r="G3134" s="141">
        <v>0</v>
      </c>
      <c r="H3134" s="141">
        <v>1820</v>
      </c>
      <c r="I3134" s="141">
        <v>129</v>
      </c>
      <c r="J3134" s="141">
        <v>2</v>
      </c>
      <c r="K3134" s="141">
        <v>0</v>
      </c>
      <c r="L3134" s="141">
        <v>0</v>
      </c>
    </row>
    <row r="3135" spans="1:12" x14ac:dyDescent="0.2">
      <c r="A3135" s="58">
        <v>44855</v>
      </c>
      <c r="B3135" s="513" t="str">
        <f t="shared" si="81"/>
        <v>1021</v>
      </c>
      <c r="C3135" s="56">
        <f t="shared" si="82"/>
        <v>2022</v>
      </c>
      <c r="D3135" s="141">
        <v>65</v>
      </c>
      <c r="E3135" s="141">
        <v>5</v>
      </c>
      <c r="F3135" s="141">
        <v>0</v>
      </c>
      <c r="G3135" s="141">
        <v>0</v>
      </c>
      <c r="H3135" s="141">
        <v>1069</v>
      </c>
      <c r="I3135" s="141">
        <v>84</v>
      </c>
      <c r="J3135" s="141">
        <v>1</v>
      </c>
      <c r="K3135" s="141">
        <v>1</v>
      </c>
      <c r="L3135" s="141">
        <v>0</v>
      </c>
    </row>
    <row r="3136" spans="1:12" x14ac:dyDescent="0.2">
      <c r="A3136" s="58">
        <v>44856</v>
      </c>
      <c r="B3136" s="513" t="str">
        <f t="shared" si="81"/>
        <v>1022</v>
      </c>
      <c r="C3136" s="56">
        <f t="shared" si="82"/>
        <v>2022</v>
      </c>
      <c r="D3136" s="141">
        <v>73</v>
      </c>
      <c r="E3136" s="141">
        <v>7</v>
      </c>
      <c r="F3136" s="141">
        <v>0</v>
      </c>
      <c r="G3136" s="141">
        <v>0</v>
      </c>
      <c r="H3136" s="141">
        <v>935</v>
      </c>
      <c r="I3136" s="141">
        <v>50</v>
      </c>
      <c r="J3136" s="141">
        <v>0</v>
      </c>
      <c r="K3136" s="141">
        <v>1</v>
      </c>
      <c r="L3136" s="141">
        <v>0</v>
      </c>
    </row>
    <row r="3137" spans="1:12" x14ac:dyDescent="0.2">
      <c r="A3137" s="58">
        <v>44857</v>
      </c>
      <c r="B3137" s="513" t="str">
        <f t="shared" si="81"/>
        <v>1023</v>
      </c>
      <c r="C3137" s="56">
        <f t="shared" si="82"/>
        <v>2022</v>
      </c>
      <c r="D3137" s="141">
        <v>27</v>
      </c>
      <c r="E3137" s="141">
        <v>4</v>
      </c>
      <c r="F3137" s="141">
        <v>0</v>
      </c>
      <c r="G3137" s="141">
        <v>0</v>
      </c>
      <c r="H3137" s="141">
        <v>708</v>
      </c>
      <c r="I3137" s="141">
        <v>50</v>
      </c>
      <c r="J3137" s="141">
        <v>2</v>
      </c>
      <c r="K3137" s="141">
        <v>0</v>
      </c>
      <c r="L3137" s="141">
        <v>0</v>
      </c>
    </row>
    <row r="3138" spans="1:12" x14ac:dyDescent="0.2">
      <c r="A3138" s="58">
        <v>44858</v>
      </c>
      <c r="B3138" s="513" t="str">
        <f t="shared" si="81"/>
        <v>1024</v>
      </c>
      <c r="C3138" s="56">
        <f t="shared" si="82"/>
        <v>2022</v>
      </c>
      <c r="D3138" s="141">
        <v>66</v>
      </c>
      <c r="E3138" s="141">
        <v>0</v>
      </c>
      <c r="F3138" s="141">
        <v>0</v>
      </c>
      <c r="G3138" s="141">
        <v>2</v>
      </c>
      <c r="H3138" s="141">
        <v>1095</v>
      </c>
      <c r="I3138" s="141">
        <v>108</v>
      </c>
      <c r="J3138" s="141">
        <v>1</v>
      </c>
      <c r="K3138" s="141">
        <v>0</v>
      </c>
      <c r="L3138" s="141">
        <v>0</v>
      </c>
    </row>
    <row r="3139" spans="1:12" x14ac:dyDescent="0.2">
      <c r="A3139" s="58">
        <v>44859</v>
      </c>
      <c r="B3139" s="513" t="str">
        <f t="shared" si="81"/>
        <v>1025</v>
      </c>
      <c r="C3139" s="56">
        <f t="shared" si="82"/>
        <v>2022</v>
      </c>
      <c r="D3139" s="141">
        <v>150</v>
      </c>
      <c r="E3139" s="141">
        <v>18</v>
      </c>
      <c r="F3139" s="141">
        <v>0</v>
      </c>
      <c r="G3139" s="141">
        <v>0</v>
      </c>
      <c r="H3139" s="141">
        <v>763</v>
      </c>
      <c r="I3139" s="141">
        <v>78</v>
      </c>
      <c r="J3139" s="141">
        <v>0</v>
      </c>
      <c r="K3139" s="141">
        <v>0</v>
      </c>
      <c r="L3139" s="141">
        <v>0</v>
      </c>
    </row>
    <row r="3140" spans="1:12" x14ac:dyDescent="0.2">
      <c r="A3140" s="58">
        <v>44860</v>
      </c>
      <c r="B3140" s="513" t="str">
        <f t="shared" si="81"/>
        <v>1026</v>
      </c>
      <c r="C3140" s="56">
        <f t="shared" si="82"/>
        <v>2022</v>
      </c>
      <c r="D3140" s="141">
        <v>275</v>
      </c>
      <c r="E3140" s="141">
        <v>9</v>
      </c>
      <c r="F3140" s="141">
        <v>0</v>
      </c>
      <c r="G3140" s="141">
        <v>0</v>
      </c>
      <c r="H3140" s="141">
        <v>856</v>
      </c>
      <c r="I3140" s="141">
        <v>56</v>
      </c>
      <c r="J3140" s="141">
        <v>8</v>
      </c>
      <c r="K3140" s="141">
        <v>0</v>
      </c>
      <c r="L3140" s="141">
        <v>0</v>
      </c>
    </row>
    <row r="3141" spans="1:12" x14ac:dyDescent="0.2">
      <c r="A3141" s="58">
        <v>44861</v>
      </c>
      <c r="B3141" s="513" t="str">
        <f t="shared" si="81"/>
        <v>1027</v>
      </c>
      <c r="C3141" s="56">
        <f t="shared" si="82"/>
        <v>2022</v>
      </c>
      <c r="D3141" s="141">
        <v>262</v>
      </c>
      <c r="E3141" s="141">
        <v>33</v>
      </c>
      <c r="F3141" s="141">
        <v>0</v>
      </c>
      <c r="G3141" s="141">
        <v>0</v>
      </c>
      <c r="H3141" s="141">
        <v>952</v>
      </c>
      <c r="I3141" s="141">
        <v>82</v>
      </c>
      <c r="J3141" s="141">
        <v>0</v>
      </c>
      <c r="K3141" s="141">
        <v>0</v>
      </c>
      <c r="L3141" s="141">
        <v>0</v>
      </c>
    </row>
    <row r="3142" spans="1:12" x14ac:dyDescent="0.2">
      <c r="A3142" s="58">
        <v>44862</v>
      </c>
      <c r="B3142" s="513" t="str">
        <f t="shared" si="81"/>
        <v>1028</v>
      </c>
      <c r="C3142" s="56">
        <f t="shared" si="82"/>
        <v>2022</v>
      </c>
      <c r="D3142" s="141">
        <v>559</v>
      </c>
      <c r="E3142" s="141">
        <v>33</v>
      </c>
      <c r="F3142" s="141">
        <v>0</v>
      </c>
      <c r="G3142" s="141">
        <v>41</v>
      </c>
      <c r="H3142" s="141">
        <v>439</v>
      </c>
      <c r="I3142" s="141">
        <v>42</v>
      </c>
      <c r="J3142" s="141">
        <v>1</v>
      </c>
      <c r="K3142" s="141">
        <v>4</v>
      </c>
      <c r="L3142" s="141">
        <v>1</v>
      </c>
    </row>
    <row r="3143" spans="1:12" x14ac:dyDescent="0.2">
      <c r="A3143" s="58">
        <v>44863</v>
      </c>
      <c r="B3143" s="513" t="str">
        <f t="shared" si="81"/>
        <v>1029</v>
      </c>
      <c r="C3143" s="56">
        <f t="shared" si="82"/>
        <v>2022</v>
      </c>
      <c r="D3143" s="141">
        <v>35</v>
      </c>
      <c r="E3143" s="141">
        <v>9</v>
      </c>
      <c r="F3143" s="141">
        <v>0</v>
      </c>
      <c r="G3143" s="141">
        <v>8</v>
      </c>
      <c r="H3143" s="141">
        <v>78</v>
      </c>
      <c r="I3143" s="141">
        <v>12</v>
      </c>
      <c r="J3143" s="141">
        <v>0</v>
      </c>
      <c r="K3143" s="141">
        <v>1</v>
      </c>
      <c r="L3143" s="141">
        <v>0</v>
      </c>
    </row>
    <row r="3144" spans="1:12" x14ac:dyDescent="0.2">
      <c r="A3144" s="58">
        <v>44864</v>
      </c>
      <c r="B3144" s="513" t="str">
        <f t="shared" si="81"/>
        <v>1030</v>
      </c>
      <c r="C3144" s="56">
        <f t="shared" si="82"/>
        <v>2022</v>
      </c>
      <c r="D3144" s="141">
        <v>27</v>
      </c>
      <c r="E3144" s="141">
        <v>1</v>
      </c>
      <c r="F3144" s="141">
        <v>0</v>
      </c>
      <c r="G3144" s="141">
        <v>2</v>
      </c>
      <c r="H3144" s="141">
        <v>101</v>
      </c>
      <c r="I3144" s="141">
        <v>6</v>
      </c>
      <c r="J3144" s="141">
        <v>2</v>
      </c>
      <c r="K3144" s="141">
        <v>0</v>
      </c>
      <c r="L3144" s="141">
        <v>0</v>
      </c>
    </row>
    <row r="3145" spans="1:12" x14ac:dyDescent="0.2">
      <c r="A3145" s="58">
        <v>44865</v>
      </c>
      <c r="B3145" s="513" t="str">
        <f t="shared" si="81"/>
        <v>1031</v>
      </c>
      <c r="C3145" s="56">
        <f t="shared" si="82"/>
        <v>2022</v>
      </c>
      <c r="D3145" s="141">
        <v>8</v>
      </c>
      <c r="E3145" s="141">
        <v>0</v>
      </c>
      <c r="F3145" s="141">
        <v>0</v>
      </c>
      <c r="G3145" s="141">
        <v>1</v>
      </c>
      <c r="H3145" s="141">
        <v>31</v>
      </c>
      <c r="I3145" s="141">
        <v>11</v>
      </c>
      <c r="J3145" s="141">
        <v>9</v>
      </c>
      <c r="K3145" s="141">
        <v>1</v>
      </c>
      <c r="L3145" s="141">
        <v>0</v>
      </c>
    </row>
    <row r="3146" spans="1:12" x14ac:dyDescent="0.2">
      <c r="A3146" s="58">
        <v>44866</v>
      </c>
      <c r="B3146" s="513" t="str">
        <f t="shared" si="81"/>
        <v>1101</v>
      </c>
      <c r="C3146" s="56">
        <f t="shared" si="82"/>
        <v>2022</v>
      </c>
      <c r="D3146" s="141">
        <v>60</v>
      </c>
      <c r="E3146" s="141">
        <v>10</v>
      </c>
      <c r="F3146" s="141">
        <v>0</v>
      </c>
      <c r="G3146" s="141">
        <v>5</v>
      </c>
      <c r="H3146" s="141">
        <v>31</v>
      </c>
      <c r="I3146" s="141">
        <v>5</v>
      </c>
      <c r="J3146" s="141">
        <v>14</v>
      </c>
      <c r="K3146" s="141">
        <v>1</v>
      </c>
      <c r="L3146" s="141">
        <v>0</v>
      </c>
    </row>
    <row r="3147" spans="1:12" x14ac:dyDescent="0.2">
      <c r="A3147" s="58">
        <v>44867</v>
      </c>
      <c r="B3147" s="513" t="str">
        <f t="shared" si="81"/>
        <v>1102</v>
      </c>
      <c r="C3147" s="56">
        <f t="shared" si="82"/>
        <v>2022</v>
      </c>
      <c r="D3147" s="141">
        <v>12.5</v>
      </c>
      <c r="E3147" s="141">
        <v>2</v>
      </c>
      <c r="F3147" s="141">
        <v>0</v>
      </c>
      <c r="G3147" s="141">
        <v>2</v>
      </c>
      <c r="H3147" s="141">
        <v>16</v>
      </c>
      <c r="I3147" s="141">
        <v>2</v>
      </c>
      <c r="J3147" s="141">
        <v>10</v>
      </c>
      <c r="K3147" s="141">
        <v>0</v>
      </c>
      <c r="L3147" s="141">
        <v>0</v>
      </c>
    </row>
    <row r="3148" spans="1:12" x14ac:dyDescent="0.2">
      <c r="A3148" s="58">
        <v>44868</v>
      </c>
      <c r="B3148" s="513" t="str">
        <f t="shared" si="81"/>
        <v>1103</v>
      </c>
      <c r="C3148" s="56">
        <f t="shared" si="82"/>
        <v>2022</v>
      </c>
      <c r="D3148" s="141">
        <v>12</v>
      </c>
      <c r="E3148" s="141">
        <v>1</v>
      </c>
      <c r="F3148" s="141">
        <v>0</v>
      </c>
      <c r="G3148" s="141">
        <v>0</v>
      </c>
      <c r="H3148" s="141">
        <v>13</v>
      </c>
      <c r="I3148" s="141">
        <v>2</v>
      </c>
      <c r="J3148" s="141">
        <v>11</v>
      </c>
      <c r="K3148" s="141">
        <v>2</v>
      </c>
      <c r="L3148" s="141">
        <v>0</v>
      </c>
    </row>
    <row r="3149" spans="1:12" x14ac:dyDescent="0.2">
      <c r="A3149" s="58">
        <v>44869</v>
      </c>
      <c r="B3149" s="513" t="str">
        <f t="shared" si="81"/>
        <v>1104</v>
      </c>
      <c r="C3149" s="56">
        <f t="shared" si="82"/>
        <v>2022</v>
      </c>
      <c r="D3149" s="141">
        <v>4</v>
      </c>
      <c r="E3149" s="141">
        <v>3</v>
      </c>
      <c r="F3149" s="141">
        <v>0</v>
      </c>
      <c r="G3149" s="141">
        <v>0</v>
      </c>
      <c r="H3149" s="141">
        <v>15</v>
      </c>
      <c r="I3149" s="141">
        <v>3</v>
      </c>
      <c r="J3149" s="141">
        <v>4</v>
      </c>
      <c r="K3149" s="141">
        <v>1</v>
      </c>
      <c r="L3149" s="141">
        <v>0</v>
      </c>
    </row>
    <row r="3150" spans="1:12" x14ac:dyDescent="0.2">
      <c r="A3150" s="58">
        <v>44870</v>
      </c>
      <c r="B3150" s="513" t="str">
        <f t="shared" si="81"/>
        <v>1105</v>
      </c>
      <c r="C3150" s="56">
        <f t="shared" si="82"/>
        <v>2022</v>
      </c>
      <c r="D3150" s="141">
        <v>17</v>
      </c>
      <c r="E3150" s="141">
        <v>1</v>
      </c>
      <c r="F3150" s="141">
        <v>0</v>
      </c>
      <c r="G3150" s="141">
        <v>0</v>
      </c>
      <c r="H3150" s="141">
        <v>6</v>
      </c>
      <c r="I3150" s="141">
        <v>1</v>
      </c>
      <c r="J3150" s="141">
        <v>5</v>
      </c>
      <c r="K3150" s="141">
        <v>0</v>
      </c>
      <c r="L3150" s="141">
        <v>0</v>
      </c>
    </row>
    <row r="3151" spans="1:12" x14ac:dyDescent="0.2">
      <c r="A3151" s="58">
        <v>44871</v>
      </c>
      <c r="B3151" s="513" t="str">
        <f t="shared" si="81"/>
        <v>1106</v>
      </c>
      <c r="C3151" s="56">
        <f t="shared" si="82"/>
        <v>2022</v>
      </c>
      <c r="D3151" s="141">
        <v>5</v>
      </c>
      <c r="E3151" s="141">
        <v>0</v>
      </c>
      <c r="F3151" s="141">
        <v>0</v>
      </c>
      <c r="G3151" s="141">
        <v>0</v>
      </c>
      <c r="H3151" s="141">
        <v>2</v>
      </c>
      <c r="I3151" s="141">
        <v>0</v>
      </c>
      <c r="J3151" s="141">
        <v>7</v>
      </c>
      <c r="K3151" s="141">
        <v>2</v>
      </c>
      <c r="L3151" s="141">
        <v>0</v>
      </c>
    </row>
    <row r="3152" spans="1:12" x14ac:dyDescent="0.2">
      <c r="A3152" s="58">
        <v>44872</v>
      </c>
      <c r="B3152" s="513" t="str">
        <f t="shared" si="81"/>
        <v>1107</v>
      </c>
      <c r="C3152" s="56">
        <f t="shared" si="82"/>
        <v>2022</v>
      </c>
      <c r="D3152" s="141">
        <v>14</v>
      </c>
      <c r="E3152" s="141">
        <v>2</v>
      </c>
      <c r="F3152" s="141">
        <v>0</v>
      </c>
      <c r="G3152" s="141">
        <v>2</v>
      </c>
      <c r="H3152" s="141">
        <v>1</v>
      </c>
      <c r="I3152" s="141">
        <v>2</v>
      </c>
      <c r="J3152" s="141">
        <v>3</v>
      </c>
      <c r="K3152" s="141">
        <v>1</v>
      </c>
      <c r="L3152" s="141">
        <v>0</v>
      </c>
    </row>
    <row r="3153" spans="1:12" x14ac:dyDescent="0.2">
      <c r="A3153" s="58">
        <v>44873</v>
      </c>
      <c r="B3153" s="513" t="str">
        <f t="shared" si="81"/>
        <v>1108</v>
      </c>
      <c r="C3153" s="56">
        <f t="shared" si="82"/>
        <v>2022</v>
      </c>
      <c r="D3153" s="141">
        <v>5</v>
      </c>
      <c r="E3153" s="141">
        <v>0</v>
      </c>
      <c r="F3153" s="141">
        <v>0</v>
      </c>
      <c r="G3153" s="141">
        <v>0</v>
      </c>
      <c r="H3153" s="141">
        <v>3</v>
      </c>
      <c r="I3153" s="141">
        <v>1</v>
      </c>
      <c r="J3153" s="141">
        <v>2</v>
      </c>
      <c r="K3153" s="141">
        <v>1</v>
      </c>
      <c r="L3153" s="141">
        <v>0</v>
      </c>
    </row>
    <row r="3154" spans="1:12" x14ac:dyDescent="0.2">
      <c r="A3154" s="58">
        <v>44874</v>
      </c>
      <c r="B3154" s="513" t="str">
        <f t="shared" si="81"/>
        <v>1109</v>
      </c>
      <c r="C3154" s="56">
        <f t="shared" si="82"/>
        <v>2022</v>
      </c>
      <c r="D3154" s="141">
        <v>1</v>
      </c>
      <c r="E3154" s="141">
        <v>1</v>
      </c>
      <c r="F3154" s="141">
        <v>0</v>
      </c>
      <c r="G3154" s="141">
        <v>0</v>
      </c>
      <c r="H3154" s="141">
        <v>1</v>
      </c>
      <c r="I3154" s="141">
        <v>0</v>
      </c>
      <c r="J3154" s="141">
        <v>0</v>
      </c>
      <c r="K3154" s="141">
        <v>0</v>
      </c>
      <c r="L3154" s="141">
        <v>0</v>
      </c>
    </row>
    <row r="3155" spans="1:12" x14ac:dyDescent="0.2">
      <c r="A3155" s="58">
        <v>44875</v>
      </c>
      <c r="B3155" s="513" t="str">
        <f t="shared" si="81"/>
        <v>1110</v>
      </c>
      <c r="C3155" s="56">
        <f t="shared" si="82"/>
        <v>2022</v>
      </c>
      <c r="D3155" s="141">
        <v>6</v>
      </c>
      <c r="E3155" s="141">
        <v>2</v>
      </c>
      <c r="F3155" s="141">
        <v>0</v>
      </c>
      <c r="G3155" s="141">
        <v>3</v>
      </c>
      <c r="H3155" s="141">
        <v>0</v>
      </c>
      <c r="I3155" s="141">
        <v>1</v>
      </c>
      <c r="J3155" s="141">
        <v>0</v>
      </c>
      <c r="K3155" s="141">
        <v>0</v>
      </c>
      <c r="L3155" s="141">
        <v>0</v>
      </c>
    </row>
    <row r="3156" spans="1:12" x14ac:dyDescent="0.2">
      <c r="A3156" s="58">
        <v>44876</v>
      </c>
      <c r="B3156" s="513" t="str">
        <f t="shared" si="81"/>
        <v>1111</v>
      </c>
      <c r="C3156" s="56">
        <f t="shared" si="82"/>
        <v>2022</v>
      </c>
      <c r="D3156" s="141">
        <v>7</v>
      </c>
      <c r="E3156" s="141">
        <v>2</v>
      </c>
      <c r="F3156" s="141">
        <v>0</v>
      </c>
      <c r="G3156" s="141">
        <v>0</v>
      </c>
      <c r="H3156" s="141">
        <v>1</v>
      </c>
      <c r="I3156" s="141">
        <v>0</v>
      </c>
      <c r="J3156" s="141">
        <v>4</v>
      </c>
      <c r="K3156" s="141">
        <v>3</v>
      </c>
      <c r="L3156" s="141">
        <v>0</v>
      </c>
    </row>
    <row r="3157" spans="1:12" x14ac:dyDescent="0.2">
      <c r="A3157" s="58">
        <v>44877</v>
      </c>
      <c r="B3157" s="513" t="str">
        <f t="shared" si="81"/>
        <v>1112</v>
      </c>
      <c r="C3157" s="56">
        <f t="shared" si="82"/>
        <v>2022</v>
      </c>
      <c r="D3157" s="141">
        <v>7</v>
      </c>
      <c r="E3157" s="141">
        <v>0</v>
      </c>
      <c r="F3157" s="141">
        <v>0</v>
      </c>
      <c r="G3157" s="141">
        <v>0</v>
      </c>
      <c r="H3157" s="141">
        <v>1</v>
      </c>
      <c r="I3157" s="141">
        <v>2</v>
      </c>
      <c r="J3157" s="141">
        <v>2</v>
      </c>
      <c r="K3157" s="141">
        <v>2</v>
      </c>
      <c r="L3157" s="141">
        <v>0</v>
      </c>
    </row>
    <row r="3158" spans="1:12" x14ac:dyDescent="0.2">
      <c r="A3158" s="58">
        <v>44878</v>
      </c>
      <c r="B3158" s="513" t="str">
        <f t="shared" si="81"/>
        <v>1113</v>
      </c>
      <c r="C3158" s="56">
        <f t="shared" si="82"/>
        <v>2022</v>
      </c>
      <c r="D3158" s="141">
        <v>7</v>
      </c>
      <c r="E3158" s="141">
        <v>4</v>
      </c>
      <c r="F3158" s="141">
        <v>0</v>
      </c>
      <c r="G3158" s="141">
        <v>0</v>
      </c>
      <c r="H3158" s="141">
        <v>0</v>
      </c>
      <c r="I3158" s="141">
        <v>1</v>
      </c>
      <c r="J3158" s="141">
        <v>3</v>
      </c>
      <c r="K3158" s="141">
        <v>0</v>
      </c>
      <c r="L3158" s="141">
        <v>0</v>
      </c>
    </row>
    <row r="3159" spans="1:12" x14ac:dyDescent="0.2">
      <c r="A3159" s="58">
        <v>44879</v>
      </c>
      <c r="B3159" s="513" t="str">
        <f t="shared" si="81"/>
        <v>1114</v>
      </c>
      <c r="C3159" s="56">
        <f t="shared" si="82"/>
        <v>2022</v>
      </c>
      <c r="D3159" s="141">
        <v>2</v>
      </c>
      <c r="E3159" s="141">
        <v>0</v>
      </c>
      <c r="F3159" s="141">
        <v>0</v>
      </c>
      <c r="G3159" s="141">
        <v>0</v>
      </c>
      <c r="H3159" s="141">
        <v>0</v>
      </c>
      <c r="I3159" s="141">
        <v>0</v>
      </c>
      <c r="J3159" s="141">
        <v>1</v>
      </c>
      <c r="K3159" s="141">
        <v>0</v>
      </c>
      <c r="L3159" s="141">
        <v>0</v>
      </c>
    </row>
    <row r="3160" spans="1:12" x14ac:dyDescent="0.2">
      <c r="A3160" s="58">
        <v>44880</v>
      </c>
      <c r="B3160" s="513" t="str">
        <f t="shared" si="81"/>
        <v>1115</v>
      </c>
      <c r="C3160" s="56">
        <f t="shared" si="82"/>
        <v>2022</v>
      </c>
      <c r="D3160" s="141">
        <v>4</v>
      </c>
      <c r="E3160" s="141">
        <v>0</v>
      </c>
      <c r="F3160" s="141">
        <v>0</v>
      </c>
      <c r="G3160" s="141">
        <v>0</v>
      </c>
      <c r="H3160" s="141">
        <v>1</v>
      </c>
      <c r="I3160" s="141">
        <v>0</v>
      </c>
      <c r="J3160" s="141">
        <v>0</v>
      </c>
      <c r="K3160" s="141">
        <v>0</v>
      </c>
      <c r="L3160" s="141">
        <v>0</v>
      </c>
    </row>
    <row r="3161" spans="1:12" x14ac:dyDescent="0.2">
      <c r="A3161" s="58">
        <v>44881</v>
      </c>
      <c r="B3161" s="513" t="str">
        <f t="shared" si="81"/>
        <v>1116</v>
      </c>
      <c r="C3161" s="56">
        <f t="shared" si="82"/>
        <v>2022</v>
      </c>
      <c r="D3161" s="141">
        <v>1</v>
      </c>
      <c r="E3161" s="141">
        <v>0</v>
      </c>
      <c r="F3161" s="141">
        <v>0</v>
      </c>
      <c r="G3161" s="141">
        <v>0</v>
      </c>
      <c r="H3161" s="141">
        <v>0</v>
      </c>
      <c r="I3161" s="141">
        <v>0</v>
      </c>
      <c r="J3161" s="141">
        <v>2</v>
      </c>
      <c r="K3161" s="141">
        <v>1</v>
      </c>
      <c r="L3161" s="141">
        <v>0</v>
      </c>
    </row>
    <row r="3162" spans="1:12" x14ac:dyDescent="0.2">
      <c r="A3162" s="58">
        <v>44882</v>
      </c>
      <c r="B3162" s="513" t="str">
        <f t="shared" si="81"/>
        <v>1117</v>
      </c>
      <c r="C3162" s="56">
        <f t="shared" si="82"/>
        <v>2022</v>
      </c>
      <c r="D3162" s="141">
        <v>1</v>
      </c>
      <c r="E3162" s="141">
        <v>0</v>
      </c>
      <c r="F3162" s="141">
        <v>0</v>
      </c>
      <c r="G3162" s="141">
        <v>0</v>
      </c>
      <c r="H3162" s="141">
        <v>0</v>
      </c>
      <c r="I3162" s="141">
        <v>1</v>
      </c>
      <c r="J3162" s="141">
        <v>0</v>
      </c>
      <c r="K3162" s="141">
        <v>0</v>
      </c>
      <c r="L3162" s="141">
        <v>0</v>
      </c>
    </row>
    <row r="3163" spans="1:12" x14ac:dyDescent="0.2">
      <c r="A3163" s="58">
        <v>44883</v>
      </c>
      <c r="B3163" s="513" t="str">
        <f t="shared" si="81"/>
        <v>1118</v>
      </c>
      <c r="C3163" s="56">
        <f t="shared" si="82"/>
        <v>2022</v>
      </c>
      <c r="D3163" s="141">
        <v>2</v>
      </c>
      <c r="E3163" s="141">
        <v>0</v>
      </c>
      <c r="F3163" s="141">
        <v>0</v>
      </c>
      <c r="G3163" s="141">
        <v>0</v>
      </c>
      <c r="H3163" s="141">
        <v>0</v>
      </c>
      <c r="I3163" s="141">
        <v>0</v>
      </c>
      <c r="J3163" s="141">
        <v>2</v>
      </c>
      <c r="K3163" s="141">
        <v>0</v>
      </c>
      <c r="L3163" s="141">
        <v>0</v>
      </c>
    </row>
    <row r="3164" spans="1:12" x14ac:dyDescent="0.2">
      <c r="A3164" s="58">
        <v>44884</v>
      </c>
      <c r="B3164" s="513" t="str">
        <f t="shared" si="81"/>
        <v>1119</v>
      </c>
      <c r="C3164" s="56">
        <f t="shared" si="82"/>
        <v>2022</v>
      </c>
      <c r="D3164" s="141">
        <v>1</v>
      </c>
      <c r="E3164" s="141">
        <v>0</v>
      </c>
      <c r="F3164" s="141">
        <v>0</v>
      </c>
      <c r="G3164" s="141">
        <v>0</v>
      </c>
      <c r="H3164" s="141">
        <v>0</v>
      </c>
      <c r="I3164" s="141">
        <v>0</v>
      </c>
      <c r="J3164" s="141">
        <v>0</v>
      </c>
      <c r="K3164" s="141">
        <v>0</v>
      </c>
      <c r="L3164" s="141">
        <v>0</v>
      </c>
    </row>
    <row r="3165" spans="1:12" x14ac:dyDescent="0.2">
      <c r="A3165" s="58">
        <v>44885</v>
      </c>
      <c r="B3165" s="513" t="str">
        <f t="shared" si="81"/>
        <v>1120</v>
      </c>
      <c r="C3165" s="56">
        <f t="shared" si="82"/>
        <v>2022</v>
      </c>
      <c r="D3165" s="141">
        <v>0</v>
      </c>
      <c r="E3165" s="141">
        <v>0</v>
      </c>
      <c r="F3165" s="141">
        <v>0</v>
      </c>
      <c r="G3165" s="141">
        <v>0</v>
      </c>
      <c r="H3165" s="141">
        <v>0</v>
      </c>
      <c r="I3165" s="141">
        <v>0</v>
      </c>
      <c r="J3165" s="141">
        <v>2</v>
      </c>
      <c r="K3165" s="141">
        <v>0</v>
      </c>
      <c r="L3165" s="141">
        <v>0</v>
      </c>
    </row>
    <row r="3166" spans="1:12" x14ac:dyDescent="0.2">
      <c r="A3166" s="58">
        <v>44886</v>
      </c>
      <c r="B3166" s="513" t="str">
        <f t="shared" si="81"/>
        <v>1121</v>
      </c>
      <c r="C3166" s="56">
        <f t="shared" si="82"/>
        <v>2022</v>
      </c>
      <c r="D3166" s="141">
        <v>3</v>
      </c>
      <c r="E3166" s="141">
        <v>0</v>
      </c>
      <c r="F3166" s="141">
        <v>0</v>
      </c>
      <c r="G3166" s="141">
        <v>0</v>
      </c>
      <c r="H3166" s="141">
        <v>0</v>
      </c>
      <c r="I3166" s="141">
        <v>0</v>
      </c>
      <c r="J3166" s="141">
        <v>1</v>
      </c>
      <c r="K3166" s="141">
        <v>0</v>
      </c>
      <c r="L3166" s="141">
        <v>0</v>
      </c>
    </row>
    <row r="3167" spans="1:12" x14ac:dyDescent="0.2">
      <c r="A3167" s="58">
        <v>44887</v>
      </c>
      <c r="B3167" s="513" t="str">
        <f t="shared" ref="B3167:B3230" si="83">CONCATENATE(TEXT(A3167,"mm"),TEXT(A3167,"dd"))</f>
        <v>1122</v>
      </c>
      <c r="C3167" s="56">
        <f t="shared" si="82"/>
        <v>2022</v>
      </c>
      <c r="D3167" s="141">
        <v>4</v>
      </c>
      <c r="E3167" s="141">
        <v>0</v>
      </c>
      <c r="F3167" s="141">
        <v>0</v>
      </c>
      <c r="G3167" s="141">
        <v>0</v>
      </c>
      <c r="H3167" s="141">
        <v>0</v>
      </c>
      <c r="I3167" s="141">
        <v>0</v>
      </c>
      <c r="J3167" s="141">
        <v>3</v>
      </c>
      <c r="K3167" s="141">
        <v>0</v>
      </c>
      <c r="L3167" s="141">
        <v>0</v>
      </c>
    </row>
    <row r="3168" spans="1:12" x14ac:dyDescent="0.2">
      <c r="A3168" s="58">
        <v>44888</v>
      </c>
      <c r="B3168" s="513" t="str">
        <f t="shared" si="83"/>
        <v>1123</v>
      </c>
      <c r="C3168" s="56">
        <f t="shared" si="82"/>
        <v>2022</v>
      </c>
      <c r="D3168" s="141">
        <v>16</v>
      </c>
      <c r="E3168" s="141">
        <v>2</v>
      </c>
      <c r="F3168" s="141">
        <v>0</v>
      </c>
      <c r="G3168" s="141">
        <v>0</v>
      </c>
      <c r="H3168" s="141">
        <v>0</v>
      </c>
      <c r="I3168" s="141">
        <v>0</v>
      </c>
      <c r="J3168" s="141">
        <v>3</v>
      </c>
      <c r="K3168" s="141">
        <v>0</v>
      </c>
      <c r="L3168" s="141">
        <v>0</v>
      </c>
    </row>
    <row r="3169" spans="1:12" x14ac:dyDescent="0.2">
      <c r="A3169" s="58">
        <v>44889</v>
      </c>
      <c r="B3169" s="513" t="str">
        <f t="shared" si="83"/>
        <v>1124</v>
      </c>
      <c r="C3169" s="56">
        <f t="shared" si="82"/>
        <v>2022</v>
      </c>
      <c r="D3169" s="141">
        <v>13</v>
      </c>
      <c r="E3169" s="141">
        <v>1</v>
      </c>
      <c r="F3169" s="141">
        <v>0</v>
      </c>
      <c r="G3169" s="141">
        <v>1</v>
      </c>
      <c r="H3169" s="141">
        <v>2</v>
      </c>
      <c r="I3169" s="141">
        <v>1</v>
      </c>
      <c r="J3169" s="141">
        <v>21</v>
      </c>
      <c r="K3169" s="141">
        <v>0</v>
      </c>
      <c r="L3169" s="141">
        <v>0</v>
      </c>
    </row>
    <row r="3170" spans="1:12" x14ac:dyDescent="0.2">
      <c r="A3170" s="58">
        <v>44890</v>
      </c>
      <c r="B3170" s="513" t="str">
        <f t="shared" si="83"/>
        <v>1125</v>
      </c>
      <c r="C3170" s="56">
        <f t="shared" si="82"/>
        <v>2022</v>
      </c>
      <c r="D3170" s="141">
        <v>6</v>
      </c>
      <c r="E3170" s="141">
        <v>3</v>
      </c>
      <c r="F3170" s="141">
        <v>0</v>
      </c>
      <c r="G3170" s="141">
        <v>1</v>
      </c>
      <c r="H3170" s="141">
        <v>1</v>
      </c>
      <c r="I3170" s="141">
        <v>0</v>
      </c>
      <c r="J3170" s="141">
        <v>1</v>
      </c>
      <c r="K3170" s="141">
        <v>0</v>
      </c>
      <c r="L3170" s="141">
        <v>0</v>
      </c>
    </row>
    <row r="3171" spans="1:12" x14ac:dyDescent="0.2">
      <c r="A3171" s="58">
        <v>44891</v>
      </c>
      <c r="B3171" s="513" t="str">
        <f t="shared" si="83"/>
        <v>1126</v>
      </c>
      <c r="C3171" s="56">
        <f t="shared" si="82"/>
        <v>2022</v>
      </c>
      <c r="D3171" s="141">
        <v>8</v>
      </c>
      <c r="E3171" s="141">
        <v>11</v>
      </c>
      <c r="F3171" s="141">
        <v>0</v>
      </c>
      <c r="G3171" s="141">
        <v>0</v>
      </c>
      <c r="H3171" s="141">
        <v>0</v>
      </c>
      <c r="I3171" s="141">
        <v>0</v>
      </c>
      <c r="J3171" s="141">
        <v>0</v>
      </c>
      <c r="K3171" s="141">
        <v>0</v>
      </c>
      <c r="L3171" s="141">
        <v>0</v>
      </c>
    </row>
    <row r="3172" spans="1:12" x14ac:dyDescent="0.2">
      <c r="A3172" s="58">
        <v>44892</v>
      </c>
      <c r="B3172" s="513" t="str">
        <f t="shared" si="83"/>
        <v>1127</v>
      </c>
      <c r="C3172" s="56">
        <f t="shared" si="82"/>
        <v>2022</v>
      </c>
      <c r="D3172" s="141">
        <v>5</v>
      </c>
      <c r="E3172" s="141">
        <v>21</v>
      </c>
      <c r="F3172" s="141">
        <v>0</v>
      </c>
      <c r="G3172" s="141">
        <v>0</v>
      </c>
      <c r="H3172" s="141">
        <v>0</v>
      </c>
      <c r="I3172" s="141">
        <v>1</v>
      </c>
      <c r="J3172" s="141">
        <v>1</v>
      </c>
      <c r="K3172" s="141">
        <v>0</v>
      </c>
      <c r="L3172" s="141">
        <v>0</v>
      </c>
    </row>
    <row r="3173" spans="1:12" x14ac:dyDescent="0.2">
      <c r="A3173" s="58">
        <v>44893</v>
      </c>
      <c r="B3173" s="513" t="str">
        <f t="shared" si="83"/>
        <v>1128</v>
      </c>
      <c r="C3173" s="56">
        <f t="shared" si="82"/>
        <v>2022</v>
      </c>
      <c r="D3173" s="141">
        <v>0</v>
      </c>
      <c r="E3173" s="141">
        <v>6</v>
      </c>
      <c r="F3173" s="141">
        <v>0</v>
      </c>
      <c r="G3173" s="141">
        <v>0</v>
      </c>
      <c r="H3173" s="141">
        <v>0</v>
      </c>
      <c r="I3173" s="141">
        <v>0</v>
      </c>
      <c r="J3173" s="141">
        <v>0</v>
      </c>
      <c r="K3173" s="141">
        <v>0</v>
      </c>
      <c r="L3173" s="141">
        <v>0</v>
      </c>
    </row>
    <row r="3174" spans="1:12" x14ac:dyDescent="0.2">
      <c r="A3174" s="58">
        <v>44894</v>
      </c>
      <c r="B3174" s="513" t="str">
        <f t="shared" si="83"/>
        <v>1129</v>
      </c>
      <c r="C3174" s="56">
        <f t="shared" si="82"/>
        <v>2022</v>
      </c>
      <c r="D3174" s="141">
        <v>0</v>
      </c>
      <c r="E3174" s="141">
        <v>3</v>
      </c>
      <c r="F3174" s="141">
        <v>0</v>
      </c>
      <c r="G3174" s="141">
        <v>0</v>
      </c>
      <c r="H3174" s="141">
        <v>0</v>
      </c>
      <c r="I3174" s="141">
        <v>0</v>
      </c>
      <c r="J3174" s="141">
        <v>0</v>
      </c>
      <c r="K3174" s="141">
        <v>0</v>
      </c>
      <c r="L3174" s="141">
        <v>0</v>
      </c>
    </row>
    <row r="3175" spans="1:12" x14ac:dyDescent="0.2">
      <c r="A3175" s="58">
        <v>44895</v>
      </c>
      <c r="B3175" s="513" t="str">
        <f t="shared" si="83"/>
        <v>1130</v>
      </c>
      <c r="C3175" s="56">
        <f t="shared" si="82"/>
        <v>2022</v>
      </c>
      <c r="D3175" s="141">
        <v>0</v>
      </c>
      <c r="E3175" s="141">
        <v>2</v>
      </c>
      <c r="F3175" s="141">
        <v>0</v>
      </c>
      <c r="G3175" s="141">
        <v>0</v>
      </c>
      <c r="H3175" s="141">
        <v>0</v>
      </c>
      <c r="I3175" s="141">
        <v>0</v>
      </c>
      <c r="J3175" s="141">
        <v>0</v>
      </c>
      <c r="K3175" s="141">
        <v>0</v>
      </c>
      <c r="L3175" s="141">
        <v>0</v>
      </c>
    </row>
    <row r="3176" spans="1:12" x14ac:dyDescent="0.2">
      <c r="A3176" s="58">
        <v>45138</v>
      </c>
      <c r="B3176" s="513" t="str">
        <f t="shared" si="83"/>
        <v>0731</v>
      </c>
      <c r="C3176" s="56">
        <f>YEAR(A3176)</f>
        <v>2023</v>
      </c>
      <c r="D3176" s="141">
        <v>25</v>
      </c>
      <c r="E3176" s="141">
        <v>6</v>
      </c>
      <c r="F3176" s="141">
        <v>0</v>
      </c>
      <c r="G3176" s="141">
        <v>0</v>
      </c>
      <c r="H3176" s="141">
        <v>41</v>
      </c>
      <c r="I3176" s="141">
        <v>0</v>
      </c>
      <c r="J3176" s="141">
        <v>489.5</v>
      </c>
      <c r="K3176" s="141">
        <v>113523</v>
      </c>
      <c r="L3176" s="141">
        <v>85435</v>
      </c>
    </row>
    <row r="3177" spans="1:12" x14ac:dyDescent="0.2">
      <c r="A3177" s="58">
        <v>45139</v>
      </c>
      <c r="B3177" s="513" t="str">
        <f t="shared" si="83"/>
        <v>0801</v>
      </c>
      <c r="C3177" s="56">
        <f t="shared" ref="C3177:C3240" si="84">YEAR(A3177)</f>
        <v>2023</v>
      </c>
      <c r="D3177" s="141">
        <v>0</v>
      </c>
      <c r="E3177" s="141">
        <v>0</v>
      </c>
      <c r="F3177" s="141">
        <v>0</v>
      </c>
      <c r="G3177" s="141">
        <v>0</v>
      </c>
      <c r="H3177" s="141">
        <v>9</v>
      </c>
      <c r="I3177" s="141">
        <v>0</v>
      </c>
      <c r="J3177" s="141">
        <v>35</v>
      </c>
      <c r="K3177" s="141">
        <v>759</v>
      </c>
      <c r="L3177" s="141">
        <v>1108</v>
      </c>
    </row>
    <row r="3178" spans="1:12" x14ac:dyDescent="0.2">
      <c r="A3178" s="58">
        <v>45140</v>
      </c>
      <c r="B3178" s="513" t="str">
        <f t="shared" si="83"/>
        <v>0802</v>
      </c>
      <c r="C3178" s="56">
        <f t="shared" si="84"/>
        <v>2023</v>
      </c>
      <c r="D3178" s="141">
        <v>3</v>
      </c>
      <c r="E3178" s="141">
        <v>0</v>
      </c>
      <c r="F3178" s="141">
        <v>0</v>
      </c>
      <c r="G3178" s="141">
        <v>0</v>
      </c>
      <c r="H3178" s="141">
        <v>32</v>
      </c>
      <c r="I3178" s="141">
        <v>2</v>
      </c>
      <c r="J3178" s="141">
        <v>67</v>
      </c>
      <c r="K3178" s="141">
        <v>995</v>
      </c>
      <c r="L3178" s="141">
        <v>991</v>
      </c>
    </row>
    <row r="3179" spans="1:12" x14ac:dyDescent="0.2">
      <c r="A3179" s="58">
        <v>45141</v>
      </c>
      <c r="B3179" s="513" t="str">
        <f t="shared" si="83"/>
        <v>0803</v>
      </c>
      <c r="C3179" s="56">
        <f t="shared" si="84"/>
        <v>2023</v>
      </c>
      <c r="D3179" s="141">
        <v>0</v>
      </c>
      <c r="E3179" s="141">
        <v>0</v>
      </c>
      <c r="F3179" s="141">
        <v>0</v>
      </c>
      <c r="G3179" s="141">
        <v>0</v>
      </c>
      <c r="H3179" s="141">
        <v>13</v>
      </c>
      <c r="I3179" s="141">
        <v>1</v>
      </c>
      <c r="J3179" s="141">
        <v>25</v>
      </c>
      <c r="K3179" s="141">
        <v>547</v>
      </c>
      <c r="L3179" s="141">
        <v>372</v>
      </c>
    </row>
    <row r="3180" spans="1:12" x14ac:dyDescent="0.2">
      <c r="A3180" s="58">
        <v>45142</v>
      </c>
      <c r="B3180" s="513" t="str">
        <f t="shared" si="83"/>
        <v>0804</v>
      </c>
      <c r="C3180" s="56">
        <f t="shared" si="84"/>
        <v>2023</v>
      </c>
      <c r="D3180" s="141">
        <v>1</v>
      </c>
      <c r="E3180" s="141">
        <v>1</v>
      </c>
      <c r="F3180" s="141">
        <v>0</v>
      </c>
      <c r="G3180" s="141">
        <v>0</v>
      </c>
      <c r="H3180" s="141">
        <v>10</v>
      </c>
      <c r="I3180" s="141">
        <v>0</v>
      </c>
      <c r="J3180" s="141">
        <v>31</v>
      </c>
      <c r="K3180" s="141">
        <v>604</v>
      </c>
      <c r="L3180" s="141">
        <v>440</v>
      </c>
    </row>
    <row r="3181" spans="1:12" x14ac:dyDescent="0.2">
      <c r="A3181" s="58">
        <v>45143</v>
      </c>
      <c r="B3181" s="513" t="str">
        <f t="shared" si="83"/>
        <v>0805</v>
      </c>
      <c r="C3181" s="56">
        <f t="shared" si="84"/>
        <v>2023</v>
      </c>
      <c r="D3181" s="141">
        <v>7</v>
      </c>
      <c r="E3181" s="141">
        <v>1</v>
      </c>
      <c r="F3181" s="141">
        <v>0</v>
      </c>
      <c r="G3181" s="141">
        <v>0</v>
      </c>
      <c r="H3181" s="141">
        <v>26</v>
      </c>
      <c r="I3181" s="141">
        <v>0</v>
      </c>
      <c r="J3181" s="141">
        <v>34</v>
      </c>
      <c r="K3181" s="141">
        <v>519</v>
      </c>
      <c r="L3181" s="141">
        <v>404</v>
      </c>
    </row>
    <row r="3182" spans="1:12" x14ac:dyDescent="0.2">
      <c r="A3182" s="58">
        <v>45144</v>
      </c>
      <c r="B3182" s="513" t="str">
        <f t="shared" si="83"/>
        <v>0806</v>
      </c>
      <c r="C3182" s="56">
        <f t="shared" si="84"/>
        <v>2023</v>
      </c>
      <c r="D3182" s="141">
        <v>19</v>
      </c>
      <c r="E3182" s="141">
        <v>0</v>
      </c>
      <c r="F3182" s="141">
        <v>0</v>
      </c>
      <c r="G3182" s="141">
        <v>0</v>
      </c>
      <c r="H3182" s="141">
        <v>39</v>
      </c>
      <c r="I3182" s="141">
        <v>1</v>
      </c>
      <c r="J3182" s="141">
        <v>44</v>
      </c>
      <c r="K3182" s="141">
        <v>522</v>
      </c>
      <c r="L3182" s="141">
        <v>436</v>
      </c>
    </row>
    <row r="3183" spans="1:12" x14ac:dyDescent="0.2">
      <c r="A3183" s="58">
        <v>45145</v>
      </c>
      <c r="B3183" s="513" t="str">
        <f t="shared" si="83"/>
        <v>0807</v>
      </c>
      <c r="C3183" s="56">
        <f t="shared" si="84"/>
        <v>2023</v>
      </c>
      <c r="D3183" s="141">
        <v>1</v>
      </c>
      <c r="E3183" s="141">
        <v>0</v>
      </c>
      <c r="F3183" s="141">
        <v>0</v>
      </c>
      <c r="G3183" s="141">
        <v>0</v>
      </c>
      <c r="H3183" s="141">
        <v>4</v>
      </c>
      <c r="I3183" s="141">
        <v>0</v>
      </c>
      <c r="J3183" s="141">
        <v>20</v>
      </c>
      <c r="K3183" s="141">
        <v>188</v>
      </c>
      <c r="L3183" s="141">
        <v>167</v>
      </c>
    </row>
    <row r="3184" spans="1:12" x14ac:dyDescent="0.2">
      <c r="A3184" s="58">
        <v>45146</v>
      </c>
      <c r="B3184" s="513" t="str">
        <f t="shared" si="83"/>
        <v>0808</v>
      </c>
      <c r="C3184" s="56">
        <f t="shared" si="84"/>
        <v>2023</v>
      </c>
      <c r="D3184" s="141">
        <v>9</v>
      </c>
      <c r="E3184" s="141">
        <v>0</v>
      </c>
      <c r="F3184" s="141">
        <v>0</v>
      </c>
      <c r="G3184" s="141">
        <v>0</v>
      </c>
      <c r="H3184" s="141">
        <v>28</v>
      </c>
      <c r="I3184" s="141">
        <v>0</v>
      </c>
      <c r="J3184" s="141">
        <v>29</v>
      </c>
      <c r="K3184" s="141">
        <v>230</v>
      </c>
      <c r="L3184" s="141">
        <v>219</v>
      </c>
    </row>
    <row r="3185" spans="1:12" x14ac:dyDescent="0.2">
      <c r="A3185" s="58">
        <v>45147</v>
      </c>
      <c r="B3185" s="513" t="str">
        <f t="shared" si="83"/>
        <v>0809</v>
      </c>
      <c r="C3185" s="56">
        <f t="shared" si="84"/>
        <v>2023</v>
      </c>
      <c r="D3185" s="141">
        <v>3</v>
      </c>
      <c r="E3185" s="141">
        <v>4</v>
      </c>
      <c r="F3185" s="141">
        <v>0</v>
      </c>
      <c r="G3185" s="141">
        <v>0</v>
      </c>
      <c r="H3185" s="141">
        <v>14</v>
      </c>
      <c r="I3185" s="141">
        <v>0</v>
      </c>
      <c r="J3185" s="141">
        <v>14</v>
      </c>
      <c r="K3185" s="141">
        <v>150</v>
      </c>
      <c r="L3185" s="141">
        <v>153</v>
      </c>
    </row>
    <row r="3186" spans="1:12" x14ac:dyDescent="0.2">
      <c r="A3186" s="58">
        <v>45148</v>
      </c>
      <c r="B3186" s="513" t="str">
        <f t="shared" si="83"/>
        <v>0810</v>
      </c>
      <c r="C3186" s="56">
        <f t="shared" si="84"/>
        <v>2023</v>
      </c>
      <c r="D3186" s="141">
        <v>14</v>
      </c>
      <c r="E3186" s="141">
        <v>0</v>
      </c>
      <c r="F3186" s="141">
        <v>0</v>
      </c>
      <c r="G3186" s="141">
        <v>0</v>
      </c>
      <c r="H3186" s="141">
        <v>22</v>
      </c>
      <c r="I3186" s="141">
        <v>1</v>
      </c>
      <c r="J3186" s="141">
        <v>12</v>
      </c>
      <c r="K3186" s="141">
        <v>135</v>
      </c>
      <c r="L3186" s="141">
        <v>147</v>
      </c>
    </row>
    <row r="3187" spans="1:12" x14ac:dyDescent="0.2">
      <c r="A3187" s="58">
        <v>45149</v>
      </c>
      <c r="B3187" s="513" t="str">
        <f t="shared" si="83"/>
        <v>0811</v>
      </c>
      <c r="C3187" s="56">
        <f t="shared" si="84"/>
        <v>2023</v>
      </c>
      <c r="D3187" s="141">
        <v>26</v>
      </c>
      <c r="E3187" s="141">
        <v>0</v>
      </c>
      <c r="F3187" s="141">
        <v>0</v>
      </c>
      <c r="G3187" s="141">
        <v>0</v>
      </c>
      <c r="H3187" s="141">
        <v>31</v>
      </c>
      <c r="I3187" s="141">
        <v>0</v>
      </c>
      <c r="J3187" s="141">
        <v>13</v>
      </c>
      <c r="K3187" s="141">
        <v>111</v>
      </c>
      <c r="L3187" s="141">
        <v>121</v>
      </c>
    </row>
    <row r="3188" spans="1:12" x14ac:dyDescent="0.2">
      <c r="A3188" s="58">
        <v>45150</v>
      </c>
      <c r="B3188" s="513" t="str">
        <f t="shared" si="83"/>
        <v>0812</v>
      </c>
      <c r="C3188" s="56">
        <f t="shared" si="84"/>
        <v>2023</v>
      </c>
      <c r="D3188" s="141">
        <v>48</v>
      </c>
      <c r="E3188" s="141">
        <v>3</v>
      </c>
      <c r="F3188" s="141">
        <v>0</v>
      </c>
      <c r="G3188" s="141">
        <v>0</v>
      </c>
      <c r="H3188" s="141">
        <v>80</v>
      </c>
      <c r="I3188" s="141">
        <v>1</v>
      </c>
      <c r="J3188" s="141">
        <v>6</v>
      </c>
      <c r="K3188" s="141">
        <v>107</v>
      </c>
      <c r="L3188" s="141">
        <v>116</v>
      </c>
    </row>
    <row r="3189" spans="1:12" x14ac:dyDescent="0.2">
      <c r="A3189" s="58">
        <v>45151</v>
      </c>
      <c r="B3189" s="513" t="str">
        <f t="shared" si="83"/>
        <v>0813</v>
      </c>
      <c r="C3189" s="56">
        <f t="shared" si="84"/>
        <v>2023</v>
      </c>
      <c r="D3189" s="141">
        <v>23</v>
      </c>
      <c r="E3189" s="141">
        <v>3</v>
      </c>
      <c r="F3189" s="141">
        <v>0</v>
      </c>
      <c r="G3189" s="141">
        <v>0</v>
      </c>
      <c r="H3189" s="141">
        <v>63</v>
      </c>
      <c r="I3189" s="141">
        <v>0</v>
      </c>
      <c r="J3189" s="141">
        <v>15</v>
      </c>
      <c r="K3189" s="141">
        <v>119</v>
      </c>
      <c r="L3189" s="141">
        <v>129</v>
      </c>
    </row>
    <row r="3190" spans="1:12" x14ac:dyDescent="0.2">
      <c r="A3190" s="58">
        <v>45152</v>
      </c>
      <c r="B3190" s="513" t="str">
        <f t="shared" si="83"/>
        <v>0814</v>
      </c>
      <c r="C3190" s="56">
        <f t="shared" si="84"/>
        <v>2023</v>
      </c>
      <c r="D3190" s="141">
        <v>8</v>
      </c>
      <c r="E3190" s="141">
        <v>1</v>
      </c>
      <c r="F3190" s="141">
        <v>0</v>
      </c>
      <c r="G3190" s="141">
        <v>0</v>
      </c>
      <c r="H3190" s="141">
        <v>104</v>
      </c>
      <c r="I3190" s="141">
        <v>0</v>
      </c>
      <c r="J3190" s="141">
        <v>31</v>
      </c>
      <c r="K3190" s="141">
        <v>121</v>
      </c>
      <c r="L3190" s="141">
        <v>131</v>
      </c>
    </row>
    <row r="3191" spans="1:12" x14ac:dyDescent="0.2">
      <c r="A3191" s="58">
        <v>45153</v>
      </c>
      <c r="B3191" s="513" t="str">
        <f t="shared" si="83"/>
        <v>0815</v>
      </c>
      <c r="C3191" s="56">
        <f t="shared" si="84"/>
        <v>2023</v>
      </c>
      <c r="D3191" s="141">
        <v>13</v>
      </c>
      <c r="E3191" s="141">
        <v>0</v>
      </c>
      <c r="F3191" s="141">
        <v>0</v>
      </c>
      <c r="G3191" s="141">
        <v>0</v>
      </c>
      <c r="H3191" s="141">
        <v>61</v>
      </c>
      <c r="I3191" s="141">
        <v>1</v>
      </c>
      <c r="J3191" s="141">
        <v>2</v>
      </c>
      <c r="K3191" s="141">
        <v>88</v>
      </c>
      <c r="L3191" s="141">
        <v>96</v>
      </c>
    </row>
    <row r="3192" spans="1:12" x14ac:dyDescent="0.2">
      <c r="A3192" s="58">
        <v>45154</v>
      </c>
      <c r="B3192" s="513" t="str">
        <f t="shared" si="83"/>
        <v>0816</v>
      </c>
      <c r="C3192" s="56">
        <f t="shared" si="84"/>
        <v>2023</v>
      </c>
      <c r="D3192" s="141">
        <v>0</v>
      </c>
      <c r="E3192" s="141">
        <v>1</v>
      </c>
      <c r="F3192" s="141">
        <v>0</v>
      </c>
      <c r="G3192" s="141">
        <v>0</v>
      </c>
      <c r="H3192" s="141">
        <v>24</v>
      </c>
      <c r="I3192" s="141">
        <v>1</v>
      </c>
      <c r="J3192" s="141">
        <v>15</v>
      </c>
      <c r="K3192" s="141">
        <v>49</v>
      </c>
      <c r="L3192" s="141">
        <v>54</v>
      </c>
    </row>
    <row r="3193" spans="1:12" x14ac:dyDescent="0.2">
      <c r="A3193" s="58">
        <v>45155</v>
      </c>
      <c r="B3193" s="513" t="str">
        <f t="shared" si="83"/>
        <v>0817</v>
      </c>
      <c r="C3193" s="56">
        <f t="shared" si="84"/>
        <v>2023</v>
      </c>
      <c r="D3193" s="141">
        <v>0</v>
      </c>
      <c r="E3193" s="141">
        <v>0</v>
      </c>
      <c r="F3193" s="141">
        <v>0</v>
      </c>
      <c r="G3193" s="141">
        <v>0</v>
      </c>
      <c r="H3193" s="141">
        <v>20</v>
      </c>
      <c r="I3193" s="141">
        <v>1</v>
      </c>
      <c r="J3193" s="141">
        <v>15</v>
      </c>
      <c r="K3193" s="141">
        <v>26</v>
      </c>
      <c r="L3193" s="141">
        <v>28</v>
      </c>
    </row>
    <row r="3194" spans="1:12" x14ac:dyDescent="0.2">
      <c r="A3194" s="58">
        <v>45156</v>
      </c>
      <c r="B3194" s="513" t="str">
        <f t="shared" si="83"/>
        <v>0818</v>
      </c>
      <c r="C3194" s="56">
        <f t="shared" si="84"/>
        <v>2023</v>
      </c>
      <c r="D3194" s="141">
        <v>1</v>
      </c>
      <c r="E3194" s="141">
        <v>0</v>
      </c>
      <c r="F3194" s="141">
        <v>0</v>
      </c>
      <c r="G3194" s="141">
        <v>0</v>
      </c>
      <c r="H3194" s="141">
        <v>15</v>
      </c>
      <c r="I3194" s="141">
        <v>0</v>
      </c>
      <c r="J3194" s="141">
        <v>6</v>
      </c>
      <c r="K3194" s="141">
        <v>29</v>
      </c>
      <c r="L3194" s="141">
        <v>32</v>
      </c>
    </row>
    <row r="3195" spans="1:12" x14ac:dyDescent="0.2">
      <c r="A3195" s="58">
        <v>45157</v>
      </c>
      <c r="B3195" s="513" t="str">
        <f t="shared" si="83"/>
        <v>0819</v>
      </c>
      <c r="C3195" s="56">
        <f t="shared" si="84"/>
        <v>2023</v>
      </c>
      <c r="D3195" s="141">
        <v>2</v>
      </c>
      <c r="E3195" s="141">
        <v>1</v>
      </c>
      <c r="F3195" s="141">
        <v>0</v>
      </c>
      <c r="G3195" s="141">
        <v>0</v>
      </c>
      <c r="H3195" s="141">
        <v>12</v>
      </c>
      <c r="I3195" s="141">
        <v>0</v>
      </c>
      <c r="J3195" s="141">
        <v>9</v>
      </c>
      <c r="K3195" s="141">
        <v>12</v>
      </c>
      <c r="L3195" s="141">
        <v>13</v>
      </c>
    </row>
    <row r="3196" spans="1:12" x14ac:dyDescent="0.2">
      <c r="A3196" s="58">
        <v>45158</v>
      </c>
      <c r="B3196" s="513" t="str">
        <f t="shared" si="83"/>
        <v>0820</v>
      </c>
      <c r="C3196" s="56">
        <f t="shared" si="84"/>
        <v>2023</v>
      </c>
      <c r="D3196" s="141">
        <v>2</v>
      </c>
      <c r="E3196" s="141">
        <v>2</v>
      </c>
      <c r="F3196" s="141">
        <v>0</v>
      </c>
      <c r="G3196" s="141">
        <v>0</v>
      </c>
      <c r="H3196" s="141">
        <v>10</v>
      </c>
      <c r="I3196" s="141">
        <v>0</v>
      </c>
      <c r="J3196" s="141">
        <v>14</v>
      </c>
      <c r="K3196" s="141">
        <v>25</v>
      </c>
      <c r="L3196" s="141">
        <v>27</v>
      </c>
    </row>
    <row r="3197" spans="1:12" x14ac:dyDescent="0.2">
      <c r="A3197" s="58">
        <v>45159</v>
      </c>
      <c r="B3197" s="513" t="str">
        <f t="shared" si="83"/>
        <v>0821</v>
      </c>
      <c r="C3197" s="56">
        <f t="shared" si="84"/>
        <v>2023</v>
      </c>
      <c r="D3197" s="141">
        <v>22</v>
      </c>
      <c r="E3197" s="141">
        <v>17</v>
      </c>
      <c r="F3197" s="141">
        <v>0</v>
      </c>
      <c r="G3197" s="141">
        <v>0</v>
      </c>
      <c r="H3197" s="141">
        <v>28</v>
      </c>
      <c r="I3197" s="141">
        <v>1</v>
      </c>
      <c r="J3197" s="141">
        <v>12</v>
      </c>
      <c r="K3197" s="141">
        <v>56</v>
      </c>
      <c r="L3197" s="141">
        <v>62</v>
      </c>
    </row>
    <row r="3198" spans="1:12" x14ac:dyDescent="0.2">
      <c r="A3198" s="58">
        <v>45160</v>
      </c>
      <c r="B3198" s="513" t="str">
        <f t="shared" si="83"/>
        <v>0822</v>
      </c>
      <c r="C3198" s="56">
        <f t="shared" si="84"/>
        <v>2023</v>
      </c>
      <c r="D3198" s="141">
        <v>141</v>
      </c>
      <c r="E3198" s="141">
        <v>25</v>
      </c>
      <c r="F3198" s="141">
        <v>0</v>
      </c>
      <c r="G3198" s="141">
        <v>0</v>
      </c>
      <c r="H3198" s="141">
        <v>216</v>
      </c>
      <c r="I3198" s="141">
        <v>10</v>
      </c>
      <c r="J3198" s="141">
        <v>34</v>
      </c>
      <c r="K3198" s="141">
        <v>56</v>
      </c>
      <c r="L3198" s="141">
        <v>61</v>
      </c>
    </row>
    <row r="3199" spans="1:12" x14ac:dyDescent="0.2">
      <c r="A3199" s="58">
        <v>45161</v>
      </c>
      <c r="B3199" s="513" t="str">
        <f t="shared" si="83"/>
        <v>0823</v>
      </c>
      <c r="C3199" s="56">
        <f t="shared" si="84"/>
        <v>2023</v>
      </c>
      <c r="D3199" s="141">
        <v>114</v>
      </c>
      <c r="E3199" s="141">
        <v>4</v>
      </c>
      <c r="F3199" s="141">
        <v>0</v>
      </c>
      <c r="G3199" s="141">
        <v>0</v>
      </c>
      <c r="H3199" s="141">
        <v>650</v>
      </c>
      <c r="I3199" s="141">
        <v>4</v>
      </c>
      <c r="J3199" s="141">
        <v>7</v>
      </c>
      <c r="K3199" s="141">
        <v>45</v>
      </c>
      <c r="L3199" s="141">
        <v>49</v>
      </c>
    </row>
    <row r="3200" spans="1:12" x14ac:dyDescent="0.2">
      <c r="A3200" s="58">
        <v>45162</v>
      </c>
      <c r="B3200" s="513" t="str">
        <f t="shared" si="83"/>
        <v>0824</v>
      </c>
      <c r="C3200" s="56">
        <f t="shared" si="84"/>
        <v>2023</v>
      </c>
      <c r="D3200" s="141">
        <v>94.5</v>
      </c>
      <c r="E3200" s="141">
        <v>24</v>
      </c>
      <c r="F3200" s="141">
        <v>0</v>
      </c>
      <c r="G3200" s="141">
        <v>0</v>
      </c>
      <c r="H3200" s="141">
        <v>587</v>
      </c>
      <c r="I3200" s="141">
        <v>9</v>
      </c>
      <c r="J3200" s="141">
        <v>3</v>
      </c>
      <c r="K3200" s="141">
        <v>31</v>
      </c>
      <c r="L3200" s="141">
        <v>33</v>
      </c>
    </row>
    <row r="3201" spans="1:12" x14ac:dyDescent="0.2">
      <c r="A3201" s="58">
        <v>45163</v>
      </c>
      <c r="B3201" s="513" t="str">
        <f t="shared" si="83"/>
        <v>0825</v>
      </c>
      <c r="C3201" s="56">
        <f t="shared" si="84"/>
        <v>2023</v>
      </c>
      <c r="D3201" s="141">
        <v>151.5</v>
      </c>
      <c r="E3201" s="141">
        <v>14.5</v>
      </c>
      <c r="F3201" s="141">
        <v>0</v>
      </c>
      <c r="G3201" s="141">
        <v>0</v>
      </c>
      <c r="H3201" s="141">
        <v>746.5</v>
      </c>
      <c r="I3201" s="141">
        <v>8</v>
      </c>
      <c r="J3201" s="141">
        <v>5</v>
      </c>
      <c r="K3201" s="141">
        <v>57</v>
      </c>
      <c r="L3201" s="141">
        <v>63</v>
      </c>
    </row>
    <row r="3202" spans="1:12" x14ac:dyDescent="0.2">
      <c r="A3202" s="58">
        <v>45164</v>
      </c>
      <c r="B3202" s="513" t="str">
        <f t="shared" si="83"/>
        <v>0826</v>
      </c>
      <c r="C3202" s="56">
        <f t="shared" si="84"/>
        <v>2023</v>
      </c>
      <c r="D3202" s="141">
        <v>145</v>
      </c>
      <c r="E3202" s="141">
        <v>21</v>
      </c>
      <c r="F3202" s="141">
        <v>0</v>
      </c>
      <c r="G3202" s="141">
        <v>1</v>
      </c>
      <c r="H3202" s="141">
        <v>673</v>
      </c>
      <c r="I3202" s="141">
        <v>11</v>
      </c>
      <c r="J3202" s="141">
        <v>8</v>
      </c>
      <c r="K3202" s="141">
        <v>42</v>
      </c>
      <c r="L3202" s="141">
        <v>45</v>
      </c>
    </row>
    <row r="3203" spans="1:12" x14ac:dyDescent="0.2">
      <c r="A3203" s="58">
        <v>45165</v>
      </c>
      <c r="B3203" s="513" t="str">
        <f t="shared" si="83"/>
        <v>0827</v>
      </c>
      <c r="C3203" s="56">
        <f t="shared" si="84"/>
        <v>2023</v>
      </c>
      <c r="D3203" s="141">
        <v>197</v>
      </c>
      <c r="E3203" s="141">
        <v>41</v>
      </c>
      <c r="F3203" s="141">
        <v>0</v>
      </c>
      <c r="G3203" s="141">
        <v>0</v>
      </c>
      <c r="H3203" s="141">
        <v>1014</v>
      </c>
      <c r="I3203" s="141">
        <v>11</v>
      </c>
      <c r="J3203" s="141">
        <v>17</v>
      </c>
      <c r="K3203" s="141">
        <v>48</v>
      </c>
      <c r="L3203" s="141">
        <v>53</v>
      </c>
    </row>
    <row r="3204" spans="1:12" x14ac:dyDescent="0.2">
      <c r="A3204" s="58">
        <v>45166</v>
      </c>
      <c r="B3204" s="513" t="str">
        <f t="shared" si="83"/>
        <v>0828</v>
      </c>
      <c r="C3204" s="56">
        <f t="shared" si="84"/>
        <v>2023</v>
      </c>
      <c r="D3204" s="141">
        <v>168</v>
      </c>
      <c r="E3204" s="141">
        <v>42</v>
      </c>
      <c r="F3204" s="141">
        <v>0</v>
      </c>
      <c r="G3204" s="141">
        <v>0</v>
      </c>
      <c r="H3204" s="141">
        <v>1068</v>
      </c>
      <c r="I3204" s="141">
        <v>24</v>
      </c>
      <c r="J3204" s="141">
        <v>11</v>
      </c>
      <c r="K3204" s="141">
        <v>33</v>
      </c>
      <c r="L3204" s="141">
        <v>36</v>
      </c>
    </row>
    <row r="3205" spans="1:12" x14ac:dyDescent="0.2">
      <c r="A3205" s="58">
        <v>45167</v>
      </c>
      <c r="B3205" s="513" t="str">
        <f t="shared" si="83"/>
        <v>0829</v>
      </c>
      <c r="C3205" s="56">
        <f t="shared" si="84"/>
        <v>2023</v>
      </c>
      <c r="D3205" s="141">
        <v>130</v>
      </c>
      <c r="E3205" s="141">
        <v>35</v>
      </c>
      <c r="F3205" s="141">
        <v>0</v>
      </c>
      <c r="G3205" s="141">
        <v>0</v>
      </c>
      <c r="H3205" s="141">
        <v>873</v>
      </c>
      <c r="I3205" s="141">
        <v>25</v>
      </c>
      <c r="J3205" s="141">
        <v>5</v>
      </c>
      <c r="K3205" s="141">
        <v>23</v>
      </c>
      <c r="L3205" s="141">
        <v>25</v>
      </c>
    </row>
    <row r="3206" spans="1:12" x14ac:dyDescent="0.2">
      <c r="A3206" s="58">
        <v>45168</v>
      </c>
      <c r="B3206" s="513" t="str">
        <f t="shared" si="83"/>
        <v>0830</v>
      </c>
      <c r="C3206" s="56">
        <f t="shared" si="84"/>
        <v>2023</v>
      </c>
      <c r="D3206" s="141">
        <v>226</v>
      </c>
      <c r="E3206" s="141">
        <v>27</v>
      </c>
      <c r="F3206" s="141">
        <v>0</v>
      </c>
      <c r="G3206" s="141">
        <v>0</v>
      </c>
      <c r="H3206" s="141">
        <v>728</v>
      </c>
      <c r="I3206" s="141">
        <v>13</v>
      </c>
      <c r="J3206" s="141">
        <v>2</v>
      </c>
      <c r="K3206" s="141">
        <v>28</v>
      </c>
      <c r="L3206" s="141">
        <v>31</v>
      </c>
    </row>
    <row r="3207" spans="1:12" x14ac:dyDescent="0.2">
      <c r="A3207" s="58">
        <v>45169</v>
      </c>
      <c r="B3207" s="513" t="str">
        <f t="shared" si="83"/>
        <v>0831</v>
      </c>
      <c r="C3207" s="56">
        <f t="shared" si="84"/>
        <v>2023</v>
      </c>
      <c r="D3207" s="141">
        <v>337</v>
      </c>
      <c r="E3207" s="141">
        <v>54</v>
      </c>
      <c r="F3207" s="141">
        <v>0</v>
      </c>
      <c r="G3207" s="141">
        <v>0</v>
      </c>
      <c r="H3207" s="141">
        <v>1071</v>
      </c>
      <c r="I3207" s="141">
        <v>32</v>
      </c>
      <c r="J3207" s="141">
        <v>2</v>
      </c>
      <c r="K3207" s="141">
        <v>22</v>
      </c>
      <c r="L3207" s="141">
        <v>25</v>
      </c>
    </row>
    <row r="3208" spans="1:12" x14ac:dyDescent="0.2">
      <c r="A3208" s="58">
        <v>45170</v>
      </c>
      <c r="B3208" s="513" t="str">
        <f t="shared" si="83"/>
        <v>0901</v>
      </c>
      <c r="C3208" s="56">
        <f t="shared" si="84"/>
        <v>2023</v>
      </c>
      <c r="D3208" s="141">
        <v>385</v>
      </c>
      <c r="E3208" s="141">
        <v>42</v>
      </c>
      <c r="F3208" s="141">
        <v>0</v>
      </c>
      <c r="G3208" s="141">
        <v>0</v>
      </c>
      <c r="H3208" s="141">
        <v>630</v>
      </c>
      <c r="I3208" s="141">
        <v>14</v>
      </c>
      <c r="J3208" s="141">
        <v>0</v>
      </c>
      <c r="K3208" s="141">
        <v>12</v>
      </c>
      <c r="L3208" s="141">
        <v>13</v>
      </c>
    </row>
    <row r="3209" spans="1:12" x14ac:dyDescent="0.2">
      <c r="A3209" s="58">
        <v>45171</v>
      </c>
      <c r="B3209" s="513" t="str">
        <f t="shared" si="83"/>
        <v>0902</v>
      </c>
      <c r="C3209" s="56">
        <f t="shared" si="84"/>
        <v>2023</v>
      </c>
      <c r="D3209" s="141">
        <v>422.24</v>
      </c>
      <c r="E3209" s="141">
        <v>49.56</v>
      </c>
      <c r="F3209" s="141">
        <v>0.33</v>
      </c>
      <c r="G3209" s="141">
        <v>0</v>
      </c>
      <c r="H3209" s="141">
        <v>615.25</v>
      </c>
      <c r="I3209" s="141">
        <v>13.99</v>
      </c>
      <c r="J3209" s="141">
        <v>0</v>
      </c>
      <c r="K3209" s="141">
        <v>12</v>
      </c>
      <c r="L3209" s="141">
        <v>13</v>
      </c>
    </row>
    <row r="3210" spans="1:12" x14ac:dyDescent="0.2">
      <c r="A3210" s="58">
        <v>45172</v>
      </c>
      <c r="B3210" s="513" t="str">
        <f t="shared" si="83"/>
        <v>0903</v>
      </c>
      <c r="C3210" s="56">
        <f t="shared" si="84"/>
        <v>2023</v>
      </c>
      <c r="D3210" s="141">
        <v>459.51</v>
      </c>
      <c r="E3210" s="141">
        <v>57.19</v>
      </c>
      <c r="F3210" s="141">
        <v>0.67</v>
      </c>
      <c r="G3210" s="141">
        <v>0</v>
      </c>
      <c r="H3210" s="141">
        <v>600.5</v>
      </c>
      <c r="I3210" s="141">
        <v>14.01</v>
      </c>
      <c r="J3210" s="141">
        <v>0</v>
      </c>
      <c r="K3210" s="141">
        <v>11</v>
      </c>
      <c r="L3210" s="141">
        <v>13</v>
      </c>
    </row>
    <row r="3211" spans="1:12" x14ac:dyDescent="0.2">
      <c r="A3211" s="58">
        <v>45173</v>
      </c>
      <c r="B3211" s="513" t="str">
        <f t="shared" si="83"/>
        <v>0904</v>
      </c>
      <c r="C3211" s="56">
        <f t="shared" si="84"/>
        <v>2023</v>
      </c>
      <c r="D3211" s="141">
        <v>496.75</v>
      </c>
      <c r="E3211" s="141">
        <v>64.75</v>
      </c>
      <c r="F3211" s="141">
        <v>1</v>
      </c>
      <c r="G3211" s="141">
        <v>0</v>
      </c>
      <c r="H3211" s="141">
        <v>585.75</v>
      </c>
      <c r="I3211" s="141">
        <v>14</v>
      </c>
      <c r="J3211" s="141">
        <v>0</v>
      </c>
      <c r="K3211" s="141">
        <v>11</v>
      </c>
      <c r="L3211" s="141">
        <v>13</v>
      </c>
    </row>
    <row r="3212" spans="1:12" x14ac:dyDescent="0.2">
      <c r="A3212" s="58">
        <v>45174</v>
      </c>
      <c r="B3212" s="513" t="str">
        <f t="shared" si="83"/>
        <v>0905</v>
      </c>
      <c r="C3212" s="56">
        <f t="shared" si="84"/>
        <v>2023</v>
      </c>
      <c r="D3212" s="141">
        <v>586</v>
      </c>
      <c r="E3212" s="141">
        <v>66</v>
      </c>
      <c r="F3212" s="141">
        <v>0</v>
      </c>
      <c r="G3212" s="141">
        <v>1</v>
      </c>
      <c r="H3212" s="141">
        <v>680</v>
      </c>
      <c r="I3212" s="141">
        <v>20</v>
      </c>
      <c r="J3212" s="141">
        <v>0</v>
      </c>
      <c r="K3212" s="141">
        <v>11</v>
      </c>
      <c r="L3212" s="141">
        <v>11</v>
      </c>
    </row>
    <row r="3213" spans="1:12" x14ac:dyDescent="0.2">
      <c r="A3213" s="58">
        <v>45175</v>
      </c>
      <c r="B3213" s="513" t="str">
        <f t="shared" si="83"/>
        <v>0906</v>
      </c>
      <c r="C3213" s="56">
        <f t="shared" si="84"/>
        <v>2023</v>
      </c>
      <c r="D3213" s="141">
        <v>510</v>
      </c>
      <c r="E3213" s="141">
        <v>43</v>
      </c>
      <c r="F3213" s="141">
        <v>0</v>
      </c>
      <c r="G3213" s="141">
        <v>0</v>
      </c>
      <c r="H3213" s="141">
        <v>1123</v>
      </c>
      <c r="I3213" s="141">
        <v>23</v>
      </c>
      <c r="J3213" s="141">
        <v>2</v>
      </c>
      <c r="K3213" s="141">
        <v>11</v>
      </c>
      <c r="L3213" s="141">
        <v>11</v>
      </c>
    </row>
    <row r="3214" spans="1:12" x14ac:dyDescent="0.2">
      <c r="A3214" s="58">
        <v>45176</v>
      </c>
      <c r="B3214" s="513" t="str">
        <f t="shared" si="83"/>
        <v>0907</v>
      </c>
      <c r="C3214" s="56">
        <f t="shared" si="84"/>
        <v>2023</v>
      </c>
      <c r="D3214" s="141">
        <v>221.5</v>
      </c>
      <c r="E3214" s="141">
        <v>37.5</v>
      </c>
      <c r="F3214" s="141">
        <v>0</v>
      </c>
      <c r="G3214" s="141">
        <v>0</v>
      </c>
      <c r="H3214" s="141">
        <v>1575</v>
      </c>
      <c r="I3214" s="141">
        <v>35.5</v>
      </c>
      <c r="J3214" s="141">
        <v>1.5</v>
      </c>
      <c r="K3214" s="141">
        <v>4</v>
      </c>
      <c r="L3214" s="141">
        <v>5</v>
      </c>
    </row>
    <row r="3215" spans="1:12" x14ac:dyDescent="0.2">
      <c r="A3215" s="58">
        <v>45177</v>
      </c>
      <c r="B3215" s="513" t="str">
        <f t="shared" si="83"/>
        <v>0908</v>
      </c>
      <c r="C3215" s="56">
        <f t="shared" si="84"/>
        <v>2023</v>
      </c>
      <c r="D3215" s="141">
        <v>414</v>
      </c>
      <c r="E3215" s="141">
        <v>57</v>
      </c>
      <c r="F3215" s="141">
        <v>0</v>
      </c>
      <c r="G3215" s="141">
        <v>0</v>
      </c>
      <c r="H3215" s="141">
        <v>816</v>
      </c>
      <c r="I3215" s="141">
        <v>21</v>
      </c>
      <c r="J3215" s="141">
        <v>0</v>
      </c>
      <c r="K3215" s="141">
        <v>4</v>
      </c>
      <c r="L3215" s="141">
        <v>5</v>
      </c>
    </row>
    <row r="3216" spans="1:12" x14ac:dyDescent="0.2">
      <c r="A3216" s="58">
        <v>45178</v>
      </c>
      <c r="B3216" s="513" t="str">
        <f t="shared" si="83"/>
        <v>0909</v>
      </c>
      <c r="C3216" s="56">
        <f t="shared" si="84"/>
        <v>2023</v>
      </c>
      <c r="D3216" s="141">
        <v>365</v>
      </c>
      <c r="E3216" s="141">
        <v>24</v>
      </c>
      <c r="F3216" s="141">
        <v>0</v>
      </c>
      <c r="G3216" s="141">
        <v>0</v>
      </c>
      <c r="H3216" s="141">
        <v>823</v>
      </c>
      <c r="I3216" s="141">
        <v>13</v>
      </c>
      <c r="J3216" s="141">
        <v>1</v>
      </c>
      <c r="K3216" s="141">
        <v>7</v>
      </c>
      <c r="L3216" s="141">
        <v>7</v>
      </c>
    </row>
    <row r="3217" spans="1:12" x14ac:dyDescent="0.2">
      <c r="A3217" s="58">
        <v>45179</v>
      </c>
      <c r="B3217" s="513" t="str">
        <f t="shared" si="83"/>
        <v>0910</v>
      </c>
      <c r="C3217" s="56">
        <f t="shared" si="84"/>
        <v>2023</v>
      </c>
      <c r="D3217" s="141">
        <v>793</v>
      </c>
      <c r="E3217" s="141">
        <v>97</v>
      </c>
      <c r="F3217" s="141">
        <v>0</v>
      </c>
      <c r="G3217" s="141">
        <v>0</v>
      </c>
      <c r="H3217" s="141">
        <v>1090</v>
      </c>
      <c r="I3217" s="141">
        <v>27</v>
      </c>
      <c r="J3217" s="141">
        <v>2</v>
      </c>
      <c r="K3217" s="141">
        <v>5</v>
      </c>
      <c r="L3217" s="141">
        <v>6</v>
      </c>
    </row>
    <row r="3218" spans="1:12" x14ac:dyDescent="0.2">
      <c r="A3218" s="58">
        <v>45180</v>
      </c>
      <c r="B3218" s="513" t="str">
        <f t="shared" si="83"/>
        <v>0911</v>
      </c>
      <c r="C3218" s="56">
        <f t="shared" si="84"/>
        <v>2023</v>
      </c>
      <c r="D3218" s="141">
        <v>403</v>
      </c>
      <c r="E3218" s="141">
        <v>54</v>
      </c>
      <c r="F3218" s="141">
        <v>0</v>
      </c>
      <c r="G3218" s="141">
        <v>1</v>
      </c>
      <c r="H3218" s="141">
        <v>907</v>
      </c>
      <c r="I3218" s="141">
        <v>26</v>
      </c>
      <c r="J3218" s="141">
        <v>2</v>
      </c>
      <c r="K3218" s="141">
        <v>2</v>
      </c>
      <c r="L3218" s="141">
        <v>3</v>
      </c>
    </row>
    <row r="3219" spans="1:12" x14ac:dyDescent="0.2">
      <c r="A3219" s="58">
        <v>45181</v>
      </c>
      <c r="B3219" s="513" t="str">
        <f t="shared" si="83"/>
        <v>0912</v>
      </c>
      <c r="C3219" s="56">
        <f t="shared" si="84"/>
        <v>2023</v>
      </c>
      <c r="D3219" s="141">
        <v>583</v>
      </c>
      <c r="E3219" s="141">
        <v>97</v>
      </c>
      <c r="F3219" s="141">
        <v>0</v>
      </c>
      <c r="G3219" s="141">
        <v>0</v>
      </c>
      <c r="H3219" s="141">
        <v>850</v>
      </c>
      <c r="I3219" s="141">
        <v>47</v>
      </c>
      <c r="J3219" s="141">
        <v>1</v>
      </c>
      <c r="K3219" s="141">
        <v>6</v>
      </c>
      <c r="L3219" s="141">
        <v>6</v>
      </c>
    </row>
    <row r="3220" spans="1:12" x14ac:dyDescent="0.2">
      <c r="A3220" s="58">
        <v>45182</v>
      </c>
      <c r="B3220" s="513" t="str">
        <f t="shared" si="83"/>
        <v>0913</v>
      </c>
      <c r="C3220" s="56">
        <f t="shared" si="84"/>
        <v>2023</v>
      </c>
      <c r="D3220" s="141">
        <v>385</v>
      </c>
      <c r="E3220" s="141">
        <v>75</v>
      </c>
      <c r="F3220" s="141">
        <v>0</v>
      </c>
      <c r="G3220" s="141">
        <v>0</v>
      </c>
      <c r="H3220" s="141">
        <v>932</v>
      </c>
      <c r="I3220" s="141">
        <v>32</v>
      </c>
      <c r="J3220" s="141">
        <v>2</v>
      </c>
      <c r="K3220" s="141">
        <v>4</v>
      </c>
      <c r="L3220" s="141">
        <v>5</v>
      </c>
    </row>
    <row r="3221" spans="1:12" x14ac:dyDescent="0.2">
      <c r="A3221" s="58">
        <v>45183</v>
      </c>
      <c r="B3221" s="513" t="str">
        <f t="shared" si="83"/>
        <v>0914</v>
      </c>
      <c r="C3221" s="56">
        <f t="shared" si="84"/>
        <v>2023</v>
      </c>
      <c r="D3221" s="141">
        <v>418</v>
      </c>
      <c r="E3221" s="141">
        <v>119</v>
      </c>
      <c r="F3221" s="141">
        <v>0</v>
      </c>
      <c r="G3221" s="141">
        <v>2</v>
      </c>
      <c r="H3221" s="141">
        <v>1011</v>
      </c>
      <c r="I3221" s="141">
        <v>68</v>
      </c>
      <c r="J3221" s="141">
        <v>6</v>
      </c>
      <c r="K3221" s="141">
        <v>2</v>
      </c>
      <c r="L3221" s="141">
        <v>2</v>
      </c>
    </row>
    <row r="3222" spans="1:12" x14ac:dyDescent="0.2">
      <c r="A3222" s="58">
        <v>45184</v>
      </c>
      <c r="B3222" s="513" t="str">
        <f t="shared" si="83"/>
        <v>0915</v>
      </c>
      <c r="C3222" s="56">
        <f t="shared" si="84"/>
        <v>2023</v>
      </c>
      <c r="D3222" s="141">
        <v>456</v>
      </c>
      <c r="E3222" s="141">
        <v>97</v>
      </c>
      <c r="F3222" s="141">
        <v>0</v>
      </c>
      <c r="G3222" s="141">
        <v>0</v>
      </c>
      <c r="H3222" s="141">
        <v>711</v>
      </c>
      <c r="I3222" s="141">
        <v>32</v>
      </c>
      <c r="J3222" s="141">
        <v>2</v>
      </c>
      <c r="K3222" s="141">
        <v>8</v>
      </c>
      <c r="L3222" s="141">
        <v>8</v>
      </c>
    </row>
    <row r="3223" spans="1:12" x14ac:dyDescent="0.2">
      <c r="A3223" s="58">
        <v>45185</v>
      </c>
      <c r="B3223" s="513" t="str">
        <f t="shared" si="83"/>
        <v>0916</v>
      </c>
      <c r="C3223" s="56">
        <f t="shared" si="84"/>
        <v>2023</v>
      </c>
      <c r="D3223" s="141">
        <v>377</v>
      </c>
      <c r="E3223" s="141">
        <v>113</v>
      </c>
      <c r="F3223" s="141">
        <v>0</v>
      </c>
      <c r="G3223" s="141">
        <v>0</v>
      </c>
      <c r="H3223" s="141">
        <v>867</v>
      </c>
      <c r="I3223" s="141">
        <v>30</v>
      </c>
      <c r="J3223" s="141">
        <v>3</v>
      </c>
      <c r="K3223" s="141">
        <v>9</v>
      </c>
      <c r="L3223" s="141">
        <v>9</v>
      </c>
    </row>
    <row r="3224" spans="1:12" x14ac:dyDescent="0.2">
      <c r="A3224" s="58">
        <v>45186</v>
      </c>
      <c r="B3224" s="513" t="str">
        <f t="shared" si="83"/>
        <v>0917</v>
      </c>
      <c r="C3224" s="56">
        <f t="shared" si="84"/>
        <v>2023</v>
      </c>
      <c r="D3224" s="141">
        <v>358</v>
      </c>
      <c r="E3224" s="141">
        <v>61</v>
      </c>
      <c r="F3224" s="141">
        <v>1</v>
      </c>
      <c r="G3224" s="141">
        <v>0</v>
      </c>
      <c r="H3224" s="141">
        <v>1047</v>
      </c>
      <c r="I3224" s="141">
        <v>40</v>
      </c>
      <c r="J3224" s="141">
        <v>1</v>
      </c>
      <c r="K3224" s="141">
        <v>4</v>
      </c>
      <c r="L3224" s="141">
        <v>4</v>
      </c>
    </row>
    <row r="3225" spans="1:12" x14ac:dyDescent="0.2">
      <c r="A3225" s="58">
        <v>45187</v>
      </c>
      <c r="B3225" s="513" t="str">
        <f t="shared" si="83"/>
        <v>0918</v>
      </c>
      <c r="C3225" s="56">
        <f t="shared" si="84"/>
        <v>2023</v>
      </c>
      <c r="D3225" s="141">
        <v>258</v>
      </c>
      <c r="E3225" s="141">
        <v>54</v>
      </c>
      <c r="F3225" s="141">
        <v>0</v>
      </c>
      <c r="G3225" s="141">
        <v>1</v>
      </c>
      <c r="H3225" s="141">
        <v>994</v>
      </c>
      <c r="I3225" s="141">
        <v>62</v>
      </c>
      <c r="J3225" s="141">
        <v>2</v>
      </c>
      <c r="K3225" s="141">
        <v>4</v>
      </c>
      <c r="L3225" s="141">
        <v>4</v>
      </c>
    </row>
    <row r="3226" spans="1:12" x14ac:dyDescent="0.2">
      <c r="A3226" s="58">
        <v>45188</v>
      </c>
      <c r="B3226" s="513" t="str">
        <f t="shared" si="83"/>
        <v>0919</v>
      </c>
      <c r="C3226" s="56">
        <f t="shared" si="84"/>
        <v>2023</v>
      </c>
      <c r="D3226" s="141">
        <v>386</v>
      </c>
      <c r="E3226" s="141">
        <v>105</v>
      </c>
      <c r="F3226" s="141">
        <v>0</v>
      </c>
      <c r="G3226" s="141">
        <v>0</v>
      </c>
      <c r="H3226" s="141">
        <v>959</v>
      </c>
      <c r="I3226" s="141">
        <v>63</v>
      </c>
      <c r="J3226" s="141">
        <v>0</v>
      </c>
      <c r="K3226" s="141">
        <v>6</v>
      </c>
      <c r="L3226" s="141">
        <v>6</v>
      </c>
    </row>
    <row r="3227" spans="1:12" x14ac:dyDescent="0.2">
      <c r="A3227" s="58">
        <v>45189</v>
      </c>
      <c r="B3227" s="513" t="str">
        <f t="shared" si="83"/>
        <v>0920</v>
      </c>
      <c r="C3227" s="56">
        <f t="shared" si="84"/>
        <v>2023</v>
      </c>
      <c r="D3227" s="141">
        <v>331</v>
      </c>
      <c r="E3227" s="141">
        <v>59</v>
      </c>
      <c r="F3227" s="141">
        <v>1</v>
      </c>
      <c r="G3227" s="141">
        <v>0</v>
      </c>
      <c r="H3227" s="141">
        <v>1083</v>
      </c>
      <c r="I3227" s="141">
        <v>53</v>
      </c>
      <c r="J3227" s="141">
        <v>2</v>
      </c>
      <c r="K3227" s="141">
        <v>5</v>
      </c>
      <c r="L3227" s="141">
        <v>5</v>
      </c>
    </row>
    <row r="3228" spans="1:12" x14ac:dyDescent="0.2">
      <c r="A3228" s="58">
        <v>45190</v>
      </c>
      <c r="B3228" s="513" t="str">
        <f t="shared" si="83"/>
        <v>0921</v>
      </c>
      <c r="C3228" s="56">
        <f t="shared" si="84"/>
        <v>2023</v>
      </c>
      <c r="D3228" s="141">
        <v>216</v>
      </c>
      <c r="E3228" s="141">
        <v>53</v>
      </c>
      <c r="F3228" s="141">
        <v>1</v>
      </c>
      <c r="G3228" s="141">
        <v>2</v>
      </c>
      <c r="H3228" s="141">
        <v>1029</v>
      </c>
      <c r="I3228" s="141">
        <v>71</v>
      </c>
      <c r="J3228" s="141">
        <v>0</v>
      </c>
      <c r="K3228" s="141">
        <v>3</v>
      </c>
      <c r="L3228" s="141">
        <v>3</v>
      </c>
    </row>
    <row r="3229" spans="1:12" x14ac:dyDescent="0.2">
      <c r="A3229" s="58">
        <v>45191</v>
      </c>
      <c r="B3229" s="513" t="str">
        <f t="shared" si="83"/>
        <v>0922</v>
      </c>
      <c r="C3229" s="56">
        <f t="shared" si="84"/>
        <v>2023</v>
      </c>
      <c r="D3229" s="141">
        <v>269</v>
      </c>
      <c r="E3229" s="141">
        <v>64</v>
      </c>
      <c r="F3229" s="141">
        <v>0</v>
      </c>
      <c r="G3229" s="141">
        <v>1</v>
      </c>
      <c r="H3229" s="141">
        <v>664</v>
      </c>
      <c r="I3229" s="141">
        <v>36</v>
      </c>
      <c r="J3229" s="141">
        <v>0</v>
      </c>
      <c r="K3229" s="141">
        <v>1</v>
      </c>
      <c r="L3229" s="141">
        <v>1</v>
      </c>
    </row>
    <row r="3230" spans="1:12" x14ac:dyDescent="0.2">
      <c r="A3230" s="58">
        <v>45192</v>
      </c>
      <c r="B3230" s="513" t="str">
        <f t="shared" si="83"/>
        <v>0923</v>
      </c>
      <c r="C3230" s="56">
        <f t="shared" si="84"/>
        <v>2023</v>
      </c>
      <c r="D3230" s="141">
        <v>333</v>
      </c>
      <c r="E3230" s="141">
        <v>83</v>
      </c>
      <c r="F3230" s="141">
        <v>1</v>
      </c>
      <c r="G3230" s="141">
        <v>0</v>
      </c>
      <c r="H3230" s="141">
        <v>889</v>
      </c>
      <c r="I3230" s="141">
        <v>43</v>
      </c>
      <c r="J3230" s="141">
        <v>2</v>
      </c>
      <c r="K3230" s="141">
        <v>2</v>
      </c>
      <c r="L3230" s="141">
        <v>3</v>
      </c>
    </row>
    <row r="3231" spans="1:12" x14ac:dyDescent="0.2">
      <c r="A3231" s="58">
        <v>45193</v>
      </c>
      <c r="B3231" s="513" t="str">
        <f t="shared" ref="B3231:B3294" si="85">CONCATENATE(TEXT(A3231,"mm"),TEXT(A3231,"dd"))</f>
        <v>0924</v>
      </c>
      <c r="C3231" s="56">
        <f t="shared" si="84"/>
        <v>2023</v>
      </c>
      <c r="D3231" s="141">
        <v>386</v>
      </c>
      <c r="E3231" s="141">
        <v>102</v>
      </c>
      <c r="F3231" s="141">
        <v>3</v>
      </c>
      <c r="G3231" s="141">
        <v>0</v>
      </c>
      <c r="H3231" s="141">
        <v>1016</v>
      </c>
      <c r="I3231" s="141">
        <v>40</v>
      </c>
      <c r="J3231" s="141">
        <v>3</v>
      </c>
      <c r="K3231" s="141">
        <v>3</v>
      </c>
      <c r="L3231" s="141">
        <v>3</v>
      </c>
    </row>
    <row r="3232" spans="1:12" x14ac:dyDescent="0.2">
      <c r="A3232" s="58">
        <v>45194</v>
      </c>
      <c r="B3232" s="513" t="str">
        <f t="shared" si="85"/>
        <v>0925</v>
      </c>
      <c r="C3232" s="56">
        <f t="shared" si="84"/>
        <v>2023</v>
      </c>
      <c r="D3232" s="141">
        <v>550</v>
      </c>
      <c r="E3232" s="141">
        <v>53</v>
      </c>
      <c r="F3232" s="141">
        <v>1</v>
      </c>
      <c r="G3232" s="141">
        <v>0</v>
      </c>
      <c r="H3232" s="141">
        <v>1037</v>
      </c>
      <c r="I3232" s="141">
        <v>31</v>
      </c>
      <c r="J3232" s="141">
        <v>6</v>
      </c>
      <c r="K3232" s="141">
        <v>6</v>
      </c>
      <c r="L3232" s="141">
        <v>7</v>
      </c>
    </row>
    <row r="3233" spans="1:12" x14ac:dyDescent="0.2">
      <c r="A3233" s="58">
        <v>45195</v>
      </c>
      <c r="B3233" s="513" t="str">
        <f t="shared" si="85"/>
        <v>0926</v>
      </c>
      <c r="C3233" s="56">
        <f t="shared" si="84"/>
        <v>2023</v>
      </c>
      <c r="D3233" s="141">
        <v>347</v>
      </c>
      <c r="E3233" s="141">
        <v>33</v>
      </c>
      <c r="F3233" s="141">
        <v>6</v>
      </c>
      <c r="G3233" s="141">
        <v>0</v>
      </c>
      <c r="H3233" s="141">
        <v>5006</v>
      </c>
      <c r="I3233" s="141">
        <v>147</v>
      </c>
      <c r="J3233" s="141">
        <v>3</v>
      </c>
      <c r="K3233" s="141">
        <v>7</v>
      </c>
      <c r="L3233" s="141">
        <v>8</v>
      </c>
    </row>
    <row r="3234" spans="1:12" x14ac:dyDescent="0.2">
      <c r="A3234" s="58">
        <v>45196</v>
      </c>
      <c r="B3234" s="513" t="str">
        <f t="shared" si="85"/>
        <v>0927</v>
      </c>
      <c r="C3234" s="56">
        <f t="shared" si="84"/>
        <v>2023</v>
      </c>
      <c r="D3234" s="141">
        <v>777</v>
      </c>
      <c r="E3234" s="141">
        <v>22</v>
      </c>
      <c r="F3234" s="141">
        <v>0</v>
      </c>
      <c r="G3234" s="141">
        <v>0</v>
      </c>
      <c r="H3234" s="141">
        <v>13553</v>
      </c>
      <c r="I3234" s="141">
        <v>419</v>
      </c>
      <c r="J3234" s="141">
        <v>4</v>
      </c>
      <c r="K3234" s="141">
        <v>7</v>
      </c>
      <c r="L3234" s="141">
        <v>8</v>
      </c>
    </row>
    <row r="3235" spans="1:12" x14ac:dyDescent="0.2">
      <c r="A3235" s="58">
        <v>45197</v>
      </c>
      <c r="B3235" s="513" t="str">
        <f t="shared" si="85"/>
        <v>0928</v>
      </c>
      <c r="C3235" s="56">
        <f t="shared" si="84"/>
        <v>2023</v>
      </c>
      <c r="D3235" s="141">
        <v>917</v>
      </c>
      <c r="E3235" s="141">
        <v>61</v>
      </c>
      <c r="F3235" s="141">
        <v>4</v>
      </c>
      <c r="G3235" s="141">
        <v>6</v>
      </c>
      <c r="H3235" s="141">
        <v>11603.5</v>
      </c>
      <c r="I3235" s="141">
        <v>559</v>
      </c>
      <c r="J3235" s="141">
        <v>18</v>
      </c>
      <c r="K3235" s="141">
        <v>7</v>
      </c>
      <c r="L3235" s="141">
        <v>8</v>
      </c>
    </row>
    <row r="3236" spans="1:12" x14ac:dyDescent="0.2">
      <c r="A3236" s="58">
        <v>45198</v>
      </c>
      <c r="B3236" s="513" t="str">
        <f t="shared" si="85"/>
        <v>0929</v>
      </c>
      <c r="C3236" s="56">
        <f t="shared" si="84"/>
        <v>2023</v>
      </c>
      <c r="D3236" s="141">
        <v>410</v>
      </c>
      <c r="E3236" s="141">
        <v>64</v>
      </c>
      <c r="F3236" s="141">
        <v>4</v>
      </c>
      <c r="G3236" s="141">
        <v>0</v>
      </c>
      <c r="H3236" s="141">
        <v>2541</v>
      </c>
      <c r="I3236" s="141">
        <v>103</v>
      </c>
      <c r="J3236" s="141">
        <v>5</v>
      </c>
      <c r="K3236" s="141">
        <v>4</v>
      </c>
      <c r="L3236" s="141">
        <v>4</v>
      </c>
    </row>
    <row r="3237" spans="1:12" x14ac:dyDescent="0.2">
      <c r="A3237" s="58">
        <v>45199</v>
      </c>
      <c r="B3237" s="513" t="str">
        <f t="shared" si="85"/>
        <v>0930</v>
      </c>
      <c r="C3237" s="56">
        <f t="shared" si="84"/>
        <v>2023</v>
      </c>
      <c r="D3237" s="141">
        <v>339.28</v>
      </c>
      <c r="E3237" s="141">
        <v>47.99</v>
      </c>
      <c r="F3237" s="141">
        <v>2</v>
      </c>
      <c r="G3237" s="141">
        <v>0</v>
      </c>
      <c r="H3237" s="141">
        <v>1530.72</v>
      </c>
      <c r="I3237" s="141">
        <v>68.010000000000005</v>
      </c>
      <c r="J3237" s="141">
        <v>6</v>
      </c>
      <c r="K3237" s="141">
        <v>3</v>
      </c>
      <c r="L3237" s="141">
        <v>4</v>
      </c>
    </row>
    <row r="3238" spans="1:12" x14ac:dyDescent="0.2">
      <c r="A3238" s="58">
        <v>45200</v>
      </c>
      <c r="B3238" s="513" t="str">
        <f t="shared" si="85"/>
        <v>1001</v>
      </c>
      <c r="C3238" s="56">
        <f t="shared" si="84"/>
        <v>2023</v>
      </c>
      <c r="D3238" s="141">
        <v>362.65</v>
      </c>
      <c r="E3238" s="141">
        <v>67.010000000000005</v>
      </c>
      <c r="F3238" s="141">
        <v>1</v>
      </c>
      <c r="G3238" s="141">
        <v>0</v>
      </c>
      <c r="H3238" s="141">
        <v>1596.34</v>
      </c>
      <c r="I3238" s="141">
        <v>91.99</v>
      </c>
      <c r="J3238" s="141">
        <v>3</v>
      </c>
      <c r="K3238" s="141">
        <v>3</v>
      </c>
      <c r="L3238" s="141">
        <v>4</v>
      </c>
    </row>
    <row r="3239" spans="1:12" x14ac:dyDescent="0.2">
      <c r="A3239" s="58">
        <v>45201</v>
      </c>
      <c r="B3239" s="513" t="str">
        <f t="shared" si="85"/>
        <v>1002</v>
      </c>
      <c r="C3239" s="56">
        <f t="shared" si="84"/>
        <v>2023</v>
      </c>
      <c r="D3239" s="141">
        <v>237</v>
      </c>
      <c r="E3239" s="141">
        <v>45</v>
      </c>
      <c r="F3239" s="141">
        <v>1</v>
      </c>
      <c r="G3239" s="141">
        <v>2</v>
      </c>
      <c r="H3239" s="141">
        <v>1461</v>
      </c>
      <c r="I3239" s="141">
        <v>87</v>
      </c>
      <c r="J3239" s="141">
        <v>4</v>
      </c>
      <c r="K3239" s="141">
        <v>3</v>
      </c>
      <c r="L3239" s="141">
        <v>3</v>
      </c>
    </row>
    <row r="3240" spans="1:12" x14ac:dyDescent="0.2">
      <c r="A3240" s="58">
        <v>45202</v>
      </c>
      <c r="B3240" s="513" t="str">
        <f t="shared" si="85"/>
        <v>1003</v>
      </c>
      <c r="C3240" s="56">
        <f t="shared" si="84"/>
        <v>2023</v>
      </c>
      <c r="D3240" s="141">
        <v>334</v>
      </c>
      <c r="E3240" s="141">
        <v>70</v>
      </c>
      <c r="F3240" s="141">
        <v>1</v>
      </c>
      <c r="G3240" s="141">
        <v>0</v>
      </c>
      <c r="H3240" s="141">
        <v>1533</v>
      </c>
      <c r="I3240" s="141">
        <v>89</v>
      </c>
      <c r="J3240" s="141">
        <v>2</v>
      </c>
      <c r="K3240" s="141">
        <v>2</v>
      </c>
      <c r="L3240" s="141">
        <v>3</v>
      </c>
    </row>
    <row r="3241" spans="1:12" x14ac:dyDescent="0.2">
      <c r="A3241" s="58">
        <v>45203</v>
      </c>
      <c r="B3241" s="513" t="str">
        <f t="shared" si="85"/>
        <v>1004</v>
      </c>
      <c r="C3241" s="56">
        <f t="shared" ref="C3241:C3304" si="86">YEAR(A3241)</f>
        <v>2023</v>
      </c>
      <c r="D3241" s="141">
        <v>306</v>
      </c>
      <c r="E3241" s="141">
        <v>74</v>
      </c>
      <c r="F3241" s="141">
        <v>0</v>
      </c>
      <c r="G3241" s="141">
        <v>1</v>
      </c>
      <c r="H3241" s="141">
        <v>1312</v>
      </c>
      <c r="I3241" s="141">
        <v>69</v>
      </c>
      <c r="J3241" s="141">
        <v>6</v>
      </c>
      <c r="K3241" s="141">
        <v>0</v>
      </c>
      <c r="L3241" s="141">
        <v>0</v>
      </c>
    </row>
    <row r="3242" spans="1:12" x14ac:dyDescent="0.2">
      <c r="A3242" s="58">
        <v>45204</v>
      </c>
      <c r="B3242" s="513" t="str">
        <f t="shared" si="85"/>
        <v>1005</v>
      </c>
      <c r="C3242" s="56">
        <f t="shared" si="86"/>
        <v>2023</v>
      </c>
      <c r="D3242" s="141">
        <v>303</v>
      </c>
      <c r="E3242" s="141">
        <v>79</v>
      </c>
      <c r="F3242" s="141">
        <v>0</v>
      </c>
      <c r="G3242" s="141">
        <v>0</v>
      </c>
      <c r="H3242" s="141">
        <v>1506</v>
      </c>
      <c r="I3242" s="141">
        <v>76</v>
      </c>
      <c r="J3242" s="141">
        <v>8</v>
      </c>
      <c r="K3242" s="141">
        <v>1</v>
      </c>
      <c r="L3242" s="141">
        <v>2</v>
      </c>
    </row>
    <row r="3243" spans="1:12" x14ac:dyDescent="0.2">
      <c r="A3243" s="58">
        <v>45205</v>
      </c>
      <c r="B3243" s="513" t="str">
        <f t="shared" si="85"/>
        <v>1006</v>
      </c>
      <c r="C3243" s="56">
        <f t="shared" si="86"/>
        <v>2023</v>
      </c>
      <c r="D3243" s="141">
        <v>189</v>
      </c>
      <c r="E3243" s="141">
        <v>49</v>
      </c>
      <c r="F3243" s="141">
        <v>0</v>
      </c>
      <c r="G3243" s="141">
        <v>0</v>
      </c>
      <c r="H3243" s="141">
        <v>1341</v>
      </c>
      <c r="I3243" s="141">
        <v>55</v>
      </c>
      <c r="J3243" s="141">
        <v>3</v>
      </c>
      <c r="K3243" s="141">
        <v>1</v>
      </c>
      <c r="L3243" s="141">
        <v>1</v>
      </c>
    </row>
    <row r="3244" spans="1:12" x14ac:dyDescent="0.2">
      <c r="A3244" s="58">
        <v>45206</v>
      </c>
      <c r="B3244" s="513" t="str">
        <f t="shared" si="85"/>
        <v>1007</v>
      </c>
      <c r="C3244" s="56">
        <f t="shared" si="86"/>
        <v>2023</v>
      </c>
      <c r="D3244" s="141">
        <v>103</v>
      </c>
      <c r="E3244" s="141">
        <v>24</v>
      </c>
      <c r="F3244" s="141">
        <v>0</v>
      </c>
      <c r="G3244" s="141">
        <v>1</v>
      </c>
      <c r="H3244" s="141">
        <v>1452</v>
      </c>
      <c r="I3244" s="141">
        <v>67</v>
      </c>
      <c r="J3244" s="141">
        <v>3</v>
      </c>
      <c r="K3244" s="141">
        <v>0</v>
      </c>
      <c r="L3244" s="141">
        <v>1</v>
      </c>
    </row>
    <row r="3245" spans="1:12" x14ac:dyDescent="0.2">
      <c r="A3245" s="58">
        <v>45207</v>
      </c>
      <c r="B3245" s="513" t="str">
        <f t="shared" si="85"/>
        <v>1008</v>
      </c>
      <c r="C3245" s="56">
        <f t="shared" si="86"/>
        <v>2023</v>
      </c>
      <c r="D3245" s="141">
        <v>208</v>
      </c>
      <c r="E3245" s="141">
        <v>31</v>
      </c>
      <c r="F3245" s="141">
        <v>1</v>
      </c>
      <c r="G3245" s="141">
        <v>3</v>
      </c>
      <c r="H3245" s="141">
        <v>1651</v>
      </c>
      <c r="I3245" s="141">
        <v>94</v>
      </c>
      <c r="J3245" s="141">
        <v>5</v>
      </c>
      <c r="K3245" s="141">
        <v>1</v>
      </c>
      <c r="L3245" s="141">
        <v>2</v>
      </c>
    </row>
    <row r="3246" spans="1:12" x14ac:dyDescent="0.2">
      <c r="A3246" s="58">
        <v>45208</v>
      </c>
      <c r="B3246" s="513" t="str">
        <f t="shared" si="85"/>
        <v>1009</v>
      </c>
      <c r="C3246" s="56">
        <f t="shared" si="86"/>
        <v>2023</v>
      </c>
      <c r="D3246" s="141">
        <v>245</v>
      </c>
      <c r="E3246" s="141">
        <v>26</v>
      </c>
      <c r="F3246" s="141">
        <v>0</v>
      </c>
      <c r="G3246" s="141">
        <v>0</v>
      </c>
      <c r="H3246" s="141">
        <v>4069.5</v>
      </c>
      <c r="I3246" s="141">
        <v>149.5</v>
      </c>
      <c r="J3246" s="141">
        <v>2</v>
      </c>
      <c r="K3246" s="141">
        <v>1</v>
      </c>
      <c r="L3246" s="141">
        <v>1</v>
      </c>
    </row>
    <row r="3247" spans="1:12" x14ac:dyDescent="0.2">
      <c r="A3247" s="58">
        <v>45209</v>
      </c>
      <c r="B3247" s="513" t="str">
        <f t="shared" si="85"/>
        <v>1010</v>
      </c>
      <c r="C3247" s="56">
        <f t="shared" si="86"/>
        <v>2023</v>
      </c>
      <c r="D3247" s="141">
        <v>206</v>
      </c>
      <c r="E3247" s="141">
        <v>45</v>
      </c>
      <c r="F3247" s="141">
        <v>0</v>
      </c>
      <c r="G3247" s="141">
        <v>10</v>
      </c>
      <c r="H3247" s="141">
        <v>3533</v>
      </c>
      <c r="I3247" s="141">
        <v>109</v>
      </c>
      <c r="J3247" s="141">
        <v>10</v>
      </c>
      <c r="K3247" s="141">
        <v>0</v>
      </c>
      <c r="L3247" s="141">
        <v>0</v>
      </c>
    </row>
    <row r="3248" spans="1:12" x14ac:dyDescent="0.2">
      <c r="A3248" s="58">
        <v>45210</v>
      </c>
      <c r="B3248" s="513" t="str">
        <f t="shared" si="85"/>
        <v>1011</v>
      </c>
      <c r="C3248" s="56">
        <f t="shared" si="86"/>
        <v>2023</v>
      </c>
      <c r="D3248" s="141">
        <v>256.5</v>
      </c>
      <c r="E3248" s="141">
        <v>34</v>
      </c>
      <c r="F3248" s="141">
        <v>0</v>
      </c>
      <c r="G3248" s="141">
        <v>7</v>
      </c>
      <c r="H3248" s="141">
        <v>3177.5</v>
      </c>
      <c r="I3248" s="141">
        <v>149.5</v>
      </c>
      <c r="J3248" s="141">
        <v>4</v>
      </c>
      <c r="K3248" s="141">
        <v>1</v>
      </c>
      <c r="L3248" s="141">
        <v>2</v>
      </c>
    </row>
    <row r="3249" spans="1:12" x14ac:dyDescent="0.2">
      <c r="A3249" s="58">
        <v>45211</v>
      </c>
      <c r="B3249" s="513" t="str">
        <f t="shared" si="85"/>
        <v>1012</v>
      </c>
      <c r="C3249" s="56">
        <f t="shared" si="86"/>
        <v>2023</v>
      </c>
      <c r="D3249" s="141">
        <v>166</v>
      </c>
      <c r="E3249" s="141">
        <v>41</v>
      </c>
      <c r="F3249" s="141">
        <v>0</v>
      </c>
      <c r="G3249" s="141">
        <v>5</v>
      </c>
      <c r="H3249" s="141">
        <v>2927</v>
      </c>
      <c r="I3249" s="141">
        <v>150</v>
      </c>
      <c r="J3249" s="141">
        <v>20</v>
      </c>
      <c r="K3249" s="141">
        <v>0</v>
      </c>
      <c r="L3249" s="141">
        <v>0</v>
      </c>
    </row>
    <row r="3250" spans="1:12" x14ac:dyDescent="0.2">
      <c r="A3250" s="58">
        <v>45212</v>
      </c>
      <c r="B3250" s="513" t="str">
        <f t="shared" si="85"/>
        <v>1013</v>
      </c>
      <c r="C3250" s="56">
        <f t="shared" si="86"/>
        <v>2023</v>
      </c>
      <c r="D3250" s="141">
        <v>79</v>
      </c>
      <c r="E3250" s="141">
        <v>23</v>
      </c>
      <c r="F3250" s="141">
        <v>0</v>
      </c>
      <c r="G3250" s="141">
        <v>1</v>
      </c>
      <c r="H3250" s="141">
        <v>1607</v>
      </c>
      <c r="I3250" s="141">
        <v>88</v>
      </c>
      <c r="J3250" s="141">
        <v>5</v>
      </c>
      <c r="K3250" s="141">
        <v>2</v>
      </c>
      <c r="L3250" s="141">
        <v>3</v>
      </c>
    </row>
    <row r="3251" spans="1:12" x14ac:dyDescent="0.2">
      <c r="A3251" s="58">
        <v>45213</v>
      </c>
      <c r="B3251" s="513" t="str">
        <f t="shared" si="85"/>
        <v>1014</v>
      </c>
      <c r="C3251" s="56">
        <f t="shared" si="86"/>
        <v>2023</v>
      </c>
      <c r="D3251" s="141">
        <v>87</v>
      </c>
      <c r="E3251" s="141">
        <v>10</v>
      </c>
      <c r="F3251" s="141">
        <v>0</v>
      </c>
      <c r="G3251" s="141">
        <v>7</v>
      </c>
      <c r="H3251" s="141">
        <v>1776</v>
      </c>
      <c r="I3251" s="141">
        <v>79</v>
      </c>
      <c r="J3251" s="141">
        <v>5</v>
      </c>
      <c r="K3251" s="141">
        <v>2</v>
      </c>
      <c r="L3251" s="141">
        <v>2</v>
      </c>
    </row>
    <row r="3252" spans="1:12" x14ac:dyDescent="0.2">
      <c r="A3252" s="58">
        <v>45214</v>
      </c>
      <c r="B3252" s="513" t="str">
        <f t="shared" si="85"/>
        <v>1015</v>
      </c>
      <c r="C3252" s="56">
        <f t="shared" si="86"/>
        <v>2023</v>
      </c>
      <c r="D3252" s="141">
        <v>120</v>
      </c>
      <c r="E3252" s="141">
        <v>10</v>
      </c>
      <c r="F3252" s="141">
        <v>0</v>
      </c>
      <c r="G3252" s="141">
        <v>0</v>
      </c>
      <c r="H3252" s="141">
        <v>1179</v>
      </c>
      <c r="I3252" s="141">
        <v>64</v>
      </c>
      <c r="J3252" s="141">
        <v>6</v>
      </c>
      <c r="K3252" s="141">
        <v>1</v>
      </c>
      <c r="L3252" s="141">
        <v>1</v>
      </c>
    </row>
    <row r="3253" spans="1:12" x14ac:dyDescent="0.2">
      <c r="A3253" s="58">
        <v>45215</v>
      </c>
      <c r="B3253" s="513" t="str">
        <f t="shared" si="85"/>
        <v>1016</v>
      </c>
      <c r="C3253" s="56">
        <f t="shared" si="86"/>
        <v>2023</v>
      </c>
      <c r="D3253" s="141">
        <v>46</v>
      </c>
      <c r="E3253" s="141">
        <v>2</v>
      </c>
      <c r="F3253" s="141">
        <v>0</v>
      </c>
      <c r="G3253" s="141">
        <v>0</v>
      </c>
      <c r="H3253" s="141">
        <v>516</v>
      </c>
      <c r="I3253" s="141">
        <v>19</v>
      </c>
      <c r="J3253" s="141">
        <v>2</v>
      </c>
      <c r="K3253" s="141">
        <v>1</v>
      </c>
      <c r="L3253" s="141">
        <v>1</v>
      </c>
    </row>
    <row r="3254" spans="1:12" x14ac:dyDescent="0.2">
      <c r="A3254" s="58">
        <v>45216</v>
      </c>
      <c r="B3254" s="513" t="str">
        <f t="shared" si="85"/>
        <v>1017</v>
      </c>
      <c r="C3254" s="56">
        <f t="shared" si="86"/>
        <v>2023</v>
      </c>
      <c r="D3254" s="141">
        <v>41.35</v>
      </c>
      <c r="E3254" s="141">
        <v>1.79</v>
      </c>
      <c r="F3254" s="141">
        <v>0</v>
      </c>
      <c r="G3254" s="141">
        <v>0</v>
      </c>
      <c r="H3254" s="141">
        <v>417.88</v>
      </c>
      <c r="I3254" s="141">
        <v>15.25</v>
      </c>
      <c r="J3254" s="141">
        <v>1.9</v>
      </c>
      <c r="K3254" s="141">
        <v>1</v>
      </c>
      <c r="L3254" s="141">
        <v>1</v>
      </c>
    </row>
    <row r="3255" spans="1:12" x14ac:dyDescent="0.2">
      <c r="A3255" s="58">
        <v>45217</v>
      </c>
      <c r="B3255" s="513" t="str">
        <f t="shared" si="85"/>
        <v>1018</v>
      </c>
      <c r="C3255" s="56">
        <f t="shared" si="86"/>
        <v>2023</v>
      </c>
      <c r="D3255" s="141">
        <v>36.93</v>
      </c>
      <c r="E3255" s="141">
        <v>1.58</v>
      </c>
      <c r="F3255" s="141">
        <v>0</v>
      </c>
      <c r="G3255" s="141">
        <v>0</v>
      </c>
      <c r="H3255" s="141">
        <v>367.9</v>
      </c>
      <c r="I3255" s="141">
        <v>13.48</v>
      </c>
      <c r="J3255" s="141">
        <v>2.02</v>
      </c>
      <c r="K3255" s="141">
        <v>1</v>
      </c>
      <c r="L3255" s="141">
        <v>1</v>
      </c>
    </row>
    <row r="3256" spans="1:12" x14ac:dyDescent="0.2">
      <c r="A3256" s="58">
        <v>45218</v>
      </c>
      <c r="B3256" s="513" t="str">
        <f t="shared" si="85"/>
        <v>1019</v>
      </c>
      <c r="C3256" s="56">
        <f t="shared" si="86"/>
        <v>2023</v>
      </c>
      <c r="D3256" s="141">
        <v>32.46</v>
      </c>
      <c r="E3256" s="141">
        <v>1.37</v>
      </c>
      <c r="F3256" s="141">
        <v>0</v>
      </c>
      <c r="G3256" s="141">
        <v>0</v>
      </c>
      <c r="H3256" s="141">
        <v>317.89</v>
      </c>
      <c r="I3256" s="141">
        <v>11.72</v>
      </c>
      <c r="J3256" s="141">
        <v>2.14</v>
      </c>
      <c r="K3256" s="141">
        <v>0</v>
      </c>
      <c r="L3256" s="141">
        <v>1</v>
      </c>
    </row>
    <row r="3257" spans="1:12" x14ac:dyDescent="0.2">
      <c r="A3257" s="58">
        <v>45219</v>
      </c>
      <c r="B3257" s="513" t="str">
        <f t="shared" si="85"/>
        <v>1020</v>
      </c>
      <c r="C3257" s="56">
        <f t="shared" si="86"/>
        <v>2023</v>
      </c>
      <c r="D3257" s="141">
        <v>28.05</v>
      </c>
      <c r="E3257" s="141">
        <v>1.1599999999999999</v>
      </c>
      <c r="F3257" s="141">
        <v>0</v>
      </c>
      <c r="G3257" s="141">
        <v>0</v>
      </c>
      <c r="H3257" s="141">
        <v>267.91000000000003</v>
      </c>
      <c r="I3257" s="141">
        <v>9.9499999999999993</v>
      </c>
      <c r="J3257" s="141">
        <v>2.2599999999999998</v>
      </c>
      <c r="K3257" s="141">
        <v>0</v>
      </c>
      <c r="L3257" s="141">
        <v>1</v>
      </c>
    </row>
    <row r="3258" spans="1:12" x14ac:dyDescent="0.2">
      <c r="A3258" s="58">
        <v>45220</v>
      </c>
      <c r="B3258" s="513" t="str">
        <f t="shared" si="85"/>
        <v>1021</v>
      </c>
      <c r="C3258" s="56">
        <f t="shared" si="86"/>
        <v>2023</v>
      </c>
      <c r="D3258" s="141">
        <v>23.59</v>
      </c>
      <c r="E3258" s="141">
        <v>0.94</v>
      </c>
      <c r="F3258" s="141">
        <v>0</v>
      </c>
      <c r="G3258" s="141">
        <v>0</v>
      </c>
      <c r="H3258" s="141">
        <v>217.86</v>
      </c>
      <c r="I3258" s="141">
        <v>8.15</v>
      </c>
      <c r="J3258" s="141">
        <v>2.38</v>
      </c>
      <c r="K3258" s="141">
        <v>0</v>
      </c>
      <c r="L3258" s="141">
        <v>1</v>
      </c>
    </row>
    <row r="3259" spans="1:12" x14ac:dyDescent="0.2">
      <c r="A3259" s="58">
        <v>45221</v>
      </c>
      <c r="B3259" s="513" t="str">
        <f t="shared" si="85"/>
        <v>1022</v>
      </c>
      <c r="C3259" s="56">
        <f t="shared" si="86"/>
        <v>2023</v>
      </c>
      <c r="D3259" s="141">
        <v>19.2</v>
      </c>
      <c r="E3259" s="141">
        <v>0.73</v>
      </c>
      <c r="F3259" s="141">
        <v>0</v>
      </c>
      <c r="G3259" s="141">
        <v>0</v>
      </c>
      <c r="H3259" s="141">
        <v>167.89</v>
      </c>
      <c r="I3259" s="141">
        <v>6.38</v>
      </c>
      <c r="J3259" s="141">
        <v>2.52</v>
      </c>
      <c r="K3259" s="141">
        <v>0</v>
      </c>
      <c r="L3259" s="141">
        <v>1</v>
      </c>
    </row>
    <row r="3260" spans="1:12" x14ac:dyDescent="0.2">
      <c r="A3260" s="58">
        <v>45222</v>
      </c>
      <c r="B3260" s="513" t="str">
        <f t="shared" si="85"/>
        <v>1023</v>
      </c>
      <c r="C3260" s="56">
        <f t="shared" si="86"/>
        <v>2023</v>
      </c>
      <c r="D3260" s="141">
        <v>14.73</v>
      </c>
      <c r="E3260" s="141">
        <v>0.52</v>
      </c>
      <c r="F3260" s="141">
        <v>0</v>
      </c>
      <c r="G3260" s="141">
        <v>0</v>
      </c>
      <c r="H3260" s="141">
        <v>117.88</v>
      </c>
      <c r="I3260" s="141">
        <v>4.62</v>
      </c>
      <c r="J3260" s="141">
        <v>2.64</v>
      </c>
      <c r="K3260" s="141">
        <v>0</v>
      </c>
      <c r="L3260" s="141">
        <v>0</v>
      </c>
    </row>
    <row r="3261" spans="1:12" x14ac:dyDescent="0.2">
      <c r="A3261" s="58">
        <v>45223</v>
      </c>
      <c r="B3261" s="513" t="str">
        <f t="shared" si="85"/>
        <v>1024</v>
      </c>
      <c r="C3261" s="56">
        <f t="shared" si="86"/>
        <v>2023</v>
      </c>
      <c r="D3261" s="141">
        <v>10.31</v>
      </c>
      <c r="E3261" s="141">
        <v>0.31</v>
      </c>
      <c r="F3261" s="141">
        <v>0</v>
      </c>
      <c r="G3261" s="141">
        <v>0</v>
      </c>
      <c r="H3261" s="141">
        <v>67.900000000000006</v>
      </c>
      <c r="I3261" s="141">
        <v>2.85</v>
      </c>
      <c r="J3261" s="141">
        <v>2.76</v>
      </c>
      <c r="K3261" s="141">
        <v>0</v>
      </c>
      <c r="L3261" s="141">
        <v>0</v>
      </c>
    </row>
    <row r="3262" spans="1:12" x14ac:dyDescent="0.2">
      <c r="A3262" s="58">
        <v>45224</v>
      </c>
      <c r="B3262" s="513" t="str">
        <f t="shared" si="85"/>
        <v>1025</v>
      </c>
      <c r="C3262" s="56">
        <f t="shared" si="86"/>
        <v>2023</v>
      </c>
      <c r="D3262" s="141">
        <v>5.88</v>
      </c>
      <c r="E3262" s="141">
        <v>0.1</v>
      </c>
      <c r="F3262" s="141">
        <v>0</v>
      </c>
      <c r="G3262" s="141">
        <v>0</v>
      </c>
      <c r="H3262" s="141">
        <v>17.89</v>
      </c>
      <c r="I3262" s="141">
        <v>1.1000000000000001</v>
      </c>
      <c r="J3262" s="141">
        <v>2.88</v>
      </c>
      <c r="K3262" s="141">
        <v>0</v>
      </c>
      <c r="L3262" s="141">
        <v>0</v>
      </c>
    </row>
    <row r="3263" spans="1:12" x14ac:dyDescent="0.2">
      <c r="A3263" s="58">
        <v>45225</v>
      </c>
      <c r="B3263" s="513" t="str">
        <f t="shared" si="85"/>
        <v>1026</v>
      </c>
      <c r="C3263" s="56">
        <f t="shared" si="86"/>
        <v>2023</v>
      </c>
      <c r="D3263" s="141">
        <v>42</v>
      </c>
      <c r="E3263" s="141">
        <v>0</v>
      </c>
      <c r="F3263" s="141">
        <v>0</v>
      </c>
      <c r="G3263" s="141">
        <v>0</v>
      </c>
      <c r="H3263" s="141">
        <v>18</v>
      </c>
      <c r="I3263" s="141">
        <v>1</v>
      </c>
      <c r="J3263" s="141">
        <v>5</v>
      </c>
      <c r="K3263" s="141">
        <v>0</v>
      </c>
      <c r="L3263" s="141">
        <v>0</v>
      </c>
    </row>
    <row r="3264" spans="1:12" x14ac:dyDescent="0.2">
      <c r="A3264" s="58">
        <v>45226</v>
      </c>
      <c r="B3264" s="513" t="str">
        <f t="shared" si="85"/>
        <v>1027</v>
      </c>
      <c r="C3264" s="56">
        <f t="shared" si="86"/>
        <v>2023</v>
      </c>
      <c r="D3264" s="141">
        <v>28</v>
      </c>
      <c r="E3264" s="141">
        <v>2</v>
      </c>
      <c r="F3264" s="141">
        <v>0</v>
      </c>
      <c r="G3264" s="141">
        <v>0</v>
      </c>
      <c r="H3264" s="141">
        <v>23</v>
      </c>
      <c r="I3264" s="141">
        <v>5</v>
      </c>
      <c r="J3264" s="141">
        <v>0</v>
      </c>
      <c r="K3264" s="141">
        <v>0</v>
      </c>
      <c r="L3264" s="141">
        <v>0</v>
      </c>
    </row>
    <row r="3265" spans="1:12" x14ac:dyDescent="0.2">
      <c r="A3265" s="58">
        <v>45227</v>
      </c>
      <c r="B3265" s="513" t="str">
        <f t="shared" si="85"/>
        <v>1028</v>
      </c>
      <c r="C3265" s="56">
        <f t="shared" si="86"/>
        <v>2023</v>
      </c>
      <c r="D3265" s="141">
        <v>14</v>
      </c>
      <c r="E3265" s="141">
        <v>0</v>
      </c>
      <c r="F3265" s="141">
        <v>0</v>
      </c>
      <c r="G3265" s="141">
        <v>1</v>
      </c>
      <c r="H3265" s="141">
        <v>100</v>
      </c>
      <c r="I3265" s="141">
        <v>4</v>
      </c>
      <c r="J3265" s="141">
        <v>3</v>
      </c>
      <c r="K3265" s="141">
        <v>0</v>
      </c>
      <c r="L3265" s="141">
        <v>0</v>
      </c>
    </row>
    <row r="3266" spans="1:12" x14ac:dyDescent="0.2">
      <c r="A3266" s="58">
        <v>45228</v>
      </c>
      <c r="B3266" s="513" t="str">
        <f t="shared" si="85"/>
        <v>1029</v>
      </c>
      <c r="C3266" s="56">
        <f t="shared" si="86"/>
        <v>2023</v>
      </c>
      <c r="D3266" s="141">
        <v>17</v>
      </c>
      <c r="E3266" s="141">
        <v>1</v>
      </c>
      <c r="F3266" s="141">
        <v>0</v>
      </c>
      <c r="G3266" s="141">
        <v>1</v>
      </c>
      <c r="H3266" s="141">
        <v>110</v>
      </c>
      <c r="I3266" s="141">
        <v>4</v>
      </c>
      <c r="J3266" s="141">
        <v>3</v>
      </c>
      <c r="K3266" s="141">
        <v>0</v>
      </c>
      <c r="L3266" s="141">
        <v>0</v>
      </c>
    </row>
    <row r="3267" spans="1:12" x14ac:dyDescent="0.2">
      <c r="A3267" s="58">
        <v>45229</v>
      </c>
      <c r="B3267" s="513" t="str">
        <f t="shared" si="85"/>
        <v>1030</v>
      </c>
      <c r="C3267" s="56">
        <f t="shared" si="86"/>
        <v>2023</v>
      </c>
      <c r="D3267" s="141">
        <v>5</v>
      </c>
      <c r="E3267" s="141">
        <v>1</v>
      </c>
      <c r="F3267" s="141">
        <v>0</v>
      </c>
      <c r="G3267" s="141">
        <v>0</v>
      </c>
      <c r="H3267" s="141">
        <v>41</v>
      </c>
      <c r="I3267" s="141">
        <v>6</v>
      </c>
      <c r="J3267" s="141">
        <v>4</v>
      </c>
      <c r="K3267" s="141">
        <v>0</v>
      </c>
      <c r="L3267" s="141">
        <v>0</v>
      </c>
    </row>
    <row r="3268" spans="1:12" x14ac:dyDescent="0.2">
      <c r="A3268" s="58">
        <v>45230</v>
      </c>
      <c r="B3268" s="513" t="str">
        <f t="shared" si="85"/>
        <v>1031</v>
      </c>
      <c r="C3268" s="56">
        <f t="shared" si="86"/>
        <v>2023</v>
      </c>
      <c r="D3268" s="141">
        <v>7</v>
      </c>
      <c r="E3268" s="141">
        <v>0</v>
      </c>
      <c r="F3268" s="141">
        <v>0</v>
      </c>
      <c r="G3268" s="141">
        <v>1</v>
      </c>
      <c r="H3268" s="141">
        <v>36</v>
      </c>
      <c r="I3268" s="141">
        <v>5</v>
      </c>
      <c r="J3268" s="141">
        <v>3</v>
      </c>
      <c r="K3268" s="141">
        <v>0</v>
      </c>
      <c r="L3268" s="141">
        <v>1</v>
      </c>
    </row>
    <row r="3269" spans="1:12" x14ac:dyDescent="0.2">
      <c r="A3269" s="58">
        <v>45231</v>
      </c>
      <c r="B3269" s="513" t="str">
        <f t="shared" si="85"/>
        <v>1101</v>
      </c>
      <c r="C3269" s="56">
        <f t="shared" si="86"/>
        <v>2023</v>
      </c>
      <c r="D3269" s="141">
        <v>11</v>
      </c>
      <c r="E3269" s="141">
        <v>2</v>
      </c>
      <c r="F3269" s="141">
        <v>0</v>
      </c>
      <c r="G3269" s="141">
        <v>0</v>
      </c>
      <c r="H3269" s="141">
        <v>25</v>
      </c>
      <c r="I3269" s="141">
        <v>6</v>
      </c>
      <c r="J3269" s="141">
        <v>4</v>
      </c>
      <c r="K3269" s="141">
        <v>0</v>
      </c>
      <c r="L3269" s="141">
        <v>0</v>
      </c>
    </row>
    <row r="3270" spans="1:12" x14ac:dyDescent="0.2">
      <c r="A3270" s="58">
        <v>45232</v>
      </c>
      <c r="B3270" s="513" t="str">
        <f t="shared" si="85"/>
        <v>1102</v>
      </c>
      <c r="C3270" s="56">
        <f t="shared" si="86"/>
        <v>2023</v>
      </c>
      <c r="D3270" s="141">
        <v>11</v>
      </c>
      <c r="E3270" s="141">
        <v>4</v>
      </c>
      <c r="F3270" s="141">
        <v>0</v>
      </c>
      <c r="G3270" s="141">
        <v>0</v>
      </c>
      <c r="H3270" s="141">
        <v>29</v>
      </c>
      <c r="I3270" s="141">
        <v>6</v>
      </c>
      <c r="J3270" s="141">
        <v>4</v>
      </c>
      <c r="K3270" s="141">
        <v>0</v>
      </c>
      <c r="L3270" s="141">
        <v>0</v>
      </c>
    </row>
    <row r="3271" spans="1:12" x14ac:dyDescent="0.2">
      <c r="A3271" s="58">
        <v>45233</v>
      </c>
      <c r="B3271" s="513" t="str">
        <f t="shared" si="85"/>
        <v>1103</v>
      </c>
      <c r="C3271" s="56">
        <f t="shared" si="86"/>
        <v>2023</v>
      </c>
      <c r="D3271" s="141">
        <v>52</v>
      </c>
      <c r="E3271" s="141">
        <v>6</v>
      </c>
      <c r="F3271" s="141">
        <v>0</v>
      </c>
      <c r="G3271" s="141">
        <v>0</v>
      </c>
      <c r="H3271" s="141">
        <v>9</v>
      </c>
      <c r="I3271" s="141">
        <v>0</v>
      </c>
      <c r="J3271" s="141">
        <v>7</v>
      </c>
      <c r="K3271" s="141">
        <v>1</v>
      </c>
      <c r="L3271" s="141">
        <v>1</v>
      </c>
    </row>
    <row r="3272" spans="1:12" x14ac:dyDescent="0.2">
      <c r="A3272" s="58">
        <v>45234</v>
      </c>
      <c r="B3272" s="513" t="str">
        <f t="shared" si="85"/>
        <v>1104</v>
      </c>
      <c r="C3272" s="56">
        <f t="shared" si="86"/>
        <v>2023</v>
      </c>
      <c r="D3272" s="141">
        <v>2</v>
      </c>
      <c r="E3272" s="141">
        <v>0</v>
      </c>
      <c r="F3272" s="141">
        <v>0</v>
      </c>
      <c r="G3272" s="141">
        <v>0</v>
      </c>
      <c r="H3272" s="141">
        <v>2</v>
      </c>
      <c r="I3272" s="141">
        <v>0</v>
      </c>
      <c r="J3272" s="141">
        <v>0</v>
      </c>
      <c r="K3272" s="141">
        <v>0</v>
      </c>
      <c r="L3272" s="141">
        <v>0</v>
      </c>
    </row>
    <row r="3273" spans="1:12" x14ac:dyDescent="0.2">
      <c r="A3273" s="58">
        <v>45235</v>
      </c>
      <c r="B3273" s="513" t="str">
        <f t="shared" si="85"/>
        <v>1105</v>
      </c>
      <c r="C3273" s="56">
        <f t="shared" si="86"/>
        <v>2023</v>
      </c>
    </row>
    <row r="3274" spans="1:12" x14ac:dyDescent="0.2">
      <c r="A3274" s="58">
        <v>45236</v>
      </c>
      <c r="B3274" s="513" t="str">
        <f t="shared" si="85"/>
        <v>1106</v>
      </c>
      <c r="C3274" s="56">
        <f t="shared" si="86"/>
        <v>2023</v>
      </c>
    </row>
    <row r="3275" spans="1:12" x14ac:dyDescent="0.2">
      <c r="A3275" s="58">
        <v>45237</v>
      </c>
      <c r="B3275" s="513" t="str">
        <f t="shared" si="85"/>
        <v>1107</v>
      </c>
      <c r="C3275" s="56">
        <f t="shared" si="86"/>
        <v>2023</v>
      </c>
    </row>
    <row r="3276" spans="1:12" x14ac:dyDescent="0.2">
      <c r="A3276" s="58">
        <v>45238</v>
      </c>
      <c r="B3276" s="513" t="str">
        <f t="shared" si="85"/>
        <v>1108</v>
      </c>
      <c r="C3276" s="56">
        <f t="shared" si="86"/>
        <v>2023</v>
      </c>
    </row>
    <row r="3277" spans="1:12" x14ac:dyDescent="0.2">
      <c r="A3277" s="58">
        <v>45239</v>
      </c>
      <c r="B3277" s="513" t="str">
        <f t="shared" si="85"/>
        <v>1109</v>
      </c>
      <c r="C3277" s="56">
        <f t="shared" si="86"/>
        <v>2023</v>
      </c>
    </row>
    <row r="3278" spans="1:12" x14ac:dyDescent="0.2">
      <c r="A3278" s="58">
        <v>45240</v>
      </c>
      <c r="B3278" s="513" t="str">
        <f t="shared" si="85"/>
        <v>1110</v>
      </c>
      <c r="C3278" s="56">
        <f t="shared" si="86"/>
        <v>2023</v>
      </c>
    </row>
    <row r="3279" spans="1:12" x14ac:dyDescent="0.2">
      <c r="A3279" s="58">
        <v>45241</v>
      </c>
      <c r="B3279" s="513" t="str">
        <f t="shared" si="85"/>
        <v>1111</v>
      </c>
      <c r="C3279" s="56">
        <f t="shared" si="86"/>
        <v>2023</v>
      </c>
    </row>
    <row r="3280" spans="1:12" x14ac:dyDescent="0.2">
      <c r="A3280" s="58">
        <v>45242</v>
      </c>
      <c r="B3280" s="513" t="str">
        <f t="shared" si="85"/>
        <v>1112</v>
      </c>
      <c r="C3280" s="56">
        <f t="shared" si="86"/>
        <v>2023</v>
      </c>
    </row>
    <row r="3281" spans="1:3" x14ac:dyDescent="0.2">
      <c r="A3281" s="58">
        <v>45243</v>
      </c>
      <c r="B3281" s="513" t="str">
        <f t="shared" si="85"/>
        <v>1113</v>
      </c>
      <c r="C3281" s="56">
        <f t="shared" si="86"/>
        <v>2023</v>
      </c>
    </row>
    <row r="3282" spans="1:3" x14ac:dyDescent="0.2">
      <c r="A3282" s="58">
        <v>45244</v>
      </c>
      <c r="B3282" s="513" t="str">
        <f t="shared" si="85"/>
        <v>1114</v>
      </c>
      <c r="C3282" s="56">
        <f t="shared" si="86"/>
        <v>2023</v>
      </c>
    </row>
    <row r="3283" spans="1:3" x14ac:dyDescent="0.2">
      <c r="A3283" s="58">
        <v>45245</v>
      </c>
      <c r="B3283" s="513" t="str">
        <f t="shared" si="85"/>
        <v>1115</v>
      </c>
      <c r="C3283" s="56">
        <f t="shared" si="86"/>
        <v>2023</v>
      </c>
    </row>
    <row r="3284" spans="1:3" x14ac:dyDescent="0.2">
      <c r="A3284" s="58">
        <v>45246</v>
      </c>
      <c r="B3284" s="513" t="str">
        <f t="shared" si="85"/>
        <v>1116</v>
      </c>
      <c r="C3284" s="56">
        <f t="shared" si="86"/>
        <v>2023</v>
      </c>
    </row>
    <row r="3285" spans="1:3" x14ac:dyDescent="0.2">
      <c r="A3285" s="58">
        <v>45247</v>
      </c>
      <c r="B3285" s="513" t="str">
        <f t="shared" si="85"/>
        <v>1117</v>
      </c>
      <c r="C3285" s="56">
        <f t="shared" si="86"/>
        <v>2023</v>
      </c>
    </row>
    <row r="3286" spans="1:3" x14ac:dyDescent="0.2">
      <c r="A3286" s="58">
        <v>45248</v>
      </c>
      <c r="B3286" s="513" t="str">
        <f t="shared" si="85"/>
        <v>1118</v>
      </c>
      <c r="C3286" s="56">
        <f t="shared" si="86"/>
        <v>2023</v>
      </c>
    </row>
    <row r="3287" spans="1:3" x14ac:dyDescent="0.2">
      <c r="A3287" s="58">
        <v>45249</v>
      </c>
      <c r="B3287" s="513" t="str">
        <f t="shared" si="85"/>
        <v>1119</v>
      </c>
      <c r="C3287" s="56">
        <f t="shared" si="86"/>
        <v>2023</v>
      </c>
    </row>
    <row r="3288" spans="1:3" x14ac:dyDescent="0.2">
      <c r="A3288" s="58">
        <v>45250</v>
      </c>
      <c r="B3288" s="513" t="str">
        <f t="shared" si="85"/>
        <v>1120</v>
      </c>
      <c r="C3288" s="56">
        <f t="shared" si="86"/>
        <v>2023</v>
      </c>
    </row>
    <row r="3289" spans="1:3" x14ac:dyDescent="0.2">
      <c r="A3289" s="58">
        <v>45251</v>
      </c>
      <c r="B3289" s="513" t="str">
        <f t="shared" si="85"/>
        <v>1121</v>
      </c>
      <c r="C3289" s="56">
        <f t="shared" si="86"/>
        <v>2023</v>
      </c>
    </row>
    <row r="3290" spans="1:3" x14ac:dyDescent="0.2">
      <c r="A3290" s="58">
        <v>45252</v>
      </c>
      <c r="B3290" s="513" t="str">
        <f t="shared" si="85"/>
        <v>1122</v>
      </c>
      <c r="C3290" s="56">
        <f t="shared" si="86"/>
        <v>2023</v>
      </c>
    </row>
    <row r="3291" spans="1:3" x14ac:dyDescent="0.2">
      <c r="A3291" s="58">
        <v>45253</v>
      </c>
      <c r="B3291" s="513" t="str">
        <f t="shared" si="85"/>
        <v>1123</v>
      </c>
      <c r="C3291" s="56">
        <f t="shared" si="86"/>
        <v>2023</v>
      </c>
    </row>
    <row r="3292" spans="1:3" x14ac:dyDescent="0.2">
      <c r="A3292" s="58">
        <v>45254</v>
      </c>
      <c r="B3292" s="513" t="str">
        <f t="shared" si="85"/>
        <v>1124</v>
      </c>
      <c r="C3292" s="56">
        <f t="shared" si="86"/>
        <v>2023</v>
      </c>
    </row>
    <row r="3293" spans="1:3" x14ac:dyDescent="0.2">
      <c r="A3293" s="58">
        <v>45255</v>
      </c>
      <c r="B3293" s="513" t="str">
        <f t="shared" si="85"/>
        <v>1125</v>
      </c>
      <c r="C3293" s="56">
        <f t="shared" si="86"/>
        <v>2023</v>
      </c>
    </row>
    <row r="3294" spans="1:3" x14ac:dyDescent="0.2">
      <c r="A3294" s="58">
        <v>45256</v>
      </c>
      <c r="B3294" s="513" t="str">
        <f t="shared" si="85"/>
        <v>1126</v>
      </c>
      <c r="C3294" s="56">
        <f t="shared" si="86"/>
        <v>2023</v>
      </c>
    </row>
    <row r="3295" spans="1:3" x14ac:dyDescent="0.2">
      <c r="A3295" s="58">
        <v>45257</v>
      </c>
      <c r="B3295" s="513" t="str">
        <f t="shared" ref="B3295:B3358" si="87">CONCATENATE(TEXT(A3295,"mm"),TEXT(A3295,"dd"))</f>
        <v>1127</v>
      </c>
      <c r="C3295" s="56">
        <f t="shared" si="86"/>
        <v>2023</v>
      </c>
    </row>
    <row r="3296" spans="1:3" x14ac:dyDescent="0.2">
      <c r="A3296" s="58">
        <v>45258</v>
      </c>
      <c r="B3296" s="513" t="str">
        <f t="shared" si="87"/>
        <v>1128</v>
      </c>
      <c r="C3296" s="56">
        <f t="shared" si="86"/>
        <v>2023</v>
      </c>
    </row>
    <row r="3297" spans="1:10" x14ac:dyDescent="0.2">
      <c r="A3297" s="58">
        <v>45259</v>
      </c>
      <c r="B3297" s="513" t="str">
        <f t="shared" si="87"/>
        <v>1129</v>
      </c>
      <c r="C3297" s="56">
        <f t="shared" si="86"/>
        <v>2023</v>
      </c>
    </row>
    <row r="3298" spans="1:10" x14ac:dyDescent="0.2">
      <c r="A3298" s="58">
        <v>45260</v>
      </c>
      <c r="B3298" s="513" t="str">
        <f t="shared" si="87"/>
        <v>1130</v>
      </c>
      <c r="C3298" s="56">
        <f t="shared" si="86"/>
        <v>2023</v>
      </c>
    </row>
    <row r="3299" spans="1:10" x14ac:dyDescent="0.2">
      <c r="A3299" s="58">
        <v>45505</v>
      </c>
      <c r="B3299" s="513" t="str">
        <f t="shared" si="87"/>
        <v>0801</v>
      </c>
      <c r="C3299" s="56">
        <f t="shared" si="86"/>
        <v>2024</v>
      </c>
      <c r="D3299" s="141">
        <v>16</v>
      </c>
      <c r="E3299" s="141">
        <v>0</v>
      </c>
      <c r="F3299" s="141">
        <v>0</v>
      </c>
      <c r="G3299" s="141">
        <v>0</v>
      </c>
      <c r="H3299" s="141">
        <v>39</v>
      </c>
      <c r="I3299" s="141">
        <v>0</v>
      </c>
      <c r="J3299" s="141">
        <v>772.5</v>
      </c>
    </row>
    <row r="3300" spans="1:10" x14ac:dyDescent="0.2">
      <c r="A3300" s="58">
        <v>45506</v>
      </c>
      <c r="B3300" s="513" t="str">
        <f t="shared" si="87"/>
        <v>0802</v>
      </c>
      <c r="C3300" s="56">
        <f t="shared" si="86"/>
        <v>2024</v>
      </c>
      <c r="D3300" s="141">
        <v>3</v>
      </c>
      <c r="E3300" s="141">
        <v>1</v>
      </c>
      <c r="F3300" s="141">
        <v>0</v>
      </c>
      <c r="G3300" s="141">
        <v>0</v>
      </c>
      <c r="H3300" s="141">
        <v>13</v>
      </c>
      <c r="I3300" s="141">
        <v>0</v>
      </c>
      <c r="J3300" s="141">
        <v>33</v>
      </c>
    </row>
    <row r="3301" spans="1:10" x14ac:dyDescent="0.2">
      <c r="A3301" s="58">
        <v>45507</v>
      </c>
      <c r="B3301" s="513" t="str">
        <f t="shared" si="87"/>
        <v>0803</v>
      </c>
      <c r="C3301" s="56">
        <f t="shared" si="86"/>
        <v>2024</v>
      </c>
      <c r="D3301" s="141">
        <v>0</v>
      </c>
      <c r="E3301" s="141">
        <v>0</v>
      </c>
      <c r="F3301" s="141">
        <v>0</v>
      </c>
      <c r="G3301" s="141">
        <v>0</v>
      </c>
      <c r="H3301" s="141">
        <v>10</v>
      </c>
      <c r="I3301" s="141">
        <v>0</v>
      </c>
      <c r="J3301" s="141">
        <v>11</v>
      </c>
    </row>
    <row r="3302" spans="1:10" x14ac:dyDescent="0.2">
      <c r="A3302" s="58">
        <v>45508</v>
      </c>
      <c r="B3302" s="513" t="str">
        <f t="shared" si="87"/>
        <v>0804</v>
      </c>
      <c r="C3302" s="56">
        <f t="shared" si="86"/>
        <v>2024</v>
      </c>
      <c r="D3302" s="141">
        <v>0</v>
      </c>
      <c r="E3302" s="141">
        <v>0</v>
      </c>
      <c r="F3302" s="141">
        <v>0</v>
      </c>
      <c r="G3302" s="141">
        <v>0</v>
      </c>
      <c r="H3302" s="141">
        <v>16</v>
      </c>
      <c r="I3302" s="141">
        <v>2</v>
      </c>
      <c r="J3302" s="141">
        <v>17</v>
      </c>
    </row>
    <row r="3303" spans="1:10" x14ac:dyDescent="0.2">
      <c r="A3303" s="58">
        <v>45509</v>
      </c>
      <c r="B3303" s="513" t="str">
        <f t="shared" si="87"/>
        <v>0805</v>
      </c>
      <c r="C3303" s="56">
        <f t="shared" si="86"/>
        <v>2024</v>
      </c>
      <c r="D3303" s="141">
        <v>1</v>
      </c>
      <c r="E3303" s="141">
        <v>0</v>
      </c>
      <c r="F3303" s="141">
        <v>0</v>
      </c>
      <c r="G3303" s="141">
        <v>0</v>
      </c>
      <c r="H3303" s="141">
        <v>11</v>
      </c>
      <c r="I3303" s="141">
        <v>0</v>
      </c>
      <c r="J3303" s="141">
        <v>12</v>
      </c>
    </row>
    <row r="3304" spans="1:10" x14ac:dyDescent="0.2">
      <c r="A3304" s="58">
        <v>45510</v>
      </c>
      <c r="B3304" s="513" t="str">
        <f t="shared" si="87"/>
        <v>0806</v>
      </c>
      <c r="C3304" s="56">
        <f t="shared" si="86"/>
        <v>2024</v>
      </c>
      <c r="D3304" s="141">
        <v>1</v>
      </c>
      <c r="E3304" s="141">
        <v>0</v>
      </c>
      <c r="F3304" s="141">
        <v>0</v>
      </c>
      <c r="G3304" s="141">
        <v>0</v>
      </c>
      <c r="H3304" s="141">
        <v>8</v>
      </c>
      <c r="I3304" s="141">
        <v>0</v>
      </c>
      <c r="J3304" s="141">
        <v>13</v>
      </c>
    </row>
    <row r="3305" spans="1:10" x14ac:dyDescent="0.2">
      <c r="A3305" s="58">
        <v>45511</v>
      </c>
      <c r="B3305" s="513" t="str">
        <f t="shared" si="87"/>
        <v>0807</v>
      </c>
      <c r="C3305" s="56">
        <f t="shared" ref="C3305:C3368" si="88">YEAR(A3305)</f>
        <v>2024</v>
      </c>
      <c r="D3305" s="141">
        <v>5</v>
      </c>
      <c r="E3305" s="141">
        <v>0</v>
      </c>
      <c r="F3305" s="141">
        <v>0</v>
      </c>
      <c r="G3305" s="141">
        <v>0</v>
      </c>
      <c r="H3305" s="141">
        <v>9</v>
      </c>
      <c r="I3305" s="141">
        <v>0</v>
      </c>
      <c r="J3305" s="141">
        <v>16</v>
      </c>
    </row>
    <row r="3306" spans="1:10" x14ac:dyDescent="0.2">
      <c r="A3306" s="58">
        <v>45512</v>
      </c>
      <c r="B3306" s="513" t="str">
        <f t="shared" si="87"/>
        <v>0808</v>
      </c>
      <c r="C3306" s="56">
        <f t="shared" si="88"/>
        <v>2024</v>
      </c>
      <c r="D3306" s="141">
        <v>8</v>
      </c>
      <c r="E3306" s="141">
        <v>0</v>
      </c>
      <c r="F3306" s="141">
        <v>0</v>
      </c>
      <c r="G3306" s="141">
        <v>0</v>
      </c>
      <c r="H3306" s="141">
        <v>26</v>
      </c>
      <c r="I3306" s="141">
        <v>0</v>
      </c>
      <c r="J3306" s="141">
        <v>12</v>
      </c>
    </row>
    <row r="3307" spans="1:10" x14ac:dyDescent="0.2">
      <c r="A3307" s="58">
        <v>45513</v>
      </c>
      <c r="B3307" s="513" t="str">
        <f t="shared" si="87"/>
        <v>0809</v>
      </c>
      <c r="C3307" s="56">
        <f t="shared" si="88"/>
        <v>2024</v>
      </c>
      <c r="D3307" s="141">
        <v>7</v>
      </c>
      <c r="E3307" s="141">
        <v>0</v>
      </c>
      <c r="F3307" s="141">
        <v>0</v>
      </c>
      <c r="G3307" s="141">
        <v>0</v>
      </c>
      <c r="H3307" s="141">
        <v>33</v>
      </c>
      <c r="I3307" s="141">
        <v>1</v>
      </c>
      <c r="J3307" s="141">
        <v>8</v>
      </c>
    </row>
    <row r="3308" spans="1:10" x14ac:dyDescent="0.2">
      <c r="A3308" s="58">
        <v>45514</v>
      </c>
      <c r="B3308" s="513" t="str">
        <f t="shared" si="87"/>
        <v>0810</v>
      </c>
      <c r="C3308" s="56">
        <f t="shared" si="88"/>
        <v>2024</v>
      </c>
      <c r="D3308" s="141">
        <v>5</v>
      </c>
      <c r="E3308" s="141">
        <v>0</v>
      </c>
      <c r="F3308" s="141">
        <v>0</v>
      </c>
      <c r="G3308" s="141">
        <v>0</v>
      </c>
      <c r="H3308" s="141">
        <v>18</v>
      </c>
      <c r="I3308" s="141">
        <v>0</v>
      </c>
      <c r="J3308" s="141">
        <v>6</v>
      </c>
    </row>
    <row r="3309" spans="1:10" x14ac:dyDescent="0.2">
      <c r="A3309" s="58">
        <v>45515</v>
      </c>
      <c r="B3309" s="513" t="str">
        <f t="shared" si="87"/>
        <v>0811</v>
      </c>
      <c r="C3309" s="56">
        <f t="shared" si="88"/>
        <v>2024</v>
      </c>
      <c r="D3309" s="141">
        <v>6</v>
      </c>
      <c r="E3309" s="141">
        <v>2</v>
      </c>
      <c r="F3309" s="141">
        <v>0</v>
      </c>
      <c r="G3309" s="141">
        <v>0</v>
      </c>
      <c r="H3309" s="141">
        <v>7</v>
      </c>
      <c r="I3309" s="141">
        <v>0</v>
      </c>
      <c r="J3309" s="141">
        <v>17</v>
      </c>
    </row>
    <row r="3310" spans="1:10" x14ac:dyDescent="0.2">
      <c r="A3310" s="58">
        <v>45516</v>
      </c>
      <c r="B3310" s="513" t="str">
        <f t="shared" si="87"/>
        <v>0812</v>
      </c>
      <c r="C3310" s="56">
        <f t="shared" si="88"/>
        <v>2024</v>
      </c>
      <c r="D3310" s="141">
        <v>14</v>
      </c>
      <c r="E3310" s="141">
        <v>2</v>
      </c>
      <c r="F3310" s="141">
        <v>0</v>
      </c>
      <c r="G3310" s="141">
        <v>0</v>
      </c>
      <c r="H3310" s="141">
        <v>30</v>
      </c>
      <c r="I3310" s="141">
        <v>1</v>
      </c>
      <c r="J3310" s="141">
        <v>28</v>
      </c>
    </row>
    <row r="3311" spans="1:10" x14ac:dyDescent="0.2">
      <c r="A3311" s="58">
        <v>45517</v>
      </c>
      <c r="B3311" s="513" t="str">
        <f t="shared" si="87"/>
        <v>0813</v>
      </c>
      <c r="C3311" s="56">
        <f t="shared" si="88"/>
        <v>2024</v>
      </c>
      <c r="D3311" s="141">
        <v>3</v>
      </c>
      <c r="E3311" s="141">
        <v>0</v>
      </c>
      <c r="F3311" s="141">
        <v>0</v>
      </c>
      <c r="G3311" s="141">
        <v>0</v>
      </c>
      <c r="H3311" s="141">
        <v>45</v>
      </c>
      <c r="I3311" s="141">
        <v>1</v>
      </c>
      <c r="J3311" s="141">
        <v>7</v>
      </c>
    </row>
    <row r="3312" spans="1:10" x14ac:dyDescent="0.2">
      <c r="A3312" s="58">
        <v>45518</v>
      </c>
      <c r="B3312" s="513" t="str">
        <f t="shared" si="87"/>
        <v>0814</v>
      </c>
      <c r="C3312" s="56">
        <f t="shared" si="88"/>
        <v>2024</v>
      </c>
      <c r="D3312" s="141">
        <v>26</v>
      </c>
      <c r="E3312" s="141">
        <v>10</v>
      </c>
      <c r="F3312" s="141">
        <v>0</v>
      </c>
      <c r="G3312" s="141">
        <v>0</v>
      </c>
      <c r="H3312" s="141">
        <v>36</v>
      </c>
      <c r="I3312" s="141">
        <v>2</v>
      </c>
      <c r="J3312" s="141">
        <v>2</v>
      </c>
    </row>
    <row r="3313" spans="1:10" x14ac:dyDescent="0.2">
      <c r="A3313" s="58">
        <v>45519</v>
      </c>
      <c r="B3313" s="513" t="str">
        <f t="shared" si="87"/>
        <v>0815</v>
      </c>
      <c r="C3313" s="56">
        <f t="shared" si="88"/>
        <v>2024</v>
      </c>
      <c r="D3313" s="141">
        <v>69</v>
      </c>
      <c r="E3313" s="141">
        <v>4</v>
      </c>
      <c r="F3313" s="141">
        <v>0</v>
      </c>
      <c r="G3313" s="141">
        <v>0</v>
      </c>
      <c r="H3313" s="141">
        <v>122</v>
      </c>
      <c r="I3313" s="141">
        <v>12</v>
      </c>
      <c r="J3313" s="141">
        <v>9</v>
      </c>
    </row>
    <row r="3314" spans="1:10" x14ac:dyDescent="0.2">
      <c r="A3314" s="58">
        <v>45520</v>
      </c>
      <c r="B3314" s="513" t="str">
        <f t="shared" si="87"/>
        <v>0816</v>
      </c>
      <c r="C3314" s="56">
        <f t="shared" si="88"/>
        <v>2024</v>
      </c>
      <c r="D3314" s="141">
        <v>76</v>
      </c>
      <c r="E3314" s="141">
        <v>10</v>
      </c>
      <c r="F3314" s="141">
        <v>0</v>
      </c>
      <c r="G3314" s="141">
        <v>0</v>
      </c>
      <c r="H3314" s="141">
        <v>161</v>
      </c>
      <c r="I3314" s="141">
        <v>4</v>
      </c>
      <c r="J3314" s="141">
        <v>17</v>
      </c>
    </row>
    <row r="3315" spans="1:10" x14ac:dyDescent="0.2">
      <c r="A3315" s="58">
        <v>45521</v>
      </c>
      <c r="B3315" s="513" t="str">
        <f t="shared" si="87"/>
        <v>0817</v>
      </c>
      <c r="C3315" s="56">
        <f t="shared" si="88"/>
        <v>2024</v>
      </c>
      <c r="D3315" s="141">
        <v>62</v>
      </c>
      <c r="E3315" s="141">
        <v>12</v>
      </c>
      <c r="F3315" s="141">
        <v>0</v>
      </c>
      <c r="G3315" s="141">
        <v>0</v>
      </c>
      <c r="H3315" s="141">
        <v>181</v>
      </c>
      <c r="I3315" s="141">
        <v>8</v>
      </c>
      <c r="J3315" s="141">
        <v>18</v>
      </c>
    </row>
    <row r="3316" spans="1:10" x14ac:dyDescent="0.2">
      <c r="A3316" s="58">
        <v>45522</v>
      </c>
      <c r="B3316" s="513" t="str">
        <f t="shared" si="87"/>
        <v>0818</v>
      </c>
      <c r="C3316" s="56">
        <f t="shared" si="88"/>
        <v>2024</v>
      </c>
      <c r="D3316" s="141">
        <v>76</v>
      </c>
      <c r="E3316" s="141">
        <v>2</v>
      </c>
      <c r="F3316" s="141">
        <v>0</v>
      </c>
      <c r="G3316" s="141">
        <v>0</v>
      </c>
      <c r="H3316" s="141">
        <v>195</v>
      </c>
      <c r="I3316" s="141">
        <v>7</v>
      </c>
      <c r="J3316" s="141">
        <v>39</v>
      </c>
    </row>
    <row r="3317" spans="1:10" x14ac:dyDescent="0.2">
      <c r="A3317" s="58">
        <v>45523</v>
      </c>
      <c r="B3317" s="513" t="str">
        <f t="shared" si="87"/>
        <v>0819</v>
      </c>
      <c r="C3317" s="56">
        <f t="shared" si="88"/>
        <v>2024</v>
      </c>
      <c r="D3317" s="141">
        <v>13</v>
      </c>
      <c r="E3317" s="141">
        <v>0</v>
      </c>
      <c r="F3317" s="141">
        <v>0</v>
      </c>
      <c r="G3317" s="141">
        <v>0</v>
      </c>
      <c r="H3317" s="141">
        <v>284</v>
      </c>
      <c r="I3317" s="141">
        <v>7</v>
      </c>
      <c r="J3317" s="141">
        <v>27</v>
      </c>
    </row>
    <row r="3318" spans="1:10" x14ac:dyDescent="0.2">
      <c r="A3318" s="58">
        <v>45524</v>
      </c>
      <c r="B3318" s="513" t="str">
        <f t="shared" si="87"/>
        <v>0820</v>
      </c>
      <c r="C3318" s="56">
        <f t="shared" si="88"/>
        <v>2024</v>
      </c>
      <c r="D3318" s="141">
        <v>58</v>
      </c>
      <c r="E3318" s="141">
        <v>4</v>
      </c>
      <c r="F3318" s="141">
        <v>0</v>
      </c>
      <c r="G3318" s="141">
        <v>0</v>
      </c>
      <c r="H3318" s="141">
        <v>214</v>
      </c>
      <c r="I3318" s="141">
        <v>9</v>
      </c>
      <c r="J3318" s="141">
        <v>7</v>
      </c>
    </row>
    <row r="3319" spans="1:10" x14ac:dyDescent="0.2">
      <c r="A3319" s="58">
        <v>45525</v>
      </c>
      <c r="B3319" s="513" t="str">
        <f t="shared" si="87"/>
        <v>0821</v>
      </c>
      <c r="C3319" s="56">
        <f t="shared" si="88"/>
        <v>2024</v>
      </c>
      <c r="D3319" s="141">
        <v>208</v>
      </c>
      <c r="E3319" s="141">
        <v>14</v>
      </c>
      <c r="F3319" s="141">
        <v>0</v>
      </c>
      <c r="G3319" s="141">
        <v>0</v>
      </c>
      <c r="H3319" s="141">
        <v>632</v>
      </c>
      <c r="I3319" s="141">
        <v>19</v>
      </c>
      <c r="J3319" s="141">
        <v>12</v>
      </c>
    </row>
    <row r="3320" spans="1:10" x14ac:dyDescent="0.2">
      <c r="A3320" s="58">
        <v>45526</v>
      </c>
      <c r="B3320" s="513" t="str">
        <f t="shared" si="87"/>
        <v>0822</v>
      </c>
      <c r="C3320" s="56">
        <f t="shared" si="88"/>
        <v>2024</v>
      </c>
      <c r="D3320" s="141">
        <v>231.25</v>
      </c>
      <c r="E3320" s="141">
        <v>19</v>
      </c>
      <c r="F3320" s="141">
        <v>0</v>
      </c>
      <c r="G3320" s="141">
        <v>0</v>
      </c>
      <c r="H3320" s="141">
        <v>551.5</v>
      </c>
      <c r="I3320" s="141">
        <v>17.75</v>
      </c>
      <c r="J3320" s="141">
        <v>10.25</v>
      </c>
    </row>
    <row r="3321" spans="1:10" x14ac:dyDescent="0.2">
      <c r="A3321" s="58">
        <v>45527</v>
      </c>
      <c r="B3321" s="513" t="str">
        <f t="shared" si="87"/>
        <v>0823</v>
      </c>
      <c r="C3321" s="56">
        <f t="shared" si="88"/>
        <v>2024</v>
      </c>
      <c r="D3321" s="141">
        <v>292.83999999999997</v>
      </c>
      <c r="E3321" s="141">
        <v>39.840000000000003</v>
      </c>
      <c r="F3321" s="141">
        <v>0</v>
      </c>
      <c r="G3321" s="141">
        <v>0</v>
      </c>
      <c r="H3321" s="141">
        <v>429.17</v>
      </c>
      <c r="I3321" s="141">
        <v>15</v>
      </c>
      <c r="J3321" s="141">
        <v>9.25</v>
      </c>
    </row>
    <row r="3322" spans="1:10" x14ac:dyDescent="0.2">
      <c r="A3322" s="58">
        <v>45528</v>
      </c>
      <c r="B3322" s="513" t="str">
        <f t="shared" si="87"/>
        <v>0824</v>
      </c>
      <c r="C3322" s="56">
        <f t="shared" si="88"/>
        <v>2024</v>
      </c>
      <c r="D3322" s="141">
        <v>354.41</v>
      </c>
      <c r="E3322" s="141">
        <v>60.66</v>
      </c>
      <c r="F3322" s="141">
        <v>0</v>
      </c>
      <c r="G3322" s="141">
        <v>0</v>
      </c>
      <c r="H3322" s="141">
        <v>306.83</v>
      </c>
      <c r="I3322" s="141">
        <v>12.25</v>
      </c>
      <c r="J3322" s="141">
        <v>8.25</v>
      </c>
    </row>
    <row r="3323" spans="1:10" x14ac:dyDescent="0.2">
      <c r="A3323" s="58">
        <v>45529</v>
      </c>
      <c r="B3323" s="513" t="str">
        <f t="shared" si="87"/>
        <v>0825</v>
      </c>
      <c r="C3323" s="56">
        <f t="shared" si="88"/>
        <v>2024</v>
      </c>
      <c r="D3323" s="141">
        <v>416</v>
      </c>
      <c r="E3323" s="141">
        <v>81.5</v>
      </c>
      <c r="F3323" s="141">
        <v>0</v>
      </c>
      <c r="G3323" s="141">
        <v>0</v>
      </c>
      <c r="H3323" s="141">
        <v>184.5</v>
      </c>
      <c r="I3323" s="141">
        <v>9.5</v>
      </c>
      <c r="J3323" s="141">
        <v>7.25</v>
      </c>
    </row>
    <row r="3324" spans="1:10" x14ac:dyDescent="0.2">
      <c r="A3324" s="58">
        <v>45530</v>
      </c>
      <c r="B3324" s="513" t="str">
        <f t="shared" si="87"/>
        <v>0826</v>
      </c>
      <c r="C3324" s="56">
        <f t="shared" si="88"/>
        <v>2024</v>
      </c>
      <c r="D3324" s="141">
        <v>231</v>
      </c>
      <c r="E3324" s="141">
        <v>32</v>
      </c>
      <c r="F3324" s="141">
        <v>0</v>
      </c>
      <c r="G3324" s="141">
        <v>0</v>
      </c>
      <c r="H3324" s="141">
        <v>142</v>
      </c>
      <c r="I3324" s="141">
        <v>8</v>
      </c>
      <c r="J3324" s="141">
        <v>13</v>
      </c>
    </row>
    <row r="3325" spans="1:10" x14ac:dyDescent="0.2">
      <c r="A3325" s="58">
        <v>45531</v>
      </c>
      <c r="B3325" s="513" t="str">
        <f t="shared" si="87"/>
        <v>0827</v>
      </c>
      <c r="C3325" s="56">
        <f t="shared" si="88"/>
        <v>2024</v>
      </c>
      <c r="D3325" s="141">
        <v>386</v>
      </c>
      <c r="E3325" s="141">
        <v>69</v>
      </c>
      <c r="F3325" s="141">
        <v>0</v>
      </c>
      <c r="G3325" s="141">
        <v>0</v>
      </c>
      <c r="H3325" s="141">
        <v>190</v>
      </c>
      <c r="I3325" s="141">
        <v>12</v>
      </c>
      <c r="J3325" s="141">
        <v>8</v>
      </c>
    </row>
    <row r="3326" spans="1:10" x14ac:dyDescent="0.2">
      <c r="A3326" s="58">
        <v>45532</v>
      </c>
      <c r="B3326" s="513" t="str">
        <f t="shared" si="87"/>
        <v>0828</v>
      </c>
      <c r="C3326" s="56">
        <f t="shared" si="88"/>
        <v>2024</v>
      </c>
      <c r="D3326" s="141">
        <v>388</v>
      </c>
      <c r="E3326" s="141">
        <v>68</v>
      </c>
      <c r="F3326" s="141">
        <v>0</v>
      </c>
      <c r="G3326" s="141">
        <v>0</v>
      </c>
      <c r="H3326" s="141">
        <v>198</v>
      </c>
      <c r="I3326" s="141">
        <v>12</v>
      </c>
      <c r="J3326" s="141">
        <v>2</v>
      </c>
    </row>
    <row r="3327" spans="1:10" x14ac:dyDescent="0.2">
      <c r="A3327" s="58">
        <v>45533</v>
      </c>
      <c r="B3327" s="513" t="str">
        <f t="shared" si="87"/>
        <v>0829</v>
      </c>
      <c r="C3327" s="56">
        <f t="shared" si="88"/>
        <v>2024</v>
      </c>
      <c r="D3327" s="141">
        <v>196</v>
      </c>
      <c r="E3327" s="141">
        <v>45</v>
      </c>
      <c r="F3327" s="141">
        <v>0</v>
      </c>
      <c r="G3327" s="141">
        <v>0</v>
      </c>
      <c r="H3327" s="141">
        <v>266</v>
      </c>
      <c r="I3327" s="141">
        <v>26</v>
      </c>
      <c r="J3327" s="141">
        <v>10</v>
      </c>
    </row>
    <row r="3328" spans="1:10" x14ac:dyDescent="0.2">
      <c r="A3328" s="58">
        <v>45534</v>
      </c>
      <c r="B3328" s="513" t="str">
        <f t="shared" si="87"/>
        <v>0830</v>
      </c>
      <c r="C3328" s="56">
        <f t="shared" si="88"/>
        <v>2024</v>
      </c>
      <c r="D3328" s="141">
        <v>231</v>
      </c>
      <c r="E3328" s="141">
        <v>58</v>
      </c>
      <c r="F3328" s="141">
        <v>0</v>
      </c>
      <c r="G3328" s="141">
        <v>0</v>
      </c>
      <c r="H3328" s="141">
        <v>369</v>
      </c>
      <c r="I3328" s="141">
        <v>28</v>
      </c>
      <c r="J3328" s="141">
        <v>12</v>
      </c>
    </row>
    <row r="3329" spans="1:10" x14ac:dyDescent="0.2">
      <c r="A3329" s="58">
        <v>45535</v>
      </c>
      <c r="B3329" s="513" t="str">
        <f t="shared" si="87"/>
        <v>0831</v>
      </c>
      <c r="C3329" s="56">
        <f t="shared" si="88"/>
        <v>2024</v>
      </c>
      <c r="D3329" s="141">
        <v>188</v>
      </c>
      <c r="E3329" s="141">
        <v>71</v>
      </c>
      <c r="F3329" s="141">
        <v>0</v>
      </c>
      <c r="G3329" s="141">
        <v>0</v>
      </c>
      <c r="H3329" s="141">
        <v>352</v>
      </c>
      <c r="I3329" s="141">
        <v>47</v>
      </c>
      <c r="J3329" s="141">
        <v>4</v>
      </c>
    </row>
    <row r="3330" spans="1:10" x14ac:dyDescent="0.2">
      <c r="A3330" s="58">
        <v>45536</v>
      </c>
      <c r="B3330" s="513" t="str">
        <f t="shared" si="87"/>
        <v>0901</v>
      </c>
      <c r="C3330" s="56">
        <f t="shared" si="88"/>
        <v>2024</v>
      </c>
      <c r="D3330" s="141">
        <v>107</v>
      </c>
      <c r="E3330" s="141">
        <v>37</v>
      </c>
      <c r="F3330" s="141">
        <v>0</v>
      </c>
      <c r="G3330" s="141">
        <v>0</v>
      </c>
      <c r="H3330" s="141">
        <v>726</v>
      </c>
      <c r="I3330" s="141">
        <v>52</v>
      </c>
      <c r="J3330" s="141">
        <v>3</v>
      </c>
    </row>
    <row r="3331" spans="1:10" x14ac:dyDescent="0.2">
      <c r="A3331" s="58">
        <v>45537</v>
      </c>
      <c r="B3331" s="513" t="str">
        <f t="shared" si="87"/>
        <v>0902</v>
      </c>
      <c r="C3331" s="56">
        <f t="shared" si="88"/>
        <v>2024</v>
      </c>
      <c r="D3331" s="141">
        <v>257</v>
      </c>
      <c r="E3331" s="141">
        <v>53</v>
      </c>
      <c r="F3331" s="141">
        <v>0</v>
      </c>
      <c r="G3331" s="141">
        <v>0</v>
      </c>
      <c r="H3331" s="141">
        <v>860</v>
      </c>
      <c r="I3331" s="141">
        <v>61</v>
      </c>
      <c r="J3331" s="141">
        <v>14</v>
      </c>
    </row>
    <row r="3332" spans="1:10" x14ac:dyDescent="0.2">
      <c r="A3332" s="58">
        <v>45538</v>
      </c>
      <c r="B3332" s="513" t="str">
        <f t="shared" si="87"/>
        <v>0903</v>
      </c>
      <c r="C3332" s="56">
        <f t="shared" si="88"/>
        <v>2024</v>
      </c>
      <c r="D3332" s="141">
        <v>89</v>
      </c>
      <c r="E3332" s="141">
        <v>24</v>
      </c>
      <c r="F3332" s="141">
        <v>0</v>
      </c>
      <c r="G3332" s="141">
        <v>0</v>
      </c>
      <c r="H3332" s="141">
        <v>845</v>
      </c>
      <c r="I3332" s="141">
        <v>85</v>
      </c>
      <c r="J3332" s="141">
        <v>5</v>
      </c>
    </row>
    <row r="3333" spans="1:10" x14ac:dyDescent="0.2">
      <c r="A3333" s="58">
        <v>45539</v>
      </c>
      <c r="B3333" s="513" t="str">
        <f t="shared" si="87"/>
        <v>0904</v>
      </c>
      <c r="C3333" s="56">
        <f t="shared" si="88"/>
        <v>2024</v>
      </c>
      <c r="D3333" s="141">
        <v>339</v>
      </c>
      <c r="E3333" s="141">
        <v>101</v>
      </c>
      <c r="F3333" s="141">
        <v>0</v>
      </c>
      <c r="G3333" s="141">
        <v>0</v>
      </c>
      <c r="H3333" s="141">
        <v>605</v>
      </c>
      <c r="I3333" s="141">
        <v>148</v>
      </c>
      <c r="J3333" s="141">
        <v>3</v>
      </c>
    </row>
    <row r="3334" spans="1:10" x14ac:dyDescent="0.2">
      <c r="A3334" s="58">
        <v>45540</v>
      </c>
      <c r="B3334" s="513" t="str">
        <f t="shared" si="87"/>
        <v>0905</v>
      </c>
      <c r="C3334" s="56">
        <f t="shared" si="88"/>
        <v>2024</v>
      </c>
      <c r="D3334" s="141">
        <v>451</v>
      </c>
      <c r="E3334" s="141">
        <v>119</v>
      </c>
      <c r="F3334" s="141">
        <v>0</v>
      </c>
      <c r="G3334" s="141">
        <v>0</v>
      </c>
      <c r="H3334" s="141">
        <v>696</v>
      </c>
      <c r="I3334" s="141">
        <v>160</v>
      </c>
      <c r="J3334" s="141">
        <v>9</v>
      </c>
    </row>
    <row r="3335" spans="1:10" x14ac:dyDescent="0.2">
      <c r="A3335" s="58">
        <v>45541</v>
      </c>
      <c r="B3335" s="513" t="str">
        <f t="shared" si="87"/>
        <v>0906</v>
      </c>
      <c r="C3335" s="56">
        <f t="shared" si="88"/>
        <v>2024</v>
      </c>
      <c r="D3335" s="141">
        <v>222</v>
      </c>
      <c r="E3335" s="141">
        <v>38</v>
      </c>
      <c r="F3335" s="141">
        <v>0</v>
      </c>
      <c r="G3335" s="141">
        <v>0</v>
      </c>
      <c r="H3335" s="141">
        <v>402</v>
      </c>
      <c r="I3335" s="141">
        <v>53</v>
      </c>
      <c r="J3335" s="141">
        <v>5</v>
      </c>
    </row>
    <row r="3336" spans="1:10" x14ac:dyDescent="0.2">
      <c r="A3336" s="58">
        <v>45542</v>
      </c>
      <c r="B3336" s="513" t="str">
        <f t="shared" si="87"/>
        <v>0907</v>
      </c>
      <c r="C3336" s="56">
        <f t="shared" si="88"/>
        <v>2024</v>
      </c>
      <c r="D3336" s="141">
        <v>94</v>
      </c>
      <c r="E3336" s="141">
        <v>39</v>
      </c>
      <c r="F3336" s="141">
        <v>0</v>
      </c>
      <c r="G3336" s="141">
        <v>0</v>
      </c>
      <c r="H3336" s="141">
        <v>164</v>
      </c>
      <c r="I3336" s="141">
        <v>47</v>
      </c>
      <c r="J3336" s="141">
        <v>6</v>
      </c>
    </row>
    <row r="3337" spans="1:10" x14ac:dyDescent="0.2">
      <c r="A3337" s="58">
        <v>45543</v>
      </c>
      <c r="B3337" s="513" t="str">
        <f t="shared" si="87"/>
        <v>0908</v>
      </c>
      <c r="C3337" s="56">
        <f t="shared" si="88"/>
        <v>2024</v>
      </c>
      <c r="D3337" s="141">
        <v>161</v>
      </c>
      <c r="E3337" s="141">
        <v>81</v>
      </c>
      <c r="F3337" s="141">
        <v>0</v>
      </c>
      <c r="G3337" s="141">
        <v>0</v>
      </c>
      <c r="H3337" s="141">
        <v>372</v>
      </c>
      <c r="I3337" s="141">
        <v>64</v>
      </c>
      <c r="J3337" s="141">
        <v>6</v>
      </c>
    </row>
    <row r="3338" spans="1:10" x14ac:dyDescent="0.2">
      <c r="A3338" s="58">
        <v>45544</v>
      </c>
      <c r="B3338" s="513" t="str">
        <f t="shared" si="87"/>
        <v>0909</v>
      </c>
      <c r="C3338" s="56">
        <f t="shared" si="88"/>
        <v>2024</v>
      </c>
      <c r="D3338" s="141">
        <v>117</v>
      </c>
      <c r="E3338" s="141">
        <v>96</v>
      </c>
      <c r="F3338" s="141">
        <v>0</v>
      </c>
      <c r="G3338" s="141">
        <v>0</v>
      </c>
      <c r="H3338" s="141">
        <v>374</v>
      </c>
      <c r="I3338" s="141">
        <v>58</v>
      </c>
      <c r="J3338" s="141">
        <v>13</v>
      </c>
    </row>
    <row r="3339" spans="1:10" x14ac:dyDescent="0.2">
      <c r="A3339" s="58">
        <v>45545</v>
      </c>
      <c r="B3339" s="513" t="str">
        <f t="shared" si="87"/>
        <v>0910</v>
      </c>
      <c r="C3339" s="56">
        <f t="shared" si="88"/>
        <v>2024</v>
      </c>
      <c r="D3339" s="141">
        <v>167</v>
      </c>
      <c r="E3339" s="141">
        <v>70</v>
      </c>
      <c r="F3339" s="141">
        <v>0</v>
      </c>
      <c r="G3339" s="141">
        <v>0</v>
      </c>
      <c r="H3339" s="141">
        <v>386</v>
      </c>
      <c r="I3339" s="141">
        <v>87</v>
      </c>
      <c r="J3339" s="141">
        <v>9</v>
      </c>
    </row>
    <row r="3340" spans="1:10" x14ac:dyDescent="0.2">
      <c r="A3340" s="58">
        <v>45546</v>
      </c>
      <c r="B3340" s="513" t="str">
        <f t="shared" si="87"/>
        <v>0911</v>
      </c>
      <c r="C3340" s="56">
        <f t="shared" si="88"/>
        <v>2024</v>
      </c>
      <c r="D3340" s="141">
        <v>274</v>
      </c>
      <c r="E3340" s="141">
        <v>123</v>
      </c>
      <c r="F3340" s="141">
        <v>0</v>
      </c>
      <c r="G3340" s="141">
        <v>0</v>
      </c>
      <c r="H3340" s="141">
        <v>351</v>
      </c>
      <c r="I3340" s="141">
        <v>120</v>
      </c>
      <c r="J3340" s="141">
        <v>3</v>
      </c>
    </row>
    <row r="3341" spans="1:10" x14ac:dyDescent="0.2">
      <c r="A3341" s="58">
        <v>45547</v>
      </c>
      <c r="B3341" s="513" t="str">
        <f t="shared" si="87"/>
        <v>0912</v>
      </c>
      <c r="C3341" s="56">
        <f t="shared" si="88"/>
        <v>2024</v>
      </c>
      <c r="D3341" s="141">
        <v>193</v>
      </c>
      <c r="E3341" s="141">
        <v>115</v>
      </c>
      <c r="F3341" s="141">
        <v>0</v>
      </c>
      <c r="G3341" s="141">
        <v>0</v>
      </c>
      <c r="H3341" s="141">
        <v>271</v>
      </c>
      <c r="I3341" s="141">
        <v>92</v>
      </c>
      <c r="J3341" s="141">
        <v>7</v>
      </c>
    </row>
    <row r="3342" spans="1:10" x14ac:dyDescent="0.2">
      <c r="A3342" s="58">
        <v>45548</v>
      </c>
      <c r="B3342" s="513" t="str">
        <f t="shared" si="87"/>
        <v>0913</v>
      </c>
      <c r="C3342" s="56">
        <f t="shared" si="88"/>
        <v>2024</v>
      </c>
      <c r="D3342" s="141">
        <v>264</v>
      </c>
      <c r="E3342" s="141">
        <v>112</v>
      </c>
      <c r="F3342" s="141">
        <v>0</v>
      </c>
      <c r="G3342" s="141">
        <v>0</v>
      </c>
      <c r="H3342" s="141">
        <v>250</v>
      </c>
      <c r="I3342" s="141">
        <v>88</v>
      </c>
      <c r="J3342" s="141">
        <v>1</v>
      </c>
    </row>
    <row r="3343" spans="1:10" x14ac:dyDescent="0.2">
      <c r="A3343" s="58">
        <v>45549</v>
      </c>
      <c r="B3343" s="513" t="str">
        <f t="shared" si="87"/>
        <v>0914</v>
      </c>
      <c r="C3343" s="56">
        <f t="shared" si="88"/>
        <v>2024</v>
      </c>
      <c r="D3343" s="141">
        <v>684</v>
      </c>
      <c r="E3343" s="141">
        <v>219</v>
      </c>
      <c r="F3343" s="141">
        <v>0</v>
      </c>
      <c r="G3343" s="141">
        <v>0</v>
      </c>
      <c r="H3343" s="141">
        <v>364</v>
      </c>
      <c r="I3343" s="141">
        <v>97</v>
      </c>
      <c r="J3343" s="141">
        <v>10</v>
      </c>
    </row>
    <row r="3344" spans="1:10" x14ac:dyDescent="0.2">
      <c r="A3344" s="58">
        <v>45550</v>
      </c>
      <c r="B3344" s="513" t="str">
        <f t="shared" si="87"/>
        <v>0915</v>
      </c>
      <c r="C3344" s="56">
        <f t="shared" si="88"/>
        <v>2024</v>
      </c>
      <c r="D3344" s="141">
        <v>628</v>
      </c>
      <c r="E3344" s="141">
        <v>191</v>
      </c>
      <c r="F3344" s="141">
        <v>0</v>
      </c>
      <c r="G3344" s="141">
        <v>0</v>
      </c>
      <c r="H3344" s="141">
        <v>350</v>
      </c>
      <c r="I3344" s="141">
        <v>116</v>
      </c>
      <c r="J3344" s="141">
        <v>3</v>
      </c>
    </row>
    <row r="3345" spans="1:10" x14ac:dyDescent="0.2">
      <c r="A3345" s="58">
        <v>45551</v>
      </c>
      <c r="B3345" s="513" t="str">
        <f t="shared" si="87"/>
        <v>0916</v>
      </c>
      <c r="C3345" s="56">
        <f t="shared" si="88"/>
        <v>2024</v>
      </c>
      <c r="D3345" s="141">
        <v>422</v>
      </c>
      <c r="E3345" s="141">
        <v>158</v>
      </c>
      <c r="F3345" s="141">
        <v>0</v>
      </c>
      <c r="G3345" s="141">
        <v>0</v>
      </c>
      <c r="H3345" s="141">
        <v>256</v>
      </c>
      <c r="I3345" s="141">
        <v>64</v>
      </c>
      <c r="J3345" s="141">
        <v>6</v>
      </c>
    </row>
    <row r="3346" spans="1:10" x14ac:dyDescent="0.2">
      <c r="A3346" s="58">
        <v>45552</v>
      </c>
      <c r="B3346" s="513" t="str">
        <f t="shared" si="87"/>
        <v>0917</v>
      </c>
      <c r="C3346" s="56">
        <f t="shared" si="88"/>
        <v>2024</v>
      </c>
      <c r="D3346" s="141">
        <v>216</v>
      </c>
      <c r="E3346" s="141">
        <v>91</v>
      </c>
      <c r="F3346" s="141">
        <v>0</v>
      </c>
      <c r="G3346" s="141">
        <v>0</v>
      </c>
      <c r="H3346" s="141">
        <v>273</v>
      </c>
      <c r="I3346" s="141">
        <v>68</v>
      </c>
      <c r="J3346" s="141">
        <v>7</v>
      </c>
    </row>
    <row r="3347" spans="1:10" x14ac:dyDescent="0.2">
      <c r="A3347" s="58">
        <v>45553</v>
      </c>
      <c r="B3347" s="513" t="str">
        <f t="shared" si="87"/>
        <v>0918</v>
      </c>
      <c r="C3347" s="56">
        <f t="shared" si="88"/>
        <v>2024</v>
      </c>
      <c r="D3347" s="141">
        <v>329</v>
      </c>
      <c r="E3347" s="141">
        <v>136</v>
      </c>
      <c r="F3347" s="141">
        <v>0</v>
      </c>
      <c r="G3347" s="141">
        <v>0</v>
      </c>
      <c r="H3347" s="141">
        <v>323</v>
      </c>
      <c r="I3347" s="141">
        <v>74</v>
      </c>
      <c r="J3347" s="141">
        <v>1</v>
      </c>
    </row>
    <row r="3348" spans="1:10" x14ac:dyDescent="0.2">
      <c r="A3348" s="58">
        <v>45554</v>
      </c>
      <c r="B3348" s="513" t="str">
        <f t="shared" si="87"/>
        <v>0919</v>
      </c>
      <c r="C3348" s="56">
        <f t="shared" si="88"/>
        <v>2024</v>
      </c>
      <c r="D3348" s="141">
        <v>451</v>
      </c>
      <c r="E3348" s="141">
        <v>196</v>
      </c>
      <c r="F3348" s="141">
        <v>0</v>
      </c>
      <c r="G3348" s="141">
        <v>0</v>
      </c>
      <c r="H3348" s="141">
        <v>387</v>
      </c>
      <c r="I3348" s="141">
        <v>113</v>
      </c>
      <c r="J3348" s="141">
        <v>2</v>
      </c>
    </row>
    <row r="3349" spans="1:10" x14ac:dyDescent="0.2">
      <c r="A3349" s="58">
        <v>45555</v>
      </c>
      <c r="B3349" s="513" t="str">
        <f t="shared" si="87"/>
        <v>0920</v>
      </c>
      <c r="C3349" s="56">
        <f t="shared" si="88"/>
        <v>2024</v>
      </c>
      <c r="D3349" s="141">
        <v>242</v>
      </c>
      <c r="E3349" s="141">
        <v>87</v>
      </c>
      <c r="F3349" s="141">
        <v>0</v>
      </c>
      <c r="G3349" s="141">
        <v>0</v>
      </c>
      <c r="H3349" s="141">
        <v>267</v>
      </c>
      <c r="I3349" s="141">
        <v>89</v>
      </c>
      <c r="J3349" s="141">
        <v>2</v>
      </c>
    </row>
    <row r="3350" spans="1:10" x14ac:dyDescent="0.2">
      <c r="A3350" s="58">
        <v>45556</v>
      </c>
      <c r="B3350" s="513" t="str">
        <f t="shared" si="87"/>
        <v>0921</v>
      </c>
      <c r="C3350" s="56">
        <f t="shared" si="88"/>
        <v>2024</v>
      </c>
      <c r="D3350" s="141">
        <v>247</v>
      </c>
      <c r="E3350" s="141">
        <v>102</v>
      </c>
      <c r="F3350" s="141">
        <v>0</v>
      </c>
      <c r="G3350" s="141">
        <v>0</v>
      </c>
      <c r="H3350" s="141">
        <v>392</v>
      </c>
      <c r="I3350" s="141">
        <v>69</v>
      </c>
      <c r="J3350" s="141">
        <v>3</v>
      </c>
    </row>
    <row r="3351" spans="1:10" x14ac:dyDescent="0.2">
      <c r="A3351" s="58">
        <v>45557</v>
      </c>
      <c r="B3351" s="513" t="str">
        <f t="shared" si="87"/>
        <v>0922</v>
      </c>
      <c r="C3351" s="56">
        <f t="shared" si="88"/>
        <v>2024</v>
      </c>
      <c r="D3351" s="141">
        <v>274</v>
      </c>
      <c r="E3351" s="141">
        <v>107</v>
      </c>
      <c r="F3351" s="141">
        <v>0</v>
      </c>
      <c r="G3351" s="141">
        <v>0</v>
      </c>
      <c r="H3351" s="141">
        <v>462</v>
      </c>
      <c r="I3351" s="141">
        <v>80</v>
      </c>
      <c r="J3351" s="141">
        <v>1</v>
      </c>
    </row>
    <row r="3352" spans="1:10" x14ac:dyDescent="0.2">
      <c r="A3352" s="58">
        <v>45558</v>
      </c>
      <c r="B3352" s="513" t="str">
        <f t="shared" si="87"/>
        <v>0923</v>
      </c>
      <c r="C3352" s="56">
        <f t="shared" si="88"/>
        <v>2024</v>
      </c>
      <c r="D3352" s="141">
        <v>132</v>
      </c>
      <c r="E3352" s="141">
        <v>75</v>
      </c>
      <c r="F3352" s="141">
        <v>0</v>
      </c>
      <c r="G3352" s="141">
        <v>0</v>
      </c>
      <c r="H3352" s="141">
        <v>256</v>
      </c>
      <c r="I3352" s="141">
        <v>51</v>
      </c>
      <c r="J3352" s="141">
        <v>5</v>
      </c>
    </row>
    <row r="3353" spans="1:10" x14ac:dyDescent="0.2">
      <c r="A3353" s="58">
        <v>45559</v>
      </c>
      <c r="B3353" s="513" t="str">
        <f t="shared" si="87"/>
        <v>0924</v>
      </c>
      <c r="C3353" s="56">
        <f t="shared" si="88"/>
        <v>2024</v>
      </c>
      <c r="D3353" s="141">
        <v>222</v>
      </c>
      <c r="E3353" s="141">
        <v>97</v>
      </c>
      <c r="F3353" s="141">
        <v>0</v>
      </c>
      <c r="G3353" s="141">
        <v>0</v>
      </c>
      <c r="H3353" s="141">
        <v>418</v>
      </c>
      <c r="I3353" s="141">
        <v>83</v>
      </c>
      <c r="J3353" s="141">
        <v>2</v>
      </c>
    </row>
    <row r="3354" spans="1:10" x14ac:dyDescent="0.2">
      <c r="A3354" s="58">
        <v>45560</v>
      </c>
      <c r="B3354" s="513" t="str">
        <f t="shared" si="87"/>
        <v>0925</v>
      </c>
      <c r="C3354" s="56">
        <f t="shared" si="88"/>
        <v>2024</v>
      </c>
      <c r="D3354" s="141">
        <v>248</v>
      </c>
      <c r="E3354" s="141">
        <v>46</v>
      </c>
      <c r="F3354" s="141">
        <v>0</v>
      </c>
      <c r="G3354" s="141">
        <v>0</v>
      </c>
      <c r="H3354" s="141">
        <v>400</v>
      </c>
      <c r="I3354" s="141">
        <v>56</v>
      </c>
      <c r="J3354" s="141">
        <v>0</v>
      </c>
    </row>
    <row r="3355" spans="1:10" x14ac:dyDescent="0.2">
      <c r="A3355" s="58">
        <v>45561</v>
      </c>
      <c r="B3355" s="513" t="str">
        <f t="shared" si="87"/>
        <v>0926</v>
      </c>
      <c r="C3355" s="56">
        <f t="shared" si="88"/>
        <v>2024</v>
      </c>
      <c r="D3355" s="141">
        <v>163</v>
      </c>
      <c r="E3355" s="141">
        <v>15</v>
      </c>
      <c r="F3355" s="141">
        <v>0</v>
      </c>
      <c r="G3355" s="141">
        <v>0</v>
      </c>
      <c r="H3355" s="141">
        <v>786</v>
      </c>
      <c r="I3355" s="141">
        <v>42</v>
      </c>
      <c r="J3355" s="141">
        <v>3</v>
      </c>
    </row>
    <row r="3356" spans="1:10" x14ac:dyDescent="0.2">
      <c r="A3356" s="58">
        <v>45562</v>
      </c>
      <c r="B3356" s="513" t="str">
        <f t="shared" si="87"/>
        <v>0927</v>
      </c>
      <c r="C3356" s="56">
        <f t="shared" si="88"/>
        <v>2024</v>
      </c>
      <c r="D3356" s="141">
        <v>153</v>
      </c>
      <c r="E3356" s="141">
        <v>46</v>
      </c>
      <c r="F3356" s="141">
        <v>0</v>
      </c>
      <c r="G3356" s="141">
        <v>0</v>
      </c>
      <c r="H3356" s="141">
        <v>921</v>
      </c>
      <c r="I3356" s="141">
        <v>54</v>
      </c>
      <c r="J3356" s="141">
        <v>2</v>
      </c>
    </row>
    <row r="3357" spans="1:10" x14ac:dyDescent="0.2">
      <c r="A3357" s="58">
        <v>45563</v>
      </c>
      <c r="B3357" s="513" t="str">
        <f t="shared" si="87"/>
        <v>0928</v>
      </c>
      <c r="C3357" s="56">
        <f t="shared" si="88"/>
        <v>2024</v>
      </c>
      <c r="D3357" s="141">
        <v>289</v>
      </c>
      <c r="E3357" s="141">
        <v>76</v>
      </c>
      <c r="F3357" s="141">
        <v>0</v>
      </c>
      <c r="G3357" s="141">
        <v>0</v>
      </c>
      <c r="H3357" s="141">
        <v>956</v>
      </c>
      <c r="I3357" s="141">
        <v>77</v>
      </c>
      <c r="J3357" s="141">
        <v>1</v>
      </c>
    </row>
    <row r="3358" spans="1:10" x14ac:dyDescent="0.2">
      <c r="A3358" s="58">
        <v>45564</v>
      </c>
      <c r="B3358" s="513" t="str">
        <f t="shared" si="87"/>
        <v>0929</v>
      </c>
      <c r="C3358" s="56">
        <f t="shared" si="88"/>
        <v>2024</v>
      </c>
      <c r="D3358" s="141">
        <v>199</v>
      </c>
      <c r="E3358" s="141">
        <v>77</v>
      </c>
      <c r="F3358" s="141">
        <v>0</v>
      </c>
      <c r="G3358" s="141">
        <v>0</v>
      </c>
      <c r="H3358" s="141">
        <v>1045</v>
      </c>
      <c r="I3358" s="141">
        <v>77</v>
      </c>
      <c r="J3358" s="141">
        <v>2</v>
      </c>
    </row>
    <row r="3359" spans="1:10" x14ac:dyDescent="0.2">
      <c r="A3359" s="58">
        <v>45565</v>
      </c>
      <c r="B3359" s="513" t="str">
        <f t="shared" ref="B3359:B3419" si="89">CONCATENATE(TEXT(A3359,"mm"),TEXT(A3359,"dd"))</f>
        <v>0930</v>
      </c>
      <c r="C3359" s="56">
        <f t="shared" si="88"/>
        <v>2024</v>
      </c>
      <c r="D3359" s="141">
        <v>170</v>
      </c>
      <c r="E3359" s="141">
        <v>54</v>
      </c>
      <c r="F3359" s="141">
        <v>0</v>
      </c>
      <c r="G3359" s="141">
        <v>0</v>
      </c>
      <c r="H3359" s="141">
        <v>1050</v>
      </c>
      <c r="I3359" s="141">
        <v>111</v>
      </c>
      <c r="J3359" s="141">
        <v>2</v>
      </c>
    </row>
    <row r="3360" spans="1:10" x14ac:dyDescent="0.2">
      <c r="A3360" s="58">
        <v>45566</v>
      </c>
      <c r="B3360" s="513" t="str">
        <f t="shared" si="89"/>
        <v>1001</v>
      </c>
      <c r="C3360" s="56">
        <f t="shared" si="88"/>
        <v>2024</v>
      </c>
      <c r="D3360" s="141">
        <v>127</v>
      </c>
      <c r="E3360" s="141">
        <v>49</v>
      </c>
      <c r="F3360" s="141">
        <v>0</v>
      </c>
      <c r="G3360" s="141">
        <v>0</v>
      </c>
      <c r="H3360" s="141">
        <v>880</v>
      </c>
      <c r="I3360" s="141">
        <v>77</v>
      </c>
      <c r="J3360" s="141">
        <v>3</v>
      </c>
    </row>
    <row r="3361" spans="1:10" x14ac:dyDescent="0.2">
      <c r="A3361" s="58">
        <v>45567</v>
      </c>
      <c r="B3361" s="513" t="str">
        <f t="shared" si="89"/>
        <v>1002</v>
      </c>
      <c r="C3361" s="56">
        <f t="shared" si="88"/>
        <v>2024</v>
      </c>
      <c r="D3361" s="141">
        <v>126</v>
      </c>
      <c r="E3361" s="141">
        <v>60</v>
      </c>
      <c r="F3361" s="141">
        <v>0</v>
      </c>
      <c r="G3361" s="141">
        <v>0</v>
      </c>
      <c r="H3361" s="141">
        <v>695</v>
      </c>
      <c r="I3361" s="141">
        <v>35</v>
      </c>
      <c r="J3361" s="141">
        <v>4</v>
      </c>
    </row>
    <row r="3362" spans="1:10" x14ac:dyDescent="0.2">
      <c r="A3362" s="58">
        <v>45568</v>
      </c>
      <c r="B3362" s="513" t="str">
        <f t="shared" si="89"/>
        <v>1003</v>
      </c>
      <c r="C3362" s="56">
        <f t="shared" si="88"/>
        <v>2024</v>
      </c>
      <c r="D3362" s="141">
        <v>86</v>
      </c>
      <c r="E3362" s="141">
        <v>32</v>
      </c>
      <c r="F3362" s="141">
        <v>0</v>
      </c>
      <c r="G3362" s="141">
        <v>0</v>
      </c>
      <c r="H3362" s="141">
        <v>508</v>
      </c>
      <c r="I3362" s="141">
        <v>49</v>
      </c>
      <c r="J3362" s="141">
        <v>4</v>
      </c>
    </row>
    <row r="3363" spans="1:10" x14ac:dyDescent="0.2">
      <c r="A3363" s="58">
        <v>45569</v>
      </c>
      <c r="B3363" s="513" t="str">
        <f t="shared" si="89"/>
        <v>1004</v>
      </c>
      <c r="C3363" s="56">
        <f t="shared" si="88"/>
        <v>2024</v>
      </c>
      <c r="D3363" s="141">
        <v>172</v>
      </c>
      <c r="E3363" s="141">
        <v>82</v>
      </c>
      <c r="F3363" s="141">
        <v>1</v>
      </c>
      <c r="G3363" s="141">
        <v>0</v>
      </c>
      <c r="H3363" s="141">
        <v>678</v>
      </c>
      <c r="I3363" s="141">
        <v>71</v>
      </c>
      <c r="J3363" s="141">
        <v>6</v>
      </c>
    </row>
    <row r="3364" spans="1:10" x14ac:dyDescent="0.2">
      <c r="A3364" s="58">
        <v>45570</v>
      </c>
      <c r="B3364" s="513" t="str">
        <f t="shared" si="89"/>
        <v>1005</v>
      </c>
      <c r="C3364" s="56">
        <f t="shared" si="88"/>
        <v>2024</v>
      </c>
      <c r="D3364" s="141">
        <v>179</v>
      </c>
      <c r="E3364" s="141">
        <v>52</v>
      </c>
      <c r="F3364" s="141">
        <v>0</v>
      </c>
      <c r="G3364" s="141">
        <v>0</v>
      </c>
      <c r="H3364" s="141">
        <v>833</v>
      </c>
      <c r="I3364" s="141">
        <v>60</v>
      </c>
      <c r="J3364" s="141">
        <v>2</v>
      </c>
    </row>
    <row r="3365" spans="1:10" x14ac:dyDescent="0.2">
      <c r="A3365" s="58">
        <v>45571</v>
      </c>
      <c r="B3365" s="513" t="str">
        <f t="shared" si="89"/>
        <v>1006</v>
      </c>
      <c r="C3365" s="56">
        <f t="shared" si="88"/>
        <v>2024</v>
      </c>
      <c r="D3365" s="141">
        <v>175</v>
      </c>
      <c r="E3365" s="141">
        <v>54</v>
      </c>
      <c r="F3365" s="141">
        <v>0</v>
      </c>
      <c r="G3365" s="141">
        <v>0</v>
      </c>
      <c r="H3365" s="141">
        <v>1364</v>
      </c>
      <c r="I3365" s="141">
        <v>98</v>
      </c>
      <c r="J3365" s="141">
        <v>7</v>
      </c>
    </row>
    <row r="3366" spans="1:10" x14ac:dyDescent="0.2">
      <c r="A3366" s="58">
        <v>45572</v>
      </c>
      <c r="B3366" s="513" t="str">
        <f t="shared" si="89"/>
        <v>1007</v>
      </c>
      <c r="C3366" s="56">
        <f t="shared" si="88"/>
        <v>2024</v>
      </c>
      <c r="D3366" s="141">
        <v>314</v>
      </c>
      <c r="E3366" s="141">
        <v>70</v>
      </c>
      <c r="F3366" s="141">
        <v>0</v>
      </c>
      <c r="G3366" s="141">
        <v>2</v>
      </c>
      <c r="H3366" s="141">
        <v>2368</v>
      </c>
      <c r="I3366" s="141">
        <v>96</v>
      </c>
      <c r="J3366" s="141">
        <v>9</v>
      </c>
    </row>
    <row r="3367" spans="1:10" x14ac:dyDescent="0.2">
      <c r="A3367" s="58">
        <v>45573</v>
      </c>
      <c r="B3367" s="513" t="str">
        <f t="shared" si="89"/>
        <v>1008</v>
      </c>
      <c r="C3367" s="56">
        <f t="shared" si="88"/>
        <v>2024</v>
      </c>
      <c r="D3367" s="141">
        <v>180</v>
      </c>
      <c r="E3367" s="141">
        <v>45</v>
      </c>
      <c r="F3367" s="141">
        <v>0</v>
      </c>
      <c r="G3367" s="141">
        <v>0</v>
      </c>
      <c r="H3367" s="141">
        <v>2321</v>
      </c>
      <c r="I3367" s="141">
        <v>197</v>
      </c>
      <c r="J3367" s="141">
        <v>0</v>
      </c>
    </row>
    <row r="3368" spans="1:10" x14ac:dyDescent="0.2">
      <c r="A3368" s="58">
        <v>45574</v>
      </c>
      <c r="B3368" s="513" t="str">
        <f t="shared" si="89"/>
        <v>1009</v>
      </c>
      <c r="C3368" s="56">
        <f t="shared" si="88"/>
        <v>2024</v>
      </c>
      <c r="D3368" s="141">
        <v>228</v>
      </c>
      <c r="E3368" s="141">
        <v>37</v>
      </c>
      <c r="F3368" s="141">
        <v>0</v>
      </c>
      <c r="G3368" s="141">
        <v>0</v>
      </c>
      <c r="H3368" s="141">
        <v>3011.5</v>
      </c>
      <c r="I3368" s="141">
        <v>364</v>
      </c>
      <c r="J3368" s="141">
        <v>18</v>
      </c>
    </row>
    <row r="3369" spans="1:10" x14ac:dyDescent="0.2">
      <c r="A3369" s="58">
        <v>45575</v>
      </c>
      <c r="B3369" s="513" t="str">
        <f t="shared" si="89"/>
        <v>1010</v>
      </c>
      <c r="C3369" s="56">
        <f t="shared" ref="C3369:C3432" si="90">YEAR(A3369)</f>
        <v>2024</v>
      </c>
      <c r="D3369" s="141">
        <v>191</v>
      </c>
      <c r="E3369" s="141">
        <v>43</v>
      </c>
      <c r="F3369" s="141">
        <v>0</v>
      </c>
      <c r="G3369" s="141">
        <v>0</v>
      </c>
      <c r="H3369" s="141">
        <v>3041</v>
      </c>
      <c r="I3369" s="141">
        <v>208</v>
      </c>
      <c r="J3369" s="141">
        <v>20</v>
      </c>
    </row>
    <row r="3370" spans="1:10" x14ac:dyDescent="0.2">
      <c r="A3370" s="58">
        <v>45576</v>
      </c>
      <c r="B3370" s="513" t="str">
        <f t="shared" si="89"/>
        <v>1011</v>
      </c>
      <c r="C3370" s="56">
        <f t="shared" si="90"/>
        <v>2024</v>
      </c>
      <c r="D3370" s="141">
        <v>134</v>
      </c>
      <c r="E3370" s="141">
        <v>22</v>
      </c>
      <c r="F3370" s="141">
        <v>0</v>
      </c>
      <c r="G3370" s="141">
        <v>0</v>
      </c>
      <c r="H3370" s="141">
        <v>1153</v>
      </c>
      <c r="I3370" s="141">
        <v>123</v>
      </c>
      <c r="J3370" s="141">
        <v>6</v>
      </c>
    </row>
    <row r="3371" spans="1:10" x14ac:dyDescent="0.2">
      <c r="A3371" s="58">
        <v>45577</v>
      </c>
      <c r="B3371" s="513" t="str">
        <f t="shared" si="89"/>
        <v>1012</v>
      </c>
      <c r="C3371" s="56">
        <f t="shared" si="90"/>
        <v>2024</v>
      </c>
      <c r="D3371" s="141">
        <v>48</v>
      </c>
      <c r="E3371" s="141">
        <v>17</v>
      </c>
      <c r="F3371" s="141">
        <v>0</v>
      </c>
      <c r="G3371" s="141">
        <v>0</v>
      </c>
      <c r="H3371" s="141">
        <v>1097</v>
      </c>
      <c r="I3371" s="141">
        <v>102</v>
      </c>
      <c r="J3371" s="141">
        <v>6</v>
      </c>
    </row>
    <row r="3372" spans="1:10" x14ac:dyDescent="0.2">
      <c r="A3372" s="58">
        <v>45578</v>
      </c>
      <c r="B3372" s="513" t="str">
        <f t="shared" si="89"/>
        <v>1013</v>
      </c>
      <c r="C3372" s="56">
        <f t="shared" si="90"/>
        <v>2024</v>
      </c>
      <c r="D3372" s="141">
        <v>116</v>
      </c>
      <c r="E3372" s="141">
        <v>36</v>
      </c>
      <c r="F3372" s="141">
        <v>0</v>
      </c>
      <c r="G3372" s="141">
        <v>5</v>
      </c>
      <c r="H3372" s="141">
        <v>1278</v>
      </c>
      <c r="I3372" s="141">
        <v>102</v>
      </c>
      <c r="J3372" s="141">
        <v>8</v>
      </c>
    </row>
    <row r="3373" spans="1:10" x14ac:dyDescent="0.2">
      <c r="A3373" s="58">
        <v>45579</v>
      </c>
      <c r="B3373" s="513" t="str">
        <f t="shared" si="89"/>
        <v>1014</v>
      </c>
      <c r="C3373" s="56">
        <f t="shared" si="90"/>
        <v>2024</v>
      </c>
      <c r="D3373" s="141">
        <v>350</v>
      </c>
      <c r="E3373" s="141">
        <v>39</v>
      </c>
      <c r="F3373" s="141">
        <v>0</v>
      </c>
      <c r="G3373" s="141">
        <v>24</v>
      </c>
      <c r="H3373" s="141">
        <v>2314</v>
      </c>
      <c r="I3373" s="141">
        <v>222</v>
      </c>
      <c r="J3373" s="141">
        <v>12</v>
      </c>
    </row>
    <row r="3374" spans="1:10" x14ac:dyDescent="0.2">
      <c r="A3374" s="58">
        <v>45580</v>
      </c>
      <c r="B3374" s="513" t="str">
        <f t="shared" si="89"/>
        <v>1015</v>
      </c>
      <c r="C3374" s="56">
        <f t="shared" si="90"/>
        <v>2024</v>
      </c>
      <c r="D3374" s="141">
        <v>347</v>
      </c>
      <c r="E3374" s="141">
        <v>37</v>
      </c>
      <c r="F3374" s="141">
        <v>0</v>
      </c>
      <c r="G3374" s="141">
        <v>46</v>
      </c>
      <c r="H3374" s="141">
        <v>717</v>
      </c>
      <c r="I3374" s="141">
        <v>119</v>
      </c>
      <c r="J3374" s="141">
        <v>9</v>
      </c>
    </row>
    <row r="3375" spans="1:10" x14ac:dyDescent="0.2">
      <c r="A3375" s="58">
        <v>45581</v>
      </c>
      <c r="B3375" s="513" t="str">
        <f t="shared" si="89"/>
        <v>1016</v>
      </c>
      <c r="C3375" s="56">
        <f t="shared" si="90"/>
        <v>2024</v>
      </c>
      <c r="D3375" s="141">
        <v>375</v>
      </c>
      <c r="E3375" s="141">
        <v>14</v>
      </c>
      <c r="F3375" s="141">
        <v>0</v>
      </c>
      <c r="G3375" s="141">
        <v>4</v>
      </c>
      <c r="H3375" s="141">
        <v>534</v>
      </c>
      <c r="I3375" s="141">
        <v>42</v>
      </c>
      <c r="J3375" s="141">
        <v>8</v>
      </c>
    </row>
    <row r="3376" spans="1:10" x14ac:dyDescent="0.2">
      <c r="A3376" s="58">
        <v>45582</v>
      </c>
      <c r="B3376" s="513" t="str">
        <f t="shared" si="89"/>
        <v>1017</v>
      </c>
      <c r="C3376" s="56">
        <f t="shared" si="90"/>
        <v>2024</v>
      </c>
      <c r="D3376" s="141">
        <v>33</v>
      </c>
      <c r="E3376" s="141">
        <v>13</v>
      </c>
      <c r="F3376" s="141">
        <v>0</v>
      </c>
      <c r="G3376" s="141">
        <v>12</v>
      </c>
      <c r="H3376" s="141">
        <v>320</v>
      </c>
      <c r="I3376" s="141">
        <v>86</v>
      </c>
      <c r="J3376" s="141">
        <v>15</v>
      </c>
    </row>
    <row r="3377" spans="1:10" x14ac:dyDescent="0.2">
      <c r="A3377" s="58">
        <v>45583</v>
      </c>
      <c r="B3377" s="513" t="str">
        <f t="shared" si="89"/>
        <v>1018</v>
      </c>
      <c r="C3377" s="56">
        <f t="shared" si="90"/>
        <v>2024</v>
      </c>
      <c r="D3377" s="141">
        <v>39.01</v>
      </c>
      <c r="E3377" s="141">
        <v>11.73</v>
      </c>
      <c r="F3377" s="141">
        <v>0</v>
      </c>
      <c r="G3377" s="141">
        <v>10.210000000000001</v>
      </c>
      <c r="H3377" s="141">
        <v>281.88</v>
      </c>
      <c r="I3377" s="141">
        <v>75.14</v>
      </c>
      <c r="J3377" s="141">
        <v>12.6</v>
      </c>
    </row>
    <row r="3378" spans="1:10" x14ac:dyDescent="0.2">
      <c r="A3378" s="58">
        <v>45584</v>
      </c>
      <c r="B3378" s="513" t="str">
        <f t="shared" si="89"/>
        <v>1019</v>
      </c>
      <c r="C3378" s="56">
        <f t="shared" si="90"/>
        <v>2024</v>
      </c>
      <c r="D3378" s="141">
        <v>44.98</v>
      </c>
      <c r="E3378" s="141">
        <v>10.48</v>
      </c>
      <c r="F3378" s="141">
        <v>0</v>
      </c>
      <c r="G3378" s="141">
        <v>8.43</v>
      </c>
      <c r="H3378" s="141">
        <v>243.76</v>
      </c>
      <c r="I3378" s="141">
        <v>64.34</v>
      </c>
      <c r="J3378" s="141">
        <v>10.18</v>
      </c>
    </row>
    <row r="3379" spans="1:10" x14ac:dyDescent="0.2">
      <c r="A3379" s="58">
        <v>45585</v>
      </c>
      <c r="B3379" s="513" t="str">
        <f t="shared" si="89"/>
        <v>1020</v>
      </c>
      <c r="C3379" s="56">
        <f t="shared" si="90"/>
        <v>2024</v>
      </c>
      <c r="D3379" s="141">
        <v>50.99</v>
      </c>
      <c r="E3379" s="141">
        <v>9.2100000000000009</v>
      </c>
      <c r="F3379" s="141">
        <v>0</v>
      </c>
      <c r="G3379" s="141">
        <v>6.64</v>
      </c>
      <c r="H3379" s="141">
        <v>205.64</v>
      </c>
      <c r="I3379" s="141">
        <v>53.48</v>
      </c>
      <c r="J3379" s="141">
        <v>7.78</v>
      </c>
    </row>
    <row r="3380" spans="1:10" x14ac:dyDescent="0.2">
      <c r="A3380" s="58">
        <v>45586</v>
      </c>
      <c r="B3380" s="513" t="str">
        <f t="shared" si="89"/>
        <v>1021</v>
      </c>
      <c r="C3380" s="56">
        <f t="shared" si="90"/>
        <v>2024</v>
      </c>
      <c r="D3380" s="141">
        <v>57.02</v>
      </c>
      <c r="E3380" s="141">
        <v>7.94</v>
      </c>
      <c r="F3380" s="141">
        <v>0</v>
      </c>
      <c r="G3380" s="141">
        <v>4.8499999999999996</v>
      </c>
      <c r="H3380" s="141">
        <v>167.52</v>
      </c>
      <c r="I3380" s="141">
        <v>42.67</v>
      </c>
      <c r="J3380" s="141">
        <v>5.38</v>
      </c>
    </row>
    <row r="3381" spans="1:10" x14ac:dyDescent="0.2">
      <c r="A3381" s="58">
        <v>45587</v>
      </c>
      <c r="B3381" s="513" t="str">
        <f t="shared" si="89"/>
        <v>1022</v>
      </c>
      <c r="C3381" s="56">
        <f t="shared" si="90"/>
        <v>2024</v>
      </c>
      <c r="D3381" s="141">
        <v>63</v>
      </c>
      <c r="E3381" s="141">
        <v>6.72</v>
      </c>
      <c r="F3381" s="141">
        <v>0</v>
      </c>
      <c r="G3381" s="141">
        <v>3.09</v>
      </c>
      <c r="H3381" s="141">
        <v>129.41999999999999</v>
      </c>
      <c r="I3381" s="141">
        <v>31.86</v>
      </c>
      <c r="J3381" s="141">
        <v>3</v>
      </c>
    </row>
    <row r="3382" spans="1:10" x14ac:dyDescent="0.2">
      <c r="A3382" s="58">
        <v>45588</v>
      </c>
      <c r="B3382" s="513" t="str">
        <f t="shared" si="89"/>
        <v>1023</v>
      </c>
      <c r="C3382" s="56">
        <f t="shared" si="90"/>
        <v>2024</v>
      </c>
      <c r="D3382" s="141">
        <v>69</v>
      </c>
      <c r="E3382" s="141">
        <v>5.42</v>
      </c>
      <c r="F3382" s="141">
        <v>0</v>
      </c>
      <c r="G3382" s="141">
        <v>1.28</v>
      </c>
      <c r="H3382" s="141">
        <v>91.28</v>
      </c>
      <c r="I3382" s="141">
        <v>21.01</v>
      </c>
      <c r="J3382" s="141">
        <v>0.56000000000000005</v>
      </c>
    </row>
    <row r="3383" spans="1:10" x14ac:dyDescent="0.2">
      <c r="A3383" s="58">
        <v>45589</v>
      </c>
      <c r="B3383" s="513" t="str">
        <f t="shared" si="89"/>
        <v>1024</v>
      </c>
      <c r="C3383" s="56">
        <f t="shared" si="90"/>
        <v>2024</v>
      </c>
      <c r="D3383" s="141">
        <v>58</v>
      </c>
      <c r="E3383" s="141">
        <v>1</v>
      </c>
      <c r="F3383" s="141">
        <v>0</v>
      </c>
      <c r="G3383" s="141">
        <v>2</v>
      </c>
      <c r="H3383" s="141">
        <v>61</v>
      </c>
      <c r="I3383" s="141">
        <v>24</v>
      </c>
      <c r="J3383" s="141">
        <v>7</v>
      </c>
    </row>
    <row r="3384" spans="1:10" x14ac:dyDescent="0.2">
      <c r="A3384" s="58">
        <v>45590</v>
      </c>
      <c r="B3384" s="513" t="str">
        <f t="shared" si="89"/>
        <v>1025</v>
      </c>
      <c r="C3384" s="56">
        <f t="shared" si="90"/>
        <v>2024</v>
      </c>
      <c r="D3384" s="141">
        <v>29</v>
      </c>
      <c r="E3384" s="141">
        <v>4</v>
      </c>
      <c r="F3384" s="141">
        <v>0</v>
      </c>
      <c r="G3384" s="141">
        <v>2</v>
      </c>
      <c r="H3384" s="141">
        <v>53</v>
      </c>
      <c r="I3384" s="141">
        <v>14</v>
      </c>
      <c r="J3384" s="141">
        <v>12</v>
      </c>
    </row>
    <row r="3385" spans="1:10" x14ac:dyDescent="0.2">
      <c r="A3385" s="58">
        <v>45591</v>
      </c>
      <c r="B3385" s="513" t="str">
        <f t="shared" si="89"/>
        <v>1026</v>
      </c>
      <c r="C3385" s="56">
        <f t="shared" si="90"/>
        <v>2024</v>
      </c>
      <c r="D3385" s="141">
        <v>8</v>
      </c>
      <c r="E3385" s="141">
        <v>2</v>
      </c>
      <c r="F3385" s="141">
        <v>0</v>
      </c>
      <c r="G3385" s="141">
        <v>0</v>
      </c>
      <c r="H3385" s="141">
        <v>15</v>
      </c>
      <c r="I3385" s="141">
        <v>8.5</v>
      </c>
      <c r="J3385" s="141">
        <v>1</v>
      </c>
    </row>
    <row r="3386" spans="1:10" x14ac:dyDescent="0.2">
      <c r="A3386" s="58">
        <v>45592</v>
      </c>
      <c r="B3386" s="513" t="str">
        <f t="shared" si="89"/>
        <v>1027</v>
      </c>
      <c r="C3386" s="56">
        <f t="shared" si="90"/>
        <v>2024</v>
      </c>
      <c r="D3386" s="141">
        <v>6</v>
      </c>
      <c r="E3386" s="141">
        <v>6</v>
      </c>
      <c r="F3386" s="141">
        <v>0</v>
      </c>
      <c r="G3386" s="141">
        <v>0</v>
      </c>
      <c r="H3386" s="141">
        <v>0</v>
      </c>
      <c r="I3386" s="141">
        <v>0</v>
      </c>
      <c r="J3386" s="141">
        <v>0</v>
      </c>
    </row>
    <row r="3387" spans="1:10" x14ac:dyDescent="0.2">
      <c r="A3387" s="58">
        <v>45593</v>
      </c>
      <c r="B3387" s="513" t="str">
        <f t="shared" si="89"/>
        <v>1028</v>
      </c>
      <c r="C3387" s="56">
        <f t="shared" si="90"/>
        <v>2024</v>
      </c>
      <c r="D3387" s="141">
        <v>2</v>
      </c>
      <c r="E3387" s="141">
        <v>0</v>
      </c>
      <c r="F3387" s="141">
        <v>0</v>
      </c>
      <c r="G3387" s="141">
        <v>0</v>
      </c>
      <c r="H3387" s="141">
        <v>2</v>
      </c>
      <c r="I3387" s="141">
        <v>0</v>
      </c>
      <c r="J3387" s="141">
        <v>0</v>
      </c>
    </row>
    <row r="3388" spans="1:10" x14ac:dyDescent="0.2">
      <c r="A3388" s="58">
        <v>45594</v>
      </c>
      <c r="B3388" s="513" t="str">
        <f t="shared" si="89"/>
        <v>1029</v>
      </c>
      <c r="C3388" s="56">
        <f t="shared" si="90"/>
        <v>2024</v>
      </c>
      <c r="D3388" s="141">
        <v>10</v>
      </c>
      <c r="E3388" s="141">
        <v>1</v>
      </c>
      <c r="F3388" s="141">
        <v>0</v>
      </c>
      <c r="G3388" s="141">
        <v>0</v>
      </c>
      <c r="H3388" s="141">
        <v>2</v>
      </c>
      <c r="I3388" s="141">
        <v>1</v>
      </c>
      <c r="J3388" s="141">
        <v>1</v>
      </c>
    </row>
    <row r="3389" spans="1:10" x14ac:dyDescent="0.2">
      <c r="A3389" s="58">
        <v>45595</v>
      </c>
      <c r="B3389" s="513" t="str">
        <f t="shared" si="89"/>
        <v>1030</v>
      </c>
      <c r="C3389" s="56">
        <f t="shared" si="90"/>
        <v>2024</v>
      </c>
    </row>
    <row r="3390" spans="1:10" x14ac:dyDescent="0.2">
      <c r="A3390" s="58">
        <v>45596</v>
      </c>
      <c r="B3390" s="513" t="str">
        <f t="shared" si="89"/>
        <v>1031</v>
      </c>
      <c r="C3390" s="56">
        <f t="shared" si="90"/>
        <v>2024</v>
      </c>
    </row>
    <row r="3391" spans="1:10" x14ac:dyDescent="0.2">
      <c r="A3391" s="58">
        <v>45597</v>
      </c>
      <c r="B3391" s="513" t="str">
        <f t="shared" si="89"/>
        <v>1101</v>
      </c>
      <c r="C3391" s="56">
        <f t="shared" si="90"/>
        <v>2024</v>
      </c>
    </row>
    <row r="3392" spans="1:10" x14ac:dyDescent="0.2">
      <c r="A3392" s="58">
        <v>45598</v>
      </c>
      <c r="B3392" s="513" t="str">
        <f t="shared" si="89"/>
        <v>1102</v>
      </c>
      <c r="C3392" s="56">
        <f t="shared" si="90"/>
        <v>2024</v>
      </c>
    </row>
    <row r="3393" spans="1:3" x14ac:dyDescent="0.2">
      <c r="A3393" s="58">
        <v>45599</v>
      </c>
      <c r="B3393" s="513" t="str">
        <f t="shared" si="89"/>
        <v>1103</v>
      </c>
      <c r="C3393" s="56">
        <f t="shared" si="90"/>
        <v>2024</v>
      </c>
    </row>
    <row r="3394" spans="1:3" x14ac:dyDescent="0.2">
      <c r="A3394" s="58">
        <v>45600</v>
      </c>
      <c r="B3394" s="513" t="str">
        <f t="shared" si="89"/>
        <v>1104</v>
      </c>
      <c r="C3394" s="56">
        <f t="shared" si="90"/>
        <v>2024</v>
      </c>
    </row>
    <row r="3395" spans="1:3" x14ac:dyDescent="0.2">
      <c r="A3395" s="58">
        <v>45601</v>
      </c>
      <c r="B3395" s="513" t="str">
        <f t="shared" si="89"/>
        <v>1105</v>
      </c>
      <c r="C3395" s="56">
        <f t="shared" si="90"/>
        <v>2024</v>
      </c>
    </row>
    <row r="3396" spans="1:3" x14ac:dyDescent="0.2">
      <c r="A3396" s="58">
        <v>45602</v>
      </c>
      <c r="B3396" s="513" t="str">
        <f t="shared" si="89"/>
        <v>1106</v>
      </c>
      <c r="C3396" s="56">
        <f t="shared" si="90"/>
        <v>2024</v>
      </c>
    </row>
    <row r="3397" spans="1:3" x14ac:dyDescent="0.2">
      <c r="A3397" s="58">
        <v>45603</v>
      </c>
      <c r="B3397" s="513" t="str">
        <f t="shared" si="89"/>
        <v>1107</v>
      </c>
      <c r="C3397" s="56">
        <f t="shared" si="90"/>
        <v>2024</v>
      </c>
    </row>
    <row r="3398" spans="1:3" x14ac:dyDescent="0.2">
      <c r="A3398" s="58">
        <v>45604</v>
      </c>
      <c r="B3398" s="513" t="str">
        <f t="shared" si="89"/>
        <v>1108</v>
      </c>
      <c r="C3398" s="56">
        <f t="shared" si="90"/>
        <v>2024</v>
      </c>
    </row>
    <row r="3399" spans="1:3" x14ac:dyDescent="0.2">
      <c r="A3399" s="58">
        <v>45605</v>
      </c>
      <c r="B3399" s="513" t="str">
        <f t="shared" si="89"/>
        <v>1109</v>
      </c>
      <c r="C3399" s="56">
        <f t="shared" si="90"/>
        <v>2024</v>
      </c>
    </row>
    <row r="3400" spans="1:3" x14ac:dyDescent="0.2">
      <c r="A3400" s="58">
        <v>45606</v>
      </c>
      <c r="B3400" s="513" t="str">
        <f t="shared" si="89"/>
        <v>1110</v>
      </c>
      <c r="C3400" s="56">
        <f t="shared" si="90"/>
        <v>2024</v>
      </c>
    </row>
    <row r="3401" spans="1:3" x14ac:dyDescent="0.2">
      <c r="A3401" s="58">
        <v>45607</v>
      </c>
      <c r="B3401" s="513" t="str">
        <f t="shared" si="89"/>
        <v>1111</v>
      </c>
      <c r="C3401" s="56">
        <f t="shared" si="90"/>
        <v>2024</v>
      </c>
    </row>
    <row r="3402" spans="1:3" x14ac:dyDescent="0.2">
      <c r="A3402" s="58">
        <v>45608</v>
      </c>
      <c r="B3402" s="513" t="str">
        <f t="shared" si="89"/>
        <v>1112</v>
      </c>
      <c r="C3402" s="56">
        <f t="shared" si="90"/>
        <v>2024</v>
      </c>
    </row>
    <row r="3403" spans="1:3" x14ac:dyDescent="0.2">
      <c r="A3403" s="58">
        <v>45609</v>
      </c>
      <c r="B3403" s="513" t="str">
        <f t="shared" si="89"/>
        <v>1113</v>
      </c>
      <c r="C3403" s="56">
        <f t="shared" si="90"/>
        <v>2024</v>
      </c>
    </row>
    <row r="3404" spans="1:3" x14ac:dyDescent="0.2">
      <c r="A3404" s="58">
        <v>45610</v>
      </c>
      <c r="B3404" s="513" t="str">
        <f t="shared" si="89"/>
        <v>1114</v>
      </c>
      <c r="C3404" s="56">
        <f t="shared" si="90"/>
        <v>2024</v>
      </c>
    </row>
    <row r="3405" spans="1:3" x14ac:dyDescent="0.2">
      <c r="A3405" s="58">
        <v>45611</v>
      </c>
      <c r="B3405" s="513" t="str">
        <f t="shared" si="89"/>
        <v>1115</v>
      </c>
      <c r="C3405" s="56">
        <f t="shared" si="90"/>
        <v>2024</v>
      </c>
    </row>
    <row r="3406" spans="1:3" x14ac:dyDescent="0.2">
      <c r="A3406" s="58">
        <v>45612</v>
      </c>
      <c r="B3406" s="513" t="str">
        <f t="shared" si="89"/>
        <v>1116</v>
      </c>
      <c r="C3406" s="56">
        <f t="shared" si="90"/>
        <v>2024</v>
      </c>
    </row>
    <row r="3407" spans="1:3" x14ac:dyDescent="0.2">
      <c r="A3407" s="58">
        <v>45613</v>
      </c>
      <c r="B3407" s="513" t="str">
        <f t="shared" si="89"/>
        <v>1117</v>
      </c>
      <c r="C3407" s="56">
        <f t="shared" si="90"/>
        <v>2024</v>
      </c>
    </row>
    <row r="3408" spans="1:3" x14ac:dyDescent="0.2">
      <c r="A3408" s="58">
        <v>45614</v>
      </c>
      <c r="B3408" s="513" t="str">
        <f t="shared" si="89"/>
        <v>1118</v>
      </c>
      <c r="C3408" s="56">
        <f t="shared" si="90"/>
        <v>2024</v>
      </c>
    </row>
    <row r="3409" spans="1:11" x14ac:dyDescent="0.2">
      <c r="A3409" s="58">
        <v>45615</v>
      </c>
      <c r="B3409" s="513" t="str">
        <f t="shared" si="89"/>
        <v>1119</v>
      </c>
      <c r="C3409" s="56">
        <f t="shared" si="90"/>
        <v>2024</v>
      </c>
    </row>
    <row r="3410" spans="1:11" x14ac:dyDescent="0.2">
      <c r="A3410" s="58">
        <v>45616</v>
      </c>
      <c r="B3410" s="513" t="str">
        <f t="shared" si="89"/>
        <v>1120</v>
      </c>
      <c r="C3410" s="56">
        <f t="shared" si="90"/>
        <v>2024</v>
      </c>
    </row>
    <row r="3411" spans="1:11" x14ac:dyDescent="0.2">
      <c r="A3411" s="58">
        <v>45617</v>
      </c>
      <c r="B3411" s="513" t="str">
        <f t="shared" si="89"/>
        <v>1121</v>
      </c>
      <c r="C3411" s="56">
        <f t="shared" si="90"/>
        <v>2024</v>
      </c>
    </row>
    <row r="3412" spans="1:11" x14ac:dyDescent="0.2">
      <c r="A3412" s="58">
        <v>45618</v>
      </c>
      <c r="B3412" s="513" t="str">
        <f t="shared" si="89"/>
        <v>1122</v>
      </c>
      <c r="C3412" s="56">
        <f t="shared" si="90"/>
        <v>2024</v>
      </c>
    </row>
    <row r="3413" spans="1:11" x14ac:dyDescent="0.2">
      <c r="A3413" s="58">
        <v>45619</v>
      </c>
      <c r="B3413" s="513" t="str">
        <f t="shared" si="89"/>
        <v>1123</v>
      </c>
      <c r="C3413" s="56">
        <f t="shared" si="90"/>
        <v>2024</v>
      </c>
    </row>
    <row r="3414" spans="1:11" x14ac:dyDescent="0.2">
      <c r="A3414" s="58">
        <v>45620</v>
      </c>
      <c r="B3414" s="513" t="str">
        <f t="shared" si="89"/>
        <v>1124</v>
      </c>
      <c r="C3414" s="56">
        <f t="shared" si="90"/>
        <v>2024</v>
      </c>
    </row>
    <row r="3415" spans="1:11" x14ac:dyDescent="0.2">
      <c r="A3415" s="58">
        <v>45621</v>
      </c>
      <c r="B3415" s="513" t="str">
        <f t="shared" si="89"/>
        <v>1125</v>
      </c>
      <c r="C3415" s="56">
        <f t="shared" si="90"/>
        <v>2024</v>
      </c>
    </row>
    <row r="3416" spans="1:11" x14ac:dyDescent="0.2">
      <c r="A3416" s="58">
        <v>45622</v>
      </c>
      <c r="B3416" s="513" t="str">
        <f t="shared" si="89"/>
        <v>1126</v>
      </c>
      <c r="C3416" s="56">
        <f t="shared" si="90"/>
        <v>2024</v>
      </c>
    </row>
    <row r="3417" spans="1:11" x14ac:dyDescent="0.2">
      <c r="A3417" s="58">
        <v>45623</v>
      </c>
      <c r="B3417" s="513" t="str">
        <f t="shared" si="89"/>
        <v>1127</v>
      </c>
      <c r="C3417" s="56">
        <f t="shared" si="90"/>
        <v>2024</v>
      </c>
    </row>
    <row r="3418" spans="1:11" x14ac:dyDescent="0.2">
      <c r="A3418" s="58">
        <v>45624</v>
      </c>
      <c r="B3418" s="513" t="str">
        <f t="shared" si="89"/>
        <v>1128</v>
      </c>
      <c r="C3418" s="56">
        <f t="shared" si="90"/>
        <v>2024</v>
      </c>
    </row>
    <row r="3419" spans="1:11" x14ac:dyDescent="0.2">
      <c r="A3419" s="58">
        <v>45625</v>
      </c>
      <c r="B3419" s="513" t="str">
        <f t="shared" si="89"/>
        <v>1129</v>
      </c>
      <c r="C3419" s="56">
        <f t="shared" si="90"/>
        <v>2024</v>
      </c>
    </row>
    <row r="3420" spans="1:11" x14ac:dyDescent="0.2">
      <c r="A3420" s="58">
        <v>45626</v>
      </c>
      <c r="B3420" s="513" t="str">
        <f>CONCATENATE(TEXT(A3420,"mm"),TEXT(A3420,"dd"))</f>
        <v>1130</v>
      </c>
      <c r="C3420" s="56">
        <f t="shared" si="90"/>
        <v>2024</v>
      </c>
    </row>
    <row r="3421" spans="1:11" ht="18.75" x14ac:dyDescent="0.2">
      <c r="A3421" s="598">
        <v>45748</v>
      </c>
      <c r="B3421" s="513" t="str">
        <f t="shared" ref="B3421:B3484" si="91">CONCATENATE(TEXT(A3421,"mm"),TEXT(A3421,"dd"))</f>
        <v>0401</v>
      </c>
      <c r="C3421" s="56">
        <f t="shared" si="90"/>
        <v>2025</v>
      </c>
      <c r="D3421" s="615">
        <v>0</v>
      </c>
      <c r="E3421" s="615">
        <v>0</v>
      </c>
      <c r="F3421" s="615">
        <v>0</v>
      </c>
      <c r="G3421" s="615">
        <v>0</v>
      </c>
      <c r="H3421" s="615">
        <v>0</v>
      </c>
      <c r="I3421" s="615">
        <v>0</v>
      </c>
      <c r="J3421" s="615">
        <v>0</v>
      </c>
      <c r="K3421" s="600">
        <v>0</v>
      </c>
    </row>
    <row r="3422" spans="1:11" ht="18.75" x14ac:dyDescent="0.2">
      <c r="A3422" s="598">
        <v>45749</v>
      </c>
      <c r="B3422" s="513" t="str">
        <f t="shared" si="91"/>
        <v>0402</v>
      </c>
      <c r="C3422" s="56">
        <f t="shared" si="90"/>
        <v>2025</v>
      </c>
      <c r="D3422" s="615">
        <v>0</v>
      </c>
      <c r="E3422" s="615">
        <v>0</v>
      </c>
      <c r="F3422" s="615">
        <v>0</v>
      </c>
      <c r="G3422" s="615">
        <v>0</v>
      </c>
      <c r="H3422" s="615">
        <v>0</v>
      </c>
      <c r="I3422" s="615">
        <v>0</v>
      </c>
      <c r="J3422" s="615">
        <v>0</v>
      </c>
      <c r="K3422" s="600">
        <v>0</v>
      </c>
    </row>
    <row r="3423" spans="1:11" ht="18.75" x14ac:dyDescent="0.2">
      <c r="A3423" s="598">
        <v>45750</v>
      </c>
      <c r="B3423" s="513" t="str">
        <f t="shared" si="91"/>
        <v>0403</v>
      </c>
      <c r="C3423" s="56">
        <f t="shared" si="90"/>
        <v>2025</v>
      </c>
      <c r="D3423" s="615">
        <v>0</v>
      </c>
      <c r="E3423" s="615">
        <v>0</v>
      </c>
      <c r="F3423" s="615">
        <v>0</v>
      </c>
      <c r="G3423" s="615">
        <v>0</v>
      </c>
      <c r="H3423" s="615">
        <v>0</v>
      </c>
      <c r="I3423" s="615">
        <v>0</v>
      </c>
      <c r="J3423" s="615">
        <v>0</v>
      </c>
      <c r="K3423" s="600">
        <v>0</v>
      </c>
    </row>
    <row r="3424" spans="1:11" ht="18.75" x14ac:dyDescent="0.2">
      <c r="A3424" s="598">
        <v>45751</v>
      </c>
      <c r="B3424" s="513" t="str">
        <f t="shared" si="91"/>
        <v>0404</v>
      </c>
      <c r="C3424" s="56">
        <f t="shared" si="90"/>
        <v>2025</v>
      </c>
      <c r="D3424" s="615">
        <v>0</v>
      </c>
      <c r="E3424" s="615">
        <v>0</v>
      </c>
      <c r="F3424" s="615">
        <v>0</v>
      </c>
      <c r="G3424" s="615">
        <v>0</v>
      </c>
      <c r="H3424" s="615">
        <v>0</v>
      </c>
      <c r="I3424" s="615">
        <v>0</v>
      </c>
      <c r="J3424" s="615">
        <v>1</v>
      </c>
      <c r="K3424" s="600">
        <v>0</v>
      </c>
    </row>
    <row r="3425" spans="1:11" ht="18.75" x14ac:dyDescent="0.2">
      <c r="A3425" s="598">
        <v>45752</v>
      </c>
      <c r="B3425" s="513" t="str">
        <f t="shared" si="91"/>
        <v>0405</v>
      </c>
      <c r="C3425" s="56">
        <f t="shared" si="90"/>
        <v>2025</v>
      </c>
      <c r="D3425" s="615">
        <v>0</v>
      </c>
      <c r="E3425" s="615">
        <v>0</v>
      </c>
      <c r="F3425" s="615">
        <v>0</v>
      </c>
      <c r="G3425" s="615">
        <v>0</v>
      </c>
      <c r="H3425" s="615">
        <v>0</v>
      </c>
      <c r="I3425" s="615">
        <v>0</v>
      </c>
      <c r="J3425" s="615">
        <v>0</v>
      </c>
      <c r="K3425" s="600">
        <v>0</v>
      </c>
    </row>
    <row r="3426" spans="1:11" ht="18.75" x14ac:dyDescent="0.2">
      <c r="A3426" s="598">
        <v>45753</v>
      </c>
      <c r="B3426" s="513" t="str">
        <f t="shared" si="91"/>
        <v>0406</v>
      </c>
      <c r="C3426" s="56">
        <f t="shared" si="90"/>
        <v>2025</v>
      </c>
      <c r="D3426" s="615">
        <v>0</v>
      </c>
      <c r="E3426" s="615">
        <v>0</v>
      </c>
      <c r="F3426" s="615">
        <v>0</v>
      </c>
      <c r="G3426" s="615">
        <v>0</v>
      </c>
      <c r="H3426" s="615">
        <v>0</v>
      </c>
      <c r="I3426" s="615">
        <v>0</v>
      </c>
      <c r="J3426" s="615">
        <v>0.25</v>
      </c>
      <c r="K3426" s="600">
        <v>0</v>
      </c>
    </row>
    <row r="3427" spans="1:11" ht="18.75" x14ac:dyDescent="0.2">
      <c r="A3427" s="598">
        <v>45754</v>
      </c>
      <c r="B3427" s="513" t="str">
        <f t="shared" si="91"/>
        <v>0407</v>
      </c>
      <c r="C3427" s="56">
        <f t="shared" si="90"/>
        <v>2025</v>
      </c>
      <c r="D3427" s="615">
        <v>0</v>
      </c>
      <c r="E3427" s="615">
        <v>0</v>
      </c>
      <c r="F3427" s="615">
        <v>0</v>
      </c>
      <c r="G3427" s="615">
        <v>0</v>
      </c>
      <c r="H3427" s="615">
        <v>0</v>
      </c>
      <c r="I3427" s="615">
        <v>0</v>
      </c>
      <c r="J3427" s="615">
        <v>0.5</v>
      </c>
      <c r="K3427" s="600">
        <v>0</v>
      </c>
    </row>
    <row r="3428" spans="1:11" ht="18.75" x14ac:dyDescent="0.2">
      <c r="A3428" s="598">
        <v>45755</v>
      </c>
      <c r="B3428" s="513" t="str">
        <f t="shared" si="91"/>
        <v>0408</v>
      </c>
      <c r="C3428" s="56">
        <f t="shared" si="90"/>
        <v>2025</v>
      </c>
      <c r="D3428" s="615">
        <v>0</v>
      </c>
      <c r="E3428" s="615">
        <v>0</v>
      </c>
      <c r="F3428" s="615">
        <v>0</v>
      </c>
      <c r="G3428" s="615">
        <v>0</v>
      </c>
      <c r="H3428" s="615">
        <v>0</v>
      </c>
      <c r="I3428" s="615">
        <v>0</v>
      </c>
      <c r="J3428" s="615">
        <v>0.75</v>
      </c>
      <c r="K3428" s="600">
        <v>0</v>
      </c>
    </row>
    <row r="3429" spans="1:11" ht="18.75" x14ac:dyDescent="0.2">
      <c r="A3429" s="598">
        <v>45756</v>
      </c>
      <c r="B3429" s="513" t="str">
        <f t="shared" si="91"/>
        <v>0409</v>
      </c>
      <c r="C3429" s="56">
        <f t="shared" si="90"/>
        <v>2025</v>
      </c>
      <c r="D3429" s="615">
        <v>0</v>
      </c>
      <c r="E3429" s="615">
        <v>0</v>
      </c>
      <c r="F3429" s="615">
        <v>0</v>
      </c>
      <c r="G3429" s="615">
        <v>0</v>
      </c>
      <c r="H3429" s="615">
        <v>0</v>
      </c>
      <c r="I3429" s="615">
        <v>0</v>
      </c>
      <c r="J3429" s="615">
        <v>1</v>
      </c>
      <c r="K3429" s="600">
        <v>0</v>
      </c>
    </row>
    <row r="3430" spans="1:11" ht="18.75" x14ac:dyDescent="0.2">
      <c r="A3430" s="598">
        <v>45757</v>
      </c>
      <c r="B3430" s="513" t="str">
        <f t="shared" si="91"/>
        <v>0410</v>
      </c>
      <c r="C3430" s="56">
        <f t="shared" si="90"/>
        <v>2025</v>
      </c>
      <c r="D3430" s="615">
        <v>0</v>
      </c>
      <c r="E3430" s="615">
        <v>0</v>
      </c>
      <c r="F3430" s="615">
        <v>0</v>
      </c>
      <c r="G3430" s="615">
        <v>0</v>
      </c>
      <c r="H3430" s="615">
        <v>0</v>
      </c>
      <c r="I3430" s="615">
        <v>0</v>
      </c>
      <c r="J3430" s="615">
        <v>0</v>
      </c>
      <c r="K3430" s="600">
        <v>0</v>
      </c>
    </row>
    <row r="3431" spans="1:11" ht="18.75" x14ac:dyDescent="0.2">
      <c r="A3431" s="598">
        <v>45758</v>
      </c>
      <c r="B3431" s="513" t="str">
        <f t="shared" si="91"/>
        <v>0411</v>
      </c>
      <c r="C3431" s="56">
        <f t="shared" si="90"/>
        <v>2025</v>
      </c>
      <c r="D3431" s="615">
        <v>0</v>
      </c>
      <c r="E3431" s="615">
        <v>0</v>
      </c>
      <c r="F3431" s="615">
        <v>0</v>
      </c>
      <c r="G3431" s="615">
        <v>0</v>
      </c>
      <c r="H3431" s="615">
        <v>0</v>
      </c>
      <c r="I3431" s="615">
        <v>0</v>
      </c>
      <c r="J3431" s="615">
        <v>0</v>
      </c>
      <c r="K3431" s="600">
        <v>0</v>
      </c>
    </row>
    <row r="3432" spans="1:11" ht="18.75" x14ac:dyDescent="0.2">
      <c r="A3432" s="598">
        <v>45759</v>
      </c>
      <c r="B3432" s="513" t="str">
        <f t="shared" si="91"/>
        <v>0412</v>
      </c>
      <c r="C3432" s="56">
        <f t="shared" si="90"/>
        <v>2025</v>
      </c>
      <c r="D3432" s="615">
        <v>0</v>
      </c>
      <c r="E3432" s="615">
        <v>0</v>
      </c>
      <c r="F3432" s="615">
        <v>0</v>
      </c>
      <c r="G3432" s="615">
        <v>0</v>
      </c>
      <c r="H3432" s="615">
        <v>0</v>
      </c>
      <c r="I3432" s="615">
        <v>0</v>
      </c>
      <c r="J3432" s="615">
        <v>0</v>
      </c>
      <c r="K3432" s="600">
        <v>0</v>
      </c>
    </row>
    <row r="3433" spans="1:11" ht="18.75" x14ac:dyDescent="0.2">
      <c r="A3433" s="598">
        <v>45760</v>
      </c>
      <c r="B3433" s="513" t="str">
        <f t="shared" si="91"/>
        <v>0413</v>
      </c>
      <c r="C3433" s="56">
        <f t="shared" ref="C3433:C3496" si="92">YEAR(A3433)</f>
        <v>2025</v>
      </c>
      <c r="D3433" s="615">
        <v>0</v>
      </c>
      <c r="E3433" s="615">
        <v>0</v>
      </c>
      <c r="F3433" s="615">
        <v>0</v>
      </c>
      <c r="G3433" s="615">
        <v>0</v>
      </c>
      <c r="H3433" s="615">
        <v>0</v>
      </c>
      <c r="I3433" s="615">
        <v>0</v>
      </c>
      <c r="J3433" s="615">
        <v>0</v>
      </c>
      <c r="K3433" s="600">
        <v>0</v>
      </c>
    </row>
    <row r="3434" spans="1:11" ht="18.75" x14ac:dyDescent="0.2">
      <c r="A3434" s="598">
        <v>45761</v>
      </c>
      <c r="B3434" s="513" t="str">
        <f t="shared" si="91"/>
        <v>0414</v>
      </c>
      <c r="C3434" s="56">
        <f t="shared" si="92"/>
        <v>2025</v>
      </c>
      <c r="D3434" s="615">
        <v>0</v>
      </c>
      <c r="E3434" s="615">
        <v>0</v>
      </c>
      <c r="F3434" s="615">
        <v>0</v>
      </c>
      <c r="G3434" s="615">
        <v>0</v>
      </c>
      <c r="H3434" s="615">
        <v>0</v>
      </c>
      <c r="I3434" s="615">
        <v>0</v>
      </c>
      <c r="J3434" s="615">
        <v>0</v>
      </c>
      <c r="K3434" s="600">
        <v>0</v>
      </c>
    </row>
    <row r="3435" spans="1:11" ht="18.75" x14ac:dyDescent="0.2">
      <c r="A3435" s="598">
        <v>45762</v>
      </c>
      <c r="B3435" s="513" t="str">
        <f t="shared" si="91"/>
        <v>0415</v>
      </c>
      <c r="C3435" s="56">
        <f t="shared" si="92"/>
        <v>2025</v>
      </c>
      <c r="D3435" s="615">
        <v>0</v>
      </c>
      <c r="E3435" s="615">
        <v>0</v>
      </c>
      <c r="F3435" s="615">
        <v>0</v>
      </c>
      <c r="G3435" s="615">
        <v>0</v>
      </c>
      <c r="H3435" s="615">
        <v>0</v>
      </c>
      <c r="I3435" s="615">
        <v>0</v>
      </c>
      <c r="J3435" s="615">
        <v>3</v>
      </c>
      <c r="K3435" s="600">
        <v>1</v>
      </c>
    </row>
    <row r="3436" spans="1:11" ht="18.75" x14ac:dyDescent="0.2">
      <c r="A3436" s="598">
        <v>45763</v>
      </c>
      <c r="B3436" s="513" t="str">
        <f t="shared" si="91"/>
        <v>0416</v>
      </c>
      <c r="C3436" s="56">
        <f t="shared" si="92"/>
        <v>2025</v>
      </c>
      <c r="D3436" s="615">
        <v>0</v>
      </c>
      <c r="E3436" s="615">
        <v>0</v>
      </c>
      <c r="F3436" s="615">
        <v>0</v>
      </c>
      <c r="G3436" s="615">
        <v>0</v>
      </c>
      <c r="H3436" s="615">
        <v>0</v>
      </c>
      <c r="I3436" s="615">
        <v>0</v>
      </c>
      <c r="J3436" s="615">
        <v>8</v>
      </c>
      <c r="K3436" s="600">
        <v>0</v>
      </c>
    </row>
    <row r="3437" spans="1:11" ht="18.75" x14ac:dyDescent="0.2">
      <c r="A3437" s="598">
        <v>45764</v>
      </c>
      <c r="B3437" s="513" t="str">
        <f t="shared" si="91"/>
        <v>0417</v>
      </c>
      <c r="C3437" s="56">
        <f t="shared" si="92"/>
        <v>2025</v>
      </c>
      <c r="D3437" s="615">
        <v>0</v>
      </c>
      <c r="E3437" s="615">
        <v>0</v>
      </c>
      <c r="F3437" s="615">
        <v>0</v>
      </c>
      <c r="G3437" s="615">
        <v>0</v>
      </c>
      <c r="H3437" s="615">
        <v>0</v>
      </c>
      <c r="I3437" s="615">
        <v>0</v>
      </c>
      <c r="J3437" s="615">
        <v>4</v>
      </c>
      <c r="K3437" s="600">
        <v>1</v>
      </c>
    </row>
    <row r="3438" spans="1:11" ht="18.75" x14ac:dyDescent="0.2">
      <c r="A3438" s="598">
        <v>45765</v>
      </c>
      <c r="B3438" s="513" t="str">
        <f t="shared" si="91"/>
        <v>0418</v>
      </c>
      <c r="C3438" s="56">
        <f t="shared" si="92"/>
        <v>2025</v>
      </c>
      <c r="D3438" s="615">
        <v>0</v>
      </c>
      <c r="E3438" s="615">
        <v>0</v>
      </c>
      <c r="F3438" s="615">
        <v>0</v>
      </c>
      <c r="G3438" s="615">
        <v>0</v>
      </c>
      <c r="H3438" s="615">
        <v>0</v>
      </c>
      <c r="I3438" s="615">
        <v>0</v>
      </c>
      <c r="J3438" s="615">
        <v>2</v>
      </c>
      <c r="K3438" s="600">
        <v>0</v>
      </c>
    </row>
    <row r="3439" spans="1:11" ht="18.75" x14ac:dyDescent="0.2">
      <c r="A3439" s="598">
        <v>45766</v>
      </c>
      <c r="B3439" s="513" t="str">
        <f t="shared" si="91"/>
        <v>0419</v>
      </c>
      <c r="C3439" s="56">
        <f t="shared" si="92"/>
        <v>2025</v>
      </c>
      <c r="D3439" s="615">
        <v>0</v>
      </c>
      <c r="E3439" s="615">
        <v>0</v>
      </c>
      <c r="F3439" s="615">
        <v>0</v>
      </c>
      <c r="G3439" s="615">
        <v>0</v>
      </c>
      <c r="H3439" s="615">
        <v>0</v>
      </c>
      <c r="I3439" s="615">
        <v>0</v>
      </c>
      <c r="J3439" s="615">
        <v>9</v>
      </c>
      <c r="K3439" s="600">
        <v>1</v>
      </c>
    </row>
    <row r="3440" spans="1:11" ht="18.75" x14ac:dyDescent="0.2">
      <c r="A3440" s="598">
        <v>45767</v>
      </c>
      <c r="B3440" s="513" t="str">
        <f t="shared" si="91"/>
        <v>0420</v>
      </c>
      <c r="C3440" s="56">
        <f t="shared" si="92"/>
        <v>2025</v>
      </c>
      <c r="D3440" s="615">
        <v>0</v>
      </c>
      <c r="E3440" s="615">
        <v>0</v>
      </c>
      <c r="F3440" s="615">
        <v>0</v>
      </c>
      <c r="G3440" s="615">
        <v>0</v>
      </c>
      <c r="H3440" s="615">
        <v>0</v>
      </c>
      <c r="I3440" s="615">
        <v>0</v>
      </c>
      <c r="J3440" s="615">
        <v>4</v>
      </c>
      <c r="K3440" s="600">
        <v>0</v>
      </c>
    </row>
    <row r="3441" spans="1:11" ht="18.75" x14ac:dyDescent="0.2">
      <c r="A3441" s="598">
        <v>45768</v>
      </c>
      <c r="B3441" s="513" t="str">
        <f t="shared" si="91"/>
        <v>0421</v>
      </c>
      <c r="C3441" s="56">
        <f t="shared" si="92"/>
        <v>2025</v>
      </c>
      <c r="D3441" s="615">
        <v>0</v>
      </c>
      <c r="E3441" s="615">
        <v>0</v>
      </c>
      <c r="F3441" s="615">
        <v>0</v>
      </c>
      <c r="G3441" s="615">
        <v>0</v>
      </c>
      <c r="H3441" s="615">
        <v>0</v>
      </c>
      <c r="I3441" s="615">
        <v>0</v>
      </c>
      <c r="J3441" s="615">
        <v>6</v>
      </c>
      <c r="K3441" s="600">
        <v>0</v>
      </c>
    </row>
    <row r="3442" spans="1:11" ht="18.75" x14ac:dyDescent="0.2">
      <c r="A3442" s="598">
        <v>45769</v>
      </c>
      <c r="B3442" s="513" t="str">
        <f t="shared" si="91"/>
        <v>0422</v>
      </c>
      <c r="C3442" s="56">
        <f t="shared" si="92"/>
        <v>2025</v>
      </c>
      <c r="D3442" s="615">
        <v>0</v>
      </c>
      <c r="E3442" s="615">
        <v>0</v>
      </c>
      <c r="F3442" s="615">
        <v>0</v>
      </c>
      <c r="G3442" s="615">
        <v>0</v>
      </c>
      <c r="H3442" s="615">
        <v>0</v>
      </c>
      <c r="I3442" s="615">
        <v>0</v>
      </c>
      <c r="J3442" s="615">
        <v>5</v>
      </c>
      <c r="K3442" s="600">
        <v>0</v>
      </c>
    </row>
    <row r="3443" spans="1:11" ht="18.75" x14ac:dyDescent="0.2">
      <c r="A3443" s="598">
        <v>45770</v>
      </c>
      <c r="B3443" s="513" t="str">
        <f t="shared" si="91"/>
        <v>0423</v>
      </c>
      <c r="C3443" s="56">
        <f t="shared" si="92"/>
        <v>2025</v>
      </c>
      <c r="D3443" s="615">
        <v>0</v>
      </c>
      <c r="E3443" s="615">
        <v>0</v>
      </c>
      <c r="F3443" s="615">
        <v>0</v>
      </c>
      <c r="G3443" s="615">
        <v>0</v>
      </c>
      <c r="H3443" s="615">
        <v>0</v>
      </c>
      <c r="I3443" s="615">
        <v>0</v>
      </c>
      <c r="J3443" s="615">
        <v>4</v>
      </c>
      <c r="K3443" s="600">
        <v>0</v>
      </c>
    </row>
    <row r="3444" spans="1:11" ht="18.75" x14ac:dyDescent="0.2">
      <c r="A3444" s="598">
        <v>45771</v>
      </c>
      <c r="B3444" s="513" t="str">
        <f t="shared" si="91"/>
        <v>0424</v>
      </c>
      <c r="C3444" s="56">
        <f t="shared" si="92"/>
        <v>2025</v>
      </c>
      <c r="D3444" s="615">
        <v>0</v>
      </c>
      <c r="E3444" s="615">
        <v>0</v>
      </c>
      <c r="F3444" s="615">
        <v>0</v>
      </c>
      <c r="G3444" s="615">
        <v>0</v>
      </c>
      <c r="H3444" s="615">
        <v>0</v>
      </c>
      <c r="I3444" s="615">
        <v>0</v>
      </c>
      <c r="J3444" s="615">
        <v>3</v>
      </c>
      <c r="K3444" s="600">
        <v>0</v>
      </c>
    </row>
    <row r="3445" spans="1:11" ht="18.75" x14ac:dyDescent="0.2">
      <c r="A3445" s="598">
        <v>45772</v>
      </c>
      <c r="B3445" s="513" t="str">
        <f t="shared" si="91"/>
        <v>0425</v>
      </c>
      <c r="C3445" s="56">
        <f t="shared" si="92"/>
        <v>2025</v>
      </c>
      <c r="D3445" s="615">
        <v>0</v>
      </c>
      <c r="E3445" s="615">
        <v>0</v>
      </c>
      <c r="F3445" s="615">
        <v>0</v>
      </c>
      <c r="G3445" s="615">
        <v>0</v>
      </c>
      <c r="H3445" s="615">
        <v>0</v>
      </c>
      <c r="I3445" s="615">
        <v>0</v>
      </c>
      <c r="J3445" s="615">
        <v>1</v>
      </c>
      <c r="K3445" s="600">
        <v>0</v>
      </c>
    </row>
    <row r="3446" spans="1:11" ht="18.75" x14ac:dyDescent="0.2">
      <c r="A3446" s="598">
        <v>45773</v>
      </c>
      <c r="B3446" s="513" t="str">
        <f t="shared" si="91"/>
        <v>0426</v>
      </c>
      <c r="C3446" s="56">
        <f t="shared" si="92"/>
        <v>2025</v>
      </c>
      <c r="D3446" s="615">
        <v>0</v>
      </c>
      <c r="E3446" s="615">
        <v>0</v>
      </c>
      <c r="F3446" s="615">
        <v>0</v>
      </c>
      <c r="G3446" s="615">
        <v>0</v>
      </c>
      <c r="H3446" s="615">
        <v>0</v>
      </c>
      <c r="I3446" s="615">
        <v>0</v>
      </c>
      <c r="J3446" s="615">
        <v>9</v>
      </c>
      <c r="K3446" s="600">
        <v>0</v>
      </c>
    </row>
    <row r="3447" spans="1:11" ht="18.75" x14ac:dyDescent="0.2">
      <c r="A3447" s="598">
        <v>45774</v>
      </c>
      <c r="B3447" s="513" t="str">
        <f t="shared" si="91"/>
        <v>0427</v>
      </c>
      <c r="C3447" s="56">
        <f t="shared" si="92"/>
        <v>2025</v>
      </c>
      <c r="D3447" s="615">
        <v>0</v>
      </c>
      <c r="E3447" s="615">
        <v>0</v>
      </c>
      <c r="F3447" s="615">
        <v>0</v>
      </c>
      <c r="G3447" s="615">
        <v>0</v>
      </c>
      <c r="H3447" s="615">
        <v>0</v>
      </c>
      <c r="I3447" s="615">
        <v>0</v>
      </c>
      <c r="J3447" s="615">
        <v>2</v>
      </c>
      <c r="K3447" s="600">
        <v>0</v>
      </c>
    </row>
    <row r="3448" spans="1:11" ht="18.75" x14ac:dyDescent="0.2">
      <c r="A3448" s="598">
        <v>45775</v>
      </c>
      <c r="B3448" s="513" t="str">
        <f t="shared" si="91"/>
        <v>0428</v>
      </c>
      <c r="C3448" s="56">
        <f t="shared" si="92"/>
        <v>2025</v>
      </c>
      <c r="D3448" s="615">
        <v>0</v>
      </c>
      <c r="E3448" s="615">
        <v>0</v>
      </c>
      <c r="F3448" s="615">
        <v>0</v>
      </c>
      <c r="G3448" s="615">
        <v>0</v>
      </c>
      <c r="H3448" s="615">
        <v>0</v>
      </c>
      <c r="I3448" s="615">
        <v>0</v>
      </c>
      <c r="J3448" s="615">
        <v>3</v>
      </c>
      <c r="K3448" s="600">
        <v>0</v>
      </c>
    </row>
    <row r="3449" spans="1:11" ht="18.75" x14ac:dyDescent="0.2">
      <c r="A3449" s="598">
        <v>45776</v>
      </c>
      <c r="B3449" s="513" t="str">
        <f t="shared" si="91"/>
        <v>0429</v>
      </c>
      <c r="C3449" s="56">
        <f t="shared" si="92"/>
        <v>2025</v>
      </c>
      <c r="D3449" s="615">
        <v>0</v>
      </c>
      <c r="E3449" s="615">
        <v>0</v>
      </c>
      <c r="F3449" s="615">
        <v>0</v>
      </c>
      <c r="G3449" s="615">
        <v>0</v>
      </c>
      <c r="H3449" s="615">
        <v>0</v>
      </c>
      <c r="I3449" s="615">
        <v>0</v>
      </c>
      <c r="J3449" s="615">
        <v>3</v>
      </c>
      <c r="K3449" s="600">
        <v>1</v>
      </c>
    </row>
    <row r="3450" spans="1:11" ht="18.75" x14ac:dyDescent="0.2">
      <c r="A3450" s="598">
        <v>45777</v>
      </c>
      <c r="B3450" s="513" t="str">
        <f t="shared" si="91"/>
        <v>0430</v>
      </c>
      <c r="C3450" s="56">
        <f t="shared" si="92"/>
        <v>2025</v>
      </c>
      <c r="D3450" s="615">
        <v>0</v>
      </c>
      <c r="E3450" s="615">
        <v>0</v>
      </c>
      <c r="F3450" s="615">
        <v>0</v>
      </c>
      <c r="G3450" s="615">
        <v>0</v>
      </c>
      <c r="H3450" s="615">
        <v>0</v>
      </c>
      <c r="I3450" s="615">
        <v>0</v>
      </c>
      <c r="J3450" s="615">
        <v>1</v>
      </c>
      <c r="K3450" s="600">
        <v>0</v>
      </c>
    </row>
    <row r="3451" spans="1:11" ht="18.75" x14ac:dyDescent="0.2">
      <c r="A3451" s="598">
        <v>45778</v>
      </c>
      <c r="B3451" s="513" t="str">
        <f t="shared" si="91"/>
        <v>0501</v>
      </c>
      <c r="C3451" s="56">
        <f t="shared" si="92"/>
        <v>2025</v>
      </c>
      <c r="D3451" s="615">
        <v>0</v>
      </c>
      <c r="E3451" s="615">
        <v>0</v>
      </c>
      <c r="F3451" s="615">
        <v>0</v>
      </c>
      <c r="G3451" s="615">
        <v>0</v>
      </c>
      <c r="H3451" s="615">
        <v>0</v>
      </c>
      <c r="I3451" s="615">
        <v>0</v>
      </c>
      <c r="J3451" s="615">
        <v>7</v>
      </c>
      <c r="K3451" s="600">
        <v>0</v>
      </c>
    </row>
    <row r="3452" spans="1:11" ht="18.75" x14ac:dyDescent="0.2">
      <c r="A3452" s="598">
        <v>45779</v>
      </c>
      <c r="B3452" s="513" t="str">
        <f t="shared" si="91"/>
        <v>0502</v>
      </c>
      <c r="C3452" s="56">
        <f t="shared" si="92"/>
        <v>2025</v>
      </c>
      <c r="D3452" s="615">
        <v>0</v>
      </c>
      <c r="E3452" s="615">
        <v>0</v>
      </c>
      <c r="F3452" s="615">
        <v>0</v>
      </c>
      <c r="G3452" s="615">
        <v>0</v>
      </c>
      <c r="H3452" s="615">
        <v>0</v>
      </c>
      <c r="I3452" s="615">
        <v>0</v>
      </c>
      <c r="J3452" s="615">
        <v>6</v>
      </c>
      <c r="K3452" s="600">
        <v>1</v>
      </c>
    </row>
    <row r="3453" spans="1:11" ht="18.75" x14ac:dyDescent="0.2">
      <c r="A3453" s="598">
        <v>45780</v>
      </c>
      <c r="B3453" s="513" t="str">
        <f t="shared" si="91"/>
        <v>0503</v>
      </c>
      <c r="C3453" s="56">
        <f t="shared" si="92"/>
        <v>2025</v>
      </c>
      <c r="D3453" s="615">
        <v>0</v>
      </c>
      <c r="E3453" s="615">
        <v>0</v>
      </c>
      <c r="F3453" s="615">
        <v>0</v>
      </c>
      <c r="G3453" s="615">
        <v>0</v>
      </c>
      <c r="H3453" s="615">
        <v>0</v>
      </c>
      <c r="I3453" s="615">
        <v>0</v>
      </c>
      <c r="J3453" s="615">
        <v>2</v>
      </c>
      <c r="K3453" s="600">
        <v>0</v>
      </c>
    </row>
    <row r="3454" spans="1:11" ht="18.75" x14ac:dyDescent="0.2">
      <c r="A3454" s="598">
        <v>45781</v>
      </c>
      <c r="B3454" s="513" t="str">
        <f t="shared" si="91"/>
        <v>0504</v>
      </c>
      <c r="C3454" s="56">
        <f t="shared" si="92"/>
        <v>2025</v>
      </c>
      <c r="D3454" s="615">
        <v>0</v>
      </c>
      <c r="E3454" s="615">
        <v>0</v>
      </c>
      <c r="F3454" s="615">
        <v>0</v>
      </c>
      <c r="G3454" s="615">
        <v>0</v>
      </c>
      <c r="H3454" s="615">
        <v>0</v>
      </c>
      <c r="I3454" s="615">
        <v>0</v>
      </c>
      <c r="J3454" s="615">
        <v>1</v>
      </c>
      <c r="K3454" s="600">
        <v>0</v>
      </c>
    </row>
    <row r="3455" spans="1:11" ht="18.75" x14ac:dyDescent="0.2">
      <c r="A3455" s="598">
        <v>45782</v>
      </c>
      <c r="B3455" s="513" t="str">
        <f t="shared" si="91"/>
        <v>0505</v>
      </c>
      <c r="C3455" s="56">
        <f t="shared" si="92"/>
        <v>2025</v>
      </c>
      <c r="D3455" s="615">
        <v>0</v>
      </c>
      <c r="E3455" s="615">
        <v>0</v>
      </c>
      <c r="F3455" s="615">
        <v>0</v>
      </c>
      <c r="G3455" s="615">
        <v>0</v>
      </c>
      <c r="H3455" s="615">
        <v>0</v>
      </c>
      <c r="I3455" s="615">
        <v>0</v>
      </c>
      <c r="J3455" s="615">
        <v>6</v>
      </c>
      <c r="K3455" s="600">
        <v>0</v>
      </c>
    </row>
    <row r="3456" spans="1:11" ht="18.75" x14ac:dyDescent="0.2">
      <c r="A3456" s="598">
        <v>45783</v>
      </c>
      <c r="B3456" s="513" t="str">
        <f t="shared" si="91"/>
        <v>0506</v>
      </c>
      <c r="C3456" s="56">
        <f t="shared" si="92"/>
        <v>2025</v>
      </c>
      <c r="D3456" s="615">
        <v>0</v>
      </c>
      <c r="E3456" s="615">
        <v>0</v>
      </c>
      <c r="F3456" s="615">
        <v>0</v>
      </c>
      <c r="G3456" s="615">
        <v>0</v>
      </c>
      <c r="H3456" s="615">
        <v>0</v>
      </c>
      <c r="I3456" s="615">
        <v>0</v>
      </c>
      <c r="J3456" s="615">
        <v>1</v>
      </c>
      <c r="K3456" s="600">
        <v>0</v>
      </c>
    </row>
    <row r="3457" spans="1:11" ht="18.75" x14ac:dyDescent="0.2">
      <c r="A3457" s="598">
        <v>45784</v>
      </c>
      <c r="B3457" s="513" t="str">
        <f t="shared" si="91"/>
        <v>0507</v>
      </c>
      <c r="C3457" s="56">
        <f t="shared" si="92"/>
        <v>2025</v>
      </c>
      <c r="D3457" s="615">
        <v>0</v>
      </c>
      <c r="E3457" s="615">
        <v>0</v>
      </c>
      <c r="F3457" s="615">
        <v>0</v>
      </c>
      <c r="G3457" s="615">
        <v>0</v>
      </c>
      <c r="H3457" s="615">
        <v>0</v>
      </c>
      <c r="I3457" s="615">
        <v>0</v>
      </c>
      <c r="J3457" s="615">
        <v>3</v>
      </c>
      <c r="K3457" s="600">
        <v>0</v>
      </c>
    </row>
    <row r="3458" spans="1:11" ht="18.75" x14ac:dyDescent="0.2">
      <c r="A3458" s="598">
        <v>45785</v>
      </c>
      <c r="B3458" s="513" t="str">
        <f t="shared" si="91"/>
        <v>0508</v>
      </c>
      <c r="C3458" s="56">
        <f t="shared" si="92"/>
        <v>2025</v>
      </c>
      <c r="D3458" s="615">
        <v>0</v>
      </c>
      <c r="E3458" s="615">
        <v>0</v>
      </c>
      <c r="F3458" s="615">
        <v>0</v>
      </c>
      <c r="G3458" s="615">
        <v>0</v>
      </c>
      <c r="H3458" s="615">
        <v>0</v>
      </c>
      <c r="I3458" s="615">
        <v>0</v>
      </c>
      <c r="J3458" s="615">
        <v>4</v>
      </c>
      <c r="K3458" s="600">
        <v>0</v>
      </c>
    </row>
    <row r="3459" spans="1:11" ht="18.75" x14ac:dyDescent="0.2">
      <c r="A3459" s="598">
        <v>45786</v>
      </c>
      <c r="B3459" s="513" t="str">
        <f t="shared" si="91"/>
        <v>0509</v>
      </c>
      <c r="C3459" s="56">
        <f t="shared" si="92"/>
        <v>2025</v>
      </c>
      <c r="D3459" s="615">
        <v>0</v>
      </c>
      <c r="E3459" s="615">
        <v>0</v>
      </c>
      <c r="F3459" s="615">
        <v>0</v>
      </c>
      <c r="G3459" s="615">
        <v>0</v>
      </c>
      <c r="H3459" s="615">
        <v>0</v>
      </c>
      <c r="I3459" s="615">
        <v>0</v>
      </c>
      <c r="J3459" s="615">
        <v>4</v>
      </c>
      <c r="K3459" s="600">
        <v>0</v>
      </c>
    </row>
    <row r="3460" spans="1:11" ht="18.75" x14ac:dyDescent="0.2">
      <c r="A3460" s="598">
        <v>45787</v>
      </c>
      <c r="B3460" s="513" t="str">
        <f t="shared" si="91"/>
        <v>0510</v>
      </c>
      <c r="C3460" s="56">
        <f t="shared" si="92"/>
        <v>2025</v>
      </c>
      <c r="D3460" s="615">
        <v>0</v>
      </c>
      <c r="E3460" s="615">
        <v>0</v>
      </c>
      <c r="F3460" s="615">
        <v>0</v>
      </c>
      <c r="G3460" s="615">
        <v>0</v>
      </c>
      <c r="H3460" s="615">
        <v>0</v>
      </c>
      <c r="I3460" s="615">
        <v>0</v>
      </c>
      <c r="J3460" s="615">
        <v>4</v>
      </c>
      <c r="K3460" s="600">
        <v>0</v>
      </c>
    </row>
    <row r="3461" spans="1:11" ht="18.75" x14ac:dyDescent="0.2">
      <c r="A3461" s="598">
        <v>45788</v>
      </c>
      <c r="B3461" s="513" t="str">
        <f t="shared" si="91"/>
        <v>0511</v>
      </c>
      <c r="C3461" s="56">
        <f t="shared" si="92"/>
        <v>2025</v>
      </c>
      <c r="D3461" s="615">
        <v>0</v>
      </c>
      <c r="E3461" s="615">
        <v>0</v>
      </c>
      <c r="F3461" s="615">
        <v>0</v>
      </c>
      <c r="G3461" s="615">
        <v>0</v>
      </c>
      <c r="H3461" s="615">
        <v>0</v>
      </c>
      <c r="I3461" s="615">
        <v>0</v>
      </c>
      <c r="J3461" s="615">
        <v>1</v>
      </c>
      <c r="K3461" s="600">
        <v>0</v>
      </c>
    </row>
    <row r="3462" spans="1:11" ht="18.75" x14ac:dyDescent="0.2">
      <c r="A3462" s="598">
        <v>45789</v>
      </c>
      <c r="B3462" s="513" t="str">
        <f t="shared" si="91"/>
        <v>0512</v>
      </c>
      <c r="C3462" s="56">
        <f t="shared" si="92"/>
        <v>2025</v>
      </c>
      <c r="D3462" s="615">
        <v>0</v>
      </c>
      <c r="E3462" s="615">
        <v>0</v>
      </c>
      <c r="F3462" s="615">
        <v>0</v>
      </c>
      <c r="G3462" s="615">
        <v>0</v>
      </c>
      <c r="H3462" s="615">
        <v>0</v>
      </c>
      <c r="I3462" s="615">
        <v>0</v>
      </c>
      <c r="J3462" s="615">
        <v>3</v>
      </c>
      <c r="K3462" s="600">
        <v>0</v>
      </c>
    </row>
    <row r="3463" spans="1:11" ht="18.75" x14ac:dyDescent="0.2">
      <c r="A3463" s="598">
        <v>45790</v>
      </c>
      <c r="B3463" s="513" t="str">
        <f t="shared" si="91"/>
        <v>0513</v>
      </c>
      <c r="C3463" s="56">
        <f t="shared" si="92"/>
        <v>2025</v>
      </c>
      <c r="D3463" s="615">
        <v>0</v>
      </c>
      <c r="E3463" s="615">
        <v>0</v>
      </c>
      <c r="F3463" s="615">
        <v>0</v>
      </c>
      <c r="G3463" s="615">
        <v>0</v>
      </c>
      <c r="H3463" s="615">
        <v>0</v>
      </c>
      <c r="I3463" s="615">
        <v>0</v>
      </c>
      <c r="J3463" s="615">
        <v>0</v>
      </c>
      <c r="K3463" s="600">
        <v>0</v>
      </c>
    </row>
    <row r="3464" spans="1:11" ht="18.75" x14ac:dyDescent="0.2">
      <c r="A3464" s="598">
        <v>45791</v>
      </c>
      <c r="B3464" s="513" t="str">
        <f t="shared" si="91"/>
        <v>0514</v>
      </c>
      <c r="C3464" s="56">
        <f t="shared" si="92"/>
        <v>2025</v>
      </c>
      <c r="D3464" s="615">
        <v>0</v>
      </c>
      <c r="E3464" s="615">
        <v>0</v>
      </c>
      <c r="F3464" s="615">
        <v>0</v>
      </c>
      <c r="G3464" s="615">
        <v>0</v>
      </c>
      <c r="H3464" s="615">
        <v>0</v>
      </c>
      <c r="I3464" s="615">
        <v>0</v>
      </c>
      <c r="J3464" s="615">
        <v>2</v>
      </c>
      <c r="K3464" s="600">
        <v>0</v>
      </c>
    </row>
    <row r="3465" spans="1:11" ht="18.75" x14ac:dyDescent="0.2">
      <c r="A3465" s="598">
        <v>45792</v>
      </c>
      <c r="B3465" s="513" t="str">
        <f t="shared" si="91"/>
        <v>0515</v>
      </c>
      <c r="C3465" s="56">
        <f t="shared" si="92"/>
        <v>2025</v>
      </c>
      <c r="D3465" s="615">
        <v>0</v>
      </c>
      <c r="E3465" s="615">
        <v>0</v>
      </c>
      <c r="F3465" s="615">
        <v>0</v>
      </c>
      <c r="G3465" s="615">
        <v>0</v>
      </c>
      <c r="H3465" s="615">
        <v>0</v>
      </c>
      <c r="I3465" s="615">
        <v>0</v>
      </c>
      <c r="J3465" s="615">
        <v>5</v>
      </c>
      <c r="K3465" s="600">
        <v>0</v>
      </c>
    </row>
    <row r="3466" spans="1:11" ht="18.75" x14ac:dyDescent="0.2">
      <c r="A3466" s="598">
        <v>45793</v>
      </c>
      <c r="B3466" s="513" t="str">
        <f t="shared" si="91"/>
        <v>0516</v>
      </c>
      <c r="C3466" s="56">
        <f t="shared" si="92"/>
        <v>2025</v>
      </c>
      <c r="D3466" s="615">
        <v>0</v>
      </c>
      <c r="E3466" s="615">
        <v>0</v>
      </c>
      <c r="F3466" s="615">
        <v>0</v>
      </c>
      <c r="G3466" s="615">
        <v>0</v>
      </c>
      <c r="H3466" s="615">
        <v>0</v>
      </c>
      <c r="I3466" s="615">
        <v>0</v>
      </c>
      <c r="J3466" s="615">
        <v>1</v>
      </c>
      <c r="K3466" s="600">
        <v>0</v>
      </c>
    </row>
    <row r="3467" spans="1:11" ht="18.75" x14ac:dyDescent="0.2">
      <c r="A3467" s="598">
        <v>45794</v>
      </c>
      <c r="B3467" s="513" t="str">
        <f t="shared" si="91"/>
        <v>0517</v>
      </c>
      <c r="C3467" s="56">
        <f t="shared" si="92"/>
        <v>2025</v>
      </c>
      <c r="D3467" s="615">
        <v>0</v>
      </c>
      <c r="E3467" s="615">
        <v>0</v>
      </c>
      <c r="F3467" s="615">
        <v>0</v>
      </c>
      <c r="G3467" s="615">
        <v>0</v>
      </c>
      <c r="H3467" s="615">
        <v>0</v>
      </c>
      <c r="I3467" s="615">
        <v>0</v>
      </c>
      <c r="J3467" s="615">
        <v>0</v>
      </c>
      <c r="K3467" s="600">
        <v>0</v>
      </c>
    </row>
    <row r="3468" spans="1:11" ht="18.75" x14ac:dyDescent="0.2">
      <c r="A3468" s="598">
        <v>45795</v>
      </c>
      <c r="B3468" s="513" t="str">
        <f t="shared" si="91"/>
        <v>0518</v>
      </c>
      <c r="C3468" s="56">
        <f t="shared" si="92"/>
        <v>2025</v>
      </c>
      <c r="D3468" s="615">
        <v>0</v>
      </c>
      <c r="E3468" s="615">
        <v>0</v>
      </c>
      <c r="F3468" s="615">
        <v>0</v>
      </c>
      <c r="G3468" s="615">
        <v>0</v>
      </c>
      <c r="H3468" s="615">
        <v>0</v>
      </c>
      <c r="I3468" s="615">
        <v>0</v>
      </c>
      <c r="J3468" s="615">
        <v>0</v>
      </c>
      <c r="K3468" s="600">
        <v>0</v>
      </c>
    </row>
    <row r="3469" spans="1:11" ht="18.75" x14ac:dyDescent="0.2">
      <c r="A3469" s="598">
        <v>45796</v>
      </c>
      <c r="B3469" s="513" t="str">
        <f t="shared" si="91"/>
        <v>0519</v>
      </c>
      <c r="C3469" s="56">
        <f t="shared" si="92"/>
        <v>2025</v>
      </c>
      <c r="D3469" s="615">
        <v>0</v>
      </c>
      <c r="E3469" s="615">
        <v>0</v>
      </c>
      <c r="F3469" s="615">
        <v>0</v>
      </c>
      <c r="G3469" s="615">
        <v>0</v>
      </c>
      <c r="H3469" s="615">
        <v>0</v>
      </c>
      <c r="I3469" s="615">
        <v>0</v>
      </c>
      <c r="J3469" s="615">
        <v>1</v>
      </c>
      <c r="K3469" s="600">
        <v>0</v>
      </c>
    </row>
    <row r="3470" spans="1:11" ht="18.75" x14ac:dyDescent="0.2">
      <c r="A3470" s="598">
        <v>45797</v>
      </c>
      <c r="B3470" s="513" t="str">
        <f t="shared" si="91"/>
        <v>0520</v>
      </c>
      <c r="C3470" s="56">
        <f t="shared" si="92"/>
        <v>2025</v>
      </c>
      <c r="D3470" s="615">
        <v>0</v>
      </c>
      <c r="E3470" s="615">
        <v>0</v>
      </c>
      <c r="F3470" s="615">
        <v>0</v>
      </c>
      <c r="G3470" s="615">
        <v>0</v>
      </c>
      <c r="H3470" s="615">
        <v>0</v>
      </c>
      <c r="I3470" s="615">
        <v>0</v>
      </c>
      <c r="J3470" s="615">
        <v>1</v>
      </c>
      <c r="K3470" s="600">
        <v>0</v>
      </c>
    </row>
    <row r="3471" spans="1:11" ht="18.75" x14ac:dyDescent="0.2">
      <c r="A3471" s="598">
        <v>45798</v>
      </c>
      <c r="B3471" s="513" t="str">
        <f t="shared" si="91"/>
        <v>0521</v>
      </c>
      <c r="C3471" s="56">
        <f t="shared" si="92"/>
        <v>2025</v>
      </c>
      <c r="D3471" s="615">
        <v>0</v>
      </c>
      <c r="E3471" s="615">
        <v>0</v>
      </c>
      <c r="F3471" s="615">
        <v>0</v>
      </c>
      <c r="G3471" s="615">
        <v>0</v>
      </c>
      <c r="H3471" s="615">
        <v>0</v>
      </c>
      <c r="I3471" s="615">
        <v>0</v>
      </c>
      <c r="J3471" s="615">
        <v>2</v>
      </c>
      <c r="K3471" s="600">
        <v>0</v>
      </c>
    </row>
    <row r="3472" spans="1:11" ht="18.75" x14ac:dyDescent="0.2">
      <c r="A3472" s="598">
        <v>45799</v>
      </c>
      <c r="B3472" s="513" t="str">
        <f t="shared" si="91"/>
        <v>0522</v>
      </c>
      <c r="C3472" s="56">
        <f t="shared" si="92"/>
        <v>2025</v>
      </c>
      <c r="D3472" s="615">
        <v>0</v>
      </c>
      <c r="E3472" s="615">
        <v>0</v>
      </c>
      <c r="F3472" s="615">
        <v>0</v>
      </c>
      <c r="G3472" s="615">
        <v>0</v>
      </c>
      <c r="H3472" s="615">
        <v>0</v>
      </c>
      <c r="I3472" s="615">
        <v>0</v>
      </c>
      <c r="J3472" s="615">
        <v>0</v>
      </c>
      <c r="K3472" s="600">
        <v>0</v>
      </c>
    </row>
    <row r="3473" spans="1:11" ht="18.75" x14ac:dyDescent="0.2">
      <c r="A3473" s="598">
        <v>45800</v>
      </c>
      <c r="B3473" s="513" t="str">
        <f t="shared" si="91"/>
        <v>0523</v>
      </c>
      <c r="C3473" s="56">
        <f t="shared" si="92"/>
        <v>2025</v>
      </c>
      <c r="D3473" s="615">
        <v>0</v>
      </c>
      <c r="E3473" s="615">
        <v>0</v>
      </c>
      <c r="F3473" s="615">
        <v>0</v>
      </c>
      <c r="G3473" s="615">
        <v>0</v>
      </c>
      <c r="H3473" s="615">
        <v>0</v>
      </c>
      <c r="I3473" s="615">
        <v>0</v>
      </c>
      <c r="J3473" s="615">
        <v>2</v>
      </c>
      <c r="K3473" s="600">
        <v>0</v>
      </c>
    </row>
    <row r="3474" spans="1:11" ht="18.75" x14ac:dyDescent="0.2">
      <c r="A3474" s="598">
        <v>45801</v>
      </c>
      <c r="B3474" s="513" t="str">
        <f t="shared" si="91"/>
        <v>0524</v>
      </c>
      <c r="C3474" s="56">
        <f t="shared" si="92"/>
        <v>2025</v>
      </c>
      <c r="D3474" s="615">
        <v>0</v>
      </c>
      <c r="E3474" s="615">
        <v>0</v>
      </c>
      <c r="F3474" s="615">
        <v>0</v>
      </c>
      <c r="G3474" s="615">
        <v>0</v>
      </c>
      <c r="H3474" s="615">
        <v>0</v>
      </c>
      <c r="I3474" s="615">
        <v>0</v>
      </c>
      <c r="J3474" s="615">
        <v>1</v>
      </c>
      <c r="K3474" s="600">
        <v>0</v>
      </c>
    </row>
    <row r="3475" spans="1:11" ht="18.75" x14ac:dyDescent="0.2">
      <c r="A3475" s="598">
        <v>45802</v>
      </c>
      <c r="B3475" s="513" t="str">
        <f t="shared" si="91"/>
        <v>0525</v>
      </c>
      <c r="C3475" s="56">
        <f t="shared" si="92"/>
        <v>2025</v>
      </c>
      <c r="D3475" s="615">
        <v>0</v>
      </c>
      <c r="E3475" s="615">
        <v>0</v>
      </c>
      <c r="F3475" s="615">
        <v>0</v>
      </c>
      <c r="G3475" s="615">
        <v>0</v>
      </c>
      <c r="H3475" s="615">
        <v>0</v>
      </c>
      <c r="I3475" s="615">
        <v>0</v>
      </c>
      <c r="J3475" s="615">
        <v>2</v>
      </c>
      <c r="K3475" s="600">
        <v>0</v>
      </c>
    </row>
    <row r="3476" spans="1:11" ht="18.75" x14ac:dyDescent="0.2">
      <c r="A3476" s="598">
        <v>45803</v>
      </c>
      <c r="B3476" s="513" t="str">
        <f t="shared" si="91"/>
        <v>0526</v>
      </c>
      <c r="C3476" s="56">
        <f t="shared" si="92"/>
        <v>2025</v>
      </c>
      <c r="D3476" s="615">
        <v>0</v>
      </c>
      <c r="E3476" s="615">
        <v>0</v>
      </c>
      <c r="F3476" s="615">
        <v>0</v>
      </c>
      <c r="G3476" s="615">
        <v>0</v>
      </c>
      <c r="H3476" s="615">
        <v>0</v>
      </c>
      <c r="I3476" s="615">
        <v>0</v>
      </c>
      <c r="J3476" s="615">
        <v>1</v>
      </c>
      <c r="K3476" s="600">
        <v>0</v>
      </c>
    </row>
    <row r="3477" spans="1:11" ht="18.75" x14ac:dyDescent="0.2">
      <c r="A3477" s="598">
        <v>45804</v>
      </c>
      <c r="B3477" s="513" t="str">
        <f t="shared" si="91"/>
        <v>0527</v>
      </c>
      <c r="C3477" s="56">
        <f t="shared" si="92"/>
        <v>2025</v>
      </c>
      <c r="D3477" s="615">
        <v>0</v>
      </c>
      <c r="E3477" s="615">
        <v>0</v>
      </c>
      <c r="F3477" s="615">
        <v>0</v>
      </c>
      <c r="G3477" s="615">
        <v>0</v>
      </c>
      <c r="H3477" s="615">
        <v>0</v>
      </c>
      <c r="I3477" s="615">
        <v>0</v>
      </c>
      <c r="J3477" s="615">
        <v>2</v>
      </c>
      <c r="K3477" s="600">
        <v>0</v>
      </c>
    </row>
    <row r="3478" spans="1:11" ht="18.75" x14ac:dyDescent="0.2">
      <c r="A3478" s="598">
        <v>45805</v>
      </c>
      <c r="B3478" s="513" t="str">
        <f t="shared" si="91"/>
        <v>0528</v>
      </c>
      <c r="C3478" s="56">
        <f t="shared" si="92"/>
        <v>2025</v>
      </c>
      <c r="D3478" s="615">
        <v>0</v>
      </c>
      <c r="E3478" s="615">
        <v>0</v>
      </c>
      <c r="F3478" s="615">
        <v>0</v>
      </c>
      <c r="G3478" s="615">
        <v>0</v>
      </c>
      <c r="H3478" s="615">
        <v>0</v>
      </c>
      <c r="I3478" s="615">
        <v>0</v>
      </c>
      <c r="J3478" s="615">
        <v>2</v>
      </c>
      <c r="K3478" s="600">
        <v>0</v>
      </c>
    </row>
    <row r="3479" spans="1:11" ht="18.75" x14ac:dyDescent="0.2">
      <c r="A3479" s="598">
        <v>45806</v>
      </c>
      <c r="B3479" s="513" t="str">
        <f t="shared" si="91"/>
        <v>0529</v>
      </c>
      <c r="C3479" s="56">
        <f t="shared" si="92"/>
        <v>2025</v>
      </c>
      <c r="D3479" s="615">
        <v>0</v>
      </c>
      <c r="E3479" s="615">
        <v>0</v>
      </c>
      <c r="F3479" s="615">
        <v>0</v>
      </c>
      <c r="G3479" s="615">
        <v>0</v>
      </c>
      <c r="H3479" s="615">
        <v>0</v>
      </c>
      <c r="I3479" s="615">
        <v>0</v>
      </c>
      <c r="J3479" s="615">
        <v>2</v>
      </c>
      <c r="K3479" s="600">
        <v>0</v>
      </c>
    </row>
    <row r="3480" spans="1:11" ht="18.75" x14ac:dyDescent="0.2">
      <c r="A3480" s="598">
        <v>45807</v>
      </c>
      <c r="B3480" s="513" t="str">
        <f t="shared" si="91"/>
        <v>0530</v>
      </c>
      <c r="C3480" s="56">
        <f t="shared" si="92"/>
        <v>2025</v>
      </c>
      <c r="D3480" s="615">
        <v>0</v>
      </c>
      <c r="E3480" s="615">
        <v>0</v>
      </c>
      <c r="F3480" s="615">
        <v>0</v>
      </c>
      <c r="G3480" s="615">
        <v>0</v>
      </c>
      <c r="H3480" s="615">
        <v>0</v>
      </c>
      <c r="I3480" s="615">
        <v>0</v>
      </c>
      <c r="J3480" s="615">
        <v>0</v>
      </c>
      <c r="K3480" s="600">
        <v>0</v>
      </c>
    </row>
    <row r="3481" spans="1:11" ht="18.75" x14ac:dyDescent="0.2">
      <c r="A3481" s="598">
        <v>45808</v>
      </c>
      <c r="B3481" s="513" t="str">
        <f t="shared" si="91"/>
        <v>0531</v>
      </c>
      <c r="C3481" s="56">
        <f t="shared" si="92"/>
        <v>2025</v>
      </c>
      <c r="D3481" s="615">
        <v>0</v>
      </c>
      <c r="E3481" s="615">
        <v>0</v>
      </c>
      <c r="F3481" s="615">
        <v>0</v>
      </c>
      <c r="G3481" s="615">
        <v>0</v>
      </c>
      <c r="H3481" s="615">
        <v>0</v>
      </c>
      <c r="I3481" s="615">
        <v>0</v>
      </c>
      <c r="J3481" s="615">
        <v>2</v>
      </c>
      <c r="K3481" s="600">
        <v>0</v>
      </c>
    </row>
    <row r="3482" spans="1:11" ht="18.75" x14ac:dyDescent="0.2">
      <c r="A3482" s="598">
        <v>45809</v>
      </c>
      <c r="B3482" s="513" t="str">
        <f t="shared" si="91"/>
        <v>0601</v>
      </c>
      <c r="C3482" s="56">
        <f t="shared" si="92"/>
        <v>2025</v>
      </c>
      <c r="D3482" s="615">
        <v>0</v>
      </c>
      <c r="E3482" s="615">
        <v>0</v>
      </c>
      <c r="F3482" s="615">
        <v>0</v>
      </c>
      <c r="G3482" s="615">
        <v>0</v>
      </c>
      <c r="H3482" s="615">
        <v>0</v>
      </c>
      <c r="I3482" s="615">
        <v>0</v>
      </c>
      <c r="J3482" s="615">
        <v>0</v>
      </c>
      <c r="K3482" s="600">
        <v>0</v>
      </c>
    </row>
    <row r="3483" spans="1:11" ht="18.75" x14ac:dyDescent="0.2">
      <c r="A3483" s="598">
        <v>45810</v>
      </c>
      <c r="B3483" s="513" t="str">
        <f t="shared" si="91"/>
        <v>0602</v>
      </c>
      <c r="C3483" s="56">
        <f t="shared" si="92"/>
        <v>2025</v>
      </c>
      <c r="D3483" s="615">
        <v>0</v>
      </c>
      <c r="E3483" s="615">
        <v>0</v>
      </c>
      <c r="F3483" s="615">
        <v>0</v>
      </c>
      <c r="G3483" s="615">
        <v>0</v>
      </c>
      <c r="H3483" s="615">
        <v>0</v>
      </c>
      <c r="I3483" s="615">
        <v>0</v>
      </c>
      <c r="J3483" s="615">
        <v>4</v>
      </c>
      <c r="K3483" s="600">
        <v>0</v>
      </c>
    </row>
    <row r="3484" spans="1:11" ht="18.75" x14ac:dyDescent="0.2">
      <c r="A3484" s="598">
        <v>45811</v>
      </c>
      <c r="B3484" s="513" t="str">
        <f t="shared" si="91"/>
        <v>0603</v>
      </c>
      <c r="C3484" s="56">
        <f t="shared" si="92"/>
        <v>2025</v>
      </c>
      <c r="D3484" s="615">
        <v>0</v>
      </c>
      <c r="E3484" s="615">
        <v>0</v>
      </c>
      <c r="F3484" s="615">
        <v>0</v>
      </c>
      <c r="G3484" s="615">
        <v>0</v>
      </c>
      <c r="H3484" s="615">
        <v>0</v>
      </c>
      <c r="I3484" s="615">
        <v>0</v>
      </c>
      <c r="J3484" s="615">
        <v>0</v>
      </c>
      <c r="K3484" s="600">
        <v>0</v>
      </c>
    </row>
    <row r="3485" spans="1:11" ht="18.75" x14ac:dyDescent="0.2">
      <c r="A3485" s="598">
        <v>45812</v>
      </c>
      <c r="B3485" s="513" t="str">
        <f t="shared" ref="B3485:B3547" si="93">CONCATENATE(TEXT(A3485,"mm"),TEXT(A3485,"dd"))</f>
        <v>0604</v>
      </c>
      <c r="C3485" s="56">
        <f t="shared" si="92"/>
        <v>2025</v>
      </c>
      <c r="D3485" s="615">
        <v>0</v>
      </c>
      <c r="E3485" s="615">
        <v>0</v>
      </c>
      <c r="F3485" s="615">
        <v>0</v>
      </c>
      <c r="G3485" s="615">
        <v>0</v>
      </c>
      <c r="H3485" s="615">
        <v>0</v>
      </c>
      <c r="I3485" s="615">
        <v>0</v>
      </c>
      <c r="J3485" s="615">
        <v>2</v>
      </c>
      <c r="K3485" s="600">
        <v>0</v>
      </c>
    </row>
    <row r="3486" spans="1:11" ht="18.75" x14ac:dyDescent="0.2">
      <c r="A3486" s="598">
        <v>45813</v>
      </c>
      <c r="B3486" s="513" t="str">
        <f t="shared" si="93"/>
        <v>0605</v>
      </c>
      <c r="C3486" s="56">
        <f t="shared" si="92"/>
        <v>2025</v>
      </c>
      <c r="D3486" s="615">
        <v>0</v>
      </c>
      <c r="E3486" s="615">
        <v>0</v>
      </c>
      <c r="F3486" s="615">
        <v>0</v>
      </c>
      <c r="G3486" s="615">
        <v>0</v>
      </c>
      <c r="H3486" s="615">
        <v>0</v>
      </c>
      <c r="I3486" s="615">
        <v>0</v>
      </c>
      <c r="J3486" s="615">
        <v>2</v>
      </c>
      <c r="K3486" s="600">
        <v>0</v>
      </c>
    </row>
    <row r="3487" spans="1:11" ht="18.75" x14ac:dyDescent="0.2">
      <c r="A3487" s="598">
        <v>45814</v>
      </c>
      <c r="B3487" s="513" t="str">
        <f t="shared" si="93"/>
        <v>0606</v>
      </c>
      <c r="C3487" s="56">
        <f t="shared" si="92"/>
        <v>2025</v>
      </c>
      <c r="D3487" s="615">
        <v>0</v>
      </c>
      <c r="E3487" s="615">
        <v>0</v>
      </c>
      <c r="F3487" s="615">
        <v>0</v>
      </c>
      <c r="G3487" s="615">
        <v>0</v>
      </c>
      <c r="H3487" s="615">
        <v>0</v>
      </c>
      <c r="I3487" s="615">
        <v>0</v>
      </c>
      <c r="J3487" s="615">
        <v>1</v>
      </c>
      <c r="K3487" s="600">
        <v>0</v>
      </c>
    </row>
    <row r="3488" spans="1:11" ht="18.75" x14ac:dyDescent="0.2">
      <c r="A3488" s="598">
        <v>45815</v>
      </c>
      <c r="B3488" s="513" t="str">
        <f t="shared" si="93"/>
        <v>0607</v>
      </c>
      <c r="C3488" s="56">
        <f t="shared" si="92"/>
        <v>2025</v>
      </c>
      <c r="D3488" s="615">
        <v>0</v>
      </c>
      <c r="E3488" s="615">
        <v>0</v>
      </c>
      <c r="F3488" s="615">
        <v>0</v>
      </c>
      <c r="G3488" s="615">
        <v>0</v>
      </c>
      <c r="H3488" s="615">
        <v>0</v>
      </c>
      <c r="I3488" s="615">
        <v>0</v>
      </c>
      <c r="J3488" s="615">
        <v>0</v>
      </c>
      <c r="K3488" s="600">
        <v>0</v>
      </c>
    </row>
    <row r="3489" spans="1:11" ht="18.75" x14ac:dyDescent="0.2">
      <c r="A3489" s="598">
        <v>45816</v>
      </c>
      <c r="B3489" s="513" t="str">
        <f t="shared" si="93"/>
        <v>0608</v>
      </c>
      <c r="C3489" s="56">
        <f t="shared" si="92"/>
        <v>2025</v>
      </c>
      <c r="D3489" s="615">
        <v>0</v>
      </c>
      <c r="E3489" s="615">
        <v>0</v>
      </c>
      <c r="F3489" s="615">
        <v>0</v>
      </c>
      <c r="G3489" s="615">
        <v>0</v>
      </c>
      <c r="H3489" s="615">
        <v>0</v>
      </c>
      <c r="I3489" s="615">
        <v>0</v>
      </c>
      <c r="J3489" s="615">
        <v>1</v>
      </c>
      <c r="K3489" s="600">
        <v>0</v>
      </c>
    </row>
    <row r="3490" spans="1:11" ht="18.75" x14ac:dyDescent="0.2">
      <c r="A3490" s="598">
        <v>45817</v>
      </c>
      <c r="B3490" s="513" t="str">
        <f t="shared" si="93"/>
        <v>0609</v>
      </c>
      <c r="C3490" s="56">
        <f t="shared" si="92"/>
        <v>2025</v>
      </c>
      <c r="D3490" s="615">
        <v>0</v>
      </c>
      <c r="E3490" s="615">
        <v>0</v>
      </c>
      <c r="F3490" s="615">
        <v>0</v>
      </c>
      <c r="G3490" s="615">
        <v>0</v>
      </c>
      <c r="H3490" s="615">
        <v>0</v>
      </c>
      <c r="I3490" s="615">
        <v>0</v>
      </c>
      <c r="J3490" s="615">
        <v>2</v>
      </c>
      <c r="K3490" s="600">
        <v>0</v>
      </c>
    </row>
    <row r="3491" spans="1:11" ht="18.75" x14ac:dyDescent="0.2">
      <c r="A3491" s="598">
        <v>45818</v>
      </c>
      <c r="B3491" s="513" t="str">
        <f t="shared" si="93"/>
        <v>0610</v>
      </c>
      <c r="C3491" s="56">
        <f t="shared" si="92"/>
        <v>2025</v>
      </c>
      <c r="D3491" s="615">
        <v>0</v>
      </c>
      <c r="E3491" s="615">
        <v>0</v>
      </c>
      <c r="F3491" s="615">
        <v>0</v>
      </c>
      <c r="G3491" s="615">
        <v>0</v>
      </c>
      <c r="H3491" s="615">
        <v>0</v>
      </c>
      <c r="I3491" s="615">
        <v>0</v>
      </c>
      <c r="J3491" s="615">
        <v>2</v>
      </c>
      <c r="K3491" s="600">
        <v>0</v>
      </c>
    </row>
    <row r="3492" spans="1:11" ht="18.75" x14ac:dyDescent="0.2">
      <c r="A3492" s="598">
        <v>45819</v>
      </c>
      <c r="B3492" s="513" t="str">
        <f t="shared" si="93"/>
        <v>0611</v>
      </c>
      <c r="C3492" s="56">
        <f t="shared" si="92"/>
        <v>2025</v>
      </c>
      <c r="D3492" s="615">
        <v>0</v>
      </c>
      <c r="E3492" s="615">
        <v>0</v>
      </c>
      <c r="F3492" s="615">
        <v>0</v>
      </c>
      <c r="G3492" s="615">
        <v>0</v>
      </c>
      <c r="H3492" s="615">
        <v>0</v>
      </c>
      <c r="I3492" s="615">
        <v>0</v>
      </c>
      <c r="J3492" s="615">
        <v>1</v>
      </c>
      <c r="K3492" s="600">
        <v>1</v>
      </c>
    </row>
    <row r="3493" spans="1:11" ht="18.75" x14ac:dyDescent="0.2">
      <c r="A3493" s="598">
        <v>45820</v>
      </c>
      <c r="B3493" s="513" t="str">
        <f t="shared" si="93"/>
        <v>0612</v>
      </c>
      <c r="C3493" s="56">
        <f t="shared" si="92"/>
        <v>2025</v>
      </c>
      <c r="D3493" s="615">
        <v>0</v>
      </c>
      <c r="E3493" s="615">
        <v>0</v>
      </c>
      <c r="F3493" s="615">
        <v>0</v>
      </c>
      <c r="G3493" s="615">
        <v>0</v>
      </c>
      <c r="H3493" s="615">
        <v>0</v>
      </c>
      <c r="I3493" s="615">
        <v>0</v>
      </c>
      <c r="J3493" s="615">
        <v>1</v>
      </c>
      <c r="K3493" s="600">
        <v>0</v>
      </c>
    </row>
    <row r="3494" spans="1:11" ht="18.75" x14ac:dyDescent="0.2">
      <c r="A3494" s="598">
        <v>45821</v>
      </c>
      <c r="B3494" s="513" t="str">
        <f t="shared" si="93"/>
        <v>0613</v>
      </c>
      <c r="C3494" s="56">
        <f t="shared" si="92"/>
        <v>2025</v>
      </c>
      <c r="D3494" s="615">
        <v>0</v>
      </c>
      <c r="E3494" s="615">
        <v>0</v>
      </c>
      <c r="F3494" s="615">
        <v>0</v>
      </c>
      <c r="G3494" s="615">
        <v>0</v>
      </c>
      <c r="H3494" s="615">
        <v>0</v>
      </c>
      <c r="I3494" s="615">
        <v>0</v>
      </c>
      <c r="J3494" s="615">
        <v>1</v>
      </c>
      <c r="K3494" s="600">
        <v>0</v>
      </c>
    </row>
    <row r="3495" spans="1:11" ht="18.75" x14ac:dyDescent="0.2">
      <c r="A3495" s="598">
        <v>45822</v>
      </c>
      <c r="B3495" s="513" t="str">
        <f t="shared" si="93"/>
        <v>0614</v>
      </c>
      <c r="C3495" s="56">
        <f t="shared" si="92"/>
        <v>2025</v>
      </c>
      <c r="D3495" s="615">
        <v>0</v>
      </c>
      <c r="E3495" s="615">
        <v>0</v>
      </c>
      <c r="F3495" s="615">
        <v>0</v>
      </c>
      <c r="G3495" s="615">
        <v>0</v>
      </c>
      <c r="H3495" s="615">
        <v>0</v>
      </c>
      <c r="I3495" s="615">
        <v>0</v>
      </c>
      <c r="J3495" s="615">
        <v>0</v>
      </c>
      <c r="K3495" s="600">
        <v>2</v>
      </c>
    </row>
    <row r="3496" spans="1:11" ht="18.75" x14ac:dyDescent="0.2">
      <c r="A3496" s="598">
        <v>45823</v>
      </c>
      <c r="B3496" s="513" t="str">
        <f t="shared" si="93"/>
        <v>0615</v>
      </c>
      <c r="C3496" s="56">
        <f t="shared" si="92"/>
        <v>2025</v>
      </c>
      <c r="D3496" s="615">
        <v>0</v>
      </c>
      <c r="E3496" s="615">
        <v>0</v>
      </c>
      <c r="F3496" s="615">
        <v>0</v>
      </c>
      <c r="G3496" s="615">
        <v>0</v>
      </c>
      <c r="H3496" s="615">
        <v>0</v>
      </c>
      <c r="I3496" s="615">
        <v>0</v>
      </c>
      <c r="J3496" s="615">
        <v>2</v>
      </c>
      <c r="K3496" s="600">
        <v>0</v>
      </c>
    </row>
    <row r="3497" spans="1:11" ht="18.75" x14ac:dyDescent="0.2">
      <c r="A3497" s="598">
        <v>45824</v>
      </c>
      <c r="B3497" s="513" t="str">
        <f t="shared" si="93"/>
        <v>0616</v>
      </c>
      <c r="C3497" s="56">
        <f t="shared" ref="C3497:C3547" si="94">YEAR(A3497)</f>
        <v>2025</v>
      </c>
      <c r="D3497" s="615">
        <v>0</v>
      </c>
      <c r="E3497" s="615">
        <v>0</v>
      </c>
      <c r="F3497" s="615">
        <v>0</v>
      </c>
      <c r="G3497" s="615">
        <v>0</v>
      </c>
      <c r="H3497" s="615">
        <v>0</v>
      </c>
      <c r="I3497" s="615">
        <v>0</v>
      </c>
      <c r="J3497" s="615">
        <v>4</v>
      </c>
      <c r="K3497" s="600">
        <v>0</v>
      </c>
    </row>
    <row r="3498" spans="1:11" ht="18.75" x14ac:dyDescent="0.2">
      <c r="A3498" s="598">
        <v>45825</v>
      </c>
      <c r="B3498" s="513" t="str">
        <f t="shared" si="93"/>
        <v>0617</v>
      </c>
      <c r="C3498" s="56">
        <f t="shared" si="94"/>
        <v>2025</v>
      </c>
      <c r="D3498" s="615">
        <v>0</v>
      </c>
      <c r="E3498" s="615">
        <v>0</v>
      </c>
      <c r="F3498" s="615">
        <v>0</v>
      </c>
      <c r="G3498" s="615">
        <v>0</v>
      </c>
      <c r="H3498" s="615">
        <v>0</v>
      </c>
      <c r="I3498" s="615">
        <v>0</v>
      </c>
      <c r="J3498" s="615">
        <v>1</v>
      </c>
      <c r="K3498" s="600">
        <v>0</v>
      </c>
    </row>
    <row r="3499" spans="1:11" ht="18.75" x14ac:dyDescent="0.2">
      <c r="A3499" s="598">
        <v>45826</v>
      </c>
      <c r="B3499" s="513" t="str">
        <f t="shared" si="93"/>
        <v>0618</v>
      </c>
      <c r="C3499" s="56">
        <f t="shared" si="94"/>
        <v>2025</v>
      </c>
      <c r="D3499" s="615">
        <v>0</v>
      </c>
      <c r="E3499" s="615">
        <v>0</v>
      </c>
      <c r="F3499" s="615">
        <v>0</v>
      </c>
      <c r="G3499" s="615">
        <v>0</v>
      </c>
      <c r="H3499" s="615">
        <v>0</v>
      </c>
      <c r="I3499" s="615">
        <v>0</v>
      </c>
      <c r="J3499" s="615">
        <v>0</v>
      </c>
      <c r="K3499" s="600">
        <v>0</v>
      </c>
    </row>
    <row r="3500" spans="1:11" ht="18.75" x14ac:dyDescent="0.2">
      <c r="A3500" s="598">
        <v>45827</v>
      </c>
      <c r="B3500" s="513" t="str">
        <f t="shared" si="93"/>
        <v>0619</v>
      </c>
      <c r="C3500" s="56">
        <f t="shared" si="94"/>
        <v>2025</v>
      </c>
      <c r="D3500" s="615">
        <v>0</v>
      </c>
      <c r="E3500" s="615">
        <v>0</v>
      </c>
      <c r="F3500" s="615">
        <v>0</v>
      </c>
      <c r="G3500" s="615">
        <v>0</v>
      </c>
      <c r="H3500" s="615">
        <v>0</v>
      </c>
      <c r="I3500" s="615">
        <v>0</v>
      </c>
      <c r="J3500" s="615">
        <v>0</v>
      </c>
      <c r="K3500" s="600">
        <v>0</v>
      </c>
    </row>
    <row r="3501" spans="1:11" ht="18.75" x14ac:dyDescent="0.2">
      <c r="A3501" s="598">
        <v>45828</v>
      </c>
      <c r="B3501" s="513" t="str">
        <f t="shared" si="93"/>
        <v>0620</v>
      </c>
      <c r="C3501" s="56">
        <f t="shared" si="94"/>
        <v>2025</v>
      </c>
      <c r="D3501" s="615">
        <v>0</v>
      </c>
      <c r="E3501" s="615">
        <v>0</v>
      </c>
      <c r="F3501" s="615">
        <v>0</v>
      </c>
      <c r="G3501" s="615">
        <v>0</v>
      </c>
      <c r="H3501" s="615">
        <v>0</v>
      </c>
      <c r="I3501" s="615">
        <v>0</v>
      </c>
      <c r="J3501" s="615">
        <v>0</v>
      </c>
      <c r="K3501" s="600">
        <v>0</v>
      </c>
    </row>
    <row r="3502" spans="1:11" ht="18.75" x14ac:dyDescent="0.2">
      <c r="A3502" s="598">
        <v>45829</v>
      </c>
      <c r="B3502" s="513" t="str">
        <f t="shared" si="93"/>
        <v>0621</v>
      </c>
      <c r="C3502" s="56">
        <f t="shared" si="94"/>
        <v>2025</v>
      </c>
      <c r="D3502" s="615">
        <v>0</v>
      </c>
      <c r="E3502" s="615">
        <v>0</v>
      </c>
      <c r="F3502" s="615">
        <v>0</v>
      </c>
      <c r="G3502" s="615">
        <v>0</v>
      </c>
      <c r="H3502" s="615">
        <v>0</v>
      </c>
      <c r="I3502" s="615">
        <v>0</v>
      </c>
      <c r="J3502" s="615">
        <v>0</v>
      </c>
      <c r="K3502" s="600">
        <v>0</v>
      </c>
    </row>
    <row r="3503" spans="1:11" ht="18.75" x14ac:dyDescent="0.2">
      <c r="A3503" s="598">
        <v>45830</v>
      </c>
      <c r="B3503" s="513" t="str">
        <f t="shared" si="93"/>
        <v>0622</v>
      </c>
      <c r="C3503" s="56">
        <f t="shared" si="94"/>
        <v>2025</v>
      </c>
      <c r="D3503" s="615">
        <v>4</v>
      </c>
      <c r="E3503" s="615">
        <v>0</v>
      </c>
      <c r="F3503" s="615">
        <v>0</v>
      </c>
      <c r="G3503" s="615">
        <v>0</v>
      </c>
      <c r="H3503" s="615">
        <v>0</v>
      </c>
      <c r="I3503" s="615">
        <v>0</v>
      </c>
      <c r="J3503" s="615">
        <v>2</v>
      </c>
      <c r="K3503" s="600">
        <v>0</v>
      </c>
    </row>
    <row r="3504" spans="1:11" ht="18.75" x14ac:dyDescent="0.2">
      <c r="A3504" s="598">
        <v>45831</v>
      </c>
      <c r="B3504" s="513" t="str">
        <f t="shared" si="93"/>
        <v>0623</v>
      </c>
      <c r="C3504" s="56">
        <f t="shared" si="94"/>
        <v>2025</v>
      </c>
      <c r="D3504" s="615">
        <v>0</v>
      </c>
      <c r="E3504" s="615">
        <v>0</v>
      </c>
      <c r="F3504" s="615">
        <v>0</v>
      </c>
      <c r="G3504" s="615">
        <v>0</v>
      </c>
      <c r="H3504" s="615">
        <v>0</v>
      </c>
      <c r="I3504" s="615">
        <v>0</v>
      </c>
      <c r="J3504" s="615">
        <v>5</v>
      </c>
      <c r="K3504" s="600">
        <v>0</v>
      </c>
    </row>
    <row r="3505" spans="1:11" ht="18.75" x14ac:dyDescent="0.2">
      <c r="A3505" s="598">
        <v>45832</v>
      </c>
      <c r="B3505" s="513" t="str">
        <f t="shared" si="93"/>
        <v>0624</v>
      </c>
      <c r="C3505" s="56">
        <f t="shared" si="94"/>
        <v>2025</v>
      </c>
      <c r="D3505" s="615">
        <v>0</v>
      </c>
      <c r="E3505" s="615">
        <v>0</v>
      </c>
      <c r="F3505" s="615">
        <v>0</v>
      </c>
      <c r="G3505" s="615">
        <v>0</v>
      </c>
      <c r="H3505" s="615">
        <v>0</v>
      </c>
      <c r="I3505" s="615">
        <v>0</v>
      </c>
      <c r="J3505" s="615">
        <v>4</v>
      </c>
      <c r="K3505" s="600">
        <v>0</v>
      </c>
    </row>
    <row r="3506" spans="1:11" ht="18.75" x14ac:dyDescent="0.2">
      <c r="A3506" s="598">
        <v>45833</v>
      </c>
      <c r="B3506" s="513" t="str">
        <f t="shared" si="93"/>
        <v>0625</v>
      </c>
      <c r="C3506" s="56">
        <f t="shared" si="94"/>
        <v>2025</v>
      </c>
      <c r="D3506" s="615">
        <v>0</v>
      </c>
      <c r="E3506" s="615">
        <v>0</v>
      </c>
      <c r="F3506" s="615">
        <v>0</v>
      </c>
      <c r="G3506" s="615">
        <v>0</v>
      </c>
      <c r="H3506" s="615">
        <v>0</v>
      </c>
      <c r="I3506" s="615">
        <v>0</v>
      </c>
      <c r="J3506" s="615">
        <v>0</v>
      </c>
      <c r="K3506" s="600">
        <v>0</v>
      </c>
    </row>
    <row r="3507" spans="1:11" ht="18.75" x14ac:dyDescent="0.2">
      <c r="A3507" s="598">
        <v>45834</v>
      </c>
      <c r="B3507" s="513" t="str">
        <f t="shared" si="93"/>
        <v>0626</v>
      </c>
      <c r="C3507" s="56">
        <f t="shared" si="94"/>
        <v>2025</v>
      </c>
      <c r="D3507" s="615">
        <v>0</v>
      </c>
      <c r="E3507" s="615">
        <v>0</v>
      </c>
      <c r="F3507" s="615">
        <v>0</v>
      </c>
      <c r="G3507" s="615">
        <v>0</v>
      </c>
      <c r="H3507" s="615">
        <v>0</v>
      </c>
      <c r="I3507" s="615">
        <v>0</v>
      </c>
      <c r="J3507" s="615">
        <v>3</v>
      </c>
      <c r="K3507" s="600">
        <v>0</v>
      </c>
    </row>
    <row r="3508" spans="1:11" ht="18.75" x14ac:dyDescent="0.2">
      <c r="A3508" s="598">
        <v>45835</v>
      </c>
      <c r="B3508" s="513" t="str">
        <f t="shared" si="93"/>
        <v>0627</v>
      </c>
      <c r="C3508" s="56">
        <f t="shared" si="94"/>
        <v>2025</v>
      </c>
      <c r="D3508" s="615">
        <v>0</v>
      </c>
      <c r="E3508" s="615">
        <v>0</v>
      </c>
      <c r="F3508" s="615">
        <v>0</v>
      </c>
      <c r="G3508" s="615">
        <v>0</v>
      </c>
      <c r="H3508" s="615">
        <v>0</v>
      </c>
      <c r="I3508" s="615">
        <v>0</v>
      </c>
      <c r="J3508" s="615">
        <v>2</v>
      </c>
      <c r="K3508" s="600">
        <v>0</v>
      </c>
    </row>
    <row r="3509" spans="1:11" ht="18.75" x14ac:dyDescent="0.2">
      <c r="A3509" s="598">
        <v>45836</v>
      </c>
      <c r="B3509" s="513" t="str">
        <f t="shared" si="93"/>
        <v>0628</v>
      </c>
      <c r="C3509" s="56">
        <f t="shared" si="94"/>
        <v>2025</v>
      </c>
      <c r="D3509" s="615">
        <v>0</v>
      </c>
      <c r="E3509" s="615">
        <v>0</v>
      </c>
      <c r="F3509" s="615">
        <v>0</v>
      </c>
      <c r="G3509" s="615">
        <v>0</v>
      </c>
      <c r="H3509" s="615">
        <v>0</v>
      </c>
      <c r="I3509" s="615">
        <v>0</v>
      </c>
      <c r="J3509" s="615">
        <v>2</v>
      </c>
      <c r="K3509" s="600">
        <v>0</v>
      </c>
    </row>
    <row r="3510" spans="1:11" ht="18.75" x14ac:dyDescent="0.2">
      <c r="A3510" s="598">
        <v>45837</v>
      </c>
      <c r="B3510" s="513" t="str">
        <f t="shared" si="93"/>
        <v>0629</v>
      </c>
      <c r="C3510" s="56">
        <f t="shared" si="94"/>
        <v>2025</v>
      </c>
      <c r="D3510" s="615">
        <v>0</v>
      </c>
      <c r="E3510" s="615">
        <v>0</v>
      </c>
      <c r="F3510" s="615">
        <v>0</v>
      </c>
      <c r="G3510" s="615">
        <v>0</v>
      </c>
      <c r="H3510" s="615">
        <v>0</v>
      </c>
      <c r="I3510" s="615">
        <v>0</v>
      </c>
      <c r="J3510" s="615">
        <v>3</v>
      </c>
      <c r="K3510" s="600">
        <v>0</v>
      </c>
    </row>
    <row r="3511" spans="1:11" ht="18.75" x14ac:dyDescent="0.2">
      <c r="A3511" s="598">
        <v>45838</v>
      </c>
      <c r="B3511" s="513" t="str">
        <f t="shared" si="93"/>
        <v>0630</v>
      </c>
      <c r="C3511" s="56">
        <f t="shared" si="94"/>
        <v>2025</v>
      </c>
      <c r="D3511" s="615">
        <v>0</v>
      </c>
      <c r="E3511" s="615">
        <v>0</v>
      </c>
      <c r="F3511" s="615">
        <v>0</v>
      </c>
      <c r="G3511" s="615">
        <v>0</v>
      </c>
      <c r="H3511" s="615">
        <v>0</v>
      </c>
      <c r="I3511" s="615">
        <v>0</v>
      </c>
      <c r="J3511" s="615">
        <v>9</v>
      </c>
      <c r="K3511" s="600">
        <v>0</v>
      </c>
    </row>
    <row r="3512" spans="1:11" ht="18.75" x14ac:dyDescent="0.2">
      <c r="A3512" s="598">
        <v>45839</v>
      </c>
      <c r="B3512" s="513" t="str">
        <f t="shared" si="93"/>
        <v>0701</v>
      </c>
      <c r="C3512" s="56">
        <f t="shared" si="94"/>
        <v>2025</v>
      </c>
      <c r="D3512" s="615">
        <v>0</v>
      </c>
      <c r="E3512" s="615">
        <v>0</v>
      </c>
      <c r="F3512" s="615">
        <v>0</v>
      </c>
      <c r="G3512" s="615">
        <v>0</v>
      </c>
      <c r="H3512" s="615">
        <v>0</v>
      </c>
      <c r="I3512" s="615">
        <v>0</v>
      </c>
      <c r="J3512" s="615">
        <v>0</v>
      </c>
      <c r="K3512" s="600">
        <v>0</v>
      </c>
    </row>
    <row r="3513" spans="1:11" ht="18.75" x14ac:dyDescent="0.2">
      <c r="A3513" s="598">
        <v>45840</v>
      </c>
      <c r="B3513" s="513" t="str">
        <f t="shared" si="93"/>
        <v>0702</v>
      </c>
      <c r="C3513" s="56">
        <f t="shared" si="94"/>
        <v>2025</v>
      </c>
      <c r="D3513" s="615">
        <v>0</v>
      </c>
      <c r="E3513" s="615">
        <v>0</v>
      </c>
      <c r="F3513" s="615">
        <v>0</v>
      </c>
      <c r="G3513" s="615">
        <v>0</v>
      </c>
      <c r="H3513" s="615">
        <v>0</v>
      </c>
      <c r="I3513" s="615">
        <v>0</v>
      </c>
      <c r="J3513" s="615">
        <v>0</v>
      </c>
      <c r="K3513" s="600">
        <v>0</v>
      </c>
    </row>
    <row r="3514" spans="1:11" ht="18.75" x14ac:dyDescent="0.2">
      <c r="A3514" s="598">
        <v>45841</v>
      </c>
      <c r="B3514" s="513" t="str">
        <f t="shared" si="93"/>
        <v>0703</v>
      </c>
      <c r="C3514" s="56">
        <f t="shared" si="94"/>
        <v>2025</v>
      </c>
      <c r="D3514" s="615">
        <v>0</v>
      </c>
      <c r="E3514" s="615">
        <v>0</v>
      </c>
      <c r="F3514" s="615">
        <v>0</v>
      </c>
      <c r="G3514" s="615">
        <v>0</v>
      </c>
      <c r="H3514" s="615">
        <v>0</v>
      </c>
      <c r="I3514" s="615">
        <v>0</v>
      </c>
      <c r="J3514" s="615">
        <v>4</v>
      </c>
      <c r="K3514" s="600">
        <v>0</v>
      </c>
    </row>
    <row r="3515" spans="1:11" ht="18.75" x14ac:dyDescent="0.2">
      <c r="A3515" s="598">
        <v>45842</v>
      </c>
      <c r="B3515" s="513" t="str">
        <f t="shared" si="93"/>
        <v>0704</v>
      </c>
      <c r="C3515" s="56">
        <f t="shared" si="94"/>
        <v>2025</v>
      </c>
      <c r="D3515" s="615">
        <v>0</v>
      </c>
      <c r="E3515" s="615">
        <v>0</v>
      </c>
      <c r="F3515" s="615">
        <v>0</v>
      </c>
      <c r="G3515" s="615">
        <v>0</v>
      </c>
      <c r="H3515" s="615">
        <v>0</v>
      </c>
      <c r="I3515" s="615">
        <v>0</v>
      </c>
      <c r="J3515" s="615">
        <v>0</v>
      </c>
      <c r="K3515" s="600">
        <v>0</v>
      </c>
    </row>
    <row r="3516" spans="1:11" ht="18.75" x14ac:dyDescent="0.2">
      <c r="A3516" s="598">
        <v>45843</v>
      </c>
      <c r="B3516" s="513" t="str">
        <f t="shared" si="93"/>
        <v>0705</v>
      </c>
      <c r="C3516" s="56">
        <f t="shared" si="94"/>
        <v>2025</v>
      </c>
      <c r="D3516" s="615">
        <v>0</v>
      </c>
      <c r="E3516" s="615">
        <v>0</v>
      </c>
      <c r="F3516" s="615">
        <v>0</v>
      </c>
      <c r="G3516" s="615">
        <v>0</v>
      </c>
      <c r="H3516" s="615">
        <v>0</v>
      </c>
      <c r="I3516" s="615">
        <v>0</v>
      </c>
      <c r="J3516" s="615">
        <v>6</v>
      </c>
      <c r="K3516" s="600">
        <v>0</v>
      </c>
    </row>
    <row r="3517" spans="1:11" ht="18.75" x14ac:dyDescent="0.2">
      <c r="A3517" s="598">
        <v>45844</v>
      </c>
      <c r="B3517" s="513" t="str">
        <f t="shared" si="93"/>
        <v>0706</v>
      </c>
      <c r="C3517" s="56">
        <f t="shared" si="94"/>
        <v>2025</v>
      </c>
      <c r="D3517" s="615">
        <v>0</v>
      </c>
      <c r="E3517" s="615">
        <v>0</v>
      </c>
      <c r="F3517" s="615">
        <v>0</v>
      </c>
      <c r="G3517" s="615">
        <v>0</v>
      </c>
      <c r="H3517" s="615">
        <v>0</v>
      </c>
      <c r="I3517" s="615">
        <v>0</v>
      </c>
      <c r="J3517" s="615">
        <v>4</v>
      </c>
      <c r="K3517" s="600">
        <v>0</v>
      </c>
    </row>
    <row r="3518" spans="1:11" ht="18.75" x14ac:dyDescent="0.2">
      <c r="A3518" s="598">
        <v>45845</v>
      </c>
      <c r="B3518" s="513" t="str">
        <f t="shared" si="93"/>
        <v>0707</v>
      </c>
      <c r="C3518" s="56">
        <f t="shared" si="94"/>
        <v>2025</v>
      </c>
      <c r="D3518" s="615">
        <v>0</v>
      </c>
      <c r="E3518" s="615">
        <v>0</v>
      </c>
      <c r="F3518" s="615">
        <v>0</v>
      </c>
      <c r="G3518" s="615">
        <v>0</v>
      </c>
      <c r="H3518" s="615">
        <v>0</v>
      </c>
      <c r="I3518" s="615">
        <v>0</v>
      </c>
      <c r="J3518" s="615">
        <v>6</v>
      </c>
      <c r="K3518" s="600">
        <v>0</v>
      </c>
    </row>
    <row r="3519" spans="1:11" ht="18.75" x14ac:dyDescent="0.2">
      <c r="A3519" s="598">
        <v>45846</v>
      </c>
      <c r="B3519" s="513" t="str">
        <f t="shared" si="93"/>
        <v>0708</v>
      </c>
      <c r="C3519" s="56">
        <f t="shared" si="94"/>
        <v>2025</v>
      </c>
      <c r="D3519" s="615">
        <v>2</v>
      </c>
      <c r="E3519" s="615">
        <v>0</v>
      </c>
      <c r="F3519" s="615">
        <v>0</v>
      </c>
      <c r="G3519" s="615">
        <v>0</v>
      </c>
      <c r="H3519" s="615">
        <v>0</v>
      </c>
      <c r="I3519" s="615">
        <v>0</v>
      </c>
      <c r="J3519" s="615">
        <v>6</v>
      </c>
      <c r="K3519" s="600">
        <v>0</v>
      </c>
    </row>
    <row r="3520" spans="1:11" ht="18.75" x14ac:dyDescent="0.2">
      <c r="A3520" s="598">
        <v>45847</v>
      </c>
      <c r="B3520" s="513" t="str">
        <f t="shared" si="93"/>
        <v>0709</v>
      </c>
      <c r="C3520" s="56">
        <f t="shared" si="94"/>
        <v>2025</v>
      </c>
      <c r="D3520" s="615">
        <v>0</v>
      </c>
      <c r="E3520" s="615">
        <v>0</v>
      </c>
      <c r="F3520" s="615">
        <v>0</v>
      </c>
      <c r="G3520" s="615">
        <v>0</v>
      </c>
      <c r="H3520" s="615">
        <v>0</v>
      </c>
      <c r="I3520" s="615">
        <v>0</v>
      </c>
      <c r="J3520" s="615">
        <v>21</v>
      </c>
      <c r="K3520" s="600">
        <v>0</v>
      </c>
    </row>
    <row r="3521" spans="1:11" ht="18.75" x14ac:dyDescent="0.2">
      <c r="A3521" s="598">
        <v>45848</v>
      </c>
      <c r="B3521" s="513" t="str">
        <f t="shared" si="93"/>
        <v>0710</v>
      </c>
      <c r="C3521" s="56">
        <f t="shared" si="94"/>
        <v>2025</v>
      </c>
      <c r="D3521" s="615">
        <v>0</v>
      </c>
      <c r="E3521" s="615">
        <v>0</v>
      </c>
      <c r="F3521" s="615">
        <v>0</v>
      </c>
      <c r="G3521" s="615">
        <v>0</v>
      </c>
      <c r="H3521" s="615">
        <v>0</v>
      </c>
      <c r="I3521" s="615">
        <v>0</v>
      </c>
      <c r="J3521" s="615">
        <v>0</v>
      </c>
      <c r="K3521" s="600">
        <v>0</v>
      </c>
    </row>
    <row r="3522" spans="1:11" ht="18.75" x14ac:dyDescent="0.2">
      <c r="A3522" s="598">
        <v>45849</v>
      </c>
      <c r="B3522" s="513" t="str">
        <f t="shared" si="93"/>
        <v>0711</v>
      </c>
      <c r="C3522" s="56">
        <f t="shared" si="94"/>
        <v>2025</v>
      </c>
      <c r="D3522" s="615">
        <v>0</v>
      </c>
      <c r="E3522" s="615">
        <v>0</v>
      </c>
      <c r="F3522" s="615">
        <v>0</v>
      </c>
      <c r="G3522" s="615">
        <v>0</v>
      </c>
      <c r="H3522" s="615">
        <v>0</v>
      </c>
      <c r="I3522" s="615">
        <v>0</v>
      </c>
      <c r="J3522" s="615">
        <v>0</v>
      </c>
      <c r="K3522" s="600">
        <v>0</v>
      </c>
    </row>
    <row r="3523" spans="1:11" ht="18.75" x14ac:dyDescent="0.2">
      <c r="A3523" s="598">
        <v>45850</v>
      </c>
      <c r="B3523" s="513" t="str">
        <f t="shared" si="93"/>
        <v>0712</v>
      </c>
      <c r="C3523" s="56">
        <f t="shared" si="94"/>
        <v>2025</v>
      </c>
      <c r="D3523" s="615">
        <v>0</v>
      </c>
      <c r="E3523" s="615">
        <v>0</v>
      </c>
      <c r="F3523" s="615">
        <v>0</v>
      </c>
      <c r="G3523" s="615">
        <v>0</v>
      </c>
      <c r="H3523" s="615">
        <v>0</v>
      </c>
      <c r="I3523" s="615">
        <v>0</v>
      </c>
      <c r="J3523" s="615">
        <v>8</v>
      </c>
      <c r="K3523" s="600">
        <v>0</v>
      </c>
    </row>
    <row r="3524" spans="1:11" ht="18.75" x14ac:dyDescent="0.2">
      <c r="A3524" s="598">
        <v>45851</v>
      </c>
      <c r="B3524" s="513" t="str">
        <f t="shared" si="93"/>
        <v>0713</v>
      </c>
      <c r="C3524" s="56">
        <f t="shared" si="94"/>
        <v>2025</v>
      </c>
      <c r="D3524" s="615">
        <v>4</v>
      </c>
      <c r="E3524" s="615">
        <v>0</v>
      </c>
      <c r="F3524" s="615">
        <v>0</v>
      </c>
      <c r="G3524" s="615">
        <v>0</v>
      </c>
      <c r="H3524" s="615">
        <v>0</v>
      </c>
      <c r="I3524" s="615">
        <v>0</v>
      </c>
      <c r="J3524" s="615">
        <v>18</v>
      </c>
      <c r="K3524" s="600">
        <v>0</v>
      </c>
    </row>
    <row r="3525" spans="1:11" ht="18.75" x14ac:dyDescent="0.2">
      <c r="A3525" s="598">
        <v>45852</v>
      </c>
      <c r="B3525" s="513" t="str">
        <f t="shared" si="93"/>
        <v>0714</v>
      </c>
      <c r="C3525" s="56">
        <f t="shared" si="94"/>
        <v>2025</v>
      </c>
      <c r="D3525" s="615">
        <v>0</v>
      </c>
      <c r="E3525" s="615">
        <v>0</v>
      </c>
      <c r="F3525" s="615">
        <v>0</v>
      </c>
      <c r="G3525" s="615">
        <v>0</v>
      </c>
      <c r="H3525" s="615">
        <v>2</v>
      </c>
      <c r="I3525" s="615">
        <v>0</v>
      </c>
      <c r="J3525" s="615">
        <v>9</v>
      </c>
      <c r="K3525" s="600">
        <v>3</v>
      </c>
    </row>
    <row r="3526" spans="1:11" ht="18.75" x14ac:dyDescent="0.2">
      <c r="A3526" s="598">
        <v>45853</v>
      </c>
      <c r="B3526" s="513" t="str">
        <f t="shared" si="93"/>
        <v>0715</v>
      </c>
      <c r="C3526" s="56">
        <f t="shared" si="94"/>
        <v>2025</v>
      </c>
      <c r="D3526" s="615">
        <v>0</v>
      </c>
      <c r="E3526" s="615">
        <v>0</v>
      </c>
      <c r="F3526" s="615">
        <v>0</v>
      </c>
      <c r="G3526" s="615">
        <v>0</v>
      </c>
      <c r="H3526" s="615">
        <v>0</v>
      </c>
      <c r="I3526" s="615">
        <v>0</v>
      </c>
      <c r="J3526" s="615">
        <v>4</v>
      </c>
      <c r="K3526" s="600">
        <v>0</v>
      </c>
    </row>
    <row r="3527" spans="1:11" ht="18.75" x14ac:dyDescent="0.2">
      <c r="A3527" s="598">
        <v>45854</v>
      </c>
      <c r="B3527" s="513" t="str">
        <f t="shared" si="93"/>
        <v>0716</v>
      </c>
      <c r="C3527" s="56">
        <f t="shared" si="94"/>
        <v>2025</v>
      </c>
      <c r="D3527" s="615">
        <v>0</v>
      </c>
      <c r="E3527" s="615">
        <v>0</v>
      </c>
      <c r="F3527" s="615">
        <v>0</v>
      </c>
      <c r="G3527" s="615">
        <v>0</v>
      </c>
      <c r="H3527" s="615">
        <v>0</v>
      </c>
      <c r="I3527" s="615">
        <v>0</v>
      </c>
      <c r="J3527" s="615">
        <v>5</v>
      </c>
      <c r="K3527" s="600">
        <v>0</v>
      </c>
    </row>
    <row r="3528" spans="1:11" ht="18.75" x14ac:dyDescent="0.2">
      <c r="A3528" s="598">
        <v>45855</v>
      </c>
      <c r="B3528" s="513" t="str">
        <f t="shared" si="93"/>
        <v>0717</v>
      </c>
      <c r="C3528" s="56">
        <f t="shared" si="94"/>
        <v>2025</v>
      </c>
      <c r="D3528" s="615">
        <v>0</v>
      </c>
      <c r="E3528" s="615">
        <v>0</v>
      </c>
      <c r="F3528" s="615">
        <v>0</v>
      </c>
      <c r="G3528" s="615">
        <v>0</v>
      </c>
      <c r="H3528" s="615">
        <v>0</v>
      </c>
      <c r="I3528" s="615">
        <v>0</v>
      </c>
      <c r="J3528" s="615">
        <v>5</v>
      </c>
      <c r="K3528" s="600">
        <v>0</v>
      </c>
    </row>
    <row r="3529" spans="1:11" ht="18.75" x14ac:dyDescent="0.2">
      <c r="A3529" s="598">
        <v>45856</v>
      </c>
      <c r="B3529" s="513" t="str">
        <f t="shared" si="93"/>
        <v>0718</v>
      </c>
      <c r="C3529" s="56">
        <f t="shared" si="94"/>
        <v>2025</v>
      </c>
      <c r="D3529" s="615">
        <v>1</v>
      </c>
      <c r="E3529" s="615">
        <v>0</v>
      </c>
      <c r="F3529" s="615">
        <v>0</v>
      </c>
      <c r="G3529" s="615">
        <v>0</v>
      </c>
      <c r="H3529" s="615">
        <v>0</v>
      </c>
      <c r="I3529" s="615">
        <v>0</v>
      </c>
      <c r="J3529" s="615">
        <v>3</v>
      </c>
      <c r="K3529" s="600">
        <v>0</v>
      </c>
    </row>
    <row r="3530" spans="1:11" ht="18.75" x14ac:dyDescent="0.2">
      <c r="A3530" s="598">
        <v>45857</v>
      </c>
      <c r="B3530" s="513" t="str">
        <f t="shared" si="93"/>
        <v>0719</v>
      </c>
      <c r="C3530" s="56">
        <f t="shared" si="94"/>
        <v>2025</v>
      </c>
      <c r="D3530" s="615">
        <v>0</v>
      </c>
      <c r="E3530" s="615">
        <v>0</v>
      </c>
      <c r="F3530" s="615">
        <v>0</v>
      </c>
      <c r="G3530" s="615">
        <v>0</v>
      </c>
      <c r="H3530" s="615">
        <v>0</v>
      </c>
      <c r="I3530" s="615">
        <v>0</v>
      </c>
      <c r="J3530" s="615">
        <v>10</v>
      </c>
      <c r="K3530" s="600">
        <v>0</v>
      </c>
    </row>
    <row r="3531" spans="1:11" ht="18.75" x14ac:dyDescent="0.2">
      <c r="A3531" s="598">
        <v>45858</v>
      </c>
      <c r="B3531" s="513" t="str">
        <f t="shared" si="93"/>
        <v>0720</v>
      </c>
      <c r="C3531" s="56">
        <f t="shared" si="94"/>
        <v>2025</v>
      </c>
      <c r="D3531" s="615">
        <v>0</v>
      </c>
      <c r="E3531" s="615">
        <v>0</v>
      </c>
      <c r="F3531" s="615">
        <v>0</v>
      </c>
      <c r="G3531" s="615">
        <v>0</v>
      </c>
      <c r="H3531" s="615">
        <v>0</v>
      </c>
      <c r="I3531" s="615">
        <v>0</v>
      </c>
      <c r="J3531" s="615">
        <v>17</v>
      </c>
      <c r="K3531" s="600">
        <v>0</v>
      </c>
    </row>
    <row r="3532" spans="1:11" ht="18.75" x14ac:dyDescent="0.2">
      <c r="A3532" s="598">
        <v>45859</v>
      </c>
      <c r="B3532" s="513" t="str">
        <f t="shared" si="93"/>
        <v>0721</v>
      </c>
      <c r="C3532" s="56">
        <f t="shared" si="94"/>
        <v>2025</v>
      </c>
      <c r="D3532" s="615">
        <v>3</v>
      </c>
      <c r="E3532" s="615">
        <v>0</v>
      </c>
      <c r="F3532" s="615">
        <v>0</v>
      </c>
      <c r="G3532" s="615">
        <v>0</v>
      </c>
      <c r="H3532" s="615">
        <v>0</v>
      </c>
      <c r="I3532" s="615">
        <v>0</v>
      </c>
      <c r="J3532" s="615">
        <v>13</v>
      </c>
      <c r="K3532" s="600">
        <v>0</v>
      </c>
    </row>
    <row r="3533" spans="1:11" ht="18.75" x14ac:dyDescent="0.2">
      <c r="A3533" s="598">
        <v>45860</v>
      </c>
      <c r="B3533" s="513" t="str">
        <f t="shared" si="93"/>
        <v>0722</v>
      </c>
      <c r="C3533" s="56">
        <f t="shared" si="94"/>
        <v>2025</v>
      </c>
      <c r="D3533" s="615">
        <v>0</v>
      </c>
      <c r="E3533" s="615">
        <v>2</v>
      </c>
      <c r="F3533" s="615">
        <v>0</v>
      </c>
      <c r="G3533" s="615">
        <v>0</v>
      </c>
      <c r="H3533" s="615">
        <v>3</v>
      </c>
      <c r="I3533" s="615">
        <v>0</v>
      </c>
      <c r="J3533" s="615">
        <v>5</v>
      </c>
      <c r="K3533" s="600">
        <v>1</v>
      </c>
    </row>
    <row r="3534" spans="1:11" ht="18.75" x14ac:dyDescent="0.2">
      <c r="A3534" s="598">
        <v>45861</v>
      </c>
      <c r="B3534" s="513" t="str">
        <f t="shared" si="93"/>
        <v>0723</v>
      </c>
      <c r="C3534" s="56">
        <f t="shared" si="94"/>
        <v>2025</v>
      </c>
      <c r="D3534" s="615">
        <v>4</v>
      </c>
      <c r="E3534" s="615">
        <v>2</v>
      </c>
      <c r="F3534" s="615">
        <v>0</v>
      </c>
      <c r="G3534" s="615">
        <v>0</v>
      </c>
      <c r="H3534" s="615">
        <v>0</v>
      </c>
      <c r="I3534" s="615">
        <v>0</v>
      </c>
      <c r="J3534" s="615">
        <v>20</v>
      </c>
      <c r="K3534" s="600">
        <v>0</v>
      </c>
    </row>
    <row r="3535" spans="1:11" ht="18.75" x14ac:dyDescent="0.2">
      <c r="A3535" s="598">
        <v>45862</v>
      </c>
      <c r="B3535" s="513" t="str">
        <f t="shared" si="93"/>
        <v>0724</v>
      </c>
      <c r="C3535" s="56">
        <f t="shared" si="94"/>
        <v>2025</v>
      </c>
      <c r="D3535" s="615">
        <v>8</v>
      </c>
      <c r="E3535" s="615">
        <v>0</v>
      </c>
      <c r="F3535" s="615">
        <v>0</v>
      </c>
      <c r="G3535" s="615">
        <v>0</v>
      </c>
      <c r="H3535" s="615">
        <v>3</v>
      </c>
      <c r="I3535" s="615">
        <v>0</v>
      </c>
      <c r="J3535" s="615">
        <v>10</v>
      </c>
      <c r="K3535" s="600">
        <v>0</v>
      </c>
    </row>
    <row r="3536" spans="1:11" ht="18.75" x14ac:dyDescent="0.2">
      <c r="A3536" s="598">
        <v>45863</v>
      </c>
      <c r="B3536" s="513" t="str">
        <f t="shared" si="93"/>
        <v>0725</v>
      </c>
      <c r="C3536" s="56">
        <f t="shared" si="94"/>
        <v>2025</v>
      </c>
      <c r="D3536" s="615">
        <v>5</v>
      </c>
      <c r="E3536" s="615">
        <v>0</v>
      </c>
      <c r="F3536" s="615">
        <v>0</v>
      </c>
      <c r="G3536" s="615">
        <v>0</v>
      </c>
      <c r="H3536" s="615">
        <v>1</v>
      </c>
      <c r="I3536" s="615">
        <v>0</v>
      </c>
      <c r="J3536" s="615">
        <v>18</v>
      </c>
      <c r="K3536" s="600">
        <v>0</v>
      </c>
    </row>
    <row r="3537" spans="1:11" ht="18.75" x14ac:dyDescent="0.2">
      <c r="A3537" s="598">
        <v>45864</v>
      </c>
      <c r="B3537" s="513" t="str">
        <f t="shared" si="93"/>
        <v>0726</v>
      </c>
      <c r="C3537" s="56">
        <f t="shared" si="94"/>
        <v>2025</v>
      </c>
      <c r="D3537" s="615">
        <v>2</v>
      </c>
      <c r="E3537" s="615">
        <v>0</v>
      </c>
      <c r="F3537" s="615">
        <v>0</v>
      </c>
      <c r="G3537" s="615">
        <v>0</v>
      </c>
      <c r="H3537" s="615">
        <v>0</v>
      </c>
      <c r="I3537" s="615">
        <v>0</v>
      </c>
      <c r="J3537" s="615">
        <v>9</v>
      </c>
      <c r="K3537" s="600">
        <v>0</v>
      </c>
    </row>
    <row r="3538" spans="1:11" ht="18.75" x14ac:dyDescent="0.2">
      <c r="A3538" s="598">
        <v>45865</v>
      </c>
      <c r="B3538" s="513" t="str">
        <f t="shared" si="93"/>
        <v>0727</v>
      </c>
      <c r="C3538" s="56">
        <f t="shared" si="94"/>
        <v>2025</v>
      </c>
      <c r="D3538" s="615">
        <v>1</v>
      </c>
      <c r="E3538" s="615">
        <v>0</v>
      </c>
      <c r="F3538" s="615">
        <v>0</v>
      </c>
      <c r="G3538" s="615">
        <v>0</v>
      </c>
      <c r="H3538" s="615">
        <v>0</v>
      </c>
      <c r="I3538" s="615">
        <v>0</v>
      </c>
      <c r="J3538" s="615">
        <v>10</v>
      </c>
      <c r="K3538" s="600">
        <v>0</v>
      </c>
    </row>
    <row r="3539" spans="1:11" ht="18.75" x14ac:dyDescent="0.2">
      <c r="A3539" s="598">
        <v>45866</v>
      </c>
      <c r="B3539" s="513" t="str">
        <f t="shared" si="93"/>
        <v>0728</v>
      </c>
      <c r="C3539" s="56">
        <f t="shared" si="94"/>
        <v>2025</v>
      </c>
      <c r="D3539" s="615">
        <v>1</v>
      </c>
      <c r="E3539" s="615">
        <v>0</v>
      </c>
      <c r="F3539" s="615">
        <v>0</v>
      </c>
      <c r="G3539" s="615">
        <v>0</v>
      </c>
      <c r="H3539" s="615">
        <v>0</v>
      </c>
      <c r="I3539" s="615">
        <v>0</v>
      </c>
      <c r="J3539" s="615">
        <v>1</v>
      </c>
      <c r="K3539" s="600">
        <v>0</v>
      </c>
    </row>
    <row r="3540" spans="1:11" ht="18.75" x14ac:dyDescent="0.2">
      <c r="A3540" s="598">
        <v>45867</v>
      </c>
      <c r="B3540" s="513" t="str">
        <f t="shared" si="93"/>
        <v>0729</v>
      </c>
      <c r="C3540" s="56">
        <f t="shared" si="94"/>
        <v>2025</v>
      </c>
      <c r="D3540" s="615">
        <v>16</v>
      </c>
      <c r="E3540" s="615">
        <v>0</v>
      </c>
      <c r="F3540" s="615">
        <v>0</v>
      </c>
      <c r="G3540" s="615">
        <v>0</v>
      </c>
      <c r="H3540" s="615">
        <v>9</v>
      </c>
      <c r="I3540" s="615">
        <v>0</v>
      </c>
      <c r="J3540" s="615">
        <v>33</v>
      </c>
      <c r="K3540" s="600">
        <v>0</v>
      </c>
    </row>
    <row r="3541" spans="1:11" ht="18.75" x14ac:dyDescent="0.2">
      <c r="A3541" s="598">
        <v>45868</v>
      </c>
      <c r="B3541" s="513" t="str">
        <f t="shared" si="93"/>
        <v>0730</v>
      </c>
      <c r="C3541" s="56">
        <f t="shared" si="94"/>
        <v>2025</v>
      </c>
      <c r="D3541" s="615">
        <v>6</v>
      </c>
      <c r="E3541" s="615">
        <v>0</v>
      </c>
      <c r="F3541" s="615">
        <v>0</v>
      </c>
      <c r="G3541" s="615">
        <v>0</v>
      </c>
      <c r="H3541" s="615">
        <v>0</v>
      </c>
      <c r="I3541" s="615">
        <v>0</v>
      </c>
      <c r="J3541" s="615">
        <v>18</v>
      </c>
      <c r="K3541" s="600">
        <v>3</v>
      </c>
    </row>
    <row r="3542" spans="1:11" ht="18.75" x14ac:dyDescent="0.2">
      <c r="A3542" s="598">
        <v>45869</v>
      </c>
      <c r="B3542" s="513" t="str">
        <f t="shared" si="93"/>
        <v>0731</v>
      </c>
      <c r="C3542" s="56">
        <f t="shared" si="94"/>
        <v>2025</v>
      </c>
      <c r="D3542" s="615">
        <v>60</v>
      </c>
      <c r="E3542" s="615">
        <v>3</v>
      </c>
      <c r="F3542" s="615">
        <v>0</v>
      </c>
      <c r="G3542" s="615">
        <v>0</v>
      </c>
      <c r="H3542" s="615">
        <v>0</v>
      </c>
      <c r="I3542" s="615">
        <v>0</v>
      </c>
      <c r="J3542" s="615">
        <v>39</v>
      </c>
      <c r="K3542" s="600">
        <v>0</v>
      </c>
    </row>
    <row r="3543" spans="1:11" ht="18.75" x14ac:dyDescent="0.2">
      <c r="A3543" s="598">
        <v>45870</v>
      </c>
      <c r="B3543" s="513" t="str">
        <f t="shared" si="93"/>
        <v>0801</v>
      </c>
      <c r="C3543" s="56">
        <f t="shared" si="94"/>
        <v>2025</v>
      </c>
      <c r="D3543" s="615">
        <v>9</v>
      </c>
      <c r="E3543" s="615">
        <v>0</v>
      </c>
      <c r="F3543" s="615">
        <v>0</v>
      </c>
      <c r="G3543" s="615">
        <v>0</v>
      </c>
      <c r="H3543" s="615">
        <v>3</v>
      </c>
      <c r="I3543" s="615">
        <v>3</v>
      </c>
      <c r="J3543" s="615">
        <v>15</v>
      </c>
      <c r="K3543" s="600">
        <v>0</v>
      </c>
    </row>
    <row r="3544" spans="1:11" ht="18.75" x14ac:dyDescent="0.2">
      <c r="A3544" s="598">
        <v>45871</v>
      </c>
      <c r="B3544" s="513" t="str">
        <f t="shared" si="93"/>
        <v>0802</v>
      </c>
      <c r="C3544" s="56">
        <f t="shared" si="94"/>
        <v>2025</v>
      </c>
      <c r="D3544" s="615">
        <v>27</v>
      </c>
      <c r="E3544" s="615">
        <v>3</v>
      </c>
      <c r="F3544" s="615">
        <v>0</v>
      </c>
      <c r="G3544" s="615">
        <v>0</v>
      </c>
      <c r="H3544" s="615">
        <v>3</v>
      </c>
      <c r="I3544" s="615">
        <v>0</v>
      </c>
      <c r="J3544" s="615">
        <v>24</v>
      </c>
      <c r="K3544" s="600">
        <v>0</v>
      </c>
    </row>
    <row r="3545" spans="1:11" ht="18.75" x14ac:dyDescent="0.2">
      <c r="A3545" s="598">
        <v>45872</v>
      </c>
      <c r="B3545" s="513" t="str">
        <f t="shared" si="93"/>
        <v>0803</v>
      </c>
      <c r="C3545" s="56">
        <f t="shared" si="94"/>
        <v>2025</v>
      </c>
      <c r="D3545" s="615">
        <v>14</v>
      </c>
      <c r="E3545" s="615">
        <v>2</v>
      </c>
      <c r="F3545" s="615">
        <v>0</v>
      </c>
      <c r="G3545" s="615">
        <v>0</v>
      </c>
      <c r="H3545" s="615">
        <v>4</v>
      </c>
      <c r="I3545" s="615">
        <v>0</v>
      </c>
      <c r="J3545" s="615">
        <v>10</v>
      </c>
      <c r="K3545" s="600">
        <v>0</v>
      </c>
    </row>
    <row r="3546" spans="1:11" ht="18.75" x14ac:dyDescent="0.2">
      <c r="A3546" s="598">
        <v>45873</v>
      </c>
      <c r="B3546" s="513" t="str">
        <f t="shared" si="93"/>
        <v>0804</v>
      </c>
      <c r="C3546" s="56">
        <f t="shared" si="94"/>
        <v>2025</v>
      </c>
      <c r="D3546" s="615">
        <v>25</v>
      </c>
      <c r="E3546" s="615">
        <v>0</v>
      </c>
      <c r="F3546" s="615">
        <v>0</v>
      </c>
      <c r="G3546" s="615">
        <v>0</v>
      </c>
      <c r="H3546" s="615">
        <v>10</v>
      </c>
      <c r="I3546" s="615">
        <v>0</v>
      </c>
      <c r="J3546" s="615">
        <v>17</v>
      </c>
      <c r="K3546" s="600">
        <v>0</v>
      </c>
    </row>
    <row r="3547" spans="1:11" ht="18.75" x14ac:dyDescent="0.2">
      <c r="A3547" s="598">
        <v>45874</v>
      </c>
      <c r="B3547" s="513" t="str">
        <f t="shared" si="93"/>
        <v>0805</v>
      </c>
      <c r="C3547" s="56">
        <f t="shared" si="94"/>
        <v>2025</v>
      </c>
      <c r="D3547" s="615">
        <v>26</v>
      </c>
      <c r="E3547" s="615">
        <v>0</v>
      </c>
      <c r="F3547" s="615">
        <v>0</v>
      </c>
      <c r="G3547" s="615">
        <v>0</v>
      </c>
      <c r="H3547" s="615">
        <v>6</v>
      </c>
      <c r="I3547" s="615">
        <v>0</v>
      </c>
      <c r="J3547" s="615">
        <v>29</v>
      </c>
      <c r="K3547" s="600">
        <v>0</v>
      </c>
    </row>
    <row r="3548" spans="1:11" ht="18.75" x14ac:dyDescent="0.2">
      <c r="A3548" s="598">
        <v>45875</v>
      </c>
      <c r="B3548" s="513" t="str">
        <f t="shared" ref="B3548:B3568" si="95">CONCATENATE(TEXT(A3548,"mm"),TEXT(A3548,"dd"))</f>
        <v>0806</v>
      </c>
      <c r="C3548" s="56">
        <f t="shared" ref="C3548:C3568" si="96">YEAR(A3548)</f>
        <v>2025</v>
      </c>
      <c r="D3548" s="615">
        <v>12</v>
      </c>
      <c r="E3548" s="615">
        <v>0</v>
      </c>
      <c r="F3548" s="615">
        <v>0</v>
      </c>
      <c r="G3548" s="615">
        <v>0</v>
      </c>
      <c r="H3548" s="615">
        <v>15</v>
      </c>
      <c r="I3548" s="615">
        <v>2</v>
      </c>
      <c r="J3548" s="615">
        <v>17</v>
      </c>
      <c r="K3548" s="600">
        <v>0</v>
      </c>
    </row>
    <row r="3549" spans="1:11" ht="18.75" x14ac:dyDescent="0.2">
      <c r="A3549" s="598">
        <v>45876</v>
      </c>
      <c r="B3549" s="513" t="str">
        <f t="shared" si="95"/>
        <v>0807</v>
      </c>
      <c r="C3549" s="56">
        <f t="shared" si="96"/>
        <v>2025</v>
      </c>
      <c r="D3549" s="615">
        <v>6</v>
      </c>
      <c r="E3549" s="615">
        <v>4</v>
      </c>
      <c r="F3549" s="615">
        <v>0</v>
      </c>
      <c r="G3549" s="615">
        <v>0</v>
      </c>
      <c r="H3549" s="615">
        <v>15</v>
      </c>
      <c r="I3549" s="615">
        <v>0</v>
      </c>
      <c r="J3549" s="615">
        <v>6</v>
      </c>
      <c r="K3549" s="600">
        <v>0</v>
      </c>
    </row>
    <row r="3550" spans="1:11" ht="18.75" x14ac:dyDescent="0.2">
      <c r="A3550" s="598">
        <v>45877</v>
      </c>
      <c r="B3550" s="513" t="str">
        <f t="shared" si="95"/>
        <v>0808</v>
      </c>
      <c r="C3550" s="56">
        <f t="shared" si="96"/>
        <v>2025</v>
      </c>
      <c r="D3550" s="615">
        <v>19</v>
      </c>
      <c r="E3550" s="615">
        <v>1</v>
      </c>
      <c r="F3550" s="615">
        <v>0</v>
      </c>
      <c r="G3550" s="615">
        <v>0</v>
      </c>
      <c r="H3550" s="615">
        <v>44</v>
      </c>
      <c r="I3550" s="615">
        <v>1</v>
      </c>
      <c r="J3550" s="615">
        <v>30</v>
      </c>
      <c r="K3550" s="600">
        <v>0</v>
      </c>
    </row>
    <row r="3551" spans="1:11" ht="18.75" x14ac:dyDescent="0.2">
      <c r="A3551" s="598">
        <v>45878</v>
      </c>
      <c r="B3551" s="513" t="str">
        <f t="shared" si="95"/>
        <v>0809</v>
      </c>
      <c r="C3551" s="56">
        <f t="shared" si="96"/>
        <v>2025</v>
      </c>
      <c r="D3551" s="615">
        <v>16</v>
      </c>
      <c r="E3551" s="615">
        <v>1</v>
      </c>
      <c r="F3551" s="615">
        <v>0</v>
      </c>
      <c r="G3551" s="615">
        <v>0</v>
      </c>
      <c r="H3551" s="615">
        <v>29</v>
      </c>
      <c r="I3551" s="615">
        <v>4</v>
      </c>
      <c r="J3551" s="615">
        <v>20</v>
      </c>
      <c r="K3551" s="600">
        <v>0</v>
      </c>
    </row>
    <row r="3552" spans="1:11" ht="18.75" x14ac:dyDescent="0.2">
      <c r="A3552" s="598">
        <v>45879</v>
      </c>
      <c r="B3552" s="513" t="str">
        <f t="shared" si="95"/>
        <v>0810</v>
      </c>
      <c r="C3552" s="56">
        <f t="shared" si="96"/>
        <v>2025</v>
      </c>
      <c r="D3552" s="615">
        <v>21</v>
      </c>
      <c r="E3552" s="615">
        <v>2</v>
      </c>
      <c r="F3552" s="615">
        <v>0</v>
      </c>
      <c r="G3552" s="615">
        <v>0</v>
      </c>
      <c r="H3552" s="615">
        <v>25</v>
      </c>
      <c r="I3552" s="615">
        <v>1</v>
      </c>
      <c r="J3552" s="615">
        <v>18</v>
      </c>
      <c r="K3552" s="600">
        <v>1</v>
      </c>
    </row>
    <row r="3553" spans="1:11" ht="18.75" x14ac:dyDescent="0.2">
      <c r="A3553" s="598">
        <v>45880</v>
      </c>
      <c r="B3553" s="513" t="str">
        <f t="shared" si="95"/>
        <v>0811</v>
      </c>
      <c r="C3553" s="56">
        <f t="shared" si="96"/>
        <v>2025</v>
      </c>
      <c r="D3553" s="615">
        <v>14</v>
      </c>
      <c r="E3553" s="615">
        <v>4</v>
      </c>
      <c r="F3553" s="615">
        <v>0</v>
      </c>
      <c r="G3553" s="615">
        <v>0</v>
      </c>
      <c r="H3553" s="615">
        <v>55</v>
      </c>
      <c r="I3553" s="615">
        <v>3</v>
      </c>
      <c r="J3553" s="615">
        <v>21</v>
      </c>
      <c r="K3553" s="600">
        <v>0</v>
      </c>
    </row>
    <row r="3554" spans="1:11" ht="18.75" x14ac:dyDescent="0.2">
      <c r="A3554" s="598">
        <v>45881</v>
      </c>
      <c r="B3554" s="513" t="str">
        <f t="shared" si="95"/>
        <v>0812</v>
      </c>
      <c r="C3554" s="56">
        <f t="shared" si="96"/>
        <v>2025</v>
      </c>
      <c r="D3554" s="615">
        <v>6</v>
      </c>
      <c r="E3554" s="615">
        <v>0</v>
      </c>
      <c r="F3554" s="615">
        <v>0</v>
      </c>
      <c r="G3554" s="615">
        <v>0</v>
      </c>
      <c r="H3554" s="615">
        <v>29</v>
      </c>
      <c r="I3554" s="615">
        <v>0</v>
      </c>
      <c r="J3554" s="615">
        <v>13</v>
      </c>
      <c r="K3554" s="600">
        <v>0</v>
      </c>
    </row>
    <row r="3555" spans="1:11" ht="18.75" x14ac:dyDescent="0.2">
      <c r="A3555" s="598">
        <v>45882</v>
      </c>
      <c r="B3555" s="513" t="str">
        <f t="shared" si="95"/>
        <v>0813</v>
      </c>
      <c r="C3555" s="56">
        <f t="shared" si="96"/>
        <v>2025</v>
      </c>
      <c r="D3555" s="615">
        <v>7</v>
      </c>
      <c r="E3555" s="615">
        <v>2</v>
      </c>
      <c r="F3555" s="615">
        <v>0</v>
      </c>
      <c r="G3555" s="615">
        <v>0</v>
      </c>
      <c r="H3555" s="615">
        <v>47</v>
      </c>
      <c r="I3555" s="615">
        <v>5</v>
      </c>
      <c r="J3555" s="615">
        <v>10</v>
      </c>
      <c r="K3555" s="600">
        <v>0</v>
      </c>
    </row>
    <row r="3556" spans="1:11" ht="18.75" x14ac:dyDescent="0.2">
      <c r="A3556" s="598">
        <v>45883</v>
      </c>
      <c r="B3556" s="513" t="str">
        <f t="shared" si="95"/>
        <v>0814</v>
      </c>
      <c r="C3556" s="56">
        <f t="shared" si="96"/>
        <v>2025</v>
      </c>
      <c r="D3556" s="615">
        <v>7</v>
      </c>
      <c r="E3556" s="615">
        <v>3</v>
      </c>
      <c r="F3556" s="615">
        <v>0</v>
      </c>
      <c r="G3556" s="615">
        <v>0</v>
      </c>
      <c r="H3556" s="615">
        <v>44</v>
      </c>
      <c r="I3556" s="615">
        <v>6</v>
      </c>
      <c r="J3556" s="615">
        <v>20</v>
      </c>
      <c r="K3556" s="600">
        <v>0</v>
      </c>
    </row>
    <row r="3557" spans="1:11" ht="18.75" x14ac:dyDescent="0.2">
      <c r="A3557" s="598">
        <v>45884</v>
      </c>
      <c r="B3557" s="513" t="str">
        <f t="shared" si="95"/>
        <v>0815</v>
      </c>
      <c r="C3557" s="56">
        <f t="shared" si="96"/>
        <v>2025</v>
      </c>
      <c r="D3557" s="615">
        <v>17</v>
      </c>
      <c r="E3557" s="615">
        <v>2</v>
      </c>
      <c r="F3557" s="615">
        <v>0</v>
      </c>
      <c r="G3557" s="615">
        <v>0</v>
      </c>
      <c r="H3557" s="615">
        <v>68</v>
      </c>
      <c r="I3557" s="615">
        <v>6</v>
      </c>
      <c r="J3557" s="615">
        <v>19</v>
      </c>
      <c r="K3557" s="600">
        <v>0</v>
      </c>
    </row>
    <row r="3558" spans="1:11" ht="18.75" x14ac:dyDescent="0.2">
      <c r="A3558" s="598">
        <v>45885</v>
      </c>
      <c r="B3558" s="513" t="str">
        <f t="shared" si="95"/>
        <v>0816</v>
      </c>
      <c r="C3558" s="56">
        <f t="shared" si="96"/>
        <v>2025</v>
      </c>
      <c r="D3558" s="615">
        <v>23</v>
      </c>
      <c r="E3558" s="615">
        <v>0</v>
      </c>
      <c r="F3558" s="615">
        <v>0</v>
      </c>
      <c r="G3558" s="615">
        <v>0</v>
      </c>
      <c r="H3558" s="615">
        <v>52</v>
      </c>
      <c r="I3558" s="615">
        <v>7</v>
      </c>
      <c r="J3558" s="615">
        <v>10</v>
      </c>
      <c r="K3558" s="600">
        <v>0</v>
      </c>
    </row>
    <row r="3559" spans="1:11" ht="18.75" x14ac:dyDescent="0.2">
      <c r="A3559" s="598">
        <v>45886</v>
      </c>
      <c r="B3559" s="513" t="str">
        <f t="shared" si="95"/>
        <v>0817</v>
      </c>
      <c r="C3559" s="56">
        <f t="shared" si="96"/>
        <v>2025</v>
      </c>
      <c r="D3559" s="615">
        <v>28</v>
      </c>
      <c r="E3559" s="615">
        <v>3</v>
      </c>
      <c r="F3559" s="615">
        <v>0</v>
      </c>
      <c r="G3559" s="615">
        <v>0</v>
      </c>
      <c r="H3559" s="615">
        <v>96</v>
      </c>
      <c r="I3559" s="615">
        <v>8</v>
      </c>
      <c r="J3559" s="615">
        <v>9</v>
      </c>
      <c r="K3559" s="600">
        <v>0</v>
      </c>
    </row>
    <row r="3560" spans="1:11" ht="18.75" x14ac:dyDescent="0.2">
      <c r="A3560" s="598">
        <v>45887</v>
      </c>
      <c r="B3560" s="513" t="str">
        <f t="shared" si="95"/>
        <v>0818</v>
      </c>
      <c r="C3560" s="56">
        <f t="shared" si="96"/>
        <v>2025</v>
      </c>
      <c r="D3560" s="615">
        <v>74</v>
      </c>
      <c r="E3560" s="615">
        <v>11</v>
      </c>
      <c r="F3560" s="615">
        <v>0</v>
      </c>
      <c r="G3560" s="615">
        <v>0</v>
      </c>
      <c r="H3560" s="615">
        <v>185</v>
      </c>
      <c r="I3560" s="615">
        <v>17</v>
      </c>
      <c r="J3560" s="615">
        <v>7</v>
      </c>
      <c r="K3560" s="600">
        <v>0</v>
      </c>
    </row>
    <row r="3561" spans="1:11" ht="18.75" x14ac:dyDescent="0.2">
      <c r="A3561" s="598">
        <v>45888</v>
      </c>
      <c r="B3561" s="513" t="str">
        <f t="shared" si="95"/>
        <v>0819</v>
      </c>
      <c r="C3561" s="56">
        <f t="shared" si="96"/>
        <v>2025</v>
      </c>
      <c r="D3561" s="615">
        <v>103</v>
      </c>
      <c r="E3561" s="615">
        <v>11</v>
      </c>
      <c r="F3561" s="615">
        <v>0</v>
      </c>
      <c r="G3561" s="615">
        <v>0</v>
      </c>
      <c r="H3561" s="615">
        <v>140</v>
      </c>
      <c r="I3561" s="615">
        <v>16</v>
      </c>
      <c r="J3561" s="615">
        <v>10</v>
      </c>
      <c r="K3561" s="600">
        <v>0</v>
      </c>
    </row>
    <row r="3562" spans="1:11" ht="18.75" x14ac:dyDescent="0.2">
      <c r="A3562" s="598">
        <v>45889</v>
      </c>
      <c r="B3562" s="513" t="str">
        <f t="shared" si="95"/>
        <v>0820</v>
      </c>
      <c r="C3562" s="56">
        <f t="shared" si="96"/>
        <v>2025</v>
      </c>
      <c r="D3562" s="615">
        <v>183</v>
      </c>
      <c r="E3562" s="615">
        <v>12</v>
      </c>
      <c r="F3562" s="615">
        <v>0</v>
      </c>
      <c r="G3562" s="615">
        <v>0</v>
      </c>
      <c r="H3562" s="615">
        <v>276</v>
      </c>
      <c r="I3562" s="615">
        <v>47</v>
      </c>
      <c r="J3562" s="615">
        <v>3</v>
      </c>
      <c r="K3562" s="600">
        <v>0</v>
      </c>
    </row>
    <row r="3563" spans="1:11" ht="18.75" x14ac:dyDescent="0.2">
      <c r="A3563" s="598">
        <v>45890</v>
      </c>
      <c r="B3563" s="513" t="str">
        <f t="shared" si="95"/>
        <v>0821</v>
      </c>
      <c r="C3563" s="56">
        <f t="shared" si="96"/>
        <v>2025</v>
      </c>
      <c r="D3563" s="615">
        <v>154</v>
      </c>
      <c r="E3563" s="615">
        <v>50</v>
      </c>
      <c r="F3563" s="615">
        <v>0</v>
      </c>
      <c r="G3563" s="615">
        <v>0</v>
      </c>
      <c r="H3563" s="615">
        <v>674</v>
      </c>
      <c r="I3563" s="615">
        <v>78</v>
      </c>
      <c r="J3563" s="615">
        <v>7</v>
      </c>
      <c r="K3563" s="600">
        <v>0</v>
      </c>
    </row>
    <row r="3564" spans="1:11" ht="18.75" x14ac:dyDescent="0.2">
      <c r="A3564" s="598">
        <v>45891</v>
      </c>
      <c r="B3564" s="513" t="str">
        <f t="shared" si="95"/>
        <v>0822</v>
      </c>
      <c r="C3564" s="56">
        <f t="shared" si="96"/>
        <v>2025</v>
      </c>
      <c r="D3564" s="615">
        <v>167</v>
      </c>
      <c r="E3564" s="615">
        <v>44</v>
      </c>
      <c r="F3564" s="615">
        <v>0</v>
      </c>
      <c r="G3564" s="615">
        <v>0</v>
      </c>
      <c r="H3564" s="615">
        <v>437</v>
      </c>
      <c r="I3564" s="615">
        <v>81</v>
      </c>
      <c r="J3564" s="615">
        <v>11</v>
      </c>
      <c r="K3564" s="600">
        <v>0</v>
      </c>
    </row>
    <row r="3565" spans="1:11" ht="18.75" x14ac:dyDescent="0.2">
      <c r="A3565" s="598">
        <v>45892</v>
      </c>
      <c r="B3565" s="513" t="str">
        <f t="shared" si="95"/>
        <v>0823</v>
      </c>
      <c r="C3565" s="56">
        <f t="shared" si="96"/>
        <v>2025</v>
      </c>
      <c r="D3565" s="615">
        <v>65</v>
      </c>
      <c r="E3565" s="615">
        <v>28</v>
      </c>
      <c r="F3565" s="615">
        <v>0</v>
      </c>
      <c r="G3565" s="615">
        <v>0</v>
      </c>
      <c r="H3565" s="615">
        <v>479</v>
      </c>
      <c r="I3565" s="615">
        <v>79</v>
      </c>
      <c r="J3565" s="615">
        <v>5</v>
      </c>
      <c r="K3565" s="600">
        <v>0</v>
      </c>
    </row>
    <row r="3566" spans="1:11" ht="18.75" x14ac:dyDescent="0.2">
      <c r="A3566" s="598">
        <v>45893</v>
      </c>
      <c r="B3566" s="513" t="str">
        <f t="shared" si="95"/>
        <v>0824</v>
      </c>
      <c r="C3566" s="56">
        <f t="shared" si="96"/>
        <v>2025</v>
      </c>
      <c r="D3566" s="615">
        <v>97</v>
      </c>
      <c r="E3566" s="615">
        <v>34</v>
      </c>
      <c r="F3566" s="615">
        <v>0</v>
      </c>
      <c r="G3566" s="615">
        <v>0</v>
      </c>
      <c r="H3566" s="615">
        <v>467</v>
      </c>
      <c r="I3566" s="615">
        <v>106</v>
      </c>
      <c r="J3566" s="615">
        <v>8</v>
      </c>
      <c r="K3566" s="600">
        <v>0</v>
      </c>
    </row>
    <row r="3567" spans="1:11" ht="18.75" x14ac:dyDescent="0.2">
      <c r="A3567" s="598">
        <v>45894</v>
      </c>
      <c r="B3567" s="513" t="str">
        <f t="shared" si="95"/>
        <v>0825</v>
      </c>
      <c r="C3567" s="56">
        <f t="shared" si="96"/>
        <v>2025</v>
      </c>
      <c r="D3567" s="615">
        <v>72</v>
      </c>
      <c r="E3567" s="615">
        <v>38</v>
      </c>
      <c r="F3567" s="615">
        <v>0</v>
      </c>
      <c r="G3567" s="615">
        <v>0</v>
      </c>
      <c r="H3567" s="615">
        <v>356</v>
      </c>
      <c r="I3567" s="615">
        <v>116</v>
      </c>
      <c r="J3567" s="615">
        <v>20</v>
      </c>
      <c r="K3567" s="600">
        <v>0</v>
      </c>
    </row>
    <row r="3568" spans="1:11" ht="18.75" x14ac:dyDescent="0.2">
      <c r="A3568" s="598">
        <v>45895</v>
      </c>
      <c r="B3568" s="513" t="str">
        <f t="shared" si="95"/>
        <v>0826</v>
      </c>
      <c r="C3568" s="56">
        <f t="shared" si="96"/>
        <v>2025</v>
      </c>
      <c r="D3568" s="615">
        <v>52</v>
      </c>
      <c r="E3568" s="615">
        <v>30</v>
      </c>
      <c r="F3568" s="615">
        <v>0</v>
      </c>
      <c r="G3568" s="615">
        <v>0</v>
      </c>
      <c r="H3568" s="615">
        <v>297</v>
      </c>
      <c r="I3568" s="615">
        <v>100</v>
      </c>
      <c r="J3568" s="615">
        <v>16</v>
      </c>
      <c r="K3568" s="600">
        <v>0</v>
      </c>
    </row>
    <row r="3569" spans="1:11" ht="18.75" x14ac:dyDescent="0.2">
      <c r="A3569" s="598">
        <v>45896</v>
      </c>
      <c r="B3569" s="513" t="str">
        <f t="shared" ref="B3569:B3575" si="97">CONCATENATE(TEXT(A3569,"mm"),TEXT(A3569,"dd"))</f>
        <v>0827</v>
      </c>
      <c r="C3569" s="56">
        <f t="shared" ref="C3569:C3575" si="98">YEAR(A3569)</f>
        <v>2025</v>
      </c>
      <c r="D3569" s="615">
        <v>45</v>
      </c>
      <c r="E3569" s="615">
        <v>21</v>
      </c>
      <c r="F3569" s="615">
        <v>0</v>
      </c>
      <c r="G3569" s="615">
        <v>0</v>
      </c>
      <c r="H3569" s="615">
        <v>265</v>
      </c>
      <c r="I3569" s="615">
        <v>89</v>
      </c>
      <c r="J3569" s="615">
        <v>23</v>
      </c>
      <c r="K3569" s="600">
        <v>0</v>
      </c>
    </row>
    <row r="3570" spans="1:11" ht="18.75" x14ac:dyDescent="0.2">
      <c r="A3570" s="598">
        <v>45897</v>
      </c>
      <c r="B3570" s="513" t="str">
        <f t="shared" si="97"/>
        <v>0828</v>
      </c>
      <c r="C3570" s="56">
        <f t="shared" si="98"/>
        <v>2025</v>
      </c>
      <c r="D3570" s="615">
        <v>31</v>
      </c>
      <c r="E3570" s="615">
        <v>23</v>
      </c>
      <c r="F3570" s="615">
        <v>0</v>
      </c>
      <c r="G3570" s="615">
        <v>0</v>
      </c>
      <c r="H3570" s="615">
        <v>140</v>
      </c>
      <c r="I3570" s="615">
        <v>121</v>
      </c>
      <c r="J3570" s="615">
        <v>14</v>
      </c>
      <c r="K3570" s="600">
        <v>0</v>
      </c>
    </row>
    <row r="3571" spans="1:11" ht="18.75" x14ac:dyDescent="0.2">
      <c r="A3571" s="598">
        <v>45898</v>
      </c>
      <c r="B3571" s="513" t="str">
        <f t="shared" si="97"/>
        <v>0829</v>
      </c>
      <c r="C3571" s="56">
        <f t="shared" si="98"/>
        <v>2025</v>
      </c>
      <c r="D3571" s="615">
        <v>36</v>
      </c>
      <c r="E3571" s="615">
        <v>25</v>
      </c>
      <c r="F3571" s="615">
        <v>0</v>
      </c>
      <c r="G3571" s="615">
        <v>0</v>
      </c>
      <c r="H3571" s="615">
        <v>107</v>
      </c>
      <c r="I3571" s="615">
        <v>130</v>
      </c>
      <c r="J3571" s="615">
        <v>10</v>
      </c>
      <c r="K3571" s="600">
        <v>0</v>
      </c>
    </row>
    <row r="3572" spans="1:11" ht="18.75" x14ac:dyDescent="0.2">
      <c r="A3572" s="598">
        <v>45899</v>
      </c>
      <c r="B3572" s="513" t="str">
        <f t="shared" si="97"/>
        <v>0830</v>
      </c>
      <c r="C3572" s="56">
        <f t="shared" si="98"/>
        <v>2025</v>
      </c>
      <c r="D3572" s="615">
        <v>100</v>
      </c>
      <c r="E3572" s="615">
        <v>57</v>
      </c>
      <c r="F3572" s="615">
        <v>0</v>
      </c>
      <c r="G3572" s="615">
        <v>0</v>
      </c>
      <c r="H3572" s="615">
        <v>153</v>
      </c>
      <c r="I3572" s="615">
        <v>190</v>
      </c>
      <c r="J3572" s="615">
        <v>13</v>
      </c>
      <c r="K3572" s="600">
        <v>0</v>
      </c>
    </row>
    <row r="3573" spans="1:11" ht="18.75" x14ac:dyDescent="0.2">
      <c r="A3573" s="598">
        <v>45900</v>
      </c>
      <c r="B3573" s="513" t="str">
        <f t="shared" si="97"/>
        <v>0831</v>
      </c>
      <c r="C3573" s="56">
        <f t="shared" si="98"/>
        <v>2025</v>
      </c>
      <c r="D3573" s="615">
        <v>84.5</v>
      </c>
      <c r="E3573" s="615">
        <v>52.5</v>
      </c>
      <c r="F3573" s="615">
        <v>0</v>
      </c>
      <c r="G3573" s="615">
        <v>0</v>
      </c>
      <c r="H3573" s="615">
        <v>197</v>
      </c>
      <c r="I3573" s="615">
        <v>159.5</v>
      </c>
      <c r="J3573" s="615">
        <v>8.5</v>
      </c>
      <c r="K3573" s="600">
        <v>0</v>
      </c>
    </row>
    <row r="3574" spans="1:11" ht="18.75" x14ac:dyDescent="0.2">
      <c r="A3574" s="598">
        <v>45901</v>
      </c>
      <c r="B3574" s="513" t="str">
        <f t="shared" si="97"/>
        <v>0901</v>
      </c>
      <c r="C3574" s="56">
        <f t="shared" si="98"/>
        <v>2025</v>
      </c>
      <c r="D3574" s="615">
        <v>176</v>
      </c>
      <c r="E3574" s="615">
        <v>89</v>
      </c>
      <c r="F3574" s="615">
        <v>0</v>
      </c>
      <c r="G3574" s="615">
        <v>0</v>
      </c>
      <c r="H3574" s="615">
        <v>295</v>
      </c>
      <c r="I3574" s="615">
        <v>232</v>
      </c>
      <c r="J3574" s="615">
        <v>7</v>
      </c>
      <c r="K3574" s="600">
        <v>0</v>
      </c>
    </row>
    <row r="3575" spans="1:11" ht="18.75" x14ac:dyDescent="0.2">
      <c r="A3575" s="598">
        <v>45902</v>
      </c>
      <c r="B3575" s="513" t="str">
        <f t="shared" si="97"/>
        <v>0902</v>
      </c>
      <c r="C3575" s="56">
        <f t="shared" si="98"/>
        <v>2025</v>
      </c>
      <c r="D3575" s="615">
        <v>243</v>
      </c>
      <c r="E3575" s="615">
        <v>95</v>
      </c>
      <c r="F3575" s="615">
        <v>0</v>
      </c>
      <c r="G3575" s="615">
        <v>0</v>
      </c>
      <c r="H3575" s="615">
        <v>510</v>
      </c>
      <c r="I3575" s="615">
        <v>304</v>
      </c>
      <c r="J3575" s="615">
        <v>1</v>
      </c>
      <c r="K3575" s="600">
        <v>0</v>
      </c>
    </row>
    <row r="3576" spans="1:11" ht="18.75" x14ac:dyDescent="0.2">
      <c r="A3576" s="598">
        <v>45903</v>
      </c>
      <c r="B3576" s="513" t="str">
        <f t="shared" ref="B3576:B3582" si="99">CONCATENATE(TEXT(A3576,"mm"),TEXT(A3576,"dd"))</f>
        <v>0903</v>
      </c>
      <c r="C3576" s="56">
        <f t="shared" ref="C3576:C3582" si="100">YEAR(A3576)</f>
        <v>2025</v>
      </c>
      <c r="D3576" s="615">
        <v>227</v>
      </c>
      <c r="E3576" s="615">
        <v>88</v>
      </c>
      <c r="F3576" s="615">
        <v>0</v>
      </c>
      <c r="G3576" s="615">
        <v>0</v>
      </c>
      <c r="H3576" s="615">
        <v>418</v>
      </c>
      <c r="I3576" s="615">
        <v>278</v>
      </c>
      <c r="J3576" s="615">
        <v>6</v>
      </c>
      <c r="K3576" s="601">
        <v>0</v>
      </c>
    </row>
    <row r="3577" spans="1:11" ht="18.75" x14ac:dyDescent="0.2">
      <c r="A3577" s="598">
        <v>45904</v>
      </c>
      <c r="B3577" s="513" t="str">
        <f t="shared" si="99"/>
        <v>0904</v>
      </c>
      <c r="C3577" s="56">
        <f t="shared" si="100"/>
        <v>2025</v>
      </c>
      <c r="D3577" s="615">
        <v>226</v>
      </c>
      <c r="E3577" s="615">
        <v>115</v>
      </c>
      <c r="F3577" s="615">
        <v>0</v>
      </c>
      <c r="G3577" s="615">
        <v>0</v>
      </c>
      <c r="H3577" s="615">
        <v>1205</v>
      </c>
      <c r="I3577" s="615">
        <v>426</v>
      </c>
      <c r="J3577" s="615">
        <v>10</v>
      </c>
      <c r="K3577" s="601">
        <v>0</v>
      </c>
    </row>
    <row r="3578" spans="1:11" ht="18.75" x14ac:dyDescent="0.2">
      <c r="A3578" s="598">
        <v>45905</v>
      </c>
      <c r="B3578" s="513" t="str">
        <f t="shared" si="99"/>
        <v>0905</v>
      </c>
      <c r="C3578" s="56">
        <f t="shared" si="100"/>
        <v>2025</v>
      </c>
      <c r="D3578" s="615">
        <v>199</v>
      </c>
      <c r="E3578" s="615">
        <v>104</v>
      </c>
      <c r="F3578" s="615">
        <v>0</v>
      </c>
      <c r="G3578" s="615">
        <v>0</v>
      </c>
      <c r="H3578" s="615">
        <v>810</v>
      </c>
      <c r="I3578" s="615">
        <v>280</v>
      </c>
      <c r="J3578" s="615">
        <v>10</v>
      </c>
      <c r="K3578" s="601">
        <v>0</v>
      </c>
    </row>
    <row r="3579" spans="1:11" ht="18.75" x14ac:dyDescent="0.2">
      <c r="A3579" s="598">
        <v>45906</v>
      </c>
      <c r="B3579" s="513" t="str">
        <f t="shared" si="99"/>
        <v>0906</v>
      </c>
      <c r="C3579" s="56">
        <f t="shared" si="100"/>
        <v>2025</v>
      </c>
      <c r="D3579" s="615">
        <v>157</v>
      </c>
      <c r="E3579" s="615">
        <v>89</v>
      </c>
      <c r="F3579" s="615">
        <v>0</v>
      </c>
      <c r="G3579" s="615">
        <v>0</v>
      </c>
      <c r="H3579" s="615">
        <v>915</v>
      </c>
      <c r="I3579" s="615">
        <v>222</v>
      </c>
      <c r="J3579" s="615">
        <v>1</v>
      </c>
      <c r="K3579" s="601">
        <v>0</v>
      </c>
    </row>
    <row r="3580" spans="1:11" ht="18.75" x14ac:dyDescent="0.2">
      <c r="A3580" s="598">
        <v>45907</v>
      </c>
      <c r="B3580" s="513" t="str">
        <f t="shared" si="99"/>
        <v>0907</v>
      </c>
      <c r="C3580" s="56">
        <f t="shared" si="100"/>
        <v>2025</v>
      </c>
      <c r="D3580" s="615">
        <v>494.5</v>
      </c>
      <c r="E3580" s="615">
        <v>82</v>
      </c>
      <c r="F3580" s="615">
        <v>0</v>
      </c>
      <c r="G3580" s="615">
        <v>0</v>
      </c>
      <c r="H3580" s="615">
        <v>1011.5</v>
      </c>
      <c r="I3580" s="615">
        <v>250.5</v>
      </c>
      <c r="J3580" s="615">
        <v>2</v>
      </c>
      <c r="K3580" s="601">
        <v>0</v>
      </c>
    </row>
    <row r="3581" spans="1:11" ht="18.75" x14ac:dyDescent="0.2">
      <c r="A3581" s="598">
        <v>45908</v>
      </c>
      <c r="B3581" s="513" t="str">
        <f t="shared" si="99"/>
        <v>0908</v>
      </c>
      <c r="C3581" s="56">
        <f t="shared" si="100"/>
        <v>2025</v>
      </c>
      <c r="D3581" s="615">
        <v>832</v>
      </c>
      <c r="E3581" s="615">
        <v>75</v>
      </c>
      <c r="F3581" s="615">
        <v>0</v>
      </c>
      <c r="G3581" s="615">
        <v>0</v>
      </c>
      <c r="H3581" s="615">
        <v>1108</v>
      </c>
      <c r="I3581" s="615">
        <v>279</v>
      </c>
      <c r="J3581" s="615">
        <v>3</v>
      </c>
      <c r="K3581" s="601">
        <v>0</v>
      </c>
    </row>
    <row r="3582" spans="1:11" ht="18.75" x14ac:dyDescent="0.2">
      <c r="A3582" s="598">
        <v>45909</v>
      </c>
      <c r="B3582" s="513" t="str">
        <f t="shared" si="99"/>
        <v>0909</v>
      </c>
      <c r="C3582" s="56">
        <f t="shared" si="100"/>
        <v>2025</v>
      </c>
      <c r="D3582" s="615">
        <v>903</v>
      </c>
      <c r="E3582" s="615">
        <v>57</v>
      </c>
      <c r="F3582" s="615">
        <v>0</v>
      </c>
      <c r="G3582" s="615">
        <v>0</v>
      </c>
      <c r="H3582" s="615">
        <v>1125</v>
      </c>
      <c r="I3582" s="615">
        <v>201</v>
      </c>
      <c r="J3582" s="615">
        <v>12</v>
      </c>
      <c r="K3582" s="601">
        <v>0</v>
      </c>
    </row>
    <row r="3583" spans="1:11" ht="18.75" x14ac:dyDescent="0.2">
      <c r="A3583" s="598"/>
      <c r="B3583" s="513"/>
    </row>
  </sheetData>
  <phoneticPr fontId="20" type="noConversion"/>
  <printOptions gridLines="1" gridLinesSet="0"/>
  <pageMargins left="0.5" right="0.5" top="0.5" bottom="0.5" header="0.5" footer="0.5"/>
  <pageSetup orientation="landscape" horizontalDpi="4294967292" verticalDpi="300" r:id="rId1"/>
  <headerFooter alignWithMargins="0">
    <oddHeader>&amp;R&amp;"Calibri"&amp;12&amp;K000000 Unclassified - Non-Classifié&amp;1#_x000D_</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tabColor indexed="43"/>
    <pageSetUpPr fitToPage="1"/>
  </sheetPr>
  <dimension ref="A1:AE2082"/>
  <sheetViews>
    <sheetView tabSelected="1" topLeftCell="A29" zoomScale="75" workbookViewId="0">
      <pane ySplit="1" topLeftCell="A1149" activePane="bottomLeft" state="frozen"/>
      <selection activeCell="A29" sqref="A29"/>
      <selection pane="bottomLeft" activeCell="S1183" sqref="S1183"/>
    </sheetView>
  </sheetViews>
  <sheetFormatPr defaultColWidth="6.6640625" defaultRowHeight="15" x14ac:dyDescent="0.2"/>
  <cols>
    <col min="1" max="1" width="15" style="56" customWidth="1"/>
    <col min="2" max="2" width="22.1640625" style="55" customWidth="1"/>
    <col min="3" max="3" width="20" style="56" customWidth="1"/>
    <col min="4" max="4" width="10.6640625" style="56" customWidth="1"/>
    <col min="5" max="5" width="12" style="56" customWidth="1"/>
    <col min="6" max="6" width="8.5" style="56" customWidth="1"/>
    <col min="7" max="7" width="8" style="56" customWidth="1"/>
    <col min="8" max="8" width="12" style="56" customWidth="1"/>
    <col min="9" max="9" width="11.6640625" style="56" customWidth="1"/>
    <col min="10" max="10" width="9.5" style="56" customWidth="1"/>
    <col min="11" max="11" width="10.6640625" style="56" customWidth="1"/>
    <col min="12" max="12" width="13" style="56" customWidth="1"/>
    <col min="13" max="13" width="11.33203125" style="56" customWidth="1"/>
    <col min="14" max="14" width="29.1640625" style="56" customWidth="1"/>
    <col min="15" max="15" width="19.5" style="56" customWidth="1"/>
    <col min="16" max="16" width="16.5" style="57" customWidth="1"/>
    <col min="17" max="17" width="8.5" style="56" bestFit="1" customWidth="1"/>
    <col min="18" max="18" width="10.6640625" style="56" customWidth="1"/>
    <col min="19" max="19" width="7.5" style="56" bestFit="1" customWidth="1"/>
    <col min="20" max="20" width="9.6640625" style="56" bestFit="1" customWidth="1"/>
    <col min="21" max="21" width="7.5" style="56" bestFit="1" customWidth="1"/>
    <col min="22" max="22" width="7" style="56" bestFit="1" customWidth="1"/>
    <col min="23" max="23" width="9.5" style="56" bestFit="1" customWidth="1"/>
    <col min="24" max="24" width="7" style="56" bestFit="1" customWidth="1"/>
    <col min="25" max="25" width="10.33203125" style="56" customWidth="1"/>
    <col min="26" max="26" width="8.1640625" style="56" bestFit="1" customWidth="1"/>
    <col min="27" max="30" width="6.6640625" style="56"/>
    <col min="31" max="34" width="7" style="56" bestFit="1" customWidth="1"/>
    <col min="35" max="35" width="8.1640625" style="56" bestFit="1" customWidth="1"/>
    <col min="36" max="40" width="7" style="56" bestFit="1" customWidth="1"/>
    <col min="41" max="16384" width="6.6640625" style="56"/>
  </cols>
  <sheetData>
    <row r="1" spans="1:28" ht="15.75" x14ac:dyDescent="0.25">
      <c r="A1" s="6" t="s">
        <v>166</v>
      </c>
      <c r="R1" s="139"/>
      <c r="S1" s="139"/>
      <c r="T1" s="139"/>
      <c r="U1" s="139"/>
      <c r="V1" s="139"/>
      <c r="W1" s="139"/>
      <c r="X1" s="139"/>
      <c r="Y1" s="139"/>
      <c r="Z1" s="139"/>
      <c r="AA1" s="139"/>
      <c r="AB1" s="139"/>
    </row>
    <row r="2" spans="1:28" x14ac:dyDescent="0.2">
      <c r="A2" s="140"/>
      <c r="C2" s="141"/>
      <c r="R2" s="139"/>
      <c r="S2" s="139"/>
      <c r="T2" s="139"/>
      <c r="U2" s="139"/>
      <c r="V2" s="139"/>
      <c r="W2" s="139"/>
      <c r="X2" s="139"/>
      <c r="Y2" s="139"/>
      <c r="Z2" s="139"/>
      <c r="AA2" s="139"/>
      <c r="AB2" s="139"/>
    </row>
    <row r="3" spans="1:28" x14ac:dyDescent="0.2">
      <c r="A3" s="140" t="s">
        <v>138</v>
      </c>
      <c r="B3" s="55" t="s">
        <v>139</v>
      </c>
      <c r="C3" s="141" t="s">
        <v>140</v>
      </c>
      <c r="R3" s="139"/>
      <c r="S3" s="139"/>
      <c r="T3" s="139"/>
      <c r="U3" s="139"/>
      <c r="V3" s="139"/>
      <c r="W3" s="139"/>
      <c r="X3" s="139"/>
      <c r="Y3" s="139"/>
      <c r="Z3" s="139"/>
      <c r="AA3" s="139"/>
      <c r="AB3" s="139"/>
    </row>
    <row r="4" spans="1:28" x14ac:dyDescent="0.2">
      <c r="A4" s="140">
        <v>1986</v>
      </c>
      <c r="C4" s="141"/>
      <c r="R4" s="139"/>
      <c r="S4" s="139"/>
      <c r="T4" s="139"/>
      <c r="U4" s="139"/>
      <c r="V4" s="139"/>
      <c r="W4" s="139"/>
      <c r="X4" s="139"/>
      <c r="Y4" s="139"/>
      <c r="Z4" s="139"/>
      <c r="AA4" s="139"/>
      <c r="AB4" s="139"/>
    </row>
    <row r="5" spans="1:28" x14ac:dyDescent="0.2">
      <c r="A5" s="140">
        <v>1987</v>
      </c>
      <c r="C5" s="141"/>
      <c r="R5" s="139"/>
      <c r="S5" s="139"/>
      <c r="T5" s="139"/>
      <c r="U5" s="139"/>
      <c r="V5" s="139"/>
      <c r="W5" s="139"/>
      <c r="X5" s="139"/>
      <c r="Y5" s="139"/>
      <c r="Z5" s="139"/>
      <c r="AA5" s="139"/>
      <c r="AB5" s="139"/>
    </row>
    <row r="6" spans="1:28" x14ac:dyDescent="0.2">
      <c r="A6" s="140">
        <v>1988</v>
      </c>
      <c r="C6" s="141"/>
      <c r="R6" s="139"/>
      <c r="S6" s="139"/>
      <c r="T6" s="139"/>
      <c r="U6" s="139"/>
      <c r="V6" s="139"/>
      <c r="W6" s="139"/>
      <c r="X6" s="139"/>
      <c r="Y6" s="139"/>
      <c r="Z6" s="139"/>
      <c r="AA6" s="139"/>
      <c r="AB6" s="139"/>
    </row>
    <row r="7" spans="1:28" x14ac:dyDescent="0.2">
      <c r="A7" s="140">
        <v>1989</v>
      </c>
      <c r="C7" s="141"/>
      <c r="R7" s="139"/>
      <c r="S7" s="139"/>
      <c r="T7" s="139"/>
      <c r="U7" s="139"/>
      <c r="V7" s="139"/>
      <c r="W7" s="139"/>
      <c r="X7" s="139"/>
      <c r="Y7" s="139"/>
      <c r="Z7" s="139"/>
      <c r="AA7" s="139"/>
      <c r="AB7" s="139"/>
    </row>
    <row r="8" spans="1:28" x14ac:dyDescent="0.2">
      <c r="A8" s="140">
        <v>1990</v>
      </c>
      <c r="B8" s="55" t="s">
        <v>144</v>
      </c>
      <c r="C8" s="141" t="s">
        <v>142</v>
      </c>
      <c r="R8" s="139"/>
      <c r="S8" s="139"/>
      <c r="T8" s="139"/>
      <c r="U8" s="139"/>
      <c r="V8" s="139"/>
      <c r="W8" s="139"/>
      <c r="X8" s="139"/>
      <c r="Y8" s="139"/>
      <c r="Z8" s="139"/>
      <c r="AA8" s="139"/>
      <c r="AB8" s="139"/>
    </row>
    <row r="9" spans="1:28" x14ac:dyDescent="0.2">
      <c r="A9" s="140">
        <v>1991</v>
      </c>
      <c r="B9" s="55" t="s">
        <v>143</v>
      </c>
      <c r="C9" s="141" t="s">
        <v>142</v>
      </c>
      <c r="R9" s="139"/>
      <c r="S9" s="139"/>
      <c r="T9" s="139"/>
      <c r="U9" s="139"/>
      <c r="V9" s="139"/>
      <c r="W9" s="139"/>
      <c r="X9" s="139"/>
      <c r="Y9" s="139"/>
      <c r="Z9" s="139"/>
      <c r="AA9" s="139"/>
      <c r="AB9" s="139"/>
    </row>
    <row r="10" spans="1:28" x14ac:dyDescent="0.2">
      <c r="A10" s="140">
        <v>1992</v>
      </c>
      <c r="B10" s="55" t="s">
        <v>145</v>
      </c>
      <c r="C10" s="141" t="s">
        <v>142</v>
      </c>
      <c r="R10" s="139"/>
      <c r="S10" s="139"/>
      <c r="T10" s="139"/>
      <c r="U10" s="139"/>
      <c r="V10" s="139"/>
      <c r="W10" s="139"/>
      <c r="X10" s="139"/>
      <c r="Y10" s="139"/>
      <c r="Z10" s="139"/>
      <c r="AA10" s="139"/>
      <c r="AB10" s="139"/>
    </row>
    <row r="11" spans="1:28" x14ac:dyDescent="0.2">
      <c r="A11" s="140">
        <v>1993</v>
      </c>
      <c r="B11" s="55" t="s">
        <v>146</v>
      </c>
      <c r="C11" s="141" t="s">
        <v>147</v>
      </c>
      <c r="R11" s="139"/>
      <c r="S11" s="139"/>
      <c r="T11" s="139"/>
      <c r="U11" s="139"/>
      <c r="V11" s="139"/>
      <c r="W11" s="139"/>
      <c r="X11" s="139"/>
      <c r="Y11" s="139"/>
      <c r="Z11" s="139"/>
      <c r="AA11" s="139"/>
      <c r="AB11" s="139"/>
    </row>
    <row r="12" spans="1:28" x14ac:dyDescent="0.2">
      <c r="A12" s="140">
        <v>1994</v>
      </c>
      <c r="B12" s="55" t="s">
        <v>148</v>
      </c>
      <c r="C12" s="141" t="s">
        <v>147</v>
      </c>
      <c r="R12" s="139"/>
      <c r="S12" s="139"/>
      <c r="T12" s="139"/>
      <c r="U12" s="139"/>
      <c r="V12" s="139"/>
      <c r="W12" s="139"/>
      <c r="X12" s="139"/>
      <c r="Y12" s="139"/>
      <c r="Z12" s="139"/>
      <c r="AA12" s="139"/>
      <c r="AB12" s="139"/>
    </row>
    <row r="13" spans="1:28" x14ac:dyDescent="0.2">
      <c r="A13" s="140">
        <v>1995</v>
      </c>
      <c r="C13" s="141"/>
      <c r="R13" s="139"/>
      <c r="S13" s="139"/>
      <c r="T13" s="139"/>
      <c r="U13" s="139"/>
      <c r="V13" s="139"/>
      <c r="W13" s="139"/>
      <c r="X13" s="139"/>
      <c r="Y13" s="139"/>
      <c r="Z13" s="139"/>
      <c r="AA13" s="139"/>
      <c r="AB13" s="139"/>
    </row>
    <row r="14" spans="1:28" x14ac:dyDescent="0.2">
      <c r="A14" s="140">
        <v>1996</v>
      </c>
      <c r="C14" s="141"/>
      <c r="R14" s="139"/>
      <c r="S14" s="139"/>
      <c r="T14" s="139"/>
      <c r="U14" s="139"/>
      <c r="V14" s="139"/>
      <c r="W14" s="139"/>
      <c r="X14" s="139"/>
      <c r="Y14" s="139"/>
      <c r="Z14" s="139"/>
      <c r="AA14" s="139"/>
      <c r="AB14" s="139"/>
    </row>
    <row r="15" spans="1:28" x14ac:dyDescent="0.2">
      <c r="A15" s="140">
        <v>1997</v>
      </c>
      <c r="C15" s="141"/>
      <c r="R15" s="139"/>
      <c r="S15" s="139"/>
      <c r="T15" s="139"/>
      <c r="U15" s="139"/>
      <c r="V15" s="139"/>
      <c r="W15" s="139"/>
      <c r="X15" s="139"/>
      <c r="Y15" s="139"/>
      <c r="Z15" s="139"/>
      <c r="AA15" s="139"/>
      <c r="AB15" s="139"/>
    </row>
    <row r="16" spans="1:28" x14ac:dyDescent="0.2">
      <c r="A16" s="140">
        <v>1998</v>
      </c>
      <c r="C16" s="141"/>
      <c r="R16" s="139"/>
      <c r="S16" s="139"/>
      <c r="T16" s="139"/>
      <c r="U16" s="139"/>
      <c r="V16" s="139"/>
      <c r="W16" s="139"/>
      <c r="X16" s="139"/>
      <c r="Y16" s="139"/>
      <c r="Z16" s="139"/>
      <c r="AA16" s="139"/>
      <c r="AB16" s="139"/>
    </row>
    <row r="17" spans="1:28" x14ac:dyDescent="0.2">
      <c r="A17" s="140">
        <v>1999</v>
      </c>
      <c r="C17" s="141"/>
      <c r="R17" s="139"/>
      <c r="S17" s="139"/>
      <c r="T17" s="139"/>
      <c r="U17" s="139"/>
      <c r="V17" s="139"/>
      <c r="W17" s="139"/>
      <c r="X17" s="139"/>
      <c r="Y17" s="139"/>
      <c r="Z17" s="139"/>
      <c r="AA17" s="139"/>
      <c r="AB17" s="139"/>
    </row>
    <row r="18" spans="1:28" x14ac:dyDescent="0.2">
      <c r="A18" s="140">
        <v>2000</v>
      </c>
      <c r="C18" s="141"/>
      <c r="R18" s="139"/>
      <c r="S18" s="139"/>
      <c r="T18" s="139"/>
      <c r="U18" s="139"/>
      <c r="V18" s="139"/>
      <c r="W18" s="139"/>
      <c r="X18" s="139"/>
      <c r="Y18" s="139"/>
      <c r="Z18" s="139"/>
      <c r="AA18" s="139"/>
      <c r="AB18" s="139"/>
    </row>
    <row r="19" spans="1:28" x14ac:dyDescent="0.2">
      <c r="A19" s="140">
        <v>2001</v>
      </c>
      <c r="C19" s="141"/>
      <c r="R19" s="139"/>
      <c r="S19" s="139"/>
      <c r="T19" s="139"/>
      <c r="U19" s="139"/>
      <c r="V19" s="139"/>
      <c r="W19" s="139"/>
      <c r="X19" s="139"/>
      <c r="Y19" s="139"/>
      <c r="Z19" s="139"/>
      <c r="AA19" s="139"/>
      <c r="AB19" s="139"/>
    </row>
    <row r="20" spans="1:28" x14ac:dyDescent="0.2">
      <c r="A20" s="140">
        <v>2002</v>
      </c>
      <c r="B20" s="55" t="s">
        <v>141</v>
      </c>
      <c r="C20" s="141" t="s">
        <v>149</v>
      </c>
      <c r="R20" s="139"/>
      <c r="S20" s="139"/>
      <c r="T20" s="139"/>
      <c r="U20" s="139"/>
      <c r="V20" s="139"/>
      <c r="W20" s="139"/>
      <c r="X20" s="139"/>
      <c r="Y20" s="139"/>
      <c r="Z20" s="139"/>
      <c r="AA20" s="139"/>
      <c r="AB20" s="139"/>
    </row>
    <row r="21" spans="1:28" x14ac:dyDescent="0.2">
      <c r="A21" s="140"/>
      <c r="C21" s="141"/>
      <c r="R21" s="139"/>
      <c r="S21" s="139"/>
      <c r="T21" s="139"/>
      <c r="U21" s="139"/>
      <c r="V21" s="139"/>
      <c r="W21" s="139"/>
      <c r="X21" s="139"/>
      <c r="Y21" s="139"/>
      <c r="Z21" s="139"/>
      <c r="AA21" s="139"/>
      <c r="AB21" s="139"/>
    </row>
    <row r="22" spans="1:28" x14ac:dyDescent="0.2">
      <c r="A22" s="142" t="s">
        <v>165</v>
      </c>
      <c r="C22" s="141"/>
      <c r="R22" s="139"/>
      <c r="S22" s="139"/>
      <c r="T22" s="139"/>
      <c r="U22" s="139"/>
      <c r="V22" s="139"/>
      <c r="W22" s="139"/>
      <c r="X22" s="139"/>
      <c r="Y22" s="139"/>
      <c r="Z22" s="139"/>
      <c r="AA22" s="139"/>
      <c r="AB22" s="139"/>
    </row>
    <row r="23" spans="1:28" x14ac:dyDescent="0.2">
      <c r="A23" s="140"/>
      <c r="C23" s="141"/>
      <c r="R23" s="139"/>
      <c r="S23" s="139"/>
      <c r="T23" s="139"/>
      <c r="U23" s="139"/>
      <c r="V23" s="139"/>
      <c r="W23" s="139"/>
      <c r="X23" s="139"/>
      <c r="Y23" s="139"/>
      <c r="Z23" s="139"/>
      <c r="AA23" s="139"/>
      <c r="AB23" s="139"/>
    </row>
    <row r="24" spans="1:28" x14ac:dyDescent="0.2">
      <c r="A24" s="140"/>
      <c r="R24" s="139"/>
      <c r="S24" s="139"/>
      <c r="T24" s="139"/>
      <c r="U24" s="139"/>
      <c r="V24" s="139"/>
      <c r="W24" s="139"/>
      <c r="X24" s="139"/>
      <c r="Y24" s="139"/>
      <c r="Z24" s="139"/>
      <c r="AA24" s="139"/>
      <c r="AB24" s="139"/>
    </row>
    <row r="25" spans="1:28" x14ac:dyDescent="0.2">
      <c r="A25" s="140"/>
      <c r="C25" s="141"/>
      <c r="R25" s="139"/>
      <c r="S25" s="139"/>
      <c r="T25" s="139"/>
      <c r="U25" s="139"/>
      <c r="V25" s="139"/>
      <c r="W25" s="139"/>
      <c r="X25" s="139"/>
      <c r="Y25" s="139"/>
      <c r="Z25" s="139"/>
      <c r="AA25" s="139"/>
      <c r="AB25" s="139"/>
    </row>
    <row r="26" spans="1:28" x14ac:dyDescent="0.2">
      <c r="A26" s="140"/>
      <c r="C26" s="141"/>
      <c r="R26" s="139"/>
      <c r="S26" s="139"/>
      <c r="T26" s="139"/>
      <c r="U26" s="139"/>
      <c r="V26" s="139"/>
      <c r="W26" s="139"/>
      <c r="X26" s="139"/>
      <c r="Y26" s="139"/>
      <c r="Z26" s="139"/>
      <c r="AA26" s="139"/>
      <c r="AB26" s="139"/>
    </row>
    <row r="27" spans="1:28" x14ac:dyDescent="0.2">
      <c r="A27" s="140"/>
      <c r="C27" s="141"/>
      <c r="R27" s="139"/>
      <c r="S27" s="139"/>
      <c r="T27" s="139"/>
      <c r="U27" s="139"/>
      <c r="V27" s="139"/>
      <c r="W27" s="139"/>
      <c r="X27" s="139"/>
      <c r="Y27" s="139"/>
      <c r="Z27" s="139"/>
      <c r="AA27" s="139"/>
      <c r="AB27" s="139"/>
    </row>
    <row r="28" spans="1:28" x14ac:dyDescent="0.2">
      <c r="A28" s="140"/>
      <c r="R28" s="139"/>
      <c r="S28" s="139"/>
      <c r="T28" s="139"/>
      <c r="U28" s="139"/>
      <c r="V28" s="139"/>
      <c r="W28" s="139"/>
      <c r="X28" s="139"/>
      <c r="Y28" s="139"/>
      <c r="Z28" s="139"/>
      <c r="AA28" s="139"/>
      <c r="AB28" s="139"/>
    </row>
    <row r="29" spans="1:28" ht="18" x14ac:dyDescent="0.2">
      <c r="A29" s="140" t="s">
        <v>8</v>
      </c>
      <c r="B29" s="143" t="s">
        <v>7</v>
      </c>
      <c r="C29" s="140" t="s">
        <v>4</v>
      </c>
      <c r="D29" s="144" t="s">
        <v>21</v>
      </c>
      <c r="E29" s="144" t="s">
        <v>22</v>
      </c>
      <c r="F29" s="144" t="s">
        <v>23</v>
      </c>
      <c r="G29" s="144" t="s">
        <v>15</v>
      </c>
      <c r="H29" s="144" t="s">
        <v>18</v>
      </c>
      <c r="I29" s="144" t="s">
        <v>19</v>
      </c>
      <c r="J29" s="144" t="s">
        <v>14</v>
      </c>
      <c r="K29" s="144" t="s">
        <v>13</v>
      </c>
      <c r="L29" s="144" t="s">
        <v>20</v>
      </c>
      <c r="M29" s="144" t="s">
        <v>24</v>
      </c>
      <c r="N29" s="56" t="s">
        <v>25</v>
      </c>
      <c r="O29" s="144" t="s">
        <v>616</v>
      </c>
      <c r="P29" s="145" t="s">
        <v>345</v>
      </c>
      <c r="Q29" s="144" t="s">
        <v>351</v>
      </c>
      <c r="R29" s="139"/>
      <c r="S29" s="139"/>
      <c r="T29" s="139"/>
      <c r="U29" s="139"/>
      <c r="V29" s="139"/>
      <c r="W29" s="139"/>
      <c r="X29" s="139"/>
      <c r="Y29" s="139"/>
      <c r="Z29" s="139"/>
      <c r="AA29" s="139"/>
      <c r="AB29" s="139"/>
    </row>
    <row r="30" spans="1:28" x14ac:dyDescent="0.2">
      <c r="A30" s="58">
        <v>41486</v>
      </c>
      <c r="B30" s="337">
        <v>731</v>
      </c>
      <c r="C30" s="338">
        <v>2013</v>
      </c>
      <c r="D30" s="144">
        <v>0</v>
      </c>
      <c r="E30" s="144">
        <v>0</v>
      </c>
      <c r="F30" s="144"/>
      <c r="G30" s="144">
        <v>0</v>
      </c>
      <c r="H30" s="144">
        <v>3</v>
      </c>
      <c r="I30" s="144"/>
      <c r="J30" s="144">
        <v>124</v>
      </c>
      <c r="K30" s="144">
        <v>189162</v>
      </c>
      <c r="L30" s="144">
        <v>227473</v>
      </c>
      <c r="M30" s="144"/>
      <c r="N30" s="60" t="s">
        <v>680</v>
      </c>
      <c r="O30" s="144"/>
      <c r="P30" s="145"/>
      <c r="Q30" s="144"/>
      <c r="R30" s="139"/>
      <c r="S30" s="139"/>
      <c r="T30" s="139"/>
      <c r="U30" s="139"/>
      <c r="V30" s="139"/>
      <c r="W30" s="139"/>
      <c r="X30" s="139"/>
      <c r="Y30" s="139"/>
      <c r="Z30" s="139"/>
      <c r="AA30" s="139"/>
      <c r="AB30" s="139"/>
    </row>
    <row r="31" spans="1:28" x14ac:dyDescent="0.2">
      <c r="A31" s="58">
        <v>41487</v>
      </c>
      <c r="B31" s="337">
        <v>801</v>
      </c>
      <c r="C31" s="338">
        <v>2013</v>
      </c>
      <c r="D31" s="144">
        <v>0</v>
      </c>
      <c r="E31" s="144">
        <v>0</v>
      </c>
      <c r="F31" s="144"/>
      <c r="G31" s="1">
        <v>0</v>
      </c>
      <c r="H31" s="144">
        <v>0</v>
      </c>
      <c r="I31" s="144"/>
      <c r="J31" s="144">
        <v>0</v>
      </c>
      <c r="K31" s="144">
        <v>415.94759678477692</v>
      </c>
      <c r="L31" s="144">
        <v>4153.4037401574806</v>
      </c>
      <c r="M31" s="144"/>
      <c r="N31" s="60" t="s">
        <v>684</v>
      </c>
      <c r="O31" s="144"/>
      <c r="P31" s="145"/>
      <c r="Q31" s="144"/>
      <c r="R31" s="139"/>
      <c r="S31" s="139"/>
      <c r="T31" s="139"/>
      <c r="U31" s="139"/>
      <c r="V31" s="139"/>
      <c r="W31" s="139"/>
      <c r="X31" s="139"/>
      <c r="Y31" s="139"/>
      <c r="Z31" s="139"/>
      <c r="AA31" s="139"/>
      <c r="AB31" s="139"/>
    </row>
    <row r="32" spans="1:28" x14ac:dyDescent="0.2">
      <c r="A32" s="58">
        <v>41488</v>
      </c>
      <c r="B32" s="337">
        <v>802</v>
      </c>
      <c r="C32" s="338">
        <v>2013</v>
      </c>
      <c r="D32" s="144">
        <v>0</v>
      </c>
      <c r="E32" s="144">
        <v>0</v>
      </c>
      <c r="F32" s="144"/>
      <c r="G32" s="1">
        <v>0</v>
      </c>
      <c r="H32" s="144">
        <v>0</v>
      </c>
      <c r="I32" s="144"/>
      <c r="J32" s="144">
        <v>0</v>
      </c>
      <c r="K32" s="144">
        <v>713.58734210958005</v>
      </c>
      <c r="L32" s="144">
        <v>1566.0540324712015</v>
      </c>
      <c r="M32" s="144"/>
      <c r="N32" s="60" t="s">
        <v>684</v>
      </c>
      <c r="O32" s="144"/>
      <c r="P32" s="145"/>
      <c r="Q32" s="144"/>
      <c r="R32" s="139"/>
      <c r="S32" s="139"/>
      <c r="T32" s="139"/>
      <c r="U32" s="139"/>
      <c r="V32" s="139"/>
      <c r="W32" s="139"/>
      <c r="X32" s="139"/>
      <c r="Y32" s="139"/>
      <c r="Z32" s="139"/>
      <c r="AA32" s="139"/>
      <c r="AB32" s="139"/>
    </row>
    <row r="33" spans="1:28" x14ac:dyDescent="0.2">
      <c r="A33" s="58">
        <v>41489</v>
      </c>
      <c r="B33" s="337">
        <v>803</v>
      </c>
      <c r="C33" s="338">
        <v>2013</v>
      </c>
      <c r="D33" s="144">
        <v>3</v>
      </c>
      <c r="E33" s="144">
        <v>0</v>
      </c>
      <c r="F33" s="144"/>
      <c r="G33" s="1">
        <v>0</v>
      </c>
      <c r="H33" s="144">
        <v>0</v>
      </c>
      <c r="I33" s="144"/>
      <c r="J33" s="144">
        <v>0</v>
      </c>
      <c r="K33" s="144">
        <v>154.22787073490812</v>
      </c>
      <c r="L33" s="144">
        <v>341.7205763342082</v>
      </c>
      <c r="M33" s="144"/>
      <c r="N33" s="60" t="s">
        <v>684</v>
      </c>
      <c r="O33" s="144"/>
      <c r="P33" s="145"/>
      <c r="Q33" s="144"/>
      <c r="R33" s="139"/>
      <c r="S33" s="139"/>
      <c r="T33" s="139"/>
      <c r="U33" s="139"/>
      <c r="V33" s="139"/>
      <c r="W33" s="139"/>
      <c r="X33" s="139"/>
      <c r="Y33" s="139"/>
      <c r="Z33" s="139"/>
      <c r="AA33" s="139"/>
      <c r="AB33" s="139"/>
    </row>
    <row r="34" spans="1:28" x14ac:dyDescent="0.2">
      <c r="A34" s="58">
        <v>41490</v>
      </c>
      <c r="B34" s="337">
        <v>804</v>
      </c>
      <c r="C34" s="338">
        <v>2013</v>
      </c>
      <c r="D34" s="144">
        <v>0</v>
      </c>
      <c r="E34" s="144">
        <v>0</v>
      </c>
      <c r="F34" s="144"/>
      <c r="G34" s="1">
        <v>0</v>
      </c>
      <c r="H34" s="144">
        <v>0</v>
      </c>
      <c r="I34" s="144"/>
      <c r="J34" s="144">
        <v>9</v>
      </c>
      <c r="K34" s="144">
        <v>1629.7507381889764</v>
      </c>
      <c r="L34" s="144">
        <v>1035.1935244422573</v>
      </c>
      <c r="M34" s="144"/>
      <c r="N34" s="60" t="s">
        <v>684</v>
      </c>
      <c r="O34" s="144"/>
      <c r="P34" s="145"/>
      <c r="Q34" s="144"/>
      <c r="R34" s="139"/>
      <c r="S34" s="139"/>
      <c r="T34" s="139"/>
      <c r="U34" s="139"/>
      <c r="V34" s="139"/>
      <c r="W34" s="139"/>
      <c r="X34" s="139"/>
      <c r="Y34" s="139"/>
      <c r="Z34" s="139"/>
      <c r="AA34" s="139"/>
      <c r="AB34" s="139"/>
    </row>
    <row r="35" spans="1:28" x14ac:dyDescent="0.2">
      <c r="A35" s="58">
        <v>41491</v>
      </c>
      <c r="B35" s="337">
        <v>805</v>
      </c>
      <c r="C35" s="338">
        <v>2013</v>
      </c>
      <c r="D35" s="144">
        <v>3</v>
      </c>
      <c r="E35" s="144">
        <v>0</v>
      </c>
      <c r="F35" s="144"/>
      <c r="G35" s="1">
        <v>0</v>
      </c>
      <c r="H35" s="144">
        <v>0</v>
      </c>
      <c r="I35" s="144"/>
      <c r="J35" s="144">
        <v>0</v>
      </c>
      <c r="K35" s="144">
        <v>218.3727512576553</v>
      </c>
      <c r="L35" s="144">
        <v>960.8401055336833</v>
      </c>
      <c r="M35" s="144"/>
      <c r="N35" s="60" t="s">
        <v>684</v>
      </c>
      <c r="O35" s="144"/>
      <c r="P35" s="145"/>
      <c r="Q35" s="144"/>
      <c r="R35" s="139"/>
      <c r="S35" s="139"/>
      <c r="T35" s="139"/>
      <c r="U35" s="139"/>
      <c r="V35" s="139"/>
      <c r="W35" s="139"/>
      <c r="X35" s="139"/>
      <c r="Y35" s="139"/>
      <c r="Z35" s="139"/>
      <c r="AA35" s="139"/>
      <c r="AB35" s="139"/>
    </row>
    <row r="36" spans="1:28" x14ac:dyDescent="0.2">
      <c r="A36" s="58">
        <v>41492</v>
      </c>
      <c r="B36" s="337">
        <v>806</v>
      </c>
      <c r="C36" s="338">
        <v>2013</v>
      </c>
      <c r="D36" s="144">
        <v>12</v>
      </c>
      <c r="E36" s="144">
        <v>3</v>
      </c>
      <c r="F36" s="144"/>
      <c r="G36" s="1">
        <v>0</v>
      </c>
      <c r="H36" s="144">
        <v>0</v>
      </c>
      <c r="I36" s="144"/>
      <c r="J36" s="144">
        <v>3</v>
      </c>
      <c r="K36" s="144">
        <v>348.69820100612424</v>
      </c>
      <c r="L36" s="144">
        <v>3342.6930993000874</v>
      </c>
      <c r="M36" s="144"/>
      <c r="N36" s="60" t="s">
        <v>684</v>
      </c>
      <c r="O36" s="144"/>
      <c r="P36" s="145"/>
      <c r="Q36" s="144"/>
      <c r="R36" s="139"/>
      <c r="S36" s="139"/>
      <c r="T36" s="139"/>
      <c r="U36" s="139"/>
      <c r="V36" s="139"/>
      <c r="W36" s="139"/>
      <c r="X36" s="139"/>
      <c r="Y36" s="139"/>
      <c r="Z36" s="139"/>
      <c r="AA36" s="139"/>
      <c r="AB36" s="139"/>
    </row>
    <row r="37" spans="1:28" x14ac:dyDescent="0.2">
      <c r="A37" s="58">
        <v>41493</v>
      </c>
      <c r="B37" s="337">
        <v>807</v>
      </c>
      <c r="C37" s="338">
        <v>2013</v>
      </c>
      <c r="D37" s="144">
        <v>0</v>
      </c>
      <c r="E37" s="144">
        <v>0</v>
      </c>
      <c r="F37" s="144"/>
      <c r="G37" s="1">
        <v>0</v>
      </c>
      <c r="H37" s="144">
        <v>0</v>
      </c>
      <c r="I37" s="144"/>
      <c r="J37" s="144">
        <v>0</v>
      </c>
      <c r="K37" s="144">
        <v>183</v>
      </c>
      <c r="L37" s="144">
        <v>1200</v>
      </c>
      <c r="M37" s="144"/>
      <c r="N37" s="60" t="s">
        <v>684</v>
      </c>
      <c r="O37" s="144"/>
      <c r="P37" s="145"/>
      <c r="Q37" s="144"/>
      <c r="R37" s="139"/>
      <c r="S37" s="139"/>
      <c r="T37" s="139"/>
      <c r="U37" s="139"/>
      <c r="V37" s="139"/>
      <c r="W37" s="139"/>
      <c r="X37" s="139"/>
      <c r="Y37" s="139"/>
      <c r="Z37" s="139"/>
      <c r="AA37" s="139"/>
      <c r="AB37" s="139"/>
    </row>
    <row r="38" spans="1:28" x14ac:dyDescent="0.2">
      <c r="A38" s="58">
        <v>41494</v>
      </c>
      <c r="B38" s="337">
        <v>808</v>
      </c>
      <c r="C38" s="338">
        <v>2013</v>
      </c>
      <c r="D38" s="144">
        <v>0</v>
      </c>
      <c r="E38" s="144">
        <v>0</v>
      </c>
      <c r="F38" s="144"/>
      <c r="G38" s="1">
        <v>0</v>
      </c>
      <c r="H38" s="144">
        <v>0</v>
      </c>
      <c r="I38" s="144"/>
      <c r="J38" s="144">
        <v>0</v>
      </c>
      <c r="K38" s="144">
        <v>33</v>
      </c>
      <c r="L38" s="144">
        <v>69</v>
      </c>
      <c r="M38" s="144"/>
      <c r="N38" s="60" t="s">
        <v>684</v>
      </c>
      <c r="O38" s="144"/>
      <c r="P38" s="145"/>
      <c r="Q38" s="144"/>
      <c r="R38" s="139"/>
      <c r="S38" s="139"/>
      <c r="T38" s="139"/>
      <c r="U38" s="139"/>
      <c r="V38" s="139"/>
      <c r="W38" s="139"/>
      <c r="X38" s="139"/>
      <c r="Y38" s="139"/>
      <c r="Z38" s="139"/>
      <c r="AA38" s="139"/>
      <c r="AB38" s="139"/>
    </row>
    <row r="39" spans="1:28" x14ac:dyDescent="0.2">
      <c r="A39" s="58">
        <v>41495</v>
      </c>
      <c r="B39" s="337">
        <v>809</v>
      </c>
      <c r="C39" s="338">
        <v>2013</v>
      </c>
      <c r="D39" s="144">
        <v>0</v>
      </c>
      <c r="E39" s="144">
        <v>0</v>
      </c>
      <c r="F39" s="144"/>
      <c r="G39" s="1">
        <v>0</v>
      </c>
      <c r="H39" s="144">
        <v>0</v>
      </c>
      <c r="I39" s="144"/>
      <c r="J39" s="144">
        <v>0</v>
      </c>
      <c r="K39" s="144">
        <v>18</v>
      </c>
      <c r="L39" s="144">
        <v>39</v>
      </c>
      <c r="M39" s="144"/>
      <c r="N39" s="60" t="s">
        <v>684</v>
      </c>
      <c r="O39" s="144"/>
      <c r="P39" s="145"/>
      <c r="Q39" s="144"/>
      <c r="R39" s="139"/>
      <c r="S39" s="139"/>
      <c r="T39" s="139"/>
      <c r="U39" s="139"/>
      <c r="V39" s="139"/>
      <c r="W39" s="139"/>
      <c r="X39" s="139"/>
      <c r="Y39" s="139"/>
      <c r="Z39" s="139"/>
      <c r="AA39" s="139"/>
      <c r="AB39" s="139"/>
    </row>
    <row r="40" spans="1:28" x14ac:dyDescent="0.2">
      <c r="A40" s="58">
        <v>41496</v>
      </c>
      <c r="B40" s="337">
        <v>810</v>
      </c>
      <c r="C40" s="338">
        <v>2013</v>
      </c>
      <c r="D40" s="144">
        <v>0</v>
      </c>
      <c r="E40" s="144">
        <v>0</v>
      </c>
      <c r="F40" s="144"/>
      <c r="G40" s="1">
        <v>0</v>
      </c>
      <c r="H40" s="144">
        <v>0</v>
      </c>
      <c r="I40" s="144"/>
      <c r="J40" s="144">
        <v>0</v>
      </c>
      <c r="K40" s="144">
        <v>110.60181818181817</v>
      </c>
      <c r="L40" s="144">
        <v>109.01969696969697</v>
      </c>
      <c r="M40" s="144"/>
      <c r="N40" s="60" t="s">
        <v>684</v>
      </c>
      <c r="O40" s="144"/>
      <c r="P40" s="145"/>
      <c r="Q40" s="144"/>
      <c r="R40" s="139"/>
      <c r="S40" s="139"/>
      <c r="T40" s="139"/>
      <c r="U40" s="139"/>
      <c r="V40" s="139"/>
      <c r="W40" s="139"/>
      <c r="X40" s="139"/>
      <c r="Y40" s="139"/>
      <c r="Z40" s="139"/>
      <c r="AA40" s="139"/>
      <c r="AB40" s="139"/>
    </row>
    <row r="41" spans="1:28" x14ac:dyDescent="0.2">
      <c r="A41" s="58">
        <v>41497</v>
      </c>
      <c r="B41" s="337">
        <v>811</v>
      </c>
      <c r="C41" s="338">
        <v>2013</v>
      </c>
      <c r="D41" s="144">
        <v>0</v>
      </c>
      <c r="E41" s="144">
        <v>0</v>
      </c>
      <c r="F41" s="144"/>
      <c r="G41" s="1">
        <v>0</v>
      </c>
      <c r="H41" s="144">
        <v>0</v>
      </c>
      <c r="I41" s="144"/>
      <c r="J41" s="144">
        <v>0</v>
      </c>
      <c r="K41" s="144">
        <v>588.03</v>
      </c>
      <c r="L41" s="144">
        <v>3568.8151515151517</v>
      </c>
      <c r="M41" s="144"/>
      <c r="N41" s="60" t="s">
        <v>684</v>
      </c>
      <c r="O41" s="144"/>
      <c r="P41" s="145"/>
      <c r="Q41" s="144"/>
      <c r="R41" s="139"/>
      <c r="S41" s="139"/>
      <c r="T41" s="139"/>
      <c r="U41" s="139"/>
      <c r="V41" s="139"/>
      <c r="W41" s="139"/>
      <c r="X41" s="139"/>
      <c r="Y41" s="139"/>
      <c r="Z41" s="139"/>
      <c r="AA41" s="139"/>
      <c r="AB41" s="139"/>
    </row>
    <row r="42" spans="1:28" x14ac:dyDescent="0.2">
      <c r="A42" s="58">
        <v>41498</v>
      </c>
      <c r="B42" s="337">
        <v>812</v>
      </c>
      <c r="C42" s="338">
        <v>2013</v>
      </c>
      <c r="D42" s="144">
        <v>0</v>
      </c>
      <c r="E42" s="144">
        <v>0</v>
      </c>
      <c r="F42" s="144"/>
      <c r="G42" s="1">
        <v>0</v>
      </c>
      <c r="H42" s="144">
        <v>3</v>
      </c>
      <c r="I42" s="144"/>
      <c r="J42" s="144">
        <v>3</v>
      </c>
      <c r="K42" s="144">
        <v>70.77</v>
      </c>
      <c r="L42" s="144">
        <v>973.26272727272726</v>
      </c>
      <c r="M42" s="144"/>
      <c r="N42" s="60" t="s">
        <v>684</v>
      </c>
      <c r="O42" s="144"/>
      <c r="P42" s="145"/>
      <c r="Q42" s="144"/>
      <c r="R42" s="139"/>
      <c r="S42" s="139"/>
      <c r="T42" s="139"/>
      <c r="U42" s="139"/>
      <c r="V42" s="139"/>
      <c r="W42" s="139"/>
      <c r="X42" s="139"/>
      <c r="Y42" s="139"/>
      <c r="Z42" s="139"/>
      <c r="AA42" s="139"/>
      <c r="AB42" s="139"/>
    </row>
    <row r="43" spans="1:28" x14ac:dyDescent="0.2">
      <c r="A43" s="58">
        <v>41499</v>
      </c>
      <c r="B43" s="337">
        <v>813</v>
      </c>
      <c r="C43" s="338">
        <v>2013</v>
      </c>
      <c r="D43" s="144">
        <v>51</v>
      </c>
      <c r="E43" s="144">
        <v>0</v>
      </c>
      <c r="F43" s="144"/>
      <c r="G43" s="1">
        <v>0</v>
      </c>
      <c r="H43" s="144">
        <v>24</v>
      </c>
      <c r="I43" s="144"/>
      <c r="J43" s="144">
        <v>21</v>
      </c>
      <c r="K43" s="144">
        <v>358.51090909090908</v>
      </c>
      <c r="L43" s="144">
        <v>4047.4909090909091</v>
      </c>
      <c r="M43" s="144"/>
      <c r="N43" s="60" t="s">
        <v>684</v>
      </c>
      <c r="O43" s="144"/>
      <c r="P43" s="145"/>
      <c r="Q43" s="144"/>
      <c r="R43" s="139"/>
      <c r="S43" s="139"/>
      <c r="T43" s="139"/>
      <c r="U43" s="139"/>
      <c r="V43" s="139"/>
      <c r="W43" s="139"/>
      <c r="X43" s="139"/>
      <c r="Y43" s="139"/>
      <c r="Z43" s="139"/>
      <c r="AA43" s="139"/>
      <c r="AB43" s="139"/>
    </row>
    <row r="44" spans="1:28" x14ac:dyDescent="0.2">
      <c r="A44" s="58">
        <v>41500</v>
      </c>
      <c r="B44" s="55">
        <v>814</v>
      </c>
      <c r="C44" s="56">
        <v>2013</v>
      </c>
      <c r="D44" s="209">
        <v>33</v>
      </c>
      <c r="E44" s="209">
        <v>0</v>
      </c>
      <c r="F44" s="209"/>
      <c r="G44" s="1">
        <v>0</v>
      </c>
      <c r="H44" s="209">
        <v>9</v>
      </c>
      <c r="I44" s="209"/>
      <c r="J44" s="209">
        <v>3</v>
      </c>
      <c r="K44" s="209">
        <v>151.26136363636363</v>
      </c>
      <c r="L44" s="209">
        <v>1283.1530303030304</v>
      </c>
      <c r="M44" s="209"/>
      <c r="N44" s="60" t="s">
        <v>684</v>
      </c>
      <c r="O44" s="60"/>
    </row>
    <row r="45" spans="1:28" x14ac:dyDescent="0.2">
      <c r="A45" s="58">
        <v>41501</v>
      </c>
      <c r="B45" s="55">
        <v>815</v>
      </c>
      <c r="C45" s="56">
        <v>2013</v>
      </c>
      <c r="D45" s="209">
        <v>57</v>
      </c>
      <c r="E45" s="209">
        <v>0</v>
      </c>
      <c r="F45" s="209"/>
      <c r="G45" s="1">
        <v>0</v>
      </c>
      <c r="H45" s="209">
        <v>0</v>
      </c>
      <c r="I45" s="209"/>
      <c r="J45" s="209">
        <v>3</v>
      </c>
      <c r="K45" s="209">
        <v>218.04545454545456</v>
      </c>
      <c r="L45" s="209">
        <v>1871.1111111111111</v>
      </c>
      <c r="M45" s="209"/>
      <c r="N45" s="60" t="s">
        <v>684</v>
      </c>
      <c r="O45" s="60"/>
    </row>
    <row r="46" spans="1:28" x14ac:dyDescent="0.2">
      <c r="A46" s="58">
        <v>41502</v>
      </c>
      <c r="B46" s="55">
        <v>816</v>
      </c>
      <c r="C46" s="56">
        <v>2013</v>
      </c>
      <c r="D46" s="209">
        <v>3</v>
      </c>
      <c r="E46" s="209">
        <v>0</v>
      </c>
      <c r="F46" s="209"/>
      <c r="G46" s="1">
        <v>0</v>
      </c>
      <c r="H46" s="209">
        <v>0</v>
      </c>
      <c r="I46" s="209"/>
      <c r="J46" s="209">
        <v>0</v>
      </c>
      <c r="K46" s="209">
        <v>723.10909090909092</v>
      </c>
      <c r="L46" s="209">
        <v>555.10134680134684</v>
      </c>
      <c r="M46" s="209"/>
      <c r="N46" s="60" t="s">
        <v>684</v>
      </c>
      <c r="O46" s="60"/>
    </row>
    <row r="47" spans="1:28" x14ac:dyDescent="0.2">
      <c r="A47" s="58">
        <v>41503</v>
      </c>
      <c r="B47" s="55">
        <v>817</v>
      </c>
      <c r="C47" s="56">
        <v>2013</v>
      </c>
      <c r="D47" s="209">
        <v>12</v>
      </c>
      <c r="E47" s="209">
        <v>0</v>
      </c>
      <c r="F47" s="209"/>
      <c r="G47" s="1">
        <v>0</v>
      </c>
      <c r="H47" s="209">
        <v>0</v>
      </c>
      <c r="I47" s="209"/>
      <c r="J47" s="209">
        <v>3</v>
      </c>
      <c r="K47" s="209">
        <v>487.77272727272725</v>
      </c>
      <c r="L47" s="209">
        <v>1295.6121212121213</v>
      </c>
      <c r="M47" s="209"/>
      <c r="N47" s="60" t="s">
        <v>684</v>
      </c>
      <c r="O47" s="60"/>
    </row>
    <row r="48" spans="1:28" x14ac:dyDescent="0.2">
      <c r="A48" s="58">
        <v>41504</v>
      </c>
      <c r="B48" s="55">
        <v>818</v>
      </c>
      <c r="C48" s="56">
        <v>2013</v>
      </c>
      <c r="D48" s="209">
        <v>75</v>
      </c>
      <c r="E48" s="209">
        <v>0</v>
      </c>
      <c r="F48" s="209"/>
      <c r="G48" s="1">
        <v>0</v>
      </c>
      <c r="H48" s="209">
        <v>0</v>
      </c>
      <c r="I48" s="209"/>
      <c r="J48" s="209">
        <v>0</v>
      </c>
      <c r="K48" s="209">
        <v>1103.5840909090909</v>
      </c>
      <c r="L48" s="209">
        <v>821.66094276094282</v>
      </c>
      <c r="M48" s="209"/>
      <c r="N48" s="60" t="s">
        <v>684</v>
      </c>
      <c r="O48" s="60"/>
    </row>
    <row r="49" spans="1:26" x14ac:dyDescent="0.2">
      <c r="A49" s="58">
        <v>41505</v>
      </c>
      <c r="B49" s="55">
        <v>819</v>
      </c>
      <c r="C49" s="56">
        <v>2013</v>
      </c>
      <c r="D49" s="209">
        <v>30</v>
      </c>
      <c r="E49" s="209">
        <v>0</v>
      </c>
      <c r="F49" s="209"/>
      <c r="G49" s="1">
        <v>0</v>
      </c>
      <c r="H49" s="209">
        <v>0</v>
      </c>
      <c r="I49" s="209"/>
      <c r="J49" s="209">
        <v>0</v>
      </c>
      <c r="K49" s="209">
        <v>103.14545454545454</v>
      </c>
      <c r="L49" s="209">
        <v>520.12659932659938</v>
      </c>
      <c r="M49" s="209"/>
      <c r="N49" s="60" t="s">
        <v>684</v>
      </c>
      <c r="O49" s="60"/>
    </row>
    <row r="50" spans="1:26" x14ac:dyDescent="0.2">
      <c r="A50" s="58">
        <v>41506</v>
      </c>
      <c r="B50" s="55">
        <v>820</v>
      </c>
      <c r="C50" s="56">
        <v>2013</v>
      </c>
      <c r="D50" s="209">
        <v>120</v>
      </c>
      <c r="E50" s="209">
        <v>0</v>
      </c>
      <c r="F50" s="209"/>
      <c r="G50" s="1">
        <v>0</v>
      </c>
      <c r="H50" s="209">
        <v>0</v>
      </c>
      <c r="I50" s="209"/>
      <c r="J50" s="209">
        <v>18</v>
      </c>
      <c r="K50" s="209">
        <v>175.98409090909092</v>
      </c>
      <c r="L50" s="209">
        <v>790.19949494949492</v>
      </c>
      <c r="M50" s="209"/>
      <c r="N50" s="60" t="s">
        <v>684</v>
      </c>
      <c r="O50" s="60"/>
    </row>
    <row r="51" spans="1:26" x14ac:dyDescent="0.2">
      <c r="A51" s="58">
        <v>41507</v>
      </c>
      <c r="B51" s="55">
        <v>821</v>
      </c>
      <c r="C51" s="56">
        <v>2013</v>
      </c>
      <c r="D51" s="209">
        <v>93</v>
      </c>
      <c r="E51" s="209">
        <v>3</v>
      </c>
      <c r="F51" s="209"/>
      <c r="G51" s="1">
        <v>0</v>
      </c>
      <c r="H51" s="209">
        <v>0</v>
      </c>
      <c r="I51" s="209"/>
      <c r="J51" s="209">
        <v>15</v>
      </c>
      <c r="K51" s="209">
        <v>29.822727272727274</v>
      </c>
      <c r="L51" s="209">
        <v>420.11784511784515</v>
      </c>
      <c r="M51" s="209"/>
      <c r="N51" s="60" t="s">
        <v>684</v>
      </c>
      <c r="O51" s="60"/>
    </row>
    <row r="52" spans="1:26" x14ac:dyDescent="0.2">
      <c r="A52" s="58">
        <v>41508</v>
      </c>
      <c r="B52" s="55">
        <v>822</v>
      </c>
      <c r="C52" s="56">
        <v>2013</v>
      </c>
      <c r="D52" s="209">
        <v>66</v>
      </c>
      <c r="E52" s="209">
        <v>0</v>
      </c>
      <c r="F52" s="209"/>
      <c r="G52" s="1">
        <v>0</v>
      </c>
      <c r="H52" s="209">
        <v>0</v>
      </c>
      <c r="I52" s="209"/>
      <c r="J52" s="209">
        <v>3</v>
      </c>
      <c r="K52" s="209">
        <v>16.53409090909091</v>
      </c>
      <c r="L52" s="209">
        <v>329.7166666666667</v>
      </c>
      <c r="M52" s="209"/>
      <c r="N52" s="60" t="s">
        <v>684</v>
      </c>
      <c r="O52" s="60"/>
    </row>
    <row r="53" spans="1:26" x14ac:dyDescent="0.2">
      <c r="A53" s="58">
        <v>41509</v>
      </c>
      <c r="B53" s="55">
        <v>823</v>
      </c>
      <c r="C53" s="56">
        <v>2013</v>
      </c>
      <c r="D53" s="209">
        <v>21</v>
      </c>
      <c r="E53" s="209">
        <v>0</v>
      </c>
      <c r="F53" s="209"/>
      <c r="G53" s="1">
        <v>0</v>
      </c>
      <c r="H53" s="209">
        <v>0</v>
      </c>
      <c r="I53" s="209"/>
      <c r="J53" s="209">
        <v>12</v>
      </c>
      <c r="K53" s="209">
        <v>214.5</v>
      </c>
      <c r="L53" s="209">
        <v>432.3</v>
      </c>
      <c r="M53" s="209"/>
      <c r="N53" s="60" t="s">
        <v>684</v>
      </c>
      <c r="O53" s="60"/>
    </row>
    <row r="54" spans="1:26" x14ac:dyDescent="0.2">
      <c r="A54" s="58">
        <v>41510</v>
      </c>
      <c r="B54" s="55">
        <v>824</v>
      </c>
      <c r="C54" s="56">
        <v>2013</v>
      </c>
      <c r="D54" s="209">
        <v>36</v>
      </c>
      <c r="E54" s="209">
        <v>0</v>
      </c>
      <c r="F54" s="209"/>
      <c r="G54" s="1">
        <v>0</v>
      </c>
      <c r="H54" s="209">
        <v>0</v>
      </c>
      <c r="I54" s="209"/>
      <c r="J54" s="209">
        <v>0</v>
      </c>
      <c r="K54" s="209">
        <v>422.47500000000002</v>
      </c>
      <c r="L54" s="209">
        <v>280.57499999999999</v>
      </c>
      <c r="M54" s="209"/>
      <c r="N54" s="60" t="s">
        <v>684</v>
      </c>
      <c r="O54" s="60"/>
    </row>
    <row r="55" spans="1:26" x14ac:dyDescent="0.2">
      <c r="A55" s="58">
        <v>41511</v>
      </c>
      <c r="B55" s="55">
        <v>825</v>
      </c>
      <c r="C55" s="56">
        <v>2013</v>
      </c>
      <c r="D55" s="209">
        <v>60</v>
      </c>
      <c r="E55" s="209">
        <v>0</v>
      </c>
      <c r="F55" s="209"/>
      <c r="G55" s="1">
        <v>0</v>
      </c>
      <c r="H55" s="209">
        <v>0</v>
      </c>
      <c r="I55" s="209"/>
      <c r="J55" s="209">
        <v>0</v>
      </c>
      <c r="K55" s="209">
        <v>107.1</v>
      </c>
      <c r="L55" s="209">
        <v>207.9</v>
      </c>
      <c r="M55" s="209"/>
      <c r="N55" s="60" t="s">
        <v>684</v>
      </c>
      <c r="O55" s="60"/>
    </row>
    <row r="56" spans="1:26" x14ac:dyDescent="0.2">
      <c r="A56" s="58">
        <v>41512</v>
      </c>
      <c r="B56" s="55">
        <v>826</v>
      </c>
      <c r="C56" s="56">
        <v>2013</v>
      </c>
      <c r="D56" s="209">
        <v>90</v>
      </c>
      <c r="E56" s="209">
        <v>0</v>
      </c>
      <c r="F56" s="209"/>
      <c r="G56" s="1">
        <v>0</v>
      </c>
      <c r="H56" s="209">
        <v>0</v>
      </c>
      <c r="I56" s="209"/>
      <c r="J56" s="209">
        <v>0</v>
      </c>
      <c r="K56" s="209">
        <v>30.75</v>
      </c>
      <c r="L56" s="209">
        <v>255.22499999999999</v>
      </c>
      <c r="M56" s="209"/>
      <c r="N56" s="60" t="s">
        <v>684</v>
      </c>
      <c r="O56" s="60"/>
    </row>
    <row r="57" spans="1:26" x14ac:dyDescent="0.2">
      <c r="A57" s="58">
        <v>41513</v>
      </c>
      <c r="B57" s="55">
        <v>827</v>
      </c>
      <c r="C57" s="56">
        <v>2013</v>
      </c>
      <c r="D57" s="209">
        <v>72</v>
      </c>
      <c r="E57" s="209">
        <v>0</v>
      </c>
      <c r="F57" s="209"/>
      <c r="G57" s="1">
        <v>0</v>
      </c>
      <c r="H57" s="209">
        <v>0</v>
      </c>
      <c r="I57" s="209"/>
      <c r="J57" s="209">
        <v>0</v>
      </c>
      <c r="K57" s="209">
        <v>45</v>
      </c>
      <c r="L57" s="209">
        <v>312</v>
      </c>
      <c r="M57" s="209"/>
      <c r="N57" s="60" t="s">
        <v>684</v>
      </c>
      <c r="O57" s="60"/>
    </row>
    <row r="58" spans="1:26" x14ac:dyDescent="0.2">
      <c r="A58" s="58">
        <v>41514</v>
      </c>
      <c r="B58" s="55">
        <v>828</v>
      </c>
      <c r="C58" s="56">
        <v>2013</v>
      </c>
      <c r="D58" s="209">
        <v>201.97649684873949</v>
      </c>
      <c r="E58" s="209">
        <v>0</v>
      </c>
      <c r="F58" s="209"/>
      <c r="G58" s="1">
        <v>0</v>
      </c>
      <c r="H58" s="209">
        <v>0</v>
      </c>
      <c r="I58" s="209"/>
      <c r="J58" s="209">
        <v>0</v>
      </c>
      <c r="K58" s="209">
        <v>27</v>
      </c>
      <c r="L58" s="209">
        <v>432</v>
      </c>
      <c r="M58" s="209"/>
      <c r="N58" s="60" t="s">
        <v>684</v>
      </c>
      <c r="O58" s="60"/>
    </row>
    <row r="59" spans="1:26" x14ac:dyDescent="0.2">
      <c r="A59" s="58">
        <v>41515</v>
      </c>
      <c r="B59" s="55">
        <v>829</v>
      </c>
      <c r="C59" s="56">
        <v>2013</v>
      </c>
      <c r="D59" s="209">
        <v>199.92384453781511</v>
      </c>
      <c r="E59" s="209">
        <v>0</v>
      </c>
      <c r="F59" s="209"/>
      <c r="G59" s="1">
        <v>0</v>
      </c>
      <c r="H59" s="209">
        <v>0</v>
      </c>
      <c r="I59" s="209"/>
      <c r="J59" s="209">
        <v>0</v>
      </c>
      <c r="K59" s="209">
        <v>144</v>
      </c>
      <c r="L59" s="209">
        <v>570</v>
      </c>
      <c r="M59" s="209"/>
      <c r="N59" s="60" t="s">
        <v>684</v>
      </c>
      <c r="O59" s="60"/>
    </row>
    <row r="60" spans="1:26" x14ac:dyDescent="0.2">
      <c r="A60" s="58">
        <v>41516</v>
      </c>
      <c r="B60" s="55">
        <v>830</v>
      </c>
      <c r="C60" s="56">
        <v>2013</v>
      </c>
      <c r="D60" s="209">
        <v>767.01838235294122</v>
      </c>
      <c r="E60" s="209">
        <v>0</v>
      </c>
      <c r="F60" s="209"/>
      <c r="G60" s="1">
        <v>0</v>
      </c>
      <c r="H60" s="209">
        <v>0</v>
      </c>
      <c r="I60" s="209"/>
      <c r="J60" s="209">
        <v>0</v>
      </c>
      <c r="K60" s="209">
        <v>1776</v>
      </c>
      <c r="L60" s="209">
        <v>999</v>
      </c>
      <c r="M60" s="209"/>
      <c r="N60" s="60" t="s">
        <v>684</v>
      </c>
      <c r="O60" s="60"/>
    </row>
    <row r="61" spans="1:26" x14ac:dyDescent="0.2">
      <c r="A61" s="58">
        <v>41517</v>
      </c>
      <c r="B61" s="55">
        <v>831</v>
      </c>
      <c r="C61" s="56">
        <v>2013</v>
      </c>
      <c r="D61" s="209">
        <v>770.69117647058829</v>
      </c>
      <c r="E61" s="209">
        <v>0</v>
      </c>
      <c r="F61" s="209"/>
      <c r="G61" s="1">
        <v>0</v>
      </c>
      <c r="H61" s="209">
        <v>0</v>
      </c>
      <c r="I61" s="209"/>
      <c r="J61" s="209">
        <v>0</v>
      </c>
      <c r="K61" s="209">
        <v>1098</v>
      </c>
      <c r="L61" s="209">
        <v>267</v>
      </c>
      <c r="M61" s="209"/>
      <c r="N61" s="60" t="s">
        <v>684</v>
      </c>
      <c r="O61" s="60"/>
    </row>
    <row r="62" spans="1:26" x14ac:dyDescent="0.2">
      <c r="A62" s="58">
        <v>41518</v>
      </c>
      <c r="B62" s="55">
        <v>901</v>
      </c>
      <c r="C62" s="56">
        <v>2013</v>
      </c>
      <c r="D62" s="209">
        <v>543.89850315126046</v>
      </c>
      <c r="E62" s="209">
        <v>0</v>
      </c>
      <c r="F62" s="209"/>
      <c r="G62" s="1">
        <v>0</v>
      </c>
      <c r="H62" s="209">
        <v>0</v>
      </c>
      <c r="I62" s="209"/>
      <c r="J62" s="209">
        <v>3</v>
      </c>
      <c r="K62" s="209">
        <v>654</v>
      </c>
      <c r="L62" s="209">
        <v>189</v>
      </c>
      <c r="M62" s="209"/>
      <c r="N62" s="60" t="s">
        <v>684</v>
      </c>
      <c r="O62" s="60"/>
      <c r="W62" s="161"/>
      <c r="X62" s="161"/>
      <c r="Y62" s="161"/>
      <c r="Z62" s="161"/>
    </row>
    <row r="63" spans="1:26" x14ac:dyDescent="0.2">
      <c r="A63" s="58">
        <v>41519</v>
      </c>
      <c r="B63" s="55">
        <v>902</v>
      </c>
      <c r="C63" s="56">
        <v>2013</v>
      </c>
      <c r="D63" s="209">
        <v>484.72925420168065</v>
      </c>
      <c r="E63" s="209">
        <v>9.2623424369747891</v>
      </c>
      <c r="F63" s="209"/>
      <c r="G63" s="1">
        <v>0</v>
      </c>
      <c r="H63" s="209">
        <v>0</v>
      </c>
      <c r="I63" s="209"/>
      <c r="J63" s="209">
        <v>3</v>
      </c>
      <c r="K63" s="209">
        <v>63</v>
      </c>
      <c r="L63" s="209">
        <v>327</v>
      </c>
      <c r="M63" s="209"/>
      <c r="N63" s="60" t="s">
        <v>684</v>
      </c>
      <c r="O63" s="60"/>
      <c r="W63" s="161"/>
      <c r="X63" s="161"/>
      <c r="Y63" s="161"/>
      <c r="Z63" s="161"/>
    </row>
    <row r="64" spans="1:26" x14ac:dyDescent="0.2">
      <c r="A64" s="58">
        <v>41520</v>
      </c>
      <c r="B64" s="55">
        <v>903</v>
      </c>
      <c r="C64" s="56">
        <v>2013</v>
      </c>
      <c r="D64" s="209">
        <v>387.75275735294116</v>
      </c>
      <c r="E64" s="209">
        <v>80.652573529411768</v>
      </c>
      <c r="F64" s="209"/>
      <c r="G64" s="1">
        <v>0</v>
      </c>
      <c r="H64" s="209">
        <v>0</v>
      </c>
      <c r="I64" s="209"/>
      <c r="J64" s="209">
        <v>6</v>
      </c>
      <c r="K64" s="209">
        <v>66</v>
      </c>
      <c r="L64" s="209">
        <v>255</v>
      </c>
      <c r="M64" s="209"/>
      <c r="N64" s="60" t="s">
        <v>684</v>
      </c>
      <c r="O64" s="60"/>
      <c r="W64" s="161"/>
      <c r="X64" s="161"/>
      <c r="Y64" s="161"/>
      <c r="Z64" s="161"/>
    </row>
    <row r="65" spans="1:26" x14ac:dyDescent="0.2">
      <c r="A65" s="58">
        <v>41521</v>
      </c>
      <c r="B65" s="55">
        <v>904</v>
      </c>
      <c r="C65" s="56">
        <v>2013</v>
      </c>
      <c r="D65" s="209">
        <v>327.24264705882354</v>
      </c>
      <c r="E65" s="209">
        <v>49.865546218487395</v>
      </c>
      <c r="F65" s="209"/>
      <c r="G65" s="1">
        <v>0</v>
      </c>
      <c r="H65" s="209">
        <v>0</v>
      </c>
      <c r="I65" s="209"/>
      <c r="J65" s="209">
        <v>0</v>
      </c>
      <c r="K65" s="209">
        <v>33</v>
      </c>
      <c r="L65" s="209">
        <v>159</v>
      </c>
      <c r="M65" s="209"/>
      <c r="N65" s="60" t="s">
        <v>684</v>
      </c>
      <c r="O65" s="60"/>
      <c r="W65" s="161"/>
      <c r="X65" s="161"/>
      <c r="Y65" s="161"/>
      <c r="Z65" s="161"/>
    </row>
    <row r="66" spans="1:26" x14ac:dyDescent="0.2">
      <c r="A66" s="58">
        <v>41522</v>
      </c>
      <c r="B66" s="55">
        <v>905</v>
      </c>
      <c r="C66" s="56">
        <v>2013</v>
      </c>
      <c r="D66" s="209">
        <v>291.19892331932772</v>
      </c>
      <c r="E66" s="209">
        <v>18.787027310924369</v>
      </c>
      <c r="F66" s="209"/>
      <c r="G66" s="1">
        <v>0</v>
      </c>
      <c r="H66" s="209">
        <v>0</v>
      </c>
      <c r="I66" s="209"/>
      <c r="J66" s="209">
        <v>3</v>
      </c>
      <c r="K66" s="209">
        <v>21</v>
      </c>
      <c r="L66" s="209">
        <v>138</v>
      </c>
      <c r="M66" s="209"/>
      <c r="N66" s="60" t="s">
        <v>684</v>
      </c>
      <c r="O66" s="60"/>
      <c r="W66" s="161"/>
      <c r="X66" s="161"/>
      <c r="Y66" s="161"/>
      <c r="Z66" s="161"/>
    </row>
    <row r="67" spans="1:26" x14ac:dyDescent="0.2">
      <c r="A67" s="58">
        <v>41523</v>
      </c>
      <c r="B67" s="55">
        <v>906</v>
      </c>
      <c r="C67" s="56">
        <v>2013</v>
      </c>
      <c r="D67" s="209">
        <v>619.71192226890753</v>
      </c>
      <c r="E67" s="209">
        <v>0</v>
      </c>
      <c r="F67" s="209"/>
      <c r="G67" s="1">
        <v>0</v>
      </c>
      <c r="H67" s="209">
        <v>0</v>
      </c>
      <c r="I67" s="209"/>
      <c r="J67" s="209">
        <v>0</v>
      </c>
      <c r="K67" s="209">
        <v>102</v>
      </c>
      <c r="L67" s="209">
        <v>36</v>
      </c>
      <c r="M67" s="209"/>
      <c r="N67" s="60" t="s">
        <v>684</v>
      </c>
      <c r="O67" s="60"/>
      <c r="V67" s="162"/>
      <c r="W67"/>
      <c r="X67"/>
      <c r="Y67"/>
      <c r="Z67"/>
    </row>
    <row r="68" spans="1:26" x14ac:dyDescent="0.2">
      <c r="A68" s="58">
        <v>41524</v>
      </c>
      <c r="B68" s="55">
        <v>907</v>
      </c>
      <c r="C68" s="56">
        <v>2013</v>
      </c>
      <c r="D68" s="209">
        <v>110.61121323529412</v>
      </c>
      <c r="E68" s="209">
        <v>3.1603203781512605</v>
      </c>
      <c r="F68" s="209"/>
      <c r="G68" s="1">
        <v>0</v>
      </c>
      <c r="H68" s="209">
        <v>0</v>
      </c>
      <c r="I68" s="209"/>
      <c r="J68" s="209">
        <v>0</v>
      </c>
      <c r="K68" s="209">
        <v>249</v>
      </c>
      <c r="L68" s="209">
        <v>105</v>
      </c>
      <c r="M68" s="209"/>
      <c r="N68" s="60" t="s">
        <v>684</v>
      </c>
      <c r="O68" s="60"/>
      <c r="W68"/>
      <c r="X68"/>
      <c r="Y68"/>
      <c r="Z68"/>
    </row>
    <row r="69" spans="1:26" x14ac:dyDescent="0.2">
      <c r="A69" s="58">
        <v>41525</v>
      </c>
      <c r="B69" s="55">
        <v>908</v>
      </c>
      <c r="C69" s="56">
        <v>2013</v>
      </c>
      <c r="D69" s="209">
        <v>371.46271008403363</v>
      </c>
      <c r="E69" s="209">
        <v>0</v>
      </c>
      <c r="F69" s="209"/>
      <c r="G69" s="1">
        <v>0</v>
      </c>
      <c r="H69" s="209">
        <v>0</v>
      </c>
      <c r="I69" s="209"/>
      <c r="J69" s="209">
        <v>0</v>
      </c>
      <c r="K69" s="209">
        <v>75</v>
      </c>
      <c r="L69" s="209">
        <v>3</v>
      </c>
      <c r="M69" s="209"/>
      <c r="N69" s="60" t="s">
        <v>684</v>
      </c>
      <c r="O69" s="60"/>
      <c r="W69"/>
      <c r="X69"/>
      <c r="Y69"/>
      <c r="Z69"/>
    </row>
    <row r="70" spans="1:26" s="60" customFormat="1" x14ac:dyDescent="0.2">
      <c r="A70" s="115">
        <v>41526</v>
      </c>
      <c r="B70" s="116">
        <v>909</v>
      </c>
      <c r="C70" s="60">
        <v>2013</v>
      </c>
      <c r="D70" s="209">
        <v>328.515362394958</v>
      </c>
      <c r="E70" s="209">
        <v>38.273634453781511</v>
      </c>
      <c r="F70" s="209"/>
      <c r="G70" s="1">
        <v>0</v>
      </c>
      <c r="H70" s="209">
        <v>0</v>
      </c>
      <c r="I70" s="209"/>
      <c r="J70" s="209">
        <v>0</v>
      </c>
      <c r="K70" s="209">
        <v>18</v>
      </c>
      <c r="L70" s="209">
        <v>15</v>
      </c>
      <c r="M70" s="209"/>
      <c r="N70" s="60" t="s">
        <v>684</v>
      </c>
      <c r="P70" s="61"/>
      <c r="W70" s="232"/>
      <c r="X70" s="232"/>
      <c r="Y70" s="232"/>
      <c r="Z70" s="232"/>
    </row>
    <row r="71" spans="1:26" s="60" customFormat="1" x14ac:dyDescent="0.2">
      <c r="A71" s="115">
        <v>41527</v>
      </c>
      <c r="B71" s="116">
        <v>910</v>
      </c>
      <c r="C71" s="60">
        <v>2013</v>
      </c>
      <c r="D71" s="209">
        <v>114.27757352941177</v>
      </c>
      <c r="E71" s="209">
        <v>23.496323529411764</v>
      </c>
      <c r="F71" s="209"/>
      <c r="G71" s="1">
        <v>0</v>
      </c>
      <c r="H71" s="209">
        <v>0</v>
      </c>
      <c r="I71" s="209"/>
      <c r="J71" s="209">
        <v>0</v>
      </c>
      <c r="K71" s="209">
        <v>48</v>
      </c>
      <c r="L71" s="209">
        <v>12</v>
      </c>
      <c r="M71" s="209"/>
      <c r="N71" s="60" t="s">
        <v>684</v>
      </c>
      <c r="P71" s="61"/>
      <c r="W71" s="232"/>
      <c r="X71" s="232"/>
      <c r="Y71" s="232"/>
      <c r="Z71" s="232"/>
    </row>
    <row r="72" spans="1:26" s="60" customFormat="1" x14ac:dyDescent="0.2">
      <c r="A72" s="115">
        <v>41528</v>
      </c>
      <c r="B72" s="116">
        <v>911</v>
      </c>
      <c r="C72" s="60">
        <v>2013</v>
      </c>
      <c r="D72" s="209">
        <v>157.71231617647058</v>
      </c>
      <c r="E72" s="209">
        <v>46.133534663865547</v>
      </c>
      <c r="F72" s="209"/>
      <c r="G72" s="1">
        <v>0</v>
      </c>
      <c r="H72" s="209">
        <v>0</v>
      </c>
      <c r="I72" s="209"/>
      <c r="J72" s="209">
        <v>2</v>
      </c>
      <c r="K72" s="209">
        <v>2</v>
      </c>
      <c r="L72" s="209">
        <v>23</v>
      </c>
      <c r="M72" s="209"/>
      <c r="N72" s="60" t="s">
        <v>684</v>
      </c>
      <c r="P72" s="61"/>
      <c r="W72" s="232"/>
      <c r="X72" s="232"/>
      <c r="Y72" s="232"/>
      <c r="Z72" s="232"/>
    </row>
    <row r="73" spans="1:26" s="60" customFormat="1" x14ac:dyDescent="0.2">
      <c r="A73" s="115">
        <v>41529</v>
      </c>
      <c r="B73" s="116">
        <v>912</v>
      </c>
      <c r="C73" s="60">
        <v>2013</v>
      </c>
      <c r="D73" s="209">
        <v>173.51470588235293</v>
      </c>
      <c r="E73" s="209">
        <v>45.264705882352942</v>
      </c>
      <c r="F73" s="209"/>
      <c r="G73" s="1">
        <v>0</v>
      </c>
      <c r="H73" s="209">
        <v>0</v>
      </c>
      <c r="I73" s="209"/>
      <c r="J73" s="209">
        <v>1</v>
      </c>
      <c r="K73" s="209">
        <v>4</v>
      </c>
      <c r="L73" s="209">
        <v>23</v>
      </c>
      <c r="M73" s="209"/>
      <c r="N73" s="60" t="s">
        <v>684</v>
      </c>
      <c r="P73" s="61"/>
      <c r="W73" s="232"/>
      <c r="X73" s="232"/>
      <c r="Y73" s="232"/>
      <c r="Z73" s="232"/>
    </row>
    <row r="74" spans="1:26" s="60" customFormat="1" x14ac:dyDescent="0.2">
      <c r="A74" s="115">
        <v>41530</v>
      </c>
      <c r="B74" s="116">
        <v>913</v>
      </c>
      <c r="C74" s="60">
        <v>2013</v>
      </c>
      <c r="D74" s="209">
        <v>193.78348214285714</v>
      </c>
      <c r="E74" s="209">
        <v>45.46875</v>
      </c>
      <c r="F74" s="209"/>
      <c r="G74" s="1">
        <v>0</v>
      </c>
      <c r="H74" s="209">
        <v>0</v>
      </c>
      <c r="I74" s="209"/>
      <c r="J74" s="209">
        <v>0</v>
      </c>
      <c r="K74" s="209">
        <v>5</v>
      </c>
      <c r="L74" s="209">
        <v>1</v>
      </c>
      <c r="M74" s="209"/>
      <c r="N74" s="60" t="s">
        <v>684</v>
      </c>
      <c r="P74" s="61"/>
      <c r="W74" s="232"/>
      <c r="X74" s="232"/>
      <c r="Y74" s="232"/>
      <c r="Z74" s="232"/>
    </row>
    <row r="75" spans="1:26" s="60" customFormat="1" x14ac:dyDescent="0.2">
      <c r="A75" s="115">
        <v>41531</v>
      </c>
      <c r="B75" s="116">
        <v>914</v>
      </c>
      <c r="C75" s="60">
        <v>2013</v>
      </c>
      <c r="D75" s="209">
        <v>175.22042410714286</v>
      </c>
      <c r="E75" s="209">
        <v>12.743303571428571</v>
      </c>
      <c r="F75" s="209"/>
      <c r="G75" s="1">
        <v>0</v>
      </c>
      <c r="H75" s="209">
        <v>0</v>
      </c>
      <c r="I75" s="209"/>
      <c r="J75" s="209">
        <v>3</v>
      </c>
      <c r="K75" s="209">
        <v>9</v>
      </c>
      <c r="L75" s="209">
        <v>0</v>
      </c>
      <c r="M75" s="209"/>
      <c r="N75" s="60" t="s">
        <v>684</v>
      </c>
      <c r="P75" s="61"/>
      <c r="W75" s="232"/>
      <c r="X75" s="232"/>
      <c r="Y75" s="232"/>
      <c r="Z75" s="232"/>
    </row>
    <row r="76" spans="1:26" s="60" customFormat="1" x14ac:dyDescent="0.2">
      <c r="A76" s="115">
        <v>41532</v>
      </c>
      <c r="B76" s="116">
        <v>915</v>
      </c>
      <c r="C76" s="60">
        <v>2013</v>
      </c>
      <c r="D76" s="209">
        <v>187.43303571428572</v>
      </c>
      <c r="E76" s="209">
        <v>18.743303571428573</v>
      </c>
      <c r="F76" s="209"/>
      <c r="G76" s="1">
        <v>0</v>
      </c>
      <c r="H76" s="209">
        <v>0</v>
      </c>
      <c r="I76" s="209"/>
      <c r="J76" s="209">
        <v>0</v>
      </c>
      <c r="K76" s="209">
        <v>6</v>
      </c>
      <c r="L76" s="209">
        <v>0</v>
      </c>
      <c r="M76" s="209"/>
      <c r="N76" s="60" t="s">
        <v>684</v>
      </c>
      <c r="P76" s="61"/>
      <c r="W76" s="232"/>
      <c r="X76" s="232"/>
      <c r="Y76" s="232"/>
      <c r="Z76" s="232"/>
    </row>
    <row r="77" spans="1:26" s="60" customFormat="1" x14ac:dyDescent="0.2">
      <c r="A77" s="115">
        <v>41533</v>
      </c>
      <c r="B77" s="116">
        <v>916</v>
      </c>
      <c r="C77" s="60">
        <v>2013</v>
      </c>
      <c r="D77" s="209">
        <v>514.40625</v>
      </c>
      <c r="E77" s="209">
        <v>27.557477678571427</v>
      </c>
      <c r="F77" s="209"/>
      <c r="G77" s="1">
        <v>0</v>
      </c>
      <c r="H77" s="209">
        <v>0</v>
      </c>
      <c r="I77" s="209"/>
      <c r="J77" s="209">
        <v>0</v>
      </c>
      <c r="K77" s="209">
        <v>3</v>
      </c>
      <c r="L77" s="209">
        <v>0</v>
      </c>
      <c r="M77" s="209"/>
      <c r="N77" s="60" t="s">
        <v>684</v>
      </c>
      <c r="P77" s="61"/>
      <c r="W77" s="232"/>
      <c r="X77" s="232"/>
      <c r="Y77" s="232"/>
      <c r="Z77" s="232"/>
    </row>
    <row r="78" spans="1:26" s="60" customFormat="1" x14ac:dyDescent="0.2">
      <c r="A78" s="115">
        <v>41534</v>
      </c>
      <c r="B78" s="116">
        <v>917</v>
      </c>
      <c r="C78" s="60">
        <v>2013</v>
      </c>
      <c r="D78" s="209">
        <v>193</v>
      </c>
      <c r="E78" s="209">
        <v>26</v>
      </c>
      <c r="F78" s="209"/>
      <c r="G78" s="1">
        <v>0</v>
      </c>
      <c r="H78" s="209">
        <v>0</v>
      </c>
      <c r="I78" s="209"/>
      <c r="J78" s="209">
        <v>0</v>
      </c>
      <c r="K78" s="209">
        <v>18</v>
      </c>
      <c r="L78" s="209">
        <v>44</v>
      </c>
      <c r="M78" s="209"/>
      <c r="N78" s="60" t="s">
        <v>684</v>
      </c>
      <c r="P78" s="61"/>
      <c r="W78" s="232"/>
      <c r="X78" s="232"/>
      <c r="Y78" s="232"/>
      <c r="Z78" s="232"/>
    </row>
    <row r="79" spans="1:26" x14ac:dyDescent="0.2">
      <c r="A79" s="58">
        <v>41535</v>
      </c>
      <c r="B79" s="55">
        <v>918</v>
      </c>
      <c r="C79" s="56">
        <v>2013</v>
      </c>
      <c r="D79" s="209">
        <v>471.27272727272725</v>
      </c>
      <c r="E79" s="209">
        <v>60</v>
      </c>
      <c r="F79" s="209"/>
      <c r="G79" s="1">
        <v>0</v>
      </c>
      <c r="H79" s="209">
        <v>0</v>
      </c>
      <c r="I79" s="209"/>
      <c r="J79" s="209">
        <v>0</v>
      </c>
      <c r="K79" s="209">
        <v>6</v>
      </c>
      <c r="L79" s="209">
        <v>72</v>
      </c>
      <c r="M79" s="209"/>
      <c r="N79" s="60" t="s">
        <v>684</v>
      </c>
      <c r="O79" s="60"/>
      <c r="W79"/>
      <c r="X79"/>
      <c r="Y79"/>
      <c r="Z79"/>
    </row>
    <row r="80" spans="1:26" x14ac:dyDescent="0.2">
      <c r="A80" s="58">
        <v>41536</v>
      </c>
      <c r="B80" s="55">
        <v>919</v>
      </c>
      <c r="C80" s="56">
        <v>2013</v>
      </c>
      <c r="D80" s="209">
        <v>230.90990259740261</v>
      </c>
      <c r="E80" s="209">
        <v>40.066558441558442</v>
      </c>
      <c r="F80" s="209"/>
      <c r="G80" s="1">
        <v>0</v>
      </c>
      <c r="H80" s="209">
        <v>0</v>
      </c>
      <c r="I80" s="209"/>
      <c r="J80" s="209">
        <v>0</v>
      </c>
      <c r="K80" s="209">
        <v>4</v>
      </c>
      <c r="L80" s="209">
        <v>22</v>
      </c>
      <c r="M80" s="209"/>
      <c r="N80" s="60" t="s">
        <v>684</v>
      </c>
      <c r="O80" s="60"/>
      <c r="W80"/>
      <c r="X80"/>
      <c r="Y80"/>
      <c r="Z80"/>
    </row>
    <row r="81" spans="1:26" x14ac:dyDescent="0.2">
      <c r="A81" s="58">
        <v>41537</v>
      </c>
      <c r="B81" s="55">
        <v>920</v>
      </c>
      <c r="C81" s="56">
        <v>2013</v>
      </c>
      <c r="D81" s="209">
        <v>505.875</v>
      </c>
      <c r="E81" s="209">
        <v>59.035714285714285</v>
      </c>
      <c r="F81" s="209"/>
      <c r="G81" s="1">
        <v>0</v>
      </c>
      <c r="H81" s="209">
        <v>0</v>
      </c>
      <c r="I81" s="209"/>
      <c r="J81" s="209">
        <v>1</v>
      </c>
      <c r="K81" s="209">
        <v>0</v>
      </c>
      <c r="L81" s="209">
        <v>11</v>
      </c>
      <c r="M81" s="209"/>
      <c r="N81" s="60" t="s">
        <v>684</v>
      </c>
      <c r="O81" s="60"/>
      <c r="W81"/>
      <c r="X81"/>
      <c r="Y81"/>
      <c r="Z81"/>
    </row>
    <row r="82" spans="1:26" x14ac:dyDescent="0.2">
      <c r="A82" s="58">
        <v>41538</v>
      </c>
      <c r="B82" s="55">
        <v>921</v>
      </c>
      <c r="C82" s="56">
        <v>2013</v>
      </c>
      <c r="D82" s="209">
        <v>729.55032467532465</v>
      </c>
      <c r="E82" s="209">
        <v>71.100243506493513</v>
      </c>
      <c r="F82" s="209"/>
      <c r="G82" s="1">
        <v>0</v>
      </c>
      <c r="H82" s="209">
        <v>0</v>
      </c>
      <c r="I82" s="209"/>
      <c r="J82" s="209">
        <v>0</v>
      </c>
      <c r="K82" s="209">
        <v>3</v>
      </c>
      <c r="L82" s="209">
        <v>16</v>
      </c>
      <c r="M82" s="209"/>
      <c r="N82" s="60" t="s">
        <v>684</v>
      </c>
      <c r="O82" s="60"/>
      <c r="W82"/>
      <c r="X82"/>
      <c r="Y82"/>
      <c r="Z82"/>
    </row>
    <row r="83" spans="1:26" x14ac:dyDescent="0.2">
      <c r="A83" s="58">
        <v>41539</v>
      </c>
      <c r="B83" s="55">
        <v>922</v>
      </c>
      <c r="C83" s="56">
        <v>2013</v>
      </c>
      <c r="D83" s="209">
        <v>198.1737012987013</v>
      </c>
      <c r="E83" s="209">
        <v>32.333603896103895</v>
      </c>
      <c r="F83" s="209"/>
      <c r="G83" s="1">
        <v>0</v>
      </c>
      <c r="H83" s="209">
        <v>0</v>
      </c>
      <c r="I83" s="209"/>
      <c r="J83" s="209">
        <v>1</v>
      </c>
      <c r="K83" s="209">
        <v>16</v>
      </c>
      <c r="L83" s="209">
        <v>10</v>
      </c>
      <c r="M83" s="209"/>
      <c r="N83" s="60" t="s">
        <v>684</v>
      </c>
      <c r="O83" s="60"/>
      <c r="W83"/>
      <c r="X83"/>
      <c r="Y83"/>
      <c r="Z83"/>
    </row>
    <row r="84" spans="1:26" x14ac:dyDescent="0.2">
      <c r="A84" s="58">
        <v>41540</v>
      </c>
      <c r="B84" s="55">
        <v>923</v>
      </c>
      <c r="C84" s="56">
        <v>2013</v>
      </c>
      <c r="D84" s="209">
        <v>343.07021103896102</v>
      </c>
      <c r="E84" s="209">
        <v>31.668019480519479</v>
      </c>
      <c r="F84" s="209"/>
      <c r="G84" s="1">
        <v>0</v>
      </c>
      <c r="H84" s="209">
        <v>0</v>
      </c>
      <c r="I84" s="209"/>
      <c r="J84" s="209">
        <v>3</v>
      </c>
      <c r="K84" s="209">
        <v>24</v>
      </c>
      <c r="L84" s="209">
        <v>22</v>
      </c>
      <c r="M84" s="209"/>
      <c r="N84" s="60" t="s">
        <v>684</v>
      </c>
      <c r="O84" s="60"/>
      <c r="W84"/>
      <c r="X84"/>
      <c r="Y84"/>
      <c r="Z84"/>
    </row>
    <row r="85" spans="1:26" x14ac:dyDescent="0.2">
      <c r="A85" s="58">
        <v>41541</v>
      </c>
      <c r="B85" s="55">
        <v>924</v>
      </c>
      <c r="C85" s="56">
        <v>2013</v>
      </c>
      <c r="D85" s="209">
        <v>239.7582644628099</v>
      </c>
      <c r="E85" s="209">
        <v>79.045454545454547</v>
      </c>
      <c r="F85" s="209"/>
      <c r="G85" s="1">
        <v>0</v>
      </c>
      <c r="H85" s="209">
        <v>0</v>
      </c>
      <c r="I85" s="209"/>
      <c r="J85" s="209">
        <v>3</v>
      </c>
      <c r="K85" s="209">
        <v>1</v>
      </c>
      <c r="L85" s="209">
        <v>69.090909090909093</v>
      </c>
      <c r="M85" s="209"/>
      <c r="N85" s="60" t="s">
        <v>684</v>
      </c>
      <c r="O85" s="60"/>
      <c r="W85"/>
      <c r="X85"/>
      <c r="Y85"/>
      <c r="Z85"/>
    </row>
    <row r="86" spans="1:26" x14ac:dyDescent="0.2">
      <c r="A86" s="58">
        <v>41542</v>
      </c>
      <c r="B86" s="55">
        <v>925</v>
      </c>
      <c r="C86" s="56">
        <v>2013</v>
      </c>
      <c r="D86" s="209">
        <v>143.74503657262278</v>
      </c>
      <c r="E86" s="209">
        <v>31.70846394984326</v>
      </c>
      <c r="F86" s="209"/>
      <c r="G86" s="1">
        <v>0</v>
      </c>
      <c r="H86" s="209">
        <v>0</v>
      </c>
      <c r="I86" s="209"/>
      <c r="J86" s="209">
        <v>1</v>
      </c>
      <c r="K86" s="209">
        <v>18</v>
      </c>
      <c r="L86" s="209">
        <v>38</v>
      </c>
      <c r="M86" s="209"/>
      <c r="N86" s="60" t="s">
        <v>684</v>
      </c>
      <c r="O86" s="60"/>
      <c r="W86"/>
      <c r="X86"/>
      <c r="Y86"/>
      <c r="Z86"/>
    </row>
    <row r="87" spans="1:26" x14ac:dyDescent="0.2">
      <c r="A87" s="58">
        <v>41543</v>
      </c>
      <c r="B87" s="55">
        <v>926</v>
      </c>
      <c r="C87" s="56">
        <v>2013</v>
      </c>
      <c r="D87" s="209">
        <v>185.09169278996865</v>
      </c>
      <c r="E87" s="209">
        <v>53.331504702194358</v>
      </c>
      <c r="F87" s="209"/>
      <c r="G87" s="1">
        <v>0</v>
      </c>
      <c r="H87" s="209">
        <v>0</v>
      </c>
      <c r="I87" s="209"/>
      <c r="J87" s="209">
        <v>0</v>
      </c>
      <c r="K87" s="209">
        <v>10</v>
      </c>
      <c r="L87" s="209">
        <v>21</v>
      </c>
      <c r="M87" s="209"/>
      <c r="N87" s="60" t="s">
        <v>684</v>
      </c>
      <c r="O87" s="60"/>
      <c r="W87"/>
      <c r="X87"/>
      <c r="Y87"/>
      <c r="Z87"/>
    </row>
    <row r="88" spans="1:26" x14ac:dyDescent="0.2">
      <c r="A88" s="58">
        <v>41544</v>
      </c>
      <c r="B88" s="55">
        <v>927</v>
      </c>
      <c r="C88" s="56">
        <v>2013</v>
      </c>
      <c r="D88" s="209">
        <v>331.0344827586207</v>
      </c>
      <c r="E88" s="209">
        <v>47.586206896551722</v>
      </c>
      <c r="F88" s="209"/>
      <c r="G88" s="1">
        <v>0</v>
      </c>
      <c r="H88" s="209">
        <v>0</v>
      </c>
      <c r="I88" s="209"/>
      <c r="J88" s="209">
        <v>2</v>
      </c>
      <c r="K88" s="209">
        <v>3</v>
      </c>
      <c r="L88" s="209">
        <v>41</v>
      </c>
      <c r="M88" s="209"/>
      <c r="N88" s="60" t="s">
        <v>684</v>
      </c>
      <c r="O88" s="60"/>
      <c r="W88"/>
      <c r="X88"/>
      <c r="Y88"/>
      <c r="Z88"/>
    </row>
    <row r="89" spans="1:26" x14ac:dyDescent="0.2">
      <c r="A89" s="58">
        <v>41545</v>
      </c>
      <c r="B89" s="55">
        <v>928</v>
      </c>
      <c r="C89" s="56">
        <v>2013</v>
      </c>
      <c r="D89" s="209">
        <v>287.58620689655174</v>
      </c>
      <c r="E89" s="209">
        <v>15.517241379310345</v>
      </c>
      <c r="F89" s="209"/>
      <c r="G89" s="1">
        <v>0</v>
      </c>
      <c r="H89" s="209">
        <v>0</v>
      </c>
      <c r="I89" s="209"/>
      <c r="J89" s="209">
        <v>1</v>
      </c>
      <c r="K89" s="209">
        <v>8</v>
      </c>
      <c r="L89" s="209">
        <v>26</v>
      </c>
      <c r="M89" s="209"/>
      <c r="N89" s="60" t="s">
        <v>684</v>
      </c>
      <c r="O89" s="60"/>
      <c r="W89"/>
      <c r="X89"/>
      <c r="Y89"/>
      <c r="Z89"/>
    </row>
    <row r="90" spans="1:26" s="60" customFormat="1" x14ac:dyDescent="0.2">
      <c r="A90" s="115">
        <v>41546</v>
      </c>
      <c r="B90" s="116">
        <v>929</v>
      </c>
      <c r="C90" s="60">
        <v>2013</v>
      </c>
      <c r="D90" s="209">
        <v>1106.8965517241379</v>
      </c>
      <c r="E90" s="209">
        <v>21.724137931034484</v>
      </c>
      <c r="F90" s="209"/>
      <c r="G90" s="1">
        <v>0</v>
      </c>
      <c r="H90" s="209">
        <v>6</v>
      </c>
      <c r="I90" s="209"/>
      <c r="J90" s="209">
        <v>11</v>
      </c>
      <c r="K90" s="209">
        <v>3</v>
      </c>
      <c r="L90" s="209">
        <v>140</v>
      </c>
      <c r="M90" s="209"/>
      <c r="N90" s="60" t="s">
        <v>684</v>
      </c>
      <c r="P90" s="61"/>
      <c r="W90" s="232"/>
      <c r="X90" s="232"/>
      <c r="Y90" s="232"/>
      <c r="Z90" s="232"/>
    </row>
    <row r="91" spans="1:26" s="60" customFormat="1" x14ac:dyDescent="0.2">
      <c r="A91" s="115">
        <v>41547</v>
      </c>
      <c r="B91" s="116">
        <v>930</v>
      </c>
      <c r="C91" s="60">
        <v>2013</v>
      </c>
      <c r="D91" s="209">
        <v>196.55172413793105</v>
      </c>
      <c r="E91" s="209">
        <v>11.379310344827585</v>
      </c>
      <c r="F91" s="209"/>
      <c r="G91" s="1">
        <v>0</v>
      </c>
      <c r="H91" s="209">
        <v>3</v>
      </c>
      <c r="I91" s="209"/>
      <c r="J91" s="209">
        <v>22</v>
      </c>
      <c r="K91" s="209">
        <v>196</v>
      </c>
      <c r="L91" s="209">
        <v>195</v>
      </c>
      <c r="M91" s="209"/>
      <c r="N91" s="60" t="s">
        <v>684</v>
      </c>
      <c r="P91" s="61"/>
      <c r="W91" s="232"/>
      <c r="X91" s="232"/>
      <c r="Y91" s="232"/>
      <c r="Z91" s="232"/>
    </row>
    <row r="92" spans="1:26" s="60" customFormat="1" x14ac:dyDescent="0.2">
      <c r="A92" s="115">
        <v>41548</v>
      </c>
      <c r="B92" s="116">
        <v>1001</v>
      </c>
      <c r="C92" s="60">
        <v>2013</v>
      </c>
      <c r="D92" s="209">
        <v>107.58620689655173</v>
      </c>
      <c r="E92" s="209">
        <v>7.2413793103448274</v>
      </c>
      <c r="F92" s="209"/>
      <c r="G92" s="1">
        <v>0</v>
      </c>
      <c r="H92" s="209">
        <v>6</v>
      </c>
      <c r="I92" s="209"/>
      <c r="J92" s="209">
        <v>20</v>
      </c>
      <c r="K92" s="209">
        <v>11</v>
      </c>
      <c r="L92" s="209">
        <v>431</v>
      </c>
      <c r="M92" s="209"/>
      <c r="N92" s="60" t="s">
        <v>684</v>
      </c>
      <c r="P92" s="61"/>
      <c r="W92" s="232"/>
      <c r="X92" s="232"/>
      <c r="Y92" s="232"/>
      <c r="Z92" s="232"/>
    </row>
    <row r="93" spans="1:26" s="60" customFormat="1" x14ac:dyDescent="0.2">
      <c r="A93" s="115">
        <v>41549</v>
      </c>
      <c r="B93" s="116">
        <v>1002</v>
      </c>
      <c r="C93" s="60">
        <v>2013</v>
      </c>
      <c r="D93" s="209">
        <v>123.10344827586206</v>
      </c>
      <c r="E93" s="209">
        <v>11.379310344827585</v>
      </c>
      <c r="F93" s="209"/>
      <c r="G93" s="1">
        <v>0</v>
      </c>
      <c r="H93" s="209">
        <v>7</v>
      </c>
      <c r="I93" s="209"/>
      <c r="J93" s="209">
        <v>11</v>
      </c>
      <c r="K93" s="209">
        <v>114</v>
      </c>
      <c r="L93" s="209">
        <v>269</v>
      </c>
      <c r="M93" s="209"/>
      <c r="N93" s="60" t="s">
        <v>684</v>
      </c>
      <c r="P93" s="61"/>
      <c r="W93" s="232"/>
      <c r="X93" s="232"/>
      <c r="Y93" s="232"/>
      <c r="Z93" s="232"/>
    </row>
    <row r="94" spans="1:26" s="60" customFormat="1" x14ac:dyDescent="0.2">
      <c r="A94" s="115">
        <v>41550</v>
      </c>
      <c r="B94" s="116">
        <v>1003</v>
      </c>
      <c r="C94" s="60">
        <v>2013</v>
      </c>
      <c r="D94" s="209">
        <v>262.75862068965517</v>
      </c>
      <c r="E94" s="209">
        <v>15.517241379310345</v>
      </c>
      <c r="F94" s="209"/>
      <c r="G94" s="1">
        <v>0</v>
      </c>
      <c r="H94" s="209">
        <v>8</v>
      </c>
      <c r="I94" s="209"/>
      <c r="J94" s="209">
        <v>15</v>
      </c>
      <c r="K94" s="209">
        <v>40</v>
      </c>
      <c r="L94" s="209">
        <v>225</v>
      </c>
      <c r="M94" s="209"/>
      <c r="N94" s="60" t="s">
        <v>684</v>
      </c>
      <c r="P94" s="61"/>
      <c r="W94" s="232"/>
      <c r="X94" s="232"/>
      <c r="Y94" s="232"/>
      <c r="Z94" s="232"/>
    </row>
    <row r="95" spans="1:26" s="60" customFormat="1" x14ac:dyDescent="0.2">
      <c r="A95" s="115">
        <v>41551</v>
      </c>
      <c r="B95" s="116">
        <v>1004</v>
      </c>
      <c r="C95" s="60">
        <v>2013</v>
      </c>
      <c r="D95" s="209">
        <v>307.24137931034483</v>
      </c>
      <c r="E95" s="209">
        <v>13.448275862068966</v>
      </c>
      <c r="F95" s="209"/>
      <c r="G95" s="1">
        <v>0</v>
      </c>
      <c r="H95" s="209">
        <v>4</v>
      </c>
      <c r="I95" s="209"/>
      <c r="J95" s="209">
        <v>20</v>
      </c>
      <c r="K95" s="209">
        <v>36</v>
      </c>
      <c r="L95" s="209">
        <v>143</v>
      </c>
      <c r="M95" s="209"/>
      <c r="N95" s="60" t="s">
        <v>684</v>
      </c>
      <c r="P95" s="61"/>
      <c r="W95" s="232"/>
      <c r="X95" s="232"/>
      <c r="Y95" s="232"/>
      <c r="Z95" s="232"/>
    </row>
    <row r="96" spans="1:26" s="60" customFormat="1" x14ac:dyDescent="0.2">
      <c r="A96" s="115">
        <v>41552</v>
      </c>
      <c r="B96" s="116">
        <v>1005</v>
      </c>
      <c r="C96" s="60">
        <v>2013</v>
      </c>
      <c r="D96" s="209">
        <v>173.79310344827587</v>
      </c>
      <c r="E96" s="209">
        <v>15.517241379310345</v>
      </c>
      <c r="F96" s="209"/>
      <c r="G96" s="1">
        <v>0</v>
      </c>
      <c r="H96" s="209">
        <v>4</v>
      </c>
      <c r="I96" s="209"/>
      <c r="J96" s="209">
        <v>15</v>
      </c>
      <c r="K96" s="209">
        <v>26</v>
      </c>
      <c r="L96" s="209">
        <v>134</v>
      </c>
      <c r="M96" s="209"/>
      <c r="N96" s="60" t="s">
        <v>684</v>
      </c>
      <c r="P96" s="61"/>
      <c r="W96" s="232"/>
      <c r="X96" s="232"/>
      <c r="Y96" s="232"/>
      <c r="Z96" s="232"/>
    </row>
    <row r="97" spans="1:26" x14ac:dyDescent="0.2">
      <c r="A97" s="58">
        <v>41553</v>
      </c>
      <c r="B97" s="55">
        <v>1006</v>
      </c>
      <c r="C97" s="56">
        <v>2013</v>
      </c>
      <c r="D97" s="209">
        <v>133.44827586206895</v>
      </c>
      <c r="E97" s="209">
        <v>15.517241379310345</v>
      </c>
      <c r="F97" s="209"/>
      <c r="G97" s="1">
        <v>0</v>
      </c>
      <c r="H97" s="209">
        <v>7</v>
      </c>
      <c r="I97" s="209"/>
      <c r="J97" s="209">
        <v>5</v>
      </c>
      <c r="K97" s="209">
        <v>47</v>
      </c>
      <c r="L97" s="209">
        <v>69</v>
      </c>
      <c r="M97" s="209"/>
      <c r="N97" s="60" t="s">
        <v>684</v>
      </c>
      <c r="O97" s="60"/>
      <c r="T97" s="60"/>
      <c r="W97"/>
      <c r="X97"/>
      <c r="Y97"/>
      <c r="Z97"/>
    </row>
    <row r="98" spans="1:26" x14ac:dyDescent="0.2">
      <c r="A98" s="58">
        <v>41554</v>
      </c>
      <c r="B98" s="55">
        <v>1007</v>
      </c>
      <c r="C98" s="56">
        <v>2013</v>
      </c>
      <c r="D98" s="209">
        <v>67.241379310344826</v>
      </c>
      <c r="E98" s="209">
        <v>9.3103448275862064</v>
      </c>
      <c r="F98" s="209"/>
      <c r="G98" s="1">
        <v>0</v>
      </c>
      <c r="H98" s="209">
        <v>4</v>
      </c>
      <c r="I98" s="209"/>
      <c r="J98" s="209">
        <v>6</v>
      </c>
      <c r="K98" s="209">
        <v>44</v>
      </c>
      <c r="L98" s="209">
        <v>35</v>
      </c>
      <c r="M98" s="209"/>
      <c r="N98" s="60" t="s">
        <v>684</v>
      </c>
      <c r="O98" s="60"/>
      <c r="T98" s="60"/>
      <c r="W98"/>
      <c r="X98"/>
      <c r="Y98"/>
      <c r="Z98"/>
    </row>
    <row r="99" spans="1:26" x14ac:dyDescent="0.2">
      <c r="A99" s="58">
        <v>41555</v>
      </c>
      <c r="B99" s="55">
        <v>1008</v>
      </c>
      <c r="C99" s="56">
        <v>2013</v>
      </c>
      <c r="D99" s="209">
        <v>73.448275862068968</v>
      </c>
      <c r="E99" s="209">
        <v>15.517241379310345</v>
      </c>
      <c r="F99" s="209"/>
      <c r="G99" s="1">
        <v>0</v>
      </c>
      <c r="H99" s="209">
        <v>8</v>
      </c>
      <c r="I99" s="209"/>
      <c r="J99" s="209">
        <v>5</v>
      </c>
      <c r="K99" s="209">
        <v>1</v>
      </c>
      <c r="L99" s="209">
        <v>78</v>
      </c>
      <c r="M99" s="209"/>
      <c r="N99" s="60" t="s">
        <v>684</v>
      </c>
      <c r="O99" s="60"/>
      <c r="T99" s="60"/>
      <c r="W99"/>
      <c r="X99"/>
      <c r="Y99"/>
      <c r="Z99"/>
    </row>
    <row r="100" spans="1:26" x14ac:dyDescent="0.2">
      <c r="A100" s="58">
        <v>41556</v>
      </c>
      <c r="B100" s="55">
        <v>1009</v>
      </c>
      <c r="C100" s="56">
        <v>2013</v>
      </c>
      <c r="D100" s="209">
        <v>55.862068965517238</v>
      </c>
      <c r="E100" s="209">
        <v>6.2068965517241379</v>
      </c>
      <c r="F100" s="209"/>
      <c r="G100" s="1">
        <v>0</v>
      </c>
      <c r="H100" s="209">
        <v>2</v>
      </c>
      <c r="I100" s="209"/>
      <c r="J100" s="209">
        <v>4</v>
      </c>
      <c r="K100" s="209">
        <v>30</v>
      </c>
      <c r="L100" s="209">
        <v>24</v>
      </c>
      <c r="M100" s="209"/>
      <c r="N100" s="60" t="s">
        <v>684</v>
      </c>
      <c r="O100" s="60"/>
      <c r="P100" s="56"/>
      <c r="W100"/>
      <c r="X100"/>
      <c r="Y100"/>
      <c r="Z100"/>
    </row>
    <row r="101" spans="1:26" x14ac:dyDescent="0.2">
      <c r="A101" s="58">
        <v>41557</v>
      </c>
      <c r="B101" s="55">
        <v>1010</v>
      </c>
      <c r="C101" s="56">
        <v>2013</v>
      </c>
      <c r="D101" s="209">
        <v>52.758620689655174</v>
      </c>
      <c r="E101" s="209">
        <v>4.1379310344827589</v>
      </c>
      <c r="F101" s="209"/>
      <c r="G101" s="1">
        <v>0</v>
      </c>
      <c r="H101" s="209">
        <v>6</v>
      </c>
      <c r="I101" s="209"/>
      <c r="J101" s="209">
        <v>5</v>
      </c>
      <c r="K101" s="209">
        <v>26</v>
      </c>
      <c r="L101" s="209">
        <v>32</v>
      </c>
      <c r="M101" s="209"/>
      <c r="N101" s="60" t="s">
        <v>684</v>
      </c>
      <c r="O101" s="60"/>
      <c r="T101" s="60"/>
      <c r="W101"/>
      <c r="X101"/>
      <c r="Y101"/>
      <c r="Z101"/>
    </row>
    <row r="102" spans="1:26" x14ac:dyDescent="0.2">
      <c r="A102" s="58">
        <v>41558</v>
      </c>
      <c r="B102" s="55">
        <v>1011</v>
      </c>
      <c r="C102" s="56">
        <v>2013</v>
      </c>
      <c r="D102" s="209">
        <v>27.931034482758619</v>
      </c>
      <c r="E102" s="209">
        <v>4.1379310344827589</v>
      </c>
      <c r="F102" s="209"/>
      <c r="G102" s="1">
        <v>0</v>
      </c>
      <c r="H102" s="209">
        <v>4</v>
      </c>
      <c r="I102" s="209"/>
      <c r="J102" s="209">
        <v>4</v>
      </c>
      <c r="K102" s="209">
        <v>7</v>
      </c>
      <c r="L102" s="209">
        <v>24</v>
      </c>
      <c r="M102" s="209"/>
      <c r="N102" s="60" t="s">
        <v>684</v>
      </c>
      <c r="O102" s="60"/>
      <c r="T102" s="60"/>
      <c r="W102"/>
      <c r="X102"/>
      <c r="Y102"/>
      <c r="Z102"/>
    </row>
    <row r="103" spans="1:26" x14ac:dyDescent="0.2">
      <c r="A103" s="58">
        <v>41559</v>
      </c>
      <c r="B103" s="55">
        <v>1012</v>
      </c>
      <c r="C103" s="56">
        <v>2013</v>
      </c>
      <c r="D103" s="209">
        <v>34.137931034482762</v>
      </c>
      <c r="E103" s="209">
        <v>3.103448275862069</v>
      </c>
      <c r="F103" s="209"/>
      <c r="G103" s="1">
        <v>0</v>
      </c>
      <c r="H103" s="209">
        <v>4</v>
      </c>
      <c r="I103" s="209"/>
      <c r="J103" s="209">
        <v>0</v>
      </c>
      <c r="K103" s="209">
        <v>15</v>
      </c>
      <c r="L103" s="209">
        <v>22</v>
      </c>
      <c r="M103" s="209"/>
      <c r="N103" s="60" t="s">
        <v>684</v>
      </c>
      <c r="O103" s="60"/>
      <c r="T103" s="60"/>
      <c r="W103"/>
      <c r="X103"/>
      <c r="Y103"/>
      <c r="Z103"/>
    </row>
    <row r="104" spans="1:26" x14ac:dyDescent="0.2">
      <c r="A104" s="58">
        <v>41560</v>
      </c>
      <c r="B104" s="116">
        <v>1013</v>
      </c>
      <c r="C104" s="56">
        <v>2013</v>
      </c>
      <c r="D104" s="209">
        <v>19.655172413793103</v>
      </c>
      <c r="E104" s="209">
        <v>3.103448275862069</v>
      </c>
      <c r="F104" s="209"/>
      <c r="G104" s="1">
        <v>0</v>
      </c>
      <c r="H104" s="209">
        <v>5</v>
      </c>
      <c r="I104" s="209"/>
      <c r="J104" s="209">
        <v>0</v>
      </c>
      <c r="K104" s="209">
        <v>22</v>
      </c>
      <c r="L104" s="209">
        <v>2</v>
      </c>
      <c r="M104" s="209"/>
      <c r="N104" s="60" t="s">
        <v>684</v>
      </c>
      <c r="O104" s="60"/>
      <c r="T104" s="60"/>
      <c r="W104"/>
      <c r="X104"/>
      <c r="Y104"/>
      <c r="Z104"/>
    </row>
    <row r="105" spans="1:26" x14ac:dyDescent="0.2">
      <c r="A105" s="58">
        <v>41561</v>
      </c>
      <c r="B105" s="116">
        <v>1014</v>
      </c>
      <c r="C105" s="56">
        <v>2013</v>
      </c>
      <c r="D105" s="209">
        <v>15.517241379310345</v>
      </c>
      <c r="E105" s="209">
        <v>1.0344827586206897</v>
      </c>
      <c r="F105" s="209"/>
      <c r="G105" s="1">
        <v>0</v>
      </c>
      <c r="H105" s="209">
        <v>2</v>
      </c>
      <c r="I105" s="209"/>
      <c r="J105" s="209">
        <v>3</v>
      </c>
      <c r="K105" s="209">
        <v>8</v>
      </c>
      <c r="L105" s="209">
        <v>21</v>
      </c>
      <c r="M105" s="209"/>
      <c r="N105" s="60" t="s">
        <v>684</v>
      </c>
      <c r="O105" s="60"/>
      <c r="T105" s="60"/>
      <c r="W105"/>
      <c r="X105"/>
      <c r="Y105"/>
      <c r="Z105"/>
    </row>
    <row r="106" spans="1:26" x14ac:dyDescent="0.2">
      <c r="A106" s="58">
        <v>41562</v>
      </c>
      <c r="B106" s="116">
        <v>1015</v>
      </c>
      <c r="C106" s="56">
        <v>2013</v>
      </c>
      <c r="D106" s="209">
        <v>13.448275862068966</v>
      </c>
      <c r="E106" s="209">
        <v>1.0344827586206897</v>
      </c>
      <c r="F106" s="209"/>
      <c r="G106" s="1">
        <v>0</v>
      </c>
      <c r="H106" s="209">
        <v>2</v>
      </c>
      <c r="I106" s="209"/>
      <c r="J106" s="209">
        <v>0</v>
      </c>
      <c r="K106" s="209">
        <v>28</v>
      </c>
      <c r="L106" s="209">
        <v>0</v>
      </c>
      <c r="M106" s="209"/>
      <c r="N106" s="60" t="s">
        <v>684</v>
      </c>
      <c r="O106" s="60"/>
      <c r="W106"/>
      <c r="X106"/>
      <c r="Y106"/>
      <c r="Z106"/>
    </row>
    <row r="107" spans="1:26" x14ac:dyDescent="0.2">
      <c r="A107" s="58">
        <v>41563</v>
      </c>
      <c r="B107" s="116">
        <v>1016</v>
      </c>
      <c r="C107" s="56">
        <v>2013</v>
      </c>
      <c r="D107" s="209">
        <v>7.2413793103448274</v>
      </c>
      <c r="E107" s="209">
        <v>1.0344827586206897</v>
      </c>
      <c r="F107" s="209"/>
      <c r="G107" s="1">
        <v>0</v>
      </c>
      <c r="H107" s="209">
        <v>6</v>
      </c>
      <c r="I107" s="209"/>
      <c r="J107" s="209">
        <v>0</v>
      </c>
      <c r="K107" s="209">
        <v>8</v>
      </c>
      <c r="L107" s="209">
        <v>10</v>
      </c>
      <c r="M107" s="209"/>
      <c r="N107" s="60" t="s">
        <v>684</v>
      </c>
      <c r="O107" s="60"/>
      <c r="W107"/>
      <c r="X107"/>
      <c r="Y107"/>
      <c r="Z107"/>
    </row>
    <row r="108" spans="1:26" x14ac:dyDescent="0.2">
      <c r="A108" s="58">
        <v>41564</v>
      </c>
      <c r="B108" s="116">
        <v>1017</v>
      </c>
      <c r="C108" s="56">
        <v>2013</v>
      </c>
      <c r="D108" s="209">
        <v>4.1379310344827589</v>
      </c>
      <c r="E108" s="209">
        <v>0</v>
      </c>
      <c r="F108" s="209"/>
      <c r="G108" s="1">
        <v>0</v>
      </c>
      <c r="H108" s="209">
        <v>4</v>
      </c>
      <c r="I108" s="209"/>
      <c r="J108" s="209">
        <v>0</v>
      </c>
      <c r="K108" s="209">
        <v>15</v>
      </c>
      <c r="L108" s="209">
        <v>0</v>
      </c>
      <c r="M108" s="209"/>
      <c r="N108" s="60" t="s">
        <v>684</v>
      </c>
      <c r="O108" s="60"/>
      <c r="W108"/>
      <c r="X108"/>
      <c r="Y108"/>
      <c r="Z108"/>
    </row>
    <row r="109" spans="1:26" x14ac:dyDescent="0.2">
      <c r="A109" s="58">
        <v>41565</v>
      </c>
      <c r="B109" s="116">
        <v>1018</v>
      </c>
      <c r="C109" s="56">
        <v>2013</v>
      </c>
      <c r="D109" s="209">
        <v>7.2413793103448274</v>
      </c>
      <c r="E109" s="209">
        <v>1.0344827586206897</v>
      </c>
      <c r="F109" s="209"/>
      <c r="G109" s="1">
        <v>0</v>
      </c>
      <c r="H109" s="209">
        <v>2</v>
      </c>
      <c r="I109" s="209"/>
      <c r="J109" s="209">
        <v>2</v>
      </c>
      <c r="K109" s="209">
        <v>2</v>
      </c>
      <c r="L109" s="209">
        <v>7</v>
      </c>
      <c r="M109" s="209"/>
      <c r="N109" s="60" t="s">
        <v>684</v>
      </c>
      <c r="O109" s="60"/>
      <c r="W109"/>
      <c r="X109"/>
      <c r="Y109"/>
      <c r="Z109"/>
    </row>
    <row r="110" spans="1:26" x14ac:dyDescent="0.2">
      <c r="A110" s="58">
        <v>41566</v>
      </c>
      <c r="B110" s="116">
        <v>1019</v>
      </c>
      <c r="C110" s="56">
        <v>2013</v>
      </c>
      <c r="D110" s="209">
        <v>8.2758620689655178</v>
      </c>
      <c r="E110" s="209">
        <v>2.0689655172413794</v>
      </c>
      <c r="F110" s="209"/>
      <c r="G110" s="1">
        <v>0</v>
      </c>
      <c r="H110" s="209">
        <v>3</v>
      </c>
      <c r="I110" s="209"/>
      <c r="J110" s="209">
        <v>4</v>
      </c>
      <c r="K110" s="209">
        <v>8</v>
      </c>
      <c r="L110" s="209">
        <v>15</v>
      </c>
      <c r="M110" s="209"/>
      <c r="N110" s="60" t="s">
        <v>684</v>
      </c>
      <c r="O110" s="60"/>
      <c r="P110" s="61"/>
      <c r="Q110" s="60"/>
      <c r="R110" s="60"/>
      <c r="S110" s="60"/>
      <c r="T110" s="60"/>
      <c r="U110" s="60"/>
      <c r="V110" s="60"/>
      <c r="W110"/>
      <c r="X110"/>
      <c r="Y110"/>
      <c r="Z110"/>
    </row>
    <row r="111" spans="1:26" x14ac:dyDescent="0.2">
      <c r="A111" s="58">
        <v>41567</v>
      </c>
      <c r="B111" s="116">
        <v>1020</v>
      </c>
      <c r="C111" s="56">
        <v>2013</v>
      </c>
      <c r="D111" s="209">
        <v>7.2413793103448274</v>
      </c>
      <c r="E111" s="209">
        <v>0</v>
      </c>
      <c r="F111" s="209"/>
      <c r="G111" s="1">
        <v>0</v>
      </c>
      <c r="H111" s="209">
        <v>7</v>
      </c>
      <c r="I111" s="209"/>
      <c r="J111" s="209">
        <v>0</v>
      </c>
      <c r="K111" s="209">
        <v>5</v>
      </c>
      <c r="L111" s="209">
        <v>10</v>
      </c>
      <c r="M111" s="209"/>
      <c r="N111" s="60" t="s">
        <v>684</v>
      </c>
      <c r="O111" s="60"/>
      <c r="P111" s="61"/>
      <c r="Q111" s="60"/>
      <c r="W111"/>
      <c r="X111"/>
      <c r="Y111"/>
      <c r="Z111"/>
    </row>
    <row r="112" spans="1:26" x14ac:dyDescent="0.2">
      <c r="A112" s="58">
        <v>41568</v>
      </c>
      <c r="B112" s="116">
        <v>1021</v>
      </c>
      <c r="C112" s="56">
        <v>2013</v>
      </c>
      <c r="D112" s="209">
        <v>6.2068965517241379</v>
      </c>
      <c r="E112" s="209">
        <v>1.0344827586206897</v>
      </c>
      <c r="F112" s="209"/>
      <c r="G112" s="1">
        <v>0</v>
      </c>
      <c r="H112" s="209">
        <v>2</v>
      </c>
      <c r="I112" s="209"/>
      <c r="J112" s="209">
        <v>1</v>
      </c>
      <c r="K112" s="209">
        <v>13</v>
      </c>
      <c r="L112" s="209">
        <v>0</v>
      </c>
      <c r="M112" s="209"/>
      <c r="N112" s="60" t="s">
        <v>684</v>
      </c>
      <c r="O112" s="60"/>
      <c r="P112" s="61"/>
      <c r="Q112" s="60"/>
      <c r="W112"/>
      <c r="X112"/>
      <c r="Y112"/>
      <c r="Z112"/>
    </row>
    <row r="113" spans="1:26" x14ac:dyDescent="0.2">
      <c r="A113" s="58">
        <v>41569</v>
      </c>
      <c r="B113" s="116">
        <v>1022</v>
      </c>
      <c r="C113" s="56">
        <v>2013</v>
      </c>
      <c r="D113" s="209">
        <v>5.1724137931034484</v>
      </c>
      <c r="E113" s="209">
        <v>3.103448275862069</v>
      </c>
      <c r="F113" s="209"/>
      <c r="G113" s="1">
        <v>0</v>
      </c>
      <c r="H113" s="209">
        <v>5</v>
      </c>
      <c r="I113" s="209"/>
      <c r="J113" s="209">
        <v>1</v>
      </c>
      <c r="K113" s="209">
        <v>13</v>
      </c>
      <c r="L113" s="209">
        <v>2</v>
      </c>
      <c r="M113" s="209"/>
      <c r="N113" s="60" t="s">
        <v>684</v>
      </c>
      <c r="O113" s="60"/>
      <c r="P113" s="61"/>
      <c r="Q113" s="60"/>
      <c r="W113"/>
      <c r="X113"/>
      <c r="Y113"/>
      <c r="Z113"/>
    </row>
    <row r="114" spans="1:26" x14ac:dyDescent="0.2">
      <c r="A114" s="58">
        <v>41570</v>
      </c>
      <c r="B114" s="116">
        <v>1023</v>
      </c>
      <c r="C114" s="56">
        <v>2013</v>
      </c>
      <c r="D114" s="209">
        <v>6.2068965517241379</v>
      </c>
      <c r="E114" s="209">
        <v>1.0344827586206897</v>
      </c>
      <c r="F114" s="209"/>
      <c r="G114" s="1">
        <v>0</v>
      </c>
      <c r="H114" s="209">
        <v>6</v>
      </c>
      <c r="I114" s="209"/>
      <c r="J114" s="209">
        <v>1</v>
      </c>
      <c r="K114" s="209">
        <v>12</v>
      </c>
      <c r="L114" s="209">
        <v>3</v>
      </c>
      <c r="M114" s="209"/>
      <c r="N114" s="60" t="s">
        <v>684</v>
      </c>
      <c r="O114" s="60"/>
      <c r="P114" s="61"/>
      <c r="Q114" s="60"/>
      <c r="W114"/>
      <c r="X114"/>
      <c r="Y114"/>
      <c r="Z114"/>
    </row>
    <row r="115" spans="1:26" x14ac:dyDescent="0.2">
      <c r="A115" s="58">
        <v>41571</v>
      </c>
      <c r="B115" s="116">
        <v>1024</v>
      </c>
      <c r="C115" s="56">
        <v>2013</v>
      </c>
      <c r="D115" s="209">
        <v>5.1724137931034484</v>
      </c>
      <c r="E115" s="209">
        <v>0</v>
      </c>
      <c r="F115" s="209"/>
      <c r="G115" s="1">
        <v>0</v>
      </c>
      <c r="H115" s="209">
        <v>6</v>
      </c>
      <c r="I115" s="209"/>
      <c r="J115" s="209">
        <v>1</v>
      </c>
      <c r="K115" s="209">
        <v>12</v>
      </c>
      <c r="L115" s="209">
        <v>6</v>
      </c>
      <c r="M115" s="209"/>
      <c r="N115" s="60" t="s">
        <v>684</v>
      </c>
      <c r="O115" s="60"/>
      <c r="P115" s="61"/>
      <c r="Q115" s="60"/>
      <c r="W115"/>
      <c r="X115"/>
      <c r="Y115"/>
      <c r="Z115"/>
    </row>
    <row r="116" spans="1:26" x14ac:dyDescent="0.2">
      <c r="A116" s="58">
        <v>41572</v>
      </c>
      <c r="B116" s="116">
        <v>1025</v>
      </c>
      <c r="C116" s="56">
        <v>2013</v>
      </c>
      <c r="D116" s="209">
        <v>0</v>
      </c>
      <c r="E116" s="209">
        <v>0</v>
      </c>
      <c r="F116" s="209"/>
      <c r="G116" s="1">
        <v>0</v>
      </c>
      <c r="H116" s="209">
        <v>2</v>
      </c>
      <c r="I116" s="209"/>
      <c r="J116" s="209">
        <v>1</v>
      </c>
      <c r="K116" s="209">
        <v>13</v>
      </c>
      <c r="L116" s="209">
        <v>4</v>
      </c>
      <c r="M116" s="209"/>
      <c r="N116" s="60" t="s">
        <v>684</v>
      </c>
      <c r="O116" s="60"/>
      <c r="P116" s="61"/>
      <c r="Q116" s="60"/>
      <c r="W116"/>
      <c r="X116"/>
      <c r="Y116"/>
      <c r="Z116"/>
    </row>
    <row r="117" spans="1:26" x14ac:dyDescent="0.2">
      <c r="A117" s="58">
        <v>41573</v>
      </c>
      <c r="B117" s="116">
        <v>1026</v>
      </c>
      <c r="C117" s="56">
        <v>2013</v>
      </c>
      <c r="D117" s="209">
        <v>5.1724137931034484</v>
      </c>
      <c r="E117" s="209">
        <v>1.0344827586206897</v>
      </c>
      <c r="F117" s="209"/>
      <c r="G117" s="1">
        <v>0</v>
      </c>
      <c r="H117" s="209">
        <v>7</v>
      </c>
      <c r="I117" s="209"/>
      <c r="J117" s="209">
        <v>0</v>
      </c>
      <c r="K117" s="209">
        <v>9</v>
      </c>
      <c r="L117" s="209">
        <v>10</v>
      </c>
      <c r="M117" s="209"/>
      <c r="N117" s="60" t="s">
        <v>684</v>
      </c>
      <c r="O117" s="60"/>
      <c r="P117" s="61"/>
      <c r="Q117" s="60"/>
      <c r="W117"/>
      <c r="X117"/>
      <c r="Y117"/>
      <c r="Z117"/>
    </row>
    <row r="118" spans="1:26" x14ac:dyDescent="0.2">
      <c r="A118" s="58">
        <v>41574</v>
      </c>
      <c r="B118" s="55">
        <v>1027</v>
      </c>
      <c r="C118" s="56">
        <v>2013</v>
      </c>
      <c r="D118" s="209">
        <v>2.0689655172413794</v>
      </c>
      <c r="E118" s="209">
        <v>3.103448275862069</v>
      </c>
      <c r="F118" s="209"/>
      <c r="G118" s="1">
        <v>0</v>
      </c>
      <c r="H118" s="209">
        <v>7</v>
      </c>
      <c r="I118" s="209"/>
      <c r="J118" s="209">
        <v>1</v>
      </c>
      <c r="K118" s="209">
        <v>13</v>
      </c>
      <c r="L118" s="209">
        <v>11</v>
      </c>
      <c r="M118" s="209"/>
      <c r="N118" s="60" t="s">
        <v>684</v>
      </c>
      <c r="O118" s="60"/>
      <c r="P118" s="61"/>
      <c r="Q118" s="60"/>
      <c r="W118"/>
      <c r="X118"/>
      <c r="Y118"/>
      <c r="Z118"/>
    </row>
    <row r="119" spans="1:26" x14ac:dyDescent="0.2">
      <c r="A119" s="58">
        <v>41575</v>
      </c>
      <c r="B119" s="116">
        <v>1028</v>
      </c>
      <c r="C119" s="56">
        <v>2013</v>
      </c>
      <c r="D119" s="209">
        <v>8.2758620689655178</v>
      </c>
      <c r="E119" s="209">
        <v>0</v>
      </c>
      <c r="F119" s="209"/>
      <c r="G119" s="1">
        <v>1</v>
      </c>
      <c r="H119" s="209">
        <v>4</v>
      </c>
      <c r="I119" s="209"/>
      <c r="J119" s="209">
        <v>0</v>
      </c>
      <c r="K119" s="209">
        <v>6</v>
      </c>
      <c r="L119" s="209">
        <v>13</v>
      </c>
      <c r="M119" s="209"/>
      <c r="N119" s="60" t="s">
        <v>684</v>
      </c>
      <c r="O119" s="60"/>
      <c r="P119" s="61"/>
      <c r="Q119" s="60"/>
      <c r="W119"/>
      <c r="X119"/>
      <c r="Y119"/>
      <c r="Z119"/>
    </row>
    <row r="120" spans="1:26" x14ac:dyDescent="0.2">
      <c r="A120" s="58">
        <v>41576</v>
      </c>
      <c r="B120" s="116">
        <v>1029</v>
      </c>
      <c r="C120" s="56">
        <v>2013</v>
      </c>
      <c r="D120" s="209">
        <v>1.0344827586206897</v>
      </c>
      <c r="E120" s="209">
        <v>0</v>
      </c>
      <c r="F120" s="209"/>
      <c r="G120" s="1">
        <v>0</v>
      </c>
      <c r="H120" s="209">
        <v>3</v>
      </c>
      <c r="I120" s="209"/>
      <c r="J120" s="209">
        <v>1</v>
      </c>
      <c r="K120" s="209">
        <v>11</v>
      </c>
      <c r="L120" s="209">
        <v>14</v>
      </c>
      <c r="M120" s="209"/>
      <c r="N120" s="60" t="s">
        <v>684</v>
      </c>
      <c r="O120" s="60"/>
      <c r="P120" s="61"/>
      <c r="Q120" s="60"/>
      <c r="W120"/>
      <c r="X120"/>
      <c r="Y120"/>
      <c r="Z120"/>
    </row>
    <row r="121" spans="1:26" x14ac:dyDescent="0.2">
      <c r="A121" s="58">
        <v>41577</v>
      </c>
      <c r="B121" s="55">
        <v>1030</v>
      </c>
      <c r="C121" s="56">
        <v>2013</v>
      </c>
      <c r="D121" s="209">
        <v>1.0344827586206897</v>
      </c>
      <c r="E121" s="209">
        <v>2.0689655172413794</v>
      </c>
      <c r="F121" s="209"/>
      <c r="G121" s="1">
        <v>0</v>
      </c>
      <c r="H121" s="209">
        <v>2</v>
      </c>
      <c r="I121" s="209"/>
      <c r="J121" s="209">
        <v>0</v>
      </c>
      <c r="K121" s="209">
        <v>11</v>
      </c>
      <c r="L121" s="209">
        <v>1</v>
      </c>
      <c r="M121" s="209"/>
      <c r="N121" s="60" t="s">
        <v>684</v>
      </c>
      <c r="O121" s="60"/>
      <c r="P121" s="61"/>
      <c r="Q121" s="60"/>
      <c r="W121"/>
      <c r="X121"/>
      <c r="Y121"/>
      <c r="Z121"/>
    </row>
    <row r="122" spans="1:26" x14ac:dyDescent="0.2">
      <c r="A122" s="58">
        <v>41578</v>
      </c>
      <c r="B122" s="55">
        <v>1031</v>
      </c>
      <c r="C122" s="56">
        <v>2013</v>
      </c>
      <c r="D122" s="209">
        <v>0</v>
      </c>
      <c r="E122" s="209">
        <v>0</v>
      </c>
      <c r="F122" s="209"/>
      <c r="G122" s="1">
        <v>0</v>
      </c>
      <c r="H122" s="209">
        <v>5</v>
      </c>
      <c r="I122" s="209"/>
      <c r="J122" s="209">
        <v>0</v>
      </c>
      <c r="K122" s="209">
        <v>11</v>
      </c>
      <c r="L122" s="209">
        <v>9</v>
      </c>
      <c r="M122" s="209"/>
      <c r="N122" s="60" t="s">
        <v>684</v>
      </c>
      <c r="O122" s="60"/>
      <c r="P122" s="61"/>
      <c r="Q122" s="60"/>
      <c r="W122"/>
      <c r="X122"/>
      <c r="Y122"/>
      <c r="Z122"/>
    </row>
    <row r="123" spans="1:26" x14ac:dyDescent="0.2">
      <c r="A123" s="58">
        <v>41579</v>
      </c>
      <c r="B123" s="55">
        <v>1101</v>
      </c>
      <c r="C123" s="56">
        <v>2013</v>
      </c>
      <c r="D123" s="209">
        <v>3.103448275862069</v>
      </c>
      <c r="E123" s="209">
        <v>0</v>
      </c>
      <c r="F123" s="209"/>
      <c r="G123" s="1">
        <v>0</v>
      </c>
      <c r="H123" s="209">
        <v>0</v>
      </c>
      <c r="I123" s="209"/>
      <c r="J123" s="209">
        <v>0</v>
      </c>
      <c r="K123" s="209">
        <v>19</v>
      </c>
      <c r="L123" s="209">
        <v>9</v>
      </c>
      <c r="M123" s="209"/>
      <c r="N123" s="60" t="s">
        <v>684</v>
      </c>
      <c r="O123" s="60"/>
      <c r="P123" s="61"/>
      <c r="Q123" s="60"/>
      <c r="W123"/>
      <c r="X123"/>
      <c r="Y123"/>
      <c r="Z123"/>
    </row>
    <row r="124" spans="1:26" x14ac:dyDescent="0.2">
      <c r="A124" s="58">
        <v>41580</v>
      </c>
      <c r="B124" s="55">
        <v>1102</v>
      </c>
      <c r="C124" s="56">
        <v>2013</v>
      </c>
      <c r="D124" s="209">
        <v>98.275862068965523</v>
      </c>
      <c r="E124" s="209">
        <v>2.0689655172413794</v>
      </c>
      <c r="F124" s="209"/>
      <c r="G124" s="1">
        <v>0</v>
      </c>
      <c r="H124" s="209">
        <v>3</v>
      </c>
      <c r="I124" s="209"/>
      <c r="J124" s="209">
        <v>3</v>
      </c>
      <c r="K124" s="209">
        <v>8</v>
      </c>
      <c r="L124" s="209">
        <v>54</v>
      </c>
      <c r="M124" s="209"/>
      <c r="N124" s="60" t="s">
        <v>684</v>
      </c>
      <c r="O124" s="60"/>
      <c r="P124" s="61"/>
      <c r="W124"/>
      <c r="X124"/>
      <c r="Y124"/>
      <c r="Z124"/>
    </row>
    <row r="125" spans="1:26" x14ac:dyDescent="0.2">
      <c r="A125" s="58">
        <v>41581</v>
      </c>
      <c r="B125" s="55">
        <v>1103</v>
      </c>
      <c r="C125" s="56">
        <v>2013</v>
      </c>
      <c r="D125" s="209">
        <v>33.103448275862071</v>
      </c>
      <c r="E125" s="209">
        <v>1.0344827586206897</v>
      </c>
      <c r="F125" s="209"/>
      <c r="G125" s="1">
        <v>0</v>
      </c>
      <c r="H125" s="209">
        <v>3</v>
      </c>
      <c r="I125" s="209"/>
      <c r="J125" s="209">
        <v>1</v>
      </c>
      <c r="K125" s="209">
        <v>21</v>
      </c>
      <c r="L125" s="209">
        <v>65</v>
      </c>
      <c r="M125" s="209"/>
      <c r="N125" s="60" t="s">
        <v>684</v>
      </c>
      <c r="O125" s="60"/>
      <c r="P125" s="61"/>
      <c r="W125"/>
      <c r="X125"/>
      <c r="Y125"/>
      <c r="Z125"/>
    </row>
    <row r="126" spans="1:26" x14ac:dyDescent="0.2">
      <c r="A126" s="58">
        <v>41582</v>
      </c>
      <c r="B126" s="55">
        <v>1104</v>
      </c>
      <c r="C126" s="56">
        <v>2013</v>
      </c>
      <c r="D126" s="209">
        <v>0</v>
      </c>
      <c r="E126" s="209">
        <v>0</v>
      </c>
      <c r="F126" s="209"/>
      <c r="G126" s="1">
        <v>0</v>
      </c>
      <c r="H126" s="209">
        <v>0</v>
      </c>
      <c r="I126" s="209"/>
      <c r="J126" s="209">
        <v>1</v>
      </c>
      <c r="K126" s="209">
        <v>77</v>
      </c>
      <c r="L126" s="209">
        <v>0</v>
      </c>
      <c r="M126" s="209"/>
      <c r="N126" s="60" t="s">
        <v>684</v>
      </c>
      <c r="O126" s="60"/>
      <c r="P126" s="61"/>
      <c r="W126"/>
      <c r="X126"/>
      <c r="Y126"/>
      <c r="Z126"/>
    </row>
    <row r="127" spans="1:26" x14ac:dyDescent="0.2">
      <c r="A127" s="58">
        <v>41583</v>
      </c>
      <c r="B127" s="55">
        <v>1105</v>
      </c>
      <c r="C127" s="56">
        <v>2013</v>
      </c>
      <c r="D127" s="209">
        <v>1.0344827586206897</v>
      </c>
      <c r="E127" s="209">
        <v>0</v>
      </c>
      <c r="F127" s="209"/>
      <c r="G127" s="1">
        <v>0</v>
      </c>
      <c r="H127" s="209">
        <v>0</v>
      </c>
      <c r="I127" s="209"/>
      <c r="J127" s="209">
        <v>0</v>
      </c>
      <c r="K127" s="209">
        <v>50</v>
      </c>
      <c r="L127" s="209">
        <v>0</v>
      </c>
      <c r="M127" s="209"/>
      <c r="N127" s="60" t="s">
        <v>684</v>
      </c>
      <c r="O127" s="60"/>
      <c r="P127" s="61"/>
      <c r="W127"/>
      <c r="X127"/>
      <c r="Y127"/>
      <c r="Z127"/>
    </row>
    <row r="128" spans="1:26" x14ac:dyDescent="0.2">
      <c r="A128" s="58">
        <v>41584</v>
      </c>
      <c r="B128" s="55">
        <v>1106</v>
      </c>
      <c r="C128" s="56">
        <v>2013</v>
      </c>
      <c r="D128" s="209">
        <v>0</v>
      </c>
      <c r="E128" s="209">
        <v>0</v>
      </c>
      <c r="F128" s="209"/>
      <c r="G128" s="1">
        <v>0</v>
      </c>
      <c r="H128" s="209">
        <v>0</v>
      </c>
      <c r="I128" s="209"/>
      <c r="J128" s="209">
        <v>0</v>
      </c>
      <c r="K128" s="209">
        <v>0</v>
      </c>
      <c r="L128" s="209">
        <v>60</v>
      </c>
      <c r="M128" s="209"/>
      <c r="N128" s="60" t="s">
        <v>684</v>
      </c>
      <c r="O128" s="60"/>
      <c r="P128" s="61"/>
      <c r="W128"/>
      <c r="X128"/>
      <c r="Y128"/>
      <c r="Z128"/>
    </row>
    <row r="129" spans="1:26" x14ac:dyDescent="0.2">
      <c r="A129" s="58">
        <v>41585</v>
      </c>
      <c r="B129" s="55">
        <v>1107</v>
      </c>
      <c r="C129" s="56">
        <v>2013</v>
      </c>
      <c r="D129" s="209">
        <v>11.379310344827587</v>
      </c>
      <c r="E129" s="209">
        <v>2.0689655172413794</v>
      </c>
      <c r="F129" s="209"/>
      <c r="G129" s="1">
        <v>0</v>
      </c>
      <c r="H129" s="209">
        <v>1</v>
      </c>
      <c r="I129" s="209"/>
      <c r="J129" s="209">
        <v>0</v>
      </c>
      <c r="K129" s="209">
        <v>39</v>
      </c>
      <c r="L129" s="209">
        <v>0</v>
      </c>
      <c r="M129" s="209"/>
      <c r="N129" s="60" t="s">
        <v>684</v>
      </c>
      <c r="O129" s="60"/>
      <c r="P129" s="61"/>
      <c r="W129"/>
      <c r="X129"/>
      <c r="Y129"/>
      <c r="Z129"/>
    </row>
    <row r="130" spans="1:26" x14ac:dyDescent="0.2">
      <c r="A130" s="58">
        <v>41586</v>
      </c>
      <c r="B130" s="55">
        <v>1108</v>
      </c>
      <c r="C130" s="56">
        <v>2013</v>
      </c>
      <c r="D130" s="209"/>
      <c r="E130" s="209"/>
      <c r="F130" s="209"/>
      <c r="G130" s="209"/>
      <c r="H130" s="209"/>
      <c r="I130" s="209"/>
      <c r="J130" s="209"/>
      <c r="K130" s="209"/>
      <c r="L130" s="209"/>
      <c r="M130" s="60"/>
      <c r="N130" s="60"/>
      <c r="O130" s="60"/>
      <c r="W130"/>
      <c r="X130"/>
      <c r="Y130"/>
      <c r="Z130"/>
    </row>
    <row r="131" spans="1:26" x14ac:dyDescent="0.2">
      <c r="A131" s="58">
        <v>41587</v>
      </c>
      <c r="B131" s="55">
        <v>1109</v>
      </c>
      <c r="C131" s="56">
        <v>2013</v>
      </c>
      <c r="D131" s="60"/>
      <c r="E131" s="60"/>
      <c r="F131" s="60"/>
      <c r="G131" s="60"/>
      <c r="H131" s="60"/>
      <c r="I131" s="60"/>
      <c r="J131" s="60"/>
      <c r="K131" s="60"/>
      <c r="L131" s="60"/>
      <c r="M131" s="60"/>
      <c r="N131" s="60"/>
      <c r="O131" s="60"/>
      <c r="W131"/>
      <c r="X131"/>
      <c r="Y131"/>
      <c r="Z131"/>
    </row>
    <row r="132" spans="1:26" x14ac:dyDescent="0.2">
      <c r="A132" s="58">
        <v>41588</v>
      </c>
      <c r="B132" s="55">
        <v>1110</v>
      </c>
      <c r="C132" s="56">
        <v>2013</v>
      </c>
      <c r="D132" s="60"/>
      <c r="E132" s="60"/>
      <c r="F132" s="60"/>
      <c r="G132" s="60"/>
      <c r="H132" s="60"/>
      <c r="I132" s="60"/>
      <c r="J132" s="60"/>
      <c r="K132" s="60"/>
      <c r="L132" s="60"/>
      <c r="M132" s="60"/>
      <c r="N132" s="60"/>
      <c r="O132" s="60"/>
      <c r="W132"/>
      <c r="X132"/>
      <c r="Y132"/>
      <c r="Z132"/>
    </row>
    <row r="133" spans="1:26" x14ac:dyDescent="0.2">
      <c r="A133" s="58">
        <v>41589</v>
      </c>
      <c r="B133" s="55">
        <v>1111</v>
      </c>
      <c r="C133" s="56">
        <v>2013</v>
      </c>
      <c r="D133" s="60"/>
      <c r="E133" s="60"/>
      <c r="F133" s="60"/>
      <c r="G133" s="60"/>
      <c r="H133" s="60"/>
      <c r="I133" s="60"/>
      <c r="J133" s="60"/>
      <c r="K133" s="60"/>
      <c r="L133" s="60"/>
      <c r="M133" s="60"/>
      <c r="N133" s="60"/>
      <c r="O133" s="60"/>
      <c r="W133"/>
      <c r="X133"/>
      <c r="Y133"/>
      <c r="Z133"/>
    </row>
    <row r="134" spans="1:26" x14ac:dyDescent="0.2">
      <c r="A134" s="58">
        <v>41590</v>
      </c>
      <c r="B134" s="55">
        <v>1112</v>
      </c>
      <c r="C134" s="56">
        <v>2013</v>
      </c>
      <c r="D134" s="60"/>
      <c r="E134" s="60"/>
      <c r="F134" s="60"/>
      <c r="G134" s="60"/>
      <c r="H134" s="60"/>
      <c r="I134" s="60"/>
      <c r="J134" s="60"/>
      <c r="K134" s="60"/>
      <c r="L134" s="60"/>
      <c r="M134" s="60"/>
      <c r="N134" s="60"/>
      <c r="O134" s="60"/>
      <c r="W134"/>
      <c r="X134"/>
      <c r="Y134"/>
      <c r="Z134"/>
    </row>
    <row r="135" spans="1:26" x14ac:dyDescent="0.2">
      <c r="A135" s="58">
        <v>41591</v>
      </c>
      <c r="B135" s="55">
        <v>1113</v>
      </c>
      <c r="C135" s="56">
        <v>2013</v>
      </c>
      <c r="D135" s="60"/>
      <c r="E135" s="60"/>
      <c r="F135" s="60"/>
      <c r="G135" s="60"/>
      <c r="H135" s="60"/>
      <c r="I135" s="60"/>
      <c r="J135" s="60"/>
      <c r="K135" s="60"/>
      <c r="L135" s="60"/>
      <c r="M135" s="60"/>
      <c r="N135" s="60"/>
      <c r="O135" s="60"/>
    </row>
    <row r="136" spans="1:26" x14ac:dyDescent="0.2">
      <c r="A136" s="58">
        <v>41592</v>
      </c>
      <c r="B136" s="55">
        <v>1114</v>
      </c>
      <c r="C136" s="56">
        <v>2013</v>
      </c>
      <c r="D136" s="60"/>
      <c r="E136" s="60"/>
      <c r="F136" s="60"/>
      <c r="G136" s="60"/>
      <c r="H136" s="60"/>
      <c r="I136" s="60"/>
      <c r="J136" s="60"/>
      <c r="K136" s="60"/>
      <c r="L136" s="60"/>
      <c r="M136" s="60"/>
      <c r="N136" s="60"/>
      <c r="O136" s="60"/>
    </row>
    <row r="137" spans="1:26" x14ac:dyDescent="0.2">
      <c r="A137" s="58">
        <v>41593</v>
      </c>
      <c r="B137" s="55">
        <v>1115</v>
      </c>
      <c r="C137" s="56">
        <v>2013</v>
      </c>
      <c r="D137" s="60"/>
      <c r="E137" s="60"/>
      <c r="F137" s="60"/>
      <c r="G137" s="60"/>
      <c r="H137" s="60"/>
      <c r="I137" s="60"/>
      <c r="J137" s="60"/>
      <c r="K137" s="60"/>
      <c r="L137" s="60"/>
      <c r="M137" s="60"/>
      <c r="N137" s="60"/>
      <c r="O137" s="60"/>
    </row>
    <row r="138" spans="1:26" x14ac:dyDescent="0.2">
      <c r="A138" s="58">
        <v>41594</v>
      </c>
      <c r="B138" s="55">
        <v>1116</v>
      </c>
      <c r="C138" s="56">
        <v>2013</v>
      </c>
      <c r="D138" s="60"/>
      <c r="E138" s="60"/>
      <c r="F138" s="60"/>
      <c r="G138" s="60"/>
      <c r="H138" s="60"/>
      <c r="I138" s="60"/>
      <c r="J138" s="60"/>
      <c r="K138" s="60"/>
      <c r="L138" s="60"/>
      <c r="M138" s="60"/>
      <c r="N138" s="60"/>
      <c r="O138" s="60"/>
    </row>
    <row r="139" spans="1:26" x14ac:dyDescent="0.2">
      <c r="A139" s="58">
        <v>41595</v>
      </c>
      <c r="B139" s="55">
        <v>1117</v>
      </c>
      <c r="C139" s="56">
        <v>2013</v>
      </c>
      <c r="D139" s="60"/>
      <c r="E139" s="60"/>
      <c r="F139" s="60"/>
      <c r="G139" s="60"/>
      <c r="H139" s="60"/>
      <c r="I139" s="60"/>
      <c r="J139" s="60"/>
      <c r="K139" s="60"/>
      <c r="L139" s="60"/>
      <c r="M139" s="60"/>
      <c r="N139" s="60"/>
      <c r="O139" s="60"/>
    </row>
    <row r="140" spans="1:26" x14ac:dyDescent="0.2">
      <c r="A140" s="58">
        <v>41596</v>
      </c>
      <c r="B140" s="55">
        <v>1118</v>
      </c>
      <c r="C140" s="56">
        <v>2013</v>
      </c>
      <c r="D140" s="60"/>
      <c r="E140" s="60"/>
      <c r="F140" s="60"/>
      <c r="G140" s="60"/>
      <c r="H140" s="60"/>
      <c r="I140" s="60"/>
      <c r="J140" s="60"/>
      <c r="K140" s="60"/>
      <c r="L140" s="60"/>
      <c r="M140" s="60"/>
      <c r="N140" s="60"/>
      <c r="O140" s="60"/>
    </row>
    <row r="141" spans="1:26" x14ac:dyDescent="0.2">
      <c r="A141" s="58">
        <v>41597</v>
      </c>
      <c r="B141" s="55">
        <v>1119</v>
      </c>
      <c r="C141" s="56">
        <v>2013</v>
      </c>
      <c r="D141" s="60"/>
      <c r="E141" s="60"/>
      <c r="F141" s="60"/>
      <c r="G141" s="60"/>
      <c r="H141" s="60"/>
      <c r="I141" s="60"/>
      <c r="J141" s="60"/>
      <c r="K141" s="60"/>
      <c r="L141" s="60"/>
      <c r="M141" s="60"/>
      <c r="N141" s="60"/>
      <c r="O141" s="60"/>
    </row>
    <row r="142" spans="1:26" x14ac:dyDescent="0.2">
      <c r="A142" s="58">
        <v>41598</v>
      </c>
      <c r="B142" s="55">
        <v>1120</v>
      </c>
      <c r="C142" s="56">
        <v>2013</v>
      </c>
      <c r="D142" s="60"/>
      <c r="E142" s="60"/>
      <c r="F142" s="60"/>
      <c r="G142" s="60"/>
      <c r="H142" s="60"/>
      <c r="I142" s="60"/>
      <c r="J142" s="60"/>
      <c r="K142" s="60"/>
      <c r="L142" s="60"/>
      <c r="M142" s="60"/>
      <c r="N142" s="60"/>
      <c r="O142" s="60"/>
    </row>
    <row r="143" spans="1:26" x14ac:dyDescent="0.2">
      <c r="A143" s="58">
        <v>41599</v>
      </c>
      <c r="B143" s="55">
        <v>1121</v>
      </c>
      <c r="C143" s="56">
        <v>2013</v>
      </c>
      <c r="D143" s="60"/>
      <c r="E143" s="60"/>
      <c r="F143" s="60"/>
      <c r="G143" s="60"/>
      <c r="H143" s="60"/>
      <c r="I143" s="60"/>
      <c r="J143" s="60"/>
      <c r="K143" s="60"/>
      <c r="L143" s="60"/>
      <c r="M143" s="60"/>
      <c r="N143" s="60"/>
      <c r="O143" s="60"/>
    </row>
    <row r="144" spans="1:26" x14ac:dyDescent="0.2">
      <c r="A144" s="58">
        <v>41600</v>
      </c>
      <c r="B144" s="55">
        <v>1122</v>
      </c>
      <c r="C144" s="56">
        <v>2013</v>
      </c>
      <c r="D144" s="60"/>
      <c r="E144" s="60"/>
      <c r="F144" s="60"/>
      <c r="G144" s="60"/>
      <c r="H144" s="60"/>
      <c r="I144" s="60"/>
      <c r="J144" s="60"/>
      <c r="K144" s="60"/>
      <c r="L144" s="60"/>
      <c r="M144" s="60"/>
      <c r="N144" s="60"/>
      <c r="O144" s="60"/>
    </row>
    <row r="145" spans="1:31" x14ac:dyDescent="0.2">
      <c r="A145" s="58">
        <v>41601</v>
      </c>
      <c r="B145" s="55">
        <v>1123</v>
      </c>
      <c r="C145" s="56">
        <v>2013</v>
      </c>
      <c r="D145" s="60"/>
      <c r="E145" s="60"/>
      <c r="F145" s="60"/>
      <c r="G145" s="60"/>
      <c r="H145" s="60"/>
      <c r="I145" s="60"/>
      <c r="J145" s="60"/>
      <c r="K145" s="60"/>
      <c r="L145" s="60"/>
      <c r="M145" s="60"/>
      <c r="N145" s="60"/>
      <c r="O145" s="60"/>
    </row>
    <row r="146" spans="1:31" x14ac:dyDescent="0.2">
      <c r="A146" s="58">
        <v>41602</v>
      </c>
      <c r="B146" s="55">
        <v>1124</v>
      </c>
      <c r="C146" s="56">
        <v>2013</v>
      </c>
      <c r="D146" s="60"/>
      <c r="E146" s="60"/>
      <c r="F146" s="60"/>
      <c r="G146" s="60"/>
      <c r="H146" s="60"/>
      <c r="I146" s="60"/>
      <c r="J146" s="60"/>
      <c r="K146" s="60"/>
      <c r="L146" s="60"/>
      <c r="M146" s="60"/>
      <c r="N146" s="60"/>
      <c r="O146" s="60"/>
    </row>
    <row r="147" spans="1:31" x14ac:dyDescent="0.2">
      <c r="A147" s="58">
        <v>41603</v>
      </c>
      <c r="B147" s="55">
        <v>1125</v>
      </c>
      <c r="C147" s="56">
        <v>2013</v>
      </c>
      <c r="D147" s="60"/>
      <c r="E147" s="60"/>
      <c r="F147" s="60"/>
      <c r="G147" s="60"/>
      <c r="H147" s="60"/>
      <c r="I147" s="60"/>
      <c r="J147" s="60"/>
      <c r="K147" s="60"/>
      <c r="L147" s="60"/>
      <c r="M147" s="60"/>
      <c r="N147" s="60"/>
      <c r="O147" s="60"/>
    </row>
    <row r="148" spans="1:31" x14ac:dyDescent="0.2">
      <c r="A148" s="58">
        <v>41604</v>
      </c>
      <c r="B148" s="55">
        <v>1126</v>
      </c>
      <c r="C148" s="56">
        <v>2013</v>
      </c>
      <c r="D148" s="60"/>
      <c r="E148" s="60"/>
      <c r="F148" s="60"/>
      <c r="G148" s="60"/>
      <c r="H148" s="60"/>
      <c r="I148" s="60"/>
      <c r="J148" s="60"/>
      <c r="K148" s="60"/>
      <c r="L148" s="60"/>
      <c r="M148" s="60"/>
      <c r="N148" s="60"/>
      <c r="O148" s="60"/>
    </row>
    <row r="149" spans="1:31" s="57" customFormat="1" x14ac:dyDescent="0.2">
      <c r="A149" s="58">
        <v>41605</v>
      </c>
      <c r="B149" s="55">
        <v>1127</v>
      </c>
      <c r="C149" s="56">
        <v>2013</v>
      </c>
      <c r="D149" s="60"/>
      <c r="E149" s="60"/>
      <c r="F149" s="60"/>
      <c r="G149" s="60"/>
      <c r="H149" s="60"/>
      <c r="I149" s="60"/>
      <c r="J149" s="60"/>
      <c r="K149" s="60"/>
      <c r="L149" s="60"/>
      <c r="M149" s="60"/>
      <c r="N149" s="60"/>
      <c r="O149" s="60"/>
      <c r="Q149" s="56"/>
      <c r="R149" s="56"/>
      <c r="S149" s="56"/>
      <c r="T149" s="56"/>
      <c r="U149" s="56"/>
      <c r="V149" s="56"/>
      <c r="W149" s="56"/>
      <c r="X149" s="56"/>
      <c r="Y149" s="56"/>
      <c r="Z149" s="56"/>
      <c r="AA149" s="56"/>
      <c r="AB149" s="56"/>
      <c r="AC149" s="56"/>
      <c r="AD149" s="56"/>
      <c r="AE149" s="56"/>
    </row>
    <row r="150" spans="1:31" s="57" customFormat="1" x14ac:dyDescent="0.2">
      <c r="A150" s="58">
        <v>41606</v>
      </c>
      <c r="B150" s="55">
        <v>1128</v>
      </c>
      <c r="C150" s="56">
        <v>2013</v>
      </c>
      <c r="D150" s="60"/>
      <c r="E150" s="60"/>
      <c r="F150" s="60"/>
      <c r="G150" s="60"/>
      <c r="H150" s="60"/>
      <c r="I150" s="60"/>
      <c r="J150" s="60"/>
      <c r="K150" s="60"/>
      <c r="L150" s="60"/>
      <c r="M150" s="60"/>
      <c r="N150" s="60"/>
      <c r="O150" s="60"/>
      <c r="Q150" s="56"/>
      <c r="R150" s="56"/>
      <c r="S150" s="56"/>
      <c r="T150" s="56"/>
      <c r="U150" s="56"/>
      <c r="V150" s="56"/>
      <c r="W150" s="56"/>
      <c r="X150" s="56"/>
      <c r="Y150" s="56"/>
      <c r="Z150" s="56"/>
      <c r="AA150" s="56"/>
      <c r="AB150" s="56"/>
      <c r="AC150" s="56"/>
      <c r="AD150" s="56"/>
      <c r="AE150" s="56"/>
    </row>
    <row r="151" spans="1:31" s="57" customFormat="1" x14ac:dyDescent="0.2">
      <c r="A151" s="58">
        <v>41607</v>
      </c>
      <c r="B151" s="55">
        <v>1129</v>
      </c>
      <c r="C151" s="56">
        <v>2013</v>
      </c>
      <c r="D151" s="60"/>
      <c r="E151" s="60"/>
      <c r="F151" s="60"/>
      <c r="G151" s="60"/>
      <c r="H151" s="60"/>
      <c r="I151" s="60"/>
      <c r="J151" s="60"/>
      <c r="K151" s="60"/>
      <c r="L151" s="60"/>
      <c r="M151" s="60"/>
      <c r="N151" s="60"/>
      <c r="O151" s="60"/>
      <c r="Q151" s="56"/>
      <c r="R151" s="56"/>
      <c r="S151" s="56"/>
      <c r="T151" s="56"/>
      <c r="U151" s="56"/>
      <c r="V151" s="56"/>
      <c r="W151" s="56"/>
      <c r="X151" s="56"/>
      <c r="Y151" s="56"/>
      <c r="Z151" s="56"/>
      <c r="AA151" s="56"/>
      <c r="AB151" s="56"/>
      <c r="AC151" s="56"/>
      <c r="AD151" s="56"/>
      <c r="AE151" s="56"/>
    </row>
    <row r="152" spans="1:31" s="57" customFormat="1" x14ac:dyDescent="0.2">
      <c r="A152" s="58">
        <v>41608</v>
      </c>
      <c r="B152" s="55">
        <v>1130</v>
      </c>
      <c r="C152" s="56">
        <v>2013</v>
      </c>
      <c r="D152" s="60"/>
      <c r="E152" s="60"/>
      <c r="F152" s="60"/>
      <c r="G152" s="60"/>
      <c r="H152" s="60"/>
      <c r="I152" s="60"/>
      <c r="J152" s="60"/>
      <c r="K152" s="60"/>
      <c r="L152" s="60"/>
      <c r="M152" s="60"/>
      <c r="N152" s="60"/>
      <c r="O152" s="60"/>
      <c r="Q152" s="56"/>
      <c r="R152" s="56"/>
      <c r="S152" s="56"/>
      <c r="T152" s="56"/>
      <c r="U152" s="56"/>
      <c r="V152" s="56"/>
      <c r="W152" s="56"/>
      <c r="X152" s="56"/>
      <c r="Y152" s="56"/>
      <c r="Z152" s="56"/>
      <c r="AA152" s="56"/>
      <c r="AB152" s="56"/>
      <c r="AC152" s="56"/>
      <c r="AD152" s="56"/>
      <c r="AE152" s="56"/>
    </row>
    <row r="153" spans="1:31" s="57" customFormat="1" x14ac:dyDescent="0.2">
      <c r="A153" s="58">
        <v>41851</v>
      </c>
      <c r="B153" s="55">
        <v>731</v>
      </c>
      <c r="C153" s="56">
        <v>2014</v>
      </c>
      <c r="D153" s="60">
        <v>6</v>
      </c>
      <c r="E153" s="60">
        <v>0</v>
      </c>
      <c r="F153" s="60">
        <v>0</v>
      </c>
      <c r="G153" s="60">
        <v>1</v>
      </c>
      <c r="H153" s="60">
        <v>1</v>
      </c>
      <c r="I153" s="60">
        <v>0</v>
      </c>
      <c r="J153" s="60">
        <v>50</v>
      </c>
      <c r="K153" s="60">
        <v>262389</v>
      </c>
      <c r="L153" s="60">
        <v>97956</v>
      </c>
      <c r="M153" s="60"/>
      <c r="N153" s="60" t="s">
        <v>680</v>
      </c>
      <c r="O153" s="60"/>
      <c r="Q153" s="56"/>
      <c r="R153" s="56"/>
      <c r="S153" s="56"/>
      <c r="T153" s="56"/>
      <c r="U153" s="56"/>
      <c r="V153" s="56"/>
      <c r="W153" s="56"/>
      <c r="X153" s="56"/>
      <c r="Y153" s="56"/>
      <c r="Z153" s="56"/>
      <c r="AA153" s="56"/>
      <c r="AB153" s="56"/>
      <c r="AC153" s="56"/>
      <c r="AD153" s="56"/>
      <c r="AE153" s="56"/>
    </row>
    <row r="154" spans="1:31" s="57" customFormat="1" x14ac:dyDescent="0.2">
      <c r="A154" s="58">
        <v>41852</v>
      </c>
      <c r="B154" s="55">
        <v>801</v>
      </c>
      <c r="C154" s="56">
        <v>2014</v>
      </c>
      <c r="D154">
        <v>1.9625665148091904</v>
      </c>
      <c r="E154">
        <v>0</v>
      </c>
      <c r="F154" s="60">
        <v>0</v>
      </c>
      <c r="G154">
        <v>0</v>
      </c>
      <c r="H154" s="60">
        <v>0</v>
      </c>
      <c r="I154" s="60">
        <v>0</v>
      </c>
      <c r="J154" s="60">
        <v>0</v>
      </c>
      <c r="K154">
        <v>719.2806276775683</v>
      </c>
      <c r="L154">
        <v>324.80475820092101</v>
      </c>
      <c r="M154" s="60"/>
      <c r="N154" s="60" t="s">
        <v>684</v>
      </c>
      <c r="O154" s="60"/>
      <c r="Q154" s="56"/>
      <c r="R154" s="56"/>
      <c r="S154" s="56"/>
      <c r="T154" s="56"/>
      <c r="U154" s="56"/>
      <c r="V154" s="56"/>
      <c r="W154" s="56"/>
      <c r="X154" s="56"/>
      <c r="Y154" s="56"/>
      <c r="Z154" s="56"/>
      <c r="AA154" s="56"/>
      <c r="AB154" s="56"/>
      <c r="AC154" s="56"/>
      <c r="AD154" s="56"/>
      <c r="AE154" s="56"/>
    </row>
    <row r="155" spans="1:31" s="57" customFormat="1" x14ac:dyDescent="0.2">
      <c r="A155" s="58">
        <v>41853</v>
      </c>
      <c r="B155" s="55">
        <v>802</v>
      </c>
      <c r="C155" s="56">
        <v>2014</v>
      </c>
      <c r="D155">
        <v>0.95818466527566859</v>
      </c>
      <c r="E155">
        <v>0</v>
      </c>
      <c r="F155" s="60">
        <v>0</v>
      </c>
      <c r="G155">
        <v>0</v>
      </c>
      <c r="H155" s="60">
        <v>0</v>
      </c>
      <c r="I155" s="60">
        <v>0</v>
      </c>
      <c r="J155" s="60">
        <v>0.95818466527566859</v>
      </c>
      <c r="K155">
        <v>992.67931322559275</v>
      </c>
      <c r="L155">
        <v>535.62522788909882</v>
      </c>
      <c r="M155" s="60"/>
      <c r="N155" s="60" t="s">
        <v>684</v>
      </c>
      <c r="O155" s="60"/>
      <c r="Q155" s="56"/>
      <c r="R155" s="56"/>
      <c r="S155" s="56"/>
      <c r="T155" s="56"/>
      <c r="U155" s="56"/>
      <c r="V155" s="56"/>
      <c r="W155" s="56"/>
      <c r="X155" s="56"/>
      <c r="Y155" s="56"/>
      <c r="Z155" s="56"/>
      <c r="AA155" s="56"/>
      <c r="AB155" s="56"/>
      <c r="AC155" s="56"/>
      <c r="AD155" s="56"/>
      <c r="AE155" s="56"/>
    </row>
    <row r="156" spans="1:31" s="57" customFormat="1" x14ac:dyDescent="0.2">
      <c r="A156" s="58">
        <v>41854</v>
      </c>
      <c r="B156" s="55">
        <v>803</v>
      </c>
      <c r="C156" s="56">
        <v>2014</v>
      </c>
      <c r="D156">
        <v>0</v>
      </c>
      <c r="E156">
        <v>0</v>
      </c>
      <c r="F156" s="60">
        <v>0</v>
      </c>
      <c r="G156">
        <v>0</v>
      </c>
      <c r="H156" s="60">
        <v>0</v>
      </c>
      <c r="I156" s="60">
        <v>0</v>
      </c>
      <c r="J156" s="60">
        <v>3.7403442925869683</v>
      </c>
      <c r="K156">
        <v>446.9711429641427</v>
      </c>
      <c r="L156">
        <v>330.08538382079996</v>
      </c>
      <c r="M156" s="60"/>
      <c r="N156" s="60" t="s">
        <v>684</v>
      </c>
      <c r="O156" s="60"/>
      <c r="Q156" s="56"/>
      <c r="R156" s="56"/>
      <c r="S156" s="56"/>
      <c r="T156" s="56"/>
      <c r="U156" s="56"/>
      <c r="V156" s="56"/>
      <c r="W156" s="56"/>
      <c r="X156" s="56"/>
      <c r="Y156" s="56"/>
      <c r="Z156" s="56"/>
      <c r="AA156" s="56"/>
      <c r="AB156" s="56"/>
      <c r="AC156" s="56"/>
      <c r="AD156" s="56"/>
      <c r="AE156" s="56"/>
    </row>
    <row r="157" spans="1:31" s="57" customFormat="1" x14ac:dyDescent="0.2">
      <c r="A157" s="58">
        <v>41855</v>
      </c>
      <c r="B157" s="55">
        <v>804</v>
      </c>
      <c r="C157" s="56">
        <v>2014</v>
      </c>
      <c r="D157">
        <v>0</v>
      </c>
      <c r="E157">
        <v>0</v>
      </c>
      <c r="F157" s="60">
        <v>0</v>
      </c>
      <c r="G157">
        <v>0</v>
      </c>
      <c r="H157" s="60">
        <v>0</v>
      </c>
      <c r="I157" s="60">
        <v>0</v>
      </c>
      <c r="J157" s="60">
        <v>0</v>
      </c>
      <c r="K157">
        <v>145.91799696285048</v>
      </c>
      <c r="L157">
        <v>218.87699544427571</v>
      </c>
      <c r="M157" s="60"/>
      <c r="N157" s="60" t="s">
        <v>684</v>
      </c>
      <c r="O157" s="60"/>
      <c r="Q157" s="56"/>
      <c r="R157" s="56"/>
      <c r="S157" s="56"/>
      <c r="T157" s="56"/>
      <c r="U157" s="56"/>
      <c r="V157" s="56"/>
      <c r="W157" s="56"/>
      <c r="X157" s="56"/>
      <c r="Y157" s="56"/>
      <c r="Z157" s="56"/>
      <c r="AA157" s="56"/>
      <c r="AB157" s="56"/>
      <c r="AC157" s="56"/>
      <c r="AD157" s="56"/>
      <c r="AE157" s="56"/>
    </row>
    <row r="158" spans="1:31" s="57" customFormat="1" x14ac:dyDescent="0.2">
      <c r="A158" s="58">
        <v>41856</v>
      </c>
      <c r="B158" s="55">
        <v>805</v>
      </c>
      <c r="C158" s="56">
        <v>2014</v>
      </c>
      <c r="D158">
        <v>0</v>
      </c>
      <c r="E158">
        <v>0</v>
      </c>
      <c r="F158" s="60">
        <v>0</v>
      </c>
      <c r="G158">
        <v>0</v>
      </c>
      <c r="H158" s="60">
        <v>0</v>
      </c>
      <c r="I158" s="60">
        <v>0</v>
      </c>
      <c r="J158" s="60">
        <v>0</v>
      </c>
      <c r="K158">
        <v>60.444444444444443</v>
      </c>
      <c r="L158">
        <v>46.222222222222221</v>
      </c>
      <c r="M158" s="60"/>
      <c r="N158" s="60" t="s">
        <v>684</v>
      </c>
      <c r="O158" s="60"/>
      <c r="Q158" s="56"/>
      <c r="R158" s="56"/>
      <c r="S158" s="56"/>
      <c r="T158" s="56"/>
      <c r="U158" s="56"/>
      <c r="V158" s="56"/>
      <c r="W158" s="56"/>
      <c r="X158" s="56"/>
      <c r="Y158" s="56"/>
      <c r="Z158" s="56"/>
      <c r="AA158" s="56"/>
      <c r="AB158" s="56"/>
      <c r="AC158" s="56"/>
      <c r="AD158" s="56"/>
      <c r="AE158" s="56"/>
    </row>
    <row r="159" spans="1:31" s="57" customFormat="1" x14ac:dyDescent="0.2">
      <c r="A159" s="58">
        <v>41857</v>
      </c>
      <c r="B159" s="55">
        <v>806</v>
      </c>
      <c r="C159" s="56">
        <v>2014</v>
      </c>
      <c r="D159">
        <v>0</v>
      </c>
      <c r="E159">
        <v>0</v>
      </c>
      <c r="F159" s="60">
        <v>0</v>
      </c>
      <c r="G159">
        <v>0</v>
      </c>
      <c r="H159" s="60">
        <v>0</v>
      </c>
      <c r="I159" s="60">
        <v>0</v>
      </c>
      <c r="J159" s="60">
        <v>0</v>
      </c>
      <c r="K159">
        <v>131.19279486273123</v>
      </c>
      <c r="L159">
        <v>90.015494285377642</v>
      </c>
      <c r="M159" s="60"/>
      <c r="N159" s="60" t="s">
        <v>684</v>
      </c>
      <c r="O159" s="60"/>
      <c r="Q159" s="56"/>
      <c r="R159" s="56"/>
      <c r="S159" s="56"/>
      <c r="T159" s="56"/>
      <c r="U159" s="56"/>
      <c r="V159" s="56"/>
      <c r="W159" s="56"/>
      <c r="X159" s="56"/>
      <c r="Y159" s="56"/>
      <c r="Z159" s="56"/>
      <c r="AA159" s="56"/>
      <c r="AB159" s="56"/>
      <c r="AC159" s="56"/>
      <c r="AD159" s="56"/>
      <c r="AE159" s="56"/>
    </row>
    <row r="160" spans="1:31" s="57" customFormat="1" x14ac:dyDescent="0.2">
      <c r="A160" s="58">
        <v>41858</v>
      </c>
      <c r="B160" s="55">
        <v>807</v>
      </c>
      <c r="C160" s="56">
        <v>2014</v>
      </c>
      <c r="D160">
        <v>43.106044538706257</v>
      </c>
      <c r="E160">
        <v>1.0263343937787204</v>
      </c>
      <c r="F160" s="60">
        <v>0</v>
      </c>
      <c r="G160">
        <v>0</v>
      </c>
      <c r="H160" s="60">
        <v>1.0263343937787204</v>
      </c>
      <c r="I160" s="60">
        <v>0</v>
      </c>
      <c r="J160" s="60">
        <v>0</v>
      </c>
      <c r="K160">
        <v>1081.7564510427712</v>
      </c>
      <c r="L160">
        <v>966.80699893955466</v>
      </c>
      <c r="M160" s="60"/>
      <c r="N160" s="60" t="s">
        <v>684</v>
      </c>
      <c r="O160" s="60"/>
      <c r="Q160" s="56"/>
      <c r="R160" s="56"/>
      <c r="S160" s="56"/>
      <c r="T160" s="56"/>
      <c r="U160" s="56"/>
      <c r="V160" s="56"/>
      <c r="W160" s="56"/>
      <c r="X160" s="56"/>
      <c r="Y160" s="56"/>
      <c r="Z160" s="56"/>
      <c r="AA160" s="56"/>
      <c r="AB160" s="56"/>
      <c r="AC160" s="56"/>
      <c r="AD160" s="56"/>
      <c r="AE160" s="56"/>
    </row>
    <row r="161" spans="1:31" s="57" customFormat="1" x14ac:dyDescent="0.2">
      <c r="A161" s="58">
        <v>41859</v>
      </c>
      <c r="B161" s="55">
        <v>808</v>
      </c>
      <c r="C161" s="56">
        <v>2014</v>
      </c>
      <c r="D161">
        <v>26.281371509367268</v>
      </c>
      <c r="E161">
        <v>0</v>
      </c>
      <c r="F161" s="60">
        <v>0</v>
      </c>
      <c r="G161">
        <v>0</v>
      </c>
      <c r="H161" s="60">
        <v>0</v>
      </c>
      <c r="I161" s="60">
        <v>0</v>
      </c>
      <c r="J161" s="60">
        <v>0</v>
      </c>
      <c r="K161">
        <v>1787.1332626369742</v>
      </c>
      <c r="L161">
        <v>1553.8860904913397</v>
      </c>
      <c r="M161" s="60"/>
      <c r="N161" s="60" t="s">
        <v>684</v>
      </c>
      <c r="O161" s="60"/>
      <c r="Q161" s="56"/>
      <c r="R161" s="56"/>
      <c r="S161" s="56"/>
      <c r="T161" s="56"/>
      <c r="U161" s="56"/>
      <c r="V161" s="56"/>
      <c r="W161" s="56"/>
      <c r="X161" s="56"/>
      <c r="Y161" s="56"/>
      <c r="Z161" s="56"/>
      <c r="AA161" s="56"/>
      <c r="AB161" s="56"/>
      <c r="AC161" s="56"/>
      <c r="AD161" s="56"/>
      <c r="AE161" s="56"/>
    </row>
    <row r="162" spans="1:31" s="57" customFormat="1" x14ac:dyDescent="0.2">
      <c r="A162" s="58">
        <v>41860</v>
      </c>
      <c r="B162" s="55">
        <v>809</v>
      </c>
      <c r="C162" s="56">
        <v>2014</v>
      </c>
      <c r="D162">
        <v>19.283271474019088</v>
      </c>
      <c r="E162">
        <v>0</v>
      </c>
      <c r="F162" s="60">
        <v>0</v>
      </c>
      <c r="G162">
        <v>0</v>
      </c>
      <c r="H162" s="60">
        <v>0</v>
      </c>
      <c r="I162" s="60">
        <v>0</v>
      </c>
      <c r="J162" s="60">
        <v>0</v>
      </c>
      <c r="K162">
        <v>645.98959437963947</v>
      </c>
      <c r="L162">
        <v>427.44585100742313</v>
      </c>
      <c r="M162" s="60"/>
      <c r="N162" s="60" t="s">
        <v>684</v>
      </c>
      <c r="O162" s="60"/>
      <c r="Q162" s="56"/>
      <c r="R162" s="56"/>
      <c r="S162" s="56"/>
      <c r="T162" s="56"/>
      <c r="U162" s="56"/>
      <c r="V162" s="56"/>
      <c r="W162" s="56"/>
      <c r="X162" s="56"/>
      <c r="Y162" s="56"/>
      <c r="Z162" s="56"/>
      <c r="AA162" s="56"/>
      <c r="AB162" s="56"/>
      <c r="AC162" s="56"/>
      <c r="AD162" s="56"/>
      <c r="AE162" s="56"/>
    </row>
    <row r="163" spans="1:31" s="57" customFormat="1" x14ac:dyDescent="0.2">
      <c r="A163" s="58">
        <v>41861</v>
      </c>
      <c r="B163" s="55">
        <v>810</v>
      </c>
      <c r="C163" s="56">
        <v>2014</v>
      </c>
      <c r="D163">
        <v>13.617871450453634</v>
      </c>
      <c r="E163">
        <v>0</v>
      </c>
      <c r="F163" s="60">
        <v>0</v>
      </c>
      <c r="G163">
        <v>1.047528573111818</v>
      </c>
      <c r="H163" s="60">
        <v>0</v>
      </c>
      <c r="I163" s="60">
        <v>0</v>
      </c>
      <c r="J163" s="60">
        <v>0</v>
      </c>
      <c r="K163">
        <v>175.98480028278544</v>
      </c>
      <c r="L163">
        <v>257.69202898550725</v>
      </c>
      <c r="M163" s="60"/>
      <c r="N163" s="60" t="s">
        <v>684</v>
      </c>
      <c r="O163" s="60"/>
      <c r="Q163" s="56"/>
      <c r="R163" s="56"/>
      <c r="S163" s="56"/>
      <c r="T163" s="56"/>
      <c r="U163" s="56"/>
      <c r="V163" s="56"/>
      <c r="W163" s="56"/>
      <c r="X163" s="56"/>
      <c r="Y163" s="56"/>
      <c r="Z163" s="56"/>
      <c r="AA163" s="56"/>
      <c r="AB163" s="56"/>
      <c r="AC163" s="56"/>
      <c r="AD163" s="56"/>
      <c r="AE163" s="56"/>
    </row>
    <row r="164" spans="1:31" s="57" customFormat="1" x14ac:dyDescent="0.2">
      <c r="A164" s="58">
        <v>41862</v>
      </c>
      <c r="B164" s="55">
        <v>811</v>
      </c>
      <c r="C164" s="56">
        <v>2014</v>
      </c>
      <c r="D164">
        <v>13.308935725226817</v>
      </c>
      <c r="E164">
        <v>0</v>
      </c>
      <c r="F164" s="60">
        <v>0</v>
      </c>
      <c r="G164">
        <v>0</v>
      </c>
      <c r="H164" s="60">
        <v>0</v>
      </c>
      <c r="I164" s="60">
        <v>0</v>
      </c>
      <c r="J164" s="60">
        <v>0</v>
      </c>
      <c r="K164">
        <v>19.451521444562271</v>
      </c>
      <c r="L164">
        <v>16.380228584894546</v>
      </c>
      <c r="M164" s="60"/>
      <c r="N164" s="60" t="s">
        <v>684</v>
      </c>
      <c r="O164" s="60"/>
      <c r="Q164" s="56"/>
      <c r="R164" s="56"/>
      <c r="S164" s="56"/>
      <c r="T164" s="56"/>
      <c r="U164" s="56"/>
      <c r="V164" s="56"/>
      <c r="W164" s="56"/>
      <c r="X164" s="56"/>
      <c r="Y164" s="56"/>
      <c r="Z164" s="56"/>
      <c r="AA164" s="56"/>
      <c r="AB164" s="56"/>
      <c r="AC164" s="56"/>
      <c r="AD164" s="56"/>
      <c r="AE164" s="56"/>
    </row>
    <row r="165" spans="1:31" x14ac:dyDescent="0.2">
      <c r="A165" s="58">
        <v>41863</v>
      </c>
      <c r="B165" s="55">
        <v>812</v>
      </c>
      <c r="C165" s="56">
        <v>2014</v>
      </c>
      <c r="D165">
        <v>2</v>
      </c>
      <c r="E165">
        <v>0</v>
      </c>
      <c r="F165" s="60">
        <v>0</v>
      </c>
      <c r="G165">
        <v>0</v>
      </c>
      <c r="H165" s="60">
        <v>0</v>
      </c>
      <c r="I165" s="60">
        <v>0</v>
      </c>
      <c r="J165" s="60">
        <v>0</v>
      </c>
      <c r="K165">
        <v>23</v>
      </c>
      <c r="L165">
        <v>24</v>
      </c>
      <c r="M165" s="60"/>
      <c r="N165" s="60" t="s">
        <v>684</v>
      </c>
      <c r="O165" s="60"/>
    </row>
    <row r="166" spans="1:31" x14ac:dyDescent="0.2">
      <c r="A166" s="58">
        <v>41864</v>
      </c>
      <c r="B166" s="55">
        <v>813</v>
      </c>
      <c r="C166" s="56">
        <v>2014</v>
      </c>
      <c r="D166">
        <v>34.222222222222221</v>
      </c>
      <c r="E166">
        <v>0</v>
      </c>
      <c r="F166" s="60">
        <v>0</v>
      </c>
      <c r="G166">
        <v>0</v>
      </c>
      <c r="H166" s="60">
        <v>0</v>
      </c>
      <c r="I166" s="60">
        <v>0</v>
      </c>
      <c r="J166" s="60">
        <v>0</v>
      </c>
      <c r="K166">
        <v>348.0888888888889</v>
      </c>
      <c r="L166">
        <v>753.86666666666667</v>
      </c>
      <c r="M166" s="60"/>
      <c r="N166" s="60" t="s">
        <v>684</v>
      </c>
      <c r="O166" s="60"/>
    </row>
    <row r="167" spans="1:31" x14ac:dyDescent="0.2">
      <c r="A167" s="58">
        <v>41865</v>
      </c>
      <c r="B167" s="55">
        <v>814</v>
      </c>
      <c r="C167" s="56">
        <v>2014</v>
      </c>
      <c r="D167">
        <v>17.2</v>
      </c>
      <c r="E167">
        <v>0</v>
      </c>
      <c r="F167" s="60">
        <v>0</v>
      </c>
      <c r="G167">
        <v>0</v>
      </c>
      <c r="H167" s="60">
        <v>0</v>
      </c>
      <c r="I167" s="60">
        <v>0</v>
      </c>
      <c r="J167" s="60">
        <v>0</v>
      </c>
      <c r="K167">
        <v>239.84444444444443</v>
      </c>
      <c r="L167">
        <v>554.22222222222217</v>
      </c>
      <c r="M167" s="60"/>
      <c r="N167" s="60" t="s">
        <v>684</v>
      </c>
      <c r="O167" s="60"/>
    </row>
    <row r="168" spans="1:31" x14ac:dyDescent="0.2">
      <c r="A168" s="58">
        <v>41866</v>
      </c>
      <c r="B168" s="55">
        <v>815</v>
      </c>
      <c r="C168" s="56">
        <v>2014</v>
      </c>
      <c r="D168">
        <v>28</v>
      </c>
      <c r="E168">
        <v>0.93333333333333335</v>
      </c>
      <c r="F168" s="60">
        <v>0</v>
      </c>
      <c r="G168">
        <v>0</v>
      </c>
      <c r="H168" s="60">
        <v>0</v>
      </c>
      <c r="I168" s="60">
        <v>0</v>
      </c>
      <c r="J168" s="60">
        <v>0</v>
      </c>
      <c r="K168">
        <v>100.8</v>
      </c>
      <c r="L168">
        <v>68.13333333333334</v>
      </c>
      <c r="M168" s="60"/>
      <c r="N168" s="60" t="s">
        <v>684</v>
      </c>
      <c r="O168" s="60"/>
    </row>
    <row r="169" spans="1:31" x14ac:dyDescent="0.2">
      <c r="A169" s="58">
        <v>41867</v>
      </c>
      <c r="B169" s="55">
        <v>816</v>
      </c>
      <c r="C169" s="56">
        <v>2014</v>
      </c>
      <c r="D169">
        <v>66.973412698412702</v>
      </c>
      <c r="E169">
        <v>0</v>
      </c>
      <c r="F169" s="60">
        <v>0</v>
      </c>
      <c r="G169">
        <v>0</v>
      </c>
      <c r="H169" s="60">
        <v>0</v>
      </c>
      <c r="I169" s="60">
        <v>0</v>
      </c>
      <c r="J169" s="60">
        <v>0.9996031746031746</v>
      </c>
      <c r="K169">
        <v>134.94642857142858</v>
      </c>
      <c r="L169">
        <v>208.91706349206351</v>
      </c>
      <c r="M169" s="60"/>
      <c r="N169" s="60" t="s">
        <v>684</v>
      </c>
      <c r="O169" s="60"/>
    </row>
    <row r="170" spans="1:31" x14ac:dyDescent="0.2">
      <c r="A170" s="58">
        <v>41868</v>
      </c>
      <c r="B170" s="55">
        <v>817</v>
      </c>
      <c r="C170" s="56">
        <v>2014</v>
      </c>
      <c r="D170">
        <v>25.580952380952382</v>
      </c>
      <c r="E170">
        <v>0</v>
      </c>
      <c r="F170" s="60">
        <v>0</v>
      </c>
      <c r="G170">
        <v>0</v>
      </c>
      <c r="H170" s="60">
        <v>0</v>
      </c>
      <c r="I170" s="60">
        <v>0</v>
      </c>
      <c r="J170" s="60">
        <v>0</v>
      </c>
      <c r="K170">
        <v>87.401587301587298</v>
      </c>
      <c r="L170">
        <v>87.401587301587298</v>
      </c>
      <c r="M170" s="60"/>
      <c r="N170" s="60" t="s">
        <v>684</v>
      </c>
      <c r="O170" s="60"/>
    </row>
    <row r="171" spans="1:31" x14ac:dyDescent="0.2">
      <c r="A171" s="58">
        <v>41869</v>
      </c>
      <c r="B171" s="55">
        <v>818</v>
      </c>
      <c r="C171" s="56">
        <v>2014</v>
      </c>
      <c r="D171">
        <v>38.492857142857147</v>
      </c>
      <c r="E171">
        <v>1.1321428571428571</v>
      </c>
      <c r="F171" s="60">
        <v>0</v>
      </c>
      <c r="G171">
        <v>0</v>
      </c>
      <c r="H171" s="60">
        <v>0</v>
      </c>
      <c r="I171" s="60">
        <v>0</v>
      </c>
      <c r="J171" s="60">
        <v>0</v>
      </c>
      <c r="K171">
        <v>84.910714285714292</v>
      </c>
      <c r="L171">
        <v>238.88214285714287</v>
      </c>
      <c r="M171" s="60"/>
      <c r="N171" s="60" t="s">
        <v>684</v>
      </c>
      <c r="O171" s="60"/>
    </row>
    <row r="172" spans="1:31" x14ac:dyDescent="0.2">
      <c r="A172" s="58">
        <v>41870</v>
      </c>
      <c r="B172" s="55">
        <v>819</v>
      </c>
      <c r="C172" s="56">
        <v>2014</v>
      </c>
      <c r="D172">
        <v>50.333333333333336</v>
      </c>
      <c r="E172">
        <v>0</v>
      </c>
      <c r="F172" s="60">
        <v>0</v>
      </c>
      <c r="G172">
        <v>0</v>
      </c>
      <c r="H172" s="60">
        <v>0</v>
      </c>
      <c r="I172" s="60">
        <v>0</v>
      </c>
      <c r="J172" s="60">
        <v>0</v>
      </c>
      <c r="K172">
        <v>311.58730158730157</v>
      </c>
      <c r="L172">
        <v>131.82539682539684</v>
      </c>
      <c r="M172" s="60"/>
      <c r="N172" s="60" t="s">
        <v>684</v>
      </c>
      <c r="O172" s="60"/>
    </row>
    <row r="173" spans="1:31" x14ac:dyDescent="0.2">
      <c r="A173" s="58">
        <v>41871</v>
      </c>
      <c r="B173" s="55">
        <v>820</v>
      </c>
      <c r="C173" s="56">
        <v>2014</v>
      </c>
      <c r="D173">
        <v>26.639891619730328</v>
      </c>
      <c r="E173">
        <v>1.2109041645331968</v>
      </c>
      <c r="F173" s="60">
        <v>0</v>
      </c>
      <c r="G173">
        <v>0</v>
      </c>
      <c r="H173" s="60">
        <v>0</v>
      </c>
      <c r="I173" s="60">
        <v>0</v>
      </c>
      <c r="J173" s="60">
        <v>0</v>
      </c>
      <c r="K173">
        <v>323.31141193036353</v>
      </c>
      <c r="L173">
        <v>280.92976617170166</v>
      </c>
      <c r="M173" s="60"/>
      <c r="N173" s="60" t="s">
        <v>684</v>
      </c>
      <c r="O173" s="60"/>
    </row>
    <row r="174" spans="1:31" x14ac:dyDescent="0.2">
      <c r="A174" s="58">
        <v>41872</v>
      </c>
      <c r="B174" s="55">
        <v>821</v>
      </c>
      <c r="C174" s="56">
        <v>2014</v>
      </c>
      <c r="D174">
        <v>22.021121351766514</v>
      </c>
      <c r="E174">
        <v>0</v>
      </c>
      <c r="F174" s="60">
        <v>0</v>
      </c>
      <c r="G174">
        <v>0</v>
      </c>
      <c r="H174" s="60">
        <v>0</v>
      </c>
      <c r="I174" s="60">
        <v>0</v>
      </c>
      <c r="J174" s="60">
        <v>1.2233956306536953</v>
      </c>
      <c r="K174">
        <v>148.03087130909711</v>
      </c>
      <c r="L174">
        <v>171.27538829151732</v>
      </c>
      <c r="M174" s="60"/>
      <c r="N174" s="60" t="s">
        <v>684</v>
      </c>
      <c r="O174" s="60"/>
    </row>
    <row r="175" spans="1:31" x14ac:dyDescent="0.2">
      <c r="A175" s="58">
        <v>41873</v>
      </c>
      <c r="B175" s="55">
        <v>822</v>
      </c>
      <c r="C175" s="56">
        <v>2014</v>
      </c>
      <c r="D175">
        <v>53.14314516129032</v>
      </c>
      <c r="E175">
        <v>0</v>
      </c>
      <c r="F175" s="60">
        <v>0</v>
      </c>
      <c r="G175">
        <v>0</v>
      </c>
      <c r="H175" s="60">
        <v>0</v>
      </c>
      <c r="I175" s="60">
        <v>0</v>
      </c>
      <c r="J175" s="60">
        <v>0</v>
      </c>
      <c r="K175">
        <v>59.322580645161295</v>
      </c>
      <c r="L175">
        <v>97.635080645161295</v>
      </c>
      <c r="M175" s="60"/>
      <c r="N175" s="60" t="s">
        <v>684</v>
      </c>
      <c r="O175" s="60"/>
    </row>
    <row r="176" spans="1:31" x14ac:dyDescent="0.2">
      <c r="A176" s="58">
        <v>41874</v>
      </c>
      <c r="B176" s="55">
        <v>823</v>
      </c>
      <c r="C176" s="56">
        <v>2014</v>
      </c>
      <c r="D176">
        <v>60.022681451612904</v>
      </c>
      <c r="E176">
        <v>2.3538306451612905</v>
      </c>
      <c r="F176" s="60">
        <v>0</v>
      </c>
      <c r="G176">
        <v>0</v>
      </c>
      <c r="H176" s="60">
        <v>0</v>
      </c>
      <c r="I176" s="60">
        <v>0</v>
      </c>
      <c r="J176" s="60">
        <v>0</v>
      </c>
      <c r="K176">
        <v>54.13810483870968</v>
      </c>
      <c r="L176">
        <v>58.845766129032256</v>
      </c>
      <c r="M176" s="60"/>
      <c r="N176" s="60" t="s">
        <v>684</v>
      </c>
      <c r="O176" s="60"/>
    </row>
    <row r="177" spans="1:15" x14ac:dyDescent="0.2">
      <c r="A177" s="58">
        <v>41875</v>
      </c>
      <c r="B177" s="55">
        <v>824</v>
      </c>
      <c r="C177" s="56">
        <v>2014</v>
      </c>
      <c r="D177">
        <v>89.435483870967744</v>
      </c>
      <c r="E177">
        <v>1.1179435483870968</v>
      </c>
      <c r="F177" s="60">
        <v>0</v>
      </c>
      <c r="G177">
        <v>0</v>
      </c>
      <c r="H177" s="60">
        <v>0</v>
      </c>
      <c r="I177" s="60">
        <v>0</v>
      </c>
      <c r="J177" s="60">
        <v>0</v>
      </c>
      <c r="K177">
        <v>109.55846774193549</v>
      </c>
      <c r="L177">
        <v>114.03024193548387</v>
      </c>
      <c r="M177" s="60"/>
      <c r="N177" s="60" t="s">
        <v>684</v>
      </c>
      <c r="O177" s="60"/>
    </row>
    <row r="178" spans="1:15" x14ac:dyDescent="0.2">
      <c r="A178" s="58">
        <v>41876</v>
      </c>
      <c r="B178" s="55">
        <v>825</v>
      </c>
      <c r="C178" s="56">
        <v>2014</v>
      </c>
      <c r="D178">
        <v>34.946068548387096</v>
      </c>
      <c r="E178">
        <v>1.0589717741935485</v>
      </c>
      <c r="F178" s="60">
        <v>0</v>
      </c>
      <c r="G178">
        <v>0</v>
      </c>
      <c r="H178" s="60">
        <v>0</v>
      </c>
      <c r="I178" s="60">
        <v>0</v>
      </c>
      <c r="J178" s="60">
        <v>0</v>
      </c>
      <c r="K178">
        <v>81.540826612903231</v>
      </c>
      <c r="L178">
        <v>128.13558467741936</v>
      </c>
      <c r="M178" s="60"/>
      <c r="N178" s="60" t="s">
        <v>684</v>
      </c>
      <c r="O178" s="60"/>
    </row>
    <row r="179" spans="1:15" x14ac:dyDescent="0.2">
      <c r="A179" s="58">
        <v>41877</v>
      </c>
      <c r="B179" s="55">
        <v>826</v>
      </c>
      <c r="C179" s="56">
        <v>2014</v>
      </c>
      <c r="D179">
        <v>38</v>
      </c>
      <c r="E179">
        <v>0</v>
      </c>
      <c r="F179" s="60">
        <v>0</v>
      </c>
      <c r="G179">
        <v>0</v>
      </c>
      <c r="H179" s="60">
        <v>0</v>
      </c>
      <c r="I179" s="60">
        <v>0</v>
      </c>
      <c r="J179" s="60">
        <v>0</v>
      </c>
      <c r="K179">
        <v>33</v>
      </c>
      <c r="L179">
        <v>52</v>
      </c>
      <c r="M179" s="60"/>
      <c r="N179" s="60" t="s">
        <v>684</v>
      </c>
      <c r="O179" s="60"/>
    </row>
    <row r="180" spans="1:15" x14ac:dyDescent="0.2">
      <c r="A180" s="58">
        <v>41878</v>
      </c>
      <c r="B180" s="55">
        <v>827</v>
      </c>
      <c r="C180" s="56">
        <v>2014</v>
      </c>
      <c r="D180">
        <v>38.023809523809526</v>
      </c>
      <c r="E180">
        <v>3.083011583011583</v>
      </c>
      <c r="F180" s="60">
        <v>0</v>
      </c>
      <c r="G180">
        <v>0</v>
      </c>
      <c r="H180" s="209">
        <v>0</v>
      </c>
      <c r="I180" s="209">
        <v>0</v>
      </c>
      <c r="J180" s="209">
        <v>0</v>
      </c>
      <c r="K180">
        <v>28.774774774774777</v>
      </c>
      <c r="L180">
        <v>24.664092664092664</v>
      </c>
      <c r="M180" s="60"/>
      <c r="N180" s="60" t="s">
        <v>684</v>
      </c>
      <c r="O180" s="60"/>
    </row>
    <row r="181" spans="1:15" x14ac:dyDescent="0.2">
      <c r="A181" s="58">
        <v>41879</v>
      </c>
      <c r="B181" s="55">
        <v>828</v>
      </c>
      <c r="C181" s="56">
        <v>2014</v>
      </c>
      <c r="D181">
        <v>20.051480051480052</v>
      </c>
      <c r="E181">
        <v>1.0553410553410554</v>
      </c>
      <c r="F181" s="60">
        <v>0</v>
      </c>
      <c r="G181">
        <v>0</v>
      </c>
      <c r="H181" s="209">
        <v>0</v>
      </c>
      <c r="I181" s="209">
        <v>0</v>
      </c>
      <c r="J181" s="209">
        <v>0</v>
      </c>
      <c r="K181">
        <v>25.328185328185327</v>
      </c>
      <c r="L181">
        <v>23.217503217503218</v>
      </c>
      <c r="M181" s="60"/>
      <c r="N181" s="60" t="s">
        <v>684</v>
      </c>
      <c r="O181" s="60"/>
    </row>
    <row r="182" spans="1:15" x14ac:dyDescent="0.2">
      <c r="A182" s="58">
        <v>41880</v>
      </c>
      <c r="B182" s="55">
        <v>829</v>
      </c>
      <c r="C182" s="56">
        <v>2014</v>
      </c>
      <c r="D182">
        <v>40.071428571428569</v>
      </c>
      <c r="E182">
        <v>1.083011583011583</v>
      </c>
      <c r="F182" s="60">
        <v>0</v>
      </c>
      <c r="G182">
        <v>0</v>
      </c>
      <c r="H182" s="209">
        <v>0</v>
      </c>
      <c r="I182" s="209">
        <v>0</v>
      </c>
      <c r="J182" s="209">
        <v>0</v>
      </c>
      <c r="K182">
        <v>19.494208494208493</v>
      </c>
      <c r="L182">
        <v>10.83011583011583</v>
      </c>
      <c r="M182" s="60"/>
      <c r="N182" s="60" t="s">
        <v>684</v>
      </c>
      <c r="O182" s="60"/>
    </row>
    <row r="183" spans="1:15" x14ac:dyDescent="0.2">
      <c r="A183" s="58">
        <v>41881</v>
      </c>
      <c r="B183" s="55">
        <v>830</v>
      </c>
      <c r="C183" s="56">
        <v>2014</v>
      </c>
      <c r="D183">
        <v>42.205920205920208</v>
      </c>
      <c r="E183">
        <v>3.3320463320463318</v>
      </c>
      <c r="F183" s="60">
        <v>0</v>
      </c>
      <c r="G183">
        <v>0</v>
      </c>
      <c r="H183" s="209">
        <v>0</v>
      </c>
      <c r="I183" s="209">
        <v>0</v>
      </c>
      <c r="J183" s="209">
        <v>0</v>
      </c>
      <c r="K183">
        <v>23.324324324324323</v>
      </c>
      <c r="L183">
        <v>16.660231660231659</v>
      </c>
      <c r="M183" s="60"/>
      <c r="N183" s="60" t="s">
        <v>684</v>
      </c>
      <c r="O183" s="60"/>
    </row>
    <row r="184" spans="1:15" x14ac:dyDescent="0.2">
      <c r="A184" s="58">
        <v>41882</v>
      </c>
      <c r="B184" s="55">
        <v>831</v>
      </c>
      <c r="C184" s="56">
        <v>2014</v>
      </c>
      <c r="D184">
        <v>206.04182754182756</v>
      </c>
      <c r="E184">
        <v>2.2767052767052767</v>
      </c>
      <c r="F184" s="60">
        <v>0</v>
      </c>
      <c r="G184">
        <v>0</v>
      </c>
      <c r="H184" s="209">
        <v>0</v>
      </c>
      <c r="I184" s="209">
        <v>0</v>
      </c>
      <c r="J184" s="209">
        <v>0</v>
      </c>
      <c r="K184">
        <v>18.213642213642213</v>
      </c>
      <c r="L184">
        <v>34.150579150579148</v>
      </c>
      <c r="M184" s="60"/>
      <c r="N184" s="60" t="s">
        <v>684</v>
      </c>
      <c r="O184" s="60"/>
    </row>
    <row r="185" spans="1:15" x14ac:dyDescent="0.2">
      <c r="A185" s="58">
        <v>41883</v>
      </c>
      <c r="B185" s="55">
        <v>901</v>
      </c>
      <c r="C185" s="56">
        <v>2014</v>
      </c>
      <c r="D185">
        <v>125.93050193050193</v>
      </c>
      <c r="E185">
        <v>3.4980694980694982</v>
      </c>
      <c r="F185" s="60">
        <v>0</v>
      </c>
      <c r="G185">
        <v>0</v>
      </c>
      <c r="H185" s="209">
        <v>0</v>
      </c>
      <c r="I185" s="209">
        <v>0</v>
      </c>
      <c r="J185" s="209">
        <v>0</v>
      </c>
      <c r="K185">
        <v>5.8301158301158305</v>
      </c>
      <c r="L185">
        <v>19.822393822393821</v>
      </c>
      <c r="M185" s="60"/>
      <c r="N185" s="60" t="s">
        <v>684</v>
      </c>
      <c r="O185" s="60"/>
    </row>
    <row r="186" spans="1:15" x14ac:dyDescent="0.2">
      <c r="A186" s="58">
        <v>41884</v>
      </c>
      <c r="B186" s="55">
        <v>902</v>
      </c>
      <c r="C186" s="56">
        <v>2014</v>
      </c>
      <c r="D186">
        <v>165.92342342342343</v>
      </c>
      <c r="E186">
        <v>10.743243243243244</v>
      </c>
      <c r="F186" s="60">
        <v>0</v>
      </c>
      <c r="G186">
        <v>0</v>
      </c>
      <c r="H186" s="209">
        <v>0</v>
      </c>
      <c r="I186" s="209">
        <v>0</v>
      </c>
      <c r="J186" s="209">
        <v>0</v>
      </c>
      <c r="K186">
        <v>15.518018018018019</v>
      </c>
      <c r="L186">
        <v>21.486486486486488</v>
      </c>
      <c r="M186" s="60"/>
      <c r="N186" s="60" t="s">
        <v>684</v>
      </c>
      <c r="O186" s="60"/>
    </row>
    <row r="187" spans="1:15" x14ac:dyDescent="0.2">
      <c r="A187" s="58">
        <v>41885</v>
      </c>
      <c r="B187" s="55">
        <v>903</v>
      </c>
      <c r="C187" s="56">
        <v>2014</v>
      </c>
      <c r="D187">
        <v>81.208172458172456</v>
      </c>
      <c r="E187">
        <v>6.2467824967824974</v>
      </c>
      <c r="F187" s="60">
        <v>0</v>
      </c>
      <c r="G187">
        <v>0</v>
      </c>
      <c r="H187" s="209">
        <v>0</v>
      </c>
      <c r="I187" s="209">
        <v>0</v>
      </c>
      <c r="J187" s="209">
        <v>0</v>
      </c>
      <c r="K187">
        <v>28.735199485199487</v>
      </c>
      <c r="L187">
        <v>17.490990990990991</v>
      </c>
      <c r="M187" s="60"/>
      <c r="N187" s="60" t="s">
        <v>684</v>
      </c>
      <c r="O187" s="60"/>
    </row>
    <row r="188" spans="1:15" x14ac:dyDescent="0.2">
      <c r="A188" s="58">
        <v>41886</v>
      </c>
      <c r="B188" s="55">
        <v>904</v>
      </c>
      <c r="C188" s="56">
        <v>2014</v>
      </c>
      <c r="D188">
        <v>121.36679536679537</v>
      </c>
      <c r="E188">
        <v>9.1351351351351351</v>
      </c>
      <c r="F188" s="60">
        <v>0</v>
      </c>
      <c r="G188">
        <v>0</v>
      </c>
      <c r="H188" s="209">
        <v>0</v>
      </c>
      <c r="I188" s="209">
        <v>0</v>
      </c>
      <c r="J188" s="209">
        <v>0</v>
      </c>
      <c r="K188">
        <v>15.660231660231661</v>
      </c>
      <c r="L188">
        <v>13.050193050193052</v>
      </c>
      <c r="M188" s="60"/>
      <c r="N188" s="60" t="s">
        <v>684</v>
      </c>
      <c r="O188" s="60"/>
    </row>
    <row r="189" spans="1:15" x14ac:dyDescent="0.2">
      <c r="A189" s="58">
        <v>41887</v>
      </c>
      <c r="B189" s="55">
        <v>905</v>
      </c>
      <c r="C189" s="56">
        <v>2014</v>
      </c>
      <c r="D189">
        <v>263.97232947232948</v>
      </c>
      <c r="E189">
        <v>8.1640926640926637</v>
      </c>
      <c r="F189" s="60">
        <v>0</v>
      </c>
      <c r="G189">
        <v>0</v>
      </c>
      <c r="H189" s="209">
        <v>0</v>
      </c>
      <c r="I189" s="209">
        <v>1.3606821106821108</v>
      </c>
      <c r="J189" s="209">
        <v>0</v>
      </c>
      <c r="K189">
        <v>12.246138996138997</v>
      </c>
      <c r="L189">
        <v>16.328185328185327</v>
      </c>
      <c r="M189" s="60"/>
      <c r="N189" s="60" t="s">
        <v>684</v>
      </c>
      <c r="O189" s="60"/>
    </row>
    <row r="190" spans="1:15" x14ac:dyDescent="0.2">
      <c r="A190" s="58">
        <v>41888</v>
      </c>
      <c r="B190" s="55">
        <v>906</v>
      </c>
      <c r="C190" s="56">
        <v>2014</v>
      </c>
      <c r="D190">
        <v>124.63835263835264</v>
      </c>
      <c r="E190">
        <v>11.330759330759332</v>
      </c>
      <c r="F190" s="60">
        <v>0</v>
      </c>
      <c r="G190">
        <v>0</v>
      </c>
      <c r="H190" s="60">
        <v>0</v>
      </c>
      <c r="I190" s="60">
        <v>0</v>
      </c>
      <c r="J190" s="60">
        <v>0</v>
      </c>
      <c r="K190">
        <v>7.0817245817245826</v>
      </c>
      <c r="L190">
        <v>2.8326898326898329</v>
      </c>
      <c r="M190" s="60"/>
      <c r="N190" s="60" t="s">
        <v>684</v>
      </c>
      <c r="O190" s="60"/>
    </row>
    <row r="191" spans="1:15" x14ac:dyDescent="0.2">
      <c r="A191" s="58">
        <v>41889</v>
      </c>
      <c r="B191" s="55">
        <v>907</v>
      </c>
      <c r="C191" s="56">
        <v>2014</v>
      </c>
      <c r="D191">
        <v>95.680501930501933</v>
      </c>
      <c r="E191">
        <v>16.192084942084943</v>
      </c>
      <c r="F191" s="60">
        <v>0</v>
      </c>
      <c r="G191">
        <v>0</v>
      </c>
      <c r="H191" s="60">
        <v>0</v>
      </c>
      <c r="I191" s="60">
        <v>0</v>
      </c>
      <c r="J191" s="60">
        <v>0</v>
      </c>
      <c r="K191">
        <v>5.8880308880308885</v>
      </c>
      <c r="L191">
        <v>2.9440154440154442</v>
      </c>
      <c r="M191" s="60"/>
      <c r="N191" s="60" t="s">
        <v>684</v>
      </c>
      <c r="O191" s="60"/>
    </row>
    <row r="192" spans="1:15" x14ac:dyDescent="0.2">
      <c r="A192" s="58">
        <v>41890</v>
      </c>
      <c r="B192" s="55">
        <v>908</v>
      </c>
      <c r="C192" s="56">
        <v>2014</v>
      </c>
      <c r="D192">
        <v>76.383526383526387</v>
      </c>
      <c r="E192">
        <v>7.6383526383526394</v>
      </c>
      <c r="F192" s="60">
        <v>0</v>
      </c>
      <c r="G192">
        <v>0</v>
      </c>
      <c r="H192" s="60">
        <v>0</v>
      </c>
      <c r="I192" s="60">
        <v>0</v>
      </c>
      <c r="J192" s="60">
        <v>0</v>
      </c>
      <c r="K192">
        <v>4.583011583011583</v>
      </c>
      <c r="L192">
        <v>3.0553410553410556</v>
      </c>
      <c r="M192" s="60"/>
      <c r="N192" s="60" t="s">
        <v>684</v>
      </c>
      <c r="O192" s="60"/>
    </row>
    <row r="193" spans="1:15" x14ac:dyDescent="0.2">
      <c r="A193" s="58">
        <v>41891</v>
      </c>
      <c r="B193" s="55">
        <v>909</v>
      </c>
      <c r="C193" s="56">
        <v>2014</v>
      </c>
      <c r="D193">
        <v>118.75</v>
      </c>
      <c r="E193">
        <v>11.083333333333334</v>
      </c>
      <c r="F193" s="60">
        <v>0</v>
      </c>
      <c r="G193">
        <v>0</v>
      </c>
      <c r="H193" s="60">
        <v>0</v>
      </c>
      <c r="I193" s="60">
        <v>0</v>
      </c>
      <c r="J193" s="60">
        <v>0</v>
      </c>
      <c r="K193">
        <v>1.5833333333333335</v>
      </c>
      <c r="L193">
        <v>0</v>
      </c>
      <c r="M193" s="60"/>
      <c r="N193" s="60" t="s">
        <v>684</v>
      </c>
      <c r="O193" s="60"/>
    </row>
    <row r="194" spans="1:15" x14ac:dyDescent="0.2">
      <c r="A194" s="58">
        <v>41892</v>
      </c>
      <c r="B194" s="55">
        <v>910</v>
      </c>
      <c r="C194" s="56">
        <v>2014</v>
      </c>
      <c r="D194">
        <v>198.26216741522865</v>
      </c>
      <c r="E194">
        <v>18.733433141596407</v>
      </c>
      <c r="F194" s="60">
        <v>0</v>
      </c>
      <c r="G194">
        <v>0</v>
      </c>
      <c r="H194" s="60">
        <v>0</v>
      </c>
      <c r="I194" s="60">
        <v>0</v>
      </c>
      <c r="J194" s="60">
        <v>0</v>
      </c>
      <c r="K194">
        <v>6.2444777138654697</v>
      </c>
      <c r="L194">
        <v>0</v>
      </c>
      <c r="M194" s="60"/>
      <c r="N194" s="60" t="s">
        <v>684</v>
      </c>
      <c r="O194" s="60"/>
    </row>
    <row r="195" spans="1:15" x14ac:dyDescent="0.2">
      <c r="A195" s="58">
        <v>41893</v>
      </c>
      <c r="B195" s="55">
        <v>911</v>
      </c>
      <c r="C195" s="56">
        <v>2014</v>
      </c>
      <c r="D195">
        <v>73.867465132771258</v>
      </c>
      <c r="E195">
        <v>4.6167165707982036</v>
      </c>
      <c r="F195" s="60">
        <v>0</v>
      </c>
      <c r="G195">
        <v>0</v>
      </c>
      <c r="H195" s="60">
        <v>0</v>
      </c>
      <c r="I195" s="60">
        <v>0</v>
      </c>
      <c r="J195" s="60">
        <v>0</v>
      </c>
      <c r="K195">
        <v>3.0778110471988027</v>
      </c>
      <c r="L195">
        <v>3.0778110471988027</v>
      </c>
      <c r="M195" s="60"/>
      <c r="N195" s="60" t="s">
        <v>684</v>
      </c>
      <c r="O195" s="60"/>
    </row>
    <row r="196" spans="1:15" x14ac:dyDescent="0.2">
      <c r="A196" s="58">
        <v>41894</v>
      </c>
      <c r="B196" s="55">
        <v>912</v>
      </c>
      <c r="C196" s="56">
        <v>2014</v>
      </c>
      <c r="D196">
        <v>54.600898274367665</v>
      </c>
      <c r="E196">
        <v>3.0333832374648706</v>
      </c>
      <c r="F196" s="60">
        <v>0</v>
      </c>
      <c r="G196">
        <v>0</v>
      </c>
      <c r="H196" s="60">
        <v>0</v>
      </c>
      <c r="I196" s="60">
        <v>0</v>
      </c>
      <c r="J196" s="60">
        <v>0</v>
      </c>
      <c r="K196">
        <v>1.5166916187324353</v>
      </c>
      <c r="L196">
        <v>0</v>
      </c>
      <c r="M196" s="60"/>
      <c r="N196" s="60" t="s">
        <v>684</v>
      </c>
      <c r="O196" s="60"/>
    </row>
    <row r="197" spans="1:15" x14ac:dyDescent="0.2">
      <c r="A197" s="58">
        <v>41895</v>
      </c>
      <c r="B197" s="55">
        <v>913</v>
      </c>
      <c r="C197" s="56">
        <v>2014</v>
      </c>
      <c r="D197">
        <v>59.779108554618766</v>
      </c>
      <c r="E197">
        <v>11.955821710923754</v>
      </c>
      <c r="F197" s="60">
        <v>0</v>
      </c>
      <c r="G197">
        <v>0</v>
      </c>
      <c r="H197" s="60">
        <v>0</v>
      </c>
      <c r="I197" s="60">
        <v>0</v>
      </c>
      <c r="J197" s="60">
        <v>0</v>
      </c>
      <c r="K197">
        <v>8.9668662831928145</v>
      </c>
      <c r="L197">
        <v>1.4944777138654692</v>
      </c>
      <c r="M197" s="60"/>
      <c r="N197" s="60" t="s">
        <v>684</v>
      </c>
      <c r="O197" s="60"/>
    </row>
    <row r="198" spans="1:15" x14ac:dyDescent="0.2">
      <c r="A198" s="58">
        <v>41896</v>
      </c>
      <c r="B198" s="55">
        <v>914</v>
      </c>
      <c r="C198" s="56">
        <v>2014</v>
      </c>
      <c r="D198">
        <v>319.48124655267515</v>
      </c>
      <c r="E198">
        <v>16.194901898983534</v>
      </c>
      <c r="F198" s="209">
        <v>0</v>
      </c>
      <c r="G198">
        <v>0</v>
      </c>
      <c r="H198" s="209">
        <v>0</v>
      </c>
      <c r="I198" s="209">
        <v>1.4722638089985032</v>
      </c>
      <c r="J198" s="209">
        <v>0</v>
      </c>
      <c r="K198">
        <v>7.3613190449925154</v>
      </c>
      <c r="L198">
        <v>0</v>
      </c>
      <c r="M198" s="209"/>
      <c r="N198" s="60" t="s">
        <v>684</v>
      </c>
      <c r="O198" s="60"/>
    </row>
    <row r="199" spans="1:15" x14ac:dyDescent="0.2">
      <c r="A199" s="58">
        <v>41897</v>
      </c>
      <c r="B199" s="55">
        <v>915</v>
      </c>
      <c r="C199" s="56">
        <v>2014</v>
      </c>
      <c r="D199">
        <v>494.46701730885411</v>
      </c>
      <c r="E199">
        <v>18.850648753709983</v>
      </c>
      <c r="F199" s="60">
        <v>0</v>
      </c>
      <c r="G199">
        <v>0</v>
      </c>
      <c r="H199" s="60">
        <v>0</v>
      </c>
      <c r="I199" s="60">
        <v>0</v>
      </c>
      <c r="J199" s="60">
        <v>0</v>
      </c>
      <c r="K199">
        <v>1.4500499041315371</v>
      </c>
      <c r="L199">
        <v>1.4500499041315371</v>
      </c>
      <c r="M199" s="60"/>
      <c r="N199" s="60" t="s">
        <v>684</v>
      </c>
      <c r="O199" s="60"/>
    </row>
    <row r="200" spans="1:15" x14ac:dyDescent="0.2">
      <c r="A200" s="58">
        <v>41898</v>
      </c>
      <c r="B200" s="55">
        <v>916</v>
      </c>
      <c r="C200" s="56">
        <v>2014</v>
      </c>
      <c r="D200">
        <v>441.2013237727524</v>
      </c>
      <c r="E200">
        <v>14.278359992645708</v>
      </c>
      <c r="F200" s="60">
        <v>0</v>
      </c>
      <c r="G200">
        <v>0</v>
      </c>
      <c r="H200" s="60">
        <v>0</v>
      </c>
      <c r="I200" s="60">
        <v>0</v>
      </c>
      <c r="J200" s="60">
        <v>0</v>
      </c>
      <c r="K200">
        <v>11.422687994116567</v>
      </c>
      <c r="L200">
        <v>1.4278359992645708</v>
      </c>
      <c r="M200" s="60"/>
      <c r="N200" s="60" t="s">
        <v>684</v>
      </c>
      <c r="O200" s="60"/>
    </row>
    <row r="201" spans="1:15" x14ac:dyDescent="0.2">
      <c r="A201" s="58">
        <v>41899</v>
      </c>
      <c r="B201" s="55">
        <v>917</v>
      </c>
      <c r="C201" s="56">
        <v>2014</v>
      </c>
      <c r="D201">
        <v>136.36000796715084</v>
      </c>
      <c r="E201">
        <v>8.1408959980388556</v>
      </c>
      <c r="F201" s="60">
        <v>0</v>
      </c>
      <c r="G201">
        <v>0</v>
      </c>
      <c r="H201" s="60">
        <v>0</v>
      </c>
      <c r="I201" s="60">
        <v>0</v>
      </c>
      <c r="J201" s="60">
        <v>0</v>
      </c>
      <c r="K201">
        <v>0</v>
      </c>
      <c r="L201">
        <v>4.0704479990194278</v>
      </c>
      <c r="M201" s="60"/>
      <c r="N201" s="60" t="s">
        <v>684</v>
      </c>
      <c r="O201" s="60"/>
    </row>
    <row r="202" spans="1:15" x14ac:dyDescent="0.2">
      <c r="A202" s="58">
        <v>41900</v>
      </c>
      <c r="B202" s="55">
        <v>918</v>
      </c>
      <c r="C202" s="56">
        <v>2014</v>
      </c>
      <c r="D202">
        <v>66.06529999387142</v>
      </c>
      <c r="E202">
        <v>10.570447999019429</v>
      </c>
      <c r="F202" s="60">
        <v>0</v>
      </c>
      <c r="G202">
        <v>0</v>
      </c>
      <c r="H202" s="60">
        <v>15.855671998529141</v>
      </c>
      <c r="I202" s="60">
        <v>0</v>
      </c>
      <c r="J202" s="60">
        <v>0</v>
      </c>
      <c r="K202">
        <v>23.783507997793713</v>
      </c>
      <c r="L202">
        <v>2.6426119997548572</v>
      </c>
      <c r="M202" s="60"/>
      <c r="N202" s="60" t="s">
        <v>684</v>
      </c>
      <c r="O202" s="60"/>
    </row>
    <row r="203" spans="1:15" x14ac:dyDescent="0.2">
      <c r="A203" s="58">
        <v>41901</v>
      </c>
      <c r="B203" s="55">
        <v>919</v>
      </c>
      <c r="C203" s="56">
        <v>2014</v>
      </c>
      <c r="D203">
        <v>87.75</v>
      </c>
      <c r="E203">
        <v>16.25</v>
      </c>
      <c r="F203" s="60">
        <v>0</v>
      </c>
      <c r="G203">
        <v>0</v>
      </c>
      <c r="H203" s="60">
        <v>0</v>
      </c>
      <c r="I203" s="60">
        <v>0</v>
      </c>
      <c r="J203" s="60">
        <v>0</v>
      </c>
      <c r="K203">
        <v>22.75</v>
      </c>
      <c r="L203">
        <v>48.75</v>
      </c>
      <c r="M203" s="60"/>
      <c r="N203" s="60" t="s">
        <v>684</v>
      </c>
      <c r="O203" s="60"/>
    </row>
    <row r="204" spans="1:15" x14ac:dyDescent="0.2">
      <c r="A204" s="58">
        <v>41902</v>
      </c>
      <c r="B204" s="55">
        <v>920</v>
      </c>
      <c r="C204" s="56">
        <v>2014</v>
      </c>
      <c r="D204">
        <v>16.5625</v>
      </c>
      <c r="E204">
        <v>11.041666666666668</v>
      </c>
      <c r="F204" s="60">
        <v>0</v>
      </c>
      <c r="G204">
        <v>0</v>
      </c>
      <c r="H204" s="60">
        <v>0</v>
      </c>
      <c r="I204" s="60">
        <v>0</v>
      </c>
      <c r="J204" s="60">
        <v>0</v>
      </c>
      <c r="K204">
        <v>13.802083333333334</v>
      </c>
      <c r="L204">
        <v>2.760416666666667</v>
      </c>
      <c r="M204" s="60"/>
      <c r="N204" s="60" t="s">
        <v>684</v>
      </c>
      <c r="O204" s="60"/>
    </row>
    <row r="205" spans="1:15" x14ac:dyDescent="0.2">
      <c r="A205" s="58">
        <v>41903</v>
      </c>
      <c r="B205" s="55">
        <v>921</v>
      </c>
      <c r="C205" s="56">
        <v>2014</v>
      </c>
      <c r="D205">
        <v>29.520833333333336</v>
      </c>
      <c r="E205">
        <v>4.541666666666667</v>
      </c>
      <c r="F205" s="60">
        <v>0</v>
      </c>
      <c r="G205">
        <v>0</v>
      </c>
      <c r="H205" s="60">
        <v>0</v>
      </c>
      <c r="I205" s="60">
        <v>0</v>
      </c>
      <c r="J205" s="60">
        <v>0</v>
      </c>
      <c r="K205">
        <v>15.895833333333334</v>
      </c>
      <c r="L205">
        <v>13.625</v>
      </c>
      <c r="M205" s="60"/>
      <c r="N205" s="60" t="s">
        <v>684</v>
      </c>
      <c r="O205" s="60"/>
    </row>
    <row r="206" spans="1:15" x14ac:dyDescent="0.2">
      <c r="A206" s="58">
        <v>41904</v>
      </c>
      <c r="B206" s="55">
        <v>922</v>
      </c>
      <c r="C206" s="56">
        <v>2014</v>
      </c>
      <c r="D206">
        <v>16.03125</v>
      </c>
      <c r="E206">
        <v>5.3437500000000009</v>
      </c>
      <c r="F206" s="60">
        <v>0</v>
      </c>
      <c r="G206">
        <v>0</v>
      </c>
      <c r="H206" s="60">
        <v>0</v>
      </c>
      <c r="I206" s="60">
        <v>0</v>
      </c>
      <c r="J206" s="60">
        <v>0</v>
      </c>
      <c r="K206">
        <v>1.7812500000000002</v>
      </c>
      <c r="L206">
        <v>1.7812500000000002</v>
      </c>
      <c r="M206" s="60"/>
      <c r="N206" s="60" t="s">
        <v>684</v>
      </c>
      <c r="O206" s="60"/>
    </row>
    <row r="207" spans="1:15" x14ac:dyDescent="0.2">
      <c r="A207" s="58">
        <v>41905</v>
      </c>
      <c r="B207" s="55">
        <v>923</v>
      </c>
      <c r="C207" s="56">
        <v>2014</v>
      </c>
      <c r="D207">
        <v>55.541666666666671</v>
      </c>
      <c r="E207">
        <v>7.75</v>
      </c>
      <c r="F207" s="60">
        <v>0</v>
      </c>
      <c r="G207">
        <v>0</v>
      </c>
      <c r="H207" s="60">
        <v>0</v>
      </c>
      <c r="I207" s="60">
        <v>0</v>
      </c>
      <c r="J207" s="60">
        <v>0</v>
      </c>
      <c r="K207">
        <v>6.4583333333333339</v>
      </c>
      <c r="L207">
        <v>5.166666666666667</v>
      </c>
      <c r="M207" s="60"/>
      <c r="N207" s="60" t="s">
        <v>684</v>
      </c>
      <c r="O207" s="60"/>
    </row>
    <row r="208" spans="1:15" x14ac:dyDescent="0.2">
      <c r="A208" s="58">
        <v>41906</v>
      </c>
      <c r="B208" s="55">
        <v>924</v>
      </c>
      <c r="C208" s="56">
        <v>2014</v>
      </c>
      <c r="D208">
        <v>1033.9199735449736</v>
      </c>
      <c r="E208">
        <v>68.037037037037038</v>
      </c>
      <c r="F208" s="60">
        <v>0</v>
      </c>
      <c r="G208">
        <v>0</v>
      </c>
      <c r="H208" s="60">
        <v>0</v>
      </c>
      <c r="I208" s="60">
        <v>0</v>
      </c>
      <c r="J208" s="60">
        <v>1.21494708994709</v>
      </c>
      <c r="K208">
        <v>17.00925925925926</v>
      </c>
      <c r="L208">
        <v>10.93452380952381</v>
      </c>
      <c r="M208" s="60"/>
      <c r="N208" s="60" t="s">
        <v>684</v>
      </c>
      <c r="O208" s="60"/>
    </row>
    <row r="209" spans="1:15" x14ac:dyDescent="0.2">
      <c r="A209" s="58">
        <v>41907</v>
      </c>
      <c r="B209" s="55">
        <v>925</v>
      </c>
      <c r="C209" s="56">
        <v>2014</v>
      </c>
      <c r="D209">
        <v>812.69444444444446</v>
      </c>
      <c r="E209">
        <v>111.54629629629629</v>
      </c>
      <c r="F209" s="60">
        <v>0</v>
      </c>
      <c r="G209">
        <v>0</v>
      </c>
      <c r="H209" s="60">
        <v>0</v>
      </c>
      <c r="I209" s="60">
        <v>0</v>
      </c>
      <c r="J209" s="60">
        <v>7.9675925925925926</v>
      </c>
      <c r="K209">
        <v>649.92791005291008</v>
      </c>
      <c r="L209">
        <v>145.6931216931217</v>
      </c>
      <c r="M209" s="60"/>
      <c r="N209" s="60" t="s">
        <v>684</v>
      </c>
      <c r="O209" s="60"/>
    </row>
    <row r="210" spans="1:15" x14ac:dyDescent="0.2">
      <c r="A210" s="58">
        <v>41908</v>
      </c>
      <c r="B210" s="55">
        <v>926</v>
      </c>
      <c r="C210" s="56">
        <v>2014</v>
      </c>
      <c r="D210">
        <v>322.69841269841271</v>
      </c>
      <c r="E210">
        <v>64.751984126984127</v>
      </c>
      <c r="F210" s="60">
        <v>0</v>
      </c>
      <c r="G210">
        <v>0</v>
      </c>
      <c r="H210" s="60">
        <v>1.0615079365079365</v>
      </c>
      <c r="I210" s="60">
        <v>3.1845238095238093</v>
      </c>
      <c r="J210" s="60">
        <v>3.1845238095238093</v>
      </c>
      <c r="K210">
        <v>366.22023809523807</v>
      </c>
      <c r="L210">
        <v>159.22619047619048</v>
      </c>
      <c r="M210" s="60"/>
      <c r="N210" s="60" t="s">
        <v>684</v>
      </c>
      <c r="O210" s="60"/>
    </row>
    <row r="211" spans="1:15" x14ac:dyDescent="0.2">
      <c r="A211" s="58">
        <v>41909</v>
      </c>
      <c r="B211" s="55">
        <v>927</v>
      </c>
      <c r="C211" s="56">
        <v>2014</v>
      </c>
      <c r="D211">
        <v>98.518804112554108</v>
      </c>
      <c r="E211">
        <v>22.814880952380953</v>
      </c>
      <c r="F211" s="60">
        <v>0</v>
      </c>
      <c r="G211">
        <v>0</v>
      </c>
      <c r="H211" s="60">
        <v>1.0370400432900433</v>
      </c>
      <c r="I211" s="60">
        <v>0</v>
      </c>
      <c r="J211" s="60">
        <v>3.1111201298701299</v>
      </c>
      <c r="K211">
        <v>162.81528679653678</v>
      </c>
      <c r="L211">
        <v>82.963203463203456</v>
      </c>
      <c r="M211" s="60"/>
      <c r="N211" s="60" t="s">
        <v>684</v>
      </c>
      <c r="O211" s="60"/>
    </row>
    <row r="212" spans="1:15" x14ac:dyDescent="0.2">
      <c r="A212" s="58">
        <v>41910</v>
      </c>
      <c r="B212" s="55">
        <v>928</v>
      </c>
      <c r="C212" s="56">
        <v>2014</v>
      </c>
      <c r="D212">
        <v>133.65952380952382</v>
      </c>
      <c r="E212">
        <v>12.150865800865802</v>
      </c>
      <c r="F212" s="60">
        <v>0</v>
      </c>
      <c r="G212">
        <v>1.0125721500721501</v>
      </c>
      <c r="H212" s="60">
        <v>0</v>
      </c>
      <c r="I212" s="60">
        <v>0</v>
      </c>
      <c r="J212" s="60">
        <v>1.0125721500721501</v>
      </c>
      <c r="K212">
        <v>66.829761904761909</v>
      </c>
      <c r="L212">
        <v>54.678896103896101</v>
      </c>
      <c r="M212" s="60"/>
      <c r="N212" s="60" t="s">
        <v>684</v>
      </c>
      <c r="O212" s="60"/>
    </row>
    <row r="213" spans="1:15" x14ac:dyDescent="0.2">
      <c r="A213" s="58">
        <v>41911</v>
      </c>
      <c r="B213" s="55">
        <v>929</v>
      </c>
      <c r="C213" s="56">
        <v>2014</v>
      </c>
      <c r="D213">
        <v>171.93014069264069</v>
      </c>
      <c r="E213">
        <v>17.785876623376623</v>
      </c>
      <c r="F213" s="60">
        <v>0</v>
      </c>
      <c r="G213">
        <v>0</v>
      </c>
      <c r="H213" s="60">
        <v>0</v>
      </c>
      <c r="I213" s="60">
        <v>0.98810425685425685</v>
      </c>
      <c r="J213" s="60">
        <v>0</v>
      </c>
      <c r="K213">
        <v>51.381421356421356</v>
      </c>
      <c r="L213">
        <v>29.643127705627705</v>
      </c>
      <c r="M213" s="60"/>
      <c r="N213" s="60" t="s">
        <v>684</v>
      </c>
      <c r="O213" s="60"/>
    </row>
    <row r="214" spans="1:15" x14ac:dyDescent="0.2">
      <c r="A214" s="58">
        <v>41912</v>
      </c>
      <c r="B214" s="55">
        <v>930</v>
      </c>
      <c r="C214" s="56">
        <v>2014</v>
      </c>
      <c r="D214">
        <v>232.23636363636365</v>
      </c>
      <c r="E214">
        <v>12.527272727272727</v>
      </c>
      <c r="F214" s="60">
        <v>0</v>
      </c>
      <c r="G214">
        <v>0</v>
      </c>
      <c r="H214" s="60">
        <v>0.96363636363636362</v>
      </c>
      <c r="I214" s="60">
        <v>1.9272727272727272</v>
      </c>
      <c r="J214" s="60">
        <v>0</v>
      </c>
      <c r="K214">
        <v>39.509090909090908</v>
      </c>
      <c r="L214">
        <v>18.309090909090909</v>
      </c>
      <c r="M214" s="60"/>
      <c r="N214" s="60" t="s">
        <v>684</v>
      </c>
      <c r="O214" s="60"/>
    </row>
    <row r="215" spans="1:15" x14ac:dyDescent="0.2">
      <c r="A215" s="58">
        <v>41913</v>
      </c>
      <c r="B215" s="55">
        <v>1001</v>
      </c>
      <c r="C215" s="56">
        <v>2014</v>
      </c>
      <c r="D215">
        <v>82.171969696969697</v>
      </c>
      <c r="E215">
        <v>7.2810606060606062</v>
      </c>
      <c r="F215" s="109">
        <v>0</v>
      </c>
      <c r="G215">
        <v>0</v>
      </c>
      <c r="H215" s="109">
        <v>0</v>
      </c>
      <c r="I215" s="109">
        <v>1.040151515151515</v>
      </c>
      <c r="J215" s="109">
        <v>0</v>
      </c>
      <c r="K215">
        <v>31.204545454545453</v>
      </c>
      <c r="L215">
        <v>8.3212121212121204</v>
      </c>
      <c r="M215" s="109"/>
      <c r="N215" s="60" t="s">
        <v>684</v>
      </c>
      <c r="O215" s="60"/>
    </row>
    <row r="216" spans="1:15" x14ac:dyDescent="0.2">
      <c r="A216" s="58">
        <v>41914</v>
      </c>
      <c r="B216" s="55">
        <v>1002</v>
      </c>
      <c r="C216" s="56">
        <v>2014</v>
      </c>
      <c r="D216">
        <v>117.25</v>
      </c>
      <c r="E216">
        <v>1.1166666666666667</v>
      </c>
      <c r="F216" s="60">
        <v>0</v>
      </c>
      <c r="G216">
        <v>0</v>
      </c>
      <c r="H216" s="60">
        <v>0</v>
      </c>
      <c r="I216" s="60">
        <v>0</v>
      </c>
      <c r="J216" s="60">
        <v>0</v>
      </c>
      <c r="K216">
        <v>23.45</v>
      </c>
      <c r="L216">
        <v>2.2333333333333334</v>
      </c>
      <c r="M216" s="60"/>
      <c r="N216" s="60" t="s">
        <v>684</v>
      </c>
      <c r="O216" s="60"/>
    </row>
    <row r="217" spans="1:15" x14ac:dyDescent="0.2">
      <c r="A217" s="58">
        <v>41915</v>
      </c>
      <c r="B217" s="55">
        <v>1003</v>
      </c>
      <c r="C217" s="56">
        <v>2014</v>
      </c>
      <c r="D217">
        <v>176.59090909090909</v>
      </c>
      <c r="E217">
        <v>10.738636363636363</v>
      </c>
      <c r="F217" s="60">
        <v>0</v>
      </c>
      <c r="G217">
        <v>0</v>
      </c>
      <c r="H217" s="60">
        <v>0</v>
      </c>
      <c r="I217" s="60">
        <v>0</v>
      </c>
      <c r="J217" s="60">
        <v>1.1931818181818181</v>
      </c>
      <c r="K217">
        <v>19.09090909090909</v>
      </c>
      <c r="L217">
        <v>8.3522727272727266</v>
      </c>
      <c r="M217" s="60"/>
      <c r="N217" s="60" t="s">
        <v>684</v>
      </c>
      <c r="O217" s="60"/>
    </row>
    <row r="218" spans="1:15" x14ac:dyDescent="0.2">
      <c r="A218" s="58">
        <v>41916</v>
      </c>
      <c r="B218" s="55">
        <v>1004</v>
      </c>
      <c r="C218" s="56">
        <v>2014</v>
      </c>
      <c r="D218">
        <v>186.27840909090909</v>
      </c>
      <c r="E218">
        <v>7.0738636363636367</v>
      </c>
      <c r="F218" s="60">
        <v>0</v>
      </c>
      <c r="G218">
        <v>0</v>
      </c>
      <c r="H218" s="60">
        <v>0</v>
      </c>
      <c r="I218" s="60">
        <v>2.3579545454545454</v>
      </c>
      <c r="J218" s="60">
        <v>1.1789772727272727</v>
      </c>
      <c r="K218">
        <v>31.832386363636363</v>
      </c>
      <c r="L218">
        <v>16.50568181818182</v>
      </c>
      <c r="M218" s="60"/>
      <c r="N218" s="60" t="s">
        <v>684</v>
      </c>
      <c r="O218" s="60"/>
    </row>
    <row r="219" spans="1:15" x14ac:dyDescent="0.2">
      <c r="A219" s="58">
        <v>41917</v>
      </c>
      <c r="B219" s="55">
        <v>1005</v>
      </c>
      <c r="C219" s="56">
        <v>2014</v>
      </c>
      <c r="D219">
        <v>171.22159090909091</v>
      </c>
      <c r="E219">
        <v>12.8125</v>
      </c>
      <c r="F219" s="333">
        <v>0</v>
      </c>
      <c r="G219">
        <v>0</v>
      </c>
      <c r="H219" s="333">
        <v>1.1647727272727273</v>
      </c>
      <c r="I219" s="333">
        <v>0</v>
      </c>
      <c r="J219" s="333">
        <v>0</v>
      </c>
      <c r="K219">
        <v>78.039772727272734</v>
      </c>
      <c r="L219">
        <v>11.647727272727273</v>
      </c>
      <c r="M219" s="333"/>
      <c r="N219" s="60" t="s">
        <v>684</v>
      </c>
      <c r="O219" s="60"/>
    </row>
    <row r="220" spans="1:15" x14ac:dyDescent="0.2">
      <c r="A220" s="58">
        <v>41918</v>
      </c>
      <c r="B220" s="55">
        <v>1006</v>
      </c>
      <c r="C220" s="56">
        <v>2014</v>
      </c>
      <c r="D220">
        <v>579.88636363636363</v>
      </c>
      <c r="E220">
        <v>8.0539772727272734</v>
      </c>
      <c r="F220" s="333">
        <v>0</v>
      </c>
      <c r="G220">
        <v>0</v>
      </c>
      <c r="H220" s="333">
        <v>0</v>
      </c>
      <c r="I220" s="333">
        <v>0</v>
      </c>
      <c r="J220" s="333">
        <v>1.1505681818181819</v>
      </c>
      <c r="K220">
        <v>199.04829545454547</v>
      </c>
      <c r="L220">
        <v>64.431818181818187</v>
      </c>
      <c r="M220" s="333"/>
      <c r="N220" s="60" t="s">
        <v>684</v>
      </c>
      <c r="O220" s="60"/>
    </row>
    <row r="221" spans="1:15" x14ac:dyDescent="0.2">
      <c r="A221" s="58">
        <v>41919</v>
      </c>
      <c r="B221" s="55">
        <v>1007</v>
      </c>
      <c r="C221" s="56">
        <v>2014</v>
      </c>
      <c r="D221">
        <v>81.818181818181813</v>
      </c>
      <c r="E221">
        <v>10.227272727272727</v>
      </c>
      <c r="F221" s="333">
        <v>0</v>
      </c>
      <c r="G221">
        <v>0</v>
      </c>
      <c r="H221" s="333">
        <v>2.2727272727272729</v>
      </c>
      <c r="I221" s="333">
        <v>0</v>
      </c>
      <c r="J221" s="333">
        <v>2.2727272727272729</v>
      </c>
      <c r="K221">
        <v>180.68181818181819</v>
      </c>
      <c r="L221">
        <v>27.272727272727273</v>
      </c>
      <c r="M221" s="333"/>
      <c r="N221" s="60" t="s">
        <v>684</v>
      </c>
      <c r="O221" s="60"/>
    </row>
    <row r="222" spans="1:15" x14ac:dyDescent="0.2">
      <c r="A222" s="58">
        <v>41920</v>
      </c>
      <c r="B222" s="55">
        <v>1008</v>
      </c>
      <c r="C222" s="56">
        <v>2014</v>
      </c>
      <c r="D222">
        <v>134.83682983682985</v>
      </c>
      <c r="E222">
        <v>3.5174825174825175</v>
      </c>
      <c r="F222" s="60">
        <v>0</v>
      </c>
      <c r="G222">
        <v>0</v>
      </c>
      <c r="H222" s="60">
        <v>1.1724941724941724</v>
      </c>
      <c r="I222" s="60">
        <v>1.1724941724941724</v>
      </c>
      <c r="J222" s="60">
        <v>0</v>
      </c>
      <c r="K222">
        <v>94.972027972027973</v>
      </c>
      <c r="L222">
        <v>50.417249417249415</v>
      </c>
      <c r="M222" s="60"/>
      <c r="N222" s="60" t="s">
        <v>684</v>
      </c>
      <c r="O222" s="60"/>
    </row>
    <row r="223" spans="1:15" x14ac:dyDescent="0.2">
      <c r="A223" s="58">
        <v>41921</v>
      </c>
      <c r="B223" s="55">
        <v>1009</v>
      </c>
      <c r="C223" s="56">
        <v>2014</v>
      </c>
      <c r="D223">
        <v>401.26340326340323</v>
      </c>
      <c r="E223">
        <v>6.0431235431235431</v>
      </c>
      <c r="F223" s="60">
        <v>0</v>
      </c>
      <c r="G223">
        <v>0</v>
      </c>
      <c r="H223" s="60">
        <v>0</v>
      </c>
      <c r="I223" s="60">
        <v>0</v>
      </c>
      <c r="J223" s="60">
        <v>1.2086247086247086</v>
      </c>
      <c r="K223">
        <v>217.55244755244755</v>
      </c>
      <c r="L223">
        <v>74.934731934731929</v>
      </c>
      <c r="M223" s="60"/>
      <c r="N223" s="60" t="s">
        <v>684</v>
      </c>
      <c r="O223" s="60"/>
    </row>
    <row r="224" spans="1:15" x14ac:dyDescent="0.2">
      <c r="A224" s="58">
        <v>41922</v>
      </c>
      <c r="B224" s="55">
        <v>1010</v>
      </c>
      <c r="C224" s="56">
        <v>2014</v>
      </c>
      <c r="D224">
        <v>102.06993006993008</v>
      </c>
      <c r="E224">
        <v>0</v>
      </c>
      <c r="F224" s="60">
        <v>0</v>
      </c>
      <c r="G224">
        <v>0</v>
      </c>
      <c r="H224" s="60">
        <v>1.2447552447552448</v>
      </c>
      <c r="I224" s="60">
        <v>0</v>
      </c>
      <c r="J224" s="60">
        <v>0</v>
      </c>
      <c r="K224">
        <v>241.48251748251749</v>
      </c>
      <c r="L224">
        <v>26.13986013986014</v>
      </c>
      <c r="M224" s="60"/>
      <c r="N224" s="60" t="s">
        <v>684</v>
      </c>
      <c r="O224" s="60"/>
    </row>
    <row r="225" spans="1:15" x14ac:dyDescent="0.2">
      <c r="A225" s="58">
        <v>41923</v>
      </c>
      <c r="B225" s="55">
        <v>1011</v>
      </c>
      <c r="C225" s="56">
        <v>2014</v>
      </c>
      <c r="D225">
        <v>157.64523844211345</v>
      </c>
      <c r="E225">
        <v>5.9265127233877237</v>
      </c>
      <c r="F225" s="60">
        <v>0</v>
      </c>
      <c r="G225">
        <v>0</v>
      </c>
      <c r="H225" s="60">
        <v>2.3706050893550894</v>
      </c>
      <c r="I225" s="60">
        <v>1.1853025446775447</v>
      </c>
      <c r="J225" s="60">
        <v>1.1853025446775447</v>
      </c>
      <c r="K225">
        <v>81.785875582750577</v>
      </c>
      <c r="L225">
        <v>35.559076340326342</v>
      </c>
      <c r="M225" s="60"/>
      <c r="N225" s="60" t="s">
        <v>684</v>
      </c>
      <c r="O225" s="60"/>
    </row>
    <row r="226" spans="1:15" x14ac:dyDescent="0.2">
      <c r="A226" s="58">
        <v>41924</v>
      </c>
      <c r="B226" s="55">
        <v>1012</v>
      </c>
      <c r="C226" s="56">
        <v>2014</v>
      </c>
      <c r="D226">
        <v>192.52032342657344</v>
      </c>
      <c r="E226">
        <v>3.3775495337995336</v>
      </c>
      <c r="F226" s="60">
        <v>0</v>
      </c>
      <c r="G226">
        <v>0</v>
      </c>
      <c r="H226" s="60">
        <v>1.1258498445998446</v>
      </c>
      <c r="I226" s="60">
        <v>0</v>
      </c>
      <c r="J226" s="60">
        <v>0</v>
      </c>
      <c r="K226">
        <v>65.299290986790993</v>
      </c>
      <c r="L226">
        <v>38.278894716394717</v>
      </c>
      <c r="M226" s="60"/>
      <c r="N226" s="60" t="s">
        <v>684</v>
      </c>
      <c r="O226" s="60"/>
    </row>
    <row r="227" spans="1:15" x14ac:dyDescent="0.2">
      <c r="A227" s="58">
        <v>41925</v>
      </c>
      <c r="B227" s="55">
        <v>1013</v>
      </c>
      <c r="C227" s="56">
        <v>2014</v>
      </c>
      <c r="D227">
        <v>1007.7453015734266</v>
      </c>
      <c r="E227">
        <v>8.5311771561771561</v>
      </c>
      <c r="F227" s="60">
        <v>0</v>
      </c>
      <c r="G227">
        <v>0</v>
      </c>
      <c r="H227" s="60">
        <v>3.1991914335664333</v>
      </c>
      <c r="I227" s="60">
        <v>1.0663971445221445</v>
      </c>
      <c r="J227" s="60">
        <v>1.0663971445221445</v>
      </c>
      <c r="K227">
        <v>78.913388694638698</v>
      </c>
      <c r="L227">
        <v>44.788680069930066</v>
      </c>
      <c r="M227" s="60"/>
      <c r="N227" s="60" t="s">
        <v>684</v>
      </c>
      <c r="O227" s="60"/>
    </row>
    <row r="228" spans="1:15" x14ac:dyDescent="0.2">
      <c r="A228" s="58">
        <v>41926</v>
      </c>
      <c r="B228" s="55">
        <v>1014</v>
      </c>
      <c r="C228" s="56">
        <v>2014</v>
      </c>
      <c r="D228">
        <v>549.79166666666663</v>
      </c>
      <c r="E228">
        <v>20.138888888888889</v>
      </c>
      <c r="F228" s="60">
        <v>0</v>
      </c>
      <c r="G228">
        <v>0</v>
      </c>
      <c r="H228" s="60">
        <v>37.256944444444443</v>
      </c>
      <c r="I228" s="60">
        <v>24.166666666666668</v>
      </c>
      <c r="J228" s="60">
        <v>12.083333333333334</v>
      </c>
      <c r="K228">
        <v>826.70138888888891</v>
      </c>
      <c r="L228">
        <v>508.50694444444446</v>
      </c>
      <c r="M228" s="60"/>
      <c r="N228" s="60" t="s">
        <v>684</v>
      </c>
      <c r="O228" s="60"/>
    </row>
    <row r="229" spans="1:15" x14ac:dyDescent="0.2">
      <c r="A229" s="58">
        <v>41927</v>
      </c>
      <c r="B229" s="55">
        <v>1015</v>
      </c>
      <c r="C229" s="56">
        <v>2014</v>
      </c>
      <c r="D229">
        <v>89.618055555555557</v>
      </c>
      <c r="E229">
        <v>6.041666666666667</v>
      </c>
      <c r="F229" s="60">
        <v>0</v>
      </c>
      <c r="G229">
        <v>0</v>
      </c>
      <c r="H229" s="60">
        <v>6.041666666666667</v>
      </c>
      <c r="I229" s="60">
        <v>13.090277777777779</v>
      </c>
      <c r="J229" s="60">
        <v>16.111111111111111</v>
      </c>
      <c r="K229">
        <v>1165.0347222222222</v>
      </c>
      <c r="L229">
        <v>812.60416666666663</v>
      </c>
      <c r="M229" s="60"/>
      <c r="N229" s="60" t="s">
        <v>684</v>
      </c>
      <c r="O229" s="60"/>
    </row>
    <row r="230" spans="1:15" x14ac:dyDescent="0.2">
      <c r="A230" s="58">
        <v>41928</v>
      </c>
      <c r="B230" s="55">
        <v>1016</v>
      </c>
      <c r="C230" s="56">
        <v>2014</v>
      </c>
      <c r="D230">
        <v>47.326388888888886</v>
      </c>
      <c r="E230">
        <v>3.0208333333333335</v>
      </c>
      <c r="F230" s="60">
        <v>0</v>
      </c>
      <c r="G230">
        <v>0</v>
      </c>
      <c r="H230" s="60">
        <v>8.0555555555555554</v>
      </c>
      <c r="I230" s="60">
        <v>10.069444444444445</v>
      </c>
      <c r="J230" s="60">
        <v>7.0486111111111107</v>
      </c>
      <c r="K230">
        <v>1029.0972222222222</v>
      </c>
      <c r="L230">
        <v>111.77083333333333</v>
      </c>
      <c r="M230" s="60"/>
      <c r="N230" s="60" t="s">
        <v>684</v>
      </c>
      <c r="O230" s="60"/>
    </row>
    <row r="231" spans="1:15" x14ac:dyDescent="0.2">
      <c r="A231" s="58">
        <v>41929</v>
      </c>
      <c r="B231" s="55">
        <v>1017</v>
      </c>
      <c r="C231" s="56">
        <v>2014</v>
      </c>
      <c r="D231">
        <v>34.236111111111114</v>
      </c>
      <c r="E231">
        <v>1.0069444444444444</v>
      </c>
      <c r="F231" s="60">
        <v>0</v>
      </c>
      <c r="G231">
        <v>0</v>
      </c>
      <c r="H231" s="60">
        <v>4.0277777777777777</v>
      </c>
      <c r="I231" s="60">
        <v>8.0555555555555554</v>
      </c>
      <c r="J231" s="60">
        <v>4.0277777777777777</v>
      </c>
      <c r="K231">
        <v>671.63194444444446</v>
      </c>
      <c r="L231">
        <v>55.381944444444443</v>
      </c>
      <c r="M231" s="60"/>
      <c r="N231" s="60" t="s">
        <v>684</v>
      </c>
      <c r="O231" s="60"/>
    </row>
    <row r="232" spans="1:15" x14ac:dyDescent="0.2">
      <c r="A232" s="58">
        <v>41930</v>
      </c>
      <c r="B232" s="55">
        <v>1018</v>
      </c>
      <c r="C232" s="56">
        <v>2014</v>
      </c>
      <c r="D232">
        <v>82.569444444444443</v>
      </c>
      <c r="E232">
        <v>2.0138888888888888</v>
      </c>
      <c r="F232" s="60">
        <v>0</v>
      </c>
      <c r="G232">
        <v>2.0138888888888888</v>
      </c>
      <c r="H232" s="60">
        <v>11.076388888888889</v>
      </c>
      <c r="I232" s="60">
        <v>14.097222222222221</v>
      </c>
      <c r="J232" s="60">
        <v>9.0625</v>
      </c>
      <c r="K232">
        <v>418.88888888888891</v>
      </c>
      <c r="L232">
        <v>44.305555555555557</v>
      </c>
      <c r="M232" s="60"/>
      <c r="N232" s="60" t="s">
        <v>684</v>
      </c>
      <c r="O232" s="60"/>
    </row>
    <row r="233" spans="1:15" x14ac:dyDescent="0.2">
      <c r="A233" s="58">
        <v>41931</v>
      </c>
      <c r="B233" s="55">
        <v>1019</v>
      </c>
      <c r="C233" s="56">
        <v>2014</v>
      </c>
      <c r="D233">
        <v>10.069444444444445</v>
      </c>
      <c r="E233">
        <v>1.0069444444444444</v>
      </c>
      <c r="F233" s="60">
        <v>0</v>
      </c>
      <c r="G233">
        <v>0</v>
      </c>
      <c r="H233" s="60">
        <v>2.0138888888888888</v>
      </c>
      <c r="I233" s="60">
        <v>3.0208333333333335</v>
      </c>
      <c r="J233" s="60">
        <v>4.0277777777777777</v>
      </c>
      <c r="K233">
        <v>266.84027777777777</v>
      </c>
      <c r="L233">
        <v>82.569444444444443</v>
      </c>
      <c r="M233" s="60"/>
      <c r="N233" s="60" t="s">
        <v>684</v>
      </c>
      <c r="O233" s="60"/>
    </row>
    <row r="234" spans="1:15" x14ac:dyDescent="0.2">
      <c r="A234" s="58">
        <v>41932</v>
      </c>
      <c r="B234" s="55">
        <v>1020</v>
      </c>
      <c r="C234" s="56">
        <v>2014</v>
      </c>
      <c r="D234">
        <v>17.118055555555557</v>
      </c>
      <c r="E234">
        <v>2.0138888888888888</v>
      </c>
      <c r="F234" s="60">
        <v>0</v>
      </c>
      <c r="G234">
        <v>0</v>
      </c>
      <c r="H234" s="60">
        <v>2.0138888888888888</v>
      </c>
      <c r="I234" s="60">
        <v>3.0208333333333335</v>
      </c>
      <c r="J234" s="60">
        <v>6.041666666666667</v>
      </c>
      <c r="K234">
        <v>172.1875</v>
      </c>
      <c r="L234">
        <v>80.555555555555557</v>
      </c>
      <c r="M234" s="60"/>
      <c r="N234" s="60" t="s">
        <v>684</v>
      </c>
      <c r="O234" s="60"/>
    </row>
    <row r="235" spans="1:15" x14ac:dyDescent="0.2">
      <c r="A235" s="58">
        <v>41933</v>
      </c>
      <c r="B235" s="55">
        <v>1021</v>
      </c>
      <c r="C235" s="56">
        <v>2014</v>
      </c>
      <c r="D235">
        <v>7.0486111111111107</v>
      </c>
      <c r="E235">
        <v>0</v>
      </c>
      <c r="F235" s="60">
        <v>0</v>
      </c>
      <c r="G235">
        <v>0</v>
      </c>
      <c r="H235" s="60">
        <v>0</v>
      </c>
      <c r="I235" s="60">
        <v>0</v>
      </c>
      <c r="J235" s="60">
        <v>2.0138888888888888</v>
      </c>
      <c r="K235">
        <v>73.506944444444443</v>
      </c>
      <c r="L235">
        <v>4.0277777777777777</v>
      </c>
      <c r="M235" s="60"/>
      <c r="N235" s="60" t="s">
        <v>684</v>
      </c>
      <c r="O235" s="60"/>
    </row>
    <row r="236" spans="1:15" x14ac:dyDescent="0.2">
      <c r="A236" s="58">
        <v>41934</v>
      </c>
      <c r="B236" s="55">
        <v>1022</v>
      </c>
      <c r="C236" s="56">
        <v>2014</v>
      </c>
      <c r="D236" s="60"/>
      <c r="E236" s="60"/>
      <c r="F236" s="60"/>
      <c r="G236" s="60"/>
      <c r="H236" s="60"/>
      <c r="I236" s="60"/>
      <c r="J236" s="60"/>
      <c r="K236" s="60"/>
      <c r="L236" s="60"/>
      <c r="M236" s="60"/>
      <c r="N236" s="60"/>
      <c r="O236" s="60"/>
    </row>
    <row r="237" spans="1:15" x14ac:dyDescent="0.2">
      <c r="A237" s="58">
        <v>41935</v>
      </c>
      <c r="B237" s="55">
        <v>1023</v>
      </c>
      <c r="C237" s="56">
        <v>2014</v>
      </c>
      <c r="D237" s="60"/>
      <c r="E237" s="60"/>
      <c r="F237" s="60"/>
      <c r="G237" s="60"/>
      <c r="H237" s="60"/>
      <c r="I237" s="60"/>
      <c r="J237" s="60"/>
      <c r="K237" s="60"/>
      <c r="L237" s="60"/>
      <c r="M237" s="60"/>
      <c r="N237" s="60"/>
      <c r="O237" s="60"/>
    </row>
    <row r="238" spans="1:15" x14ac:dyDescent="0.2">
      <c r="A238" s="58">
        <v>41936</v>
      </c>
      <c r="B238" s="55">
        <v>1024</v>
      </c>
      <c r="C238" s="56">
        <v>2014</v>
      </c>
      <c r="D238" s="60"/>
      <c r="E238" s="60"/>
      <c r="F238" s="60"/>
      <c r="G238" s="60"/>
      <c r="H238" s="60"/>
      <c r="I238" s="60"/>
      <c r="J238" s="60"/>
      <c r="K238" s="60"/>
      <c r="L238" s="60"/>
      <c r="M238" s="60"/>
      <c r="N238" s="60"/>
      <c r="O238" s="60"/>
    </row>
    <row r="239" spans="1:15" x14ac:dyDescent="0.2">
      <c r="A239" s="58">
        <v>41937</v>
      </c>
      <c r="B239" s="55">
        <v>1025</v>
      </c>
      <c r="C239" s="56">
        <v>2014</v>
      </c>
      <c r="D239" s="60"/>
      <c r="E239" s="60"/>
      <c r="F239" s="60"/>
      <c r="G239" s="60"/>
      <c r="H239" s="60"/>
      <c r="I239" s="60"/>
      <c r="J239" s="60"/>
      <c r="K239" s="60"/>
      <c r="L239" s="60"/>
      <c r="M239" s="60"/>
      <c r="N239" s="60"/>
      <c r="O239" s="60"/>
    </row>
    <row r="240" spans="1:15" x14ac:dyDescent="0.2">
      <c r="A240" s="58">
        <v>41938</v>
      </c>
      <c r="B240" s="55">
        <v>1026</v>
      </c>
      <c r="C240" s="56">
        <v>2014</v>
      </c>
      <c r="D240" s="60"/>
      <c r="E240" s="60"/>
      <c r="F240" s="60"/>
      <c r="G240" s="60"/>
      <c r="H240" s="60"/>
      <c r="I240" s="60"/>
      <c r="J240" s="60"/>
      <c r="K240" s="60"/>
      <c r="L240" s="60"/>
      <c r="M240" s="60"/>
      <c r="N240" s="60"/>
      <c r="O240" s="60"/>
    </row>
    <row r="241" spans="1:15" x14ac:dyDescent="0.2">
      <c r="A241" s="58">
        <v>41939</v>
      </c>
      <c r="B241" s="55">
        <v>1027</v>
      </c>
      <c r="C241" s="56">
        <v>2014</v>
      </c>
      <c r="D241" s="60"/>
      <c r="E241" s="60"/>
      <c r="F241" s="60"/>
      <c r="G241" s="60"/>
      <c r="H241" s="60"/>
      <c r="I241" s="60"/>
      <c r="J241" s="60"/>
      <c r="K241" s="60"/>
      <c r="L241" s="60"/>
      <c r="M241" s="60"/>
      <c r="N241" s="60"/>
      <c r="O241" s="60"/>
    </row>
    <row r="242" spans="1:15" x14ac:dyDescent="0.2">
      <c r="A242" s="58">
        <v>41940</v>
      </c>
      <c r="B242" s="55">
        <v>1028</v>
      </c>
      <c r="C242" s="56">
        <v>2014</v>
      </c>
      <c r="D242" s="60"/>
      <c r="E242" s="60"/>
      <c r="F242" s="60"/>
      <c r="G242" s="60"/>
      <c r="H242" s="60"/>
      <c r="I242" s="60"/>
      <c r="J242" s="60"/>
      <c r="K242" s="60"/>
      <c r="L242" s="60"/>
      <c r="M242" s="60"/>
      <c r="N242" s="60"/>
      <c r="O242" s="60"/>
    </row>
    <row r="243" spans="1:15" x14ac:dyDescent="0.2">
      <c r="A243" s="58">
        <v>41941</v>
      </c>
      <c r="B243" s="55">
        <v>1029</v>
      </c>
      <c r="C243" s="56">
        <v>2014</v>
      </c>
      <c r="D243" s="60"/>
      <c r="E243" s="60"/>
      <c r="F243" s="60"/>
      <c r="G243" s="60"/>
      <c r="H243" s="60"/>
      <c r="I243" s="60"/>
      <c r="J243" s="60"/>
      <c r="K243" s="60"/>
      <c r="L243" s="60"/>
      <c r="M243" s="60"/>
      <c r="N243" s="60"/>
      <c r="O243" s="60"/>
    </row>
    <row r="244" spans="1:15" x14ac:dyDescent="0.2">
      <c r="A244" s="58">
        <v>41942</v>
      </c>
      <c r="B244" s="55">
        <v>1030</v>
      </c>
      <c r="C244" s="56">
        <v>2014</v>
      </c>
      <c r="D244" s="60"/>
      <c r="E244" s="60"/>
      <c r="F244" s="60"/>
      <c r="G244" s="60"/>
      <c r="H244" s="60"/>
      <c r="I244" s="60"/>
      <c r="J244" s="60"/>
      <c r="K244" s="60"/>
      <c r="L244" s="60"/>
      <c r="M244" s="60"/>
      <c r="N244" s="60"/>
      <c r="O244" s="60"/>
    </row>
    <row r="245" spans="1:15" x14ac:dyDescent="0.2">
      <c r="A245" s="58">
        <v>41943</v>
      </c>
      <c r="B245" s="55">
        <v>1031</v>
      </c>
      <c r="C245" s="56">
        <v>2014</v>
      </c>
      <c r="D245" s="60"/>
      <c r="E245" s="60"/>
      <c r="F245" s="60"/>
      <c r="G245" s="60"/>
      <c r="H245" s="60"/>
      <c r="I245" s="60"/>
      <c r="J245" s="60"/>
      <c r="K245" s="60"/>
      <c r="L245" s="60"/>
      <c r="M245" s="60"/>
      <c r="N245" s="60"/>
      <c r="O245" s="60"/>
    </row>
    <row r="246" spans="1:15" x14ac:dyDescent="0.2">
      <c r="A246" s="58">
        <v>41944</v>
      </c>
      <c r="B246" s="55">
        <v>1101</v>
      </c>
      <c r="C246" s="56">
        <v>2014</v>
      </c>
      <c r="D246" s="60"/>
      <c r="E246" s="60"/>
      <c r="F246" s="60"/>
      <c r="G246" s="60"/>
      <c r="H246" s="60"/>
      <c r="I246" s="60"/>
      <c r="J246" s="60"/>
      <c r="K246" s="60"/>
      <c r="L246" s="60"/>
      <c r="M246" s="60"/>
      <c r="N246" s="60"/>
      <c r="O246" s="60"/>
    </row>
    <row r="247" spans="1:15" x14ac:dyDescent="0.2">
      <c r="A247" s="58">
        <v>41945</v>
      </c>
      <c r="B247" s="55">
        <v>1102</v>
      </c>
      <c r="C247" s="56">
        <v>2014</v>
      </c>
      <c r="D247" s="60"/>
      <c r="E247" s="60"/>
      <c r="F247" s="60"/>
      <c r="G247" s="60"/>
      <c r="H247" s="60"/>
      <c r="I247" s="60"/>
      <c r="J247" s="60"/>
      <c r="K247" s="60"/>
      <c r="L247" s="60"/>
      <c r="M247" s="60"/>
      <c r="N247" s="60"/>
      <c r="O247" s="60"/>
    </row>
    <row r="248" spans="1:15" x14ac:dyDescent="0.2">
      <c r="A248" s="58">
        <v>41946</v>
      </c>
      <c r="B248" s="55">
        <v>1103</v>
      </c>
      <c r="C248" s="56">
        <v>2014</v>
      </c>
      <c r="D248" s="60"/>
      <c r="E248" s="60"/>
      <c r="F248" s="60"/>
      <c r="G248" s="60"/>
      <c r="H248" s="60"/>
      <c r="I248" s="60"/>
      <c r="J248" s="60"/>
      <c r="K248" s="60"/>
      <c r="L248" s="60"/>
      <c r="M248" s="60"/>
      <c r="N248" s="60"/>
      <c r="O248" s="60"/>
    </row>
    <row r="249" spans="1:15" x14ac:dyDescent="0.2">
      <c r="A249" s="58">
        <v>41947</v>
      </c>
      <c r="B249" s="55">
        <v>1104</v>
      </c>
      <c r="C249" s="56">
        <v>2014</v>
      </c>
      <c r="D249" s="60"/>
      <c r="E249" s="60"/>
      <c r="F249" s="60"/>
      <c r="G249" s="60"/>
      <c r="H249" s="60"/>
      <c r="I249" s="60"/>
      <c r="J249" s="60"/>
      <c r="K249" s="60"/>
      <c r="L249" s="60"/>
      <c r="M249" s="60"/>
      <c r="N249" s="60"/>
      <c r="O249" s="60"/>
    </row>
    <row r="250" spans="1:15" x14ac:dyDescent="0.2">
      <c r="A250" s="58">
        <v>41948</v>
      </c>
      <c r="B250" s="55">
        <v>1105</v>
      </c>
      <c r="C250" s="56">
        <v>2014</v>
      </c>
      <c r="D250" s="60"/>
      <c r="E250" s="60"/>
      <c r="F250" s="60"/>
      <c r="G250" s="60"/>
      <c r="H250" s="60"/>
      <c r="I250" s="60"/>
      <c r="J250" s="60"/>
      <c r="K250" s="60"/>
      <c r="L250" s="60"/>
      <c r="M250" s="60"/>
      <c r="N250" s="60"/>
      <c r="O250" s="60"/>
    </row>
    <row r="251" spans="1:15" x14ac:dyDescent="0.2">
      <c r="A251" s="58">
        <v>41949</v>
      </c>
      <c r="B251" s="55">
        <v>1106</v>
      </c>
      <c r="C251" s="56">
        <v>2014</v>
      </c>
      <c r="D251" s="60"/>
      <c r="E251" s="60"/>
      <c r="F251" s="60"/>
      <c r="G251" s="60"/>
      <c r="H251" s="60"/>
      <c r="I251" s="60"/>
      <c r="J251" s="60"/>
      <c r="K251" s="60"/>
      <c r="L251" s="60"/>
      <c r="M251" s="60"/>
      <c r="N251" s="60"/>
      <c r="O251" s="60"/>
    </row>
    <row r="252" spans="1:15" x14ac:dyDescent="0.2">
      <c r="A252" s="58">
        <v>41950</v>
      </c>
      <c r="B252" s="55">
        <v>1107</v>
      </c>
      <c r="C252" s="56">
        <v>2014</v>
      </c>
      <c r="D252" s="60"/>
      <c r="E252" s="60"/>
      <c r="F252" s="60"/>
      <c r="G252" s="60"/>
      <c r="H252" s="60"/>
      <c r="I252" s="60"/>
      <c r="J252" s="60"/>
      <c r="K252" s="60"/>
      <c r="L252" s="60"/>
      <c r="M252" s="60"/>
      <c r="N252" s="60"/>
      <c r="O252" s="60"/>
    </row>
    <row r="253" spans="1:15" x14ac:dyDescent="0.2">
      <c r="A253" s="58">
        <v>41951</v>
      </c>
      <c r="B253" s="55">
        <v>1108</v>
      </c>
      <c r="C253" s="56">
        <v>2014</v>
      </c>
      <c r="D253" s="60"/>
      <c r="E253" s="60"/>
      <c r="F253" s="60"/>
      <c r="G253" s="60"/>
      <c r="H253" s="60"/>
      <c r="I253" s="60"/>
      <c r="J253" s="60"/>
      <c r="K253" s="60"/>
      <c r="L253" s="60"/>
      <c r="M253" s="60"/>
      <c r="N253" s="60"/>
      <c r="O253" s="60"/>
    </row>
    <row r="254" spans="1:15" x14ac:dyDescent="0.2">
      <c r="A254" s="58">
        <v>41952</v>
      </c>
      <c r="B254" s="55">
        <v>1109</v>
      </c>
      <c r="C254" s="56">
        <v>2014</v>
      </c>
      <c r="D254" s="60"/>
      <c r="E254" s="60"/>
      <c r="F254" s="60"/>
      <c r="G254" s="60"/>
      <c r="H254" s="60"/>
      <c r="I254" s="60"/>
      <c r="J254" s="60"/>
      <c r="K254" s="60"/>
      <c r="L254" s="60"/>
      <c r="M254" s="60"/>
      <c r="N254" s="60"/>
      <c r="O254" s="60"/>
    </row>
    <row r="255" spans="1:15" x14ac:dyDescent="0.2">
      <c r="A255" s="58">
        <v>41953</v>
      </c>
      <c r="B255" s="55">
        <v>1110</v>
      </c>
      <c r="C255" s="56">
        <v>2014</v>
      </c>
      <c r="D255" s="60"/>
      <c r="E255" s="60"/>
      <c r="F255" s="60"/>
      <c r="G255" s="60"/>
      <c r="H255" s="60"/>
      <c r="I255" s="60"/>
      <c r="J255" s="60"/>
      <c r="K255" s="60"/>
      <c r="L255" s="60"/>
      <c r="M255" s="60"/>
      <c r="N255" s="60"/>
      <c r="O255" s="60"/>
    </row>
    <row r="256" spans="1:15" x14ac:dyDescent="0.2">
      <c r="A256" s="58">
        <v>41954</v>
      </c>
      <c r="B256" s="55">
        <v>1111</v>
      </c>
      <c r="C256" s="56">
        <v>2014</v>
      </c>
      <c r="D256" s="60"/>
      <c r="E256" s="60"/>
      <c r="F256" s="60"/>
      <c r="G256" s="60"/>
      <c r="H256" s="60"/>
      <c r="I256" s="60"/>
      <c r="J256" s="60"/>
      <c r="K256" s="60"/>
      <c r="L256" s="60"/>
      <c r="M256" s="60"/>
      <c r="N256" s="60"/>
      <c r="O256" s="60"/>
    </row>
    <row r="257" spans="1:15" x14ac:dyDescent="0.2">
      <c r="A257" s="58">
        <v>41955</v>
      </c>
      <c r="B257" s="55">
        <v>1112</v>
      </c>
      <c r="C257" s="56">
        <v>2014</v>
      </c>
      <c r="D257" s="60"/>
      <c r="E257" s="60"/>
      <c r="F257" s="60"/>
      <c r="G257" s="60"/>
      <c r="H257" s="60"/>
      <c r="I257" s="60"/>
      <c r="J257" s="60"/>
      <c r="K257" s="60"/>
      <c r="L257" s="60"/>
      <c r="M257" s="60"/>
      <c r="N257" s="60"/>
      <c r="O257" s="60"/>
    </row>
    <row r="258" spans="1:15" x14ac:dyDescent="0.2">
      <c r="A258" s="58">
        <v>41956</v>
      </c>
      <c r="B258" s="55">
        <v>1113</v>
      </c>
      <c r="C258" s="56">
        <v>2014</v>
      </c>
      <c r="D258" s="60"/>
      <c r="E258" s="60"/>
      <c r="F258" s="60"/>
      <c r="G258" s="60"/>
      <c r="H258" s="60"/>
      <c r="I258" s="60"/>
      <c r="J258" s="60"/>
      <c r="K258" s="60"/>
      <c r="L258" s="60"/>
      <c r="M258" s="60"/>
      <c r="N258" s="60"/>
      <c r="O258" s="60"/>
    </row>
    <row r="259" spans="1:15" x14ac:dyDescent="0.2">
      <c r="A259" s="58">
        <v>41957</v>
      </c>
      <c r="B259" s="55">
        <v>1114</v>
      </c>
      <c r="C259" s="56">
        <v>2014</v>
      </c>
      <c r="D259" s="60"/>
      <c r="E259" s="60"/>
      <c r="F259" s="60"/>
      <c r="G259" s="60"/>
      <c r="H259" s="60"/>
      <c r="I259" s="60"/>
      <c r="J259" s="60"/>
      <c r="K259" s="60"/>
      <c r="L259" s="60"/>
      <c r="M259" s="60"/>
      <c r="N259" s="60"/>
      <c r="O259" s="60"/>
    </row>
    <row r="260" spans="1:15" x14ac:dyDescent="0.2">
      <c r="A260" s="58">
        <v>41958</v>
      </c>
      <c r="B260" s="55">
        <v>1115</v>
      </c>
      <c r="C260" s="56">
        <v>2014</v>
      </c>
      <c r="D260" s="60"/>
      <c r="E260" s="60"/>
      <c r="F260" s="60"/>
      <c r="G260" s="60"/>
      <c r="H260" s="60"/>
      <c r="I260" s="60"/>
      <c r="J260" s="60"/>
      <c r="K260" s="60"/>
      <c r="L260" s="60"/>
      <c r="M260" s="60"/>
      <c r="N260" s="60"/>
      <c r="O260" s="60"/>
    </row>
    <row r="261" spans="1:15" x14ac:dyDescent="0.2">
      <c r="A261" s="58">
        <v>41959</v>
      </c>
      <c r="B261" s="55">
        <v>1116</v>
      </c>
      <c r="C261" s="56">
        <v>2014</v>
      </c>
      <c r="D261" s="60"/>
      <c r="E261" s="60"/>
      <c r="F261" s="60"/>
      <c r="G261" s="60"/>
      <c r="H261" s="60"/>
      <c r="I261" s="60"/>
      <c r="J261" s="60"/>
      <c r="K261" s="60"/>
      <c r="L261" s="60"/>
      <c r="M261" s="60"/>
      <c r="N261" s="60"/>
      <c r="O261" s="60"/>
    </row>
    <row r="262" spans="1:15" x14ac:dyDescent="0.2">
      <c r="A262" s="58">
        <v>41960</v>
      </c>
      <c r="B262" s="55">
        <v>1117</v>
      </c>
      <c r="C262" s="56">
        <v>2014</v>
      </c>
      <c r="D262" s="60"/>
      <c r="E262" s="60"/>
      <c r="F262" s="60"/>
      <c r="G262" s="60"/>
      <c r="H262" s="60"/>
      <c r="I262" s="60"/>
      <c r="J262" s="60"/>
      <c r="K262" s="60"/>
      <c r="L262" s="60"/>
      <c r="M262" s="60"/>
      <c r="N262" s="60"/>
      <c r="O262" s="60"/>
    </row>
    <row r="263" spans="1:15" x14ac:dyDescent="0.2">
      <c r="A263" s="58">
        <v>41961</v>
      </c>
      <c r="B263" s="55">
        <v>1118</v>
      </c>
      <c r="C263" s="56">
        <v>2014</v>
      </c>
      <c r="D263" s="60"/>
      <c r="E263" s="60"/>
      <c r="F263" s="60"/>
      <c r="G263" s="60"/>
      <c r="H263" s="60"/>
      <c r="I263" s="60"/>
      <c r="J263" s="60"/>
      <c r="K263" s="60"/>
      <c r="L263" s="60"/>
      <c r="M263" s="60"/>
      <c r="N263" s="60"/>
      <c r="O263" s="60"/>
    </row>
    <row r="264" spans="1:15" x14ac:dyDescent="0.2">
      <c r="A264" s="58">
        <v>41962</v>
      </c>
      <c r="B264" s="55">
        <v>1119</v>
      </c>
      <c r="C264" s="56">
        <v>2014</v>
      </c>
      <c r="D264" s="60"/>
      <c r="E264" s="60"/>
      <c r="F264" s="60"/>
      <c r="G264" s="60"/>
      <c r="H264" s="60"/>
      <c r="I264" s="60"/>
      <c r="J264" s="60"/>
      <c r="K264" s="60"/>
      <c r="L264" s="60"/>
      <c r="M264" s="60"/>
      <c r="N264" s="60"/>
      <c r="O264" s="60"/>
    </row>
    <row r="265" spans="1:15" x14ac:dyDescent="0.2">
      <c r="A265" s="58">
        <v>41963</v>
      </c>
      <c r="B265" s="55">
        <v>1120</v>
      </c>
      <c r="C265" s="56">
        <v>2014</v>
      </c>
      <c r="D265" s="60"/>
      <c r="E265" s="60"/>
      <c r="F265" s="60"/>
      <c r="G265" s="60"/>
      <c r="H265" s="60"/>
      <c r="I265" s="60"/>
      <c r="J265" s="60"/>
      <c r="K265" s="60"/>
      <c r="L265" s="60"/>
      <c r="M265" s="60"/>
      <c r="N265" s="60"/>
      <c r="O265" s="60"/>
    </row>
    <row r="266" spans="1:15" x14ac:dyDescent="0.2">
      <c r="A266" s="58">
        <v>41964</v>
      </c>
      <c r="B266" s="55">
        <v>1121</v>
      </c>
      <c r="C266" s="56">
        <v>2014</v>
      </c>
      <c r="D266" s="60"/>
      <c r="E266" s="60"/>
      <c r="F266" s="60"/>
      <c r="G266" s="60"/>
      <c r="H266" s="60"/>
      <c r="I266" s="60"/>
      <c r="J266" s="60"/>
      <c r="K266" s="60"/>
      <c r="L266" s="60"/>
      <c r="M266" s="60"/>
      <c r="N266" s="60"/>
      <c r="O266" s="60"/>
    </row>
    <row r="267" spans="1:15" x14ac:dyDescent="0.2">
      <c r="A267" s="58">
        <v>41965</v>
      </c>
      <c r="B267" s="55">
        <v>1122</v>
      </c>
      <c r="C267" s="56">
        <v>2014</v>
      </c>
      <c r="D267" s="60"/>
      <c r="E267" s="60"/>
      <c r="F267" s="60"/>
      <c r="G267" s="60"/>
      <c r="H267" s="60"/>
      <c r="I267" s="60"/>
      <c r="J267" s="60"/>
      <c r="K267" s="60"/>
      <c r="L267" s="60"/>
      <c r="M267" s="60"/>
      <c r="N267" s="60"/>
      <c r="O267" s="60"/>
    </row>
    <row r="268" spans="1:15" x14ac:dyDescent="0.2">
      <c r="A268" s="58">
        <v>41966</v>
      </c>
      <c r="B268" s="55">
        <v>1123</v>
      </c>
      <c r="C268" s="56">
        <v>2014</v>
      </c>
      <c r="D268" s="60"/>
      <c r="E268" s="60"/>
      <c r="F268" s="60"/>
      <c r="G268" s="60"/>
      <c r="H268" s="60"/>
      <c r="I268" s="60"/>
      <c r="J268" s="60"/>
      <c r="K268" s="60"/>
      <c r="L268" s="60"/>
      <c r="M268" s="60"/>
      <c r="N268" s="60"/>
      <c r="O268" s="60"/>
    </row>
    <row r="269" spans="1:15" x14ac:dyDescent="0.2">
      <c r="A269" s="58">
        <v>41967</v>
      </c>
      <c r="B269" s="55">
        <v>1124</v>
      </c>
      <c r="C269" s="56">
        <v>2014</v>
      </c>
      <c r="D269" s="60"/>
      <c r="E269" s="60"/>
      <c r="F269" s="60"/>
      <c r="G269" s="60"/>
      <c r="H269" s="60"/>
      <c r="I269" s="60"/>
      <c r="J269" s="60"/>
      <c r="K269" s="60"/>
      <c r="L269" s="60"/>
      <c r="M269" s="60"/>
      <c r="N269" s="60"/>
      <c r="O269" s="60"/>
    </row>
    <row r="270" spans="1:15" x14ac:dyDescent="0.2">
      <c r="A270" s="58">
        <v>41968</v>
      </c>
      <c r="B270" s="55">
        <v>1125</v>
      </c>
      <c r="C270" s="56">
        <v>2014</v>
      </c>
      <c r="D270" s="60"/>
      <c r="E270" s="60"/>
      <c r="F270" s="60"/>
      <c r="G270" s="60"/>
      <c r="H270" s="60"/>
      <c r="I270" s="60"/>
      <c r="J270" s="60"/>
      <c r="K270" s="60"/>
      <c r="L270" s="60"/>
      <c r="M270" s="60"/>
      <c r="N270" s="60"/>
      <c r="O270" s="60"/>
    </row>
    <row r="271" spans="1:15" x14ac:dyDescent="0.2">
      <c r="A271" s="58">
        <v>41969</v>
      </c>
      <c r="B271" s="55">
        <v>1126</v>
      </c>
      <c r="C271" s="56">
        <v>2014</v>
      </c>
      <c r="D271" s="60"/>
      <c r="E271" s="60"/>
      <c r="F271" s="60"/>
      <c r="G271" s="60"/>
      <c r="H271" s="60"/>
      <c r="I271" s="60"/>
      <c r="J271" s="60"/>
      <c r="K271" s="60"/>
      <c r="L271" s="60"/>
      <c r="M271" s="60"/>
      <c r="N271" s="60"/>
      <c r="O271" s="60"/>
    </row>
    <row r="272" spans="1:15" x14ac:dyDescent="0.2">
      <c r="A272" s="58">
        <v>41970</v>
      </c>
      <c r="B272" s="55">
        <v>1127</v>
      </c>
      <c r="C272" s="56">
        <v>2014</v>
      </c>
      <c r="D272" s="60"/>
      <c r="E272" s="60"/>
      <c r="F272" s="60"/>
      <c r="G272" s="60"/>
      <c r="H272" s="60"/>
      <c r="I272" s="60"/>
      <c r="J272" s="60"/>
      <c r="K272" s="60"/>
      <c r="L272" s="60"/>
      <c r="M272" s="60"/>
      <c r="N272" s="60"/>
      <c r="O272" s="60"/>
    </row>
    <row r="273" spans="1:15" x14ac:dyDescent="0.2">
      <c r="A273" s="58">
        <v>41971</v>
      </c>
      <c r="B273" s="55">
        <v>1128</v>
      </c>
      <c r="C273" s="56">
        <v>2014</v>
      </c>
      <c r="D273" s="60"/>
      <c r="E273" s="60"/>
      <c r="F273" s="60"/>
      <c r="G273" s="60"/>
      <c r="H273" s="60"/>
      <c r="I273" s="60"/>
      <c r="J273" s="60"/>
      <c r="K273" s="60"/>
      <c r="L273" s="60"/>
      <c r="M273" s="60"/>
      <c r="N273" s="60"/>
      <c r="O273" s="60"/>
    </row>
    <row r="274" spans="1:15" x14ac:dyDescent="0.2">
      <c r="A274" s="58">
        <v>41972</v>
      </c>
      <c r="B274" s="55">
        <v>1129</v>
      </c>
      <c r="C274" s="56">
        <v>2014</v>
      </c>
      <c r="D274" s="60"/>
      <c r="E274" s="60"/>
      <c r="F274" s="60"/>
      <c r="G274" s="60"/>
      <c r="H274" s="60"/>
      <c r="I274" s="60"/>
      <c r="J274" s="60"/>
      <c r="K274" s="60"/>
      <c r="L274" s="60"/>
      <c r="M274" s="60"/>
      <c r="N274" s="60"/>
      <c r="O274" s="60"/>
    </row>
    <row r="275" spans="1:15" x14ac:dyDescent="0.2">
      <c r="A275" s="58">
        <v>41973</v>
      </c>
      <c r="B275" s="55">
        <v>1130</v>
      </c>
      <c r="C275" s="56">
        <v>2014</v>
      </c>
      <c r="D275" s="60"/>
      <c r="E275" s="60"/>
      <c r="F275" s="60"/>
      <c r="G275" s="60"/>
      <c r="H275" s="60"/>
      <c r="I275" s="60"/>
      <c r="J275" s="60"/>
      <c r="K275" s="60"/>
      <c r="L275" s="60"/>
      <c r="M275" s="60"/>
      <c r="N275" s="60"/>
      <c r="O275" s="60"/>
    </row>
    <row r="276" spans="1:15" x14ac:dyDescent="0.2">
      <c r="A276" s="58">
        <v>42216</v>
      </c>
      <c r="B276" s="55">
        <v>731</v>
      </c>
      <c r="C276" s="56">
        <v>2015</v>
      </c>
      <c r="D276" s="334">
        <v>0</v>
      </c>
      <c r="E276" s="334">
        <v>0</v>
      </c>
      <c r="F276" s="60">
        <v>0</v>
      </c>
      <c r="G276" s="334">
        <v>2</v>
      </c>
      <c r="H276" s="60">
        <v>0</v>
      </c>
      <c r="I276" s="60">
        <v>0</v>
      </c>
      <c r="J276" s="334">
        <v>6.3</v>
      </c>
      <c r="K276" s="334">
        <v>144630</v>
      </c>
      <c r="L276" s="334">
        <v>5365</v>
      </c>
      <c r="M276" s="60"/>
      <c r="N276" s="60" t="s">
        <v>680</v>
      </c>
      <c r="O276" s="60"/>
    </row>
    <row r="277" spans="1:15" ht="15.75" x14ac:dyDescent="0.25">
      <c r="A277" s="58">
        <v>42217</v>
      </c>
      <c r="B277" s="55">
        <v>801</v>
      </c>
      <c r="C277" s="56">
        <v>2015</v>
      </c>
      <c r="D277" s="330">
        <v>0</v>
      </c>
      <c r="E277" s="330">
        <v>0</v>
      </c>
      <c r="F277" s="330">
        <v>0</v>
      </c>
      <c r="G277" s="330">
        <v>0</v>
      </c>
      <c r="H277" s="330">
        <v>0</v>
      </c>
      <c r="I277" s="330">
        <v>0</v>
      </c>
      <c r="J277" s="330">
        <v>0</v>
      </c>
      <c r="K277" s="330">
        <v>89</v>
      </c>
      <c r="L277" s="330">
        <v>17</v>
      </c>
      <c r="M277" s="334"/>
      <c r="N277" s="60" t="s">
        <v>690</v>
      </c>
      <c r="O277" s="60"/>
    </row>
    <row r="278" spans="1:15" ht="15.75" x14ac:dyDescent="0.25">
      <c r="A278" s="58">
        <v>42218</v>
      </c>
      <c r="B278" s="55">
        <v>802</v>
      </c>
      <c r="C278" s="56">
        <v>2015</v>
      </c>
      <c r="D278" s="330">
        <v>0</v>
      </c>
      <c r="E278" s="330">
        <v>0</v>
      </c>
      <c r="F278" s="330">
        <v>0</v>
      </c>
      <c r="G278" s="330">
        <v>0</v>
      </c>
      <c r="H278" s="330">
        <v>0</v>
      </c>
      <c r="I278" s="330">
        <v>0</v>
      </c>
      <c r="J278" s="330">
        <v>0</v>
      </c>
      <c r="K278" s="330">
        <v>115</v>
      </c>
      <c r="L278" s="330">
        <v>20</v>
      </c>
      <c r="M278" s="334"/>
      <c r="N278" s="60"/>
      <c r="O278" s="60"/>
    </row>
    <row r="279" spans="1:15" ht="15.75" x14ac:dyDescent="0.25">
      <c r="A279" s="58">
        <v>42219</v>
      </c>
      <c r="B279" s="55">
        <v>803</v>
      </c>
      <c r="C279" s="56">
        <v>2015</v>
      </c>
      <c r="D279" s="330">
        <v>1</v>
      </c>
      <c r="E279" s="330">
        <v>0</v>
      </c>
      <c r="F279" s="330">
        <v>0</v>
      </c>
      <c r="G279" s="330">
        <v>0</v>
      </c>
      <c r="H279" s="330">
        <v>0</v>
      </c>
      <c r="I279" s="330">
        <v>0</v>
      </c>
      <c r="J279" s="330">
        <v>0</v>
      </c>
      <c r="K279" s="330">
        <v>66</v>
      </c>
      <c r="L279" s="330">
        <v>10</v>
      </c>
      <c r="M279" s="334"/>
      <c r="N279" s="60"/>
      <c r="O279" s="60"/>
    </row>
    <row r="280" spans="1:15" ht="15.75" x14ac:dyDescent="0.25">
      <c r="A280" s="58">
        <v>42220</v>
      </c>
      <c r="B280" s="55">
        <v>804</v>
      </c>
      <c r="C280" s="56">
        <v>2015</v>
      </c>
      <c r="D280" s="330">
        <v>0</v>
      </c>
      <c r="E280" s="330">
        <v>0</v>
      </c>
      <c r="F280" s="330">
        <v>0</v>
      </c>
      <c r="G280" s="330">
        <v>0</v>
      </c>
      <c r="H280" s="330">
        <v>0</v>
      </c>
      <c r="I280" s="330">
        <v>0</v>
      </c>
      <c r="J280" s="330">
        <v>0</v>
      </c>
      <c r="K280" s="330">
        <v>221</v>
      </c>
      <c r="L280" s="330">
        <v>31</v>
      </c>
      <c r="M280" s="334"/>
      <c r="N280" s="60"/>
      <c r="O280" s="60"/>
    </row>
    <row r="281" spans="1:15" ht="15.75" x14ac:dyDescent="0.25">
      <c r="A281" s="58">
        <v>42221</v>
      </c>
      <c r="B281" s="55">
        <v>805</v>
      </c>
      <c r="C281" s="56">
        <v>2015</v>
      </c>
      <c r="D281" s="330">
        <v>0</v>
      </c>
      <c r="E281" s="330">
        <v>0</v>
      </c>
      <c r="F281" s="330">
        <v>0</v>
      </c>
      <c r="G281" s="330">
        <v>0</v>
      </c>
      <c r="H281" s="330">
        <v>0</v>
      </c>
      <c r="I281" s="330">
        <v>0</v>
      </c>
      <c r="J281" s="330">
        <v>0</v>
      </c>
      <c r="K281" s="330">
        <v>2296</v>
      </c>
      <c r="L281" s="330">
        <v>287</v>
      </c>
      <c r="M281" s="334"/>
      <c r="N281" s="60"/>
      <c r="O281" s="60"/>
    </row>
    <row r="282" spans="1:15" ht="15.75" x14ac:dyDescent="0.25">
      <c r="A282" s="58">
        <v>42222</v>
      </c>
      <c r="B282" s="55">
        <v>806</v>
      </c>
      <c r="C282" s="56">
        <v>2015</v>
      </c>
      <c r="D282" s="330">
        <v>2.06</v>
      </c>
      <c r="E282" s="330">
        <v>0</v>
      </c>
      <c r="F282" s="330">
        <v>0</v>
      </c>
      <c r="G282" s="330">
        <v>0</v>
      </c>
      <c r="H282" s="330">
        <v>0</v>
      </c>
      <c r="I282" s="330">
        <v>0</v>
      </c>
      <c r="J282" s="330">
        <v>0</v>
      </c>
      <c r="K282" s="330">
        <v>2960</v>
      </c>
      <c r="L282" s="330">
        <v>322</v>
      </c>
      <c r="M282" s="334"/>
      <c r="N282" s="60"/>
      <c r="O282" s="60"/>
    </row>
    <row r="283" spans="1:15" ht="15.75" x14ac:dyDescent="0.25">
      <c r="A283" s="58">
        <v>42223</v>
      </c>
      <c r="B283" s="55">
        <v>807</v>
      </c>
      <c r="C283" s="56">
        <v>2015</v>
      </c>
      <c r="D283" s="330">
        <v>3.14</v>
      </c>
      <c r="E283" s="330">
        <v>0</v>
      </c>
      <c r="F283" s="330">
        <v>0</v>
      </c>
      <c r="G283" s="330">
        <v>0</v>
      </c>
      <c r="H283" s="330">
        <v>0</v>
      </c>
      <c r="I283" s="330">
        <v>0</v>
      </c>
      <c r="J283" s="330">
        <v>0</v>
      </c>
      <c r="K283" s="330">
        <v>2898</v>
      </c>
      <c r="L283" s="330">
        <v>358</v>
      </c>
      <c r="M283" s="334"/>
      <c r="N283" s="60"/>
      <c r="O283" s="60"/>
    </row>
    <row r="284" spans="1:15" ht="15.75" x14ac:dyDescent="0.25">
      <c r="A284" s="58">
        <v>42224</v>
      </c>
      <c r="B284" s="55">
        <v>808</v>
      </c>
      <c r="C284" s="56">
        <v>2015</v>
      </c>
      <c r="D284" s="330">
        <v>0</v>
      </c>
      <c r="E284" s="330">
        <v>0</v>
      </c>
      <c r="F284" s="330">
        <v>0</v>
      </c>
      <c r="G284" s="330">
        <v>0</v>
      </c>
      <c r="H284" s="330">
        <v>0</v>
      </c>
      <c r="I284" s="330">
        <v>0</v>
      </c>
      <c r="J284" s="330">
        <v>0</v>
      </c>
      <c r="K284" s="330">
        <v>2026</v>
      </c>
      <c r="L284" s="330">
        <v>281</v>
      </c>
      <c r="M284" s="334"/>
      <c r="N284" s="60"/>
      <c r="O284" s="60"/>
    </row>
    <row r="285" spans="1:15" ht="15.75" x14ac:dyDescent="0.25">
      <c r="A285" s="58">
        <v>42225</v>
      </c>
      <c r="B285" s="55">
        <v>809</v>
      </c>
      <c r="C285" s="56">
        <v>2015</v>
      </c>
      <c r="D285" s="330">
        <v>3.34</v>
      </c>
      <c r="E285" s="330">
        <v>0</v>
      </c>
      <c r="F285" s="330">
        <v>0</v>
      </c>
      <c r="G285" s="330">
        <v>0</v>
      </c>
      <c r="H285" s="330">
        <v>0</v>
      </c>
      <c r="I285" s="330">
        <v>0</v>
      </c>
      <c r="J285" s="330">
        <v>0</v>
      </c>
      <c r="K285" s="330">
        <v>4195</v>
      </c>
      <c r="L285" s="330">
        <v>648</v>
      </c>
      <c r="M285" s="334"/>
      <c r="N285" s="60"/>
      <c r="O285" s="60"/>
    </row>
    <row r="286" spans="1:15" ht="15.75" x14ac:dyDescent="0.25">
      <c r="A286" s="58">
        <v>42226</v>
      </c>
      <c r="B286" s="55">
        <v>810</v>
      </c>
      <c r="C286" s="56">
        <v>2015</v>
      </c>
      <c r="D286" s="330">
        <v>0</v>
      </c>
      <c r="E286" s="330">
        <v>0</v>
      </c>
      <c r="F286" s="330">
        <v>0</v>
      </c>
      <c r="G286" s="330">
        <v>0</v>
      </c>
      <c r="H286" s="330">
        <v>0</v>
      </c>
      <c r="I286" s="330">
        <v>0</v>
      </c>
      <c r="J286" s="330">
        <v>0</v>
      </c>
      <c r="K286" s="330">
        <v>3166</v>
      </c>
      <c r="L286" s="330">
        <v>540</v>
      </c>
      <c r="M286" s="334"/>
      <c r="N286" s="60"/>
      <c r="O286" s="60"/>
    </row>
    <row r="287" spans="1:15" ht="15.75" x14ac:dyDescent="0.25">
      <c r="A287" s="58">
        <v>42227</v>
      </c>
      <c r="B287" s="55">
        <v>811</v>
      </c>
      <c r="C287" s="56">
        <v>2015</v>
      </c>
      <c r="D287" s="330">
        <v>0</v>
      </c>
      <c r="E287" s="330">
        <v>0</v>
      </c>
      <c r="F287" s="330">
        <v>0</v>
      </c>
      <c r="G287" s="330">
        <v>0</v>
      </c>
      <c r="H287" s="330">
        <v>0</v>
      </c>
      <c r="I287" s="330">
        <v>0</v>
      </c>
      <c r="J287" s="330">
        <v>0</v>
      </c>
      <c r="K287" s="330">
        <v>1282</v>
      </c>
      <c r="L287" s="330">
        <v>222</v>
      </c>
      <c r="M287" s="334"/>
      <c r="N287" s="60"/>
      <c r="O287" s="60"/>
    </row>
    <row r="288" spans="1:15" ht="15.75" x14ac:dyDescent="0.25">
      <c r="A288" s="58">
        <v>42228</v>
      </c>
      <c r="B288" s="55">
        <v>812</v>
      </c>
      <c r="C288" s="56">
        <v>2015</v>
      </c>
      <c r="D288" s="330">
        <v>1.21</v>
      </c>
      <c r="E288" s="330">
        <v>0</v>
      </c>
      <c r="F288" s="330">
        <v>0</v>
      </c>
      <c r="G288" s="330">
        <v>0</v>
      </c>
      <c r="H288" s="330">
        <v>0</v>
      </c>
      <c r="I288" s="330">
        <v>0</v>
      </c>
      <c r="J288" s="330">
        <v>0</v>
      </c>
      <c r="K288" s="330">
        <v>504</v>
      </c>
      <c r="L288" s="330">
        <v>89</v>
      </c>
      <c r="M288" s="334"/>
      <c r="N288" s="60"/>
      <c r="O288" s="60"/>
    </row>
    <row r="289" spans="1:15" ht="15.75" x14ac:dyDescent="0.25">
      <c r="A289" s="58">
        <v>42229</v>
      </c>
      <c r="B289" s="55">
        <v>813</v>
      </c>
      <c r="C289" s="56">
        <v>2015</v>
      </c>
      <c r="D289" s="330">
        <v>0</v>
      </c>
      <c r="E289" s="330">
        <v>0</v>
      </c>
      <c r="F289" s="330">
        <v>0</v>
      </c>
      <c r="G289" s="330">
        <v>0</v>
      </c>
      <c r="H289" s="330">
        <v>0</v>
      </c>
      <c r="I289" s="330">
        <v>0</v>
      </c>
      <c r="J289" s="330">
        <v>0</v>
      </c>
      <c r="K289" s="330">
        <v>441</v>
      </c>
      <c r="L289" s="330">
        <v>79</v>
      </c>
      <c r="M289" s="334"/>
      <c r="N289" s="60"/>
      <c r="O289" s="60"/>
    </row>
    <row r="290" spans="1:15" ht="15.75" x14ac:dyDescent="0.25">
      <c r="A290" s="58">
        <v>42230</v>
      </c>
      <c r="B290" s="55">
        <v>814</v>
      </c>
      <c r="C290" s="56">
        <v>2015</v>
      </c>
      <c r="D290" s="330">
        <v>0</v>
      </c>
      <c r="E290" s="330">
        <v>0</v>
      </c>
      <c r="F290" s="330">
        <v>0</v>
      </c>
      <c r="G290" s="330">
        <v>0</v>
      </c>
      <c r="H290" s="330">
        <v>0</v>
      </c>
      <c r="I290" s="330">
        <v>0</v>
      </c>
      <c r="J290" s="330">
        <v>0</v>
      </c>
      <c r="K290" s="330">
        <v>230</v>
      </c>
      <c r="L290" s="330">
        <v>42</v>
      </c>
      <c r="M290" s="334"/>
      <c r="N290" s="60"/>
      <c r="O290" s="60"/>
    </row>
    <row r="291" spans="1:15" ht="15.75" x14ac:dyDescent="0.25">
      <c r="A291" s="58">
        <v>42231</v>
      </c>
      <c r="B291" s="55">
        <v>815</v>
      </c>
      <c r="C291" s="56">
        <v>2015</v>
      </c>
      <c r="D291" s="330">
        <v>3.5</v>
      </c>
      <c r="E291" s="330">
        <v>0</v>
      </c>
      <c r="F291" s="330">
        <v>0</v>
      </c>
      <c r="G291" s="330">
        <v>0</v>
      </c>
      <c r="H291" s="330">
        <v>2.33</v>
      </c>
      <c r="I291" s="330">
        <v>0</v>
      </c>
      <c r="J291" s="330">
        <v>0</v>
      </c>
      <c r="K291" s="330">
        <v>331</v>
      </c>
      <c r="L291" s="330">
        <v>41</v>
      </c>
      <c r="M291" s="334"/>
      <c r="N291" s="60"/>
      <c r="O291" s="60"/>
    </row>
    <row r="292" spans="1:15" ht="15.75" x14ac:dyDescent="0.25">
      <c r="A292" s="58">
        <v>42232</v>
      </c>
      <c r="B292" s="55">
        <v>816</v>
      </c>
      <c r="C292" s="56">
        <v>2015</v>
      </c>
      <c r="D292" s="330">
        <v>64.44</v>
      </c>
      <c r="E292" s="330">
        <v>0</v>
      </c>
      <c r="F292" s="330">
        <v>0</v>
      </c>
      <c r="G292" s="330">
        <v>0</v>
      </c>
      <c r="H292" s="330">
        <v>0</v>
      </c>
      <c r="I292" s="330">
        <v>0</v>
      </c>
      <c r="J292" s="330">
        <v>0</v>
      </c>
      <c r="K292" s="330">
        <v>837</v>
      </c>
      <c r="L292" s="330">
        <v>59</v>
      </c>
      <c r="M292" s="334"/>
      <c r="N292" s="60"/>
      <c r="O292" s="60"/>
    </row>
    <row r="293" spans="1:15" ht="15.75" x14ac:dyDescent="0.25">
      <c r="A293" s="58">
        <v>42233</v>
      </c>
      <c r="B293" s="55">
        <v>817</v>
      </c>
      <c r="C293" s="56">
        <v>2015</v>
      </c>
      <c r="D293" s="330">
        <v>61.19</v>
      </c>
      <c r="E293" s="330">
        <v>2.11</v>
      </c>
      <c r="F293" s="330">
        <v>0</v>
      </c>
      <c r="G293" s="330">
        <v>0</v>
      </c>
      <c r="H293" s="330">
        <v>0</v>
      </c>
      <c r="I293" s="330">
        <v>0</v>
      </c>
      <c r="J293" s="330">
        <v>0</v>
      </c>
      <c r="K293" s="330">
        <v>1537</v>
      </c>
      <c r="L293" s="330">
        <v>33</v>
      </c>
      <c r="M293" s="334"/>
      <c r="N293" s="60"/>
      <c r="O293" s="60"/>
    </row>
    <row r="294" spans="1:15" ht="15.75" x14ac:dyDescent="0.25">
      <c r="A294" s="58">
        <v>42234</v>
      </c>
      <c r="B294" s="55">
        <v>818</v>
      </c>
      <c r="C294" s="56">
        <v>2015</v>
      </c>
      <c r="D294" s="330">
        <v>0</v>
      </c>
      <c r="E294" s="330">
        <v>0</v>
      </c>
      <c r="F294" s="330">
        <v>0</v>
      </c>
      <c r="G294" s="330">
        <v>0</v>
      </c>
      <c r="H294" s="330">
        <v>0</v>
      </c>
      <c r="I294" s="330">
        <v>0</v>
      </c>
      <c r="J294" s="330">
        <v>0</v>
      </c>
      <c r="K294" s="330">
        <v>1063</v>
      </c>
      <c r="L294" s="330">
        <v>34</v>
      </c>
      <c r="M294" s="334"/>
      <c r="N294" s="60"/>
      <c r="O294" s="60"/>
    </row>
    <row r="295" spans="1:15" ht="15.75" x14ac:dyDescent="0.25">
      <c r="A295" s="58">
        <v>42235</v>
      </c>
      <c r="B295" s="55">
        <v>819</v>
      </c>
      <c r="C295" s="56">
        <v>2015</v>
      </c>
      <c r="D295" s="330">
        <v>3.13</v>
      </c>
      <c r="E295" s="330">
        <v>0</v>
      </c>
      <c r="F295" s="330">
        <v>0</v>
      </c>
      <c r="G295" s="330">
        <v>0</v>
      </c>
      <c r="H295" s="330">
        <v>0</v>
      </c>
      <c r="I295" s="330">
        <v>0</v>
      </c>
      <c r="J295" s="330">
        <v>0</v>
      </c>
      <c r="K295" s="330">
        <v>625</v>
      </c>
      <c r="L295" s="330">
        <v>26</v>
      </c>
      <c r="M295" s="334"/>
      <c r="N295" s="60"/>
      <c r="O295" s="60"/>
    </row>
    <row r="296" spans="1:15" ht="15.75" x14ac:dyDescent="0.25">
      <c r="A296" s="58">
        <v>42236</v>
      </c>
      <c r="B296" s="55">
        <v>820</v>
      </c>
      <c r="C296" s="56">
        <v>2015</v>
      </c>
      <c r="D296" s="330">
        <v>4.34</v>
      </c>
      <c r="E296" s="330">
        <v>0</v>
      </c>
      <c r="F296" s="330">
        <v>0</v>
      </c>
      <c r="G296" s="330">
        <v>0</v>
      </c>
      <c r="H296" s="330">
        <v>0</v>
      </c>
      <c r="I296" s="330">
        <v>0</v>
      </c>
      <c r="J296" s="330">
        <v>0</v>
      </c>
      <c r="K296" s="330">
        <v>433</v>
      </c>
      <c r="L296" s="330">
        <v>22</v>
      </c>
      <c r="M296" s="334"/>
      <c r="N296" s="60"/>
      <c r="O296" s="60"/>
    </row>
    <row r="297" spans="1:15" ht="15.75" x14ac:dyDescent="0.25">
      <c r="A297" s="58">
        <v>42237</v>
      </c>
      <c r="B297" s="55">
        <v>821</v>
      </c>
      <c r="C297" s="56">
        <v>2015</v>
      </c>
      <c r="D297" s="330">
        <v>4.5199999999999996</v>
      </c>
      <c r="E297" s="330">
        <v>0</v>
      </c>
      <c r="F297" s="330">
        <v>0</v>
      </c>
      <c r="G297" s="330">
        <v>0</v>
      </c>
      <c r="H297" s="330">
        <v>0</v>
      </c>
      <c r="I297" s="330">
        <v>0</v>
      </c>
      <c r="J297" s="330">
        <v>0</v>
      </c>
      <c r="K297" s="330">
        <v>375</v>
      </c>
      <c r="L297" s="330">
        <v>23</v>
      </c>
      <c r="M297" s="334"/>
      <c r="N297" s="60"/>
      <c r="O297" s="60"/>
    </row>
    <row r="298" spans="1:15" ht="15.75" x14ac:dyDescent="0.25">
      <c r="A298" s="58">
        <v>42238</v>
      </c>
      <c r="B298" s="55">
        <v>822</v>
      </c>
      <c r="C298" s="56">
        <v>2015</v>
      </c>
      <c r="D298" s="330">
        <v>43.36</v>
      </c>
      <c r="E298" s="330">
        <v>0</v>
      </c>
      <c r="F298" s="330">
        <v>0</v>
      </c>
      <c r="G298" s="330">
        <v>0</v>
      </c>
      <c r="H298" s="330">
        <v>0</v>
      </c>
      <c r="I298" s="330">
        <v>0</v>
      </c>
      <c r="J298" s="330">
        <v>0</v>
      </c>
      <c r="K298" s="330">
        <v>380</v>
      </c>
      <c r="L298" s="330">
        <v>28</v>
      </c>
      <c r="M298" s="334"/>
      <c r="N298" s="60"/>
      <c r="O298" s="60"/>
    </row>
    <row r="299" spans="1:15" ht="15.75" x14ac:dyDescent="0.25">
      <c r="A299" s="58">
        <v>42239</v>
      </c>
      <c r="B299" s="55">
        <v>823</v>
      </c>
      <c r="C299" s="56">
        <v>2015</v>
      </c>
      <c r="D299" s="330">
        <v>37.659999999999997</v>
      </c>
      <c r="E299" s="330">
        <v>3.64</v>
      </c>
      <c r="F299" s="330">
        <v>0</v>
      </c>
      <c r="G299" s="330">
        <v>0</v>
      </c>
      <c r="H299" s="330">
        <v>0</v>
      </c>
      <c r="I299" s="330">
        <v>0</v>
      </c>
      <c r="J299" s="330">
        <v>0</v>
      </c>
      <c r="K299" s="330">
        <v>978</v>
      </c>
      <c r="L299" s="330">
        <v>82</v>
      </c>
      <c r="M299" s="334"/>
      <c r="N299" s="60"/>
      <c r="O299" s="60"/>
    </row>
    <row r="300" spans="1:15" ht="15.75" x14ac:dyDescent="0.25">
      <c r="A300" s="58">
        <v>42240</v>
      </c>
      <c r="B300" s="55">
        <v>824</v>
      </c>
      <c r="C300" s="56">
        <v>2015</v>
      </c>
      <c r="D300" s="330">
        <v>44.03</v>
      </c>
      <c r="E300" s="330">
        <v>8.81</v>
      </c>
      <c r="F300" s="330">
        <v>0</v>
      </c>
      <c r="G300" s="330">
        <v>0</v>
      </c>
      <c r="H300" s="330">
        <v>0</v>
      </c>
      <c r="I300" s="330">
        <v>0</v>
      </c>
      <c r="J300" s="330">
        <v>0</v>
      </c>
      <c r="K300" s="330">
        <v>730</v>
      </c>
      <c r="L300" s="330">
        <v>70</v>
      </c>
      <c r="M300" s="334"/>
      <c r="N300" s="60"/>
      <c r="O300" s="60"/>
    </row>
    <row r="301" spans="1:15" ht="15.75" x14ac:dyDescent="0.25">
      <c r="A301" s="58">
        <v>42241</v>
      </c>
      <c r="B301" s="55">
        <v>825</v>
      </c>
      <c r="C301" s="56">
        <v>2015</v>
      </c>
      <c r="D301" s="330">
        <v>53.26</v>
      </c>
      <c r="E301" s="330">
        <v>1.3</v>
      </c>
      <c r="F301" s="330">
        <v>0</v>
      </c>
      <c r="G301" s="330">
        <v>0</v>
      </c>
      <c r="H301" s="330">
        <v>0</v>
      </c>
      <c r="I301" s="330">
        <v>0</v>
      </c>
      <c r="J301" s="330">
        <v>0</v>
      </c>
      <c r="K301" s="330">
        <v>789</v>
      </c>
      <c r="L301" s="330">
        <v>79</v>
      </c>
      <c r="M301" s="334"/>
      <c r="N301" s="60"/>
      <c r="O301" s="60"/>
    </row>
    <row r="302" spans="1:15" ht="15.75" x14ac:dyDescent="0.25">
      <c r="A302" s="58">
        <v>42242</v>
      </c>
      <c r="B302" s="55">
        <v>826</v>
      </c>
      <c r="C302" s="56">
        <v>2015</v>
      </c>
      <c r="D302" s="330">
        <v>54.03</v>
      </c>
      <c r="E302" s="330">
        <v>3.68</v>
      </c>
      <c r="F302" s="330">
        <v>0</v>
      </c>
      <c r="G302" s="330">
        <v>0</v>
      </c>
      <c r="H302" s="330">
        <v>3.68</v>
      </c>
      <c r="I302" s="330">
        <v>0</v>
      </c>
      <c r="J302" s="330">
        <v>0</v>
      </c>
      <c r="K302" s="330">
        <v>1067</v>
      </c>
      <c r="L302" s="330">
        <v>112</v>
      </c>
      <c r="M302" s="334"/>
      <c r="N302" s="60"/>
      <c r="O302" s="60"/>
    </row>
    <row r="303" spans="1:15" ht="15.75" x14ac:dyDescent="0.25">
      <c r="A303" s="58">
        <v>42243</v>
      </c>
      <c r="B303" s="55">
        <v>827</v>
      </c>
      <c r="C303" s="56">
        <v>2015</v>
      </c>
      <c r="D303" s="330">
        <v>38.18</v>
      </c>
      <c r="E303" s="330">
        <v>4.63</v>
      </c>
      <c r="F303" s="330">
        <v>0</v>
      </c>
      <c r="G303" s="330">
        <v>0</v>
      </c>
      <c r="H303" s="330">
        <v>0</v>
      </c>
      <c r="I303" s="330">
        <v>0</v>
      </c>
      <c r="J303" s="330">
        <v>0</v>
      </c>
      <c r="K303" s="330">
        <v>641</v>
      </c>
      <c r="L303" s="330">
        <v>71</v>
      </c>
      <c r="M303" s="334"/>
      <c r="N303" s="60"/>
      <c r="O303" s="60"/>
    </row>
    <row r="304" spans="1:15" ht="15.75" x14ac:dyDescent="0.25">
      <c r="A304" s="58">
        <v>42244</v>
      </c>
      <c r="B304" s="55">
        <v>828</v>
      </c>
      <c r="C304" s="56">
        <v>2015</v>
      </c>
      <c r="D304" s="330">
        <v>44.53</v>
      </c>
      <c r="E304" s="330">
        <v>3.26</v>
      </c>
      <c r="F304" s="330">
        <v>0</v>
      </c>
      <c r="G304" s="330">
        <v>0</v>
      </c>
      <c r="H304" s="330">
        <v>0</v>
      </c>
      <c r="I304" s="330">
        <v>0</v>
      </c>
      <c r="J304" s="330">
        <v>0</v>
      </c>
      <c r="K304" s="330">
        <v>533</v>
      </c>
      <c r="L304" s="330">
        <v>62</v>
      </c>
      <c r="M304" s="334"/>
      <c r="N304" s="60"/>
      <c r="O304" s="60"/>
    </row>
    <row r="305" spans="1:15" ht="15.75" x14ac:dyDescent="0.25">
      <c r="A305" s="58">
        <v>42245</v>
      </c>
      <c r="B305" s="55">
        <v>829</v>
      </c>
      <c r="C305" s="56">
        <v>2015</v>
      </c>
      <c r="D305" s="330">
        <v>44.62</v>
      </c>
      <c r="E305" s="330">
        <v>3.04</v>
      </c>
      <c r="F305" s="330">
        <v>0</v>
      </c>
      <c r="G305" s="330">
        <v>0</v>
      </c>
      <c r="H305" s="330">
        <v>0</v>
      </c>
      <c r="I305" s="330">
        <v>0</v>
      </c>
      <c r="J305" s="330">
        <v>0</v>
      </c>
      <c r="K305" s="330">
        <v>530</v>
      </c>
      <c r="L305" s="330">
        <v>64</v>
      </c>
      <c r="M305" s="334"/>
      <c r="N305" s="60"/>
      <c r="O305" s="60"/>
    </row>
    <row r="306" spans="1:15" ht="15.75" x14ac:dyDescent="0.25">
      <c r="A306" s="58">
        <v>42246</v>
      </c>
      <c r="B306" s="55">
        <v>830</v>
      </c>
      <c r="C306" s="56">
        <v>2015</v>
      </c>
      <c r="D306" s="330">
        <v>167.95</v>
      </c>
      <c r="E306" s="330">
        <v>25.51</v>
      </c>
      <c r="F306" s="330">
        <v>0</v>
      </c>
      <c r="G306" s="330">
        <v>0</v>
      </c>
      <c r="H306" s="330">
        <v>2.13</v>
      </c>
      <c r="I306" s="330">
        <v>0</v>
      </c>
      <c r="J306" s="330">
        <v>0</v>
      </c>
      <c r="K306" s="330">
        <v>976</v>
      </c>
      <c r="L306" s="330">
        <v>123</v>
      </c>
      <c r="M306" s="334"/>
      <c r="N306" s="60"/>
      <c r="O306" s="60"/>
    </row>
    <row r="307" spans="1:15" ht="15.75" x14ac:dyDescent="0.25">
      <c r="A307" s="58">
        <v>42247</v>
      </c>
      <c r="B307" s="55">
        <v>831</v>
      </c>
      <c r="C307" s="56">
        <v>2015</v>
      </c>
      <c r="D307" s="330">
        <v>186.82</v>
      </c>
      <c r="E307" s="330">
        <v>17.79</v>
      </c>
      <c r="F307" s="330">
        <v>0</v>
      </c>
      <c r="G307" s="330">
        <v>0</v>
      </c>
      <c r="H307" s="330">
        <v>0</v>
      </c>
      <c r="I307" s="330">
        <v>0</v>
      </c>
      <c r="J307" s="330">
        <v>0</v>
      </c>
      <c r="K307" s="330">
        <v>2119</v>
      </c>
      <c r="L307" s="330">
        <v>279</v>
      </c>
      <c r="M307" s="334"/>
      <c r="N307" s="60"/>
      <c r="O307" s="60"/>
    </row>
    <row r="308" spans="1:15" ht="15.75" x14ac:dyDescent="0.25">
      <c r="A308" s="58">
        <v>42248</v>
      </c>
      <c r="B308" s="55">
        <v>901</v>
      </c>
      <c r="C308" s="56">
        <v>2015</v>
      </c>
      <c r="D308" s="330">
        <v>100.32</v>
      </c>
      <c r="E308" s="330">
        <v>0</v>
      </c>
      <c r="F308" s="330">
        <v>0</v>
      </c>
      <c r="G308" s="330">
        <v>0</v>
      </c>
      <c r="H308" s="330">
        <v>0</v>
      </c>
      <c r="I308" s="330">
        <v>0</v>
      </c>
      <c r="J308" s="330">
        <v>0</v>
      </c>
      <c r="K308" s="330">
        <v>4131</v>
      </c>
      <c r="L308" s="330">
        <v>568</v>
      </c>
      <c r="M308" s="334"/>
      <c r="N308" s="60"/>
      <c r="O308" s="60"/>
    </row>
    <row r="309" spans="1:15" ht="15.75" x14ac:dyDescent="0.25">
      <c r="A309" s="58">
        <v>42249</v>
      </c>
      <c r="B309" s="55">
        <v>902</v>
      </c>
      <c r="C309" s="56">
        <v>2015</v>
      </c>
      <c r="D309" s="330">
        <v>79.349999999999994</v>
      </c>
      <c r="E309" s="330">
        <v>10.35</v>
      </c>
      <c r="F309" s="330">
        <v>0</v>
      </c>
      <c r="G309" s="330">
        <v>0</v>
      </c>
      <c r="H309" s="330">
        <v>0</v>
      </c>
      <c r="I309" s="330">
        <v>0</v>
      </c>
      <c r="J309" s="330">
        <v>0</v>
      </c>
      <c r="K309" s="330">
        <v>4873</v>
      </c>
      <c r="L309" s="330">
        <v>696</v>
      </c>
      <c r="M309" s="334"/>
      <c r="N309" s="60"/>
      <c r="O309" s="60"/>
    </row>
    <row r="310" spans="1:15" ht="15.75" x14ac:dyDescent="0.25">
      <c r="A310" s="58">
        <v>42250</v>
      </c>
      <c r="B310" s="55">
        <v>903</v>
      </c>
      <c r="C310" s="56">
        <v>2015</v>
      </c>
      <c r="D310" s="330">
        <v>0</v>
      </c>
      <c r="E310" s="330">
        <v>0</v>
      </c>
      <c r="F310" s="330">
        <v>0</v>
      </c>
      <c r="G310" s="330">
        <v>0</v>
      </c>
      <c r="H310" s="330">
        <v>0</v>
      </c>
      <c r="I310" s="330">
        <v>0</v>
      </c>
      <c r="J310" s="330">
        <v>0</v>
      </c>
      <c r="K310" s="330">
        <v>6710</v>
      </c>
      <c r="L310" s="330">
        <v>810</v>
      </c>
      <c r="M310" s="334"/>
      <c r="N310" s="60"/>
      <c r="O310" s="60"/>
    </row>
    <row r="311" spans="1:15" ht="15.75" x14ac:dyDescent="0.25">
      <c r="A311" s="58">
        <v>42251</v>
      </c>
      <c r="B311" s="55">
        <v>904</v>
      </c>
      <c r="C311" s="56">
        <v>2015</v>
      </c>
      <c r="D311" s="330">
        <v>19.84</v>
      </c>
      <c r="E311" s="330">
        <v>0</v>
      </c>
      <c r="F311" s="330">
        <v>0</v>
      </c>
      <c r="G311" s="330">
        <v>0</v>
      </c>
      <c r="H311" s="330">
        <v>0</v>
      </c>
      <c r="I311" s="330">
        <v>0</v>
      </c>
      <c r="J311" s="330">
        <v>0</v>
      </c>
      <c r="K311" s="330">
        <v>8312</v>
      </c>
      <c r="L311" s="330">
        <v>826</v>
      </c>
      <c r="M311" s="334"/>
      <c r="N311" s="60"/>
      <c r="O311" s="60"/>
    </row>
    <row r="312" spans="1:15" ht="15.75" x14ac:dyDescent="0.25">
      <c r="A312" s="58">
        <v>42252</v>
      </c>
      <c r="B312" s="55">
        <v>905</v>
      </c>
      <c r="C312" s="56">
        <v>2015</v>
      </c>
      <c r="D312" s="330">
        <v>38.81</v>
      </c>
      <c r="E312" s="330">
        <v>0</v>
      </c>
      <c r="F312" s="330">
        <v>0</v>
      </c>
      <c r="G312" s="330">
        <v>0</v>
      </c>
      <c r="H312" s="330">
        <v>0</v>
      </c>
      <c r="I312" s="330">
        <v>0</v>
      </c>
      <c r="J312" s="330">
        <v>0</v>
      </c>
      <c r="K312" s="330">
        <v>13009</v>
      </c>
      <c r="L312" s="330">
        <v>1026</v>
      </c>
      <c r="M312" s="334"/>
      <c r="N312" s="60"/>
      <c r="O312" s="60"/>
    </row>
    <row r="313" spans="1:15" ht="15.75" x14ac:dyDescent="0.25">
      <c r="A313" s="58">
        <v>42253</v>
      </c>
      <c r="B313" s="55">
        <v>906</v>
      </c>
      <c r="C313" s="56">
        <v>2015</v>
      </c>
      <c r="D313" s="330">
        <v>25.3</v>
      </c>
      <c r="E313" s="330">
        <v>6.32</v>
      </c>
      <c r="F313" s="330">
        <v>0</v>
      </c>
      <c r="G313" s="330">
        <v>6.32</v>
      </c>
      <c r="H313" s="330">
        <v>0</v>
      </c>
      <c r="I313" s="330">
        <v>0</v>
      </c>
      <c r="J313" s="330">
        <v>0</v>
      </c>
      <c r="K313" s="330">
        <v>14957</v>
      </c>
      <c r="L313" s="330">
        <v>886</v>
      </c>
      <c r="M313" s="334"/>
      <c r="N313" s="60"/>
      <c r="O313" s="60"/>
    </row>
    <row r="314" spans="1:15" ht="15.75" x14ac:dyDescent="0.25">
      <c r="A314" s="58">
        <v>42254</v>
      </c>
      <c r="B314" s="55">
        <v>907</v>
      </c>
      <c r="C314" s="56">
        <v>2015</v>
      </c>
      <c r="D314" s="330">
        <v>18.739999999999998</v>
      </c>
      <c r="E314" s="330">
        <v>24.98</v>
      </c>
      <c r="F314" s="330">
        <v>0</v>
      </c>
      <c r="G314" s="330">
        <v>0</v>
      </c>
      <c r="H314" s="330">
        <v>0</v>
      </c>
      <c r="I314" s="330">
        <v>0</v>
      </c>
      <c r="J314" s="330">
        <v>0</v>
      </c>
      <c r="K314" s="330">
        <v>15211</v>
      </c>
      <c r="L314" s="330">
        <v>611</v>
      </c>
      <c r="M314" s="334"/>
      <c r="N314" s="60"/>
      <c r="O314" s="60"/>
    </row>
    <row r="315" spans="1:15" ht="15.75" x14ac:dyDescent="0.25">
      <c r="A315" s="58">
        <v>42255</v>
      </c>
      <c r="B315" s="55">
        <v>908</v>
      </c>
      <c r="C315" s="56">
        <v>2015</v>
      </c>
      <c r="D315" s="330">
        <v>44.73</v>
      </c>
      <c r="E315" s="330">
        <v>6.17</v>
      </c>
      <c r="F315" s="330">
        <v>0</v>
      </c>
      <c r="G315" s="330">
        <v>0</v>
      </c>
      <c r="H315" s="330">
        <v>0</v>
      </c>
      <c r="I315" s="330">
        <v>0</v>
      </c>
      <c r="J315" s="330">
        <v>0</v>
      </c>
      <c r="K315" s="330">
        <v>12888</v>
      </c>
      <c r="L315" s="330">
        <v>280</v>
      </c>
      <c r="M315" s="334"/>
      <c r="N315" s="60"/>
      <c r="O315" s="60"/>
    </row>
    <row r="316" spans="1:15" ht="15.75" x14ac:dyDescent="0.25">
      <c r="A316" s="58">
        <v>42256</v>
      </c>
      <c r="B316" s="55">
        <v>909</v>
      </c>
      <c r="C316" s="56">
        <v>2015</v>
      </c>
      <c r="D316" s="330">
        <v>71.14</v>
      </c>
      <c r="E316" s="330">
        <v>6.19</v>
      </c>
      <c r="F316" s="330">
        <v>0</v>
      </c>
      <c r="G316" s="330">
        <v>0</v>
      </c>
      <c r="H316" s="330">
        <v>0</v>
      </c>
      <c r="I316" s="330">
        <v>0</v>
      </c>
      <c r="J316" s="330">
        <v>0</v>
      </c>
      <c r="K316" s="330">
        <v>11260</v>
      </c>
      <c r="L316" s="330">
        <v>333</v>
      </c>
      <c r="M316" s="334"/>
      <c r="N316" s="60"/>
      <c r="O316" s="60"/>
    </row>
    <row r="317" spans="1:15" ht="15.75" x14ac:dyDescent="0.25">
      <c r="A317" s="58">
        <v>42257</v>
      </c>
      <c r="B317" s="55">
        <v>910</v>
      </c>
      <c r="C317" s="56">
        <v>2015</v>
      </c>
      <c r="D317" s="330">
        <v>55.78</v>
      </c>
      <c r="E317" s="330">
        <v>6.2</v>
      </c>
      <c r="F317" s="330">
        <v>0</v>
      </c>
      <c r="G317" s="330">
        <v>0</v>
      </c>
      <c r="H317" s="330">
        <v>0</v>
      </c>
      <c r="I317" s="330">
        <v>0</v>
      </c>
      <c r="J317" s="330">
        <v>0</v>
      </c>
      <c r="K317" s="330">
        <v>5173</v>
      </c>
      <c r="L317" s="330">
        <v>194</v>
      </c>
      <c r="M317" s="334"/>
      <c r="N317" s="60"/>
      <c r="O317" s="60"/>
    </row>
    <row r="318" spans="1:15" ht="15.75" x14ac:dyDescent="0.25">
      <c r="A318" s="58">
        <v>42258</v>
      </c>
      <c r="B318" s="55">
        <v>911</v>
      </c>
      <c r="C318" s="56">
        <v>2015</v>
      </c>
      <c r="D318" s="330">
        <v>31.05</v>
      </c>
      <c r="E318" s="330">
        <v>63.99</v>
      </c>
      <c r="F318" s="330">
        <v>0</v>
      </c>
      <c r="G318" s="330">
        <v>0</v>
      </c>
      <c r="H318" s="330">
        <v>0</v>
      </c>
      <c r="I318" s="330">
        <v>0</v>
      </c>
      <c r="J318" s="330">
        <v>0</v>
      </c>
      <c r="K318" s="330">
        <v>4168</v>
      </c>
      <c r="L318" s="330">
        <v>190</v>
      </c>
      <c r="M318" s="334"/>
      <c r="N318" s="60"/>
      <c r="O318" s="60"/>
    </row>
    <row r="319" spans="1:15" ht="15.75" x14ac:dyDescent="0.25">
      <c r="A319" s="58">
        <v>42259</v>
      </c>
      <c r="B319" s="55">
        <v>912</v>
      </c>
      <c r="C319" s="56">
        <v>2015</v>
      </c>
      <c r="D319" s="330">
        <v>40.479999999999997</v>
      </c>
      <c r="E319" s="330">
        <v>31.14</v>
      </c>
      <c r="F319" s="330">
        <v>0</v>
      </c>
      <c r="G319" s="330">
        <v>0</v>
      </c>
      <c r="H319" s="330">
        <v>0</v>
      </c>
      <c r="I319" s="330">
        <v>0</v>
      </c>
      <c r="J319" s="330">
        <v>0</v>
      </c>
      <c r="K319" s="330">
        <v>2345</v>
      </c>
      <c r="L319" s="330">
        <v>118</v>
      </c>
      <c r="M319" s="334"/>
      <c r="N319" s="60"/>
      <c r="O319" s="60"/>
    </row>
    <row r="320" spans="1:15" ht="15.75" x14ac:dyDescent="0.25">
      <c r="A320" s="58">
        <v>42260</v>
      </c>
      <c r="B320" s="55">
        <v>913</v>
      </c>
      <c r="C320" s="56">
        <v>2015</v>
      </c>
      <c r="D320" s="330">
        <v>61.5</v>
      </c>
      <c r="E320" s="330">
        <v>67.650000000000006</v>
      </c>
      <c r="F320" s="330">
        <v>0</v>
      </c>
      <c r="G320" s="330">
        <v>0</v>
      </c>
      <c r="H320" s="330">
        <v>0</v>
      </c>
      <c r="I320" s="330">
        <v>0</v>
      </c>
      <c r="J320" s="330">
        <v>0</v>
      </c>
      <c r="K320" s="330">
        <v>1847</v>
      </c>
      <c r="L320" s="330">
        <v>103</v>
      </c>
      <c r="M320" s="334"/>
      <c r="N320" s="60"/>
      <c r="O320" s="60"/>
    </row>
    <row r="321" spans="1:15" ht="15.75" x14ac:dyDescent="0.25">
      <c r="A321" s="58">
        <v>42261</v>
      </c>
      <c r="B321" s="55">
        <v>914</v>
      </c>
      <c r="C321" s="56">
        <v>2015</v>
      </c>
      <c r="D321" s="330">
        <v>28.34</v>
      </c>
      <c r="E321" s="330">
        <v>36.43</v>
      </c>
      <c r="F321" s="330">
        <v>0</v>
      </c>
      <c r="G321" s="330">
        <v>0</v>
      </c>
      <c r="H321" s="330">
        <v>0</v>
      </c>
      <c r="I321" s="330">
        <v>0</v>
      </c>
      <c r="J321" s="330">
        <v>0</v>
      </c>
      <c r="K321" s="330">
        <v>658</v>
      </c>
      <c r="L321" s="330">
        <v>40</v>
      </c>
      <c r="M321" s="334"/>
      <c r="N321" s="60"/>
      <c r="O321" s="60"/>
    </row>
    <row r="322" spans="1:15" ht="15.75" x14ac:dyDescent="0.25">
      <c r="A322" s="58">
        <v>42262</v>
      </c>
      <c r="B322" s="55">
        <v>915</v>
      </c>
      <c r="C322" s="56">
        <v>2015</v>
      </c>
      <c r="D322" s="330">
        <v>27</v>
      </c>
      <c r="E322" s="330">
        <v>30</v>
      </c>
      <c r="F322" s="330">
        <v>0</v>
      </c>
      <c r="G322" s="330">
        <v>0</v>
      </c>
      <c r="H322" s="330">
        <v>0</v>
      </c>
      <c r="I322" s="330">
        <v>0</v>
      </c>
      <c r="J322" s="330">
        <v>0</v>
      </c>
      <c r="K322" s="330">
        <v>642</v>
      </c>
      <c r="L322" s="330">
        <v>42</v>
      </c>
      <c r="M322" s="334"/>
      <c r="N322" s="60"/>
      <c r="O322" s="60"/>
    </row>
    <row r="323" spans="1:15" ht="15.75" x14ac:dyDescent="0.25">
      <c r="A323" s="58">
        <v>42263</v>
      </c>
      <c r="B323" s="55">
        <v>916</v>
      </c>
      <c r="C323" s="56">
        <v>2015</v>
      </c>
      <c r="D323" s="330">
        <v>16.27</v>
      </c>
      <c r="E323" s="330">
        <v>34.58</v>
      </c>
      <c r="F323" s="330">
        <v>0</v>
      </c>
      <c r="G323" s="330">
        <v>0</v>
      </c>
      <c r="H323" s="330">
        <v>0</v>
      </c>
      <c r="I323" s="330">
        <v>0</v>
      </c>
      <c r="J323" s="330">
        <v>0</v>
      </c>
      <c r="K323" s="330">
        <v>639</v>
      </c>
      <c r="L323" s="330">
        <v>46</v>
      </c>
      <c r="M323" s="334"/>
      <c r="N323" s="60"/>
      <c r="O323" s="60"/>
    </row>
    <row r="324" spans="1:15" ht="15.75" x14ac:dyDescent="0.25">
      <c r="A324" s="58">
        <v>42264</v>
      </c>
      <c r="B324" s="55">
        <v>917</v>
      </c>
      <c r="C324" s="56">
        <v>2015</v>
      </c>
      <c r="D324" s="330">
        <v>72.38</v>
      </c>
      <c r="E324" s="330">
        <v>40.33</v>
      </c>
      <c r="F324" s="330">
        <v>0</v>
      </c>
      <c r="G324" s="330">
        <v>0</v>
      </c>
      <c r="H324" s="330">
        <v>0</v>
      </c>
      <c r="I324" s="330">
        <v>0</v>
      </c>
      <c r="J324" s="330">
        <v>0</v>
      </c>
      <c r="K324" s="330">
        <v>1214</v>
      </c>
      <c r="L324" s="330">
        <v>90</v>
      </c>
      <c r="M324" s="334"/>
      <c r="N324" s="60"/>
      <c r="O324" s="60"/>
    </row>
    <row r="325" spans="1:15" ht="15.75" x14ac:dyDescent="0.25">
      <c r="A325" s="58">
        <v>42265</v>
      </c>
      <c r="B325" s="55">
        <v>918</v>
      </c>
      <c r="C325" s="56">
        <v>2015</v>
      </c>
      <c r="D325" s="330">
        <v>85.13</v>
      </c>
      <c r="E325" s="330">
        <v>25.22</v>
      </c>
      <c r="F325" s="330">
        <v>0</v>
      </c>
      <c r="G325" s="330">
        <v>0</v>
      </c>
      <c r="H325" s="330">
        <v>0</v>
      </c>
      <c r="I325" s="330">
        <v>0</v>
      </c>
      <c r="J325" s="330">
        <v>0</v>
      </c>
      <c r="K325" s="330">
        <v>1160</v>
      </c>
      <c r="L325" s="330">
        <v>88</v>
      </c>
      <c r="M325" s="334"/>
      <c r="N325" s="60"/>
      <c r="O325" s="60"/>
    </row>
    <row r="326" spans="1:15" ht="15.75" x14ac:dyDescent="0.25">
      <c r="A326" s="58">
        <v>42266</v>
      </c>
      <c r="B326" s="55">
        <v>919</v>
      </c>
      <c r="C326" s="56">
        <v>2015</v>
      </c>
      <c r="D326" s="330">
        <v>41.65</v>
      </c>
      <c r="E326" s="330">
        <v>86.51</v>
      </c>
      <c r="F326" s="330">
        <v>0</v>
      </c>
      <c r="G326" s="330">
        <v>0</v>
      </c>
      <c r="H326" s="330">
        <v>0</v>
      </c>
      <c r="I326" s="330">
        <v>0</v>
      </c>
      <c r="J326" s="330">
        <v>0</v>
      </c>
      <c r="K326" s="330">
        <v>1581</v>
      </c>
      <c r="L326" s="330">
        <v>124</v>
      </c>
      <c r="M326" s="334"/>
      <c r="N326" s="60"/>
      <c r="O326" s="60"/>
    </row>
    <row r="327" spans="1:15" ht="15.75" x14ac:dyDescent="0.25">
      <c r="A327" s="58">
        <v>42267</v>
      </c>
      <c r="B327" s="55">
        <v>920</v>
      </c>
      <c r="C327" s="56">
        <v>2015</v>
      </c>
      <c r="D327" s="330">
        <v>88.45</v>
      </c>
      <c r="E327" s="330">
        <v>82.13</v>
      </c>
      <c r="F327" s="330">
        <v>0</v>
      </c>
      <c r="G327" s="330">
        <v>0</v>
      </c>
      <c r="H327" s="330">
        <v>0</v>
      </c>
      <c r="I327" s="330">
        <v>0</v>
      </c>
      <c r="J327" s="330">
        <v>0</v>
      </c>
      <c r="K327" s="330">
        <v>2057</v>
      </c>
      <c r="L327" s="330">
        <v>167</v>
      </c>
      <c r="M327" s="334"/>
      <c r="N327" s="60"/>
      <c r="O327" s="60"/>
    </row>
    <row r="328" spans="1:15" ht="15.75" x14ac:dyDescent="0.25">
      <c r="A328" s="58">
        <v>42268</v>
      </c>
      <c r="B328" s="55">
        <v>921</v>
      </c>
      <c r="C328" s="56">
        <v>2015</v>
      </c>
      <c r="D328" s="330">
        <v>74.739999999999995</v>
      </c>
      <c r="E328" s="330">
        <v>40.479999999999997</v>
      </c>
      <c r="F328" s="330">
        <v>0</v>
      </c>
      <c r="G328" s="330">
        <v>0</v>
      </c>
      <c r="H328" s="330">
        <v>0</v>
      </c>
      <c r="I328" s="330">
        <v>0</v>
      </c>
      <c r="J328" s="330">
        <v>0</v>
      </c>
      <c r="K328" s="330">
        <v>2133</v>
      </c>
      <c r="L328" s="330">
        <v>178</v>
      </c>
      <c r="M328" s="334"/>
      <c r="N328" s="60"/>
      <c r="O328" s="60"/>
    </row>
    <row r="329" spans="1:15" ht="15.75" x14ac:dyDescent="0.25">
      <c r="A329" s="58">
        <v>42269</v>
      </c>
      <c r="B329" s="55">
        <v>922</v>
      </c>
      <c r="C329" s="56">
        <v>2015</v>
      </c>
      <c r="D329" s="330">
        <v>24.55</v>
      </c>
      <c r="E329" s="330">
        <v>36.83</v>
      </c>
      <c r="F329" s="330">
        <v>0</v>
      </c>
      <c r="G329" s="330">
        <v>0</v>
      </c>
      <c r="H329" s="330">
        <v>0</v>
      </c>
      <c r="I329" s="330">
        <v>0</v>
      </c>
      <c r="J329" s="330">
        <v>0</v>
      </c>
      <c r="K329" s="330">
        <v>2227</v>
      </c>
      <c r="L329" s="330">
        <v>191</v>
      </c>
      <c r="M329" s="334"/>
      <c r="N329" s="60"/>
      <c r="O329" s="60"/>
    </row>
    <row r="330" spans="1:15" ht="15.75" x14ac:dyDescent="0.25">
      <c r="A330" s="58">
        <v>42270</v>
      </c>
      <c r="B330" s="55">
        <v>923</v>
      </c>
      <c r="C330" s="56">
        <v>2015</v>
      </c>
      <c r="D330" s="330">
        <v>33.56</v>
      </c>
      <c r="E330" s="330">
        <v>39.659999999999997</v>
      </c>
      <c r="F330" s="330">
        <v>0</v>
      </c>
      <c r="G330" s="330">
        <v>-3.05</v>
      </c>
      <c r="H330" s="330">
        <v>0</v>
      </c>
      <c r="I330" s="330">
        <v>0</v>
      </c>
      <c r="J330" s="330">
        <v>0</v>
      </c>
      <c r="K330" s="330">
        <v>1684</v>
      </c>
      <c r="L330" s="330">
        <v>149</v>
      </c>
      <c r="M330" s="334"/>
      <c r="N330" s="60"/>
      <c r="O330" s="60"/>
    </row>
    <row r="331" spans="1:15" ht="15.75" x14ac:dyDescent="0.25">
      <c r="A331" s="58">
        <v>42271</v>
      </c>
      <c r="B331" s="55">
        <v>924</v>
      </c>
      <c r="C331" s="56">
        <v>2015</v>
      </c>
      <c r="D331" s="330">
        <v>86.44</v>
      </c>
      <c r="E331" s="330">
        <v>60.15</v>
      </c>
      <c r="F331" s="330">
        <v>0</v>
      </c>
      <c r="G331" s="330">
        <v>0</v>
      </c>
      <c r="H331" s="330">
        <v>0</v>
      </c>
      <c r="I331" s="330">
        <v>0</v>
      </c>
      <c r="J331" s="330">
        <v>0</v>
      </c>
      <c r="K331" s="330">
        <v>1655</v>
      </c>
      <c r="L331" s="330">
        <v>150</v>
      </c>
      <c r="M331" s="334"/>
      <c r="N331" s="60"/>
      <c r="O331" s="60"/>
    </row>
    <row r="332" spans="1:15" ht="15.75" x14ac:dyDescent="0.25">
      <c r="A332" s="58">
        <v>42272</v>
      </c>
      <c r="B332" s="55">
        <v>925</v>
      </c>
      <c r="C332" s="56">
        <v>2015</v>
      </c>
      <c r="D332" s="330">
        <v>57.28</v>
      </c>
      <c r="E332" s="330">
        <v>39.200000000000003</v>
      </c>
      <c r="F332" s="330">
        <v>0</v>
      </c>
      <c r="G332" s="330">
        <v>0</v>
      </c>
      <c r="H332" s="330">
        <v>3.02</v>
      </c>
      <c r="I332" s="330">
        <v>0</v>
      </c>
      <c r="J332" s="330">
        <v>0</v>
      </c>
      <c r="K332" s="330">
        <v>1585</v>
      </c>
      <c r="L332" s="330">
        <v>131</v>
      </c>
      <c r="M332" s="334"/>
      <c r="N332" s="60"/>
      <c r="O332" s="60"/>
    </row>
    <row r="333" spans="1:15" ht="15.75" x14ac:dyDescent="0.25">
      <c r="A333" s="58">
        <v>42273</v>
      </c>
      <c r="B333" s="55">
        <v>926</v>
      </c>
      <c r="C333" s="56">
        <v>2015</v>
      </c>
      <c r="D333" s="330">
        <v>33</v>
      </c>
      <c r="E333" s="330">
        <v>6</v>
      </c>
      <c r="F333" s="330">
        <v>0</v>
      </c>
      <c r="G333" s="330">
        <v>0</v>
      </c>
      <c r="H333" s="330">
        <v>0</v>
      </c>
      <c r="I333" s="330">
        <v>0</v>
      </c>
      <c r="J333" s="330">
        <v>0</v>
      </c>
      <c r="K333" s="330">
        <v>1385</v>
      </c>
      <c r="L333" s="330">
        <v>102</v>
      </c>
      <c r="M333" s="334"/>
      <c r="N333" s="60"/>
      <c r="O333" s="60"/>
    </row>
    <row r="334" spans="1:15" ht="15.75" x14ac:dyDescent="0.25">
      <c r="A334" s="58">
        <v>42274</v>
      </c>
      <c r="B334" s="55">
        <v>927</v>
      </c>
      <c r="C334" s="56">
        <v>2015</v>
      </c>
      <c r="D334" s="330">
        <v>27</v>
      </c>
      <c r="E334" s="330">
        <v>9</v>
      </c>
      <c r="F334" s="330">
        <v>0</v>
      </c>
      <c r="G334" s="330">
        <v>0</v>
      </c>
      <c r="H334" s="330">
        <v>0</v>
      </c>
      <c r="I334" s="330">
        <v>0</v>
      </c>
      <c r="J334" s="330">
        <v>3</v>
      </c>
      <c r="K334" s="330">
        <v>1123</v>
      </c>
      <c r="L334" s="330">
        <v>74</v>
      </c>
      <c r="M334" s="334"/>
      <c r="N334" s="60"/>
      <c r="O334" s="60"/>
    </row>
    <row r="335" spans="1:15" ht="15.75" x14ac:dyDescent="0.25">
      <c r="A335" s="58">
        <v>42275</v>
      </c>
      <c r="B335" s="55">
        <v>928</v>
      </c>
      <c r="C335" s="56">
        <v>2015</v>
      </c>
      <c r="D335" s="330">
        <v>39</v>
      </c>
      <c r="E335" s="330">
        <v>21</v>
      </c>
      <c r="F335" s="330">
        <v>0</v>
      </c>
      <c r="G335" s="330">
        <v>0</v>
      </c>
      <c r="H335" s="330">
        <v>0</v>
      </c>
      <c r="I335" s="330">
        <v>0</v>
      </c>
      <c r="J335" s="330">
        <v>0</v>
      </c>
      <c r="K335" s="330">
        <v>1047</v>
      </c>
      <c r="L335" s="330">
        <v>60</v>
      </c>
      <c r="M335" s="334"/>
      <c r="N335" s="60"/>
      <c r="O335" s="60"/>
    </row>
    <row r="336" spans="1:15" ht="15.75" x14ac:dyDescent="0.25">
      <c r="A336" s="58">
        <v>42276</v>
      </c>
      <c r="B336" s="55">
        <v>929</v>
      </c>
      <c r="C336" s="56">
        <v>2015</v>
      </c>
      <c r="D336" s="330">
        <v>48</v>
      </c>
      <c r="E336" s="330">
        <v>6</v>
      </c>
      <c r="F336" s="330">
        <v>0</v>
      </c>
      <c r="G336" s="330">
        <v>0</v>
      </c>
      <c r="H336" s="330">
        <v>0</v>
      </c>
      <c r="I336" s="330">
        <v>0</v>
      </c>
      <c r="J336" s="330">
        <v>0</v>
      </c>
      <c r="K336" s="330">
        <v>858</v>
      </c>
      <c r="L336" s="330">
        <v>42</v>
      </c>
      <c r="M336" s="334"/>
      <c r="N336" s="60"/>
      <c r="O336" s="60"/>
    </row>
    <row r="337" spans="1:15" ht="15.75" x14ac:dyDescent="0.25">
      <c r="A337" s="58">
        <v>42277</v>
      </c>
      <c r="B337" s="55">
        <v>930</v>
      </c>
      <c r="C337" s="56">
        <v>2015</v>
      </c>
      <c r="D337" s="330">
        <v>27</v>
      </c>
      <c r="E337" s="330">
        <v>0</v>
      </c>
      <c r="F337" s="330">
        <v>0</v>
      </c>
      <c r="G337" s="330">
        <v>0</v>
      </c>
      <c r="H337" s="330">
        <v>0</v>
      </c>
      <c r="I337" s="330">
        <v>0</v>
      </c>
      <c r="J337" s="330">
        <v>0</v>
      </c>
      <c r="K337" s="330">
        <v>619</v>
      </c>
      <c r="L337" s="330">
        <v>26</v>
      </c>
      <c r="M337" s="334"/>
      <c r="N337" s="60"/>
      <c r="O337" s="60"/>
    </row>
    <row r="338" spans="1:15" ht="15.75" x14ac:dyDescent="0.25">
      <c r="A338" s="58">
        <v>42278</v>
      </c>
      <c r="B338" s="55">
        <v>1001</v>
      </c>
      <c r="C338" s="56">
        <v>2015</v>
      </c>
      <c r="D338" s="330">
        <v>7</v>
      </c>
      <c r="E338" s="330">
        <v>2</v>
      </c>
      <c r="F338" s="330">
        <v>0</v>
      </c>
      <c r="G338" s="330">
        <v>0</v>
      </c>
      <c r="H338" s="330">
        <v>2</v>
      </c>
      <c r="I338" s="330">
        <v>0</v>
      </c>
      <c r="J338" s="330">
        <v>1</v>
      </c>
      <c r="K338" s="330">
        <v>348</v>
      </c>
      <c r="L338" s="330">
        <v>12</v>
      </c>
      <c r="M338" s="334"/>
      <c r="N338" s="60"/>
      <c r="O338" s="60"/>
    </row>
    <row r="339" spans="1:15" ht="15.75" x14ac:dyDescent="0.25">
      <c r="A339" s="58">
        <v>42279</v>
      </c>
      <c r="B339" s="55">
        <v>1002</v>
      </c>
      <c r="C339" s="56">
        <v>2015</v>
      </c>
      <c r="D339" s="330">
        <v>9</v>
      </c>
      <c r="E339" s="330">
        <v>7</v>
      </c>
      <c r="F339" s="330">
        <v>0</v>
      </c>
      <c r="G339" s="330">
        <v>0</v>
      </c>
      <c r="H339" s="330">
        <v>2</v>
      </c>
      <c r="I339" s="330">
        <v>0</v>
      </c>
      <c r="J339" s="330">
        <v>0</v>
      </c>
      <c r="K339" s="330">
        <v>324</v>
      </c>
      <c r="L339" s="330">
        <v>8</v>
      </c>
      <c r="M339" s="334"/>
      <c r="N339" s="60"/>
      <c r="O339" s="60"/>
    </row>
    <row r="340" spans="1:15" ht="15.75" x14ac:dyDescent="0.25">
      <c r="A340" s="58">
        <v>42280</v>
      </c>
      <c r="B340" s="55">
        <v>1003</v>
      </c>
      <c r="C340" s="56">
        <v>2015</v>
      </c>
      <c r="D340" s="330">
        <v>24</v>
      </c>
      <c r="E340" s="330">
        <v>4</v>
      </c>
      <c r="F340" s="330">
        <v>0</v>
      </c>
      <c r="G340" s="330">
        <v>0</v>
      </c>
      <c r="H340" s="330">
        <v>0</v>
      </c>
      <c r="I340" s="330">
        <v>0</v>
      </c>
      <c r="J340" s="330">
        <v>0</v>
      </c>
      <c r="K340" s="330">
        <v>427</v>
      </c>
      <c r="L340" s="330">
        <v>8</v>
      </c>
      <c r="M340" s="334"/>
      <c r="N340" s="60"/>
      <c r="O340" s="60"/>
    </row>
    <row r="341" spans="1:15" ht="15.75" x14ac:dyDescent="0.25">
      <c r="A341" s="58">
        <v>42281</v>
      </c>
      <c r="B341" s="55">
        <v>1004</v>
      </c>
      <c r="C341" s="56">
        <v>2015</v>
      </c>
      <c r="D341" s="330">
        <v>22</v>
      </c>
      <c r="E341" s="330">
        <v>3</v>
      </c>
      <c r="F341" s="330">
        <v>0</v>
      </c>
      <c r="G341" s="330">
        <v>0</v>
      </c>
      <c r="H341" s="330">
        <v>2</v>
      </c>
      <c r="I341" s="330">
        <v>0</v>
      </c>
      <c r="J341" s="330">
        <v>0</v>
      </c>
      <c r="K341" s="330">
        <v>151</v>
      </c>
      <c r="L341" s="330">
        <v>3</v>
      </c>
      <c r="M341" s="334"/>
      <c r="N341" s="60"/>
      <c r="O341" s="60"/>
    </row>
    <row r="342" spans="1:15" ht="15.75" x14ac:dyDescent="0.25">
      <c r="A342" s="58">
        <v>42282</v>
      </c>
      <c r="B342" s="55">
        <v>1005</v>
      </c>
      <c r="C342" s="56">
        <v>2015</v>
      </c>
      <c r="D342" s="330">
        <v>35</v>
      </c>
      <c r="E342" s="330">
        <v>8</v>
      </c>
      <c r="F342" s="330">
        <v>0</v>
      </c>
      <c r="G342" s="330">
        <v>0</v>
      </c>
      <c r="H342" s="330">
        <v>3</v>
      </c>
      <c r="I342" s="330">
        <v>0</v>
      </c>
      <c r="J342" s="330">
        <v>0</v>
      </c>
      <c r="K342" s="330">
        <v>155</v>
      </c>
      <c r="L342" s="330">
        <v>3</v>
      </c>
      <c r="M342" s="334"/>
      <c r="N342" s="60"/>
      <c r="O342" s="60"/>
    </row>
    <row r="343" spans="1:15" ht="15.75" x14ac:dyDescent="0.25">
      <c r="A343" s="58">
        <v>42283</v>
      </c>
      <c r="B343" s="55">
        <v>1006</v>
      </c>
      <c r="C343" s="56">
        <v>2015</v>
      </c>
      <c r="D343" s="330">
        <v>46</v>
      </c>
      <c r="E343" s="330">
        <v>7</v>
      </c>
      <c r="F343" s="330">
        <v>0</v>
      </c>
      <c r="G343" s="330">
        <v>0</v>
      </c>
      <c r="H343" s="330">
        <v>0</v>
      </c>
      <c r="I343" s="330">
        <v>0</v>
      </c>
      <c r="J343" s="330">
        <v>0</v>
      </c>
      <c r="K343" s="330">
        <v>110</v>
      </c>
      <c r="L343" s="330">
        <v>2</v>
      </c>
      <c r="M343" s="334"/>
      <c r="N343" s="60"/>
      <c r="O343" s="60"/>
    </row>
    <row r="344" spans="1:15" ht="15.75" x14ac:dyDescent="0.25">
      <c r="A344" s="58">
        <v>42284</v>
      </c>
      <c r="B344" s="55">
        <v>1007</v>
      </c>
      <c r="C344" s="56">
        <v>2015</v>
      </c>
      <c r="D344" s="330">
        <v>27</v>
      </c>
      <c r="E344" s="330">
        <v>3</v>
      </c>
      <c r="F344" s="330">
        <v>0</v>
      </c>
      <c r="G344" s="330">
        <v>0</v>
      </c>
      <c r="H344" s="330">
        <v>2</v>
      </c>
      <c r="I344" s="330">
        <v>0</v>
      </c>
      <c r="J344" s="330">
        <v>0</v>
      </c>
      <c r="K344" s="330">
        <v>117</v>
      </c>
      <c r="L344" s="330">
        <v>2</v>
      </c>
      <c r="M344" s="334"/>
      <c r="N344" s="60"/>
      <c r="O344" s="60"/>
    </row>
    <row r="345" spans="1:15" ht="15.75" x14ac:dyDescent="0.25">
      <c r="A345" s="58">
        <v>42285</v>
      </c>
      <c r="B345" s="55">
        <v>1008</v>
      </c>
      <c r="C345" s="56">
        <v>2015</v>
      </c>
      <c r="D345" s="330">
        <v>38</v>
      </c>
      <c r="E345" s="330">
        <v>4</v>
      </c>
      <c r="F345" s="330">
        <v>0</v>
      </c>
      <c r="G345" s="330">
        <v>0</v>
      </c>
      <c r="H345" s="330">
        <v>3</v>
      </c>
      <c r="I345" s="330">
        <v>2</v>
      </c>
      <c r="J345" s="330">
        <v>0</v>
      </c>
      <c r="K345" s="330">
        <v>131</v>
      </c>
      <c r="L345" s="330">
        <v>2</v>
      </c>
      <c r="M345" s="334"/>
      <c r="N345" s="60"/>
      <c r="O345" s="60"/>
    </row>
    <row r="346" spans="1:15" ht="15.75" x14ac:dyDescent="0.25">
      <c r="A346" s="58">
        <v>42286</v>
      </c>
      <c r="B346" s="55">
        <v>1009</v>
      </c>
      <c r="C346" s="56">
        <v>2015</v>
      </c>
      <c r="D346" s="330">
        <v>29</v>
      </c>
      <c r="E346" s="330">
        <v>5</v>
      </c>
      <c r="F346" s="330">
        <v>0</v>
      </c>
      <c r="G346" s="330">
        <v>0</v>
      </c>
      <c r="H346" s="330">
        <v>5</v>
      </c>
      <c r="I346" s="330">
        <v>0</v>
      </c>
      <c r="J346" s="330">
        <v>0</v>
      </c>
      <c r="K346" s="330">
        <v>116</v>
      </c>
      <c r="L346" s="330">
        <v>2</v>
      </c>
      <c r="M346" s="334"/>
      <c r="N346" s="60"/>
      <c r="O346" s="60"/>
    </row>
    <row r="347" spans="1:15" ht="15.75" x14ac:dyDescent="0.25">
      <c r="A347" s="58">
        <v>42287</v>
      </c>
      <c r="B347" s="55">
        <v>1010</v>
      </c>
      <c r="C347" s="56">
        <v>2015</v>
      </c>
      <c r="D347" s="330">
        <v>66</v>
      </c>
      <c r="E347" s="330">
        <v>3</v>
      </c>
      <c r="F347" s="330">
        <v>0</v>
      </c>
      <c r="G347" s="330">
        <v>0</v>
      </c>
      <c r="H347" s="330">
        <v>5</v>
      </c>
      <c r="I347" s="330">
        <v>0</v>
      </c>
      <c r="J347" s="330">
        <v>0</v>
      </c>
      <c r="K347" s="330">
        <v>103</v>
      </c>
      <c r="L347" s="330">
        <v>2</v>
      </c>
      <c r="M347" s="334"/>
      <c r="N347" s="60"/>
      <c r="O347" s="60"/>
    </row>
    <row r="348" spans="1:15" ht="15.75" x14ac:dyDescent="0.25">
      <c r="A348" s="58">
        <v>42288</v>
      </c>
      <c r="B348" s="55">
        <v>1011</v>
      </c>
      <c r="C348" s="56">
        <v>2015</v>
      </c>
      <c r="D348" s="330">
        <v>5</v>
      </c>
      <c r="E348" s="330">
        <v>10</v>
      </c>
      <c r="F348" s="330">
        <v>0</v>
      </c>
      <c r="G348" s="330">
        <v>0</v>
      </c>
      <c r="H348" s="330">
        <v>6</v>
      </c>
      <c r="I348" s="330">
        <v>1</v>
      </c>
      <c r="J348" s="330">
        <v>0</v>
      </c>
      <c r="K348" s="330">
        <v>626</v>
      </c>
      <c r="L348" s="330">
        <v>12</v>
      </c>
      <c r="M348" s="334"/>
      <c r="N348" s="60"/>
      <c r="O348" s="60"/>
    </row>
    <row r="349" spans="1:15" ht="15.75" x14ac:dyDescent="0.25">
      <c r="A349" s="58">
        <v>42289</v>
      </c>
      <c r="B349" s="55">
        <v>1012</v>
      </c>
      <c r="C349" s="56">
        <v>2015</v>
      </c>
      <c r="D349" s="330">
        <v>36</v>
      </c>
      <c r="E349" s="330">
        <v>8</v>
      </c>
      <c r="F349" s="330">
        <v>0</v>
      </c>
      <c r="G349" s="330">
        <v>0</v>
      </c>
      <c r="H349" s="330">
        <v>25</v>
      </c>
      <c r="I349" s="330">
        <v>0</v>
      </c>
      <c r="J349" s="330">
        <v>4</v>
      </c>
      <c r="K349" s="330">
        <v>793</v>
      </c>
      <c r="L349" s="330">
        <v>15</v>
      </c>
      <c r="M349" s="334"/>
      <c r="N349" s="60"/>
      <c r="O349" s="60"/>
    </row>
    <row r="350" spans="1:15" ht="15.75" x14ac:dyDescent="0.25">
      <c r="A350" s="58">
        <v>42290</v>
      </c>
      <c r="B350" s="55">
        <v>1013</v>
      </c>
      <c r="C350" s="56">
        <v>2015</v>
      </c>
      <c r="D350" s="330">
        <v>20</v>
      </c>
      <c r="E350" s="330">
        <v>8</v>
      </c>
      <c r="F350" s="330">
        <v>0</v>
      </c>
      <c r="G350" s="330">
        <v>0</v>
      </c>
      <c r="H350" s="330">
        <v>18</v>
      </c>
      <c r="I350" s="330">
        <v>6</v>
      </c>
      <c r="J350" s="330">
        <v>4</v>
      </c>
      <c r="K350" s="330">
        <v>515</v>
      </c>
      <c r="L350" s="330">
        <v>10</v>
      </c>
      <c r="M350" s="334"/>
      <c r="N350" s="60"/>
      <c r="O350" s="60"/>
    </row>
    <row r="351" spans="1:15" ht="15.75" x14ac:dyDescent="0.25">
      <c r="A351" s="58">
        <v>42291</v>
      </c>
      <c r="B351" s="55">
        <v>1014</v>
      </c>
      <c r="C351" s="56">
        <v>2015</v>
      </c>
      <c r="D351" s="330">
        <v>29</v>
      </c>
      <c r="E351" s="330">
        <v>9</v>
      </c>
      <c r="F351" s="330">
        <v>0</v>
      </c>
      <c r="G351" s="330">
        <v>0</v>
      </c>
      <c r="H351" s="330">
        <v>6</v>
      </c>
      <c r="I351" s="330">
        <v>1</v>
      </c>
      <c r="J351" s="330">
        <v>5</v>
      </c>
      <c r="K351" s="330">
        <v>317</v>
      </c>
      <c r="L351" s="330">
        <v>6</v>
      </c>
      <c r="M351" s="334"/>
      <c r="N351" s="60"/>
      <c r="O351" s="60"/>
    </row>
    <row r="352" spans="1:15" ht="15.75" x14ac:dyDescent="0.25">
      <c r="A352" s="58">
        <v>42292</v>
      </c>
      <c r="B352" s="55">
        <v>1015</v>
      </c>
      <c r="C352" s="56">
        <v>2015</v>
      </c>
      <c r="D352" s="330">
        <v>52</v>
      </c>
      <c r="E352" s="330">
        <v>3</v>
      </c>
      <c r="F352" s="330">
        <v>0</v>
      </c>
      <c r="G352" s="330">
        <v>0</v>
      </c>
      <c r="H352" s="330">
        <v>9</v>
      </c>
      <c r="I352" s="330">
        <v>0</v>
      </c>
      <c r="J352" s="330">
        <v>1</v>
      </c>
      <c r="K352" s="330">
        <v>239</v>
      </c>
      <c r="L352" s="330">
        <v>4</v>
      </c>
      <c r="M352" s="334"/>
      <c r="N352" s="60"/>
      <c r="O352" s="60"/>
    </row>
    <row r="353" spans="1:15" ht="15.75" x14ac:dyDescent="0.25">
      <c r="A353" s="58">
        <v>42293</v>
      </c>
      <c r="B353" s="55">
        <v>1016</v>
      </c>
      <c r="C353" s="56">
        <v>2015</v>
      </c>
      <c r="D353" s="330">
        <v>50</v>
      </c>
      <c r="E353" s="330">
        <v>6</v>
      </c>
      <c r="F353" s="330">
        <v>0</v>
      </c>
      <c r="G353" s="330">
        <v>0</v>
      </c>
      <c r="H353" s="330">
        <v>7</v>
      </c>
      <c r="I353" s="330">
        <v>0</v>
      </c>
      <c r="J353" s="330">
        <v>1</v>
      </c>
      <c r="K353" s="330">
        <v>200</v>
      </c>
      <c r="L353" s="330">
        <v>4</v>
      </c>
      <c r="M353" s="334"/>
      <c r="N353" s="60"/>
      <c r="O353" s="60"/>
    </row>
    <row r="354" spans="1:15" ht="15.75" x14ac:dyDescent="0.25">
      <c r="A354" s="58">
        <v>42294</v>
      </c>
      <c r="B354" s="55">
        <v>1017</v>
      </c>
      <c r="C354" s="56">
        <v>2015</v>
      </c>
      <c r="D354" s="330">
        <v>35</v>
      </c>
      <c r="E354" s="330">
        <v>8</v>
      </c>
      <c r="F354" s="330">
        <v>0</v>
      </c>
      <c r="G354" s="330">
        <v>0</v>
      </c>
      <c r="H354" s="330">
        <v>11</v>
      </c>
      <c r="I354" s="330">
        <v>1</v>
      </c>
      <c r="J354" s="330">
        <v>0</v>
      </c>
      <c r="K354" s="330">
        <v>179</v>
      </c>
      <c r="L354" s="330">
        <v>3</v>
      </c>
      <c r="M354" s="334"/>
      <c r="N354" s="60"/>
      <c r="O354" s="60"/>
    </row>
    <row r="355" spans="1:15" ht="15.75" x14ac:dyDescent="0.25">
      <c r="A355" s="58">
        <v>42295</v>
      </c>
      <c r="B355" s="55">
        <v>1018</v>
      </c>
      <c r="C355" s="56">
        <v>2015</v>
      </c>
      <c r="D355" s="330">
        <v>8</v>
      </c>
      <c r="E355" s="330">
        <v>4</v>
      </c>
      <c r="F355" s="330">
        <v>0</v>
      </c>
      <c r="G355" s="330">
        <v>0</v>
      </c>
      <c r="H355" s="330">
        <v>14</v>
      </c>
      <c r="I355" s="330">
        <v>1</v>
      </c>
      <c r="J355" s="330">
        <v>1</v>
      </c>
      <c r="K355" s="330">
        <v>142</v>
      </c>
      <c r="L355" s="330">
        <v>3</v>
      </c>
      <c r="M355" s="334"/>
      <c r="N355" s="60"/>
      <c r="O355" s="60"/>
    </row>
    <row r="356" spans="1:15" ht="15.75" x14ac:dyDescent="0.25">
      <c r="A356" s="58">
        <v>42296</v>
      </c>
      <c r="B356" s="55">
        <v>1019</v>
      </c>
      <c r="C356" s="56">
        <v>2015</v>
      </c>
      <c r="D356" s="330">
        <v>6</v>
      </c>
      <c r="E356" s="330">
        <v>1</v>
      </c>
      <c r="F356" s="330">
        <v>0</v>
      </c>
      <c r="G356" s="330">
        <v>0</v>
      </c>
      <c r="H356" s="330">
        <v>7</v>
      </c>
      <c r="I356" s="330">
        <v>1</v>
      </c>
      <c r="J356" s="330">
        <v>1</v>
      </c>
      <c r="K356" s="330">
        <v>102</v>
      </c>
      <c r="L356" s="330">
        <v>2</v>
      </c>
      <c r="M356" s="334"/>
      <c r="N356" s="60"/>
      <c r="O356" s="60"/>
    </row>
    <row r="357" spans="1:15" ht="15.75" x14ac:dyDescent="0.25">
      <c r="A357" s="58">
        <v>42297</v>
      </c>
      <c r="B357" s="55">
        <v>1020</v>
      </c>
      <c r="C357" s="56">
        <v>2015</v>
      </c>
      <c r="D357" s="330">
        <v>10</v>
      </c>
      <c r="E357" s="330">
        <v>1</v>
      </c>
      <c r="F357" s="330">
        <v>0</v>
      </c>
      <c r="G357" s="330">
        <v>0</v>
      </c>
      <c r="H357" s="330">
        <v>7</v>
      </c>
      <c r="I357" s="330">
        <v>0</v>
      </c>
      <c r="J357" s="330">
        <v>0</v>
      </c>
      <c r="K357" s="330">
        <v>72</v>
      </c>
      <c r="L357" s="330">
        <v>1</v>
      </c>
      <c r="M357" s="334"/>
      <c r="N357" s="60"/>
      <c r="O357" s="60"/>
    </row>
    <row r="358" spans="1:15" ht="15.75" x14ac:dyDescent="0.25">
      <c r="A358" s="58">
        <v>42298</v>
      </c>
      <c r="B358" s="55">
        <v>1021</v>
      </c>
      <c r="C358" s="56">
        <v>2015</v>
      </c>
      <c r="D358" s="330">
        <v>5</v>
      </c>
      <c r="E358" s="330">
        <v>2</v>
      </c>
      <c r="F358" s="330">
        <v>0</v>
      </c>
      <c r="G358" s="330">
        <v>1</v>
      </c>
      <c r="H358" s="330">
        <v>13</v>
      </c>
      <c r="I358" s="330">
        <v>0</v>
      </c>
      <c r="J358" s="330">
        <v>0</v>
      </c>
      <c r="K358" s="330">
        <v>45</v>
      </c>
      <c r="L358" s="330">
        <v>1</v>
      </c>
      <c r="M358" s="334"/>
      <c r="N358" s="60"/>
      <c r="O358" s="60"/>
    </row>
    <row r="359" spans="1:15" ht="15.75" x14ac:dyDescent="0.25">
      <c r="A359" s="58">
        <v>42299</v>
      </c>
      <c r="B359" s="55">
        <v>1022</v>
      </c>
      <c r="C359" s="56">
        <v>2015</v>
      </c>
      <c r="D359" s="330">
        <v>4</v>
      </c>
      <c r="E359" s="330">
        <v>2</v>
      </c>
      <c r="F359" s="330">
        <v>0</v>
      </c>
      <c r="G359" s="330">
        <v>0</v>
      </c>
      <c r="H359" s="330">
        <v>4</v>
      </c>
      <c r="I359" s="330">
        <v>1</v>
      </c>
      <c r="J359" s="330">
        <v>0</v>
      </c>
      <c r="K359" s="330">
        <v>50</v>
      </c>
      <c r="L359" s="330">
        <v>1</v>
      </c>
      <c r="M359" s="334"/>
      <c r="N359" s="60"/>
      <c r="O359" s="60"/>
    </row>
    <row r="360" spans="1:15" ht="15.75" x14ac:dyDescent="0.25">
      <c r="A360" s="58">
        <v>42300</v>
      </c>
      <c r="B360" s="55">
        <v>1023</v>
      </c>
      <c r="C360" s="56">
        <v>2015</v>
      </c>
      <c r="D360" s="330">
        <v>3</v>
      </c>
      <c r="E360" s="330">
        <v>5</v>
      </c>
      <c r="F360" s="330">
        <v>0</v>
      </c>
      <c r="G360" s="330">
        <v>0</v>
      </c>
      <c r="H360" s="330">
        <v>7</v>
      </c>
      <c r="I360" s="330">
        <v>0</v>
      </c>
      <c r="J360" s="330">
        <v>0</v>
      </c>
      <c r="K360" s="330">
        <v>33</v>
      </c>
      <c r="L360" s="330">
        <v>1</v>
      </c>
      <c r="M360" s="334"/>
      <c r="N360" s="60"/>
      <c r="O360" s="60"/>
    </row>
    <row r="361" spans="1:15" ht="15.75" x14ac:dyDescent="0.25">
      <c r="A361" s="58">
        <v>42301</v>
      </c>
      <c r="B361" s="55">
        <v>1024</v>
      </c>
      <c r="C361" s="56">
        <v>2015</v>
      </c>
      <c r="D361" s="330">
        <v>2</v>
      </c>
      <c r="E361" s="330">
        <v>5</v>
      </c>
      <c r="F361" s="330">
        <v>0</v>
      </c>
      <c r="G361" s="330">
        <v>0</v>
      </c>
      <c r="H361" s="330">
        <v>7</v>
      </c>
      <c r="I361" s="330">
        <v>1</v>
      </c>
      <c r="J361" s="330">
        <v>1</v>
      </c>
      <c r="K361" s="330">
        <v>21</v>
      </c>
      <c r="L361" s="330">
        <v>0</v>
      </c>
      <c r="M361" s="334"/>
      <c r="N361" s="60"/>
      <c r="O361" s="60"/>
    </row>
    <row r="362" spans="1:15" ht="15.75" x14ac:dyDescent="0.25">
      <c r="A362" s="58">
        <v>42302</v>
      </c>
      <c r="B362" s="55">
        <v>1025</v>
      </c>
      <c r="C362" s="56">
        <v>2015</v>
      </c>
      <c r="D362" s="330">
        <v>6</v>
      </c>
      <c r="E362" s="330">
        <v>3</v>
      </c>
      <c r="F362" s="330">
        <v>0</v>
      </c>
      <c r="G362" s="330">
        <v>1</v>
      </c>
      <c r="H362" s="330">
        <v>5</v>
      </c>
      <c r="I362" s="330">
        <v>0</v>
      </c>
      <c r="J362" s="330">
        <v>1</v>
      </c>
      <c r="K362" s="330">
        <v>20</v>
      </c>
      <c r="L362" s="330">
        <v>0</v>
      </c>
      <c r="M362" s="334"/>
      <c r="N362" s="60"/>
      <c r="O362" s="60"/>
    </row>
    <row r="363" spans="1:15" ht="15.75" x14ac:dyDescent="0.25">
      <c r="A363" s="58">
        <v>42303</v>
      </c>
      <c r="B363" s="55">
        <v>1026</v>
      </c>
      <c r="C363" s="56">
        <v>2015</v>
      </c>
      <c r="D363" s="330">
        <v>3</v>
      </c>
      <c r="E363" s="330">
        <v>4</v>
      </c>
      <c r="F363" s="330">
        <v>0</v>
      </c>
      <c r="G363" s="330">
        <v>1</v>
      </c>
      <c r="H363" s="330">
        <v>8</v>
      </c>
      <c r="I363" s="330">
        <v>0</v>
      </c>
      <c r="J363" s="330">
        <v>0</v>
      </c>
      <c r="K363" s="330">
        <v>29</v>
      </c>
      <c r="L363" s="330">
        <v>1</v>
      </c>
      <c r="M363" s="334"/>
      <c r="N363" s="60"/>
      <c r="O363" s="60"/>
    </row>
    <row r="364" spans="1:15" ht="15.75" x14ac:dyDescent="0.25">
      <c r="A364" s="58">
        <v>42304</v>
      </c>
      <c r="B364" s="55">
        <v>1027</v>
      </c>
      <c r="C364" s="56">
        <v>2015</v>
      </c>
      <c r="D364" s="330">
        <v>1</v>
      </c>
      <c r="E364" s="330">
        <v>1</v>
      </c>
      <c r="F364" s="330">
        <v>0</v>
      </c>
      <c r="G364" s="330">
        <v>0</v>
      </c>
      <c r="H364" s="330">
        <v>5</v>
      </c>
      <c r="I364" s="330">
        <v>0</v>
      </c>
      <c r="J364" s="330">
        <v>0</v>
      </c>
      <c r="K364" s="330">
        <v>27</v>
      </c>
      <c r="L364" s="330">
        <v>1</v>
      </c>
      <c r="M364" s="334"/>
      <c r="N364" s="60"/>
      <c r="O364" s="60"/>
    </row>
    <row r="365" spans="1:15" ht="15.75" x14ac:dyDescent="0.25">
      <c r="A365" s="58">
        <v>42305</v>
      </c>
      <c r="B365" s="55">
        <v>1028</v>
      </c>
      <c r="C365" s="56">
        <v>2015</v>
      </c>
      <c r="D365" s="330">
        <v>2</v>
      </c>
      <c r="E365" s="330">
        <v>1</v>
      </c>
      <c r="F365" s="330">
        <v>0</v>
      </c>
      <c r="G365" s="330">
        <v>0</v>
      </c>
      <c r="H365" s="330">
        <v>4</v>
      </c>
      <c r="I365" s="330">
        <v>2</v>
      </c>
      <c r="J365" s="330">
        <v>0</v>
      </c>
      <c r="K365" s="330">
        <v>23</v>
      </c>
      <c r="L365" s="330">
        <v>0</v>
      </c>
      <c r="M365" s="334"/>
      <c r="N365" s="60"/>
      <c r="O365" s="60"/>
    </row>
    <row r="366" spans="1:15" ht="15.75" x14ac:dyDescent="0.25">
      <c r="A366" s="58">
        <v>42306</v>
      </c>
      <c r="B366" s="55">
        <v>1029</v>
      </c>
      <c r="C366" s="56">
        <v>2015</v>
      </c>
      <c r="D366" s="330">
        <v>3</v>
      </c>
      <c r="E366" s="330">
        <v>1</v>
      </c>
      <c r="F366" s="330">
        <v>0</v>
      </c>
      <c r="G366" s="330">
        <v>0</v>
      </c>
      <c r="H366" s="330">
        <v>1</v>
      </c>
      <c r="I366" s="330">
        <v>0</v>
      </c>
      <c r="J366" s="330">
        <v>0</v>
      </c>
      <c r="K366" s="330">
        <v>27</v>
      </c>
      <c r="L366" s="330">
        <v>1</v>
      </c>
      <c r="M366" s="334"/>
      <c r="N366" s="60"/>
      <c r="O366" s="60"/>
    </row>
    <row r="367" spans="1:15" ht="15.75" x14ac:dyDescent="0.25">
      <c r="A367" s="58">
        <v>42307</v>
      </c>
      <c r="B367" s="55">
        <v>1030</v>
      </c>
      <c r="C367" s="56">
        <v>2015</v>
      </c>
      <c r="D367" s="330">
        <v>5</v>
      </c>
      <c r="E367" s="330">
        <v>3</v>
      </c>
      <c r="F367" s="330">
        <v>0</v>
      </c>
      <c r="G367" s="330">
        <v>0</v>
      </c>
      <c r="H367" s="330">
        <v>3</v>
      </c>
      <c r="I367" s="330">
        <v>1</v>
      </c>
      <c r="J367" s="330">
        <v>0</v>
      </c>
      <c r="K367" s="330">
        <v>34</v>
      </c>
      <c r="L367" s="330">
        <v>1</v>
      </c>
      <c r="M367" s="334"/>
      <c r="N367" s="60"/>
      <c r="O367" s="60"/>
    </row>
    <row r="368" spans="1:15" ht="15.75" x14ac:dyDescent="0.25">
      <c r="A368" s="58">
        <v>42308</v>
      </c>
      <c r="B368" s="55">
        <v>1031</v>
      </c>
      <c r="C368" s="56">
        <v>2015</v>
      </c>
      <c r="D368" s="330">
        <v>3</v>
      </c>
      <c r="E368" s="330">
        <v>6</v>
      </c>
      <c r="F368" s="330">
        <v>0</v>
      </c>
      <c r="G368" s="330">
        <v>0</v>
      </c>
      <c r="H368" s="330">
        <v>5</v>
      </c>
      <c r="I368" s="330">
        <v>0</v>
      </c>
      <c r="J368" s="330">
        <v>1</v>
      </c>
      <c r="K368" s="330">
        <v>36</v>
      </c>
      <c r="L368" s="330">
        <v>1</v>
      </c>
      <c r="M368" s="334"/>
      <c r="N368" s="60"/>
      <c r="O368" s="60"/>
    </row>
    <row r="369" spans="1:15" ht="15.75" x14ac:dyDescent="0.25">
      <c r="A369" s="58">
        <v>42309</v>
      </c>
      <c r="B369" s="55">
        <v>1101</v>
      </c>
      <c r="C369" s="56">
        <v>2015</v>
      </c>
      <c r="D369" s="330">
        <v>7</v>
      </c>
      <c r="E369" s="330">
        <v>2</v>
      </c>
      <c r="F369" s="330">
        <v>0</v>
      </c>
      <c r="G369" s="330">
        <v>1</v>
      </c>
      <c r="H369" s="330">
        <v>11</v>
      </c>
      <c r="I369" s="330">
        <v>0</v>
      </c>
      <c r="J369" s="330">
        <v>0</v>
      </c>
      <c r="K369" s="330">
        <v>77</v>
      </c>
      <c r="L369" s="330">
        <v>1</v>
      </c>
      <c r="M369" s="334"/>
      <c r="N369" s="60"/>
      <c r="O369" s="60"/>
    </row>
    <row r="370" spans="1:15" ht="15.75" x14ac:dyDescent="0.25">
      <c r="A370" s="58">
        <v>42310</v>
      </c>
      <c r="B370" s="55">
        <v>1102</v>
      </c>
      <c r="C370" s="56">
        <v>2015</v>
      </c>
      <c r="D370" s="330">
        <v>7</v>
      </c>
      <c r="E370" s="330">
        <v>2</v>
      </c>
      <c r="F370" s="330">
        <v>0</v>
      </c>
      <c r="G370" s="330">
        <v>0</v>
      </c>
      <c r="H370" s="330">
        <v>9</v>
      </c>
      <c r="I370" s="330">
        <v>2</v>
      </c>
      <c r="J370" s="330">
        <v>0</v>
      </c>
      <c r="K370" s="330">
        <v>68</v>
      </c>
      <c r="L370" s="330">
        <v>1</v>
      </c>
      <c r="M370" s="334"/>
      <c r="N370" s="60"/>
      <c r="O370" s="60"/>
    </row>
    <row r="371" spans="1:15" ht="15.75" x14ac:dyDescent="0.25">
      <c r="A371" s="58">
        <v>42311</v>
      </c>
      <c r="B371" s="55">
        <v>1103</v>
      </c>
      <c r="C371" s="56">
        <v>2015</v>
      </c>
      <c r="D371" s="330">
        <v>1</v>
      </c>
      <c r="E371" s="330">
        <v>0</v>
      </c>
      <c r="F371" s="330">
        <v>0</v>
      </c>
      <c r="G371" s="330">
        <v>0</v>
      </c>
      <c r="H371" s="330">
        <v>3</v>
      </c>
      <c r="I371" s="330">
        <v>0</v>
      </c>
      <c r="J371" s="330">
        <v>1</v>
      </c>
      <c r="K371" s="330">
        <v>78</v>
      </c>
      <c r="L371" s="330">
        <v>1</v>
      </c>
      <c r="M371" s="60"/>
      <c r="N371" s="60"/>
      <c r="O371" s="60"/>
    </row>
    <row r="372" spans="1:15" ht="15.75" x14ac:dyDescent="0.25">
      <c r="A372" s="58">
        <v>42312</v>
      </c>
      <c r="B372" s="55">
        <v>1104</v>
      </c>
      <c r="C372" s="56">
        <v>2015</v>
      </c>
      <c r="D372" s="330">
        <v>1</v>
      </c>
      <c r="E372" s="330">
        <v>3</v>
      </c>
      <c r="F372" s="330">
        <v>0</v>
      </c>
      <c r="G372" s="330">
        <v>0</v>
      </c>
      <c r="H372" s="330">
        <v>2</v>
      </c>
      <c r="I372" s="330">
        <v>0</v>
      </c>
      <c r="J372" s="330">
        <v>0</v>
      </c>
      <c r="K372" s="330">
        <v>81</v>
      </c>
      <c r="L372" s="330">
        <v>2</v>
      </c>
      <c r="M372" s="60"/>
      <c r="N372" s="60"/>
      <c r="O372" s="60"/>
    </row>
    <row r="373" spans="1:15" ht="15.75" x14ac:dyDescent="0.25">
      <c r="A373" s="58">
        <v>42313</v>
      </c>
      <c r="B373" s="55">
        <v>1105</v>
      </c>
      <c r="C373" s="56">
        <v>2015</v>
      </c>
      <c r="D373" s="330">
        <v>0</v>
      </c>
      <c r="E373" s="330">
        <v>0</v>
      </c>
      <c r="F373" s="330">
        <v>0</v>
      </c>
      <c r="G373" s="330">
        <v>0</v>
      </c>
      <c r="H373" s="330">
        <v>2</v>
      </c>
      <c r="I373" s="330">
        <v>2</v>
      </c>
      <c r="J373" s="330">
        <v>0</v>
      </c>
      <c r="K373" s="330">
        <v>59</v>
      </c>
      <c r="L373" s="330">
        <v>1</v>
      </c>
      <c r="M373" s="60"/>
      <c r="N373" s="60"/>
      <c r="O373" s="60"/>
    </row>
    <row r="374" spans="1:15" ht="15.75" x14ac:dyDescent="0.25">
      <c r="A374" s="58">
        <v>42314</v>
      </c>
      <c r="B374" s="55">
        <v>1106</v>
      </c>
      <c r="C374" s="56">
        <v>2015</v>
      </c>
      <c r="D374" s="330">
        <v>0</v>
      </c>
      <c r="E374" s="330">
        <v>2</v>
      </c>
      <c r="F374" s="330">
        <v>0</v>
      </c>
      <c r="G374" s="330">
        <v>0</v>
      </c>
      <c r="H374" s="330">
        <v>0</v>
      </c>
      <c r="I374" s="330">
        <v>0</v>
      </c>
      <c r="J374" s="330">
        <v>1</v>
      </c>
      <c r="K374" s="330">
        <v>47</v>
      </c>
      <c r="L374" s="330">
        <v>1</v>
      </c>
      <c r="M374" s="60"/>
      <c r="N374" s="60"/>
      <c r="O374" s="60"/>
    </row>
    <row r="375" spans="1:15" ht="15.75" x14ac:dyDescent="0.25">
      <c r="A375" s="58">
        <v>42315</v>
      </c>
      <c r="B375" s="55">
        <v>1107</v>
      </c>
      <c r="C375" s="56">
        <v>2015</v>
      </c>
      <c r="D375" s="330">
        <v>3</v>
      </c>
      <c r="E375" s="330">
        <v>1</v>
      </c>
      <c r="F375" s="330">
        <v>0</v>
      </c>
      <c r="G375" s="330">
        <v>0</v>
      </c>
      <c r="H375" s="330">
        <v>0</v>
      </c>
      <c r="I375" s="330">
        <v>0</v>
      </c>
      <c r="J375" s="330">
        <v>1</v>
      </c>
      <c r="K375" s="330">
        <v>20</v>
      </c>
      <c r="L375" s="330">
        <v>0</v>
      </c>
      <c r="M375" s="60"/>
      <c r="N375" s="60"/>
      <c r="O375" s="60"/>
    </row>
    <row r="376" spans="1:15" ht="15.75" x14ac:dyDescent="0.25">
      <c r="A376" s="58">
        <v>42316</v>
      </c>
      <c r="B376" s="55">
        <v>1108</v>
      </c>
      <c r="C376" s="56">
        <v>2015</v>
      </c>
      <c r="D376" s="330">
        <v>1</v>
      </c>
      <c r="E376" s="330">
        <v>0</v>
      </c>
      <c r="F376" s="330">
        <v>0</v>
      </c>
      <c r="G376" s="330">
        <v>0</v>
      </c>
      <c r="H376" s="330">
        <v>0</v>
      </c>
      <c r="I376" s="330">
        <v>0</v>
      </c>
      <c r="J376" s="330">
        <v>0</v>
      </c>
      <c r="K376" s="330">
        <v>16</v>
      </c>
      <c r="L376" s="330">
        <v>0</v>
      </c>
      <c r="M376" s="60"/>
      <c r="N376" s="60"/>
      <c r="O376" s="60"/>
    </row>
    <row r="377" spans="1:15" ht="15.75" x14ac:dyDescent="0.25">
      <c r="A377" s="58">
        <v>42317</v>
      </c>
      <c r="B377" s="55">
        <v>1109</v>
      </c>
      <c r="C377" s="56">
        <v>2015</v>
      </c>
      <c r="D377" s="330">
        <v>1</v>
      </c>
      <c r="E377" s="330">
        <v>2</v>
      </c>
      <c r="F377" s="330">
        <v>0</v>
      </c>
      <c r="G377" s="330">
        <v>0</v>
      </c>
      <c r="H377" s="330">
        <v>0</v>
      </c>
      <c r="I377" s="330">
        <v>0</v>
      </c>
      <c r="J377" s="330">
        <v>1</v>
      </c>
      <c r="K377" s="330">
        <v>40</v>
      </c>
      <c r="L377" s="330">
        <v>1</v>
      </c>
      <c r="M377" s="60"/>
      <c r="N377" s="60"/>
      <c r="O377" s="60"/>
    </row>
    <row r="378" spans="1:15" ht="15.75" x14ac:dyDescent="0.25">
      <c r="A378" s="58">
        <v>42318</v>
      </c>
      <c r="B378" s="55">
        <v>1110</v>
      </c>
      <c r="C378" s="56">
        <v>2015</v>
      </c>
      <c r="D378" s="330">
        <v>1</v>
      </c>
      <c r="E378" s="330">
        <v>2</v>
      </c>
      <c r="F378" s="330">
        <v>0</v>
      </c>
      <c r="G378" s="330">
        <v>0</v>
      </c>
      <c r="H378" s="330">
        <v>1</v>
      </c>
      <c r="I378" s="330">
        <v>2</v>
      </c>
      <c r="J378" s="330">
        <v>0</v>
      </c>
      <c r="K378" s="330">
        <v>50</v>
      </c>
      <c r="L378" s="330">
        <v>1</v>
      </c>
      <c r="M378" s="60"/>
      <c r="N378" s="60"/>
      <c r="O378" s="60"/>
    </row>
    <row r="379" spans="1:15" ht="15.75" x14ac:dyDescent="0.25">
      <c r="A379" s="58">
        <v>42319</v>
      </c>
      <c r="B379" s="55">
        <v>1111</v>
      </c>
      <c r="C379" s="56">
        <v>2015</v>
      </c>
      <c r="D379" s="330">
        <v>0</v>
      </c>
      <c r="E379" s="330">
        <v>0</v>
      </c>
      <c r="F379" s="330">
        <v>0</v>
      </c>
      <c r="G379" s="330">
        <v>0</v>
      </c>
      <c r="H379" s="330">
        <v>0</v>
      </c>
      <c r="I379" s="330">
        <v>0</v>
      </c>
      <c r="J379" s="330">
        <v>0</v>
      </c>
      <c r="K379" s="330">
        <v>2</v>
      </c>
      <c r="L379" s="330">
        <v>0</v>
      </c>
      <c r="M379" s="60"/>
      <c r="N379" s="60"/>
      <c r="O379" s="60"/>
    </row>
    <row r="380" spans="1:15" x14ac:dyDescent="0.2">
      <c r="A380" s="58">
        <v>42320</v>
      </c>
      <c r="B380" s="55">
        <v>1112</v>
      </c>
      <c r="C380" s="56">
        <v>2015</v>
      </c>
      <c r="D380" s="60"/>
      <c r="E380" s="60"/>
      <c r="F380" s="60"/>
      <c r="G380" s="60"/>
      <c r="H380" s="60"/>
      <c r="I380" s="60"/>
      <c r="J380" s="60"/>
      <c r="K380" s="60"/>
      <c r="L380" s="60"/>
      <c r="M380" s="60"/>
      <c r="N380" s="60"/>
      <c r="O380" s="60"/>
    </row>
    <row r="381" spans="1:15" x14ac:dyDescent="0.2">
      <c r="A381" s="58">
        <v>42321</v>
      </c>
      <c r="B381" s="55">
        <v>1113</v>
      </c>
      <c r="C381" s="56">
        <v>2015</v>
      </c>
      <c r="D381" s="60"/>
      <c r="E381" s="60"/>
      <c r="F381" s="60"/>
      <c r="G381" s="60"/>
      <c r="H381" s="60"/>
      <c r="I381" s="60"/>
      <c r="J381" s="60"/>
      <c r="K381" s="60"/>
      <c r="L381" s="60"/>
      <c r="M381" s="60"/>
      <c r="N381" s="60"/>
      <c r="O381" s="60"/>
    </row>
    <row r="382" spans="1:15" x14ac:dyDescent="0.2">
      <c r="A382" s="58">
        <v>42322</v>
      </c>
      <c r="B382" s="55">
        <v>1114</v>
      </c>
      <c r="C382" s="56">
        <v>2015</v>
      </c>
      <c r="D382" s="60"/>
      <c r="E382" s="60"/>
      <c r="F382" s="60"/>
      <c r="G382" s="60"/>
      <c r="H382" s="60"/>
      <c r="I382" s="60"/>
      <c r="J382" s="60"/>
      <c r="K382" s="60"/>
      <c r="L382" s="60"/>
      <c r="M382" s="60"/>
      <c r="N382" s="60"/>
      <c r="O382" s="60"/>
    </row>
    <row r="383" spans="1:15" x14ac:dyDescent="0.2">
      <c r="A383" s="58">
        <v>42323</v>
      </c>
      <c r="B383" s="55">
        <v>1115</v>
      </c>
      <c r="C383" s="56">
        <v>2015</v>
      </c>
      <c r="D383" s="60"/>
      <c r="E383" s="60"/>
      <c r="F383" s="60"/>
      <c r="G383" s="60"/>
      <c r="H383" s="60"/>
      <c r="I383" s="60"/>
      <c r="J383" s="60"/>
      <c r="K383" s="60"/>
      <c r="L383" s="60"/>
      <c r="M383" s="60"/>
      <c r="N383" s="60"/>
      <c r="O383" s="60"/>
    </row>
    <row r="384" spans="1:15" x14ac:dyDescent="0.2">
      <c r="A384" s="58">
        <v>42324</v>
      </c>
      <c r="B384" s="55">
        <v>1116</v>
      </c>
      <c r="C384" s="56">
        <v>2015</v>
      </c>
      <c r="D384" s="60"/>
      <c r="E384" s="60"/>
      <c r="F384" s="60"/>
      <c r="G384" s="60"/>
      <c r="H384" s="60"/>
      <c r="I384" s="60"/>
      <c r="J384" s="60"/>
      <c r="K384" s="60"/>
      <c r="L384" s="60"/>
      <c r="M384" s="60"/>
      <c r="N384" s="60"/>
      <c r="O384" s="60"/>
    </row>
    <row r="385" spans="1:15" x14ac:dyDescent="0.2">
      <c r="A385" s="58">
        <v>42325</v>
      </c>
      <c r="B385" s="55">
        <v>1117</v>
      </c>
      <c r="C385" s="56">
        <v>2015</v>
      </c>
      <c r="D385" s="60"/>
      <c r="E385" s="60"/>
      <c r="F385" s="60"/>
      <c r="G385" s="60"/>
      <c r="H385" s="60"/>
      <c r="I385" s="60"/>
      <c r="J385" s="60"/>
      <c r="K385" s="60"/>
      <c r="L385" s="60"/>
      <c r="M385" s="60"/>
      <c r="N385" s="60"/>
      <c r="O385" s="60"/>
    </row>
    <row r="386" spans="1:15" x14ac:dyDescent="0.2">
      <c r="A386" s="58">
        <v>42326</v>
      </c>
      <c r="B386" s="55">
        <v>1118</v>
      </c>
      <c r="C386" s="56">
        <v>2015</v>
      </c>
      <c r="D386" s="60"/>
      <c r="E386" s="60"/>
      <c r="F386" s="60"/>
      <c r="G386" s="60"/>
      <c r="H386" s="60"/>
      <c r="I386" s="60"/>
      <c r="J386" s="60"/>
      <c r="K386" s="60"/>
      <c r="L386" s="60"/>
      <c r="M386" s="60"/>
      <c r="N386" s="60"/>
      <c r="O386" s="60"/>
    </row>
    <row r="387" spans="1:15" x14ac:dyDescent="0.2">
      <c r="A387" s="58">
        <v>42327</v>
      </c>
      <c r="B387" s="55">
        <v>1119</v>
      </c>
      <c r="C387" s="56">
        <v>2015</v>
      </c>
      <c r="D387" s="60"/>
      <c r="E387" s="60"/>
      <c r="F387" s="60"/>
      <c r="G387" s="60"/>
      <c r="H387" s="60"/>
      <c r="I387" s="60"/>
      <c r="J387" s="60"/>
      <c r="K387" s="60"/>
      <c r="L387" s="60"/>
      <c r="M387" s="60"/>
      <c r="N387" s="60"/>
      <c r="O387" s="60"/>
    </row>
    <row r="388" spans="1:15" x14ac:dyDescent="0.2">
      <c r="A388" s="58">
        <v>42328</v>
      </c>
      <c r="B388" s="55">
        <v>1120</v>
      </c>
      <c r="C388" s="56">
        <v>2015</v>
      </c>
      <c r="D388" s="60"/>
      <c r="E388" s="60"/>
      <c r="F388" s="60"/>
      <c r="G388" s="60"/>
      <c r="H388" s="60"/>
      <c r="I388" s="60"/>
      <c r="J388" s="60"/>
      <c r="K388" s="60"/>
      <c r="L388" s="60"/>
      <c r="M388" s="60"/>
      <c r="N388" s="60"/>
      <c r="O388" s="60"/>
    </row>
    <row r="389" spans="1:15" x14ac:dyDescent="0.2">
      <c r="A389" s="58">
        <v>42329</v>
      </c>
      <c r="B389" s="55">
        <v>1121</v>
      </c>
      <c r="C389" s="56">
        <v>2015</v>
      </c>
      <c r="D389" s="60"/>
      <c r="E389" s="60"/>
      <c r="F389" s="60"/>
      <c r="G389" s="60"/>
      <c r="H389" s="60"/>
      <c r="I389" s="60"/>
      <c r="J389" s="60"/>
      <c r="K389" s="60"/>
      <c r="L389" s="60"/>
      <c r="M389" s="60"/>
      <c r="N389" s="60"/>
      <c r="O389" s="60"/>
    </row>
    <row r="390" spans="1:15" x14ac:dyDescent="0.2">
      <c r="A390" s="58">
        <v>42330</v>
      </c>
      <c r="B390" s="55">
        <v>1122</v>
      </c>
      <c r="C390" s="56">
        <v>2015</v>
      </c>
      <c r="D390" s="60"/>
      <c r="E390" s="60"/>
      <c r="F390" s="60"/>
      <c r="G390" s="60"/>
      <c r="H390" s="60"/>
      <c r="I390" s="60"/>
      <c r="J390" s="60"/>
      <c r="K390" s="60"/>
      <c r="L390" s="60"/>
      <c r="M390" s="60"/>
      <c r="N390" s="60"/>
      <c r="O390" s="60"/>
    </row>
    <row r="391" spans="1:15" x14ac:dyDescent="0.2">
      <c r="A391" s="58">
        <v>42331</v>
      </c>
      <c r="B391" s="55">
        <v>1123</v>
      </c>
      <c r="C391" s="56">
        <v>2015</v>
      </c>
      <c r="D391" s="60"/>
      <c r="E391" s="60"/>
      <c r="F391" s="60"/>
      <c r="G391" s="60"/>
      <c r="H391" s="60"/>
      <c r="I391" s="60"/>
      <c r="J391" s="60"/>
      <c r="K391" s="60"/>
      <c r="L391" s="60"/>
      <c r="M391" s="60"/>
      <c r="N391" s="60"/>
      <c r="O391" s="60"/>
    </row>
    <row r="392" spans="1:15" x14ac:dyDescent="0.2">
      <c r="A392" s="58">
        <v>42332</v>
      </c>
      <c r="B392" s="55">
        <v>1124</v>
      </c>
      <c r="C392" s="56">
        <v>2015</v>
      </c>
      <c r="D392" s="60"/>
      <c r="E392" s="60"/>
      <c r="F392" s="60"/>
      <c r="G392" s="60"/>
      <c r="H392" s="60"/>
      <c r="I392" s="60"/>
      <c r="J392" s="60"/>
      <c r="K392" s="60"/>
      <c r="L392" s="60"/>
      <c r="M392" s="60"/>
      <c r="N392" s="60"/>
      <c r="O392" s="60"/>
    </row>
    <row r="393" spans="1:15" x14ac:dyDescent="0.2">
      <c r="A393" s="58">
        <v>42333</v>
      </c>
      <c r="B393" s="55">
        <v>1125</v>
      </c>
      <c r="C393" s="56">
        <v>2015</v>
      </c>
      <c r="D393" s="60"/>
      <c r="E393" s="60"/>
      <c r="F393" s="60"/>
      <c r="G393" s="60"/>
      <c r="H393" s="60"/>
      <c r="I393" s="60"/>
      <c r="J393" s="60"/>
      <c r="K393" s="60"/>
      <c r="L393" s="60"/>
      <c r="M393" s="60"/>
      <c r="N393" s="60"/>
      <c r="O393" s="60"/>
    </row>
    <row r="394" spans="1:15" x14ac:dyDescent="0.2">
      <c r="A394" s="58">
        <v>42334</v>
      </c>
      <c r="B394" s="55">
        <v>1126</v>
      </c>
      <c r="C394" s="56">
        <v>2015</v>
      </c>
      <c r="D394" s="60"/>
      <c r="E394" s="60"/>
      <c r="F394" s="60"/>
      <c r="G394" s="60"/>
      <c r="H394" s="60"/>
      <c r="I394" s="60"/>
      <c r="J394" s="60"/>
      <c r="K394" s="60"/>
      <c r="L394" s="60"/>
      <c r="M394" s="60"/>
      <c r="N394" s="60"/>
      <c r="O394" s="60"/>
    </row>
    <row r="395" spans="1:15" x14ac:dyDescent="0.2">
      <c r="A395" s="58">
        <v>42335</v>
      </c>
      <c r="B395" s="55">
        <v>1127</v>
      </c>
      <c r="C395" s="56">
        <v>2015</v>
      </c>
      <c r="D395" s="60"/>
      <c r="E395" s="60"/>
      <c r="F395" s="60"/>
      <c r="G395" s="60"/>
      <c r="H395" s="60"/>
      <c r="I395" s="60"/>
      <c r="J395" s="60"/>
      <c r="K395" s="60"/>
      <c r="L395" s="60"/>
      <c r="M395" s="60"/>
      <c r="N395" s="60"/>
      <c r="O395" s="60"/>
    </row>
    <row r="396" spans="1:15" x14ac:dyDescent="0.2">
      <c r="A396" s="58">
        <v>42336</v>
      </c>
      <c r="B396" s="55">
        <v>1128</v>
      </c>
      <c r="C396" s="56">
        <v>2015</v>
      </c>
      <c r="D396" s="60"/>
      <c r="E396" s="60"/>
      <c r="F396" s="60"/>
      <c r="G396" s="60"/>
      <c r="H396" s="60"/>
      <c r="I396" s="60"/>
      <c r="J396" s="60"/>
      <c r="K396" s="60"/>
      <c r="L396" s="60"/>
      <c r="M396" s="60"/>
      <c r="N396" s="60"/>
      <c r="O396" s="60"/>
    </row>
    <row r="397" spans="1:15" x14ac:dyDescent="0.2">
      <c r="A397" s="58">
        <v>42337</v>
      </c>
      <c r="B397" s="55">
        <v>1129</v>
      </c>
      <c r="C397" s="56">
        <v>2015</v>
      </c>
      <c r="D397" s="60"/>
      <c r="E397" s="60"/>
      <c r="F397" s="60"/>
      <c r="G397" s="60"/>
      <c r="H397" s="60"/>
      <c r="I397" s="60"/>
      <c r="J397" s="60"/>
      <c r="K397" s="60"/>
      <c r="L397" s="60"/>
      <c r="M397" s="60"/>
      <c r="N397" s="60"/>
      <c r="O397" s="60"/>
    </row>
    <row r="398" spans="1:15" x14ac:dyDescent="0.2">
      <c r="A398" s="58">
        <v>42338</v>
      </c>
      <c r="B398" s="55">
        <v>1130</v>
      </c>
      <c r="C398" s="56">
        <v>2015</v>
      </c>
      <c r="D398" s="60"/>
      <c r="E398" s="60"/>
      <c r="F398" s="60"/>
      <c r="G398" s="60"/>
      <c r="H398" s="60"/>
      <c r="I398" s="60"/>
      <c r="J398" s="60"/>
      <c r="K398" s="60"/>
      <c r="L398" s="60"/>
      <c r="M398" s="60"/>
      <c r="N398" s="60"/>
      <c r="O398" s="60"/>
    </row>
    <row r="399" spans="1:15" x14ac:dyDescent="0.2">
      <c r="A399" s="58">
        <v>42582</v>
      </c>
      <c r="B399" s="55">
        <v>731</v>
      </c>
      <c r="C399" s="56">
        <v>2016</v>
      </c>
      <c r="D399" s="335">
        <v>9</v>
      </c>
      <c r="E399" s="335">
        <v>0</v>
      </c>
      <c r="F399" s="335">
        <v>0</v>
      </c>
      <c r="G399" s="335">
        <v>2</v>
      </c>
      <c r="H399" s="335">
        <v>0</v>
      </c>
      <c r="I399" s="335">
        <v>0</v>
      </c>
      <c r="J399" s="335">
        <v>18</v>
      </c>
      <c r="K399" s="335">
        <v>206027</v>
      </c>
      <c r="L399" s="335">
        <v>20466</v>
      </c>
      <c r="M399" s="60"/>
      <c r="N399" s="60" t="s">
        <v>680</v>
      </c>
      <c r="O399" s="60"/>
    </row>
    <row r="400" spans="1:15" ht="15.75" x14ac:dyDescent="0.25">
      <c r="A400" s="58">
        <v>42583</v>
      </c>
      <c r="B400" s="55">
        <v>801</v>
      </c>
      <c r="C400" s="56">
        <v>2016</v>
      </c>
      <c r="D400" s="330">
        <v>7.13</v>
      </c>
      <c r="E400" s="330">
        <v>0</v>
      </c>
      <c r="F400" s="330">
        <v>0</v>
      </c>
      <c r="G400" s="330">
        <v>0</v>
      </c>
      <c r="H400" s="330">
        <v>0</v>
      </c>
      <c r="I400" s="330">
        <v>0</v>
      </c>
      <c r="J400" s="330">
        <v>0</v>
      </c>
      <c r="K400" s="336">
        <v>330</v>
      </c>
      <c r="L400" s="336">
        <v>68</v>
      </c>
      <c r="M400" s="60"/>
      <c r="N400" s="60" t="s">
        <v>690</v>
      </c>
      <c r="O400" s="60"/>
    </row>
    <row r="401" spans="1:15" ht="15.75" x14ac:dyDescent="0.25">
      <c r="A401" s="58">
        <v>42584</v>
      </c>
      <c r="B401" s="55">
        <v>802</v>
      </c>
      <c r="C401" s="56">
        <v>2016</v>
      </c>
      <c r="D401" s="330">
        <v>19.29</v>
      </c>
      <c r="E401" s="330">
        <v>0</v>
      </c>
      <c r="F401" s="330">
        <v>0</v>
      </c>
      <c r="G401" s="330">
        <v>0</v>
      </c>
      <c r="H401" s="330">
        <v>0</v>
      </c>
      <c r="I401" s="330">
        <v>0</v>
      </c>
      <c r="J401" s="330">
        <v>0</v>
      </c>
      <c r="K401" s="336">
        <v>715</v>
      </c>
      <c r="L401" s="336">
        <v>161</v>
      </c>
      <c r="M401" s="60"/>
      <c r="N401" s="60"/>
      <c r="O401" s="60"/>
    </row>
    <row r="402" spans="1:15" ht="15.75" x14ac:dyDescent="0.25">
      <c r="A402" s="58">
        <v>42585</v>
      </c>
      <c r="B402" s="55">
        <v>803</v>
      </c>
      <c r="C402" s="56">
        <v>2016</v>
      </c>
      <c r="D402" s="330">
        <v>7.76</v>
      </c>
      <c r="E402" s="330">
        <v>0</v>
      </c>
      <c r="F402" s="330">
        <v>0</v>
      </c>
      <c r="G402" s="330">
        <v>0</v>
      </c>
      <c r="H402" s="330">
        <v>0</v>
      </c>
      <c r="I402" s="330">
        <v>0</v>
      </c>
      <c r="J402" s="330">
        <v>0</v>
      </c>
      <c r="K402" s="336">
        <v>626</v>
      </c>
      <c r="L402" s="336">
        <v>128</v>
      </c>
      <c r="M402" s="60"/>
      <c r="N402" s="60"/>
      <c r="O402" s="60"/>
    </row>
    <row r="403" spans="1:15" ht="15.75" x14ac:dyDescent="0.25">
      <c r="A403" s="58">
        <v>42586</v>
      </c>
      <c r="B403" s="55">
        <v>804</v>
      </c>
      <c r="C403" s="56">
        <v>2016</v>
      </c>
      <c r="D403" s="330">
        <v>15.73</v>
      </c>
      <c r="E403" s="330">
        <v>0</v>
      </c>
      <c r="F403" s="330">
        <v>0</v>
      </c>
      <c r="G403" s="330">
        <v>0</v>
      </c>
      <c r="H403" s="330">
        <v>0</v>
      </c>
      <c r="I403" s="330">
        <v>0</v>
      </c>
      <c r="J403" s="330">
        <v>1.21</v>
      </c>
      <c r="K403" s="336">
        <v>477</v>
      </c>
      <c r="L403" s="336">
        <v>87</v>
      </c>
      <c r="M403" s="60"/>
      <c r="N403" s="60"/>
      <c r="O403" s="60"/>
    </row>
    <row r="404" spans="1:15" ht="15.75" x14ac:dyDescent="0.25">
      <c r="A404" s="58">
        <v>42587</v>
      </c>
      <c r="B404" s="55">
        <v>805</v>
      </c>
      <c r="C404" s="56">
        <v>2016</v>
      </c>
      <c r="D404" s="330">
        <v>18.02</v>
      </c>
      <c r="E404" s="330">
        <v>0</v>
      </c>
      <c r="F404" s="330">
        <v>0</v>
      </c>
      <c r="G404" s="330">
        <v>0</v>
      </c>
      <c r="H404" s="330">
        <v>0</v>
      </c>
      <c r="I404" s="330">
        <v>0</v>
      </c>
      <c r="J404" s="330">
        <v>0</v>
      </c>
      <c r="K404" s="336">
        <v>508</v>
      </c>
      <c r="L404" s="336">
        <v>82</v>
      </c>
      <c r="M404" s="60"/>
      <c r="N404" s="60"/>
      <c r="O404" s="60"/>
    </row>
    <row r="405" spans="1:15" ht="15.75" x14ac:dyDescent="0.25">
      <c r="A405" s="58">
        <v>42588</v>
      </c>
      <c r="B405" s="55">
        <v>806</v>
      </c>
      <c r="C405" s="56">
        <v>2016</v>
      </c>
      <c r="D405" s="330">
        <v>10.42</v>
      </c>
      <c r="E405" s="330">
        <v>1.04</v>
      </c>
      <c r="F405" s="330">
        <v>0</v>
      </c>
      <c r="G405" s="330">
        <v>0</v>
      </c>
      <c r="H405" s="330">
        <v>0</v>
      </c>
      <c r="I405" s="330">
        <v>0</v>
      </c>
      <c r="J405" s="330">
        <v>0</v>
      </c>
      <c r="K405" s="336">
        <v>240</v>
      </c>
      <c r="L405" s="336">
        <v>34</v>
      </c>
      <c r="M405" s="60"/>
      <c r="N405" s="60"/>
      <c r="O405" s="60"/>
    </row>
    <row r="406" spans="1:15" ht="15.75" x14ac:dyDescent="0.25">
      <c r="A406" s="58">
        <v>42589</v>
      </c>
      <c r="B406" s="55">
        <v>807</v>
      </c>
      <c r="C406" s="56">
        <v>2016</v>
      </c>
      <c r="D406" s="330">
        <v>8.89</v>
      </c>
      <c r="E406" s="330">
        <v>0</v>
      </c>
      <c r="F406" s="330">
        <v>0</v>
      </c>
      <c r="G406" s="330">
        <v>0</v>
      </c>
      <c r="H406" s="330">
        <v>0</v>
      </c>
      <c r="I406" s="330">
        <v>0</v>
      </c>
      <c r="J406" s="330">
        <v>0</v>
      </c>
      <c r="K406" s="336">
        <v>143</v>
      </c>
      <c r="L406" s="336">
        <v>18</v>
      </c>
      <c r="M406" s="60"/>
      <c r="N406" s="60"/>
      <c r="O406" s="60"/>
    </row>
    <row r="407" spans="1:15" ht="15.75" x14ac:dyDescent="0.25">
      <c r="A407" s="58">
        <v>42590</v>
      </c>
      <c r="B407" s="55">
        <v>808</v>
      </c>
      <c r="C407" s="56">
        <v>2016</v>
      </c>
      <c r="D407" s="330">
        <v>33.04</v>
      </c>
      <c r="E407" s="330">
        <v>0</v>
      </c>
      <c r="F407" s="330">
        <v>0</v>
      </c>
      <c r="G407" s="330">
        <v>0</v>
      </c>
      <c r="H407" s="330">
        <v>0</v>
      </c>
      <c r="I407" s="330">
        <v>0</v>
      </c>
      <c r="J407" s="330">
        <v>0</v>
      </c>
      <c r="K407" s="336">
        <v>237</v>
      </c>
      <c r="L407" s="336">
        <v>25</v>
      </c>
      <c r="M407" s="60"/>
      <c r="N407" s="60"/>
      <c r="O407" s="60"/>
    </row>
    <row r="408" spans="1:15" ht="15.75" x14ac:dyDescent="0.25">
      <c r="A408" s="58">
        <v>42591</v>
      </c>
      <c r="B408" s="55">
        <v>809</v>
      </c>
      <c r="C408" s="56">
        <v>2016</v>
      </c>
      <c r="D408" s="330">
        <v>38.75</v>
      </c>
      <c r="E408" s="330">
        <v>0</v>
      </c>
      <c r="F408" s="330">
        <v>0</v>
      </c>
      <c r="G408" s="330">
        <v>0</v>
      </c>
      <c r="H408" s="330">
        <v>0</v>
      </c>
      <c r="I408" s="330">
        <v>0</v>
      </c>
      <c r="J408" s="330">
        <v>0</v>
      </c>
      <c r="K408" s="336">
        <v>375</v>
      </c>
      <c r="L408" s="336">
        <v>33</v>
      </c>
      <c r="M408" s="60"/>
      <c r="N408" s="60"/>
      <c r="O408" s="60"/>
    </row>
    <row r="409" spans="1:15" ht="15.75" x14ac:dyDescent="0.25">
      <c r="A409" s="58">
        <v>42592</v>
      </c>
      <c r="B409" s="55">
        <v>810</v>
      </c>
      <c r="C409" s="56">
        <v>2016</v>
      </c>
      <c r="D409" s="330">
        <v>82.8</v>
      </c>
      <c r="E409" s="330">
        <v>3.6</v>
      </c>
      <c r="F409" s="330">
        <v>0</v>
      </c>
      <c r="G409" s="330">
        <v>0</v>
      </c>
      <c r="H409" s="330">
        <v>0</v>
      </c>
      <c r="I409" s="330">
        <v>0</v>
      </c>
      <c r="J409" s="330">
        <v>1.2</v>
      </c>
      <c r="K409" s="336">
        <v>304</v>
      </c>
      <c r="L409" s="336">
        <v>21</v>
      </c>
      <c r="M409" s="60"/>
      <c r="N409" s="60"/>
      <c r="O409" s="60"/>
    </row>
    <row r="410" spans="1:15" ht="15.75" x14ac:dyDescent="0.25">
      <c r="A410" s="58">
        <v>42593</v>
      </c>
      <c r="B410" s="55">
        <v>811</v>
      </c>
      <c r="C410" s="56">
        <v>2016</v>
      </c>
      <c r="D410" s="330">
        <v>87.4</v>
      </c>
      <c r="E410" s="330">
        <v>0</v>
      </c>
      <c r="F410" s="330">
        <v>0</v>
      </c>
      <c r="G410" s="330">
        <v>0</v>
      </c>
      <c r="H410" s="330">
        <v>0</v>
      </c>
      <c r="I410" s="330">
        <v>0</v>
      </c>
      <c r="J410" s="330">
        <v>0</v>
      </c>
      <c r="K410" s="336">
        <v>292</v>
      </c>
      <c r="L410" s="336">
        <v>15</v>
      </c>
      <c r="M410" s="60"/>
      <c r="N410" s="60"/>
      <c r="O410" s="60"/>
    </row>
    <row r="411" spans="1:15" ht="15.75" x14ac:dyDescent="0.25">
      <c r="A411" s="58">
        <v>42594</v>
      </c>
      <c r="B411" s="55">
        <v>812</v>
      </c>
      <c r="C411" s="56">
        <v>2016</v>
      </c>
      <c r="D411" s="330">
        <v>91.3</v>
      </c>
      <c r="E411" s="330">
        <v>13.2</v>
      </c>
      <c r="F411" s="330">
        <v>0</v>
      </c>
      <c r="G411" s="330">
        <v>0</v>
      </c>
      <c r="H411" s="330">
        <v>0</v>
      </c>
      <c r="I411" s="330">
        <v>0</v>
      </c>
      <c r="J411" s="330">
        <v>0</v>
      </c>
      <c r="K411" s="336">
        <v>180</v>
      </c>
      <c r="L411" s="336">
        <v>10</v>
      </c>
      <c r="M411" s="60"/>
      <c r="N411" s="60"/>
      <c r="O411" s="60"/>
    </row>
    <row r="412" spans="1:15" ht="15.75" x14ac:dyDescent="0.25">
      <c r="A412" s="58">
        <v>42595</v>
      </c>
      <c r="B412" s="55">
        <v>813</v>
      </c>
      <c r="C412" s="56">
        <v>2016</v>
      </c>
      <c r="D412" s="330">
        <v>28.35</v>
      </c>
      <c r="E412" s="330">
        <v>3.15</v>
      </c>
      <c r="F412" s="330">
        <v>0</v>
      </c>
      <c r="G412" s="330">
        <v>0</v>
      </c>
      <c r="H412" s="330">
        <v>0</v>
      </c>
      <c r="I412" s="330">
        <v>0</v>
      </c>
      <c r="J412" s="330">
        <v>0</v>
      </c>
      <c r="K412" s="336">
        <v>141</v>
      </c>
      <c r="L412" s="336">
        <v>7</v>
      </c>
      <c r="M412" s="60"/>
      <c r="N412" s="60"/>
      <c r="O412" s="60"/>
    </row>
    <row r="413" spans="1:15" ht="15.75" x14ac:dyDescent="0.25">
      <c r="A413" s="58">
        <v>42596</v>
      </c>
      <c r="B413" s="55">
        <v>814</v>
      </c>
      <c r="C413" s="56">
        <v>2016</v>
      </c>
      <c r="D413" s="330">
        <v>10</v>
      </c>
      <c r="E413" s="330">
        <v>1</v>
      </c>
      <c r="F413" s="330">
        <v>0</v>
      </c>
      <c r="G413" s="330">
        <v>0</v>
      </c>
      <c r="H413" s="330">
        <v>0</v>
      </c>
      <c r="I413" s="330">
        <v>0</v>
      </c>
      <c r="J413" s="330">
        <v>0</v>
      </c>
      <c r="K413" s="336">
        <v>41</v>
      </c>
      <c r="L413" s="336">
        <v>2</v>
      </c>
      <c r="M413" s="60"/>
      <c r="N413" s="60"/>
      <c r="O413" s="60"/>
    </row>
    <row r="414" spans="1:15" ht="15.75" x14ac:dyDescent="0.25">
      <c r="A414" s="58">
        <v>42597</v>
      </c>
      <c r="B414" s="55">
        <v>815</v>
      </c>
      <c r="C414" s="56">
        <v>2016</v>
      </c>
      <c r="D414" s="330">
        <v>0</v>
      </c>
      <c r="E414" s="330">
        <v>1</v>
      </c>
      <c r="F414" s="330">
        <v>0</v>
      </c>
      <c r="G414" s="330">
        <v>0</v>
      </c>
      <c r="H414" s="330">
        <v>0</v>
      </c>
      <c r="I414" s="330">
        <v>0</v>
      </c>
      <c r="J414" s="330">
        <v>0</v>
      </c>
      <c r="K414" s="336">
        <v>34</v>
      </c>
      <c r="L414" s="336">
        <v>2</v>
      </c>
      <c r="M414" s="60"/>
      <c r="N414" s="60"/>
      <c r="O414" s="60"/>
    </row>
    <row r="415" spans="1:15" ht="15.75" x14ac:dyDescent="0.25">
      <c r="A415" s="58">
        <v>42598</v>
      </c>
      <c r="B415" s="55">
        <v>816</v>
      </c>
      <c r="C415" s="56">
        <v>2016</v>
      </c>
      <c r="D415" s="330">
        <v>0</v>
      </c>
      <c r="E415" s="330">
        <v>1</v>
      </c>
      <c r="F415" s="330">
        <v>0</v>
      </c>
      <c r="G415" s="330">
        <v>0</v>
      </c>
      <c r="H415" s="330">
        <v>0</v>
      </c>
      <c r="I415" s="330">
        <v>0</v>
      </c>
      <c r="J415" s="330">
        <v>1</v>
      </c>
      <c r="K415" s="336">
        <v>29</v>
      </c>
      <c r="L415" s="336">
        <v>2</v>
      </c>
      <c r="M415" s="60"/>
      <c r="N415" s="60"/>
      <c r="O415" s="60"/>
    </row>
    <row r="416" spans="1:15" ht="15.75" x14ac:dyDescent="0.25">
      <c r="A416" s="58">
        <v>42599</v>
      </c>
      <c r="B416" s="55">
        <v>817</v>
      </c>
      <c r="C416" s="56">
        <v>2016</v>
      </c>
      <c r="D416" s="330">
        <v>5</v>
      </c>
      <c r="E416" s="330">
        <v>1</v>
      </c>
      <c r="F416" s="330">
        <v>0</v>
      </c>
      <c r="G416" s="330">
        <v>0</v>
      </c>
      <c r="H416" s="330">
        <v>0</v>
      </c>
      <c r="I416" s="330">
        <v>0</v>
      </c>
      <c r="J416" s="330">
        <v>0</v>
      </c>
      <c r="K416" s="336">
        <v>54</v>
      </c>
      <c r="L416" s="336">
        <v>3</v>
      </c>
      <c r="M416" s="60"/>
      <c r="N416" s="60"/>
      <c r="O416" s="60"/>
    </row>
    <row r="417" spans="1:15" ht="15.75" x14ac:dyDescent="0.25">
      <c r="A417" s="58">
        <v>42600</v>
      </c>
      <c r="B417" s="55">
        <v>818</v>
      </c>
      <c r="C417" s="56">
        <v>2016</v>
      </c>
      <c r="D417" s="330">
        <v>5</v>
      </c>
      <c r="E417" s="330">
        <v>0</v>
      </c>
      <c r="F417" s="330">
        <v>0</v>
      </c>
      <c r="G417" s="330">
        <v>0</v>
      </c>
      <c r="H417" s="330">
        <v>0</v>
      </c>
      <c r="I417" s="330">
        <v>0</v>
      </c>
      <c r="J417" s="330">
        <v>0</v>
      </c>
      <c r="K417" s="336">
        <v>51</v>
      </c>
      <c r="L417" s="336">
        <v>3</v>
      </c>
      <c r="M417" s="60"/>
      <c r="N417" s="60"/>
      <c r="O417" s="60"/>
    </row>
    <row r="418" spans="1:15" ht="15.75" x14ac:dyDescent="0.25">
      <c r="A418" s="58">
        <v>42601</v>
      </c>
      <c r="B418" s="55">
        <v>819</v>
      </c>
      <c r="C418" s="56">
        <v>2016</v>
      </c>
      <c r="D418" s="330">
        <v>1</v>
      </c>
      <c r="E418" s="330">
        <v>2</v>
      </c>
      <c r="F418" s="330">
        <v>0</v>
      </c>
      <c r="G418" s="330">
        <v>0</v>
      </c>
      <c r="H418" s="330">
        <v>0</v>
      </c>
      <c r="I418" s="330">
        <v>0</v>
      </c>
      <c r="J418" s="330">
        <v>0</v>
      </c>
      <c r="K418" s="336">
        <v>42</v>
      </c>
      <c r="L418" s="336">
        <v>2</v>
      </c>
      <c r="M418" s="60"/>
      <c r="N418" s="60"/>
      <c r="O418" s="60"/>
    </row>
    <row r="419" spans="1:15" ht="15.75" x14ac:dyDescent="0.25">
      <c r="A419" s="58">
        <v>42602</v>
      </c>
      <c r="B419" s="55">
        <v>820</v>
      </c>
      <c r="C419" s="56">
        <v>2016</v>
      </c>
      <c r="D419" s="330">
        <v>1</v>
      </c>
      <c r="E419" s="330">
        <v>1</v>
      </c>
      <c r="F419" s="330">
        <v>0</v>
      </c>
      <c r="G419" s="330">
        <v>0</v>
      </c>
      <c r="H419" s="330">
        <v>0</v>
      </c>
      <c r="I419" s="330">
        <v>0</v>
      </c>
      <c r="J419" s="330">
        <v>0</v>
      </c>
      <c r="K419" s="336">
        <v>43</v>
      </c>
      <c r="L419" s="336">
        <v>2</v>
      </c>
      <c r="M419" s="60"/>
      <c r="N419" s="60"/>
      <c r="O419" s="60"/>
    </row>
    <row r="420" spans="1:15" ht="15.75" x14ac:dyDescent="0.25">
      <c r="A420" s="58">
        <v>42603</v>
      </c>
      <c r="B420" s="55">
        <v>821</v>
      </c>
      <c r="C420" s="56">
        <v>2016</v>
      </c>
      <c r="D420" s="330">
        <v>0</v>
      </c>
      <c r="E420" s="330">
        <v>0</v>
      </c>
      <c r="F420" s="330">
        <v>0</v>
      </c>
      <c r="G420" s="330">
        <v>0</v>
      </c>
      <c r="H420" s="330">
        <v>0</v>
      </c>
      <c r="I420" s="330">
        <v>0</v>
      </c>
      <c r="J420" s="330">
        <v>0</v>
      </c>
      <c r="K420" s="336">
        <v>28</v>
      </c>
      <c r="L420" s="336">
        <v>2</v>
      </c>
      <c r="M420" s="60"/>
      <c r="N420" s="60"/>
      <c r="O420" s="60"/>
    </row>
    <row r="421" spans="1:15" ht="15.75" x14ac:dyDescent="0.25">
      <c r="A421" s="58">
        <v>42604</v>
      </c>
      <c r="B421" s="55">
        <v>822</v>
      </c>
      <c r="C421" s="56">
        <v>2016</v>
      </c>
      <c r="D421" s="330">
        <v>4</v>
      </c>
      <c r="E421" s="330">
        <v>5</v>
      </c>
      <c r="F421" s="330">
        <v>0</v>
      </c>
      <c r="G421" s="330">
        <v>0</v>
      </c>
      <c r="H421" s="330">
        <v>0</v>
      </c>
      <c r="I421" s="330">
        <v>0</v>
      </c>
      <c r="J421" s="330">
        <v>0</v>
      </c>
      <c r="K421" s="336">
        <v>29</v>
      </c>
      <c r="L421" s="336">
        <v>2</v>
      </c>
      <c r="M421" s="60"/>
      <c r="N421" s="60"/>
      <c r="O421" s="60"/>
    </row>
    <row r="422" spans="1:15" ht="15.75" x14ac:dyDescent="0.25">
      <c r="A422" s="58">
        <v>42605</v>
      </c>
      <c r="B422" s="55">
        <v>823</v>
      </c>
      <c r="C422" s="56">
        <v>2016</v>
      </c>
      <c r="D422" s="330">
        <v>19</v>
      </c>
      <c r="E422" s="330">
        <v>5</v>
      </c>
      <c r="F422" s="330">
        <v>0</v>
      </c>
      <c r="G422" s="330">
        <v>0</v>
      </c>
      <c r="H422" s="330">
        <v>0</v>
      </c>
      <c r="I422" s="330">
        <v>0</v>
      </c>
      <c r="J422" s="330">
        <v>0</v>
      </c>
      <c r="K422" s="336">
        <v>6</v>
      </c>
      <c r="L422" s="336">
        <v>0</v>
      </c>
      <c r="M422" s="60"/>
      <c r="N422" s="60"/>
      <c r="O422" s="60"/>
    </row>
    <row r="423" spans="1:15" ht="15.75" x14ac:dyDescent="0.25">
      <c r="A423" s="58">
        <v>42606</v>
      </c>
      <c r="B423" s="55">
        <v>824</v>
      </c>
      <c r="C423" s="56">
        <v>2016</v>
      </c>
      <c r="D423" s="330">
        <v>13</v>
      </c>
      <c r="E423" s="330">
        <v>9</v>
      </c>
      <c r="F423" s="330">
        <v>0</v>
      </c>
      <c r="G423" s="330">
        <v>0</v>
      </c>
      <c r="H423" s="330">
        <v>0</v>
      </c>
      <c r="I423" s="330">
        <v>0</v>
      </c>
      <c r="J423" s="330">
        <v>0</v>
      </c>
      <c r="K423" s="336">
        <v>9</v>
      </c>
      <c r="L423" s="336">
        <v>0</v>
      </c>
      <c r="M423" s="60"/>
      <c r="N423" s="60"/>
      <c r="O423" s="60"/>
    </row>
    <row r="424" spans="1:15" ht="15.75" x14ac:dyDescent="0.25">
      <c r="A424" s="58">
        <v>42607</v>
      </c>
      <c r="B424" s="55">
        <v>825</v>
      </c>
      <c r="C424" s="56">
        <v>2016</v>
      </c>
      <c r="D424" s="330">
        <v>8</v>
      </c>
      <c r="E424" s="330">
        <v>3</v>
      </c>
      <c r="F424" s="330">
        <v>0</v>
      </c>
      <c r="G424" s="330">
        <v>0</v>
      </c>
      <c r="H424" s="330">
        <v>0</v>
      </c>
      <c r="I424" s="330">
        <v>0</v>
      </c>
      <c r="J424" s="330">
        <v>1</v>
      </c>
      <c r="K424" s="336">
        <v>37</v>
      </c>
      <c r="L424" s="336">
        <v>2</v>
      </c>
      <c r="M424" s="60"/>
      <c r="N424" s="60"/>
      <c r="O424" s="60"/>
    </row>
    <row r="425" spans="1:15" ht="15.75" x14ac:dyDescent="0.25">
      <c r="A425" s="58">
        <v>42608</v>
      </c>
      <c r="B425" s="55">
        <v>826</v>
      </c>
      <c r="C425" s="56">
        <v>2016</v>
      </c>
      <c r="D425" s="330">
        <v>4</v>
      </c>
      <c r="E425" s="330">
        <v>0</v>
      </c>
      <c r="F425" s="330">
        <v>0</v>
      </c>
      <c r="G425" s="330">
        <v>0</v>
      </c>
      <c r="H425" s="330">
        <v>0</v>
      </c>
      <c r="I425" s="330">
        <v>0</v>
      </c>
      <c r="J425" s="330">
        <v>0</v>
      </c>
      <c r="K425" s="336">
        <v>24</v>
      </c>
      <c r="L425" s="336">
        <v>1</v>
      </c>
      <c r="M425" s="60"/>
      <c r="N425" s="60"/>
      <c r="O425" s="60"/>
    </row>
    <row r="426" spans="1:15" ht="15.75" x14ac:dyDescent="0.25">
      <c r="A426" s="58">
        <v>42609</v>
      </c>
      <c r="B426" s="55">
        <v>827</v>
      </c>
      <c r="C426" s="56">
        <v>2016</v>
      </c>
      <c r="D426" s="330">
        <v>13</v>
      </c>
      <c r="E426" s="330">
        <v>8</v>
      </c>
      <c r="F426" s="330">
        <v>0</v>
      </c>
      <c r="G426" s="330">
        <v>0</v>
      </c>
      <c r="H426" s="330">
        <v>0</v>
      </c>
      <c r="I426" s="330">
        <v>0</v>
      </c>
      <c r="J426" s="330">
        <v>0</v>
      </c>
      <c r="K426" s="336">
        <v>11</v>
      </c>
      <c r="L426" s="336">
        <v>1</v>
      </c>
      <c r="M426" s="60"/>
      <c r="N426" s="60"/>
      <c r="O426" s="60"/>
    </row>
    <row r="427" spans="1:15" ht="15.75" x14ac:dyDescent="0.25">
      <c r="A427" s="58">
        <v>42610</v>
      </c>
      <c r="B427" s="55">
        <v>828</v>
      </c>
      <c r="C427" s="56">
        <v>2016</v>
      </c>
      <c r="D427" s="330">
        <v>37</v>
      </c>
      <c r="E427" s="330">
        <v>17</v>
      </c>
      <c r="F427" s="330">
        <v>0</v>
      </c>
      <c r="G427" s="330">
        <v>0</v>
      </c>
      <c r="H427" s="330">
        <v>0</v>
      </c>
      <c r="I427" s="330">
        <v>0</v>
      </c>
      <c r="J427" s="330">
        <v>0</v>
      </c>
      <c r="K427" s="336">
        <v>47</v>
      </c>
      <c r="L427" s="336">
        <v>2</v>
      </c>
      <c r="M427" s="60"/>
      <c r="N427" s="60"/>
      <c r="O427" s="60"/>
    </row>
    <row r="428" spans="1:15" ht="15.75" x14ac:dyDescent="0.25">
      <c r="A428" s="58">
        <v>42611</v>
      </c>
      <c r="B428" s="55">
        <v>829</v>
      </c>
      <c r="C428" s="56">
        <v>2016</v>
      </c>
      <c r="D428" s="330">
        <v>73</v>
      </c>
      <c r="E428" s="330">
        <v>0</v>
      </c>
      <c r="F428" s="330">
        <v>0</v>
      </c>
      <c r="G428" s="330">
        <v>0</v>
      </c>
      <c r="H428" s="330">
        <v>1</v>
      </c>
      <c r="I428" s="330">
        <v>0</v>
      </c>
      <c r="J428" s="330">
        <v>0</v>
      </c>
      <c r="K428" s="336">
        <v>31</v>
      </c>
      <c r="L428" s="336">
        <v>2</v>
      </c>
      <c r="M428" s="60"/>
      <c r="N428" s="60"/>
      <c r="O428" s="60"/>
    </row>
    <row r="429" spans="1:15" ht="15.75" x14ac:dyDescent="0.25">
      <c r="A429" s="58">
        <v>42612</v>
      </c>
      <c r="B429" s="55">
        <v>830</v>
      </c>
      <c r="C429" s="56">
        <v>2016</v>
      </c>
      <c r="D429" s="330">
        <v>56</v>
      </c>
      <c r="E429" s="330">
        <v>14</v>
      </c>
      <c r="F429" s="330">
        <v>0</v>
      </c>
      <c r="G429" s="330">
        <v>0</v>
      </c>
      <c r="H429" s="330">
        <v>0</v>
      </c>
      <c r="I429" s="330">
        <v>0</v>
      </c>
      <c r="J429" s="330">
        <v>0</v>
      </c>
      <c r="K429" s="336">
        <v>8</v>
      </c>
      <c r="L429" s="336">
        <v>0</v>
      </c>
      <c r="M429" s="60"/>
      <c r="N429" s="60"/>
      <c r="O429" s="60"/>
    </row>
    <row r="430" spans="1:15" ht="15.75" x14ac:dyDescent="0.25">
      <c r="A430" s="58">
        <v>42613</v>
      </c>
      <c r="B430" s="55">
        <v>831</v>
      </c>
      <c r="C430" s="56">
        <v>2016</v>
      </c>
      <c r="D430" s="330">
        <v>407</v>
      </c>
      <c r="E430" s="330">
        <v>25</v>
      </c>
      <c r="F430" s="330">
        <v>0</v>
      </c>
      <c r="G430" s="330">
        <v>0</v>
      </c>
      <c r="H430" s="330">
        <v>0</v>
      </c>
      <c r="I430" s="330">
        <v>0</v>
      </c>
      <c r="J430" s="330">
        <v>0</v>
      </c>
      <c r="K430" s="336">
        <v>13</v>
      </c>
      <c r="L430" s="336">
        <v>1</v>
      </c>
      <c r="M430" s="60"/>
      <c r="N430" s="60"/>
      <c r="O430" s="60"/>
    </row>
    <row r="431" spans="1:15" ht="15.75" x14ac:dyDescent="0.25">
      <c r="A431" s="58">
        <v>42614</v>
      </c>
      <c r="B431" s="55">
        <v>901</v>
      </c>
      <c r="C431" s="56">
        <v>2016</v>
      </c>
      <c r="D431" s="330">
        <v>115</v>
      </c>
      <c r="E431" s="330">
        <v>31</v>
      </c>
      <c r="F431" s="330">
        <v>0</v>
      </c>
      <c r="G431" s="330">
        <v>0</v>
      </c>
      <c r="H431" s="330">
        <v>0</v>
      </c>
      <c r="I431" s="330">
        <v>0</v>
      </c>
      <c r="J431" s="330">
        <v>0</v>
      </c>
      <c r="K431" s="336">
        <v>39</v>
      </c>
      <c r="L431" s="336">
        <v>2</v>
      </c>
      <c r="M431" s="60"/>
      <c r="N431" s="60"/>
      <c r="O431" s="60"/>
    </row>
    <row r="432" spans="1:15" ht="15.75" x14ac:dyDescent="0.25">
      <c r="A432" s="58">
        <v>42615</v>
      </c>
      <c r="B432" s="55">
        <v>902</v>
      </c>
      <c r="C432" s="56">
        <v>2016</v>
      </c>
      <c r="D432" s="330">
        <v>452</v>
      </c>
      <c r="E432" s="330">
        <v>90</v>
      </c>
      <c r="F432" s="330">
        <v>0</v>
      </c>
      <c r="G432" s="330">
        <v>0</v>
      </c>
      <c r="H432" s="330">
        <v>0</v>
      </c>
      <c r="I432" s="330">
        <v>0</v>
      </c>
      <c r="J432" s="330">
        <v>0</v>
      </c>
      <c r="K432" s="336">
        <v>85</v>
      </c>
      <c r="L432" s="336">
        <v>4</v>
      </c>
      <c r="M432" s="60"/>
      <c r="N432" s="60"/>
      <c r="O432" s="60"/>
    </row>
    <row r="433" spans="1:15" ht="15.75" x14ac:dyDescent="0.25">
      <c r="A433" s="58">
        <v>42616</v>
      </c>
      <c r="B433" s="55">
        <v>903</v>
      </c>
      <c r="C433" s="56">
        <v>2016</v>
      </c>
      <c r="D433" s="330">
        <v>63</v>
      </c>
      <c r="E433" s="330">
        <v>38</v>
      </c>
      <c r="F433" s="330">
        <v>0</v>
      </c>
      <c r="G433" s="330">
        <v>0</v>
      </c>
      <c r="H433" s="330">
        <v>0</v>
      </c>
      <c r="I433" s="330">
        <v>0</v>
      </c>
      <c r="J433" s="330">
        <v>0</v>
      </c>
      <c r="K433" s="336">
        <v>28</v>
      </c>
      <c r="L433" s="336">
        <v>1</v>
      </c>
      <c r="M433" s="60"/>
      <c r="N433" s="60"/>
      <c r="O433" s="60"/>
    </row>
    <row r="434" spans="1:15" ht="15.75" x14ac:dyDescent="0.25">
      <c r="A434" s="58">
        <v>42617</v>
      </c>
      <c r="B434" s="55">
        <v>904</v>
      </c>
      <c r="C434" s="56">
        <v>2016</v>
      </c>
      <c r="D434" s="330">
        <v>56</v>
      </c>
      <c r="E434" s="330">
        <v>24</v>
      </c>
      <c r="F434" s="330">
        <v>0</v>
      </c>
      <c r="G434" s="330">
        <v>0</v>
      </c>
      <c r="H434" s="330">
        <v>0</v>
      </c>
      <c r="I434" s="330">
        <v>0</v>
      </c>
      <c r="J434" s="330">
        <v>0</v>
      </c>
      <c r="K434" s="336">
        <v>18</v>
      </c>
      <c r="L434" s="336">
        <v>1</v>
      </c>
      <c r="M434" s="60"/>
      <c r="N434" s="60"/>
      <c r="O434" s="60"/>
    </row>
    <row r="435" spans="1:15" ht="15.75" x14ac:dyDescent="0.25">
      <c r="A435" s="58">
        <v>42618</v>
      </c>
      <c r="B435" s="55">
        <v>905</v>
      </c>
      <c r="C435" s="56">
        <v>2016</v>
      </c>
      <c r="D435" s="330">
        <v>174</v>
      </c>
      <c r="E435" s="330">
        <v>50</v>
      </c>
      <c r="F435" s="330">
        <v>0</v>
      </c>
      <c r="G435" s="330">
        <v>0</v>
      </c>
      <c r="H435" s="330">
        <v>0</v>
      </c>
      <c r="I435" s="330">
        <v>0</v>
      </c>
      <c r="J435" s="330">
        <v>0</v>
      </c>
      <c r="K435" s="336">
        <v>37</v>
      </c>
      <c r="L435" s="336">
        <v>2</v>
      </c>
      <c r="M435" s="60"/>
      <c r="N435" s="60"/>
      <c r="O435" s="60"/>
    </row>
    <row r="436" spans="1:15" ht="15.75" x14ac:dyDescent="0.25">
      <c r="A436" s="58">
        <v>42619</v>
      </c>
      <c r="B436" s="55">
        <v>906</v>
      </c>
      <c r="C436" s="56">
        <v>2016</v>
      </c>
      <c r="D436" s="330">
        <v>44</v>
      </c>
      <c r="E436" s="330">
        <v>53</v>
      </c>
      <c r="F436" s="330">
        <v>0</v>
      </c>
      <c r="G436" s="330">
        <v>0</v>
      </c>
      <c r="H436" s="330">
        <v>0</v>
      </c>
      <c r="I436" s="330">
        <v>0</v>
      </c>
      <c r="J436" s="330">
        <v>0</v>
      </c>
      <c r="K436" s="336">
        <v>30</v>
      </c>
      <c r="L436" s="336">
        <v>2</v>
      </c>
      <c r="M436" s="60"/>
      <c r="N436" s="60"/>
      <c r="O436" s="60"/>
    </row>
    <row r="437" spans="1:15" ht="15.75" x14ac:dyDescent="0.25">
      <c r="A437" s="58">
        <v>42620</v>
      </c>
      <c r="B437" s="55">
        <v>907</v>
      </c>
      <c r="C437" s="56">
        <v>2016</v>
      </c>
      <c r="D437" s="330">
        <v>112</v>
      </c>
      <c r="E437" s="330">
        <v>85</v>
      </c>
      <c r="F437" s="330">
        <v>0</v>
      </c>
      <c r="G437" s="330">
        <v>0</v>
      </c>
      <c r="H437" s="330">
        <v>0</v>
      </c>
      <c r="I437" s="330">
        <v>0</v>
      </c>
      <c r="J437" s="330">
        <v>0</v>
      </c>
      <c r="K437" s="336">
        <v>32</v>
      </c>
      <c r="L437" s="336">
        <v>2</v>
      </c>
      <c r="M437" s="60"/>
      <c r="N437" s="60"/>
      <c r="O437" s="60"/>
    </row>
    <row r="438" spans="1:15" ht="15.75" x14ac:dyDescent="0.25">
      <c r="A438" s="58">
        <v>42621</v>
      </c>
      <c r="B438" s="55">
        <v>908</v>
      </c>
      <c r="C438" s="56">
        <v>2016</v>
      </c>
      <c r="D438" s="330">
        <v>118</v>
      </c>
      <c r="E438" s="330">
        <v>62</v>
      </c>
      <c r="F438" s="330">
        <v>0</v>
      </c>
      <c r="G438" s="330">
        <v>0</v>
      </c>
      <c r="H438" s="330">
        <v>0</v>
      </c>
      <c r="I438" s="330">
        <v>0</v>
      </c>
      <c r="J438" s="330">
        <v>0</v>
      </c>
      <c r="K438" s="336">
        <v>49</v>
      </c>
      <c r="L438" s="336">
        <v>3</v>
      </c>
      <c r="M438" s="60"/>
      <c r="N438" s="60"/>
      <c r="O438" s="60"/>
    </row>
    <row r="439" spans="1:15" ht="15.75" x14ac:dyDescent="0.25">
      <c r="A439" s="58">
        <v>42622</v>
      </c>
      <c r="B439" s="55">
        <v>909</v>
      </c>
      <c r="C439" s="56">
        <v>2016</v>
      </c>
      <c r="D439" s="330">
        <v>6</v>
      </c>
      <c r="E439" s="330">
        <v>43</v>
      </c>
      <c r="F439" s="330">
        <v>0</v>
      </c>
      <c r="G439" s="330">
        <v>0</v>
      </c>
      <c r="H439" s="330">
        <v>0</v>
      </c>
      <c r="I439" s="330">
        <v>0</v>
      </c>
      <c r="J439" s="330">
        <v>0</v>
      </c>
      <c r="K439" s="336">
        <v>28</v>
      </c>
      <c r="L439" s="336">
        <v>2</v>
      </c>
      <c r="M439" s="60"/>
      <c r="N439" s="60"/>
      <c r="O439" s="60"/>
    </row>
    <row r="440" spans="1:15" ht="15.75" x14ac:dyDescent="0.25">
      <c r="A440" s="58">
        <v>42623</v>
      </c>
      <c r="B440" s="55">
        <v>910</v>
      </c>
      <c r="C440" s="56">
        <v>2016</v>
      </c>
      <c r="D440" s="330">
        <v>5</v>
      </c>
      <c r="E440" s="330">
        <v>52</v>
      </c>
      <c r="F440" s="330">
        <v>0</v>
      </c>
      <c r="G440" s="330">
        <v>0</v>
      </c>
      <c r="H440" s="330">
        <v>0</v>
      </c>
      <c r="I440" s="330">
        <v>0</v>
      </c>
      <c r="J440" s="330">
        <v>0</v>
      </c>
      <c r="K440" s="336">
        <v>24</v>
      </c>
      <c r="L440" s="336">
        <v>1</v>
      </c>
      <c r="M440" s="60"/>
      <c r="N440" s="60"/>
      <c r="O440" s="60"/>
    </row>
    <row r="441" spans="1:15" ht="15.75" x14ac:dyDescent="0.25">
      <c r="A441" s="58">
        <v>42624</v>
      </c>
      <c r="B441" s="55">
        <v>911</v>
      </c>
      <c r="C441" s="56">
        <v>2016</v>
      </c>
      <c r="D441" s="330">
        <v>29</v>
      </c>
      <c r="E441" s="330">
        <v>34</v>
      </c>
      <c r="F441" s="330">
        <v>0</v>
      </c>
      <c r="G441" s="330">
        <v>0</v>
      </c>
      <c r="H441" s="330">
        <v>0</v>
      </c>
      <c r="I441" s="330">
        <v>0</v>
      </c>
      <c r="J441" s="330">
        <v>1</v>
      </c>
      <c r="K441" s="336">
        <v>33</v>
      </c>
      <c r="L441" s="336">
        <v>2</v>
      </c>
      <c r="M441" s="60"/>
      <c r="N441" s="60"/>
      <c r="O441" s="60"/>
    </row>
    <row r="442" spans="1:15" ht="15.75" x14ac:dyDescent="0.25">
      <c r="A442" s="58">
        <v>42625</v>
      </c>
      <c r="B442" s="55">
        <v>912</v>
      </c>
      <c r="C442" s="56">
        <v>2016</v>
      </c>
      <c r="D442" s="330">
        <v>29</v>
      </c>
      <c r="E442" s="330">
        <v>29</v>
      </c>
      <c r="F442" s="330">
        <v>0</v>
      </c>
      <c r="G442" s="330">
        <v>0</v>
      </c>
      <c r="H442" s="330">
        <v>0</v>
      </c>
      <c r="I442" s="330">
        <v>0</v>
      </c>
      <c r="J442" s="330">
        <v>0</v>
      </c>
      <c r="K442" s="336">
        <v>22</v>
      </c>
      <c r="L442" s="336">
        <v>1</v>
      </c>
      <c r="M442" s="60"/>
      <c r="N442" s="60"/>
      <c r="O442" s="60"/>
    </row>
    <row r="443" spans="1:15" ht="15.75" x14ac:dyDescent="0.25">
      <c r="A443" s="58">
        <v>42626</v>
      </c>
      <c r="B443" s="55">
        <v>913</v>
      </c>
      <c r="C443" s="56">
        <v>2016</v>
      </c>
      <c r="D443" s="330">
        <v>16</v>
      </c>
      <c r="E443" s="330">
        <v>31</v>
      </c>
      <c r="F443" s="330">
        <v>0</v>
      </c>
      <c r="G443" s="330">
        <v>0</v>
      </c>
      <c r="H443" s="330">
        <v>0</v>
      </c>
      <c r="I443" s="330">
        <v>0</v>
      </c>
      <c r="J443" s="330">
        <v>0</v>
      </c>
      <c r="K443" s="336">
        <v>5</v>
      </c>
      <c r="L443" s="336">
        <v>0</v>
      </c>
      <c r="M443" s="60"/>
      <c r="N443" s="60"/>
      <c r="O443" s="60"/>
    </row>
    <row r="444" spans="1:15" ht="15.75" x14ac:dyDescent="0.25">
      <c r="A444" s="58">
        <v>42627</v>
      </c>
      <c r="B444" s="55">
        <v>914</v>
      </c>
      <c r="C444" s="56">
        <v>2016</v>
      </c>
      <c r="D444" s="330">
        <v>26</v>
      </c>
      <c r="E444" s="330">
        <v>25</v>
      </c>
      <c r="F444" s="330">
        <v>0</v>
      </c>
      <c r="G444" s="330">
        <v>0</v>
      </c>
      <c r="H444" s="330">
        <v>0</v>
      </c>
      <c r="I444" s="330">
        <v>0</v>
      </c>
      <c r="J444" s="330">
        <v>0</v>
      </c>
      <c r="K444" s="336">
        <v>10</v>
      </c>
      <c r="L444" s="336">
        <v>1</v>
      </c>
      <c r="M444" s="60"/>
      <c r="N444" s="60"/>
      <c r="O444" s="60"/>
    </row>
    <row r="445" spans="1:15" ht="15.75" x14ac:dyDescent="0.25">
      <c r="A445" s="58">
        <v>42628</v>
      </c>
      <c r="B445" s="55">
        <v>915</v>
      </c>
      <c r="C445" s="56">
        <v>2016</v>
      </c>
      <c r="D445" s="330">
        <v>123</v>
      </c>
      <c r="E445" s="330">
        <v>73</v>
      </c>
      <c r="F445" s="330">
        <v>0</v>
      </c>
      <c r="G445" s="330">
        <v>0</v>
      </c>
      <c r="H445" s="330">
        <v>0</v>
      </c>
      <c r="I445" s="330">
        <v>0</v>
      </c>
      <c r="J445" s="330">
        <v>0</v>
      </c>
      <c r="K445" s="336">
        <v>10</v>
      </c>
      <c r="L445" s="336">
        <v>1</v>
      </c>
      <c r="M445" s="60"/>
      <c r="N445" s="60"/>
      <c r="O445" s="60"/>
    </row>
    <row r="446" spans="1:15" ht="15.75" x14ac:dyDescent="0.25">
      <c r="A446" s="58">
        <v>42629</v>
      </c>
      <c r="B446" s="55">
        <v>916</v>
      </c>
      <c r="C446" s="56">
        <v>2016</v>
      </c>
      <c r="D446" s="330">
        <v>9</v>
      </c>
      <c r="E446" s="330">
        <v>43</v>
      </c>
      <c r="F446" s="330">
        <v>0</v>
      </c>
      <c r="G446" s="330">
        <v>0</v>
      </c>
      <c r="H446" s="330">
        <v>0</v>
      </c>
      <c r="I446" s="330">
        <v>0</v>
      </c>
      <c r="J446" s="330">
        <v>0</v>
      </c>
      <c r="K446" s="336">
        <v>15</v>
      </c>
      <c r="L446" s="336">
        <v>1</v>
      </c>
      <c r="M446" s="60"/>
      <c r="N446" s="60"/>
      <c r="O446" s="60"/>
    </row>
    <row r="447" spans="1:15" ht="15.75" x14ac:dyDescent="0.25">
      <c r="A447" s="58">
        <v>42630</v>
      </c>
      <c r="B447" s="55">
        <v>917</v>
      </c>
      <c r="C447" s="56">
        <v>2016</v>
      </c>
      <c r="D447" s="330">
        <v>15</v>
      </c>
      <c r="E447" s="330">
        <v>42</v>
      </c>
      <c r="F447" s="330">
        <v>0</v>
      </c>
      <c r="G447" s="330">
        <v>0</v>
      </c>
      <c r="H447" s="330">
        <v>0</v>
      </c>
      <c r="I447" s="330">
        <v>0</v>
      </c>
      <c r="J447" s="330">
        <v>0</v>
      </c>
      <c r="K447" s="336">
        <v>7</v>
      </c>
      <c r="L447" s="336">
        <v>0</v>
      </c>
      <c r="M447" s="60"/>
      <c r="N447" s="60"/>
      <c r="O447" s="60"/>
    </row>
    <row r="448" spans="1:15" ht="15.75" x14ac:dyDescent="0.25">
      <c r="A448" s="58">
        <v>42631</v>
      </c>
      <c r="B448" s="55">
        <v>918</v>
      </c>
      <c r="C448" s="56">
        <v>2016</v>
      </c>
      <c r="D448" s="330">
        <v>219</v>
      </c>
      <c r="E448" s="330">
        <v>40</v>
      </c>
      <c r="F448" s="330">
        <v>0</v>
      </c>
      <c r="G448" s="330">
        <v>0</v>
      </c>
      <c r="H448" s="330">
        <v>0</v>
      </c>
      <c r="I448" s="330">
        <v>0</v>
      </c>
      <c r="J448" s="330">
        <v>0</v>
      </c>
      <c r="K448" s="336">
        <v>7</v>
      </c>
      <c r="L448" s="336">
        <v>0</v>
      </c>
      <c r="M448" s="60"/>
      <c r="N448" s="60"/>
      <c r="O448" s="60"/>
    </row>
    <row r="449" spans="1:15" ht="15.75" x14ac:dyDescent="0.25">
      <c r="A449" s="58">
        <v>42632</v>
      </c>
      <c r="B449" s="55">
        <v>919</v>
      </c>
      <c r="C449" s="56">
        <v>2016</v>
      </c>
      <c r="D449" s="330">
        <v>32</v>
      </c>
      <c r="E449" s="330">
        <v>38</v>
      </c>
      <c r="F449" s="330">
        <v>0</v>
      </c>
      <c r="G449" s="330">
        <v>0</v>
      </c>
      <c r="H449" s="330">
        <v>0</v>
      </c>
      <c r="I449" s="330">
        <v>0</v>
      </c>
      <c r="J449" s="330">
        <v>0</v>
      </c>
      <c r="K449" s="336">
        <v>10</v>
      </c>
      <c r="L449" s="336">
        <v>0</v>
      </c>
      <c r="M449" s="60"/>
      <c r="N449" s="60"/>
      <c r="O449" s="60"/>
    </row>
    <row r="450" spans="1:15" ht="15.75" x14ac:dyDescent="0.25">
      <c r="A450" s="58">
        <v>42633</v>
      </c>
      <c r="B450" s="55">
        <v>920</v>
      </c>
      <c r="C450" s="56">
        <v>2016</v>
      </c>
      <c r="D450" s="330">
        <v>24</v>
      </c>
      <c r="E450" s="330">
        <v>47</v>
      </c>
      <c r="F450" s="330">
        <v>0</v>
      </c>
      <c r="G450" s="330">
        <v>0</v>
      </c>
      <c r="H450" s="330">
        <v>0</v>
      </c>
      <c r="I450" s="330">
        <v>0</v>
      </c>
      <c r="J450" s="330">
        <v>0</v>
      </c>
      <c r="K450" s="336">
        <v>26</v>
      </c>
      <c r="L450" s="336">
        <v>1</v>
      </c>
      <c r="M450" s="60"/>
      <c r="N450" s="60"/>
      <c r="O450" s="60"/>
    </row>
    <row r="451" spans="1:15" ht="15.75" x14ac:dyDescent="0.25">
      <c r="A451" s="58">
        <v>42634</v>
      </c>
      <c r="B451" s="55">
        <v>921</v>
      </c>
      <c r="C451" s="56">
        <v>2016</v>
      </c>
      <c r="D451" s="330">
        <v>42</v>
      </c>
      <c r="E451" s="330">
        <v>75</v>
      </c>
      <c r="F451" s="330">
        <v>0</v>
      </c>
      <c r="G451" s="330">
        <v>0</v>
      </c>
      <c r="H451" s="330">
        <v>0</v>
      </c>
      <c r="I451" s="330">
        <v>0</v>
      </c>
      <c r="J451" s="330">
        <v>0</v>
      </c>
      <c r="K451" s="336">
        <v>39</v>
      </c>
      <c r="L451" s="336">
        <v>2</v>
      </c>
      <c r="M451" s="60"/>
      <c r="N451" s="60"/>
      <c r="O451" s="60"/>
    </row>
    <row r="452" spans="1:15" ht="15.75" x14ac:dyDescent="0.25">
      <c r="A452" s="58">
        <v>42635</v>
      </c>
      <c r="B452" s="55">
        <v>922</v>
      </c>
      <c r="C452" s="56">
        <v>2016</v>
      </c>
      <c r="D452" s="330">
        <v>46</v>
      </c>
      <c r="E452" s="330">
        <v>40</v>
      </c>
      <c r="F452" s="330">
        <v>0</v>
      </c>
      <c r="G452" s="330">
        <v>0</v>
      </c>
      <c r="H452" s="330">
        <v>0</v>
      </c>
      <c r="I452" s="330">
        <v>0</v>
      </c>
      <c r="J452" s="330">
        <v>0</v>
      </c>
      <c r="K452" s="336">
        <v>13</v>
      </c>
      <c r="L452" s="336">
        <v>1</v>
      </c>
      <c r="M452" s="60"/>
      <c r="N452" s="60"/>
      <c r="O452" s="60"/>
    </row>
    <row r="453" spans="1:15" ht="15.75" x14ac:dyDescent="0.25">
      <c r="A453" s="58">
        <v>42636</v>
      </c>
      <c r="B453" s="55">
        <v>923</v>
      </c>
      <c r="C453" s="56">
        <v>2016</v>
      </c>
      <c r="D453" s="330">
        <v>12</v>
      </c>
      <c r="E453" s="330">
        <v>41</v>
      </c>
      <c r="F453" s="330">
        <v>0</v>
      </c>
      <c r="G453" s="330">
        <v>0</v>
      </c>
      <c r="H453" s="330">
        <v>0</v>
      </c>
      <c r="I453" s="330">
        <v>0</v>
      </c>
      <c r="J453" s="330">
        <v>0</v>
      </c>
      <c r="K453" s="336">
        <v>15</v>
      </c>
      <c r="L453" s="336">
        <v>1</v>
      </c>
      <c r="M453" s="60"/>
      <c r="N453" s="60"/>
      <c r="O453" s="60"/>
    </row>
    <row r="454" spans="1:15" ht="15.75" x14ac:dyDescent="0.25">
      <c r="A454" s="58">
        <v>42637</v>
      </c>
      <c r="B454" s="55">
        <v>924</v>
      </c>
      <c r="C454" s="56">
        <v>2016</v>
      </c>
      <c r="D454" s="330">
        <v>11</v>
      </c>
      <c r="E454" s="330">
        <v>37</v>
      </c>
      <c r="F454" s="330">
        <v>0</v>
      </c>
      <c r="G454" s="330">
        <v>0</v>
      </c>
      <c r="H454" s="330">
        <v>0</v>
      </c>
      <c r="I454" s="330">
        <v>0</v>
      </c>
      <c r="J454" s="330">
        <v>0</v>
      </c>
      <c r="K454" s="336">
        <v>10</v>
      </c>
      <c r="L454" s="336">
        <v>0</v>
      </c>
      <c r="M454" s="60"/>
      <c r="N454" s="60"/>
      <c r="O454" s="60"/>
    </row>
    <row r="455" spans="1:15" ht="15.75" x14ac:dyDescent="0.25">
      <c r="A455" s="58">
        <v>42638</v>
      </c>
      <c r="B455" s="55">
        <v>925</v>
      </c>
      <c r="C455" s="56">
        <v>2016</v>
      </c>
      <c r="D455" s="330">
        <v>17</v>
      </c>
      <c r="E455" s="330">
        <v>28</v>
      </c>
      <c r="F455" s="330">
        <v>0</v>
      </c>
      <c r="G455" s="330">
        <v>0</v>
      </c>
      <c r="H455" s="330">
        <v>0</v>
      </c>
      <c r="I455" s="330">
        <v>0</v>
      </c>
      <c r="J455" s="330">
        <v>0</v>
      </c>
      <c r="K455" s="336">
        <v>5</v>
      </c>
      <c r="L455" s="336">
        <v>0</v>
      </c>
      <c r="M455" s="60"/>
      <c r="N455" s="60"/>
      <c r="O455" s="60"/>
    </row>
    <row r="456" spans="1:15" ht="15.75" x14ac:dyDescent="0.25">
      <c r="A456" s="58">
        <v>42639</v>
      </c>
      <c r="B456" s="55">
        <v>926</v>
      </c>
      <c r="C456" s="56">
        <v>2016</v>
      </c>
      <c r="D456" s="330">
        <v>35</v>
      </c>
      <c r="E456" s="330">
        <v>39</v>
      </c>
      <c r="F456" s="330">
        <v>0</v>
      </c>
      <c r="G456" s="330">
        <v>0</v>
      </c>
      <c r="H456" s="330">
        <v>0</v>
      </c>
      <c r="I456" s="330">
        <v>0</v>
      </c>
      <c r="J456" s="330">
        <v>0</v>
      </c>
      <c r="K456" s="336">
        <v>5</v>
      </c>
      <c r="L456" s="336">
        <v>0</v>
      </c>
      <c r="M456" s="60"/>
      <c r="N456" s="60"/>
      <c r="O456" s="60"/>
    </row>
    <row r="457" spans="1:15" ht="15.75" x14ac:dyDescent="0.25">
      <c r="A457" s="58">
        <v>42640</v>
      </c>
      <c r="B457" s="55">
        <v>927</v>
      </c>
      <c r="C457" s="56">
        <v>2016</v>
      </c>
      <c r="D457" s="330">
        <v>15</v>
      </c>
      <c r="E457" s="330">
        <v>32</v>
      </c>
      <c r="F457" s="330">
        <v>0</v>
      </c>
      <c r="G457" s="330">
        <v>0</v>
      </c>
      <c r="H457" s="330">
        <v>0</v>
      </c>
      <c r="I457" s="330">
        <v>0</v>
      </c>
      <c r="J457" s="330">
        <v>0</v>
      </c>
      <c r="K457" s="336">
        <v>2</v>
      </c>
      <c r="L457" s="336">
        <v>0</v>
      </c>
      <c r="M457" s="60"/>
      <c r="N457" s="60"/>
      <c r="O457" s="60"/>
    </row>
    <row r="458" spans="1:15" ht="15.75" x14ac:dyDescent="0.25">
      <c r="A458" s="58">
        <v>42641</v>
      </c>
      <c r="B458" s="55">
        <v>928</v>
      </c>
      <c r="C458" s="56">
        <v>2016</v>
      </c>
      <c r="D458" s="330">
        <v>42</v>
      </c>
      <c r="E458" s="330">
        <v>23</v>
      </c>
      <c r="F458" s="330">
        <v>0</v>
      </c>
      <c r="G458" s="330">
        <v>0</v>
      </c>
      <c r="H458" s="330">
        <v>0</v>
      </c>
      <c r="I458" s="330">
        <v>0</v>
      </c>
      <c r="J458" s="330">
        <v>0</v>
      </c>
      <c r="K458" s="336">
        <v>8</v>
      </c>
      <c r="L458" s="336">
        <v>0</v>
      </c>
      <c r="M458" s="60"/>
      <c r="N458" s="60"/>
      <c r="O458" s="60"/>
    </row>
    <row r="459" spans="1:15" ht="15.75" x14ac:dyDescent="0.25">
      <c r="A459" s="58">
        <v>42642</v>
      </c>
      <c r="B459" s="55">
        <v>929</v>
      </c>
      <c r="C459" s="56">
        <v>2016</v>
      </c>
      <c r="D459" s="330">
        <v>11</v>
      </c>
      <c r="E459" s="330">
        <v>22</v>
      </c>
      <c r="F459" s="330">
        <v>0</v>
      </c>
      <c r="G459" s="330">
        <v>0</v>
      </c>
      <c r="H459" s="330">
        <v>0</v>
      </c>
      <c r="I459" s="330">
        <v>0</v>
      </c>
      <c r="J459" s="330">
        <v>0</v>
      </c>
      <c r="K459" s="336">
        <v>5</v>
      </c>
      <c r="L459" s="336">
        <v>0</v>
      </c>
      <c r="M459" s="60"/>
      <c r="N459" s="60"/>
      <c r="O459" s="60"/>
    </row>
    <row r="460" spans="1:15" ht="15.75" x14ac:dyDescent="0.25">
      <c r="A460" s="58">
        <v>42643</v>
      </c>
      <c r="B460" s="55">
        <v>930</v>
      </c>
      <c r="C460" s="56">
        <v>2016</v>
      </c>
      <c r="D460" s="330">
        <v>6</v>
      </c>
      <c r="E460" s="330">
        <v>23</v>
      </c>
      <c r="F460" s="330">
        <v>0</v>
      </c>
      <c r="G460" s="330">
        <v>0</v>
      </c>
      <c r="H460" s="330">
        <v>0</v>
      </c>
      <c r="I460" s="330">
        <v>0</v>
      </c>
      <c r="J460" s="330">
        <v>0</v>
      </c>
      <c r="K460" s="336">
        <v>0</v>
      </c>
      <c r="L460" s="336">
        <v>0</v>
      </c>
      <c r="M460" s="60"/>
      <c r="N460" s="60"/>
      <c r="O460" s="60"/>
    </row>
    <row r="461" spans="1:15" ht="15.75" x14ac:dyDescent="0.25">
      <c r="A461" s="58">
        <v>42644</v>
      </c>
      <c r="B461" s="55">
        <v>1001</v>
      </c>
      <c r="C461" s="56">
        <v>2016</v>
      </c>
      <c r="D461" s="330">
        <v>8</v>
      </c>
      <c r="E461" s="330">
        <v>11</v>
      </c>
      <c r="F461" s="330">
        <v>0</v>
      </c>
      <c r="G461" s="330">
        <v>0</v>
      </c>
      <c r="H461" s="330">
        <v>0</v>
      </c>
      <c r="I461" s="330">
        <v>0</v>
      </c>
      <c r="J461" s="330">
        <v>0</v>
      </c>
      <c r="K461" s="336">
        <v>1</v>
      </c>
      <c r="L461" s="336">
        <v>0</v>
      </c>
      <c r="M461" s="60"/>
      <c r="N461" s="60"/>
      <c r="O461" s="60"/>
    </row>
    <row r="462" spans="1:15" ht="15.75" x14ac:dyDescent="0.25">
      <c r="A462" s="58">
        <v>42645</v>
      </c>
      <c r="B462" s="55">
        <v>1002</v>
      </c>
      <c r="C462" s="56">
        <v>2016</v>
      </c>
      <c r="D462" s="330">
        <v>88</v>
      </c>
      <c r="E462" s="330">
        <v>27</v>
      </c>
      <c r="F462" s="330">
        <v>0</v>
      </c>
      <c r="G462" s="330">
        <v>0</v>
      </c>
      <c r="H462" s="330">
        <v>0</v>
      </c>
      <c r="I462" s="330">
        <v>0</v>
      </c>
      <c r="J462" s="330">
        <v>0</v>
      </c>
      <c r="K462" s="336">
        <v>1</v>
      </c>
      <c r="L462" s="336">
        <v>0</v>
      </c>
      <c r="M462" s="60"/>
      <c r="N462" s="60"/>
      <c r="O462" s="60"/>
    </row>
    <row r="463" spans="1:15" ht="15.75" x14ac:dyDescent="0.25">
      <c r="A463" s="58">
        <v>42646</v>
      </c>
      <c r="B463" s="55">
        <v>1003</v>
      </c>
      <c r="C463" s="56">
        <v>2016</v>
      </c>
      <c r="D463" s="330">
        <v>43</v>
      </c>
      <c r="E463" s="330">
        <v>46</v>
      </c>
      <c r="F463" s="330">
        <v>0</v>
      </c>
      <c r="G463" s="330">
        <v>0</v>
      </c>
      <c r="H463" s="330">
        <v>0</v>
      </c>
      <c r="I463" s="330">
        <v>0</v>
      </c>
      <c r="J463" s="330">
        <v>0</v>
      </c>
      <c r="K463" s="336">
        <v>3</v>
      </c>
      <c r="L463" s="336">
        <v>0</v>
      </c>
      <c r="M463" s="60"/>
      <c r="N463" s="60"/>
      <c r="O463" s="60"/>
    </row>
    <row r="464" spans="1:15" ht="15.75" x14ac:dyDescent="0.25">
      <c r="A464" s="58">
        <v>42647</v>
      </c>
      <c r="B464" s="55">
        <v>1004</v>
      </c>
      <c r="C464" s="56">
        <v>2016</v>
      </c>
      <c r="D464" s="330">
        <v>33</v>
      </c>
      <c r="E464" s="330">
        <v>30</v>
      </c>
      <c r="F464" s="330">
        <v>0</v>
      </c>
      <c r="G464" s="330">
        <v>0</v>
      </c>
      <c r="H464" s="330">
        <v>1</v>
      </c>
      <c r="I464" s="330">
        <v>0</v>
      </c>
      <c r="J464" s="330">
        <v>1</v>
      </c>
      <c r="K464" s="336">
        <v>0</v>
      </c>
      <c r="L464" s="336">
        <v>0</v>
      </c>
      <c r="M464" s="60"/>
      <c r="N464" s="60"/>
      <c r="O464" s="60"/>
    </row>
    <row r="465" spans="1:15" ht="15.75" x14ac:dyDescent="0.25">
      <c r="A465" s="58">
        <v>42648</v>
      </c>
      <c r="B465" s="55">
        <v>1005</v>
      </c>
      <c r="C465" s="56">
        <v>2016</v>
      </c>
      <c r="D465" s="330">
        <v>1033</v>
      </c>
      <c r="E465" s="330">
        <v>153</v>
      </c>
      <c r="F465" s="330">
        <v>0</v>
      </c>
      <c r="G465" s="330">
        <v>0</v>
      </c>
      <c r="H465" s="330">
        <v>1</v>
      </c>
      <c r="I465" s="330">
        <v>0</v>
      </c>
      <c r="J465" s="330">
        <v>1</v>
      </c>
      <c r="K465" s="336">
        <v>5</v>
      </c>
      <c r="L465" s="336">
        <v>0</v>
      </c>
      <c r="M465" s="60"/>
      <c r="N465" s="60"/>
      <c r="O465" s="60"/>
    </row>
    <row r="466" spans="1:15" ht="15.75" x14ac:dyDescent="0.25">
      <c r="A466" s="58">
        <v>42649</v>
      </c>
      <c r="B466" s="55">
        <v>1006</v>
      </c>
      <c r="C466" s="56">
        <v>2016</v>
      </c>
      <c r="D466" s="330">
        <v>386</v>
      </c>
      <c r="E466" s="330">
        <v>131</v>
      </c>
      <c r="F466" s="330">
        <v>0</v>
      </c>
      <c r="G466" s="330">
        <v>0</v>
      </c>
      <c r="H466" s="330">
        <v>7</v>
      </c>
      <c r="I466" s="330">
        <v>3</v>
      </c>
      <c r="J466" s="330">
        <v>3</v>
      </c>
      <c r="K466" s="336">
        <v>8</v>
      </c>
      <c r="L466" s="336">
        <v>0</v>
      </c>
      <c r="M466" s="60"/>
      <c r="N466" s="60"/>
      <c r="O466" s="60"/>
    </row>
    <row r="467" spans="1:15" ht="15.75" x14ac:dyDescent="0.25">
      <c r="A467" s="58">
        <v>42650</v>
      </c>
      <c r="B467" s="55">
        <v>1007</v>
      </c>
      <c r="C467" s="56">
        <v>2016</v>
      </c>
      <c r="D467" s="330">
        <v>1869</v>
      </c>
      <c r="E467" s="330">
        <v>161</v>
      </c>
      <c r="F467" s="330">
        <v>0</v>
      </c>
      <c r="G467" s="330">
        <v>0</v>
      </c>
      <c r="H467" s="330">
        <v>6</v>
      </c>
      <c r="I467" s="330">
        <v>3</v>
      </c>
      <c r="J467" s="330">
        <v>0</v>
      </c>
      <c r="K467" s="336">
        <v>27</v>
      </c>
      <c r="L467" s="336">
        <v>1</v>
      </c>
      <c r="M467" s="60"/>
      <c r="N467" s="60"/>
      <c r="O467" s="60"/>
    </row>
    <row r="468" spans="1:15" ht="15.75" x14ac:dyDescent="0.25">
      <c r="A468" s="58">
        <v>42651</v>
      </c>
      <c r="B468" s="55">
        <v>1008</v>
      </c>
      <c r="C468" s="56">
        <v>2016</v>
      </c>
      <c r="D468" s="330">
        <v>234</v>
      </c>
      <c r="E468" s="330">
        <v>33</v>
      </c>
      <c r="F468" s="330">
        <v>0</v>
      </c>
      <c r="G468" s="330">
        <v>0</v>
      </c>
      <c r="H468" s="330">
        <v>30</v>
      </c>
      <c r="I468" s="330">
        <v>-3</v>
      </c>
      <c r="J468" s="330">
        <v>0</v>
      </c>
      <c r="K468" s="336">
        <v>40</v>
      </c>
      <c r="L468" s="336">
        <v>2</v>
      </c>
      <c r="M468" s="60"/>
      <c r="N468" s="60"/>
      <c r="O468" s="60"/>
    </row>
    <row r="469" spans="1:15" ht="15.75" x14ac:dyDescent="0.25">
      <c r="A469" s="58">
        <v>42652</v>
      </c>
      <c r="B469" s="55">
        <v>1009</v>
      </c>
      <c r="C469" s="56">
        <v>2016</v>
      </c>
      <c r="D469" s="330">
        <v>81</v>
      </c>
      <c r="E469" s="330">
        <v>91</v>
      </c>
      <c r="F469" s="330">
        <v>0</v>
      </c>
      <c r="G469" s="330">
        <v>0</v>
      </c>
      <c r="H469" s="330">
        <v>19</v>
      </c>
      <c r="I469" s="330">
        <v>2</v>
      </c>
      <c r="J469" s="330">
        <v>0</v>
      </c>
      <c r="K469" s="336">
        <v>27</v>
      </c>
      <c r="L469" s="336">
        <v>1</v>
      </c>
      <c r="M469" s="60"/>
      <c r="N469" s="60"/>
      <c r="O469" s="60"/>
    </row>
    <row r="470" spans="1:15" ht="15.75" x14ac:dyDescent="0.25">
      <c r="A470" s="58">
        <v>42653</v>
      </c>
      <c r="B470" s="55">
        <v>1010</v>
      </c>
      <c r="C470" s="56">
        <v>2016</v>
      </c>
      <c r="D470" s="330">
        <v>20</v>
      </c>
      <c r="E470" s="330">
        <v>1</v>
      </c>
      <c r="F470" s="330">
        <v>0</v>
      </c>
      <c r="G470" s="330">
        <v>0</v>
      </c>
      <c r="H470" s="330">
        <v>15</v>
      </c>
      <c r="I470" s="330">
        <v>0</v>
      </c>
      <c r="J470" s="330">
        <v>1</v>
      </c>
      <c r="K470" s="336">
        <v>20</v>
      </c>
      <c r="L470" s="336">
        <v>1</v>
      </c>
      <c r="M470" s="60"/>
      <c r="N470" s="60"/>
      <c r="O470" s="60"/>
    </row>
    <row r="471" spans="1:15" ht="15.75" x14ac:dyDescent="0.25">
      <c r="A471" s="58">
        <v>42654</v>
      </c>
      <c r="B471" s="55">
        <v>1011</v>
      </c>
      <c r="C471" s="56">
        <v>2016</v>
      </c>
      <c r="D471" s="330">
        <v>12</v>
      </c>
      <c r="E471" s="330">
        <v>1</v>
      </c>
      <c r="F471" s="330">
        <v>0</v>
      </c>
      <c r="G471" s="330">
        <v>0</v>
      </c>
      <c r="H471" s="330">
        <v>71</v>
      </c>
      <c r="I471" s="330">
        <v>1</v>
      </c>
      <c r="J471" s="330">
        <v>0</v>
      </c>
      <c r="K471" s="336">
        <v>13</v>
      </c>
      <c r="L471" s="336">
        <v>1</v>
      </c>
      <c r="M471" s="60"/>
      <c r="N471" s="60"/>
      <c r="O471" s="60"/>
    </row>
    <row r="472" spans="1:15" ht="15.75" x14ac:dyDescent="0.25">
      <c r="A472" s="58">
        <v>42655</v>
      </c>
      <c r="B472" s="55">
        <v>1012</v>
      </c>
      <c r="C472" s="56">
        <v>2016</v>
      </c>
      <c r="D472" s="330">
        <v>12</v>
      </c>
      <c r="E472" s="330">
        <v>2</v>
      </c>
      <c r="F472" s="330">
        <v>0</v>
      </c>
      <c r="G472" s="330">
        <v>0</v>
      </c>
      <c r="H472" s="330">
        <v>25</v>
      </c>
      <c r="I472" s="330">
        <v>0</v>
      </c>
      <c r="J472" s="330">
        <v>0</v>
      </c>
      <c r="K472" s="336">
        <v>15</v>
      </c>
      <c r="L472" s="336">
        <v>1</v>
      </c>
      <c r="M472" s="60"/>
      <c r="N472" s="60"/>
      <c r="O472" s="60"/>
    </row>
    <row r="473" spans="1:15" ht="15.75" x14ac:dyDescent="0.25">
      <c r="A473" s="58">
        <v>42656</v>
      </c>
      <c r="B473" s="55">
        <v>1013</v>
      </c>
      <c r="C473" s="56">
        <v>2016</v>
      </c>
      <c r="D473" s="330">
        <v>21</v>
      </c>
      <c r="E473" s="330">
        <v>2</v>
      </c>
      <c r="F473" s="330">
        <v>0</v>
      </c>
      <c r="G473" s="330">
        <v>0</v>
      </c>
      <c r="H473" s="330">
        <v>10</v>
      </c>
      <c r="I473" s="330">
        <v>0</v>
      </c>
      <c r="J473" s="330">
        <v>0</v>
      </c>
      <c r="K473" s="336">
        <v>21</v>
      </c>
      <c r="L473" s="336">
        <v>1</v>
      </c>
      <c r="M473" s="60"/>
      <c r="N473" s="60"/>
      <c r="O473" s="60"/>
    </row>
    <row r="474" spans="1:15" ht="15.75" x14ac:dyDescent="0.25">
      <c r="A474" s="58">
        <v>42657</v>
      </c>
      <c r="B474" s="55">
        <v>1014</v>
      </c>
      <c r="C474" s="56">
        <v>2016</v>
      </c>
      <c r="D474" s="331"/>
      <c r="E474" s="331"/>
      <c r="F474" s="331"/>
      <c r="G474" s="331"/>
      <c r="H474" s="331"/>
      <c r="I474" s="331"/>
      <c r="J474" s="331"/>
      <c r="K474" s="232"/>
      <c r="L474" s="232"/>
      <c r="M474" s="60"/>
      <c r="N474" s="60"/>
      <c r="O474" s="60"/>
    </row>
    <row r="475" spans="1:15" ht="15.75" x14ac:dyDescent="0.25">
      <c r="A475" s="58">
        <v>42658</v>
      </c>
      <c r="B475" s="55">
        <v>1015</v>
      </c>
      <c r="C475" s="56">
        <v>2016</v>
      </c>
      <c r="D475" s="331"/>
      <c r="E475" s="331"/>
      <c r="F475" s="331"/>
      <c r="G475" s="331"/>
      <c r="H475" s="331"/>
      <c r="I475" s="331"/>
      <c r="J475" s="331"/>
      <c r="K475" s="232"/>
      <c r="L475" s="232"/>
      <c r="M475" s="60"/>
      <c r="N475" s="60"/>
      <c r="O475" s="60"/>
    </row>
    <row r="476" spans="1:15" ht="15.75" x14ac:dyDescent="0.25">
      <c r="A476" s="58">
        <v>42659</v>
      </c>
      <c r="B476" s="55">
        <v>1016</v>
      </c>
      <c r="C476" s="56">
        <v>2016</v>
      </c>
      <c r="D476" s="331"/>
      <c r="E476" s="331"/>
      <c r="F476" s="331"/>
      <c r="G476" s="331"/>
      <c r="H476" s="331"/>
      <c r="I476" s="331"/>
      <c r="J476" s="331"/>
      <c r="K476" s="232"/>
      <c r="L476" s="232"/>
      <c r="M476" s="60"/>
      <c r="N476" s="60"/>
      <c r="O476" s="60"/>
    </row>
    <row r="477" spans="1:15" ht="15.75" x14ac:dyDescent="0.25">
      <c r="A477" s="58">
        <v>42660</v>
      </c>
      <c r="B477" s="55">
        <v>1017</v>
      </c>
      <c r="C477" s="56">
        <v>2016</v>
      </c>
      <c r="D477" s="331"/>
      <c r="E477" s="331"/>
      <c r="F477" s="331"/>
      <c r="G477" s="331"/>
      <c r="H477" s="331"/>
      <c r="I477" s="331"/>
      <c r="J477" s="331"/>
      <c r="K477" s="232"/>
      <c r="L477" s="232"/>
      <c r="M477" s="60"/>
      <c r="N477" s="60"/>
      <c r="O477" s="60"/>
    </row>
    <row r="478" spans="1:15" ht="15.75" x14ac:dyDescent="0.25">
      <c r="A478" s="58">
        <v>42661</v>
      </c>
      <c r="B478" s="55">
        <v>1018</v>
      </c>
      <c r="C478" s="56">
        <v>2016</v>
      </c>
      <c r="D478" s="331"/>
      <c r="E478" s="331"/>
      <c r="F478" s="331"/>
      <c r="G478" s="331"/>
      <c r="H478" s="331"/>
      <c r="I478" s="331"/>
      <c r="J478" s="331"/>
      <c r="K478" s="232"/>
      <c r="L478" s="232"/>
      <c r="M478" s="60"/>
      <c r="N478" s="60"/>
      <c r="O478" s="60"/>
    </row>
    <row r="479" spans="1:15" ht="15.75" x14ac:dyDescent="0.25">
      <c r="A479" s="58">
        <v>42662</v>
      </c>
      <c r="B479" s="55">
        <v>1019</v>
      </c>
      <c r="C479" s="56">
        <v>2016</v>
      </c>
      <c r="D479" s="331"/>
      <c r="E479" s="331"/>
      <c r="F479" s="331"/>
      <c r="G479" s="331"/>
      <c r="H479" s="331"/>
      <c r="I479" s="331"/>
      <c r="J479" s="331"/>
      <c r="K479" s="232"/>
      <c r="L479" s="232"/>
      <c r="M479" s="60"/>
      <c r="N479" s="60"/>
      <c r="O479" s="60"/>
    </row>
    <row r="480" spans="1:15" ht="15.75" x14ac:dyDescent="0.25">
      <c r="A480" s="58">
        <v>42663</v>
      </c>
      <c r="B480" s="55">
        <v>1020</v>
      </c>
      <c r="C480" s="56">
        <v>2016</v>
      </c>
      <c r="D480" s="331"/>
      <c r="E480" s="331"/>
      <c r="F480" s="331"/>
      <c r="G480" s="331"/>
      <c r="H480" s="331"/>
      <c r="I480" s="331"/>
      <c r="J480" s="331"/>
      <c r="K480" s="232"/>
      <c r="L480" s="232"/>
      <c r="M480" s="60"/>
      <c r="N480" s="60"/>
      <c r="O480" s="60"/>
    </row>
    <row r="481" spans="1:15" ht="15.75" x14ac:dyDescent="0.25">
      <c r="A481" s="58">
        <v>42664</v>
      </c>
      <c r="B481" s="55">
        <v>1021</v>
      </c>
      <c r="C481" s="56">
        <v>2016</v>
      </c>
      <c r="D481" s="331"/>
      <c r="E481" s="331"/>
      <c r="F481" s="331"/>
      <c r="G481" s="331"/>
      <c r="H481" s="331"/>
      <c r="I481" s="331"/>
      <c r="J481" s="331"/>
      <c r="K481" s="232"/>
      <c r="L481" s="232"/>
      <c r="M481" s="60"/>
      <c r="N481" s="60"/>
      <c r="O481" s="60"/>
    </row>
    <row r="482" spans="1:15" ht="15.75" x14ac:dyDescent="0.25">
      <c r="A482" s="58">
        <v>42665</v>
      </c>
      <c r="B482" s="55">
        <v>1022</v>
      </c>
      <c r="C482" s="56">
        <v>2016</v>
      </c>
      <c r="D482" s="331"/>
      <c r="E482" s="331"/>
      <c r="F482" s="331"/>
      <c r="G482" s="331"/>
      <c r="H482" s="331"/>
      <c r="I482" s="331"/>
      <c r="J482" s="331"/>
      <c r="K482" s="232"/>
      <c r="L482" s="232"/>
      <c r="M482" s="60"/>
      <c r="N482" s="60"/>
      <c r="O482" s="60"/>
    </row>
    <row r="483" spans="1:15" ht="15.75" x14ac:dyDescent="0.25">
      <c r="A483" s="58">
        <v>42666</v>
      </c>
      <c r="B483" s="55">
        <v>1023</v>
      </c>
      <c r="C483" s="56">
        <v>2016</v>
      </c>
      <c r="D483" s="331"/>
      <c r="E483" s="331"/>
      <c r="F483" s="331"/>
      <c r="G483" s="331"/>
      <c r="H483" s="331"/>
      <c r="I483" s="331"/>
      <c r="J483" s="331"/>
      <c r="K483" s="232"/>
      <c r="L483" s="232"/>
      <c r="M483" s="60"/>
      <c r="N483" s="60"/>
      <c r="O483" s="60"/>
    </row>
    <row r="484" spans="1:15" ht="15.75" x14ac:dyDescent="0.25">
      <c r="A484" s="58">
        <v>42667</v>
      </c>
      <c r="B484" s="55">
        <v>1024</v>
      </c>
      <c r="C484" s="56">
        <v>2016</v>
      </c>
      <c r="D484" s="331"/>
      <c r="E484" s="331"/>
      <c r="F484" s="331"/>
      <c r="G484" s="331"/>
      <c r="H484" s="331"/>
      <c r="I484" s="331"/>
      <c r="J484" s="331"/>
      <c r="K484" s="232"/>
      <c r="L484" s="232"/>
      <c r="M484" s="60"/>
      <c r="N484" s="60"/>
      <c r="O484" s="60"/>
    </row>
    <row r="485" spans="1:15" ht="15.75" x14ac:dyDescent="0.25">
      <c r="A485" s="58">
        <v>42668</v>
      </c>
      <c r="B485" s="55">
        <v>1025</v>
      </c>
      <c r="C485" s="56">
        <v>2016</v>
      </c>
      <c r="D485" s="331"/>
      <c r="E485" s="331"/>
      <c r="F485" s="331"/>
      <c r="G485" s="331"/>
      <c r="H485" s="331"/>
      <c r="I485" s="331"/>
      <c r="J485" s="331"/>
      <c r="K485" s="232"/>
      <c r="L485" s="232"/>
      <c r="M485" s="60"/>
      <c r="N485" s="60"/>
      <c r="O485" s="60"/>
    </row>
    <row r="486" spans="1:15" ht="15.75" x14ac:dyDescent="0.25">
      <c r="A486" s="58">
        <v>42669</v>
      </c>
      <c r="B486" s="55">
        <v>1026</v>
      </c>
      <c r="C486" s="56">
        <v>2016</v>
      </c>
      <c r="D486" s="331"/>
      <c r="E486" s="331"/>
      <c r="F486" s="331"/>
      <c r="G486" s="331"/>
      <c r="H486" s="331"/>
      <c r="I486" s="331"/>
      <c r="J486" s="331"/>
      <c r="K486" s="232"/>
      <c r="L486" s="232"/>
      <c r="M486" s="60"/>
      <c r="N486" s="60"/>
      <c r="O486" s="60"/>
    </row>
    <row r="487" spans="1:15" ht="15.75" x14ac:dyDescent="0.25">
      <c r="A487" s="58">
        <v>42670</v>
      </c>
      <c r="B487" s="55">
        <v>1027</v>
      </c>
      <c r="C487" s="56">
        <v>2016</v>
      </c>
      <c r="D487" s="331"/>
      <c r="E487" s="331"/>
      <c r="F487" s="331"/>
      <c r="G487" s="331"/>
      <c r="H487" s="331"/>
      <c r="I487" s="331"/>
      <c r="J487" s="331"/>
      <c r="K487" s="232"/>
      <c r="L487" s="232"/>
      <c r="M487" s="60"/>
      <c r="N487" s="60"/>
      <c r="O487" s="60"/>
    </row>
    <row r="488" spans="1:15" ht="15.75" x14ac:dyDescent="0.25">
      <c r="A488" s="58">
        <v>42671</v>
      </c>
      <c r="B488" s="55">
        <v>1028</v>
      </c>
      <c r="C488" s="56">
        <v>2016</v>
      </c>
      <c r="D488" s="331"/>
      <c r="E488" s="331"/>
      <c r="F488" s="331"/>
      <c r="G488" s="331"/>
      <c r="H488" s="331"/>
      <c r="I488" s="331"/>
      <c r="J488" s="331"/>
      <c r="K488" s="232"/>
      <c r="L488" s="232"/>
      <c r="M488" s="60"/>
      <c r="N488" s="60"/>
      <c r="O488" s="60"/>
    </row>
    <row r="489" spans="1:15" x14ac:dyDescent="0.2">
      <c r="A489" s="58">
        <v>42672</v>
      </c>
      <c r="B489" s="55">
        <v>1029</v>
      </c>
      <c r="C489" s="56">
        <v>2016</v>
      </c>
      <c r="D489" s="60"/>
      <c r="E489" s="60"/>
      <c r="F489" s="60"/>
      <c r="G489" s="60"/>
      <c r="H489" s="60"/>
      <c r="I489" s="60"/>
      <c r="J489" s="60"/>
      <c r="K489" s="60"/>
      <c r="L489" s="60"/>
      <c r="M489" s="60"/>
      <c r="N489" s="60"/>
      <c r="O489" s="60"/>
    </row>
    <row r="490" spans="1:15" x14ac:dyDescent="0.2">
      <c r="A490" s="58">
        <v>42673</v>
      </c>
      <c r="B490" s="55">
        <v>1030</v>
      </c>
      <c r="C490" s="56">
        <v>2016</v>
      </c>
      <c r="D490" s="60"/>
      <c r="E490" s="60"/>
      <c r="F490" s="60"/>
      <c r="G490" s="60"/>
      <c r="H490" s="60"/>
      <c r="I490" s="60"/>
      <c r="J490" s="60"/>
      <c r="K490" s="60"/>
      <c r="L490" s="60"/>
      <c r="M490" s="60"/>
      <c r="N490" s="60"/>
      <c r="O490" s="60"/>
    </row>
    <row r="491" spans="1:15" x14ac:dyDescent="0.2">
      <c r="A491" s="58">
        <v>42674</v>
      </c>
      <c r="B491" s="55">
        <v>1031</v>
      </c>
      <c r="C491" s="56">
        <v>2016</v>
      </c>
      <c r="D491" s="60"/>
      <c r="E491" s="60"/>
      <c r="F491" s="60"/>
      <c r="G491" s="60"/>
      <c r="H491" s="60"/>
      <c r="I491" s="60"/>
      <c r="J491" s="60"/>
      <c r="K491" s="60"/>
      <c r="L491" s="60"/>
      <c r="M491" s="60"/>
      <c r="N491" s="60"/>
      <c r="O491" s="60"/>
    </row>
    <row r="492" spans="1:15" x14ac:dyDescent="0.2">
      <c r="A492" s="58">
        <v>42675</v>
      </c>
      <c r="B492" s="55">
        <v>1101</v>
      </c>
      <c r="C492" s="56">
        <v>2016</v>
      </c>
      <c r="D492" s="60"/>
      <c r="E492" s="60"/>
      <c r="F492" s="60"/>
      <c r="G492" s="60"/>
      <c r="H492" s="60"/>
      <c r="I492" s="60"/>
      <c r="J492" s="60"/>
      <c r="K492" s="60"/>
      <c r="L492" s="60"/>
      <c r="M492" s="60"/>
      <c r="N492" s="60"/>
      <c r="O492" s="60"/>
    </row>
    <row r="493" spans="1:15" x14ac:dyDescent="0.2">
      <c r="A493" s="58">
        <v>42676</v>
      </c>
      <c r="B493" s="55">
        <v>1102</v>
      </c>
      <c r="C493" s="56">
        <v>2016</v>
      </c>
      <c r="D493" s="60"/>
      <c r="E493" s="60"/>
      <c r="F493" s="60"/>
      <c r="G493" s="60"/>
      <c r="H493" s="60"/>
      <c r="I493" s="60"/>
      <c r="J493" s="60"/>
      <c r="K493" s="60"/>
      <c r="L493" s="60"/>
      <c r="M493" s="60"/>
      <c r="N493" s="60"/>
      <c r="O493" s="60"/>
    </row>
    <row r="494" spans="1:15" x14ac:dyDescent="0.2">
      <c r="A494" s="58">
        <v>42677</v>
      </c>
      <c r="B494" s="55">
        <v>1103</v>
      </c>
      <c r="C494" s="56">
        <v>2016</v>
      </c>
      <c r="D494" s="60"/>
      <c r="E494" s="60"/>
      <c r="F494" s="60"/>
      <c r="G494" s="60"/>
      <c r="H494" s="60"/>
      <c r="I494" s="60"/>
      <c r="J494" s="60"/>
      <c r="K494" s="60"/>
      <c r="L494" s="60"/>
      <c r="M494" s="60"/>
      <c r="N494" s="60"/>
      <c r="O494" s="60"/>
    </row>
    <row r="495" spans="1:15" x14ac:dyDescent="0.2">
      <c r="A495" s="58">
        <v>42678</v>
      </c>
      <c r="B495" s="55">
        <v>1104</v>
      </c>
      <c r="C495" s="56">
        <v>2016</v>
      </c>
      <c r="D495" s="60"/>
      <c r="E495" s="60"/>
      <c r="F495" s="60"/>
      <c r="G495" s="60"/>
      <c r="H495" s="60"/>
      <c r="I495" s="60"/>
      <c r="J495" s="60"/>
      <c r="K495" s="60"/>
      <c r="L495" s="60"/>
      <c r="M495" s="60"/>
      <c r="N495" s="60"/>
      <c r="O495" s="60"/>
    </row>
    <row r="496" spans="1:15" x14ac:dyDescent="0.2">
      <c r="A496" s="58">
        <v>42679</v>
      </c>
      <c r="B496" s="55">
        <v>1105</v>
      </c>
      <c r="C496" s="56">
        <v>2016</v>
      </c>
      <c r="D496" s="60"/>
      <c r="E496" s="60"/>
      <c r="F496" s="60"/>
      <c r="G496" s="60"/>
      <c r="H496" s="60"/>
      <c r="I496" s="60"/>
      <c r="J496" s="60"/>
      <c r="K496" s="60"/>
      <c r="L496" s="60"/>
      <c r="M496" s="60"/>
      <c r="N496" s="60"/>
      <c r="O496" s="60"/>
    </row>
    <row r="497" spans="1:15" x14ac:dyDescent="0.2">
      <c r="A497" s="58">
        <v>42680</v>
      </c>
      <c r="B497" s="55">
        <v>1106</v>
      </c>
      <c r="C497" s="56">
        <v>2016</v>
      </c>
      <c r="D497" s="60"/>
      <c r="E497" s="60"/>
      <c r="F497" s="60"/>
      <c r="G497" s="60"/>
      <c r="H497" s="60"/>
      <c r="I497" s="60"/>
      <c r="J497" s="60"/>
      <c r="K497" s="60"/>
      <c r="L497" s="60"/>
      <c r="M497" s="60"/>
      <c r="N497" s="60"/>
      <c r="O497" s="60"/>
    </row>
    <row r="498" spans="1:15" x14ac:dyDescent="0.2">
      <c r="A498" s="58">
        <v>42681</v>
      </c>
      <c r="B498" s="55">
        <v>1107</v>
      </c>
      <c r="C498" s="56">
        <v>2016</v>
      </c>
      <c r="D498" s="60"/>
      <c r="E498" s="60"/>
      <c r="F498" s="60"/>
      <c r="G498" s="60"/>
      <c r="H498" s="60"/>
      <c r="I498" s="60"/>
      <c r="J498" s="60"/>
      <c r="K498" s="60"/>
      <c r="L498" s="60"/>
      <c r="M498" s="60"/>
      <c r="N498" s="60"/>
      <c r="O498" s="60"/>
    </row>
    <row r="499" spans="1:15" x14ac:dyDescent="0.2">
      <c r="A499" s="58">
        <v>42682</v>
      </c>
      <c r="B499" s="55">
        <v>1108</v>
      </c>
      <c r="C499" s="56">
        <v>2016</v>
      </c>
      <c r="D499" s="60"/>
      <c r="E499" s="60"/>
      <c r="F499" s="60"/>
      <c r="G499" s="60"/>
      <c r="H499" s="60"/>
      <c r="I499" s="60"/>
      <c r="J499" s="60"/>
      <c r="K499" s="60"/>
      <c r="L499" s="60"/>
      <c r="M499" s="60"/>
      <c r="N499" s="60"/>
      <c r="O499" s="60"/>
    </row>
    <row r="500" spans="1:15" x14ac:dyDescent="0.2">
      <c r="A500" s="58">
        <v>42683</v>
      </c>
      <c r="B500" s="55">
        <v>1109</v>
      </c>
      <c r="C500" s="56">
        <v>2016</v>
      </c>
      <c r="D500" s="60"/>
      <c r="E500" s="60"/>
      <c r="F500" s="60"/>
      <c r="G500" s="60"/>
      <c r="H500" s="60"/>
      <c r="I500" s="60"/>
      <c r="J500" s="60"/>
      <c r="K500" s="60"/>
      <c r="L500" s="60"/>
      <c r="M500" s="60"/>
      <c r="N500" s="60"/>
      <c r="O500" s="60"/>
    </row>
    <row r="501" spans="1:15" x14ac:dyDescent="0.2">
      <c r="A501" s="58">
        <v>42684</v>
      </c>
      <c r="B501" s="55">
        <v>1110</v>
      </c>
      <c r="C501" s="56">
        <v>2016</v>
      </c>
      <c r="D501" s="60"/>
      <c r="E501" s="60"/>
      <c r="F501" s="60"/>
      <c r="G501" s="60"/>
      <c r="H501" s="60"/>
      <c r="I501" s="60"/>
      <c r="J501" s="60"/>
      <c r="K501" s="60"/>
      <c r="L501" s="60"/>
      <c r="M501" s="60"/>
      <c r="N501" s="60"/>
      <c r="O501" s="60"/>
    </row>
    <row r="502" spans="1:15" x14ac:dyDescent="0.2">
      <c r="A502" s="58">
        <v>42685</v>
      </c>
      <c r="B502" s="55">
        <v>1111</v>
      </c>
      <c r="C502" s="56">
        <v>2016</v>
      </c>
      <c r="D502" s="60"/>
      <c r="E502" s="60"/>
      <c r="F502" s="60"/>
      <c r="G502" s="60"/>
      <c r="H502" s="60"/>
      <c r="I502" s="60"/>
      <c r="J502" s="60"/>
      <c r="K502" s="60"/>
      <c r="L502" s="60"/>
      <c r="M502" s="60"/>
      <c r="N502" s="60"/>
      <c r="O502" s="60"/>
    </row>
    <row r="503" spans="1:15" x14ac:dyDescent="0.2">
      <c r="A503" s="58">
        <v>42686</v>
      </c>
      <c r="B503" s="55">
        <v>1112</v>
      </c>
      <c r="C503" s="56">
        <v>2016</v>
      </c>
      <c r="D503" s="60"/>
      <c r="E503" s="60"/>
      <c r="F503" s="60"/>
      <c r="G503" s="60"/>
      <c r="H503" s="60"/>
      <c r="I503" s="60"/>
      <c r="J503" s="60"/>
      <c r="K503" s="60"/>
      <c r="L503" s="60"/>
      <c r="M503" s="60"/>
      <c r="N503" s="60"/>
      <c r="O503" s="60"/>
    </row>
    <row r="504" spans="1:15" x14ac:dyDescent="0.2">
      <c r="A504" s="58">
        <v>42687</v>
      </c>
      <c r="B504" s="55">
        <v>1113</v>
      </c>
      <c r="C504" s="56">
        <v>2016</v>
      </c>
      <c r="D504" s="60"/>
      <c r="E504" s="60"/>
      <c r="F504" s="60"/>
      <c r="G504" s="60"/>
      <c r="H504" s="60"/>
      <c r="I504" s="60"/>
      <c r="J504" s="60"/>
      <c r="K504" s="60"/>
      <c r="L504" s="60"/>
      <c r="M504" s="60"/>
      <c r="N504" s="60"/>
      <c r="O504" s="60"/>
    </row>
    <row r="505" spans="1:15" x14ac:dyDescent="0.2">
      <c r="A505" s="58">
        <v>42688</v>
      </c>
      <c r="B505" s="55">
        <v>1114</v>
      </c>
      <c r="C505" s="56">
        <v>2016</v>
      </c>
      <c r="D505" s="60"/>
      <c r="E505" s="60"/>
      <c r="F505" s="60"/>
      <c r="G505" s="60"/>
      <c r="H505" s="60"/>
      <c r="I505" s="60"/>
      <c r="J505" s="60"/>
      <c r="K505" s="60"/>
      <c r="L505" s="60"/>
      <c r="M505" s="60"/>
      <c r="N505" s="60"/>
      <c r="O505" s="60"/>
    </row>
    <row r="506" spans="1:15" x14ac:dyDescent="0.2">
      <c r="A506" s="58">
        <v>42689</v>
      </c>
      <c r="B506" s="55">
        <v>1115</v>
      </c>
      <c r="C506" s="56">
        <v>2016</v>
      </c>
      <c r="D506" s="60"/>
      <c r="E506" s="60"/>
      <c r="F506" s="60"/>
      <c r="G506" s="60"/>
      <c r="H506" s="60"/>
      <c r="I506" s="60"/>
      <c r="J506" s="60"/>
      <c r="K506" s="60"/>
      <c r="L506" s="60"/>
      <c r="M506" s="60"/>
      <c r="N506" s="60"/>
      <c r="O506" s="60"/>
    </row>
    <row r="507" spans="1:15" x14ac:dyDescent="0.2">
      <c r="A507" s="58">
        <v>42690</v>
      </c>
      <c r="B507" s="55">
        <v>1116</v>
      </c>
      <c r="C507" s="56">
        <v>2016</v>
      </c>
      <c r="D507" s="60"/>
      <c r="E507" s="60"/>
      <c r="F507" s="60"/>
      <c r="G507" s="60"/>
      <c r="H507" s="60"/>
      <c r="I507" s="60"/>
      <c r="J507" s="60"/>
      <c r="K507" s="60"/>
      <c r="L507" s="60"/>
      <c r="M507" s="60"/>
      <c r="N507" s="60"/>
      <c r="O507" s="60"/>
    </row>
    <row r="508" spans="1:15" x14ac:dyDescent="0.2">
      <c r="A508" s="58">
        <v>42691</v>
      </c>
      <c r="B508" s="55">
        <v>1117</v>
      </c>
      <c r="C508" s="56">
        <v>2016</v>
      </c>
      <c r="D508" s="60"/>
      <c r="E508" s="60"/>
      <c r="F508" s="60"/>
      <c r="G508" s="60"/>
      <c r="H508" s="60"/>
      <c r="I508" s="60"/>
      <c r="J508" s="60"/>
      <c r="K508" s="60"/>
      <c r="L508" s="60"/>
      <c r="M508" s="60"/>
      <c r="N508" s="60"/>
      <c r="O508" s="60"/>
    </row>
    <row r="509" spans="1:15" x14ac:dyDescent="0.2">
      <c r="A509" s="58">
        <v>42692</v>
      </c>
      <c r="B509" s="55">
        <v>1118</v>
      </c>
      <c r="C509" s="56">
        <v>2016</v>
      </c>
      <c r="D509" s="60"/>
      <c r="E509" s="60"/>
      <c r="F509" s="60"/>
      <c r="G509" s="60"/>
      <c r="H509" s="60"/>
      <c r="I509" s="60"/>
      <c r="J509" s="60"/>
      <c r="K509" s="60"/>
      <c r="L509" s="60"/>
      <c r="M509" s="60"/>
      <c r="N509" s="60"/>
      <c r="O509" s="60"/>
    </row>
    <row r="510" spans="1:15" x14ac:dyDescent="0.2">
      <c r="A510" s="58">
        <v>42693</v>
      </c>
      <c r="B510" s="55">
        <v>1119</v>
      </c>
      <c r="C510" s="56">
        <v>2016</v>
      </c>
      <c r="D510" s="60"/>
      <c r="E510" s="60"/>
      <c r="F510" s="60"/>
      <c r="G510" s="60"/>
      <c r="H510" s="60"/>
      <c r="I510" s="60"/>
      <c r="J510" s="60"/>
      <c r="K510" s="60"/>
      <c r="L510" s="60"/>
      <c r="M510" s="60"/>
      <c r="N510" s="60"/>
      <c r="O510" s="60"/>
    </row>
    <row r="511" spans="1:15" x14ac:dyDescent="0.2">
      <c r="A511" s="58">
        <v>42694</v>
      </c>
      <c r="B511" s="55">
        <v>1120</v>
      </c>
      <c r="C511" s="56">
        <v>2016</v>
      </c>
      <c r="D511" s="60"/>
      <c r="E511" s="60"/>
      <c r="F511" s="60"/>
      <c r="G511" s="60"/>
      <c r="H511" s="60"/>
      <c r="I511" s="60"/>
      <c r="J511" s="60"/>
      <c r="K511" s="60"/>
      <c r="L511" s="60"/>
      <c r="M511" s="60"/>
      <c r="N511" s="60"/>
      <c r="O511" s="60"/>
    </row>
    <row r="512" spans="1:15" x14ac:dyDescent="0.2">
      <c r="A512" s="58">
        <v>42695</v>
      </c>
      <c r="B512" s="55">
        <v>1121</v>
      </c>
      <c r="C512" s="56">
        <v>2016</v>
      </c>
    </row>
    <row r="513" spans="1:14" x14ac:dyDescent="0.2">
      <c r="A513" s="58">
        <v>42696</v>
      </c>
      <c r="B513" s="55">
        <v>1122</v>
      </c>
      <c r="C513" s="56">
        <v>2016</v>
      </c>
    </row>
    <row r="514" spans="1:14" x14ac:dyDescent="0.2">
      <c r="A514" s="58">
        <v>42697</v>
      </c>
      <c r="B514" s="55">
        <v>1123</v>
      </c>
      <c r="C514" s="56">
        <v>2016</v>
      </c>
    </row>
    <row r="515" spans="1:14" x14ac:dyDescent="0.2">
      <c r="A515" s="58">
        <v>42698</v>
      </c>
      <c r="B515" s="55">
        <v>1124</v>
      </c>
      <c r="C515" s="56">
        <v>2016</v>
      </c>
    </row>
    <row r="516" spans="1:14" x14ac:dyDescent="0.2">
      <c r="A516" s="58">
        <v>42699</v>
      </c>
      <c r="B516" s="55">
        <v>1125</v>
      </c>
      <c r="C516" s="56">
        <v>2016</v>
      </c>
    </row>
    <row r="517" spans="1:14" x14ac:dyDescent="0.2">
      <c r="A517" s="58">
        <v>42700</v>
      </c>
      <c r="B517" s="55">
        <v>1126</v>
      </c>
      <c r="C517" s="56">
        <v>2016</v>
      </c>
    </row>
    <row r="518" spans="1:14" x14ac:dyDescent="0.2">
      <c r="A518" s="58">
        <v>42701</v>
      </c>
      <c r="B518" s="55">
        <v>1127</v>
      </c>
      <c r="C518" s="56">
        <v>2016</v>
      </c>
    </row>
    <row r="519" spans="1:14" x14ac:dyDescent="0.2">
      <c r="A519" s="58">
        <v>42702</v>
      </c>
      <c r="B519" s="55">
        <v>1128</v>
      </c>
      <c r="C519" s="56">
        <v>2016</v>
      </c>
    </row>
    <row r="520" spans="1:14" x14ac:dyDescent="0.2">
      <c r="A520" s="58">
        <v>42703</v>
      </c>
      <c r="B520" s="55">
        <v>1129</v>
      </c>
      <c r="C520" s="56">
        <v>2016</v>
      </c>
    </row>
    <row r="521" spans="1:14" x14ac:dyDescent="0.2">
      <c r="A521" s="58">
        <v>42704</v>
      </c>
      <c r="B521" s="55">
        <v>1130</v>
      </c>
      <c r="C521" s="56">
        <v>2016</v>
      </c>
    </row>
    <row r="522" spans="1:14" x14ac:dyDescent="0.2">
      <c r="A522" s="58">
        <v>42947</v>
      </c>
      <c r="B522" s="55">
        <v>731</v>
      </c>
      <c r="C522" s="56">
        <v>2017</v>
      </c>
      <c r="D522" s="56">
        <v>13.4</v>
      </c>
      <c r="E522" s="56">
        <v>0</v>
      </c>
      <c r="F522" s="56">
        <v>0</v>
      </c>
      <c r="G522" s="56">
        <v>0</v>
      </c>
      <c r="H522" s="56">
        <v>0</v>
      </c>
      <c r="I522" s="56">
        <v>0</v>
      </c>
      <c r="J522" s="56">
        <v>72.17</v>
      </c>
      <c r="K522" s="56">
        <v>139623</v>
      </c>
      <c r="L522" s="56">
        <v>144695</v>
      </c>
      <c r="N522" s="56" t="s">
        <v>678</v>
      </c>
    </row>
    <row r="523" spans="1:14" ht="15.75" x14ac:dyDescent="0.25">
      <c r="A523" s="58">
        <v>42948</v>
      </c>
      <c r="B523" s="55">
        <v>801</v>
      </c>
      <c r="C523" s="56">
        <v>2017</v>
      </c>
      <c r="D523" s="330">
        <v>1</v>
      </c>
      <c r="E523" s="330">
        <v>0</v>
      </c>
      <c r="F523" s="330">
        <v>0</v>
      </c>
      <c r="G523" s="330">
        <v>0</v>
      </c>
      <c r="H523" s="330">
        <v>0</v>
      </c>
      <c r="I523" s="330">
        <v>0</v>
      </c>
      <c r="J523" s="330">
        <v>0</v>
      </c>
      <c r="K523" s="329">
        <v>110</v>
      </c>
      <c r="L523" s="329">
        <v>636</v>
      </c>
      <c r="N523" s="60" t="s">
        <v>690</v>
      </c>
    </row>
    <row r="524" spans="1:14" ht="15.75" x14ac:dyDescent="0.25">
      <c r="A524" s="58">
        <v>42949</v>
      </c>
      <c r="B524" s="55">
        <v>802</v>
      </c>
      <c r="C524" s="56">
        <v>2017</v>
      </c>
      <c r="D524" s="330">
        <v>0</v>
      </c>
      <c r="E524" s="330">
        <v>0</v>
      </c>
      <c r="F524" s="330">
        <v>0</v>
      </c>
      <c r="G524" s="330">
        <v>0</v>
      </c>
      <c r="H524" s="330">
        <v>0</v>
      </c>
      <c r="I524" s="330">
        <v>0</v>
      </c>
      <c r="J524" s="330">
        <v>0</v>
      </c>
      <c r="K524" s="329">
        <v>86</v>
      </c>
      <c r="L524" s="329">
        <v>440</v>
      </c>
    </row>
    <row r="525" spans="1:14" ht="15.75" x14ac:dyDescent="0.25">
      <c r="A525" s="58">
        <v>42950</v>
      </c>
      <c r="B525" s="55">
        <v>803</v>
      </c>
      <c r="C525" s="56">
        <v>2017</v>
      </c>
      <c r="D525" s="330">
        <v>0</v>
      </c>
      <c r="E525" s="330">
        <v>0</v>
      </c>
      <c r="F525" s="330">
        <v>0</v>
      </c>
      <c r="G525" s="330">
        <v>0</v>
      </c>
      <c r="H525" s="330">
        <v>0</v>
      </c>
      <c r="I525" s="330">
        <v>0</v>
      </c>
      <c r="J525" s="330">
        <v>1</v>
      </c>
      <c r="K525" s="329">
        <v>53</v>
      </c>
      <c r="L525" s="329">
        <v>239</v>
      </c>
    </row>
    <row r="526" spans="1:14" ht="15.75" x14ac:dyDescent="0.25">
      <c r="A526" s="58">
        <v>42951</v>
      </c>
      <c r="B526" s="55">
        <v>804</v>
      </c>
      <c r="C526" s="56">
        <v>2017</v>
      </c>
      <c r="D526" s="330">
        <v>1</v>
      </c>
      <c r="E526" s="330">
        <v>0</v>
      </c>
      <c r="F526" s="330">
        <v>0</v>
      </c>
      <c r="G526" s="330">
        <v>0</v>
      </c>
      <c r="H526" s="330">
        <v>0</v>
      </c>
      <c r="I526" s="330">
        <v>0</v>
      </c>
      <c r="J526" s="330">
        <v>3</v>
      </c>
      <c r="K526" s="329">
        <v>45</v>
      </c>
      <c r="L526" s="329">
        <v>182</v>
      </c>
    </row>
    <row r="527" spans="1:14" ht="15.75" x14ac:dyDescent="0.25">
      <c r="A527" s="58">
        <v>42952</v>
      </c>
      <c r="B527" s="55">
        <v>805</v>
      </c>
      <c r="C527" s="56">
        <v>2017</v>
      </c>
      <c r="D527" s="330">
        <v>0</v>
      </c>
      <c r="E527" s="330">
        <v>0</v>
      </c>
      <c r="F527" s="330">
        <v>0</v>
      </c>
      <c r="G527" s="330">
        <v>0</v>
      </c>
      <c r="H527" s="330">
        <v>0</v>
      </c>
      <c r="I527" s="330">
        <v>0</v>
      </c>
      <c r="J527" s="330">
        <v>0</v>
      </c>
      <c r="K527" s="329">
        <v>59</v>
      </c>
      <c r="L527" s="329">
        <v>216</v>
      </c>
    </row>
    <row r="528" spans="1:14" ht="15.75" x14ac:dyDescent="0.25">
      <c r="A528" s="58">
        <v>42953</v>
      </c>
      <c r="B528" s="55">
        <v>806</v>
      </c>
      <c r="C528" s="56">
        <v>2017</v>
      </c>
      <c r="D528" s="330">
        <v>3</v>
      </c>
      <c r="E528" s="330">
        <v>0</v>
      </c>
      <c r="F528" s="330">
        <v>0</v>
      </c>
      <c r="G528" s="330">
        <v>0</v>
      </c>
      <c r="H528" s="330">
        <v>0</v>
      </c>
      <c r="I528" s="330">
        <v>0</v>
      </c>
      <c r="J528" s="330">
        <v>1</v>
      </c>
      <c r="K528" s="329">
        <v>122</v>
      </c>
      <c r="L528" s="329">
        <v>409</v>
      </c>
    </row>
    <row r="529" spans="1:12" ht="15.75" x14ac:dyDescent="0.25">
      <c r="A529" s="58">
        <v>42954</v>
      </c>
      <c r="B529" s="55">
        <v>807</v>
      </c>
      <c r="C529" s="56">
        <v>2017</v>
      </c>
      <c r="D529" s="330">
        <v>4</v>
      </c>
      <c r="E529" s="330">
        <v>0</v>
      </c>
      <c r="F529" s="330">
        <v>0</v>
      </c>
      <c r="G529" s="330">
        <v>0</v>
      </c>
      <c r="H529" s="330">
        <v>0</v>
      </c>
      <c r="I529" s="330">
        <v>0</v>
      </c>
      <c r="J529" s="330">
        <v>0</v>
      </c>
      <c r="K529" s="329">
        <v>506</v>
      </c>
      <c r="L529" s="332">
        <v>1548</v>
      </c>
    </row>
    <row r="530" spans="1:12" ht="15.75" x14ac:dyDescent="0.25">
      <c r="A530" s="58">
        <v>42955</v>
      </c>
      <c r="B530" s="55">
        <v>808</v>
      </c>
      <c r="C530" s="56">
        <v>2017</v>
      </c>
      <c r="D530" s="330">
        <v>9</v>
      </c>
      <c r="E530" s="330">
        <v>0</v>
      </c>
      <c r="F530" s="330">
        <v>0</v>
      </c>
      <c r="G530" s="330">
        <v>0</v>
      </c>
      <c r="H530" s="330">
        <v>0</v>
      </c>
      <c r="I530" s="330">
        <v>0</v>
      </c>
      <c r="J530" s="330">
        <v>0</v>
      </c>
      <c r="K530" s="329">
        <v>228</v>
      </c>
      <c r="L530" s="329">
        <v>641</v>
      </c>
    </row>
    <row r="531" spans="1:12" ht="15.75" x14ac:dyDescent="0.25">
      <c r="A531" s="58">
        <v>42956</v>
      </c>
      <c r="B531" s="55">
        <v>809</v>
      </c>
      <c r="C531" s="56">
        <v>2017</v>
      </c>
      <c r="D531" s="330">
        <v>4</v>
      </c>
      <c r="E531" s="330">
        <v>0</v>
      </c>
      <c r="F531" s="330">
        <v>0</v>
      </c>
      <c r="G531" s="330">
        <v>0</v>
      </c>
      <c r="H531" s="330">
        <v>0</v>
      </c>
      <c r="I531" s="330">
        <v>0</v>
      </c>
      <c r="J531" s="330">
        <v>0</v>
      </c>
      <c r="K531" s="329">
        <v>175</v>
      </c>
      <c r="L531" s="329">
        <v>451</v>
      </c>
    </row>
    <row r="532" spans="1:12" ht="15.75" x14ac:dyDescent="0.25">
      <c r="A532" s="58">
        <v>42957</v>
      </c>
      <c r="B532" s="55">
        <v>810</v>
      </c>
      <c r="C532" s="56">
        <v>2017</v>
      </c>
      <c r="D532" s="330">
        <v>7</v>
      </c>
      <c r="E532" s="330">
        <v>1</v>
      </c>
      <c r="F532" s="330">
        <v>0</v>
      </c>
      <c r="G532" s="330">
        <v>0</v>
      </c>
      <c r="H532" s="330">
        <v>0</v>
      </c>
      <c r="I532" s="330">
        <v>0</v>
      </c>
      <c r="J532" s="330">
        <v>1</v>
      </c>
      <c r="K532" s="329">
        <v>125</v>
      </c>
      <c r="L532" s="329">
        <v>321</v>
      </c>
    </row>
    <row r="533" spans="1:12" ht="15.75" x14ac:dyDescent="0.25">
      <c r="A533" s="58">
        <v>42958</v>
      </c>
      <c r="B533" s="55">
        <v>811</v>
      </c>
      <c r="C533" s="56">
        <v>2017</v>
      </c>
      <c r="D533" s="330">
        <v>3</v>
      </c>
      <c r="E533" s="330">
        <v>0</v>
      </c>
      <c r="F533" s="330">
        <v>0</v>
      </c>
      <c r="G533" s="330">
        <v>0</v>
      </c>
      <c r="H533" s="330">
        <v>0</v>
      </c>
      <c r="I533" s="330">
        <v>0</v>
      </c>
      <c r="J533" s="330">
        <v>0</v>
      </c>
      <c r="K533" s="329">
        <v>95</v>
      </c>
      <c r="L533" s="329">
        <v>246</v>
      </c>
    </row>
    <row r="534" spans="1:12" ht="15.75" x14ac:dyDescent="0.25">
      <c r="A534" s="58">
        <v>42959</v>
      </c>
      <c r="B534" s="55">
        <v>812</v>
      </c>
      <c r="C534" s="56">
        <v>2017</v>
      </c>
      <c r="D534" s="330">
        <v>13</v>
      </c>
      <c r="E534" s="330">
        <v>0</v>
      </c>
      <c r="F534" s="330">
        <v>0</v>
      </c>
      <c r="G534" s="330">
        <v>0</v>
      </c>
      <c r="H534" s="330">
        <v>0</v>
      </c>
      <c r="I534" s="330">
        <v>0</v>
      </c>
      <c r="J534" s="330">
        <v>0</v>
      </c>
      <c r="K534" s="329">
        <v>118</v>
      </c>
      <c r="L534" s="329">
        <v>304</v>
      </c>
    </row>
    <row r="535" spans="1:12" ht="15.75" x14ac:dyDescent="0.25">
      <c r="A535" s="58">
        <v>42960</v>
      </c>
      <c r="B535" s="55">
        <v>813</v>
      </c>
      <c r="C535" s="56">
        <v>2017</v>
      </c>
      <c r="D535" s="330">
        <v>22.6</v>
      </c>
      <c r="E535" s="330">
        <v>3.39</v>
      </c>
      <c r="F535" s="330">
        <v>0</v>
      </c>
      <c r="G535" s="330">
        <v>0</v>
      </c>
      <c r="H535" s="330">
        <v>0</v>
      </c>
      <c r="I535" s="330">
        <v>0</v>
      </c>
      <c r="J535" s="330">
        <v>0</v>
      </c>
      <c r="K535" s="329">
        <v>114</v>
      </c>
      <c r="L535" s="329">
        <v>295</v>
      </c>
    </row>
    <row r="536" spans="1:12" ht="15.75" x14ac:dyDescent="0.25">
      <c r="A536" s="58">
        <v>42961</v>
      </c>
      <c r="B536" s="55">
        <v>814</v>
      </c>
      <c r="C536" s="56">
        <v>2017</v>
      </c>
      <c r="D536" s="330">
        <v>11.34</v>
      </c>
      <c r="E536" s="330">
        <v>10.08</v>
      </c>
      <c r="F536" s="330">
        <v>0</v>
      </c>
      <c r="G536" s="330">
        <v>0</v>
      </c>
      <c r="H536" s="330">
        <v>0</v>
      </c>
      <c r="I536" s="330">
        <v>0</v>
      </c>
      <c r="J536" s="330">
        <v>1.26</v>
      </c>
      <c r="K536" s="329">
        <v>92</v>
      </c>
      <c r="L536" s="329">
        <v>236</v>
      </c>
    </row>
    <row r="537" spans="1:12" ht="15.75" x14ac:dyDescent="0.25">
      <c r="A537" s="58">
        <v>42962</v>
      </c>
      <c r="B537" s="55">
        <v>815</v>
      </c>
      <c r="C537" s="56">
        <v>2017</v>
      </c>
      <c r="D537" s="330">
        <v>33.36</v>
      </c>
      <c r="E537" s="330">
        <v>9.73</v>
      </c>
      <c r="F537" s="330">
        <v>0</v>
      </c>
      <c r="G537" s="330">
        <v>0</v>
      </c>
      <c r="H537" s="330">
        <v>0</v>
      </c>
      <c r="I537" s="330">
        <v>0</v>
      </c>
      <c r="J537" s="330">
        <v>0</v>
      </c>
      <c r="K537" s="329">
        <v>91</v>
      </c>
      <c r="L537" s="329">
        <v>233</v>
      </c>
    </row>
    <row r="538" spans="1:12" ht="15.75" x14ac:dyDescent="0.25">
      <c r="A538" s="58">
        <v>42963</v>
      </c>
      <c r="B538" s="55">
        <v>816</v>
      </c>
      <c r="C538" s="56">
        <v>2017</v>
      </c>
      <c r="D538" s="330">
        <v>72.959999999999994</v>
      </c>
      <c r="E538" s="330">
        <v>22.8</v>
      </c>
      <c r="F538" s="330">
        <v>0</v>
      </c>
      <c r="G538" s="330">
        <v>0</v>
      </c>
      <c r="H538" s="330">
        <v>0</v>
      </c>
      <c r="I538" s="330">
        <v>0</v>
      </c>
      <c r="J538" s="330">
        <v>0</v>
      </c>
      <c r="K538" s="329">
        <v>256</v>
      </c>
      <c r="L538" s="329">
        <v>662</v>
      </c>
    </row>
    <row r="539" spans="1:12" ht="15.75" x14ac:dyDescent="0.25">
      <c r="A539" s="58">
        <v>42964</v>
      </c>
      <c r="B539" s="55">
        <v>817</v>
      </c>
      <c r="C539" s="56">
        <v>2017</v>
      </c>
      <c r="D539" s="330">
        <v>21.48</v>
      </c>
      <c r="E539" s="330">
        <v>0</v>
      </c>
      <c r="F539" s="330">
        <v>0</v>
      </c>
      <c r="G539" s="330">
        <v>0</v>
      </c>
      <c r="H539" s="330">
        <v>0</v>
      </c>
      <c r="I539" s="330">
        <v>0</v>
      </c>
      <c r="J539" s="330">
        <v>0</v>
      </c>
      <c r="K539" s="329">
        <v>142</v>
      </c>
      <c r="L539" s="329">
        <v>366</v>
      </c>
    </row>
    <row r="540" spans="1:12" ht="15.75" x14ac:dyDescent="0.25">
      <c r="A540" s="58">
        <v>42965</v>
      </c>
      <c r="B540" s="55">
        <v>818</v>
      </c>
      <c r="C540" s="56">
        <v>2017</v>
      </c>
      <c r="D540" s="330">
        <v>25.54</v>
      </c>
      <c r="E540" s="330">
        <v>1.34</v>
      </c>
      <c r="F540" s="330">
        <v>0</v>
      </c>
      <c r="G540" s="330">
        <v>0</v>
      </c>
      <c r="H540" s="330">
        <v>0</v>
      </c>
      <c r="I540" s="330">
        <v>0</v>
      </c>
      <c r="J540" s="330">
        <v>0</v>
      </c>
      <c r="K540" s="329">
        <v>88</v>
      </c>
      <c r="L540" s="329">
        <v>226</v>
      </c>
    </row>
    <row r="541" spans="1:12" ht="15.75" x14ac:dyDescent="0.25">
      <c r="A541" s="58">
        <v>42966</v>
      </c>
      <c r="B541" s="55">
        <v>819</v>
      </c>
      <c r="C541" s="56">
        <v>2017</v>
      </c>
      <c r="D541" s="330">
        <v>45.22</v>
      </c>
      <c r="E541" s="330">
        <v>1.26</v>
      </c>
      <c r="F541" s="330">
        <v>0</v>
      </c>
      <c r="G541" s="330">
        <v>0</v>
      </c>
      <c r="H541" s="330">
        <v>0</v>
      </c>
      <c r="I541" s="330">
        <v>0</v>
      </c>
      <c r="J541" s="330">
        <v>0</v>
      </c>
      <c r="K541" s="329">
        <v>85</v>
      </c>
      <c r="L541" s="329">
        <v>218</v>
      </c>
    </row>
    <row r="542" spans="1:12" ht="15.75" x14ac:dyDescent="0.25">
      <c r="A542" s="58">
        <v>42967</v>
      </c>
      <c r="B542" s="55">
        <v>820</v>
      </c>
      <c r="C542" s="56">
        <v>2017</v>
      </c>
      <c r="D542" s="330">
        <v>50.14</v>
      </c>
      <c r="E542" s="330">
        <v>9.33</v>
      </c>
      <c r="F542" s="330">
        <v>0</v>
      </c>
      <c r="G542" s="330">
        <v>0</v>
      </c>
      <c r="H542" s="330">
        <v>0</v>
      </c>
      <c r="I542" s="330">
        <v>0</v>
      </c>
      <c r="J542" s="330">
        <v>0</v>
      </c>
      <c r="K542" s="329">
        <v>58</v>
      </c>
      <c r="L542" s="329">
        <v>148</v>
      </c>
    </row>
    <row r="543" spans="1:12" ht="15.75" x14ac:dyDescent="0.25">
      <c r="A543" s="58">
        <v>42968</v>
      </c>
      <c r="B543" s="55">
        <v>821</v>
      </c>
      <c r="C543" s="56">
        <v>2017</v>
      </c>
      <c r="D543" s="330">
        <v>44.31</v>
      </c>
      <c r="E543" s="330">
        <v>17.489999999999998</v>
      </c>
      <c r="F543" s="330">
        <v>0</v>
      </c>
      <c r="G543" s="330">
        <v>0</v>
      </c>
      <c r="H543" s="330">
        <v>0</v>
      </c>
      <c r="I543" s="330">
        <v>0</v>
      </c>
      <c r="J543" s="330">
        <v>0</v>
      </c>
      <c r="K543" s="329">
        <v>84</v>
      </c>
      <c r="L543" s="329">
        <v>218</v>
      </c>
    </row>
    <row r="544" spans="1:12" ht="15.75" x14ac:dyDescent="0.25">
      <c r="A544" s="58">
        <v>42969</v>
      </c>
      <c r="B544" s="55">
        <v>822</v>
      </c>
      <c r="C544" s="56">
        <v>2017</v>
      </c>
      <c r="D544" s="330">
        <v>57.13</v>
      </c>
      <c r="E544" s="330">
        <v>8.16</v>
      </c>
      <c r="F544" s="330">
        <v>0</v>
      </c>
      <c r="G544" s="330">
        <v>0</v>
      </c>
      <c r="H544" s="330">
        <v>0</v>
      </c>
      <c r="I544" s="330">
        <v>0</v>
      </c>
      <c r="J544" s="330">
        <v>0</v>
      </c>
      <c r="K544" s="329">
        <v>67</v>
      </c>
      <c r="L544" s="329">
        <v>172</v>
      </c>
    </row>
    <row r="545" spans="1:12" ht="15.75" x14ac:dyDescent="0.25">
      <c r="A545" s="58">
        <v>42970</v>
      </c>
      <c r="B545" s="55">
        <v>823</v>
      </c>
      <c r="C545" s="56">
        <v>2017</v>
      </c>
      <c r="D545" s="330">
        <v>19.84</v>
      </c>
      <c r="E545" s="330">
        <v>8.17</v>
      </c>
      <c r="F545" s="330">
        <v>0</v>
      </c>
      <c r="G545" s="330">
        <v>0</v>
      </c>
      <c r="H545" s="330">
        <v>0</v>
      </c>
      <c r="I545" s="330">
        <v>0</v>
      </c>
      <c r="J545" s="330">
        <v>0</v>
      </c>
      <c r="K545" s="329">
        <v>41</v>
      </c>
      <c r="L545" s="329">
        <v>107</v>
      </c>
    </row>
    <row r="546" spans="1:12" ht="15.75" x14ac:dyDescent="0.25">
      <c r="A546" s="58">
        <v>42971</v>
      </c>
      <c r="B546" s="55">
        <v>824</v>
      </c>
      <c r="C546" s="56">
        <v>2017</v>
      </c>
      <c r="D546" s="330">
        <v>42.75</v>
      </c>
      <c r="E546" s="330">
        <v>13.5</v>
      </c>
      <c r="F546" s="330">
        <v>0</v>
      </c>
      <c r="G546" s="330">
        <v>0</v>
      </c>
      <c r="H546" s="330">
        <v>0</v>
      </c>
      <c r="I546" s="330">
        <v>0</v>
      </c>
      <c r="J546" s="330">
        <v>0</v>
      </c>
      <c r="K546" s="329">
        <v>35</v>
      </c>
      <c r="L546" s="329">
        <v>91</v>
      </c>
    </row>
    <row r="547" spans="1:12" ht="15.75" x14ac:dyDescent="0.25">
      <c r="A547" s="58">
        <v>42972</v>
      </c>
      <c r="B547" s="55">
        <v>825</v>
      </c>
      <c r="C547" s="56">
        <v>2017</v>
      </c>
      <c r="D547" s="330">
        <v>16.239999999999998</v>
      </c>
      <c r="E547" s="330">
        <v>7.58</v>
      </c>
      <c r="F547" s="330">
        <v>0</v>
      </c>
      <c r="G547" s="330">
        <v>0</v>
      </c>
      <c r="H547" s="330">
        <v>0</v>
      </c>
      <c r="I547" s="330">
        <v>0</v>
      </c>
      <c r="J547" s="330">
        <v>0</v>
      </c>
      <c r="K547" s="329">
        <v>32</v>
      </c>
      <c r="L547" s="329">
        <v>84</v>
      </c>
    </row>
    <row r="548" spans="1:12" ht="15.75" x14ac:dyDescent="0.25">
      <c r="A548" s="58">
        <v>42973</v>
      </c>
      <c r="B548" s="55">
        <v>826</v>
      </c>
      <c r="C548" s="56">
        <v>2017</v>
      </c>
      <c r="D548" s="330">
        <v>52.05</v>
      </c>
      <c r="E548" s="330">
        <v>17.7</v>
      </c>
      <c r="F548" s="330">
        <v>0</v>
      </c>
      <c r="G548" s="330">
        <v>0</v>
      </c>
      <c r="H548" s="330">
        <v>0</v>
      </c>
      <c r="I548" s="330">
        <v>1.04</v>
      </c>
      <c r="J548" s="330">
        <v>1.04</v>
      </c>
      <c r="K548" s="329">
        <v>19</v>
      </c>
      <c r="L548" s="329">
        <v>49</v>
      </c>
    </row>
    <row r="549" spans="1:12" ht="15.75" x14ac:dyDescent="0.25">
      <c r="A549" s="58">
        <v>42974</v>
      </c>
      <c r="B549" s="55">
        <v>827</v>
      </c>
      <c r="C549" s="56">
        <v>2017</v>
      </c>
      <c r="D549" s="330">
        <v>38</v>
      </c>
      <c r="E549" s="330">
        <v>17</v>
      </c>
      <c r="F549" s="330">
        <v>0</v>
      </c>
      <c r="G549" s="330">
        <v>0</v>
      </c>
      <c r="H549" s="330">
        <v>0</v>
      </c>
      <c r="I549" s="330">
        <v>0</v>
      </c>
      <c r="J549" s="330">
        <v>1</v>
      </c>
      <c r="K549" s="329">
        <v>15</v>
      </c>
      <c r="L549" s="329">
        <v>39</v>
      </c>
    </row>
    <row r="550" spans="1:12" ht="15.75" x14ac:dyDescent="0.25">
      <c r="A550" s="58">
        <v>42975</v>
      </c>
      <c r="B550" s="55">
        <v>828</v>
      </c>
      <c r="C550" s="56">
        <v>2017</v>
      </c>
      <c r="D550" s="330">
        <v>16</v>
      </c>
      <c r="E550" s="330">
        <v>11</v>
      </c>
      <c r="F550" s="330">
        <v>0</v>
      </c>
      <c r="G550" s="330">
        <v>0</v>
      </c>
      <c r="H550" s="330">
        <v>0</v>
      </c>
      <c r="I550" s="330">
        <v>0</v>
      </c>
      <c r="J550" s="330">
        <v>0</v>
      </c>
      <c r="K550" s="329">
        <v>9</v>
      </c>
      <c r="L550" s="329">
        <v>22</v>
      </c>
    </row>
    <row r="551" spans="1:12" ht="15.75" x14ac:dyDescent="0.25">
      <c r="A551" s="58">
        <v>42976</v>
      </c>
      <c r="B551" s="55">
        <v>829</v>
      </c>
      <c r="C551" s="56">
        <v>2017</v>
      </c>
      <c r="D551" s="330">
        <v>18</v>
      </c>
      <c r="E551" s="330">
        <v>8</v>
      </c>
      <c r="F551" s="330">
        <v>0</v>
      </c>
      <c r="G551" s="330">
        <v>0</v>
      </c>
      <c r="H551" s="330">
        <v>0</v>
      </c>
      <c r="I551" s="330">
        <v>0</v>
      </c>
      <c r="J551" s="330">
        <v>0</v>
      </c>
      <c r="K551" s="329">
        <v>10</v>
      </c>
      <c r="L551" s="329">
        <v>27</v>
      </c>
    </row>
    <row r="552" spans="1:12" ht="15.75" x14ac:dyDescent="0.25">
      <c r="A552" s="58">
        <v>42977</v>
      </c>
      <c r="B552" s="55">
        <v>830</v>
      </c>
      <c r="C552" s="56">
        <v>2017</v>
      </c>
      <c r="D552" s="330">
        <v>16</v>
      </c>
      <c r="E552" s="330">
        <v>3</v>
      </c>
      <c r="F552" s="330">
        <v>0</v>
      </c>
      <c r="G552" s="330">
        <v>0</v>
      </c>
      <c r="H552" s="330">
        <v>0</v>
      </c>
      <c r="I552" s="330">
        <v>0</v>
      </c>
      <c r="J552" s="330">
        <v>0</v>
      </c>
      <c r="K552" s="329">
        <v>9</v>
      </c>
      <c r="L552" s="329">
        <v>22</v>
      </c>
    </row>
    <row r="553" spans="1:12" ht="15.75" x14ac:dyDescent="0.25">
      <c r="A553" s="58">
        <v>42978</v>
      </c>
      <c r="B553" s="55">
        <v>831</v>
      </c>
      <c r="C553" s="56">
        <v>2017</v>
      </c>
      <c r="D553" s="330">
        <v>22</v>
      </c>
      <c r="E553" s="330">
        <v>10</v>
      </c>
      <c r="F553" s="330">
        <v>0</v>
      </c>
      <c r="G553" s="330">
        <v>0</v>
      </c>
      <c r="H553" s="330">
        <v>0</v>
      </c>
      <c r="I553" s="330">
        <v>0</v>
      </c>
      <c r="J553" s="330">
        <v>1</v>
      </c>
      <c r="K553" s="329">
        <v>9</v>
      </c>
      <c r="L553" s="329">
        <v>24</v>
      </c>
    </row>
    <row r="554" spans="1:12" ht="15.75" x14ac:dyDescent="0.25">
      <c r="A554" s="58">
        <v>42979</v>
      </c>
      <c r="B554" s="55">
        <v>901</v>
      </c>
      <c r="C554" s="56">
        <v>2017</v>
      </c>
      <c r="D554" s="330">
        <v>33</v>
      </c>
      <c r="E554" s="330">
        <v>10</v>
      </c>
      <c r="F554" s="330">
        <v>0</v>
      </c>
      <c r="G554" s="330">
        <v>0</v>
      </c>
      <c r="H554" s="330">
        <v>0</v>
      </c>
      <c r="I554" s="330">
        <v>0</v>
      </c>
      <c r="J554" s="330">
        <v>0</v>
      </c>
      <c r="K554" s="329">
        <v>8</v>
      </c>
      <c r="L554" s="329">
        <v>21</v>
      </c>
    </row>
    <row r="555" spans="1:12" ht="15.75" x14ac:dyDescent="0.25">
      <c r="A555" s="58">
        <v>42980</v>
      </c>
      <c r="B555" s="55">
        <v>902</v>
      </c>
      <c r="C555" s="56">
        <v>2017</v>
      </c>
      <c r="D555" s="330">
        <v>37</v>
      </c>
      <c r="E555" s="330">
        <v>18</v>
      </c>
      <c r="F555" s="330">
        <v>0</v>
      </c>
      <c r="G555" s="330">
        <v>0</v>
      </c>
      <c r="H555" s="330">
        <v>0</v>
      </c>
      <c r="I555" s="330">
        <v>0</v>
      </c>
      <c r="J555" s="330">
        <v>0</v>
      </c>
      <c r="K555" s="329">
        <v>3</v>
      </c>
      <c r="L555" s="329">
        <v>6</v>
      </c>
    </row>
    <row r="556" spans="1:12" ht="15.75" x14ac:dyDescent="0.25">
      <c r="A556" s="58">
        <v>42981</v>
      </c>
      <c r="B556" s="55">
        <v>903</v>
      </c>
      <c r="C556" s="56">
        <v>2017</v>
      </c>
      <c r="D556" s="330">
        <v>4</v>
      </c>
      <c r="E556" s="330">
        <v>2</v>
      </c>
      <c r="F556" s="330">
        <v>0</v>
      </c>
      <c r="G556" s="330">
        <v>0</v>
      </c>
      <c r="H556" s="330">
        <v>0</v>
      </c>
      <c r="I556" s="330">
        <v>0</v>
      </c>
      <c r="J556" s="330">
        <v>0</v>
      </c>
      <c r="K556" s="329">
        <v>1</v>
      </c>
      <c r="L556" s="329">
        <v>1</v>
      </c>
    </row>
    <row r="557" spans="1:12" ht="15.75" x14ac:dyDescent="0.25">
      <c r="A557" s="58">
        <v>42982</v>
      </c>
      <c r="B557" s="55">
        <v>904</v>
      </c>
      <c r="C557" s="56">
        <v>2017</v>
      </c>
      <c r="D557" s="330">
        <v>2</v>
      </c>
      <c r="E557" s="330">
        <v>0</v>
      </c>
      <c r="F557" s="330">
        <v>0</v>
      </c>
      <c r="G557" s="330">
        <v>0</v>
      </c>
      <c r="H557" s="330">
        <v>0</v>
      </c>
      <c r="I557" s="330">
        <v>0</v>
      </c>
      <c r="J557" s="330">
        <v>0</v>
      </c>
      <c r="K557" s="329">
        <v>1</v>
      </c>
      <c r="L557" s="329">
        <v>2</v>
      </c>
    </row>
    <row r="558" spans="1:12" ht="15.75" x14ac:dyDescent="0.25">
      <c r="A558" s="58">
        <v>42983</v>
      </c>
      <c r="B558" s="55">
        <v>905</v>
      </c>
      <c r="C558" s="56">
        <v>2017</v>
      </c>
      <c r="D558" s="330">
        <v>0</v>
      </c>
      <c r="E558" s="330">
        <v>0</v>
      </c>
      <c r="F558" s="330">
        <v>0</v>
      </c>
      <c r="G558" s="330">
        <v>0</v>
      </c>
      <c r="H558" s="330">
        <v>0</v>
      </c>
      <c r="I558" s="330">
        <v>0</v>
      </c>
      <c r="J558" s="330">
        <v>0</v>
      </c>
      <c r="K558" s="329">
        <v>0</v>
      </c>
      <c r="L558" s="329">
        <v>0</v>
      </c>
    </row>
    <row r="559" spans="1:12" ht="15.75" x14ac:dyDescent="0.25">
      <c r="A559" s="58">
        <v>42984</v>
      </c>
      <c r="B559" s="55">
        <v>906</v>
      </c>
      <c r="C559" s="56">
        <v>2017</v>
      </c>
      <c r="D559" s="330">
        <v>0</v>
      </c>
      <c r="E559" s="330">
        <v>0</v>
      </c>
      <c r="F559" s="330">
        <v>0</v>
      </c>
      <c r="G559" s="330">
        <v>0</v>
      </c>
      <c r="H559" s="330">
        <v>0.75</v>
      </c>
      <c r="I559" s="330">
        <v>0</v>
      </c>
      <c r="J559" s="330">
        <v>0.25</v>
      </c>
      <c r="K559" s="329">
        <v>0</v>
      </c>
      <c r="L559" s="329">
        <v>1</v>
      </c>
    </row>
    <row r="560" spans="1:12" ht="15.75" x14ac:dyDescent="0.25">
      <c r="A560" s="58">
        <v>42985</v>
      </c>
      <c r="B560" s="55">
        <v>907</v>
      </c>
      <c r="C560" s="56">
        <v>2017</v>
      </c>
      <c r="D560" s="330">
        <v>0</v>
      </c>
      <c r="E560" s="330">
        <v>0</v>
      </c>
      <c r="F560" s="330">
        <v>0</v>
      </c>
      <c r="G560" s="330">
        <v>0</v>
      </c>
      <c r="H560" s="330">
        <v>1.5</v>
      </c>
      <c r="I560" s="330">
        <v>0</v>
      </c>
      <c r="J560" s="330">
        <v>0.5</v>
      </c>
      <c r="K560" s="329">
        <v>1</v>
      </c>
      <c r="L560" s="329">
        <v>2</v>
      </c>
    </row>
    <row r="561" spans="1:12" ht="15.75" x14ac:dyDescent="0.25">
      <c r="A561" s="58">
        <v>42986</v>
      </c>
      <c r="B561" s="55">
        <v>908</v>
      </c>
      <c r="C561" s="56">
        <v>2017</v>
      </c>
      <c r="D561" s="330">
        <v>0</v>
      </c>
      <c r="E561" s="330">
        <v>0</v>
      </c>
      <c r="F561" s="330">
        <v>0</v>
      </c>
      <c r="G561" s="330">
        <v>0</v>
      </c>
      <c r="H561" s="330">
        <v>2.25</v>
      </c>
      <c r="I561" s="330">
        <v>0</v>
      </c>
      <c r="J561" s="330">
        <v>0.75</v>
      </c>
      <c r="K561" s="329">
        <v>1</v>
      </c>
      <c r="L561" s="329">
        <v>4</v>
      </c>
    </row>
    <row r="562" spans="1:12" ht="15.75" x14ac:dyDescent="0.25">
      <c r="A562" s="58">
        <v>42987</v>
      </c>
      <c r="B562" s="55">
        <v>909</v>
      </c>
      <c r="C562" s="56">
        <v>2017</v>
      </c>
      <c r="D562" s="330">
        <v>0</v>
      </c>
      <c r="E562" s="330">
        <v>0</v>
      </c>
      <c r="F562" s="330">
        <v>0</v>
      </c>
      <c r="G562" s="330">
        <v>0</v>
      </c>
      <c r="H562" s="330">
        <v>3</v>
      </c>
      <c r="I562" s="330">
        <v>0</v>
      </c>
      <c r="J562" s="330">
        <v>1</v>
      </c>
      <c r="K562" s="329">
        <v>2</v>
      </c>
      <c r="L562" s="329">
        <v>5</v>
      </c>
    </row>
    <row r="563" spans="1:12" ht="15.75" x14ac:dyDescent="0.25">
      <c r="A563" s="58">
        <v>42988</v>
      </c>
      <c r="B563" s="55">
        <v>910</v>
      </c>
      <c r="C563" s="56">
        <v>2017</v>
      </c>
      <c r="D563" s="330">
        <v>5.32</v>
      </c>
      <c r="E563" s="330">
        <v>1.66</v>
      </c>
      <c r="F563" s="330">
        <v>0</v>
      </c>
      <c r="G563" s="330">
        <v>1</v>
      </c>
      <c r="H563" s="330">
        <v>2</v>
      </c>
      <c r="I563" s="330">
        <v>0</v>
      </c>
      <c r="J563" s="330">
        <v>0.67</v>
      </c>
      <c r="K563" s="329">
        <v>1</v>
      </c>
      <c r="L563" s="329">
        <v>1</v>
      </c>
    </row>
    <row r="564" spans="1:12" ht="15.75" x14ac:dyDescent="0.25">
      <c r="A564" s="58">
        <v>42989</v>
      </c>
      <c r="B564" s="55">
        <v>911</v>
      </c>
      <c r="C564" s="56">
        <v>2017</v>
      </c>
      <c r="D564" s="330">
        <v>17.68</v>
      </c>
      <c r="E564" s="330">
        <v>13.34</v>
      </c>
      <c r="F564" s="330">
        <v>0</v>
      </c>
      <c r="G564" s="330">
        <v>0.5</v>
      </c>
      <c r="H564" s="330">
        <v>1</v>
      </c>
      <c r="I564" s="330">
        <v>0</v>
      </c>
      <c r="J564" s="330">
        <v>0.33</v>
      </c>
      <c r="K564" s="329">
        <v>1</v>
      </c>
      <c r="L564" s="329">
        <v>1</v>
      </c>
    </row>
    <row r="565" spans="1:12" ht="15.75" x14ac:dyDescent="0.25">
      <c r="A565" s="58">
        <v>42990</v>
      </c>
      <c r="B565" s="55">
        <v>912</v>
      </c>
      <c r="C565" s="56">
        <v>2017</v>
      </c>
      <c r="D565" s="330">
        <v>30</v>
      </c>
      <c r="E565" s="330">
        <v>25</v>
      </c>
      <c r="F565" s="330">
        <v>0</v>
      </c>
      <c r="G565" s="330">
        <v>0</v>
      </c>
      <c r="H565" s="330">
        <v>0</v>
      </c>
      <c r="I565" s="330">
        <v>0</v>
      </c>
      <c r="J565" s="330">
        <v>0</v>
      </c>
      <c r="K565" s="329">
        <v>1</v>
      </c>
      <c r="L565" s="329">
        <v>1</v>
      </c>
    </row>
    <row r="566" spans="1:12" ht="15.75" x14ac:dyDescent="0.25">
      <c r="A566" s="58">
        <v>42991</v>
      </c>
      <c r="B566" s="55">
        <v>913</v>
      </c>
      <c r="C566" s="56">
        <v>2017</v>
      </c>
      <c r="D566" s="330">
        <v>17</v>
      </c>
      <c r="E566" s="330">
        <v>17</v>
      </c>
      <c r="F566" s="330">
        <v>0</v>
      </c>
      <c r="G566" s="330">
        <v>0</v>
      </c>
      <c r="H566" s="330">
        <v>0</v>
      </c>
      <c r="I566" s="330">
        <v>0</v>
      </c>
      <c r="J566" s="330">
        <v>0</v>
      </c>
      <c r="K566" s="329">
        <v>1</v>
      </c>
      <c r="L566" s="329">
        <v>1</v>
      </c>
    </row>
    <row r="567" spans="1:12" ht="15.75" x14ac:dyDescent="0.25">
      <c r="A567" s="58">
        <v>42992</v>
      </c>
      <c r="B567" s="55">
        <v>914</v>
      </c>
      <c r="C567" s="56">
        <v>2017</v>
      </c>
      <c r="D567" s="330">
        <v>18</v>
      </c>
      <c r="E567" s="330">
        <v>44</v>
      </c>
      <c r="F567" s="330">
        <v>0</v>
      </c>
      <c r="G567" s="330">
        <v>0</v>
      </c>
      <c r="H567" s="330">
        <v>0</v>
      </c>
      <c r="I567" s="330">
        <v>0</v>
      </c>
      <c r="J567" s="330">
        <v>0</v>
      </c>
      <c r="K567" s="329">
        <v>0</v>
      </c>
      <c r="L567" s="329">
        <v>1</v>
      </c>
    </row>
    <row r="568" spans="1:12" ht="15.75" x14ac:dyDescent="0.25">
      <c r="A568" s="58">
        <v>42993</v>
      </c>
      <c r="B568" s="55">
        <v>915</v>
      </c>
      <c r="C568" s="56">
        <v>2017</v>
      </c>
      <c r="D568" s="330">
        <v>26</v>
      </c>
      <c r="E568" s="330">
        <v>12</v>
      </c>
      <c r="F568" s="330">
        <v>0</v>
      </c>
      <c r="G568" s="330">
        <v>0</v>
      </c>
      <c r="H568" s="330">
        <v>0</v>
      </c>
      <c r="I568" s="330">
        <v>0</v>
      </c>
      <c r="J568" s="330">
        <v>0</v>
      </c>
      <c r="K568" s="329">
        <v>1</v>
      </c>
      <c r="L568" s="329">
        <v>1</v>
      </c>
    </row>
    <row r="569" spans="1:12" ht="15.75" x14ac:dyDescent="0.25">
      <c r="A569" s="58">
        <v>42994</v>
      </c>
      <c r="B569" s="55">
        <v>916</v>
      </c>
      <c r="C569" s="56">
        <v>2017</v>
      </c>
      <c r="D569" s="330">
        <v>0</v>
      </c>
      <c r="E569" s="330">
        <v>9</v>
      </c>
      <c r="F569" s="330">
        <v>0</v>
      </c>
      <c r="G569" s="330">
        <v>0</v>
      </c>
      <c r="H569" s="330">
        <v>0</v>
      </c>
      <c r="I569" s="330">
        <v>0</v>
      </c>
      <c r="J569" s="330">
        <v>0</v>
      </c>
      <c r="K569" s="329">
        <v>1</v>
      </c>
      <c r="L569" s="329">
        <v>2</v>
      </c>
    </row>
    <row r="570" spans="1:12" ht="15.75" x14ac:dyDescent="0.25">
      <c r="A570" s="58">
        <v>42995</v>
      </c>
      <c r="B570" s="55">
        <v>917</v>
      </c>
      <c r="C570" s="56">
        <v>2017</v>
      </c>
      <c r="D570" s="330">
        <v>7</v>
      </c>
      <c r="E570" s="330">
        <v>4.5</v>
      </c>
      <c r="F570" s="330">
        <v>0</v>
      </c>
      <c r="G570" s="330">
        <v>0</v>
      </c>
      <c r="H570" s="330">
        <v>0</v>
      </c>
      <c r="I570" s="330">
        <v>0</v>
      </c>
      <c r="J570" s="330">
        <v>0</v>
      </c>
      <c r="K570" s="329">
        <v>1</v>
      </c>
      <c r="L570" s="329">
        <v>1</v>
      </c>
    </row>
    <row r="571" spans="1:12" ht="15.75" x14ac:dyDescent="0.25">
      <c r="A571" s="58">
        <v>42996</v>
      </c>
      <c r="B571" s="55">
        <v>918</v>
      </c>
      <c r="C571" s="56">
        <v>2017</v>
      </c>
      <c r="D571" s="330">
        <v>20</v>
      </c>
      <c r="E571" s="330">
        <v>5</v>
      </c>
      <c r="F571" s="330">
        <v>0</v>
      </c>
      <c r="G571" s="330">
        <v>0</v>
      </c>
      <c r="H571" s="330">
        <v>0</v>
      </c>
      <c r="I571" s="330">
        <v>0</v>
      </c>
      <c r="J571" s="330">
        <v>0</v>
      </c>
      <c r="K571" s="329">
        <v>1</v>
      </c>
      <c r="L571" s="329">
        <v>1</v>
      </c>
    </row>
    <row r="572" spans="1:12" ht="15.75" x14ac:dyDescent="0.25">
      <c r="A572" s="58">
        <v>42997</v>
      </c>
      <c r="B572" s="55">
        <v>919</v>
      </c>
      <c r="C572" s="56">
        <v>2017</v>
      </c>
      <c r="D572" s="330">
        <v>1</v>
      </c>
      <c r="E572" s="330">
        <v>6</v>
      </c>
      <c r="F572" s="330">
        <v>0</v>
      </c>
      <c r="G572" s="330">
        <v>0</v>
      </c>
      <c r="H572" s="330">
        <v>0</v>
      </c>
      <c r="I572" s="330">
        <v>0</v>
      </c>
      <c r="J572" s="330">
        <v>0</v>
      </c>
      <c r="K572" s="329">
        <v>0</v>
      </c>
      <c r="L572" s="329">
        <v>0</v>
      </c>
    </row>
    <row r="573" spans="1:12" ht="15.75" x14ac:dyDescent="0.25">
      <c r="A573" s="58">
        <v>42998</v>
      </c>
      <c r="B573" s="55">
        <v>920</v>
      </c>
      <c r="C573" s="56">
        <v>2017</v>
      </c>
      <c r="D573" s="330">
        <v>108</v>
      </c>
      <c r="E573" s="330">
        <v>19</v>
      </c>
      <c r="F573" s="330">
        <v>0</v>
      </c>
      <c r="G573" s="330">
        <v>0</v>
      </c>
      <c r="H573" s="330">
        <v>0</v>
      </c>
      <c r="I573" s="330">
        <v>0</v>
      </c>
      <c r="J573" s="330">
        <v>0</v>
      </c>
      <c r="K573" s="329">
        <v>0</v>
      </c>
      <c r="L573" s="329">
        <v>1</v>
      </c>
    </row>
    <row r="574" spans="1:12" ht="15.75" x14ac:dyDescent="0.25">
      <c r="A574" s="58">
        <v>42999</v>
      </c>
      <c r="B574" s="55">
        <v>921</v>
      </c>
      <c r="C574" s="56">
        <v>2017</v>
      </c>
      <c r="D574" s="330">
        <v>34</v>
      </c>
      <c r="E574" s="330">
        <v>4</v>
      </c>
      <c r="F574" s="330">
        <v>0</v>
      </c>
      <c r="G574" s="330">
        <v>0</v>
      </c>
      <c r="H574" s="330">
        <v>0</v>
      </c>
      <c r="I574" s="330">
        <v>0</v>
      </c>
      <c r="J574" s="330">
        <v>0</v>
      </c>
      <c r="K574" s="329">
        <v>1</v>
      </c>
      <c r="L574" s="329">
        <v>1</v>
      </c>
    </row>
    <row r="575" spans="1:12" ht="15.75" x14ac:dyDescent="0.25">
      <c r="A575" s="58">
        <v>43000</v>
      </c>
      <c r="B575" s="55">
        <v>922</v>
      </c>
      <c r="C575" s="56">
        <v>2017</v>
      </c>
      <c r="D575" s="330">
        <v>23</v>
      </c>
      <c r="E575" s="330">
        <v>6</v>
      </c>
      <c r="F575" s="330">
        <v>0</v>
      </c>
      <c r="G575" s="330">
        <v>0</v>
      </c>
      <c r="H575" s="330">
        <v>0</v>
      </c>
      <c r="I575" s="330">
        <v>0</v>
      </c>
      <c r="J575" s="330">
        <v>0</v>
      </c>
      <c r="K575" s="329">
        <v>0</v>
      </c>
      <c r="L575" s="329">
        <v>1</v>
      </c>
    </row>
    <row r="576" spans="1:12" ht="15.75" x14ac:dyDescent="0.25">
      <c r="A576" s="58">
        <v>43001</v>
      </c>
      <c r="B576" s="55">
        <v>923</v>
      </c>
      <c r="C576" s="56">
        <v>2017</v>
      </c>
      <c r="D576" s="330">
        <v>9</v>
      </c>
      <c r="E576" s="330">
        <v>2</v>
      </c>
      <c r="F576" s="330">
        <v>0</v>
      </c>
      <c r="G576" s="330">
        <v>0</v>
      </c>
      <c r="H576" s="330">
        <v>0</v>
      </c>
      <c r="I576" s="330">
        <v>0</v>
      </c>
      <c r="J576" s="330">
        <v>0</v>
      </c>
      <c r="K576" s="329">
        <v>1</v>
      </c>
      <c r="L576" s="329">
        <v>1</v>
      </c>
    </row>
    <row r="577" spans="1:12" ht="15.75" x14ac:dyDescent="0.25">
      <c r="A577" s="58">
        <v>43002</v>
      </c>
      <c r="B577" s="55">
        <v>924</v>
      </c>
      <c r="C577" s="56">
        <v>2017</v>
      </c>
      <c r="D577" s="330">
        <v>7</v>
      </c>
      <c r="E577" s="330">
        <v>12</v>
      </c>
      <c r="F577" s="330">
        <v>0</v>
      </c>
      <c r="G577" s="330">
        <v>0</v>
      </c>
      <c r="H577" s="330">
        <v>0</v>
      </c>
      <c r="I577" s="330">
        <v>0</v>
      </c>
      <c r="J577" s="330">
        <v>0</v>
      </c>
      <c r="K577" s="329">
        <v>0</v>
      </c>
      <c r="L577" s="329">
        <v>0</v>
      </c>
    </row>
    <row r="578" spans="1:12" ht="15.75" x14ac:dyDescent="0.25">
      <c r="A578" s="58">
        <v>43003</v>
      </c>
      <c r="B578" s="55">
        <v>925</v>
      </c>
      <c r="C578" s="56">
        <v>2017</v>
      </c>
      <c r="D578" s="330">
        <v>5</v>
      </c>
      <c r="E578" s="330">
        <v>2</v>
      </c>
      <c r="F578" s="330">
        <v>0</v>
      </c>
      <c r="G578" s="330">
        <v>0</v>
      </c>
      <c r="H578" s="330">
        <v>0</v>
      </c>
      <c r="I578" s="330">
        <v>0</v>
      </c>
      <c r="J578" s="330">
        <v>0</v>
      </c>
      <c r="K578" s="329">
        <v>0</v>
      </c>
      <c r="L578" s="329">
        <v>0</v>
      </c>
    </row>
    <row r="579" spans="1:12" ht="15.75" x14ac:dyDescent="0.25">
      <c r="A579" s="58">
        <v>43004</v>
      </c>
      <c r="B579" s="55">
        <v>926</v>
      </c>
      <c r="C579" s="56">
        <v>2017</v>
      </c>
      <c r="D579" s="330">
        <v>79</v>
      </c>
      <c r="E579" s="330">
        <v>28</v>
      </c>
      <c r="F579" s="330">
        <v>0</v>
      </c>
      <c r="G579" s="330">
        <v>0</v>
      </c>
      <c r="H579" s="330">
        <v>0</v>
      </c>
      <c r="I579" s="330">
        <v>0</v>
      </c>
      <c r="J579" s="330">
        <v>0</v>
      </c>
      <c r="K579" s="329">
        <v>1</v>
      </c>
      <c r="L579" s="329">
        <v>1</v>
      </c>
    </row>
    <row r="580" spans="1:12" ht="15.75" x14ac:dyDescent="0.25">
      <c r="A580" s="58">
        <v>43005</v>
      </c>
      <c r="B580" s="55">
        <v>927</v>
      </c>
      <c r="C580" s="56">
        <v>2017</v>
      </c>
      <c r="D580" s="330">
        <v>53</v>
      </c>
      <c r="E580" s="330">
        <v>20</v>
      </c>
      <c r="F580" s="330">
        <v>0</v>
      </c>
      <c r="G580" s="330">
        <v>0</v>
      </c>
      <c r="H580" s="330">
        <v>0</v>
      </c>
      <c r="I580" s="330">
        <v>0</v>
      </c>
      <c r="J580" s="330">
        <v>0</v>
      </c>
      <c r="K580" s="329">
        <v>0</v>
      </c>
      <c r="L580" s="329">
        <v>0</v>
      </c>
    </row>
    <row r="581" spans="1:12" ht="15.75" x14ac:dyDescent="0.25">
      <c r="A581" s="58">
        <v>43006</v>
      </c>
      <c r="B581" s="55">
        <v>928</v>
      </c>
      <c r="C581" s="56">
        <v>2017</v>
      </c>
      <c r="D581" s="330">
        <v>40</v>
      </c>
      <c r="E581" s="330">
        <v>14</v>
      </c>
      <c r="F581" s="330">
        <v>0</v>
      </c>
      <c r="G581" s="330">
        <v>0</v>
      </c>
      <c r="H581" s="330">
        <v>0</v>
      </c>
      <c r="I581" s="330">
        <v>0</v>
      </c>
      <c r="J581" s="330">
        <v>0</v>
      </c>
      <c r="K581" s="329">
        <v>0</v>
      </c>
      <c r="L581" s="329">
        <v>0</v>
      </c>
    </row>
    <row r="582" spans="1:12" ht="15.75" x14ac:dyDescent="0.25">
      <c r="A582" s="58">
        <v>43007</v>
      </c>
      <c r="B582" s="55">
        <v>929</v>
      </c>
      <c r="C582" s="56">
        <v>2017</v>
      </c>
      <c r="D582" s="330">
        <v>9</v>
      </c>
      <c r="E582" s="330">
        <v>0</v>
      </c>
      <c r="F582" s="330">
        <v>0</v>
      </c>
      <c r="G582" s="330">
        <v>0</v>
      </c>
      <c r="H582" s="330">
        <v>0</v>
      </c>
      <c r="I582" s="330">
        <v>0</v>
      </c>
      <c r="J582" s="330">
        <v>0</v>
      </c>
      <c r="K582" s="329">
        <v>0</v>
      </c>
      <c r="L582" s="329">
        <v>0</v>
      </c>
    </row>
    <row r="583" spans="1:12" ht="15.75" x14ac:dyDescent="0.25">
      <c r="A583" s="58">
        <v>43008</v>
      </c>
      <c r="B583" s="55">
        <v>930</v>
      </c>
      <c r="C583" s="56">
        <v>2017</v>
      </c>
      <c r="D583" s="330">
        <v>2</v>
      </c>
      <c r="E583" s="330">
        <v>0</v>
      </c>
      <c r="F583" s="330">
        <v>0</v>
      </c>
      <c r="G583" s="330">
        <v>0</v>
      </c>
      <c r="H583" s="330">
        <v>0</v>
      </c>
      <c r="I583" s="330">
        <v>0</v>
      </c>
      <c r="J583" s="330">
        <v>0</v>
      </c>
      <c r="K583" s="329">
        <v>0</v>
      </c>
      <c r="L583" s="329">
        <v>0</v>
      </c>
    </row>
    <row r="584" spans="1:12" ht="15.75" x14ac:dyDescent="0.25">
      <c r="A584" s="58">
        <v>43009</v>
      </c>
      <c r="B584" s="55">
        <v>1001</v>
      </c>
      <c r="C584" s="56">
        <v>2017</v>
      </c>
      <c r="D584" s="330">
        <v>0</v>
      </c>
      <c r="E584" s="330">
        <v>3</v>
      </c>
      <c r="F584" s="330">
        <v>0</v>
      </c>
      <c r="G584" s="330">
        <v>0</v>
      </c>
      <c r="H584" s="330">
        <v>0</v>
      </c>
      <c r="I584" s="330">
        <v>0</v>
      </c>
      <c r="J584" s="330">
        <v>0</v>
      </c>
      <c r="K584" s="329">
        <v>0</v>
      </c>
      <c r="L584" s="329">
        <v>0</v>
      </c>
    </row>
    <row r="585" spans="1:12" ht="15.75" x14ac:dyDescent="0.25">
      <c r="A585" s="58">
        <v>43010</v>
      </c>
      <c r="B585" s="55">
        <v>1002</v>
      </c>
      <c r="C585" s="56">
        <v>2017</v>
      </c>
      <c r="D585" s="330">
        <v>1</v>
      </c>
      <c r="E585" s="330">
        <v>2</v>
      </c>
      <c r="F585" s="330">
        <v>0</v>
      </c>
      <c r="G585" s="330">
        <v>0</v>
      </c>
      <c r="H585" s="330">
        <v>0</v>
      </c>
      <c r="I585" s="330">
        <v>0</v>
      </c>
      <c r="J585" s="330">
        <v>0</v>
      </c>
      <c r="K585" s="329">
        <v>0</v>
      </c>
      <c r="L585" s="329">
        <v>0</v>
      </c>
    </row>
    <row r="586" spans="1:12" ht="15.75" x14ac:dyDescent="0.25">
      <c r="A586" s="58">
        <v>43011</v>
      </c>
      <c r="B586" s="55">
        <v>1003</v>
      </c>
      <c r="C586" s="56">
        <v>2017</v>
      </c>
      <c r="D586" s="330">
        <v>3</v>
      </c>
      <c r="E586" s="330">
        <v>0</v>
      </c>
      <c r="F586" s="330">
        <v>0</v>
      </c>
      <c r="G586" s="330">
        <v>0</v>
      </c>
      <c r="H586" s="330">
        <v>0</v>
      </c>
      <c r="I586" s="330">
        <v>0</v>
      </c>
      <c r="J586" s="330">
        <v>0</v>
      </c>
      <c r="K586" s="329">
        <v>0</v>
      </c>
      <c r="L586" s="329">
        <v>0</v>
      </c>
    </row>
    <row r="587" spans="1:12" ht="15.75" x14ac:dyDescent="0.25">
      <c r="A587" s="58">
        <v>43012</v>
      </c>
      <c r="B587" s="55">
        <v>1004</v>
      </c>
      <c r="C587" s="56">
        <v>2017</v>
      </c>
      <c r="D587" s="330">
        <v>3</v>
      </c>
      <c r="E587" s="330">
        <v>0</v>
      </c>
      <c r="F587" s="330">
        <v>0</v>
      </c>
      <c r="G587" s="330">
        <v>0</v>
      </c>
      <c r="H587" s="330">
        <v>0</v>
      </c>
      <c r="I587" s="330">
        <v>0</v>
      </c>
      <c r="J587" s="330">
        <v>0</v>
      </c>
      <c r="K587" s="329">
        <v>0</v>
      </c>
      <c r="L587" s="329">
        <v>0</v>
      </c>
    </row>
    <row r="588" spans="1:12" ht="15.75" x14ac:dyDescent="0.25">
      <c r="A588" s="58">
        <v>43013</v>
      </c>
      <c r="B588" s="55">
        <v>1005</v>
      </c>
      <c r="C588" s="56">
        <v>2017</v>
      </c>
      <c r="D588" s="330">
        <v>5.5</v>
      </c>
      <c r="E588" s="330">
        <v>0</v>
      </c>
      <c r="F588" s="330">
        <v>0</v>
      </c>
      <c r="G588" s="330">
        <v>0</v>
      </c>
      <c r="H588" s="330">
        <v>0</v>
      </c>
      <c r="I588" s="330">
        <v>0</v>
      </c>
      <c r="J588" s="330">
        <v>0</v>
      </c>
      <c r="K588" s="329">
        <v>0</v>
      </c>
      <c r="L588" s="329">
        <v>1</v>
      </c>
    </row>
    <row r="589" spans="1:12" ht="15.75" x14ac:dyDescent="0.25">
      <c r="A589" s="58">
        <v>43014</v>
      </c>
      <c r="B589" s="55">
        <v>1006</v>
      </c>
      <c r="C589" s="56">
        <v>2017</v>
      </c>
      <c r="D589" s="330">
        <v>8</v>
      </c>
      <c r="E589" s="330">
        <v>0</v>
      </c>
      <c r="F589" s="330">
        <v>0</v>
      </c>
      <c r="G589" s="330">
        <v>0</v>
      </c>
      <c r="H589" s="330">
        <v>0</v>
      </c>
      <c r="I589" s="330">
        <v>0</v>
      </c>
      <c r="J589" s="330">
        <v>0</v>
      </c>
      <c r="K589" s="329">
        <v>1</v>
      </c>
      <c r="L589" s="329">
        <v>2</v>
      </c>
    </row>
    <row r="590" spans="1:12" ht="15.75" x14ac:dyDescent="0.25">
      <c r="A590" s="58">
        <v>43015</v>
      </c>
      <c r="B590" s="55">
        <v>1007</v>
      </c>
      <c r="C590" s="56">
        <v>2017</v>
      </c>
      <c r="D590" s="330">
        <v>2</v>
      </c>
      <c r="E590" s="330">
        <v>0</v>
      </c>
      <c r="F590" s="330">
        <v>0</v>
      </c>
      <c r="G590" s="330">
        <v>0</v>
      </c>
      <c r="H590" s="330">
        <v>0</v>
      </c>
      <c r="I590" s="330">
        <v>0</v>
      </c>
      <c r="J590" s="330">
        <v>0</v>
      </c>
      <c r="K590" s="329">
        <v>0</v>
      </c>
      <c r="L590" s="329">
        <v>0</v>
      </c>
    </row>
    <row r="591" spans="1:12" ht="15.75" x14ac:dyDescent="0.25">
      <c r="A591" s="58">
        <v>43016</v>
      </c>
      <c r="B591" s="55">
        <v>1008</v>
      </c>
      <c r="C591" s="56">
        <v>2017</v>
      </c>
      <c r="D591" s="330">
        <v>0</v>
      </c>
      <c r="E591" s="330">
        <v>3</v>
      </c>
      <c r="F591" s="330">
        <v>0</v>
      </c>
      <c r="G591" s="330">
        <v>0</v>
      </c>
      <c r="H591" s="330">
        <v>0</v>
      </c>
      <c r="I591" s="330">
        <v>0</v>
      </c>
      <c r="J591" s="330">
        <v>0</v>
      </c>
      <c r="K591" s="329">
        <v>1</v>
      </c>
      <c r="L591" s="329">
        <v>1</v>
      </c>
    </row>
    <row r="592" spans="1:12" ht="15.75" x14ac:dyDescent="0.25">
      <c r="A592" s="58">
        <v>43017</v>
      </c>
      <c r="B592" s="55">
        <v>1009</v>
      </c>
      <c r="C592" s="56">
        <v>2017</v>
      </c>
      <c r="D592" s="330">
        <v>1</v>
      </c>
      <c r="E592" s="330">
        <v>1</v>
      </c>
      <c r="F592" s="330">
        <v>0</v>
      </c>
      <c r="G592" s="330">
        <v>0</v>
      </c>
      <c r="H592" s="330">
        <v>0</v>
      </c>
      <c r="I592" s="330">
        <v>0</v>
      </c>
      <c r="J592" s="330">
        <v>0</v>
      </c>
      <c r="K592" s="329">
        <v>0</v>
      </c>
      <c r="L592" s="329">
        <v>0</v>
      </c>
    </row>
    <row r="593" spans="1:12" ht="15.75" x14ac:dyDescent="0.25">
      <c r="A593" s="58">
        <v>43018</v>
      </c>
      <c r="B593" s="55">
        <v>1010</v>
      </c>
      <c r="C593" s="56">
        <v>2017</v>
      </c>
      <c r="D593" s="330">
        <v>10</v>
      </c>
      <c r="E593" s="330">
        <v>6</v>
      </c>
      <c r="F593" s="330">
        <v>0</v>
      </c>
      <c r="G593" s="330">
        <v>0</v>
      </c>
      <c r="H593" s="330">
        <v>0</v>
      </c>
      <c r="I593" s="330">
        <v>0</v>
      </c>
      <c r="J593" s="330">
        <v>0</v>
      </c>
      <c r="K593" s="329">
        <v>0</v>
      </c>
      <c r="L593" s="329">
        <v>0</v>
      </c>
    </row>
    <row r="594" spans="1:12" ht="15.75" x14ac:dyDescent="0.25">
      <c r="A594" s="58">
        <v>43019</v>
      </c>
      <c r="B594" s="55">
        <v>1011</v>
      </c>
      <c r="C594" s="56">
        <v>2017</v>
      </c>
      <c r="D594" s="330">
        <v>21</v>
      </c>
      <c r="E594" s="330">
        <v>10</v>
      </c>
      <c r="F594" s="330">
        <v>0</v>
      </c>
      <c r="G594" s="330">
        <v>0</v>
      </c>
      <c r="H594" s="330">
        <v>0</v>
      </c>
      <c r="I594" s="330">
        <v>0</v>
      </c>
      <c r="J594" s="330">
        <v>0</v>
      </c>
      <c r="K594" s="329">
        <v>0</v>
      </c>
      <c r="L594" s="329">
        <v>0</v>
      </c>
    </row>
    <row r="595" spans="1:12" ht="15.75" x14ac:dyDescent="0.25">
      <c r="A595" s="58">
        <v>43020</v>
      </c>
      <c r="B595" s="55">
        <v>1012</v>
      </c>
      <c r="C595" s="56">
        <v>2017</v>
      </c>
      <c r="D595" s="330">
        <v>9</v>
      </c>
      <c r="E595" s="330">
        <v>8</v>
      </c>
      <c r="F595" s="330">
        <v>0</v>
      </c>
      <c r="G595" s="330">
        <v>0</v>
      </c>
      <c r="H595" s="330">
        <v>0</v>
      </c>
      <c r="I595" s="330">
        <v>0</v>
      </c>
      <c r="J595" s="330">
        <v>0</v>
      </c>
      <c r="K595" s="329">
        <v>1</v>
      </c>
      <c r="L595" s="329">
        <v>3</v>
      </c>
    </row>
    <row r="596" spans="1:12" ht="15.75" x14ac:dyDescent="0.25">
      <c r="A596" s="58">
        <v>43021</v>
      </c>
      <c r="B596" s="55">
        <v>1013</v>
      </c>
      <c r="C596" s="56">
        <v>2017</v>
      </c>
      <c r="D596" s="330">
        <v>30</v>
      </c>
      <c r="E596" s="330">
        <v>7</v>
      </c>
      <c r="F596" s="330">
        <v>0</v>
      </c>
      <c r="G596" s="330">
        <v>0</v>
      </c>
      <c r="H596" s="330">
        <v>1</v>
      </c>
      <c r="I596" s="330">
        <v>0</v>
      </c>
      <c r="J596" s="330">
        <v>0</v>
      </c>
      <c r="K596" s="329">
        <v>0</v>
      </c>
      <c r="L596" s="329">
        <v>0</v>
      </c>
    </row>
    <row r="597" spans="1:12" ht="15.75" x14ac:dyDescent="0.25">
      <c r="A597" s="58">
        <v>43022</v>
      </c>
      <c r="B597" s="55">
        <v>1014</v>
      </c>
      <c r="C597" s="56">
        <v>2017</v>
      </c>
      <c r="D597" s="330">
        <v>131.86000000000001</v>
      </c>
      <c r="E597" s="330">
        <v>31</v>
      </c>
      <c r="F597" s="330">
        <v>0</v>
      </c>
      <c r="G597" s="330">
        <v>0.4</v>
      </c>
      <c r="H597" s="330">
        <v>5.4</v>
      </c>
      <c r="I597" s="330">
        <v>3.33</v>
      </c>
      <c r="J597" s="330">
        <v>0.8</v>
      </c>
      <c r="K597" s="329">
        <v>1</v>
      </c>
      <c r="L597" s="329">
        <v>3</v>
      </c>
    </row>
    <row r="598" spans="1:12" ht="15.75" x14ac:dyDescent="0.25">
      <c r="A598" s="58">
        <v>43023</v>
      </c>
      <c r="B598" s="55">
        <v>1015</v>
      </c>
      <c r="C598" s="56">
        <v>2017</v>
      </c>
      <c r="D598" s="330">
        <v>267.99</v>
      </c>
      <c r="E598" s="330">
        <v>70.25</v>
      </c>
      <c r="F598" s="330">
        <v>0</v>
      </c>
      <c r="G598" s="330">
        <v>0.8</v>
      </c>
      <c r="H598" s="330">
        <v>12.05</v>
      </c>
      <c r="I598" s="330">
        <v>6.67</v>
      </c>
      <c r="J598" s="330">
        <v>1.6</v>
      </c>
      <c r="K598" s="329">
        <v>2</v>
      </c>
      <c r="L598" s="329">
        <v>6</v>
      </c>
    </row>
    <row r="599" spans="1:12" ht="15.75" x14ac:dyDescent="0.25">
      <c r="A599" s="58">
        <v>43024</v>
      </c>
      <c r="B599" s="55">
        <v>1016</v>
      </c>
      <c r="C599" s="56">
        <v>2017</v>
      </c>
      <c r="D599" s="330">
        <v>404.1</v>
      </c>
      <c r="E599" s="330">
        <v>109.5</v>
      </c>
      <c r="F599" s="330">
        <v>0</v>
      </c>
      <c r="G599" s="330">
        <v>1.2</v>
      </c>
      <c r="H599" s="330">
        <v>18.7</v>
      </c>
      <c r="I599" s="330">
        <v>10</v>
      </c>
      <c r="J599" s="330">
        <v>2.4</v>
      </c>
      <c r="K599" s="329">
        <v>4</v>
      </c>
      <c r="L599" s="329">
        <v>9</v>
      </c>
    </row>
    <row r="600" spans="1:12" ht="15.75" x14ac:dyDescent="0.25">
      <c r="A600" s="58">
        <v>43025</v>
      </c>
      <c r="B600" s="55">
        <v>1017</v>
      </c>
      <c r="C600" s="56">
        <v>2017</v>
      </c>
      <c r="D600" s="330">
        <v>532.54999999999995</v>
      </c>
      <c r="E600" s="330">
        <v>155.25</v>
      </c>
      <c r="F600" s="330">
        <v>0</v>
      </c>
      <c r="G600" s="330">
        <v>1.6</v>
      </c>
      <c r="H600" s="330">
        <v>25.85</v>
      </c>
      <c r="I600" s="330">
        <v>12.5</v>
      </c>
      <c r="J600" s="330">
        <v>3.7</v>
      </c>
      <c r="K600" s="329">
        <v>5</v>
      </c>
      <c r="L600" s="329">
        <v>14</v>
      </c>
    </row>
    <row r="601" spans="1:12" ht="15.75" x14ac:dyDescent="0.25">
      <c r="A601" s="58">
        <v>43026</v>
      </c>
      <c r="B601" s="55">
        <v>1018</v>
      </c>
      <c r="C601" s="56">
        <v>2017</v>
      </c>
      <c r="D601" s="330">
        <v>661</v>
      </c>
      <c r="E601" s="330">
        <v>201</v>
      </c>
      <c r="F601" s="330">
        <v>0</v>
      </c>
      <c r="G601" s="330">
        <v>2</v>
      </c>
      <c r="H601" s="330">
        <v>33</v>
      </c>
      <c r="I601" s="330">
        <v>15</v>
      </c>
      <c r="J601" s="330">
        <v>5</v>
      </c>
      <c r="K601" s="329">
        <v>7</v>
      </c>
      <c r="L601" s="329">
        <v>17</v>
      </c>
    </row>
    <row r="602" spans="1:12" ht="15.75" x14ac:dyDescent="0.25">
      <c r="A602" s="58">
        <v>43027</v>
      </c>
      <c r="B602" s="55">
        <v>1019</v>
      </c>
      <c r="C602" s="56">
        <v>2017</v>
      </c>
      <c r="D602" s="330">
        <v>65</v>
      </c>
      <c r="E602" s="330">
        <v>76</v>
      </c>
      <c r="F602" s="330">
        <v>0</v>
      </c>
      <c r="G602" s="330">
        <v>0</v>
      </c>
      <c r="H602" s="330">
        <v>18</v>
      </c>
      <c r="I602" s="330">
        <v>17</v>
      </c>
      <c r="J602" s="330">
        <v>1</v>
      </c>
      <c r="K602" s="329">
        <v>4</v>
      </c>
      <c r="L602" s="329">
        <v>12</v>
      </c>
    </row>
    <row r="603" spans="1:12" ht="15.75" x14ac:dyDescent="0.25">
      <c r="A603" s="58">
        <v>43028</v>
      </c>
      <c r="B603" s="55">
        <v>1020</v>
      </c>
      <c r="C603" s="56">
        <v>2017</v>
      </c>
      <c r="D603" s="330">
        <v>6</v>
      </c>
      <c r="E603" s="330">
        <v>10</v>
      </c>
      <c r="F603" s="330">
        <v>1</v>
      </c>
      <c r="G603" s="330">
        <v>0</v>
      </c>
      <c r="H603" s="330">
        <v>3</v>
      </c>
      <c r="I603" s="330">
        <v>4</v>
      </c>
      <c r="J603" s="330">
        <v>0</v>
      </c>
      <c r="K603" s="329">
        <v>4</v>
      </c>
      <c r="L603" s="329">
        <v>9</v>
      </c>
    </row>
    <row r="604" spans="1:12" ht="15.75" x14ac:dyDescent="0.25">
      <c r="A604" s="58">
        <v>43029</v>
      </c>
      <c r="B604" s="55">
        <v>1021</v>
      </c>
      <c r="C604" s="56">
        <v>2017</v>
      </c>
      <c r="D604" s="330">
        <v>5</v>
      </c>
      <c r="E604" s="330">
        <v>9</v>
      </c>
      <c r="F604" s="330">
        <v>1</v>
      </c>
      <c r="G604" s="330">
        <v>0</v>
      </c>
      <c r="H604" s="330">
        <v>12</v>
      </c>
      <c r="I604" s="330">
        <v>6</v>
      </c>
      <c r="J604" s="330">
        <v>3</v>
      </c>
      <c r="K604" s="329">
        <v>4</v>
      </c>
      <c r="L604" s="329">
        <v>11</v>
      </c>
    </row>
    <row r="605" spans="1:12" ht="15.75" x14ac:dyDescent="0.25">
      <c r="A605" s="58">
        <v>43030</v>
      </c>
      <c r="B605" s="55">
        <v>1022</v>
      </c>
      <c r="C605" s="56">
        <v>2017</v>
      </c>
      <c r="D605" s="330">
        <v>6</v>
      </c>
      <c r="E605" s="330">
        <v>4</v>
      </c>
      <c r="F605" s="330">
        <v>2</v>
      </c>
      <c r="G605" s="330">
        <v>0</v>
      </c>
      <c r="H605" s="330">
        <v>4</v>
      </c>
      <c r="I605" s="330">
        <v>4</v>
      </c>
      <c r="J605" s="330">
        <v>0</v>
      </c>
      <c r="K605" s="329">
        <v>2</v>
      </c>
      <c r="L605" s="329">
        <v>6</v>
      </c>
    </row>
    <row r="606" spans="1:12" ht="15.75" x14ac:dyDescent="0.25">
      <c r="A606" s="58">
        <v>43031</v>
      </c>
      <c r="B606" s="55">
        <v>1023</v>
      </c>
      <c r="C606" s="56">
        <v>2017</v>
      </c>
      <c r="D606" s="330">
        <v>3</v>
      </c>
      <c r="E606" s="330">
        <v>1</v>
      </c>
      <c r="F606" s="330">
        <v>0</v>
      </c>
      <c r="G606" s="330">
        <v>0</v>
      </c>
      <c r="H606" s="330">
        <v>10</v>
      </c>
      <c r="I606" s="330">
        <v>-1</v>
      </c>
      <c r="J606" s="330">
        <v>0</v>
      </c>
      <c r="K606" s="329">
        <v>1</v>
      </c>
      <c r="L606" s="329">
        <v>4</v>
      </c>
    </row>
    <row r="607" spans="1:12" ht="15.75" x14ac:dyDescent="0.25">
      <c r="A607" s="58">
        <v>43032</v>
      </c>
      <c r="B607" s="55">
        <v>1024</v>
      </c>
      <c r="C607" s="56">
        <v>2017</v>
      </c>
      <c r="D607" s="330">
        <v>5</v>
      </c>
      <c r="E607" s="330">
        <v>0</v>
      </c>
      <c r="F607" s="330">
        <v>0</v>
      </c>
      <c r="G607" s="330">
        <v>0</v>
      </c>
      <c r="H607" s="330">
        <v>8</v>
      </c>
      <c r="I607" s="330">
        <v>0</v>
      </c>
      <c r="J607" s="330">
        <v>0</v>
      </c>
      <c r="K607" s="329">
        <v>2</v>
      </c>
      <c r="L607" s="329">
        <v>5</v>
      </c>
    </row>
    <row r="608" spans="1:12" ht="15.75" x14ac:dyDescent="0.25">
      <c r="A608" s="58">
        <v>43033</v>
      </c>
      <c r="B608" s="55">
        <v>1025</v>
      </c>
      <c r="C608" s="56">
        <v>2017</v>
      </c>
      <c r="D608" s="330">
        <v>2</v>
      </c>
      <c r="E608" s="330">
        <v>0</v>
      </c>
      <c r="F608" s="330">
        <v>0</v>
      </c>
      <c r="G608" s="330">
        <v>0</v>
      </c>
      <c r="H608" s="330">
        <v>3</v>
      </c>
      <c r="I608" s="330">
        <v>1</v>
      </c>
      <c r="J608" s="330">
        <v>0</v>
      </c>
      <c r="K608" s="329">
        <v>1</v>
      </c>
      <c r="L608" s="329">
        <v>3</v>
      </c>
    </row>
    <row r="609" spans="1:12" ht="15.75" x14ac:dyDescent="0.25">
      <c r="A609" s="58">
        <v>43034</v>
      </c>
      <c r="B609" s="55">
        <v>1026</v>
      </c>
      <c r="C609" s="56">
        <v>2017</v>
      </c>
      <c r="D609" s="330">
        <v>1</v>
      </c>
      <c r="E609" s="330">
        <v>2</v>
      </c>
      <c r="F609" s="330">
        <v>0</v>
      </c>
      <c r="G609" s="330">
        <v>0</v>
      </c>
      <c r="H609" s="330">
        <v>2</v>
      </c>
      <c r="I609" s="330">
        <v>0</v>
      </c>
      <c r="J609" s="330">
        <v>1</v>
      </c>
      <c r="K609" s="329">
        <v>0</v>
      </c>
      <c r="L609" s="329">
        <v>1</v>
      </c>
    </row>
    <row r="610" spans="1:12" ht="15.75" x14ac:dyDescent="0.25">
      <c r="A610" s="58">
        <v>43035</v>
      </c>
      <c r="B610" s="55">
        <v>1027</v>
      </c>
      <c r="C610" s="56">
        <v>2017</v>
      </c>
      <c r="D610" s="330">
        <v>0</v>
      </c>
      <c r="E610" s="330">
        <v>0</v>
      </c>
      <c r="F610" s="330">
        <v>0</v>
      </c>
      <c r="G610" s="330">
        <v>0</v>
      </c>
      <c r="H610" s="330">
        <v>3</v>
      </c>
      <c r="I610" s="330">
        <v>2</v>
      </c>
      <c r="J610" s="330">
        <v>1</v>
      </c>
      <c r="K610" s="329">
        <v>1</v>
      </c>
      <c r="L610" s="329">
        <v>3</v>
      </c>
    </row>
    <row r="611" spans="1:12" ht="15.75" x14ac:dyDescent="0.25">
      <c r="A611" s="58">
        <v>43036</v>
      </c>
      <c r="B611" s="55">
        <v>1028</v>
      </c>
      <c r="C611" s="56">
        <v>2017</v>
      </c>
      <c r="D611" s="330">
        <v>2</v>
      </c>
      <c r="E611" s="330">
        <v>0</v>
      </c>
      <c r="F611" s="330">
        <v>0</v>
      </c>
      <c r="G611" s="330">
        <v>0</v>
      </c>
      <c r="H611" s="330">
        <v>7</v>
      </c>
      <c r="I611" s="330">
        <v>7</v>
      </c>
      <c r="J611" s="330">
        <v>0</v>
      </c>
      <c r="K611" s="329">
        <v>1</v>
      </c>
      <c r="L611" s="329">
        <v>1</v>
      </c>
    </row>
    <row r="612" spans="1:12" ht="15.75" x14ac:dyDescent="0.25">
      <c r="A612" s="58">
        <v>43037</v>
      </c>
      <c r="B612" s="55">
        <v>1029</v>
      </c>
      <c r="C612" s="56">
        <v>2017</v>
      </c>
      <c r="D612" s="330">
        <v>1</v>
      </c>
      <c r="E612" s="330">
        <v>0</v>
      </c>
      <c r="F612" s="330">
        <v>0</v>
      </c>
      <c r="G612" s="330">
        <v>0</v>
      </c>
      <c r="H612" s="330">
        <v>1</v>
      </c>
      <c r="I612" s="330">
        <v>2</v>
      </c>
      <c r="J612" s="330">
        <v>0</v>
      </c>
      <c r="K612" s="329">
        <v>1</v>
      </c>
      <c r="L612" s="329">
        <v>1</v>
      </c>
    </row>
    <row r="613" spans="1:12" ht="15.75" x14ac:dyDescent="0.25">
      <c r="A613" s="58">
        <v>43038</v>
      </c>
      <c r="B613" s="55">
        <v>1030</v>
      </c>
      <c r="C613" s="56">
        <v>2017</v>
      </c>
      <c r="D613" s="330">
        <v>0</v>
      </c>
      <c r="E613" s="330">
        <v>0</v>
      </c>
      <c r="F613" s="330">
        <v>2</v>
      </c>
      <c r="G613" s="330">
        <v>0</v>
      </c>
      <c r="H613" s="330">
        <v>1</v>
      </c>
      <c r="I613" s="330">
        <v>0</v>
      </c>
      <c r="J613" s="330">
        <v>0</v>
      </c>
      <c r="K613" s="329">
        <v>1</v>
      </c>
      <c r="L613" s="329">
        <v>2</v>
      </c>
    </row>
    <row r="614" spans="1:12" ht="15.75" x14ac:dyDescent="0.25">
      <c r="A614" s="58">
        <v>43039</v>
      </c>
      <c r="B614" s="55">
        <v>1031</v>
      </c>
      <c r="C614" s="56">
        <v>2017</v>
      </c>
      <c r="D614" s="330">
        <v>0</v>
      </c>
      <c r="E614" s="330">
        <v>0</v>
      </c>
      <c r="F614" s="330">
        <v>0</v>
      </c>
      <c r="G614" s="330">
        <v>0</v>
      </c>
      <c r="H614" s="330">
        <v>0</v>
      </c>
      <c r="I614" s="330">
        <v>0</v>
      </c>
      <c r="J614" s="330">
        <v>0</v>
      </c>
      <c r="K614" s="329">
        <v>1</v>
      </c>
      <c r="L614" s="329">
        <v>1</v>
      </c>
    </row>
    <row r="615" spans="1:12" ht="15.75" x14ac:dyDescent="0.25">
      <c r="A615" s="58">
        <v>43040</v>
      </c>
      <c r="B615" s="55">
        <v>1101</v>
      </c>
      <c r="C615" s="56">
        <v>2017</v>
      </c>
      <c r="D615" s="330">
        <v>3</v>
      </c>
      <c r="E615" s="330">
        <v>0</v>
      </c>
      <c r="F615" s="330">
        <v>0</v>
      </c>
      <c r="G615" s="330">
        <v>0</v>
      </c>
      <c r="H615" s="330">
        <v>10</v>
      </c>
      <c r="I615" s="330">
        <v>3</v>
      </c>
      <c r="J615" s="330">
        <v>0</v>
      </c>
      <c r="K615" s="329">
        <v>1</v>
      </c>
      <c r="L615" s="329">
        <v>3</v>
      </c>
    </row>
    <row r="616" spans="1:12" ht="15.75" x14ac:dyDescent="0.25">
      <c r="A616" s="58">
        <v>43041</v>
      </c>
      <c r="B616" s="55">
        <v>1102</v>
      </c>
      <c r="C616" s="56">
        <v>2017</v>
      </c>
      <c r="D616" s="330">
        <v>2</v>
      </c>
      <c r="E616" s="330">
        <v>0</v>
      </c>
      <c r="F616" s="330">
        <v>0</v>
      </c>
      <c r="G616" s="330">
        <v>0</v>
      </c>
      <c r="H616" s="330">
        <v>7</v>
      </c>
      <c r="I616" s="330">
        <v>6</v>
      </c>
      <c r="J616" s="330">
        <v>0</v>
      </c>
      <c r="K616" s="329">
        <v>2</v>
      </c>
      <c r="L616" s="329">
        <v>4</v>
      </c>
    </row>
    <row r="617" spans="1:12" ht="15.75" x14ac:dyDescent="0.25">
      <c r="A617" s="58">
        <v>43042</v>
      </c>
      <c r="B617" s="55">
        <v>1103</v>
      </c>
      <c r="C617" s="56">
        <v>2017</v>
      </c>
      <c r="D617" s="330">
        <v>3</v>
      </c>
      <c r="E617" s="330">
        <v>0</v>
      </c>
      <c r="F617" s="330">
        <v>0</v>
      </c>
      <c r="G617" s="330">
        <v>0</v>
      </c>
      <c r="H617" s="330">
        <v>7</v>
      </c>
      <c r="I617" s="330">
        <v>2</v>
      </c>
      <c r="J617" s="330">
        <v>0</v>
      </c>
      <c r="K617" s="329">
        <v>1</v>
      </c>
      <c r="L617" s="329">
        <v>4</v>
      </c>
    </row>
    <row r="618" spans="1:12" ht="15.75" x14ac:dyDescent="0.25">
      <c r="A618" s="58">
        <v>43043</v>
      </c>
      <c r="B618" s="55">
        <v>1104</v>
      </c>
      <c r="C618" s="56">
        <v>2017</v>
      </c>
      <c r="D618" s="330">
        <v>2</v>
      </c>
      <c r="E618" s="330">
        <v>0</v>
      </c>
      <c r="F618" s="330">
        <v>0</v>
      </c>
      <c r="G618" s="330">
        <v>0</v>
      </c>
      <c r="H618" s="330">
        <v>5</v>
      </c>
      <c r="I618" s="330">
        <v>0</v>
      </c>
      <c r="J618" s="330">
        <v>1</v>
      </c>
      <c r="K618" s="329">
        <v>3</v>
      </c>
      <c r="L618" s="329">
        <v>6</v>
      </c>
    </row>
    <row r="619" spans="1:12" ht="15.75" x14ac:dyDescent="0.25">
      <c r="A619" s="58">
        <v>43044</v>
      </c>
      <c r="B619" s="55">
        <v>1105</v>
      </c>
      <c r="C619" s="56">
        <v>2017</v>
      </c>
      <c r="D619" s="330">
        <v>2</v>
      </c>
      <c r="E619" s="330">
        <v>0</v>
      </c>
      <c r="F619" s="330">
        <v>0</v>
      </c>
      <c r="G619" s="330">
        <v>0</v>
      </c>
      <c r="H619" s="330">
        <v>3</v>
      </c>
      <c r="I619" s="330">
        <v>0</v>
      </c>
      <c r="J619" s="330">
        <v>0</v>
      </c>
      <c r="K619" s="329">
        <v>3</v>
      </c>
      <c r="L619" s="329">
        <v>7</v>
      </c>
    </row>
    <row r="620" spans="1:12" ht="15.75" x14ac:dyDescent="0.25">
      <c r="A620" s="58">
        <v>43045</v>
      </c>
      <c r="B620" s="55">
        <v>1106</v>
      </c>
      <c r="C620" s="56">
        <v>2017</v>
      </c>
      <c r="D620" s="330">
        <v>2</v>
      </c>
      <c r="E620" s="330">
        <v>0</v>
      </c>
      <c r="F620" s="330">
        <v>0</v>
      </c>
      <c r="G620" s="330">
        <v>0</v>
      </c>
      <c r="H620" s="330">
        <v>3</v>
      </c>
      <c r="I620" s="330">
        <v>0</v>
      </c>
      <c r="J620" s="330">
        <v>0</v>
      </c>
      <c r="K620" s="329">
        <v>3</v>
      </c>
      <c r="L620" s="329">
        <v>8</v>
      </c>
    </row>
    <row r="621" spans="1:12" ht="15.75" x14ac:dyDescent="0.25">
      <c r="A621" s="58">
        <v>43046</v>
      </c>
      <c r="B621" s="55">
        <v>1107</v>
      </c>
      <c r="C621" s="56">
        <v>2017</v>
      </c>
      <c r="D621" s="330">
        <v>0</v>
      </c>
      <c r="E621" s="330">
        <v>0</v>
      </c>
      <c r="F621" s="330">
        <v>0</v>
      </c>
      <c r="G621" s="330">
        <v>0</v>
      </c>
      <c r="H621" s="330">
        <v>3</v>
      </c>
      <c r="I621" s="330">
        <v>-1</v>
      </c>
      <c r="J621" s="330">
        <v>1</v>
      </c>
      <c r="K621" s="329">
        <v>3</v>
      </c>
      <c r="L621" s="329">
        <v>9</v>
      </c>
    </row>
    <row r="622" spans="1:12" ht="15.75" x14ac:dyDescent="0.25">
      <c r="A622" s="58">
        <v>43047</v>
      </c>
      <c r="B622" s="55">
        <v>1108</v>
      </c>
      <c r="C622" s="56">
        <v>2017</v>
      </c>
      <c r="D622" s="330">
        <v>0</v>
      </c>
      <c r="E622" s="330">
        <v>0</v>
      </c>
      <c r="F622" s="330">
        <v>0</v>
      </c>
      <c r="G622" s="330">
        <v>0</v>
      </c>
      <c r="H622" s="330">
        <v>5</v>
      </c>
      <c r="I622" s="330">
        <v>0</v>
      </c>
      <c r="J622" s="330">
        <v>1</v>
      </c>
      <c r="K622" s="329">
        <v>1</v>
      </c>
      <c r="L622" s="329">
        <v>3</v>
      </c>
    </row>
    <row r="623" spans="1:12" ht="15.75" x14ac:dyDescent="0.25">
      <c r="A623" s="58">
        <v>43048</v>
      </c>
      <c r="B623" s="55">
        <v>1109</v>
      </c>
      <c r="C623" s="56">
        <v>2017</v>
      </c>
      <c r="D623" s="330"/>
      <c r="E623" s="330"/>
      <c r="F623" s="330"/>
      <c r="G623" s="330"/>
      <c r="H623" s="330"/>
      <c r="I623" s="330"/>
      <c r="J623" s="330"/>
      <c r="K623" s="329"/>
      <c r="L623" s="329"/>
    </row>
    <row r="624" spans="1:12" ht="15.75" x14ac:dyDescent="0.25">
      <c r="A624" s="58">
        <v>43049</v>
      </c>
      <c r="B624" s="55">
        <v>1110</v>
      </c>
      <c r="C624" s="56">
        <v>2017</v>
      </c>
      <c r="D624" s="330"/>
      <c r="E624" s="330"/>
      <c r="F624" s="330"/>
      <c r="G624" s="330"/>
      <c r="H624" s="330"/>
      <c r="I624" s="330"/>
      <c r="J624" s="330"/>
      <c r="K624" s="329"/>
      <c r="L624" s="329"/>
    </row>
    <row r="625" spans="1:12" ht="15.75" x14ac:dyDescent="0.25">
      <c r="A625" s="58">
        <v>43050</v>
      </c>
      <c r="B625" s="55">
        <v>1111</v>
      </c>
      <c r="C625" s="56">
        <v>2017</v>
      </c>
      <c r="D625" s="330"/>
      <c r="E625" s="330"/>
      <c r="F625" s="330"/>
      <c r="G625" s="330"/>
      <c r="H625" s="330"/>
      <c r="I625" s="330"/>
      <c r="J625" s="330"/>
      <c r="K625" s="329"/>
      <c r="L625" s="329"/>
    </row>
    <row r="626" spans="1:12" ht="15.75" x14ac:dyDescent="0.25">
      <c r="A626" s="58">
        <v>43051</v>
      </c>
      <c r="B626" s="55">
        <v>1112</v>
      </c>
      <c r="C626" s="56">
        <v>2017</v>
      </c>
      <c r="D626" s="330"/>
      <c r="E626" s="330"/>
      <c r="F626" s="330"/>
      <c r="G626" s="330"/>
      <c r="H626" s="330"/>
      <c r="I626" s="330"/>
      <c r="J626" s="330"/>
      <c r="K626" s="329"/>
      <c r="L626" s="329"/>
    </row>
    <row r="627" spans="1:12" ht="15.75" x14ac:dyDescent="0.25">
      <c r="A627" s="58">
        <v>43052</v>
      </c>
      <c r="B627" s="55">
        <v>1113</v>
      </c>
      <c r="C627" s="56">
        <v>2017</v>
      </c>
      <c r="D627" s="330"/>
      <c r="E627" s="330"/>
      <c r="F627" s="330"/>
      <c r="G627" s="330"/>
      <c r="H627" s="330"/>
      <c r="I627" s="330"/>
      <c r="J627" s="330"/>
      <c r="K627" s="329"/>
      <c r="L627" s="329"/>
    </row>
    <row r="628" spans="1:12" x14ac:dyDescent="0.2">
      <c r="A628" s="58">
        <v>43053</v>
      </c>
      <c r="B628" s="55">
        <v>1114</v>
      </c>
      <c r="C628" s="56">
        <v>2017</v>
      </c>
    </row>
    <row r="629" spans="1:12" x14ac:dyDescent="0.2">
      <c r="A629" s="58">
        <v>43054</v>
      </c>
      <c r="B629" s="55">
        <v>1115</v>
      </c>
      <c r="C629" s="56">
        <v>2017</v>
      </c>
    </row>
    <row r="630" spans="1:12" x14ac:dyDescent="0.2">
      <c r="A630" s="58">
        <v>43055</v>
      </c>
      <c r="B630" s="55">
        <v>1116</v>
      </c>
      <c r="C630" s="56">
        <v>2017</v>
      </c>
    </row>
    <row r="631" spans="1:12" x14ac:dyDescent="0.2">
      <c r="A631" s="58">
        <v>43056</v>
      </c>
      <c r="B631" s="55">
        <v>1117</v>
      </c>
      <c r="C631" s="56">
        <v>2017</v>
      </c>
    </row>
    <row r="632" spans="1:12" x14ac:dyDescent="0.2">
      <c r="A632" s="58">
        <v>43057</v>
      </c>
      <c r="B632" s="55">
        <v>1118</v>
      </c>
      <c r="C632" s="56">
        <v>2017</v>
      </c>
    </row>
    <row r="633" spans="1:12" x14ac:dyDescent="0.2">
      <c r="A633" s="58">
        <v>43058</v>
      </c>
      <c r="B633" s="55">
        <v>1119</v>
      </c>
      <c r="C633" s="56">
        <v>2017</v>
      </c>
    </row>
    <row r="634" spans="1:12" x14ac:dyDescent="0.2">
      <c r="A634" s="58">
        <v>43059</v>
      </c>
      <c r="B634" s="55">
        <v>1120</v>
      </c>
      <c r="C634" s="56">
        <v>2017</v>
      </c>
    </row>
    <row r="635" spans="1:12" x14ac:dyDescent="0.2">
      <c r="A635" s="58">
        <v>43060</v>
      </c>
      <c r="B635" s="55">
        <v>1121</v>
      </c>
      <c r="C635" s="56">
        <v>2017</v>
      </c>
    </row>
    <row r="636" spans="1:12" x14ac:dyDescent="0.2">
      <c r="A636" s="58">
        <v>43061</v>
      </c>
      <c r="B636" s="55">
        <v>1122</v>
      </c>
      <c r="C636" s="56">
        <v>2017</v>
      </c>
    </row>
    <row r="637" spans="1:12" x14ac:dyDescent="0.2">
      <c r="A637" s="58">
        <v>43062</v>
      </c>
      <c r="B637" s="55">
        <v>1123</v>
      </c>
      <c r="C637" s="56">
        <v>2017</v>
      </c>
    </row>
    <row r="638" spans="1:12" x14ac:dyDescent="0.2">
      <c r="A638" s="58">
        <v>43063</v>
      </c>
      <c r="B638" s="55">
        <v>1124</v>
      </c>
      <c r="C638" s="56">
        <v>2017</v>
      </c>
    </row>
    <row r="639" spans="1:12" x14ac:dyDescent="0.2">
      <c r="A639" s="58">
        <v>43064</v>
      </c>
      <c r="B639" s="55">
        <v>1125</v>
      </c>
      <c r="C639" s="56">
        <v>2017</v>
      </c>
    </row>
    <row r="640" spans="1:12" x14ac:dyDescent="0.2">
      <c r="A640" s="58">
        <v>43065</v>
      </c>
      <c r="B640" s="55">
        <v>1126</v>
      </c>
      <c r="C640" s="56">
        <v>2017</v>
      </c>
    </row>
    <row r="641" spans="1:14" x14ac:dyDescent="0.2">
      <c r="A641" s="58">
        <v>43066</v>
      </c>
      <c r="B641" s="55">
        <v>1127</v>
      </c>
      <c r="C641" s="56">
        <v>2017</v>
      </c>
    </row>
    <row r="642" spans="1:14" x14ac:dyDescent="0.2">
      <c r="A642" s="58">
        <v>43067</v>
      </c>
      <c r="B642" s="55">
        <v>1128</v>
      </c>
      <c r="C642" s="56">
        <v>2017</v>
      </c>
    </row>
    <row r="643" spans="1:14" x14ac:dyDescent="0.2">
      <c r="A643" s="58">
        <v>43068</v>
      </c>
      <c r="B643" s="55">
        <v>1129</v>
      </c>
      <c r="C643" s="56">
        <v>2017</v>
      </c>
    </row>
    <row r="644" spans="1:14" x14ac:dyDescent="0.2">
      <c r="A644" s="58">
        <v>43069</v>
      </c>
      <c r="B644" s="55">
        <v>1130</v>
      </c>
      <c r="C644" s="56">
        <v>2017</v>
      </c>
    </row>
    <row r="645" spans="1:14" x14ac:dyDescent="0.2">
      <c r="A645" s="58">
        <v>43312</v>
      </c>
      <c r="B645" s="55">
        <v>731</v>
      </c>
      <c r="C645" s="56">
        <v>2018</v>
      </c>
      <c r="D645" s="56">
        <v>8</v>
      </c>
      <c r="E645" s="56">
        <v>0</v>
      </c>
      <c r="F645" s="56">
        <v>0</v>
      </c>
      <c r="G645" s="56">
        <v>0</v>
      </c>
      <c r="H645" s="56">
        <v>0</v>
      </c>
      <c r="I645" s="56">
        <v>0</v>
      </c>
      <c r="J645" s="56">
        <v>26</v>
      </c>
      <c r="K645" s="56">
        <v>143835</v>
      </c>
      <c r="L645" s="56">
        <v>11240</v>
      </c>
      <c r="N645" s="56" t="s">
        <v>678</v>
      </c>
    </row>
    <row r="646" spans="1:14" x14ac:dyDescent="0.2">
      <c r="A646" s="58">
        <v>43313</v>
      </c>
      <c r="B646" s="55">
        <v>801</v>
      </c>
      <c r="C646" s="56">
        <v>2018</v>
      </c>
      <c r="D646" s="432">
        <v>0</v>
      </c>
      <c r="E646" s="432">
        <v>0</v>
      </c>
      <c r="F646" s="435">
        <v>0</v>
      </c>
      <c r="G646" s="434">
        <v>0</v>
      </c>
      <c r="H646" s="431">
        <v>0</v>
      </c>
      <c r="I646" s="431">
        <v>0</v>
      </c>
      <c r="J646" s="433">
        <v>1</v>
      </c>
      <c r="K646" s="436">
        <v>17.88</v>
      </c>
      <c r="L646" s="436">
        <v>2.12</v>
      </c>
    </row>
    <row r="647" spans="1:14" x14ac:dyDescent="0.2">
      <c r="A647" s="58">
        <v>43314</v>
      </c>
      <c r="B647" s="55">
        <v>802</v>
      </c>
      <c r="C647" s="56">
        <v>2018</v>
      </c>
      <c r="D647" s="432">
        <v>2</v>
      </c>
      <c r="E647" s="432">
        <v>0</v>
      </c>
      <c r="F647" s="435">
        <v>0</v>
      </c>
      <c r="G647" s="434">
        <v>0</v>
      </c>
      <c r="H647" s="431">
        <v>0</v>
      </c>
      <c r="I647" s="431">
        <v>0</v>
      </c>
      <c r="J647" s="433">
        <v>0</v>
      </c>
      <c r="K647" s="436">
        <v>147.47</v>
      </c>
      <c r="L647" s="436">
        <v>15.52</v>
      </c>
    </row>
    <row r="648" spans="1:14" x14ac:dyDescent="0.2">
      <c r="A648" s="58">
        <v>43315</v>
      </c>
      <c r="B648" s="55">
        <v>803</v>
      </c>
      <c r="C648" s="56">
        <v>2018</v>
      </c>
      <c r="D648" s="432">
        <v>0</v>
      </c>
      <c r="E648" s="432">
        <v>0</v>
      </c>
      <c r="F648" s="435">
        <v>0</v>
      </c>
      <c r="G648" s="434">
        <v>0</v>
      </c>
      <c r="H648" s="431">
        <v>0</v>
      </c>
      <c r="I648" s="431">
        <v>0</v>
      </c>
      <c r="J648" s="433">
        <v>0</v>
      </c>
      <c r="K648" s="436">
        <v>60.620000000000005</v>
      </c>
      <c r="L648" s="436">
        <v>6.38</v>
      </c>
    </row>
    <row r="649" spans="1:14" x14ac:dyDescent="0.2">
      <c r="A649" s="58">
        <v>43316</v>
      </c>
      <c r="B649" s="55">
        <v>804</v>
      </c>
      <c r="C649" s="56">
        <v>2018</v>
      </c>
      <c r="D649" s="432">
        <v>3</v>
      </c>
      <c r="E649" s="432">
        <v>0</v>
      </c>
      <c r="F649" s="435">
        <v>0</v>
      </c>
      <c r="G649" s="434">
        <v>0</v>
      </c>
      <c r="H649" s="431">
        <v>0</v>
      </c>
      <c r="I649" s="431">
        <v>0</v>
      </c>
      <c r="J649" s="433">
        <v>0</v>
      </c>
      <c r="K649" s="436">
        <v>112.17</v>
      </c>
      <c r="L649" s="436">
        <v>11.8</v>
      </c>
    </row>
    <row r="650" spans="1:14" x14ac:dyDescent="0.2">
      <c r="A650" s="58">
        <v>43317</v>
      </c>
      <c r="B650" s="55">
        <v>805</v>
      </c>
      <c r="C650" s="56">
        <v>2018</v>
      </c>
      <c r="D650" s="432">
        <v>15</v>
      </c>
      <c r="E650" s="432">
        <v>0</v>
      </c>
      <c r="F650" s="435">
        <v>0</v>
      </c>
      <c r="G650" s="434">
        <v>0</v>
      </c>
      <c r="H650" s="431">
        <v>0</v>
      </c>
      <c r="I650" s="431">
        <v>0</v>
      </c>
      <c r="J650" s="433">
        <v>0</v>
      </c>
      <c r="K650" s="436">
        <v>115.81</v>
      </c>
      <c r="L650" s="436">
        <v>12.19</v>
      </c>
    </row>
    <row r="651" spans="1:14" x14ac:dyDescent="0.2">
      <c r="A651" s="58">
        <v>43318</v>
      </c>
      <c r="B651" s="55">
        <v>806</v>
      </c>
      <c r="C651" s="56">
        <v>2018</v>
      </c>
      <c r="D651" s="432">
        <v>17</v>
      </c>
      <c r="E651" s="432">
        <v>0</v>
      </c>
      <c r="F651" s="435">
        <v>0</v>
      </c>
      <c r="G651" s="434">
        <v>0</v>
      </c>
      <c r="H651" s="431">
        <v>0</v>
      </c>
      <c r="I651" s="431">
        <v>0</v>
      </c>
      <c r="J651" s="433">
        <v>0</v>
      </c>
      <c r="K651" s="436">
        <v>69.67</v>
      </c>
      <c r="L651" s="436">
        <v>7.33</v>
      </c>
    </row>
    <row r="652" spans="1:14" x14ac:dyDescent="0.2">
      <c r="A652" s="58">
        <v>43319</v>
      </c>
      <c r="B652" s="55">
        <v>807</v>
      </c>
      <c r="C652" s="56">
        <v>2018</v>
      </c>
      <c r="D652" s="432">
        <v>3</v>
      </c>
      <c r="E652" s="432">
        <v>0</v>
      </c>
      <c r="F652" s="435">
        <v>0</v>
      </c>
      <c r="G652" s="434">
        <v>0</v>
      </c>
      <c r="H652" s="431">
        <v>0</v>
      </c>
      <c r="I652" s="431">
        <v>0</v>
      </c>
      <c r="J652" s="433">
        <v>1</v>
      </c>
      <c r="K652" s="436">
        <v>45.24</v>
      </c>
      <c r="L652" s="436">
        <v>4.76</v>
      </c>
    </row>
    <row r="653" spans="1:14" x14ac:dyDescent="0.2">
      <c r="A653" s="58">
        <v>43320</v>
      </c>
      <c r="B653" s="55">
        <v>808</v>
      </c>
      <c r="C653" s="56">
        <v>2018</v>
      </c>
      <c r="D653" s="432">
        <v>0</v>
      </c>
      <c r="E653" s="432">
        <v>0</v>
      </c>
      <c r="F653" s="435">
        <v>0</v>
      </c>
      <c r="G653" s="434">
        <v>0</v>
      </c>
      <c r="H653" s="431">
        <v>0</v>
      </c>
      <c r="I653" s="431">
        <v>0</v>
      </c>
      <c r="J653" s="433">
        <v>0</v>
      </c>
      <c r="K653" s="436">
        <v>3.6199999999999997</v>
      </c>
      <c r="L653" s="436">
        <v>0.38</v>
      </c>
    </row>
    <row r="654" spans="1:14" x14ac:dyDescent="0.2">
      <c r="A654" s="58">
        <v>43321</v>
      </c>
      <c r="B654" s="55">
        <v>809</v>
      </c>
      <c r="C654" s="56">
        <v>2018</v>
      </c>
      <c r="D654" s="432">
        <v>0</v>
      </c>
      <c r="E654" s="432">
        <v>0</v>
      </c>
      <c r="F654" s="435">
        <v>0</v>
      </c>
      <c r="G654" s="434">
        <v>0</v>
      </c>
      <c r="H654" s="431">
        <v>0</v>
      </c>
      <c r="I654" s="431">
        <v>0</v>
      </c>
      <c r="J654" s="433">
        <v>0</v>
      </c>
      <c r="K654" s="436">
        <v>1.81</v>
      </c>
      <c r="L654" s="436">
        <v>0.19</v>
      </c>
    </row>
    <row r="655" spans="1:14" x14ac:dyDescent="0.2">
      <c r="A655" s="58">
        <v>43322</v>
      </c>
      <c r="B655" s="55">
        <v>810</v>
      </c>
      <c r="C655" s="56">
        <v>2018</v>
      </c>
      <c r="D655" s="432">
        <v>0</v>
      </c>
      <c r="E655" s="432">
        <v>0</v>
      </c>
      <c r="F655" s="435">
        <v>0</v>
      </c>
      <c r="G655" s="434">
        <v>0</v>
      </c>
      <c r="H655" s="431">
        <v>0</v>
      </c>
      <c r="I655" s="431">
        <v>0</v>
      </c>
      <c r="J655" s="433">
        <v>0</v>
      </c>
      <c r="K655" s="436">
        <v>2.72</v>
      </c>
      <c r="L655" s="436">
        <v>0.28999999999999998</v>
      </c>
    </row>
    <row r="656" spans="1:14" x14ac:dyDescent="0.2">
      <c r="A656" s="58">
        <v>43323</v>
      </c>
      <c r="B656" s="55">
        <v>811</v>
      </c>
      <c r="C656" s="56">
        <v>2018</v>
      </c>
      <c r="D656" s="432">
        <v>0</v>
      </c>
      <c r="E656" s="432">
        <v>0</v>
      </c>
      <c r="F656" s="435">
        <v>0</v>
      </c>
      <c r="G656" s="434">
        <v>0</v>
      </c>
      <c r="H656" s="431">
        <v>0</v>
      </c>
      <c r="I656" s="431">
        <v>0</v>
      </c>
      <c r="J656" s="433">
        <v>0</v>
      </c>
      <c r="K656" s="436">
        <v>5.4300000000000006</v>
      </c>
      <c r="L656" s="436">
        <v>0.56999999999999995</v>
      </c>
    </row>
    <row r="657" spans="1:12" x14ac:dyDescent="0.2">
      <c r="A657" s="58">
        <v>43324</v>
      </c>
      <c r="B657" s="55">
        <v>812</v>
      </c>
      <c r="C657" s="56">
        <v>2018</v>
      </c>
      <c r="D657" s="432">
        <v>9</v>
      </c>
      <c r="E657" s="432">
        <v>0</v>
      </c>
      <c r="F657" s="435">
        <v>0</v>
      </c>
      <c r="G657" s="434">
        <v>0</v>
      </c>
      <c r="H657" s="431">
        <v>0</v>
      </c>
      <c r="I657" s="431">
        <v>0</v>
      </c>
      <c r="J657" s="433">
        <v>0</v>
      </c>
      <c r="K657" s="436">
        <v>16.28</v>
      </c>
      <c r="L657" s="436">
        <v>1.71</v>
      </c>
    </row>
    <row r="658" spans="1:12" x14ac:dyDescent="0.2">
      <c r="A658" s="58">
        <v>43325</v>
      </c>
      <c r="B658" s="55">
        <v>813</v>
      </c>
      <c r="C658" s="56">
        <v>2018</v>
      </c>
      <c r="D658" s="432">
        <v>28</v>
      </c>
      <c r="E658" s="432">
        <v>1</v>
      </c>
      <c r="F658" s="435">
        <v>0</v>
      </c>
      <c r="G658" s="434">
        <v>0</v>
      </c>
      <c r="H658" s="431">
        <v>0</v>
      </c>
      <c r="I658" s="431">
        <v>0</v>
      </c>
      <c r="J658" s="433">
        <v>0</v>
      </c>
      <c r="K658" s="436">
        <v>81.419999999999987</v>
      </c>
      <c r="L658" s="436">
        <v>8.57</v>
      </c>
    </row>
    <row r="659" spans="1:12" x14ac:dyDescent="0.2">
      <c r="A659" s="58">
        <v>43326</v>
      </c>
      <c r="B659" s="55">
        <v>814</v>
      </c>
      <c r="C659" s="56">
        <v>2018</v>
      </c>
      <c r="D659" s="432">
        <v>13</v>
      </c>
      <c r="E659" s="432">
        <v>2</v>
      </c>
      <c r="F659" s="435">
        <v>0</v>
      </c>
      <c r="G659" s="434">
        <v>0</v>
      </c>
      <c r="H659" s="431">
        <v>0</v>
      </c>
      <c r="I659" s="431">
        <v>0</v>
      </c>
      <c r="J659" s="433">
        <v>0</v>
      </c>
      <c r="K659" s="436">
        <v>52.469999999999992</v>
      </c>
      <c r="L659" s="436">
        <v>5.52</v>
      </c>
    </row>
    <row r="660" spans="1:12" x14ac:dyDescent="0.2">
      <c r="A660" s="58">
        <v>43327</v>
      </c>
      <c r="B660" s="55">
        <v>815</v>
      </c>
      <c r="C660" s="56">
        <v>2018</v>
      </c>
      <c r="D660" s="432">
        <v>14</v>
      </c>
      <c r="E660" s="432">
        <v>0</v>
      </c>
      <c r="F660" s="435">
        <v>0</v>
      </c>
      <c r="G660" s="434">
        <v>0</v>
      </c>
      <c r="H660" s="431">
        <v>0</v>
      </c>
      <c r="I660" s="431">
        <v>0</v>
      </c>
      <c r="J660" s="433">
        <v>0</v>
      </c>
      <c r="K660" s="436">
        <v>14.469999999999999</v>
      </c>
      <c r="L660" s="436">
        <v>1.52</v>
      </c>
    </row>
    <row r="661" spans="1:12" x14ac:dyDescent="0.2">
      <c r="A661" s="58">
        <v>43328</v>
      </c>
      <c r="B661" s="55">
        <v>816</v>
      </c>
      <c r="C661" s="56">
        <v>2018</v>
      </c>
      <c r="D661" s="432">
        <v>8</v>
      </c>
      <c r="E661" s="432">
        <v>1</v>
      </c>
      <c r="F661" s="435">
        <v>0</v>
      </c>
      <c r="G661" s="434">
        <v>0</v>
      </c>
      <c r="H661" s="431">
        <v>0</v>
      </c>
      <c r="I661" s="431">
        <v>0</v>
      </c>
      <c r="J661" s="433">
        <v>0</v>
      </c>
      <c r="K661" s="436">
        <v>12.66</v>
      </c>
      <c r="L661" s="436">
        <v>1.33</v>
      </c>
    </row>
    <row r="662" spans="1:12" x14ac:dyDescent="0.2">
      <c r="A662" s="58">
        <v>43329</v>
      </c>
      <c r="B662" s="55">
        <v>817</v>
      </c>
      <c r="C662" s="56">
        <v>2018</v>
      </c>
      <c r="D662" s="432">
        <v>34</v>
      </c>
      <c r="E662" s="432">
        <v>1</v>
      </c>
      <c r="F662" s="435">
        <v>0</v>
      </c>
      <c r="G662" s="434">
        <v>0</v>
      </c>
      <c r="H662" s="431">
        <v>0</v>
      </c>
      <c r="I662" s="431">
        <v>0</v>
      </c>
      <c r="J662" s="433">
        <v>0</v>
      </c>
      <c r="K662" s="436">
        <v>38.900000000000006</v>
      </c>
      <c r="L662" s="436">
        <v>4.09</v>
      </c>
    </row>
    <row r="663" spans="1:12" x14ac:dyDescent="0.2">
      <c r="A663" s="58">
        <v>43330</v>
      </c>
      <c r="B663" s="55">
        <v>818</v>
      </c>
      <c r="C663" s="56">
        <v>2018</v>
      </c>
      <c r="D663" s="432">
        <v>53</v>
      </c>
      <c r="E663" s="432">
        <v>1</v>
      </c>
      <c r="F663" s="435">
        <v>0</v>
      </c>
      <c r="G663" s="434">
        <v>0</v>
      </c>
      <c r="H663" s="431">
        <v>0</v>
      </c>
      <c r="I663" s="431">
        <v>0</v>
      </c>
      <c r="J663" s="433">
        <v>0</v>
      </c>
      <c r="K663" s="436">
        <v>62.42</v>
      </c>
      <c r="L663" s="436">
        <v>6.57</v>
      </c>
    </row>
    <row r="664" spans="1:12" x14ac:dyDescent="0.2">
      <c r="A664" s="58">
        <v>43331</v>
      </c>
      <c r="B664" s="55">
        <v>819</v>
      </c>
      <c r="C664" s="56">
        <v>2018</v>
      </c>
      <c r="D664" s="432">
        <v>40</v>
      </c>
      <c r="E664" s="432">
        <v>3</v>
      </c>
      <c r="F664" s="435">
        <v>0</v>
      </c>
      <c r="G664" s="434">
        <v>0</v>
      </c>
      <c r="H664" s="431">
        <v>0</v>
      </c>
      <c r="I664" s="431">
        <v>0</v>
      </c>
      <c r="J664" s="433">
        <v>0</v>
      </c>
      <c r="K664" s="436">
        <v>90.47</v>
      </c>
      <c r="L664" s="436">
        <v>9.52</v>
      </c>
    </row>
    <row r="665" spans="1:12" x14ac:dyDescent="0.2">
      <c r="A665" s="58">
        <v>43332</v>
      </c>
      <c r="B665" s="55">
        <v>820</v>
      </c>
      <c r="C665" s="56">
        <v>2018</v>
      </c>
      <c r="D665" s="432">
        <v>33</v>
      </c>
      <c r="E665" s="432">
        <v>4</v>
      </c>
      <c r="F665" s="435">
        <v>0</v>
      </c>
      <c r="G665" s="434">
        <v>0</v>
      </c>
      <c r="H665" s="431">
        <v>0</v>
      </c>
      <c r="I665" s="431">
        <v>0</v>
      </c>
      <c r="J665" s="433">
        <v>0</v>
      </c>
      <c r="K665" s="436">
        <v>42.51</v>
      </c>
      <c r="L665" s="436">
        <v>4.47</v>
      </c>
    </row>
    <row r="666" spans="1:12" x14ac:dyDescent="0.2">
      <c r="A666" s="58">
        <v>43333</v>
      </c>
      <c r="B666" s="55">
        <v>821</v>
      </c>
      <c r="C666" s="56">
        <v>2018</v>
      </c>
      <c r="D666" s="432">
        <v>56</v>
      </c>
      <c r="E666" s="432">
        <v>0</v>
      </c>
      <c r="F666" s="435">
        <v>0</v>
      </c>
      <c r="G666" s="434">
        <v>0</v>
      </c>
      <c r="H666" s="431">
        <v>0</v>
      </c>
      <c r="I666" s="431">
        <v>0</v>
      </c>
      <c r="J666" s="433">
        <v>0</v>
      </c>
      <c r="K666" s="436">
        <v>35.28</v>
      </c>
      <c r="L666" s="436">
        <v>3.71</v>
      </c>
    </row>
    <row r="667" spans="1:12" x14ac:dyDescent="0.2">
      <c r="A667" s="58">
        <v>43334</v>
      </c>
      <c r="B667" s="55">
        <v>822</v>
      </c>
      <c r="C667" s="56">
        <v>2018</v>
      </c>
      <c r="D667" s="432">
        <v>77</v>
      </c>
      <c r="E667" s="432">
        <v>1</v>
      </c>
      <c r="F667" s="435">
        <v>0</v>
      </c>
      <c r="G667" s="434">
        <v>0</v>
      </c>
      <c r="H667" s="431">
        <v>0</v>
      </c>
      <c r="I667" s="431">
        <v>0</v>
      </c>
      <c r="J667" s="433">
        <v>0</v>
      </c>
      <c r="K667" s="436">
        <v>77.81</v>
      </c>
      <c r="L667" s="436">
        <v>8.19</v>
      </c>
    </row>
    <row r="668" spans="1:12" x14ac:dyDescent="0.2">
      <c r="A668" s="58">
        <v>43335</v>
      </c>
      <c r="B668" s="55">
        <v>823</v>
      </c>
      <c r="C668" s="56">
        <v>2018</v>
      </c>
      <c r="D668" s="432">
        <v>179</v>
      </c>
      <c r="E668" s="432">
        <v>4</v>
      </c>
      <c r="F668" s="435">
        <v>0</v>
      </c>
      <c r="G668" s="434">
        <v>0</v>
      </c>
      <c r="H668" s="431">
        <v>1</v>
      </c>
      <c r="I668" s="431">
        <v>0</v>
      </c>
      <c r="J668" s="433">
        <v>0</v>
      </c>
      <c r="K668" s="436">
        <v>111.27000000000001</v>
      </c>
      <c r="L668" s="436">
        <v>11.71</v>
      </c>
    </row>
    <row r="669" spans="1:12" x14ac:dyDescent="0.2">
      <c r="A669" s="58">
        <v>43336</v>
      </c>
      <c r="B669" s="55">
        <v>824</v>
      </c>
      <c r="C669" s="56">
        <v>2018</v>
      </c>
      <c r="D669" s="432">
        <v>120</v>
      </c>
      <c r="E669" s="432">
        <v>8</v>
      </c>
      <c r="F669" s="435">
        <v>0</v>
      </c>
      <c r="G669" s="434">
        <v>0</v>
      </c>
      <c r="H669" s="431">
        <v>0</v>
      </c>
      <c r="I669" s="431">
        <v>0</v>
      </c>
      <c r="J669" s="433">
        <v>0</v>
      </c>
      <c r="K669" s="436">
        <v>48.85</v>
      </c>
      <c r="L669" s="436">
        <v>5.14</v>
      </c>
    </row>
    <row r="670" spans="1:12" x14ac:dyDescent="0.2">
      <c r="A670" s="58">
        <v>43337</v>
      </c>
      <c r="B670" s="55">
        <v>825</v>
      </c>
      <c r="C670" s="56">
        <v>2018</v>
      </c>
      <c r="D670" s="432">
        <v>41</v>
      </c>
      <c r="E670" s="432">
        <v>4</v>
      </c>
      <c r="F670" s="435">
        <v>0</v>
      </c>
      <c r="G670" s="434">
        <v>0</v>
      </c>
      <c r="H670" s="431">
        <v>0</v>
      </c>
      <c r="I670" s="431">
        <v>0</v>
      </c>
      <c r="J670" s="433">
        <v>0</v>
      </c>
      <c r="K670" s="436">
        <v>36.19</v>
      </c>
      <c r="L670" s="436">
        <v>3.81</v>
      </c>
    </row>
    <row r="671" spans="1:12" x14ac:dyDescent="0.2">
      <c r="A671" s="58">
        <v>43338</v>
      </c>
      <c r="B671" s="55">
        <v>826</v>
      </c>
      <c r="C671" s="56">
        <v>2018</v>
      </c>
      <c r="D671" s="432">
        <v>49</v>
      </c>
      <c r="E671" s="432">
        <v>2</v>
      </c>
      <c r="F671" s="435">
        <v>0</v>
      </c>
      <c r="G671" s="434">
        <v>0</v>
      </c>
      <c r="H671" s="431">
        <v>0</v>
      </c>
      <c r="I671" s="431">
        <v>0</v>
      </c>
      <c r="J671" s="433">
        <v>0</v>
      </c>
      <c r="K671" s="436">
        <v>77.81</v>
      </c>
      <c r="L671" s="436">
        <v>8.19</v>
      </c>
    </row>
    <row r="672" spans="1:12" x14ac:dyDescent="0.2">
      <c r="A672" s="58">
        <v>43339</v>
      </c>
      <c r="B672" s="55">
        <v>827</v>
      </c>
      <c r="C672" s="56">
        <v>2018</v>
      </c>
      <c r="D672" s="432">
        <v>208</v>
      </c>
      <c r="E672" s="432">
        <v>6</v>
      </c>
      <c r="F672" s="435">
        <v>0</v>
      </c>
      <c r="G672" s="434">
        <v>0</v>
      </c>
      <c r="H672" s="431">
        <v>0</v>
      </c>
      <c r="I672" s="431">
        <v>0</v>
      </c>
      <c r="J672" s="433">
        <v>0</v>
      </c>
      <c r="K672" s="436">
        <v>95.9</v>
      </c>
      <c r="L672" s="436">
        <v>10.09</v>
      </c>
    </row>
    <row r="673" spans="1:12" x14ac:dyDescent="0.2">
      <c r="A673" s="58">
        <v>43340</v>
      </c>
      <c r="B673" s="55">
        <v>828</v>
      </c>
      <c r="C673" s="56">
        <v>2018</v>
      </c>
      <c r="D673" s="432">
        <v>136</v>
      </c>
      <c r="E673" s="432">
        <v>5</v>
      </c>
      <c r="F673" s="435">
        <v>0</v>
      </c>
      <c r="G673" s="434">
        <v>0</v>
      </c>
      <c r="H673" s="431">
        <v>0</v>
      </c>
      <c r="I673" s="431">
        <v>0</v>
      </c>
      <c r="J673" s="433">
        <v>0</v>
      </c>
      <c r="K673" s="436">
        <v>32.57</v>
      </c>
      <c r="L673" s="436">
        <v>3.43</v>
      </c>
    </row>
    <row r="674" spans="1:12" x14ac:dyDescent="0.2">
      <c r="A674" s="58">
        <v>43341</v>
      </c>
      <c r="B674" s="55">
        <v>829</v>
      </c>
      <c r="C674" s="56">
        <v>2018</v>
      </c>
      <c r="D674" s="432">
        <v>103</v>
      </c>
      <c r="E674" s="432">
        <v>1</v>
      </c>
      <c r="F674" s="435">
        <v>0</v>
      </c>
      <c r="G674" s="434">
        <v>0</v>
      </c>
      <c r="H674" s="431">
        <v>0</v>
      </c>
      <c r="I674" s="431">
        <v>0</v>
      </c>
      <c r="J674" s="433">
        <v>0</v>
      </c>
      <c r="K674" s="436">
        <v>156.51</v>
      </c>
      <c r="L674" s="436">
        <v>16.47</v>
      </c>
    </row>
    <row r="675" spans="1:12" x14ac:dyDescent="0.2">
      <c r="A675" s="58">
        <v>43342</v>
      </c>
      <c r="B675" s="55">
        <v>830</v>
      </c>
      <c r="C675" s="56">
        <v>2018</v>
      </c>
      <c r="D675" s="432">
        <v>117</v>
      </c>
      <c r="E675" s="432">
        <v>4</v>
      </c>
      <c r="F675" s="435">
        <v>0</v>
      </c>
      <c r="G675" s="434">
        <v>0</v>
      </c>
      <c r="H675" s="431">
        <v>0</v>
      </c>
      <c r="I675" s="431">
        <v>0</v>
      </c>
      <c r="J675" s="433">
        <v>0</v>
      </c>
      <c r="K675" s="436">
        <v>85.04</v>
      </c>
      <c r="L675" s="436">
        <v>8.9499999999999993</v>
      </c>
    </row>
    <row r="676" spans="1:12" x14ac:dyDescent="0.2">
      <c r="A676" s="58">
        <v>43343</v>
      </c>
      <c r="B676" s="55">
        <v>831</v>
      </c>
      <c r="C676" s="56">
        <v>2018</v>
      </c>
      <c r="D676" s="432">
        <v>34</v>
      </c>
      <c r="E676" s="432">
        <v>6</v>
      </c>
      <c r="F676" s="435">
        <v>0</v>
      </c>
      <c r="G676" s="434">
        <v>0</v>
      </c>
      <c r="H676" s="431">
        <v>0</v>
      </c>
      <c r="I676" s="431">
        <v>0</v>
      </c>
      <c r="J676" s="433">
        <v>0</v>
      </c>
      <c r="K676" s="436">
        <v>12.66</v>
      </c>
      <c r="L676" s="436">
        <v>1.33</v>
      </c>
    </row>
    <row r="677" spans="1:12" x14ac:dyDescent="0.2">
      <c r="A677" s="58">
        <v>43344</v>
      </c>
      <c r="B677" s="55">
        <v>901</v>
      </c>
      <c r="C677" s="56">
        <v>2018</v>
      </c>
      <c r="D677" s="432">
        <v>10</v>
      </c>
      <c r="E677" s="432">
        <v>7</v>
      </c>
      <c r="F677" s="435">
        <v>0</v>
      </c>
      <c r="G677" s="434">
        <v>0</v>
      </c>
      <c r="H677" s="431">
        <v>0</v>
      </c>
      <c r="I677" s="431">
        <v>0</v>
      </c>
      <c r="J677" s="433">
        <v>0</v>
      </c>
      <c r="K677" s="436">
        <v>4.53</v>
      </c>
      <c r="L677" s="436">
        <v>0.48</v>
      </c>
    </row>
    <row r="678" spans="1:12" x14ac:dyDescent="0.2">
      <c r="A678" s="58">
        <v>43345</v>
      </c>
      <c r="B678" s="55">
        <v>902</v>
      </c>
      <c r="C678" s="56">
        <v>2018</v>
      </c>
      <c r="D678" s="432">
        <v>5</v>
      </c>
      <c r="E678" s="432">
        <v>4</v>
      </c>
      <c r="F678" s="435">
        <v>0</v>
      </c>
      <c r="G678" s="434">
        <v>0</v>
      </c>
      <c r="H678" s="431">
        <v>0</v>
      </c>
      <c r="I678" s="431">
        <v>0</v>
      </c>
      <c r="J678" s="433">
        <v>0</v>
      </c>
      <c r="K678" s="436">
        <v>8.15</v>
      </c>
      <c r="L678" s="436">
        <v>0.86</v>
      </c>
    </row>
    <row r="679" spans="1:12" x14ac:dyDescent="0.2">
      <c r="A679" s="58">
        <v>43346</v>
      </c>
      <c r="B679" s="55">
        <v>903</v>
      </c>
      <c r="C679" s="56">
        <v>2018</v>
      </c>
      <c r="D679" s="432">
        <v>59</v>
      </c>
      <c r="E679" s="432">
        <v>5</v>
      </c>
      <c r="F679" s="435">
        <v>0</v>
      </c>
      <c r="G679" s="434">
        <v>0</v>
      </c>
      <c r="H679" s="431">
        <v>0</v>
      </c>
      <c r="I679" s="431">
        <v>0</v>
      </c>
      <c r="J679" s="433">
        <v>0</v>
      </c>
      <c r="K679" s="436">
        <v>17.189999999999998</v>
      </c>
      <c r="L679" s="436">
        <v>1.81</v>
      </c>
    </row>
    <row r="680" spans="1:12" x14ac:dyDescent="0.2">
      <c r="A680" s="58">
        <v>43347</v>
      </c>
      <c r="B680" s="55">
        <v>904</v>
      </c>
      <c r="C680" s="56">
        <v>2018</v>
      </c>
      <c r="D680" s="432">
        <v>103</v>
      </c>
      <c r="E680" s="432">
        <v>6</v>
      </c>
      <c r="F680" s="435">
        <v>0</v>
      </c>
      <c r="G680" s="434">
        <v>0</v>
      </c>
      <c r="H680" s="431">
        <v>0</v>
      </c>
      <c r="I680" s="431">
        <v>0</v>
      </c>
      <c r="J680" s="433">
        <v>0</v>
      </c>
      <c r="K680" s="436">
        <v>6.34</v>
      </c>
      <c r="L680" s="436">
        <v>0.67</v>
      </c>
    </row>
    <row r="681" spans="1:12" x14ac:dyDescent="0.2">
      <c r="A681" s="58">
        <v>43348</v>
      </c>
      <c r="B681" s="55">
        <v>905</v>
      </c>
      <c r="C681" s="56">
        <v>2018</v>
      </c>
      <c r="D681" s="432">
        <v>50</v>
      </c>
      <c r="E681" s="432">
        <v>6</v>
      </c>
      <c r="F681" s="435">
        <v>0</v>
      </c>
      <c r="G681" s="434">
        <v>0</v>
      </c>
      <c r="H681" s="431">
        <v>0</v>
      </c>
      <c r="I681" s="431">
        <v>0</v>
      </c>
      <c r="J681" s="433">
        <v>0</v>
      </c>
      <c r="K681" s="436">
        <v>9.9500000000000011</v>
      </c>
      <c r="L681" s="436">
        <v>1.05</v>
      </c>
    </row>
    <row r="682" spans="1:12" x14ac:dyDescent="0.2">
      <c r="A682" s="58">
        <v>43349</v>
      </c>
      <c r="B682" s="55">
        <v>906</v>
      </c>
      <c r="C682" s="56">
        <v>2018</v>
      </c>
      <c r="D682" s="432">
        <v>3</v>
      </c>
      <c r="E682" s="432">
        <v>0</v>
      </c>
      <c r="F682" s="435">
        <v>0</v>
      </c>
      <c r="G682" s="434">
        <v>0</v>
      </c>
      <c r="H682" s="431">
        <v>0</v>
      </c>
      <c r="I682" s="431">
        <v>0</v>
      </c>
      <c r="J682" s="433">
        <v>0</v>
      </c>
      <c r="K682" s="436">
        <v>1.81</v>
      </c>
      <c r="L682" s="436">
        <v>0.19</v>
      </c>
    </row>
    <row r="683" spans="1:12" x14ac:dyDescent="0.2">
      <c r="A683" s="58">
        <v>43350</v>
      </c>
      <c r="B683" s="55">
        <v>907</v>
      </c>
      <c r="C683" s="56">
        <v>2018</v>
      </c>
      <c r="D683" s="432">
        <v>16</v>
      </c>
      <c r="E683" s="432">
        <v>6</v>
      </c>
      <c r="F683" s="435">
        <v>0</v>
      </c>
      <c r="G683" s="434">
        <v>0</v>
      </c>
      <c r="H683" s="431">
        <v>0</v>
      </c>
      <c r="I683" s="431">
        <v>0</v>
      </c>
      <c r="J683" s="433">
        <v>0</v>
      </c>
      <c r="K683" s="436">
        <v>2.72</v>
      </c>
      <c r="L683" s="436">
        <v>0.28999999999999998</v>
      </c>
    </row>
    <row r="684" spans="1:12" x14ac:dyDescent="0.2">
      <c r="A684" s="58">
        <v>43351</v>
      </c>
      <c r="B684" s="55">
        <v>908</v>
      </c>
      <c r="C684" s="56">
        <v>2018</v>
      </c>
      <c r="D684" s="432">
        <v>31</v>
      </c>
      <c r="E684" s="432">
        <v>13</v>
      </c>
      <c r="F684" s="435">
        <v>0</v>
      </c>
      <c r="G684" s="434">
        <v>0</v>
      </c>
      <c r="H684" s="431">
        <v>0</v>
      </c>
      <c r="I684" s="431">
        <v>0</v>
      </c>
      <c r="J684" s="433">
        <v>0</v>
      </c>
      <c r="K684" s="436">
        <v>2.72</v>
      </c>
      <c r="L684" s="436">
        <v>0.28999999999999998</v>
      </c>
    </row>
    <row r="685" spans="1:12" x14ac:dyDescent="0.2">
      <c r="A685" s="58">
        <v>43352</v>
      </c>
      <c r="B685" s="55">
        <v>909</v>
      </c>
      <c r="C685" s="56">
        <v>2018</v>
      </c>
      <c r="D685" s="432">
        <v>53</v>
      </c>
      <c r="E685" s="432">
        <v>12</v>
      </c>
      <c r="F685" s="435">
        <v>0</v>
      </c>
      <c r="G685" s="434">
        <v>0</v>
      </c>
      <c r="H685" s="431">
        <v>0</v>
      </c>
      <c r="I685" s="431">
        <v>0</v>
      </c>
      <c r="J685" s="433">
        <v>0</v>
      </c>
      <c r="K685" s="436">
        <v>3.6199999999999997</v>
      </c>
      <c r="L685" s="436">
        <v>0.38</v>
      </c>
    </row>
    <row r="686" spans="1:12" x14ac:dyDescent="0.2">
      <c r="A686" s="58">
        <v>43353</v>
      </c>
      <c r="B686" s="55">
        <v>910</v>
      </c>
      <c r="C686" s="56">
        <v>2018</v>
      </c>
      <c r="D686" s="432">
        <v>69</v>
      </c>
      <c r="E686" s="432">
        <v>29</v>
      </c>
      <c r="F686" s="435">
        <v>0</v>
      </c>
      <c r="G686" s="434">
        <v>0</v>
      </c>
      <c r="H686" s="431">
        <v>0</v>
      </c>
      <c r="I686" s="431">
        <v>0</v>
      </c>
      <c r="J686" s="433">
        <v>0</v>
      </c>
      <c r="K686" s="436">
        <v>6.34</v>
      </c>
      <c r="L686" s="436">
        <v>0.67</v>
      </c>
    </row>
    <row r="687" spans="1:12" x14ac:dyDescent="0.2">
      <c r="A687" s="58">
        <v>43354</v>
      </c>
      <c r="B687" s="55">
        <v>911</v>
      </c>
      <c r="C687" s="56">
        <v>2018</v>
      </c>
      <c r="D687" s="432">
        <v>135</v>
      </c>
      <c r="E687" s="432">
        <v>42</v>
      </c>
      <c r="F687" s="435">
        <v>0</v>
      </c>
      <c r="G687" s="434">
        <v>0</v>
      </c>
      <c r="H687" s="431">
        <v>0</v>
      </c>
      <c r="I687" s="431">
        <v>0</v>
      </c>
      <c r="J687" s="433">
        <v>2</v>
      </c>
      <c r="K687" s="436">
        <v>8.15</v>
      </c>
      <c r="L687" s="436">
        <v>0.86</v>
      </c>
    </row>
    <row r="688" spans="1:12" x14ac:dyDescent="0.2">
      <c r="A688" s="58">
        <v>43355</v>
      </c>
      <c r="B688" s="55">
        <v>912</v>
      </c>
      <c r="C688" s="56">
        <v>2018</v>
      </c>
      <c r="D688" s="432">
        <v>89</v>
      </c>
      <c r="E688" s="432">
        <v>31</v>
      </c>
      <c r="F688" s="435">
        <v>0</v>
      </c>
      <c r="G688" s="434">
        <v>0</v>
      </c>
      <c r="H688" s="431">
        <v>0</v>
      </c>
      <c r="I688" s="431">
        <v>0</v>
      </c>
      <c r="J688" s="433">
        <v>0</v>
      </c>
      <c r="K688" s="436">
        <v>7.2299999999999995</v>
      </c>
      <c r="L688" s="436">
        <v>0.76</v>
      </c>
    </row>
    <row r="689" spans="1:12" x14ac:dyDescent="0.2">
      <c r="A689" s="58">
        <v>43356</v>
      </c>
      <c r="B689" s="55">
        <v>913</v>
      </c>
      <c r="C689" s="56">
        <v>2018</v>
      </c>
      <c r="D689" s="432">
        <v>42</v>
      </c>
      <c r="E689" s="432">
        <v>16</v>
      </c>
      <c r="F689" s="435">
        <v>0</v>
      </c>
      <c r="G689" s="434">
        <v>0</v>
      </c>
      <c r="H689" s="431">
        <v>0</v>
      </c>
      <c r="I689" s="431">
        <v>0</v>
      </c>
      <c r="J689" s="433">
        <v>0</v>
      </c>
      <c r="K689" s="436">
        <v>19.899999999999999</v>
      </c>
      <c r="L689" s="436">
        <v>2.09</v>
      </c>
    </row>
    <row r="690" spans="1:12" x14ac:dyDescent="0.2">
      <c r="A690" s="58">
        <v>43357</v>
      </c>
      <c r="B690" s="55">
        <v>914</v>
      </c>
      <c r="C690" s="56">
        <v>2018</v>
      </c>
      <c r="D690" s="432">
        <v>116</v>
      </c>
      <c r="E690" s="432">
        <v>54</v>
      </c>
      <c r="F690" s="435">
        <v>0</v>
      </c>
      <c r="G690" s="434">
        <v>0</v>
      </c>
      <c r="H690" s="431">
        <v>0</v>
      </c>
      <c r="I690" s="431">
        <v>0</v>
      </c>
      <c r="J690" s="433">
        <v>0</v>
      </c>
      <c r="K690" s="436">
        <v>49.77</v>
      </c>
      <c r="L690" s="436">
        <v>5.24</v>
      </c>
    </row>
    <row r="691" spans="1:12" x14ac:dyDescent="0.2">
      <c r="A691" s="58">
        <v>43358</v>
      </c>
      <c r="B691" s="55">
        <v>915</v>
      </c>
      <c r="C691" s="56">
        <v>2018</v>
      </c>
      <c r="D691" s="432">
        <v>69</v>
      </c>
      <c r="E691" s="432">
        <v>51</v>
      </c>
      <c r="F691" s="435">
        <v>0</v>
      </c>
      <c r="G691" s="434">
        <v>0</v>
      </c>
      <c r="H691" s="431">
        <v>0</v>
      </c>
      <c r="I691" s="431">
        <v>2</v>
      </c>
      <c r="J691" s="433">
        <v>2</v>
      </c>
      <c r="K691" s="436">
        <v>38</v>
      </c>
      <c r="L691" s="436">
        <v>4</v>
      </c>
    </row>
    <row r="692" spans="1:12" x14ac:dyDescent="0.2">
      <c r="A692" s="58">
        <v>43359</v>
      </c>
      <c r="B692" s="55">
        <v>916</v>
      </c>
      <c r="C692" s="56">
        <v>2018</v>
      </c>
      <c r="D692" s="432">
        <v>190</v>
      </c>
      <c r="E692" s="432">
        <v>36</v>
      </c>
      <c r="F692" s="435">
        <v>0</v>
      </c>
      <c r="G692" s="434">
        <v>0</v>
      </c>
      <c r="H692" s="431">
        <v>1</v>
      </c>
      <c r="I692" s="431">
        <v>2</v>
      </c>
      <c r="J692" s="433">
        <v>2</v>
      </c>
      <c r="K692" s="436">
        <v>17.189999999999998</v>
      </c>
      <c r="L692" s="436">
        <v>1.81</v>
      </c>
    </row>
    <row r="693" spans="1:12" x14ac:dyDescent="0.2">
      <c r="A693" s="58">
        <v>43360</v>
      </c>
      <c r="B693" s="55">
        <v>917</v>
      </c>
      <c r="C693" s="56">
        <v>2018</v>
      </c>
      <c r="D693" s="432">
        <v>569</v>
      </c>
      <c r="E693" s="432">
        <v>73</v>
      </c>
      <c r="F693" s="435">
        <v>0</v>
      </c>
      <c r="G693" s="434">
        <v>0</v>
      </c>
      <c r="H693" s="431">
        <v>5</v>
      </c>
      <c r="I693" s="431">
        <v>8</v>
      </c>
      <c r="J693" s="433">
        <v>6</v>
      </c>
      <c r="K693" s="436">
        <v>76</v>
      </c>
      <c r="L693" s="436">
        <v>8</v>
      </c>
    </row>
    <row r="694" spans="1:12" x14ac:dyDescent="0.2">
      <c r="A694" s="58">
        <v>43361</v>
      </c>
      <c r="B694" s="55">
        <v>918</v>
      </c>
      <c r="C694" s="56">
        <v>2018</v>
      </c>
      <c r="D694" s="432">
        <v>132</v>
      </c>
      <c r="E694" s="432">
        <v>52</v>
      </c>
      <c r="F694" s="435">
        <v>0</v>
      </c>
      <c r="G694" s="434">
        <v>0</v>
      </c>
      <c r="H694" s="431">
        <v>1</v>
      </c>
      <c r="I694" s="431">
        <v>1</v>
      </c>
      <c r="J694" s="433">
        <v>4</v>
      </c>
      <c r="K694" s="436">
        <v>63.319999999999993</v>
      </c>
      <c r="L694" s="436">
        <v>6.66</v>
      </c>
    </row>
    <row r="695" spans="1:12" x14ac:dyDescent="0.2">
      <c r="A695" s="58">
        <v>43362</v>
      </c>
      <c r="B695" s="55">
        <v>919</v>
      </c>
      <c r="C695" s="56">
        <v>2018</v>
      </c>
      <c r="D695" s="432">
        <v>108</v>
      </c>
      <c r="E695" s="432">
        <v>4</v>
      </c>
      <c r="F695" s="435">
        <v>0</v>
      </c>
      <c r="G695" s="434">
        <v>0</v>
      </c>
      <c r="H695" s="431">
        <v>0</v>
      </c>
      <c r="I695" s="431">
        <v>2</v>
      </c>
      <c r="J695" s="433">
        <v>1</v>
      </c>
      <c r="K695" s="436">
        <v>19</v>
      </c>
      <c r="L695" s="436">
        <v>2</v>
      </c>
    </row>
    <row r="696" spans="1:12" x14ac:dyDescent="0.2">
      <c r="A696" s="58">
        <v>43363</v>
      </c>
      <c r="B696" s="55">
        <v>920</v>
      </c>
      <c r="C696" s="56">
        <v>2018</v>
      </c>
      <c r="D696" s="432">
        <v>55</v>
      </c>
      <c r="E696" s="432">
        <v>25</v>
      </c>
      <c r="F696" s="435">
        <v>0</v>
      </c>
      <c r="G696" s="434">
        <v>0</v>
      </c>
      <c r="H696" s="431">
        <v>0</v>
      </c>
      <c r="I696" s="431">
        <v>0</v>
      </c>
      <c r="J696" s="433">
        <v>0</v>
      </c>
      <c r="K696" s="436">
        <v>17.189999999999998</v>
      </c>
      <c r="L696" s="436">
        <v>1.81</v>
      </c>
    </row>
    <row r="697" spans="1:12" x14ac:dyDescent="0.2">
      <c r="A697" s="58">
        <v>43364</v>
      </c>
      <c r="B697" s="55">
        <v>921</v>
      </c>
      <c r="C697" s="56">
        <v>2018</v>
      </c>
      <c r="D697" s="432">
        <v>535</v>
      </c>
      <c r="E697" s="432">
        <v>51</v>
      </c>
      <c r="F697" s="435">
        <v>0</v>
      </c>
      <c r="G697" s="434">
        <v>0</v>
      </c>
      <c r="H697" s="431">
        <v>0</v>
      </c>
      <c r="I697" s="431">
        <v>3</v>
      </c>
      <c r="J697" s="433">
        <v>4</v>
      </c>
      <c r="K697" s="436">
        <v>35.28</v>
      </c>
      <c r="L697" s="436">
        <v>3.71</v>
      </c>
    </row>
    <row r="698" spans="1:12" x14ac:dyDescent="0.2">
      <c r="A698" s="58">
        <v>43365</v>
      </c>
      <c r="B698" s="55">
        <v>922</v>
      </c>
      <c r="C698" s="56">
        <v>2018</v>
      </c>
      <c r="D698" s="432">
        <v>183</v>
      </c>
      <c r="E698" s="432">
        <v>13</v>
      </c>
      <c r="F698" s="435">
        <v>0</v>
      </c>
      <c r="G698" s="434">
        <v>0</v>
      </c>
      <c r="H698" s="431">
        <v>5</v>
      </c>
      <c r="I698" s="431">
        <v>7</v>
      </c>
      <c r="J698" s="433">
        <v>16</v>
      </c>
      <c r="K698" s="436">
        <v>78.7</v>
      </c>
      <c r="L698" s="436">
        <v>8.2799999999999994</v>
      </c>
    </row>
    <row r="699" spans="1:12" x14ac:dyDescent="0.2">
      <c r="A699" s="58">
        <v>43366</v>
      </c>
      <c r="B699" s="55">
        <v>923</v>
      </c>
      <c r="C699" s="56">
        <v>2018</v>
      </c>
      <c r="D699" s="432">
        <v>58</v>
      </c>
      <c r="E699" s="432">
        <v>14</v>
      </c>
      <c r="F699" s="435">
        <v>0</v>
      </c>
      <c r="G699" s="434">
        <v>0</v>
      </c>
      <c r="H699" s="431">
        <v>2</v>
      </c>
      <c r="I699" s="431">
        <v>6</v>
      </c>
      <c r="J699" s="433">
        <v>15</v>
      </c>
      <c r="K699" s="436">
        <v>35.28</v>
      </c>
      <c r="L699" s="436">
        <v>3.71</v>
      </c>
    </row>
    <row r="700" spans="1:12" x14ac:dyDescent="0.2">
      <c r="A700" s="58">
        <v>43367</v>
      </c>
      <c r="B700" s="55">
        <v>924</v>
      </c>
      <c r="C700" s="56">
        <v>2018</v>
      </c>
      <c r="D700" s="432">
        <v>50</v>
      </c>
      <c r="E700" s="432">
        <v>12</v>
      </c>
      <c r="F700" s="435">
        <v>0</v>
      </c>
      <c r="G700" s="434">
        <v>0</v>
      </c>
      <c r="H700" s="431">
        <v>1</v>
      </c>
      <c r="I700" s="431">
        <v>4</v>
      </c>
      <c r="J700" s="433">
        <v>7</v>
      </c>
      <c r="K700" s="436">
        <v>19</v>
      </c>
      <c r="L700" s="436">
        <v>2</v>
      </c>
    </row>
    <row r="701" spans="1:12" x14ac:dyDescent="0.2">
      <c r="A701" s="58">
        <v>43368</v>
      </c>
      <c r="B701" s="55">
        <v>925</v>
      </c>
      <c r="C701" s="56">
        <v>2018</v>
      </c>
      <c r="D701" s="432">
        <v>66</v>
      </c>
      <c r="E701" s="432">
        <v>22</v>
      </c>
      <c r="F701" s="435">
        <v>0</v>
      </c>
      <c r="G701" s="434">
        <v>0</v>
      </c>
      <c r="H701" s="431">
        <v>3</v>
      </c>
      <c r="I701" s="431">
        <v>6</v>
      </c>
      <c r="J701" s="433">
        <v>9</v>
      </c>
      <c r="K701" s="436">
        <v>15.38</v>
      </c>
      <c r="L701" s="436">
        <v>1.62</v>
      </c>
    </row>
    <row r="702" spans="1:12" x14ac:dyDescent="0.2">
      <c r="A702" s="58">
        <v>43369</v>
      </c>
      <c r="B702" s="55">
        <v>926</v>
      </c>
      <c r="C702" s="56">
        <v>2018</v>
      </c>
      <c r="D702" s="432">
        <v>47</v>
      </c>
      <c r="E702" s="432">
        <v>23</v>
      </c>
      <c r="F702" s="435">
        <v>0</v>
      </c>
      <c r="G702" s="434">
        <v>0</v>
      </c>
      <c r="H702" s="431">
        <v>3</v>
      </c>
      <c r="I702" s="431">
        <v>5</v>
      </c>
      <c r="J702" s="433">
        <v>7</v>
      </c>
      <c r="K702" s="436">
        <v>8.15</v>
      </c>
      <c r="L702" s="436">
        <v>0.86</v>
      </c>
    </row>
    <row r="703" spans="1:12" x14ac:dyDescent="0.2">
      <c r="A703" s="58">
        <v>43370</v>
      </c>
      <c r="B703" s="55">
        <v>927</v>
      </c>
      <c r="C703" s="56">
        <v>2018</v>
      </c>
      <c r="D703" s="432">
        <v>44</v>
      </c>
      <c r="E703" s="432">
        <v>15</v>
      </c>
      <c r="F703" s="435">
        <v>0</v>
      </c>
      <c r="G703" s="434">
        <v>0</v>
      </c>
      <c r="H703" s="431">
        <v>1</v>
      </c>
      <c r="I703" s="431">
        <v>3</v>
      </c>
      <c r="J703" s="433">
        <v>5</v>
      </c>
      <c r="K703" s="436">
        <v>7.2299999999999995</v>
      </c>
      <c r="L703" s="436">
        <v>0.76</v>
      </c>
    </row>
    <row r="704" spans="1:12" x14ac:dyDescent="0.2">
      <c r="A704" s="58">
        <v>43371</v>
      </c>
      <c r="B704" s="55">
        <v>928</v>
      </c>
      <c r="C704" s="56">
        <v>2018</v>
      </c>
      <c r="D704" s="432">
        <v>44</v>
      </c>
      <c r="E704" s="432">
        <v>10</v>
      </c>
      <c r="F704" s="435">
        <v>0</v>
      </c>
      <c r="G704" s="434">
        <v>0</v>
      </c>
      <c r="H704" s="431">
        <v>1</v>
      </c>
      <c r="I704" s="431">
        <v>4</v>
      </c>
      <c r="J704" s="433">
        <v>5</v>
      </c>
      <c r="K704" s="436">
        <v>5.4300000000000006</v>
      </c>
      <c r="L704" s="436">
        <v>0.56999999999999995</v>
      </c>
    </row>
    <row r="705" spans="1:12" x14ac:dyDescent="0.2">
      <c r="A705" s="58">
        <v>43372</v>
      </c>
      <c r="B705" s="55">
        <v>929</v>
      </c>
      <c r="C705" s="56">
        <v>2018</v>
      </c>
      <c r="D705" s="432">
        <v>50</v>
      </c>
      <c r="E705" s="432">
        <v>10</v>
      </c>
      <c r="F705" s="435">
        <v>0</v>
      </c>
      <c r="G705" s="434">
        <v>0</v>
      </c>
      <c r="H705" s="431">
        <v>3</v>
      </c>
      <c r="I705" s="431">
        <v>1</v>
      </c>
      <c r="J705" s="433">
        <v>2</v>
      </c>
      <c r="K705" s="436">
        <v>3.6199999999999997</v>
      </c>
      <c r="L705" s="436">
        <v>0.38</v>
      </c>
    </row>
    <row r="706" spans="1:12" x14ac:dyDescent="0.2">
      <c r="A706" s="58">
        <v>43373</v>
      </c>
      <c r="B706" s="55">
        <v>930</v>
      </c>
      <c r="C706" s="56">
        <v>2018</v>
      </c>
      <c r="D706" s="432">
        <v>36</v>
      </c>
      <c r="E706" s="432">
        <v>9</v>
      </c>
      <c r="F706" s="435">
        <v>0</v>
      </c>
      <c r="G706" s="434">
        <v>0</v>
      </c>
      <c r="H706" s="431">
        <v>2</v>
      </c>
      <c r="I706" s="431">
        <v>2</v>
      </c>
      <c r="J706" s="433">
        <v>2</v>
      </c>
      <c r="K706" s="436">
        <v>5.4300000000000006</v>
      </c>
      <c r="L706" s="436">
        <v>0.56999999999999995</v>
      </c>
    </row>
    <row r="707" spans="1:12" x14ac:dyDescent="0.2">
      <c r="A707" s="58">
        <v>43374</v>
      </c>
      <c r="B707" s="55">
        <v>1001</v>
      </c>
      <c r="C707" s="56">
        <v>2018</v>
      </c>
      <c r="D707" s="432">
        <v>96</v>
      </c>
      <c r="E707" s="432">
        <v>5</v>
      </c>
      <c r="F707" s="435">
        <v>0</v>
      </c>
      <c r="G707" s="434">
        <v>0</v>
      </c>
      <c r="H707" s="431">
        <v>1</v>
      </c>
      <c r="I707" s="431">
        <v>4</v>
      </c>
      <c r="J707" s="433">
        <v>3</v>
      </c>
      <c r="K707" s="436">
        <v>2.72</v>
      </c>
      <c r="L707" s="436">
        <v>0.28999999999999998</v>
      </c>
    </row>
    <row r="708" spans="1:12" x14ac:dyDescent="0.2">
      <c r="A708" s="58">
        <v>43375</v>
      </c>
      <c r="B708" s="55">
        <v>1002</v>
      </c>
      <c r="C708" s="56">
        <v>2018</v>
      </c>
      <c r="D708" s="432">
        <v>31</v>
      </c>
      <c r="E708" s="432">
        <v>6</v>
      </c>
      <c r="F708" s="435">
        <v>0</v>
      </c>
      <c r="G708" s="434">
        <v>0</v>
      </c>
      <c r="H708" s="431">
        <v>3</v>
      </c>
      <c r="I708" s="431">
        <v>5</v>
      </c>
      <c r="J708" s="433">
        <v>8</v>
      </c>
      <c r="K708" s="436">
        <v>0</v>
      </c>
      <c r="L708" s="436">
        <v>0</v>
      </c>
    </row>
    <row r="709" spans="1:12" x14ac:dyDescent="0.2">
      <c r="A709" s="58">
        <v>43376</v>
      </c>
      <c r="B709" s="55">
        <v>1003</v>
      </c>
      <c r="C709" s="56">
        <v>2018</v>
      </c>
      <c r="D709" s="432">
        <v>46</v>
      </c>
      <c r="E709" s="432">
        <v>20</v>
      </c>
      <c r="F709" s="435">
        <v>0</v>
      </c>
      <c r="G709" s="434">
        <v>0</v>
      </c>
      <c r="H709" s="431">
        <v>0</v>
      </c>
      <c r="I709" s="431">
        <v>0</v>
      </c>
      <c r="J709" s="433">
        <v>0</v>
      </c>
      <c r="K709" s="436">
        <v>14.469999999999999</v>
      </c>
      <c r="L709" s="436">
        <v>1.52</v>
      </c>
    </row>
    <row r="710" spans="1:12" x14ac:dyDescent="0.2">
      <c r="A710" s="58">
        <v>43377</v>
      </c>
      <c r="B710" s="55">
        <v>1004</v>
      </c>
      <c r="C710" s="56">
        <v>2018</v>
      </c>
      <c r="D710" s="432">
        <v>15</v>
      </c>
      <c r="E710" s="432">
        <v>1</v>
      </c>
      <c r="F710" s="435">
        <v>0</v>
      </c>
      <c r="G710" s="434">
        <v>0</v>
      </c>
      <c r="H710" s="431">
        <v>3</v>
      </c>
      <c r="I710" s="431">
        <v>3</v>
      </c>
      <c r="J710" s="433">
        <v>3</v>
      </c>
      <c r="K710" s="436">
        <v>3.6199999999999997</v>
      </c>
      <c r="L710" s="436">
        <v>0.38</v>
      </c>
    </row>
    <row r="711" spans="1:12" x14ac:dyDescent="0.2">
      <c r="A711" s="58">
        <v>43378</v>
      </c>
      <c r="B711" s="55">
        <v>1005</v>
      </c>
      <c r="C711" s="56">
        <v>2018</v>
      </c>
      <c r="D711" s="432">
        <v>12</v>
      </c>
      <c r="E711" s="432">
        <v>6</v>
      </c>
      <c r="F711" s="435">
        <v>0</v>
      </c>
      <c r="G711" s="434">
        <v>0</v>
      </c>
      <c r="H711" s="431">
        <v>3</v>
      </c>
      <c r="I711" s="431">
        <v>5</v>
      </c>
      <c r="J711" s="433">
        <v>2</v>
      </c>
      <c r="K711" s="436">
        <v>0.92</v>
      </c>
      <c r="L711" s="436">
        <v>0.1</v>
      </c>
    </row>
    <row r="712" spans="1:12" x14ac:dyDescent="0.2">
      <c r="A712" s="58">
        <v>43379</v>
      </c>
      <c r="B712" s="55">
        <v>1006</v>
      </c>
      <c r="C712" s="56">
        <v>2018</v>
      </c>
      <c r="D712" s="432">
        <v>20</v>
      </c>
      <c r="E712" s="432">
        <v>2</v>
      </c>
      <c r="F712" s="435">
        <v>0</v>
      </c>
      <c r="G712" s="434">
        <v>0</v>
      </c>
      <c r="H712" s="431">
        <v>4</v>
      </c>
      <c r="I712" s="431">
        <v>1</v>
      </c>
      <c r="J712" s="433">
        <v>1</v>
      </c>
      <c r="K712" s="436">
        <v>3.6199999999999997</v>
      </c>
      <c r="L712" s="436">
        <v>0.38</v>
      </c>
    </row>
    <row r="713" spans="1:12" x14ac:dyDescent="0.2">
      <c r="A713" s="58">
        <v>43380</v>
      </c>
      <c r="B713" s="55">
        <v>1007</v>
      </c>
      <c r="C713" s="56">
        <v>2018</v>
      </c>
      <c r="D713" s="432">
        <v>17</v>
      </c>
      <c r="E713" s="432">
        <v>5</v>
      </c>
      <c r="F713" s="435">
        <v>0</v>
      </c>
      <c r="G713" s="434">
        <v>0</v>
      </c>
      <c r="H713" s="431">
        <v>4</v>
      </c>
      <c r="I713" s="431">
        <v>2</v>
      </c>
      <c r="J713" s="433">
        <v>1</v>
      </c>
      <c r="K713" s="436">
        <v>1.81</v>
      </c>
      <c r="L713" s="436">
        <v>0.19</v>
      </c>
    </row>
    <row r="714" spans="1:12" x14ac:dyDescent="0.2">
      <c r="A714" s="58">
        <v>43381</v>
      </c>
      <c r="B714" s="55">
        <v>1008</v>
      </c>
      <c r="C714" s="56">
        <v>2018</v>
      </c>
      <c r="D714" s="432">
        <v>21</v>
      </c>
      <c r="E714" s="432">
        <v>7</v>
      </c>
      <c r="F714" s="435">
        <v>0</v>
      </c>
      <c r="G714" s="434">
        <v>0</v>
      </c>
      <c r="H714" s="431">
        <v>11</v>
      </c>
      <c r="I714" s="431">
        <v>2</v>
      </c>
      <c r="J714" s="433">
        <v>1</v>
      </c>
      <c r="K714" s="436">
        <v>2.72</v>
      </c>
      <c r="L714" s="436">
        <v>0.28999999999999998</v>
      </c>
    </row>
    <row r="715" spans="1:12" x14ac:dyDescent="0.2">
      <c r="A715" s="58">
        <v>43382</v>
      </c>
      <c r="B715" s="55">
        <v>1009</v>
      </c>
      <c r="C715" s="56">
        <v>2018</v>
      </c>
      <c r="D715" s="432">
        <v>12</v>
      </c>
      <c r="E715" s="432">
        <v>2</v>
      </c>
      <c r="F715" s="435">
        <v>0</v>
      </c>
      <c r="G715" s="434">
        <v>0</v>
      </c>
      <c r="H715" s="431">
        <v>7</v>
      </c>
      <c r="I715" s="431">
        <v>5</v>
      </c>
      <c r="J715" s="433">
        <v>0</v>
      </c>
      <c r="K715" s="436">
        <v>0</v>
      </c>
      <c r="L715" s="436">
        <v>0</v>
      </c>
    </row>
    <row r="716" spans="1:12" x14ac:dyDescent="0.2">
      <c r="A716" s="58">
        <v>43383</v>
      </c>
      <c r="B716" s="55">
        <v>1010</v>
      </c>
      <c r="C716" s="56">
        <v>2018</v>
      </c>
      <c r="D716" s="432">
        <v>4</v>
      </c>
      <c r="E716" s="432">
        <v>1</v>
      </c>
      <c r="F716" s="435">
        <v>0</v>
      </c>
      <c r="G716" s="434">
        <v>1</v>
      </c>
      <c r="H716" s="431">
        <v>9</v>
      </c>
      <c r="I716" s="431">
        <v>4</v>
      </c>
      <c r="J716" s="433">
        <v>0</v>
      </c>
      <c r="K716" s="436">
        <v>1.81</v>
      </c>
      <c r="L716" s="436">
        <v>0.19</v>
      </c>
    </row>
    <row r="717" spans="1:12" x14ac:dyDescent="0.2">
      <c r="A717" s="58">
        <v>43384</v>
      </c>
      <c r="B717" s="55">
        <v>1011</v>
      </c>
      <c r="C717" s="56">
        <v>2018</v>
      </c>
      <c r="D717" s="432">
        <v>10</v>
      </c>
      <c r="E717" s="432">
        <v>0</v>
      </c>
      <c r="F717" s="435">
        <v>0</v>
      </c>
      <c r="G717" s="434">
        <v>0</v>
      </c>
      <c r="H717" s="431">
        <v>10</v>
      </c>
      <c r="I717" s="431">
        <v>0</v>
      </c>
      <c r="J717" s="433">
        <v>0</v>
      </c>
      <c r="K717" s="436">
        <v>0</v>
      </c>
      <c r="L717" s="436">
        <v>0</v>
      </c>
    </row>
    <row r="718" spans="1:12" x14ac:dyDescent="0.2">
      <c r="A718" s="58">
        <v>43385</v>
      </c>
      <c r="B718" s="55">
        <v>1012</v>
      </c>
      <c r="C718" s="56">
        <v>2018</v>
      </c>
      <c r="D718" s="432">
        <v>7</v>
      </c>
      <c r="E718" s="432">
        <v>2</v>
      </c>
      <c r="F718" s="435">
        <v>0</v>
      </c>
      <c r="G718" s="434">
        <v>0</v>
      </c>
      <c r="H718" s="431">
        <v>12</v>
      </c>
      <c r="I718" s="431">
        <v>0</v>
      </c>
      <c r="J718" s="433">
        <v>1</v>
      </c>
      <c r="K718" s="436">
        <v>0</v>
      </c>
      <c r="L718" s="436">
        <v>0</v>
      </c>
    </row>
    <row r="719" spans="1:12" x14ac:dyDescent="0.2">
      <c r="A719" s="58">
        <v>43386</v>
      </c>
      <c r="B719" s="55">
        <v>1013</v>
      </c>
      <c r="C719" s="56">
        <v>2018</v>
      </c>
      <c r="D719" s="432">
        <v>7</v>
      </c>
      <c r="E719" s="432">
        <v>0</v>
      </c>
      <c r="F719" s="435">
        <v>0</v>
      </c>
      <c r="G719" s="434">
        <v>0</v>
      </c>
      <c r="H719" s="431">
        <v>10</v>
      </c>
      <c r="I719" s="431">
        <v>4</v>
      </c>
      <c r="J719" s="433">
        <v>0</v>
      </c>
      <c r="K719" s="436">
        <v>0.92</v>
      </c>
      <c r="L719" s="436">
        <v>0.1</v>
      </c>
    </row>
    <row r="720" spans="1:12" x14ac:dyDescent="0.2">
      <c r="A720" s="58">
        <v>43387</v>
      </c>
      <c r="B720" s="55">
        <v>1014</v>
      </c>
      <c r="C720" s="56">
        <v>2018</v>
      </c>
      <c r="D720" s="432">
        <v>5</v>
      </c>
      <c r="E720" s="432">
        <v>1</v>
      </c>
      <c r="F720" s="435">
        <v>0</v>
      </c>
      <c r="G720" s="434">
        <v>0</v>
      </c>
      <c r="H720" s="431">
        <v>3</v>
      </c>
      <c r="I720" s="431">
        <v>0</v>
      </c>
      <c r="J720" s="433">
        <v>0</v>
      </c>
      <c r="K720" s="436">
        <v>0</v>
      </c>
      <c r="L720" s="436">
        <v>0</v>
      </c>
    </row>
    <row r="721" spans="1:12" x14ac:dyDescent="0.2">
      <c r="A721" s="58">
        <v>43388</v>
      </c>
      <c r="B721" s="55">
        <v>1015</v>
      </c>
      <c r="C721" s="56">
        <v>2018</v>
      </c>
      <c r="D721" s="432">
        <v>4</v>
      </c>
      <c r="E721" s="432">
        <v>0</v>
      </c>
      <c r="F721" s="435">
        <v>0</v>
      </c>
      <c r="G721" s="434">
        <v>0</v>
      </c>
      <c r="H721" s="431">
        <v>6</v>
      </c>
      <c r="I721" s="431">
        <v>2</v>
      </c>
      <c r="J721" s="433">
        <v>0</v>
      </c>
      <c r="K721" s="436">
        <v>0</v>
      </c>
      <c r="L721" s="436">
        <v>0</v>
      </c>
    </row>
    <row r="722" spans="1:12" x14ac:dyDescent="0.2">
      <c r="A722" s="58">
        <v>43389</v>
      </c>
      <c r="B722" s="55">
        <v>1016</v>
      </c>
      <c r="C722" s="56">
        <v>2018</v>
      </c>
      <c r="D722" s="432">
        <v>3</v>
      </c>
      <c r="E722" s="432">
        <v>0</v>
      </c>
      <c r="F722" s="435">
        <v>0</v>
      </c>
      <c r="G722" s="434">
        <v>0</v>
      </c>
      <c r="H722" s="431">
        <v>5</v>
      </c>
      <c r="I722" s="431">
        <v>1</v>
      </c>
      <c r="J722" s="433">
        <v>0</v>
      </c>
      <c r="K722" s="436">
        <v>0</v>
      </c>
      <c r="L722" s="436">
        <v>0</v>
      </c>
    </row>
    <row r="723" spans="1:12" x14ac:dyDescent="0.2">
      <c r="A723" s="58">
        <v>43390</v>
      </c>
      <c r="B723" s="55">
        <v>1017</v>
      </c>
      <c r="C723" s="56">
        <v>2018</v>
      </c>
      <c r="D723" s="432">
        <v>1</v>
      </c>
      <c r="E723" s="432">
        <v>0</v>
      </c>
      <c r="F723" s="435">
        <v>0</v>
      </c>
      <c r="G723" s="434">
        <v>0</v>
      </c>
      <c r="H723" s="431">
        <v>12</v>
      </c>
      <c r="I723" s="431">
        <v>1</v>
      </c>
      <c r="J723" s="433">
        <v>0</v>
      </c>
      <c r="K723" s="436">
        <v>1.81</v>
      </c>
      <c r="L723" s="436">
        <v>0.19</v>
      </c>
    </row>
    <row r="724" spans="1:12" x14ac:dyDescent="0.2">
      <c r="A724" s="58">
        <v>43391</v>
      </c>
      <c r="B724" s="55">
        <v>1018</v>
      </c>
      <c r="C724" s="56">
        <v>2018</v>
      </c>
      <c r="D724" s="432">
        <v>3</v>
      </c>
      <c r="E724" s="432">
        <v>0</v>
      </c>
      <c r="F724" s="435">
        <v>0</v>
      </c>
      <c r="G724" s="434">
        <v>0</v>
      </c>
      <c r="H724" s="431">
        <v>10</v>
      </c>
      <c r="I724" s="431">
        <v>2</v>
      </c>
      <c r="J724" s="433">
        <v>0</v>
      </c>
      <c r="K724" s="436">
        <v>1.81</v>
      </c>
      <c r="L724" s="436">
        <v>0.19</v>
      </c>
    </row>
    <row r="725" spans="1:12" x14ac:dyDescent="0.2">
      <c r="A725" s="58">
        <v>43392</v>
      </c>
      <c r="B725" s="55">
        <v>1019</v>
      </c>
      <c r="C725" s="56">
        <v>2018</v>
      </c>
      <c r="D725" s="432">
        <v>3</v>
      </c>
      <c r="E725" s="432">
        <v>0</v>
      </c>
      <c r="F725" s="435">
        <v>0</v>
      </c>
      <c r="G725" s="434">
        <v>0</v>
      </c>
      <c r="H725" s="431">
        <v>10</v>
      </c>
      <c r="I725" s="431">
        <v>1</v>
      </c>
      <c r="J725" s="433">
        <v>0</v>
      </c>
      <c r="K725" s="436">
        <v>3.6199999999999997</v>
      </c>
      <c r="L725" s="436">
        <v>0.38</v>
      </c>
    </row>
    <row r="726" spans="1:12" x14ac:dyDescent="0.2">
      <c r="A726" s="58">
        <v>43393</v>
      </c>
      <c r="B726" s="55">
        <v>1020</v>
      </c>
      <c r="C726" s="56">
        <v>2018</v>
      </c>
      <c r="D726" s="432">
        <v>1</v>
      </c>
      <c r="E726" s="432">
        <v>0</v>
      </c>
      <c r="F726" s="435">
        <v>0</v>
      </c>
      <c r="G726" s="434">
        <v>0</v>
      </c>
      <c r="H726" s="431">
        <v>9</v>
      </c>
      <c r="I726" s="431">
        <v>1</v>
      </c>
      <c r="J726" s="433">
        <v>0</v>
      </c>
      <c r="K726" s="436">
        <v>1.81</v>
      </c>
      <c r="L726" s="436">
        <v>0.19</v>
      </c>
    </row>
    <row r="727" spans="1:12" x14ac:dyDescent="0.2">
      <c r="A727" s="58">
        <v>43394</v>
      </c>
      <c r="B727" s="55">
        <v>1021</v>
      </c>
      <c r="C727" s="56">
        <v>2018</v>
      </c>
      <c r="D727" s="432">
        <v>1</v>
      </c>
      <c r="E727" s="432">
        <v>0</v>
      </c>
      <c r="F727" s="435">
        <v>0</v>
      </c>
      <c r="G727" s="434">
        <v>0</v>
      </c>
      <c r="H727" s="431">
        <v>4</v>
      </c>
      <c r="I727" s="431">
        <v>2</v>
      </c>
      <c r="J727" s="433">
        <v>0</v>
      </c>
      <c r="K727" s="436">
        <v>0</v>
      </c>
      <c r="L727" s="436">
        <v>0</v>
      </c>
    </row>
    <row r="728" spans="1:12" x14ac:dyDescent="0.2">
      <c r="A728" s="58">
        <v>43395</v>
      </c>
      <c r="B728" s="55">
        <v>1022</v>
      </c>
      <c r="C728" s="56">
        <v>2018</v>
      </c>
      <c r="D728" s="432">
        <v>2</v>
      </c>
      <c r="E728" s="432">
        <v>0</v>
      </c>
      <c r="F728" s="435">
        <v>0</v>
      </c>
      <c r="G728" s="434">
        <v>0</v>
      </c>
      <c r="H728" s="431">
        <v>13</v>
      </c>
      <c r="I728" s="431">
        <v>3</v>
      </c>
      <c r="J728" s="433">
        <v>0</v>
      </c>
      <c r="K728" s="436">
        <v>0.92</v>
      </c>
      <c r="L728" s="436">
        <v>0.1</v>
      </c>
    </row>
    <row r="729" spans="1:12" x14ac:dyDescent="0.2">
      <c r="A729" s="58">
        <v>43396</v>
      </c>
      <c r="B729" s="55">
        <v>1023</v>
      </c>
      <c r="C729" s="56">
        <v>2018</v>
      </c>
      <c r="D729" s="432">
        <v>2</v>
      </c>
      <c r="E729" s="432">
        <v>0</v>
      </c>
      <c r="F729" s="435">
        <v>0</v>
      </c>
      <c r="G729" s="434">
        <v>0</v>
      </c>
      <c r="H729" s="431">
        <v>6</v>
      </c>
      <c r="I729" s="431">
        <v>0</v>
      </c>
      <c r="J729" s="433">
        <v>0</v>
      </c>
      <c r="K729" s="436">
        <v>0.92</v>
      </c>
      <c r="L729" s="436">
        <v>0.1</v>
      </c>
    </row>
    <row r="730" spans="1:12" x14ac:dyDescent="0.2">
      <c r="A730" s="58">
        <v>43397</v>
      </c>
      <c r="B730" s="55">
        <v>1024</v>
      </c>
      <c r="C730" s="56">
        <v>2018</v>
      </c>
      <c r="D730" s="432">
        <v>0</v>
      </c>
      <c r="E730" s="432">
        <v>0</v>
      </c>
      <c r="F730" s="435">
        <v>0</v>
      </c>
      <c r="G730" s="434">
        <v>0</v>
      </c>
      <c r="H730" s="431">
        <v>4</v>
      </c>
      <c r="I730" s="431">
        <v>4</v>
      </c>
      <c r="J730" s="433">
        <v>0</v>
      </c>
      <c r="K730" s="436">
        <v>3.6199999999999997</v>
      </c>
      <c r="L730" s="436">
        <v>0.38</v>
      </c>
    </row>
    <row r="731" spans="1:12" x14ac:dyDescent="0.2">
      <c r="A731" s="58">
        <v>43398</v>
      </c>
      <c r="B731" s="55">
        <v>1025</v>
      </c>
      <c r="C731" s="56">
        <v>2018</v>
      </c>
      <c r="D731" s="432">
        <v>7</v>
      </c>
      <c r="E731" s="432">
        <v>0</v>
      </c>
      <c r="F731" s="435">
        <v>0</v>
      </c>
      <c r="G731" s="434">
        <v>0</v>
      </c>
      <c r="H731" s="431">
        <v>14</v>
      </c>
      <c r="I731" s="431">
        <v>5</v>
      </c>
      <c r="J731" s="433">
        <v>0</v>
      </c>
      <c r="K731" s="436">
        <v>3.6199999999999997</v>
      </c>
      <c r="L731" s="436">
        <v>0.38</v>
      </c>
    </row>
    <row r="732" spans="1:12" x14ac:dyDescent="0.2">
      <c r="A732" s="58">
        <v>43399</v>
      </c>
      <c r="B732" s="55">
        <v>1026</v>
      </c>
      <c r="C732" s="56">
        <v>2018</v>
      </c>
      <c r="D732" s="432">
        <v>30</v>
      </c>
      <c r="E732" s="432">
        <v>0</v>
      </c>
      <c r="F732" s="435">
        <v>0</v>
      </c>
      <c r="G732" s="434">
        <v>1</v>
      </c>
      <c r="H732" s="431">
        <v>9</v>
      </c>
      <c r="I732" s="431">
        <v>3</v>
      </c>
      <c r="J732" s="433">
        <v>0</v>
      </c>
      <c r="K732" s="436">
        <v>3.6199999999999997</v>
      </c>
      <c r="L732" s="436">
        <v>0.38</v>
      </c>
    </row>
    <row r="733" spans="1:12" x14ac:dyDescent="0.2">
      <c r="A733" s="58">
        <v>43400</v>
      </c>
      <c r="B733" s="55">
        <v>1027</v>
      </c>
      <c r="C733" s="56">
        <v>2018</v>
      </c>
      <c r="D733" s="432">
        <v>9</v>
      </c>
      <c r="E733" s="432">
        <v>0</v>
      </c>
      <c r="F733" s="435">
        <v>3</v>
      </c>
      <c r="G733" s="434">
        <v>0</v>
      </c>
      <c r="H733" s="431">
        <v>13</v>
      </c>
      <c r="I733" s="431">
        <v>3</v>
      </c>
      <c r="J733" s="433">
        <v>0</v>
      </c>
      <c r="K733" s="436">
        <v>6.34</v>
      </c>
      <c r="L733" s="436">
        <v>0.67</v>
      </c>
    </row>
    <row r="734" spans="1:12" x14ac:dyDescent="0.2">
      <c r="A734" s="58">
        <v>43401</v>
      </c>
      <c r="B734" s="55">
        <v>1028</v>
      </c>
      <c r="C734" s="56">
        <v>2018</v>
      </c>
      <c r="D734" s="432">
        <v>33</v>
      </c>
      <c r="E734" s="432">
        <v>0</v>
      </c>
      <c r="F734" s="435">
        <v>1</v>
      </c>
      <c r="G734" s="434">
        <v>0</v>
      </c>
      <c r="H734" s="431">
        <v>14</v>
      </c>
      <c r="I734" s="431">
        <v>0</v>
      </c>
      <c r="J734" s="433">
        <v>2</v>
      </c>
      <c r="K734" s="436">
        <v>3.6199999999999997</v>
      </c>
      <c r="L734" s="436">
        <v>0.38</v>
      </c>
    </row>
    <row r="735" spans="1:12" x14ac:dyDescent="0.2">
      <c r="A735" s="58">
        <v>43402</v>
      </c>
      <c r="B735" s="55">
        <v>1029</v>
      </c>
      <c r="C735" s="56">
        <v>2018</v>
      </c>
      <c r="D735" s="432">
        <v>40</v>
      </c>
      <c r="E735" s="432">
        <v>1</v>
      </c>
      <c r="F735" s="435">
        <v>0</v>
      </c>
      <c r="G735" s="434">
        <v>0</v>
      </c>
      <c r="H735" s="431">
        <v>13</v>
      </c>
      <c r="I735" s="431">
        <v>5</v>
      </c>
      <c r="J735" s="433">
        <v>3</v>
      </c>
      <c r="K735" s="436">
        <v>12.66</v>
      </c>
      <c r="L735" s="436">
        <v>1.33</v>
      </c>
    </row>
    <row r="736" spans="1:12" x14ac:dyDescent="0.2">
      <c r="A736" s="58">
        <v>43403</v>
      </c>
      <c r="B736" s="55">
        <v>1030</v>
      </c>
      <c r="C736" s="56">
        <v>2018</v>
      </c>
      <c r="D736" s="56">
        <v>5</v>
      </c>
      <c r="E736" s="56">
        <v>0</v>
      </c>
      <c r="F736" s="56">
        <v>0</v>
      </c>
      <c r="G736" s="56">
        <v>0</v>
      </c>
      <c r="H736" s="56">
        <v>12</v>
      </c>
      <c r="I736" s="56">
        <v>10</v>
      </c>
      <c r="J736" s="56">
        <v>3</v>
      </c>
      <c r="K736" s="56">
        <v>10.850000000000001</v>
      </c>
      <c r="L736" s="56">
        <v>1.1399999999999999</v>
      </c>
    </row>
    <row r="737" spans="1:12" x14ac:dyDescent="0.2">
      <c r="A737" s="58">
        <v>43404</v>
      </c>
      <c r="B737" s="55">
        <v>1031</v>
      </c>
      <c r="C737" s="56">
        <v>2018</v>
      </c>
      <c r="D737" s="56">
        <v>3</v>
      </c>
      <c r="E737" s="56">
        <v>0</v>
      </c>
      <c r="F737" s="56">
        <v>0</v>
      </c>
      <c r="G737" s="56">
        <v>0</v>
      </c>
      <c r="H737" s="56">
        <v>13</v>
      </c>
      <c r="I737" s="56">
        <v>13</v>
      </c>
      <c r="J737" s="56">
        <v>2</v>
      </c>
      <c r="K737" s="56">
        <v>6.34</v>
      </c>
      <c r="L737" s="56">
        <v>0.67</v>
      </c>
    </row>
    <row r="738" spans="1:12" x14ac:dyDescent="0.2">
      <c r="A738" s="58">
        <v>43405</v>
      </c>
      <c r="B738" s="55">
        <v>1101</v>
      </c>
      <c r="C738" s="56">
        <v>2018</v>
      </c>
      <c r="D738" s="56">
        <v>3</v>
      </c>
      <c r="E738" s="56">
        <v>0</v>
      </c>
      <c r="F738" s="56">
        <v>0</v>
      </c>
      <c r="G738" s="56">
        <v>0</v>
      </c>
      <c r="H738" s="56">
        <v>9</v>
      </c>
      <c r="I738" s="56">
        <v>14</v>
      </c>
      <c r="J738" s="56">
        <v>0</v>
      </c>
      <c r="K738" s="56">
        <v>2.72</v>
      </c>
      <c r="L738" s="56">
        <v>0.28999999999999998</v>
      </c>
    </row>
    <row r="739" spans="1:12" x14ac:dyDescent="0.2">
      <c r="A739" s="58">
        <v>43406</v>
      </c>
      <c r="B739" s="55">
        <v>1102</v>
      </c>
      <c r="C739" s="56">
        <v>2018</v>
      </c>
      <c r="D739" s="56">
        <v>64</v>
      </c>
      <c r="E739" s="56">
        <v>0</v>
      </c>
      <c r="F739" s="56">
        <v>0</v>
      </c>
      <c r="G739" s="56">
        <v>0</v>
      </c>
      <c r="H739" s="56">
        <v>2</v>
      </c>
      <c r="I739" s="56">
        <v>16</v>
      </c>
      <c r="J739" s="56">
        <v>9</v>
      </c>
      <c r="K739" s="56">
        <v>7.2299999999999995</v>
      </c>
      <c r="L739" s="56">
        <v>0.76</v>
      </c>
    </row>
    <row r="740" spans="1:12" x14ac:dyDescent="0.2">
      <c r="A740" s="58">
        <v>43407</v>
      </c>
      <c r="B740" s="55">
        <v>1103</v>
      </c>
      <c r="C740" s="56">
        <v>2018</v>
      </c>
      <c r="D740" s="56">
        <v>10</v>
      </c>
      <c r="E740" s="56">
        <v>0</v>
      </c>
      <c r="F740" s="56">
        <v>0</v>
      </c>
      <c r="G740" s="56">
        <v>0</v>
      </c>
      <c r="H740" s="56">
        <v>7</v>
      </c>
      <c r="I740" s="56">
        <v>12</v>
      </c>
      <c r="J740" s="56">
        <v>19</v>
      </c>
      <c r="K740" s="56">
        <v>1.81</v>
      </c>
      <c r="L740" s="56">
        <v>0.19</v>
      </c>
    </row>
    <row r="741" spans="1:12" x14ac:dyDescent="0.2">
      <c r="A741" s="58">
        <v>43408</v>
      </c>
      <c r="B741" s="55">
        <v>1104</v>
      </c>
      <c r="C741" s="56">
        <v>2018</v>
      </c>
      <c r="D741" s="56">
        <v>14</v>
      </c>
      <c r="E741" s="56">
        <v>0</v>
      </c>
      <c r="F741" s="56">
        <v>0</v>
      </c>
      <c r="G741" s="56">
        <v>0</v>
      </c>
      <c r="H741" s="56">
        <v>5</v>
      </c>
      <c r="I741" s="56">
        <v>6</v>
      </c>
      <c r="J741" s="56">
        <v>19</v>
      </c>
      <c r="K741" s="56">
        <v>0.92</v>
      </c>
      <c r="L741" s="56">
        <v>0.1</v>
      </c>
    </row>
    <row r="742" spans="1:12" x14ac:dyDescent="0.2">
      <c r="A742" s="58">
        <v>43409</v>
      </c>
      <c r="B742" s="55">
        <v>1105</v>
      </c>
      <c r="C742" s="56">
        <v>2018</v>
      </c>
      <c r="D742" s="56">
        <v>4</v>
      </c>
      <c r="E742" s="56">
        <v>0</v>
      </c>
      <c r="F742" s="56">
        <v>0</v>
      </c>
      <c r="G742" s="56">
        <v>0</v>
      </c>
      <c r="H742" s="56">
        <v>4</v>
      </c>
      <c r="I742" s="56">
        <v>5</v>
      </c>
      <c r="J742" s="56">
        <v>10</v>
      </c>
      <c r="K742" s="56">
        <v>2.72</v>
      </c>
      <c r="L742" s="56">
        <v>0.28999999999999998</v>
      </c>
    </row>
    <row r="743" spans="1:12" x14ac:dyDescent="0.2">
      <c r="A743" s="58">
        <v>43410</v>
      </c>
      <c r="B743" s="55">
        <v>1106</v>
      </c>
      <c r="C743" s="56">
        <v>2018</v>
      </c>
      <c r="D743" s="56">
        <v>1</v>
      </c>
      <c r="E743" s="56">
        <v>1</v>
      </c>
      <c r="F743" s="56">
        <v>0</v>
      </c>
      <c r="G743" s="56">
        <v>0</v>
      </c>
      <c r="H743" s="56">
        <v>1</v>
      </c>
      <c r="I743" s="56">
        <v>1</v>
      </c>
      <c r="J743" s="56">
        <v>11</v>
      </c>
      <c r="K743" s="56">
        <v>2.72</v>
      </c>
      <c r="L743" s="56">
        <v>0.28999999999999998</v>
      </c>
    </row>
    <row r="744" spans="1:12" x14ac:dyDescent="0.2">
      <c r="A744" s="58">
        <v>43411</v>
      </c>
      <c r="B744" s="55">
        <v>1107</v>
      </c>
      <c r="C744" s="56">
        <v>2018</v>
      </c>
      <c r="D744" s="56">
        <v>1</v>
      </c>
      <c r="E744" s="56">
        <v>0</v>
      </c>
      <c r="F744" s="56">
        <v>0</v>
      </c>
      <c r="G744" s="56">
        <v>1</v>
      </c>
      <c r="H744" s="56">
        <v>1</v>
      </c>
      <c r="I744" s="56">
        <v>0</v>
      </c>
      <c r="J744" s="56">
        <v>4</v>
      </c>
      <c r="K744" s="56">
        <v>0</v>
      </c>
      <c r="L744" s="56">
        <v>0</v>
      </c>
    </row>
    <row r="745" spans="1:12" x14ac:dyDescent="0.2">
      <c r="A745" s="58">
        <v>43412</v>
      </c>
      <c r="B745" s="55">
        <v>1108</v>
      </c>
      <c r="C745" s="56">
        <v>2018</v>
      </c>
      <c r="D745" s="56">
        <v>0</v>
      </c>
      <c r="E745" s="56">
        <v>0</v>
      </c>
      <c r="F745" s="56">
        <v>0</v>
      </c>
      <c r="G745" s="56">
        <v>0</v>
      </c>
      <c r="H745" s="56">
        <v>2</v>
      </c>
      <c r="I745" s="56">
        <v>0</v>
      </c>
      <c r="J745" s="56">
        <v>2</v>
      </c>
      <c r="K745" s="56">
        <v>2.72</v>
      </c>
      <c r="L745" s="56">
        <v>0.28999999999999998</v>
      </c>
    </row>
    <row r="746" spans="1:12" x14ac:dyDescent="0.2">
      <c r="A746" s="58">
        <v>43413</v>
      </c>
      <c r="B746" s="55">
        <v>1109</v>
      </c>
      <c r="C746" s="56">
        <v>2018</v>
      </c>
      <c r="D746" s="56">
        <v>1</v>
      </c>
      <c r="E746" s="56">
        <v>0</v>
      </c>
      <c r="F746" s="56">
        <v>0</v>
      </c>
      <c r="G746" s="56">
        <v>0</v>
      </c>
      <c r="H746" s="56">
        <v>3</v>
      </c>
      <c r="I746" s="56">
        <v>1</v>
      </c>
      <c r="J746" s="56">
        <v>4</v>
      </c>
      <c r="K746" s="56">
        <v>0.92</v>
      </c>
      <c r="L746" s="56">
        <v>0.1</v>
      </c>
    </row>
    <row r="747" spans="1:12" x14ac:dyDescent="0.2">
      <c r="A747" s="58">
        <v>43414</v>
      </c>
      <c r="B747" s="55">
        <v>1110</v>
      </c>
      <c r="C747" s="56">
        <v>2018</v>
      </c>
      <c r="D747" s="56">
        <v>0</v>
      </c>
      <c r="E747" s="56">
        <v>0</v>
      </c>
      <c r="F747" s="56">
        <v>0</v>
      </c>
      <c r="G747" s="56">
        <v>0</v>
      </c>
      <c r="H747" s="56">
        <v>2</v>
      </c>
      <c r="I747" s="56">
        <v>0</v>
      </c>
      <c r="J747" s="56">
        <v>3</v>
      </c>
      <c r="K747" s="56">
        <v>1.81</v>
      </c>
      <c r="L747" s="56">
        <v>0.19</v>
      </c>
    </row>
    <row r="748" spans="1:12" x14ac:dyDescent="0.2">
      <c r="A748" s="58">
        <v>43415</v>
      </c>
      <c r="B748" s="55">
        <v>1111</v>
      </c>
      <c r="C748" s="56">
        <v>2018</v>
      </c>
      <c r="D748" s="56">
        <v>0</v>
      </c>
      <c r="E748" s="56">
        <v>0</v>
      </c>
      <c r="F748" s="56">
        <v>0</v>
      </c>
      <c r="G748" s="56">
        <v>0</v>
      </c>
      <c r="H748" s="56">
        <v>0</v>
      </c>
      <c r="I748" s="56">
        <v>0</v>
      </c>
      <c r="J748" s="56">
        <v>1</v>
      </c>
      <c r="K748" s="56">
        <v>0.92</v>
      </c>
      <c r="L748" s="56">
        <v>0.1</v>
      </c>
    </row>
    <row r="749" spans="1:12" x14ac:dyDescent="0.2">
      <c r="A749" s="58">
        <v>43416</v>
      </c>
      <c r="B749" s="55">
        <v>1112</v>
      </c>
      <c r="C749" s="56">
        <v>2018</v>
      </c>
      <c r="D749" s="56">
        <v>0</v>
      </c>
      <c r="E749" s="56">
        <v>0</v>
      </c>
      <c r="F749" s="56">
        <v>0</v>
      </c>
      <c r="G749" s="56">
        <v>0</v>
      </c>
      <c r="H749" s="56">
        <v>2</v>
      </c>
      <c r="I749" s="56">
        <v>1</v>
      </c>
      <c r="J749" s="56">
        <v>0</v>
      </c>
      <c r="K749" s="56">
        <v>0.92</v>
      </c>
      <c r="L749" s="56">
        <v>0.1</v>
      </c>
    </row>
    <row r="750" spans="1:12" x14ac:dyDescent="0.2">
      <c r="A750" s="58">
        <v>43417</v>
      </c>
      <c r="B750" s="55">
        <v>1113</v>
      </c>
      <c r="C750" s="56">
        <v>2018</v>
      </c>
      <c r="D750" s="56">
        <v>0</v>
      </c>
      <c r="E750" s="56">
        <v>0</v>
      </c>
      <c r="F750" s="56">
        <v>0</v>
      </c>
      <c r="G750" s="56">
        <v>0</v>
      </c>
      <c r="H750" s="56">
        <v>1</v>
      </c>
      <c r="I750" s="56">
        <v>0</v>
      </c>
      <c r="J750" s="56">
        <v>0</v>
      </c>
      <c r="K750" s="56">
        <v>0.92</v>
      </c>
      <c r="L750" s="56">
        <v>0.1</v>
      </c>
    </row>
    <row r="751" spans="1:12" x14ac:dyDescent="0.2">
      <c r="A751" s="58">
        <v>43418</v>
      </c>
      <c r="B751" s="55">
        <v>1114</v>
      </c>
      <c r="C751" s="56">
        <v>2018</v>
      </c>
      <c r="D751" s="56">
        <v>0</v>
      </c>
      <c r="E751" s="56">
        <v>0</v>
      </c>
      <c r="F751" s="56">
        <v>0</v>
      </c>
      <c r="G751" s="56">
        <v>0</v>
      </c>
      <c r="H751" s="56">
        <v>0</v>
      </c>
      <c r="I751" s="56">
        <v>0</v>
      </c>
      <c r="J751" s="56">
        <v>0</v>
      </c>
      <c r="K751" s="56">
        <v>0</v>
      </c>
      <c r="L751" s="56">
        <v>0</v>
      </c>
    </row>
    <row r="752" spans="1:12" x14ac:dyDescent="0.2">
      <c r="A752" s="58">
        <v>43419</v>
      </c>
      <c r="B752" s="55">
        <v>1115</v>
      </c>
      <c r="C752" s="56">
        <v>2018</v>
      </c>
      <c r="D752" s="56">
        <v>2</v>
      </c>
      <c r="E752" s="56">
        <v>0</v>
      </c>
      <c r="F752" s="56">
        <v>0</v>
      </c>
      <c r="G752" s="56">
        <v>0</v>
      </c>
      <c r="H752" s="56">
        <v>0</v>
      </c>
      <c r="I752" s="56">
        <v>0</v>
      </c>
      <c r="J752" s="56">
        <v>1</v>
      </c>
      <c r="K752" s="56">
        <v>0</v>
      </c>
      <c r="L752" s="56">
        <v>0</v>
      </c>
    </row>
    <row r="753" spans="1:14" x14ac:dyDescent="0.2">
      <c r="A753" s="58">
        <v>43420</v>
      </c>
      <c r="B753" s="55">
        <v>1116</v>
      </c>
      <c r="C753" s="56">
        <v>2018</v>
      </c>
      <c r="D753" s="56">
        <v>1</v>
      </c>
      <c r="E753" s="56">
        <v>0</v>
      </c>
      <c r="F753" s="56">
        <v>0</v>
      </c>
      <c r="G753" s="56">
        <v>0</v>
      </c>
      <c r="H753" s="56">
        <v>0</v>
      </c>
      <c r="I753" s="56">
        <v>1</v>
      </c>
      <c r="J753" s="56">
        <v>1</v>
      </c>
      <c r="K753" s="56">
        <v>0</v>
      </c>
      <c r="L753" s="56">
        <v>0</v>
      </c>
    </row>
    <row r="754" spans="1:14" x14ac:dyDescent="0.2">
      <c r="A754" s="58">
        <v>43421</v>
      </c>
      <c r="B754" s="55">
        <v>1117</v>
      </c>
      <c r="C754" s="56">
        <v>2018</v>
      </c>
      <c r="D754" s="56">
        <v>0</v>
      </c>
      <c r="E754" s="56">
        <v>0</v>
      </c>
      <c r="F754" s="56">
        <v>0</v>
      </c>
      <c r="G754" s="56">
        <v>0</v>
      </c>
      <c r="H754" s="56">
        <v>0</v>
      </c>
      <c r="I754" s="56">
        <v>0</v>
      </c>
      <c r="J754" s="56">
        <v>0</v>
      </c>
      <c r="K754" s="56">
        <v>0</v>
      </c>
      <c r="L754" s="56">
        <v>0</v>
      </c>
    </row>
    <row r="755" spans="1:14" x14ac:dyDescent="0.2">
      <c r="A755" s="58">
        <v>43422</v>
      </c>
      <c r="B755" s="55">
        <v>1118</v>
      </c>
      <c r="C755" s="56">
        <v>2018</v>
      </c>
      <c r="D755" s="56">
        <v>0</v>
      </c>
      <c r="E755" s="56">
        <v>0</v>
      </c>
      <c r="F755" s="56">
        <v>0</v>
      </c>
      <c r="G755" s="56">
        <v>0</v>
      </c>
      <c r="H755" s="56">
        <v>0</v>
      </c>
      <c r="I755" s="56">
        <v>0</v>
      </c>
      <c r="J755" s="56">
        <v>0</v>
      </c>
      <c r="K755" s="56">
        <v>0</v>
      </c>
      <c r="L755" s="56">
        <v>0</v>
      </c>
    </row>
    <row r="756" spans="1:14" x14ac:dyDescent="0.2">
      <c r="A756" s="58">
        <v>43423</v>
      </c>
      <c r="B756" s="55">
        <v>1119</v>
      </c>
      <c r="C756" s="56">
        <v>2018</v>
      </c>
      <c r="D756" s="56">
        <v>0</v>
      </c>
      <c r="E756" s="56">
        <v>0</v>
      </c>
      <c r="F756" s="56">
        <v>0</v>
      </c>
      <c r="G756" s="56">
        <v>0</v>
      </c>
      <c r="H756" s="56">
        <v>1</v>
      </c>
      <c r="I756" s="56">
        <v>1</v>
      </c>
      <c r="J756" s="56">
        <v>0</v>
      </c>
      <c r="K756" s="56">
        <v>0</v>
      </c>
      <c r="L756" s="56">
        <v>0</v>
      </c>
    </row>
    <row r="757" spans="1:14" x14ac:dyDescent="0.2">
      <c r="A757" s="58">
        <v>43424</v>
      </c>
      <c r="B757" s="55">
        <v>1120</v>
      </c>
      <c r="C757" s="56">
        <v>2018</v>
      </c>
      <c r="D757" s="56">
        <v>0</v>
      </c>
      <c r="E757" s="56">
        <v>0</v>
      </c>
      <c r="F757" s="56">
        <v>0</v>
      </c>
      <c r="G757" s="56">
        <v>0</v>
      </c>
      <c r="H757" s="56">
        <v>0</v>
      </c>
      <c r="I757" s="56">
        <v>0</v>
      </c>
      <c r="J757" s="56">
        <v>0</v>
      </c>
      <c r="K757" s="56">
        <v>0</v>
      </c>
      <c r="L757" s="56">
        <v>0</v>
      </c>
    </row>
    <row r="758" spans="1:14" x14ac:dyDescent="0.2">
      <c r="A758" s="58">
        <v>43425</v>
      </c>
      <c r="B758" s="55">
        <v>1121</v>
      </c>
      <c r="C758" s="56">
        <v>2018</v>
      </c>
    </row>
    <row r="759" spans="1:14" x14ac:dyDescent="0.2">
      <c r="A759" s="58">
        <v>43426</v>
      </c>
      <c r="B759" s="55">
        <v>1122</v>
      </c>
      <c r="C759" s="56">
        <v>2018</v>
      </c>
    </row>
    <row r="760" spans="1:14" x14ac:dyDescent="0.2">
      <c r="A760" s="58">
        <v>43427</v>
      </c>
      <c r="B760" s="55">
        <v>1123</v>
      </c>
      <c r="C760" s="56">
        <v>2018</v>
      </c>
    </row>
    <row r="761" spans="1:14" x14ac:dyDescent="0.2">
      <c r="A761" s="58">
        <v>43428</v>
      </c>
      <c r="B761" s="55">
        <v>1124</v>
      </c>
      <c r="C761" s="56">
        <v>2018</v>
      </c>
    </row>
    <row r="762" spans="1:14" x14ac:dyDescent="0.2">
      <c r="A762" s="58">
        <v>43429</v>
      </c>
      <c r="B762" s="55">
        <v>1125</v>
      </c>
      <c r="C762" s="56">
        <v>2018</v>
      </c>
    </row>
    <row r="763" spans="1:14" x14ac:dyDescent="0.2">
      <c r="A763" s="58">
        <v>43430</v>
      </c>
      <c r="B763" s="55">
        <v>1126</v>
      </c>
      <c r="C763" s="56">
        <v>2018</v>
      </c>
    </row>
    <row r="764" spans="1:14" x14ac:dyDescent="0.2">
      <c r="A764" s="58">
        <v>43431</v>
      </c>
      <c r="B764" s="55">
        <v>1127</v>
      </c>
      <c r="C764" s="56">
        <v>2018</v>
      </c>
    </row>
    <row r="765" spans="1:14" x14ac:dyDescent="0.2">
      <c r="A765" s="58">
        <v>43432</v>
      </c>
      <c r="B765" s="55">
        <v>1128</v>
      </c>
      <c r="C765" s="56">
        <v>2018</v>
      </c>
    </row>
    <row r="766" spans="1:14" x14ac:dyDescent="0.2">
      <c r="A766" s="58">
        <v>43433</v>
      </c>
      <c r="B766" s="55">
        <v>1129</v>
      </c>
      <c r="C766" s="56">
        <v>2018</v>
      </c>
    </row>
    <row r="767" spans="1:14" x14ac:dyDescent="0.2">
      <c r="A767" s="58">
        <v>43434</v>
      </c>
      <c r="B767" s="55">
        <v>1130</v>
      </c>
      <c r="C767" s="56">
        <v>2018</v>
      </c>
    </row>
    <row r="768" spans="1:14" x14ac:dyDescent="0.2">
      <c r="A768" s="58">
        <v>43677</v>
      </c>
      <c r="B768" s="55">
        <v>731</v>
      </c>
      <c r="C768" s="56">
        <v>2019</v>
      </c>
      <c r="D768" s="56">
        <v>67.36</v>
      </c>
      <c r="E768" s="56">
        <v>1</v>
      </c>
      <c r="F768" s="56">
        <v>0</v>
      </c>
      <c r="G768" s="56">
        <v>0</v>
      </c>
      <c r="H768" s="56">
        <v>0</v>
      </c>
      <c r="I768" s="56">
        <v>0</v>
      </c>
      <c r="J768" s="56">
        <v>28</v>
      </c>
      <c r="K768" s="56">
        <v>88961</v>
      </c>
      <c r="L768" s="56">
        <v>35800</v>
      </c>
      <c r="N768" s="56" t="s">
        <v>678</v>
      </c>
    </row>
    <row r="769" spans="1:12" x14ac:dyDescent="0.2">
      <c r="A769" s="58">
        <v>43678</v>
      </c>
      <c r="B769" s="55">
        <v>801</v>
      </c>
      <c r="C769" s="56">
        <v>2019</v>
      </c>
      <c r="D769" s="56">
        <v>13.17</v>
      </c>
      <c r="E769" s="56">
        <v>0</v>
      </c>
      <c r="F769" s="56">
        <v>0</v>
      </c>
      <c r="G769" s="56">
        <v>0</v>
      </c>
      <c r="H769" s="56">
        <v>0</v>
      </c>
      <c r="I769" s="56">
        <v>0</v>
      </c>
      <c r="J769" s="56">
        <v>0</v>
      </c>
      <c r="K769" s="56">
        <v>132</v>
      </c>
      <c r="L769" s="56">
        <v>252</v>
      </c>
    </row>
    <row r="770" spans="1:12" x14ac:dyDescent="0.2">
      <c r="A770" s="58">
        <v>43679</v>
      </c>
      <c r="B770" s="55">
        <v>802</v>
      </c>
      <c r="C770" s="56">
        <v>2019</v>
      </c>
      <c r="D770" s="56">
        <v>6.04</v>
      </c>
      <c r="E770" s="56">
        <v>0</v>
      </c>
      <c r="F770" s="56">
        <v>0</v>
      </c>
      <c r="G770" s="56">
        <v>0</v>
      </c>
      <c r="H770" s="56">
        <v>0</v>
      </c>
      <c r="I770" s="56">
        <v>0</v>
      </c>
      <c r="J770" s="56">
        <v>2.0099999999999998</v>
      </c>
      <c r="K770" s="56">
        <v>278</v>
      </c>
      <c r="L770" s="56">
        <v>538</v>
      </c>
    </row>
    <row r="771" spans="1:12" x14ac:dyDescent="0.2">
      <c r="A771" s="58">
        <v>43680</v>
      </c>
      <c r="B771" s="55">
        <v>803</v>
      </c>
      <c r="C771" s="56">
        <v>2019</v>
      </c>
      <c r="D771" s="56">
        <v>13</v>
      </c>
      <c r="E771" s="56">
        <v>0</v>
      </c>
      <c r="F771" s="56">
        <v>0</v>
      </c>
      <c r="G771" s="56">
        <v>0</v>
      </c>
      <c r="H771" s="56">
        <v>0</v>
      </c>
      <c r="I771" s="56">
        <v>0</v>
      </c>
      <c r="J771" s="56">
        <v>2</v>
      </c>
      <c r="K771" s="56">
        <v>158</v>
      </c>
      <c r="L771" s="56">
        <v>218</v>
      </c>
    </row>
    <row r="772" spans="1:12" x14ac:dyDescent="0.2">
      <c r="A772" s="58">
        <v>43681</v>
      </c>
      <c r="B772" s="55">
        <v>804</v>
      </c>
      <c r="C772" s="56">
        <v>2019</v>
      </c>
      <c r="D772" s="56">
        <v>41</v>
      </c>
      <c r="E772" s="56">
        <v>4</v>
      </c>
      <c r="F772" s="56">
        <v>0</v>
      </c>
      <c r="G772" s="56">
        <v>0</v>
      </c>
      <c r="H772" s="56">
        <v>0</v>
      </c>
      <c r="I772" s="56">
        <v>0</v>
      </c>
      <c r="J772" s="56">
        <v>0</v>
      </c>
      <c r="K772" s="56">
        <v>216</v>
      </c>
      <c r="L772" s="56">
        <v>215</v>
      </c>
    </row>
    <row r="773" spans="1:12" x14ac:dyDescent="0.2">
      <c r="A773" s="58">
        <v>43682</v>
      </c>
      <c r="B773" s="55">
        <v>805</v>
      </c>
      <c r="C773" s="56">
        <v>2019</v>
      </c>
      <c r="D773" s="56">
        <v>11</v>
      </c>
      <c r="E773" s="56">
        <v>0</v>
      </c>
      <c r="F773" s="56">
        <v>0</v>
      </c>
      <c r="G773" s="56">
        <v>0</v>
      </c>
      <c r="H773" s="56">
        <v>0</v>
      </c>
      <c r="I773" s="56">
        <v>0</v>
      </c>
      <c r="J773" s="56">
        <v>0</v>
      </c>
      <c r="K773" s="56">
        <v>118</v>
      </c>
      <c r="L773" s="56">
        <v>86</v>
      </c>
    </row>
    <row r="774" spans="1:12" x14ac:dyDescent="0.2">
      <c r="A774" s="58">
        <v>43683</v>
      </c>
      <c r="B774" s="55">
        <v>806</v>
      </c>
      <c r="C774" s="56">
        <v>2019</v>
      </c>
      <c r="D774" s="56">
        <v>34</v>
      </c>
      <c r="E774" s="56">
        <v>4</v>
      </c>
      <c r="F774" s="56">
        <v>0</v>
      </c>
      <c r="G774" s="56">
        <v>0</v>
      </c>
      <c r="H774" s="56">
        <v>0</v>
      </c>
      <c r="I774" s="56">
        <v>0</v>
      </c>
      <c r="J774" s="56">
        <v>0</v>
      </c>
      <c r="K774" s="56">
        <v>164</v>
      </c>
      <c r="L774" s="56">
        <v>119</v>
      </c>
    </row>
    <row r="775" spans="1:12" x14ac:dyDescent="0.2">
      <c r="A775" s="58">
        <v>43684</v>
      </c>
      <c r="B775" s="55">
        <v>807</v>
      </c>
      <c r="C775" s="56">
        <v>2019</v>
      </c>
      <c r="D775" s="56">
        <v>16</v>
      </c>
      <c r="E775" s="56">
        <v>0</v>
      </c>
      <c r="F775" s="56">
        <v>1</v>
      </c>
      <c r="G775" s="56">
        <v>0</v>
      </c>
      <c r="H775" s="56">
        <v>0</v>
      </c>
      <c r="I775" s="56">
        <v>0</v>
      </c>
      <c r="J775" s="56">
        <v>2</v>
      </c>
      <c r="K775" s="56">
        <v>114</v>
      </c>
      <c r="L775" s="56">
        <v>83</v>
      </c>
    </row>
    <row r="776" spans="1:12" x14ac:dyDescent="0.2">
      <c r="A776" s="58">
        <v>43685</v>
      </c>
      <c r="B776" s="55">
        <v>808</v>
      </c>
      <c r="C776" s="56">
        <v>2019</v>
      </c>
      <c r="D776" s="56">
        <v>18</v>
      </c>
      <c r="E776" s="56">
        <v>0</v>
      </c>
      <c r="F776" s="56">
        <v>0</v>
      </c>
      <c r="G776" s="56">
        <v>0</v>
      </c>
      <c r="H776" s="56">
        <v>0</v>
      </c>
      <c r="I776" s="56">
        <v>0</v>
      </c>
      <c r="J776" s="56">
        <v>0</v>
      </c>
      <c r="K776" s="56">
        <v>129</v>
      </c>
      <c r="L776" s="56">
        <v>94</v>
      </c>
    </row>
    <row r="777" spans="1:12" x14ac:dyDescent="0.2">
      <c r="A777" s="58">
        <v>43686</v>
      </c>
      <c r="B777" s="55">
        <v>809</v>
      </c>
      <c r="C777" s="56">
        <v>2019</v>
      </c>
      <c r="D777" s="56">
        <v>21</v>
      </c>
      <c r="E777" s="56">
        <v>0</v>
      </c>
      <c r="F777" s="56">
        <v>0</v>
      </c>
      <c r="G777" s="56">
        <v>0</v>
      </c>
      <c r="H777" s="56">
        <v>0</v>
      </c>
      <c r="I777" s="56">
        <v>0</v>
      </c>
      <c r="J777" s="56">
        <v>0</v>
      </c>
      <c r="K777" s="56">
        <v>95</v>
      </c>
      <c r="L777" s="56">
        <v>68</v>
      </c>
    </row>
    <row r="778" spans="1:12" x14ac:dyDescent="0.2">
      <c r="A778" s="58">
        <v>43687</v>
      </c>
      <c r="B778" s="55">
        <v>810</v>
      </c>
      <c r="C778" s="56">
        <v>2019</v>
      </c>
      <c r="D778" s="56">
        <v>13</v>
      </c>
      <c r="E778" s="56">
        <v>1</v>
      </c>
      <c r="F778" s="56">
        <v>0</v>
      </c>
      <c r="G778" s="56">
        <v>0</v>
      </c>
      <c r="H778" s="56">
        <v>0</v>
      </c>
      <c r="I778" s="56">
        <v>0</v>
      </c>
      <c r="J778" s="56">
        <v>1</v>
      </c>
      <c r="K778" s="56">
        <v>88</v>
      </c>
      <c r="L778" s="56">
        <v>64</v>
      </c>
    </row>
    <row r="779" spans="1:12" x14ac:dyDescent="0.2">
      <c r="A779" s="58">
        <v>43688</v>
      </c>
      <c r="B779" s="55">
        <v>811</v>
      </c>
      <c r="C779" s="56">
        <v>2019</v>
      </c>
      <c r="D779" s="56">
        <v>13</v>
      </c>
      <c r="E779" s="56">
        <v>0</v>
      </c>
      <c r="F779" s="56">
        <v>0</v>
      </c>
      <c r="G779" s="56">
        <v>0</v>
      </c>
      <c r="H779" s="56">
        <v>0</v>
      </c>
      <c r="I779" s="56">
        <v>0</v>
      </c>
      <c r="J779" s="56">
        <v>0</v>
      </c>
      <c r="K779" s="56">
        <v>46</v>
      </c>
      <c r="L779" s="56">
        <v>33</v>
      </c>
    </row>
    <row r="780" spans="1:12" x14ac:dyDescent="0.2">
      <c r="A780" s="58">
        <v>43689</v>
      </c>
      <c r="B780" s="55">
        <v>812</v>
      </c>
      <c r="C780" s="56">
        <v>2019</v>
      </c>
      <c r="D780" s="56">
        <v>39</v>
      </c>
      <c r="E780" s="56">
        <v>0</v>
      </c>
      <c r="F780" s="56">
        <v>0</v>
      </c>
      <c r="G780" s="56">
        <v>0</v>
      </c>
      <c r="H780" s="56">
        <v>0</v>
      </c>
      <c r="I780" s="56">
        <v>0</v>
      </c>
      <c r="J780" s="56">
        <v>1</v>
      </c>
      <c r="K780" s="56">
        <v>54</v>
      </c>
      <c r="L780" s="56">
        <v>39</v>
      </c>
    </row>
    <row r="781" spans="1:12" x14ac:dyDescent="0.2">
      <c r="A781" s="58">
        <v>43690</v>
      </c>
      <c r="B781" s="55">
        <v>813</v>
      </c>
      <c r="C781" s="56">
        <v>2019</v>
      </c>
      <c r="D781" s="56">
        <v>24</v>
      </c>
      <c r="E781" s="56">
        <v>1</v>
      </c>
      <c r="F781" s="56">
        <v>0</v>
      </c>
      <c r="G781" s="56">
        <v>0</v>
      </c>
      <c r="H781" s="56">
        <v>0</v>
      </c>
      <c r="I781" s="56">
        <v>0</v>
      </c>
      <c r="J781" s="56">
        <v>0</v>
      </c>
      <c r="K781" s="56">
        <v>86</v>
      </c>
      <c r="L781" s="56">
        <v>62</v>
      </c>
    </row>
    <row r="782" spans="1:12" x14ac:dyDescent="0.2">
      <c r="A782" s="58">
        <v>43691</v>
      </c>
      <c r="B782" s="55">
        <v>814</v>
      </c>
      <c r="C782" s="56">
        <v>2019</v>
      </c>
      <c r="D782" s="56">
        <v>20</v>
      </c>
      <c r="E782" s="56">
        <v>0</v>
      </c>
      <c r="F782" s="56">
        <v>0</v>
      </c>
      <c r="G782" s="56">
        <v>0</v>
      </c>
      <c r="H782" s="56">
        <v>0</v>
      </c>
      <c r="I782" s="56">
        <v>0</v>
      </c>
      <c r="J782" s="56">
        <v>2</v>
      </c>
      <c r="K782" s="56">
        <v>39</v>
      </c>
      <c r="L782" s="56">
        <v>29</v>
      </c>
    </row>
    <row r="783" spans="1:12" x14ac:dyDescent="0.2">
      <c r="A783" s="58">
        <v>43692</v>
      </c>
      <c r="B783" s="55">
        <v>815</v>
      </c>
      <c r="C783" s="56">
        <v>2019</v>
      </c>
      <c r="D783" s="56">
        <v>30</v>
      </c>
      <c r="E783" s="56">
        <v>0</v>
      </c>
      <c r="F783" s="56">
        <v>0</v>
      </c>
      <c r="G783" s="56">
        <v>0</v>
      </c>
      <c r="H783" s="56">
        <v>0</v>
      </c>
      <c r="I783" s="56">
        <v>0</v>
      </c>
      <c r="J783" s="56">
        <v>0</v>
      </c>
      <c r="K783" s="56">
        <v>25</v>
      </c>
      <c r="L783" s="56">
        <v>18</v>
      </c>
    </row>
    <row r="784" spans="1:12" x14ac:dyDescent="0.2">
      <c r="A784" s="58">
        <v>43693</v>
      </c>
      <c r="B784" s="55">
        <v>816</v>
      </c>
      <c r="C784" s="56">
        <v>2019</v>
      </c>
      <c r="D784" s="56">
        <v>19</v>
      </c>
      <c r="E784" s="56">
        <v>2</v>
      </c>
      <c r="F784" s="56">
        <v>0</v>
      </c>
      <c r="G784" s="56">
        <v>0</v>
      </c>
      <c r="H784" s="56">
        <v>0</v>
      </c>
      <c r="I784" s="56">
        <v>0</v>
      </c>
      <c r="J784" s="56">
        <v>0</v>
      </c>
      <c r="K784" s="56">
        <v>26</v>
      </c>
      <c r="L784" s="56">
        <v>18</v>
      </c>
    </row>
    <row r="785" spans="1:12" x14ac:dyDescent="0.2">
      <c r="A785" s="58">
        <v>43694</v>
      </c>
      <c r="B785" s="55">
        <v>817</v>
      </c>
      <c r="C785" s="56">
        <v>2019</v>
      </c>
      <c r="D785" s="56">
        <v>30</v>
      </c>
      <c r="E785" s="56">
        <v>1</v>
      </c>
      <c r="F785" s="56">
        <v>0</v>
      </c>
      <c r="G785" s="56">
        <v>0</v>
      </c>
      <c r="H785" s="56">
        <v>0</v>
      </c>
      <c r="I785" s="56">
        <v>0</v>
      </c>
      <c r="J785" s="56">
        <v>0</v>
      </c>
      <c r="K785" s="56">
        <v>8</v>
      </c>
      <c r="L785" s="56">
        <v>6</v>
      </c>
    </row>
    <row r="786" spans="1:12" x14ac:dyDescent="0.2">
      <c r="A786" s="58">
        <v>43695</v>
      </c>
      <c r="B786" s="55">
        <v>818</v>
      </c>
      <c r="C786" s="56">
        <v>2019</v>
      </c>
      <c r="D786" s="56">
        <v>45</v>
      </c>
      <c r="E786" s="56">
        <v>0</v>
      </c>
      <c r="F786" s="56">
        <v>0</v>
      </c>
      <c r="G786" s="56">
        <v>0</v>
      </c>
      <c r="H786" s="56">
        <v>0</v>
      </c>
      <c r="I786" s="56">
        <v>0</v>
      </c>
      <c r="J786" s="56">
        <v>0</v>
      </c>
      <c r="K786" s="56">
        <v>8</v>
      </c>
      <c r="L786" s="56">
        <v>5</v>
      </c>
    </row>
    <row r="787" spans="1:12" x14ac:dyDescent="0.2">
      <c r="A787" s="58">
        <v>43696</v>
      </c>
      <c r="B787" s="55">
        <v>819</v>
      </c>
      <c r="C787" s="56">
        <v>2019</v>
      </c>
      <c r="D787" s="336">
        <v>55</v>
      </c>
      <c r="E787" s="336">
        <v>3</v>
      </c>
      <c r="F787" s="336">
        <v>0</v>
      </c>
      <c r="G787" s="336">
        <v>0</v>
      </c>
      <c r="H787" s="336">
        <v>0</v>
      </c>
      <c r="I787" s="336">
        <v>0</v>
      </c>
      <c r="J787" s="336">
        <v>0</v>
      </c>
      <c r="K787" s="336">
        <v>12</v>
      </c>
      <c r="L787" s="336">
        <v>9</v>
      </c>
    </row>
    <row r="788" spans="1:12" x14ac:dyDescent="0.2">
      <c r="A788" s="58">
        <v>43697</v>
      </c>
      <c r="B788" s="55">
        <v>820</v>
      </c>
      <c r="C788" s="56">
        <v>2019</v>
      </c>
      <c r="D788" s="336">
        <v>71</v>
      </c>
      <c r="E788" s="336">
        <v>3</v>
      </c>
      <c r="F788" s="336">
        <v>0</v>
      </c>
      <c r="G788" s="336">
        <v>0</v>
      </c>
      <c r="H788" s="336">
        <v>0</v>
      </c>
      <c r="I788" s="336">
        <v>0</v>
      </c>
      <c r="J788" s="336">
        <v>0</v>
      </c>
      <c r="K788" s="336">
        <v>6</v>
      </c>
      <c r="L788" s="336">
        <v>5</v>
      </c>
    </row>
    <row r="789" spans="1:12" x14ac:dyDescent="0.2">
      <c r="A789" s="58">
        <v>43698</v>
      </c>
      <c r="B789" s="55">
        <v>821</v>
      </c>
      <c r="C789" s="56">
        <v>2019</v>
      </c>
      <c r="D789" s="336">
        <v>57</v>
      </c>
      <c r="E789" s="336">
        <v>1</v>
      </c>
      <c r="F789" s="336">
        <v>0</v>
      </c>
      <c r="G789" s="336">
        <v>0</v>
      </c>
      <c r="H789" s="336">
        <v>0</v>
      </c>
      <c r="I789" s="336">
        <v>0</v>
      </c>
      <c r="J789" s="336">
        <v>0</v>
      </c>
      <c r="K789" s="336">
        <v>12</v>
      </c>
      <c r="L789" s="336">
        <v>9</v>
      </c>
    </row>
    <row r="790" spans="1:12" x14ac:dyDescent="0.2">
      <c r="A790" s="58">
        <v>43699</v>
      </c>
      <c r="B790" s="55">
        <v>822</v>
      </c>
      <c r="C790" s="56">
        <v>2019</v>
      </c>
      <c r="D790" s="336">
        <v>67</v>
      </c>
      <c r="E790" s="336">
        <v>3</v>
      </c>
      <c r="F790" s="336">
        <v>0</v>
      </c>
      <c r="G790" s="336">
        <v>0</v>
      </c>
      <c r="H790" s="336">
        <v>0</v>
      </c>
      <c r="I790" s="336">
        <v>0</v>
      </c>
      <c r="J790" s="336">
        <v>0</v>
      </c>
      <c r="K790" s="336">
        <v>10</v>
      </c>
      <c r="L790" s="336">
        <v>8</v>
      </c>
    </row>
    <row r="791" spans="1:12" x14ac:dyDescent="0.2">
      <c r="A791" s="58">
        <v>43700</v>
      </c>
      <c r="B791" s="55">
        <v>823</v>
      </c>
      <c r="C791" s="56">
        <v>2019</v>
      </c>
      <c r="D791" s="336">
        <v>49</v>
      </c>
      <c r="E791" s="336">
        <v>7</v>
      </c>
      <c r="F791" s="336">
        <v>0</v>
      </c>
      <c r="G791" s="336">
        <v>0</v>
      </c>
      <c r="H791" s="336">
        <v>0</v>
      </c>
      <c r="I791" s="336">
        <v>0</v>
      </c>
      <c r="J791" s="336">
        <v>0</v>
      </c>
      <c r="K791" s="336">
        <v>12</v>
      </c>
      <c r="L791" s="336">
        <v>8</v>
      </c>
    </row>
    <row r="792" spans="1:12" x14ac:dyDescent="0.2">
      <c r="A792" s="58">
        <v>43701</v>
      </c>
      <c r="B792" s="55">
        <v>824</v>
      </c>
      <c r="C792" s="56">
        <v>2019</v>
      </c>
      <c r="D792" s="336">
        <v>71</v>
      </c>
      <c r="E792" s="336">
        <v>1</v>
      </c>
      <c r="F792" s="336">
        <v>0</v>
      </c>
      <c r="G792" s="336">
        <v>0</v>
      </c>
      <c r="H792" s="336">
        <v>0</v>
      </c>
      <c r="I792" s="336">
        <v>0</v>
      </c>
      <c r="J792" s="336">
        <v>0</v>
      </c>
      <c r="K792" s="336">
        <v>6</v>
      </c>
      <c r="L792" s="336">
        <v>5</v>
      </c>
    </row>
    <row r="793" spans="1:12" x14ac:dyDescent="0.2">
      <c r="A793" s="58">
        <v>43702</v>
      </c>
      <c r="B793" s="55">
        <v>825</v>
      </c>
      <c r="C793" s="56">
        <v>2019</v>
      </c>
      <c r="D793" s="336">
        <v>43</v>
      </c>
      <c r="E793" s="336">
        <v>0</v>
      </c>
      <c r="F793" s="336">
        <v>0</v>
      </c>
      <c r="G793" s="336">
        <v>0</v>
      </c>
      <c r="H793" s="336">
        <v>1</v>
      </c>
      <c r="I793" s="336">
        <v>0</v>
      </c>
      <c r="J793" s="336">
        <v>1</v>
      </c>
      <c r="K793" s="336">
        <v>7</v>
      </c>
      <c r="L793" s="336">
        <v>5</v>
      </c>
    </row>
    <row r="794" spans="1:12" x14ac:dyDescent="0.2">
      <c r="A794" s="58">
        <v>43703</v>
      </c>
      <c r="B794" s="55">
        <v>826</v>
      </c>
      <c r="C794" s="56">
        <v>2019</v>
      </c>
      <c r="D794" s="56">
        <v>113</v>
      </c>
      <c r="E794" s="56">
        <v>13</v>
      </c>
      <c r="F794" s="56">
        <v>0</v>
      </c>
      <c r="G794" s="56">
        <v>0</v>
      </c>
      <c r="H794" s="56">
        <v>0</v>
      </c>
      <c r="I794" s="56">
        <v>0</v>
      </c>
      <c r="J794" s="56">
        <v>0</v>
      </c>
      <c r="K794" s="56">
        <v>8</v>
      </c>
      <c r="L794" s="56">
        <v>5</v>
      </c>
    </row>
    <row r="795" spans="1:12" x14ac:dyDescent="0.2">
      <c r="A795" s="58">
        <v>43704</v>
      </c>
      <c r="B795" s="55">
        <v>827</v>
      </c>
      <c r="C795" s="56">
        <v>2019</v>
      </c>
      <c r="D795" s="56">
        <v>60</v>
      </c>
      <c r="E795" s="56">
        <v>15</v>
      </c>
      <c r="F795" s="56">
        <v>0</v>
      </c>
      <c r="G795" s="56">
        <v>0</v>
      </c>
      <c r="H795" s="56">
        <v>0</v>
      </c>
      <c r="I795" s="56">
        <v>1</v>
      </c>
      <c r="J795" s="56">
        <v>0</v>
      </c>
      <c r="K795" s="56">
        <v>10</v>
      </c>
      <c r="L795" s="56">
        <v>7</v>
      </c>
    </row>
    <row r="796" spans="1:12" x14ac:dyDescent="0.2">
      <c r="A796" s="58">
        <v>43705</v>
      </c>
      <c r="B796" s="55">
        <v>828</v>
      </c>
      <c r="C796" s="56">
        <v>2019</v>
      </c>
      <c r="D796" s="56">
        <v>50</v>
      </c>
      <c r="E796" s="56">
        <v>9</v>
      </c>
      <c r="F796" s="56">
        <v>0</v>
      </c>
      <c r="G796" s="56">
        <v>0</v>
      </c>
      <c r="H796" s="56">
        <v>3</v>
      </c>
      <c r="I796" s="56">
        <v>0</v>
      </c>
      <c r="J796" s="56">
        <v>0</v>
      </c>
      <c r="K796" s="56">
        <v>5</v>
      </c>
      <c r="L796" s="56">
        <v>4</v>
      </c>
    </row>
    <row r="797" spans="1:12" x14ac:dyDescent="0.2">
      <c r="A797" s="58">
        <v>43706</v>
      </c>
      <c r="B797" s="55">
        <v>829</v>
      </c>
      <c r="C797" s="56">
        <v>2019</v>
      </c>
      <c r="D797" s="56">
        <v>17</v>
      </c>
      <c r="E797" s="56">
        <v>7</v>
      </c>
      <c r="F797" s="56">
        <v>0</v>
      </c>
      <c r="G797" s="56">
        <v>0</v>
      </c>
      <c r="H797" s="56">
        <v>0</v>
      </c>
      <c r="I797" s="56">
        <v>0</v>
      </c>
      <c r="J797" s="56">
        <v>0</v>
      </c>
      <c r="K797" s="56">
        <v>3</v>
      </c>
      <c r="L797" s="56">
        <v>2</v>
      </c>
    </row>
    <row r="798" spans="1:12" x14ac:dyDescent="0.2">
      <c r="A798" s="58">
        <v>43707</v>
      </c>
      <c r="B798" s="55">
        <v>830</v>
      </c>
      <c r="C798" s="56">
        <v>2019</v>
      </c>
      <c r="D798" s="56">
        <v>32</v>
      </c>
      <c r="E798" s="56">
        <v>5</v>
      </c>
      <c r="F798" s="56">
        <v>0</v>
      </c>
      <c r="G798" s="56">
        <v>0</v>
      </c>
      <c r="H798" s="56">
        <v>0</v>
      </c>
      <c r="I798" s="56">
        <v>0</v>
      </c>
      <c r="J798" s="56">
        <v>0</v>
      </c>
      <c r="K798" s="56">
        <v>3</v>
      </c>
      <c r="L798" s="56">
        <v>3</v>
      </c>
    </row>
    <row r="799" spans="1:12" x14ac:dyDescent="0.2">
      <c r="A799" s="58">
        <v>43708</v>
      </c>
      <c r="B799" s="55">
        <v>831</v>
      </c>
      <c r="C799" s="56">
        <v>2019</v>
      </c>
      <c r="D799" s="56">
        <v>26</v>
      </c>
      <c r="E799" s="56">
        <v>5</v>
      </c>
      <c r="F799" s="56">
        <v>0</v>
      </c>
      <c r="G799" s="56">
        <v>0</v>
      </c>
      <c r="H799" s="56">
        <v>0</v>
      </c>
      <c r="I799" s="56">
        <v>0</v>
      </c>
      <c r="J799" s="56">
        <v>0</v>
      </c>
      <c r="K799" s="56">
        <v>2</v>
      </c>
      <c r="L799" s="56">
        <v>2</v>
      </c>
    </row>
    <row r="800" spans="1:12" x14ac:dyDescent="0.2">
      <c r="A800" s="58">
        <v>43709</v>
      </c>
      <c r="B800" s="55">
        <v>901</v>
      </c>
      <c r="C800" s="56">
        <v>2019</v>
      </c>
      <c r="D800" s="56">
        <v>54</v>
      </c>
      <c r="E800" s="56">
        <v>4</v>
      </c>
      <c r="F800" s="56">
        <v>0</v>
      </c>
      <c r="G800" s="56">
        <v>0</v>
      </c>
      <c r="H800" s="56">
        <v>0</v>
      </c>
      <c r="I800" s="56">
        <v>0</v>
      </c>
      <c r="J800" s="56">
        <v>0</v>
      </c>
      <c r="K800" s="56">
        <v>0</v>
      </c>
      <c r="L800" s="56">
        <v>0</v>
      </c>
    </row>
    <row r="801" spans="1:12" x14ac:dyDescent="0.2">
      <c r="A801" s="58">
        <v>43710</v>
      </c>
      <c r="B801" s="55">
        <v>902</v>
      </c>
      <c r="C801" s="56">
        <v>2019</v>
      </c>
      <c r="D801" s="56">
        <v>64</v>
      </c>
      <c r="E801" s="56">
        <v>7</v>
      </c>
      <c r="F801" s="56">
        <v>0</v>
      </c>
      <c r="G801" s="56">
        <v>0</v>
      </c>
      <c r="H801" s="56">
        <v>0</v>
      </c>
      <c r="I801" s="56">
        <v>0</v>
      </c>
      <c r="J801" s="56">
        <v>0</v>
      </c>
      <c r="K801" s="56">
        <v>1</v>
      </c>
      <c r="L801" s="56">
        <v>0</v>
      </c>
    </row>
    <row r="802" spans="1:12" x14ac:dyDescent="0.2">
      <c r="A802" s="58">
        <v>43711</v>
      </c>
      <c r="B802" s="55">
        <v>903</v>
      </c>
      <c r="C802" s="56">
        <v>2019</v>
      </c>
      <c r="D802" s="56">
        <v>106</v>
      </c>
      <c r="E802" s="56">
        <v>9</v>
      </c>
      <c r="F802" s="56">
        <v>0</v>
      </c>
      <c r="G802" s="56">
        <v>0</v>
      </c>
      <c r="H802" s="56">
        <v>0</v>
      </c>
      <c r="I802" s="56">
        <v>0</v>
      </c>
      <c r="J802" s="56">
        <v>0</v>
      </c>
      <c r="K802" s="56">
        <v>2</v>
      </c>
      <c r="L802" s="56">
        <v>1</v>
      </c>
    </row>
    <row r="803" spans="1:12" x14ac:dyDescent="0.2">
      <c r="A803" s="58">
        <v>43712</v>
      </c>
      <c r="B803" s="55">
        <v>904</v>
      </c>
      <c r="C803" s="56">
        <v>2019</v>
      </c>
      <c r="D803" s="56">
        <v>75</v>
      </c>
      <c r="E803" s="56">
        <v>14</v>
      </c>
      <c r="F803" s="56">
        <v>0</v>
      </c>
      <c r="G803" s="56">
        <v>0</v>
      </c>
      <c r="H803" s="56">
        <v>0</v>
      </c>
      <c r="I803" s="56">
        <v>0</v>
      </c>
      <c r="J803" s="56">
        <v>0</v>
      </c>
      <c r="K803" s="56">
        <v>2</v>
      </c>
      <c r="L803" s="56">
        <v>1</v>
      </c>
    </row>
    <row r="804" spans="1:12" x14ac:dyDescent="0.2">
      <c r="A804" s="58">
        <v>43713</v>
      </c>
      <c r="B804" s="55">
        <v>905</v>
      </c>
      <c r="C804" s="56">
        <v>2019</v>
      </c>
      <c r="D804" s="56">
        <v>46</v>
      </c>
      <c r="E804" s="56">
        <v>16</v>
      </c>
      <c r="F804" s="56">
        <v>0</v>
      </c>
      <c r="G804" s="56">
        <v>0</v>
      </c>
      <c r="H804" s="56">
        <v>0</v>
      </c>
      <c r="I804" s="56">
        <v>0</v>
      </c>
      <c r="J804" s="56">
        <v>0</v>
      </c>
      <c r="K804" s="56">
        <v>0</v>
      </c>
      <c r="L804" s="56">
        <v>0</v>
      </c>
    </row>
    <row r="805" spans="1:12" x14ac:dyDescent="0.2">
      <c r="A805" s="58">
        <v>43714</v>
      </c>
      <c r="B805" s="55">
        <v>906</v>
      </c>
      <c r="C805" s="56">
        <v>2019</v>
      </c>
      <c r="D805" s="56">
        <v>25</v>
      </c>
      <c r="E805" s="56">
        <v>10</v>
      </c>
      <c r="F805" s="56">
        <v>0</v>
      </c>
      <c r="G805" s="56">
        <v>0</v>
      </c>
      <c r="H805" s="56">
        <v>0</v>
      </c>
      <c r="I805" s="56">
        <v>0</v>
      </c>
      <c r="J805" s="56">
        <v>0</v>
      </c>
      <c r="K805" s="56">
        <v>1</v>
      </c>
      <c r="L805" s="56">
        <v>1</v>
      </c>
    </row>
    <row r="806" spans="1:12" x14ac:dyDescent="0.2">
      <c r="A806" s="58">
        <v>43715</v>
      </c>
      <c r="B806" s="55">
        <v>907</v>
      </c>
      <c r="C806" s="56">
        <v>2019</v>
      </c>
      <c r="D806" s="56">
        <v>29</v>
      </c>
      <c r="E806" s="56">
        <v>7</v>
      </c>
      <c r="F806" s="56">
        <v>0</v>
      </c>
      <c r="G806" s="56">
        <v>0</v>
      </c>
      <c r="H806" s="56">
        <v>0</v>
      </c>
      <c r="I806" s="56">
        <v>0</v>
      </c>
      <c r="J806" s="56">
        <v>0</v>
      </c>
      <c r="K806" s="56">
        <v>1</v>
      </c>
      <c r="L806" s="56">
        <v>0</v>
      </c>
    </row>
    <row r="807" spans="1:12" x14ac:dyDescent="0.2">
      <c r="A807" s="58">
        <v>43716</v>
      </c>
      <c r="B807" s="55">
        <v>908</v>
      </c>
      <c r="C807" s="56">
        <v>2019</v>
      </c>
      <c r="D807" s="56">
        <v>37</v>
      </c>
      <c r="E807" s="56">
        <v>12</v>
      </c>
      <c r="F807" s="56">
        <v>0</v>
      </c>
      <c r="G807" s="56">
        <v>0</v>
      </c>
      <c r="H807" s="56">
        <v>0</v>
      </c>
      <c r="I807" s="56">
        <v>0</v>
      </c>
      <c r="J807" s="56">
        <v>0</v>
      </c>
      <c r="K807" s="56">
        <v>0</v>
      </c>
      <c r="L807" s="56">
        <v>0</v>
      </c>
    </row>
    <row r="808" spans="1:12" x14ac:dyDescent="0.2">
      <c r="A808" s="58">
        <v>43717</v>
      </c>
      <c r="B808" s="55">
        <v>909</v>
      </c>
      <c r="C808" s="56">
        <v>2019</v>
      </c>
      <c r="D808" s="56">
        <v>39</v>
      </c>
      <c r="E808" s="56">
        <v>15</v>
      </c>
      <c r="F808" s="56">
        <v>0</v>
      </c>
      <c r="G808" s="56">
        <v>0</v>
      </c>
      <c r="H808" s="56">
        <v>1</v>
      </c>
      <c r="I808" s="56">
        <v>0</v>
      </c>
      <c r="J808" s="56">
        <v>0</v>
      </c>
      <c r="K808" s="56">
        <v>1</v>
      </c>
      <c r="L808" s="56">
        <v>0</v>
      </c>
    </row>
    <row r="809" spans="1:12" x14ac:dyDescent="0.2">
      <c r="A809" s="58">
        <v>43718</v>
      </c>
      <c r="B809" s="55">
        <v>910</v>
      </c>
      <c r="C809" s="56">
        <v>2019</v>
      </c>
      <c r="D809" s="56">
        <v>87</v>
      </c>
      <c r="E809" s="56">
        <v>26</v>
      </c>
      <c r="F809" s="56">
        <v>0</v>
      </c>
      <c r="G809" s="56">
        <v>0</v>
      </c>
      <c r="H809" s="56">
        <v>0</v>
      </c>
      <c r="I809" s="56">
        <v>0</v>
      </c>
      <c r="J809" s="56">
        <v>0</v>
      </c>
      <c r="K809" s="56">
        <v>1</v>
      </c>
      <c r="L809" s="56">
        <v>0</v>
      </c>
    </row>
    <row r="810" spans="1:12" x14ac:dyDescent="0.2">
      <c r="A810" s="58">
        <v>43719</v>
      </c>
      <c r="B810" s="55">
        <v>911</v>
      </c>
      <c r="C810" s="56">
        <v>2019</v>
      </c>
      <c r="D810" s="56">
        <v>78</v>
      </c>
      <c r="E810" s="56">
        <v>11</v>
      </c>
      <c r="F810" s="56">
        <v>0</v>
      </c>
      <c r="G810" s="56">
        <v>0</v>
      </c>
      <c r="H810" s="56">
        <v>0</v>
      </c>
      <c r="I810" s="56">
        <v>0</v>
      </c>
      <c r="J810" s="56">
        <v>0</v>
      </c>
      <c r="K810" s="56">
        <v>1</v>
      </c>
      <c r="L810" s="56">
        <v>0</v>
      </c>
    </row>
    <row r="811" spans="1:12" x14ac:dyDescent="0.2">
      <c r="A811" s="58">
        <v>43720</v>
      </c>
      <c r="B811" s="55">
        <v>912</v>
      </c>
      <c r="C811" s="56">
        <v>2019</v>
      </c>
      <c r="D811" s="56">
        <v>155</v>
      </c>
      <c r="E811" s="56">
        <v>8</v>
      </c>
      <c r="F811" s="56">
        <v>0</v>
      </c>
      <c r="G811" s="56">
        <v>0</v>
      </c>
      <c r="H811" s="56">
        <v>7</v>
      </c>
      <c r="I811" s="56">
        <v>0</v>
      </c>
      <c r="J811" s="56">
        <v>0</v>
      </c>
      <c r="K811" s="56">
        <v>1</v>
      </c>
      <c r="L811" s="56">
        <v>1</v>
      </c>
    </row>
    <row r="812" spans="1:12" x14ac:dyDescent="0.2">
      <c r="A812" s="58">
        <v>43721</v>
      </c>
      <c r="B812" s="55">
        <v>913</v>
      </c>
      <c r="C812" s="56">
        <v>2019</v>
      </c>
      <c r="D812" s="56">
        <v>212</v>
      </c>
      <c r="E812" s="56">
        <v>31</v>
      </c>
      <c r="F812" s="56">
        <v>0</v>
      </c>
      <c r="G812" s="56">
        <v>0</v>
      </c>
      <c r="H812" s="56">
        <v>0</v>
      </c>
      <c r="I812" s="56">
        <v>2</v>
      </c>
      <c r="J812" s="56">
        <v>5</v>
      </c>
      <c r="K812" s="56">
        <v>12</v>
      </c>
      <c r="L812" s="56">
        <v>9</v>
      </c>
    </row>
    <row r="813" spans="1:12" x14ac:dyDescent="0.2">
      <c r="A813" s="58">
        <v>43722</v>
      </c>
      <c r="B813" s="55">
        <v>914</v>
      </c>
      <c r="C813" s="56">
        <v>2019</v>
      </c>
      <c r="D813" s="56">
        <v>80</v>
      </c>
      <c r="E813" s="56">
        <v>25</v>
      </c>
      <c r="F813" s="56">
        <v>0</v>
      </c>
      <c r="G813" s="56">
        <v>0</v>
      </c>
      <c r="H813" s="56">
        <v>1</v>
      </c>
      <c r="I813" s="56">
        <v>0</v>
      </c>
      <c r="J813" s="56">
        <v>3</v>
      </c>
      <c r="K813" s="56">
        <v>21</v>
      </c>
      <c r="L813" s="56">
        <v>16</v>
      </c>
    </row>
    <row r="814" spans="1:12" x14ac:dyDescent="0.2">
      <c r="A814" s="58">
        <v>43723</v>
      </c>
      <c r="B814" s="55">
        <v>915</v>
      </c>
      <c r="C814" s="56">
        <v>2019</v>
      </c>
      <c r="D814" s="56">
        <v>129</v>
      </c>
      <c r="E814" s="56">
        <v>13</v>
      </c>
      <c r="F814" s="56">
        <v>0</v>
      </c>
      <c r="G814" s="56">
        <v>0</v>
      </c>
      <c r="H814" s="56">
        <v>2</v>
      </c>
      <c r="I814" s="56">
        <v>1</v>
      </c>
      <c r="J814" s="56">
        <v>0</v>
      </c>
      <c r="K814" s="56">
        <v>8</v>
      </c>
      <c r="L814" s="56">
        <v>5</v>
      </c>
    </row>
    <row r="815" spans="1:12" x14ac:dyDescent="0.2">
      <c r="A815" s="58">
        <v>43724</v>
      </c>
      <c r="B815" s="55">
        <v>916</v>
      </c>
      <c r="C815" s="56">
        <v>2019</v>
      </c>
      <c r="D815" s="56">
        <v>80</v>
      </c>
      <c r="E815" s="56">
        <v>18</v>
      </c>
      <c r="F815" s="56">
        <v>0</v>
      </c>
      <c r="G815" s="56">
        <v>0</v>
      </c>
      <c r="H815" s="56">
        <v>0</v>
      </c>
      <c r="I815" s="56">
        <v>0</v>
      </c>
      <c r="J815" s="56">
        <v>0</v>
      </c>
      <c r="K815" s="56">
        <v>7</v>
      </c>
      <c r="L815" s="56">
        <v>5</v>
      </c>
    </row>
    <row r="816" spans="1:12" x14ac:dyDescent="0.2">
      <c r="A816" s="58">
        <v>43725</v>
      </c>
      <c r="B816" s="55">
        <v>917</v>
      </c>
      <c r="C816" s="56">
        <v>2019</v>
      </c>
      <c r="D816" s="56">
        <v>94</v>
      </c>
      <c r="E816" s="56">
        <v>23</v>
      </c>
      <c r="F816" s="56">
        <v>0</v>
      </c>
      <c r="G816" s="56">
        <v>0</v>
      </c>
      <c r="H816" s="56">
        <v>0</v>
      </c>
      <c r="I816" s="56">
        <v>0</v>
      </c>
      <c r="J816" s="56">
        <v>0</v>
      </c>
      <c r="K816" s="56">
        <v>6</v>
      </c>
      <c r="L816" s="56">
        <v>5</v>
      </c>
    </row>
    <row r="817" spans="1:12" x14ac:dyDescent="0.2">
      <c r="A817" s="58">
        <v>43726</v>
      </c>
      <c r="B817" s="55">
        <v>918</v>
      </c>
      <c r="C817" s="56">
        <v>2019</v>
      </c>
      <c r="D817" s="56">
        <v>99</v>
      </c>
      <c r="E817" s="56">
        <v>31</v>
      </c>
      <c r="F817" s="56">
        <v>0</v>
      </c>
      <c r="G817" s="56">
        <v>0</v>
      </c>
      <c r="H817" s="56">
        <v>0</v>
      </c>
      <c r="I817" s="56">
        <v>0</v>
      </c>
      <c r="J817" s="56">
        <v>0</v>
      </c>
      <c r="K817" s="56">
        <v>6</v>
      </c>
      <c r="L817" s="56">
        <v>4</v>
      </c>
    </row>
    <row r="818" spans="1:12" x14ac:dyDescent="0.2">
      <c r="A818" s="58">
        <v>43727</v>
      </c>
      <c r="B818" s="55">
        <v>919</v>
      </c>
      <c r="C818" s="56">
        <v>2019</v>
      </c>
      <c r="D818" s="56">
        <v>33</v>
      </c>
      <c r="E818" s="56">
        <v>21</v>
      </c>
      <c r="F818" s="56">
        <v>0</v>
      </c>
      <c r="G818" s="56">
        <v>0</v>
      </c>
      <c r="H818" s="56">
        <v>0</v>
      </c>
      <c r="I818" s="56">
        <v>0</v>
      </c>
      <c r="J818" s="56">
        <v>0</v>
      </c>
      <c r="K818" s="56">
        <v>11</v>
      </c>
      <c r="L818" s="56">
        <v>8</v>
      </c>
    </row>
    <row r="819" spans="1:12" x14ac:dyDescent="0.2">
      <c r="A819" s="58">
        <v>43728</v>
      </c>
      <c r="B819" s="55">
        <v>920</v>
      </c>
      <c r="C819" s="56">
        <v>2019</v>
      </c>
      <c r="D819" s="56">
        <v>51</v>
      </c>
      <c r="E819" s="56">
        <v>27</v>
      </c>
      <c r="F819" s="56">
        <v>0</v>
      </c>
      <c r="G819" s="56">
        <v>0</v>
      </c>
      <c r="H819" s="56">
        <v>0</v>
      </c>
      <c r="I819" s="56">
        <v>0</v>
      </c>
      <c r="J819" s="56">
        <v>0</v>
      </c>
      <c r="K819" s="56">
        <v>3</v>
      </c>
      <c r="L819" s="56">
        <v>3</v>
      </c>
    </row>
    <row r="820" spans="1:12" x14ac:dyDescent="0.2">
      <c r="A820" s="58">
        <v>43729</v>
      </c>
      <c r="B820" s="55">
        <v>921</v>
      </c>
      <c r="C820" s="56">
        <v>2019</v>
      </c>
      <c r="D820" s="56">
        <v>59</v>
      </c>
      <c r="E820" s="56">
        <v>22</v>
      </c>
      <c r="F820" s="56">
        <v>0</v>
      </c>
      <c r="G820" s="56">
        <v>0</v>
      </c>
      <c r="H820" s="56">
        <v>1</v>
      </c>
      <c r="I820" s="56">
        <v>0</v>
      </c>
      <c r="J820" s="56">
        <v>1</v>
      </c>
      <c r="K820" s="56">
        <v>6</v>
      </c>
      <c r="L820" s="56">
        <v>5</v>
      </c>
    </row>
    <row r="821" spans="1:12" x14ac:dyDescent="0.2">
      <c r="A821" s="58">
        <v>43730</v>
      </c>
      <c r="B821" s="55">
        <v>922</v>
      </c>
      <c r="C821" s="56">
        <v>2019</v>
      </c>
      <c r="D821" s="56">
        <v>31</v>
      </c>
      <c r="E821" s="56">
        <v>8</v>
      </c>
      <c r="F821" s="56">
        <v>0</v>
      </c>
      <c r="G821" s="56">
        <v>0</v>
      </c>
      <c r="H821" s="56">
        <v>0</v>
      </c>
      <c r="I821" s="56">
        <v>0</v>
      </c>
      <c r="J821" s="56">
        <v>0</v>
      </c>
      <c r="K821" s="56">
        <v>4</v>
      </c>
      <c r="L821" s="56">
        <v>3</v>
      </c>
    </row>
    <row r="822" spans="1:12" x14ac:dyDescent="0.2">
      <c r="A822" s="58">
        <v>43731</v>
      </c>
      <c r="B822" s="55">
        <v>923</v>
      </c>
      <c r="C822" s="56">
        <v>2019</v>
      </c>
      <c r="D822" s="56">
        <v>39</v>
      </c>
      <c r="E822" s="56">
        <v>10</v>
      </c>
      <c r="F822" s="56">
        <v>0</v>
      </c>
      <c r="G822" s="56">
        <v>0</v>
      </c>
      <c r="H822" s="56">
        <v>0</v>
      </c>
      <c r="I822" s="56">
        <v>0</v>
      </c>
      <c r="J822" s="56">
        <v>0</v>
      </c>
      <c r="K822" s="56">
        <v>7</v>
      </c>
      <c r="L822" s="56">
        <v>5</v>
      </c>
    </row>
    <row r="823" spans="1:12" x14ac:dyDescent="0.2">
      <c r="A823" s="58">
        <v>43732</v>
      </c>
      <c r="B823" s="55">
        <v>924</v>
      </c>
      <c r="C823" s="56">
        <v>2019</v>
      </c>
      <c r="D823" s="56">
        <v>53</v>
      </c>
      <c r="E823" s="56">
        <v>13</v>
      </c>
      <c r="F823" s="56">
        <v>0</v>
      </c>
      <c r="G823" s="56">
        <v>0</v>
      </c>
      <c r="H823" s="56">
        <v>1</v>
      </c>
      <c r="I823" s="56">
        <v>0</v>
      </c>
      <c r="J823" s="56">
        <v>0</v>
      </c>
      <c r="K823" s="56">
        <v>6</v>
      </c>
      <c r="L823" s="56">
        <v>5</v>
      </c>
    </row>
    <row r="824" spans="1:12" x14ac:dyDescent="0.2">
      <c r="A824" s="58">
        <v>43733</v>
      </c>
      <c r="B824" s="55">
        <v>925</v>
      </c>
      <c r="C824" s="56">
        <v>2019</v>
      </c>
      <c r="D824" s="56">
        <v>33</v>
      </c>
      <c r="E824" s="56">
        <v>6</v>
      </c>
      <c r="F824" s="56">
        <v>0</v>
      </c>
      <c r="G824" s="56">
        <v>0</v>
      </c>
      <c r="H824" s="56">
        <v>0</v>
      </c>
      <c r="I824" s="56">
        <v>0</v>
      </c>
      <c r="J824" s="56">
        <v>0</v>
      </c>
      <c r="K824" s="56">
        <v>1</v>
      </c>
      <c r="L824" s="56">
        <v>1</v>
      </c>
    </row>
    <row r="825" spans="1:12" x14ac:dyDescent="0.2">
      <c r="A825" s="58">
        <v>43734</v>
      </c>
      <c r="B825" s="55">
        <v>926</v>
      </c>
      <c r="C825" s="56">
        <v>2019</v>
      </c>
      <c r="D825" s="56">
        <v>25</v>
      </c>
      <c r="E825" s="56">
        <v>5</v>
      </c>
      <c r="F825" s="56">
        <v>0</v>
      </c>
      <c r="G825" s="56">
        <v>0</v>
      </c>
      <c r="H825" s="56">
        <v>0</v>
      </c>
      <c r="I825" s="56">
        <v>0</v>
      </c>
      <c r="J825" s="56">
        <v>0</v>
      </c>
      <c r="K825" s="56">
        <v>3</v>
      </c>
      <c r="L825" s="56">
        <v>2</v>
      </c>
    </row>
    <row r="826" spans="1:12" x14ac:dyDescent="0.2">
      <c r="A826" s="58">
        <v>43735</v>
      </c>
      <c r="B826" s="55">
        <v>927</v>
      </c>
      <c r="C826" s="56">
        <v>2019</v>
      </c>
      <c r="D826" s="56">
        <v>64</v>
      </c>
      <c r="E826" s="56">
        <v>6</v>
      </c>
      <c r="F826" s="56">
        <v>0</v>
      </c>
      <c r="G826" s="56">
        <v>0</v>
      </c>
      <c r="H826" s="56">
        <v>0</v>
      </c>
      <c r="I826" s="56">
        <v>0</v>
      </c>
      <c r="J826" s="56">
        <v>0</v>
      </c>
      <c r="K826" s="56">
        <v>2</v>
      </c>
      <c r="L826" s="56">
        <v>2</v>
      </c>
    </row>
    <row r="827" spans="1:12" x14ac:dyDescent="0.2">
      <c r="A827" s="58">
        <v>43736</v>
      </c>
      <c r="B827" s="55">
        <v>928</v>
      </c>
      <c r="C827" s="56">
        <v>2019</v>
      </c>
      <c r="D827" s="56">
        <v>35</v>
      </c>
      <c r="E827" s="56">
        <v>21</v>
      </c>
      <c r="F827" s="56">
        <v>0</v>
      </c>
      <c r="G827" s="56">
        <v>0</v>
      </c>
      <c r="H827" s="56">
        <v>0</v>
      </c>
      <c r="I827" s="56">
        <v>0</v>
      </c>
      <c r="J827" s="56">
        <v>0</v>
      </c>
      <c r="K827" s="56">
        <v>3</v>
      </c>
      <c r="L827" s="56">
        <v>2</v>
      </c>
    </row>
    <row r="828" spans="1:12" x14ac:dyDescent="0.2">
      <c r="A828" s="58">
        <v>43737</v>
      </c>
      <c r="B828" s="55">
        <v>929</v>
      </c>
      <c r="C828" s="56">
        <v>2019</v>
      </c>
      <c r="D828" s="56">
        <v>23</v>
      </c>
      <c r="E828" s="56">
        <v>10</v>
      </c>
      <c r="F828" s="56">
        <v>0</v>
      </c>
      <c r="G828" s="56">
        <v>0</v>
      </c>
      <c r="H828" s="56">
        <v>0</v>
      </c>
      <c r="I828" s="56">
        <v>0</v>
      </c>
      <c r="J828" s="56">
        <v>0</v>
      </c>
      <c r="K828" s="56">
        <v>1</v>
      </c>
      <c r="L828" s="56">
        <v>1</v>
      </c>
    </row>
    <row r="829" spans="1:12" x14ac:dyDescent="0.2">
      <c r="A829" s="58">
        <v>43738</v>
      </c>
      <c r="B829" s="55">
        <v>930</v>
      </c>
      <c r="C829" s="56">
        <v>2019</v>
      </c>
      <c r="D829" s="56">
        <v>22</v>
      </c>
      <c r="E829" s="56">
        <v>9</v>
      </c>
      <c r="F829" s="56">
        <v>0</v>
      </c>
      <c r="G829" s="56">
        <v>0</v>
      </c>
      <c r="H829" s="56">
        <v>0</v>
      </c>
      <c r="I829" s="56">
        <v>0</v>
      </c>
      <c r="J829" s="56">
        <v>0</v>
      </c>
      <c r="K829" s="56">
        <v>3</v>
      </c>
      <c r="L829" s="56">
        <v>3</v>
      </c>
    </row>
    <row r="830" spans="1:12" x14ac:dyDescent="0.2">
      <c r="A830" s="58">
        <v>43739</v>
      </c>
      <c r="B830" s="55">
        <v>1001</v>
      </c>
      <c r="C830" s="56">
        <v>2019</v>
      </c>
      <c r="D830" s="56">
        <v>12</v>
      </c>
      <c r="E830" s="56">
        <v>4</v>
      </c>
      <c r="F830" s="56">
        <v>0</v>
      </c>
      <c r="G830" s="56">
        <v>0</v>
      </c>
      <c r="H830" s="56">
        <v>1</v>
      </c>
      <c r="I830" s="56">
        <v>0</v>
      </c>
      <c r="J830" s="56">
        <v>0</v>
      </c>
      <c r="K830" s="56">
        <v>2</v>
      </c>
      <c r="L830" s="56">
        <v>2</v>
      </c>
    </row>
    <row r="831" spans="1:12" x14ac:dyDescent="0.2">
      <c r="A831" s="58">
        <v>43740</v>
      </c>
      <c r="B831" s="55">
        <v>1002</v>
      </c>
      <c r="C831" s="56">
        <v>2019</v>
      </c>
      <c r="D831" s="56">
        <v>16</v>
      </c>
      <c r="E831" s="56">
        <v>1</v>
      </c>
      <c r="F831" s="56">
        <v>0</v>
      </c>
      <c r="G831" s="56">
        <v>0</v>
      </c>
      <c r="H831" s="56">
        <v>6</v>
      </c>
      <c r="I831" s="56">
        <v>0</v>
      </c>
      <c r="J831" s="56">
        <v>0</v>
      </c>
      <c r="K831" s="56">
        <v>3</v>
      </c>
      <c r="L831" s="56">
        <v>3</v>
      </c>
    </row>
    <row r="832" spans="1:12" x14ac:dyDescent="0.2">
      <c r="A832" s="58">
        <v>43741</v>
      </c>
      <c r="B832" s="55">
        <v>1003</v>
      </c>
      <c r="C832" s="56">
        <v>2019</v>
      </c>
      <c r="D832" s="56">
        <v>10</v>
      </c>
      <c r="E832" s="56">
        <v>0</v>
      </c>
      <c r="F832" s="56">
        <v>0</v>
      </c>
      <c r="G832" s="56">
        <v>0</v>
      </c>
      <c r="H832" s="56">
        <v>3</v>
      </c>
      <c r="I832" s="56">
        <v>1</v>
      </c>
      <c r="J832" s="56">
        <v>0</v>
      </c>
      <c r="K832" s="56">
        <v>2</v>
      </c>
      <c r="L832" s="56">
        <v>1</v>
      </c>
    </row>
    <row r="833" spans="1:12" x14ac:dyDescent="0.2">
      <c r="A833" s="58">
        <v>43742</v>
      </c>
      <c r="B833" s="55">
        <v>1004</v>
      </c>
      <c r="C833" s="56">
        <v>2019</v>
      </c>
      <c r="D833" s="56">
        <v>33</v>
      </c>
      <c r="E833" s="56">
        <v>4</v>
      </c>
      <c r="F833" s="56">
        <v>0</v>
      </c>
      <c r="G833" s="56">
        <v>0</v>
      </c>
      <c r="H833" s="56">
        <v>2</v>
      </c>
      <c r="I833" s="56">
        <v>0</v>
      </c>
      <c r="J833" s="56">
        <v>1</v>
      </c>
      <c r="K833" s="56">
        <v>1</v>
      </c>
      <c r="L833" s="56">
        <v>0</v>
      </c>
    </row>
    <row r="834" spans="1:12" x14ac:dyDescent="0.2">
      <c r="A834" s="58">
        <v>43743</v>
      </c>
      <c r="B834" s="55">
        <v>1005</v>
      </c>
      <c r="C834" s="56">
        <v>2019</v>
      </c>
      <c r="D834" s="56">
        <v>28</v>
      </c>
      <c r="E834" s="56">
        <v>4</v>
      </c>
      <c r="F834" s="56">
        <v>0</v>
      </c>
      <c r="G834" s="56">
        <v>0</v>
      </c>
      <c r="H834" s="56">
        <v>4</v>
      </c>
      <c r="I834" s="56">
        <v>0</v>
      </c>
      <c r="J834" s="56">
        <v>0</v>
      </c>
      <c r="K834" s="56">
        <v>5</v>
      </c>
      <c r="L834" s="56">
        <v>3</v>
      </c>
    </row>
    <row r="835" spans="1:12" x14ac:dyDescent="0.2">
      <c r="A835" s="58">
        <v>43744</v>
      </c>
      <c r="B835" s="55">
        <v>1006</v>
      </c>
      <c r="C835" s="56">
        <v>2019</v>
      </c>
      <c r="D835" s="56">
        <v>16</v>
      </c>
      <c r="E835" s="56">
        <v>1</v>
      </c>
      <c r="F835" s="56">
        <v>0</v>
      </c>
      <c r="G835" s="56">
        <v>0</v>
      </c>
      <c r="H835" s="56">
        <v>5</v>
      </c>
      <c r="I835" s="56">
        <v>0</v>
      </c>
      <c r="J835" s="56">
        <v>1</v>
      </c>
      <c r="K835" s="56">
        <v>5</v>
      </c>
      <c r="L835" s="56">
        <v>4</v>
      </c>
    </row>
    <row r="836" spans="1:12" x14ac:dyDescent="0.2">
      <c r="A836" s="58">
        <v>43745</v>
      </c>
      <c r="B836" s="55">
        <v>1007</v>
      </c>
      <c r="C836" s="56">
        <v>2019</v>
      </c>
      <c r="D836" s="56">
        <v>9</v>
      </c>
      <c r="E836" s="56">
        <v>4</v>
      </c>
      <c r="F836" s="56">
        <v>0</v>
      </c>
      <c r="G836" s="56">
        <v>0</v>
      </c>
      <c r="H836" s="56">
        <v>2</v>
      </c>
      <c r="I836" s="56">
        <v>0</v>
      </c>
      <c r="J836" s="56">
        <v>0</v>
      </c>
      <c r="K836" s="56">
        <v>5</v>
      </c>
      <c r="L836" s="56">
        <v>3</v>
      </c>
    </row>
    <row r="837" spans="1:12" x14ac:dyDescent="0.2">
      <c r="A837" s="58">
        <v>43746</v>
      </c>
      <c r="B837" s="55">
        <v>1008</v>
      </c>
      <c r="C837" s="56">
        <v>2019</v>
      </c>
      <c r="D837" s="56">
        <v>22</v>
      </c>
      <c r="E837" s="56">
        <v>0</v>
      </c>
      <c r="F837" s="56">
        <v>0</v>
      </c>
      <c r="G837" s="56">
        <v>0</v>
      </c>
      <c r="H837" s="56">
        <v>4</v>
      </c>
      <c r="I837" s="56">
        <v>1</v>
      </c>
      <c r="J837" s="56">
        <v>0</v>
      </c>
      <c r="K837" s="56">
        <v>5</v>
      </c>
      <c r="L837" s="56">
        <v>3</v>
      </c>
    </row>
    <row r="838" spans="1:12" x14ac:dyDescent="0.2">
      <c r="A838" s="58">
        <v>43747</v>
      </c>
      <c r="B838" s="55">
        <v>1009</v>
      </c>
      <c r="C838" s="56">
        <v>2019</v>
      </c>
      <c r="D838" s="56">
        <v>7</v>
      </c>
      <c r="E838" s="56">
        <v>0</v>
      </c>
      <c r="F838" s="56">
        <v>0</v>
      </c>
      <c r="G838" s="56">
        <v>0</v>
      </c>
      <c r="H838" s="56">
        <v>4</v>
      </c>
      <c r="I838" s="56">
        <v>0</v>
      </c>
      <c r="J838" s="56">
        <v>1</v>
      </c>
      <c r="K838" s="56">
        <v>5</v>
      </c>
      <c r="L838" s="56">
        <v>3</v>
      </c>
    </row>
    <row r="839" spans="1:12" x14ac:dyDescent="0.2">
      <c r="A839" s="58">
        <v>43748</v>
      </c>
      <c r="B839" s="55">
        <v>1010</v>
      </c>
      <c r="C839" s="56">
        <v>2019</v>
      </c>
      <c r="D839" s="56">
        <v>4</v>
      </c>
      <c r="E839" s="56">
        <v>2</v>
      </c>
      <c r="F839" s="56">
        <v>0</v>
      </c>
      <c r="G839" s="56">
        <v>0</v>
      </c>
      <c r="H839" s="56">
        <v>9</v>
      </c>
      <c r="I839" s="56">
        <v>0</v>
      </c>
      <c r="J839" s="56">
        <v>0</v>
      </c>
      <c r="K839" s="56">
        <v>6</v>
      </c>
      <c r="L839" s="56">
        <v>5</v>
      </c>
    </row>
    <row r="840" spans="1:12" x14ac:dyDescent="0.2">
      <c r="A840" s="58">
        <v>43749</v>
      </c>
      <c r="B840" s="55">
        <v>1011</v>
      </c>
      <c r="C840" s="56">
        <v>2019</v>
      </c>
      <c r="D840" s="56">
        <v>9</v>
      </c>
      <c r="E840" s="56">
        <v>1</v>
      </c>
      <c r="F840" s="56">
        <v>0</v>
      </c>
      <c r="G840" s="56">
        <v>0</v>
      </c>
      <c r="H840" s="56">
        <v>5</v>
      </c>
      <c r="I840" s="56">
        <v>2</v>
      </c>
      <c r="J840" s="56">
        <v>0</v>
      </c>
      <c r="K840" s="56">
        <v>2</v>
      </c>
      <c r="L840" s="56">
        <v>1</v>
      </c>
    </row>
    <row r="841" spans="1:12" x14ac:dyDescent="0.2">
      <c r="A841" s="58">
        <v>43750</v>
      </c>
      <c r="B841" s="55">
        <v>1012</v>
      </c>
      <c r="C841" s="56">
        <v>2019</v>
      </c>
      <c r="D841" s="56">
        <v>3</v>
      </c>
      <c r="E841" s="56">
        <v>1</v>
      </c>
      <c r="F841" s="56">
        <v>0</v>
      </c>
      <c r="G841" s="56">
        <v>0</v>
      </c>
      <c r="H841" s="56">
        <v>4</v>
      </c>
      <c r="I841" s="56">
        <v>0</v>
      </c>
      <c r="J841" s="56">
        <v>0</v>
      </c>
      <c r="K841" s="56">
        <v>2</v>
      </c>
      <c r="L841" s="56">
        <v>2</v>
      </c>
    </row>
    <row r="842" spans="1:12" x14ac:dyDescent="0.2">
      <c r="A842" s="58">
        <v>43751</v>
      </c>
      <c r="B842" s="55">
        <v>1013</v>
      </c>
      <c r="C842" s="56">
        <v>2019</v>
      </c>
      <c r="D842" s="56">
        <v>7</v>
      </c>
      <c r="E842" s="56">
        <v>1</v>
      </c>
      <c r="F842" s="56">
        <v>0</v>
      </c>
      <c r="G842" s="56">
        <v>0</v>
      </c>
      <c r="H842" s="56">
        <v>11</v>
      </c>
      <c r="I842" s="56">
        <v>0</v>
      </c>
      <c r="J842" s="56">
        <v>0</v>
      </c>
      <c r="K842" s="56">
        <v>1</v>
      </c>
      <c r="L842" s="56">
        <v>1</v>
      </c>
    </row>
    <row r="843" spans="1:12" x14ac:dyDescent="0.2">
      <c r="A843" s="58">
        <v>43752</v>
      </c>
      <c r="B843" s="55">
        <v>1014</v>
      </c>
      <c r="C843" s="56">
        <v>2019</v>
      </c>
      <c r="D843" s="56">
        <v>6</v>
      </c>
      <c r="E843" s="56">
        <v>4</v>
      </c>
      <c r="F843" s="56">
        <v>0</v>
      </c>
      <c r="G843" s="56">
        <v>0</v>
      </c>
      <c r="H843" s="56">
        <v>15</v>
      </c>
      <c r="I843" s="56">
        <v>2</v>
      </c>
      <c r="J843" s="56">
        <v>0</v>
      </c>
      <c r="K843" s="56">
        <v>1</v>
      </c>
      <c r="L843" s="56">
        <v>0</v>
      </c>
    </row>
    <row r="844" spans="1:12" x14ac:dyDescent="0.2">
      <c r="A844" s="58">
        <v>43753</v>
      </c>
      <c r="B844" s="55">
        <v>1015</v>
      </c>
      <c r="C844" s="56">
        <v>2019</v>
      </c>
      <c r="D844" s="56">
        <v>16</v>
      </c>
      <c r="E844" s="56">
        <v>1</v>
      </c>
      <c r="F844" s="56">
        <v>0</v>
      </c>
      <c r="G844" s="56">
        <v>0</v>
      </c>
      <c r="H844" s="56">
        <v>7</v>
      </c>
      <c r="I844" s="56">
        <v>1</v>
      </c>
      <c r="J844" s="56">
        <v>1</v>
      </c>
      <c r="K844" s="56">
        <v>1</v>
      </c>
      <c r="L844" s="56">
        <v>0</v>
      </c>
    </row>
    <row r="845" spans="1:12" x14ac:dyDescent="0.2">
      <c r="A845" s="58">
        <v>43754</v>
      </c>
      <c r="B845" s="55">
        <v>1016</v>
      </c>
      <c r="C845" s="56">
        <v>2019</v>
      </c>
      <c r="D845" s="56">
        <v>90</v>
      </c>
      <c r="E845" s="56">
        <v>4</v>
      </c>
      <c r="F845" s="56">
        <v>0</v>
      </c>
      <c r="G845" s="56">
        <v>0</v>
      </c>
      <c r="H845" s="56">
        <v>27</v>
      </c>
      <c r="I845" s="56">
        <v>2</v>
      </c>
      <c r="J845" s="56">
        <v>1</v>
      </c>
      <c r="K845" s="56">
        <v>4</v>
      </c>
      <c r="L845" s="56">
        <v>3</v>
      </c>
    </row>
    <row r="846" spans="1:12" x14ac:dyDescent="0.2">
      <c r="A846" s="58">
        <v>43755</v>
      </c>
      <c r="B846" s="55">
        <v>1017</v>
      </c>
      <c r="C846" s="56">
        <v>2019</v>
      </c>
      <c r="D846" s="56">
        <v>72</v>
      </c>
      <c r="E846" s="56">
        <v>12</v>
      </c>
      <c r="F846" s="56">
        <v>0</v>
      </c>
      <c r="G846" s="56">
        <v>0</v>
      </c>
      <c r="H846" s="56">
        <v>40</v>
      </c>
      <c r="I846" s="56">
        <v>3</v>
      </c>
      <c r="J846" s="56">
        <v>0</v>
      </c>
      <c r="K846" s="56">
        <v>5</v>
      </c>
      <c r="L846" s="56">
        <v>4</v>
      </c>
    </row>
    <row r="847" spans="1:12" x14ac:dyDescent="0.2">
      <c r="A847" s="58">
        <v>43756</v>
      </c>
      <c r="B847" s="55">
        <v>1018</v>
      </c>
      <c r="C847" s="56">
        <v>2019</v>
      </c>
      <c r="D847" s="56">
        <v>9</v>
      </c>
      <c r="E847" s="56">
        <v>3</v>
      </c>
      <c r="F847" s="56">
        <v>0</v>
      </c>
      <c r="G847" s="56">
        <v>0</v>
      </c>
      <c r="H847" s="56">
        <v>2</v>
      </c>
      <c r="I847" s="56">
        <v>0</v>
      </c>
      <c r="J847" s="56">
        <v>0</v>
      </c>
      <c r="K847" s="56">
        <v>5</v>
      </c>
      <c r="L847" s="56">
        <v>3</v>
      </c>
    </row>
    <row r="848" spans="1:12" x14ac:dyDescent="0.2">
      <c r="A848" s="58">
        <v>43757</v>
      </c>
      <c r="B848" s="55">
        <v>1019</v>
      </c>
      <c r="C848" s="56">
        <v>2019</v>
      </c>
      <c r="D848" s="56">
        <v>4</v>
      </c>
      <c r="E848" s="56">
        <v>1</v>
      </c>
      <c r="F848" s="56">
        <v>0</v>
      </c>
      <c r="G848" s="56">
        <v>0</v>
      </c>
      <c r="H848" s="56">
        <v>22</v>
      </c>
      <c r="I848" s="56">
        <v>5</v>
      </c>
      <c r="J848" s="56">
        <v>0</v>
      </c>
      <c r="K848" s="56">
        <v>59</v>
      </c>
      <c r="L848" s="56">
        <v>42</v>
      </c>
    </row>
    <row r="849" spans="1:12" x14ac:dyDescent="0.2">
      <c r="A849" s="58">
        <v>43758</v>
      </c>
      <c r="B849" s="55">
        <v>1020</v>
      </c>
      <c r="C849" s="56">
        <v>2019</v>
      </c>
      <c r="D849" s="56">
        <v>2</v>
      </c>
      <c r="E849" s="56">
        <v>0</v>
      </c>
      <c r="F849" s="56">
        <v>0</v>
      </c>
      <c r="G849" s="56">
        <v>0</v>
      </c>
      <c r="H849" s="56">
        <v>5</v>
      </c>
      <c r="I849" s="56">
        <v>5</v>
      </c>
      <c r="J849" s="56">
        <v>1</v>
      </c>
      <c r="K849" s="56">
        <v>34</v>
      </c>
      <c r="L849" s="56">
        <v>24</v>
      </c>
    </row>
    <row r="850" spans="1:12" x14ac:dyDescent="0.2">
      <c r="A850" s="58">
        <v>43759</v>
      </c>
      <c r="B850" s="55">
        <v>1021</v>
      </c>
      <c r="C850" s="56">
        <v>2019</v>
      </c>
      <c r="D850" s="56">
        <v>2</v>
      </c>
      <c r="E850" s="56">
        <v>0</v>
      </c>
      <c r="F850" s="56">
        <v>0</v>
      </c>
      <c r="G850" s="56">
        <v>0</v>
      </c>
      <c r="H850" s="56">
        <v>7</v>
      </c>
      <c r="I850" s="56">
        <v>2</v>
      </c>
      <c r="J850" s="56">
        <v>1</v>
      </c>
      <c r="K850" s="56">
        <v>26</v>
      </c>
      <c r="L850" s="56">
        <v>19</v>
      </c>
    </row>
    <row r="851" spans="1:12" x14ac:dyDescent="0.2">
      <c r="A851" s="58">
        <v>43760</v>
      </c>
      <c r="B851" s="55">
        <v>1022</v>
      </c>
      <c r="C851" s="56">
        <v>2019</v>
      </c>
      <c r="D851" s="56">
        <v>5</v>
      </c>
      <c r="E851" s="56">
        <v>1</v>
      </c>
      <c r="F851" s="56">
        <v>0</v>
      </c>
      <c r="G851" s="56">
        <v>0</v>
      </c>
      <c r="H851" s="56">
        <v>8</v>
      </c>
      <c r="I851" s="56">
        <v>2</v>
      </c>
      <c r="J851" s="56">
        <v>1</v>
      </c>
      <c r="K851" s="56">
        <v>24</v>
      </c>
      <c r="L851" s="56">
        <v>17</v>
      </c>
    </row>
    <row r="852" spans="1:12" x14ac:dyDescent="0.2">
      <c r="A852" s="58">
        <v>43761</v>
      </c>
      <c r="B852" s="55">
        <v>1023</v>
      </c>
      <c r="C852" s="56">
        <v>2019</v>
      </c>
      <c r="D852" s="56">
        <v>3</v>
      </c>
      <c r="E852" s="56">
        <v>0</v>
      </c>
      <c r="F852" s="56">
        <v>0</v>
      </c>
      <c r="G852" s="56">
        <v>0</v>
      </c>
      <c r="H852" s="56">
        <v>10</v>
      </c>
      <c r="I852" s="56">
        <v>2</v>
      </c>
      <c r="J852" s="56">
        <v>3</v>
      </c>
      <c r="K852" s="56">
        <v>19</v>
      </c>
      <c r="L852" s="56">
        <v>13</v>
      </c>
    </row>
    <row r="853" spans="1:12" x14ac:dyDescent="0.2">
      <c r="A853" s="58">
        <v>43762</v>
      </c>
      <c r="B853" s="55">
        <v>1024</v>
      </c>
      <c r="C853" s="56">
        <v>2019</v>
      </c>
      <c r="D853" s="56">
        <v>0</v>
      </c>
      <c r="E853" s="56">
        <v>0</v>
      </c>
      <c r="F853" s="56">
        <v>0</v>
      </c>
      <c r="G853" s="56">
        <v>0</v>
      </c>
      <c r="H853" s="56">
        <v>12</v>
      </c>
      <c r="I853" s="56">
        <v>4</v>
      </c>
      <c r="J853" s="56">
        <v>1</v>
      </c>
      <c r="K853" s="56">
        <v>10</v>
      </c>
      <c r="L853" s="56">
        <v>7</v>
      </c>
    </row>
    <row r="854" spans="1:12" x14ac:dyDescent="0.2">
      <c r="A854" s="58">
        <v>43763</v>
      </c>
      <c r="B854" s="55">
        <v>1025</v>
      </c>
      <c r="C854" s="56">
        <v>2019</v>
      </c>
      <c r="D854" s="56">
        <v>4</v>
      </c>
      <c r="E854" s="56">
        <v>0</v>
      </c>
      <c r="F854" s="56">
        <v>0</v>
      </c>
      <c r="G854" s="56">
        <v>0</v>
      </c>
      <c r="H854" s="56">
        <v>4</v>
      </c>
      <c r="I854" s="56">
        <v>2</v>
      </c>
      <c r="J854" s="56">
        <v>2</v>
      </c>
      <c r="K854" s="56">
        <v>2</v>
      </c>
      <c r="L854" s="56">
        <v>2</v>
      </c>
    </row>
    <row r="855" spans="1:12" x14ac:dyDescent="0.2">
      <c r="A855" s="58">
        <v>43764</v>
      </c>
      <c r="B855" s="55">
        <v>1026</v>
      </c>
      <c r="C855" s="56">
        <v>2019</v>
      </c>
      <c r="D855" s="56">
        <v>26</v>
      </c>
      <c r="E855" s="56">
        <v>6</v>
      </c>
      <c r="F855" s="56">
        <v>0</v>
      </c>
      <c r="G855" s="56">
        <v>0</v>
      </c>
      <c r="H855" s="56">
        <v>0</v>
      </c>
      <c r="I855" s="56">
        <v>0</v>
      </c>
      <c r="J855" s="56">
        <v>0</v>
      </c>
      <c r="K855" s="56">
        <v>3</v>
      </c>
      <c r="L855" s="56">
        <v>3</v>
      </c>
    </row>
    <row r="856" spans="1:12" x14ac:dyDescent="0.2">
      <c r="A856" s="58">
        <v>43765</v>
      </c>
      <c r="B856" s="55">
        <v>1027</v>
      </c>
      <c r="C856" s="56">
        <v>2019</v>
      </c>
      <c r="D856" s="56">
        <v>4</v>
      </c>
      <c r="E856" s="56">
        <v>1</v>
      </c>
      <c r="F856" s="56">
        <v>0</v>
      </c>
      <c r="G856" s="56">
        <v>0</v>
      </c>
      <c r="H856" s="56">
        <v>1</v>
      </c>
      <c r="I856" s="56">
        <v>2</v>
      </c>
      <c r="J856" s="56">
        <v>0</v>
      </c>
      <c r="K856" s="56">
        <v>9</v>
      </c>
      <c r="L856" s="56">
        <v>7</v>
      </c>
    </row>
    <row r="857" spans="1:12" x14ac:dyDescent="0.2">
      <c r="A857" s="58">
        <v>43766</v>
      </c>
      <c r="B857" s="55">
        <v>1028</v>
      </c>
      <c r="C857" s="56">
        <v>2019</v>
      </c>
      <c r="D857" s="56">
        <v>0</v>
      </c>
      <c r="E857" s="56">
        <v>1</v>
      </c>
      <c r="F857" s="56">
        <v>0</v>
      </c>
      <c r="G857" s="56">
        <v>0</v>
      </c>
      <c r="H857" s="56">
        <v>2</v>
      </c>
      <c r="I857" s="56">
        <v>1</v>
      </c>
      <c r="J857" s="56">
        <v>0</v>
      </c>
      <c r="K857" s="56">
        <v>9</v>
      </c>
      <c r="L857" s="56">
        <v>7</v>
      </c>
    </row>
    <row r="858" spans="1:12" x14ac:dyDescent="0.2">
      <c r="A858" s="58">
        <v>43767</v>
      </c>
      <c r="B858" s="55">
        <v>1029</v>
      </c>
      <c r="C858" s="56">
        <v>2019</v>
      </c>
      <c r="D858" s="56">
        <v>1</v>
      </c>
      <c r="E858" s="56">
        <v>4</v>
      </c>
      <c r="F858" s="56">
        <v>0</v>
      </c>
      <c r="G858" s="56">
        <v>0</v>
      </c>
      <c r="H858" s="56">
        <v>2</v>
      </c>
      <c r="I858" s="56">
        <v>4</v>
      </c>
      <c r="J858" s="56">
        <v>1</v>
      </c>
      <c r="K858" s="56">
        <v>0</v>
      </c>
      <c r="L858" s="56">
        <v>0</v>
      </c>
    </row>
    <row r="859" spans="1:12" x14ac:dyDescent="0.2">
      <c r="A859" s="58">
        <v>43768</v>
      </c>
      <c r="B859" s="55">
        <v>1030</v>
      </c>
      <c r="C859" s="56">
        <v>2019</v>
      </c>
      <c r="D859" s="56">
        <v>0</v>
      </c>
      <c r="E859" s="56">
        <v>1</v>
      </c>
      <c r="F859" s="56">
        <v>0</v>
      </c>
      <c r="G859" s="56">
        <v>0</v>
      </c>
      <c r="H859" s="56">
        <v>1</v>
      </c>
      <c r="I859" s="56">
        <v>3</v>
      </c>
      <c r="J859" s="56">
        <v>0</v>
      </c>
      <c r="K859" s="56">
        <v>1</v>
      </c>
      <c r="L859" s="56">
        <v>1</v>
      </c>
    </row>
    <row r="860" spans="1:12" x14ac:dyDescent="0.2">
      <c r="A860" s="58">
        <v>43769</v>
      </c>
      <c r="B860" s="55">
        <v>1031</v>
      </c>
      <c r="C860" s="56">
        <v>2019</v>
      </c>
      <c r="D860" s="56">
        <v>0</v>
      </c>
      <c r="E860" s="56">
        <v>1</v>
      </c>
      <c r="F860" s="56">
        <v>0</v>
      </c>
      <c r="G860" s="56">
        <v>0</v>
      </c>
      <c r="H860" s="56">
        <v>2</v>
      </c>
      <c r="I860" s="56">
        <v>2</v>
      </c>
      <c r="J860" s="56">
        <v>1</v>
      </c>
      <c r="K860" s="56">
        <v>3</v>
      </c>
      <c r="L860" s="56">
        <v>2</v>
      </c>
    </row>
    <row r="861" spans="1:12" x14ac:dyDescent="0.2">
      <c r="A861" s="58">
        <v>43770</v>
      </c>
      <c r="B861" s="55">
        <v>1101</v>
      </c>
      <c r="C861" s="56">
        <v>2019</v>
      </c>
      <c r="D861" s="56">
        <v>0</v>
      </c>
      <c r="E861" s="56">
        <v>0</v>
      </c>
      <c r="F861" s="56">
        <v>0</v>
      </c>
      <c r="G861" s="56">
        <v>0</v>
      </c>
      <c r="H861" s="56">
        <v>1</v>
      </c>
      <c r="I861" s="56">
        <v>3</v>
      </c>
      <c r="J861" s="56">
        <v>1</v>
      </c>
      <c r="K861" s="56">
        <v>3</v>
      </c>
      <c r="L861" s="56">
        <v>3</v>
      </c>
    </row>
    <row r="862" spans="1:12" x14ac:dyDescent="0.2">
      <c r="A862" s="58">
        <v>43771</v>
      </c>
      <c r="B862" s="55">
        <v>1102</v>
      </c>
      <c r="C862" s="56">
        <v>2019</v>
      </c>
      <c r="D862" s="56">
        <v>0</v>
      </c>
      <c r="E862" s="56">
        <v>5</v>
      </c>
      <c r="F862" s="56">
        <v>0</v>
      </c>
      <c r="G862" s="56">
        <v>0</v>
      </c>
      <c r="H862" s="56">
        <v>5</v>
      </c>
      <c r="I862" s="56">
        <v>6</v>
      </c>
      <c r="J862" s="56">
        <v>0</v>
      </c>
      <c r="K862" s="56">
        <v>2</v>
      </c>
      <c r="L862" s="56">
        <v>1</v>
      </c>
    </row>
    <row r="863" spans="1:12" x14ac:dyDescent="0.2">
      <c r="A863" s="58">
        <v>43772</v>
      </c>
      <c r="B863" s="55">
        <v>1103</v>
      </c>
      <c r="C863" s="56">
        <v>2019</v>
      </c>
      <c r="D863" s="56">
        <v>0</v>
      </c>
      <c r="E863" s="56">
        <v>4</v>
      </c>
      <c r="F863" s="56">
        <v>0</v>
      </c>
      <c r="G863" s="56">
        <v>0</v>
      </c>
      <c r="H863" s="56">
        <v>2</v>
      </c>
      <c r="I863" s="56">
        <v>0</v>
      </c>
      <c r="J863" s="56">
        <v>0</v>
      </c>
      <c r="K863" s="56">
        <v>4</v>
      </c>
      <c r="L863" s="56">
        <v>3</v>
      </c>
    </row>
    <row r="864" spans="1:12" x14ac:dyDescent="0.2">
      <c r="A864" s="58">
        <v>43773</v>
      </c>
      <c r="B864" s="55">
        <v>1104</v>
      </c>
      <c r="C864" s="56">
        <v>2019</v>
      </c>
      <c r="D864" s="56">
        <v>0</v>
      </c>
      <c r="E864" s="56">
        <v>0</v>
      </c>
      <c r="F864" s="56">
        <v>0</v>
      </c>
      <c r="G864" s="56">
        <v>0</v>
      </c>
      <c r="H864" s="56">
        <v>2</v>
      </c>
      <c r="I864" s="56">
        <v>0</v>
      </c>
      <c r="J864" s="56">
        <v>0</v>
      </c>
      <c r="K864" s="56">
        <v>1</v>
      </c>
      <c r="L864" s="56">
        <v>1</v>
      </c>
    </row>
    <row r="865" spans="1:12" x14ac:dyDescent="0.2">
      <c r="A865" s="58">
        <v>43774</v>
      </c>
      <c r="B865" s="55">
        <v>1105</v>
      </c>
      <c r="C865" s="56">
        <v>2019</v>
      </c>
      <c r="D865" s="56">
        <v>0</v>
      </c>
      <c r="E865" s="56">
        <v>3</v>
      </c>
      <c r="F865" s="56">
        <v>0</v>
      </c>
      <c r="G865" s="56">
        <v>0</v>
      </c>
      <c r="H865" s="56">
        <v>1.5</v>
      </c>
      <c r="I865" s="56">
        <v>0.5</v>
      </c>
      <c r="J865" s="56">
        <v>1</v>
      </c>
      <c r="K865" s="56">
        <v>1</v>
      </c>
      <c r="L865" s="56">
        <v>1</v>
      </c>
    </row>
    <row r="866" spans="1:12" x14ac:dyDescent="0.2">
      <c r="A866" s="58">
        <v>43775</v>
      </c>
      <c r="B866" s="55">
        <v>1106</v>
      </c>
      <c r="C866" s="56">
        <v>2019</v>
      </c>
      <c r="D866" s="56">
        <v>0</v>
      </c>
      <c r="E866" s="56">
        <v>6</v>
      </c>
      <c r="F866" s="56">
        <v>0</v>
      </c>
      <c r="G866" s="56">
        <v>0</v>
      </c>
      <c r="H866" s="56">
        <v>1</v>
      </c>
      <c r="I866" s="56">
        <v>1</v>
      </c>
      <c r="J866" s="56">
        <v>2</v>
      </c>
      <c r="K866" s="56">
        <v>1</v>
      </c>
      <c r="L866" s="56">
        <v>1</v>
      </c>
    </row>
    <row r="867" spans="1:12" x14ac:dyDescent="0.2">
      <c r="A867" s="58">
        <v>43776</v>
      </c>
      <c r="B867" s="55">
        <v>1107</v>
      </c>
      <c r="C867" s="56">
        <v>2019</v>
      </c>
      <c r="D867" s="56">
        <v>0</v>
      </c>
      <c r="E867" s="56">
        <v>0</v>
      </c>
      <c r="F867" s="56">
        <v>0</v>
      </c>
      <c r="G867" s="56">
        <v>0</v>
      </c>
      <c r="H867" s="56">
        <v>2</v>
      </c>
      <c r="I867" s="56">
        <v>0</v>
      </c>
      <c r="J867" s="56">
        <v>0</v>
      </c>
      <c r="K867" s="56">
        <v>1</v>
      </c>
      <c r="L867" s="56">
        <v>0</v>
      </c>
    </row>
    <row r="868" spans="1:12" x14ac:dyDescent="0.2">
      <c r="A868" s="58">
        <v>43777</v>
      </c>
      <c r="B868" s="55">
        <v>1108</v>
      </c>
      <c r="C868" s="56">
        <v>2019</v>
      </c>
      <c r="D868" s="56">
        <v>0</v>
      </c>
      <c r="E868" s="56">
        <v>5</v>
      </c>
      <c r="F868" s="56">
        <v>0</v>
      </c>
      <c r="G868" s="56">
        <v>0</v>
      </c>
      <c r="H868" s="56">
        <v>0</v>
      </c>
      <c r="I868" s="56">
        <v>6</v>
      </c>
      <c r="J868" s="56">
        <v>0</v>
      </c>
      <c r="K868" s="56">
        <v>4</v>
      </c>
      <c r="L868" s="56">
        <v>3</v>
      </c>
    </row>
    <row r="869" spans="1:12" x14ac:dyDescent="0.2">
      <c r="A869" s="58">
        <v>43778</v>
      </c>
      <c r="B869" s="55">
        <v>1109</v>
      </c>
      <c r="C869" s="56">
        <v>2019</v>
      </c>
      <c r="D869" s="56">
        <v>2</v>
      </c>
      <c r="E869" s="56">
        <v>0</v>
      </c>
      <c r="F869" s="56">
        <v>0</v>
      </c>
      <c r="G869" s="56">
        <v>0</v>
      </c>
      <c r="H869" s="56">
        <v>1</v>
      </c>
      <c r="I869" s="56">
        <v>0</v>
      </c>
      <c r="J869" s="56">
        <v>3</v>
      </c>
      <c r="K869" s="56">
        <v>1</v>
      </c>
      <c r="L869" s="56">
        <v>0</v>
      </c>
    </row>
    <row r="870" spans="1:12" x14ac:dyDescent="0.2">
      <c r="A870" s="58">
        <v>43779</v>
      </c>
      <c r="B870" s="55">
        <v>1110</v>
      </c>
      <c r="C870" s="56">
        <v>2019</v>
      </c>
      <c r="D870" s="56">
        <v>0</v>
      </c>
      <c r="E870" s="56">
        <v>2</v>
      </c>
      <c r="F870" s="56">
        <v>0</v>
      </c>
      <c r="G870" s="56">
        <v>0</v>
      </c>
      <c r="H870" s="56">
        <v>0</v>
      </c>
      <c r="I870" s="56">
        <v>0</v>
      </c>
      <c r="J870" s="56">
        <v>0</v>
      </c>
      <c r="K870" s="56">
        <v>1</v>
      </c>
      <c r="L870" s="56">
        <v>1</v>
      </c>
    </row>
    <row r="871" spans="1:12" x14ac:dyDescent="0.2">
      <c r="A871" s="58">
        <v>43780</v>
      </c>
      <c r="B871" s="55">
        <v>1111</v>
      </c>
      <c r="C871" s="56">
        <v>2019</v>
      </c>
      <c r="D871" s="56">
        <v>1</v>
      </c>
      <c r="E871" s="56">
        <v>0</v>
      </c>
      <c r="F871" s="56">
        <v>0</v>
      </c>
      <c r="G871" s="56">
        <v>0</v>
      </c>
      <c r="H871" s="56">
        <v>0</v>
      </c>
      <c r="I871" s="56">
        <v>0</v>
      </c>
      <c r="J871" s="56">
        <v>0</v>
      </c>
      <c r="K871" s="56">
        <v>1</v>
      </c>
      <c r="L871" s="56">
        <v>0</v>
      </c>
    </row>
    <row r="872" spans="1:12" x14ac:dyDescent="0.2">
      <c r="A872" s="58">
        <v>43781</v>
      </c>
      <c r="B872" s="55">
        <v>1112</v>
      </c>
      <c r="C872" s="56">
        <v>2019</v>
      </c>
      <c r="D872" s="56">
        <v>0</v>
      </c>
      <c r="E872" s="56">
        <v>4</v>
      </c>
      <c r="F872" s="56">
        <v>0</v>
      </c>
      <c r="G872" s="56">
        <v>0</v>
      </c>
      <c r="H872" s="56">
        <v>0</v>
      </c>
      <c r="I872" s="56">
        <v>0</v>
      </c>
      <c r="J872" s="56">
        <v>0</v>
      </c>
      <c r="K872" s="56">
        <v>2</v>
      </c>
      <c r="L872" s="56">
        <v>1</v>
      </c>
    </row>
    <row r="873" spans="1:12" x14ac:dyDescent="0.2">
      <c r="A873" s="58">
        <v>43782</v>
      </c>
      <c r="B873" s="55">
        <v>1113</v>
      </c>
      <c r="C873" s="56">
        <v>2019</v>
      </c>
      <c r="D873" s="56">
        <v>0</v>
      </c>
      <c r="E873" s="56">
        <v>2.5</v>
      </c>
      <c r="F873" s="56">
        <v>0</v>
      </c>
      <c r="G873" s="56">
        <v>0</v>
      </c>
      <c r="H873" s="56">
        <v>0</v>
      </c>
      <c r="I873" s="56">
        <v>0</v>
      </c>
      <c r="J873" s="56">
        <v>2</v>
      </c>
      <c r="K873" s="56">
        <v>1</v>
      </c>
      <c r="L873" s="56">
        <v>1</v>
      </c>
    </row>
    <row r="874" spans="1:12" x14ac:dyDescent="0.2">
      <c r="A874" s="58">
        <v>43783</v>
      </c>
      <c r="B874" s="55">
        <v>1114</v>
      </c>
      <c r="C874" s="56">
        <v>2019</v>
      </c>
      <c r="D874" s="56">
        <v>0.2</v>
      </c>
      <c r="E874" s="56">
        <v>2</v>
      </c>
      <c r="F874" s="56">
        <v>0</v>
      </c>
      <c r="G874" s="56">
        <v>0</v>
      </c>
      <c r="H874" s="56">
        <v>0</v>
      </c>
      <c r="I874" s="56">
        <v>0</v>
      </c>
      <c r="J874" s="56">
        <v>2.2000000000000002</v>
      </c>
      <c r="K874" s="56">
        <v>1</v>
      </c>
      <c r="L874" s="56">
        <v>0</v>
      </c>
    </row>
    <row r="875" spans="1:12" x14ac:dyDescent="0.2">
      <c r="A875" s="58">
        <v>43784</v>
      </c>
      <c r="B875" s="55">
        <v>1115</v>
      </c>
      <c r="C875" s="56">
        <v>2019</v>
      </c>
      <c r="D875" s="56">
        <v>0.4</v>
      </c>
      <c r="E875" s="56">
        <v>1.5</v>
      </c>
      <c r="F875" s="56">
        <v>0</v>
      </c>
      <c r="G875" s="56">
        <v>0</v>
      </c>
      <c r="H875" s="56">
        <v>0</v>
      </c>
      <c r="I875" s="56">
        <v>0</v>
      </c>
      <c r="J875" s="56">
        <v>2.4</v>
      </c>
      <c r="K875" s="56">
        <v>1</v>
      </c>
      <c r="L875" s="56">
        <v>0</v>
      </c>
    </row>
    <row r="876" spans="1:12" x14ac:dyDescent="0.2">
      <c r="A876" s="58">
        <v>43785</v>
      </c>
      <c r="B876" s="55">
        <v>1116</v>
      </c>
      <c r="C876" s="56">
        <v>2019</v>
      </c>
      <c r="D876" s="56">
        <v>0.6</v>
      </c>
      <c r="E876" s="56">
        <v>1</v>
      </c>
      <c r="F876" s="56">
        <v>0</v>
      </c>
      <c r="G876" s="56">
        <v>0</v>
      </c>
      <c r="H876" s="56">
        <v>0</v>
      </c>
      <c r="I876" s="56">
        <v>0</v>
      </c>
      <c r="J876" s="56">
        <v>2.6</v>
      </c>
      <c r="K876" s="56">
        <v>1</v>
      </c>
      <c r="L876" s="56">
        <v>0</v>
      </c>
    </row>
    <row r="877" spans="1:12" x14ac:dyDescent="0.2">
      <c r="A877" s="58">
        <v>43786</v>
      </c>
      <c r="B877" s="55">
        <v>1117</v>
      </c>
      <c r="C877" s="56">
        <v>2019</v>
      </c>
      <c r="D877" s="56">
        <v>0.8</v>
      </c>
      <c r="E877" s="56">
        <v>0.5</v>
      </c>
      <c r="F877" s="56">
        <v>0</v>
      </c>
      <c r="G877" s="56">
        <v>0</v>
      </c>
      <c r="H877" s="56">
        <v>0</v>
      </c>
      <c r="I877" s="56">
        <v>0</v>
      </c>
      <c r="J877" s="56">
        <v>2.8</v>
      </c>
      <c r="K877" s="56">
        <v>0</v>
      </c>
      <c r="L877" s="56">
        <v>0</v>
      </c>
    </row>
    <row r="878" spans="1:12" x14ac:dyDescent="0.2">
      <c r="A878" s="58">
        <v>43787</v>
      </c>
      <c r="B878" s="55">
        <v>1118</v>
      </c>
      <c r="C878" s="56">
        <v>2019</v>
      </c>
      <c r="D878" s="56">
        <v>1</v>
      </c>
      <c r="E878" s="56">
        <v>0</v>
      </c>
      <c r="F878" s="56">
        <v>0</v>
      </c>
      <c r="G878" s="56">
        <v>0</v>
      </c>
      <c r="H878" s="56">
        <v>0</v>
      </c>
      <c r="I878" s="56">
        <v>0</v>
      </c>
      <c r="J878" s="56">
        <v>3</v>
      </c>
      <c r="K878" s="56">
        <v>0</v>
      </c>
      <c r="L878" s="56">
        <v>0</v>
      </c>
    </row>
    <row r="879" spans="1:12" x14ac:dyDescent="0.2">
      <c r="A879" s="58">
        <v>43788</v>
      </c>
      <c r="B879" s="55">
        <v>1119</v>
      </c>
      <c r="C879" s="56">
        <v>2019</v>
      </c>
      <c r="D879" s="56">
        <v>1</v>
      </c>
      <c r="E879" s="56">
        <v>0</v>
      </c>
      <c r="F879" s="56">
        <v>0</v>
      </c>
      <c r="G879" s="56">
        <v>0</v>
      </c>
      <c r="H879" s="56">
        <v>1</v>
      </c>
      <c r="I879" s="56">
        <v>0</v>
      </c>
      <c r="J879" s="56">
        <v>1</v>
      </c>
      <c r="K879" s="56">
        <v>1</v>
      </c>
      <c r="L879" s="56">
        <v>0</v>
      </c>
    </row>
    <row r="880" spans="1:12" x14ac:dyDescent="0.2">
      <c r="A880" s="58">
        <v>43789</v>
      </c>
      <c r="B880" s="55">
        <v>1120</v>
      </c>
      <c r="C880" s="56">
        <v>2019</v>
      </c>
    </row>
    <row r="881" spans="1:12" x14ac:dyDescent="0.2">
      <c r="A881" s="58">
        <v>43790</v>
      </c>
      <c r="B881" s="55">
        <v>1121</v>
      </c>
      <c r="C881" s="56">
        <v>2019</v>
      </c>
    </row>
    <row r="882" spans="1:12" x14ac:dyDescent="0.2">
      <c r="A882" s="58">
        <v>43791</v>
      </c>
      <c r="B882" s="55">
        <v>1122</v>
      </c>
      <c r="C882" s="56">
        <v>2019</v>
      </c>
    </row>
    <row r="883" spans="1:12" x14ac:dyDescent="0.2">
      <c r="A883" s="58">
        <v>43792</v>
      </c>
      <c r="B883" s="55">
        <v>1123</v>
      </c>
      <c r="C883" s="56">
        <v>2019</v>
      </c>
    </row>
    <row r="884" spans="1:12" x14ac:dyDescent="0.2">
      <c r="A884" s="58">
        <v>43793</v>
      </c>
      <c r="B884" s="55">
        <v>1124</v>
      </c>
      <c r="C884" s="56">
        <v>2019</v>
      </c>
    </row>
    <row r="885" spans="1:12" x14ac:dyDescent="0.2">
      <c r="A885" s="58">
        <v>43794</v>
      </c>
      <c r="B885" s="55">
        <v>1125</v>
      </c>
      <c r="C885" s="56">
        <v>2019</v>
      </c>
    </row>
    <row r="886" spans="1:12" x14ac:dyDescent="0.2">
      <c r="A886" s="58">
        <v>43795</v>
      </c>
      <c r="B886" s="55">
        <v>1126</v>
      </c>
      <c r="C886" s="56">
        <v>2019</v>
      </c>
    </row>
    <row r="887" spans="1:12" x14ac:dyDescent="0.2">
      <c r="A887" s="58">
        <v>43796</v>
      </c>
      <c r="B887" s="55">
        <v>1127</v>
      </c>
      <c r="C887" s="56">
        <v>2019</v>
      </c>
    </row>
    <row r="888" spans="1:12" x14ac:dyDescent="0.2">
      <c r="A888" s="58">
        <v>43797</v>
      </c>
      <c r="B888" s="55">
        <v>1128</v>
      </c>
      <c r="C888" s="56">
        <v>2019</v>
      </c>
    </row>
    <row r="889" spans="1:12" x14ac:dyDescent="0.2">
      <c r="A889" s="58">
        <v>43798</v>
      </c>
      <c r="B889" s="55">
        <v>1129</v>
      </c>
      <c r="C889" s="56">
        <v>2019</v>
      </c>
    </row>
    <row r="890" spans="1:12" x14ac:dyDescent="0.2">
      <c r="A890" s="58">
        <v>43799</v>
      </c>
      <c r="B890" s="55">
        <v>1130</v>
      </c>
      <c r="C890" s="56">
        <v>2019</v>
      </c>
    </row>
    <row r="891" spans="1:12" x14ac:dyDescent="0.2">
      <c r="A891" s="58">
        <v>44043</v>
      </c>
      <c r="B891" s="55">
        <v>731</v>
      </c>
      <c r="C891" s="56">
        <v>2020</v>
      </c>
      <c r="D891" s="141">
        <v>20</v>
      </c>
      <c r="E891" s="141">
        <v>0</v>
      </c>
      <c r="F891" s="141">
        <v>2.04</v>
      </c>
      <c r="G891" s="141">
        <v>0</v>
      </c>
      <c r="H891" s="141">
        <v>0</v>
      </c>
      <c r="I891" s="141">
        <v>0</v>
      </c>
      <c r="J891" s="141">
        <v>5</v>
      </c>
      <c r="K891" s="141">
        <v>128127</v>
      </c>
      <c r="L891" s="141">
        <v>38707</v>
      </c>
    </row>
    <row r="892" spans="1:12" x14ac:dyDescent="0.2">
      <c r="A892" s="58">
        <v>44044</v>
      </c>
      <c r="B892" s="55">
        <v>801</v>
      </c>
      <c r="C892" s="56">
        <v>2020</v>
      </c>
      <c r="D892" s="141">
        <v>0</v>
      </c>
      <c r="E892" s="141">
        <v>0</v>
      </c>
      <c r="F892" s="141">
        <v>0</v>
      </c>
      <c r="G892" s="141">
        <v>0</v>
      </c>
      <c r="H892" s="141">
        <v>0</v>
      </c>
      <c r="I892" s="141">
        <v>0</v>
      </c>
      <c r="J892" s="141">
        <v>0</v>
      </c>
      <c r="K892" s="141">
        <v>78</v>
      </c>
      <c r="L892" s="141">
        <v>78</v>
      </c>
    </row>
    <row r="893" spans="1:12" x14ac:dyDescent="0.2">
      <c r="A893" s="58">
        <v>44045</v>
      </c>
      <c r="B893" s="55">
        <v>802</v>
      </c>
      <c r="C893" s="56">
        <v>2020</v>
      </c>
      <c r="D893" s="141">
        <v>3</v>
      </c>
      <c r="E893" s="141">
        <v>0</v>
      </c>
      <c r="F893" s="141">
        <v>0</v>
      </c>
      <c r="G893" s="141">
        <v>0</v>
      </c>
      <c r="H893" s="141">
        <v>0</v>
      </c>
      <c r="I893" s="141">
        <v>0</v>
      </c>
      <c r="J893" s="141">
        <v>0</v>
      </c>
      <c r="K893" s="141">
        <v>182</v>
      </c>
      <c r="L893" s="141">
        <v>182</v>
      </c>
    </row>
    <row r="894" spans="1:12" x14ac:dyDescent="0.2">
      <c r="A894" s="58">
        <v>44046</v>
      </c>
      <c r="B894" s="55">
        <v>803</v>
      </c>
      <c r="C894" s="56">
        <v>2020</v>
      </c>
      <c r="D894" s="141">
        <v>4</v>
      </c>
      <c r="E894" s="141">
        <v>0</v>
      </c>
      <c r="F894" s="141">
        <v>0</v>
      </c>
      <c r="G894" s="141">
        <v>0</v>
      </c>
      <c r="H894" s="141">
        <v>0</v>
      </c>
      <c r="I894" s="141">
        <v>0</v>
      </c>
      <c r="J894" s="141">
        <v>0</v>
      </c>
      <c r="K894" s="141">
        <v>156</v>
      </c>
      <c r="L894" s="141">
        <v>156</v>
      </c>
    </row>
    <row r="895" spans="1:12" x14ac:dyDescent="0.2">
      <c r="A895" s="58">
        <v>44047</v>
      </c>
      <c r="B895" s="55">
        <v>804</v>
      </c>
      <c r="C895" s="56">
        <v>2020</v>
      </c>
      <c r="D895" s="141">
        <v>1</v>
      </c>
      <c r="E895" s="141">
        <v>0</v>
      </c>
      <c r="F895" s="141">
        <v>0</v>
      </c>
      <c r="G895" s="141">
        <v>0</v>
      </c>
      <c r="H895" s="141">
        <v>0</v>
      </c>
      <c r="I895" s="141">
        <v>0</v>
      </c>
      <c r="J895" s="141">
        <v>0</v>
      </c>
      <c r="K895" s="141">
        <v>70</v>
      </c>
      <c r="L895" s="141">
        <v>70</v>
      </c>
    </row>
    <row r="896" spans="1:12" x14ac:dyDescent="0.2">
      <c r="A896" s="58">
        <v>44048</v>
      </c>
      <c r="B896" s="55">
        <v>805</v>
      </c>
      <c r="C896" s="56">
        <v>2020</v>
      </c>
      <c r="D896" s="141">
        <v>2.0299999999999998</v>
      </c>
      <c r="E896" s="141">
        <v>2.0299999999999998</v>
      </c>
      <c r="F896" s="141">
        <v>0</v>
      </c>
      <c r="G896" s="141">
        <v>0</v>
      </c>
      <c r="H896" s="141">
        <v>0</v>
      </c>
      <c r="I896" s="141">
        <v>0</v>
      </c>
      <c r="J896" s="141">
        <v>1.02</v>
      </c>
      <c r="K896" s="141">
        <v>52</v>
      </c>
      <c r="L896" s="141">
        <v>52</v>
      </c>
    </row>
    <row r="897" spans="1:12" x14ac:dyDescent="0.2">
      <c r="A897" s="58">
        <v>44049</v>
      </c>
      <c r="B897" s="55">
        <v>806</v>
      </c>
      <c r="C897" s="56">
        <v>2020</v>
      </c>
      <c r="D897" s="141">
        <v>5.16</v>
      </c>
      <c r="E897" s="141">
        <v>2.06</v>
      </c>
      <c r="F897" s="141">
        <v>0</v>
      </c>
      <c r="G897" s="141">
        <v>0</v>
      </c>
      <c r="H897" s="141">
        <v>0</v>
      </c>
      <c r="I897" s="141">
        <v>0</v>
      </c>
      <c r="J897" s="141">
        <v>0</v>
      </c>
      <c r="K897" s="141">
        <v>46</v>
      </c>
      <c r="L897" s="141">
        <v>46</v>
      </c>
    </row>
    <row r="898" spans="1:12" x14ac:dyDescent="0.2">
      <c r="A898" s="58">
        <v>44050</v>
      </c>
      <c r="B898" s="55">
        <v>807</v>
      </c>
      <c r="C898" s="56">
        <v>2020</v>
      </c>
      <c r="D898" s="141">
        <v>7.34</v>
      </c>
      <c r="E898" s="141">
        <v>3.14</v>
      </c>
      <c r="F898" s="141">
        <v>0</v>
      </c>
      <c r="G898" s="141">
        <v>0</v>
      </c>
      <c r="H898" s="141">
        <v>0</v>
      </c>
      <c r="I898" s="141">
        <v>0</v>
      </c>
      <c r="J898" s="141">
        <v>0</v>
      </c>
      <c r="K898" s="141">
        <v>150</v>
      </c>
      <c r="L898" s="141">
        <v>150</v>
      </c>
    </row>
    <row r="899" spans="1:12" x14ac:dyDescent="0.2">
      <c r="A899" s="58">
        <v>44051</v>
      </c>
      <c r="B899" s="55">
        <v>808</v>
      </c>
      <c r="C899" s="56">
        <v>2020</v>
      </c>
      <c r="D899" s="141">
        <v>5.32</v>
      </c>
      <c r="E899" s="141">
        <v>5.32</v>
      </c>
      <c r="F899" s="141">
        <v>0</v>
      </c>
      <c r="G899" s="141">
        <v>0</v>
      </c>
      <c r="H899" s="141">
        <v>0</v>
      </c>
      <c r="I899" s="141">
        <v>0</v>
      </c>
      <c r="J899" s="141">
        <v>0</v>
      </c>
      <c r="K899" s="141">
        <v>32</v>
      </c>
      <c r="L899" s="141">
        <v>32</v>
      </c>
    </row>
    <row r="900" spans="1:12" x14ac:dyDescent="0.2">
      <c r="A900" s="58">
        <v>44052</v>
      </c>
      <c r="B900" s="55">
        <v>809</v>
      </c>
      <c r="C900" s="56">
        <v>2020</v>
      </c>
      <c r="D900" s="141">
        <v>34.56</v>
      </c>
      <c r="E900" s="141">
        <v>0</v>
      </c>
      <c r="F900" s="141">
        <v>0</v>
      </c>
      <c r="G900" s="141">
        <v>0</v>
      </c>
      <c r="H900" s="141">
        <v>0</v>
      </c>
      <c r="I900" s="141">
        <v>0</v>
      </c>
      <c r="J900" s="141">
        <v>0</v>
      </c>
      <c r="K900" s="141">
        <v>68</v>
      </c>
      <c r="L900" s="141">
        <v>68</v>
      </c>
    </row>
    <row r="901" spans="1:12" x14ac:dyDescent="0.2">
      <c r="A901" s="58">
        <v>44053</v>
      </c>
      <c r="B901" s="55">
        <v>810</v>
      </c>
      <c r="C901" s="56">
        <v>2020</v>
      </c>
      <c r="D901" s="141">
        <v>43.84</v>
      </c>
      <c r="E901" s="141">
        <v>3.29</v>
      </c>
      <c r="F901" s="141">
        <v>0</v>
      </c>
      <c r="G901" s="141">
        <v>0</v>
      </c>
      <c r="H901" s="141">
        <v>0</v>
      </c>
      <c r="I901" s="141">
        <v>0</v>
      </c>
      <c r="J901" s="141">
        <v>0</v>
      </c>
      <c r="K901" s="141">
        <v>70</v>
      </c>
      <c r="L901" s="141">
        <v>70</v>
      </c>
    </row>
    <row r="902" spans="1:12" x14ac:dyDescent="0.2">
      <c r="A902" s="58">
        <v>44054</v>
      </c>
      <c r="B902" s="55">
        <v>811</v>
      </c>
      <c r="C902" s="56">
        <v>2020</v>
      </c>
      <c r="D902" s="141">
        <v>62.22</v>
      </c>
      <c r="E902" s="141">
        <v>5.56</v>
      </c>
      <c r="F902" s="141">
        <v>0</v>
      </c>
      <c r="G902" s="141">
        <v>0</v>
      </c>
      <c r="H902" s="141">
        <v>0</v>
      </c>
      <c r="I902" s="141">
        <v>0</v>
      </c>
      <c r="J902" s="141">
        <v>0</v>
      </c>
      <c r="K902" s="141">
        <v>92</v>
      </c>
      <c r="L902" s="141">
        <v>92</v>
      </c>
    </row>
    <row r="903" spans="1:12" x14ac:dyDescent="0.2">
      <c r="A903" s="58">
        <v>44055</v>
      </c>
      <c r="B903" s="55">
        <v>812</v>
      </c>
      <c r="C903" s="56">
        <v>2020</v>
      </c>
      <c r="D903" s="141">
        <v>46.57</v>
      </c>
      <c r="E903" s="141">
        <v>9.75</v>
      </c>
      <c r="F903" s="141">
        <v>0</v>
      </c>
      <c r="G903" s="141">
        <v>1.08</v>
      </c>
      <c r="H903" s="141">
        <v>0</v>
      </c>
      <c r="I903" s="141">
        <v>0</v>
      </c>
      <c r="J903" s="141">
        <v>0</v>
      </c>
      <c r="K903" s="141">
        <v>56</v>
      </c>
      <c r="L903" s="141">
        <v>56</v>
      </c>
    </row>
    <row r="904" spans="1:12" x14ac:dyDescent="0.2">
      <c r="A904" s="58">
        <v>44056</v>
      </c>
      <c r="B904" s="55">
        <v>813</v>
      </c>
      <c r="C904" s="56">
        <v>2020</v>
      </c>
      <c r="D904" s="141">
        <v>22.16</v>
      </c>
      <c r="E904" s="141">
        <v>1.06</v>
      </c>
      <c r="F904" s="141">
        <v>0</v>
      </c>
      <c r="G904" s="141">
        <v>0</v>
      </c>
      <c r="H904" s="141">
        <v>0</v>
      </c>
      <c r="I904" s="141">
        <v>0</v>
      </c>
      <c r="J904" s="141">
        <v>0</v>
      </c>
      <c r="K904" s="141">
        <v>20</v>
      </c>
      <c r="L904" s="141">
        <v>20</v>
      </c>
    </row>
    <row r="905" spans="1:12" x14ac:dyDescent="0.2">
      <c r="A905" s="58">
        <v>44057</v>
      </c>
      <c r="B905" s="55">
        <v>814</v>
      </c>
      <c r="C905" s="56">
        <v>2020</v>
      </c>
      <c r="D905" s="141">
        <v>22.59</v>
      </c>
      <c r="E905" s="141">
        <v>7.19</v>
      </c>
      <c r="F905" s="141">
        <v>0</v>
      </c>
      <c r="G905" s="141">
        <v>0</v>
      </c>
      <c r="H905" s="141">
        <v>0</v>
      </c>
      <c r="I905" s="141">
        <v>0</v>
      </c>
      <c r="J905" s="141">
        <v>1.03</v>
      </c>
      <c r="K905" s="141">
        <v>20</v>
      </c>
      <c r="L905" s="141">
        <v>20</v>
      </c>
    </row>
    <row r="906" spans="1:12" x14ac:dyDescent="0.2">
      <c r="A906" s="58">
        <v>44058</v>
      </c>
      <c r="B906" s="55">
        <v>815</v>
      </c>
      <c r="C906" s="56">
        <v>2020</v>
      </c>
      <c r="D906" s="141">
        <v>50</v>
      </c>
      <c r="E906" s="141">
        <v>3</v>
      </c>
      <c r="F906" s="141">
        <v>0</v>
      </c>
      <c r="G906" s="141">
        <v>0</v>
      </c>
      <c r="H906" s="141">
        <v>0</v>
      </c>
      <c r="I906" s="141">
        <v>0</v>
      </c>
      <c r="J906" s="141">
        <v>1</v>
      </c>
      <c r="K906" s="141">
        <v>12</v>
      </c>
      <c r="L906" s="141">
        <v>12</v>
      </c>
    </row>
    <row r="907" spans="1:12" x14ac:dyDescent="0.2">
      <c r="A907" s="58">
        <v>44059</v>
      </c>
      <c r="B907" s="55">
        <v>816</v>
      </c>
      <c r="C907" s="56">
        <v>2020</v>
      </c>
      <c r="D907" s="141">
        <v>48</v>
      </c>
      <c r="E907" s="141">
        <v>4</v>
      </c>
      <c r="F907" s="141">
        <v>0</v>
      </c>
      <c r="G907" s="141">
        <v>0</v>
      </c>
      <c r="H907" s="141">
        <v>0</v>
      </c>
      <c r="I907" s="141">
        <v>0</v>
      </c>
      <c r="J907" s="141">
        <v>0</v>
      </c>
      <c r="K907" s="141">
        <v>18</v>
      </c>
      <c r="L907" s="141">
        <v>18</v>
      </c>
    </row>
    <row r="908" spans="1:12" x14ac:dyDescent="0.2">
      <c r="A908" s="58">
        <v>44060</v>
      </c>
      <c r="B908" s="55">
        <v>817</v>
      </c>
      <c r="C908" s="56">
        <v>2020</v>
      </c>
      <c r="D908" s="141">
        <v>16</v>
      </c>
      <c r="E908" s="141">
        <v>3</v>
      </c>
      <c r="F908" s="141">
        <v>0</v>
      </c>
      <c r="G908" s="141">
        <v>0</v>
      </c>
      <c r="H908" s="141">
        <v>0</v>
      </c>
      <c r="I908" s="141">
        <v>0</v>
      </c>
      <c r="J908" s="141">
        <v>0</v>
      </c>
      <c r="K908" s="141">
        <v>12</v>
      </c>
      <c r="L908" s="141">
        <v>12</v>
      </c>
    </row>
    <row r="909" spans="1:12" x14ac:dyDescent="0.2">
      <c r="A909" s="58">
        <v>44061</v>
      </c>
      <c r="B909" s="55">
        <v>818</v>
      </c>
      <c r="C909" s="56">
        <v>2020</v>
      </c>
      <c r="D909" s="141">
        <v>4</v>
      </c>
      <c r="E909" s="141">
        <v>8</v>
      </c>
      <c r="F909" s="141">
        <v>0</v>
      </c>
      <c r="G909" s="141">
        <v>0</v>
      </c>
      <c r="H909" s="141">
        <v>0</v>
      </c>
      <c r="I909" s="141">
        <v>0</v>
      </c>
      <c r="J909" s="141">
        <v>3</v>
      </c>
      <c r="K909" s="141">
        <v>5</v>
      </c>
      <c r="L909" s="141">
        <v>5</v>
      </c>
    </row>
    <row r="910" spans="1:12" x14ac:dyDescent="0.2">
      <c r="A910" s="58">
        <v>44062</v>
      </c>
      <c r="B910" s="55">
        <v>819</v>
      </c>
      <c r="C910" s="56">
        <v>2020</v>
      </c>
      <c r="D910" s="141">
        <v>43</v>
      </c>
      <c r="E910" s="141">
        <v>1</v>
      </c>
      <c r="F910" s="141">
        <v>0</v>
      </c>
      <c r="G910" s="141">
        <v>0</v>
      </c>
      <c r="H910" s="141">
        <v>0</v>
      </c>
      <c r="I910" s="141">
        <v>1</v>
      </c>
      <c r="J910" s="141">
        <v>5</v>
      </c>
      <c r="K910" s="141">
        <v>4</v>
      </c>
      <c r="L910" s="141">
        <v>4</v>
      </c>
    </row>
    <row r="911" spans="1:12" x14ac:dyDescent="0.2">
      <c r="A911" s="58">
        <v>44063</v>
      </c>
      <c r="B911" s="55">
        <v>820</v>
      </c>
      <c r="C911" s="56">
        <v>2020</v>
      </c>
      <c r="D911" s="141">
        <v>16</v>
      </c>
      <c r="E911" s="141">
        <v>3</v>
      </c>
      <c r="F911" s="141">
        <v>0</v>
      </c>
      <c r="G911" s="141">
        <v>0</v>
      </c>
      <c r="H911" s="141">
        <v>0</v>
      </c>
      <c r="I911" s="141">
        <v>0</v>
      </c>
      <c r="J911" s="141">
        <v>0</v>
      </c>
      <c r="K911" s="141">
        <v>5</v>
      </c>
      <c r="L911" s="141">
        <v>5</v>
      </c>
    </row>
    <row r="912" spans="1:12" x14ac:dyDescent="0.2">
      <c r="A912" s="58">
        <v>44064</v>
      </c>
      <c r="B912" s="55">
        <v>821</v>
      </c>
      <c r="C912" s="56">
        <v>2020</v>
      </c>
      <c r="D912" s="141">
        <v>72</v>
      </c>
      <c r="E912" s="141">
        <v>12</v>
      </c>
      <c r="F912" s="141">
        <v>0</v>
      </c>
      <c r="G912" s="141">
        <v>0</v>
      </c>
      <c r="H912" s="141">
        <v>0</v>
      </c>
      <c r="I912" s="141">
        <v>0</v>
      </c>
      <c r="J912" s="141">
        <v>0</v>
      </c>
      <c r="K912" s="141">
        <v>6</v>
      </c>
      <c r="L912" s="141">
        <v>6</v>
      </c>
    </row>
    <row r="913" spans="1:12" x14ac:dyDescent="0.2">
      <c r="A913" s="58">
        <v>44065</v>
      </c>
      <c r="B913" s="55">
        <v>822</v>
      </c>
      <c r="C913" s="56">
        <v>2020</v>
      </c>
      <c r="D913" s="141">
        <v>112</v>
      </c>
      <c r="E913" s="141">
        <v>18</v>
      </c>
      <c r="F913" s="141">
        <v>0</v>
      </c>
      <c r="G913" s="141">
        <v>0</v>
      </c>
      <c r="H913" s="141">
        <v>0</v>
      </c>
      <c r="I913" s="141">
        <v>0</v>
      </c>
      <c r="J913" s="141">
        <v>3</v>
      </c>
      <c r="K913" s="141">
        <v>10</v>
      </c>
      <c r="L913" s="141">
        <v>10</v>
      </c>
    </row>
    <row r="914" spans="1:12" x14ac:dyDescent="0.2">
      <c r="A914" s="58">
        <v>44066</v>
      </c>
      <c r="B914" s="55">
        <v>823</v>
      </c>
      <c r="C914" s="56">
        <v>2020</v>
      </c>
      <c r="D914" s="141">
        <v>104</v>
      </c>
      <c r="E914" s="141">
        <v>11</v>
      </c>
      <c r="F914" s="141">
        <v>0</v>
      </c>
      <c r="G914" s="141">
        <v>0</v>
      </c>
      <c r="H914" s="141">
        <v>0</v>
      </c>
      <c r="I914" s="141">
        <v>0</v>
      </c>
      <c r="J914" s="141">
        <v>0</v>
      </c>
      <c r="K914" s="141">
        <v>6</v>
      </c>
      <c r="L914" s="141">
        <v>6</v>
      </c>
    </row>
    <row r="915" spans="1:12" x14ac:dyDescent="0.2">
      <c r="A915" s="58">
        <v>44067</v>
      </c>
      <c r="B915" s="55">
        <v>824</v>
      </c>
      <c r="C915" s="56">
        <v>2020</v>
      </c>
      <c r="D915" s="141">
        <v>72</v>
      </c>
      <c r="E915" s="141">
        <v>15</v>
      </c>
      <c r="F915" s="141">
        <v>0</v>
      </c>
      <c r="G915" s="141">
        <v>0</v>
      </c>
      <c r="H915" s="141">
        <v>0</v>
      </c>
      <c r="I915" s="141">
        <v>0</v>
      </c>
      <c r="J915" s="141">
        <v>0</v>
      </c>
      <c r="K915" s="141">
        <v>2</v>
      </c>
      <c r="L915" s="141">
        <v>2</v>
      </c>
    </row>
    <row r="916" spans="1:12" x14ac:dyDescent="0.2">
      <c r="A916" s="58">
        <v>44068</v>
      </c>
      <c r="B916" s="55">
        <v>825</v>
      </c>
      <c r="C916" s="56">
        <v>2020</v>
      </c>
      <c r="D916" s="141">
        <v>39</v>
      </c>
      <c r="E916" s="141">
        <v>36</v>
      </c>
      <c r="F916" s="141">
        <v>0</v>
      </c>
      <c r="G916" s="141">
        <v>0</v>
      </c>
      <c r="H916" s="141">
        <v>0</v>
      </c>
      <c r="I916" s="141">
        <v>0</v>
      </c>
      <c r="J916" s="141">
        <v>0</v>
      </c>
      <c r="K916" s="141">
        <v>3</v>
      </c>
      <c r="L916" s="141">
        <v>3</v>
      </c>
    </row>
    <row r="917" spans="1:12" x14ac:dyDescent="0.2">
      <c r="A917" s="58">
        <v>44069</v>
      </c>
      <c r="B917" s="55">
        <v>826</v>
      </c>
      <c r="C917" s="56">
        <v>2020</v>
      </c>
      <c r="D917" s="141">
        <v>57.5</v>
      </c>
      <c r="E917" s="141">
        <v>21.5</v>
      </c>
      <c r="F917" s="141">
        <v>0</v>
      </c>
      <c r="G917" s="141">
        <v>0</v>
      </c>
      <c r="H917" s="141">
        <v>0</v>
      </c>
      <c r="I917" s="141">
        <v>0</v>
      </c>
      <c r="J917" s="141">
        <v>0</v>
      </c>
      <c r="K917" s="141">
        <v>5</v>
      </c>
      <c r="L917" s="141">
        <v>5</v>
      </c>
    </row>
    <row r="918" spans="1:12" x14ac:dyDescent="0.2">
      <c r="A918" s="58">
        <v>44070</v>
      </c>
      <c r="B918" s="55">
        <v>827</v>
      </c>
      <c r="C918" s="56">
        <v>2020</v>
      </c>
      <c r="D918" s="141">
        <v>74</v>
      </c>
      <c r="E918" s="141">
        <v>33</v>
      </c>
      <c r="F918" s="141">
        <v>0</v>
      </c>
      <c r="G918" s="141">
        <v>0</v>
      </c>
      <c r="H918" s="141">
        <v>0</v>
      </c>
      <c r="I918" s="141">
        <v>0</v>
      </c>
      <c r="J918" s="141">
        <v>0</v>
      </c>
      <c r="K918" s="141">
        <v>4</v>
      </c>
      <c r="L918" s="141">
        <v>4</v>
      </c>
    </row>
    <row r="919" spans="1:12" x14ac:dyDescent="0.2">
      <c r="A919" s="58">
        <v>44071</v>
      </c>
      <c r="B919" s="55">
        <v>828</v>
      </c>
      <c r="C919" s="56">
        <v>2020</v>
      </c>
      <c r="D919" s="141">
        <v>77</v>
      </c>
      <c r="E919" s="141">
        <v>40</v>
      </c>
      <c r="F919" s="141">
        <v>0</v>
      </c>
      <c r="G919" s="141">
        <v>0</v>
      </c>
      <c r="H919" s="141">
        <v>0</v>
      </c>
      <c r="I919" s="141">
        <v>0</v>
      </c>
      <c r="J919" s="141">
        <v>1</v>
      </c>
      <c r="K919" s="141">
        <v>2</v>
      </c>
      <c r="L919" s="141">
        <v>2</v>
      </c>
    </row>
    <row r="920" spans="1:12" x14ac:dyDescent="0.2">
      <c r="A920" s="58">
        <v>44072</v>
      </c>
      <c r="B920" s="55">
        <v>829</v>
      </c>
      <c r="C920" s="56">
        <v>2020</v>
      </c>
      <c r="D920" s="56">
        <v>48</v>
      </c>
      <c r="E920" s="56">
        <v>38</v>
      </c>
      <c r="F920" s="141">
        <v>0</v>
      </c>
      <c r="G920" s="56">
        <v>0</v>
      </c>
      <c r="H920" s="56">
        <v>4</v>
      </c>
      <c r="I920" s="56">
        <v>0</v>
      </c>
      <c r="J920" s="141">
        <v>0</v>
      </c>
      <c r="K920" s="56">
        <v>2</v>
      </c>
      <c r="L920" s="56">
        <v>2</v>
      </c>
    </row>
    <row r="921" spans="1:12" x14ac:dyDescent="0.2">
      <c r="A921" s="58">
        <v>44073</v>
      </c>
      <c r="B921" s="55">
        <v>830</v>
      </c>
      <c r="C921" s="56">
        <v>2020</v>
      </c>
      <c r="D921" s="56">
        <v>58</v>
      </c>
      <c r="E921" s="56">
        <v>30</v>
      </c>
      <c r="F921" s="141">
        <v>0</v>
      </c>
      <c r="G921" s="56">
        <v>0</v>
      </c>
      <c r="H921" s="56">
        <v>0</v>
      </c>
      <c r="I921" s="56">
        <v>0</v>
      </c>
      <c r="J921" s="141">
        <v>0</v>
      </c>
      <c r="K921" s="56">
        <v>2</v>
      </c>
      <c r="L921" s="56">
        <v>2</v>
      </c>
    </row>
    <row r="922" spans="1:12" x14ac:dyDescent="0.2">
      <c r="A922" s="58">
        <v>44074</v>
      </c>
      <c r="B922" s="55">
        <v>831</v>
      </c>
      <c r="C922" s="56">
        <v>2020</v>
      </c>
      <c r="D922" s="56">
        <v>43</v>
      </c>
      <c r="E922" s="56">
        <v>35.5</v>
      </c>
      <c r="F922" s="141">
        <v>0</v>
      </c>
      <c r="G922" s="56">
        <v>0</v>
      </c>
      <c r="H922" s="56">
        <v>0</v>
      </c>
      <c r="I922" s="56">
        <v>0</v>
      </c>
      <c r="J922" s="141">
        <v>0</v>
      </c>
      <c r="K922" s="56">
        <v>2</v>
      </c>
      <c r="L922" s="56">
        <v>2</v>
      </c>
    </row>
    <row r="923" spans="1:12" x14ac:dyDescent="0.2">
      <c r="A923" s="58">
        <v>44075</v>
      </c>
      <c r="B923" s="55">
        <v>901</v>
      </c>
      <c r="C923" s="56">
        <v>2020</v>
      </c>
      <c r="D923" s="56">
        <v>28</v>
      </c>
      <c r="E923" s="56">
        <v>41</v>
      </c>
      <c r="F923" s="141">
        <v>0</v>
      </c>
      <c r="G923" s="56">
        <v>0</v>
      </c>
      <c r="H923" s="56">
        <v>0</v>
      </c>
      <c r="I923" s="56">
        <v>0</v>
      </c>
      <c r="J923" s="141">
        <v>0</v>
      </c>
      <c r="K923" s="56">
        <v>2</v>
      </c>
      <c r="L923" s="56">
        <v>2</v>
      </c>
    </row>
    <row r="924" spans="1:12" x14ac:dyDescent="0.2">
      <c r="A924" s="58">
        <v>44076</v>
      </c>
      <c r="B924" s="55">
        <v>902</v>
      </c>
      <c r="C924" s="56">
        <v>2020</v>
      </c>
      <c r="D924" s="56">
        <v>72</v>
      </c>
      <c r="E924" s="56">
        <v>39</v>
      </c>
      <c r="F924" s="141">
        <v>0</v>
      </c>
      <c r="G924" s="56">
        <v>0</v>
      </c>
      <c r="H924" s="56">
        <v>0</v>
      </c>
      <c r="I924" s="56">
        <v>0</v>
      </c>
      <c r="J924" s="141">
        <v>2</v>
      </c>
      <c r="K924" s="56">
        <v>0</v>
      </c>
      <c r="L924" s="56">
        <v>0</v>
      </c>
    </row>
    <row r="925" spans="1:12" x14ac:dyDescent="0.2">
      <c r="A925" s="58">
        <v>44077</v>
      </c>
      <c r="B925" s="55">
        <v>903</v>
      </c>
      <c r="C925" s="56">
        <v>2020</v>
      </c>
      <c r="D925" s="56">
        <v>46</v>
      </c>
      <c r="E925" s="56">
        <v>18</v>
      </c>
      <c r="F925" s="141">
        <v>0</v>
      </c>
      <c r="G925" s="56">
        <v>0</v>
      </c>
      <c r="H925" s="56">
        <v>0</v>
      </c>
      <c r="I925" s="56">
        <v>0</v>
      </c>
      <c r="J925" s="141">
        <v>0</v>
      </c>
      <c r="K925" s="56">
        <v>0</v>
      </c>
      <c r="L925" s="56">
        <v>0</v>
      </c>
    </row>
    <row r="926" spans="1:12" x14ac:dyDescent="0.2">
      <c r="A926" s="58">
        <v>44078</v>
      </c>
      <c r="B926" s="55">
        <v>904</v>
      </c>
      <c r="C926" s="56">
        <v>2020</v>
      </c>
      <c r="D926" s="56">
        <v>14</v>
      </c>
      <c r="E926" s="56">
        <v>11</v>
      </c>
      <c r="F926" s="141">
        <v>0</v>
      </c>
      <c r="G926" s="56">
        <v>0</v>
      </c>
      <c r="H926" s="56">
        <v>0</v>
      </c>
      <c r="I926" s="56">
        <v>0</v>
      </c>
      <c r="J926" s="141">
        <v>0</v>
      </c>
      <c r="K926" s="56">
        <v>0</v>
      </c>
      <c r="L926" s="56">
        <v>0</v>
      </c>
    </row>
    <row r="927" spans="1:12" x14ac:dyDescent="0.2">
      <c r="A927" s="58">
        <v>44079</v>
      </c>
      <c r="B927" s="55">
        <v>905</v>
      </c>
      <c r="C927" s="56">
        <v>2020</v>
      </c>
      <c r="D927" s="56">
        <v>18</v>
      </c>
      <c r="E927" s="56">
        <v>36</v>
      </c>
      <c r="F927" s="141">
        <v>0</v>
      </c>
      <c r="G927" s="56">
        <v>0</v>
      </c>
      <c r="H927" s="56">
        <v>7</v>
      </c>
      <c r="I927" s="56">
        <v>1</v>
      </c>
      <c r="J927" s="141">
        <v>0</v>
      </c>
      <c r="K927" s="56">
        <v>0</v>
      </c>
      <c r="L927" s="56">
        <v>0</v>
      </c>
    </row>
    <row r="928" spans="1:12" x14ac:dyDescent="0.2">
      <c r="A928" s="58">
        <v>44080</v>
      </c>
      <c r="B928" s="55">
        <v>906</v>
      </c>
      <c r="C928" s="56">
        <v>2020</v>
      </c>
      <c r="D928" s="56">
        <v>31</v>
      </c>
      <c r="E928" s="56">
        <v>48</v>
      </c>
      <c r="F928" s="141">
        <v>0</v>
      </c>
      <c r="G928" s="56">
        <v>0</v>
      </c>
      <c r="H928" s="56">
        <v>0</v>
      </c>
      <c r="I928" s="56">
        <v>0</v>
      </c>
      <c r="J928" s="141">
        <v>0</v>
      </c>
      <c r="K928" s="56">
        <v>0</v>
      </c>
      <c r="L928" s="56">
        <v>0</v>
      </c>
    </row>
    <row r="929" spans="1:12" x14ac:dyDescent="0.2">
      <c r="A929" s="58">
        <v>44081</v>
      </c>
      <c r="B929" s="55">
        <v>907</v>
      </c>
      <c r="C929" s="56">
        <v>2020</v>
      </c>
      <c r="D929" s="56">
        <v>10</v>
      </c>
      <c r="E929" s="56">
        <v>24</v>
      </c>
      <c r="F929" s="141">
        <v>0</v>
      </c>
      <c r="G929" s="56">
        <v>0</v>
      </c>
      <c r="H929" s="56">
        <v>0</v>
      </c>
      <c r="I929" s="56">
        <v>0</v>
      </c>
      <c r="J929" s="141">
        <v>0</v>
      </c>
      <c r="K929" s="56">
        <v>0</v>
      </c>
      <c r="L929" s="56">
        <v>0</v>
      </c>
    </row>
    <row r="930" spans="1:12" x14ac:dyDescent="0.2">
      <c r="A930" s="58">
        <v>44082</v>
      </c>
      <c r="B930" s="55">
        <v>908</v>
      </c>
      <c r="C930" s="56">
        <v>2020</v>
      </c>
      <c r="D930" s="56">
        <v>22</v>
      </c>
      <c r="E930" s="56">
        <v>22</v>
      </c>
      <c r="F930" s="141">
        <v>0</v>
      </c>
      <c r="G930" s="56">
        <v>0</v>
      </c>
      <c r="H930" s="56">
        <v>0</v>
      </c>
      <c r="I930" s="56">
        <v>0</v>
      </c>
      <c r="J930" s="141">
        <v>0</v>
      </c>
      <c r="K930" s="56">
        <v>0</v>
      </c>
      <c r="L930" s="56">
        <v>0</v>
      </c>
    </row>
    <row r="931" spans="1:12" x14ac:dyDescent="0.2">
      <c r="A931" s="58">
        <v>44083</v>
      </c>
      <c r="B931" s="55">
        <v>909</v>
      </c>
      <c r="C931" s="56">
        <v>2020</v>
      </c>
      <c r="D931" s="56">
        <v>35.5</v>
      </c>
      <c r="E931" s="56">
        <v>31</v>
      </c>
      <c r="F931" s="141">
        <v>0</v>
      </c>
      <c r="G931" s="56">
        <v>0</v>
      </c>
      <c r="H931" s="56">
        <v>0</v>
      </c>
      <c r="I931" s="56">
        <v>0</v>
      </c>
      <c r="J931" s="141">
        <v>0</v>
      </c>
      <c r="K931" s="56">
        <v>0</v>
      </c>
      <c r="L931" s="56">
        <v>0</v>
      </c>
    </row>
    <row r="932" spans="1:12" x14ac:dyDescent="0.2">
      <c r="A932" s="58">
        <v>44084</v>
      </c>
      <c r="B932" s="55">
        <v>910</v>
      </c>
      <c r="C932" s="56">
        <v>2020</v>
      </c>
      <c r="D932" s="56">
        <v>49</v>
      </c>
      <c r="E932" s="56">
        <v>40</v>
      </c>
      <c r="F932" s="141">
        <v>0</v>
      </c>
      <c r="G932" s="56">
        <v>0</v>
      </c>
      <c r="H932" s="56">
        <v>0</v>
      </c>
      <c r="I932" s="56">
        <v>0</v>
      </c>
      <c r="J932" s="141">
        <v>0</v>
      </c>
      <c r="K932" s="56">
        <v>0</v>
      </c>
      <c r="L932" s="56">
        <v>0</v>
      </c>
    </row>
    <row r="933" spans="1:12" x14ac:dyDescent="0.2">
      <c r="A933" s="58">
        <v>44085</v>
      </c>
      <c r="B933" s="55">
        <v>911</v>
      </c>
      <c r="C933" s="56">
        <v>2020</v>
      </c>
      <c r="D933" s="56">
        <v>19</v>
      </c>
      <c r="E933" s="56">
        <v>30</v>
      </c>
      <c r="F933" s="141">
        <v>0</v>
      </c>
      <c r="G933" s="56">
        <v>0</v>
      </c>
      <c r="H933" s="56">
        <v>0</v>
      </c>
      <c r="I933" s="56">
        <v>0</v>
      </c>
      <c r="J933" s="141">
        <v>1</v>
      </c>
      <c r="K933" s="56">
        <v>1</v>
      </c>
      <c r="L933" s="56">
        <v>1</v>
      </c>
    </row>
    <row r="934" spans="1:12" x14ac:dyDescent="0.2">
      <c r="A934" s="58">
        <v>44086</v>
      </c>
      <c r="B934" s="55">
        <v>912</v>
      </c>
      <c r="C934" s="56">
        <v>2020</v>
      </c>
      <c r="D934" s="56">
        <v>38</v>
      </c>
      <c r="E934" s="56">
        <v>28</v>
      </c>
      <c r="F934" s="141">
        <v>0</v>
      </c>
      <c r="G934" s="56">
        <v>0</v>
      </c>
      <c r="H934" s="56">
        <v>0</v>
      </c>
      <c r="I934" s="56">
        <v>0</v>
      </c>
      <c r="J934" s="141">
        <v>1</v>
      </c>
      <c r="K934" s="56">
        <v>0</v>
      </c>
      <c r="L934" s="56">
        <v>0</v>
      </c>
    </row>
    <row r="935" spans="1:12" x14ac:dyDescent="0.2">
      <c r="A935" s="58">
        <v>44087</v>
      </c>
      <c r="B935" s="55">
        <v>913</v>
      </c>
      <c r="C935" s="56">
        <v>2020</v>
      </c>
      <c r="D935" s="56">
        <v>38.68</v>
      </c>
      <c r="E935" s="56">
        <v>20.68</v>
      </c>
      <c r="F935" s="141">
        <v>0</v>
      </c>
      <c r="G935" s="56">
        <v>0</v>
      </c>
      <c r="H935" s="56">
        <v>0</v>
      </c>
      <c r="I935" s="56">
        <v>0</v>
      </c>
      <c r="J935" s="141">
        <v>0.67</v>
      </c>
      <c r="K935" s="56">
        <v>0</v>
      </c>
      <c r="L935" s="56">
        <v>0</v>
      </c>
    </row>
    <row r="936" spans="1:12" x14ac:dyDescent="0.2">
      <c r="A936" s="58">
        <v>44088</v>
      </c>
      <c r="B936" s="55">
        <v>914</v>
      </c>
      <c r="C936" s="56">
        <v>2020</v>
      </c>
      <c r="D936" s="56">
        <v>39.32</v>
      </c>
      <c r="E936" s="56">
        <v>13.32</v>
      </c>
      <c r="F936" s="141">
        <v>0</v>
      </c>
      <c r="G936" s="56">
        <v>0</v>
      </c>
      <c r="H936" s="56">
        <v>0</v>
      </c>
      <c r="I936" s="56">
        <v>0</v>
      </c>
      <c r="J936" s="141">
        <v>0.33</v>
      </c>
      <c r="K936" s="56">
        <v>0</v>
      </c>
      <c r="L936" s="56">
        <v>0</v>
      </c>
    </row>
    <row r="937" spans="1:12" x14ac:dyDescent="0.2">
      <c r="A937" s="58">
        <v>44089</v>
      </c>
      <c r="B937" s="55">
        <v>915</v>
      </c>
      <c r="C937" s="56">
        <v>2020</v>
      </c>
      <c r="D937" s="56">
        <v>40</v>
      </c>
      <c r="E937" s="56">
        <v>6</v>
      </c>
      <c r="F937" s="141">
        <v>0</v>
      </c>
      <c r="G937" s="56">
        <v>0</v>
      </c>
      <c r="H937" s="56">
        <v>0</v>
      </c>
      <c r="I937" s="56">
        <v>0</v>
      </c>
      <c r="J937" s="141">
        <v>0</v>
      </c>
      <c r="K937" s="56">
        <v>0</v>
      </c>
      <c r="L937" s="56">
        <v>0</v>
      </c>
    </row>
    <row r="938" spans="1:12" x14ac:dyDescent="0.2">
      <c r="A938" s="58">
        <v>44090</v>
      </c>
      <c r="B938" s="55">
        <v>916</v>
      </c>
      <c r="C938" s="56">
        <v>2020</v>
      </c>
      <c r="D938" s="56">
        <v>26</v>
      </c>
      <c r="E938" s="56">
        <v>6</v>
      </c>
      <c r="F938" s="141">
        <v>0</v>
      </c>
      <c r="G938" s="56">
        <v>0</v>
      </c>
      <c r="H938" s="56">
        <v>0</v>
      </c>
      <c r="I938" s="56">
        <v>0</v>
      </c>
      <c r="J938" s="141">
        <v>0</v>
      </c>
      <c r="K938" s="56">
        <v>0</v>
      </c>
      <c r="L938" s="56">
        <v>0</v>
      </c>
    </row>
    <row r="939" spans="1:12" x14ac:dyDescent="0.2">
      <c r="A939" s="58">
        <v>44091</v>
      </c>
      <c r="B939" s="55">
        <v>917</v>
      </c>
      <c r="C939" s="56">
        <v>2020</v>
      </c>
    </row>
    <row r="940" spans="1:12" x14ac:dyDescent="0.2">
      <c r="A940" s="58">
        <v>44092</v>
      </c>
      <c r="B940" s="55">
        <v>918</v>
      </c>
      <c r="C940" s="56">
        <v>2020</v>
      </c>
    </row>
    <row r="941" spans="1:12" x14ac:dyDescent="0.2">
      <c r="A941" s="58">
        <v>44093</v>
      </c>
      <c r="B941" s="55">
        <v>919</v>
      </c>
      <c r="C941" s="56">
        <v>2020</v>
      </c>
    </row>
    <row r="942" spans="1:12" x14ac:dyDescent="0.2">
      <c r="A942" s="58">
        <v>44094</v>
      </c>
      <c r="B942" s="55">
        <v>920</v>
      </c>
      <c r="C942" s="56">
        <v>2020</v>
      </c>
    </row>
    <row r="943" spans="1:12" x14ac:dyDescent="0.2">
      <c r="A943" s="58">
        <v>44095</v>
      </c>
      <c r="B943" s="55">
        <v>921</v>
      </c>
      <c r="C943" s="56">
        <v>2020</v>
      </c>
    </row>
    <row r="944" spans="1:12" x14ac:dyDescent="0.2">
      <c r="A944" s="58">
        <v>44096</v>
      </c>
      <c r="B944" s="55">
        <v>922</v>
      </c>
      <c r="C944" s="56">
        <v>2020</v>
      </c>
    </row>
    <row r="945" spans="1:3" x14ac:dyDescent="0.2">
      <c r="A945" s="58">
        <v>44097</v>
      </c>
      <c r="B945" s="55">
        <v>923</v>
      </c>
      <c r="C945" s="56">
        <v>2020</v>
      </c>
    </row>
    <row r="946" spans="1:3" x14ac:dyDescent="0.2">
      <c r="A946" s="58">
        <v>44098</v>
      </c>
      <c r="B946" s="55">
        <v>924</v>
      </c>
      <c r="C946" s="56">
        <v>2020</v>
      </c>
    </row>
    <row r="947" spans="1:3" x14ac:dyDescent="0.2">
      <c r="A947" s="58">
        <v>44099</v>
      </c>
      <c r="B947" s="55">
        <v>925</v>
      </c>
      <c r="C947" s="56">
        <v>2020</v>
      </c>
    </row>
    <row r="948" spans="1:3" x14ac:dyDescent="0.2">
      <c r="A948" s="58">
        <v>44100</v>
      </c>
      <c r="B948" s="55">
        <v>926</v>
      </c>
      <c r="C948" s="56">
        <v>2020</v>
      </c>
    </row>
    <row r="949" spans="1:3" x14ac:dyDescent="0.2">
      <c r="A949" s="58">
        <v>44101</v>
      </c>
      <c r="B949" s="55">
        <v>927</v>
      </c>
      <c r="C949" s="56">
        <v>2020</v>
      </c>
    </row>
    <row r="950" spans="1:3" x14ac:dyDescent="0.2">
      <c r="A950" s="58">
        <v>44102</v>
      </c>
      <c r="B950" s="55">
        <v>928</v>
      </c>
      <c r="C950" s="56">
        <v>2020</v>
      </c>
    </row>
    <row r="951" spans="1:3" x14ac:dyDescent="0.2">
      <c r="A951" s="58">
        <v>44103</v>
      </c>
      <c r="B951" s="55">
        <v>929</v>
      </c>
      <c r="C951" s="56">
        <v>2020</v>
      </c>
    </row>
    <row r="952" spans="1:3" x14ac:dyDescent="0.2">
      <c r="A952" s="58">
        <v>44104</v>
      </c>
      <c r="B952" s="55">
        <v>930</v>
      </c>
      <c r="C952" s="56">
        <v>2020</v>
      </c>
    </row>
    <row r="953" spans="1:3" x14ac:dyDescent="0.2">
      <c r="A953" s="58">
        <v>44105</v>
      </c>
      <c r="B953" s="55">
        <v>1001</v>
      </c>
      <c r="C953" s="56">
        <v>2020</v>
      </c>
    </row>
    <row r="954" spans="1:3" x14ac:dyDescent="0.2">
      <c r="A954" s="58">
        <v>44106</v>
      </c>
      <c r="B954" s="55">
        <v>1002</v>
      </c>
      <c r="C954" s="56">
        <v>2020</v>
      </c>
    </row>
    <row r="955" spans="1:3" x14ac:dyDescent="0.2">
      <c r="A955" s="58">
        <v>44107</v>
      </c>
      <c r="B955" s="55">
        <v>1003</v>
      </c>
      <c r="C955" s="56">
        <v>2020</v>
      </c>
    </row>
    <row r="956" spans="1:3" x14ac:dyDescent="0.2">
      <c r="A956" s="58">
        <v>44108</v>
      </c>
      <c r="B956" s="55">
        <v>1004</v>
      </c>
      <c r="C956" s="56">
        <v>2020</v>
      </c>
    </row>
    <row r="957" spans="1:3" x14ac:dyDescent="0.2">
      <c r="A957" s="58">
        <v>44109</v>
      </c>
      <c r="B957" s="55">
        <v>1005</v>
      </c>
      <c r="C957" s="56">
        <v>2020</v>
      </c>
    </row>
    <row r="958" spans="1:3" x14ac:dyDescent="0.2">
      <c r="A958" s="58">
        <v>44110</v>
      </c>
      <c r="B958" s="55">
        <v>1006</v>
      </c>
      <c r="C958" s="56">
        <v>2020</v>
      </c>
    </row>
    <row r="959" spans="1:3" x14ac:dyDescent="0.2">
      <c r="A959" s="58">
        <v>44111</v>
      </c>
      <c r="B959" s="55">
        <v>1007</v>
      </c>
      <c r="C959" s="56">
        <v>2020</v>
      </c>
    </row>
    <row r="960" spans="1:3" x14ac:dyDescent="0.2">
      <c r="A960" s="58">
        <v>44112</v>
      </c>
      <c r="B960" s="55">
        <v>1008</v>
      </c>
      <c r="C960" s="56">
        <v>2020</v>
      </c>
    </row>
    <row r="961" spans="1:3" x14ac:dyDescent="0.2">
      <c r="A961" s="58">
        <v>44113</v>
      </c>
      <c r="B961" s="55">
        <v>1009</v>
      </c>
      <c r="C961" s="56">
        <v>2020</v>
      </c>
    </row>
    <row r="962" spans="1:3" x14ac:dyDescent="0.2">
      <c r="A962" s="58">
        <v>44114</v>
      </c>
      <c r="B962" s="55">
        <v>1010</v>
      </c>
      <c r="C962" s="56">
        <v>2020</v>
      </c>
    </row>
    <row r="963" spans="1:3" x14ac:dyDescent="0.2">
      <c r="A963" s="58">
        <v>44115</v>
      </c>
      <c r="B963" s="55">
        <v>1011</v>
      </c>
      <c r="C963" s="56">
        <v>2020</v>
      </c>
    </row>
    <row r="964" spans="1:3" x14ac:dyDescent="0.2">
      <c r="A964" s="58">
        <v>44116</v>
      </c>
      <c r="B964" s="55">
        <v>1012</v>
      </c>
      <c r="C964" s="56">
        <v>2020</v>
      </c>
    </row>
    <row r="965" spans="1:3" x14ac:dyDescent="0.2">
      <c r="A965" s="58">
        <v>44117</v>
      </c>
      <c r="B965" s="55">
        <v>1013</v>
      </c>
      <c r="C965" s="56">
        <v>2020</v>
      </c>
    </row>
    <row r="966" spans="1:3" x14ac:dyDescent="0.2">
      <c r="A966" s="58">
        <v>44118</v>
      </c>
      <c r="B966" s="55">
        <v>1014</v>
      </c>
      <c r="C966" s="56">
        <v>2020</v>
      </c>
    </row>
    <row r="967" spans="1:3" x14ac:dyDescent="0.2">
      <c r="A967" s="58">
        <v>44119</v>
      </c>
      <c r="B967" s="55">
        <v>1015</v>
      </c>
      <c r="C967" s="56">
        <v>2020</v>
      </c>
    </row>
    <row r="968" spans="1:3" x14ac:dyDescent="0.2">
      <c r="A968" s="58">
        <v>44120</v>
      </c>
      <c r="B968" s="55">
        <v>1016</v>
      </c>
      <c r="C968" s="56">
        <v>2020</v>
      </c>
    </row>
    <row r="969" spans="1:3" x14ac:dyDescent="0.2">
      <c r="A969" s="58">
        <v>44121</v>
      </c>
      <c r="B969" s="55">
        <v>1017</v>
      </c>
      <c r="C969" s="56">
        <v>2020</v>
      </c>
    </row>
    <row r="970" spans="1:3" x14ac:dyDescent="0.2">
      <c r="A970" s="58">
        <v>44122</v>
      </c>
      <c r="B970" s="55">
        <v>1018</v>
      </c>
      <c r="C970" s="56">
        <v>2020</v>
      </c>
    </row>
    <row r="971" spans="1:3" x14ac:dyDescent="0.2">
      <c r="A971" s="58">
        <v>44123</v>
      </c>
      <c r="B971" s="55">
        <v>1019</v>
      </c>
      <c r="C971" s="56">
        <v>2020</v>
      </c>
    </row>
    <row r="972" spans="1:3" x14ac:dyDescent="0.2">
      <c r="A972" s="58">
        <v>44124</v>
      </c>
      <c r="B972" s="55">
        <v>1020</v>
      </c>
      <c r="C972" s="56">
        <v>2020</v>
      </c>
    </row>
    <row r="973" spans="1:3" x14ac:dyDescent="0.2">
      <c r="A973" s="58">
        <v>44125</v>
      </c>
      <c r="B973" s="55">
        <v>1021</v>
      </c>
      <c r="C973" s="56">
        <v>2020</v>
      </c>
    </row>
    <row r="974" spans="1:3" x14ac:dyDescent="0.2">
      <c r="A974" s="58">
        <v>44126</v>
      </c>
      <c r="B974" s="55">
        <v>1022</v>
      </c>
      <c r="C974" s="56">
        <v>2020</v>
      </c>
    </row>
    <row r="975" spans="1:3" x14ac:dyDescent="0.2">
      <c r="A975" s="58">
        <v>44127</v>
      </c>
      <c r="B975" s="55">
        <v>1023</v>
      </c>
      <c r="C975" s="56">
        <v>2020</v>
      </c>
    </row>
    <row r="976" spans="1:3" x14ac:dyDescent="0.2">
      <c r="A976" s="58">
        <v>44128</v>
      </c>
      <c r="B976" s="55">
        <v>1024</v>
      </c>
      <c r="C976" s="56">
        <v>2020</v>
      </c>
    </row>
    <row r="977" spans="1:3" x14ac:dyDescent="0.2">
      <c r="A977" s="58">
        <v>44129</v>
      </c>
      <c r="B977" s="55">
        <v>1025</v>
      </c>
      <c r="C977" s="56">
        <v>2020</v>
      </c>
    </row>
    <row r="978" spans="1:3" x14ac:dyDescent="0.2">
      <c r="A978" s="58">
        <v>44130</v>
      </c>
      <c r="B978" s="55">
        <v>1026</v>
      </c>
      <c r="C978" s="56">
        <v>2020</v>
      </c>
    </row>
    <row r="979" spans="1:3" x14ac:dyDescent="0.2">
      <c r="A979" s="58">
        <v>44131</v>
      </c>
      <c r="B979" s="55">
        <v>1027</v>
      </c>
      <c r="C979" s="56">
        <v>2020</v>
      </c>
    </row>
    <row r="980" spans="1:3" x14ac:dyDescent="0.2">
      <c r="A980" s="58">
        <v>44132</v>
      </c>
      <c r="B980" s="55">
        <v>1028</v>
      </c>
      <c r="C980" s="56">
        <v>2020</v>
      </c>
    </row>
    <row r="981" spans="1:3" x14ac:dyDescent="0.2">
      <c r="A981" s="58">
        <v>44133</v>
      </c>
      <c r="B981" s="55">
        <v>1029</v>
      </c>
      <c r="C981" s="56">
        <v>2020</v>
      </c>
    </row>
    <row r="982" spans="1:3" x14ac:dyDescent="0.2">
      <c r="A982" s="58">
        <v>44134</v>
      </c>
      <c r="B982" s="55">
        <v>1030</v>
      </c>
      <c r="C982" s="56">
        <v>2020</v>
      </c>
    </row>
    <row r="983" spans="1:3" x14ac:dyDescent="0.2">
      <c r="A983" s="58">
        <v>44135</v>
      </c>
      <c r="B983" s="55">
        <v>1031</v>
      </c>
      <c r="C983" s="56">
        <v>2020</v>
      </c>
    </row>
    <row r="984" spans="1:3" x14ac:dyDescent="0.2">
      <c r="A984" s="58">
        <v>44136</v>
      </c>
      <c r="B984" s="55">
        <v>1101</v>
      </c>
      <c r="C984" s="56">
        <v>2020</v>
      </c>
    </row>
    <row r="985" spans="1:3" x14ac:dyDescent="0.2">
      <c r="A985" s="58">
        <v>44137</v>
      </c>
      <c r="B985" s="55">
        <v>1102</v>
      </c>
      <c r="C985" s="56">
        <v>2020</v>
      </c>
    </row>
    <row r="986" spans="1:3" x14ac:dyDescent="0.2">
      <c r="A986" s="58">
        <v>44138</v>
      </c>
      <c r="B986" s="55">
        <v>1103</v>
      </c>
      <c r="C986" s="56">
        <v>2020</v>
      </c>
    </row>
    <row r="987" spans="1:3" x14ac:dyDescent="0.2">
      <c r="A987" s="58">
        <v>44139</v>
      </c>
      <c r="B987" s="55">
        <v>1104</v>
      </c>
      <c r="C987" s="56">
        <v>2020</v>
      </c>
    </row>
    <row r="988" spans="1:3" x14ac:dyDescent="0.2">
      <c r="A988" s="58">
        <v>44140</v>
      </c>
      <c r="B988" s="55">
        <v>1105</v>
      </c>
      <c r="C988" s="56">
        <v>2020</v>
      </c>
    </row>
    <row r="989" spans="1:3" x14ac:dyDescent="0.2">
      <c r="A989" s="58">
        <v>44141</v>
      </c>
      <c r="B989" s="55">
        <v>1106</v>
      </c>
      <c r="C989" s="56">
        <v>2020</v>
      </c>
    </row>
    <row r="990" spans="1:3" x14ac:dyDescent="0.2">
      <c r="A990" s="58">
        <v>44142</v>
      </c>
      <c r="B990" s="55">
        <v>1107</v>
      </c>
      <c r="C990" s="56">
        <v>2020</v>
      </c>
    </row>
    <row r="991" spans="1:3" x14ac:dyDescent="0.2">
      <c r="A991" s="58">
        <v>44143</v>
      </c>
      <c r="B991" s="55">
        <v>1108</v>
      </c>
      <c r="C991" s="56">
        <v>2020</v>
      </c>
    </row>
    <row r="992" spans="1:3" x14ac:dyDescent="0.2">
      <c r="A992" s="58">
        <v>44144</v>
      </c>
      <c r="B992" s="55">
        <v>1109</v>
      </c>
      <c r="C992" s="56">
        <v>2020</v>
      </c>
    </row>
    <row r="993" spans="1:3" x14ac:dyDescent="0.2">
      <c r="A993" s="58">
        <v>44145</v>
      </c>
      <c r="B993" s="55">
        <v>1110</v>
      </c>
      <c r="C993" s="56">
        <v>2020</v>
      </c>
    </row>
    <row r="994" spans="1:3" x14ac:dyDescent="0.2">
      <c r="A994" s="58">
        <v>44146</v>
      </c>
      <c r="B994" s="55">
        <v>1111</v>
      </c>
      <c r="C994" s="56">
        <v>2020</v>
      </c>
    </row>
    <row r="995" spans="1:3" x14ac:dyDescent="0.2">
      <c r="A995" s="58">
        <v>44147</v>
      </c>
      <c r="B995" s="55">
        <v>1112</v>
      </c>
      <c r="C995" s="56">
        <v>2020</v>
      </c>
    </row>
    <row r="996" spans="1:3" x14ac:dyDescent="0.2">
      <c r="A996" s="58">
        <v>44148</v>
      </c>
      <c r="B996" s="55">
        <v>1113</v>
      </c>
      <c r="C996" s="56">
        <v>2020</v>
      </c>
    </row>
    <row r="997" spans="1:3" x14ac:dyDescent="0.2">
      <c r="A997" s="58">
        <v>44149</v>
      </c>
      <c r="B997" s="55">
        <v>1114</v>
      </c>
      <c r="C997" s="56">
        <v>2020</v>
      </c>
    </row>
    <row r="998" spans="1:3" x14ac:dyDescent="0.2">
      <c r="A998" s="58">
        <v>44150</v>
      </c>
      <c r="B998" s="55">
        <v>1115</v>
      </c>
      <c r="C998" s="56">
        <v>2020</v>
      </c>
    </row>
    <row r="999" spans="1:3" x14ac:dyDescent="0.2">
      <c r="A999" s="58">
        <v>44151</v>
      </c>
      <c r="B999" s="55">
        <v>1116</v>
      </c>
      <c r="C999" s="56">
        <v>2020</v>
      </c>
    </row>
    <row r="1000" spans="1:3" x14ac:dyDescent="0.2">
      <c r="A1000" s="58">
        <v>44152</v>
      </c>
      <c r="B1000" s="55">
        <v>1117</v>
      </c>
      <c r="C1000" s="56">
        <v>2020</v>
      </c>
    </row>
    <row r="1001" spans="1:3" x14ac:dyDescent="0.2">
      <c r="A1001" s="58">
        <v>44153</v>
      </c>
      <c r="B1001" s="55">
        <v>1118</v>
      </c>
      <c r="C1001" s="56">
        <v>2020</v>
      </c>
    </row>
    <row r="1002" spans="1:3" x14ac:dyDescent="0.2">
      <c r="A1002" s="58">
        <v>44154</v>
      </c>
      <c r="B1002" s="55">
        <v>1119</v>
      </c>
      <c r="C1002" s="56">
        <v>2020</v>
      </c>
    </row>
    <row r="1003" spans="1:3" x14ac:dyDescent="0.2">
      <c r="A1003" s="58">
        <v>44155</v>
      </c>
      <c r="B1003" s="55">
        <v>1120</v>
      </c>
      <c r="C1003" s="56">
        <v>2020</v>
      </c>
    </row>
    <row r="1004" spans="1:3" x14ac:dyDescent="0.2">
      <c r="A1004" s="58">
        <v>44156</v>
      </c>
      <c r="B1004" s="55">
        <v>1121</v>
      </c>
      <c r="C1004" s="56">
        <v>2020</v>
      </c>
    </row>
    <row r="1005" spans="1:3" x14ac:dyDescent="0.2">
      <c r="A1005" s="58">
        <v>44157</v>
      </c>
      <c r="B1005" s="55">
        <v>1122</v>
      </c>
      <c r="C1005" s="56">
        <v>2020</v>
      </c>
    </row>
    <row r="1006" spans="1:3" x14ac:dyDescent="0.2">
      <c r="A1006" s="58">
        <v>44158</v>
      </c>
      <c r="B1006" s="55">
        <v>1123</v>
      </c>
      <c r="C1006" s="56">
        <v>2020</v>
      </c>
    </row>
    <row r="1007" spans="1:3" x14ac:dyDescent="0.2">
      <c r="A1007" s="58">
        <v>44159</v>
      </c>
      <c r="B1007" s="55">
        <v>1124</v>
      </c>
      <c r="C1007" s="56">
        <v>2020</v>
      </c>
    </row>
    <row r="1008" spans="1:3" x14ac:dyDescent="0.2">
      <c r="A1008" s="58">
        <v>44160</v>
      </c>
      <c r="B1008" s="55">
        <v>1125</v>
      </c>
      <c r="C1008" s="56">
        <v>2020</v>
      </c>
    </row>
    <row r="1009" spans="1:11" x14ac:dyDescent="0.2">
      <c r="A1009" s="58">
        <v>44161</v>
      </c>
      <c r="B1009" s="55">
        <v>1126</v>
      </c>
      <c r="C1009" s="56">
        <v>2020</v>
      </c>
    </row>
    <row r="1010" spans="1:11" x14ac:dyDescent="0.2">
      <c r="A1010" s="58">
        <v>44162</v>
      </c>
      <c r="B1010" s="55">
        <v>1127</v>
      </c>
      <c r="C1010" s="56">
        <v>2020</v>
      </c>
    </row>
    <row r="1011" spans="1:11" x14ac:dyDescent="0.2">
      <c r="A1011" s="58">
        <v>44163</v>
      </c>
      <c r="B1011" s="55">
        <v>1128</v>
      </c>
      <c r="C1011" s="56">
        <v>2020</v>
      </c>
    </row>
    <row r="1012" spans="1:11" x14ac:dyDescent="0.2">
      <c r="A1012" s="58">
        <v>44164</v>
      </c>
      <c r="B1012" s="55">
        <v>1129</v>
      </c>
      <c r="C1012" s="56">
        <v>2020</v>
      </c>
    </row>
    <row r="1013" spans="1:11" x14ac:dyDescent="0.2">
      <c r="A1013" s="58">
        <v>44165</v>
      </c>
      <c r="B1013" s="55">
        <v>1130</v>
      </c>
      <c r="C1013" s="56">
        <v>2020</v>
      </c>
    </row>
    <row r="1014" spans="1:11" x14ac:dyDescent="0.2">
      <c r="A1014" s="599">
        <v>45741</v>
      </c>
      <c r="B1014" s="513" t="str">
        <f>CONCATENATE(TEXT(A1014,"mm"),TEXT(A1014,"dd"))</f>
        <v>0325</v>
      </c>
      <c r="C1014" s="56">
        <f t="shared" ref="C1014:C1020" si="0">YEAR(A1014)</f>
        <v>2025</v>
      </c>
      <c r="D1014" s="616">
        <v>0</v>
      </c>
      <c r="E1014" s="616">
        <v>0</v>
      </c>
      <c r="F1014" s="616">
        <v>0</v>
      </c>
      <c r="G1014" s="616">
        <v>0</v>
      </c>
      <c r="H1014" s="616">
        <v>0</v>
      </c>
      <c r="I1014" s="616">
        <v>0</v>
      </c>
      <c r="J1014" s="616">
        <v>2</v>
      </c>
      <c r="K1014" s="601">
        <v>0</v>
      </c>
    </row>
    <row r="1015" spans="1:11" x14ac:dyDescent="0.2">
      <c r="A1015" s="599">
        <v>45742</v>
      </c>
      <c r="B1015" s="513" t="str">
        <f t="shared" ref="B1015:B1020" si="1">CONCATENATE(TEXT(A1015,"mm"),TEXT(A1015,"dd"))</f>
        <v>0326</v>
      </c>
      <c r="C1015" s="56">
        <f t="shared" si="0"/>
        <v>2025</v>
      </c>
      <c r="D1015" s="616">
        <v>0</v>
      </c>
      <c r="E1015" s="616">
        <v>0</v>
      </c>
      <c r="F1015" s="616">
        <v>0</v>
      </c>
      <c r="G1015" s="616">
        <v>0</v>
      </c>
      <c r="H1015" s="616">
        <v>0</v>
      </c>
      <c r="I1015" s="616">
        <v>0</v>
      </c>
      <c r="J1015" s="616">
        <v>0</v>
      </c>
      <c r="K1015" s="601">
        <v>0</v>
      </c>
    </row>
    <row r="1016" spans="1:11" x14ac:dyDescent="0.2">
      <c r="A1016" s="599">
        <v>45743</v>
      </c>
      <c r="B1016" s="513" t="str">
        <f t="shared" si="1"/>
        <v>0327</v>
      </c>
      <c r="C1016" s="56">
        <f t="shared" si="0"/>
        <v>2025</v>
      </c>
      <c r="D1016" s="616">
        <v>0</v>
      </c>
      <c r="E1016" s="616">
        <v>0</v>
      </c>
      <c r="F1016" s="616">
        <v>0</v>
      </c>
      <c r="G1016" s="616">
        <v>0</v>
      </c>
      <c r="H1016" s="616">
        <v>0</v>
      </c>
      <c r="I1016" s="616">
        <v>0</v>
      </c>
      <c r="J1016" s="616">
        <v>2</v>
      </c>
      <c r="K1016" s="601">
        <v>0</v>
      </c>
    </row>
    <row r="1017" spans="1:11" x14ac:dyDescent="0.2">
      <c r="A1017" s="599">
        <v>45744</v>
      </c>
      <c r="B1017" s="513" t="str">
        <f t="shared" si="1"/>
        <v>0328</v>
      </c>
      <c r="C1017" s="56">
        <f t="shared" si="0"/>
        <v>2025</v>
      </c>
      <c r="D1017" s="616">
        <v>0</v>
      </c>
      <c r="E1017" s="616">
        <v>0</v>
      </c>
      <c r="F1017" s="616">
        <v>0</v>
      </c>
      <c r="G1017" s="616">
        <v>0</v>
      </c>
      <c r="H1017" s="616">
        <v>0</v>
      </c>
      <c r="I1017" s="616">
        <v>0</v>
      </c>
      <c r="J1017" s="616">
        <v>1</v>
      </c>
      <c r="K1017" s="601">
        <v>0</v>
      </c>
    </row>
    <row r="1018" spans="1:11" x14ac:dyDescent="0.2">
      <c r="A1018" s="599">
        <v>45745</v>
      </c>
      <c r="B1018" s="513" t="str">
        <f t="shared" si="1"/>
        <v>0329</v>
      </c>
      <c r="C1018" s="56">
        <f t="shared" si="0"/>
        <v>2025</v>
      </c>
      <c r="D1018" s="616">
        <v>0</v>
      </c>
      <c r="E1018" s="616">
        <v>0</v>
      </c>
      <c r="F1018" s="616">
        <v>0</v>
      </c>
      <c r="G1018" s="616">
        <v>0</v>
      </c>
      <c r="H1018" s="616">
        <v>0</v>
      </c>
      <c r="I1018" s="616">
        <v>0</v>
      </c>
      <c r="J1018" s="616">
        <v>0</v>
      </c>
      <c r="K1018" s="601">
        <v>0</v>
      </c>
    </row>
    <row r="1019" spans="1:11" x14ac:dyDescent="0.2">
      <c r="A1019" s="599">
        <v>45746</v>
      </c>
      <c r="B1019" s="513" t="str">
        <f t="shared" si="1"/>
        <v>0330</v>
      </c>
      <c r="C1019" s="56">
        <f t="shared" si="0"/>
        <v>2025</v>
      </c>
      <c r="D1019" s="616">
        <v>0</v>
      </c>
      <c r="E1019" s="616">
        <v>0</v>
      </c>
      <c r="F1019" s="616">
        <v>0</v>
      </c>
      <c r="G1019" s="616">
        <v>0</v>
      </c>
      <c r="H1019" s="616">
        <v>0</v>
      </c>
      <c r="I1019" s="616">
        <v>0</v>
      </c>
      <c r="J1019" s="616">
        <v>3</v>
      </c>
      <c r="K1019" s="601">
        <v>0</v>
      </c>
    </row>
    <row r="1020" spans="1:11" x14ac:dyDescent="0.2">
      <c r="A1020" s="599">
        <v>45747</v>
      </c>
      <c r="B1020" s="513" t="str">
        <f t="shared" si="1"/>
        <v>0331</v>
      </c>
      <c r="C1020" s="56">
        <f t="shared" si="0"/>
        <v>2025</v>
      </c>
      <c r="D1020" s="616">
        <v>0</v>
      </c>
      <c r="E1020" s="616">
        <v>0</v>
      </c>
      <c r="F1020" s="616">
        <v>0</v>
      </c>
      <c r="G1020" s="616">
        <v>0</v>
      </c>
      <c r="H1020" s="616">
        <v>0</v>
      </c>
      <c r="I1020" s="616">
        <v>0</v>
      </c>
      <c r="J1020" s="616">
        <v>0</v>
      </c>
      <c r="K1020" s="601">
        <v>0</v>
      </c>
    </row>
    <row r="1021" spans="1:11" x14ac:dyDescent="0.2">
      <c r="A1021" s="599">
        <v>45748</v>
      </c>
      <c r="B1021" s="513" t="str">
        <f t="shared" ref="B1021:B1084" si="2">CONCATENATE(TEXT(A1021,"mm"),TEXT(A1021,"dd"))</f>
        <v>0401</v>
      </c>
      <c r="C1021" s="56">
        <f t="shared" ref="C1021:C1084" si="3">YEAR(A1021)</f>
        <v>2025</v>
      </c>
      <c r="D1021" s="616">
        <v>0</v>
      </c>
      <c r="E1021" s="616">
        <v>0</v>
      </c>
      <c r="F1021" s="616">
        <v>0</v>
      </c>
      <c r="G1021" s="616">
        <v>0</v>
      </c>
      <c r="H1021" s="616">
        <v>0</v>
      </c>
      <c r="I1021" s="616">
        <v>0</v>
      </c>
      <c r="J1021" s="616">
        <v>1</v>
      </c>
      <c r="K1021" s="601">
        <v>0</v>
      </c>
    </row>
    <row r="1022" spans="1:11" x14ac:dyDescent="0.2">
      <c r="A1022" s="599">
        <v>45749</v>
      </c>
      <c r="B1022" s="513" t="str">
        <f t="shared" si="2"/>
        <v>0402</v>
      </c>
      <c r="C1022" s="56">
        <f t="shared" si="3"/>
        <v>2025</v>
      </c>
      <c r="D1022" s="616">
        <v>0</v>
      </c>
      <c r="E1022" s="616">
        <v>0</v>
      </c>
      <c r="F1022" s="616">
        <v>0</v>
      </c>
      <c r="G1022" s="616">
        <v>0</v>
      </c>
      <c r="H1022" s="616">
        <v>0</v>
      </c>
      <c r="I1022" s="616">
        <v>0</v>
      </c>
      <c r="J1022" s="616">
        <v>0</v>
      </c>
      <c r="K1022" s="601">
        <v>0</v>
      </c>
    </row>
    <row r="1023" spans="1:11" x14ac:dyDescent="0.2">
      <c r="A1023" s="599">
        <v>45750</v>
      </c>
      <c r="B1023" s="513" t="str">
        <f t="shared" si="2"/>
        <v>0403</v>
      </c>
      <c r="C1023" s="56">
        <f t="shared" si="3"/>
        <v>2025</v>
      </c>
      <c r="D1023" s="616">
        <v>0</v>
      </c>
      <c r="E1023" s="616">
        <v>0</v>
      </c>
      <c r="F1023" s="616">
        <v>0</v>
      </c>
      <c r="G1023" s="616">
        <v>0</v>
      </c>
      <c r="H1023" s="616">
        <v>0</v>
      </c>
      <c r="I1023" s="616">
        <v>0</v>
      </c>
      <c r="J1023" s="616">
        <v>1</v>
      </c>
      <c r="K1023" s="601">
        <v>1</v>
      </c>
    </row>
    <row r="1024" spans="1:11" x14ac:dyDescent="0.2">
      <c r="A1024" s="599">
        <v>45751</v>
      </c>
      <c r="B1024" s="513" t="str">
        <f t="shared" si="2"/>
        <v>0404</v>
      </c>
      <c r="C1024" s="56">
        <f t="shared" si="3"/>
        <v>2025</v>
      </c>
      <c r="D1024" s="616">
        <v>0</v>
      </c>
      <c r="E1024" s="616">
        <v>0</v>
      </c>
      <c r="F1024" s="616">
        <v>0</v>
      </c>
      <c r="G1024" s="616">
        <v>0</v>
      </c>
      <c r="H1024" s="616">
        <v>0</v>
      </c>
      <c r="I1024" s="616">
        <v>0</v>
      </c>
      <c r="J1024" s="616">
        <v>0</v>
      </c>
      <c r="K1024" s="601">
        <v>0</v>
      </c>
    </row>
    <row r="1025" spans="1:11" x14ac:dyDescent="0.2">
      <c r="A1025" s="599">
        <v>45752</v>
      </c>
      <c r="B1025" s="513" t="str">
        <f t="shared" si="2"/>
        <v>0405</v>
      </c>
      <c r="C1025" s="56">
        <f t="shared" si="3"/>
        <v>2025</v>
      </c>
      <c r="D1025" s="616">
        <v>0</v>
      </c>
      <c r="E1025" s="616">
        <v>0</v>
      </c>
      <c r="F1025" s="616">
        <v>0</v>
      </c>
      <c r="G1025" s="616">
        <v>0</v>
      </c>
      <c r="H1025" s="616">
        <v>0</v>
      </c>
      <c r="I1025" s="616">
        <v>0</v>
      </c>
      <c r="J1025" s="616">
        <v>1</v>
      </c>
      <c r="K1025" s="601">
        <v>1</v>
      </c>
    </row>
    <row r="1026" spans="1:11" x14ac:dyDescent="0.2">
      <c r="A1026" s="599">
        <v>45753</v>
      </c>
      <c r="B1026" s="513" t="str">
        <f t="shared" si="2"/>
        <v>0406</v>
      </c>
      <c r="C1026" s="56">
        <f t="shared" si="3"/>
        <v>2025</v>
      </c>
      <c r="D1026" s="616">
        <v>0</v>
      </c>
      <c r="E1026" s="616">
        <v>0</v>
      </c>
      <c r="F1026" s="616">
        <v>0</v>
      </c>
      <c r="G1026" s="616">
        <v>0</v>
      </c>
      <c r="H1026" s="616">
        <v>0</v>
      </c>
      <c r="I1026" s="616">
        <v>0</v>
      </c>
      <c r="J1026" s="616">
        <v>0</v>
      </c>
      <c r="K1026" s="601">
        <v>0</v>
      </c>
    </row>
    <row r="1027" spans="1:11" x14ac:dyDescent="0.2">
      <c r="A1027" s="599">
        <v>45754</v>
      </c>
      <c r="B1027" s="513" t="str">
        <f t="shared" si="2"/>
        <v>0407</v>
      </c>
      <c r="C1027" s="56">
        <f t="shared" si="3"/>
        <v>2025</v>
      </c>
      <c r="D1027" s="616">
        <v>0</v>
      </c>
      <c r="E1027" s="616">
        <v>0</v>
      </c>
      <c r="F1027" s="616">
        <v>0</v>
      </c>
      <c r="G1027" s="616">
        <v>0</v>
      </c>
      <c r="H1027" s="616">
        <v>0</v>
      </c>
      <c r="I1027" s="616">
        <v>0</v>
      </c>
      <c r="J1027" s="616">
        <v>1</v>
      </c>
      <c r="K1027" s="601">
        <v>0</v>
      </c>
    </row>
    <row r="1028" spans="1:11" x14ac:dyDescent="0.2">
      <c r="A1028" s="599">
        <v>45755</v>
      </c>
      <c r="B1028" s="513" t="str">
        <f t="shared" si="2"/>
        <v>0408</v>
      </c>
      <c r="C1028" s="56">
        <f t="shared" si="3"/>
        <v>2025</v>
      </c>
      <c r="D1028" s="616">
        <v>0</v>
      </c>
      <c r="E1028" s="616">
        <v>0</v>
      </c>
      <c r="F1028" s="616">
        <v>0</v>
      </c>
      <c r="G1028" s="616">
        <v>0</v>
      </c>
      <c r="H1028" s="616">
        <v>0</v>
      </c>
      <c r="I1028" s="616">
        <v>0</v>
      </c>
      <c r="J1028" s="616">
        <v>1</v>
      </c>
      <c r="K1028" s="601">
        <v>0</v>
      </c>
    </row>
    <row r="1029" spans="1:11" x14ac:dyDescent="0.2">
      <c r="A1029" s="599">
        <v>45756</v>
      </c>
      <c r="B1029" s="513" t="str">
        <f t="shared" si="2"/>
        <v>0409</v>
      </c>
      <c r="C1029" s="56">
        <f t="shared" si="3"/>
        <v>2025</v>
      </c>
      <c r="D1029" s="616">
        <v>0</v>
      </c>
      <c r="E1029" s="616">
        <v>0</v>
      </c>
      <c r="F1029" s="616">
        <v>0</v>
      </c>
      <c r="G1029" s="616">
        <v>0</v>
      </c>
      <c r="H1029" s="616">
        <v>0</v>
      </c>
      <c r="I1029" s="616">
        <v>0</v>
      </c>
      <c r="J1029" s="616">
        <v>1</v>
      </c>
      <c r="K1029" s="601">
        <v>0</v>
      </c>
    </row>
    <row r="1030" spans="1:11" x14ac:dyDescent="0.2">
      <c r="A1030" s="599">
        <v>45757</v>
      </c>
      <c r="B1030" s="513" t="str">
        <f t="shared" si="2"/>
        <v>0410</v>
      </c>
      <c r="C1030" s="56">
        <f t="shared" si="3"/>
        <v>2025</v>
      </c>
      <c r="D1030" s="616">
        <v>0</v>
      </c>
      <c r="E1030" s="616">
        <v>0</v>
      </c>
      <c r="F1030" s="616">
        <v>0</v>
      </c>
      <c r="G1030" s="616">
        <v>0</v>
      </c>
      <c r="H1030" s="616">
        <v>0</v>
      </c>
      <c r="I1030" s="616">
        <v>0</v>
      </c>
      <c r="J1030" s="616">
        <v>0</v>
      </c>
      <c r="K1030" s="601">
        <v>0</v>
      </c>
    </row>
    <row r="1031" spans="1:11" x14ac:dyDescent="0.2">
      <c r="A1031" s="599">
        <v>45758</v>
      </c>
      <c r="B1031" s="513" t="str">
        <f t="shared" si="2"/>
        <v>0411</v>
      </c>
      <c r="C1031" s="56">
        <f t="shared" si="3"/>
        <v>2025</v>
      </c>
      <c r="D1031" s="616">
        <v>0</v>
      </c>
      <c r="E1031" s="616">
        <v>0</v>
      </c>
      <c r="F1031" s="616">
        <v>0</v>
      </c>
      <c r="G1031" s="616">
        <v>0</v>
      </c>
      <c r="H1031" s="616">
        <v>0</v>
      </c>
      <c r="I1031" s="616">
        <v>0</v>
      </c>
      <c r="J1031" s="616">
        <v>0</v>
      </c>
      <c r="K1031" s="601">
        <v>0</v>
      </c>
    </row>
    <row r="1032" spans="1:11" x14ac:dyDescent="0.2">
      <c r="A1032" s="599">
        <v>45759</v>
      </c>
      <c r="B1032" s="513" t="str">
        <f t="shared" si="2"/>
        <v>0412</v>
      </c>
      <c r="C1032" s="56">
        <f t="shared" si="3"/>
        <v>2025</v>
      </c>
      <c r="D1032" s="616">
        <v>0</v>
      </c>
      <c r="E1032" s="616">
        <v>0</v>
      </c>
      <c r="F1032" s="616">
        <v>0</v>
      </c>
      <c r="G1032" s="616">
        <v>0</v>
      </c>
      <c r="H1032" s="616">
        <v>0</v>
      </c>
      <c r="I1032" s="616">
        <v>0</v>
      </c>
      <c r="J1032" s="616">
        <v>0</v>
      </c>
      <c r="K1032" s="601">
        <v>0</v>
      </c>
    </row>
    <row r="1033" spans="1:11" x14ac:dyDescent="0.2">
      <c r="A1033" s="599">
        <v>45760</v>
      </c>
      <c r="B1033" s="513" t="str">
        <f t="shared" si="2"/>
        <v>0413</v>
      </c>
      <c r="C1033" s="56">
        <f t="shared" si="3"/>
        <v>2025</v>
      </c>
      <c r="D1033" s="616">
        <v>0</v>
      </c>
      <c r="E1033" s="616">
        <v>0</v>
      </c>
      <c r="F1033" s="616">
        <v>0</v>
      </c>
      <c r="G1033" s="616">
        <v>0</v>
      </c>
      <c r="H1033" s="616">
        <v>0</v>
      </c>
      <c r="I1033" s="616">
        <v>0</v>
      </c>
      <c r="J1033" s="616">
        <v>0</v>
      </c>
      <c r="K1033" s="601">
        <v>0</v>
      </c>
    </row>
    <row r="1034" spans="1:11" x14ac:dyDescent="0.2">
      <c r="A1034" s="599">
        <v>45761</v>
      </c>
      <c r="B1034" s="513" t="str">
        <f t="shared" si="2"/>
        <v>0414</v>
      </c>
      <c r="C1034" s="56">
        <f t="shared" si="3"/>
        <v>2025</v>
      </c>
      <c r="D1034" s="616">
        <v>0</v>
      </c>
      <c r="E1034" s="616">
        <v>0</v>
      </c>
      <c r="F1034" s="616">
        <v>0</v>
      </c>
      <c r="G1034" s="616">
        <v>0</v>
      </c>
      <c r="H1034" s="616">
        <v>0</v>
      </c>
      <c r="I1034" s="616">
        <v>0</v>
      </c>
      <c r="J1034" s="616">
        <v>2</v>
      </c>
      <c r="K1034" s="601">
        <v>0</v>
      </c>
    </row>
    <row r="1035" spans="1:11" x14ac:dyDescent="0.2">
      <c r="A1035" s="599">
        <v>45762</v>
      </c>
      <c r="B1035" s="513" t="str">
        <f t="shared" si="2"/>
        <v>0415</v>
      </c>
      <c r="C1035" s="56">
        <f t="shared" si="3"/>
        <v>2025</v>
      </c>
      <c r="D1035" s="616">
        <v>0</v>
      </c>
      <c r="E1035" s="616">
        <v>0</v>
      </c>
      <c r="F1035" s="616">
        <v>0</v>
      </c>
      <c r="G1035" s="616">
        <v>0</v>
      </c>
      <c r="H1035" s="616">
        <v>0</v>
      </c>
      <c r="I1035" s="616">
        <v>0</v>
      </c>
      <c r="J1035" s="616">
        <v>0</v>
      </c>
      <c r="K1035" s="601">
        <v>0</v>
      </c>
    </row>
    <row r="1036" spans="1:11" x14ac:dyDescent="0.2">
      <c r="A1036" s="599">
        <v>45763</v>
      </c>
      <c r="B1036" s="513" t="str">
        <f t="shared" si="2"/>
        <v>0416</v>
      </c>
      <c r="C1036" s="56">
        <f t="shared" si="3"/>
        <v>2025</v>
      </c>
      <c r="D1036" s="616">
        <v>0</v>
      </c>
      <c r="E1036" s="616">
        <v>0</v>
      </c>
      <c r="F1036" s="616">
        <v>0</v>
      </c>
      <c r="G1036" s="616">
        <v>0</v>
      </c>
      <c r="H1036" s="616">
        <v>0</v>
      </c>
      <c r="I1036" s="616">
        <v>0</v>
      </c>
      <c r="J1036" s="616">
        <v>0</v>
      </c>
      <c r="K1036" s="601">
        <v>0</v>
      </c>
    </row>
    <row r="1037" spans="1:11" x14ac:dyDescent="0.2">
      <c r="A1037" s="599">
        <v>45764</v>
      </c>
      <c r="B1037" s="513" t="str">
        <f t="shared" si="2"/>
        <v>0417</v>
      </c>
      <c r="C1037" s="56">
        <f t="shared" si="3"/>
        <v>2025</v>
      </c>
      <c r="D1037" s="616">
        <v>0</v>
      </c>
      <c r="E1037" s="616">
        <v>0</v>
      </c>
      <c r="F1037" s="616">
        <v>0</v>
      </c>
      <c r="G1037" s="616">
        <v>0</v>
      </c>
      <c r="H1037" s="616">
        <v>0</v>
      </c>
      <c r="I1037" s="616">
        <v>0</v>
      </c>
      <c r="J1037" s="616">
        <v>0</v>
      </c>
      <c r="K1037" s="601">
        <v>0</v>
      </c>
    </row>
    <row r="1038" spans="1:11" x14ac:dyDescent="0.2">
      <c r="A1038" s="599">
        <v>45765</v>
      </c>
      <c r="B1038" s="513" t="str">
        <f t="shared" si="2"/>
        <v>0418</v>
      </c>
      <c r="C1038" s="56">
        <f t="shared" si="3"/>
        <v>2025</v>
      </c>
      <c r="D1038" s="616">
        <v>0</v>
      </c>
      <c r="E1038" s="616">
        <v>0</v>
      </c>
      <c r="F1038" s="616">
        <v>0</v>
      </c>
      <c r="G1038" s="616">
        <v>0</v>
      </c>
      <c r="H1038" s="616">
        <v>0</v>
      </c>
      <c r="I1038" s="616">
        <v>0</v>
      </c>
      <c r="J1038" s="616">
        <v>0</v>
      </c>
      <c r="K1038" s="601">
        <v>0</v>
      </c>
    </row>
    <row r="1039" spans="1:11" x14ac:dyDescent="0.2">
      <c r="A1039" s="599">
        <v>45766</v>
      </c>
      <c r="B1039" s="513" t="str">
        <f t="shared" si="2"/>
        <v>0419</v>
      </c>
      <c r="C1039" s="56">
        <f t="shared" si="3"/>
        <v>2025</v>
      </c>
      <c r="D1039" s="616">
        <v>0</v>
      </c>
      <c r="E1039" s="616">
        <v>0</v>
      </c>
      <c r="F1039" s="616">
        <v>0</v>
      </c>
      <c r="G1039" s="616">
        <v>0</v>
      </c>
      <c r="H1039" s="616">
        <v>0</v>
      </c>
      <c r="I1039" s="616">
        <v>0</v>
      </c>
      <c r="J1039" s="616">
        <v>0</v>
      </c>
      <c r="K1039" s="601">
        <v>0</v>
      </c>
    </row>
    <row r="1040" spans="1:11" x14ac:dyDescent="0.2">
      <c r="A1040" s="599">
        <v>45767</v>
      </c>
      <c r="B1040" s="513" t="str">
        <f t="shared" si="2"/>
        <v>0420</v>
      </c>
      <c r="C1040" s="56">
        <f t="shared" si="3"/>
        <v>2025</v>
      </c>
      <c r="D1040" s="616">
        <v>0</v>
      </c>
      <c r="E1040" s="616">
        <v>0</v>
      </c>
      <c r="F1040" s="616">
        <v>0</v>
      </c>
      <c r="G1040" s="616">
        <v>0</v>
      </c>
      <c r="H1040" s="616">
        <v>0</v>
      </c>
      <c r="I1040" s="616">
        <v>0</v>
      </c>
      <c r="J1040" s="616">
        <v>1</v>
      </c>
      <c r="K1040" s="601">
        <v>0</v>
      </c>
    </row>
    <row r="1041" spans="1:11" x14ac:dyDescent="0.2">
      <c r="A1041" s="599">
        <v>45768</v>
      </c>
      <c r="B1041" s="513" t="str">
        <f t="shared" si="2"/>
        <v>0421</v>
      </c>
      <c r="C1041" s="56">
        <f t="shared" si="3"/>
        <v>2025</v>
      </c>
      <c r="D1041" s="616">
        <v>0</v>
      </c>
      <c r="E1041" s="616">
        <v>0</v>
      </c>
      <c r="F1041" s="616">
        <v>0</v>
      </c>
      <c r="G1041" s="616">
        <v>0</v>
      </c>
      <c r="H1041" s="616">
        <v>0</v>
      </c>
      <c r="I1041" s="616">
        <v>0</v>
      </c>
      <c r="J1041" s="616">
        <v>1</v>
      </c>
      <c r="K1041" s="601">
        <v>0</v>
      </c>
    </row>
    <row r="1042" spans="1:11" x14ac:dyDescent="0.2">
      <c r="A1042" s="599">
        <v>45769</v>
      </c>
      <c r="B1042" s="513" t="str">
        <f t="shared" si="2"/>
        <v>0422</v>
      </c>
      <c r="C1042" s="56">
        <f t="shared" si="3"/>
        <v>2025</v>
      </c>
      <c r="D1042" s="616">
        <v>0</v>
      </c>
      <c r="E1042" s="616">
        <v>0</v>
      </c>
      <c r="F1042" s="616">
        <v>0</v>
      </c>
      <c r="G1042" s="616">
        <v>0</v>
      </c>
      <c r="H1042" s="616">
        <v>0</v>
      </c>
      <c r="I1042" s="616">
        <v>0</v>
      </c>
      <c r="J1042" s="616">
        <v>0</v>
      </c>
      <c r="K1042" s="601">
        <v>0</v>
      </c>
    </row>
    <row r="1043" spans="1:11" x14ac:dyDescent="0.2">
      <c r="A1043" s="599">
        <v>45770</v>
      </c>
      <c r="B1043" s="513" t="str">
        <f t="shared" si="2"/>
        <v>0423</v>
      </c>
      <c r="C1043" s="56">
        <f t="shared" si="3"/>
        <v>2025</v>
      </c>
      <c r="D1043" s="616">
        <v>0</v>
      </c>
      <c r="E1043" s="616">
        <v>0</v>
      </c>
      <c r="F1043" s="616">
        <v>0</v>
      </c>
      <c r="G1043" s="616">
        <v>0</v>
      </c>
      <c r="H1043" s="616">
        <v>0</v>
      </c>
      <c r="I1043" s="616">
        <v>0</v>
      </c>
      <c r="J1043" s="616">
        <v>0</v>
      </c>
      <c r="K1043" s="601">
        <v>0</v>
      </c>
    </row>
    <row r="1044" spans="1:11" x14ac:dyDescent="0.2">
      <c r="A1044" s="599">
        <v>45771</v>
      </c>
      <c r="B1044" s="513" t="str">
        <f t="shared" si="2"/>
        <v>0424</v>
      </c>
      <c r="C1044" s="56">
        <f t="shared" si="3"/>
        <v>2025</v>
      </c>
      <c r="D1044" s="616">
        <v>0</v>
      </c>
      <c r="E1044" s="616">
        <v>0</v>
      </c>
      <c r="F1044" s="616">
        <v>0</v>
      </c>
      <c r="G1044" s="616">
        <v>0</v>
      </c>
      <c r="H1044" s="616">
        <v>0</v>
      </c>
      <c r="I1044" s="616">
        <v>0</v>
      </c>
      <c r="J1044" s="616">
        <v>0</v>
      </c>
      <c r="K1044" s="601">
        <v>0</v>
      </c>
    </row>
    <row r="1045" spans="1:11" x14ac:dyDescent="0.2">
      <c r="A1045" s="599">
        <v>45772</v>
      </c>
      <c r="B1045" s="513" t="str">
        <f t="shared" si="2"/>
        <v>0425</v>
      </c>
      <c r="C1045" s="56">
        <f t="shared" si="3"/>
        <v>2025</v>
      </c>
      <c r="D1045" s="616">
        <v>0</v>
      </c>
      <c r="E1045" s="616">
        <v>0</v>
      </c>
      <c r="F1045" s="616">
        <v>0</v>
      </c>
      <c r="G1045" s="616">
        <v>0</v>
      </c>
      <c r="H1045" s="616">
        <v>0</v>
      </c>
      <c r="I1045" s="616">
        <v>0</v>
      </c>
      <c r="J1045" s="616">
        <v>2</v>
      </c>
      <c r="K1045" s="601">
        <v>0</v>
      </c>
    </row>
    <row r="1046" spans="1:11" x14ac:dyDescent="0.2">
      <c r="A1046" s="599">
        <v>45773</v>
      </c>
      <c r="B1046" s="513" t="str">
        <f t="shared" si="2"/>
        <v>0426</v>
      </c>
      <c r="C1046" s="56">
        <f t="shared" si="3"/>
        <v>2025</v>
      </c>
      <c r="D1046" s="616">
        <v>0</v>
      </c>
      <c r="E1046" s="616">
        <v>0</v>
      </c>
      <c r="F1046" s="616">
        <v>0</v>
      </c>
      <c r="G1046" s="616">
        <v>0</v>
      </c>
      <c r="H1046" s="616">
        <v>0</v>
      </c>
      <c r="I1046" s="616">
        <v>0</v>
      </c>
      <c r="J1046" s="616">
        <v>0</v>
      </c>
      <c r="K1046" s="601">
        <v>0</v>
      </c>
    </row>
    <row r="1047" spans="1:11" x14ac:dyDescent="0.2">
      <c r="A1047" s="599">
        <v>45774</v>
      </c>
      <c r="B1047" s="513" t="str">
        <f t="shared" si="2"/>
        <v>0427</v>
      </c>
      <c r="C1047" s="56">
        <f t="shared" si="3"/>
        <v>2025</v>
      </c>
      <c r="D1047" s="616">
        <v>0</v>
      </c>
      <c r="E1047" s="616">
        <v>0</v>
      </c>
      <c r="F1047" s="616">
        <v>0</v>
      </c>
      <c r="G1047" s="616">
        <v>0</v>
      </c>
      <c r="H1047" s="616">
        <v>0</v>
      </c>
      <c r="I1047" s="616">
        <v>0</v>
      </c>
      <c r="J1047" s="616">
        <v>0</v>
      </c>
      <c r="K1047" s="601">
        <v>1</v>
      </c>
    </row>
    <row r="1048" spans="1:11" x14ac:dyDescent="0.2">
      <c r="A1048" s="599">
        <v>45775</v>
      </c>
      <c r="B1048" s="513" t="str">
        <f t="shared" si="2"/>
        <v>0428</v>
      </c>
      <c r="C1048" s="56">
        <f t="shared" si="3"/>
        <v>2025</v>
      </c>
      <c r="D1048" s="616">
        <v>0</v>
      </c>
      <c r="E1048" s="616">
        <v>0</v>
      </c>
      <c r="F1048" s="616">
        <v>0</v>
      </c>
      <c r="G1048" s="616">
        <v>0</v>
      </c>
      <c r="H1048" s="616">
        <v>0</v>
      </c>
      <c r="I1048" s="616">
        <v>0</v>
      </c>
      <c r="J1048" s="616">
        <v>0</v>
      </c>
      <c r="K1048" s="601">
        <v>0</v>
      </c>
    </row>
    <row r="1049" spans="1:11" x14ac:dyDescent="0.2">
      <c r="A1049" s="599">
        <v>45776</v>
      </c>
      <c r="B1049" s="513" t="str">
        <f t="shared" si="2"/>
        <v>0429</v>
      </c>
      <c r="C1049" s="56">
        <f t="shared" si="3"/>
        <v>2025</v>
      </c>
      <c r="D1049" s="616">
        <v>0</v>
      </c>
      <c r="E1049" s="616">
        <v>0</v>
      </c>
      <c r="F1049" s="616">
        <v>0</v>
      </c>
      <c r="G1049" s="616">
        <v>0</v>
      </c>
      <c r="H1049" s="616">
        <v>0</v>
      </c>
      <c r="I1049" s="616">
        <v>0</v>
      </c>
      <c r="J1049" s="616">
        <v>1</v>
      </c>
      <c r="K1049" s="601">
        <v>0</v>
      </c>
    </row>
    <row r="1050" spans="1:11" x14ac:dyDescent="0.2">
      <c r="A1050" s="599">
        <v>45777</v>
      </c>
      <c r="B1050" s="513" t="str">
        <f t="shared" si="2"/>
        <v>0430</v>
      </c>
      <c r="C1050" s="56">
        <f t="shared" si="3"/>
        <v>2025</v>
      </c>
      <c r="D1050" s="616">
        <v>0</v>
      </c>
      <c r="E1050" s="616">
        <v>0</v>
      </c>
      <c r="F1050" s="616">
        <v>0</v>
      </c>
      <c r="G1050" s="616">
        <v>0</v>
      </c>
      <c r="H1050" s="616">
        <v>0</v>
      </c>
      <c r="I1050" s="616">
        <v>0</v>
      </c>
      <c r="J1050" s="616">
        <v>0</v>
      </c>
      <c r="K1050" s="601">
        <v>0</v>
      </c>
    </row>
    <row r="1051" spans="1:11" x14ac:dyDescent="0.2">
      <c r="A1051" s="599">
        <v>45778</v>
      </c>
      <c r="B1051" s="513" t="str">
        <f t="shared" si="2"/>
        <v>0501</v>
      </c>
      <c r="C1051" s="56">
        <f t="shared" si="3"/>
        <v>2025</v>
      </c>
      <c r="D1051" s="616">
        <v>0</v>
      </c>
      <c r="E1051" s="616">
        <v>0</v>
      </c>
      <c r="F1051" s="616">
        <v>0</v>
      </c>
      <c r="G1051" s="616">
        <v>0</v>
      </c>
      <c r="H1051" s="616">
        <v>0</v>
      </c>
      <c r="I1051" s="616">
        <v>0</v>
      </c>
      <c r="J1051" s="616">
        <v>1</v>
      </c>
      <c r="K1051" s="601">
        <v>0</v>
      </c>
    </row>
    <row r="1052" spans="1:11" x14ac:dyDescent="0.2">
      <c r="A1052" s="599">
        <v>45779</v>
      </c>
      <c r="B1052" s="513" t="str">
        <f t="shared" si="2"/>
        <v>0502</v>
      </c>
      <c r="C1052" s="56">
        <f t="shared" si="3"/>
        <v>2025</v>
      </c>
      <c r="D1052" s="616">
        <v>0</v>
      </c>
      <c r="E1052" s="616">
        <v>0</v>
      </c>
      <c r="F1052" s="616">
        <v>0</v>
      </c>
      <c r="G1052" s="616">
        <v>0</v>
      </c>
      <c r="H1052" s="616">
        <v>0</v>
      </c>
      <c r="I1052" s="616">
        <v>0</v>
      </c>
      <c r="J1052" s="616">
        <v>0</v>
      </c>
      <c r="K1052" s="601">
        <v>0</v>
      </c>
    </row>
    <row r="1053" spans="1:11" x14ac:dyDescent="0.2">
      <c r="A1053" s="599">
        <v>45780</v>
      </c>
      <c r="B1053" s="513" t="str">
        <f t="shared" si="2"/>
        <v>0503</v>
      </c>
      <c r="C1053" s="56">
        <f t="shared" si="3"/>
        <v>2025</v>
      </c>
      <c r="D1053" s="616">
        <v>0</v>
      </c>
      <c r="E1053" s="616">
        <v>0</v>
      </c>
      <c r="F1053" s="616">
        <v>0</v>
      </c>
      <c r="G1053" s="616">
        <v>0</v>
      </c>
      <c r="H1053" s="616">
        <v>0</v>
      </c>
      <c r="I1053" s="616">
        <v>0</v>
      </c>
      <c r="J1053" s="616">
        <v>0</v>
      </c>
      <c r="K1053" s="601">
        <v>0</v>
      </c>
    </row>
    <row r="1054" spans="1:11" x14ac:dyDescent="0.2">
      <c r="A1054" s="599">
        <v>45781</v>
      </c>
      <c r="B1054" s="513" t="str">
        <f t="shared" si="2"/>
        <v>0504</v>
      </c>
      <c r="C1054" s="56">
        <f t="shared" si="3"/>
        <v>2025</v>
      </c>
      <c r="D1054" s="616">
        <v>0</v>
      </c>
      <c r="E1054" s="616">
        <v>0</v>
      </c>
      <c r="F1054" s="616">
        <v>0</v>
      </c>
      <c r="G1054" s="616">
        <v>0</v>
      </c>
      <c r="H1054" s="616">
        <v>0</v>
      </c>
      <c r="I1054" s="616">
        <v>0</v>
      </c>
      <c r="J1054" s="616">
        <v>0</v>
      </c>
      <c r="K1054" s="601">
        <v>0</v>
      </c>
    </row>
    <row r="1055" spans="1:11" x14ac:dyDescent="0.2">
      <c r="A1055" s="599">
        <v>45782</v>
      </c>
      <c r="B1055" s="513" t="str">
        <f t="shared" si="2"/>
        <v>0505</v>
      </c>
      <c r="C1055" s="56">
        <f t="shared" si="3"/>
        <v>2025</v>
      </c>
      <c r="D1055" s="616">
        <v>0</v>
      </c>
      <c r="E1055" s="616">
        <v>0</v>
      </c>
      <c r="F1055" s="616">
        <v>0</v>
      </c>
      <c r="G1055" s="616">
        <v>0</v>
      </c>
      <c r="H1055" s="616">
        <v>0</v>
      </c>
      <c r="I1055" s="616">
        <v>0</v>
      </c>
      <c r="J1055" s="616">
        <v>1</v>
      </c>
      <c r="K1055" s="601">
        <v>0</v>
      </c>
    </row>
    <row r="1056" spans="1:11" x14ac:dyDescent="0.2">
      <c r="A1056" s="599">
        <v>45783</v>
      </c>
      <c r="B1056" s="513" t="str">
        <f t="shared" si="2"/>
        <v>0506</v>
      </c>
      <c r="C1056" s="56">
        <f t="shared" si="3"/>
        <v>2025</v>
      </c>
      <c r="D1056" s="616">
        <v>0</v>
      </c>
      <c r="E1056" s="616">
        <v>0</v>
      </c>
      <c r="F1056" s="616">
        <v>0</v>
      </c>
      <c r="G1056" s="616">
        <v>0</v>
      </c>
      <c r="H1056" s="616">
        <v>0</v>
      </c>
      <c r="I1056" s="616">
        <v>0</v>
      </c>
      <c r="J1056" s="616">
        <v>0</v>
      </c>
      <c r="K1056" s="601">
        <v>0</v>
      </c>
    </row>
    <row r="1057" spans="1:11" x14ac:dyDescent="0.2">
      <c r="A1057" s="599">
        <v>45784</v>
      </c>
      <c r="B1057" s="513" t="str">
        <f t="shared" si="2"/>
        <v>0507</v>
      </c>
      <c r="C1057" s="56">
        <f t="shared" si="3"/>
        <v>2025</v>
      </c>
      <c r="D1057" s="616">
        <v>0</v>
      </c>
      <c r="E1057" s="616">
        <v>0</v>
      </c>
      <c r="F1057" s="616">
        <v>0</v>
      </c>
      <c r="G1057" s="616">
        <v>0</v>
      </c>
      <c r="H1057" s="616">
        <v>0</v>
      </c>
      <c r="I1057" s="616">
        <v>0</v>
      </c>
      <c r="J1057" s="616">
        <v>0</v>
      </c>
      <c r="K1057" s="601">
        <v>3</v>
      </c>
    </row>
    <row r="1058" spans="1:11" x14ac:dyDescent="0.2">
      <c r="A1058" s="599">
        <v>45785</v>
      </c>
      <c r="B1058" s="513" t="str">
        <f t="shared" si="2"/>
        <v>0508</v>
      </c>
      <c r="C1058" s="56">
        <f t="shared" si="3"/>
        <v>2025</v>
      </c>
      <c r="D1058" s="616">
        <v>0</v>
      </c>
      <c r="E1058" s="616">
        <v>0</v>
      </c>
      <c r="F1058" s="616">
        <v>0</v>
      </c>
      <c r="G1058" s="616">
        <v>0</v>
      </c>
      <c r="H1058" s="616">
        <v>0</v>
      </c>
      <c r="I1058" s="616">
        <v>0</v>
      </c>
      <c r="J1058" s="616">
        <v>1</v>
      </c>
      <c r="K1058" s="601">
        <v>0</v>
      </c>
    </row>
    <row r="1059" spans="1:11" x14ac:dyDescent="0.2">
      <c r="A1059" s="599">
        <v>45786</v>
      </c>
      <c r="B1059" s="513" t="str">
        <f t="shared" si="2"/>
        <v>0509</v>
      </c>
      <c r="C1059" s="56">
        <f t="shared" si="3"/>
        <v>2025</v>
      </c>
      <c r="D1059" s="616">
        <v>0</v>
      </c>
      <c r="E1059" s="616">
        <v>0</v>
      </c>
      <c r="F1059" s="616">
        <v>0</v>
      </c>
      <c r="G1059" s="616">
        <v>0</v>
      </c>
      <c r="H1059" s="616">
        <v>0</v>
      </c>
      <c r="I1059" s="616">
        <v>0</v>
      </c>
      <c r="J1059" s="616">
        <v>0</v>
      </c>
      <c r="K1059" s="601">
        <v>0</v>
      </c>
    </row>
    <row r="1060" spans="1:11" x14ac:dyDescent="0.2">
      <c r="A1060" s="599">
        <v>45787</v>
      </c>
      <c r="B1060" s="513" t="str">
        <f t="shared" si="2"/>
        <v>0510</v>
      </c>
      <c r="C1060" s="56">
        <f t="shared" si="3"/>
        <v>2025</v>
      </c>
      <c r="D1060" s="616">
        <v>0</v>
      </c>
      <c r="E1060" s="616">
        <v>0</v>
      </c>
      <c r="F1060" s="616">
        <v>0</v>
      </c>
      <c r="G1060" s="616">
        <v>0</v>
      </c>
      <c r="H1060" s="616">
        <v>0</v>
      </c>
      <c r="I1060" s="616">
        <v>0</v>
      </c>
      <c r="J1060" s="616">
        <v>0</v>
      </c>
      <c r="K1060" s="601">
        <v>1</v>
      </c>
    </row>
    <row r="1061" spans="1:11" x14ac:dyDescent="0.2">
      <c r="A1061" s="599">
        <v>45788</v>
      </c>
      <c r="B1061" s="513" t="str">
        <f t="shared" si="2"/>
        <v>0511</v>
      </c>
      <c r="C1061" s="56">
        <f t="shared" si="3"/>
        <v>2025</v>
      </c>
      <c r="D1061" s="616">
        <v>0</v>
      </c>
      <c r="E1061" s="616">
        <v>0</v>
      </c>
      <c r="F1061" s="616">
        <v>0</v>
      </c>
      <c r="G1061" s="616">
        <v>0</v>
      </c>
      <c r="H1061" s="616">
        <v>0</v>
      </c>
      <c r="I1061" s="616">
        <v>0</v>
      </c>
      <c r="J1061" s="616">
        <v>1</v>
      </c>
      <c r="K1061" s="601">
        <v>1</v>
      </c>
    </row>
    <row r="1062" spans="1:11" x14ac:dyDescent="0.2">
      <c r="A1062" s="599">
        <v>45789</v>
      </c>
      <c r="B1062" s="513" t="str">
        <f t="shared" si="2"/>
        <v>0512</v>
      </c>
      <c r="C1062" s="56">
        <f t="shared" si="3"/>
        <v>2025</v>
      </c>
      <c r="D1062" s="616">
        <v>0</v>
      </c>
      <c r="E1062" s="616">
        <v>0</v>
      </c>
      <c r="F1062" s="616">
        <v>0</v>
      </c>
      <c r="G1062" s="616">
        <v>0</v>
      </c>
      <c r="H1062" s="616">
        <v>0</v>
      </c>
      <c r="I1062" s="616">
        <v>0</v>
      </c>
      <c r="J1062" s="616">
        <v>0</v>
      </c>
      <c r="K1062" s="601">
        <v>0</v>
      </c>
    </row>
    <row r="1063" spans="1:11" x14ac:dyDescent="0.2">
      <c r="A1063" s="599">
        <v>45790</v>
      </c>
      <c r="B1063" s="513" t="str">
        <f t="shared" si="2"/>
        <v>0513</v>
      </c>
      <c r="C1063" s="56">
        <f t="shared" si="3"/>
        <v>2025</v>
      </c>
      <c r="D1063" s="616">
        <v>0</v>
      </c>
      <c r="E1063" s="616">
        <v>0</v>
      </c>
      <c r="F1063" s="616">
        <v>0</v>
      </c>
      <c r="G1063" s="616">
        <v>0</v>
      </c>
      <c r="H1063" s="616">
        <v>0</v>
      </c>
      <c r="I1063" s="616">
        <v>0</v>
      </c>
      <c r="J1063" s="616">
        <v>2</v>
      </c>
      <c r="K1063" s="601">
        <v>0</v>
      </c>
    </row>
    <row r="1064" spans="1:11" x14ac:dyDescent="0.2">
      <c r="A1064" s="599">
        <v>45791</v>
      </c>
      <c r="B1064" s="513" t="str">
        <f t="shared" si="2"/>
        <v>0514</v>
      </c>
      <c r="C1064" s="56">
        <f t="shared" si="3"/>
        <v>2025</v>
      </c>
      <c r="D1064" s="616">
        <v>0</v>
      </c>
      <c r="E1064" s="616">
        <v>0</v>
      </c>
      <c r="F1064" s="616">
        <v>0</v>
      </c>
      <c r="G1064" s="616">
        <v>0</v>
      </c>
      <c r="H1064" s="616">
        <v>0</v>
      </c>
      <c r="I1064" s="616">
        <v>0</v>
      </c>
      <c r="J1064" s="616">
        <v>2</v>
      </c>
      <c r="K1064" s="601">
        <v>0</v>
      </c>
    </row>
    <row r="1065" spans="1:11" x14ac:dyDescent="0.2">
      <c r="A1065" s="599">
        <v>45792</v>
      </c>
      <c r="B1065" s="513" t="str">
        <f t="shared" si="2"/>
        <v>0515</v>
      </c>
      <c r="C1065" s="56">
        <f t="shared" si="3"/>
        <v>2025</v>
      </c>
      <c r="D1065" s="616">
        <v>0</v>
      </c>
      <c r="E1065" s="616">
        <v>0</v>
      </c>
      <c r="F1065" s="616">
        <v>0</v>
      </c>
      <c r="G1065" s="616">
        <v>0</v>
      </c>
      <c r="H1065" s="616">
        <v>0</v>
      </c>
      <c r="I1065" s="616">
        <v>0</v>
      </c>
      <c r="J1065" s="616">
        <v>1</v>
      </c>
      <c r="K1065" s="601">
        <v>0</v>
      </c>
    </row>
    <row r="1066" spans="1:11" x14ac:dyDescent="0.2">
      <c r="A1066" s="599">
        <v>45793</v>
      </c>
      <c r="B1066" s="513" t="str">
        <f t="shared" si="2"/>
        <v>0516</v>
      </c>
      <c r="C1066" s="56">
        <f t="shared" si="3"/>
        <v>2025</v>
      </c>
      <c r="D1066" s="616">
        <v>0</v>
      </c>
      <c r="E1066" s="616">
        <v>0</v>
      </c>
      <c r="F1066" s="616">
        <v>0</v>
      </c>
      <c r="G1066" s="616">
        <v>0</v>
      </c>
      <c r="H1066" s="616">
        <v>0</v>
      </c>
      <c r="I1066" s="616">
        <v>0</v>
      </c>
      <c r="J1066" s="616">
        <v>0</v>
      </c>
      <c r="K1066" s="601">
        <v>0</v>
      </c>
    </row>
    <row r="1067" spans="1:11" x14ac:dyDescent="0.2">
      <c r="A1067" s="599">
        <v>45794</v>
      </c>
      <c r="B1067" s="513" t="str">
        <f t="shared" si="2"/>
        <v>0517</v>
      </c>
      <c r="C1067" s="56">
        <f t="shared" si="3"/>
        <v>2025</v>
      </c>
      <c r="D1067" s="616">
        <v>0</v>
      </c>
      <c r="E1067" s="616">
        <v>0</v>
      </c>
      <c r="F1067" s="616">
        <v>0</v>
      </c>
      <c r="G1067" s="616">
        <v>0</v>
      </c>
      <c r="H1067" s="616">
        <v>0</v>
      </c>
      <c r="I1067" s="616">
        <v>0</v>
      </c>
      <c r="J1067" s="616">
        <v>1</v>
      </c>
      <c r="K1067" s="601">
        <v>0</v>
      </c>
    </row>
    <row r="1068" spans="1:11" x14ac:dyDescent="0.2">
      <c r="A1068" s="599">
        <v>45795</v>
      </c>
      <c r="B1068" s="513" t="str">
        <f t="shared" si="2"/>
        <v>0518</v>
      </c>
      <c r="C1068" s="56">
        <f t="shared" si="3"/>
        <v>2025</v>
      </c>
      <c r="D1068" s="616">
        <v>0</v>
      </c>
      <c r="E1068" s="616">
        <v>0</v>
      </c>
      <c r="F1068" s="616">
        <v>0</v>
      </c>
      <c r="G1068" s="616">
        <v>0</v>
      </c>
      <c r="H1068" s="616">
        <v>0</v>
      </c>
      <c r="I1068" s="616">
        <v>0</v>
      </c>
      <c r="J1068" s="616">
        <v>1</v>
      </c>
      <c r="K1068" s="601">
        <v>0</v>
      </c>
    </row>
    <row r="1069" spans="1:11" x14ac:dyDescent="0.2">
      <c r="A1069" s="599">
        <v>45796</v>
      </c>
      <c r="B1069" s="513" t="str">
        <f t="shared" si="2"/>
        <v>0519</v>
      </c>
      <c r="C1069" s="56">
        <f t="shared" si="3"/>
        <v>2025</v>
      </c>
      <c r="D1069" s="616">
        <v>0</v>
      </c>
      <c r="E1069" s="616">
        <v>0</v>
      </c>
      <c r="F1069" s="616">
        <v>0</v>
      </c>
      <c r="G1069" s="616">
        <v>0</v>
      </c>
      <c r="H1069" s="616">
        <v>0</v>
      </c>
      <c r="I1069" s="616">
        <v>0</v>
      </c>
      <c r="J1069" s="616">
        <v>1</v>
      </c>
      <c r="K1069" s="601">
        <v>0</v>
      </c>
    </row>
    <row r="1070" spans="1:11" x14ac:dyDescent="0.2">
      <c r="A1070" s="599">
        <v>45797</v>
      </c>
      <c r="B1070" s="513" t="str">
        <f t="shared" si="2"/>
        <v>0520</v>
      </c>
      <c r="C1070" s="56">
        <f t="shared" si="3"/>
        <v>2025</v>
      </c>
      <c r="D1070" s="616">
        <v>0</v>
      </c>
      <c r="E1070" s="616">
        <v>0</v>
      </c>
      <c r="F1070" s="616">
        <v>0</v>
      </c>
      <c r="G1070" s="616">
        <v>0</v>
      </c>
      <c r="H1070" s="616">
        <v>0</v>
      </c>
      <c r="I1070" s="616">
        <v>0</v>
      </c>
      <c r="J1070" s="616">
        <v>0</v>
      </c>
      <c r="K1070" s="601">
        <v>0</v>
      </c>
    </row>
    <row r="1071" spans="1:11" x14ac:dyDescent="0.2">
      <c r="A1071" s="599">
        <v>45798</v>
      </c>
      <c r="B1071" s="513" t="str">
        <f t="shared" si="2"/>
        <v>0521</v>
      </c>
      <c r="C1071" s="56">
        <f t="shared" si="3"/>
        <v>2025</v>
      </c>
      <c r="D1071" s="616">
        <v>0</v>
      </c>
      <c r="E1071" s="616">
        <v>0</v>
      </c>
      <c r="F1071" s="616">
        <v>0</v>
      </c>
      <c r="G1071" s="616">
        <v>0</v>
      </c>
      <c r="H1071" s="616">
        <v>0</v>
      </c>
      <c r="I1071" s="616">
        <v>0</v>
      </c>
      <c r="J1071" s="616">
        <v>1</v>
      </c>
      <c r="K1071" s="601">
        <v>0</v>
      </c>
    </row>
    <row r="1072" spans="1:11" x14ac:dyDescent="0.2">
      <c r="A1072" s="599">
        <v>45799</v>
      </c>
      <c r="B1072" s="513" t="str">
        <f t="shared" si="2"/>
        <v>0522</v>
      </c>
      <c r="C1072" s="56">
        <f t="shared" si="3"/>
        <v>2025</v>
      </c>
      <c r="D1072" s="616">
        <v>0</v>
      </c>
      <c r="E1072" s="616">
        <v>0</v>
      </c>
      <c r="F1072" s="616">
        <v>0</v>
      </c>
      <c r="G1072" s="616">
        <v>0</v>
      </c>
      <c r="H1072" s="616">
        <v>0</v>
      </c>
      <c r="I1072" s="616">
        <v>0</v>
      </c>
      <c r="J1072" s="616">
        <v>0</v>
      </c>
      <c r="K1072" s="601">
        <v>0</v>
      </c>
    </row>
    <row r="1073" spans="1:11" x14ac:dyDescent="0.2">
      <c r="A1073" s="599">
        <v>45800</v>
      </c>
      <c r="B1073" s="513" t="str">
        <f t="shared" si="2"/>
        <v>0523</v>
      </c>
      <c r="C1073" s="56">
        <f t="shared" si="3"/>
        <v>2025</v>
      </c>
      <c r="D1073" s="616">
        <v>0</v>
      </c>
      <c r="E1073" s="616">
        <v>0</v>
      </c>
      <c r="F1073" s="616">
        <v>0</v>
      </c>
      <c r="G1073" s="616">
        <v>0</v>
      </c>
      <c r="H1073" s="616">
        <v>0</v>
      </c>
      <c r="I1073" s="616">
        <v>0</v>
      </c>
      <c r="J1073" s="616">
        <v>0</v>
      </c>
      <c r="K1073" s="601">
        <v>0</v>
      </c>
    </row>
    <row r="1074" spans="1:11" x14ac:dyDescent="0.2">
      <c r="A1074" s="599">
        <v>45801</v>
      </c>
      <c r="B1074" s="513" t="str">
        <f t="shared" si="2"/>
        <v>0524</v>
      </c>
      <c r="C1074" s="56">
        <f t="shared" si="3"/>
        <v>2025</v>
      </c>
      <c r="D1074" s="616">
        <v>0</v>
      </c>
      <c r="E1074" s="616">
        <v>0</v>
      </c>
      <c r="F1074" s="616">
        <v>0</v>
      </c>
      <c r="G1074" s="616">
        <v>0</v>
      </c>
      <c r="H1074" s="616">
        <v>0</v>
      </c>
      <c r="I1074" s="616">
        <v>0</v>
      </c>
      <c r="J1074" s="616">
        <v>0</v>
      </c>
      <c r="K1074" s="601">
        <v>0</v>
      </c>
    </row>
    <row r="1075" spans="1:11" x14ac:dyDescent="0.2">
      <c r="A1075" s="599">
        <v>45802</v>
      </c>
      <c r="B1075" s="513" t="str">
        <f t="shared" si="2"/>
        <v>0525</v>
      </c>
      <c r="C1075" s="56">
        <f t="shared" si="3"/>
        <v>2025</v>
      </c>
      <c r="D1075" s="616">
        <v>0</v>
      </c>
      <c r="E1075" s="616">
        <v>0</v>
      </c>
      <c r="F1075" s="616">
        <v>0</v>
      </c>
      <c r="G1075" s="616">
        <v>0</v>
      </c>
      <c r="H1075" s="616">
        <v>0</v>
      </c>
      <c r="I1075" s="616">
        <v>0</v>
      </c>
      <c r="J1075" s="616">
        <v>0</v>
      </c>
      <c r="K1075" s="601">
        <v>0</v>
      </c>
    </row>
    <row r="1076" spans="1:11" x14ac:dyDescent="0.2">
      <c r="A1076" s="599">
        <v>45803</v>
      </c>
      <c r="B1076" s="513" t="str">
        <f t="shared" si="2"/>
        <v>0526</v>
      </c>
      <c r="C1076" s="56">
        <f t="shared" si="3"/>
        <v>2025</v>
      </c>
      <c r="D1076" s="616">
        <v>0</v>
      </c>
      <c r="E1076" s="616">
        <v>0</v>
      </c>
      <c r="F1076" s="616">
        <v>0</v>
      </c>
      <c r="G1076" s="616">
        <v>0</v>
      </c>
      <c r="H1076" s="616">
        <v>0</v>
      </c>
      <c r="I1076" s="616">
        <v>0</v>
      </c>
      <c r="J1076" s="616">
        <v>0</v>
      </c>
      <c r="K1076" s="601">
        <v>1</v>
      </c>
    </row>
    <row r="1077" spans="1:11" x14ac:dyDescent="0.2">
      <c r="A1077" s="599">
        <v>45804</v>
      </c>
      <c r="B1077" s="513" t="str">
        <f t="shared" si="2"/>
        <v>0527</v>
      </c>
      <c r="C1077" s="56">
        <f t="shared" si="3"/>
        <v>2025</v>
      </c>
      <c r="D1077" s="616">
        <v>0</v>
      </c>
      <c r="E1077" s="616">
        <v>0</v>
      </c>
      <c r="F1077" s="616">
        <v>0</v>
      </c>
      <c r="G1077" s="616">
        <v>0</v>
      </c>
      <c r="H1077" s="616">
        <v>0</v>
      </c>
      <c r="I1077" s="616">
        <v>0</v>
      </c>
      <c r="J1077" s="616">
        <v>0</v>
      </c>
      <c r="K1077" s="601">
        <v>0</v>
      </c>
    </row>
    <row r="1078" spans="1:11" x14ac:dyDescent="0.2">
      <c r="A1078" s="599">
        <v>45805</v>
      </c>
      <c r="B1078" s="513" t="str">
        <f t="shared" si="2"/>
        <v>0528</v>
      </c>
      <c r="C1078" s="56">
        <f t="shared" si="3"/>
        <v>2025</v>
      </c>
      <c r="D1078" s="616">
        <v>0</v>
      </c>
      <c r="E1078" s="616">
        <v>0</v>
      </c>
      <c r="F1078" s="616">
        <v>0</v>
      </c>
      <c r="G1078" s="616">
        <v>0</v>
      </c>
      <c r="H1078" s="616">
        <v>0</v>
      </c>
      <c r="I1078" s="616">
        <v>0</v>
      </c>
      <c r="J1078" s="616">
        <v>0</v>
      </c>
      <c r="K1078" s="601">
        <v>0</v>
      </c>
    </row>
    <row r="1079" spans="1:11" x14ac:dyDescent="0.2">
      <c r="A1079" s="599">
        <v>45806</v>
      </c>
      <c r="B1079" s="513" t="str">
        <f t="shared" si="2"/>
        <v>0529</v>
      </c>
      <c r="C1079" s="56">
        <f t="shared" si="3"/>
        <v>2025</v>
      </c>
      <c r="D1079" s="616">
        <v>0</v>
      </c>
      <c r="E1079" s="616">
        <v>0</v>
      </c>
      <c r="F1079" s="616">
        <v>0</v>
      </c>
      <c r="G1079" s="616">
        <v>0</v>
      </c>
      <c r="H1079" s="616">
        <v>0</v>
      </c>
      <c r="I1079" s="616">
        <v>0</v>
      </c>
      <c r="J1079" s="616">
        <v>0</v>
      </c>
      <c r="K1079" s="601">
        <v>0</v>
      </c>
    </row>
    <row r="1080" spans="1:11" x14ac:dyDescent="0.2">
      <c r="A1080" s="599">
        <v>45807</v>
      </c>
      <c r="B1080" s="513" t="str">
        <f t="shared" si="2"/>
        <v>0530</v>
      </c>
      <c r="C1080" s="56">
        <f t="shared" si="3"/>
        <v>2025</v>
      </c>
      <c r="D1080" s="616">
        <v>0</v>
      </c>
      <c r="E1080" s="616">
        <v>0</v>
      </c>
      <c r="F1080" s="616">
        <v>0</v>
      </c>
      <c r="G1080" s="616">
        <v>0</v>
      </c>
      <c r="H1080" s="616">
        <v>0</v>
      </c>
      <c r="I1080" s="616">
        <v>0</v>
      </c>
      <c r="J1080" s="616">
        <v>1</v>
      </c>
      <c r="K1080" s="601">
        <v>0</v>
      </c>
    </row>
    <row r="1081" spans="1:11" x14ac:dyDescent="0.2">
      <c r="A1081" s="599">
        <v>45808</v>
      </c>
      <c r="B1081" s="513" t="str">
        <f t="shared" si="2"/>
        <v>0531</v>
      </c>
      <c r="C1081" s="56">
        <f t="shared" si="3"/>
        <v>2025</v>
      </c>
      <c r="D1081" s="616">
        <v>0</v>
      </c>
      <c r="E1081" s="616">
        <v>0</v>
      </c>
      <c r="F1081" s="616">
        <v>0</v>
      </c>
      <c r="G1081" s="616">
        <v>0</v>
      </c>
      <c r="H1081" s="616">
        <v>0</v>
      </c>
      <c r="I1081" s="616">
        <v>0</v>
      </c>
      <c r="J1081" s="616">
        <v>0</v>
      </c>
      <c r="K1081" s="601">
        <v>0</v>
      </c>
    </row>
    <row r="1082" spans="1:11" x14ac:dyDescent="0.2">
      <c r="A1082" s="599">
        <v>45809</v>
      </c>
      <c r="B1082" s="513" t="str">
        <f t="shared" si="2"/>
        <v>0601</v>
      </c>
      <c r="C1082" s="56">
        <f t="shared" si="3"/>
        <v>2025</v>
      </c>
      <c r="D1082" s="616">
        <v>0</v>
      </c>
      <c r="E1082" s="616">
        <v>0</v>
      </c>
      <c r="F1082" s="616">
        <v>0</v>
      </c>
      <c r="G1082" s="616">
        <v>0</v>
      </c>
      <c r="H1082" s="616">
        <v>0</v>
      </c>
      <c r="I1082" s="616">
        <v>0</v>
      </c>
      <c r="J1082" s="616">
        <v>0</v>
      </c>
      <c r="K1082" s="601">
        <v>0</v>
      </c>
    </row>
    <row r="1083" spans="1:11" x14ac:dyDescent="0.2">
      <c r="A1083" s="599">
        <v>45810</v>
      </c>
      <c r="B1083" s="513" t="str">
        <f t="shared" si="2"/>
        <v>0602</v>
      </c>
      <c r="C1083" s="56">
        <f t="shared" si="3"/>
        <v>2025</v>
      </c>
      <c r="D1083" s="616">
        <v>0</v>
      </c>
      <c r="E1083" s="616">
        <v>0</v>
      </c>
      <c r="F1083" s="616">
        <v>0</v>
      </c>
      <c r="G1083" s="616">
        <v>0</v>
      </c>
      <c r="H1083" s="616">
        <v>0</v>
      </c>
      <c r="I1083" s="616">
        <v>0</v>
      </c>
      <c r="J1083" s="616">
        <v>0</v>
      </c>
      <c r="K1083" s="601">
        <v>0</v>
      </c>
    </row>
    <row r="1084" spans="1:11" x14ac:dyDescent="0.2">
      <c r="A1084" s="599">
        <v>45811</v>
      </c>
      <c r="B1084" s="513" t="str">
        <f t="shared" si="2"/>
        <v>0603</v>
      </c>
      <c r="C1084" s="56">
        <f t="shared" si="3"/>
        <v>2025</v>
      </c>
      <c r="D1084" s="616">
        <v>0</v>
      </c>
      <c r="E1084" s="616">
        <v>0</v>
      </c>
      <c r="F1084" s="616">
        <v>0</v>
      </c>
      <c r="G1084" s="616">
        <v>0</v>
      </c>
      <c r="H1084" s="616">
        <v>0</v>
      </c>
      <c r="I1084" s="616">
        <v>0</v>
      </c>
      <c r="J1084" s="616">
        <v>0</v>
      </c>
      <c r="K1084" s="601">
        <v>0</v>
      </c>
    </row>
    <row r="1085" spans="1:11" x14ac:dyDescent="0.2">
      <c r="A1085" s="599">
        <v>45812</v>
      </c>
      <c r="B1085" s="513" t="str">
        <f t="shared" ref="B1085:B1147" si="4">CONCATENATE(TEXT(A1085,"mm"),TEXT(A1085,"dd"))</f>
        <v>0604</v>
      </c>
      <c r="C1085" s="56">
        <f t="shared" ref="C1085:C1147" si="5">YEAR(A1085)</f>
        <v>2025</v>
      </c>
      <c r="D1085" s="616">
        <v>0</v>
      </c>
      <c r="E1085" s="616">
        <v>0</v>
      </c>
      <c r="F1085" s="616">
        <v>0</v>
      </c>
      <c r="G1085" s="616">
        <v>0</v>
      </c>
      <c r="H1085" s="616">
        <v>0</v>
      </c>
      <c r="I1085" s="616">
        <v>0</v>
      </c>
      <c r="J1085" s="616">
        <v>0</v>
      </c>
      <c r="K1085" s="601">
        <v>0</v>
      </c>
    </row>
    <row r="1086" spans="1:11" x14ac:dyDescent="0.2">
      <c r="A1086" s="599">
        <v>45813</v>
      </c>
      <c r="B1086" s="513" t="str">
        <f t="shared" si="4"/>
        <v>0605</v>
      </c>
      <c r="C1086" s="56">
        <f t="shared" si="5"/>
        <v>2025</v>
      </c>
      <c r="D1086" s="616">
        <v>0</v>
      </c>
      <c r="E1086" s="616">
        <v>0</v>
      </c>
      <c r="F1086" s="616">
        <v>0</v>
      </c>
      <c r="G1086" s="616">
        <v>0</v>
      </c>
      <c r="H1086" s="616">
        <v>0</v>
      </c>
      <c r="I1086" s="616">
        <v>0</v>
      </c>
      <c r="J1086" s="616">
        <v>0</v>
      </c>
      <c r="K1086" s="601">
        <v>0</v>
      </c>
    </row>
    <row r="1087" spans="1:11" x14ac:dyDescent="0.2">
      <c r="A1087" s="599">
        <v>45814</v>
      </c>
      <c r="B1087" s="513" t="str">
        <f t="shared" si="4"/>
        <v>0606</v>
      </c>
      <c r="C1087" s="56">
        <f t="shared" si="5"/>
        <v>2025</v>
      </c>
      <c r="D1087" s="616">
        <v>0</v>
      </c>
      <c r="E1087" s="616">
        <v>0</v>
      </c>
      <c r="F1087" s="616">
        <v>0</v>
      </c>
      <c r="G1087" s="616">
        <v>0</v>
      </c>
      <c r="H1087" s="616">
        <v>0</v>
      </c>
      <c r="I1087" s="616">
        <v>0</v>
      </c>
      <c r="J1087" s="616">
        <v>0</v>
      </c>
      <c r="K1087" s="601">
        <v>0</v>
      </c>
    </row>
    <row r="1088" spans="1:11" x14ac:dyDescent="0.2">
      <c r="A1088" s="599">
        <v>45815</v>
      </c>
      <c r="B1088" s="513" t="str">
        <f t="shared" si="4"/>
        <v>0607</v>
      </c>
      <c r="C1088" s="56">
        <f t="shared" si="5"/>
        <v>2025</v>
      </c>
      <c r="D1088" s="616">
        <v>0</v>
      </c>
      <c r="E1088" s="616">
        <v>0</v>
      </c>
      <c r="F1088" s="616">
        <v>0</v>
      </c>
      <c r="G1088" s="616">
        <v>0</v>
      </c>
      <c r="H1088" s="616">
        <v>0</v>
      </c>
      <c r="I1088" s="616">
        <v>0</v>
      </c>
      <c r="J1088" s="616">
        <v>0</v>
      </c>
      <c r="K1088" s="601">
        <v>0</v>
      </c>
    </row>
    <row r="1089" spans="1:11" x14ac:dyDescent="0.2">
      <c r="A1089" s="599">
        <v>45816</v>
      </c>
      <c r="B1089" s="513" t="str">
        <f t="shared" si="4"/>
        <v>0608</v>
      </c>
      <c r="C1089" s="56">
        <f t="shared" si="5"/>
        <v>2025</v>
      </c>
      <c r="D1089" s="616">
        <v>0</v>
      </c>
      <c r="E1089" s="616">
        <v>0</v>
      </c>
      <c r="F1089" s="616">
        <v>0</v>
      </c>
      <c r="G1089" s="616">
        <v>0</v>
      </c>
      <c r="H1089" s="616">
        <v>0</v>
      </c>
      <c r="I1089" s="616">
        <v>0</v>
      </c>
      <c r="J1089" s="616">
        <v>0</v>
      </c>
      <c r="K1089" s="601">
        <v>0</v>
      </c>
    </row>
    <row r="1090" spans="1:11" x14ac:dyDescent="0.2">
      <c r="A1090" s="599">
        <v>45817</v>
      </c>
      <c r="B1090" s="513" t="str">
        <f t="shared" si="4"/>
        <v>0609</v>
      </c>
      <c r="C1090" s="56">
        <f t="shared" si="5"/>
        <v>2025</v>
      </c>
      <c r="D1090" s="616">
        <v>0</v>
      </c>
      <c r="E1090" s="616">
        <v>0</v>
      </c>
      <c r="F1090" s="616">
        <v>0</v>
      </c>
      <c r="G1090" s="616">
        <v>0</v>
      </c>
      <c r="H1090" s="616">
        <v>0</v>
      </c>
      <c r="I1090" s="616">
        <v>0</v>
      </c>
      <c r="J1090" s="616">
        <v>2</v>
      </c>
      <c r="K1090" s="601">
        <v>0</v>
      </c>
    </row>
    <row r="1091" spans="1:11" x14ac:dyDescent="0.2">
      <c r="A1091" s="599">
        <v>45818</v>
      </c>
      <c r="B1091" s="513" t="str">
        <f t="shared" si="4"/>
        <v>0610</v>
      </c>
      <c r="C1091" s="56">
        <f t="shared" si="5"/>
        <v>2025</v>
      </c>
      <c r="D1091" s="616">
        <v>0</v>
      </c>
      <c r="E1091" s="616">
        <v>0</v>
      </c>
      <c r="F1091" s="616">
        <v>0</v>
      </c>
      <c r="G1091" s="616">
        <v>0</v>
      </c>
      <c r="H1091" s="616">
        <v>0</v>
      </c>
      <c r="I1091" s="616">
        <v>0</v>
      </c>
      <c r="J1091" s="616">
        <v>0</v>
      </c>
      <c r="K1091" s="601">
        <v>0</v>
      </c>
    </row>
    <row r="1092" spans="1:11" x14ac:dyDescent="0.2">
      <c r="A1092" s="599">
        <v>45819</v>
      </c>
      <c r="B1092" s="513" t="str">
        <f t="shared" si="4"/>
        <v>0611</v>
      </c>
      <c r="C1092" s="56">
        <f t="shared" si="5"/>
        <v>2025</v>
      </c>
      <c r="D1092" s="616">
        <v>0</v>
      </c>
      <c r="E1092" s="616">
        <v>0</v>
      </c>
      <c r="F1092" s="616">
        <v>0</v>
      </c>
      <c r="G1092" s="616">
        <v>0</v>
      </c>
      <c r="H1092" s="616">
        <v>0</v>
      </c>
      <c r="I1092" s="616">
        <v>0</v>
      </c>
      <c r="J1092" s="616">
        <v>0</v>
      </c>
      <c r="K1092" s="601">
        <v>0</v>
      </c>
    </row>
    <row r="1093" spans="1:11" x14ac:dyDescent="0.2">
      <c r="A1093" s="599">
        <v>45820</v>
      </c>
      <c r="B1093" s="513" t="str">
        <f t="shared" si="4"/>
        <v>0612</v>
      </c>
      <c r="C1093" s="56">
        <f t="shared" si="5"/>
        <v>2025</v>
      </c>
      <c r="D1093" s="616">
        <v>0</v>
      </c>
      <c r="E1093" s="616">
        <v>0</v>
      </c>
      <c r="F1093" s="616">
        <v>0</v>
      </c>
      <c r="G1093" s="616">
        <v>0</v>
      </c>
      <c r="H1093" s="616">
        <v>0</v>
      </c>
      <c r="I1093" s="616">
        <v>0</v>
      </c>
      <c r="J1093" s="616">
        <v>0</v>
      </c>
      <c r="K1093" s="601">
        <v>0</v>
      </c>
    </row>
    <row r="1094" spans="1:11" x14ac:dyDescent="0.2">
      <c r="A1094" s="599">
        <v>45821</v>
      </c>
      <c r="B1094" s="513" t="str">
        <f t="shared" si="4"/>
        <v>0613</v>
      </c>
      <c r="C1094" s="56">
        <f t="shared" si="5"/>
        <v>2025</v>
      </c>
      <c r="D1094" s="616">
        <v>0</v>
      </c>
      <c r="E1094" s="616">
        <v>0</v>
      </c>
      <c r="F1094" s="616">
        <v>0</v>
      </c>
      <c r="G1094" s="616">
        <v>0</v>
      </c>
      <c r="H1094" s="616">
        <v>0</v>
      </c>
      <c r="I1094" s="616">
        <v>0</v>
      </c>
      <c r="J1094" s="616">
        <v>0</v>
      </c>
      <c r="K1094" s="601">
        <v>0</v>
      </c>
    </row>
    <row r="1095" spans="1:11" x14ac:dyDescent="0.2">
      <c r="A1095" s="599">
        <v>45822</v>
      </c>
      <c r="B1095" s="513" t="str">
        <f t="shared" si="4"/>
        <v>0614</v>
      </c>
      <c r="C1095" s="56">
        <f t="shared" si="5"/>
        <v>2025</v>
      </c>
      <c r="D1095" s="616">
        <v>0</v>
      </c>
      <c r="E1095" s="616">
        <v>0</v>
      </c>
      <c r="F1095" s="616">
        <v>0</v>
      </c>
      <c r="G1095" s="616">
        <v>0</v>
      </c>
      <c r="H1095" s="616">
        <v>0</v>
      </c>
      <c r="I1095" s="616">
        <v>0</v>
      </c>
      <c r="J1095" s="616">
        <v>0</v>
      </c>
      <c r="K1095" s="601">
        <v>0</v>
      </c>
    </row>
    <row r="1096" spans="1:11" x14ac:dyDescent="0.2">
      <c r="A1096" s="599">
        <v>45823</v>
      </c>
      <c r="B1096" s="513" t="str">
        <f t="shared" si="4"/>
        <v>0615</v>
      </c>
      <c r="C1096" s="56">
        <f t="shared" si="5"/>
        <v>2025</v>
      </c>
      <c r="D1096" s="616">
        <v>0</v>
      </c>
      <c r="E1096" s="616">
        <v>0</v>
      </c>
      <c r="F1096" s="616">
        <v>0</v>
      </c>
      <c r="G1096" s="616">
        <v>0</v>
      </c>
      <c r="H1096" s="616">
        <v>0</v>
      </c>
      <c r="I1096" s="616">
        <v>0</v>
      </c>
      <c r="J1096" s="616">
        <v>0</v>
      </c>
      <c r="K1096" s="601">
        <v>0</v>
      </c>
    </row>
    <row r="1097" spans="1:11" x14ac:dyDescent="0.2">
      <c r="A1097" s="599">
        <v>45824</v>
      </c>
      <c r="B1097" s="513" t="str">
        <f t="shared" si="4"/>
        <v>0616</v>
      </c>
      <c r="C1097" s="56">
        <f t="shared" si="5"/>
        <v>2025</v>
      </c>
      <c r="D1097" s="616">
        <v>0</v>
      </c>
      <c r="E1097" s="616">
        <v>0</v>
      </c>
      <c r="F1097" s="616">
        <v>0</v>
      </c>
      <c r="G1097" s="616">
        <v>0</v>
      </c>
      <c r="H1097" s="616">
        <v>0</v>
      </c>
      <c r="I1097" s="616">
        <v>0</v>
      </c>
      <c r="J1097" s="616">
        <v>0</v>
      </c>
      <c r="K1097" s="601">
        <v>0</v>
      </c>
    </row>
    <row r="1098" spans="1:11" x14ac:dyDescent="0.2">
      <c r="A1098" s="599">
        <v>45825</v>
      </c>
      <c r="B1098" s="513" t="str">
        <f t="shared" si="4"/>
        <v>0617</v>
      </c>
      <c r="C1098" s="56">
        <f t="shared" si="5"/>
        <v>2025</v>
      </c>
      <c r="D1098" s="616">
        <v>0</v>
      </c>
      <c r="E1098" s="616">
        <v>0</v>
      </c>
      <c r="F1098" s="616">
        <v>0</v>
      </c>
      <c r="G1098" s="616">
        <v>0</v>
      </c>
      <c r="H1098" s="616">
        <v>0</v>
      </c>
      <c r="I1098" s="616">
        <v>0</v>
      </c>
      <c r="J1098" s="616">
        <v>0</v>
      </c>
      <c r="K1098" s="601">
        <v>0</v>
      </c>
    </row>
    <row r="1099" spans="1:11" x14ac:dyDescent="0.2">
      <c r="A1099" s="599">
        <v>45826</v>
      </c>
      <c r="B1099" s="513" t="str">
        <f t="shared" si="4"/>
        <v>0618</v>
      </c>
      <c r="C1099" s="56">
        <f t="shared" si="5"/>
        <v>2025</v>
      </c>
      <c r="D1099" s="616">
        <v>0</v>
      </c>
      <c r="E1099" s="616">
        <v>0</v>
      </c>
      <c r="F1099" s="616">
        <v>0</v>
      </c>
      <c r="G1099" s="616">
        <v>0</v>
      </c>
      <c r="H1099" s="616">
        <v>0</v>
      </c>
      <c r="I1099" s="616">
        <v>0</v>
      </c>
      <c r="J1099" s="616">
        <v>1.02</v>
      </c>
      <c r="K1099" s="601">
        <v>0</v>
      </c>
    </row>
    <row r="1100" spans="1:11" x14ac:dyDescent="0.2">
      <c r="A1100" s="599">
        <v>45827</v>
      </c>
      <c r="B1100" s="513" t="str">
        <f t="shared" si="4"/>
        <v>0619</v>
      </c>
      <c r="C1100" s="56">
        <f t="shared" si="5"/>
        <v>2025</v>
      </c>
      <c r="D1100" s="616">
        <v>0</v>
      </c>
      <c r="E1100" s="616">
        <v>0</v>
      </c>
      <c r="F1100" s="616">
        <v>0</v>
      </c>
      <c r="G1100" s="616">
        <v>0</v>
      </c>
      <c r="H1100" s="616">
        <v>0</v>
      </c>
      <c r="I1100" s="616">
        <v>0</v>
      </c>
      <c r="J1100" s="616">
        <v>0</v>
      </c>
      <c r="K1100" s="601">
        <v>0</v>
      </c>
    </row>
    <row r="1101" spans="1:11" x14ac:dyDescent="0.2">
      <c r="A1101" s="599">
        <v>45828</v>
      </c>
      <c r="B1101" s="513" t="str">
        <f t="shared" si="4"/>
        <v>0620</v>
      </c>
      <c r="C1101" s="56">
        <f t="shared" si="5"/>
        <v>2025</v>
      </c>
      <c r="D1101" s="616">
        <v>0</v>
      </c>
      <c r="E1101" s="616">
        <v>0</v>
      </c>
      <c r="F1101" s="616">
        <v>0</v>
      </c>
      <c r="G1101" s="616">
        <v>0</v>
      </c>
      <c r="H1101" s="616">
        <v>0</v>
      </c>
      <c r="I1101" s="616">
        <v>0</v>
      </c>
      <c r="J1101" s="616">
        <v>0</v>
      </c>
      <c r="K1101" s="601">
        <v>0</v>
      </c>
    </row>
    <row r="1102" spans="1:11" x14ac:dyDescent="0.2">
      <c r="A1102" s="599">
        <v>45829</v>
      </c>
      <c r="B1102" s="513" t="str">
        <f t="shared" si="4"/>
        <v>0621</v>
      </c>
      <c r="C1102" s="56">
        <f t="shared" si="5"/>
        <v>2025</v>
      </c>
      <c r="D1102" s="616">
        <v>0</v>
      </c>
      <c r="E1102" s="616">
        <v>0</v>
      </c>
      <c r="F1102" s="616">
        <v>0</v>
      </c>
      <c r="G1102" s="616">
        <v>0</v>
      </c>
      <c r="H1102" s="616">
        <v>0</v>
      </c>
      <c r="I1102" s="616">
        <v>0</v>
      </c>
      <c r="J1102" s="616">
        <v>0</v>
      </c>
      <c r="K1102" s="601">
        <v>0</v>
      </c>
    </row>
    <row r="1103" spans="1:11" x14ac:dyDescent="0.2">
      <c r="A1103" s="599">
        <v>45830</v>
      </c>
      <c r="B1103" s="513" t="str">
        <f t="shared" si="4"/>
        <v>0622</v>
      </c>
      <c r="C1103" s="56">
        <f t="shared" si="5"/>
        <v>2025</v>
      </c>
      <c r="D1103" s="616">
        <v>0</v>
      </c>
      <c r="E1103" s="616">
        <v>0</v>
      </c>
      <c r="F1103" s="616">
        <v>0</v>
      </c>
      <c r="G1103" s="616">
        <v>0</v>
      </c>
      <c r="H1103" s="616">
        <v>0</v>
      </c>
      <c r="I1103" s="616">
        <v>0</v>
      </c>
      <c r="J1103" s="616">
        <v>3.26</v>
      </c>
      <c r="K1103" s="601">
        <v>0</v>
      </c>
    </row>
    <row r="1104" spans="1:11" x14ac:dyDescent="0.2">
      <c r="A1104" s="599">
        <v>45831</v>
      </c>
      <c r="B1104" s="513" t="str">
        <f t="shared" si="4"/>
        <v>0623</v>
      </c>
      <c r="C1104" s="56">
        <f t="shared" si="5"/>
        <v>2025</v>
      </c>
      <c r="D1104" s="616">
        <v>0</v>
      </c>
      <c r="E1104" s="616">
        <v>0</v>
      </c>
      <c r="F1104" s="616">
        <v>0</v>
      </c>
      <c r="G1104" s="616">
        <v>0</v>
      </c>
      <c r="H1104" s="616">
        <v>0</v>
      </c>
      <c r="I1104" s="616">
        <v>0</v>
      </c>
      <c r="J1104" s="616">
        <v>0</v>
      </c>
      <c r="K1104" s="601">
        <v>0</v>
      </c>
    </row>
    <row r="1105" spans="1:11" x14ac:dyDescent="0.2">
      <c r="A1105" s="599">
        <v>45832</v>
      </c>
      <c r="B1105" s="513" t="str">
        <f t="shared" si="4"/>
        <v>0624</v>
      </c>
      <c r="C1105" s="56">
        <f t="shared" si="5"/>
        <v>2025</v>
      </c>
      <c r="D1105" s="616">
        <v>0</v>
      </c>
      <c r="E1105" s="616">
        <v>0</v>
      </c>
      <c r="F1105" s="616">
        <v>0</v>
      </c>
      <c r="G1105" s="616">
        <v>0</v>
      </c>
      <c r="H1105" s="616">
        <v>0</v>
      </c>
      <c r="I1105" s="616">
        <v>0</v>
      </c>
      <c r="J1105" s="616">
        <v>0</v>
      </c>
      <c r="K1105" s="601">
        <v>0</v>
      </c>
    </row>
    <row r="1106" spans="1:11" x14ac:dyDescent="0.2">
      <c r="A1106" s="599">
        <v>45833</v>
      </c>
      <c r="B1106" s="513" t="str">
        <f t="shared" si="4"/>
        <v>0625</v>
      </c>
      <c r="C1106" s="56">
        <f t="shared" si="5"/>
        <v>2025</v>
      </c>
      <c r="D1106" s="616">
        <v>0</v>
      </c>
      <c r="E1106" s="616">
        <v>0</v>
      </c>
      <c r="F1106" s="616">
        <v>0</v>
      </c>
      <c r="G1106" s="616">
        <v>0</v>
      </c>
      <c r="H1106" s="616">
        <v>0</v>
      </c>
      <c r="I1106" s="616">
        <v>0</v>
      </c>
      <c r="J1106" s="616">
        <v>0</v>
      </c>
      <c r="K1106" s="601">
        <v>1.18</v>
      </c>
    </row>
    <row r="1107" spans="1:11" x14ac:dyDescent="0.2">
      <c r="A1107" s="599">
        <v>45834</v>
      </c>
      <c r="B1107" s="513" t="str">
        <f t="shared" si="4"/>
        <v>0626</v>
      </c>
      <c r="C1107" s="56">
        <f t="shared" si="5"/>
        <v>2025</v>
      </c>
      <c r="D1107" s="616">
        <v>0</v>
      </c>
      <c r="E1107" s="616">
        <v>0</v>
      </c>
      <c r="F1107" s="616">
        <v>0</v>
      </c>
      <c r="G1107" s="616">
        <v>0</v>
      </c>
      <c r="H1107" s="616">
        <v>0</v>
      </c>
      <c r="I1107" s="616">
        <v>0</v>
      </c>
      <c r="J1107" s="616">
        <v>0</v>
      </c>
      <c r="K1107" s="601">
        <v>0</v>
      </c>
    </row>
    <row r="1108" spans="1:11" x14ac:dyDescent="0.2">
      <c r="A1108" s="599">
        <v>45835</v>
      </c>
      <c r="B1108" s="513" t="str">
        <f t="shared" si="4"/>
        <v>0627</v>
      </c>
      <c r="C1108" s="56">
        <f t="shared" si="5"/>
        <v>2025</v>
      </c>
      <c r="D1108" s="616">
        <v>0</v>
      </c>
      <c r="E1108" s="616">
        <v>0</v>
      </c>
      <c r="F1108" s="616">
        <v>0</v>
      </c>
      <c r="G1108" s="616">
        <v>0</v>
      </c>
      <c r="H1108" s="616">
        <v>0</v>
      </c>
      <c r="I1108" s="616">
        <v>0</v>
      </c>
      <c r="J1108" s="616">
        <v>0</v>
      </c>
      <c r="K1108" s="601">
        <v>0</v>
      </c>
    </row>
    <row r="1109" spans="1:11" x14ac:dyDescent="0.2">
      <c r="A1109" s="599">
        <v>45836</v>
      </c>
      <c r="B1109" s="513" t="str">
        <f t="shared" si="4"/>
        <v>0628</v>
      </c>
      <c r="C1109" s="56">
        <f t="shared" si="5"/>
        <v>2025</v>
      </c>
      <c r="D1109" s="616">
        <v>0</v>
      </c>
      <c r="E1109" s="616">
        <v>0</v>
      </c>
      <c r="F1109" s="616">
        <v>0</v>
      </c>
      <c r="G1109" s="616">
        <v>0</v>
      </c>
      <c r="H1109" s="616">
        <v>0</v>
      </c>
      <c r="I1109" s="616">
        <v>0</v>
      </c>
      <c r="J1109" s="616">
        <v>0</v>
      </c>
      <c r="K1109" s="601">
        <v>0</v>
      </c>
    </row>
    <row r="1110" spans="1:11" x14ac:dyDescent="0.2">
      <c r="A1110" s="599">
        <v>45837</v>
      </c>
      <c r="B1110" s="513" t="str">
        <f t="shared" si="4"/>
        <v>0629</v>
      </c>
      <c r="C1110" s="56">
        <f t="shared" si="5"/>
        <v>2025</v>
      </c>
      <c r="D1110" s="616">
        <v>1.25</v>
      </c>
      <c r="E1110" s="616">
        <v>0</v>
      </c>
      <c r="F1110" s="616">
        <v>0</v>
      </c>
      <c r="G1110" s="616">
        <v>0</v>
      </c>
      <c r="H1110" s="616">
        <v>0</v>
      </c>
      <c r="I1110" s="616">
        <v>0</v>
      </c>
      <c r="J1110" s="616">
        <v>0</v>
      </c>
      <c r="K1110" s="601">
        <v>0</v>
      </c>
    </row>
    <row r="1111" spans="1:11" x14ac:dyDescent="0.2">
      <c r="A1111" s="599">
        <v>45838</v>
      </c>
      <c r="B1111" s="513" t="str">
        <f t="shared" si="4"/>
        <v>0630</v>
      </c>
      <c r="C1111" s="56">
        <f t="shared" si="5"/>
        <v>2025</v>
      </c>
      <c r="D1111" s="616">
        <v>0</v>
      </c>
      <c r="E1111" s="616">
        <v>0</v>
      </c>
      <c r="F1111" s="616">
        <v>0</v>
      </c>
      <c r="G1111" s="616">
        <v>0</v>
      </c>
      <c r="H1111" s="616">
        <v>0</v>
      </c>
      <c r="I1111" s="616">
        <v>0</v>
      </c>
      <c r="J1111" s="616">
        <v>0</v>
      </c>
      <c r="K1111" s="601">
        <v>0</v>
      </c>
    </row>
    <row r="1112" spans="1:11" x14ac:dyDescent="0.2">
      <c r="A1112" s="599">
        <v>45839</v>
      </c>
      <c r="B1112" s="513" t="str">
        <f t="shared" si="4"/>
        <v>0701</v>
      </c>
      <c r="C1112" s="56">
        <f t="shared" si="5"/>
        <v>2025</v>
      </c>
      <c r="D1112" s="616">
        <v>1.18</v>
      </c>
      <c r="E1112" s="616">
        <v>0</v>
      </c>
      <c r="F1112" s="616">
        <v>0</v>
      </c>
      <c r="G1112" s="616">
        <v>0</v>
      </c>
      <c r="H1112" s="616">
        <v>0</v>
      </c>
      <c r="I1112" s="616">
        <v>0</v>
      </c>
      <c r="J1112" s="616">
        <v>0</v>
      </c>
      <c r="K1112" s="601">
        <v>1.18</v>
      </c>
    </row>
    <row r="1113" spans="1:11" x14ac:dyDescent="0.2">
      <c r="A1113" s="599">
        <v>45840</v>
      </c>
      <c r="B1113" s="513" t="str">
        <f t="shared" si="4"/>
        <v>0702</v>
      </c>
      <c r="C1113" s="56">
        <f t="shared" si="5"/>
        <v>2025</v>
      </c>
      <c r="D1113" s="616">
        <v>0</v>
      </c>
      <c r="E1113" s="616">
        <v>0</v>
      </c>
      <c r="F1113" s="616">
        <v>0</v>
      </c>
      <c r="G1113" s="616">
        <v>0</v>
      </c>
      <c r="H1113" s="616">
        <v>0</v>
      </c>
      <c r="I1113" s="616">
        <v>0</v>
      </c>
      <c r="J1113" s="616">
        <v>0</v>
      </c>
      <c r="K1113" s="601">
        <v>0</v>
      </c>
    </row>
    <row r="1114" spans="1:11" x14ac:dyDescent="0.2">
      <c r="A1114" s="599">
        <v>45841</v>
      </c>
      <c r="B1114" s="513" t="str">
        <f t="shared" si="4"/>
        <v>0703</v>
      </c>
      <c r="C1114" s="56">
        <f t="shared" si="5"/>
        <v>2025</v>
      </c>
      <c r="D1114" s="616">
        <v>0</v>
      </c>
      <c r="E1114" s="616">
        <v>0</v>
      </c>
      <c r="F1114" s="616">
        <v>0</v>
      </c>
      <c r="G1114" s="616">
        <v>0</v>
      </c>
      <c r="H1114" s="616">
        <v>0</v>
      </c>
      <c r="I1114" s="616">
        <v>0</v>
      </c>
      <c r="J1114" s="616">
        <v>1.29</v>
      </c>
      <c r="K1114" s="601">
        <v>0</v>
      </c>
    </row>
    <row r="1115" spans="1:11" x14ac:dyDescent="0.2">
      <c r="A1115" s="599">
        <v>45842</v>
      </c>
      <c r="B1115" s="513" t="str">
        <f t="shared" si="4"/>
        <v>0704</v>
      </c>
      <c r="C1115" s="56">
        <f t="shared" si="5"/>
        <v>2025</v>
      </c>
      <c r="D1115" s="616">
        <v>0</v>
      </c>
      <c r="E1115" s="616">
        <v>0</v>
      </c>
      <c r="F1115" s="616">
        <v>0</v>
      </c>
      <c r="G1115" s="616">
        <v>0</v>
      </c>
      <c r="H1115" s="616">
        <v>0</v>
      </c>
      <c r="I1115" s="616">
        <v>0</v>
      </c>
      <c r="J1115" s="616">
        <v>0</v>
      </c>
      <c r="K1115" s="601">
        <v>0</v>
      </c>
    </row>
    <row r="1116" spans="1:11" x14ac:dyDescent="0.2">
      <c r="A1116" s="599">
        <v>45843</v>
      </c>
      <c r="B1116" s="513" t="str">
        <f t="shared" si="4"/>
        <v>0705</v>
      </c>
      <c r="C1116" s="56">
        <f t="shared" si="5"/>
        <v>2025</v>
      </c>
      <c r="D1116" s="616">
        <v>0</v>
      </c>
      <c r="E1116" s="616">
        <v>0</v>
      </c>
      <c r="F1116" s="616">
        <v>0</v>
      </c>
      <c r="G1116" s="616">
        <v>0</v>
      </c>
      <c r="H1116" s="616">
        <v>0</v>
      </c>
      <c r="I1116" s="616">
        <v>0</v>
      </c>
      <c r="J1116" s="616">
        <v>1.4</v>
      </c>
      <c r="K1116" s="601">
        <v>0</v>
      </c>
    </row>
    <row r="1117" spans="1:11" x14ac:dyDescent="0.2">
      <c r="A1117" s="599">
        <v>45844</v>
      </c>
      <c r="B1117" s="513" t="str">
        <f t="shared" si="4"/>
        <v>0706</v>
      </c>
      <c r="C1117" s="56">
        <f t="shared" si="5"/>
        <v>2025</v>
      </c>
      <c r="D1117" s="616">
        <v>0</v>
      </c>
      <c r="E1117" s="616">
        <v>0</v>
      </c>
      <c r="F1117" s="616">
        <v>0</v>
      </c>
      <c r="G1117" s="616">
        <v>0</v>
      </c>
      <c r="H1117" s="616">
        <v>0</v>
      </c>
      <c r="I1117" s="616">
        <v>0</v>
      </c>
      <c r="J1117" s="616">
        <v>0</v>
      </c>
      <c r="K1117" s="601">
        <v>0</v>
      </c>
    </row>
    <row r="1118" spans="1:11" x14ac:dyDescent="0.2">
      <c r="A1118" s="599">
        <v>45845</v>
      </c>
      <c r="B1118" s="513" t="str">
        <f t="shared" si="4"/>
        <v>0707</v>
      </c>
      <c r="C1118" s="56">
        <f t="shared" si="5"/>
        <v>2025</v>
      </c>
      <c r="D1118" s="616">
        <v>0</v>
      </c>
      <c r="E1118" s="616">
        <v>0</v>
      </c>
      <c r="F1118" s="616">
        <v>0</v>
      </c>
      <c r="G1118" s="616">
        <v>0</v>
      </c>
      <c r="H1118" s="616">
        <v>0</v>
      </c>
      <c r="I1118" s="616">
        <v>0</v>
      </c>
      <c r="J1118" s="616">
        <v>0</v>
      </c>
      <c r="K1118" s="601">
        <v>0</v>
      </c>
    </row>
    <row r="1119" spans="1:11" x14ac:dyDescent="0.2">
      <c r="A1119" s="599">
        <v>45846</v>
      </c>
      <c r="B1119" s="513" t="str">
        <f t="shared" si="4"/>
        <v>0708</v>
      </c>
      <c r="C1119" s="56">
        <f t="shared" si="5"/>
        <v>2025</v>
      </c>
      <c r="D1119" s="616">
        <v>0</v>
      </c>
      <c r="E1119" s="616">
        <v>0</v>
      </c>
      <c r="F1119" s="616">
        <v>0</v>
      </c>
      <c r="G1119" s="616">
        <v>0</v>
      </c>
      <c r="H1119" s="616">
        <v>0</v>
      </c>
      <c r="I1119" s="616">
        <v>0</v>
      </c>
      <c r="J1119" s="616">
        <v>4.24</v>
      </c>
      <c r="K1119" s="601">
        <v>0</v>
      </c>
    </row>
    <row r="1120" spans="1:11" x14ac:dyDescent="0.2">
      <c r="A1120" s="599">
        <v>45847</v>
      </c>
      <c r="B1120" s="513" t="str">
        <f t="shared" si="4"/>
        <v>0709</v>
      </c>
      <c r="C1120" s="56">
        <f t="shared" si="5"/>
        <v>2025</v>
      </c>
      <c r="D1120" s="616">
        <v>0</v>
      </c>
      <c r="E1120" s="616">
        <v>0</v>
      </c>
      <c r="F1120" s="616">
        <v>0</v>
      </c>
      <c r="G1120" s="616">
        <v>0</v>
      </c>
      <c r="H1120" s="616">
        <v>0</v>
      </c>
      <c r="I1120" s="616">
        <v>0</v>
      </c>
      <c r="J1120" s="616">
        <v>0</v>
      </c>
      <c r="K1120" s="601">
        <v>0</v>
      </c>
    </row>
    <row r="1121" spans="1:11" x14ac:dyDescent="0.2">
      <c r="A1121" s="599">
        <v>45848</v>
      </c>
      <c r="B1121" s="513" t="str">
        <f t="shared" si="4"/>
        <v>0710</v>
      </c>
      <c r="C1121" s="56">
        <f t="shared" si="5"/>
        <v>2025</v>
      </c>
      <c r="D1121" s="616">
        <v>2.14</v>
      </c>
      <c r="E1121" s="616">
        <v>0</v>
      </c>
      <c r="F1121" s="616">
        <v>0</v>
      </c>
      <c r="G1121" s="616">
        <v>0</v>
      </c>
      <c r="H1121" s="616">
        <v>0</v>
      </c>
      <c r="I1121" s="616">
        <v>0</v>
      </c>
      <c r="J1121" s="616">
        <v>3.22</v>
      </c>
      <c r="K1121" s="601">
        <v>0</v>
      </c>
    </row>
    <row r="1122" spans="1:11" x14ac:dyDescent="0.2">
      <c r="A1122" s="599">
        <v>45849</v>
      </c>
      <c r="B1122" s="513" t="str">
        <f t="shared" si="4"/>
        <v>0711</v>
      </c>
      <c r="C1122" s="56">
        <f t="shared" si="5"/>
        <v>2025</v>
      </c>
      <c r="D1122" s="616">
        <v>0</v>
      </c>
      <c r="E1122" s="616">
        <v>0</v>
      </c>
      <c r="F1122" s="616">
        <v>0</v>
      </c>
      <c r="G1122" s="616">
        <v>0</v>
      </c>
      <c r="H1122" s="616">
        <v>0</v>
      </c>
      <c r="I1122" s="616">
        <v>0</v>
      </c>
      <c r="J1122" s="616">
        <v>1.08</v>
      </c>
      <c r="K1122" s="601">
        <v>0</v>
      </c>
    </row>
    <row r="1123" spans="1:11" x14ac:dyDescent="0.2">
      <c r="A1123" s="599">
        <v>45850</v>
      </c>
      <c r="B1123" s="513" t="str">
        <f t="shared" si="4"/>
        <v>0712</v>
      </c>
      <c r="C1123" s="56">
        <f t="shared" si="5"/>
        <v>2025</v>
      </c>
      <c r="D1123" s="616">
        <v>0</v>
      </c>
      <c r="E1123" s="616">
        <v>0</v>
      </c>
      <c r="F1123" s="616">
        <v>0</v>
      </c>
      <c r="G1123" s="616">
        <v>0</v>
      </c>
      <c r="H1123" s="616">
        <v>0</v>
      </c>
      <c r="I1123" s="616">
        <v>0</v>
      </c>
      <c r="J1123" s="616">
        <v>3.25</v>
      </c>
      <c r="K1123" s="601">
        <v>0</v>
      </c>
    </row>
    <row r="1124" spans="1:11" x14ac:dyDescent="0.2">
      <c r="A1124" s="599">
        <v>45851</v>
      </c>
      <c r="B1124" s="513" t="str">
        <f t="shared" si="4"/>
        <v>0713</v>
      </c>
      <c r="C1124" s="56">
        <f t="shared" si="5"/>
        <v>2025</v>
      </c>
      <c r="D1124" s="616">
        <v>2.11</v>
      </c>
      <c r="E1124" s="616">
        <v>0</v>
      </c>
      <c r="F1124" s="616">
        <v>0</v>
      </c>
      <c r="G1124" s="616">
        <v>0</v>
      </c>
      <c r="H1124" s="616">
        <v>0</v>
      </c>
      <c r="I1124" s="616">
        <v>0</v>
      </c>
      <c r="J1124" s="616">
        <v>0</v>
      </c>
      <c r="K1124" s="601">
        <v>0</v>
      </c>
    </row>
    <row r="1125" spans="1:11" x14ac:dyDescent="0.2">
      <c r="A1125" s="599">
        <v>45852</v>
      </c>
      <c r="B1125" s="513" t="str">
        <f t="shared" si="4"/>
        <v>0714</v>
      </c>
      <c r="C1125" s="56">
        <f t="shared" si="5"/>
        <v>2025</v>
      </c>
      <c r="D1125" s="616">
        <v>0</v>
      </c>
      <c r="E1125" s="616">
        <v>0</v>
      </c>
      <c r="F1125" s="616">
        <v>0</v>
      </c>
      <c r="G1125" s="616">
        <v>0</v>
      </c>
      <c r="H1125" s="616">
        <v>0</v>
      </c>
      <c r="I1125" s="616">
        <v>0</v>
      </c>
      <c r="J1125" s="616">
        <v>3.08</v>
      </c>
      <c r="K1125" s="601">
        <v>0</v>
      </c>
    </row>
    <row r="1126" spans="1:11" x14ac:dyDescent="0.2">
      <c r="A1126" s="599">
        <v>45853</v>
      </c>
      <c r="B1126" s="513" t="str">
        <f t="shared" si="4"/>
        <v>0715</v>
      </c>
      <c r="C1126" s="56">
        <f t="shared" si="5"/>
        <v>2025</v>
      </c>
      <c r="D1126" s="616">
        <v>0</v>
      </c>
      <c r="E1126" s="616">
        <v>0</v>
      </c>
      <c r="F1126" s="616">
        <v>0</v>
      </c>
      <c r="G1126" s="616">
        <v>0</v>
      </c>
      <c r="H1126" s="616">
        <v>0</v>
      </c>
      <c r="I1126" s="616">
        <v>0</v>
      </c>
      <c r="J1126" s="616">
        <v>0</v>
      </c>
      <c r="K1126" s="601">
        <v>0</v>
      </c>
    </row>
    <row r="1127" spans="1:11" x14ac:dyDescent="0.2">
      <c r="A1127" s="599">
        <v>45854</v>
      </c>
      <c r="B1127" s="513" t="str">
        <f t="shared" si="4"/>
        <v>0716</v>
      </c>
      <c r="C1127" s="56">
        <f t="shared" si="5"/>
        <v>2025</v>
      </c>
      <c r="D1127" s="616">
        <v>0</v>
      </c>
      <c r="E1127" s="616">
        <v>0</v>
      </c>
      <c r="F1127" s="616">
        <v>0</v>
      </c>
      <c r="G1127" s="616">
        <v>0</v>
      </c>
      <c r="H1127" s="616">
        <v>0</v>
      </c>
      <c r="I1127" s="616">
        <v>0</v>
      </c>
      <c r="J1127" s="616">
        <v>0</v>
      </c>
      <c r="K1127" s="601">
        <v>0</v>
      </c>
    </row>
    <row r="1128" spans="1:11" x14ac:dyDescent="0.2">
      <c r="A1128" s="599">
        <v>45855</v>
      </c>
      <c r="B1128" s="513" t="str">
        <f t="shared" si="4"/>
        <v>0717</v>
      </c>
      <c r="C1128" s="56">
        <f t="shared" si="5"/>
        <v>2025</v>
      </c>
      <c r="D1128" s="616">
        <v>0</v>
      </c>
      <c r="E1128" s="616">
        <v>0</v>
      </c>
      <c r="F1128" s="616">
        <v>0</v>
      </c>
      <c r="G1128" s="616">
        <v>0</v>
      </c>
      <c r="H1128" s="616">
        <v>0</v>
      </c>
      <c r="I1128" s="616">
        <v>0</v>
      </c>
      <c r="J1128" s="616">
        <v>0</v>
      </c>
      <c r="K1128" s="601">
        <v>0</v>
      </c>
    </row>
    <row r="1129" spans="1:11" x14ac:dyDescent="0.2">
      <c r="A1129" s="599">
        <v>45856</v>
      </c>
      <c r="B1129" s="513" t="str">
        <f t="shared" si="4"/>
        <v>0718</v>
      </c>
      <c r="C1129" s="56">
        <f t="shared" si="5"/>
        <v>2025</v>
      </c>
      <c r="D1129" s="616">
        <v>0</v>
      </c>
      <c r="E1129" s="616">
        <v>0</v>
      </c>
      <c r="F1129" s="616">
        <v>0</v>
      </c>
      <c r="G1129" s="616">
        <v>0</v>
      </c>
      <c r="H1129" s="616">
        <v>0</v>
      </c>
      <c r="I1129" s="616">
        <v>0</v>
      </c>
      <c r="J1129" s="616">
        <v>0</v>
      </c>
      <c r="K1129" s="601">
        <v>0</v>
      </c>
    </row>
    <row r="1130" spans="1:11" x14ac:dyDescent="0.2">
      <c r="A1130" s="599">
        <v>45857</v>
      </c>
      <c r="B1130" s="513" t="str">
        <f t="shared" si="4"/>
        <v>0719</v>
      </c>
      <c r="C1130" s="56">
        <f t="shared" si="5"/>
        <v>2025</v>
      </c>
      <c r="D1130" s="616">
        <v>2.19</v>
      </c>
      <c r="E1130" s="616">
        <v>0</v>
      </c>
      <c r="F1130" s="616">
        <v>0</v>
      </c>
      <c r="G1130" s="616">
        <v>0</v>
      </c>
      <c r="H1130" s="616">
        <v>0</v>
      </c>
      <c r="I1130" s="616">
        <v>0</v>
      </c>
      <c r="J1130" s="616">
        <v>0</v>
      </c>
      <c r="K1130" s="601">
        <v>0</v>
      </c>
    </row>
    <row r="1131" spans="1:11" x14ac:dyDescent="0.2">
      <c r="A1131" s="599">
        <v>45858</v>
      </c>
      <c r="B1131" s="513" t="str">
        <f t="shared" si="4"/>
        <v>0720</v>
      </c>
      <c r="C1131" s="56">
        <f t="shared" si="5"/>
        <v>2025</v>
      </c>
      <c r="D1131" s="616">
        <v>5.44</v>
      </c>
      <c r="E1131" s="616">
        <v>0</v>
      </c>
      <c r="F1131" s="616">
        <v>0</v>
      </c>
      <c r="G1131" s="616">
        <v>0</v>
      </c>
      <c r="H1131" s="616">
        <v>0</v>
      </c>
      <c r="I1131" s="616">
        <v>0</v>
      </c>
      <c r="J1131" s="616">
        <v>0</v>
      </c>
      <c r="K1131" s="601">
        <v>0</v>
      </c>
    </row>
    <row r="1132" spans="1:11" x14ac:dyDescent="0.2">
      <c r="A1132" s="599">
        <v>45859</v>
      </c>
      <c r="B1132" s="513" t="str">
        <f t="shared" si="4"/>
        <v>0721</v>
      </c>
      <c r="C1132" s="56">
        <f t="shared" si="5"/>
        <v>2025</v>
      </c>
      <c r="D1132" s="616">
        <v>0</v>
      </c>
      <c r="E1132" s="616">
        <v>0</v>
      </c>
      <c r="F1132" s="616">
        <v>0</v>
      </c>
      <c r="G1132" s="616">
        <v>0</v>
      </c>
      <c r="H1132" s="616">
        <v>0</v>
      </c>
      <c r="I1132" s="616">
        <v>0</v>
      </c>
      <c r="J1132" s="616">
        <v>0</v>
      </c>
      <c r="K1132" s="601">
        <v>0</v>
      </c>
    </row>
    <row r="1133" spans="1:11" x14ac:dyDescent="0.2">
      <c r="A1133" s="599">
        <v>45860</v>
      </c>
      <c r="B1133" s="513" t="str">
        <f t="shared" si="4"/>
        <v>0722</v>
      </c>
      <c r="C1133" s="56">
        <f t="shared" si="5"/>
        <v>2025</v>
      </c>
      <c r="D1133" s="616">
        <v>9.64</v>
      </c>
      <c r="E1133" s="616">
        <v>0</v>
      </c>
      <c r="F1133" s="616">
        <v>0</v>
      </c>
      <c r="G1133" s="616">
        <v>0</v>
      </c>
      <c r="H1133" s="616">
        <v>0</v>
      </c>
      <c r="I1133" s="616">
        <v>0</v>
      </c>
      <c r="J1133" s="616">
        <v>0</v>
      </c>
      <c r="K1133" s="601">
        <v>0</v>
      </c>
    </row>
    <row r="1134" spans="1:11" x14ac:dyDescent="0.2">
      <c r="A1134" s="599">
        <v>45861</v>
      </c>
      <c r="B1134" s="513" t="str">
        <f t="shared" si="4"/>
        <v>0723</v>
      </c>
      <c r="C1134" s="56">
        <f t="shared" si="5"/>
        <v>2025</v>
      </c>
      <c r="D1134" s="616">
        <v>4.46</v>
      </c>
      <c r="E1134" s="616">
        <v>0</v>
      </c>
      <c r="F1134" s="616">
        <v>0</v>
      </c>
      <c r="G1134" s="616">
        <v>0</v>
      </c>
      <c r="H1134" s="616">
        <v>0</v>
      </c>
      <c r="I1134" s="616">
        <v>0</v>
      </c>
      <c r="J1134" s="616">
        <v>0</v>
      </c>
      <c r="K1134" s="601">
        <v>0</v>
      </c>
    </row>
    <row r="1135" spans="1:11" x14ac:dyDescent="0.2">
      <c r="A1135" s="599">
        <v>45862</v>
      </c>
      <c r="B1135" s="513" t="str">
        <f t="shared" si="4"/>
        <v>0724</v>
      </c>
      <c r="C1135" s="56">
        <f t="shared" si="5"/>
        <v>2025</v>
      </c>
      <c r="D1135" s="616">
        <v>11.61</v>
      </c>
      <c r="E1135" s="616">
        <v>0</v>
      </c>
      <c r="F1135" s="616">
        <v>0</v>
      </c>
      <c r="G1135" s="616">
        <v>0</v>
      </c>
      <c r="H1135" s="616">
        <v>0</v>
      </c>
      <c r="I1135" s="616">
        <v>0</v>
      </c>
      <c r="J1135" s="616">
        <v>0</v>
      </c>
      <c r="K1135" s="601">
        <v>0</v>
      </c>
    </row>
    <row r="1136" spans="1:11" x14ac:dyDescent="0.2">
      <c r="A1136" s="599">
        <v>45863</v>
      </c>
      <c r="B1136" s="513" t="str">
        <f t="shared" si="4"/>
        <v>0725</v>
      </c>
      <c r="C1136" s="56">
        <f t="shared" si="5"/>
        <v>2025</v>
      </c>
      <c r="D1136" s="616">
        <v>34.97</v>
      </c>
      <c r="E1136" s="616">
        <v>0</v>
      </c>
      <c r="F1136" s="616">
        <v>0</v>
      </c>
      <c r="G1136" s="616">
        <v>0</v>
      </c>
      <c r="H1136" s="616">
        <v>0</v>
      </c>
      <c r="I1136" s="616">
        <v>0</v>
      </c>
      <c r="J1136" s="616">
        <v>0</v>
      </c>
      <c r="K1136" s="601">
        <v>0</v>
      </c>
    </row>
    <row r="1137" spans="1:11" x14ac:dyDescent="0.2">
      <c r="A1137" s="599">
        <v>45864</v>
      </c>
      <c r="B1137" s="513" t="str">
        <f t="shared" si="4"/>
        <v>0726</v>
      </c>
      <c r="C1137" s="56">
        <f t="shared" si="5"/>
        <v>2025</v>
      </c>
      <c r="D1137" s="616">
        <v>3.75</v>
      </c>
      <c r="E1137" s="616">
        <v>0</v>
      </c>
      <c r="F1137" s="616">
        <v>0</v>
      </c>
      <c r="G1137" s="616">
        <v>0</v>
      </c>
      <c r="H1137" s="616">
        <v>0</v>
      </c>
      <c r="I1137" s="616">
        <v>0</v>
      </c>
      <c r="J1137" s="616">
        <v>0</v>
      </c>
      <c r="K1137" s="601">
        <v>0</v>
      </c>
    </row>
    <row r="1138" spans="1:11" x14ac:dyDescent="0.2">
      <c r="A1138" s="599">
        <v>45865</v>
      </c>
      <c r="B1138" s="513" t="str">
        <f t="shared" si="4"/>
        <v>0727</v>
      </c>
      <c r="C1138" s="56">
        <f t="shared" si="5"/>
        <v>2025</v>
      </c>
      <c r="D1138" s="616">
        <v>42.3</v>
      </c>
      <c r="E1138" s="616">
        <v>0</v>
      </c>
      <c r="F1138" s="616">
        <v>0</v>
      </c>
      <c r="G1138" s="616">
        <v>0</v>
      </c>
      <c r="H1138" s="616">
        <v>0</v>
      </c>
      <c r="I1138" s="616">
        <v>0</v>
      </c>
      <c r="J1138" s="616">
        <v>0</v>
      </c>
      <c r="K1138" s="601">
        <v>0</v>
      </c>
    </row>
    <row r="1139" spans="1:11" x14ac:dyDescent="0.2">
      <c r="A1139" s="599">
        <v>45866</v>
      </c>
      <c r="B1139" s="513" t="str">
        <f t="shared" si="4"/>
        <v>0728</v>
      </c>
      <c r="C1139" s="56">
        <f t="shared" si="5"/>
        <v>2025</v>
      </c>
      <c r="D1139" s="616">
        <v>50.6</v>
      </c>
      <c r="E1139" s="616">
        <v>0</v>
      </c>
      <c r="F1139" s="616">
        <v>0</v>
      </c>
      <c r="G1139" s="616">
        <v>0</v>
      </c>
      <c r="H1139" s="616">
        <v>0</v>
      </c>
      <c r="I1139" s="616">
        <v>0</v>
      </c>
      <c r="J1139" s="616">
        <v>0</v>
      </c>
      <c r="K1139" s="601">
        <v>0</v>
      </c>
    </row>
    <row r="1140" spans="1:11" x14ac:dyDescent="0.2">
      <c r="A1140" s="599">
        <v>45867</v>
      </c>
      <c r="B1140" s="513" t="str">
        <f t="shared" si="4"/>
        <v>0729</v>
      </c>
      <c r="C1140" s="56">
        <f t="shared" si="5"/>
        <v>2025</v>
      </c>
      <c r="D1140" s="616">
        <v>110.81</v>
      </c>
      <c r="E1140" s="616">
        <v>0</v>
      </c>
      <c r="F1140" s="616">
        <v>0</v>
      </c>
      <c r="G1140" s="616">
        <v>0</v>
      </c>
      <c r="H1140" s="616">
        <v>0</v>
      </c>
      <c r="I1140" s="616">
        <v>0</v>
      </c>
      <c r="J1140" s="616">
        <v>0</v>
      </c>
      <c r="K1140" s="601">
        <v>0</v>
      </c>
    </row>
    <row r="1141" spans="1:11" x14ac:dyDescent="0.2">
      <c r="A1141" s="599">
        <v>45868</v>
      </c>
      <c r="B1141" s="513" t="str">
        <f t="shared" si="4"/>
        <v>0730</v>
      </c>
      <c r="C1141" s="56">
        <f t="shared" si="5"/>
        <v>2025</v>
      </c>
      <c r="D1141" s="616">
        <v>48.96</v>
      </c>
      <c r="E1141" s="616">
        <v>0</v>
      </c>
      <c r="F1141" s="616">
        <v>0</v>
      </c>
      <c r="G1141" s="616">
        <v>0</v>
      </c>
      <c r="H1141" s="616">
        <v>0</v>
      </c>
      <c r="I1141" s="616">
        <v>0</v>
      </c>
      <c r="J1141" s="616">
        <v>0</v>
      </c>
      <c r="K1141" s="601">
        <v>0</v>
      </c>
    </row>
    <row r="1142" spans="1:11" x14ac:dyDescent="0.2">
      <c r="A1142" s="599">
        <v>45869</v>
      </c>
      <c r="B1142" s="513" t="str">
        <f t="shared" si="4"/>
        <v>0731</v>
      </c>
      <c r="C1142" s="56">
        <f t="shared" si="5"/>
        <v>2025</v>
      </c>
      <c r="D1142" s="616">
        <v>58.81</v>
      </c>
      <c r="E1142" s="616">
        <v>0</v>
      </c>
      <c r="F1142" s="616">
        <v>0</v>
      </c>
      <c r="G1142" s="616">
        <v>0</v>
      </c>
      <c r="H1142" s="616">
        <v>0</v>
      </c>
      <c r="I1142" s="616">
        <v>0</v>
      </c>
      <c r="J1142" s="616">
        <v>0</v>
      </c>
      <c r="K1142" s="601">
        <v>0</v>
      </c>
    </row>
    <row r="1143" spans="1:11" x14ac:dyDescent="0.2">
      <c r="A1143" s="599">
        <v>45870</v>
      </c>
      <c r="B1143" s="513" t="str">
        <f t="shared" si="4"/>
        <v>0801</v>
      </c>
      <c r="C1143" s="56">
        <f t="shared" si="5"/>
        <v>2025</v>
      </c>
      <c r="D1143" s="616">
        <v>7.06</v>
      </c>
      <c r="E1143" s="616">
        <v>0</v>
      </c>
      <c r="F1143" s="616">
        <v>0</v>
      </c>
      <c r="G1143" s="616">
        <v>0</v>
      </c>
      <c r="H1143" s="616">
        <v>0</v>
      </c>
      <c r="I1143" s="616">
        <v>0</v>
      </c>
      <c r="J1143" s="616">
        <v>1.51</v>
      </c>
      <c r="K1143" s="601">
        <v>0</v>
      </c>
    </row>
    <row r="1144" spans="1:11" x14ac:dyDescent="0.2">
      <c r="A1144" s="599">
        <v>45871</v>
      </c>
      <c r="B1144" s="513" t="str">
        <f t="shared" si="4"/>
        <v>0802</v>
      </c>
      <c r="C1144" s="56">
        <f t="shared" si="5"/>
        <v>2025</v>
      </c>
      <c r="D1144" s="616">
        <v>13.5</v>
      </c>
      <c r="E1144" s="616">
        <v>0</v>
      </c>
      <c r="F1144" s="616">
        <v>0</v>
      </c>
      <c r="G1144" s="616">
        <v>0</v>
      </c>
      <c r="H1144" s="616">
        <v>0</v>
      </c>
      <c r="I1144" s="616">
        <v>0</v>
      </c>
      <c r="J1144" s="616">
        <v>3</v>
      </c>
      <c r="K1144" s="601">
        <v>0</v>
      </c>
    </row>
    <row r="1145" spans="1:11" x14ac:dyDescent="0.2">
      <c r="A1145" s="599">
        <v>45872</v>
      </c>
      <c r="B1145" s="513" t="str">
        <f t="shared" si="4"/>
        <v>0803</v>
      </c>
      <c r="C1145" s="56">
        <f t="shared" si="5"/>
        <v>2025</v>
      </c>
      <c r="D1145" s="616">
        <v>52</v>
      </c>
      <c r="E1145" s="616">
        <v>0</v>
      </c>
      <c r="F1145" s="616">
        <v>0</v>
      </c>
      <c r="G1145" s="616">
        <v>0</v>
      </c>
      <c r="H1145" s="616">
        <v>0</v>
      </c>
      <c r="I1145" s="616">
        <v>0</v>
      </c>
      <c r="J1145" s="616">
        <v>0</v>
      </c>
      <c r="K1145" s="601">
        <v>0</v>
      </c>
    </row>
    <row r="1146" spans="1:11" x14ac:dyDescent="0.2">
      <c r="A1146" s="599">
        <v>45873</v>
      </c>
      <c r="B1146" s="513" t="str">
        <f t="shared" si="4"/>
        <v>0804</v>
      </c>
      <c r="C1146" s="56">
        <f t="shared" si="5"/>
        <v>2025</v>
      </c>
      <c r="D1146" s="616">
        <v>6</v>
      </c>
      <c r="E1146" s="616">
        <v>0</v>
      </c>
      <c r="F1146" s="616">
        <v>0</v>
      </c>
      <c r="G1146" s="616">
        <v>0</v>
      </c>
      <c r="H1146" s="616">
        <v>0</v>
      </c>
      <c r="I1146" s="616">
        <v>0</v>
      </c>
      <c r="J1146" s="616">
        <v>0</v>
      </c>
      <c r="K1146" s="601">
        <v>0</v>
      </c>
    </row>
    <row r="1147" spans="1:11" x14ac:dyDescent="0.2">
      <c r="A1147" s="599">
        <v>45874</v>
      </c>
      <c r="B1147" s="513" t="str">
        <f t="shared" si="4"/>
        <v>0805</v>
      </c>
      <c r="C1147" s="56">
        <f t="shared" si="5"/>
        <v>2025</v>
      </c>
      <c r="D1147" s="616">
        <v>33</v>
      </c>
      <c r="E1147" s="616">
        <v>0</v>
      </c>
      <c r="F1147" s="616">
        <v>0</v>
      </c>
      <c r="G1147" s="616">
        <v>0</v>
      </c>
      <c r="H1147" s="616">
        <v>0</v>
      </c>
      <c r="I1147" s="616">
        <v>0</v>
      </c>
      <c r="J1147" s="616">
        <v>0</v>
      </c>
      <c r="K1147" s="601">
        <v>0</v>
      </c>
    </row>
    <row r="1148" spans="1:11" x14ac:dyDescent="0.2">
      <c r="A1148" s="599">
        <v>45875</v>
      </c>
      <c r="B1148" s="513" t="str">
        <f t="shared" ref="B1148:B1168" si="6">CONCATENATE(TEXT(A1148,"mm"),TEXT(A1148,"dd"))</f>
        <v>0806</v>
      </c>
      <c r="C1148" s="56">
        <f t="shared" ref="C1148:C1168" si="7">YEAR(A1148)</f>
        <v>2025</v>
      </c>
      <c r="D1148" s="616">
        <v>155.72999999999999</v>
      </c>
      <c r="E1148" s="616">
        <v>0</v>
      </c>
      <c r="F1148" s="616">
        <v>0</v>
      </c>
      <c r="G1148" s="616">
        <v>0</v>
      </c>
      <c r="H1148" s="616">
        <v>0</v>
      </c>
      <c r="I1148" s="616">
        <v>0</v>
      </c>
      <c r="J1148" s="616">
        <v>0</v>
      </c>
      <c r="K1148" s="601">
        <v>0</v>
      </c>
    </row>
    <row r="1149" spans="1:11" x14ac:dyDescent="0.2">
      <c r="A1149" s="599">
        <v>45876</v>
      </c>
      <c r="B1149" s="513" t="str">
        <f t="shared" si="6"/>
        <v>0807</v>
      </c>
      <c r="C1149" s="56">
        <f t="shared" si="7"/>
        <v>2025</v>
      </c>
      <c r="D1149" s="616">
        <v>78.34</v>
      </c>
      <c r="E1149" s="616">
        <v>2.94</v>
      </c>
      <c r="F1149" s="616">
        <v>0</v>
      </c>
      <c r="G1149" s="616">
        <v>0</v>
      </c>
      <c r="H1149" s="616">
        <v>0</v>
      </c>
      <c r="I1149" s="616">
        <v>0</v>
      </c>
      <c r="J1149" s="616">
        <v>0</v>
      </c>
      <c r="K1149" s="601">
        <v>0</v>
      </c>
    </row>
    <row r="1150" spans="1:11" x14ac:dyDescent="0.2">
      <c r="A1150" s="599">
        <v>45877</v>
      </c>
      <c r="B1150" s="513" t="str">
        <f t="shared" si="6"/>
        <v>0808</v>
      </c>
      <c r="C1150" s="56">
        <f t="shared" si="7"/>
        <v>2025</v>
      </c>
      <c r="D1150" s="616">
        <v>221.72</v>
      </c>
      <c r="E1150" s="616">
        <v>1.27</v>
      </c>
      <c r="F1150" s="616">
        <v>0</v>
      </c>
      <c r="G1150" s="616">
        <v>0</v>
      </c>
      <c r="H1150" s="616">
        <v>0</v>
      </c>
      <c r="I1150" s="616">
        <v>0</v>
      </c>
      <c r="J1150" s="616">
        <v>0</v>
      </c>
      <c r="K1150" s="601">
        <v>0</v>
      </c>
    </row>
    <row r="1151" spans="1:11" x14ac:dyDescent="0.2">
      <c r="A1151" s="599">
        <v>45878</v>
      </c>
      <c r="B1151" s="513" t="str">
        <f t="shared" si="6"/>
        <v>0809</v>
      </c>
      <c r="C1151" s="56">
        <f t="shared" si="7"/>
        <v>2025</v>
      </c>
      <c r="D1151" s="616">
        <v>173.7</v>
      </c>
      <c r="E1151" s="616">
        <v>2.71</v>
      </c>
      <c r="F1151" s="616">
        <v>0</v>
      </c>
      <c r="G1151" s="616">
        <v>0</v>
      </c>
      <c r="H1151" s="616">
        <v>0</v>
      </c>
      <c r="I1151" s="616">
        <v>0</v>
      </c>
      <c r="J1151" s="616">
        <v>0</v>
      </c>
      <c r="K1151" s="601">
        <v>0</v>
      </c>
    </row>
    <row r="1152" spans="1:11" x14ac:dyDescent="0.2">
      <c r="A1152" s="599">
        <v>45879</v>
      </c>
      <c r="B1152" s="513" t="str">
        <f t="shared" si="6"/>
        <v>0810</v>
      </c>
      <c r="C1152" s="56">
        <f t="shared" si="7"/>
        <v>2025</v>
      </c>
      <c r="D1152" s="616">
        <v>140.19</v>
      </c>
      <c r="E1152" s="616">
        <v>0</v>
      </c>
      <c r="F1152" s="616">
        <v>0</v>
      </c>
      <c r="G1152" s="616">
        <v>0</v>
      </c>
      <c r="H1152" s="616">
        <v>0</v>
      </c>
      <c r="I1152" s="616">
        <v>0</v>
      </c>
      <c r="J1152" s="616">
        <v>0</v>
      </c>
      <c r="K1152" s="601">
        <v>0</v>
      </c>
    </row>
    <row r="1153" spans="1:11" x14ac:dyDescent="0.2">
      <c r="A1153" s="599">
        <v>45880</v>
      </c>
      <c r="B1153" s="513" t="str">
        <f t="shared" si="6"/>
        <v>0811</v>
      </c>
      <c r="C1153" s="56">
        <f t="shared" si="7"/>
        <v>2025</v>
      </c>
      <c r="D1153" s="616">
        <v>125.87</v>
      </c>
      <c r="E1153" s="616">
        <v>1.34</v>
      </c>
      <c r="F1153" s="616">
        <v>0</v>
      </c>
      <c r="G1153" s="616">
        <v>0</v>
      </c>
      <c r="H1153" s="616">
        <v>0</v>
      </c>
      <c r="I1153" s="616">
        <v>0</v>
      </c>
      <c r="J1153" s="616">
        <v>0</v>
      </c>
      <c r="K1153" s="601">
        <v>0</v>
      </c>
    </row>
    <row r="1154" spans="1:11" x14ac:dyDescent="0.2">
      <c r="A1154" s="599">
        <v>45881</v>
      </c>
      <c r="B1154" s="513" t="str">
        <f t="shared" si="6"/>
        <v>0812</v>
      </c>
      <c r="C1154" s="56">
        <f t="shared" si="7"/>
        <v>2025</v>
      </c>
      <c r="D1154" s="616">
        <v>15.96</v>
      </c>
      <c r="E1154" s="616">
        <v>1.33</v>
      </c>
      <c r="F1154" s="616">
        <v>0</v>
      </c>
      <c r="G1154" s="616">
        <v>0</v>
      </c>
      <c r="H1154" s="616">
        <v>0</v>
      </c>
      <c r="I1154" s="616">
        <v>0</v>
      </c>
      <c r="J1154" s="616">
        <v>0</v>
      </c>
      <c r="K1154" s="601">
        <v>0</v>
      </c>
    </row>
    <row r="1155" spans="1:11" x14ac:dyDescent="0.2">
      <c r="A1155" s="599">
        <v>45882</v>
      </c>
      <c r="B1155" s="513" t="str">
        <f t="shared" si="6"/>
        <v>0813</v>
      </c>
      <c r="C1155" s="56">
        <f t="shared" si="7"/>
        <v>2025</v>
      </c>
      <c r="D1155" s="616">
        <v>17.170000000000002</v>
      </c>
      <c r="E1155" s="616">
        <v>0</v>
      </c>
      <c r="F1155" s="616">
        <v>0</v>
      </c>
      <c r="G1155" s="616">
        <v>0</v>
      </c>
      <c r="H1155" s="616">
        <v>0</v>
      </c>
      <c r="I1155" s="616">
        <v>0</v>
      </c>
      <c r="J1155" s="616">
        <v>0</v>
      </c>
      <c r="K1155" s="601">
        <v>0</v>
      </c>
    </row>
    <row r="1156" spans="1:11" x14ac:dyDescent="0.2">
      <c r="A1156" s="599">
        <v>45883</v>
      </c>
      <c r="B1156" s="513" t="str">
        <f t="shared" si="6"/>
        <v>0814</v>
      </c>
      <c r="C1156" s="56">
        <f t="shared" si="7"/>
        <v>2025</v>
      </c>
      <c r="D1156" s="616">
        <v>32.799999999999997</v>
      </c>
      <c r="E1156" s="616">
        <v>7.87</v>
      </c>
      <c r="F1156" s="616">
        <v>0</v>
      </c>
      <c r="G1156" s="616">
        <v>0</v>
      </c>
      <c r="H1156" s="616">
        <v>0</v>
      </c>
      <c r="I1156" s="616">
        <v>0</v>
      </c>
      <c r="J1156" s="616">
        <v>0</v>
      </c>
      <c r="K1156" s="601">
        <v>0</v>
      </c>
    </row>
    <row r="1157" spans="1:11" x14ac:dyDescent="0.2">
      <c r="A1157" s="599">
        <v>45884</v>
      </c>
      <c r="B1157" s="513" t="str">
        <f t="shared" si="6"/>
        <v>0815</v>
      </c>
      <c r="C1157" s="56">
        <f t="shared" si="7"/>
        <v>2025</v>
      </c>
      <c r="D1157" s="616">
        <v>39.090000000000003</v>
      </c>
      <c r="E1157" s="616">
        <v>6.52</v>
      </c>
      <c r="F1157" s="616">
        <v>0</v>
      </c>
      <c r="G1157" s="616">
        <v>0</v>
      </c>
      <c r="H1157" s="616">
        <v>0</v>
      </c>
      <c r="I1157" s="616">
        <v>0</v>
      </c>
      <c r="J1157" s="616">
        <v>0</v>
      </c>
      <c r="K1157" s="601">
        <v>0</v>
      </c>
    </row>
    <row r="1158" spans="1:11" x14ac:dyDescent="0.2">
      <c r="A1158" s="599">
        <v>45885</v>
      </c>
      <c r="B1158" s="513" t="str">
        <f t="shared" si="6"/>
        <v>0816</v>
      </c>
      <c r="C1158" s="56">
        <f t="shared" si="7"/>
        <v>2025</v>
      </c>
      <c r="D1158" s="616">
        <v>49.1</v>
      </c>
      <c r="E1158" s="616">
        <v>5.17</v>
      </c>
      <c r="F1158" s="616">
        <v>0</v>
      </c>
      <c r="G1158" s="616">
        <v>0</v>
      </c>
      <c r="H1158" s="616">
        <v>0</v>
      </c>
      <c r="I1158" s="616">
        <v>0</v>
      </c>
      <c r="J1158" s="616">
        <v>0</v>
      </c>
      <c r="K1158" s="601">
        <v>0</v>
      </c>
    </row>
    <row r="1159" spans="1:11" x14ac:dyDescent="0.2">
      <c r="A1159" s="599">
        <v>45886</v>
      </c>
      <c r="B1159" s="513" t="str">
        <f t="shared" si="6"/>
        <v>0817</v>
      </c>
      <c r="C1159" s="56">
        <f t="shared" si="7"/>
        <v>2025</v>
      </c>
      <c r="D1159" s="616">
        <v>100.25</v>
      </c>
      <c r="E1159" s="616">
        <v>2.6</v>
      </c>
      <c r="F1159" s="616">
        <v>0</v>
      </c>
      <c r="G1159" s="616">
        <v>0</v>
      </c>
      <c r="H1159" s="616">
        <v>0</v>
      </c>
      <c r="I1159" s="616">
        <v>0</v>
      </c>
      <c r="J1159" s="616">
        <v>0</v>
      </c>
      <c r="K1159" s="601">
        <v>0</v>
      </c>
    </row>
    <row r="1160" spans="1:11" x14ac:dyDescent="0.2">
      <c r="A1160" s="599">
        <v>45887</v>
      </c>
      <c r="B1160" s="513" t="str">
        <f t="shared" si="6"/>
        <v>0818</v>
      </c>
      <c r="C1160" s="56">
        <f t="shared" si="7"/>
        <v>2025</v>
      </c>
      <c r="D1160" s="616">
        <v>271.58</v>
      </c>
      <c r="E1160" s="616">
        <v>13.12</v>
      </c>
      <c r="F1160" s="616">
        <v>0</v>
      </c>
      <c r="G1160" s="616">
        <v>0</v>
      </c>
      <c r="H1160" s="616">
        <v>0</v>
      </c>
      <c r="I1160" s="616">
        <v>0</v>
      </c>
      <c r="J1160" s="616">
        <v>0</v>
      </c>
      <c r="K1160" s="601">
        <v>0</v>
      </c>
    </row>
    <row r="1161" spans="1:11" x14ac:dyDescent="0.2">
      <c r="A1161" s="599">
        <v>45888</v>
      </c>
      <c r="B1161" s="513" t="str">
        <f t="shared" si="6"/>
        <v>0819</v>
      </c>
      <c r="C1161" s="56">
        <f t="shared" si="7"/>
        <v>2025</v>
      </c>
      <c r="D1161" s="616">
        <v>245.89</v>
      </c>
      <c r="E1161" s="616">
        <v>0</v>
      </c>
      <c r="F1161" s="616">
        <v>0</v>
      </c>
      <c r="G1161" s="616">
        <v>0</v>
      </c>
      <c r="H1161" s="616">
        <v>0</v>
      </c>
      <c r="I1161" s="616">
        <v>0</v>
      </c>
      <c r="J1161" s="616">
        <v>0</v>
      </c>
      <c r="K1161" s="601">
        <v>0</v>
      </c>
    </row>
    <row r="1162" spans="1:11" x14ac:dyDescent="0.2">
      <c r="A1162" s="599">
        <v>45889</v>
      </c>
      <c r="B1162" s="513" t="str">
        <f t="shared" si="6"/>
        <v>0820</v>
      </c>
      <c r="C1162" s="56">
        <f t="shared" si="7"/>
        <v>2025</v>
      </c>
      <c r="D1162" s="616">
        <v>358.31</v>
      </c>
      <c r="E1162" s="616">
        <v>27.97</v>
      </c>
      <c r="F1162" s="616">
        <v>0</v>
      </c>
      <c r="G1162" s="616">
        <v>0</v>
      </c>
      <c r="H1162" s="616">
        <v>0</v>
      </c>
      <c r="I1162" s="616">
        <v>1.33</v>
      </c>
      <c r="J1162" s="616">
        <v>1.33</v>
      </c>
      <c r="K1162" s="601">
        <v>0</v>
      </c>
    </row>
    <row r="1163" spans="1:11" x14ac:dyDescent="0.2">
      <c r="A1163" s="599">
        <v>45890</v>
      </c>
      <c r="B1163" s="513" t="str">
        <f t="shared" si="6"/>
        <v>0821</v>
      </c>
      <c r="C1163" s="56">
        <f t="shared" si="7"/>
        <v>2025</v>
      </c>
      <c r="D1163" s="616">
        <v>350.26</v>
      </c>
      <c r="E1163" s="616">
        <v>29.52</v>
      </c>
      <c r="F1163" s="616">
        <v>0</v>
      </c>
      <c r="G1163" s="616">
        <v>0</v>
      </c>
      <c r="H1163" s="616">
        <v>0</v>
      </c>
      <c r="I1163" s="616">
        <v>0</v>
      </c>
      <c r="J1163" s="616">
        <v>0</v>
      </c>
      <c r="K1163" s="601">
        <v>0</v>
      </c>
    </row>
    <row r="1164" spans="1:11" x14ac:dyDescent="0.2">
      <c r="A1164" s="599">
        <v>45891</v>
      </c>
      <c r="B1164" s="513" t="str">
        <f t="shared" si="6"/>
        <v>0822</v>
      </c>
      <c r="C1164" s="56">
        <f t="shared" si="7"/>
        <v>2025</v>
      </c>
      <c r="D1164" s="616">
        <v>254.18</v>
      </c>
      <c r="E1164" s="616">
        <v>27.04</v>
      </c>
      <c r="F1164" s="616">
        <v>0</v>
      </c>
      <c r="G1164" s="616">
        <v>0</v>
      </c>
      <c r="H1164" s="616">
        <v>0</v>
      </c>
      <c r="I1164" s="616">
        <v>0</v>
      </c>
      <c r="J1164" s="616">
        <v>0</v>
      </c>
      <c r="K1164" s="601">
        <v>0</v>
      </c>
    </row>
    <row r="1165" spans="1:11" x14ac:dyDescent="0.2">
      <c r="A1165" s="599">
        <v>45892</v>
      </c>
      <c r="B1165" s="513" t="str">
        <f t="shared" si="6"/>
        <v>0823</v>
      </c>
      <c r="C1165" s="56">
        <f t="shared" si="7"/>
        <v>2025</v>
      </c>
      <c r="D1165" s="616">
        <v>318.70999999999998</v>
      </c>
      <c r="E1165" s="616">
        <v>36.770000000000003</v>
      </c>
      <c r="F1165" s="616">
        <v>0</v>
      </c>
      <c r="G1165" s="616">
        <v>0</v>
      </c>
      <c r="H1165" s="616">
        <v>0</v>
      </c>
      <c r="I1165" s="616">
        <v>0</v>
      </c>
      <c r="J1165" s="616">
        <v>0</v>
      </c>
      <c r="K1165" s="601">
        <v>0</v>
      </c>
    </row>
    <row r="1166" spans="1:11" x14ac:dyDescent="0.2">
      <c r="A1166" s="599">
        <v>45893</v>
      </c>
      <c r="B1166" s="513" t="str">
        <f t="shared" si="6"/>
        <v>0824</v>
      </c>
      <c r="C1166" s="56">
        <f t="shared" si="7"/>
        <v>2025</v>
      </c>
      <c r="D1166" s="616">
        <v>248.78</v>
      </c>
      <c r="E1166" s="616">
        <v>15.47</v>
      </c>
      <c r="F1166" s="616">
        <v>0</v>
      </c>
      <c r="G1166" s="616">
        <v>0</v>
      </c>
      <c r="H1166" s="616">
        <v>0</v>
      </c>
      <c r="I1166" s="616">
        <v>0</v>
      </c>
      <c r="J1166" s="616">
        <v>0</v>
      </c>
      <c r="K1166" s="601">
        <v>0</v>
      </c>
    </row>
    <row r="1167" spans="1:11" x14ac:dyDescent="0.2">
      <c r="A1167" s="599">
        <v>45894</v>
      </c>
      <c r="B1167" s="513" t="str">
        <f t="shared" si="6"/>
        <v>0825</v>
      </c>
      <c r="C1167" s="56">
        <f t="shared" si="7"/>
        <v>2025</v>
      </c>
      <c r="D1167" s="616">
        <v>126.46</v>
      </c>
      <c r="E1167" s="616">
        <v>44.99</v>
      </c>
      <c r="F1167" s="616">
        <v>1.22</v>
      </c>
      <c r="G1167" s="616">
        <v>0</v>
      </c>
      <c r="H1167" s="616">
        <v>0</v>
      </c>
      <c r="I1167" s="616">
        <v>0</v>
      </c>
      <c r="J1167" s="616">
        <v>0</v>
      </c>
      <c r="K1167" s="601">
        <v>0</v>
      </c>
    </row>
    <row r="1168" spans="1:11" x14ac:dyDescent="0.2">
      <c r="A1168" s="599">
        <v>45895</v>
      </c>
      <c r="B1168" s="513" t="str">
        <f t="shared" si="6"/>
        <v>0826</v>
      </c>
      <c r="C1168" s="56">
        <f t="shared" si="7"/>
        <v>2025</v>
      </c>
      <c r="D1168" s="616">
        <v>100.58</v>
      </c>
      <c r="E1168" s="616">
        <v>25.15</v>
      </c>
      <c r="F1168" s="616">
        <v>0</v>
      </c>
      <c r="G1168" s="616">
        <v>0</v>
      </c>
      <c r="H1168" s="616">
        <v>0</v>
      </c>
      <c r="I1168" s="616">
        <v>0</v>
      </c>
      <c r="J1168" s="616">
        <v>0</v>
      </c>
      <c r="K1168" s="601">
        <v>0</v>
      </c>
    </row>
    <row r="1169" spans="1:11" x14ac:dyDescent="0.2">
      <c r="A1169" s="599">
        <v>45896</v>
      </c>
      <c r="B1169" s="513" t="str">
        <f t="shared" ref="B1169:B1253" si="8">CONCATENATE(TEXT(A1169,"mm"),TEXT(A1169,"dd"))</f>
        <v>0827</v>
      </c>
      <c r="C1169" s="56">
        <f t="shared" ref="C1169:C1184" si="9">YEAR(A1169)</f>
        <v>2025</v>
      </c>
      <c r="D1169" s="616">
        <v>51.36</v>
      </c>
      <c r="E1169" s="616">
        <v>22.47</v>
      </c>
      <c r="F1169" s="616">
        <v>0</v>
      </c>
      <c r="G1169" s="616">
        <v>0</v>
      </c>
      <c r="H1169" s="616">
        <v>0</v>
      </c>
      <c r="I1169" s="616">
        <v>0</v>
      </c>
      <c r="J1169" s="616">
        <v>0</v>
      </c>
      <c r="K1169" s="601">
        <v>0</v>
      </c>
    </row>
    <row r="1170" spans="1:11" x14ac:dyDescent="0.2">
      <c r="A1170" s="599">
        <v>45897</v>
      </c>
      <c r="B1170" s="513" t="str">
        <f t="shared" si="8"/>
        <v>0828</v>
      </c>
      <c r="C1170" s="56">
        <f t="shared" si="9"/>
        <v>2025</v>
      </c>
      <c r="D1170" s="616">
        <v>30</v>
      </c>
      <c r="E1170" s="616">
        <v>10</v>
      </c>
      <c r="F1170" s="616">
        <v>0</v>
      </c>
      <c r="G1170" s="616">
        <v>0</v>
      </c>
      <c r="H1170" s="616">
        <v>0</v>
      </c>
      <c r="I1170" s="616">
        <v>0</v>
      </c>
      <c r="J1170" s="616">
        <v>0</v>
      </c>
      <c r="K1170" s="601">
        <v>0</v>
      </c>
    </row>
    <row r="1171" spans="1:11" x14ac:dyDescent="0.2">
      <c r="A1171" s="599">
        <v>45898</v>
      </c>
      <c r="B1171" s="513" t="str">
        <f t="shared" si="8"/>
        <v>0829</v>
      </c>
      <c r="C1171" s="56">
        <f t="shared" si="9"/>
        <v>2025</v>
      </c>
      <c r="D1171" s="616">
        <v>27.09</v>
      </c>
      <c r="E1171" s="616">
        <v>0</v>
      </c>
      <c r="F1171" s="616">
        <v>0</v>
      </c>
      <c r="G1171" s="616">
        <v>0</v>
      </c>
      <c r="H1171" s="616">
        <v>0</v>
      </c>
      <c r="I1171" s="616">
        <v>0</v>
      </c>
      <c r="J1171" s="616">
        <v>1.04</v>
      </c>
      <c r="K1171" s="601">
        <v>0</v>
      </c>
    </row>
    <row r="1172" spans="1:11" x14ac:dyDescent="0.2">
      <c r="A1172" s="599">
        <v>45899</v>
      </c>
      <c r="B1172" s="513" t="str">
        <f t="shared" si="8"/>
        <v>0830</v>
      </c>
      <c r="C1172" s="56">
        <f t="shared" si="9"/>
        <v>2025</v>
      </c>
      <c r="D1172" s="616">
        <v>80.14</v>
      </c>
      <c r="E1172" s="616">
        <v>16.239999999999998</v>
      </c>
      <c r="F1172" s="616">
        <v>0</v>
      </c>
      <c r="G1172" s="616">
        <v>0</v>
      </c>
      <c r="H1172" s="616">
        <v>0</v>
      </c>
      <c r="I1172" s="616">
        <v>0</v>
      </c>
      <c r="J1172" s="616">
        <v>0</v>
      </c>
      <c r="K1172" s="601">
        <v>0</v>
      </c>
    </row>
    <row r="1173" spans="1:11" x14ac:dyDescent="0.2">
      <c r="A1173" s="599">
        <v>45900</v>
      </c>
      <c r="B1173" s="513" t="str">
        <f t="shared" si="8"/>
        <v>0831</v>
      </c>
      <c r="C1173" s="56">
        <f t="shared" si="9"/>
        <v>2025</v>
      </c>
      <c r="D1173" s="616">
        <v>112.37</v>
      </c>
      <c r="E1173" s="616">
        <v>13.09</v>
      </c>
      <c r="F1173" s="616">
        <v>0</v>
      </c>
      <c r="G1173" s="616">
        <v>0</v>
      </c>
      <c r="H1173" s="616">
        <v>1.0900000000000001</v>
      </c>
      <c r="I1173" s="616">
        <v>0</v>
      </c>
      <c r="J1173" s="616">
        <v>0</v>
      </c>
      <c r="K1173" s="601">
        <v>0</v>
      </c>
    </row>
    <row r="1174" spans="1:11" x14ac:dyDescent="0.2">
      <c r="A1174" s="599">
        <v>45901</v>
      </c>
      <c r="B1174" s="513" t="str">
        <f t="shared" si="8"/>
        <v>0901</v>
      </c>
      <c r="C1174" s="56">
        <f t="shared" si="9"/>
        <v>2025</v>
      </c>
      <c r="D1174" s="616">
        <v>96.71</v>
      </c>
      <c r="E1174" s="616">
        <v>0</v>
      </c>
      <c r="F1174" s="616">
        <v>0</v>
      </c>
      <c r="G1174" s="616">
        <v>0</v>
      </c>
      <c r="H1174" s="616">
        <v>0</v>
      </c>
      <c r="I1174" s="616">
        <v>0</v>
      </c>
      <c r="J1174" s="616">
        <v>0</v>
      </c>
      <c r="K1174" s="601">
        <v>0</v>
      </c>
    </row>
    <row r="1175" spans="1:11" x14ac:dyDescent="0.2">
      <c r="A1175" s="599">
        <v>45902</v>
      </c>
      <c r="B1175" s="513" t="str">
        <f t="shared" si="8"/>
        <v>0902</v>
      </c>
      <c r="C1175" s="56">
        <f t="shared" si="9"/>
        <v>2025</v>
      </c>
      <c r="D1175" s="616">
        <v>128.63999999999999</v>
      </c>
      <c r="E1175" s="616">
        <v>75.41</v>
      </c>
      <c r="F1175" s="616">
        <v>0</v>
      </c>
      <c r="G1175" s="616">
        <v>0</v>
      </c>
      <c r="H1175" s="616">
        <v>0</v>
      </c>
      <c r="I1175" s="616">
        <v>0</v>
      </c>
      <c r="J1175" s="616">
        <v>0</v>
      </c>
      <c r="K1175" s="601">
        <v>0</v>
      </c>
    </row>
    <row r="1176" spans="1:11" x14ac:dyDescent="0.2">
      <c r="A1176" s="599">
        <v>45903</v>
      </c>
      <c r="B1176" s="513" t="str">
        <f t="shared" si="8"/>
        <v>0903</v>
      </c>
      <c r="C1176" s="56">
        <f t="shared" si="9"/>
        <v>2025</v>
      </c>
      <c r="D1176" s="616">
        <v>141.24</v>
      </c>
      <c r="E1176" s="616">
        <v>61.51</v>
      </c>
      <c r="F1176" s="616">
        <v>0</v>
      </c>
      <c r="G1176" s="616">
        <v>0</v>
      </c>
      <c r="H1176" s="616">
        <v>0</v>
      </c>
      <c r="I1176" s="616">
        <v>0</v>
      </c>
      <c r="J1176" s="616">
        <v>0</v>
      </c>
      <c r="K1176" s="601">
        <v>0</v>
      </c>
    </row>
    <row r="1177" spans="1:11" x14ac:dyDescent="0.2">
      <c r="A1177" s="599">
        <v>45904</v>
      </c>
      <c r="B1177" s="513" t="str">
        <f t="shared" si="8"/>
        <v>0904</v>
      </c>
      <c r="C1177" s="56">
        <f t="shared" si="9"/>
        <v>2025</v>
      </c>
      <c r="D1177" s="616">
        <v>100.53</v>
      </c>
      <c r="E1177" s="616">
        <v>1.17</v>
      </c>
      <c r="F1177" s="616">
        <v>0</v>
      </c>
      <c r="G1177" s="616">
        <v>0</v>
      </c>
      <c r="H1177" s="616">
        <v>0</v>
      </c>
      <c r="I1177" s="616">
        <v>0</v>
      </c>
      <c r="J1177" s="616">
        <v>0</v>
      </c>
      <c r="K1177" s="601">
        <v>0</v>
      </c>
    </row>
    <row r="1178" spans="1:11" x14ac:dyDescent="0.2">
      <c r="A1178" s="599">
        <v>45905</v>
      </c>
      <c r="B1178" s="513" t="str">
        <f t="shared" si="8"/>
        <v>0905</v>
      </c>
      <c r="C1178" s="56">
        <f t="shared" si="9"/>
        <v>2025</v>
      </c>
      <c r="D1178" s="616">
        <v>147.47999999999999</v>
      </c>
      <c r="E1178" s="616">
        <v>55.15</v>
      </c>
      <c r="F1178" s="616">
        <v>0</v>
      </c>
      <c r="G1178" s="616">
        <v>0</v>
      </c>
      <c r="H1178" s="616">
        <v>0</v>
      </c>
      <c r="I1178" s="616">
        <v>0</v>
      </c>
      <c r="J1178" s="616">
        <v>0</v>
      </c>
      <c r="K1178" s="601">
        <v>0</v>
      </c>
    </row>
    <row r="1179" spans="1:11" x14ac:dyDescent="0.2">
      <c r="A1179" s="599">
        <v>45906</v>
      </c>
      <c r="B1179" s="513" t="str">
        <f t="shared" si="8"/>
        <v>0906</v>
      </c>
      <c r="C1179" s="56">
        <f t="shared" si="9"/>
        <v>2025</v>
      </c>
      <c r="D1179" s="616">
        <v>132.84</v>
      </c>
      <c r="E1179" s="616">
        <v>57.81</v>
      </c>
      <c r="F1179" s="616">
        <v>0</v>
      </c>
      <c r="G1179" s="616">
        <v>0</v>
      </c>
      <c r="H1179" s="616">
        <v>0</v>
      </c>
      <c r="I1179" s="616">
        <v>0</v>
      </c>
      <c r="J1179" s="616">
        <v>0</v>
      </c>
      <c r="K1179" s="601">
        <v>0</v>
      </c>
    </row>
    <row r="1180" spans="1:11" x14ac:dyDescent="0.2">
      <c r="A1180" s="599">
        <v>45907</v>
      </c>
      <c r="B1180" s="513" t="str">
        <f t="shared" si="8"/>
        <v>0907</v>
      </c>
      <c r="C1180" s="56">
        <f t="shared" si="9"/>
        <v>2025</v>
      </c>
      <c r="D1180" s="616">
        <v>265.68</v>
      </c>
      <c r="E1180" s="616">
        <v>81.180000000000007</v>
      </c>
      <c r="F1180" s="616">
        <v>0</v>
      </c>
      <c r="G1180" s="616">
        <v>0</v>
      </c>
      <c r="H1180" s="616">
        <v>0</v>
      </c>
      <c r="I1180" s="616">
        <v>0</v>
      </c>
      <c r="J1180" s="616">
        <v>0</v>
      </c>
      <c r="K1180" s="601">
        <v>0</v>
      </c>
    </row>
    <row r="1181" spans="1:11" x14ac:dyDescent="0.2">
      <c r="A1181" s="599">
        <v>45908</v>
      </c>
      <c r="B1181" s="513" t="str">
        <f t="shared" si="8"/>
        <v>0908</v>
      </c>
      <c r="C1181" s="56">
        <f t="shared" si="9"/>
        <v>2025</v>
      </c>
      <c r="D1181" s="616">
        <v>307.5</v>
      </c>
      <c r="E1181" s="616">
        <v>59.04</v>
      </c>
      <c r="F1181" s="616">
        <v>0</v>
      </c>
      <c r="G1181" s="616">
        <v>0</v>
      </c>
      <c r="H1181" s="616">
        <v>0</v>
      </c>
      <c r="I1181" s="616">
        <v>0</v>
      </c>
      <c r="J1181" s="616">
        <v>0</v>
      </c>
      <c r="K1181" s="601">
        <v>0</v>
      </c>
    </row>
    <row r="1182" spans="1:11" x14ac:dyDescent="0.2">
      <c r="A1182" s="599">
        <v>45909</v>
      </c>
      <c r="B1182" s="513" t="str">
        <f t="shared" si="8"/>
        <v>0909</v>
      </c>
      <c r="C1182" s="56">
        <f t="shared" si="9"/>
        <v>2025</v>
      </c>
      <c r="D1182" s="616">
        <v>296.43</v>
      </c>
      <c r="E1182" s="616">
        <v>0</v>
      </c>
      <c r="F1182" s="616">
        <v>0</v>
      </c>
      <c r="G1182" s="616">
        <v>0</v>
      </c>
      <c r="H1182" s="616">
        <v>0</v>
      </c>
      <c r="I1182" s="616">
        <v>0</v>
      </c>
      <c r="J1182" s="616">
        <v>0</v>
      </c>
      <c r="K1182" s="601">
        <v>0</v>
      </c>
    </row>
    <row r="1183" spans="1:11" x14ac:dyDescent="0.2">
      <c r="A1183" s="599">
        <v>45910</v>
      </c>
      <c r="B1183" s="513" t="str">
        <f t="shared" si="8"/>
        <v>0910</v>
      </c>
      <c r="C1183" s="56">
        <f t="shared" si="9"/>
        <v>2025</v>
      </c>
      <c r="D1183" s="601"/>
      <c r="E1183" s="601"/>
      <c r="F1183" s="601"/>
      <c r="G1183" s="601"/>
      <c r="H1183" s="601"/>
      <c r="I1183" s="601"/>
      <c r="J1183" s="601"/>
      <c r="K1183" s="601"/>
    </row>
    <row r="1184" spans="1:11" x14ac:dyDescent="0.2">
      <c r="A1184" s="599">
        <v>45911</v>
      </c>
      <c r="B1184" s="513" t="str">
        <f t="shared" si="8"/>
        <v>0911</v>
      </c>
      <c r="C1184" s="56">
        <f t="shared" si="9"/>
        <v>2025</v>
      </c>
      <c r="D1184" s="601"/>
      <c r="E1184" s="601"/>
      <c r="F1184" s="601"/>
      <c r="G1184" s="601"/>
      <c r="H1184" s="601"/>
      <c r="I1184" s="601"/>
      <c r="J1184" s="601"/>
      <c r="K1184" s="601"/>
    </row>
    <row r="1185" spans="1:14" x14ac:dyDescent="0.2">
      <c r="A1185" s="599"/>
      <c r="B1185" s="513"/>
      <c r="D1185" s="601"/>
      <c r="E1185" s="601"/>
      <c r="F1185" s="601"/>
      <c r="G1185" s="601"/>
      <c r="H1185" s="601"/>
      <c r="I1185" s="601"/>
      <c r="J1185" s="601"/>
      <c r="K1185" s="601"/>
    </row>
    <row r="1186" spans="1:14" x14ac:dyDescent="0.2">
      <c r="A1186" s="599"/>
      <c r="B1186" s="513"/>
      <c r="D1186" s="601"/>
      <c r="E1186" s="601"/>
      <c r="F1186" s="601"/>
      <c r="G1186" s="601"/>
      <c r="H1186" s="601"/>
      <c r="I1186" s="601"/>
      <c r="J1186" s="601"/>
      <c r="K1186" s="601"/>
    </row>
    <row r="1187" spans="1:14" x14ac:dyDescent="0.2">
      <c r="A1187" s="599"/>
      <c r="B1187" s="513"/>
      <c r="D1187" s="601"/>
      <c r="E1187" s="601"/>
      <c r="F1187" s="601"/>
      <c r="G1187" s="601"/>
      <c r="H1187" s="601"/>
      <c r="I1187" s="601"/>
      <c r="J1187" s="601"/>
      <c r="K1187" s="601"/>
    </row>
    <row r="1188" spans="1:14" x14ac:dyDescent="0.2">
      <c r="A1188" s="599"/>
      <c r="B1188" s="513"/>
      <c r="D1188" s="601"/>
      <c r="E1188" s="601"/>
      <c r="F1188" s="601"/>
      <c r="G1188" s="601"/>
      <c r="H1188" s="601"/>
      <c r="I1188" s="601"/>
      <c r="J1188" s="601"/>
      <c r="K1188" s="601"/>
    </row>
    <row r="1189" spans="1:14" x14ac:dyDescent="0.2">
      <c r="A1189" s="599"/>
      <c r="B1189" s="513"/>
      <c r="D1189" s="601"/>
      <c r="E1189" s="601"/>
      <c r="F1189" s="601"/>
      <c r="G1189" s="601"/>
      <c r="H1189" s="601"/>
      <c r="I1189" s="601"/>
      <c r="J1189" s="601"/>
      <c r="K1189" s="601"/>
    </row>
    <row r="1190" spans="1:14" x14ac:dyDescent="0.2">
      <c r="A1190" s="599"/>
      <c r="B1190" s="513"/>
      <c r="D1190" s="601"/>
      <c r="E1190" s="601"/>
      <c r="F1190" s="601"/>
      <c r="G1190" s="601"/>
      <c r="H1190" s="601"/>
      <c r="I1190" s="601"/>
      <c r="J1190" s="601"/>
      <c r="K1190" s="601"/>
    </row>
    <row r="1191" spans="1:14" x14ac:dyDescent="0.2">
      <c r="A1191" s="599"/>
      <c r="B1191" s="513"/>
      <c r="D1191" s="601"/>
      <c r="E1191" s="601"/>
      <c r="F1191" s="601"/>
      <c r="G1191" s="601"/>
      <c r="H1191" s="601"/>
      <c r="I1191" s="601"/>
      <c r="J1191" s="601"/>
      <c r="K1191" s="601"/>
    </row>
    <row r="1192" spans="1:14" x14ac:dyDescent="0.2">
      <c r="A1192" s="599"/>
      <c r="B1192" s="513"/>
      <c r="D1192" s="601"/>
      <c r="E1192" s="601"/>
      <c r="F1192" s="601"/>
      <c r="G1192" s="601"/>
      <c r="H1192" s="601"/>
      <c r="I1192" s="601"/>
      <c r="J1192" s="601"/>
      <c r="K1192" s="601"/>
    </row>
    <row r="1193" spans="1:14" x14ac:dyDescent="0.2">
      <c r="A1193" s="599"/>
      <c r="B1193" s="513"/>
      <c r="D1193" s="601"/>
      <c r="E1193" s="601"/>
      <c r="F1193" s="601"/>
      <c r="G1193" s="601"/>
      <c r="H1193" s="601"/>
      <c r="I1193" s="601"/>
      <c r="J1193" s="601"/>
      <c r="K1193" s="601"/>
    </row>
    <row r="1194" spans="1:14" x14ac:dyDescent="0.2">
      <c r="A1194" s="599"/>
      <c r="B1194" s="513"/>
      <c r="D1194" s="601"/>
      <c r="E1194" s="601"/>
      <c r="F1194" s="601"/>
      <c r="G1194" s="601"/>
      <c r="H1194" s="601"/>
      <c r="I1194" s="601"/>
      <c r="J1194" s="601"/>
      <c r="K1194" s="601"/>
    </row>
    <row r="1195" spans="1:14" x14ac:dyDescent="0.2">
      <c r="A1195" s="599"/>
      <c r="B1195" s="513"/>
      <c r="D1195" s="601"/>
      <c r="E1195" s="601"/>
      <c r="F1195" s="601"/>
      <c r="G1195" s="601"/>
      <c r="H1195" s="601"/>
      <c r="I1195" s="601"/>
      <c r="J1195" s="601"/>
      <c r="K1195" s="601"/>
    </row>
    <row r="1196" spans="1:14" x14ac:dyDescent="0.2">
      <c r="A1196" s="599"/>
      <c r="B1196" s="513"/>
      <c r="D1196" s="601"/>
      <c r="E1196" s="601"/>
      <c r="F1196" s="601"/>
      <c r="G1196" s="601"/>
      <c r="H1196" s="601"/>
      <c r="I1196" s="601"/>
      <c r="J1196" s="601"/>
      <c r="K1196" s="601"/>
    </row>
    <row r="1197" spans="1:14" ht="15.75" x14ac:dyDescent="0.2">
      <c r="A1197" s="602">
        <v>44302</v>
      </c>
      <c r="B1197" s="513" t="str">
        <f t="shared" si="8"/>
        <v>0416</v>
      </c>
      <c r="C1197" s="56">
        <v>2021</v>
      </c>
      <c r="D1197" s="604">
        <v>0</v>
      </c>
      <c r="E1197" s="604">
        <v>0</v>
      </c>
      <c r="F1197" s="604">
        <v>0</v>
      </c>
      <c r="G1197" s="604">
        <v>0</v>
      </c>
      <c r="H1197" s="604">
        <v>0</v>
      </c>
      <c r="I1197" s="604">
        <v>0</v>
      </c>
      <c r="J1197" s="604">
        <v>2</v>
      </c>
      <c r="K1197" s="605">
        <v>0</v>
      </c>
      <c r="L1197" s="605">
        <v>0</v>
      </c>
      <c r="N1197" s="603" t="s">
        <v>1043</v>
      </c>
    </row>
    <row r="1198" spans="1:14" ht="15.75" x14ac:dyDescent="0.2">
      <c r="A1198" s="602">
        <v>44303</v>
      </c>
      <c r="B1198" s="513" t="str">
        <f t="shared" si="8"/>
        <v>0417</v>
      </c>
      <c r="C1198" s="56">
        <v>2021</v>
      </c>
      <c r="D1198" s="604">
        <v>0</v>
      </c>
      <c r="E1198" s="604">
        <v>0</v>
      </c>
      <c r="F1198" s="604">
        <v>0</v>
      </c>
      <c r="G1198" s="604">
        <v>0</v>
      </c>
      <c r="H1198" s="604">
        <v>0</v>
      </c>
      <c r="I1198" s="604">
        <v>0</v>
      </c>
      <c r="J1198" s="604">
        <v>1</v>
      </c>
      <c r="K1198" s="605">
        <v>0</v>
      </c>
      <c r="L1198" s="605">
        <v>0</v>
      </c>
      <c r="N1198" s="603" t="s">
        <v>1043</v>
      </c>
    </row>
    <row r="1199" spans="1:14" ht="15.75" x14ac:dyDescent="0.2">
      <c r="A1199" s="602">
        <v>44304</v>
      </c>
      <c r="B1199" s="513" t="str">
        <f t="shared" si="8"/>
        <v>0418</v>
      </c>
      <c r="C1199" s="56">
        <v>2021</v>
      </c>
      <c r="D1199" s="604">
        <v>0</v>
      </c>
      <c r="E1199" s="604">
        <v>0</v>
      </c>
      <c r="F1199" s="604">
        <v>0</v>
      </c>
      <c r="G1199" s="604">
        <v>0</v>
      </c>
      <c r="H1199" s="604">
        <v>0</v>
      </c>
      <c r="I1199" s="604">
        <v>0</v>
      </c>
      <c r="J1199" s="604">
        <v>0</v>
      </c>
      <c r="K1199" s="605">
        <v>0</v>
      </c>
      <c r="L1199" s="605">
        <v>0</v>
      </c>
      <c r="N1199" s="603" t="s">
        <v>1043</v>
      </c>
    </row>
    <row r="1200" spans="1:14" ht="15.75" x14ac:dyDescent="0.2">
      <c r="A1200" s="602">
        <v>44305</v>
      </c>
      <c r="B1200" s="513" t="str">
        <f t="shared" si="8"/>
        <v>0419</v>
      </c>
      <c r="C1200" s="56">
        <v>2021</v>
      </c>
      <c r="D1200" s="604">
        <v>0</v>
      </c>
      <c r="E1200" s="604">
        <v>0</v>
      </c>
      <c r="F1200" s="604">
        <v>0</v>
      </c>
      <c r="G1200" s="604">
        <v>0</v>
      </c>
      <c r="H1200" s="604">
        <v>0</v>
      </c>
      <c r="I1200" s="604">
        <v>0</v>
      </c>
      <c r="J1200" s="604">
        <v>1</v>
      </c>
      <c r="K1200" s="605">
        <v>0</v>
      </c>
      <c r="L1200" s="605">
        <v>0</v>
      </c>
      <c r="N1200" s="603" t="s">
        <v>1043</v>
      </c>
    </row>
    <row r="1201" spans="1:14" ht="15.75" x14ac:dyDescent="0.2">
      <c r="A1201" s="602">
        <v>44306</v>
      </c>
      <c r="B1201" s="513" t="str">
        <f t="shared" si="8"/>
        <v>0420</v>
      </c>
      <c r="C1201" s="56">
        <v>2021</v>
      </c>
      <c r="D1201" s="604">
        <v>0</v>
      </c>
      <c r="E1201" s="604">
        <v>0</v>
      </c>
      <c r="F1201" s="604">
        <v>0</v>
      </c>
      <c r="G1201" s="604">
        <v>0</v>
      </c>
      <c r="H1201" s="604">
        <v>0</v>
      </c>
      <c r="I1201" s="604">
        <v>0</v>
      </c>
      <c r="J1201" s="604">
        <v>1</v>
      </c>
      <c r="K1201" s="605">
        <v>2</v>
      </c>
      <c r="L1201" s="605">
        <v>0</v>
      </c>
      <c r="N1201" s="603" t="s">
        <v>1043</v>
      </c>
    </row>
    <row r="1202" spans="1:14" ht="15.75" x14ac:dyDescent="0.2">
      <c r="A1202" s="602">
        <v>44307</v>
      </c>
      <c r="B1202" s="513" t="str">
        <f t="shared" si="8"/>
        <v>0421</v>
      </c>
      <c r="C1202" s="56">
        <v>2021</v>
      </c>
      <c r="D1202" s="604">
        <v>0</v>
      </c>
      <c r="E1202" s="604">
        <v>0</v>
      </c>
      <c r="F1202" s="604">
        <v>0</v>
      </c>
      <c r="G1202" s="604">
        <v>0</v>
      </c>
      <c r="H1202" s="604">
        <v>0</v>
      </c>
      <c r="I1202" s="604">
        <v>0</v>
      </c>
      <c r="J1202" s="604">
        <v>0</v>
      </c>
      <c r="K1202" s="605">
        <v>2</v>
      </c>
      <c r="L1202" s="605">
        <v>1</v>
      </c>
      <c r="N1202" s="603" t="s">
        <v>1043</v>
      </c>
    </row>
    <row r="1203" spans="1:14" ht="15.75" x14ac:dyDescent="0.2">
      <c r="A1203" s="602">
        <v>44308</v>
      </c>
      <c r="B1203" s="513" t="str">
        <f t="shared" si="8"/>
        <v>0422</v>
      </c>
      <c r="C1203" s="56">
        <v>2021</v>
      </c>
      <c r="D1203" s="604">
        <v>0</v>
      </c>
      <c r="E1203" s="604">
        <v>0</v>
      </c>
      <c r="F1203" s="604">
        <v>0</v>
      </c>
      <c r="G1203" s="604">
        <v>0</v>
      </c>
      <c r="H1203" s="604">
        <v>0</v>
      </c>
      <c r="I1203" s="604">
        <v>0</v>
      </c>
      <c r="J1203" s="604">
        <v>0</v>
      </c>
      <c r="K1203" s="605">
        <v>1</v>
      </c>
      <c r="L1203" s="605">
        <v>0</v>
      </c>
      <c r="N1203" s="603" t="s">
        <v>1043</v>
      </c>
    </row>
    <row r="1204" spans="1:14" ht="15.75" x14ac:dyDescent="0.2">
      <c r="A1204" s="602">
        <v>44309</v>
      </c>
      <c r="B1204" s="513" t="str">
        <f t="shared" si="8"/>
        <v>0423</v>
      </c>
      <c r="C1204" s="56">
        <v>2021</v>
      </c>
      <c r="D1204" s="604">
        <v>0</v>
      </c>
      <c r="E1204" s="604">
        <v>0</v>
      </c>
      <c r="F1204" s="604">
        <v>0</v>
      </c>
      <c r="G1204" s="604">
        <v>0</v>
      </c>
      <c r="H1204" s="604">
        <v>0</v>
      </c>
      <c r="I1204" s="604">
        <v>0</v>
      </c>
      <c r="J1204" s="604">
        <v>0</v>
      </c>
      <c r="K1204" s="605">
        <v>1</v>
      </c>
      <c r="L1204" s="605">
        <v>0</v>
      </c>
      <c r="N1204" s="603" t="s">
        <v>1043</v>
      </c>
    </row>
    <row r="1205" spans="1:14" ht="15.75" x14ac:dyDescent="0.2">
      <c r="A1205" s="602">
        <v>44310</v>
      </c>
      <c r="B1205" s="513" t="str">
        <f t="shared" si="8"/>
        <v>0424</v>
      </c>
      <c r="C1205" s="56">
        <v>2021</v>
      </c>
      <c r="D1205" s="604">
        <v>0</v>
      </c>
      <c r="E1205" s="604">
        <v>0</v>
      </c>
      <c r="F1205" s="604">
        <v>0</v>
      </c>
      <c r="G1205" s="604">
        <v>0</v>
      </c>
      <c r="H1205" s="604">
        <v>0</v>
      </c>
      <c r="I1205" s="604">
        <v>0</v>
      </c>
      <c r="J1205" s="604">
        <v>1</v>
      </c>
      <c r="K1205" s="605">
        <v>0</v>
      </c>
      <c r="L1205" s="605">
        <v>0</v>
      </c>
      <c r="N1205" s="603" t="s">
        <v>1043</v>
      </c>
    </row>
    <row r="1206" spans="1:14" ht="15.75" x14ac:dyDescent="0.2">
      <c r="A1206" s="602">
        <v>44311</v>
      </c>
      <c r="B1206" s="513" t="str">
        <f t="shared" si="8"/>
        <v>0425</v>
      </c>
      <c r="C1206" s="56">
        <v>2021</v>
      </c>
      <c r="D1206" s="604">
        <v>0</v>
      </c>
      <c r="E1206" s="604">
        <v>0</v>
      </c>
      <c r="F1206" s="604">
        <v>0</v>
      </c>
      <c r="G1206" s="604">
        <v>0</v>
      </c>
      <c r="H1206" s="604">
        <v>0</v>
      </c>
      <c r="I1206" s="604">
        <v>0</v>
      </c>
      <c r="J1206" s="604">
        <v>0</v>
      </c>
      <c r="K1206" s="605">
        <v>1</v>
      </c>
      <c r="L1206" s="605">
        <v>0</v>
      </c>
      <c r="N1206" s="603" t="s">
        <v>1043</v>
      </c>
    </row>
    <row r="1207" spans="1:14" ht="15.75" x14ac:dyDescent="0.2">
      <c r="A1207" s="602">
        <v>44312</v>
      </c>
      <c r="B1207" s="513" t="str">
        <f t="shared" si="8"/>
        <v>0426</v>
      </c>
      <c r="C1207" s="56">
        <v>2021</v>
      </c>
      <c r="D1207" s="604">
        <v>0</v>
      </c>
      <c r="E1207" s="604">
        <v>0</v>
      </c>
      <c r="F1207" s="604">
        <v>0</v>
      </c>
      <c r="G1207" s="604">
        <v>0</v>
      </c>
      <c r="H1207" s="604">
        <v>0</v>
      </c>
      <c r="I1207" s="604">
        <v>0</v>
      </c>
      <c r="J1207" s="604">
        <v>1</v>
      </c>
      <c r="K1207" s="605">
        <v>0</v>
      </c>
      <c r="L1207" s="605">
        <v>0</v>
      </c>
      <c r="N1207" s="603" t="s">
        <v>1043</v>
      </c>
    </row>
    <row r="1208" spans="1:14" ht="15.75" x14ac:dyDescent="0.2">
      <c r="A1208" s="602">
        <v>44313</v>
      </c>
      <c r="B1208" s="513" t="str">
        <f t="shared" si="8"/>
        <v>0427</v>
      </c>
      <c r="C1208" s="56">
        <v>2021</v>
      </c>
      <c r="D1208" s="604">
        <v>0</v>
      </c>
      <c r="E1208" s="604">
        <v>0</v>
      </c>
      <c r="F1208" s="604">
        <v>0</v>
      </c>
      <c r="G1208" s="604">
        <v>0</v>
      </c>
      <c r="H1208" s="604">
        <v>0</v>
      </c>
      <c r="I1208" s="604">
        <v>0</v>
      </c>
      <c r="J1208" s="604">
        <v>0</v>
      </c>
      <c r="K1208" s="605">
        <v>1</v>
      </c>
      <c r="L1208" s="605">
        <v>2</v>
      </c>
      <c r="N1208" s="603" t="s">
        <v>1043</v>
      </c>
    </row>
    <row r="1209" spans="1:14" ht="15.75" x14ac:dyDescent="0.2">
      <c r="A1209" s="602">
        <v>44314</v>
      </c>
      <c r="B1209" s="513" t="str">
        <f t="shared" si="8"/>
        <v>0428</v>
      </c>
      <c r="C1209" s="56">
        <v>2021</v>
      </c>
      <c r="D1209" s="604">
        <v>0</v>
      </c>
      <c r="E1209" s="604">
        <v>0</v>
      </c>
      <c r="F1209" s="604">
        <v>0</v>
      </c>
      <c r="G1209" s="604">
        <v>0</v>
      </c>
      <c r="H1209" s="604">
        <v>0</v>
      </c>
      <c r="I1209" s="604">
        <v>0</v>
      </c>
      <c r="J1209" s="604">
        <v>0</v>
      </c>
      <c r="K1209" s="605">
        <v>0</v>
      </c>
      <c r="L1209" s="605">
        <v>1</v>
      </c>
      <c r="N1209" s="603" t="s">
        <v>1043</v>
      </c>
    </row>
    <row r="1210" spans="1:14" ht="15.75" x14ac:dyDescent="0.2">
      <c r="A1210" s="602">
        <v>44315</v>
      </c>
      <c r="B1210" s="513" t="str">
        <f t="shared" si="8"/>
        <v>0429</v>
      </c>
      <c r="C1210" s="56">
        <v>2021</v>
      </c>
      <c r="D1210" s="604">
        <v>0</v>
      </c>
      <c r="E1210" s="604">
        <v>0</v>
      </c>
      <c r="F1210" s="604">
        <v>0</v>
      </c>
      <c r="G1210" s="604">
        <v>0</v>
      </c>
      <c r="H1210" s="604">
        <v>0</v>
      </c>
      <c r="I1210" s="604">
        <v>0</v>
      </c>
      <c r="J1210" s="604">
        <v>1</v>
      </c>
      <c r="K1210" s="605">
        <v>0</v>
      </c>
      <c r="L1210" s="605">
        <v>0</v>
      </c>
      <c r="N1210" s="603" t="s">
        <v>1043</v>
      </c>
    </row>
    <row r="1211" spans="1:14" ht="15.75" x14ac:dyDescent="0.2">
      <c r="A1211" s="602">
        <v>44316</v>
      </c>
      <c r="B1211" s="513" t="str">
        <f t="shared" si="8"/>
        <v>0430</v>
      </c>
      <c r="C1211" s="56">
        <v>2021</v>
      </c>
      <c r="D1211" s="604">
        <v>0</v>
      </c>
      <c r="E1211" s="604">
        <v>0</v>
      </c>
      <c r="F1211" s="604">
        <v>0</v>
      </c>
      <c r="G1211" s="604">
        <v>0</v>
      </c>
      <c r="H1211" s="604">
        <v>0</v>
      </c>
      <c r="I1211" s="604">
        <v>0</v>
      </c>
      <c r="J1211" s="604">
        <v>1</v>
      </c>
      <c r="K1211" s="605">
        <v>2</v>
      </c>
      <c r="L1211" s="605">
        <v>0</v>
      </c>
      <c r="N1211" s="603" t="s">
        <v>1043</v>
      </c>
    </row>
    <row r="1212" spans="1:14" ht="15.75" x14ac:dyDescent="0.2">
      <c r="A1212" s="602">
        <v>44317</v>
      </c>
      <c r="B1212" s="513" t="str">
        <f t="shared" si="8"/>
        <v>0501</v>
      </c>
      <c r="C1212" s="56">
        <v>2021</v>
      </c>
      <c r="D1212" s="604">
        <v>0</v>
      </c>
      <c r="E1212" s="604">
        <v>0</v>
      </c>
      <c r="F1212" s="604">
        <v>0</v>
      </c>
      <c r="G1212" s="604">
        <v>0</v>
      </c>
      <c r="H1212" s="604">
        <v>0</v>
      </c>
      <c r="I1212" s="604">
        <v>0</v>
      </c>
      <c r="J1212" s="604">
        <v>0</v>
      </c>
      <c r="K1212" s="605">
        <v>0</v>
      </c>
      <c r="L1212" s="605">
        <v>0</v>
      </c>
      <c r="N1212" s="603" t="s">
        <v>1043</v>
      </c>
    </row>
    <row r="1213" spans="1:14" ht="15.75" x14ac:dyDescent="0.2">
      <c r="A1213" s="602">
        <v>44318</v>
      </c>
      <c r="B1213" s="513" t="str">
        <f t="shared" si="8"/>
        <v>0502</v>
      </c>
      <c r="C1213" s="56">
        <v>2021</v>
      </c>
      <c r="D1213" s="604">
        <v>0</v>
      </c>
      <c r="E1213" s="604">
        <v>0</v>
      </c>
      <c r="F1213" s="604">
        <v>0</v>
      </c>
      <c r="G1213" s="604">
        <v>0</v>
      </c>
      <c r="H1213" s="604">
        <v>0</v>
      </c>
      <c r="I1213" s="604">
        <v>0</v>
      </c>
      <c r="J1213" s="604">
        <v>0</v>
      </c>
      <c r="K1213" s="605">
        <v>3</v>
      </c>
      <c r="L1213" s="605">
        <v>0</v>
      </c>
      <c r="N1213" s="603" t="s">
        <v>1043</v>
      </c>
    </row>
    <row r="1214" spans="1:14" ht="15.75" x14ac:dyDescent="0.2">
      <c r="A1214" s="602">
        <v>44319</v>
      </c>
      <c r="B1214" s="513" t="str">
        <f t="shared" si="8"/>
        <v>0503</v>
      </c>
      <c r="C1214" s="56">
        <v>2021</v>
      </c>
      <c r="D1214" s="604">
        <v>0</v>
      </c>
      <c r="E1214" s="604">
        <v>0</v>
      </c>
      <c r="F1214" s="604">
        <v>0</v>
      </c>
      <c r="G1214" s="604">
        <v>0</v>
      </c>
      <c r="H1214" s="604">
        <v>0</v>
      </c>
      <c r="I1214" s="604">
        <v>0</v>
      </c>
      <c r="J1214" s="604">
        <v>0</v>
      </c>
      <c r="K1214" s="605">
        <v>2</v>
      </c>
      <c r="L1214" s="605">
        <v>0</v>
      </c>
      <c r="N1214" s="603" t="s">
        <v>1043</v>
      </c>
    </row>
    <row r="1215" spans="1:14" ht="15.75" x14ac:dyDescent="0.2">
      <c r="A1215" s="602">
        <v>44320</v>
      </c>
      <c r="B1215" s="513" t="str">
        <f t="shared" si="8"/>
        <v>0504</v>
      </c>
      <c r="C1215" s="56">
        <v>2021</v>
      </c>
      <c r="D1215" s="604">
        <v>0</v>
      </c>
      <c r="E1215" s="604">
        <v>0</v>
      </c>
      <c r="F1215" s="604">
        <v>0</v>
      </c>
      <c r="G1215" s="604">
        <v>0</v>
      </c>
      <c r="H1215" s="604">
        <v>0</v>
      </c>
      <c r="I1215" s="604">
        <v>0</v>
      </c>
      <c r="J1215" s="604">
        <v>0</v>
      </c>
      <c r="K1215" s="605">
        <v>0</v>
      </c>
      <c r="L1215" s="605">
        <v>0</v>
      </c>
      <c r="N1215" s="603" t="s">
        <v>1043</v>
      </c>
    </row>
    <row r="1216" spans="1:14" ht="15.75" x14ac:dyDescent="0.2">
      <c r="A1216" s="602">
        <v>44321</v>
      </c>
      <c r="B1216" s="513" t="str">
        <f t="shared" si="8"/>
        <v>0505</v>
      </c>
      <c r="C1216" s="56">
        <v>2021</v>
      </c>
      <c r="D1216" s="604">
        <v>0</v>
      </c>
      <c r="E1216" s="604">
        <v>0</v>
      </c>
      <c r="F1216" s="604">
        <v>0</v>
      </c>
      <c r="G1216" s="604">
        <v>0</v>
      </c>
      <c r="H1216" s="604">
        <v>0</v>
      </c>
      <c r="I1216" s="604">
        <v>0</v>
      </c>
      <c r="J1216" s="604">
        <v>0</v>
      </c>
      <c r="K1216" s="605">
        <v>1</v>
      </c>
      <c r="L1216" s="605">
        <v>0</v>
      </c>
      <c r="N1216" s="603" t="s">
        <v>1043</v>
      </c>
    </row>
    <row r="1217" spans="1:14" ht="15.75" x14ac:dyDescent="0.2">
      <c r="A1217" s="602">
        <v>44322</v>
      </c>
      <c r="B1217" s="513" t="str">
        <f t="shared" si="8"/>
        <v>0506</v>
      </c>
      <c r="C1217" s="56">
        <v>2021</v>
      </c>
      <c r="D1217" s="604">
        <v>0</v>
      </c>
      <c r="E1217" s="604">
        <v>0</v>
      </c>
      <c r="F1217" s="604">
        <v>0</v>
      </c>
      <c r="G1217" s="604">
        <v>0</v>
      </c>
      <c r="H1217" s="604">
        <v>0</v>
      </c>
      <c r="I1217" s="604">
        <v>0</v>
      </c>
      <c r="J1217" s="604">
        <v>0</v>
      </c>
      <c r="K1217" s="605">
        <v>0</v>
      </c>
      <c r="L1217" s="605">
        <v>0</v>
      </c>
      <c r="N1217" s="603" t="s">
        <v>1043</v>
      </c>
    </row>
    <row r="1218" spans="1:14" ht="15.75" x14ac:dyDescent="0.2">
      <c r="A1218" s="602">
        <v>44323</v>
      </c>
      <c r="B1218" s="513" t="str">
        <f t="shared" si="8"/>
        <v>0507</v>
      </c>
      <c r="C1218" s="56">
        <v>2021</v>
      </c>
      <c r="D1218" s="604">
        <v>0</v>
      </c>
      <c r="E1218" s="604">
        <v>0</v>
      </c>
      <c r="F1218" s="604">
        <v>0</v>
      </c>
      <c r="G1218" s="604">
        <v>0</v>
      </c>
      <c r="H1218" s="604">
        <v>0</v>
      </c>
      <c r="I1218" s="604">
        <v>0</v>
      </c>
      <c r="J1218" s="604">
        <v>1</v>
      </c>
      <c r="K1218" s="605">
        <v>4</v>
      </c>
      <c r="L1218" s="605">
        <v>0</v>
      </c>
      <c r="N1218" s="603" t="s">
        <v>1043</v>
      </c>
    </row>
    <row r="1219" spans="1:14" ht="15.75" x14ac:dyDescent="0.2">
      <c r="A1219" s="602">
        <v>44324</v>
      </c>
      <c r="B1219" s="513" t="str">
        <f t="shared" si="8"/>
        <v>0508</v>
      </c>
      <c r="C1219" s="56">
        <v>2021</v>
      </c>
      <c r="D1219" s="604">
        <v>0</v>
      </c>
      <c r="E1219" s="604">
        <v>0</v>
      </c>
      <c r="F1219" s="604">
        <v>0</v>
      </c>
      <c r="G1219" s="604">
        <v>0</v>
      </c>
      <c r="H1219" s="604">
        <v>0</v>
      </c>
      <c r="I1219" s="604">
        <v>0</v>
      </c>
      <c r="J1219" s="604">
        <v>0</v>
      </c>
      <c r="K1219" s="605">
        <v>0</v>
      </c>
      <c r="L1219" s="605">
        <v>1</v>
      </c>
      <c r="N1219" s="603" t="s">
        <v>1043</v>
      </c>
    </row>
    <row r="1220" spans="1:14" ht="15.75" x14ac:dyDescent="0.2">
      <c r="A1220" s="602">
        <v>44325</v>
      </c>
      <c r="B1220" s="513" t="str">
        <f t="shared" si="8"/>
        <v>0509</v>
      </c>
      <c r="C1220" s="56">
        <v>2021</v>
      </c>
      <c r="D1220" s="604">
        <v>0</v>
      </c>
      <c r="E1220" s="604">
        <v>0</v>
      </c>
      <c r="F1220" s="604">
        <v>0</v>
      </c>
      <c r="G1220" s="604">
        <v>0</v>
      </c>
      <c r="H1220" s="604">
        <v>0</v>
      </c>
      <c r="I1220" s="604">
        <v>0</v>
      </c>
      <c r="J1220" s="604">
        <v>1</v>
      </c>
      <c r="K1220" s="605">
        <v>5</v>
      </c>
      <c r="L1220" s="605">
        <v>0</v>
      </c>
      <c r="N1220" s="603" t="s">
        <v>1043</v>
      </c>
    </row>
    <row r="1221" spans="1:14" ht="15.75" x14ac:dyDescent="0.2">
      <c r="A1221" s="602">
        <v>44326</v>
      </c>
      <c r="B1221" s="513" t="str">
        <f t="shared" si="8"/>
        <v>0510</v>
      </c>
      <c r="C1221" s="56">
        <v>2021</v>
      </c>
      <c r="D1221" s="604">
        <v>0</v>
      </c>
      <c r="E1221" s="604">
        <v>0</v>
      </c>
      <c r="F1221" s="604">
        <v>0</v>
      </c>
      <c r="G1221" s="604">
        <v>0</v>
      </c>
      <c r="H1221" s="604">
        <v>0</v>
      </c>
      <c r="I1221" s="604">
        <v>0</v>
      </c>
      <c r="J1221" s="604">
        <v>0</v>
      </c>
      <c r="K1221" s="605">
        <v>6</v>
      </c>
      <c r="L1221" s="605">
        <v>0</v>
      </c>
      <c r="N1221" s="603" t="s">
        <v>1043</v>
      </c>
    </row>
    <row r="1222" spans="1:14" ht="15.75" x14ac:dyDescent="0.2">
      <c r="A1222" s="602">
        <v>44327</v>
      </c>
      <c r="B1222" s="513" t="str">
        <f t="shared" si="8"/>
        <v>0511</v>
      </c>
      <c r="C1222" s="56">
        <v>2021</v>
      </c>
      <c r="D1222" s="604">
        <v>0</v>
      </c>
      <c r="E1222" s="604">
        <v>0</v>
      </c>
      <c r="F1222" s="604">
        <v>0</v>
      </c>
      <c r="G1222" s="604">
        <v>0</v>
      </c>
      <c r="H1222" s="604">
        <v>0</v>
      </c>
      <c r="I1222" s="604">
        <v>0</v>
      </c>
      <c r="J1222" s="604">
        <v>1</v>
      </c>
      <c r="K1222" s="605">
        <v>5</v>
      </c>
      <c r="L1222" s="605">
        <v>0</v>
      </c>
      <c r="N1222" s="603" t="s">
        <v>1043</v>
      </c>
    </row>
    <row r="1223" spans="1:14" ht="15.75" x14ac:dyDescent="0.2">
      <c r="A1223" s="602">
        <v>44328</v>
      </c>
      <c r="B1223" s="513" t="str">
        <f t="shared" si="8"/>
        <v>0512</v>
      </c>
      <c r="C1223" s="56">
        <v>2021</v>
      </c>
      <c r="D1223" s="604">
        <v>0</v>
      </c>
      <c r="E1223" s="604">
        <v>0</v>
      </c>
      <c r="F1223" s="604">
        <v>0</v>
      </c>
      <c r="G1223" s="604">
        <v>0</v>
      </c>
      <c r="H1223" s="604">
        <v>0</v>
      </c>
      <c r="I1223" s="604">
        <v>0</v>
      </c>
      <c r="J1223" s="604">
        <v>1</v>
      </c>
      <c r="K1223" s="605">
        <v>17</v>
      </c>
      <c r="L1223" s="605">
        <v>0</v>
      </c>
      <c r="N1223" s="603" t="s">
        <v>1043</v>
      </c>
    </row>
    <row r="1224" spans="1:14" ht="15.75" x14ac:dyDescent="0.2">
      <c r="A1224" s="602">
        <v>44329</v>
      </c>
      <c r="B1224" s="513" t="str">
        <f t="shared" si="8"/>
        <v>0513</v>
      </c>
      <c r="C1224" s="56">
        <v>2021</v>
      </c>
      <c r="D1224" s="604">
        <v>0</v>
      </c>
      <c r="E1224" s="604">
        <v>0</v>
      </c>
      <c r="F1224" s="604">
        <v>0</v>
      </c>
      <c r="G1224" s="604">
        <v>0</v>
      </c>
      <c r="H1224" s="604">
        <v>0</v>
      </c>
      <c r="I1224" s="604">
        <v>0</v>
      </c>
      <c r="J1224" s="604">
        <v>0</v>
      </c>
      <c r="K1224" s="605">
        <v>4</v>
      </c>
      <c r="L1224" s="605">
        <v>0</v>
      </c>
      <c r="N1224" s="603" t="s">
        <v>1043</v>
      </c>
    </row>
    <row r="1225" spans="1:14" ht="15.75" x14ac:dyDescent="0.2">
      <c r="A1225" s="602">
        <v>44330</v>
      </c>
      <c r="B1225" s="513" t="str">
        <f t="shared" si="8"/>
        <v>0514</v>
      </c>
      <c r="C1225" s="56">
        <v>2021</v>
      </c>
      <c r="D1225" s="604">
        <v>0</v>
      </c>
      <c r="E1225" s="604">
        <v>0</v>
      </c>
      <c r="F1225" s="604">
        <v>0</v>
      </c>
      <c r="G1225" s="604">
        <v>0</v>
      </c>
      <c r="H1225" s="604">
        <v>0</v>
      </c>
      <c r="I1225" s="604">
        <v>0</v>
      </c>
      <c r="J1225" s="604">
        <v>0</v>
      </c>
      <c r="K1225" s="605">
        <v>7</v>
      </c>
      <c r="L1225" s="605">
        <v>0</v>
      </c>
      <c r="N1225" s="603" t="s">
        <v>1043</v>
      </c>
    </row>
    <row r="1226" spans="1:14" ht="15.75" x14ac:dyDescent="0.2">
      <c r="A1226" s="602">
        <v>44331</v>
      </c>
      <c r="B1226" s="513" t="str">
        <f t="shared" si="8"/>
        <v>0515</v>
      </c>
      <c r="C1226" s="56">
        <v>2021</v>
      </c>
      <c r="D1226" s="604">
        <v>0</v>
      </c>
      <c r="E1226" s="604">
        <v>0</v>
      </c>
      <c r="F1226" s="604">
        <v>0</v>
      </c>
      <c r="G1226" s="604">
        <v>0</v>
      </c>
      <c r="H1226" s="604">
        <v>0</v>
      </c>
      <c r="I1226" s="604">
        <v>0</v>
      </c>
      <c r="J1226" s="604">
        <v>0</v>
      </c>
      <c r="K1226" s="605">
        <v>22</v>
      </c>
      <c r="L1226" s="605">
        <v>0</v>
      </c>
      <c r="N1226" s="603" t="s">
        <v>1043</v>
      </c>
    </row>
    <row r="1227" spans="1:14" ht="15.75" x14ac:dyDescent="0.2">
      <c r="A1227" s="602">
        <v>44332</v>
      </c>
      <c r="B1227" s="513" t="str">
        <f t="shared" si="8"/>
        <v>0516</v>
      </c>
      <c r="C1227" s="56">
        <v>2021</v>
      </c>
      <c r="D1227" s="604">
        <v>0</v>
      </c>
      <c r="E1227" s="604">
        <v>0</v>
      </c>
      <c r="F1227" s="604">
        <v>0</v>
      </c>
      <c r="G1227" s="604">
        <v>0</v>
      </c>
      <c r="H1227" s="604">
        <v>0</v>
      </c>
      <c r="I1227" s="604">
        <v>0</v>
      </c>
      <c r="J1227" s="604">
        <v>0</v>
      </c>
      <c r="K1227" s="605">
        <v>17</v>
      </c>
      <c r="L1227" s="605">
        <v>2</v>
      </c>
      <c r="N1227" s="603" t="s">
        <v>1043</v>
      </c>
    </row>
    <row r="1228" spans="1:14" ht="15.75" x14ac:dyDescent="0.2">
      <c r="A1228" s="602">
        <v>44333</v>
      </c>
      <c r="B1228" s="513" t="str">
        <f t="shared" si="8"/>
        <v>0517</v>
      </c>
      <c r="C1228" s="56">
        <v>2021</v>
      </c>
      <c r="D1228" s="604">
        <v>0</v>
      </c>
      <c r="E1228" s="604">
        <v>0</v>
      </c>
      <c r="F1228" s="604">
        <v>0</v>
      </c>
      <c r="G1228" s="604">
        <v>0</v>
      </c>
      <c r="H1228" s="604">
        <v>0</v>
      </c>
      <c r="I1228" s="604">
        <v>0</v>
      </c>
      <c r="J1228" s="604">
        <v>0</v>
      </c>
      <c r="K1228" s="605">
        <v>15</v>
      </c>
      <c r="L1228" s="605">
        <v>0</v>
      </c>
      <c r="N1228" s="603" t="s">
        <v>1043</v>
      </c>
    </row>
    <row r="1229" spans="1:14" ht="15.75" x14ac:dyDescent="0.2">
      <c r="A1229" s="602">
        <v>44334</v>
      </c>
      <c r="B1229" s="513" t="str">
        <f t="shared" si="8"/>
        <v>0518</v>
      </c>
      <c r="C1229" s="56">
        <v>2021</v>
      </c>
      <c r="D1229" s="604">
        <v>0</v>
      </c>
      <c r="E1229" s="604">
        <v>0</v>
      </c>
      <c r="F1229" s="604">
        <v>0</v>
      </c>
      <c r="G1229" s="604">
        <v>0</v>
      </c>
      <c r="H1229" s="604">
        <v>0</v>
      </c>
      <c r="I1229" s="604">
        <v>0</v>
      </c>
      <c r="J1229" s="604">
        <v>0</v>
      </c>
      <c r="K1229" s="605">
        <v>17</v>
      </c>
      <c r="L1229" s="605">
        <v>3</v>
      </c>
      <c r="N1229" s="603" t="s">
        <v>1043</v>
      </c>
    </row>
    <row r="1230" spans="1:14" ht="15.75" x14ac:dyDescent="0.2">
      <c r="A1230" s="602">
        <v>44335</v>
      </c>
      <c r="B1230" s="513" t="str">
        <f t="shared" si="8"/>
        <v>0519</v>
      </c>
      <c r="C1230" s="56">
        <v>2021</v>
      </c>
      <c r="D1230" s="604">
        <v>0</v>
      </c>
      <c r="E1230" s="604">
        <v>0</v>
      </c>
      <c r="F1230" s="604">
        <v>0</v>
      </c>
      <c r="G1230" s="604">
        <v>0</v>
      </c>
      <c r="H1230" s="604">
        <v>0</v>
      </c>
      <c r="I1230" s="604">
        <v>0</v>
      </c>
      <c r="J1230" s="604">
        <v>0</v>
      </c>
      <c r="K1230" s="605">
        <v>37</v>
      </c>
      <c r="L1230" s="605">
        <v>1</v>
      </c>
      <c r="N1230" s="603" t="s">
        <v>1043</v>
      </c>
    </row>
    <row r="1231" spans="1:14" ht="15.75" x14ac:dyDescent="0.2">
      <c r="A1231" s="602">
        <v>44336</v>
      </c>
      <c r="B1231" s="513" t="str">
        <f t="shared" si="8"/>
        <v>0520</v>
      </c>
      <c r="C1231" s="56">
        <v>2021</v>
      </c>
      <c r="D1231" s="604">
        <v>0</v>
      </c>
      <c r="E1231" s="604">
        <v>0</v>
      </c>
      <c r="F1231" s="604">
        <v>0</v>
      </c>
      <c r="G1231" s="604">
        <v>0</v>
      </c>
      <c r="H1231" s="604">
        <v>0</v>
      </c>
      <c r="I1231" s="604">
        <v>0</v>
      </c>
      <c r="J1231" s="604">
        <v>0</v>
      </c>
      <c r="K1231" s="605">
        <v>25</v>
      </c>
      <c r="L1231" s="605">
        <v>1</v>
      </c>
      <c r="N1231" s="603" t="s">
        <v>1043</v>
      </c>
    </row>
    <row r="1232" spans="1:14" ht="15.75" x14ac:dyDescent="0.2">
      <c r="A1232" s="602">
        <v>44337</v>
      </c>
      <c r="B1232" s="513" t="str">
        <f t="shared" si="8"/>
        <v>0521</v>
      </c>
      <c r="C1232" s="56">
        <v>2021</v>
      </c>
      <c r="D1232" s="604">
        <v>0</v>
      </c>
      <c r="E1232" s="604">
        <v>0</v>
      </c>
      <c r="F1232" s="604">
        <v>0</v>
      </c>
      <c r="G1232" s="604">
        <v>0</v>
      </c>
      <c r="H1232" s="604">
        <v>0</v>
      </c>
      <c r="I1232" s="604">
        <v>0</v>
      </c>
      <c r="J1232" s="604">
        <v>0</v>
      </c>
      <c r="K1232" s="605">
        <v>36</v>
      </c>
      <c r="L1232" s="605">
        <v>0</v>
      </c>
      <c r="N1232" s="603" t="s">
        <v>1043</v>
      </c>
    </row>
    <row r="1233" spans="1:14" ht="15.75" x14ac:dyDescent="0.2">
      <c r="A1233" s="602">
        <v>44338</v>
      </c>
      <c r="B1233" s="513" t="str">
        <f t="shared" si="8"/>
        <v>0522</v>
      </c>
      <c r="C1233" s="56">
        <v>2021</v>
      </c>
      <c r="D1233" s="604">
        <v>0</v>
      </c>
      <c r="E1233" s="604">
        <v>0</v>
      </c>
      <c r="F1233" s="604">
        <v>0</v>
      </c>
      <c r="G1233" s="604">
        <v>0</v>
      </c>
      <c r="H1233" s="604">
        <v>0</v>
      </c>
      <c r="I1233" s="604">
        <v>0</v>
      </c>
      <c r="J1233" s="604">
        <v>0</v>
      </c>
      <c r="K1233" s="605">
        <v>57</v>
      </c>
      <c r="L1233" s="605">
        <v>0</v>
      </c>
      <c r="N1233" s="603" t="s">
        <v>1043</v>
      </c>
    </row>
    <row r="1234" spans="1:14" ht="15.75" x14ac:dyDescent="0.2">
      <c r="A1234" s="602">
        <v>44339</v>
      </c>
      <c r="B1234" s="513" t="str">
        <f t="shared" si="8"/>
        <v>0523</v>
      </c>
      <c r="C1234" s="56">
        <v>2021</v>
      </c>
      <c r="D1234" s="604">
        <v>0</v>
      </c>
      <c r="E1234" s="604">
        <v>0</v>
      </c>
      <c r="F1234" s="604">
        <v>0</v>
      </c>
      <c r="G1234" s="604">
        <v>0</v>
      </c>
      <c r="H1234" s="604">
        <v>0</v>
      </c>
      <c r="I1234" s="604">
        <v>0</v>
      </c>
      <c r="J1234" s="604">
        <v>0</v>
      </c>
      <c r="K1234" s="605">
        <v>38</v>
      </c>
      <c r="L1234" s="605">
        <v>0</v>
      </c>
      <c r="N1234" s="603" t="s">
        <v>1043</v>
      </c>
    </row>
    <row r="1235" spans="1:14" ht="15.75" x14ac:dyDescent="0.2">
      <c r="A1235" s="602">
        <v>44340</v>
      </c>
      <c r="B1235" s="513" t="str">
        <f t="shared" si="8"/>
        <v>0524</v>
      </c>
      <c r="C1235" s="56">
        <v>2021</v>
      </c>
      <c r="D1235" s="604">
        <v>0</v>
      </c>
      <c r="E1235" s="604">
        <v>0</v>
      </c>
      <c r="F1235" s="604">
        <v>0</v>
      </c>
      <c r="G1235" s="604">
        <v>0</v>
      </c>
      <c r="H1235" s="604">
        <v>0</v>
      </c>
      <c r="I1235" s="604">
        <v>0</v>
      </c>
      <c r="J1235" s="604">
        <v>0</v>
      </c>
      <c r="K1235" s="605">
        <v>96</v>
      </c>
      <c r="L1235" s="605">
        <v>6</v>
      </c>
      <c r="N1235" s="603" t="s">
        <v>1043</v>
      </c>
    </row>
    <row r="1236" spans="1:14" ht="15.75" x14ac:dyDescent="0.2">
      <c r="A1236" s="602">
        <v>44341</v>
      </c>
      <c r="B1236" s="513" t="str">
        <f t="shared" si="8"/>
        <v>0525</v>
      </c>
      <c r="C1236" s="56">
        <v>2021</v>
      </c>
      <c r="D1236" s="604">
        <v>0</v>
      </c>
      <c r="E1236" s="604">
        <v>0</v>
      </c>
      <c r="F1236" s="604">
        <v>0</v>
      </c>
      <c r="G1236" s="604">
        <v>0</v>
      </c>
      <c r="H1236" s="604">
        <v>0</v>
      </c>
      <c r="I1236" s="604">
        <v>0</v>
      </c>
      <c r="J1236" s="604">
        <v>0</v>
      </c>
      <c r="K1236" s="605">
        <v>57</v>
      </c>
      <c r="L1236" s="605">
        <v>2</v>
      </c>
      <c r="N1236" s="603" t="s">
        <v>1043</v>
      </c>
    </row>
    <row r="1237" spans="1:14" ht="15.75" x14ac:dyDescent="0.2">
      <c r="A1237" s="602">
        <v>44342</v>
      </c>
      <c r="B1237" s="513" t="str">
        <f t="shared" si="8"/>
        <v>0526</v>
      </c>
      <c r="C1237" s="56">
        <v>2021</v>
      </c>
      <c r="D1237" s="604">
        <v>0</v>
      </c>
      <c r="E1237" s="604">
        <v>0</v>
      </c>
      <c r="F1237" s="604">
        <v>0</v>
      </c>
      <c r="G1237" s="604">
        <v>0</v>
      </c>
      <c r="H1237" s="604">
        <v>0</v>
      </c>
      <c r="I1237" s="604">
        <v>0</v>
      </c>
      <c r="J1237" s="604">
        <v>0</v>
      </c>
      <c r="K1237" s="605">
        <v>73</v>
      </c>
      <c r="L1237" s="605">
        <v>0</v>
      </c>
      <c r="N1237" s="603" t="s">
        <v>1043</v>
      </c>
    </row>
    <row r="1238" spans="1:14" ht="15.75" x14ac:dyDescent="0.2">
      <c r="A1238" s="602">
        <v>44343</v>
      </c>
      <c r="B1238" s="513" t="str">
        <f t="shared" si="8"/>
        <v>0527</v>
      </c>
      <c r="C1238" s="56">
        <v>2021</v>
      </c>
      <c r="D1238" s="604">
        <v>0</v>
      </c>
      <c r="E1238" s="604">
        <v>0</v>
      </c>
      <c r="F1238" s="604">
        <v>0</v>
      </c>
      <c r="G1238" s="604">
        <v>0</v>
      </c>
      <c r="H1238" s="604">
        <v>0</v>
      </c>
      <c r="I1238" s="604">
        <v>0</v>
      </c>
      <c r="J1238" s="604">
        <v>0</v>
      </c>
      <c r="K1238" s="605">
        <v>165</v>
      </c>
      <c r="L1238" s="605">
        <v>0</v>
      </c>
      <c r="N1238" s="603" t="s">
        <v>1043</v>
      </c>
    </row>
    <row r="1239" spans="1:14" ht="15.75" x14ac:dyDescent="0.2">
      <c r="A1239" s="602">
        <v>44344</v>
      </c>
      <c r="B1239" s="513" t="str">
        <f t="shared" si="8"/>
        <v>0528</v>
      </c>
      <c r="C1239" s="56">
        <v>2021</v>
      </c>
      <c r="D1239" s="604">
        <v>0</v>
      </c>
      <c r="E1239" s="604">
        <v>0</v>
      </c>
      <c r="F1239" s="604">
        <v>0</v>
      </c>
      <c r="G1239" s="604">
        <v>0</v>
      </c>
      <c r="H1239" s="604">
        <v>0</v>
      </c>
      <c r="I1239" s="604">
        <v>0</v>
      </c>
      <c r="J1239" s="604">
        <v>0</v>
      </c>
      <c r="K1239" s="605">
        <v>205</v>
      </c>
      <c r="L1239" s="605">
        <v>0</v>
      </c>
      <c r="N1239" s="603" t="s">
        <v>1043</v>
      </c>
    </row>
    <row r="1240" spans="1:14" ht="15.75" x14ac:dyDescent="0.2">
      <c r="A1240" s="602">
        <v>44345</v>
      </c>
      <c r="B1240" s="513" t="str">
        <f t="shared" si="8"/>
        <v>0529</v>
      </c>
      <c r="C1240" s="56">
        <v>2021</v>
      </c>
      <c r="D1240" s="604">
        <v>0</v>
      </c>
      <c r="E1240" s="604">
        <v>0</v>
      </c>
      <c r="F1240" s="604">
        <v>0</v>
      </c>
      <c r="G1240" s="604">
        <v>0</v>
      </c>
      <c r="H1240" s="604">
        <v>0</v>
      </c>
      <c r="I1240" s="604">
        <v>0</v>
      </c>
      <c r="J1240" s="604">
        <v>0</v>
      </c>
      <c r="K1240" s="605">
        <v>154</v>
      </c>
      <c r="L1240" s="605">
        <v>3</v>
      </c>
      <c r="N1240" s="603" t="s">
        <v>1043</v>
      </c>
    </row>
    <row r="1241" spans="1:14" ht="15.75" x14ac:dyDescent="0.2">
      <c r="A1241" s="602">
        <v>44346</v>
      </c>
      <c r="B1241" s="513" t="str">
        <f t="shared" si="8"/>
        <v>0530</v>
      </c>
      <c r="C1241" s="56">
        <v>2021</v>
      </c>
      <c r="D1241" s="604">
        <v>0</v>
      </c>
      <c r="E1241" s="604">
        <v>0</v>
      </c>
      <c r="F1241" s="604">
        <v>0</v>
      </c>
      <c r="G1241" s="604">
        <v>0</v>
      </c>
      <c r="H1241" s="604">
        <v>0</v>
      </c>
      <c r="I1241" s="604">
        <v>0</v>
      </c>
      <c r="J1241" s="604">
        <v>0</v>
      </c>
      <c r="K1241" s="605">
        <v>319</v>
      </c>
      <c r="L1241" s="605">
        <v>2</v>
      </c>
      <c r="N1241" s="603" t="s">
        <v>1043</v>
      </c>
    </row>
    <row r="1242" spans="1:14" ht="15.75" x14ac:dyDescent="0.2">
      <c r="A1242" s="602">
        <v>44347</v>
      </c>
      <c r="B1242" s="513" t="str">
        <f t="shared" si="8"/>
        <v>0531</v>
      </c>
      <c r="C1242" s="56">
        <v>2021</v>
      </c>
      <c r="D1242" s="604">
        <v>0</v>
      </c>
      <c r="E1242" s="604">
        <v>0</v>
      </c>
      <c r="F1242" s="604">
        <v>0</v>
      </c>
      <c r="G1242" s="604">
        <v>0</v>
      </c>
      <c r="H1242" s="604">
        <v>0</v>
      </c>
      <c r="I1242" s="604">
        <v>0</v>
      </c>
      <c r="J1242" s="604">
        <v>0</v>
      </c>
      <c r="K1242" s="605">
        <v>346</v>
      </c>
      <c r="L1242" s="605">
        <v>15</v>
      </c>
      <c r="N1242" s="603" t="s">
        <v>1043</v>
      </c>
    </row>
    <row r="1243" spans="1:14" ht="15.75" x14ac:dyDescent="0.2">
      <c r="A1243" s="602">
        <v>44348</v>
      </c>
      <c r="B1243" s="513" t="str">
        <f t="shared" si="8"/>
        <v>0601</v>
      </c>
      <c r="C1243" s="56">
        <v>2021</v>
      </c>
      <c r="D1243" s="604">
        <v>0</v>
      </c>
      <c r="E1243" s="604">
        <v>0</v>
      </c>
      <c r="F1243" s="604">
        <v>0</v>
      </c>
      <c r="G1243" s="604">
        <v>0</v>
      </c>
      <c r="H1243" s="604">
        <v>0</v>
      </c>
      <c r="I1243" s="604">
        <v>0</v>
      </c>
      <c r="J1243" s="604">
        <v>0</v>
      </c>
      <c r="K1243" s="605">
        <v>211</v>
      </c>
      <c r="L1243" s="605">
        <v>19</v>
      </c>
      <c r="N1243" s="603" t="s">
        <v>1043</v>
      </c>
    </row>
    <row r="1244" spans="1:14" ht="15.75" x14ac:dyDescent="0.2">
      <c r="A1244" s="602">
        <v>44349</v>
      </c>
      <c r="B1244" s="513" t="str">
        <f t="shared" si="8"/>
        <v>0602</v>
      </c>
      <c r="C1244" s="56">
        <v>2021</v>
      </c>
      <c r="D1244" s="604">
        <v>0</v>
      </c>
      <c r="E1244" s="604">
        <v>0</v>
      </c>
      <c r="F1244" s="604">
        <v>0</v>
      </c>
      <c r="G1244" s="604">
        <v>0</v>
      </c>
      <c r="H1244" s="604">
        <v>0</v>
      </c>
      <c r="I1244" s="604">
        <v>0</v>
      </c>
      <c r="J1244" s="604">
        <v>0</v>
      </c>
      <c r="K1244" s="605">
        <v>263</v>
      </c>
      <c r="L1244" s="605">
        <v>19</v>
      </c>
      <c r="N1244" s="603" t="s">
        <v>1043</v>
      </c>
    </row>
    <row r="1245" spans="1:14" ht="15.75" x14ac:dyDescent="0.2">
      <c r="A1245" s="602">
        <v>44350</v>
      </c>
      <c r="B1245" s="513" t="str">
        <f t="shared" si="8"/>
        <v>0603</v>
      </c>
      <c r="C1245" s="56">
        <v>2021</v>
      </c>
      <c r="D1245" s="604">
        <v>0</v>
      </c>
      <c r="E1245" s="604">
        <v>0</v>
      </c>
      <c r="F1245" s="604">
        <v>0</v>
      </c>
      <c r="G1245" s="604">
        <v>0</v>
      </c>
      <c r="H1245" s="604">
        <v>0</v>
      </c>
      <c r="I1245" s="604">
        <v>0</v>
      </c>
      <c r="J1245" s="604">
        <v>0</v>
      </c>
      <c r="K1245" s="605">
        <v>203</v>
      </c>
      <c r="L1245" s="605">
        <v>25</v>
      </c>
      <c r="N1245" s="603" t="s">
        <v>1043</v>
      </c>
    </row>
    <row r="1246" spans="1:14" ht="15.75" x14ac:dyDescent="0.2">
      <c r="A1246" s="602">
        <v>44351</v>
      </c>
      <c r="B1246" s="513" t="str">
        <f t="shared" si="8"/>
        <v>0604</v>
      </c>
      <c r="C1246" s="56">
        <v>2021</v>
      </c>
      <c r="D1246" s="604">
        <v>0</v>
      </c>
      <c r="E1246" s="604">
        <v>0</v>
      </c>
      <c r="F1246" s="604">
        <v>0</v>
      </c>
      <c r="G1246" s="604">
        <v>0</v>
      </c>
      <c r="H1246" s="604">
        <v>0</v>
      </c>
      <c r="I1246" s="604">
        <v>0</v>
      </c>
      <c r="J1246" s="604">
        <v>0</v>
      </c>
      <c r="K1246" s="605">
        <v>1355</v>
      </c>
      <c r="L1246" s="605">
        <v>104</v>
      </c>
      <c r="N1246" s="603" t="s">
        <v>1043</v>
      </c>
    </row>
    <row r="1247" spans="1:14" ht="15.75" x14ac:dyDescent="0.2">
      <c r="A1247" s="602">
        <v>44352</v>
      </c>
      <c r="B1247" s="513" t="str">
        <f t="shared" si="8"/>
        <v>0605</v>
      </c>
      <c r="C1247" s="56">
        <v>2021</v>
      </c>
      <c r="D1247" s="604">
        <v>0</v>
      </c>
      <c r="E1247" s="604">
        <v>0</v>
      </c>
      <c r="F1247" s="604">
        <v>0</v>
      </c>
      <c r="G1247" s="604">
        <v>0</v>
      </c>
      <c r="H1247" s="604">
        <v>0</v>
      </c>
      <c r="I1247" s="604">
        <v>0</v>
      </c>
      <c r="J1247" s="604">
        <v>0</v>
      </c>
      <c r="K1247" s="605">
        <v>469</v>
      </c>
      <c r="L1247" s="605">
        <v>14</v>
      </c>
      <c r="N1247" s="603" t="s">
        <v>1043</v>
      </c>
    </row>
    <row r="1248" spans="1:14" ht="15.75" x14ac:dyDescent="0.2">
      <c r="A1248" s="602">
        <v>44353</v>
      </c>
      <c r="B1248" s="513" t="str">
        <f t="shared" si="8"/>
        <v>0606</v>
      </c>
      <c r="C1248" s="56">
        <v>2021</v>
      </c>
      <c r="D1248" s="604">
        <v>0</v>
      </c>
      <c r="E1248" s="604">
        <v>0</v>
      </c>
      <c r="F1248" s="604">
        <v>0</v>
      </c>
      <c r="G1248" s="604">
        <v>0</v>
      </c>
      <c r="H1248" s="604">
        <v>0</v>
      </c>
      <c r="I1248" s="604">
        <v>0</v>
      </c>
      <c r="J1248" s="604">
        <v>0</v>
      </c>
      <c r="K1248" s="605">
        <v>526</v>
      </c>
      <c r="L1248" s="605">
        <v>32</v>
      </c>
      <c r="N1248" s="603" t="s">
        <v>1043</v>
      </c>
    </row>
    <row r="1249" spans="1:14" ht="15.75" x14ac:dyDescent="0.2">
      <c r="A1249" s="602">
        <v>44354</v>
      </c>
      <c r="B1249" s="513" t="str">
        <f t="shared" si="8"/>
        <v>0607</v>
      </c>
      <c r="C1249" s="56">
        <v>2021</v>
      </c>
      <c r="D1249" s="604">
        <v>0</v>
      </c>
      <c r="E1249" s="604">
        <v>0</v>
      </c>
      <c r="F1249" s="604">
        <v>0</v>
      </c>
      <c r="G1249" s="604">
        <v>0</v>
      </c>
      <c r="H1249" s="604">
        <v>0</v>
      </c>
      <c r="I1249" s="604">
        <v>0</v>
      </c>
      <c r="J1249" s="604">
        <v>0</v>
      </c>
      <c r="K1249" s="605">
        <v>404</v>
      </c>
      <c r="L1249" s="605">
        <v>14</v>
      </c>
      <c r="N1249" s="603" t="s">
        <v>1043</v>
      </c>
    </row>
    <row r="1250" spans="1:14" ht="15.75" x14ac:dyDescent="0.2">
      <c r="A1250" s="602">
        <v>44355</v>
      </c>
      <c r="B1250" s="513" t="str">
        <f t="shared" si="8"/>
        <v>0608</v>
      </c>
      <c r="C1250" s="56">
        <v>2021</v>
      </c>
      <c r="D1250" s="604">
        <v>0</v>
      </c>
      <c r="E1250" s="604">
        <v>0</v>
      </c>
      <c r="F1250" s="604">
        <v>0</v>
      </c>
      <c r="G1250" s="604">
        <v>0</v>
      </c>
      <c r="H1250" s="604">
        <v>0</v>
      </c>
      <c r="I1250" s="604">
        <v>0</v>
      </c>
      <c r="J1250" s="604">
        <v>0</v>
      </c>
      <c r="K1250" s="605">
        <v>448</v>
      </c>
      <c r="L1250" s="605">
        <v>52</v>
      </c>
      <c r="N1250" s="603" t="s">
        <v>1043</v>
      </c>
    </row>
    <row r="1251" spans="1:14" ht="15.75" x14ac:dyDescent="0.2">
      <c r="A1251" s="602">
        <v>44356</v>
      </c>
      <c r="B1251" s="513" t="str">
        <f t="shared" si="8"/>
        <v>0609</v>
      </c>
      <c r="C1251" s="56">
        <v>2021</v>
      </c>
      <c r="D1251" s="604">
        <v>0</v>
      </c>
      <c r="E1251" s="604">
        <v>0</v>
      </c>
      <c r="F1251" s="604">
        <v>0</v>
      </c>
      <c r="G1251" s="604">
        <v>0</v>
      </c>
      <c r="H1251" s="604">
        <v>0</v>
      </c>
      <c r="I1251" s="604">
        <v>0</v>
      </c>
      <c r="J1251" s="604">
        <v>0</v>
      </c>
      <c r="K1251" s="605">
        <v>399</v>
      </c>
      <c r="L1251" s="605">
        <v>80</v>
      </c>
      <c r="N1251" s="603" t="s">
        <v>1043</v>
      </c>
    </row>
    <row r="1252" spans="1:14" ht="15.75" x14ac:dyDescent="0.2">
      <c r="A1252" s="602">
        <v>44357</v>
      </c>
      <c r="B1252" s="513" t="str">
        <f t="shared" si="8"/>
        <v>0610</v>
      </c>
      <c r="C1252" s="56">
        <v>2021</v>
      </c>
      <c r="D1252" s="604">
        <v>0</v>
      </c>
      <c r="E1252" s="604">
        <v>0</v>
      </c>
      <c r="F1252" s="604">
        <v>0</v>
      </c>
      <c r="G1252" s="604">
        <v>0</v>
      </c>
      <c r="H1252" s="604">
        <v>0</v>
      </c>
      <c r="I1252" s="604">
        <v>0</v>
      </c>
      <c r="J1252" s="604">
        <v>0</v>
      </c>
      <c r="K1252" s="605">
        <v>291</v>
      </c>
      <c r="L1252" s="605">
        <v>61</v>
      </c>
      <c r="N1252" s="603" t="s">
        <v>1043</v>
      </c>
    </row>
    <row r="1253" spans="1:14" ht="15.75" x14ac:dyDescent="0.2">
      <c r="A1253" s="602">
        <v>44358</v>
      </c>
      <c r="B1253" s="513" t="str">
        <f t="shared" si="8"/>
        <v>0611</v>
      </c>
      <c r="C1253" s="56">
        <v>2021</v>
      </c>
      <c r="D1253" s="604">
        <v>0</v>
      </c>
      <c r="E1253" s="604">
        <v>0</v>
      </c>
      <c r="F1253" s="604">
        <v>0</v>
      </c>
      <c r="G1253" s="604">
        <v>0</v>
      </c>
      <c r="H1253" s="604">
        <v>0</v>
      </c>
      <c r="I1253" s="604">
        <v>0</v>
      </c>
      <c r="J1253" s="604">
        <v>0</v>
      </c>
      <c r="K1253" s="605">
        <v>317</v>
      </c>
      <c r="L1253" s="605">
        <v>46</v>
      </c>
      <c r="N1253" s="603" t="s">
        <v>1043</v>
      </c>
    </row>
    <row r="1254" spans="1:14" ht="15.75" x14ac:dyDescent="0.2">
      <c r="A1254" s="602">
        <v>44359</v>
      </c>
      <c r="B1254" s="513" t="str">
        <f t="shared" ref="B1254:B1317" si="10">CONCATENATE(TEXT(A1254,"mm"),TEXT(A1254,"dd"))</f>
        <v>0612</v>
      </c>
      <c r="C1254" s="56">
        <v>2021</v>
      </c>
      <c r="D1254" s="604">
        <v>0</v>
      </c>
      <c r="E1254" s="604">
        <v>0</v>
      </c>
      <c r="F1254" s="604">
        <v>0</v>
      </c>
      <c r="G1254" s="604">
        <v>0</v>
      </c>
      <c r="H1254" s="604">
        <v>0</v>
      </c>
      <c r="I1254" s="604">
        <v>0</v>
      </c>
      <c r="J1254" s="604">
        <v>0</v>
      </c>
      <c r="K1254" s="605">
        <v>431</v>
      </c>
      <c r="L1254" s="605">
        <v>61</v>
      </c>
      <c r="N1254" s="603" t="s">
        <v>1043</v>
      </c>
    </row>
    <row r="1255" spans="1:14" ht="15.75" x14ac:dyDescent="0.2">
      <c r="A1255" s="602">
        <v>44360</v>
      </c>
      <c r="B1255" s="513" t="str">
        <f t="shared" si="10"/>
        <v>0613</v>
      </c>
      <c r="C1255" s="56">
        <v>2021</v>
      </c>
      <c r="D1255" s="604">
        <v>0</v>
      </c>
      <c r="E1255" s="604">
        <v>0</v>
      </c>
      <c r="F1255" s="604">
        <v>0</v>
      </c>
      <c r="G1255" s="604">
        <v>0</v>
      </c>
      <c r="H1255" s="604">
        <v>0</v>
      </c>
      <c r="I1255" s="604">
        <v>0</v>
      </c>
      <c r="J1255" s="604">
        <v>0</v>
      </c>
      <c r="K1255" s="605">
        <v>436</v>
      </c>
      <c r="L1255" s="605">
        <v>51</v>
      </c>
      <c r="N1255" s="603" t="s">
        <v>1043</v>
      </c>
    </row>
    <row r="1256" spans="1:14" ht="15.75" x14ac:dyDescent="0.2">
      <c r="A1256" s="602">
        <v>44361</v>
      </c>
      <c r="B1256" s="513" t="str">
        <f t="shared" si="10"/>
        <v>0614</v>
      </c>
      <c r="C1256" s="56">
        <v>2021</v>
      </c>
      <c r="D1256" s="604">
        <v>0</v>
      </c>
      <c r="E1256" s="604">
        <v>0</v>
      </c>
      <c r="F1256" s="604">
        <v>0</v>
      </c>
      <c r="G1256" s="604">
        <v>0</v>
      </c>
      <c r="H1256" s="604">
        <v>0</v>
      </c>
      <c r="I1256" s="604">
        <v>0</v>
      </c>
      <c r="J1256" s="604">
        <v>0</v>
      </c>
      <c r="K1256" s="605">
        <v>534</v>
      </c>
      <c r="L1256" s="605">
        <v>56</v>
      </c>
      <c r="N1256" s="603" t="s">
        <v>1043</v>
      </c>
    </row>
    <row r="1257" spans="1:14" ht="15.75" x14ac:dyDescent="0.2">
      <c r="A1257" s="602">
        <v>44362</v>
      </c>
      <c r="B1257" s="513" t="str">
        <f t="shared" si="10"/>
        <v>0615</v>
      </c>
      <c r="C1257" s="56">
        <v>2021</v>
      </c>
      <c r="D1257" s="604">
        <v>0</v>
      </c>
      <c r="E1257" s="604">
        <v>0</v>
      </c>
      <c r="F1257" s="604">
        <v>0</v>
      </c>
      <c r="G1257" s="604">
        <v>0</v>
      </c>
      <c r="H1257" s="604">
        <v>0</v>
      </c>
      <c r="I1257" s="604">
        <v>0</v>
      </c>
      <c r="J1257" s="604">
        <v>0</v>
      </c>
      <c r="K1257" s="605">
        <v>942</v>
      </c>
      <c r="L1257" s="605">
        <v>298</v>
      </c>
      <c r="N1257" s="603" t="s">
        <v>1043</v>
      </c>
    </row>
    <row r="1258" spans="1:14" ht="15.75" x14ac:dyDescent="0.2">
      <c r="A1258" s="602">
        <v>44363</v>
      </c>
      <c r="B1258" s="513" t="str">
        <f t="shared" si="10"/>
        <v>0616</v>
      </c>
      <c r="C1258" s="56">
        <v>2021</v>
      </c>
      <c r="D1258" s="604">
        <v>0</v>
      </c>
      <c r="E1258" s="604">
        <v>0</v>
      </c>
      <c r="F1258" s="604">
        <v>0</v>
      </c>
      <c r="G1258" s="604">
        <v>0</v>
      </c>
      <c r="H1258" s="604">
        <v>0</v>
      </c>
      <c r="I1258" s="604">
        <v>0</v>
      </c>
      <c r="J1258" s="604">
        <v>0</v>
      </c>
      <c r="K1258" s="605">
        <v>2852</v>
      </c>
      <c r="L1258" s="605">
        <v>1015</v>
      </c>
      <c r="N1258" s="603" t="s">
        <v>1043</v>
      </c>
    </row>
    <row r="1259" spans="1:14" ht="15.75" x14ac:dyDescent="0.2">
      <c r="A1259" s="602">
        <v>44364</v>
      </c>
      <c r="B1259" s="513" t="str">
        <f t="shared" si="10"/>
        <v>0617</v>
      </c>
      <c r="C1259" s="56">
        <v>2021</v>
      </c>
      <c r="D1259" s="604">
        <v>0</v>
      </c>
      <c r="E1259" s="604">
        <v>0</v>
      </c>
      <c r="F1259" s="604">
        <v>0</v>
      </c>
      <c r="G1259" s="604">
        <v>0</v>
      </c>
      <c r="H1259" s="604">
        <v>0</v>
      </c>
      <c r="I1259" s="604">
        <v>0</v>
      </c>
      <c r="J1259" s="604">
        <v>0</v>
      </c>
      <c r="K1259" s="605">
        <v>3910</v>
      </c>
      <c r="L1259" s="605">
        <v>1302</v>
      </c>
      <c r="N1259" s="603" t="s">
        <v>1043</v>
      </c>
    </row>
    <row r="1260" spans="1:14" ht="15.75" x14ac:dyDescent="0.2">
      <c r="A1260" s="602">
        <v>44365</v>
      </c>
      <c r="B1260" s="513" t="str">
        <f t="shared" si="10"/>
        <v>0618</v>
      </c>
      <c r="C1260" s="56">
        <v>2021</v>
      </c>
      <c r="D1260" s="604">
        <v>0</v>
      </c>
      <c r="E1260" s="604">
        <v>0</v>
      </c>
      <c r="F1260" s="604">
        <v>0</v>
      </c>
      <c r="G1260" s="604">
        <v>0</v>
      </c>
      <c r="H1260" s="604">
        <v>0</v>
      </c>
      <c r="I1260" s="604">
        <v>0</v>
      </c>
      <c r="J1260" s="604">
        <v>2</v>
      </c>
      <c r="K1260" s="605">
        <v>3435</v>
      </c>
      <c r="L1260" s="605">
        <v>1359</v>
      </c>
      <c r="N1260" s="603" t="s">
        <v>1043</v>
      </c>
    </row>
    <row r="1261" spans="1:14" ht="15.75" x14ac:dyDescent="0.2">
      <c r="A1261" s="602">
        <v>44366</v>
      </c>
      <c r="B1261" s="513" t="str">
        <f t="shared" si="10"/>
        <v>0619</v>
      </c>
      <c r="C1261" s="56">
        <v>2021</v>
      </c>
      <c r="D1261" s="604">
        <v>0</v>
      </c>
      <c r="E1261" s="604">
        <v>0</v>
      </c>
      <c r="F1261" s="604">
        <v>0</v>
      </c>
      <c r="G1261" s="604">
        <v>0</v>
      </c>
      <c r="H1261" s="604">
        <v>0</v>
      </c>
      <c r="I1261" s="604">
        <v>0</v>
      </c>
      <c r="J1261" s="604">
        <v>0</v>
      </c>
      <c r="K1261" s="605">
        <v>2535</v>
      </c>
      <c r="L1261" s="605">
        <v>1605</v>
      </c>
      <c r="N1261" s="603" t="s">
        <v>1043</v>
      </c>
    </row>
    <row r="1262" spans="1:14" ht="15.75" x14ac:dyDescent="0.2">
      <c r="A1262" s="602">
        <v>44367</v>
      </c>
      <c r="B1262" s="513" t="str">
        <f t="shared" si="10"/>
        <v>0620</v>
      </c>
      <c r="C1262" s="56">
        <v>2021</v>
      </c>
      <c r="D1262" s="604">
        <v>0</v>
      </c>
      <c r="E1262" s="604">
        <v>0</v>
      </c>
      <c r="F1262" s="604">
        <v>0</v>
      </c>
      <c r="G1262" s="604">
        <v>0</v>
      </c>
      <c r="H1262" s="604">
        <v>0</v>
      </c>
      <c r="I1262" s="604">
        <v>0</v>
      </c>
      <c r="J1262" s="604">
        <v>0</v>
      </c>
      <c r="K1262" s="605">
        <v>3033</v>
      </c>
      <c r="L1262" s="605">
        <v>0</v>
      </c>
      <c r="N1262" s="603" t="s">
        <v>1043</v>
      </c>
    </row>
    <row r="1263" spans="1:14" ht="15.75" x14ac:dyDescent="0.2">
      <c r="A1263" s="602">
        <v>44368</v>
      </c>
      <c r="B1263" s="513" t="str">
        <f t="shared" si="10"/>
        <v>0621</v>
      </c>
      <c r="C1263" s="56">
        <v>2021</v>
      </c>
      <c r="D1263" s="604">
        <v>0</v>
      </c>
      <c r="E1263" s="604">
        <v>0</v>
      </c>
      <c r="F1263" s="604">
        <v>0</v>
      </c>
      <c r="G1263" s="604">
        <v>0</v>
      </c>
      <c r="H1263" s="604">
        <v>0</v>
      </c>
      <c r="I1263" s="604">
        <v>0</v>
      </c>
      <c r="J1263" s="604">
        <v>0</v>
      </c>
      <c r="K1263" s="605">
        <v>1727</v>
      </c>
      <c r="L1263" s="605">
        <v>501</v>
      </c>
      <c r="N1263" s="603" t="s">
        <v>1043</v>
      </c>
    </row>
    <row r="1264" spans="1:14" ht="15.75" x14ac:dyDescent="0.2">
      <c r="A1264" s="602">
        <v>44369</v>
      </c>
      <c r="B1264" s="513" t="str">
        <f t="shared" si="10"/>
        <v>0622</v>
      </c>
      <c r="C1264" s="56">
        <v>2021</v>
      </c>
      <c r="D1264" s="604">
        <v>0</v>
      </c>
      <c r="E1264" s="604">
        <v>0</v>
      </c>
      <c r="F1264" s="604">
        <v>0</v>
      </c>
      <c r="G1264" s="604">
        <v>0</v>
      </c>
      <c r="H1264" s="604">
        <v>0</v>
      </c>
      <c r="I1264" s="604">
        <v>0</v>
      </c>
      <c r="J1264" s="604">
        <v>0</v>
      </c>
      <c r="K1264" s="605">
        <v>474</v>
      </c>
      <c r="L1264" s="605">
        <v>774</v>
      </c>
      <c r="N1264" s="603" t="s">
        <v>1043</v>
      </c>
    </row>
    <row r="1265" spans="1:14" ht="15.75" x14ac:dyDescent="0.2">
      <c r="A1265" s="602">
        <v>44370</v>
      </c>
      <c r="B1265" s="513" t="str">
        <f t="shared" si="10"/>
        <v>0623</v>
      </c>
      <c r="C1265" s="56">
        <v>2021</v>
      </c>
      <c r="D1265" s="604">
        <v>0</v>
      </c>
      <c r="E1265" s="604">
        <v>0</v>
      </c>
      <c r="F1265" s="604">
        <v>0</v>
      </c>
      <c r="G1265" s="604">
        <v>0</v>
      </c>
      <c r="H1265" s="604">
        <v>0</v>
      </c>
      <c r="I1265" s="604">
        <v>0</v>
      </c>
      <c r="J1265" s="604">
        <v>0</v>
      </c>
      <c r="K1265" s="605">
        <v>238</v>
      </c>
      <c r="L1265" s="605">
        <v>261</v>
      </c>
      <c r="N1265" s="603" t="s">
        <v>1043</v>
      </c>
    </row>
    <row r="1266" spans="1:14" ht="15.75" x14ac:dyDescent="0.2">
      <c r="A1266" s="602">
        <v>44371</v>
      </c>
      <c r="B1266" s="513" t="str">
        <f t="shared" si="10"/>
        <v>0624</v>
      </c>
      <c r="C1266" s="56">
        <v>2021</v>
      </c>
      <c r="D1266" s="604">
        <v>0</v>
      </c>
      <c r="E1266" s="604">
        <v>0</v>
      </c>
      <c r="F1266" s="604">
        <v>0</v>
      </c>
      <c r="G1266" s="604">
        <v>0</v>
      </c>
      <c r="H1266" s="604">
        <v>0</v>
      </c>
      <c r="I1266" s="604">
        <v>0</v>
      </c>
      <c r="J1266" s="604">
        <v>0</v>
      </c>
      <c r="K1266" s="605">
        <v>702</v>
      </c>
      <c r="L1266" s="605">
        <v>529</v>
      </c>
      <c r="N1266" s="603" t="s">
        <v>1043</v>
      </c>
    </row>
    <row r="1267" spans="1:14" ht="15.75" x14ac:dyDescent="0.2">
      <c r="A1267" s="602">
        <v>44372</v>
      </c>
      <c r="B1267" s="513" t="str">
        <f t="shared" si="10"/>
        <v>0625</v>
      </c>
      <c r="C1267" s="56">
        <v>2021</v>
      </c>
      <c r="D1267" s="604">
        <v>0</v>
      </c>
      <c r="E1267" s="604">
        <v>0</v>
      </c>
      <c r="F1267" s="604">
        <v>0</v>
      </c>
      <c r="G1267" s="604">
        <v>0</v>
      </c>
      <c r="H1267" s="604">
        <v>0</v>
      </c>
      <c r="I1267" s="604">
        <v>0</v>
      </c>
      <c r="J1267" s="604">
        <v>0</v>
      </c>
      <c r="K1267" s="605">
        <v>690</v>
      </c>
      <c r="L1267" s="605">
        <v>583</v>
      </c>
      <c r="N1267" s="603" t="s">
        <v>1043</v>
      </c>
    </row>
    <row r="1268" spans="1:14" ht="15.75" x14ac:dyDescent="0.2">
      <c r="A1268" s="602">
        <v>44373</v>
      </c>
      <c r="B1268" s="513" t="str">
        <f t="shared" si="10"/>
        <v>0626</v>
      </c>
      <c r="C1268" s="56">
        <v>2021</v>
      </c>
      <c r="D1268" s="604">
        <v>0</v>
      </c>
      <c r="E1268" s="604">
        <v>0</v>
      </c>
      <c r="F1268" s="604">
        <v>0</v>
      </c>
      <c r="G1268" s="604">
        <v>0</v>
      </c>
      <c r="H1268" s="604">
        <v>0</v>
      </c>
      <c r="I1268" s="604">
        <v>0</v>
      </c>
      <c r="J1268" s="604">
        <v>0</v>
      </c>
      <c r="K1268" s="605">
        <v>400</v>
      </c>
      <c r="L1268" s="605">
        <v>300</v>
      </c>
      <c r="N1268" s="603" t="s">
        <v>1043</v>
      </c>
    </row>
    <row r="1269" spans="1:14" ht="15.75" x14ac:dyDescent="0.2">
      <c r="A1269" s="602">
        <v>44374</v>
      </c>
      <c r="B1269" s="513" t="str">
        <f t="shared" si="10"/>
        <v>0627</v>
      </c>
      <c r="C1269" s="56">
        <v>2021</v>
      </c>
      <c r="D1269" s="604">
        <v>0</v>
      </c>
      <c r="E1269" s="604">
        <v>0</v>
      </c>
      <c r="F1269" s="604">
        <v>0</v>
      </c>
      <c r="G1269" s="604">
        <v>0</v>
      </c>
      <c r="H1269" s="604">
        <v>0</v>
      </c>
      <c r="I1269" s="604">
        <v>0</v>
      </c>
      <c r="J1269" s="604">
        <v>0</v>
      </c>
      <c r="K1269" s="605">
        <v>153</v>
      </c>
      <c r="L1269" s="605">
        <v>187</v>
      </c>
      <c r="N1269" s="603" t="s">
        <v>1043</v>
      </c>
    </row>
    <row r="1270" spans="1:14" ht="15.75" x14ac:dyDescent="0.2">
      <c r="A1270" s="602">
        <v>44375</v>
      </c>
      <c r="B1270" s="513" t="str">
        <f t="shared" si="10"/>
        <v>0628</v>
      </c>
      <c r="C1270" s="56">
        <v>2021</v>
      </c>
      <c r="D1270" s="604">
        <v>0</v>
      </c>
      <c r="E1270" s="604">
        <v>0</v>
      </c>
      <c r="F1270" s="604">
        <v>0</v>
      </c>
      <c r="G1270" s="604">
        <v>0</v>
      </c>
      <c r="H1270" s="604">
        <v>0</v>
      </c>
      <c r="I1270" s="604">
        <v>0</v>
      </c>
      <c r="J1270" s="604">
        <v>2</v>
      </c>
      <c r="K1270" s="605">
        <v>31</v>
      </c>
      <c r="L1270" s="605">
        <v>0</v>
      </c>
      <c r="N1270" s="603" t="s">
        <v>1043</v>
      </c>
    </row>
    <row r="1271" spans="1:14" ht="15.75" x14ac:dyDescent="0.2">
      <c r="A1271" s="602">
        <v>44376</v>
      </c>
      <c r="B1271" s="513" t="str">
        <f t="shared" si="10"/>
        <v>0629</v>
      </c>
      <c r="C1271" s="56">
        <v>2021</v>
      </c>
      <c r="D1271" s="604">
        <v>0</v>
      </c>
      <c r="E1271" s="604">
        <v>0</v>
      </c>
      <c r="F1271" s="604">
        <v>0</v>
      </c>
      <c r="G1271" s="604">
        <v>0</v>
      </c>
      <c r="H1271" s="604">
        <v>0</v>
      </c>
      <c r="I1271" s="604">
        <v>0</v>
      </c>
      <c r="J1271" s="604">
        <v>0</v>
      </c>
      <c r="K1271" s="605">
        <v>1</v>
      </c>
      <c r="L1271" s="605">
        <v>5</v>
      </c>
      <c r="N1271" s="603" t="s">
        <v>1043</v>
      </c>
    </row>
    <row r="1272" spans="1:14" ht="15.75" x14ac:dyDescent="0.2">
      <c r="A1272" s="602">
        <v>44377</v>
      </c>
      <c r="B1272" s="513" t="str">
        <f t="shared" si="10"/>
        <v>0630</v>
      </c>
      <c r="C1272" s="56">
        <v>2021</v>
      </c>
      <c r="D1272" s="604">
        <v>0</v>
      </c>
      <c r="E1272" s="604">
        <v>0</v>
      </c>
      <c r="F1272" s="604">
        <v>0</v>
      </c>
      <c r="G1272" s="604">
        <v>0</v>
      </c>
      <c r="H1272" s="604">
        <v>0</v>
      </c>
      <c r="I1272" s="604">
        <v>0</v>
      </c>
      <c r="J1272" s="604">
        <v>1</v>
      </c>
      <c r="K1272" s="605">
        <v>3</v>
      </c>
      <c r="L1272" s="605">
        <v>7</v>
      </c>
      <c r="N1272" s="603" t="s">
        <v>1043</v>
      </c>
    </row>
    <row r="1273" spans="1:14" ht="15.75" x14ac:dyDescent="0.2">
      <c r="A1273" s="602">
        <v>44378</v>
      </c>
      <c r="B1273" s="513" t="str">
        <f t="shared" si="10"/>
        <v>0701</v>
      </c>
      <c r="C1273" s="56">
        <v>2021</v>
      </c>
      <c r="D1273" s="604">
        <v>0</v>
      </c>
      <c r="E1273" s="604">
        <v>0</v>
      </c>
      <c r="F1273" s="604">
        <v>0</v>
      </c>
      <c r="G1273" s="604">
        <v>0</v>
      </c>
      <c r="H1273" s="604">
        <v>0</v>
      </c>
      <c r="I1273" s="604">
        <v>0</v>
      </c>
      <c r="J1273" s="604">
        <v>1</v>
      </c>
      <c r="K1273" s="605">
        <v>0</v>
      </c>
      <c r="L1273" s="605">
        <v>1</v>
      </c>
      <c r="N1273" s="603" t="s">
        <v>1043</v>
      </c>
    </row>
    <row r="1274" spans="1:14" ht="15.75" x14ac:dyDescent="0.2">
      <c r="A1274" s="602">
        <v>44379</v>
      </c>
      <c r="B1274" s="513" t="str">
        <f t="shared" si="10"/>
        <v>0702</v>
      </c>
      <c r="C1274" s="56">
        <v>2021</v>
      </c>
      <c r="D1274" s="604">
        <v>0</v>
      </c>
      <c r="E1274" s="604">
        <v>0</v>
      </c>
      <c r="F1274" s="604">
        <v>0</v>
      </c>
      <c r="G1274" s="604">
        <v>0</v>
      </c>
      <c r="H1274" s="604">
        <v>0</v>
      </c>
      <c r="I1274" s="604">
        <v>0</v>
      </c>
      <c r="J1274" s="604">
        <v>1</v>
      </c>
      <c r="K1274" s="605">
        <v>470</v>
      </c>
      <c r="L1274" s="605">
        <v>985</v>
      </c>
      <c r="N1274" s="603" t="s">
        <v>1043</v>
      </c>
    </row>
    <row r="1275" spans="1:14" ht="15.75" x14ac:dyDescent="0.2">
      <c r="A1275" s="602">
        <v>44380</v>
      </c>
      <c r="B1275" s="513" t="str">
        <f t="shared" si="10"/>
        <v>0703</v>
      </c>
      <c r="C1275" s="56">
        <v>2021</v>
      </c>
      <c r="D1275" s="604">
        <v>0</v>
      </c>
      <c r="E1275" s="604">
        <v>0</v>
      </c>
      <c r="F1275" s="604">
        <v>0</v>
      </c>
      <c r="G1275" s="604">
        <v>0</v>
      </c>
      <c r="H1275" s="604">
        <v>0</v>
      </c>
      <c r="I1275" s="604">
        <v>0</v>
      </c>
      <c r="J1275" s="604">
        <v>0</v>
      </c>
      <c r="K1275" s="605">
        <v>394</v>
      </c>
      <c r="L1275" s="605">
        <v>706</v>
      </c>
      <c r="N1275" s="603" t="s">
        <v>1043</v>
      </c>
    </row>
    <row r="1276" spans="1:14" ht="15.75" x14ac:dyDescent="0.2">
      <c r="A1276" s="602">
        <v>44381</v>
      </c>
      <c r="B1276" s="513" t="str">
        <f t="shared" si="10"/>
        <v>0704</v>
      </c>
      <c r="C1276" s="56">
        <v>2021</v>
      </c>
      <c r="D1276" s="604">
        <v>0</v>
      </c>
      <c r="E1276" s="604">
        <v>0</v>
      </c>
      <c r="F1276" s="604">
        <v>0</v>
      </c>
      <c r="G1276" s="604">
        <v>0</v>
      </c>
      <c r="H1276" s="604">
        <v>0</v>
      </c>
      <c r="I1276" s="604">
        <v>0</v>
      </c>
      <c r="J1276" s="604">
        <v>0</v>
      </c>
      <c r="K1276" s="605">
        <v>248</v>
      </c>
      <c r="L1276" s="605">
        <v>482</v>
      </c>
      <c r="N1276" s="603" t="s">
        <v>1043</v>
      </c>
    </row>
    <row r="1277" spans="1:14" ht="15.75" x14ac:dyDescent="0.2">
      <c r="A1277" s="602">
        <v>44382</v>
      </c>
      <c r="B1277" s="513" t="str">
        <f t="shared" si="10"/>
        <v>0705</v>
      </c>
      <c r="C1277" s="56">
        <v>2021</v>
      </c>
      <c r="D1277" s="604">
        <v>0</v>
      </c>
      <c r="E1277" s="604">
        <v>0</v>
      </c>
      <c r="F1277" s="604">
        <v>0</v>
      </c>
      <c r="G1277" s="604">
        <v>0</v>
      </c>
      <c r="H1277" s="604">
        <v>0</v>
      </c>
      <c r="I1277" s="604">
        <v>0</v>
      </c>
      <c r="J1277" s="604">
        <v>0</v>
      </c>
      <c r="K1277" s="605">
        <v>58</v>
      </c>
      <c r="L1277" s="605">
        <v>0</v>
      </c>
      <c r="N1277" s="603" t="s">
        <v>1043</v>
      </c>
    </row>
    <row r="1278" spans="1:14" ht="15.75" x14ac:dyDescent="0.2">
      <c r="A1278" s="602">
        <v>44383</v>
      </c>
      <c r="B1278" s="513" t="str">
        <f t="shared" si="10"/>
        <v>0706</v>
      </c>
      <c r="C1278" s="56">
        <v>2021</v>
      </c>
      <c r="D1278" s="604">
        <v>0</v>
      </c>
      <c r="E1278" s="604">
        <v>0</v>
      </c>
      <c r="F1278" s="604">
        <v>0</v>
      </c>
      <c r="G1278" s="604">
        <v>0</v>
      </c>
      <c r="H1278" s="604">
        <v>0</v>
      </c>
      <c r="I1278" s="604">
        <v>0</v>
      </c>
      <c r="J1278" s="604">
        <v>0</v>
      </c>
      <c r="K1278" s="605">
        <v>70</v>
      </c>
      <c r="L1278" s="605">
        <v>216</v>
      </c>
      <c r="N1278" s="603" t="s">
        <v>1043</v>
      </c>
    </row>
    <row r="1279" spans="1:14" ht="15.75" x14ac:dyDescent="0.2">
      <c r="A1279" s="602">
        <v>44384</v>
      </c>
      <c r="B1279" s="513" t="str">
        <f t="shared" si="10"/>
        <v>0707</v>
      </c>
      <c r="C1279" s="56">
        <v>2021</v>
      </c>
      <c r="D1279" s="604">
        <v>0</v>
      </c>
      <c r="E1279" s="604">
        <v>0</v>
      </c>
      <c r="F1279" s="604">
        <v>0</v>
      </c>
      <c r="G1279" s="604">
        <v>0</v>
      </c>
      <c r="H1279" s="604">
        <v>0</v>
      </c>
      <c r="I1279" s="604">
        <v>0</v>
      </c>
      <c r="J1279" s="604">
        <v>0</v>
      </c>
      <c r="K1279" s="605">
        <v>42</v>
      </c>
      <c r="L1279" s="605">
        <v>151</v>
      </c>
      <c r="N1279" s="603" t="s">
        <v>1043</v>
      </c>
    </row>
    <row r="1280" spans="1:14" ht="15.75" x14ac:dyDescent="0.2">
      <c r="A1280" s="602">
        <v>44385</v>
      </c>
      <c r="B1280" s="513" t="str">
        <f t="shared" si="10"/>
        <v>0708</v>
      </c>
      <c r="C1280" s="56">
        <v>2021</v>
      </c>
      <c r="D1280" s="604">
        <v>0</v>
      </c>
      <c r="E1280" s="604">
        <v>0</v>
      </c>
      <c r="F1280" s="604">
        <v>0</v>
      </c>
      <c r="G1280" s="604">
        <v>0</v>
      </c>
      <c r="H1280" s="604">
        <v>0</v>
      </c>
      <c r="I1280" s="604">
        <v>0</v>
      </c>
      <c r="J1280" s="604">
        <v>0</v>
      </c>
      <c r="K1280" s="605">
        <v>457</v>
      </c>
      <c r="L1280" s="605">
        <v>1024</v>
      </c>
      <c r="N1280" s="603" t="s">
        <v>1043</v>
      </c>
    </row>
    <row r="1281" spans="1:14" ht="15.75" x14ac:dyDescent="0.2">
      <c r="A1281" s="602">
        <v>44386</v>
      </c>
      <c r="B1281" s="513" t="str">
        <f t="shared" si="10"/>
        <v>0709</v>
      </c>
      <c r="C1281" s="56">
        <v>2021</v>
      </c>
      <c r="D1281" s="604">
        <v>0</v>
      </c>
      <c r="E1281" s="604">
        <v>0</v>
      </c>
      <c r="F1281" s="604">
        <v>0</v>
      </c>
      <c r="G1281" s="604">
        <v>0</v>
      </c>
      <c r="H1281" s="604">
        <v>0</v>
      </c>
      <c r="I1281" s="604">
        <v>0</v>
      </c>
      <c r="J1281" s="604">
        <v>5</v>
      </c>
      <c r="K1281" s="605">
        <v>882</v>
      </c>
      <c r="L1281" s="605">
        <v>1794</v>
      </c>
      <c r="N1281" s="603" t="s">
        <v>1043</v>
      </c>
    </row>
    <row r="1282" spans="1:14" ht="15.75" x14ac:dyDescent="0.2">
      <c r="A1282" s="602">
        <v>44387</v>
      </c>
      <c r="B1282" s="513" t="str">
        <f t="shared" si="10"/>
        <v>0710</v>
      </c>
      <c r="C1282" s="56">
        <v>2021</v>
      </c>
      <c r="D1282" s="604">
        <v>0</v>
      </c>
      <c r="E1282" s="604">
        <v>0</v>
      </c>
      <c r="F1282" s="604">
        <v>0</v>
      </c>
      <c r="G1282" s="604">
        <v>0</v>
      </c>
      <c r="H1282" s="604">
        <v>0</v>
      </c>
      <c r="I1282" s="604">
        <v>0</v>
      </c>
      <c r="J1282" s="604">
        <v>0</v>
      </c>
      <c r="K1282" s="605">
        <v>165</v>
      </c>
      <c r="L1282" s="605">
        <v>264</v>
      </c>
      <c r="N1282" s="603" t="s">
        <v>1043</v>
      </c>
    </row>
    <row r="1283" spans="1:14" ht="15.75" x14ac:dyDescent="0.2">
      <c r="A1283" s="602">
        <v>44388</v>
      </c>
      <c r="B1283" s="513" t="str">
        <f t="shared" si="10"/>
        <v>0711</v>
      </c>
      <c r="C1283" s="56">
        <v>2021</v>
      </c>
      <c r="D1283" s="604">
        <v>0</v>
      </c>
      <c r="E1283" s="604">
        <v>0</v>
      </c>
      <c r="F1283" s="604">
        <v>0</v>
      </c>
      <c r="G1283" s="604">
        <v>0</v>
      </c>
      <c r="H1283" s="604">
        <v>0</v>
      </c>
      <c r="I1283" s="604">
        <v>0</v>
      </c>
      <c r="J1283" s="604">
        <v>0</v>
      </c>
      <c r="K1283" s="605">
        <v>464</v>
      </c>
      <c r="L1283" s="605">
        <v>993</v>
      </c>
      <c r="N1283" s="603" t="s">
        <v>1043</v>
      </c>
    </row>
    <row r="1284" spans="1:14" ht="15.75" x14ac:dyDescent="0.2">
      <c r="A1284" s="602">
        <v>44389</v>
      </c>
      <c r="B1284" s="513" t="str">
        <f t="shared" si="10"/>
        <v>0712</v>
      </c>
      <c r="C1284" s="56">
        <v>2021</v>
      </c>
      <c r="D1284" s="604">
        <v>0</v>
      </c>
      <c r="E1284" s="604">
        <v>0</v>
      </c>
      <c r="F1284" s="604">
        <v>0</v>
      </c>
      <c r="G1284" s="604">
        <v>0</v>
      </c>
      <c r="H1284" s="604">
        <v>0</v>
      </c>
      <c r="I1284" s="604">
        <v>0</v>
      </c>
      <c r="J1284" s="604">
        <v>0</v>
      </c>
      <c r="K1284" s="605">
        <v>2595</v>
      </c>
      <c r="L1284" s="605">
        <v>0</v>
      </c>
      <c r="N1284" s="603" t="s">
        <v>1043</v>
      </c>
    </row>
    <row r="1285" spans="1:14" ht="15.75" x14ac:dyDescent="0.2">
      <c r="A1285" s="602">
        <v>44390</v>
      </c>
      <c r="B1285" s="513" t="str">
        <f t="shared" si="10"/>
        <v>0713</v>
      </c>
      <c r="C1285" s="56">
        <v>2021</v>
      </c>
      <c r="D1285" s="604">
        <v>0</v>
      </c>
      <c r="E1285" s="604">
        <v>0</v>
      </c>
      <c r="F1285" s="604">
        <v>0</v>
      </c>
      <c r="G1285" s="604">
        <v>0</v>
      </c>
      <c r="H1285" s="604">
        <v>0</v>
      </c>
      <c r="I1285" s="604">
        <v>0</v>
      </c>
      <c r="J1285" s="604">
        <v>0</v>
      </c>
      <c r="K1285" s="605">
        <v>694</v>
      </c>
      <c r="L1285" s="605">
        <v>1907</v>
      </c>
      <c r="N1285" s="603" t="s">
        <v>1043</v>
      </c>
    </row>
    <row r="1286" spans="1:14" ht="15.75" x14ac:dyDescent="0.2">
      <c r="A1286" s="602">
        <v>44391</v>
      </c>
      <c r="B1286" s="513" t="str">
        <f t="shared" si="10"/>
        <v>0714</v>
      </c>
      <c r="C1286" s="56">
        <v>2021</v>
      </c>
      <c r="D1286" s="604">
        <v>0</v>
      </c>
      <c r="E1286" s="604">
        <v>0</v>
      </c>
      <c r="F1286" s="604">
        <v>0</v>
      </c>
      <c r="G1286" s="604">
        <v>0</v>
      </c>
      <c r="H1286" s="604">
        <v>0</v>
      </c>
      <c r="I1286" s="604">
        <v>0</v>
      </c>
      <c r="J1286" s="604">
        <v>1</v>
      </c>
      <c r="K1286" s="605">
        <v>706</v>
      </c>
      <c r="L1286" s="605">
        <v>1455</v>
      </c>
      <c r="N1286" s="603" t="s">
        <v>1043</v>
      </c>
    </row>
    <row r="1287" spans="1:14" ht="15.75" x14ac:dyDescent="0.2">
      <c r="A1287" s="602">
        <v>44392</v>
      </c>
      <c r="B1287" s="513" t="str">
        <f t="shared" si="10"/>
        <v>0715</v>
      </c>
      <c r="C1287" s="56">
        <v>2021</v>
      </c>
      <c r="D1287" s="604">
        <v>0</v>
      </c>
      <c r="E1287" s="604">
        <v>0</v>
      </c>
      <c r="F1287" s="604">
        <v>0</v>
      </c>
      <c r="G1287" s="604">
        <v>0</v>
      </c>
      <c r="H1287" s="604">
        <v>0</v>
      </c>
      <c r="I1287" s="604">
        <v>0</v>
      </c>
      <c r="J1287" s="604">
        <v>0</v>
      </c>
      <c r="K1287" s="605">
        <v>522</v>
      </c>
      <c r="L1287" s="605">
        <v>877</v>
      </c>
      <c r="N1287" s="603" t="s">
        <v>1043</v>
      </c>
    </row>
    <row r="1288" spans="1:14" ht="15.75" x14ac:dyDescent="0.2">
      <c r="A1288" s="602">
        <v>44393</v>
      </c>
      <c r="B1288" s="513" t="str">
        <f t="shared" si="10"/>
        <v>0716</v>
      </c>
      <c r="C1288" s="56">
        <v>2021</v>
      </c>
      <c r="D1288" s="604">
        <v>0</v>
      </c>
      <c r="E1288" s="604">
        <v>0</v>
      </c>
      <c r="F1288" s="604">
        <v>0</v>
      </c>
      <c r="G1288" s="604">
        <v>0</v>
      </c>
      <c r="H1288" s="604">
        <v>0</v>
      </c>
      <c r="I1288" s="604">
        <v>0</v>
      </c>
      <c r="J1288" s="604">
        <v>0</v>
      </c>
      <c r="K1288" s="605">
        <v>946</v>
      </c>
      <c r="L1288" s="605">
        <v>1328</v>
      </c>
      <c r="N1288" s="603" t="s">
        <v>1043</v>
      </c>
    </row>
    <row r="1289" spans="1:14" ht="15.75" x14ac:dyDescent="0.2">
      <c r="A1289" s="602">
        <v>44394</v>
      </c>
      <c r="B1289" s="513" t="str">
        <f t="shared" si="10"/>
        <v>0717</v>
      </c>
      <c r="C1289" s="56">
        <v>2021</v>
      </c>
      <c r="D1289" s="604">
        <v>0</v>
      </c>
      <c r="E1289" s="604">
        <v>0</v>
      </c>
      <c r="F1289" s="604">
        <v>0</v>
      </c>
      <c r="G1289" s="604">
        <v>0</v>
      </c>
      <c r="H1289" s="604">
        <v>0</v>
      </c>
      <c r="I1289" s="604">
        <v>0</v>
      </c>
      <c r="J1289" s="604">
        <v>0</v>
      </c>
      <c r="K1289" s="605">
        <v>1927</v>
      </c>
      <c r="L1289" s="605">
        <v>3048</v>
      </c>
      <c r="N1289" s="603" t="s">
        <v>1043</v>
      </c>
    </row>
    <row r="1290" spans="1:14" ht="15.75" x14ac:dyDescent="0.2">
      <c r="A1290" s="602">
        <v>44395</v>
      </c>
      <c r="B1290" s="513" t="str">
        <f t="shared" si="10"/>
        <v>0718</v>
      </c>
      <c r="C1290" s="56">
        <v>2021</v>
      </c>
      <c r="D1290" s="604">
        <v>0</v>
      </c>
      <c r="E1290" s="604">
        <v>0</v>
      </c>
      <c r="F1290" s="604">
        <v>0</v>
      </c>
      <c r="G1290" s="604">
        <v>0</v>
      </c>
      <c r="H1290" s="604">
        <v>0</v>
      </c>
      <c r="I1290" s="604">
        <v>0</v>
      </c>
      <c r="J1290" s="604">
        <v>0</v>
      </c>
      <c r="K1290" s="605">
        <v>1560</v>
      </c>
      <c r="L1290" s="605">
        <v>3087</v>
      </c>
      <c r="N1290" s="603" t="s">
        <v>1043</v>
      </c>
    </row>
    <row r="1291" spans="1:14" ht="15.75" x14ac:dyDescent="0.2">
      <c r="A1291" s="602">
        <v>44396</v>
      </c>
      <c r="B1291" s="513" t="str">
        <f t="shared" si="10"/>
        <v>0719</v>
      </c>
      <c r="C1291" s="56">
        <v>2021</v>
      </c>
      <c r="D1291" s="604">
        <v>0</v>
      </c>
      <c r="E1291" s="604">
        <v>0</v>
      </c>
      <c r="F1291" s="604">
        <v>0</v>
      </c>
      <c r="G1291" s="604">
        <v>0</v>
      </c>
      <c r="H1291" s="604">
        <v>0</v>
      </c>
      <c r="I1291" s="604">
        <v>0</v>
      </c>
      <c r="J1291" s="604">
        <v>1</v>
      </c>
      <c r="K1291" s="605">
        <v>5827</v>
      </c>
      <c r="L1291" s="605">
        <v>0</v>
      </c>
      <c r="N1291" s="603" t="s">
        <v>1043</v>
      </c>
    </row>
    <row r="1292" spans="1:14" ht="15.75" x14ac:dyDescent="0.2">
      <c r="A1292" s="602">
        <v>44397</v>
      </c>
      <c r="B1292" s="513" t="str">
        <f t="shared" si="10"/>
        <v>0720</v>
      </c>
      <c r="C1292" s="56">
        <v>2021</v>
      </c>
      <c r="D1292" s="604">
        <v>0</v>
      </c>
      <c r="E1292" s="604">
        <v>0</v>
      </c>
      <c r="F1292" s="604">
        <v>0</v>
      </c>
      <c r="G1292" s="604">
        <v>0</v>
      </c>
      <c r="H1292" s="604">
        <v>0</v>
      </c>
      <c r="I1292" s="604">
        <v>0</v>
      </c>
      <c r="J1292" s="604">
        <v>0</v>
      </c>
      <c r="K1292" s="605">
        <v>3395</v>
      </c>
      <c r="L1292" s="605">
        <v>6142</v>
      </c>
      <c r="N1292" s="603" t="s">
        <v>1043</v>
      </c>
    </row>
    <row r="1293" spans="1:14" ht="15.75" x14ac:dyDescent="0.2">
      <c r="A1293" s="602">
        <v>44398</v>
      </c>
      <c r="B1293" s="513" t="str">
        <f t="shared" si="10"/>
        <v>0721</v>
      </c>
      <c r="C1293" s="56">
        <v>2021</v>
      </c>
      <c r="D1293" s="604">
        <v>0</v>
      </c>
      <c r="E1293" s="604">
        <v>0</v>
      </c>
      <c r="F1293" s="604">
        <v>0</v>
      </c>
      <c r="G1293" s="604">
        <v>0</v>
      </c>
      <c r="H1293" s="604">
        <v>0</v>
      </c>
      <c r="I1293" s="604">
        <v>0</v>
      </c>
      <c r="J1293" s="604">
        <v>6</v>
      </c>
      <c r="K1293" s="605">
        <v>3243</v>
      </c>
      <c r="L1293" s="605">
        <v>4065</v>
      </c>
      <c r="N1293" s="603" t="s">
        <v>1043</v>
      </c>
    </row>
    <row r="1294" spans="1:14" ht="15.75" x14ac:dyDescent="0.2">
      <c r="A1294" s="602">
        <v>44399</v>
      </c>
      <c r="B1294" s="513" t="str">
        <f t="shared" si="10"/>
        <v>0722</v>
      </c>
      <c r="C1294" s="56">
        <v>2021</v>
      </c>
      <c r="D1294" s="604">
        <v>0</v>
      </c>
      <c r="E1294" s="604">
        <v>0</v>
      </c>
      <c r="F1294" s="604">
        <v>0</v>
      </c>
      <c r="G1294" s="604">
        <v>0</v>
      </c>
      <c r="H1294" s="604">
        <v>0</v>
      </c>
      <c r="I1294" s="604">
        <v>0</v>
      </c>
      <c r="J1294" s="604">
        <v>0</v>
      </c>
      <c r="K1294" s="605">
        <v>2301</v>
      </c>
      <c r="L1294" s="605">
        <v>3129</v>
      </c>
      <c r="N1294" s="603" t="s">
        <v>1043</v>
      </c>
    </row>
    <row r="1295" spans="1:14" ht="15.75" x14ac:dyDescent="0.2">
      <c r="A1295" s="602">
        <v>44400</v>
      </c>
      <c r="B1295" s="513" t="str">
        <f t="shared" si="10"/>
        <v>0723</v>
      </c>
      <c r="C1295" s="56">
        <v>2021</v>
      </c>
      <c r="D1295" s="604">
        <v>0</v>
      </c>
      <c r="E1295" s="604">
        <v>0</v>
      </c>
      <c r="F1295" s="604">
        <v>0</v>
      </c>
      <c r="G1295" s="604">
        <v>0</v>
      </c>
      <c r="H1295" s="604">
        <v>0</v>
      </c>
      <c r="I1295" s="604">
        <v>0</v>
      </c>
      <c r="J1295" s="604">
        <v>0</v>
      </c>
      <c r="K1295" s="605">
        <v>3020</v>
      </c>
      <c r="L1295" s="605">
        <v>3660</v>
      </c>
      <c r="N1295" s="603" t="s">
        <v>1043</v>
      </c>
    </row>
    <row r="1296" spans="1:14" ht="15.75" x14ac:dyDescent="0.2">
      <c r="A1296" s="602">
        <v>44401</v>
      </c>
      <c r="B1296" s="513" t="str">
        <f t="shared" si="10"/>
        <v>0724</v>
      </c>
      <c r="C1296" s="56">
        <v>2021</v>
      </c>
      <c r="D1296" s="604">
        <v>0</v>
      </c>
      <c r="E1296" s="604">
        <v>0</v>
      </c>
      <c r="F1296" s="604">
        <v>0</v>
      </c>
      <c r="G1296" s="604">
        <v>0</v>
      </c>
      <c r="H1296" s="604">
        <v>0</v>
      </c>
      <c r="I1296" s="604">
        <v>0</v>
      </c>
      <c r="J1296" s="604">
        <v>0</v>
      </c>
      <c r="K1296" s="605">
        <v>2172</v>
      </c>
      <c r="L1296" s="605">
        <v>2365</v>
      </c>
      <c r="N1296" s="603" t="s">
        <v>1043</v>
      </c>
    </row>
    <row r="1297" spans="1:14" ht="15.75" x14ac:dyDescent="0.2">
      <c r="A1297" s="602">
        <v>44402</v>
      </c>
      <c r="B1297" s="513" t="str">
        <f t="shared" si="10"/>
        <v>0725</v>
      </c>
      <c r="C1297" s="56">
        <v>2021</v>
      </c>
      <c r="D1297" s="604">
        <v>0</v>
      </c>
      <c r="E1297" s="604">
        <v>0</v>
      </c>
      <c r="F1297" s="604">
        <v>0</v>
      </c>
      <c r="G1297" s="604">
        <v>0</v>
      </c>
      <c r="H1297" s="604">
        <v>0</v>
      </c>
      <c r="I1297" s="604">
        <v>0</v>
      </c>
      <c r="J1297" s="604">
        <v>0</v>
      </c>
      <c r="K1297" s="605">
        <v>704</v>
      </c>
      <c r="L1297" s="605">
        <v>1024</v>
      </c>
      <c r="N1297" s="603" t="s">
        <v>1043</v>
      </c>
    </row>
    <row r="1298" spans="1:14" ht="15.75" x14ac:dyDescent="0.2">
      <c r="A1298" s="602">
        <v>44403</v>
      </c>
      <c r="B1298" s="513" t="str">
        <f t="shared" si="10"/>
        <v>0726</v>
      </c>
      <c r="C1298" s="56">
        <v>2021</v>
      </c>
      <c r="D1298" s="604">
        <v>0</v>
      </c>
      <c r="E1298" s="604">
        <v>0</v>
      </c>
      <c r="F1298" s="604">
        <v>0</v>
      </c>
      <c r="G1298" s="604">
        <v>0</v>
      </c>
      <c r="H1298" s="604">
        <v>0</v>
      </c>
      <c r="I1298" s="604">
        <v>0</v>
      </c>
      <c r="J1298" s="604">
        <v>0</v>
      </c>
      <c r="K1298" s="605">
        <v>1592</v>
      </c>
      <c r="L1298" s="605">
        <v>0</v>
      </c>
      <c r="N1298" s="603" t="s">
        <v>1043</v>
      </c>
    </row>
    <row r="1299" spans="1:14" ht="15.75" x14ac:dyDescent="0.2">
      <c r="A1299" s="602">
        <v>44404</v>
      </c>
      <c r="B1299" s="513" t="str">
        <f t="shared" si="10"/>
        <v>0727</v>
      </c>
      <c r="C1299" s="56">
        <v>2021</v>
      </c>
      <c r="D1299" s="604">
        <v>0</v>
      </c>
      <c r="E1299" s="604">
        <v>0</v>
      </c>
      <c r="F1299" s="604">
        <v>0</v>
      </c>
      <c r="G1299" s="604">
        <v>0</v>
      </c>
      <c r="H1299" s="604">
        <v>0</v>
      </c>
      <c r="I1299" s="604">
        <v>0</v>
      </c>
      <c r="J1299" s="604">
        <v>0</v>
      </c>
      <c r="K1299" s="605">
        <v>506</v>
      </c>
      <c r="L1299" s="605">
        <v>1292</v>
      </c>
      <c r="N1299" s="603" t="s">
        <v>1043</v>
      </c>
    </row>
    <row r="1300" spans="1:14" ht="15.75" x14ac:dyDescent="0.2">
      <c r="A1300" s="602">
        <v>44405</v>
      </c>
      <c r="B1300" s="513" t="str">
        <f t="shared" si="10"/>
        <v>0728</v>
      </c>
      <c r="C1300" s="56">
        <v>2021</v>
      </c>
      <c r="D1300" s="604">
        <v>0</v>
      </c>
      <c r="E1300" s="604">
        <v>0</v>
      </c>
      <c r="F1300" s="604">
        <v>0</v>
      </c>
      <c r="G1300" s="604">
        <v>0</v>
      </c>
      <c r="H1300" s="604">
        <v>0</v>
      </c>
      <c r="I1300" s="604">
        <v>0</v>
      </c>
      <c r="J1300" s="604">
        <v>0</v>
      </c>
      <c r="K1300" s="605">
        <v>405</v>
      </c>
      <c r="L1300" s="605">
        <v>925</v>
      </c>
      <c r="N1300" s="603" t="s">
        <v>1043</v>
      </c>
    </row>
    <row r="1301" spans="1:14" ht="15.75" x14ac:dyDescent="0.2">
      <c r="A1301" s="602">
        <v>44406</v>
      </c>
      <c r="B1301" s="513" t="str">
        <f t="shared" si="10"/>
        <v>0729</v>
      </c>
      <c r="C1301" s="56">
        <v>2021</v>
      </c>
      <c r="D1301" s="604">
        <v>0</v>
      </c>
      <c r="E1301" s="604">
        <v>0</v>
      </c>
      <c r="F1301" s="604">
        <v>0</v>
      </c>
      <c r="G1301" s="604">
        <v>0</v>
      </c>
      <c r="H1301" s="604">
        <v>0</v>
      </c>
      <c r="I1301" s="604">
        <v>0</v>
      </c>
      <c r="J1301" s="604">
        <v>0</v>
      </c>
      <c r="K1301" s="605">
        <v>317</v>
      </c>
      <c r="L1301" s="605">
        <v>540</v>
      </c>
      <c r="N1301" s="603" t="s">
        <v>1043</v>
      </c>
    </row>
    <row r="1302" spans="1:14" ht="15.75" x14ac:dyDescent="0.2">
      <c r="A1302" s="602">
        <v>44407</v>
      </c>
      <c r="B1302" s="513" t="str">
        <f t="shared" si="10"/>
        <v>0730</v>
      </c>
      <c r="C1302" s="56">
        <v>2021</v>
      </c>
      <c r="D1302" s="604">
        <v>0</v>
      </c>
      <c r="E1302" s="604">
        <v>0</v>
      </c>
      <c r="F1302" s="604">
        <v>0</v>
      </c>
      <c r="G1302" s="604">
        <v>0</v>
      </c>
      <c r="H1302" s="604">
        <v>0</v>
      </c>
      <c r="I1302" s="604">
        <v>0</v>
      </c>
      <c r="J1302" s="604">
        <v>0</v>
      </c>
      <c r="K1302" s="605">
        <v>25</v>
      </c>
      <c r="L1302" s="605">
        <v>120</v>
      </c>
      <c r="N1302" s="603" t="s">
        <v>1043</v>
      </c>
    </row>
    <row r="1303" spans="1:14" ht="15.75" x14ac:dyDescent="0.2">
      <c r="A1303" s="602">
        <v>44408</v>
      </c>
      <c r="B1303" s="513" t="str">
        <f t="shared" si="10"/>
        <v>0731</v>
      </c>
      <c r="C1303" s="56">
        <v>2021</v>
      </c>
      <c r="D1303" s="604">
        <v>0</v>
      </c>
      <c r="E1303" s="604">
        <v>0</v>
      </c>
      <c r="F1303" s="604">
        <v>0</v>
      </c>
      <c r="G1303" s="604">
        <v>0</v>
      </c>
      <c r="H1303" s="604">
        <v>0</v>
      </c>
      <c r="I1303" s="604">
        <v>0</v>
      </c>
      <c r="J1303" s="604">
        <v>0</v>
      </c>
      <c r="K1303" s="605">
        <v>58</v>
      </c>
      <c r="L1303" s="605">
        <v>200</v>
      </c>
      <c r="N1303" s="603" t="s">
        <v>1043</v>
      </c>
    </row>
    <row r="1304" spans="1:14" ht="15.75" x14ac:dyDescent="0.2">
      <c r="A1304" s="602">
        <v>44409</v>
      </c>
      <c r="B1304" s="513" t="str">
        <f t="shared" si="10"/>
        <v>0801</v>
      </c>
      <c r="C1304" s="56">
        <v>2021</v>
      </c>
      <c r="D1304" s="604">
        <v>0</v>
      </c>
      <c r="E1304" s="604">
        <v>0</v>
      </c>
      <c r="F1304" s="604">
        <v>0</v>
      </c>
      <c r="G1304" s="604">
        <v>0</v>
      </c>
      <c r="H1304" s="604">
        <v>0</v>
      </c>
      <c r="I1304" s="604">
        <v>0</v>
      </c>
      <c r="J1304" s="604">
        <v>1</v>
      </c>
      <c r="K1304" s="605">
        <v>383</v>
      </c>
      <c r="L1304" s="605">
        <v>0</v>
      </c>
      <c r="N1304" s="603" t="s">
        <v>1043</v>
      </c>
    </row>
    <row r="1305" spans="1:14" ht="15.75" x14ac:dyDescent="0.2">
      <c r="A1305" s="602">
        <v>44410</v>
      </c>
      <c r="B1305" s="513" t="str">
        <f t="shared" si="10"/>
        <v>0802</v>
      </c>
      <c r="C1305" s="56">
        <v>2021</v>
      </c>
      <c r="D1305" s="604">
        <v>0</v>
      </c>
      <c r="E1305" s="604">
        <v>0</v>
      </c>
      <c r="F1305" s="604">
        <v>0</v>
      </c>
      <c r="G1305" s="604">
        <v>0</v>
      </c>
      <c r="H1305" s="604">
        <v>0</v>
      </c>
      <c r="I1305" s="604">
        <v>0</v>
      </c>
      <c r="J1305" s="604">
        <v>1</v>
      </c>
      <c r="K1305" s="605">
        <v>124</v>
      </c>
      <c r="L1305" s="605">
        <v>0</v>
      </c>
      <c r="N1305" s="603" t="s">
        <v>1043</v>
      </c>
    </row>
    <row r="1306" spans="1:14" ht="15.75" x14ac:dyDescent="0.2">
      <c r="A1306" s="602">
        <v>44411</v>
      </c>
      <c r="B1306" s="513" t="str">
        <f t="shared" si="10"/>
        <v>0803</v>
      </c>
      <c r="C1306" s="56">
        <v>2021</v>
      </c>
      <c r="D1306" s="604">
        <v>0</v>
      </c>
      <c r="E1306" s="604">
        <v>0</v>
      </c>
      <c r="F1306" s="604">
        <v>0</v>
      </c>
      <c r="G1306" s="604">
        <v>0</v>
      </c>
      <c r="H1306" s="604">
        <v>0</v>
      </c>
      <c r="I1306" s="604">
        <v>0</v>
      </c>
      <c r="J1306" s="604">
        <v>0</v>
      </c>
      <c r="K1306" s="605">
        <v>5</v>
      </c>
      <c r="L1306" s="605">
        <v>102</v>
      </c>
      <c r="N1306" s="603" t="s">
        <v>1043</v>
      </c>
    </row>
    <row r="1307" spans="1:14" ht="15.75" x14ac:dyDescent="0.2">
      <c r="A1307" s="602">
        <v>44412</v>
      </c>
      <c r="B1307" s="513" t="str">
        <f t="shared" si="10"/>
        <v>0804</v>
      </c>
      <c r="C1307" s="56">
        <v>2021</v>
      </c>
      <c r="D1307" s="604">
        <v>0</v>
      </c>
      <c r="E1307" s="604">
        <v>0</v>
      </c>
      <c r="F1307" s="604">
        <v>0</v>
      </c>
      <c r="G1307" s="604">
        <v>0</v>
      </c>
      <c r="H1307" s="604">
        <v>0</v>
      </c>
      <c r="I1307" s="604">
        <v>0</v>
      </c>
      <c r="J1307" s="604">
        <v>0</v>
      </c>
      <c r="K1307" s="605">
        <v>7</v>
      </c>
      <c r="L1307" s="605">
        <v>99</v>
      </c>
      <c r="N1307" s="603" t="s">
        <v>1043</v>
      </c>
    </row>
    <row r="1308" spans="1:14" ht="15.75" x14ac:dyDescent="0.2">
      <c r="A1308" s="602">
        <v>44413</v>
      </c>
      <c r="B1308" s="513" t="str">
        <f t="shared" si="10"/>
        <v>0805</v>
      </c>
      <c r="C1308" s="56">
        <v>2021</v>
      </c>
      <c r="D1308" s="604">
        <v>0</v>
      </c>
      <c r="E1308" s="604">
        <v>0</v>
      </c>
      <c r="F1308" s="604">
        <v>0</v>
      </c>
      <c r="G1308" s="604">
        <v>0</v>
      </c>
      <c r="H1308" s="604">
        <v>0</v>
      </c>
      <c r="I1308" s="604">
        <v>0</v>
      </c>
      <c r="J1308" s="604">
        <v>0</v>
      </c>
      <c r="K1308" s="605">
        <v>1</v>
      </c>
      <c r="L1308" s="605">
        <v>8</v>
      </c>
      <c r="N1308" s="603" t="s">
        <v>1043</v>
      </c>
    </row>
    <row r="1309" spans="1:14" ht="15.75" x14ac:dyDescent="0.2">
      <c r="A1309" s="602">
        <v>44414</v>
      </c>
      <c r="B1309" s="513" t="str">
        <f t="shared" si="10"/>
        <v>0806</v>
      </c>
      <c r="C1309" s="56">
        <v>2021</v>
      </c>
      <c r="D1309" s="604">
        <v>0</v>
      </c>
      <c r="E1309" s="604">
        <v>0</v>
      </c>
      <c r="F1309" s="604">
        <v>0</v>
      </c>
      <c r="G1309" s="604">
        <v>0</v>
      </c>
      <c r="H1309" s="604">
        <v>0</v>
      </c>
      <c r="I1309" s="604">
        <v>0</v>
      </c>
      <c r="J1309" s="604">
        <v>0</v>
      </c>
      <c r="K1309" s="605">
        <v>24</v>
      </c>
      <c r="L1309" s="605">
        <v>204</v>
      </c>
      <c r="N1309" s="603" t="s">
        <v>1043</v>
      </c>
    </row>
    <row r="1310" spans="1:14" ht="15.75" x14ac:dyDescent="0.2">
      <c r="A1310" s="602">
        <v>44415</v>
      </c>
      <c r="B1310" s="513" t="str">
        <f t="shared" si="10"/>
        <v>0807</v>
      </c>
      <c r="C1310" s="56">
        <v>2021</v>
      </c>
      <c r="D1310" s="604">
        <v>17</v>
      </c>
      <c r="E1310" s="604">
        <v>1</v>
      </c>
      <c r="F1310" s="604">
        <v>0</v>
      </c>
      <c r="G1310" s="604">
        <v>0</v>
      </c>
      <c r="H1310" s="604">
        <v>0</v>
      </c>
      <c r="I1310" s="604">
        <v>0</v>
      </c>
      <c r="J1310" s="604">
        <v>1</v>
      </c>
      <c r="K1310" s="605">
        <v>41</v>
      </c>
      <c r="L1310" s="605">
        <v>325</v>
      </c>
      <c r="N1310" s="603" t="s">
        <v>1043</v>
      </c>
    </row>
    <row r="1311" spans="1:14" ht="15.75" x14ac:dyDescent="0.2">
      <c r="A1311" s="602">
        <v>44416</v>
      </c>
      <c r="B1311" s="513" t="str">
        <f t="shared" si="10"/>
        <v>0808</v>
      </c>
      <c r="C1311" s="56">
        <v>2021</v>
      </c>
      <c r="D1311" s="604">
        <v>24</v>
      </c>
      <c r="E1311" s="604">
        <v>0</v>
      </c>
      <c r="F1311" s="604">
        <v>0</v>
      </c>
      <c r="G1311" s="604">
        <v>0</v>
      </c>
      <c r="H1311" s="604">
        <v>0</v>
      </c>
      <c r="I1311" s="604">
        <v>0</v>
      </c>
      <c r="J1311" s="604">
        <v>0</v>
      </c>
      <c r="K1311" s="605">
        <v>331</v>
      </c>
      <c r="L1311" s="605">
        <v>1234</v>
      </c>
      <c r="N1311" s="603" t="s">
        <v>1043</v>
      </c>
    </row>
    <row r="1312" spans="1:14" ht="15.75" x14ac:dyDescent="0.2">
      <c r="A1312" s="602">
        <v>44417</v>
      </c>
      <c r="B1312" s="513" t="str">
        <f t="shared" si="10"/>
        <v>0809</v>
      </c>
      <c r="C1312" s="56">
        <v>2021</v>
      </c>
      <c r="D1312" s="604">
        <v>34</v>
      </c>
      <c r="E1312" s="604">
        <v>0</v>
      </c>
      <c r="F1312" s="604">
        <v>0</v>
      </c>
      <c r="G1312" s="604">
        <v>0</v>
      </c>
      <c r="H1312" s="604">
        <v>0</v>
      </c>
      <c r="I1312" s="604">
        <v>0</v>
      </c>
      <c r="J1312" s="604">
        <v>0</v>
      </c>
      <c r="K1312" s="605">
        <v>1832</v>
      </c>
      <c r="L1312" s="605">
        <v>0</v>
      </c>
      <c r="N1312" s="603" t="s">
        <v>1043</v>
      </c>
    </row>
    <row r="1313" spans="1:14" ht="15.75" x14ac:dyDescent="0.2">
      <c r="A1313" s="602">
        <v>44418</v>
      </c>
      <c r="B1313" s="513" t="str">
        <f t="shared" si="10"/>
        <v>0810</v>
      </c>
      <c r="C1313" s="56">
        <v>2021</v>
      </c>
      <c r="D1313" s="604">
        <v>39</v>
      </c>
      <c r="E1313" s="604">
        <v>5</v>
      </c>
      <c r="F1313" s="604">
        <v>0</v>
      </c>
      <c r="G1313" s="604">
        <v>0</v>
      </c>
      <c r="H1313" s="604">
        <v>0</v>
      </c>
      <c r="I1313" s="604">
        <v>0</v>
      </c>
      <c r="J1313" s="604">
        <v>0</v>
      </c>
      <c r="K1313" s="605">
        <v>685</v>
      </c>
      <c r="L1313" s="605">
        <v>1019</v>
      </c>
      <c r="N1313" s="603" t="s">
        <v>1043</v>
      </c>
    </row>
    <row r="1314" spans="1:14" ht="15.75" x14ac:dyDescent="0.2">
      <c r="A1314" s="602">
        <v>44419</v>
      </c>
      <c r="B1314" s="513" t="str">
        <f t="shared" si="10"/>
        <v>0811</v>
      </c>
      <c r="C1314" s="56">
        <v>2021</v>
      </c>
      <c r="D1314" s="604">
        <v>10</v>
      </c>
      <c r="E1314" s="604">
        <v>0</v>
      </c>
      <c r="F1314" s="604">
        <v>1</v>
      </c>
      <c r="G1314" s="604">
        <v>0</v>
      </c>
      <c r="H1314" s="604">
        <v>0</v>
      </c>
      <c r="I1314" s="604">
        <v>0</v>
      </c>
      <c r="J1314" s="604">
        <v>2</v>
      </c>
      <c r="K1314" s="605">
        <v>711</v>
      </c>
      <c r="L1314" s="605">
        <v>710</v>
      </c>
      <c r="N1314" s="603" t="s">
        <v>1043</v>
      </c>
    </row>
    <row r="1315" spans="1:14" ht="15.75" x14ac:dyDescent="0.2">
      <c r="A1315" s="602">
        <v>44420</v>
      </c>
      <c r="B1315" s="513" t="str">
        <f t="shared" si="10"/>
        <v>0812</v>
      </c>
      <c r="C1315" s="56">
        <v>2021</v>
      </c>
      <c r="D1315" s="604">
        <v>0</v>
      </c>
      <c r="E1315" s="604">
        <v>0</v>
      </c>
      <c r="F1315" s="604">
        <v>0</v>
      </c>
      <c r="G1315" s="604">
        <v>0</v>
      </c>
      <c r="H1315" s="604">
        <v>0</v>
      </c>
      <c r="I1315" s="604">
        <v>0</v>
      </c>
      <c r="J1315" s="604">
        <v>0</v>
      </c>
      <c r="K1315" s="605">
        <v>368</v>
      </c>
      <c r="L1315" s="605">
        <v>282</v>
      </c>
      <c r="N1315" s="603" t="s">
        <v>1043</v>
      </c>
    </row>
    <row r="1316" spans="1:14" ht="15.75" x14ac:dyDescent="0.2">
      <c r="A1316" s="602">
        <v>44421</v>
      </c>
      <c r="B1316" s="513" t="str">
        <f t="shared" si="10"/>
        <v>0813</v>
      </c>
      <c r="C1316" s="56">
        <v>2021</v>
      </c>
      <c r="D1316" s="604">
        <v>0</v>
      </c>
      <c r="E1316" s="604">
        <v>0</v>
      </c>
      <c r="F1316" s="604">
        <v>0</v>
      </c>
      <c r="G1316" s="604">
        <v>0</v>
      </c>
      <c r="H1316" s="604">
        <v>0</v>
      </c>
      <c r="I1316" s="604">
        <v>0</v>
      </c>
      <c r="J1316" s="604">
        <v>0</v>
      </c>
      <c r="K1316" s="605">
        <v>95</v>
      </c>
      <c r="L1316" s="605">
        <v>120</v>
      </c>
      <c r="N1316" s="603" t="s">
        <v>1043</v>
      </c>
    </row>
    <row r="1317" spans="1:14" ht="15.75" x14ac:dyDescent="0.2">
      <c r="A1317" s="602">
        <v>44422</v>
      </c>
      <c r="B1317" s="513" t="str">
        <f t="shared" si="10"/>
        <v>0814</v>
      </c>
      <c r="C1317" s="56">
        <v>2021</v>
      </c>
      <c r="D1317" s="604">
        <v>0</v>
      </c>
      <c r="E1317" s="604">
        <v>0</v>
      </c>
      <c r="F1317" s="604">
        <v>0</v>
      </c>
      <c r="G1317" s="604">
        <v>0</v>
      </c>
      <c r="H1317" s="604">
        <v>0</v>
      </c>
      <c r="I1317" s="604">
        <v>0</v>
      </c>
      <c r="J1317" s="604">
        <v>1</v>
      </c>
      <c r="K1317" s="605">
        <v>49</v>
      </c>
      <c r="L1317" s="605">
        <v>135</v>
      </c>
      <c r="N1317" s="603" t="s">
        <v>1043</v>
      </c>
    </row>
    <row r="1318" spans="1:14" ht="15.75" x14ac:dyDescent="0.2">
      <c r="A1318" s="602">
        <v>44423</v>
      </c>
      <c r="B1318" s="513" t="str">
        <f t="shared" ref="B1318:B1381" si="11">CONCATENATE(TEXT(A1318,"mm"),TEXT(A1318,"dd"))</f>
        <v>0815</v>
      </c>
      <c r="C1318" s="56">
        <v>2021</v>
      </c>
      <c r="D1318" s="604">
        <v>3</v>
      </c>
      <c r="E1318" s="604">
        <v>1</v>
      </c>
      <c r="F1318" s="604">
        <v>0</v>
      </c>
      <c r="G1318" s="604">
        <v>0</v>
      </c>
      <c r="H1318" s="604">
        <v>0</v>
      </c>
      <c r="I1318" s="604">
        <v>0</v>
      </c>
      <c r="J1318" s="604">
        <v>0</v>
      </c>
      <c r="K1318" s="605">
        <v>121</v>
      </c>
      <c r="L1318" s="605">
        <v>337</v>
      </c>
      <c r="N1318" s="603" t="s">
        <v>1043</v>
      </c>
    </row>
    <row r="1319" spans="1:14" ht="15.75" x14ac:dyDescent="0.2">
      <c r="A1319" s="602">
        <v>44424</v>
      </c>
      <c r="B1319" s="513" t="str">
        <f t="shared" si="11"/>
        <v>0816</v>
      </c>
      <c r="C1319" s="56">
        <v>2021</v>
      </c>
      <c r="D1319" s="604">
        <v>29</v>
      </c>
      <c r="E1319" s="604">
        <v>0</v>
      </c>
      <c r="F1319" s="604">
        <v>0</v>
      </c>
      <c r="G1319" s="604">
        <v>0</v>
      </c>
      <c r="H1319" s="604">
        <v>0</v>
      </c>
      <c r="I1319" s="604">
        <v>0</v>
      </c>
      <c r="J1319" s="604">
        <v>0</v>
      </c>
      <c r="K1319" s="605">
        <v>1016</v>
      </c>
      <c r="L1319" s="605">
        <v>689</v>
      </c>
      <c r="N1319" s="603" t="s">
        <v>1043</v>
      </c>
    </row>
    <row r="1320" spans="1:14" ht="15.75" x14ac:dyDescent="0.2">
      <c r="A1320" s="602">
        <v>44425</v>
      </c>
      <c r="B1320" s="513" t="str">
        <f t="shared" si="11"/>
        <v>0817</v>
      </c>
      <c r="C1320" s="56">
        <v>2021</v>
      </c>
      <c r="D1320" s="604">
        <v>36</v>
      </c>
      <c r="E1320" s="604">
        <v>0</v>
      </c>
      <c r="F1320" s="604">
        <v>0</v>
      </c>
      <c r="G1320" s="604">
        <v>0</v>
      </c>
      <c r="H1320" s="604">
        <v>0</v>
      </c>
      <c r="I1320" s="604">
        <v>0</v>
      </c>
      <c r="J1320" s="604">
        <v>0</v>
      </c>
      <c r="K1320" s="605">
        <v>1777</v>
      </c>
      <c r="L1320" s="605">
        <v>0</v>
      </c>
      <c r="N1320" s="603" t="s">
        <v>1043</v>
      </c>
    </row>
    <row r="1321" spans="1:14" ht="15.75" x14ac:dyDescent="0.2">
      <c r="A1321" s="602">
        <v>44426</v>
      </c>
      <c r="B1321" s="513" t="str">
        <f t="shared" si="11"/>
        <v>0818</v>
      </c>
      <c r="C1321" s="56">
        <v>2021</v>
      </c>
      <c r="D1321" s="604">
        <v>55</v>
      </c>
      <c r="E1321" s="604">
        <v>2</v>
      </c>
      <c r="F1321" s="604">
        <v>0</v>
      </c>
      <c r="G1321" s="604">
        <v>0</v>
      </c>
      <c r="H1321" s="604">
        <v>0</v>
      </c>
      <c r="I1321" s="604">
        <v>0</v>
      </c>
      <c r="J1321" s="604">
        <v>0</v>
      </c>
      <c r="K1321" s="605">
        <v>1218</v>
      </c>
      <c r="L1321" s="605">
        <v>794</v>
      </c>
      <c r="N1321" s="603" t="s">
        <v>1043</v>
      </c>
    </row>
    <row r="1322" spans="1:14" ht="15.75" x14ac:dyDescent="0.2">
      <c r="A1322" s="602">
        <v>44427</v>
      </c>
      <c r="B1322" s="513" t="str">
        <f t="shared" si="11"/>
        <v>0819</v>
      </c>
      <c r="C1322" s="56">
        <v>2021</v>
      </c>
      <c r="D1322" s="604">
        <v>59</v>
      </c>
      <c r="E1322" s="604">
        <v>0</v>
      </c>
      <c r="F1322" s="604">
        <v>0</v>
      </c>
      <c r="G1322" s="604">
        <v>0</v>
      </c>
      <c r="H1322" s="604">
        <v>0</v>
      </c>
      <c r="I1322" s="604">
        <v>0</v>
      </c>
      <c r="J1322" s="604">
        <v>0</v>
      </c>
      <c r="K1322" s="605">
        <v>1345</v>
      </c>
      <c r="L1322" s="605">
        <v>702</v>
      </c>
      <c r="N1322" s="603" t="s">
        <v>1043</v>
      </c>
    </row>
    <row r="1323" spans="1:14" ht="15.75" x14ac:dyDescent="0.2">
      <c r="A1323" s="602">
        <v>44428</v>
      </c>
      <c r="B1323" s="513" t="str">
        <f t="shared" si="11"/>
        <v>0820</v>
      </c>
      <c r="C1323" s="56">
        <v>2021</v>
      </c>
      <c r="D1323" s="604">
        <v>72</v>
      </c>
      <c r="E1323" s="604">
        <v>4</v>
      </c>
      <c r="F1323" s="604">
        <v>0</v>
      </c>
      <c r="G1323" s="604">
        <v>0</v>
      </c>
      <c r="H1323" s="604">
        <v>0</v>
      </c>
      <c r="I1323" s="604">
        <v>0</v>
      </c>
      <c r="J1323" s="604">
        <v>0</v>
      </c>
      <c r="K1323" s="605">
        <v>628</v>
      </c>
      <c r="L1323" s="605">
        <v>484</v>
      </c>
      <c r="N1323" s="603" t="s">
        <v>1043</v>
      </c>
    </row>
    <row r="1324" spans="1:14" ht="15.75" x14ac:dyDescent="0.2">
      <c r="A1324" s="602">
        <v>44429</v>
      </c>
      <c r="B1324" s="513" t="str">
        <f t="shared" si="11"/>
        <v>0821</v>
      </c>
      <c r="C1324" s="56">
        <v>2021</v>
      </c>
      <c r="D1324" s="604">
        <v>54.01</v>
      </c>
      <c r="E1324" s="604">
        <v>7.16</v>
      </c>
      <c r="F1324" s="604">
        <v>0</v>
      </c>
      <c r="G1324" s="604">
        <v>0</v>
      </c>
      <c r="H1324" s="604">
        <v>0</v>
      </c>
      <c r="I1324" s="604">
        <v>0</v>
      </c>
      <c r="J1324" s="604">
        <v>0</v>
      </c>
      <c r="K1324" s="605">
        <v>555.16</v>
      </c>
      <c r="L1324" s="605">
        <v>333.83</v>
      </c>
      <c r="N1324" s="603" t="s">
        <v>1043</v>
      </c>
    </row>
    <row r="1325" spans="1:14" ht="15.75" x14ac:dyDescent="0.2">
      <c r="A1325" s="602">
        <v>44430</v>
      </c>
      <c r="B1325" s="513" t="str">
        <f t="shared" si="11"/>
        <v>0822</v>
      </c>
      <c r="C1325" s="56">
        <v>2021</v>
      </c>
      <c r="D1325" s="604">
        <v>57.5</v>
      </c>
      <c r="E1325" s="604">
        <v>5.33</v>
      </c>
      <c r="F1325" s="604">
        <v>0</v>
      </c>
      <c r="G1325" s="604">
        <v>0</v>
      </c>
      <c r="H1325" s="604">
        <v>0</v>
      </c>
      <c r="I1325" s="604">
        <v>0</v>
      </c>
      <c r="J1325" s="604">
        <v>0</v>
      </c>
      <c r="K1325" s="605">
        <v>429.33</v>
      </c>
      <c r="L1325" s="605">
        <v>194.17</v>
      </c>
      <c r="N1325" s="603" t="s">
        <v>1043</v>
      </c>
    </row>
    <row r="1326" spans="1:14" ht="15.75" x14ac:dyDescent="0.2">
      <c r="A1326" s="602">
        <v>44431</v>
      </c>
      <c r="B1326" s="513" t="str">
        <f t="shared" si="11"/>
        <v>0823</v>
      </c>
      <c r="C1326" s="56">
        <v>2021</v>
      </c>
      <c r="D1326" s="604">
        <v>90</v>
      </c>
      <c r="E1326" s="604">
        <v>0</v>
      </c>
      <c r="F1326" s="604">
        <v>0</v>
      </c>
      <c r="G1326" s="604">
        <v>0</v>
      </c>
      <c r="H1326" s="604">
        <v>0</v>
      </c>
      <c r="I1326" s="604">
        <v>0</v>
      </c>
      <c r="J1326" s="604">
        <v>0</v>
      </c>
      <c r="K1326" s="605">
        <v>364</v>
      </c>
      <c r="L1326" s="605">
        <v>0</v>
      </c>
      <c r="N1326" s="603" t="s">
        <v>1043</v>
      </c>
    </row>
    <row r="1327" spans="1:14" ht="15.75" x14ac:dyDescent="0.2">
      <c r="A1327" s="602">
        <v>44432</v>
      </c>
      <c r="B1327" s="513" t="str">
        <f t="shared" si="11"/>
        <v>0824</v>
      </c>
      <c r="C1327" s="56">
        <v>2021</v>
      </c>
      <c r="D1327" s="604">
        <v>190</v>
      </c>
      <c r="E1327" s="604">
        <v>15</v>
      </c>
      <c r="F1327" s="604">
        <v>0</v>
      </c>
      <c r="G1327" s="604">
        <v>0</v>
      </c>
      <c r="H1327" s="604">
        <v>0</v>
      </c>
      <c r="I1327" s="604">
        <v>0</v>
      </c>
      <c r="J1327" s="604">
        <v>0</v>
      </c>
      <c r="K1327" s="605">
        <v>1005</v>
      </c>
      <c r="L1327" s="605">
        <v>0</v>
      </c>
      <c r="N1327" s="603" t="s">
        <v>1043</v>
      </c>
    </row>
    <row r="1328" spans="1:14" ht="15.75" x14ac:dyDescent="0.2">
      <c r="A1328" s="602">
        <v>44433</v>
      </c>
      <c r="B1328" s="513" t="str">
        <f t="shared" si="11"/>
        <v>0825</v>
      </c>
      <c r="C1328" s="56">
        <v>2021</v>
      </c>
      <c r="D1328" s="604">
        <v>130</v>
      </c>
      <c r="E1328" s="604">
        <v>48</v>
      </c>
      <c r="F1328" s="604">
        <v>0</v>
      </c>
      <c r="G1328" s="604">
        <v>0</v>
      </c>
      <c r="H1328" s="604">
        <v>0</v>
      </c>
      <c r="I1328" s="604">
        <v>0</v>
      </c>
      <c r="J1328" s="604">
        <v>0</v>
      </c>
      <c r="K1328" s="605">
        <v>1168</v>
      </c>
      <c r="L1328" s="605">
        <v>559</v>
      </c>
      <c r="N1328" s="603" t="s">
        <v>1043</v>
      </c>
    </row>
    <row r="1329" spans="1:14" ht="15.75" x14ac:dyDescent="0.2">
      <c r="A1329" s="602">
        <v>44434</v>
      </c>
      <c r="B1329" s="513" t="str">
        <f t="shared" si="11"/>
        <v>0826</v>
      </c>
      <c r="C1329" s="56">
        <v>2021</v>
      </c>
      <c r="D1329" s="604">
        <v>78</v>
      </c>
      <c r="E1329" s="604">
        <v>23</v>
      </c>
      <c r="F1329" s="604">
        <v>0</v>
      </c>
      <c r="G1329" s="604">
        <v>0</v>
      </c>
      <c r="H1329" s="604">
        <v>0</v>
      </c>
      <c r="I1329" s="604">
        <v>0</v>
      </c>
      <c r="J1329" s="604">
        <v>2</v>
      </c>
      <c r="K1329" s="605">
        <v>723</v>
      </c>
      <c r="L1329" s="605">
        <v>345</v>
      </c>
      <c r="N1329" s="603" t="s">
        <v>1043</v>
      </c>
    </row>
    <row r="1330" spans="1:14" ht="15.75" x14ac:dyDescent="0.2">
      <c r="A1330" s="602">
        <v>44435</v>
      </c>
      <c r="B1330" s="513" t="str">
        <f t="shared" si="11"/>
        <v>0827</v>
      </c>
      <c r="C1330" s="56">
        <v>2021</v>
      </c>
      <c r="D1330" s="604">
        <v>196</v>
      </c>
      <c r="E1330" s="604">
        <v>26</v>
      </c>
      <c r="F1330" s="604">
        <v>0</v>
      </c>
      <c r="G1330" s="604">
        <v>0</v>
      </c>
      <c r="H1330" s="604">
        <v>0</v>
      </c>
      <c r="I1330" s="604">
        <v>0</v>
      </c>
      <c r="J1330" s="604">
        <v>0</v>
      </c>
      <c r="K1330" s="605">
        <v>972</v>
      </c>
      <c r="L1330" s="605">
        <v>0</v>
      </c>
      <c r="N1330" s="603" t="s">
        <v>1043</v>
      </c>
    </row>
    <row r="1331" spans="1:14" ht="15.75" x14ac:dyDescent="0.2">
      <c r="A1331" s="602">
        <v>44436</v>
      </c>
      <c r="B1331" s="513" t="str">
        <f t="shared" si="11"/>
        <v>0828</v>
      </c>
      <c r="C1331" s="56">
        <v>2021</v>
      </c>
      <c r="D1331" s="604">
        <v>86</v>
      </c>
      <c r="E1331" s="604">
        <v>30</v>
      </c>
      <c r="F1331" s="604">
        <v>0</v>
      </c>
      <c r="G1331" s="604">
        <v>0</v>
      </c>
      <c r="H1331" s="604">
        <v>0</v>
      </c>
      <c r="I1331" s="604">
        <v>0</v>
      </c>
      <c r="J1331" s="604">
        <v>0</v>
      </c>
      <c r="K1331" s="605">
        <v>861</v>
      </c>
      <c r="L1331" s="605">
        <v>0</v>
      </c>
      <c r="N1331" s="603" t="s">
        <v>1043</v>
      </c>
    </row>
    <row r="1332" spans="1:14" ht="15.75" x14ac:dyDescent="0.2">
      <c r="A1332" s="602">
        <v>44437</v>
      </c>
      <c r="B1332" s="513" t="str">
        <f t="shared" si="11"/>
        <v>0829</v>
      </c>
      <c r="C1332" s="56">
        <v>2021</v>
      </c>
      <c r="D1332" s="604">
        <v>233</v>
      </c>
      <c r="E1332" s="604">
        <v>65</v>
      </c>
      <c r="F1332" s="604">
        <v>0</v>
      </c>
      <c r="G1332" s="604">
        <v>0</v>
      </c>
      <c r="H1332" s="604">
        <v>0</v>
      </c>
      <c r="I1332" s="604">
        <v>0</v>
      </c>
      <c r="J1332" s="604">
        <v>0</v>
      </c>
      <c r="K1332" s="605">
        <v>1507</v>
      </c>
      <c r="L1332" s="605">
        <v>628</v>
      </c>
      <c r="N1332" s="603" t="s">
        <v>1043</v>
      </c>
    </row>
    <row r="1333" spans="1:14" ht="15.75" x14ac:dyDescent="0.2">
      <c r="A1333" s="602">
        <v>44438</v>
      </c>
      <c r="B1333" s="513" t="str">
        <f t="shared" si="11"/>
        <v>0830</v>
      </c>
      <c r="C1333" s="56">
        <v>2021</v>
      </c>
      <c r="D1333" s="604">
        <v>237</v>
      </c>
      <c r="E1333" s="604">
        <v>83</v>
      </c>
      <c r="F1333" s="604">
        <v>0</v>
      </c>
      <c r="G1333" s="604">
        <v>0</v>
      </c>
      <c r="H1333" s="604">
        <v>0</v>
      </c>
      <c r="I1333" s="604">
        <v>0</v>
      </c>
      <c r="J1333" s="604">
        <v>2</v>
      </c>
      <c r="K1333" s="605">
        <v>1557</v>
      </c>
      <c r="L1333" s="605">
        <v>416</v>
      </c>
      <c r="N1333" s="603" t="s">
        <v>1043</v>
      </c>
    </row>
    <row r="1334" spans="1:14" ht="15.75" x14ac:dyDescent="0.2">
      <c r="A1334" s="602">
        <v>44439</v>
      </c>
      <c r="B1334" s="513" t="str">
        <f t="shared" si="11"/>
        <v>0831</v>
      </c>
      <c r="C1334" s="56">
        <v>2021</v>
      </c>
      <c r="D1334" s="604">
        <v>89</v>
      </c>
      <c r="E1334" s="604">
        <v>4</v>
      </c>
      <c r="F1334" s="604">
        <v>0</v>
      </c>
      <c r="G1334" s="604">
        <v>0</v>
      </c>
      <c r="H1334" s="604">
        <v>0</v>
      </c>
      <c r="I1334" s="604">
        <v>0</v>
      </c>
      <c r="J1334" s="604">
        <v>1</v>
      </c>
      <c r="K1334" s="605">
        <v>838</v>
      </c>
      <c r="L1334" s="605">
        <v>290</v>
      </c>
      <c r="N1334" s="603" t="s">
        <v>1043</v>
      </c>
    </row>
    <row r="1335" spans="1:14" ht="15.75" x14ac:dyDescent="0.2">
      <c r="A1335" s="602">
        <v>44440</v>
      </c>
      <c r="B1335" s="513" t="str">
        <f t="shared" si="11"/>
        <v>0901</v>
      </c>
      <c r="C1335" s="56">
        <v>2021</v>
      </c>
      <c r="D1335" s="604">
        <v>52</v>
      </c>
      <c r="E1335" s="604">
        <v>11</v>
      </c>
      <c r="F1335" s="604">
        <v>0</v>
      </c>
      <c r="G1335" s="604">
        <v>0</v>
      </c>
      <c r="H1335" s="604">
        <v>0</v>
      </c>
      <c r="I1335" s="604">
        <v>0</v>
      </c>
      <c r="J1335" s="604">
        <v>1</v>
      </c>
      <c r="K1335" s="605">
        <v>490</v>
      </c>
      <c r="L1335" s="605">
        <v>261</v>
      </c>
      <c r="N1335" s="603" t="s">
        <v>1043</v>
      </c>
    </row>
    <row r="1336" spans="1:14" ht="15.75" x14ac:dyDescent="0.2">
      <c r="A1336" s="602">
        <v>44441</v>
      </c>
      <c r="B1336" s="513" t="str">
        <f t="shared" si="11"/>
        <v>0902</v>
      </c>
      <c r="C1336" s="56">
        <v>2021</v>
      </c>
      <c r="D1336" s="604">
        <v>73</v>
      </c>
      <c r="E1336" s="604">
        <v>19</v>
      </c>
      <c r="F1336" s="604">
        <v>0</v>
      </c>
      <c r="G1336" s="604">
        <v>2</v>
      </c>
      <c r="H1336" s="604">
        <v>0</v>
      </c>
      <c r="I1336" s="604">
        <v>0</v>
      </c>
      <c r="J1336" s="604">
        <v>0</v>
      </c>
      <c r="K1336" s="605">
        <v>713</v>
      </c>
      <c r="L1336" s="605">
        <v>276</v>
      </c>
      <c r="N1336" s="603" t="s">
        <v>1043</v>
      </c>
    </row>
    <row r="1337" spans="1:14" ht="15.75" x14ac:dyDescent="0.2">
      <c r="A1337" s="602">
        <v>44442</v>
      </c>
      <c r="B1337" s="513" t="str">
        <f t="shared" si="11"/>
        <v>0903</v>
      </c>
      <c r="C1337" s="56">
        <v>2021</v>
      </c>
      <c r="D1337" s="604">
        <v>180</v>
      </c>
      <c r="E1337" s="604">
        <v>31</v>
      </c>
      <c r="F1337" s="604">
        <v>0</v>
      </c>
      <c r="G1337" s="604">
        <v>0</v>
      </c>
      <c r="H1337" s="604">
        <v>0</v>
      </c>
      <c r="I1337" s="604">
        <v>0</v>
      </c>
      <c r="J1337" s="604">
        <v>1</v>
      </c>
      <c r="K1337" s="605">
        <v>984</v>
      </c>
      <c r="L1337" s="605">
        <v>0</v>
      </c>
      <c r="N1337" s="603" t="s">
        <v>1043</v>
      </c>
    </row>
    <row r="1338" spans="1:14" ht="15.75" x14ac:dyDescent="0.2">
      <c r="A1338" s="602">
        <v>44443</v>
      </c>
      <c r="B1338" s="513" t="str">
        <f t="shared" si="11"/>
        <v>0904</v>
      </c>
      <c r="C1338" s="56">
        <v>2021</v>
      </c>
      <c r="D1338" s="604">
        <v>29</v>
      </c>
      <c r="E1338" s="604">
        <v>27</v>
      </c>
      <c r="F1338" s="604">
        <v>0</v>
      </c>
      <c r="G1338" s="604">
        <v>0</v>
      </c>
      <c r="H1338" s="604">
        <v>0</v>
      </c>
      <c r="I1338" s="604">
        <v>0</v>
      </c>
      <c r="J1338" s="604">
        <v>0</v>
      </c>
      <c r="K1338" s="605">
        <v>706</v>
      </c>
      <c r="L1338" s="605">
        <v>0</v>
      </c>
      <c r="N1338" s="603" t="s">
        <v>1043</v>
      </c>
    </row>
    <row r="1339" spans="1:14" ht="15.75" x14ac:dyDescent="0.2">
      <c r="A1339" s="602">
        <v>44444</v>
      </c>
      <c r="B1339" s="513" t="str">
        <f t="shared" si="11"/>
        <v>0905</v>
      </c>
      <c r="C1339" s="56">
        <v>2021</v>
      </c>
      <c r="D1339" s="604">
        <v>53</v>
      </c>
      <c r="E1339" s="604">
        <v>34</v>
      </c>
      <c r="F1339" s="604">
        <v>0</v>
      </c>
      <c r="G1339" s="604">
        <v>0</v>
      </c>
      <c r="H1339" s="604">
        <v>0</v>
      </c>
      <c r="I1339" s="604">
        <v>0</v>
      </c>
      <c r="J1339" s="604">
        <v>0</v>
      </c>
      <c r="K1339" s="605">
        <v>145</v>
      </c>
      <c r="L1339" s="605">
        <v>79</v>
      </c>
      <c r="N1339" s="603" t="s">
        <v>1043</v>
      </c>
    </row>
    <row r="1340" spans="1:14" ht="15.75" x14ac:dyDescent="0.2">
      <c r="A1340" s="602">
        <v>44445</v>
      </c>
      <c r="B1340" s="513" t="str">
        <f t="shared" si="11"/>
        <v>0906</v>
      </c>
      <c r="C1340" s="56">
        <v>2021</v>
      </c>
      <c r="D1340" s="604">
        <v>143</v>
      </c>
      <c r="E1340" s="604">
        <v>2</v>
      </c>
      <c r="F1340" s="604">
        <v>0</v>
      </c>
      <c r="G1340" s="604">
        <v>0</v>
      </c>
      <c r="H1340" s="604">
        <v>0</v>
      </c>
      <c r="I1340" s="604">
        <v>0</v>
      </c>
      <c r="J1340" s="604">
        <v>0</v>
      </c>
      <c r="K1340" s="605">
        <v>635</v>
      </c>
      <c r="L1340" s="605">
        <v>0</v>
      </c>
      <c r="N1340" s="603" t="s">
        <v>1043</v>
      </c>
    </row>
    <row r="1341" spans="1:14" ht="15.75" x14ac:dyDescent="0.2">
      <c r="A1341" s="602">
        <v>44446</v>
      </c>
      <c r="B1341" s="513" t="str">
        <f t="shared" si="11"/>
        <v>0907</v>
      </c>
      <c r="C1341" s="56">
        <v>2021</v>
      </c>
      <c r="D1341" s="604">
        <v>74</v>
      </c>
      <c r="E1341" s="604">
        <v>25</v>
      </c>
      <c r="F1341" s="604">
        <v>0</v>
      </c>
      <c r="G1341" s="604">
        <v>0</v>
      </c>
      <c r="H1341" s="604">
        <v>0</v>
      </c>
      <c r="I1341" s="604">
        <v>0</v>
      </c>
      <c r="J1341" s="604">
        <v>0</v>
      </c>
      <c r="K1341" s="605">
        <v>499</v>
      </c>
      <c r="L1341" s="605">
        <v>0</v>
      </c>
      <c r="N1341" s="603" t="s">
        <v>1043</v>
      </c>
    </row>
    <row r="1342" spans="1:14" ht="15.75" x14ac:dyDescent="0.2">
      <c r="A1342" s="602">
        <v>44447</v>
      </c>
      <c r="B1342" s="513" t="str">
        <f t="shared" si="11"/>
        <v>0908</v>
      </c>
      <c r="C1342" s="56">
        <v>2021</v>
      </c>
      <c r="D1342" s="604">
        <v>81</v>
      </c>
      <c r="E1342" s="604">
        <v>16</v>
      </c>
      <c r="F1342" s="604">
        <v>0</v>
      </c>
      <c r="G1342" s="604">
        <v>0</v>
      </c>
      <c r="H1342" s="604">
        <v>0</v>
      </c>
      <c r="I1342" s="604">
        <v>0</v>
      </c>
      <c r="J1342" s="604">
        <v>0</v>
      </c>
      <c r="K1342" s="605">
        <v>205</v>
      </c>
      <c r="L1342" s="605">
        <v>78</v>
      </c>
      <c r="N1342" s="603" t="s">
        <v>1043</v>
      </c>
    </row>
    <row r="1343" spans="1:14" ht="15.75" x14ac:dyDescent="0.2">
      <c r="A1343" s="602">
        <v>44448</v>
      </c>
      <c r="B1343" s="513" t="str">
        <f t="shared" si="11"/>
        <v>0909</v>
      </c>
      <c r="C1343" s="56">
        <v>2021</v>
      </c>
      <c r="D1343" s="604">
        <v>92</v>
      </c>
      <c r="E1343" s="604">
        <v>36</v>
      </c>
      <c r="F1343" s="604">
        <v>0</v>
      </c>
      <c r="G1343" s="604">
        <v>0</v>
      </c>
      <c r="H1343" s="604">
        <v>0</v>
      </c>
      <c r="I1343" s="604">
        <v>1</v>
      </c>
      <c r="J1343" s="604">
        <v>0</v>
      </c>
      <c r="K1343" s="605">
        <v>711</v>
      </c>
      <c r="L1343" s="605">
        <v>258</v>
      </c>
      <c r="N1343" s="603" t="s">
        <v>1043</v>
      </c>
    </row>
    <row r="1344" spans="1:14" ht="15.75" x14ac:dyDescent="0.2">
      <c r="A1344" s="602">
        <v>44449</v>
      </c>
      <c r="B1344" s="513" t="str">
        <f t="shared" si="11"/>
        <v>0910</v>
      </c>
      <c r="C1344" s="56">
        <v>2021</v>
      </c>
      <c r="D1344" s="604">
        <v>55</v>
      </c>
      <c r="E1344" s="604">
        <v>41</v>
      </c>
      <c r="F1344" s="604">
        <v>0</v>
      </c>
      <c r="G1344" s="604">
        <v>0</v>
      </c>
      <c r="H1344" s="604">
        <v>0</v>
      </c>
      <c r="I1344" s="604">
        <v>0</v>
      </c>
      <c r="J1344" s="604">
        <v>0</v>
      </c>
      <c r="K1344" s="605">
        <v>759</v>
      </c>
      <c r="L1344" s="605">
        <v>273</v>
      </c>
      <c r="N1344" s="603" t="s">
        <v>1043</v>
      </c>
    </row>
    <row r="1345" spans="1:14" ht="15.75" x14ac:dyDescent="0.2">
      <c r="A1345" s="602">
        <v>44450</v>
      </c>
      <c r="B1345" s="513" t="str">
        <f t="shared" si="11"/>
        <v>0911</v>
      </c>
      <c r="C1345" s="56">
        <v>2021</v>
      </c>
      <c r="D1345" s="604">
        <v>27</v>
      </c>
      <c r="E1345" s="604">
        <v>24</v>
      </c>
      <c r="F1345" s="604">
        <v>0</v>
      </c>
      <c r="G1345" s="604">
        <v>0</v>
      </c>
      <c r="H1345" s="604">
        <v>0</v>
      </c>
      <c r="I1345" s="604">
        <v>0</v>
      </c>
      <c r="J1345" s="604">
        <v>0</v>
      </c>
      <c r="K1345" s="605">
        <v>262</v>
      </c>
      <c r="L1345" s="605">
        <v>167</v>
      </c>
      <c r="N1345" s="603" t="s">
        <v>1043</v>
      </c>
    </row>
    <row r="1346" spans="1:14" ht="15.75" x14ac:dyDescent="0.2">
      <c r="A1346" s="602">
        <v>44451</v>
      </c>
      <c r="B1346" s="513" t="str">
        <f t="shared" si="11"/>
        <v>0912</v>
      </c>
      <c r="C1346" s="56">
        <v>2021</v>
      </c>
      <c r="D1346" s="604">
        <v>103</v>
      </c>
      <c r="E1346" s="604">
        <v>95</v>
      </c>
      <c r="F1346" s="604">
        <v>0</v>
      </c>
      <c r="G1346" s="604">
        <v>0</v>
      </c>
      <c r="H1346" s="604">
        <v>2</v>
      </c>
      <c r="I1346" s="604">
        <v>0</v>
      </c>
      <c r="J1346" s="604">
        <v>0</v>
      </c>
      <c r="K1346" s="605">
        <v>2154</v>
      </c>
      <c r="L1346" s="605">
        <v>296</v>
      </c>
      <c r="N1346" s="603" t="s">
        <v>1043</v>
      </c>
    </row>
    <row r="1347" spans="1:14" ht="15.75" x14ac:dyDescent="0.2">
      <c r="A1347" s="602">
        <v>44452</v>
      </c>
      <c r="B1347" s="513" t="str">
        <f t="shared" si="11"/>
        <v>0913</v>
      </c>
      <c r="C1347" s="56">
        <v>2021</v>
      </c>
      <c r="D1347" s="604">
        <v>178</v>
      </c>
      <c r="E1347" s="604">
        <v>95</v>
      </c>
      <c r="F1347" s="604">
        <v>0</v>
      </c>
      <c r="G1347" s="604">
        <v>0</v>
      </c>
      <c r="H1347" s="604">
        <v>0</v>
      </c>
      <c r="I1347" s="604">
        <v>0</v>
      </c>
      <c r="J1347" s="604">
        <v>0</v>
      </c>
      <c r="K1347" s="605">
        <v>3029</v>
      </c>
      <c r="L1347" s="605">
        <v>10</v>
      </c>
      <c r="N1347" s="603" t="s">
        <v>1043</v>
      </c>
    </row>
    <row r="1348" spans="1:14" ht="15.75" x14ac:dyDescent="0.2">
      <c r="A1348" s="602">
        <v>44453</v>
      </c>
      <c r="B1348" s="513" t="str">
        <f t="shared" si="11"/>
        <v>0914</v>
      </c>
      <c r="C1348" s="56">
        <v>2021</v>
      </c>
      <c r="D1348" s="604">
        <v>89</v>
      </c>
      <c r="E1348" s="604">
        <v>90</v>
      </c>
      <c r="F1348" s="604">
        <v>0</v>
      </c>
      <c r="G1348" s="604">
        <v>0</v>
      </c>
      <c r="H1348" s="604">
        <v>0</v>
      </c>
      <c r="I1348" s="604">
        <v>0</v>
      </c>
      <c r="J1348" s="604">
        <v>0</v>
      </c>
      <c r="K1348" s="605">
        <v>1617</v>
      </c>
      <c r="L1348" s="605">
        <v>361</v>
      </c>
      <c r="N1348" s="603" t="s">
        <v>1043</v>
      </c>
    </row>
    <row r="1349" spans="1:14" ht="15.75" x14ac:dyDescent="0.2">
      <c r="A1349" s="602">
        <v>44454</v>
      </c>
      <c r="B1349" s="513" t="str">
        <f t="shared" si="11"/>
        <v>0915</v>
      </c>
      <c r="C1349" s="56">
        <v>2021</v>
      </c>
      <c r="D1349" s="604">
        <v>41</v>
      </c>
      <c r="E1349" s="604">
        <v>40</v>
      </c>
      <c r="F1349" s="604">
        <v>0</v>
      </c>
      <c r="G1349" s="604">
        <v>0</v>
      </c>
      <c r="H1349" s="604">
        <v>0</v>
      </c>
      <c r="I1349" s="604">
        <v>0</v>
      </c>
      <c r="J1349" s="604">
        <v>0</v>
      </c>
      <c r="K1349" s="605">
        <v>1196</v>
      </c>
      <c r="L1349" s="605">
        <v>334</v>
      </c>
      <c r="N1349" s="603" t="s">
        <v>1043</v>
      </c>
    </row>
    <row r="1350" spans="1:14" ht="15.75" x14ac:dyDescent="0.2">
      <c r="A1350" s="602">
        <v>44455</v>
      </c>
      <c r="B1350" s="513" t="str">
        <f t="shared" si="11"/>
        <v>0916</v>
      </c>
      <c r="C1350" s="56">
        <v>2021</v>
      </c>
      <c r="D1350" s="604">
        <v>21</v>
      </c>
      <c r="E1350" s="604">
        <v>19</v>
      </c>
      <c r="F1350" s="604">
        <v>0</v>
      </c>
      <c r="G1350" s="604">
        <v>0</v>
      </c>
      <c r="H1350" s="604">
        <v>0</v>
      </c>
      <c r="I1350" s="604">
        <v>0</v>
      </c>
      <c r="J1350" s="604">
        <v>0</v>
      </c>
      <c r="K1350" s="605">
        <v>794</v>
      </c>
      <c r="L1350" s="605">
        <v>224</v>
      </c>
      <c r="N1350" s="603" t="s">
        <v>1043</v>
      </c>
    </row>
    <row r="1351" spans="1:14" ht="15.75" x14ac:dyDescent="0.2">
      <c r="A1351" s="602">
        <v>44456</v>
      </c>
      <c r="B1351" s="513" t="str">
        <f t="shared" si="11"/>
        <v>0917</v>
      </c>
      <c r="C1351" s="56">
        <v>2021</v>
      </c>
      <c r="D1351" s="604">
        <v>212</v>
      </c>
      <c r="E1351" s="604">
        <v>81</v>
      </c>
      <c r="F1351" s="604">
        <v>0</v>
      </c>
      <c r="G1351" s="604">
        <v>0</v>
      </c>
      <c r="H1351" s="604">
        <v>0</v>
      </c>
      <c r="I1351" s="604">
        <v>0</v>
      </c>
      <c r="J1351" s="604">
        <v>0</v>
      </c>
      <c r="K1351" s="605">
        <v>596</v>
      </c>
      <c r="L1351" s="605">
        <v>213</v>
      </c>
      <c r="N1351" s="603" t="s">
        <v>1043</v>
      </c>
    </row>
    <row r="1352" spans="1:14" ht="15.75" x14ac:dyDescent="0.2">
      <c r="A1352" s="602">
        <v>44457</v>
      </c>
      <c r="B1352" s="513" t="str">
        <f t="shared" si="11"/>
        <v>0918</v>
      </c>
      <c r="C1352" s="56">
        <v>2021</v>
      </c>
      <c r="D1352" s="604">
        <v>694</v>
      </c>
      <c r="E1352" s="604">
        <v>285</v>
      </c>
      <c r="F1352" s="604">
        <v>0</v>
      </c>
      <c r="G1352" s="604">
        <v>0</v>
      </c>
      <c r="H1352" s="604">
        <v>0</v>
      </c>
      <c r="I1352" s="604">
        <v>0</v>
      </c>
      <c r="J1352" s="604">
        <v>4</v>
      </c>
      <c r="K1352" s="605">
        <v>1603</v>
      </c>
      <c r="L1352" s="605">
        <v>277</v>
      </c>
      <c r="N1352" s="603" t="s">
        <v>1043</v>
      </c>
    </row>
    <row r="1353" spans="1:14" ht="15.75" x14ac:dyDescent="0.2">
      <c r="A1353" s="602">
        <v>44458</v>
      </c>
      <c r="B1353" s="513" t="str">
        <f t="shared" si="11"/>
        <v>0919</v>
      </c>
      <c r="C1353" s="56">
        <v>2021</v>
      </c>
      <c r="D1353" s="604">
        <v>43</v>
      </c>
      <c r="E1353" s="604">
        <v>60</v>
      </c>
      <c r="F1353" s="604">
        <v>0</v>
      </c>
      <c r="G1353" s="604">
        <v>0</v>
      </c>
      <c r="H1353" s="604">
        <v>0</v>
      </c>
      <c r="I1353" s="604">
        <v>0</v>
      </c>
      <c r="J1353" s="604">
        <v>0</v>
      </c>
      <c r="K1353" s="605">
        <v>1055</v>
      </c>
      <c r="L1353" s="605">
        <v>0</v>
      </c>
      <c r="N1353" s="603" t="s">
        <v>1043</v>
      </c>
    </row>
    <row r="1354" spans="1:14" ht="15.75" x14ac:dyDescent="0.2">
      <c r="A1354" s="602">
        <v>44459</v>
      </c>
      <c r="B1354" s="513" t="str">
        <f t="shared" si="11"/>
        <v>0920</v>
      </c>
      <c r="C1354" s="56">
        <v>2021</v>
      </c>
      <c r="D1354" s="604">
        <v>36</v>
      </c>
      <c r="E1354" s="604">
        <v>22</v>
      </c>
      <c r="F1354" s="604">
        <v>0</v>
      </c>
      <c r="G1354" s="604">
        <v>0</v>
      </c>
      <c r="H1354" s="604">
        <v>0</v>
      </c>
      <c r="I1354" s="604">
        <v>0</v>
      </c>
      <c r="J1354" s="604">
        <v>0</v>
      </c>
      <c r="K1354" s="605">
        <v>1556</v>
      </c>
      <c r="L1354" s="605">
        <v>220</v>
      </c>
      <c r="N1354" s="603" t="s">
        <v>1043</v>
      </c>
    </row>
    <row r="1355" spans="1:14" ht="15.75" x14ac:dyDescent="0.2">
      <c r="A1355" s="602">
        <v>44460</v>
      </c>
      <c r="B1355" s="513" t="str">
        <f t="shared" si="11"/>
        <v>0921</v>
      </c>
      <c r="C1355" s="56">
        <v>2021</v>
      </c>
      <c r="D1355" s="604">
        <v>38</v>
      </c>
      <c r="E1355" s="604">
        <v>21</v>
      </c>
      <c r="F1355" s="604">
        <v>0</v>
      </c>
      <c r="G1355" s="604">
        <v>0</v>
      </c>
      <c r="H1355" s="604">
        <v>0</v>
      </c>
      <c r="I1355" s="604">
        <v>0</v>
      </c>
      <c r="J1355" s="604">
        <v>2</v>
      </c>
      <c r="K1355" s="605">
        <v>2012</v>
      </c>
      <c r="L1355" s="605">
        <v>204</v>
      </c>
      <c r="N1355" s="603" t="s">
        <v>1043</v>
      </c>
    </row>
    <row r="1356" spans="1:14" ht="15.75" x14ac:dyDescent="0.2">
      <c r="A1356" s="602">
        <v>44461</v>
      </c>
      <c r="B1356" s="513" t="str">
        <f t="shared" si="11"/>
        <v>0922</v>
      </c>
      <c r="C1356" s="56">
        <v>2021</v>
      </c>
      <c r="D1356" s="604">
        <v>56</v>
      </c>
      <c r="E1356" s="604">
        <v>8</v>
      </c>
      <c r="F1356" s="604">
        <v>0</v>
      </c>
      <c r="G1356" s="604">
        <v>0</v>
      </c>
      <c r="H1356" s="604">
        <v>0</v>
      </c>
      <c r="I1356" s="604">
        <v>0</v>
      </c>
      <c r="J1356" s="604">
        <v>0</v>
      </c>
      <c r="K1356" s="605">
        <v>1368</v>
      </c>
      <c r="L1356" s="605">
        <v>234</v>
      </c>
      <c r="N1356" s="603" t="s">
        <v>1043</v>
      </c>
    </row>
    <row r="1357" spans="1:14" ht="15.75" x14ac:dyDescent="0.2">
      <c r="A1357" s="602">
        <v>44462</v>
      </c>
      <c r="B1357" s="513" t="str">
        <f t="shared" si="11"/>
        <v>0923</v>
      </c>
      <c r="C1357" s="56">
        <v>2021</v>
      </c>
      <c r="D1357" s="604">
        <v>72</v>
      </c>
      <c r="E1357" s="604">
        <v>64</v>
      </c>
      <c r="F1357" s="604">
        <v>0</v>
      </c>
      <c r="G1357" s="604">
        <v>0</v>
      </c>
      <c r="H1357" s="604">
        <v>0</v>
      </c>
      <c r="I1357" s="604">
        <v>0</v>
      </c>
      <c r="J1357" s="604">
        <v>0</v>
      </c>
      <c r="K1357" s="605">
        <v>926</v>
      </c>
      <c r="L1357" s="605">
        <v>198</v>
      </c>
      <c r="N1357" s="603" t="s">
        <v>1043</v>
      </c>
    </row>
    <row r="1358" spans="1:14" ht="15.75" x14ac:dyDescent="0.2">
      <c r="A1358" s="602">
        <v>44463</v>
      </c>
      <c r="B1358" s="513" t="str">
        <f t="shared" si="11"/>
        <v>0924</v>
      </c>
      <c r="C1358" s="56">
        <v>2021</v>
      </c>
      <c r="D1358" s="604">
        <v>33</v>
      </c>
      <c r="E1358" s="604">
        <v>23</v>
      </c>
      <c r="F1358" s="604">
        <v>0</v>
      </c>
      <c r="G1358" s="604">
        <v>4</v>
      </c>
      <c r="H1358" s="604">
        <v>0</v>
      </c>
      <c r="I1358" s="604">
        <v>0</v>
      </c>
      <c r="J1358" s="604">
        <v>0</v>
      </c>
      <c r="K1358" s="605">
        <v>847</v>
      </c>
      <c r="L1358" s="605">
        <v>202</v>
      </c>
      <c r="N1358" s="603" t="s">
        <v>1043</v>
      </c>
    </row>
    <row r="1359" spans="1:14" ht="15.75" x14ac:dyDescent="0.2">
      <c r="A1359" s="602">
        <v>44464</v>
      </c>
      <c r="B1359" s="513" t="str">
        <f t="shared" si="11"/>
        <v>0925</v>
      </c>
      <c r="C1359" s="56">
        <v>2021</v>
      </c>
      <c r="D1359" s="604">
        <v>15</v>
      </c>
      <c r="E1359" s="604">
        <v>15</v>
      </c>
      <c r="F1359" s="604">
        <v>0</v>
      </c>
      <c r="G1359" s="604">
        <v>0</v>
      </c>
      <c r="H1359" s="604">
        <v>0</v>
      </c>
      <c r="I1359" s="604">
        <v>0</v>
      </c>
      <c r="J1359" s="604">
        <v>0</v>
      </c>
      <c r="K1359" s="605">
        <v>784</v>
      </c>
      <c r="L1359" s="605">
        <v>166</v>
      </c>
      <c r="N1359" s="603" t="s">
        <v>1043</v>
      </c>
    </row>
    <row r="1360" spans="1:14" ht="15.75" x14ac:dyDescent="0.2">
      <c r="A1360" s="602">
        <v>44465</v>
      </c>
      <c r="B1360" s="513" t="str">
        <f t="shared" si="11"/>
        <v>0926</v>
      </c>
      <c r="C1360" s="56">
        <v>2021</v>
      </c>
      <c r="D1360" s="604">
        <v>102</v>
      </c>
      <c r="E1360" s="604">
        <v>24</v>
      </c>
      <c r="F1360" s="604">
        <v>0</v>
      </c>
      <c r="G1360" s="604">
        <v>0</v>
      </c>
      <c r="H1360" s="604">
        <v>2</v>
      </c>
      <c r="I1360" s="604">
        <v>0</v>
      </c>
      <c r="J1360" s="604">
        <v>0</v>
      </c>
      <c r="K1360" s="605">
        <v>546</v>
      </c>
      <c r="L1360" s="605">
        <v>28</v>
      </c>
      <c r="N1360" s="603" t="s">
        <v>1043</v>
      </c>
    </row>
    <row r="1361" spans="1:14" ht="15.75" x14ac:dyDescent="0.2">
      <c r="A1361" s="602">
        <v>44466</v>
      </c>
      <c r="B1361" s="513" t="str">
        <f t="shared" si="11"/>
        <v>0927</v>
      </c>
      <c r="C1361" s="56">
        <v>2021</v>
      </c>
      <c r="D1361" s="604">
        <v>246</v>
      </c>
      <c r="E1361" s="604">
        <v>77</v>
      </c>
      <c r="F1361" s="604">
        <v>0</v>
      </c>
      <c r="G1361" s="604">
        <v>0</v>
      </c>
      <c r="H1361" s="604">
        <v>1</v>
      </c>
      <c r="I1361" s="604">
        <v>0</v>
      </c>
      <c r="J1361" s="604">
        <v>1</v>
      </c>
      <c r="K1361" s="605">
        <v>294</v>
      </c>
      <c r="L1361" s="605">
        <v>35</v>
      </c>
      <c r="N1361" s="603" t="s">
        <v>1043</v>
      </c>
    </row>
    <row r="1362" spans="1:14" ht="15.75" x14ac:dyDescent="0.2">
      <c r="A1362" s="602">
        <v>44467</v>
      </c>
      <c r="B1362" s="513" t="str">
        <f t="shared" si="11"/>
        <v>0928</v>
      </c>
      <c r="C1362" s="56">
        <v>2021</v>
      </c>
      <c r="D1362" s="604">
        <v>165</v>
      </c>
      <c r="E1362" s="604">
        <v>29</v>
      </c>
      <c r="F1362" s="604">
        <v>0</v>
      </c>
      <c r="G1362" s="604">
        <v>0</v>
      </c>
      <c r="H1362" s="604">
        <v>1</v>
      </c>
      <c r="I1362" s="604">
        <v>3</v>
      </c>
      <c r="J1362" s="604">
        <v>4</v>
      </c>
      <c r="K1362" s="605">
        <v>147</v>
      </c>
      <c r="L1362" s="605">
        <v>21</v>
      </c>
      <c r="N1362" s="603" t="s">
        <v>1043</v>
      </c>
    </row>
    <row r="1363" spans="1:14" ht="15.75" x14ac:dyDescent="0.2">
      <c r="A1363" s="602">
        <v>44468</v>
      </c>
      <c r="B1363" s="513" t="str">
        <f t="shared" si="11"/>
        <v>0929</v>
      </c>
      <c r="C1363" s="56">
        <v>2021</v>
      </c>
      <c r="D1363" s="604">
        <v>54</v>
      </c>
      <c r="E1363" s="604">
        <v>34</v>
      </c>
      <c r="F1363" s="604">
        <v>0</v>
      </c>
      <c r="G1363" s="604">
        <v>0</v>
      </c>
      <c r="H1363" s="604">
        <v>4</v>
      </c>
      <c r="I1363" s="604">
        <v>4</v>
      </c>
      <c r="J1363" s="604">
        <v>0</v>
      </c>
      <c r="K1363" s="605">
        <v>124</v>
      </c>
      <c r="L1363" s="605">
        <v>15</v>
      </c>
      <c r="N1363" s="603" t="s">
        <v>1043</v>
      </c>
    </row>
    <row r="1364" spans="1:14" ht="15.75" x14ac:dyDescent="0.2">
      <c r="A1364" s="602">
        <v>44469</v>
      </c>
      <c r="B1364" s="513" t="str">
        <f t="shared" si="11"/>
        <v>0930</v>
      </c>
      <c r="C1364" s="56">
        <v>2021</v>
      </c>
      <c r="D1364" s="604">
        <v>73</v>
      </c>
      <c r="E1364" s="604">
        <v>13</v>
      </c>
      <c r="F1364" s="604">
        <v>0</v>
      </c>
      <c r="G1364" s="604">
        <v>0</v>
      </c>
      <c r="H1364" s="604">
        <v>4</v>
      </c>
      <c r="I1364" s="604">
        <v>0</v>
      </c>
      <c r="J1364" s="604">
        <v>1</v>
      </c>
      <c r="K1364" s="605">
        <v>57</v>
      </c>
      <c r="L1364" s="605">
        <v>9</v>
      </c>
      <c r="N1364" s="603" t="s">
        <v>1043</v>
      </c>
    </row>
    <row r="1365" spans="1:14" ht="15.75" x14ac:dyDescent="0.2">
      <c r="A1365" s="602">
        <v>44470</v>
      </c>
      <c r="B1365" s="513" t="str">
        <f t="shared" si="11"/>
        <v>1001</v>
      </c>
      <c r="C1365" s="56">
        <v>2021</v>
      </c>
      <c r="D1365" s="604">
        <v>43</v>
      </c>
      <c r="E1365" s="604">
        <v>12</v>
      </c>
      <c r="F1365" s="604">
        <v>0</v>
      </c>
      <c r="G1365" s="604">
        <v>0</v>
      </c>
      <c r="H1365" s="604">
        <v>1</v>
      </c>
      <c r="I1365" s="604">
        <v>3</v>
      </c>
      <c r="J1365" s="604">
        <v>6</v>
      </c>
      <c r="K1365" s="605">
        <v>119</v>
      </c>
      <c r="L1365" s="605">
        <v>0</v>
      </c>
      <c r="N1365" s="603" t="s">
        <v>1043</v>
      </c>
    </row>
    <row r="1366" spans="1:14" ht="15.75" x14ac:dyDescent="0.2">
      <c r="A1366" s="602">
        <v>44471</v>
      </c>
      <c r="B1366" s="513" t="str">
        <f t="shared" si="11"/>
        <v>1002</v>
      </c>
      <c r="C1366" s="56">
        <v>2021</v>
      </c>
      <c r="D1366" s="604">
        <v>36</v>
      </c>
      <c r="E1366" s="604">
        <v>12</v>
      </c>
      <c r="F1366" s="604">
        <v>0</v>
      </c>
      <c r="G1366" s="604">
        <v>0</v>
      </c>
      <c r="H1366" s="604">
        <v>4</v>
      </c>
      <c r="I1366" s="604">
        <v>12</v>
      </c>
      <c r="J1366" s="604">
        <v>4</v>
      </c>
      <c r="K1366" s="605">
        <v>72</v>
      </c>
      <c r="L1366" s="605">
        <v>20</v>
      </c>
      <c r="N1366" s="603" t="s">
        <v>1043</v>
      </c>
    </row>
    <row r="1367" spans="1:14" ht="15.75" x14ac:dyDescent="0.2">
      <c r="A1367" s="602">
        <v>44472</v>
      </c>
      <c r="B1367" s="513" t="str">
        <f t="shared" si="11"/>
        <v>1003</v>
      </c>
      <c r="C1367" s="56">
        <v>2021</v>
      </c>
      <c r="D1367" s="604">
        <v>36</v>
      </c>
      <c r="E1367" s="604">
        <v>1</v>
      </c>
      <c r="F1367" s="604">
        <v>0</v>
      </c>
      <c r="G1367" s="604">
        <v>0</v>
      </c>
      <c r="H1367" s="604">
        <v>3</v>
      </c>
      <c r="I1367" s="604">
        <v>3</v>
      </c>
      <c r="J1367" s="604">
        <v>1</v>
      </c>
      <c r="K1367" s="605">
        <v>36</v>
      </c>
      <c r="L1367" s="605">
        <v>13</v>
      </c>
      <c r="N1367" s="603" t="s">
        <v>1043</v>
      </c>
    </row>
    <row r="1368" spans="1:14" ht="15.75" x14ac:dyDescent="0.2">
      <c r="A1368" s="602">
        <v>44473</v>
      </c>
      <c r="B1368" s="513" t="str">
        <f t="shared" si="11"/>
        <v>1004</v>
      </c>
      <c r="C1368" s="56">
        <v>2021</v>
      </c>
      <c r="D1368" s="604">
        <v>21</v>
      </c>
      <c r="E1368" s="604">
        <v>0</v>
      </c>
      <c r="F1368" s="604">
        <v>0</v>
      </c>
      <c r="G1368" s="604">
        <v>0</v>
      </c>
      <c r="H1368" s="604">
        <v>2</v>
      </c>
      <c r="I1368" s="604">
        <v>0</v>
      </c>
      <c r="J1368" s="604">
        <v>0</v>
      </c>
      <c r="K1368" s="605">
        <v>32</v>
      </c>
      <c r="L1368" s="605">
        <v>6</v>
      </c>
      <c r="N1368" s="603" t="s">
        <v>1043</v>
      </c>
    </row>
    <row r="1369" spans="1:14" ht="15.75" x14ac:dyDescent="0.2">
      <c r="A1369" s="602">
        <v>44474</v>
      </c>
      <c r="B1369" s="513" t="str">
        <f t="shared" si="11"/>
        <v>1005</v>
      </c>
      <c r="C1369" s="56">
        <v>2021</v>
      </c>
      <c r="D1369" s="604">
        <v>24</v>
      </c>
      <c r="E1369" s="604">
        <v>4</v>
      </c>
      <c r="F1369" s="604">
        <v>0</v>
      </c>
      <c r="G1369" s="604">
        <v>0</v>
      </c>
      <c r="H1369" s="604">
        <v>6</v>
      </c>
      <c r="I1369" s="604">
        <v>0</v>
      </c>
      <c r="J1369" s="604">
        <v>0</v>
      </c>
      <c r="K1369" s="605">
        <v>26</v>
      </c>
      <c r="L1369" s="605">
        <v>2</v>
      </c>
      <c r="N1369" s="603" t="s">
        <v>1043</v>
      </c>
    </row>
    <row r="1370" spans="1:14" ht="15.75" x14ac:dyDescent="0.2">
      <c r="A1370" s="602">
        <v>44475</v>
      </c>
      <c r="B1370" s="513" t="str">
        <f t="shared" si="11"/>
        <v>1006</v>
      </c>
      <c r="C1370" s="56">
        <v>2021</v>
      </c>
      <c r="D1370" s="604">
        <v>16</v>
      </c>
      <c r="E1370" s="604">
        <v>4</v>
      </c>
      <c r="F1370" s="604">
        <v>0</v>
      </c>
      <c r="G1370" s="604">
        <v>1</v>
      </c>
      <c r="H1370" s="604">
        <v>2</v>
      </c>
      <c r="I1370" s="604">
        <v>1</v>
      </c>
      <c r="J1370" s="604">
        <v>3</v>
      </c>
      <c r="K1370" s="605">
        <v>23</v>
      </c>
      <c r="L1370" s="605">
        <v>14</v>
      </c>
      <c r="N1370" s="603" t="s">
        <v>1043</v>
      </c>
    </row>
    <row r="1371" spans="1:14" ht="15.75" x14ac:dyDescent="0.2">
      <c r="A1371" s="602">
        <v>44476</v>
      </c>
      <c r="B1371" s="513" t="str">
        <f t="shared" si="11"/>
        <v>1007</v>
      </c>
      <c r="C1371" s="56">
        <v>2021</v>
      </c>
      <c r="D1371" s="604">
        <v>14</v>
      </c>
      <c r="E1371" s="604">
        <v>0</v>
      </c>
      <c r="F1371" s="604">
        <v>0</v>
      </c>
      <c r="G1371" s="604">
        <v>0</v>
      </c>
      <c r="H1371" s="604">
        <v>6</v>
      </c>
      <c r="I1371" s="604">
        <v>1</v>
      </c>
      <c r="J1371" s="604">
        <v>1</v>
      </c>
      <c r="K1371" s="605">
        <v>16</v>
      </c>
      <c r="L1371" s="605">
        <v>5</v>
      </c>
      <c r="N1371" s="603" t="s">
        <v>1043</v>
      </c>
    </row>
    <row r="1372" spans="1:14" ht="15.75" x14ac:dyDescent="0.2">
      <c r="A1372" s="602">
        <v>44477</v>
      </c>
      <c r="B1372" s="513" t="str">
        <f t="shared" si="11"/>
        <v>1008</v>
      </c>
      <c r="C1372" s="56">
        <v>2021</v>
      </c>
      <c r="D1372" s="604">
        <v>23</v>
      </c>
      <c r="E1372" s="604">
        <v>1</v>
      </c>
      <c r="F1372" s="604">
        <v>0</v>
      </c>
      <c r="G1372" s="604">
        <v>0</v>
      </c>
      <c r="H1372" s="604">
        <v>4</v>
      </c>
      <c r="I1372" s="604">
        <v>2</v>
      </c>
      <c r="J1372" s="604">
        <v>0</v>
      </c>
      <c r="K1372" s="605">
        <v>22</v>
      </c>
      <c r="L1372" s="605">
        <v>3</v>
      </c>
      <c r="N1372" s="603" t="s">
        <v>1043</v>
      </c>
    </row>
    <row r="1373" spans="1:14" ht="15.75" x14ac:dyDescent="0.2">
      <c r="A1373" s="602">
        <v>44478</v>
      </c>
      <c r="B1373" s="513" t="str">
        <f t="shared" si="11"/>
        <v>1009</v>
      </c>
      <c r="C1373" s="56">
        <v>2021</v>
      </c>
      <c r="D1373" s="604">
        <v>34</v>
      </c>
      <c r="E1373" s="604">
        <v>2</v>
      </c>
      <c r="F1373" s="604">
        <v>0</v>
      </c>
      <c r="G1373" s="604">
        <v>0</v>
      </c>
      <c r="H1373" s="604">
        <v>8</v>
      </c>
      <c r="I1373" s="604">
        <v>5</v>
      </c>
      <c r="J1373" s="604">
        <v>1</v>
      </c>
      <c r="K1373" s="605">
        <v>22</v>
      </c>
      <c r="L1373" s="605">
        <v>5</v>
      </c>
      <c r="N1373" s="603" t="s">
        <v>1043</v>
      </c>
    </row>
    <row r="1374" spans="1:14" ht="15.75" x14ac:dyDescent="0.2">
      <c r="A1374" s="602">
        <v>44479</v>
      </c>
      <c r="B1374" s="513" t="str">
        <f t="shared" si="11"/>
        <v>1010</v>
      </c>
      <c r="C1374" s="56">
        <v>2021</v>
      </c>
      <c r="D1374" s="604">
        <v>23</v>
      </c>
      <c r="E1374" s="604">
        <v>2</v>
      </c>
      <c r="F1374" s="604">
        <v>0</v>
      </c>
      <c r="G1374" s="604">
        <v>0</v>
      </c>
      <c r="H1374" s="604">
        <v>11</v>
      </c>
      <c r="I1374" s="604">
        <v>3</v>
      </c>
      <c r="J1374" s="604">
        <v>0</v>
      </c>
      <c r="K1374" s="605">
        <v>14</v>
      </c>
      <c r="L1374" s="605">
        <v>4</v>
      </c>
      <c r="N1374" s="603" t="s">
        <v>1043</v>
      </c>
    </row>
    <row r="1375" spans="1:14" ht="15.75" x14ac:dyDescent="0.2">
      <c r="A1375" s="602">
        <v>44480</v>
      </c>
      <c r="B1375" s="513" t="str">
        <f t="shared" si="11"/>
        <v>1011</v>
      </c>
      <c r="C1375" s="56">
        <v>2021</v>
      </c>
      <c r="D1375" s="604">
        <v>29</v>
      </c>
      <c r="E1375" s="604">
        <v>0</v>
      </c>
      <c r="F1375" s="604">
        <v>0</v>
      </c>
      <c r="G1375" s="604">
        <v>0</v>
      </c>
      <c r="H1375" s="604">
        <v>10</v>
      </c>
      <c r="I1375" s="604">
        <v>4</v>
      </c>
      <c r="J1375" s="604">
        <v>0</v>
      </c>
      <c r="K1375" s="605">
        <v>13</v>
      </c>
      <c r="L1375" s="605">
        <v>5</v>
      </c>
      <c r="N1375" s="603" t="s">
        <v>1043</v>
      </c>
    </row>
    <row r="1376" spans="1:14" ht="15.75" x14ac:dyDescent="0.2">
      <c r="A1376" s="602">
        <v>44481</v>
      </c>
      <c r="B1376" s="513" t="str">
        <f t="shared" si="11"/>
        <v>1012</v>
      </c>
      <c r="C1376" s="56">
        <v>2021</v>
      </c>
      <c r="D1376" s="604">
        <v>10</v>
      </c>
      <c r="E1376" s="604">
        <v>0</v>
      </c>
      <c r="F1376" s="604">
        <v>0</v>
      </c>
      <c r="G1376" s="604">
        <v>0</v>
      </c>
      <c r="H1376" s="604">
        <v>6</v>
      </c>
      <c r="I1376" s="604">
        <v>2</v>
      </c>
      <c r="J1376" s="604">
        <v>0</v>
      </c>
      <c r="K1376" s="605">
        <v>10</v>
      </c>
      <c r="L1376" s="605">
        <v>3</v>
      </c>
      <c r="N1376" s="603" t="s">
        <v>1043</v>
      </c>
    </row>
    <row r="1377" spans="1:14" ht="15.75" x14ac:dyDescent="0.2">
      <c r="A1377" s="602">
        <v>44482</v>
      </c>
      <c r="B1377" s="513" t="str">
        <f t="shared" si="11"/>
        <v>1013</v>
      </c>
      <c r="C1377" s="56">
        <v>2021</v>
      </c>
      <c r="D1377" s="604">
        <v>24</v>
      </c>
      <c r="E1377" s="604">
        <v>3</v>
      </c>
      <c r="F1377" s="604">
        <v>0</v>
      </c>
      <c r="G1377" s="604">
        <v>0</v>
      </c>
      <c r="H1377" s="604">
        <v>3</v>
      </c>
      <c r="I1377" s="604">
        <v>3</v>
      </c>
      <c r="J1377" s="604">
        <v>0</v>
      </c>
      <c r="K1377" s="605">
        <v>24</v>
      </c>
      <c r="L1377" s="605">
        <v>0</v>
      </c>
      <c r="N1377" s="603" t="s">
        <v>1043</v>
      </c>
    </row>
    <row r="1378" spans="1:14" ht="15.75" x14ac:dyDescent="0.2">
      <c r="A1378" s="602">
        <v>44483</v>
      </c>
      <c r="B1378" s="513" t="str">
        <f t="shared" si="11"/>
        <v>1014</v>
      </c>
      <c r="C1378" s="56">
        <v>2021</v>
      </c>
      <c r="D1378" s="604">
        <v>23</v>
      </c>
      <c r="E1378" s="604">
        <v>1</v>
      </c>
      <c r="F1378" s="604">
        <v>0</v>
      </c>
      <c r="G1378" s="604">
        <v>0</v>
      </c>
      <c r="H1378" s="604">
        <v>15</v>
      </c>
      <c r="I1378" s="604">
        <v>6</v>
      </c>
      <c r="J1378" s="604">
        <v>0</v>
      </c>
      <c r="K1378" s="605">
        <v>12</v>
      </c>
      <c r="L1378" s="605">
        <v>3</v>
      </c>
      <c r="N1378" s="603" t="s">
        <v>1043</v>
      </c>
    </row>
    <row r="1379" spans="1:14" ht="15.75" x14ac:dyDescent="0.2">
      <c r="A1379" s="602">
        <v>44484</v>
      </c>
      <c r="B1379" s="513" t="str">
        <f t="shared" si="11"/>
        <v>1015</v>
      </c>
      <c r="C1379" s="56">
        <v>2021</v>
      </c>
      <c r="D1379" s="604">
        <v>5</v>
      </c>
      <c r="E1379" s="604">
        <v>1</v>
      </c>
      <c r="F1379" s="604">
        <v>0</v>
      </c>
      <c r="G1379" s="604">
        <v>0</v>
      </c>
      <c r="H1379" s="604">
        <v>10</v>
      </c>
      <c r="I1379" s="604">
        <v>5</v>
      </c>
      <c r="J1379" s="604">
        <v>1</v>
      </c>
      <c r="K1379" s="605">
        <v>20</v>
      </c>
      <c r="L1379" s="605">
        <v>4</v>
      </c>
      <c r="N1379" s="603" t="s">
        <v>1043</v>
      </c>
    </row>
    <row r="1380" spans="1:14" ht="15.75" x14ac:dyDescent="0.2">
      <c r="A1380" s="602">
        <v>44485</v>
      </c>
      <c r="B1380" s="513" t="str">
        <f t="shared" si="11"/>
        <v>1016</v>
      </c>
      <c r="C1380" s="56">
        <v>2021</v>
      </c>
      <c r="D1380" s="604">
        <v>58</v>
      </c>
      <c r="E1380" s="604">
        <v>5</v>
      </c>
      <c r="F1380" s="604">
        <v>0</v>
      </c>
      <c r="G1380" s="604">
        <v>0</v>
      </c>
      <c r="H1380" s="604">
        <v>7</v>
      </c>
      <c r="I1380" s="604">
        <v>2</v>
      </c>
      <c r="J1380" s="604">
        <v>1</v>
      </c>
      <c r="K1380" s="605">
        <v>10</v>
      </c>
      <c r="L1380" s="605">
        <v>1</v>
      </c>
      <c r="N1380" s="603" t="s">
        <v>1043</v>
      </c>
    </row>
    <row r="1381" spans="1:14" ht="15.75" x14ac:dyDescent="0.2">
      <c r="A1381" s="602">
        <v>44486</v>
      </c>
      <c r="B1381" s="513" t="str">
        <f t="shared" si="11"/>
        <v>1017</v>
      </c>
      <c r="C1381" s="56">
        <v>2021</v>
      </c>
      <c r="D1381" s="604">
        <v>7</v>
      </c>
      <c r="E1381" s="604">
        <v>0</v>
      </c>
      <c r="F1381" s="604">
        <v>0</v>
      </c>
      <c r="G1381" s="604">
        <v>0</v>
      </c>
      <c r="H1381" s="604">
        <v>0</v>
      </c>
      <c r="I1381" s="604">
        <v>0</v>
      </c>
      <c r="J1381" s="604">
        <v>0</v>
      </c>
      <c r="K1381" s="605">
        <v>7</v>
      </c>
      <c r="L1381" s="605">
        <v>0</v>
      </c>
      <c r="N1381" s="603" t="s">
        <v>1043</v>
      </c>
    </row>
    <row r="1382" spans="1:14" ht="15.75" x14ac:dyDescent="0.2">
      <c r="A1382" s="602">
        <v>44487</v>
      </c>
      <c r="B1382" s="513" t="str">
        <f t="shared" ref="B1382:B1445" si="12">CONCATENATE(TEXT(A1382,"mm"),TEXT(A1382,"dd"))</f>
        <v>1018</v>
      </c>
      <c r="C1382" s="56">
        <v>2021</v>
      </c>
      <c r="D1382" s="604">
        <v>2</v>
      </c>
      <c r="E1382" s="604">
        <v>0</v>
      </c>
      <c r="F1382" s="604">
        <v>0</v>
      </c>
      <c r="G1382" s="604">
        <v>0</v>
      </c>
      <c r="H1382" s="604">
        <v>2</v>
      </c>
      <c r="I1382" s="604">
        <v>0</v>
      </c>
      <c r="J1382" s="604">
        <v>0</v>
      </c>
      <c r="K1382" s="605">
        <v>17</v>
      </c>
      <c r="L1382" s="605">
        <v>1</v>
      </c>
      <c r="N1382" s="603" t="s">
        <v>1043</v>
      </c>
    </row>
    <row r="1383" spans="1:14" ht="15.75" x14ac:dyDescent="0.2">
      <c r="A1383" s="602">
        <v>44488</v>
      </c>
      <c r="B1383" s="513" t="str">
        <f t="shared" si="12"/>
        <v>1019</v>
      </c>
      <c r="C1383" s="56">
        <v>2021</v>
      </c>
      <c r="D1383" s="604">
        <v>0</v>
      </c>
      <c r="E1383" s="604">
        <v>0</v>
      </c>
      <c r="F1383" s="604">
        <v>0</v>
      </c>
      <c r="G1383" s="604">
        <v>0</v>
      </c>
      <c r="H1383" s="604">
        <v>0</v>
      </c>
      <c r="I1383" s="604">
        <v>0</v>
      </c>
      <c r="J1383" s="604">
        <v>1</v>
      </c>
      <c r="K1383" s="605">
        <v>7</v>
      </c>
      <c r="L1383" s="605">
        <v>0</v>
      </c>
      <c r="N1383" s="603" t="s">
        <v>1043</v>
      </c>
    </row>
    <row r="1384" spans="1:14" ht="15.75" x14ac:dyDescent="0.2">
      <c r="A1384" s="602">
        <v>44489</v>
      </c>
      <c r="B1384" s="513" t="str">
        <f t="shared" si="12"/>
        <v>1020</v>
      </c>
      <c r="C1384" s="56">
        <v>2021</v>
      </c>
      <c r="D1384" s="604">
        <v>0</v>
      </c>
      <c r="E1384" s="604">
        <v>0</v>
      </c>
      <c r="F1384" s="604">
        <v>0</v>
      </c>
      <c r="G1384" s="604">
        <v>0</v>
      </c>
      <c r="H1384" s="604">
        <v>1</v>
      </c>
      <c r="I1384" s="604">
        <v>0</v>
      </c>
      <c r="J1384" s="604">
        <v>0</v>
      </c>
      <c r="K1384" s="605">
        <v>1</v>
      </c>
      <c r="L1384" s="605">
        <v>1</v>
      </c>
      <c r="N1384" s="603" t="s">
        <v>1043</v>
      </c>
    </row>
    <row r="1385" spans="1:14" ht="15.75" x14ac:dyDescent="0.2">
      <c r="A1385" s="606">
        <v>44656</v>
      </c>
      <c r="B1385" s="513" t="str">
        <f t="shared" si="12"/>
        <v>0405</v>
      </c>
      <c r="C1385" s="56">
        <v>2022</v>
      </c>
      <c r="D1385" s="607">
        <v>0</v>
      </c>
      <c r="E1385" s="607">
        <v>0</v>
      </c>
      <c r="F1385" s="607">
        <v>0</v>
      </c>
      <c r="G1385" s="607">
        <v>0</v>
      </c>
      <c r="H1385" s="607">
        <v>0</v>
      </c>
      <c r="I1385" s="607">
        <v>0</v>
      </c>
      <c r="J1385" s="607">
        <v>1</v>
      </c>
      <c r="K1385" s="608">
        <v>0</v>
      </c>
      <c r="L1385" s="608">
        <v>0</v>
      </c>
      <c r="N1385" s="603" t="s">
        <v>1044</v>
      </c>
    </row>
    <row r="1386" spans="1:14" ht="15.75" x14ac:dyDescent="0.2">
      <c r="A1386" s="606">
        <v>44657</v>
      </c>
      <c r="B1386" s="513" t="str">
        <f t="shared" si="12"/>
        <v>0406</v>
      </c>
      <c r="C1386" s="56">
        <v>2022</v>
      </c>
      <c r="D1386" s="607">
        <v>0</v>
      </c>
      <c r="E1386" s="607">
        <v>0</v>
      </c>
      <c r="F1386" s="607">
        <v>0</v>
      </c>
      <c r="G1386" s="607">
        <v>0</v>
      </c>
      <c r="H1386" s="607">
        <v>0</v>
      </c>
      <c r="I1386" s="607">
        <v>0</v>
      </c>
      <c r="J1386" s="607">
        <v>0</v>
      </c>
      <c r="K1386" s="608">
        <v>0</v>
      </c>
      <c r="L1386" s="608">
        <v>0</v>
      </c>
      <c r="N1386" s="603" t="s">
        <v>1044</v>
      </c>
    </row>
    <row r="1387" spans="1:14" ht="15.75" x14ac:dyDescent="0.2">
      <c r="A1387" s="606">
        <v>44658</v>
      </c>
      <c r="B1387" s="513" t="str">
        <f t="shared" si="12"/>
        <v>0407</v>
      </c>
      <c r="C1387" s="56">
        <v>2022</v>
      </c>
      <c r="D1387" s="607">
        <v>0</v>
      </c>
      <c r="E1387" s="607">
        <v>0</v>
      </c>
      <c r="F1387" s="607">
        <v>0</v>
      </c>
      <c r="G1387" s="607">
        <v>0</v>
      </c>
      <c r="H1387" s="607">
        <v>0</v>
      </c>
      <c r="I1387" s="607">
        <v>0</v>
      </c>
      <c r="J1387" s="607">
        <v>0</v>
      </c>
      <c r="K1387" s="608">
        <v>0</v>
      </c>
      <c r="L1387" s="608">
        <v>0</v>
      </c>
      <c r="N1387" s="603" t="s">
        <v>1044</v>
      </c>
    </row>
    <row r="1388" spans="1:14" ht="15.75" x14ac:dyDescent="0.2">
      <c r="A1388" s="606">
        <v>44659</v>
      </c>
      <c r="B1388" s="513" t="str">
        <f t="shared" si="12"/>
        <v>0408</v>
      </c>
      <c r="C1388" s="56">
        <v>2022</v>
      </c>
      <c r="D1388" s="607">
        <v>0</v>
      </c>
      <c r="E1388" s="607">
        <v>0</v>
      </c>
      <c r="F1388" s="607">
        <v>0</v>
      </c>
      <c r="G1388" s="607">
        <v>0</v>
      </c>
      <c r="H1388" s="607">
        <v>0</v>
      </c>
      <c r="I1388" s="607">
        <v>0</v>
      </c>
      <c r="J1388" s="607">
        <v>0</v>
      </c>
      <c r="K1388" s="608">
        <v>1</v>
      </c>
      <c r="L1388" s="608">
        <v>0</v>
      </c>
      <c r="N1388" s="603" t="s">
        <v>1044</v>
      </c>
    </row>
    <row r="1389" spans="1:14" ht="15.75" x14ac:dyDescent="0.2">
      <c r="A1389" s="606">
        <v>44660</v>
      </c>
      <c r="B1389" s="513" t="str">
        <f t="shared" si="12"/>
        <v>0409</v>
      </c>
      <c r="C1389" s="56">
        <v>2022</v>
      </c>
      <c r="D1389" s="607">
        <v>0</v>
      </c>
      <c r="E1389" s="607">
        <v>0</v>
      </c>
      <c r="F1389" s="607">
        <v>0</v>
      </c>
      <c r="G1389" s="607">
        <v>0</v>
      </c>
      <c r="H1389" s="607">
        <v>0</v>
      </c>
      <c r="I1389" s="607">
        <v>0</v>
      </c>
      <c r="J1389" s="607">
        <v>0</v>
      </c>
      <c r="K1389" s="608">
        <v>0</v>
      </c>
      <c r="L1389" s="608">
        <v>0</v>
      </c>
      <c r="N1389" s="603" t="s">
        <v>1044</v>
      </c>
    </row>
    <row r="1390" spans="1:14" ht="15.75" x14ac:dyDescent="0.2">
      <c r="A1390" s="606">
        <v>44661</v>
      </c>
      <c r="B1390" s="513" t="str">
        <f t="shared" si="12"/>
        <v>0410</v>
      </c>
      <c r="C1390" s="56">
        <v>2022</v>
      </c>
      <c r="D1390" s="607">
        <v>0</v>
      </c>
      <c r="E1390" s="607">
        <v>0</v>
      </c>
      <c r="F1390" s="607">
        <v>0</v>
      </c>
      <c r="G1390" s="607">
        <v>0</v>
      </c>
      <c r="H1390" s="607">
        <v>0</v>
      </c>
      <c r="I1390" s="607">
        <v>0</v>
      </c>
      <c r="J1390" s="607">
        <v>0</v>
      </c>
      <c r="K1390" s="608">
        <v>0</v>
      </c>
      <c r="L1390" s="608">
        <v>0</v>
      </c>
      <c r="N1390" s="603" t="s">
        <v>1044</v>
      </c>
    </row>
    <row r="1391" spans="1:14" ht="15.75" x14ac:dyDescent="0.2">
      <c r="A1391" s="606">
        <v>44662</v>
      </c>
      <c r="B1391" s="513" t="str">
        <f t="shared" si="12"/>
        <v>0411</v>
      </c>
      <c r="C1391" s="56">
        <v>2022</v>
      </c>
      <c r="D1391" s="607">
        <v>0</v>
      </c>
      <c r="E1391" s="607">
        <v>0</v>
      </c>
      <c r="F1391" s="607">
        <v>0</v>
      </c>
      <c r="G1391" s="607">
        <v>0</v>
      </c>
      <c r="H1391" s="607">
        <v>0</v>
      </c>
      <c r="I1391" s="607">
        <v>0</v>
      </c>
      <c r="J1391" s="607">
        <v>0</v>
      </c>
      <c r="K1391" s="608">
        <v>0</v>
      </c>
      <c r="L1391" s="608">
        <v>0</v>
      </c>
      <c r="N1391" s="603" t="s">
        <v>1044</v>
      </c>
    </row>
    <row r="1392" spans="1:14" ht="15.75" x14ac:dyDescent="0.2">
      <c r="A1392" s="606">
        <v>44663</v>
      </c>
      <c r="B1392" s="513" t="str">
        <f t="shared" si="12"/>
        <v>0412</v>
      </c>
      <c r="C1392" s="56">
        <v>2022</v>
      </c>
      <c r="D1392" s="607">
        <v>0</v>
      </c>
      <c r="E1392" s="607">
        <v>0</v>
      </c>
      <c r="F1392" s="607">
        <v>0</v>
      </c>
      <c r="G1392" s="607">
        <v>0</v>
      </c>
      <c r="H1392" s="607">
        <v>0</v>
      </c>
      <c r="I1392" s="607">
        <v>0</v>
      </c>
      <c r="J1392" s="607">
        <v>1</v>
      </c>
      <c r="K1392" s="608">
        <v>0</v>
      </c>
      <c r="L1392" s="608">
        <v>0</v>
      </c>
      <c r="N1392" s="603" t="s">
        <v>1044</v>
      </c>
    </row>
    <row r="1393" spans="1:14" ht="15.75" x14ac:dyDescent="0.2">
      <c r="A1393" s="606">
        <v>44664</v>
      </c>
      <c r="B1393" s="513" t="str">
        <f t="shared" si="12"/>
        <v>0413</v>
      </c>
      <c r="C1393" s="56">
        <v>2022</v>
      </c>
      <c r="D1393" s="607">
        <v>0</v>
      </c>
      <c r="E1393" s="607">
        <v>0</v>
      </c>
      <c r="F1393" s="607">
        <v>0</v>
      </c>
      <c r="G1393" s="607">
        <v>0</v>
      </c>
      <c r="H1393" s="607">
        <v>0</v>
      </c>
      <c r="I1393" s="607">
        <v>0</v>
      </c>
      <c r="J1393" s="607">
        <v>0</v>
      </c>
      <c r="K1393" s="608">
        <v>0</v>
      </c>
      <c r="L1393" s="608">
        <v>0</v>
      </c>
      <c r="N1393" s="603" t="s">
        <v>1044</v>
      </c>
    </row>
    <row r="1394" spans="1:14" ht="15.75" x14ac:dyDescent="0.2">
      <c r="A1394" s="606">
        <v>44665</v>
      </c>
      <c r="B1394" s="513" t="str">
        <f t="shared" si="12"/>
        <v>0414</v>
      </c>
      <c r="C1394" s="56">
        <v>2022</v>
      </c>
      <c r="D1394" s="607">
        <v>0</v>
      </c>
      <c r="E1394" s="607">
        <v>0</v>
      </c>
      <c r="F1394" s="607">
        <v>0</v>
      </c>
      <c r="G1394" s="607">
        <v>0</v>
      </c>
      <c r="H1394" s="607">
        <v>0</v>
      </c>
      <c r="I1394" s="607">
        <v>0</v>
      </c>
      <c r="J1394" s="607">
        <v>1</v>
      </c>
      <c r="K1394" s="608">
        <v>0</v>
      </c>
      <c r="L1394" s="608">
        <v>0</v>
      </c>
      <c r="N1394" s="603" t="s">
        <v>1044</v>
      </c>
    </row>
    <row r="1395" spans="1:14" ht="15.75" x14ac:dyDescent="0.2">
      <c r="A1395" s="606">
        <v>44666</v>
      </c>
      <c r="B1395" s="513" t="str">
        <f t="shared" si="12"/>
        <v>0415</v>
      </c>
      <c r="C1395" s="56">
        <v>2022</v>
      </c>
      <c r="D1395" s="607">
        <v>0</v>
      </c>
      <c r="E1395" s="607">
        <v>0</v>
      </c>
      <c r="F1395" s="607">
        <v>0</v>
      </c>
      <c r="G1395" s="607">
        <v>0</v>
      </c>
      <c r="H1395" s="607">
        <v>0</v>
      </c>
      <c r="I1395" s="607">
        <v>0</v>
      </c>
      <c r="J1395" s="607">
        <v>0</v>
      </c>
      <c r="K1395" s="608">
        <v>0</v>
      </c>
      <c r="L1395" s="608">
        <v>0</v>
      </c>
      <c r="N1395" s="603" t="s">
        <v>1044</v>
      </c>
    </row>
    <row r="1396" spans="1:14" ht="15.75" x14ac:dyDescent="0.2">
      <c r="A1396" s="606">
        <v>44667</v>
      </c>
      <c r="B1396" s="513" t="str">
        <f t="shared" si="12"/>
        <v>0416</v>
      </c>
      <c r="C1396" s="56">
        <v>2022</v>
      </c>
      <c r="D1396" s="607">
        <v>0</v>
      </c>
      <c r="E1396" s="607">
        <v>0</v>
      </c>
      <c r="F1396" s="607">
        <v>0</v>
      </c>
      <c r="G1396" s="607">
        <v>0</v>
      </c>
      <c r="H1396" s="607">
        <v>0</v>
      </c>
      <c r="I1396" s="607">
        <v>0</v>
      </c>
      <c r="J1396" s="607">
        <v>1</v>
      </c>
      <c r="K1396" s="608">
        <v>0</v>
      </c>
      <c r="L1396" s="608">
        <v>0</v>
      </c>
      <c r="N1396" s="603" t="s">
        <v>1044</v>
      </c>
    </row>
    <row r="1397" spans="1:14" ht="15.75" x14ac:dyDescent="0.2">
      <c r="A1397" s="606">
        <v>44668</v>
      </c>
      <c r="B1397" s="513" t="str">
        <f t="shared" si="12"/>
        <v>0417</v>
      </c>
      <c r="C1397" s="56">
        <v>2022</v>
      </c>
      <c r="D1397" s="607">
        <v>0</v>
      </c>
      <c r="E1397" s="607">
        <v>0</v>
      </c>
      <c r="F1397" s="607">
        <v>0</v>
      </c>
      <c r="G1397" s="607">
        <v>0</v>
      </c>
      <c r="H1397" s="607">
        <v>0</v>
      </c>
      <c r="I1397" s="607">
        <v>0</v>
      </c>
      <c r="J1397" s="607">
        <v>0</v>
      </c>
      <c r="K1397" s="608">
        <v>0</v>
      </c>
      <c r="L1397" s="608">
        <v>0</v>
      </c>
      <c r="N1397" s="603" t="s">
        <v>1044</v>
      </c>
    </row>
    <row r="1398" spans="1:14" ht="15.75" x14ac:dyDescent="0.2">
      <c r="A1398" s="606">
        <v>44669</v>
      </c>
      <c r="B1398" s="513" t="str">
        <f t="shared" si="12"/>
        <v>0418</v>
      </c>
      <c r="C1398" s="56">
        <v>2022</v>
      </c>
      <c r="D1398" s="607">
        <v>0</v>
      </c>
      <c r="E1398" s="607">
        <v>0</v>
      </c>
      <c r="F1398" s="607">
        <v>0</v>
      </c>
      <c r="G1398" s="607">
        <v>0</v>
      </c>
      <c r="H1398" s="607">
        <v>0</v>
      </c>
      <c r="I1398" s="607">
        <v>0</v>
      </c>
      <c r="J1398" s="607">
        <v>0</v>
      </c>
      <c r="K1398" s="608">
        <v>1</v>
      </c>
      <c r="L1398" s="608">
        <v>0</v>
      </c>
      <c r="N1398" s="603" t="s">
        <v>1044</v>
      </c>
    </row>
    <row r="1399" spans="1:14" ht="15.75" x14ac:dyDescent="0.2">
      <c r="A1399" s="606">
        <v>44670</v>
      </c>
      <c r="B1399" s="513" t="str">
        <f t="shared" si="12"/>
        <v>0419</v>
      </c>
      <c r="C1399" s="56">
        <v>2022</v>
      </c>
      <c r="D1399" s="607">
        <v>0</v>
      </c>
      <c r="E1399" s="607">
        <v>0</v>
      </c>
      <c r="F1399" s="607">
        <v>0</v>
      </c>
      <c r="G1399" s="607">
        <v>0</v>
      </c>
      <c r="H1399" s="607">
        <v>0</v>
      </c>
      <c r="I1399" s="607">
        <v>0</v>
      </c>
      <c r="J1399" s="607">
        <v>0</v>
      </c>
      <c r="K1399" s="608">
        <v>2</v>
      </c>
      <c r="L1399" s="608">
        <v>0</v>
      </c>
      <c r="N1399" s="603" t="s">
        <v>1044</v>
      </c>
    </row>
    <row r="1400" spans="1:14" ht="15.75" x14ac:dyDescent="0.2">
      <c r="A1400" s="606">
        <v>44671</v>
      </c>
      <c r="B1400" s="513" t="str">
        <f t="shared" si="12"/>
        <v>0420</v>
      </c>
      <c r="C1400" s="56">
        <v>2022</v>
      </c>
      <c r="D1400" s="607">
        <v>0</v>
      </c>
      <c r="E1400" s="607">
        <v>0</v>
      </c>
      <c r="F1400" s="607">
        <v>0</v>
      </c>
      <c r="G1400" s="607">
        <v>0</v>
      </c>
      <c r="H1400" s="607">
        <v>0</v>
      </c>
      <c r="I1400" s="607">
        <v>0</v>
      </c>
      <c r="J1400" s="607">
        <v>0</v>
      </c>
      <c r="K1400" s="608">
        <v>0</v>
      </c>
      <c r="L1400" s="608">
        <v>0</v>
      </c>
      <c r="N1400" s="603" t="s">
        <v>1044</v>
      </c>
    </row>
    <row r="1401" spans="1:14" ht="15.75" x14ac:dyDescent="0.2">
      <c r="A1401" s="606">
        <v>44672</v>
      </c>
      <c r="B1401" s="513" t="str">
        <f t="shared" si="12"/>
        <v>0421</v>
      </c>
      <c r="C1401" s="56">
        <v>2022</v>
      </c>
      <c r="D1401" s="607">
        <v>0</v>
      </c>
      <c r="E1401" s="607">
        <v>0</v>
      </c>
      <c r="F1401" s="607">
        <v>0</v>
      </c>
      <c r="G1401" s="607">
        <v>0</v>
      </c>
      <c r="H1401" s="607">
        <v>0</v>
      </c>
      <c r="I1401" s="607">
        <v>0</v>
      </c>
      <c r="J1401" s="607">
        <v>0</v>
      </c>
      <c r="K1401" s="608">
        <v>1</v>
      </c>
      <c r="L1401" s="608">
        <v>0</v>
      </c>
      <c r="N1401" s="603" t="s">
        <v>1044</v>
      </c>
    </row>
    <row r="1402" spans="1:14" ht="15.75" x14ac:dyDescent="0.2">
      <c r="A1402" s="606">
        <v>44673</v>
      </c>
      <c r="B1402" s="513" t="str">
        <f t="shared" si="12"/>
        <v>0422</v>
      </c>
      <c r="C1402" s="56">
        <v>2022</v>
      </c>
      <c r="D1402" s="607">
        <v>0</v>
      </c>
      <c r="E1402" s="607">
        <v>0</v>
      </c>
      <c r="F1402" s="607">
        <v>0</v>
      </c>
      <c r="G1402" s="607">
        <v>0</v>
      </c>
      <c r="H1402" s="607">
        <v>0</v>
      </c>
      <c r="I1402" s="607">
        <v>0</v>
      </c>
      <c r="J1402" s="607">
        <v>0</v>
      </c>
      <c r="K1402" s="608">
        <v>0</v>
      </c>
      <c r="L1402" s="608">
        <v>0</v>
      </c>
      <c r="N1402" s="603" t="s">
        <v>1044</v>
      </c>
    </row>
    <row r="1403" spans="1:14" ht="15.75" x14ac:dyDescent="0.2">
      <c r="A1403" s="606">
        <v>44674</v>
      </c>
      <c r="B1403" s="513" t="str">
        <f t="shared" si="12"/>
        <v>0423</v>
      </c>
      <c r="C1403" s="56">
        <v>2022</v>
      </c>
      <c r="D1403" s="607">
        <v>0</v>
      </c>
      <c r="E1403" s="607">
        <v>0</v>
      </c>
      <c r="F1403" s="607">
        <v>0</v>
      </c>
      <c r="G1403" s="607">
        <v>0</v>
      </c>
      <c r="H1403" s="607">
        <v>0</v>
      </c>
      <c r="I1403" s="607">
        <v>0</v>
      </c>
      <c r="J1403" s="607">
        <v>0</v>
      </c>
      <c r="K1403" s="608">
        <v>0</v>
      </c>
      <c r="L1403" s="608">
        <v>0</v>
      </c>
      <c r="N1403" s="603" t="s">
        <v>1044</v>
      </c>
    </row>
    <row r="1404" spans="1:14" ht="15.75" x14ac:dyDescent="0.2">
      <c r="A1404" s="606">
        <v>44675</v>
      </c>
      <c r="B1404" s="513" t="str">
        <f t="shared" si="12"/>
        <v>0424</v>
      </c>
      <c r="C1404" s="56">
        <v>2022</v>
      </c>
      <c r="D1404" s="607">
        <v>0</v>
      </c>
      <c r="E1404" s="607">
        <v>0</v>
      </c>
      <c r="F1404" s="607">
        <v>0</v>
      </c>
      <c r="G1404" s="607">
        <v>0</v>
      </c>
      <c r="H1404" s="607">
        <v>0</v>
      </c>
      <c r="I1404" s="607">
        <v>0</v>
      </c>
      <c r="J1404" s="607">
        <v>0</v>
      </c>
      <c r="K1404" s="608">
        <v>0</v>
      </c>
      <c r="L1404" s="608">
        <v>0</v>
      </c>
      <c r="N1404" s="603" t="s">
        <v>1044</v>
      </c>
    </row>
    <row r="1405" spans="1:14" ht="15.75" x14ac:dyDescent="0.2">
      <c r="A1405" s="606">
        <v>44676</v>
      </c>
      <c r="B1405" s="513" t="str">
        <f t="shared" si="12"/>
        <v>0425</v>
      </c>
      <c r="C1405" s="56">
        <v>2022</v>
      </c>
      <c r="D1405" s="607">
        <v>0</v>
      </c>
      <c r="E1405" s="607">
        <v>0</v>
      </c>
      <c r="F1405" s="607">
        <v>0</v>
      </c>
      <c r="G1405" s="607">
        <v>0</v>
      </c>
      <c r="H1405" s="607">
        <v>0</v>
      </c>
      <c r="I1405" s="607">
        <v>0</v>
      </c>
      <c r="J1405" s="607">
        <v>0</v>
      </c>
      <c r="K1405" s="608">
        <v>1</v>
      </c>
      <c r="L1405" s="608">
        <v>1</v>
      </c>
      <c r="N1405" s="603" t="s">
        <v>1044</v>
      </c>
    </row>
    <row r="1406" spans="1:14" ht="15.75" x14ac:dyDescent="0.2">
      <c r="A1406" s="606">
        <v>44677</v>
      </c>
      <c r="B1406" s="513" t="str">
        <f t="shared" si="12"/>
        <v>0426</v>
      </c>
      <c r="C1406" s="56">
        <v>2022</v>
      </c>
      <c r="D1406" s="607">
        <v>0</v>
      </c>
      <c r="E1406" s="607">
        <v>0</v>
      </c>
      <c r="F1406" s="607">
        <v>0</v>
      </c>
      <c r="G1406" s="607">
        <v>0</v>
      </c>
      <c r="H1406" s="607">
        <v>0</v>
      </c>
      <c r="I1406" s="607">
        <v>0</v>
      </c>
      <c r="J1406" s="607">
        <v>0</v>
      </c>
      <c r="K1406" s="608">
        <v>0</v>
      </c>
      <c r="L1406" s="608">
        <v>0</v>
      </c>
      <c r="N1406" s="603" t="s">
        <v>1044</v>
      </c>
    </row>
    <row r="1407" spans="1:14" ht="15.75" x14ac:dyDescent="0.2">
      <c r="A1407" s="606">
        <v>44678</v>
      </c>
      <c r="B1407" s="513" t="str">
        <f t="shared" si="12"/>
        <v>0427</v>
      </c>
      <c r="C1407" s="56">
        <v>2022</v>
      </c>
      <c r="D1407" s="607">
        <v>0</v>
      </c>
      <c r="E1407" s="607">
        <v>0</v>
      </c>
      <c r="F1407" s="607">
        <v>0</v>
      </c>
      <c r="G1407" s="607">
        <v>0</v>
      </c>
      <c r="H1407" s="607">
        <v>0</v>
      </c>
      <c r="I1407" s="607">
        <v>0</v>
      </c>
      <c r="J1407" s="607">
        <v>0</v>
      </c>
      <c r="K1407" s="608">
        <v>0</v>
      </c>
      <c r="L1407" s="608">
        <v>0</v>
      </c>
      <c r="N1407" s="603" t="s">
        <v>1044</v>
      </c>
    </row>
    <row r="1408" spans="1:14" ht="15.75" x14ac:dyDescent="0.2">
      <c r="A1408" s="606">
        <v>44679</v>
      </c>
      <c r="B1408" s="513" t="str">
        <f t="shared" si="12"/>
        <v>0428</v>
      </c>
      <c r="C1408" s="56">
        <v>2022</v>
      </c>
      <c r="D1408" s="607">
        <v>0</v>
      </c>
      <c r="E1408" s="607">
        <v>0</v>
      </c>
      <c r="F1408" s="607">
        <v>0</v>
      </c>
      <c r="G1408" s="607">
        <v>0</v>
      </c>
      <c r="H1408" s="607">
        <v>0</v>
      </c>
      <c r="I1408" s="607">
        <v>0</v>
      </c>
      <c r="J1408" s="607">
        <v>0</v>
      </c>
      <c r="K1408" s="608">
        <v>0</v>
      </c>
      <c r="L1408" s="608">
        <v>0</v>
      </c>
      <c r="N1408" s="603" t="s">
        <v>1044</v>
      </c>
    </row>
    <row r="1409" spans="1:14" ht="15.75" x14ac:dyDescent="0.2">
      <c r="A1409" s="606">
        <v>44680</v>
      </c>
      <c r="B1409" s="513" t="str">
        <f t="shared" si="12"/>
        <v>0429</v>
      </c>
      <c r="C1409" s="56">
        <v>2022</v>
      </c>
      <c r="D1409" s="607">
        <v>0</v>
      </c>
      <c r="E1409" s="607">
        <v>0</v>
      </c>
      <c r="F1409" s="607">
        <v>0</v>
      </c>
      <c r="G1409" s="607">
        <v>0</v>
      </c>
      <c r="H1409" s="607">
        <v>0</v>
      </c>
      <c r="I1409" s="607">
        <v>0</v>
      </c>
      <c r="J1409" s="607">
        <v>0</v>
      </c>
      <c r="K1409" s="608">
        <v>2</v>
      </c>
      <c r="L1409" s="608">
        <v>0</v>
      </c>
      <c r="N1409" s="603" t="s">
        <v>1044</v>
      </c>
    </row>
    <row r="1410" spans="1:14" ht="15.75" x14ac:dyDescent="0.2">
      <c r="A1410" s="606">
        <v>44681</v>
      </c>
      <c r="B1410" s="513" t="str">
        <f t="shared" si="12"/>
        <v>0430</v>
      </c>
      <c r="C1410" s="56">
        <v>2022</v>
      </c>
      <c r="D1410" s="607">
        <v>0</v>
      </c>
      <c r="E1410" s="607">
        <v>0</v>
      </c>
      <c r="F1410" s="607">
        <v>0</v>
      </c>
      <c r="G1410" s="607">
        <v>0</v>
      </c>
      <c r="H1410" s="607">
        <v>0</v>
      </c>
      <c r="I1410" s="607">
        <v>0</v>
      </c>
      <c r="J1410" s="607">
        <v>1</v>
      </c>
      <c r="K1410" s="608">
        <v>3</v>
      </c>
      <c r="L1410" s="608">
        <v>0</v>
      </c>
      <c r="N1410" s="603" t="s">
        <v>1044</v>
      </c>
    </row>
    <row r="1411" spans="1:14" ht="15.75" x14ac:dyDescent="0.2">
      <c r="A1411" s="606">
        <v>44682</v>
      </c>
      <c r="B1411" s="513" t="str">
        <f t="shared" si="12"/>
        <v>0501</v>
      </c>
      <c r="C1411" s="56">
        <v>2022</v>
      </c>
      <c r="D1411" s="607">
        <v>0</v>
      </c>
      <c r="E1411" s="607">
        <v>0</v>
      </c>
      <c r="F1411" s="607">
        <v>0</v>
      </c>
      <c r="G1411" s="607">
        <v>0</v>
      </c>
      <c r="H1411" s="607">
        <v>0</v>
      </c>
      <c r="I1411" s="607">
        <v>0</v>
      </c>
      <c r="J1411" s="607">
        <v>0</v>
      </c>
      <c r="K1411" s="608">
        <v>3</v>
      </c>
      <c r="L1411" s="608">
        <v>0</v>
      </c>
      <c r="N1411" s="603" t="s">
        <v>1044</v>
      </c>
    </row>
    <row r="1412" spans="1:14" ht="15.75" x14ac:dyDescent="0.2">
      <c r="A1412" s="606">
        <v>44683</v>
      </c>
      <c r="B1412" s="513" t="str">
        <f t="shared" si="12"/>
        <v>0502</v>
      </c>
      <c r="C1412" s="56">
        <v>2022</v>
      </c>
      <c r="D1412" s="607">
        <v>0</v>
      </c>
      <c r="E1412" s="607">
        <v>0</v>
      </c>
      <c r="F1412" s="607">
        <v>0</v>
      </c>
      <c r="G1412" s="607">
        <v>0</v>
      </c>
      <c r="H1412" s="607">
        <v>0</v>
      </c>
      <c r="I1412" s="607">
        <v>0</v>
      </c>
      <c r="J1412" s="607">
        <v>0</v>
      </c>
      <c r="K1412" s="608">
        <v>5</v>
      </c>
      <c r="L1412" s="608">
        <v>1</v>
      </c>
      <c r="N1412" s="603" t="s">
        <v>1044</v>
      </c>
    </row>
    <row r="1413" spans="1:14" ht="15.75" x14ac:dyDescent="0.2">
      <c r="A1413" s="606">
        <v>44684</v>
      </c>
      <c r="B1413" s="513" t="str">
        <f t="shared" si="12"/>
        <v>0503</v>
      </c>
      <c r="C1413" s="56">
        <v>2022</v>
      </c>
      <c r="D1413" s="607">
        <v>0</v>
      </c>
      <c r="E1413" s="607">
        <v>0</v>
      </c>
      <c r="F1413" s="607">
        <v>0</v>
      </c>
      <c r="G1413" s="607">
        <v>0</v>
      </c>
      <c r="H1413" s="607">
        <v>0</v>
      </c>
      <c r="I1413" s="607">
        <v>0</v>
      </c>
      <c r="J1413" s="607">
        <v>0</v>
      </c>
      <c r="K1413" s="608">
        <v>6</v>
      </c>
      <c r="L1413" s="608">
        <v>0</v>
      </c>
      <c r="N1413" s="603" t="s">
        <v>1044</v>
      </c>
    </row>
    <row r="1414" spans="1:14" ht="15.75" x14ac:dyDescent="0.2">
      <c r="A1414" s="606">
        <v>44685</v>
      </c>
      <c r="B1414" s="513" t="str">
        <f t="shared" si="12"/>
        <v>0504</v>
      </c>
      <c r="C1414" s="56">
        <v>2022</v>
      </c>
      <c r="D1414" s="607">
        <v>0</v>
      </c>
      <c r="E1414" s="607">
        <v>0</v>
      </c>
      <c r="F1414" s="607">
        <v>0</v>
      </c>
      <c r="G1414" s="607">
        <v>0</v>
      </c>
      <c r="H1414" s="607">
        <v>0</v>
      </c>
      <c r="I1414" s="607">
        <v>0</v>
      </c>
      <c r="J1414" s="607">
        <v>0</v>
      </c>
      <c r="K1414" s="608">
        <v>7</v>
      </c>
      <c r="L1414" s="608">
        <v>1</v>
      </c>
      <c r="N1414" s="603" t="s">
        <v>1044</v>
      </c>
    </row>
    <row r="1415" spans="1:14" ht="15.75" x14ac:dyDescent="0.2">
      <c r="A1415" s="606">
        <v>44686</v>
      </c>
      <c r="B1415" s="513" t="str">
        <f t="shared" si="12"/>
        <v>0505</v>
      </c>
      <c r="C1415" s="56">
        <v>2022</v>
      </c>
      <c r="D1415" s="607">
        <v>0</v>
      </c>
      <c r="E1415" s="607">
        <v>0</v>
      </c>
      <c r="F1415" s="607">
        <v>0</v>
      </c>
      <c r="G1415" s="607">
        <v>0</v>
      </c>
      <c r="H1415" s="607">
        <v>0</v>
      </c>
      <c r="I1415" s="607">
        <v>0</v>
      </c>
      <c r="J1415" s="607">
        <v>0</v>
      </c>
      <c r="K1415" s="608">
        <v>15</v>
      </c>
      <c r="L1415" s="608">
        <v>0</v>
      </c>
      <c r="N1415" s="603" t="s">
        <v>1044</v>
      </c>
    </row>
    <row r="1416" spans="1:14" ht="15.75" x14ac:dyDescent="0.2">
      <c r="A1416" s="606">
        <v>44687</v>
      </c>
      <c r="B1416" s="513" t="str">
        <f t="shared" si="12"/>
        <v>0506</v>
      </c>
      <c r="C1416" s="56">
        <v>2022</v>
      </c>
      <c r="D1416" s="607">
        <v>0</v>
      </c>
      <c r="E1416" s="607">
        <v>0</v>
      </c>
      <c r="F1416" s="607">
        <v>0</v>
      </c>
      <c r="G1416" s="607">
        <v>0</v>
      </c>
      <c r="H1416" s="607">
        <v>0</v>
      </c>
      <c r="I1416" s="607">
        <v>0</v>
      </c>
      <c r="J1416" s="607">
        <v>0</v>
      </c>
      <c r="K1416" s="608">
        <v>2</v>
      </c>
      <c r="L1416" s="608">
        <v>0</v>
      </c>
      <c r="N1416" s="603" t="s">
        <v>1044</v>
      </c>
    </row>
    <row r="1417" spans="1:14" ht="15.75" x14ac:dyDescent="0.2">
      <c r="A1417" s="606">
        <v>44688</v>
      </c>
      <c r="B1417" s="513" t="str">
        <f t="shared" si="12"/>
        <v>0507</v>
      </c>
      <c r="C1417" s="56">
        <v>2022</v>
      </c>
      <c r="D1417" s="607">
        <v>0</v>
      </c>
      <c r="E1417" s="607">
        <v>0</v>
      </c>
      <c r="F1417" s="607">
        <v>0</v>
      </c>
      <c r="G1417" s="607">
        <v>0</v>
      </c>
      <c r="H1417" s="607">
        <v>0</v>
      </c>
      <c r="I1417" s="607">
        <v>0</v>
      </c>
      <c r="J1417" s="607">
        <v>0</v>
      </c>
      <c r="K1417" s="608">
        <v>6</v>
      </c>
      <c r="L1417" s="608">
        <v>0</v>
      </c>
      <c r="N1417" s="603" t="s">
        <v>1044</v>
      </c>
    </row>
    <row r="1418" spans="1:14" ht="15.75" x14ac:dyDescent="0.2">
      <c r="A1418" s="606">
        <v>44689</v>
      </c>
      <c r="B1418" s="513" t="str">
        <f t="shared" si="12"/>
        <v>0508</v>
      </c>
      <c r="C1418" s="56">
        <v>2022</v>
      </c>
      <c r="D1418" s="607">
        <v>0</v>
      </c>
      <c r="E1418" s="607">
        <v>0</v>
      </c>
      <c r="F1418" s="607">
        <v>0</v>
      </c>
      <c r="G1418" s="607">
        <v>0</v>
      </c>
      <c r="H1418" s="607">
        <v>0</v>
      </c>
      <c r="I1418" s="607">
        <v>0</v>
      </c>
      <c r="J1418" s="607">
        <v>0</v>
      </c>
      <c r="K1418" s="608">
        <v>12</v>
      </c>
      <c r="L1418" s="608">
        <v>0</v>
      </c>
      <c r="N1418" s="603" t="s">
        <v>1044</v>
      </c>
    </row>
    <row r="1419" spans="1:14" ht="15.75" x14ac:dyDescent="0.2">
      <c r="A1419" s="606">
        <v>44690</v>
      </c>
      <c r="B1419" s="513" t="str">
        <f t="shared" si="12"/>
        <v>0509</v>
      </c>
      <c r="C1419" s="56">
        <v>2022</v>
      </c>
      <c r="D1419" s="607">
        <v>0</v>
      </c>
      <c r="E1419" s="607">
        <v>0</v>
      </c>
      <c r="F1419" s="607">
        <v>0</v>
      </c>
      <c r="G1419" s="607">
        <v>0</v>
      </c>
      <c r="H1419" s="607">
        <v>0</v>
      </c>
      <c r="I1419" s="607">
        <v>0</v>
      </c>
      <c r="J1419" s="607">
        <v>0</v>
      </c>
      <c r="K1419" s="608">
        <v>22</v>
      </c>
      <c r="L1419" s="608">
        <v>0</v>
      </c>
      <c r="N1419" s="603" t="s">
        <v>1044</v>
      </c>
    </row>
    <row r="1420" spans="1:14" ht="15.75" x14ac:dyDescent="0.2">
      <c r="A1420" s="606">
        <v>44691</v>
      </c>
      <c r="B1420" s="513" t="str">
        <f t="shared" si="12"/>
        <v>0510</v>
      </c>
      <c r="C1420" s="56">
        <v>2022</v>
      </c>
      <c r="D1420" s="607">
        <v>0</v>
      </c>
      <c r="E1420" s="607">
        <v>0</v>
      </c>
      <c r="F1420" s="607">
        <v>0</v>
      </c>
      <c r="G1420" s="607">
        <v>0</v>
      </c>
      <c r="H1420" s="607">
        <v>0</v>
      </c>
      <c r="I1420" s="607">
        <v>0</v>
      </c>
      <c r="J1420" s="607">
        <v>0</v>
      </c>
      <c r="K1420" s="608">
        <v>33</v>
      </c>
      <c r="L1420" s="608">
        <v>0</v>
      </c>
      <c r="N1420" s="603" t="s">
        <v>1044</v>
      </c>
    </row>
    <row r="1421" spans="1:14" ht="15.75" x14ac:dyDescent="0.2">
      <c r="A1421" s="606">
        <v>44692</v>
      </c>
      <c r="B1421" s="513" t="str">
        <f t="shared" si="12"/>
        <v>0511</v>
      </c>
      <c r="C1421" s="56">
        <v>2022</v>
      </c>
      <c r="D1421" s="607">
        <v>0</v>
      </c>
      <c r="E1421" s="607">
        <v>0</v>
      </c>
      <c r="F1421" s="607">
        <v>0</v>
      </c>
      <c r="G1421" s="607">
        <v>0</v>
      </c>
      <c r="H1421" s="607">
        <v>0</v>
      </c>
      <c r="I1421" s="607">
        <v>0</v>
      </c>
      <c r="J1421" s="607">
        <v>0</v>
      </c>
      <c r="K1421" s="608">
        <v>32</v>
      </c>
      <c r="L1421" s="608">
        <v>0</v>
      </c>
      <c r="N1421" s="603" t="s">
        <v>1044</v>
      </c>
    </row>
    <row r="1422" spans="1:14" ht="15.75" x14ac:dyDescent="0.2">
      <c r="A1422" s="606">
        <v>44693</v>
      </c>
      <c r="B1422" s="513" t="str">
        <f t="shared" si="12"/>
        <v>0512</v>
      </c>
      <c r="C1422" s="56">
        <v>2022</v>
      </c>
      <c r="D1422" s="607">
        <v>0</v>
      </c>
      <c r="E1422" s="607">
        <v>0</v>
      </c>
      <c r="F1422" s="607">
        <v>0</v>
      </c>
      <c r="G1422" s="607">
        <v>0</v>
      </c>
      <c r="H1422" s="607">
        <v>0</v>
      </c>
      <c r="I1422" s="607">
        <v>0</v>
      </c>
      <c r="J1422" s="607">
        <v>0</v>
      </c>
      <c r="K1422" s="608">
        <v>15</v>
      </c>
      <c r="L1422" s="608">
        <v>0</v>
      </c>
      <c r="N1422" s="603" t="s">
        <v>1044</v>
      </c>
    </row>
    <row r="1423" spans="1:14" ht="15.75" x14ac:dyDescent="0.2">
      <c r="A1423" s="606">
        <v>44694</v>
      </c>
      <c r="B1423" s="513" t="str">
        <f t="shared" si="12"/>
        <v>0513</v>
      </c>
      <c r="C1423" s="56">
        <v>2022</v>
      </c>
      <c r="D1423" s="607">
        <v>0</v>
      </c>
      <c r="E1423" s="607">
        <v>0</v>
      </c>
      <c r="F1423" s="607">
        <v>0</v>
      </c>
      <c r="G1423" s="607">
        <v>0</v>
      </c>
      <c r="H1423" s="607">
        <v>0</v>
      </c>
      <c r="I1423" s="607">
        <v>0</v>
      </c>
      <c r="J1423" s="607">
        <v>0</v>
      </c>
      <c r="K1423" s="608">
        <v>10</v>
      </c>
      <c r="L1423" s="608">
        <v>0</v>
      </c>
      <c r="N1423" s="603" t="s">
        <v>1044</v>
      </c>
    </row>
    <row r="1424" spans="1:14" ht="15.75" x14ac:dyDescent="0.2">
      <c r="A1424" s="606">
        <v>44695</v>
      </c>
      <c r="B1424" s="513" t="str">
        <f t="shared" si="12"/>
        <v>0514</v>
      </c>
      <c r="C1424" s="56">
        <v>2022</v>
      </c>
      <c r="D1424" s="607">
        <v>0</v>
      </c>
      <c r="E1424" s="607">
        <v>0</v>
      </c>
      <c r="F1424" s="607">
        <v>0</v>
      </c>
      <c r="G1424" s="607">
        <v>0</v>
      </c>
      <c r="H1424" s="607">
        <v>0</v>
      </c>
      <c r="I1424" s="607">
        <v>0</v>
      </c>
      <c r="J1424" s="607">
        <v>1</v>
      </c>
      <c r="K1424" s="608">
        <v>14</v>
      </c>
      <c r="L1424" s="608">
        <v>0</v>
      </c>
      <c r="N1424" s="603" t="s">
        <v>1044</v>
      </c>
    </row>
    <row r="1425" spans="1:14" ht="15.75" x14ac:dyDescent="0.2">
      <c r="A1425" s="606">
        <v>44696</v>
      </c>
      <c r="B1425" s="513" t="str">
        <f t="shared" si="12"/>
        <v>0515</v>
      </c>
      <c r="C1425" s="56">
        <v>2022</v>
      </c>
      <c r="D1425" s="607">
        <v>0</v>
      </c>
      <c r="E1425" s="607">
        <v>0</v>
      </c>
      <c r="F1425" s="607">
        <v>0</v>
      </c>
      <c r="G1425" s="607">
        <v>0</v>
      </c>
      <c r="H1425" s="607">
        <v>0</v>
      </c>
      <c r="I1425" s="607">
        <v>0</v>
      </c>
      <c r="J1425" s="607">
        <v>0</v>
      </c>
      <c r="K1425" s="608">
        <v>33</v>
      </c>
      <c r="L1425" s="608">
        <v>0</v>
      </c>
      <c r="N1425" s="603" t="s">
        <v>1044</v>
      </c>
    </row>
    <row r="1426" spans="1:14" ht="15.75" x14ac:dyDescent="0.2">
      <c r="A1426" s="606">
        <v>44697</v>
      </c>
      <c r="B1426" s="513" t="str">
        <f t="shared" si="12"/>
        <v>0516</v>
      </c>
      <c r="C1426" s="56">
        <v>2022</v>
      </c>
      <c r="D1426" s="607">
        <v>0</v>
      </c>
      <c r="E1426" s="607">
        <v>0</v>
      </c>
      <c r="F1426" s="607">
        <v>0</v>
      </c>
      <c r="G1426" s="607">
        <v>0</v>
      </c>
      <c r="H1426" s="607">
        <v>0</v>
      </c>
      <c r="I1426" s="607">
        <v>0</v>
      </c>
      <c r="J1426" s="607">
        <v>1</v>
      </c>
      <c r="K1426" s="608">
        <v>13</v>
      </c>
      <c r="L1426" s="608">
        <v>1</v>
      </c>
      <c r="N1426" s="603" t="s">
        <v>1044</v>
      </c>
    </row>
    <row r="1427" spans="1:14" ht="15.75" x14ac:dyDescent="0.2">
      <c r="A1427" s="606">
        <v>44698</v>
      </c>
      <c r="B1427" s="513" t="str">
        <f t="shared" si="12"/>
        <v>0517</v>
      </c>
      <c r="C1427" s="56">
        <v>2022</v>
      </c>
      <c r="D1427" s="607">
        <v>0</v>
      </c>
      <c r="E1427" s="607">
        <v>0</v>
      </c>
      <c r="F1427" s="607">
        <v>0</v>
      </c>
      <c r="G1427" s="607">
        <v>0</v>
      </c>
      <c r="H1427" s="607">
        <v>0</v>
      </c>
      <c r="I1427" s="607">
        <v>0</v>
      </c>
      <c r="J1427" s="607">
        <v>1</v>
      </c>
      <c r="K1427" s="608">
        <v>29</v>
      </c>
      <c r="L1427" s="608">
        <v>0</v>
      </c>
      <c r="N1427" s="603" t="s">
        <v>1044</v>
      </c>
    </row>
    <row r="1428" spans="1:14" ht="15.75" x14ac:dyDescent="0.2">
      <c r="A1428" s="606">
        <v>44699</v>
      </c>
      <c r="B1428" s="513" t="str">
        <f t="shared" si="12"/>
        <v>0518</v>
      </c>
      <c r="C1428" s="56">
        <v>2022</v>
      </c>
      <c r="D1428" s="607">
        <v>0</v>
      </c>
      <c r="E1428" s="607">
        <v>0</v>
      </c>
      <c r="F1428" s="607">
        <v>0</v>
      </c>
      <c r="G1428" s="607">
        <v>0</v>
      </c>
      <c r="H1428" s="607">
        <v>0</v>
      </c>
      <c r="I1428" s="607">
        <v>0</v>
      </c>
      <c r="J1428" s="607">
        <v>0</v>
      </c>
      <c r="K1428" s="608">
        <v>30</v>
      </c>
      <c r="L1428" s="608">
        <v>0</v>
      </c>
      <c r="N1428" s="603" t="s">
        <v>1044</v>
      </c>
    </row>
    <row r="1429" spans="1:14" ht="15.75" x14ac:dyDescent="0.2">
      <c r="A1429" s="606">
        <v>44700</v>
      </c>
      <c r="B1429" s="513" t="str">
        <f t="shared" si="12"/>
        <v>0519</v>
      </c>
      <c r="C1429" s="56">
        <v>2022</v>
      </c>
      <c r="D1429" s="607">
        <v>0</v>
      </c>
      <c r="E1429" s="607">
        <v>0</v>
      </c>
      <c r="F1429" s="607">
        <v>0</v>
      </c>
      <c r="G1429" s="607">
        <v>0</v>
      </c>
      <c r="H1429" s="607">
        <v>0</v>
      </c>
      <c r="I1429" s="607">
        <v>0</v>
      </c>
      <c r="J1429" s="607">
        <v>0</v>
      </c>
      <c r="K1429" s="608">
        <v>34</v>
      </c>
      <c r="L1429" s="608">
        <v>0</v>
      </c>
      <c r="N1429" s="603" t="s">
        <v>1044</v>
      </c>
    </row>
    <row r="1430" spans="1:14" ht="15.75" x14ac:dyDescent="0.2">
      <c r="A1430" s="606">
        <v>44701</v>
      </c>
      <c r="B1430" s="513" t="str">
        <f t="shared" si="12"/>
        <v>0520</v>
      </c>
      <c r="C1430" s="56">
        <v>2022</v>
      </c>
      <c r="D1430" s="607">
        <v>0</v>
      </c>
      <c r="E1430" s="607">
        <v>0</v>
      </c>
      <c r="F1430" s="607">
        <v>0</v>
      </c>
      <c r="G1430" s="607">
        <v>0</v>
      </c>
      <c r="H1430" s="607">
        <v>0</v>
      </c>
      <c r="I1430" s="607">
        <v>0</v>
      </c>
      <c r="J1430" s="607">
        <v>1</v>
      </c>
      <c r="K1430" s="608">
        <v>78</v>
      </c>
      <c r="L1430" s="608">
        <v>0</v>
      </c>
      <c r="N1430" s="603" t="s">
        <v>1044</v>
      </c>
    </row>
    <row r="1431" spans="1:14" ht="15.75" x14ac:dyDescent="0.2">
      <c r="A1431" s="606">
        <v>44702</v>
      </c>
      <c r="B1431" s="513" t="str">
        <f t="shared" si="12"/>
        <v>0521</v>
      </c>
      <c r="C1431" s="56">
        <v>2022</v>
      </c>
      <c r="D1431" s="607">
        <v>0</v>
      </c>
      <c r="E1431" s="607">
        <v>0</v>
      </c>
      <c r="F1431" s="607">
        <v>0</v>
      </c>
      <c r="G1431" s="607">
        <v>0</v>
      </c>
      <c r="H1431" s="607">
        <v>0</v>
      </c>
      <c r="I1431" s="607">
        <v>0</v>
      </c>
      <c r="J1431" s="607">
        <v>0</v>
      </c>
      <c r="K1431" s="608">
        <v>106</v>
      </c>
      <c r="L1431" s="608">
        <v>0</v>
      </c>
      <c r="N1431" s="603" t="s">
        <v>1044</v>
      </c>
    </row>
    <row r="1432" spans="1:14" ht="15.75" x14ac:dyDescent="0.2">
      <c r="A1432" s="606">
        <v>44703</v>
      </c>
      <c r="B1432" s="513" t="str">
        <f t="shared" si="12"/>
        <v>0522</v>
      </c>
      <c r="C1432" s="56">
        <v>2022</v>
      </c>
      <c r="D1432" s="607">
        <v>0</v>
      </c>
      <c r="E1432" s="607">
        <v>0</v>
      </c>
      <c r="F1432" s="607">
        <v>0</v>
      </c>
      <c r="G1432" s="607">
        <v>0</v>
      </c>
      <c r="H1432" s="607">
        <v>0</v>
      </c>
      <c r="I1432" s="607">
        <v>0</v>
      </c>
      <c r="J1432" s="607">
        <v>0</v>
      </c>
      <c r="K1432" s="608">
        <v>169</v>
      </c>
      <c r="L1432" s="608">
        <v>0</v>
      </c>
      <c r="N1432" s="603" t="s">
        <v>1044</v>
      </c>
    </row>
    <row r="1433" spans="1:14" ht="15.75" x14ac:dyDescent="0.2">
      <c r="A1433" s="606">
        <v>44704</v>
      </c>
      <c r="B1433" s="513" t="str">
        <f t="shared" si="12"/>
        <v>0523</v>
      </c>
      <c r="C1433" s="56">
        <v>2022</v>
      </c>
      <c r="D1433" s="607">
        <v>0</v>
      </c>
      <c r="E1433" s="607">
        <v>0</v>
      </c>
      <c r="F1433" s="607">
        <v>0</v>
      </c>
      <c r="G1433" s="607">
        <v>0</v>
      </c>
      <c r="H1433" s="607">
        <v>0</v>
      </c>
      <c r="I1433" s="607">
        <v>0</v>
      </c>
      <c r="J1433" s="607">
        <v>1</v>
      </c>
      <c r="K1433" s="608">
        <v>94</v>
      </c>
      <c r="L1433" s="608">
        <v>0</v>
      </c>
      <c r="N1433" s="603" t="s">
        <v>1044</v>
      </c>
    </row>
    <row r="1434" spans="1:14" ht="15.75" x14ac:dyDescent="0.2">
      <c r="A1434" s="606">
        <v>44705</v>
      </c>
      <c r="B1434" s="513" t="str">
        <f t="shared" si="12"/>
        <v>0524</v>
      </c>
      <c r="C1434" s="56">
        <v>2022</v>
      </c>
      <c r="D1434" s="607">
        <v>0</v>
      </c>
      <c r="E1434" s="607">
        <v>0</v>
      </c>
      <c r="F1434" s="607">
        <v>0</v>
      </c>
      <c r="G1434" s="607">
        <v>0</v>
      </c>
      <c r="H1434" s="607">
        <v>0</v>
      </c>
      <c r="I1434" s="607">
        <v>0</v>
      </c>
      <c r="J1434" s="607">
        <v>0</v>
      </c>
      <c r="K1434" s="608">
        <v>115</v>
      </c>
      <c r="L1434" s="608">
        <v>0</v>
      </c>
      <c r="N1434" s="603" t="s">
        <v>1044</v>
      </c>
    </row>
    <row r="1435" spans="1:14" ht="15.75" x14ac:dyDescent="0.2">
      <c r="A1435" s="606">
        <v>44706</v>
      </c>
      <c r="B1435" s="513" t="str">
        <f t="shared" si="12"/>
        <v>0525</v>
      </c>
      <c r="C1435" s="56">
        <v>2022</v>
      </c>
      <c r="D1435" s="607">
        <v>0</v>
      </c>
      <c r="E1435" s="607">
        <v>0</v>
      </c>
      <c r="F1435" s="607">
        <v>0</v>
      </c>
      <c r="G1435" s="607">
        <v>0</v>
      </c>
      <c r="H1435" s="607">
        <v>0</v>
      </c>
      <c r="I1435" s="607">
        <v>0</v>
      </c>
      <c r="J1435" s="607">
        <v>0</v>
      </c>
      <c r="K1435" s="608">
        <v>183</v>
      </c>
      <c r="L1435" s="608">
        <v>0</v>
      </c>
      <c r="N1435" s="603" t="s">
        <v>1044</v>
      </c>
    </row>
    <row r="1436" spans="1:14" ht="15.75" x14ac:dyDescent="0.2">
      <c r="A1436" s="606">
        <v>44707</v>
      </c>
      <c r="B1436" s="513" t="str">
        <f t="shared" si="12"/>
        <v>0526</v>
      </c>
      <c r="C1436" s="56">
        <v>2022</v>
      </c>
      <c r="D1436" s="607">
        <v>0</v>
      </c>
      <c r="E1436" s="607">
        <v>0</v>
      </c>
      <c r="F1436" s="607">
        <v>0</v>
      </c>
      <c r="G1436" s="607">
        <v>0</v>
      </c>
      <c r="H1436" s="607">
        <v>0</v>
      </c>
      <c r="I1436" s="607">
        <v>0</v>
      </c>
      <c r="J1436" s="607">
        <v>0</v>
      </c>
      <c r="K1436" s="608">
        <v>364</v>
      </c>
      <c r="L1436" s="608">
        <v>0</v>
      </c>
      <c r="N1436" s="603" t="s">
        <v>1044</v>
      </c>
    </row>
    <row r="1437" spans="1:14" ht="15.75" x14ac:dyDescent="0.2">
      <c r="A1437" s="606">
        <v>44708</v>
      </c>
      <c r="B1437" s="513" t="str">
        <f t="shared" si="12"/>
        <v>0527</v>
      </c>
      <c r="C1437" s="56">
        <v>2022</v>
      </c>
      <c r="D1437" s="607">
        <v>0</v>
      </c>
      <c r="E1437" s="607">
        <v>0</v>
      </c>
      <c r="F1437" s="607">
        <v>0</v>
      </c>
      <c r="G1437" s="607">
        <v>0</v>
      </c>
      <c r="H1437" s="607">
        <v>0</v>
      </c>
      <c r="I1437" s="607">
        <v>0</v>
      </c>
      <c r="J1437" s="607">
        <v>0</v>
      </c>
      <c r="K1437" s="608">
        <v>244</v>
      </c>
      <c r="L1437" s="608">
        <v>0</v>
      </c>
      <c r="N1437" s="603" t="s">
        <v>1044</v>
      </c>
    </row>
    <row r="1438" spans="1:14" ht="15.75" x14ac:dyDescent="0.2">
      <c r="A1438" s="606">
        <v>44709</v>
      </c>
      <c r="B1438" s="513" t="str">
        <f t="shared" si="12"/>
        <v>0528</v>
      </c>
      <c r="C1438" s="56">
        <v>2022</v>
      </c>
      <c r="D1438" s="607">
        <v>0</v>
      </c>
      <c r="E1438" s="607">
        <v>0</v>
      </c>
      <c r="F1438" s="607">
        <v>0</v>
      </c>
      <c r="G1438" s="607">
        <v>0</v>
      </c>
      <c r="H1438" s="607">
        <v>0</v>
      </c>
      <c r="I1438" s="607">
        <v>0</v>
      </c>
      <c r="J1438" s="607">
        <v>0</v>
      </c>
      <c r="K1438" s="608">
        <v>209</v>
      </c>
      <c r="L1438" s="608">
        <v>0</v>
      </c>
      <c r="N1438" s="603" t="s">
        <v>1044</v>
      </c>
    </row>
    <row r="1439" spans="1:14" ht="15.75" x14ac:dyDescent="0.2">
      <c r="A1439" s="606">
        <v>44710</v>
      </c>
      <c r="B1439" s="513" t="str">
        <f t="shared" si="12"/>
        <v>0529</v>
      </c>
      <c r="C1439" s="56">
        <v>2022</v>
      </c>
      <c r="D1439" s="607">
        <v>0</v>
      </c>
      <c r="E1439" s="607">
        <v>0</v>
      </c>
      <c r="F1439" s="607">
        <v>0</v>
      </c>
      <c r="G1439" s="607">
        <v>0</v>
      </c>
      <c r="H1439" s="607">
        <v>0</v>
      </c>
      <c r="I1439" s="607">
        <v>0</v>
      </c>
      <c r="J1439" s="607">
        <v>0</v>
      </c>
      <c r="K1439" s="608">
        <v>337</v>
      </c>
      <c r="L1439" s="608">
        <v>0</v>
      </c>
      <c r="N1439" s="603" t="s">
        <v>1044</v>
      </c>
    </row>
    <row r="1440" spans="1:14" ht="15.75" x14ac:dyDescent="0.2">
      <c r="A1440" s="606">
        <v>44711</v>
      </c>
      <c r="B1440" s="513" t="str">
        <f t="shared" si="12"/>
        <v>0530</v>
      </c>
      <c r="C1440" s="56">
        <v>2022</v>
      </c>
      <c r="D1440" s="607">
        <v>0</v>
      </c>
      <c r="E1440" s="607">
        <v>0</v>
      </c>
      <c r="F1440" s="607">
        <v>0</v>
      </c>
      <c r="G1440" s="607">
        <v>0</v>
      </c>
      <c r="H1440" s="607">
        <v>0</v>
      </c>
      <c r="I1440" s="607">
        <v>0</v>
      </c>
      <c r="J1440" s="607">
        <v>0</v>
      </c>
      <c r="K1440" s="608">
        <v>232</v>
      </c>
      <c r="L1440" s="608">
        <v>0</v>
      </c>
      <c r="N1440" s="603" t="s">
        <v>1044</v>
      </c>
    </row>
    <row r="1441" spans="1:14" ht="15.75" x14ac:dyDescent="0.2">
      <c r="A1441" s="606">
        <v>44712</v>
      </c>
      <c r="B1441" s="513" t="str">
        <f t="shared" si="12"/>
        <v>0531</v>
      </c>
      <c r="C1441" s="56">
        <v>2022</v>
      </c>
      <c r="D1441" s="607">
        <v>0</v>
      </c>
      <c r="E1441" s="607">
        <v>0</v>
      </c>
      <c r="F1441" s="607">
        <v>0</v>
      </c>
      <c r="G1441" s="607">
        <v>0</v>
      </c>
      <c r="H1441" s="607">
        <v>0</v>
      </c>
      <c r="I1441" s="607">
        <v>0</v>
      </c>
      <c r="J1441" s="607">
        <v>0</v>
      </c>
      <c r="K1441" s="608">
        <v>244</v>
      </c>
      <c r="L1441" s="608">
        <v>1</v>
      </c>
      <c r="N1441" s="603" t="s">
        <v>1044</v>
      </c>
    </row>
    <row r="1442" spans="1:14" ht="15.75" x14ac:dyDescent="0.2">
      <c r="A1442" s="606">
        <v>44713</v>
      </c>
      <c r="B1442" s="513" t="str">
        <f t="shared" si="12"/>
        <v>0601</v>
      </c>
      <c r="C1442" s="56">
        <v>2022</v>
      </c>
      <c r="D1442" s="607">
        <v>0</v>
      </c>
      <c r="E1442" s="607">
        <v>0</v>
      </c>
      <c r="F1442" s="607">
        <v>0</v>
      </c>
      <c r="G1442" s="607">
        <v>0</v>
      </c>
      <c r="H1442" s="607">
        <v>0</v>
      </c>
      <c r="I1442" s="607">
        <v>0</v>
      </c>
      <c r="J1442" s="607">
        <v>0</v>
      </c>
      <c r="K1442" s="608">
        <v>431</v>
      </c>
      <c r="L1442" s="608">
        <v>6</v>
      </c>
      <c r="N1442" s="603" t="s">
        <v>1044</v>
      </c>
    </row>
    <row r="1443" spans="1:14" ht="15.75" x14ac:dyDescent="0.2">
      <c r="A1443" s="606">
        <v>44714</v>
      </c>
      <c r="B1443" s="513" t="str">
        <f t="shared" si="12"/>
        <v>0602</v>
      </c>
      <c r="C1443" s="56">
        <v>2022</v>
      </c>
      <c r="D1443" s="607">
        <v>0</v>
      </c>
      <c r="E1443" s="607">
        <v>0</v>
      </c>
      <c r="F1443" s="607">
        <v>0</v>
      </c>
      <c r="G1443" s="607">
        <v>0</v>
      </c>
      <c r="H1443" s="607">
        <v>0</v>
      </c>
      <c r="I1443" s="607">
        <v>0</v>
      </c>
      <c r="J1443" s="607">
        <v>0</v>
      </c>
      <c r="K1443" s="608">
        <v>497</v>
      </c>
      <c r="L1443" s="608">
        <v>12</v>
      </c>
      <c r="N1443" s="603" t="s">
        <v>1044</v>
      </c>
    </row>
    <row r="1444" spans="1:14" ht="15.75" x14ac:dyDescent="0.2">
      <c r="A1444" s="606">
        <v>44715</v>
      </c>
      <c r="B1444" s="513" t="str">
        <f t="shared" si="12"/>
        <v>0603</v>
      </c>
      <c r="C1444" s="56">
        <v>2022</v>
      </c>
      <c r="D1444" s="607">
        <v>0</v>
      </c>
      <c r="E1444" s="607">
        <v>0</v>
      </c>
      <c r="F1444" s="607">
        <v>0</v>
      </c>
      <c r="G1444" s="607">
        <v>0</v>
      </c>
      <c r="H1444" s="607">
        <v>0</v>
      </c>
      <c r="I1444" s="607">
        <v>0</v>
      </c>
      <c r="J1444" s="607">
        <v>2</v>
      </c>
      <c r="K1444" s="608">
        <v>677</v>
      </c>
      <c r="L1444" s="608">
        <v>7</v>
      </c>
      <c r="N1444" s="603" t="s">
        <v>1044</v>
      </c>
    </row>
    <row r="1445" spans="1:14" ht="15.75" x14ac:dyDescent="0.2">
      <c r="A1445" s="606">
        <v>44716</v>
      </c>
      <c r="B1445" s="513" t="str">
        <f t="shared" si="12"/>
        <v>0604</v>
      </c>
      <c r="C1445" s="56">
        <v>2022</v>
      </c>
      <c r="D1445" s="607">
        <v>0</v>
      </c>
      <c r="E1445" s="607">
        <v>0</v>
      </c>
      <c r="F1445" s="607">
        <v>0</v>
      </c>
      <c r="G1445" s="607">
        <v>0</v>
      </c>
      <c r="H1445" s="607">
        <v>0</v>
      </c>
      <c r="I1445" s="607">
        <v>0</v>
      </c>
      <c r="J1445" s="607">
        <v>0</v>
      </c>
      <c r="K1445" s="608">
        <v>2100</v>
      </c>
      <c r="L1445" s="608">
        <v>0</v>
      </c>
      <c r="N1445" s="603" t="s">
        <v>1044</v>
      </c>
    </row>
    <row r="1446" spans="1:14" ht="15.75" x14ac:dyDescent="0.2">
      <c r="A1446" s="606">
        <v>44717</v>
      </c>
      <c r="B1446" s="513" t="str">
        <f t="shared" ref="B1446:B1509" si="13">CONCATENATE(TEXT(A1446,"mm"),TEXT(A1446,"dd"))</f>
        <v>0605</v>
      </c>
      <c r="C1446" s="56">
        <v>2022</v>
      </c>
      <c r="D1446" s="607">
        <v>0</v>
      </c>
      <c r="E1446" s="607">
        <v>0</v>
      </c>
      <c r="F1446" s="607">
        <v>0</v>
      </c>
      <c r="G1446" s="607">
        <v>0</v>
      </c>
      <c r="H1446" s="607">
        <v>0</v>
      </c>
      <c r="I1446" s="607">
        <v>0</v>
      </c>
      <c r="J1446" s="607">
        <v>0</v>
      </c>
      <c r="K1446" s="608">
        <v>4106</v>
      </c>
      <c r="L1446" s="608">
        <v>0</v>
      </c>
      <c r="N1446" s="603" t="s">
        <v>1044</v>
      </c>
    </row>
    <row r="1447" spans="1:14" ht="15.75" x14ac:dyDescent="0.2">
      <c r="A1447" s="606">
        <v>44718</v>
      </c>
      <c r="B1447" s="513" t="str">
        <f t="shared" si="13"/>
        <v>0606</v>
      </c>
      <c r="C1447" s="56">
        <v>2022</v>
      </c>
      <c r="D1447" s="607">
        <v>0</v>
      </c>
      <c r="E1447" s="607">
        <v>0</v>
      </c>
      <c r="F1447" s="607">
        <v>0</v>
      </c>
      <c r="G1447" s="607">
        <v>0</v>
      </c>
      <c r="H1447" s="607">
        <v>0</v>
      </c>
      <c r="I1447" s="607">
        <v>0</v>
      </c>
      <c r="J1447" s="607">
        <v>0</v>
      </c>
      <c r="K1447" s="608">
        <v>3047</v>
      </c>
      <c r="L1447" s="608">
        <v>0</v>
      </c>
      <c r="N1447" s="603" t="s">
        <v>1044</v>
      </c>
    </row>
    <row r="1448" spans="1:14" ht="15.75" x14ac:dyDescent="0.2">
      <c r="A1448" s="606">
        <v>44719</v>
      </c>
      <c r="B1448" s="513" t="str">
        <f t="shared" si="13"/>
        <v>0607</v>
      </c>
      <c r="C1448" s="56">
        <v>2022</v>
      </c>
      <c r="D1448" s="607">
        <v>0</v>
      </c>
      <c r="E1448" s="607">
        <v>0</v>
      </c>
      <c r="F1448" s="607">
        <v>0</v>
      </c>
      <c r="G1448" s="607">
        <v>0</v>
      </c>
      <c r="H1448" s="607">
        <v>0</v>
      </c>
      <c r="I1448" s="607">
        <v>0</v>
      </c>
      <c r="J1448" s="607">
        <v>0</v>
      </c>
      <c r="K1448" s="608">
        <v>3292</v>
      </c>
      <c r="L1448" s="608">
        <v>0</v>
      </c>
      <c r="N1448" s="603" t="s">
        <v>1044</v>
      </c>
    </row>
    <row r="1449" spans="1:14" ht="15.75" x14ac:dyDescent="0.2">
      <c r="A1449" s="606">
        <v>44720</v>
      </c>
      <c r="B1449" s="513" t="str">
        <f t="shared" si="13"/>
        <v>0608</v>
      </c>
      <c r="C1449" s="56">
        <v>2022</v>
      </c>
      <c r="D1449" s="607">
        <v>0</v>
      </c>
      <c r="E1449" s="607">
        <v>0</v>
      </c>
      <c r="F1449" s="607">
        <v>0</v>
      </c>
      <c r="G1449" s="607">
        <v>0</v>
      </c>
      <c r="H1449" s="607">
        <v>0</v>
      </c>
      <c r="I1449" s="607">
        <v>0</v>
      </c>
      <c r="J1449" s="607">
        <v>1</v>
      </c>
      <c r="K1449" s="608">
        <v>2900</v>
      </c>
      <c r="L1449" s="608">
        <v>287</v>
      </c>
      <c r="N1449" s="603" t="s">
        <v>1044</v>
      </c>
    </row>
    <row r="1450" spans="1:14" ht="15.75" x14ac:dyDescent="0.2">
      <c r="A1450" s="606">
        <v>44721</v>
      </c>
      <c r="B1450" s="513" t="str">
        <f t="shared" si="13"/>
        <v>0609</v>
      </c>
      <c r="C1450" s="56">
        <v>2022</v>
      </c>
      <c r="D1450" s="607">
        <v>0</v>
      </c>
      <c r="E1450" s="607">
        <v>0</v>
      </c>
      <c r="F1450" s="607">
        <v>0</v>
      </c>
      <c r="G1450" s="607">
        <v>0</v>
      </c>
      <c r="H1450" s="607">
        <v>0</v>
      </c>
      <c r="I1450" s="607">
        <v>0</v>
      </c>
      <c r="J1450" s="607">
        <v>0</v>
      </c>
      <c r="K1450" s="608">
        <v>3011</v>
      </c>
      <c r="L1450" s="608">
        <v>76</v>
      </c>
      <c r="N1450" s="603" t="s">
        <v>1044</v>
      </c>
    </row>
    <row r="1451" spans="1:14" ht="15.75" x14ac:dyDescent="0.2">
      <c r="A1451" s="606">
        <v>44722</v>
      </c>
      <c r="B1451" s="513" t="str">
        <f t="shared" si="13"/>
        <v>0610</v>
      </c>
      <c r="C1451" s="56">
        <v>2022</v>
      </c>
      <c r="D1451" s="607">
        <v>0</v>
      </c>
      <c r="E1451" s="607">
        <v>0</v>
      </c>
      <c r="F1451" s="607">
        <v>0</v>
      </c>
      <c r="G1451" s="607">
        <v>0</v>
      </c>
      <c r="H1451" s="607">
        <v>0</v>
      </c>
      <c r="I1451" s="607">
        <v>0</v>
      </c>
      <c r="J1451" s="607">
        <v>0</v>
      </c>
      <c r="K1451" s="608">
        <v>2892</v>
      </c>
      <c r="L1451" s="608">
        <v>340</v>
      </c>
      <c r="N1451" s="603" t="s">
        <v>1044</v>
      </c>
    </row>
    <row r="1452" spans="1:14" ht="15.75" x14ac:dyDescent="0.2">
      <c r="A1452" s="606">
        <v>44723</v>
      </c>
      <c r="B1452" s="513" t="str">
        <f t="shared" si="13"/>
        <v>0611</v>
      </c>
      <c r="C1452" s="56">
        <v>2022</v>
      </c>
      <c r="D1452" s="607">
        <v>0</v>
      </c>
      <c r="E1452" s="607">
        <v>0</v>
      </c>
      <c r="F1452" s="607">
        <v>0</v>
      </c>
      <c r="G1452" s="607">
        <v>0</v>
      </c>
      <c r="H1452" s="607">
        <v>0</v>
      </c>
      <c r="I1452" s="607">
        <v>0</v>
      </c>
      <c r="J1452" s="607">
        <v>0</v>
      </c>
      <c r="K1452" s="608">
        <v>2387</v>
      </c>
      <c r="L1452" s="608">
        <v>10</v>
      </c>
      <c r="N1452" s="603" t="s">
        <v>1044</v>
      </c>
    </row>
    <row r="1453" spans="1:14" ht="15.75" x14ac:dyDescent="0.2">
      <c r="A1453" s="606">
        <v>44724</v>
      </c>
      <c r="B1453" s="513" t="str">
        <f t="shared" si="13"/>
        <v>0612</v>
      </c>
      <c r="C1453" s="56">
        <v>2022</v>
      </c>
      <c r="D1453" s="607">
        <v>0</v>
      </c>
      <c r="E1453" s="607">
        <v>0</v>
      </c>
      <c r="F1453" s="607">
        <v>0</v>
      </c>
      <c r="G1453" s="607">
        <v>0</v>
      </c>
      <c r="H1453" s="607">
        <v>0</v>
      </c>
      <c r="I1453" s="607">
        <v>0</v>
      </c>
      <c r="J1453" s="607">
        <v>0</v>
      </c>
      <c r="K1453" s="608">
        <v>2267</v>
      </c>
      <c r="L1453" s="608">
        <v>205</v>
      </c>
      <c r="N1453" s="603" t="s">
        <v>1044</v>
      </c>
    </row>
    <row r="1454" spans="1:14" ht="15.75" x14ac:dyDescent="0.2">
      <c r="A1454" s="606">
        <v>44725</v>
      </c>
      <c r="B1454" s="513" t="str">
        <f t="shared" si="13"/>
        <v>0613</v>
      </c>
      <c r="C1454" s="56">
        <v>2022</v>
      </c>
      <c r="D1454" s="607">
        <v>0</v>
      </c>
      <c r="E1454" s="607">
        <v>0</v>
      </c>
      <c r="F1454" s="607">
        <v>0</v>
      </c>
      <c r="G1454" s="607">
        <v>0</v>
      </c>
      <c r="H1454" s="607">
        <v>0</v>
      </c>
      <c r="I1454" s="607">
        <v>0</v>
      </c>
      <c r="J1454" s="607">
        <v>0</v>
      </c>
      <c r="K1454" s="608">
        <v>2952</v>
      </c>
      <c r="L1454" s="608">
        <v>198</v>
      </c>
      <c r="N1454" s="603" t="s">
        <v>1044</v>
      </c>
    </row>
    <row r="1455" spans="1:14" ht="15.75" x14ac:dyDescent="0.2">
      <c r="A1455" s="606">
        <v>44726</v>
      </c>
      <c r="B1455" s="513" t="str">
        <f t="shared" si="13"/>
        <v>0614</v>
      </c>
      <c r="C1455" s="56">
        <v>2022</v>
      </c>
      <c r="D1455" s="607">
        <v>0</v>
      </c>
      <c r="E1455" s="607">
        <v>0</v>
      </c>
      <c r="F1455" s="607">
        <v>0</v>
      </c>
      <c r="G1455" s="607">
        <v>0</v>
      </c>
      <c r="H1455" s="607">
        <v>0</v>
      </c>
      <c r="I1455" s="607">
        <v>0</v>
      </c>
      <c r="J1455" s="607">
        <v>0</v>
      </c>
      <c r="K1455" s="608">
        <v>2428</v>
      </c>
      <c r="L1455" s="608">
        <v>16</v>
      </c>
      <c r="N1455" s="603" t="s">
        <v>1044</v>
      </c>
    </row>
    <row r="1456" spans="1:14" ht="15.75" x14ac:dyDescent="0.2">
      <c r="A1456" s="606">
        <v>44727</v>
      </c>
      <c r="B1456" s="513" t="str">
        <f t="shared" si="13"/>
        <v>0615</v>
      </c>
      <c r="C1456" s="56">
        <v>2022</v>
      </c>
      <c r="D1456" s="607">
        <v>0</v>
      </c>
      <c r="E1456" s="607">
        <v>0</v>
      </c>
      <c r="F1456" s="607">
        <v>0</v>
      </c>
      <c r="G1456" s="607">
        <v>0</v>
      </c>
      <c r="H1456" s="607">
        <v>0</v>
      </c>
      <c r="I1456" s="607">
        <v>0</v>
      </c>
      <c r="J1456" s="607">
        <v>0</v>
      </c>
      <c r="K1456" s="608">
        <v>5887</v>
      </c>
      <c r="L1456" s="608">
        <v>332</v>
      </c>
      <c r="N1456" s="603" t="s">
        <v>1044</v>
      </c>
    </row>
    <row r="1457" spans="1:14" ht="15.75" x14ac:dyDescent="0.2">
      <c r="A1457" s="606">
        <v>44728</v>
      </c>
      <c r="B1457" s="513" t="str">
        <f t="shared" si="13"/>
        <v>0616</v>
      </c>
      <c r="C1457" s="56">
        <v>2022</v>
      </c>
      <c r="D1457" s="607">
        <v>2</v>
      </c>
      <c r="E1457" s="607">
        <v>0</v>
      </c>
      <c r="F1457" s="607">
        <v>0</v>
      </c>
      <c r="G1457" s="607">
        <v>0</v>
      </c>
      <c r="H1457" s="607">
        <v>0</v>
      </c>
      <c r="I1457" s="607">
        <v>0</v>
      </c>
      <c r="J1457" s="607">
        <v>0</v>
      </c>
      <c r="K1457" s="608">
        <v>4807</v>
      </c>
      <c r="L1457" s="608">
        <v>356</v>
      </c>
      <c r="N1457" s="603" t="s">
        <v>1044</v>
      </c>
    </row>
    <row r="1458" spans="1:14" ht="15.75" x14ac:dyDescent="0.2">
      <c r="A1458" s="606">
        <v>44729</v>
      </c>
      <c r="B1458" s="513" t="str">
        <f t="shared" si="13"/>
        <v>0617</v>
      </c>
      <c r="C1458" s="56">
        <v>2022</v>
      </c>
      <c r="D1458" s="607">
        <v>0</v>
      </c>
      <c r="E1458" s="607">
        <v>0</v>
      </c>
      <c r="F1458" s="607">
        <v>0</v>
      </c>
      <c r="G1458" s="607">
        <v>0</v>
      </c>
      <c r="H1458" s="607">
        <v>0</v>
      </c>
      <c r="I1458" s="607">
        <v>0</v>
      </c>
      <c r="J1458" s="607">
        <v>0</v>
      </c>
      <c r="K1458" s="608">
        <v>4891</v>
      </c>
      <c r="L1458" s="608">
        <v>505</v>
      </c>
      <c r="N1458" s="603" t="s">
        <v>1044</v>
      </c>
    </row>
    <row r="1459" spans="1:14" ht="15.75" x14ac:dyDescent="0.2">
      <c r="A1459" s="606">
        <v>44730</v>
      </c>
      <c r="B1459" s="513" t="str">
        <f t="shared" si="13"/>
        <v>0618</v>
      </c>
      <c r="C1459" s="56">
        <v>2022</v>
      </c>
      <c r="D1459" s="607">
        <v>0</v>
      </c>
      <c r="E1459" s="607">
        <v>0</v>
      </c>
      <c r="F1459" s="607">
        <v>0</v>
      </c>
      <c r="G1459" s="607">
        <v>0</v>
      </c>
      <c r="H1459" s="607">
        <v>0</v>
      </c>
      <c r="I1459" s="607">
        <v>0</v>
      </c>
      <c r="J1459" s="607">
        <v>0</v>
      </c>
      <c r="K1459" s="608">
        <v>9443</v>
      </c>
      <c r="L1459" s="608">
        <v>30</v>
      </c>
      <c r="N1459" s="603" t="s">
        <v>1044</v>
      </c>
    </row>
    <row r="1460" spans="1:14" ht="15.75" x14ac:dyDescent="0.2">
      <c r="A1460" s="606">
        <v>44731</v>
      </c>
      <c r="B1460" s="513" t="str">
        <f t="shared" si="13"/>
        <v>0619</v>
      </c>
      <c r="C1460" s="56">
        <v>2022</v>
      </c>
      <c r="D1460" s="607">
        <v>0</v>
      </c>
      <c r="E1460" s="607">
        <v>0</v>
      </c>
      <c r="F1460" s="607">
        <v>0</v>
      </c>
      <c r="G1460" s="607">
        <v>0</v>
      </c>
      <c r="H1460" s="607">
        <v>0</v>
      </c>
      <c r="I1460" s="607">
        <v>0</v>
      </c>
      <c r="J1460" s="607">
        <v>0</v>
      </c>
      <c r="K1460" s="608">
        <v>8413</v>
      </c>
      <c r="L1460" s="608">
        <v>6</v>
      </c>
      <c r="N1460" s="603" t="s">
        <v>1044</v>
      </c>
    </row>
    <row r="1461" spans="1:14" ht="15.75" x14ac:dyDescent="0.2">
      <c r="A1461" s="606">
        <v>44732</v>
      </c>
      <c r="B1461" s="513" t="str">
        <f t="shared" si="13"/>
        <v>0620</v>
      </c>
      <c r="C1461" s="56">
        <v>2022</v>
      </c>
      <c r="D1461" s="607">
        <v>0</v>
      </c>
      <c r="E1461" s="607">
        <v>0</v>
      </c>
      <c r="F1461" s="607">
        <v>0</v>
      </c>
      <c r="G1461" s="607">
        <v>0</v>
      </c>
      <c r="H1461" s="607">
        <v>0</v>
      </c>
      <c r="I1461" s="607">
        <v>0</v>
      </c>
      <c r="J1461" s="607">
        <v>0</v>
      </c>
      <c r="K1461" s="608">
        <v>10140</v>
      </c>
      <c r="L1461" s="608">
        <v>0</v>
      </c>
      <c r="N1461" s="603" t="s">
        <v>1044</v>
      </c>
    </row>
    <row r="1462" spans="1:14" ht="15.75" x14ac:dyDescent="0.2">
      <c r="A1462" s="606">
        <v>44733</v>
      </c>
      <c r="B1462" s="513" t="str">
        <f t="shared" si="13"/>
        <v>0621</v>
      </c>
      <c r="C1462" s="56">
        <v>2022</v>
      </c>
      <c r="D1462" s="607">
        <v>0</v>
      </c>
      <c r="E1462" s="607">
        <v>0</v>
      </c>
      <c r="F1462" s="607">
        <v>0</v>
      </c>
      <c r="G1462" s="607">
        <v>0</v>
      </c>
      <c r="H1462" s="607">
        <v>0</v>
      </c>
      <c r="I1462" s="607">
        <v>0</v>
      </c>
      <c r="J1462" s="607">
        <v>0</v>
      </c>
      <c r="K1462" s="608">
        <v>7817</v>
      </c>
      <c r="L1462" s="608">
        <v>0</v>
      </c>
      <c r="N1462" s="603" t="s">
        <v>1044</v>
      </c>
    </row>
    <row r="1463" spans="1:14" ht="15.75" x14ac:dyDescent="0.2">
      <c r="A1463" s="606">
        <v>44734</v>
      </c>
      <c r="B1463" s="513" t="str">
        <f t="shared" si="13"/>
        <v>0622</v>
      </c>
      <c r="C1463" s="56">
        <v>2022</v>
      </c>
      <c r="D1463" s="607">
        <v>0</v>
      </c>
      <c r="E1463" s="607">
        <v>0</v>
      </c>
      <c r="F1463" s="607">
        <v>0</v>
      </c>
      <c r="G1463" s="607">
        <v>0</v>
      </c>
      <c r="H1463" s="607">
        <v>0</v>
      </c>
      <c r="I1463" s="607">
        <v>0</v>
      </c>
      <c r="J1463" s="607">
        <v>0</v>
      </c>
      <c r="K1463" s="608">
        <v>9120</v>
      </c>
      <c r="L1463" s="608">
        <v>892</v>
      </c>
      <c r="N1463" s="603" t="s">
        <v>1044</v>
      </c>
    </row>
    <row r="1464" spans="1:14" ht="15.75" x14ac:dyDescent="0.2">
      <c r="A1464" s="606">
        <v>44735</v>
      </c>
      <c r="B1464" s="513" t="str">
        <f t="shared" si="13"/>
        <v>0623</v>
      </c>
      <c r="C1464" s="56">
        <v>2022</v>
      </c>
      <c r="D1464" s="607">
        <v>0</v>
      </c>
      <c r="E1464" s="607">
        <v>0</v>
      </c>
      <c r="F1464" s="607">
        <v>0</v>
      </c>
      <c r="G1464" s="607">
        <v>0</v>
      </c>
      <c r="H1464" s="607">
        <v>0</v>
      </c>
      <c r="I1464" s="607">
        <v>0</v>
      </c>
      <c r="J1464" s="607">
        <v>0</v>
      </c>
      <c r="K1464" s="608">
        <v>8688</v>
      </c>
      <c r="L1464" s="608">
        <v>516</v>
      </c>
      <c r="N1464" s="603" t="s">
        <v>1044</v>
      </c>
    </row>
    <row r="1465" spans="1:14" ht="15.75" x14ac:dyDescent="0.2">
      <c r="A1465" s="606">
        <v>44736</v>
      </c>
      <c r="B1465" s="513" t="str">
        <f t="shared" si="13"/>
        <v>0624</v>
      </c>
      <c r="C1465" s="56">
        <v>2022</v>
      </c>
      <c r="D1465" s="607">
        <v>0</v>
      </c>
      <c r="E1465" s="607">
        <v>0</v>
      </c>
      <c r="F1465" s="607">
        <v>0</v>
      </c>
      <c r="G1465" s="607">
        <v>0</v>
      </c>
      <c r="H1465" s="607">
        <v>0</v>
      </c>
      <c r="I1465" s="607">
        <v>0</v>
      </c>
      <c r="J1465" s="607">
        <v>0</v>
      </c>
      <c r="K1465" s="608">
        <v>9284</v>
      </c>
      <c r="L1465" s="608">
        <v>944</v>
      </c>
      <c r="N1465" s="603" t="s">
        <v>1044</v>
      </c>
    </row>
    <row r="1466" spans="1:14" ht="15.75" x14ac:dyDescent="0.2">
      <c r="A1466" s="606">
        <v>44737</v>
      </c>
      <c r="B1466" s="513" t="str">
        <f t="shared" si="13"/>
        <v>0625</v>
      </c>
      <c r="C1466" s="56">
        <v>2022</v>
      </c>
      <c r="D1466" s="607">
        <v>0</v>
      </c>
      <c r="E1466" s="607">
        <v>0</v>
      </c>
      <c r="F1466" s="607">
        <v>0</v>
      </c>
      <c r="G1466" s="607">
        <v>0</v>
      </c>
      <c r="H1466" s="607">
        <v>0</v>
      </c>
      <c r="I1466" s="607">
        <v>0</v>
      </c>
      <c r="J1466" s="607">
        <v>0</v>
      </c>
      <c r="K1466" s="608">
        <v>13200</v>
      </c>
      <c r="L1466" s="608">
        <v>2010</v>
      </c>
      <c r="N1466" s="603" t="s">
        <v>1044</v>
      </c>
    </row>
    <row r="1467" spans="1:14" ht="15.75" x14ac:dyDescent="0.2">
      <c r="A1467" s="606">
        <v>44738</v>
      </c>
      <c r="B1467" s="513" t="str">
        <f t="shared" si="13"/>
        <v>0626</v>
      </c>
      <c r="C1467" s="56">
        <v>2022</v>
      </c>
      <c r="D1467" s="607">
        <v>0</v>
      </c>
      <c r="E1467" s="607">
        <v>0</v>
      </c>
      <c r="F1467" s="607">
        <v>0</v>
      </c>
      <c r="G1467" s="607">
        <v>0</v>
      </c>
      <c r="H1467" s="607">
        <v>0</v>
      </c>
      <c r="I1467" s="607">
        <v>0</v>
      </c>
      <c r="J1467" s="607">
        <v>0</v>
      </c>
      <c r="K1467" s="608">
        <v>12343</v>
      </c>
      <c r="L1467" s="608">
        <v>0</v>
      </c>
      <c r="N1467" s="603" t="s">
        <v>1044</v>
      </c>
    </row>
    <row r="1468" spans="1:14" ht="15.75" x14ac:dyDescent="0.2">
      <c r="A1468" s="606">
        <v>44739</v>
      </c>
      <c r="B1468" s="513" t="str">
        <f t="shared" si="13"/>
        <v>0627</v>
      </c>
      <c r="C1468" s="56">
        <v>2022</v>
      </c>
      <c r="D1468" s="607">
        <v>0</v>
      </c>
      <c r="E1468" s="607">
        <v>0</v>
      </c>
      <c r="F1468" s="607">
        <v>0</v>
      </c>
      <c r="G1468" s="607">
        <v>0</v>
      </c>
      <c r="H1468" s="607">
        <v>0</v>
      </c>
      <c r="I1468" s="607">
        <v>0</v>
      </c>
      <c r="J1468" s="607">
        <v>0</v>
      </c>
      <c r="K1468" s="608">
        <v>12417</v>
      </c>
      <c r="L1468" s="608">
        <v>6</v>
      </c>
      <c r="N1468" s="603" t="s">
        <v>1044</v>
      </c>
    </row>
    <row r="1469" spans="1:14" ht="15.75" x14ac:dyDescent="0.2">
      <c r="A1469" s="606">
        <v>44740</v>
      </c>
      <c r="B1469" s="513" t="str">
        <f t="shared" si="13"/>
        <v>0628</v>
      </c>
      <c r="C1469" s="56">
        <v>2022</v>
      </c>
      <c r="D1469" s="607">
        <v>0</v>
      </c>
      <c r="E1469" s="607">
        <v>0</v>
      </c>
      <c r="F1469" s="607">
        <v>0</v>
      </c>
      <c r="G1469" s="607">
        <v>0</v>
      </c>
      <c r="H1469" s="607">
        <v>0</v>
      </c>
      <c r="I1469" s="607">
        <v>0</v>
      </c>
      <c r="J1469" s="607">
        <v>0</v>
      </c>
      <c r="K1469" s="608">
        <v>11316.5</v>
      </c>
      <c r="L1469" s="608">
        <v>1685.5</v>
      </c>
      <c r="N1469" s="603" t="s">
        <v>1044</v>
      </c>
    </row>
    <row r="1470" spans="1:14" ht="15.75" x14ac:dyDescent="0.2">
      <c r="A1470" s="606">
        <v>44741</v>
      </c>
      <c r="B1470" s="513" t="str">
        <f t="shared" si="13"/>
        <v>0629</v>
      </c>
      <c r="C1470" s="56">
        <v>2022</v>
      </c>
      <c r="D1470" s="607">
        <v>0</v>
      </c>
      <c r="E1470" s="607">
        <v>0</v>
      </c>
      <c r="F1470" s="607">
        <v>0</v>
      </c>
      <c r="G1470" s="607">
        <v>0</v>
      </c>
      <c r="H1470" s="607">
        <v>0</v>
      </c>
      <c r="I1470" s="607">
        <v>0</v>
      </c>
      <c r="J1470" s="607">
        <v>0</v>
      </c>
      <c r="K1470" s="608">
        <v>19075</v>
      </c>
      <c r="L1470" s="608">
        <v>971</v>
      </c>
      <c r="N1470" s="603" t="s">
        <v>1044</v>
      </c>
    </row>
    <row r="1471" spans="1:14" ht="15.75" x14ac:dyDescent="0.2">
      <c r="A1471" s="606">
        <v>44742</v>
      </c>
      <c r="B1471" s="513" t="str">
        <f t="shared" si="13"/>
        <v>0630</v>
      </c>
      <c r="C1471" s="56">
        <v>2022</v>
      </c>
      <c r="D1471" s="607">
        <v>0</v>
      </c>
      <c r="E1471" s="607">
        <v>0</v>
      </c>
      <c r="F1471" s="607">
        <v>0</v>
      </c>
      <c r="G1471" s="607">
        <v>0</v>
      </c>
      <c r="H1471" s="607">
        <v>0</v>
      </c>
      <c r="I1471" s="607">
        <v>0</v>
      </c>
      <c r="J1471" s="607">
        <v>0</v>
      </c>
      <c r="K1471" s="608">
        <v>22000</v>
      </c>
      <c r="L1471" s="608">
        <v>565</v>
      </c>
      <c r="N1471" s="603" t="s">
        <v>1044</v>
      </c>
    </row>
    <row r="1472" spans="1:14" ht="15.75" x14ac:dyDescent="0.2">
      <c r="A1472" s="606">
        <v>44743</v>
      </c>
      <c r="B1472" s="513" t="str">
        <f t="shared" si="13"/>
        <v>0701</v>
      </c>
      <c r="C1472" s="56">
        <v>2022</v>
      </c>
      <c r="D1472" s="607">
        <v>0</v>
      </c>
      <c r="E1472" s="607">
        <v>0</v>
      </c>
      <c r="F1472" s="607">
        <v>0</v>
      </c>
      <c r="G1472" s="607">
        <v>0</v>
      </c>
      <c r="H1472" s="607">
        <v>0</v>
      </c>
      <c r="I1472" s="607">
        <v>0</v>
      </c>
      <c r="J1472" s="607">
        <v>4</v>
      </c>
      <c r="K1472" s="608">
        <v>15987</v>
      </c>
      <c r="L1472" s="608">
        <v>551</v>
      </c>
      <c r="N1472" s="603" t="s">
        <v>1044</v>
      </c>
    </row>
    <row r="1473" spans="1:14" ht="15.75" x14ac:dyDescent="0.2">
      <c r="A1473" s="606">
        <v>44744</v>
      </c>
      <c r="B1473" s="513" t="str">
        <f t="shared" si="13"/>
        <v>0702</v>
      </c>
      <c r="C1473" s="56">
        <v>2022</v>
      </c>
      <c r="D1473" s="607">
        <v>0</v>
      </c>
      <c r="E1473" s="607">
        <v>0</v>
      </c>
      <c r="F1473" s="607">
        <v>0</v>
      </c>
      <c r="G1473" s="607">
        <v>0</v>
      </c>
      <c r="H1473" s="607">
        <v>0</v>
      </c>
      <c r="I1473" s="607">
        <v>0</v>
      </c>
      <c r="J1473" s="607">
        <v>0</v>
      </c>
      <c r="K1473" s="608">
        <v>12598</v>
      </c>
      <c r="L1473" s="608">
        <v>0</v>
      </c>
      <c r="N1473" s="603" t="s">
        <v>1044</v>
      </c>
    </row>
    <row r="1474" spans="1:14" ht="15.75" x14ac:dyDescent="0.2">
      <c r="A1474" s="606">
        <v>44745</v>
      </c>
      <c r="B1474" s="513" t="str">
        <f t="shared" si="13"/>
        <v>0703</v>
      </c>
      <c r="C1474" s="56">
        <v>2022</v>
      </c>
      <c r="D1474" s="607">
        <v>0</v>
      </c>
      <c r="E1474" s="607">
        <v>0</v>
      </c>
      <c r="F1474" s="607">
        <v>0</v>
      </c>
      <c r="G1474" s="607">
        <v>0</v>
      </c>
      <c r="H1474" s="607">
        <v>0</v>
      </c>
      <c r="I1474" s="607">
        <v>0</v>
      </c>
      <c r="J1474" s="607">
        <v>4</v>
      </c>
      <c r="K1474" s="608">
        <v>12817</v>
      </c>
      <c r="L1474" s="608">
        <v>1035</v>
      </c>
      <c r="N1474" s="603" t="s">
        <v>1044</v>
      </c>
    </row>
    <row r="1475" spans="1:14" ht="15.75" x14ac:dyDescent="0.2">
      <c r="A1475" s="606">
        <v>44746</v>
      </c>
      <c r="B1475" s="513" t="str">
        <f t="shared" si="13"/>
        <v>0704</v>
      </c>
      <c r="C1475" s="56">
        <v>2022</v>
      </c>
      <c r="D1475" s="607">
        <v>0</v>
      </c>
      <c r="E1475" s="607">
        <v>0</v>
      </c>
      <c r="F1475" s="607">
        <v>0</v>
      </c>
      <c r="G1475" s="607">
        <v>0</v>
      </c>
      <c r="H1475" s="607">
        <v>0</v>
      </c>
      <c r="I1475" s="607">
        <v>0</v>
      </c>
      <c r="J1475" s="607">
        <v>0</v>
      </c>
      <c r="K1475" s="608">
        <v>12644</v>
      </c>
      <c r="L1475" s="608">
        <v>1478</v>
      </c>
      <c r="N1475" s="603" t="s">
        <v>1044</v>
      </c>
    </row>
    <row r="1476" spans="1:14" ht="15.75" x14ac:dyDescent="0.2">
      <c r="A1476" s="606">
        <v>44747</v>
      </c>
      <c r="B1476" s="513" t="str">
        <f t="shared" si="13"/>
        <v>0705</v>
      </c>
      <c r="C1476" s="56">
        <v>2022</v>
      </c>
      <c r="D1476" s="607">
        <v>0</v>
      </c>
      <c r="E1476" s="607">
        <v>0</v>
      </c>
      <c r="F1476" s="607">
        <v>0</v>
      </c>
      <c r="G1476" s="607">
        <v>0</v>
      </c>
      <c r="H1476" s="607">
        <v>0</v>
      </c>
      <c r="I1476" s="607">
        <v>0</v>
      </c>
      <c r="J1476" s="607">
        <v>0</v>
      </c>
      <c r="K1476" s="608">
        <v>9983</v>
      </c>
      <c r="L1476" s="608">
        <v>623</v>
      </c>
      <c r="N1476" s="603" t="s">
        <v>1044</v>
      </c>
    </row>
    <row r="1477" spans="1:14" ht="15.75" x14ac:dyDescent="0.2">
      <c r="A1477" s="606">
        <v>44748</v>
      </c>
      <c r="B1477" s="513" t="str">
        <f t="shared" si="13"/>
        <v>0706</v>
      </c>
      <c r="C1477" s="56">
        <v>2022</v>
      </c>
      <c r="D1477" s="607">
        <v>0</v>
      </c>
      <c r="E1477" s="607">
        <v>0</v>
      </c>
      <c r="F1477" s="607">
        <v>0</v>
      </c>
      <c r="G1477" s="607">
        <v>0</v>
      </c>
      <c r="H1477" s="607">
        <v>0</v>
      </c>
      <c r="I1477" s="607">
        <v>0</v>
      </c>
      <c r="J1477" s="607">
        <v>0</v>
      </c>
      <c r="K1477" s="608">
        <v>9169</v>
      </c>
      <c r="L1477" s="608">
        <v>446</v>
      </c>
      <c r="N1477" s="603" t="s">
        <v>1044</v>
      </c>
    </row>
    <row r="1478" spans="1:14" ht="15.75" x14ac:dyDescent="0.2">
      <c r="A1478" s="606">
        <v>44749</v>
      </c>
      <c r="B1478" s="513" t="str">
        <f t="shared" si="13"/>
        <v>0707</v>
      </c>
      <c r="C1478" s="56">
        <v>2022</v>
      </c>
      <c r="D1478" s="607">
        <v>0</v>
      </c>
      <c r="E1478" s="607">
        <v>0</v>
      </c>
      <c r="F1478" s="607">
        <v>0</v>
      </c>
      <c r="G1478" s="607">
        <v>0</v>
      </c>
      <c r="H1478" s="607">
        <v>0</v>
      </c>
      <c r="I1478" s="607">
        <v>0</v>
      </c>
      <c r="J1478" s="607">
        <v>0</v>
      </c>
      <c r="K1478" s="608">
        <v>7975</v>
      </c>
      <c r="L1478" s="608">
        <v>483</v>
      </c>
      <c r="N1478" s="603" t="s">
        <v>1044</v>
      </c>
    </row>
    <row r="1479" spans="1:14" ht="15.75" x14ac:dyDescent="0.2">
      <c r="A1479" s="606">
        <v>44750</v>
      </c>
      <c r="B1479" s="513" t="str">
        <f t="shared" si="13"/>
        <v>0708</v>
      </c>
      <c r="C1479" s="56">
        <v>2022</v>
      </c>
      <c r="D1479" s="607">
        <v>0</v>
      </c>
      <c r="E1479" s="607">
        <v>0</v>
      </c>
      <c r="F1479" s="607">
        <v>0</v>
      </c>
      <c r="G1479" s="607">
        <v>0</v>
      </c>
      <c r="H1479" s="607">
        <v>0</v>
      </c>
      <c r="I1479" s="607">
        <v>0</v>
      </c>
      <c r="J1479" s="607">
        <v>0</v>
      </c>
      <c r="K1479" s="608">
        <v>8074</v>
      </c>
      <c r="L1479" s="608">
        <v>790</v>
      </c>
      <c r="N1479" s="603" t="s">
        <v>1044</v>
      </c>
    </row>
    <row r="1480" spans="1:14" ht="15.75" x14ac:dyDescent="0.2">
      <c r="A1480" s="606">
        <v>44751</v>
      </c>
      <c r="B1480" s="513" t="str">
        <f t="shared" si="13"/>
        <v>0709</v>
      </c>
      <c r="C1480" s="56">
        <v>2022</v>
      </c>
      <c r="D1480" s="607">
        <v>0</v>
      </c>
      <c r="E1480" s="607">
        <v>0</v>
      </c>
      <c r="F1480" s="607">
        <v>0</v>
      </c>
      <c r="G1480" s="607">
        <v>0</v>
      </c>
      <c r="H1480" s="607">
        <v>0</v>
      </c>
      <c r="I1480" s="607">
        <v>0</v>
      </c>
      <c r="J1480" s="607">
        <v>0</v>
      </c>
      <c r="K1480" s="608">
        <v>7729</v>
      </c>
      <c r="L1480" s="608">
        <v>281</v>
      </c>
      <c r="N1480" s="603" t="s">
        <v>1044</v>
      </c>
    </row>
    <row r="1481" spans="1:14" ht="15.75" x14ac:dyDescent="0.2">
      <c r="A1481" s="606">
        <v>44752</v>
      </c>
      <c r="B1481" s="513" t="str">
        <f t="shared" si="13"/>
        <v>0710</v>
      </c>
      <c r="C1481" s="56">
        <v>2022</v>
      </c>
      <c r="D1481" s="607">
        <v>0</v>
      </c>
      <c r="E1481" s="607">
        <v>0</v>
      </c>
      <c r="F1481" s="607">
        <v>0</v>
      </c>
      <c r="G1481" s="607">
        <v>0</v>
      </c>
      <c r="H1481" s="607">
        <v>0</v>
      </c>
      <c r="I1481" s="607">
        <v>0</v>
      </c>
      <c r="J1481" s="607">
        <v>0</v>
      </c>
      <c r="K1481" s="608">
        <v>8363</v>
      </c>
      <c r="L1481" s="608">
        <v>191</v>
      </c>
      <c r="N1481" s="603" t="s">
        <v>1044</v>
      </c>
    </row>
    <row r="1482" spans="1:14" ht="15.75" x14ac:dyDescent="0.2">
      <c r="A1482" s="606">
        <v>44753</v>
      </c>
      <c r="B1482" s="513" t="str">
        <f t="shared" si="13"/>
        <v>0711</v>
      </c>
      <c r="C1482" s="56">
        <v>2022</v>
      </c>
      <c r="D1482" s="607">
        <v>0</v>
      </c>
      <c r="E1482" s="607">
        <v>0</v>
      </c>
      <c r="F1482" s="607">
        <v>0</v>
      </c>
      <c r="G1482" s="607">
        <v>0</v>
      </c>
      <c r="H1482" s="607">
        <v>0</v>
      </c>
      <c r="I1482" s="607">
        <v>0</v>
      </c>
      <c r="J1482" s="607">
        <v>0</v>
      </c>
      <c r="K1482" s="608">
        <v>5654</v>
      </c>
      <c r="L1482" s="608">
        <v>46</v>
      </c>
      <c r="N1482" s="603" t="s">
        <v>1044</v>
      </c>
    </row>
    <row r="1483" spans="1:14" ht="15.75" x14ac:dyDescent="0.2">
      <c r="A1483" s="606">
        <v>44754</v>
      </c>
      <c r="B1483" s="513" t="str">
        <f t="shared" si="13"/>
        <v>0712</v>
      </c>
      <c r="C1483" s="56">
        <v>2022</v>
      </c>
      <c r="D1483" s="607">
        <v>0</v>
      </c>
      <c r="E1483" s="607">
        <v>0</v>
      </c>
      <c r="F1483" s="607">
        <v>0</v>
      </c>
      <c r="G1483" s="607">
        <v>0</v>
      </c>
      <c r="H1483" s="607">
        <v>0</v>
      </c>
      <c r="I1483" s="607">
        <v>0</v>
      </c>
      <c r="J1483" s="607">
        <v>0</v>
      </c>
      <c r="K1483" s="608">
        <v>3438</v>
      </c>
      <c r="L1483" s="608">
        <v>225</v>
      </c>
      <c r="N1483" s="603" t="s">
        <v>1044</v>
      </c>
    </row>
    <row r="1484" spans="1:14" ht="15.75" x14ac:dyDescent="0.2">
      <c r="A1484" s="606">
        <v>44755</v>
      </c>
      <c r="B1484" s="513" t="str">
        <f t="shared" si="13"/>
        <v>0713</v>
      </c>
      <c r="C1484" s="56">
        <v>2022</v>
      </c>
      <c r="D1484" s="607">
        <v>2</v>
      </c>
      <c r="E1484" s="607">
        <v>0</v>
      </c>
      <c r="F1484" s="607">
        <v>0</v>
      </c>
      <c r="G1484" s="607">
        <v>0</v>
      </c>
      <c r="H1484" s="607">
        <v>0</v>
      </c>
      <c r="I1484" s="607">
        <v>0</v>
      </c>
      <c r="J1484" s="607">
        <v>1</v>
      </c>
      <c r="K1484" s="608">
        <v>3468</v>
      </c>
      <c r="L1484" s="608">
        <v>370</v>
      </c>
      <c r="N1484" s="603" t="s">
        <v>1044</v>
      </c>
    </row>
    <row r="1485" spans="1:14" ht="15.75" x14ac:dyDescent="0.2">
      <c r="A1485" s="606">
        <v>44756</v>
      </c>
      <c r="B1485" s="513" t="str">
        <f t="shared" si="13"/>
        <v>0714</v>
      </c>
      <c r="C1485" s="56">
        <v>2022</v>
      </c>
      <c r="D1485" s="607">
        <v>0</v>
      </c>
      <c r="E1485" s="607">
        <v>0</v>
      </c>
      <c r="F1485" s="607">
        <v>0</v>
      </c>
      <c r="G1485" s="607">
        <v>0</v>
      </c>
      <c r="H1485" s="607">
        <v>0</v>
      </c>
      <c r="I1485" s="607">
        <v>0</v>
      </c>
      <c r="J1485" s="607">
        <v>0</v>
      </c>
      <c r="K1485" s="608">
        <v>4062</v>
      </c>
      <c r="L1485" s="608">
        <v>131</v>
      </c>
      <c r="N1485" s="603" t="s">
        <v>1044</v>
      </c>
    </row>
    <row r="1486" spans="1:14" ht="15.75" x14ac:dyDescent="0.2">
      <c r="A1486" s="606">
        <v>44757</v>
      </c>
      <c r="B1486" s="513" t="str">
        <f t="shared" si="13"/>
        <v>0715</v>
      </c>
      <c r="C1486" s="56">
        <v>2022</v>
      </c>
      <c r="D1486" s="607">
        <v>0</v>
      </c>
      <c r="E1486" s="607">
        <v>0</v>
      </c>
      <c r="F1486" s="607">
        <v>0</v>
      </c>
      <c r="G1486" s="607">
        <v>0</v>
      </c>
      <c r="H1486" s="607">
        <v>0</v>
      </c>
      <c r="I1486" s="607">
        <v>0</v>
      </c>
      <c r="J1486" s="607">
        <v>0</v>
      </c>
      <c r="K1486" s="608">
        <v>3903</v>
      </c>
      <c r="L1486" s="608">
        <v>156</v>
      </c>
      <c r="N1486" s="603" t="s">
        <v>1044</v>
      </c>
    </row>
    <row r="1487" spans="1:14" ht="15.75" x14ac:dyDescent="0.2">
      <c r="A1487" s="606">
        <v>44758</v>
      </c>
      <c r="B1487" s="513" t="str">
        <f t="shared" si="13"/>
        <v>0716</v>
      </c>
      <c r="C1487" s="56">
        <v>2022</v>
      </c>
      <c r="D1487" s="607">
        <v>0</v>
      </c>
      <c r="E1487" s="607">
        <v>0</v>
      </c>
      <c r="F1487" s="607">
        <v>0</v>
      </c>
      <c r="G1487" s="607">
        <v>0</v>
      </c>
      <c r="H1487" s="607">
        <v>0</v>
      </c>
      <c r="I1487" s="607">
        <v>0</v>
      </c>
      <c r="J1487" s="607">
        <v>0</v>
      </c>
      <c r="K1487" s="608">
        <v>4035</v>
      </c>
      <c r="L1487" s="608">
        <v>225</v>
      </c>
      <c r="N1487" s="603" t="s">
        <v>1044</v>
      </c>
    </row>
    <row r="1488" spans="1:14" ht="15.75" x14ac:dyDescent="0.2">
      <c r="A1488" s="606">
        <v>44759</v>
      </c>
      <c r="B1488" s="513" t="str">
        <f t="shared" si="13"/>
        <v>0717</v>
      </c>
      <c r="C1488" s="56">
        <v>2022</v>
      </c>
      <c r="D1488" s="607">
        <v>0</v>
      </c>
      <c r="E1488" s="607">
        <v>0</v>
      </c>
      <c r="F1488" s="607">
        <v>0</v>
      </c>
      <c r="G1488" s="607">
        <v>0</v>
      </c>
      <c r="H1488" s="607">
        <v>0</v>
      </c>
      <c r="I1488" s="607">
        <v>0</v>
      </c>
      <c r="J1488" s="607">
        <v>1</v>
      </c>
      <c r="K1488" s="608">
        <v>1763</v>
      </c>
      <c r="L1488" s="608">
        <v>87</v>
      </c>
      <c r="N1488" s="603" t="s">
        <v>1044</v>
      </c>
    </row>
    <row r="1489" spans="1:14" ht="15.75" x14ac:dyDescent="0.2">
      <c r="A1489" s="606">
        <v>44760</v>
      </c>
      <c r="B1489" s="513" t="str">
        <f t="shared" si="13"/>
        <v>0718</v>
      </c>
      <c r="C1489" s="56">
        <v>2022</v>
      </c>
      <c r="D1489" s="607">
        <v>0</v>
      </c>
      <c r="E1489" s="607">
        <v>0</v>
      </c>
      <c r="F1489" s="607">
        <v>0</v>
      </c>
      <c r="G1489" s="607">
        <v>0</v>
      </c>
      <c r="H1489" s="607">
        <v>0</v>
      </c>
      <c r="I1489" s="607">
        <v>0</v>
      </c>
      <c r="J1489" s="607">
        <v>0</v>
      </c>
      <c r="K1489" s="608">
        <v>5391</v>
      </c>
      <c r="L1489" s="608">
        <v>348</v>
      </c>
      <c r="N1489" s="603" t="s">
        <v>1044</v>
      </c>
    </row>
    <row r="1490" spans="1:14" ht="15.75" x14ac:dyDescent="0.2">
      <c r="A1490" s="606">
        <v>44761</v>
      </c>
      <c r="B1490" s="513" t="str">
        <f t="shared" si="13"/>
        <v>0719</v>
      </c>
      <c r="C1490" s="56">
        <v>2022</v>
      </c>
      <c r="D1490" s="607">
        <v>0</v>
      </c>
      <c r="E1490" s="607">
        <v>0</v>
      </c>
      <c r="F1490" s="607">
        <v>0</v>
      </c>
      <c r="G1490" s="607">
        <v>0</v>
      </c>
      <c r="H1490" s="607">
        <v>0</v>
      </c>
      <c r="I1490" s="607">
        <v>0</v>
      </c>
      <c r="J1490" s="607">
        <v>0</v>
      </c>
      <c r="K1490" s="608">
        <v>2722</v>
      </c>
      <c r="L1490" s="608">
        <v>97</v>
      </c>
      <c r="N1490" s="603" t="s">
        <v>1044</v>
      </c>
    </row>
    <row r="1491" spans="1:14" ht="15.75" x14ac:dyDescent="0.2">
      <c r="A1491" s="606">
        <v>44762</v>
      </c>
      <c r="B1491" s="513" t="str">
        <f t="shared" si="13"/>
        <v>0720</v>
      </c>
      <c r="C1491" s="56">
        <v>2022</v>
      </c>
      <c r="D1491" s="607">
        <v>3</v>
      </c>
      <c r="E1491" s="607">
        <v>0</v>
      </c>
      <c r="F1491" s="607">
        <v>0</v>
      </c>
      <c r="G1491" s="607">
        <v>0</v>
      </c>
      <c r="H1491" s="607">
        <v>0</v>
      </c>
      <c r="I1491" s="607">
        <v>0</v>
      </c>
      <c r="J1491" s="607">
        <v>0</v>
      </c>
      <c r="K1491" s="608">
        <v>4331</v>
      </c>
      <c r="L1491" s="608">
        <v>186</v>
      </c>
      <c r="N1491" s="603" t="s">
        <v>1044</v>
      </c>
    </row>
    <row r="1492" spans="1:14" ht="15.75" x14ac:dyDescent="0.2">
      <c r="A1492" s="606">
        <v>44763</v>
      </c>
      <c r="B1492" s="513" t="str">
        <f t="shared" si="13"/>
        <v>0721</v>
      </c>
      <c r="C1492" s="56">
        <v>2022</v>
      </c>
      <c r="D1492" s="607">
        <v>3</v>
      </c>
      <c r="E1492" s="607">
        <v>0</v>
      </c>
      <c r="F1492" s="607">
        <v>0</v>
      </c>
      <c r="G1492" s="607">
        <v>0</v>
      </c>
      <c r="H1492" s="607">
        <v>0</v>
      </c>
      <c r="I1492" s="607">
        <v>0</v>
      </c>
      <c r="J1492" s="607">
        <v>0</v>
      </c>
      <c r="K1492" s="608">
        <v>3779</v>
      </c>
      <c r="L1492" s="608">
        <v>133</v>
      </c>
      <c r="N1492" s="603" t="s">
        <v>1044</v>
      </c>
    </row>
    <row r="1493" spans="1:14" ht="15.75" x14ac:dyDescent="0.2">
      <c r="A1493" s="606">
        <v>44764</v>
      </c>
      <c r="B1493" s="513" t="str">
        <f t="shared" si="13"/>
        <v>0722</v>
      </c>
      <c r="C1493" s="56">
        <v>2022</v>
      </c>
      <c r="D1493" s="607">
        <v>10</v>
      </c>
      <c r="E1493" s="607">
        <v>0</v>
      </c>
      <c r="F1493" s="607">
        <v>0</v>
      </c>
      <c r="G1493" s="607">
        <v>0</v>
      </c>
      <c r="H1493" s="607">
        <v>0</v>
      </c>
      <c r="I1493" s="607">
        <v>0</v>
      </c>
      <c r="J1493" s="607">
        <v>0</v>
      </c>
      <c r="K1493" s="608">
        <v>4067</v>
      </c>
      <c r="L1493" s="608">
        <v>240</v>
      </c>
      <c r="N1493" s="603" t="s">
        <v>1044</v>
      </c>
    </row>
    <row r="1494" spans="1:14" ht="15.75" x14ac:dyDescent="0.2">
      <c r="A1494" s="606">
        <v>44765</v>
      </c>
      <c r="B1494" s="513" t="str">
        <f t="shared" si="13"/>
        <v>0723</v>
      </c>
      <c r="C1494" s="56">
        <v>2022</v>
      </c>
      <c r="D1494" s="607">
        <v>0</v>
      </c>
      <c r="E1494" s="607">
        <v>0</v>
      </c>
      <c r="F1494" s="607">
        <v>0</v>
      </c>
      <c r="G1494" s="607">
        <v>0</v>
      </c>
      <c r="H1494" s="607">
        <v>0</v>
      </c>
      <c r="I1494" s="607">
        <v>0</v>
      </c>
      <c r="J1494" s="607">
        <v>0</v>
      </c>
      <c r="K1494" s="608">
        <v>2229</v>
      </c>
      <c r="L1494" s="608">
        <v>71</v>
      </c>
      <c r="N1494" s="603" t="s">
        <v>1044</v>
      </c>
    </row>
    <row r="1495" spans="1:14" ht="15.75" x14ac:dyDescent="0.2">
      <c r="A1495" s="606">
        <v>44766</v>
      </c>
      <c r="B1495" s="513" t="str">
        <f t="shared" si="13"/>
        <v>0724</v>
      </c>
      <c r="C1495" s="56">
        <v>2022</v>
      </c>
      <c r="D1495" s="607">
        <v>4</v>
      </c>
      <c r="E1495" s="607">
        <v>0</v>
      </c>
      <c r="F1495" s="607">
        <v>0</v>
      </c>
      <c r="G1495" s="607">
        <v>0</v>
      </c>
      <c r="H1495" s="607">
        <v>0</v>
      </c>
      <c r="I1495" s="607">
        <v>0</v>
      </c>
      <c r="J1495" s="607">
        <v>0</v>
      </c>
      <c r="K1495" s="608">
        <v>2504</v>
      </c>
      <c r="L1495" s="608">
        <v>44</v>
      </c>
      <c r="N1495" s="603" t="s">
        <v>1044</v>
      </c>
    </row>
    <row r="1496" spans="1:14" ht="15.75" x14ac:dyDescent="0.2">
      <c r="A1496" s="606">
        <v>44767</v>
      </c>
      <c r="B1496" s="513" t="str">
        <f t="shared" si="13"/>
        <v>0725</v>
      </c>
      <c r="C1496" s="56">
        <v>2022</v>
      </c>
      <c r="D1496" s="607">
        <v>1</v>
      </c>
      <c r="E1496" s="607">
        <v>0</v>
      </c>
      <c r="F1496" s="607">
        <v>0</v>
      </c>
      <c r="G1496" s="607">
        <v>0</v>
      </c>
      <c r="H1496" s="607">
        <v>0</v>
      </c>
      <c r="I1496" s="607">
        <v>0</v>
      </c>
      <c r="J1496" s="607">
        <v>2</v>
      </c>
      <c r="K1496" s="608">
        <v>2254</v>
      </c>
      <c r="L1496" s="608">
        <v>61</v>
      </c>
      <c r="N1496" s="603" t="s">
        <v>1044</v>
      </c>
    </row>
    <row r="1497" spans="1:14" ht="15.75" x14ac:dyDescent="0.2">
      <c r="A1497" s="606">
        <v>44768</v>
      </c>
      <c r="B1497" s="513" t="str">
        <f t="shared" si="13"/>
        <v>0726</v>
      </c>
      <c r="C1497" s="56">
        <v>2022</v>
      </c>
      <c r="D1497" s="607">
        <v>4</v>
      </c>
      <c r="E1497" s="607">
        <v>0</v>
      </c>
      <c r="F1497" s="607">
        <v>0</v>
      </c>
      <c r="G1497" s="607">
        <v>0</v>
      </c>
      <c r="H1497" s="607">
        <v>0</v>
      </c>
      <c r="I1497" s="607">
        <v>0</v>
      </c>
      <c r="J1497" s="607">
        <v>0</v>
      </c>
      <c r="K1497" s="608">
        <v>693</v>
      </c>
      <c r="L1497" s="608">
        <v>33</v>
      </c>
      <c r="N1497" s="603" t="s">
        <v>1044</v>
      </c>
    </row>
    <row r="1498" spans="1:14" ht="15.75" x14ac:dyDescent="0.2">
      <c r="A1498" s="606">
        <v>44769</v>
      </c>
      <c r="B1498" s="513" t="str">
        <f t="shared" si="13"/>
        <v>0727</v>
      </c>
      <c r="C1498" s="56">
        <v>2022</v>
      </c>
      <c r="D1498" s="607">
        <v>3</v>
      </c>
      <c r="E1498" s="607">
        <v>0</v>
      </c>
      <c r="F1498" s="607">
        <v>0</v>
      </c>
      <c r="G1498" s="607">
        <v>0</v>
      </c>
      <c r="H1498" s="607">
        <v>0</v>
      </c>
      <c r="I1498" s="607">
        <v>0</v>
      </c>
      <c r="J1498" s="607">
        <v>0</v>
      </c>
      <c r="K1498" s="608">
        <v>425</v>
      </c>
      <c r="L1498" s="608">
        <v>6</v>
      </c>
      <c r="N1498" s="603" t="s">
        <v>1044</v>
      </c>
    </row>
    <row r="1499" spans="1:14" ht="15.75" x14ac:dyDescent="0.2">
      <c r="A1499" s="606">
        <v>44770</v>
      </c>
      <c r="B1499" s="513" t="str">
        <f t="shared" si="13"/>
        <v>0728</v>
      </c>
      <c r="C1499" s="56">
        <v>2022</v>
      </c>
      <c r="D1499" s="607">
        <v>0</v>
      </c>
      <c r="E1499" s="607">
        <v>0</v>
      </c>
      <c r="F1499" s="607">
        <v>0</v>
      </c>
      <c r="G1499" s="607">
        <v>0</v>
      </c>
      <c r="H1499" s="607">
        <v>0</v>
      </c>
      <c r="I1499" s="607">
        <v>0</v>
      </c>
      <c r="J1499" s="607">
        <v>0</v>
      </c>
      <c r="K1499" s="608">
        <v>424</v>
      </c>
      <c r="L1499" s="608">
        <v>7</v>
      </c>
      <c r="N1499" s="603" t="s">
        <v>1044</v>
      </c>
    </row>
    <row r="1500" spans="1:14" ht="15.75" x14ac:dyDescent="0.2">
      <c r="A1500" s="606">
        <v>44771</v>
      </c>
      <c r="B1500" s="513" t="str">
        <f t="shared" si="13"/>
        <v>0729</v>
      </c>
      <c r="C1500" s="56">
        <v>2022</v>
      </c>
      <c r="D1500" s="607">
        <v>1</v>
      </c>
      <c r="E1500" s="607">
        <v>0</v>
      </c>
      <c r="F1500" s="607">
        <v>0</v>
      </c>
      <c r="G1500" s="607">
        <v>0</v>
      </c>
      <c r="H1500" s="607">
        <v>0</v>
      </c>
      <c r="I1500" s="607">
        <v>0</v>
      </c>
      <c r="J1500" s="607">
        <v>1</v>
      </c>
      <c r="K1500" s="608">
        <v>21</v>
      </c>
      <c r="L1500" s="608">
        <v>1</v>
      </c>
      <c r="N1500" s="603" t="s">
        <v>1044</v>
      </c>
    </row>
    <row r="1501" spans="1:14" ht="15.75" x14ac:dyDescent="0.2">
      <c r="A1501" s="606">
        <v>44772</v>
      </c>
      <c r="B1501" s="513" t="str">
        <f t="shared" si="13"/>
        <v>0730</v>
      </c>
      <c r="C1501" s="56">
        <v>2022</v>
      </c>
      <c r="D1501" s="607">
        <v>0</v>
      </c>
      <c r="E1501" s="607">
        <v>0</v>
      </c>
      <c r="F1501" s="607">
        <v>0</v>
      </c>
      <c r="G1501" s="607">
        <v>0</v>
      </c>
      <c r="H1501" s="607">
        <v>0</v>
      </c>
      <c r="I1501" s="607">
        <v>0</v>
      </c>
      <c r="J1501" s="607">
        <v>5</v>
      </c>
      <c r="K1501" s="608">
        <v>0</v>
      </c>
      <c r="L1501" s="608">
        <v>0</v>
      </c>
      <c r="N1501" s="603" t="s">
        <v>1044</v>
      </c>
    </row>
    <row r="1502" spans="1:14" ht="15.75" x14ac:dyDescent="0.2">
      <c r="A1502" s="606">
        <v>44773</v>
      </c>
      <c r="B1502" s="513" t="str">
        <f t="shared" si="13"/>
        <v>0731</v>
      </c>
      <c r="C1502" s="56">
        <v>2022</v>
      </c>
      <c r="D1502" s="607">
        <v>0</v>
      </c>
      <c r="E1502" s="607">
        <v>0</v>
      </c>
      <c r="F1502" s="607">
        <v>0</v>
      </c>
      <c r="G1502" s="607">
        <v>0</v>
      </c>
      <c r="H1502" s="607">
        <v>0</v>
      </c>
      <c r="I1502" s="607">
        <v>0</v>
      </c>
      <c r="J1502" s="607">
        <v>0</v>
      </c>
      <c r="K1502" s="608">
        <v>166</v>
      </c>
      <c r="L1502" s="608">
        <v>6</v>
      </c>
      <c r="N1502" s="603" t="s">
        <v>1044</v>
      </c>
    </row>
    <row r="1503" spans="1:14" ht="15.75" x14ac:dyDescent="0.2">
      <c r="A1503" s="606">
        <v>44774</v>
      </c>
      <c r="B1503" s="513" t="str">
        <f t="shared" si="13"/>
        <v>0801</v>
      </c>
      <c r="C1503" s="56">
        <v>2022</v>
      </c>
      <c r="D1503" s="607">
        <v>0</v>
      </c>
      <c r="E1503" s="607">
        <v>0</v>
      </c>
      <c r="F1503" s="607">
        <v>0</v>
      </c>
      <c r="G1503" s="607">
        <v>0</v>
      </c>
      <c r="H1503" s="607">
        <v>0</v>
      </c>
      <c r="I1503" s="607">
        <v>0</v>
      </c>
      <c r="J1503" s="607">
        <v>0</v>
      </c>
      <c r="K1503" s="608">
        <v>1</v>
      </c>
      <c r="L1503" s="608">
        <v>0</v>
      </c>
      <c r="N1503" s="603" t="s">
        <v>1044</v>
      </c>
    </row>
    <row r="1504" spans="1:14" ht="15.75" x14ac:dyDescent="0.2">
      <c r="A1504" s="606">
        <v>44775</v>
      </c>
      <c r="B1504" s="513" t="str">
        <f t="shared" si="13"/>
        <v>0802</v>
      </c>
      <c r="C1504" s="56">
        <v>2022</v>
      </c>
      <c r="D1504" s="607">
        <v>0</v>
      </c>
      <c r="E1504" s="607">
        <v>0</v>
      </c>
      <c r="F1504" s="607">
        <v>0</v>
      </c>
      <c r="G1504" s="607">
        <v>0</v>
      </c>
      <c r="H1504" s="607">
        <v>0</v>
      </c>
      <c r="I1504" s="607">
        <v>0</v>
      </c>
      <c r="J1504" s="607">
        <v>0</v>
      </c>
      <c r="K1504" s="608">
        <v>101</v>
      </c>
      <c r="L1504" s="608">
        <v>0</v>
      </c>
      <c r="N1504" s="603" t="s">
        <v>1044</v>
      </c>
    </row>
    <row r="1505" spans="1:14" ht="15.75" x14ac:dyDescent="0.2">
      <c r="A1505" s="606">
        <v>44776</v>
      </c>
      <c r="B1505" s="513" t="str">
        <f t="shared" si="13"/>
        <v>0803</v>
      </c>
      <c r="C1505" s="56">
        <v>2022</v>
      </c>
      <c r="D1505" s="607">
        <v>0</v>
      </c>
      <c r="E1505" s="607">
        <v>0</v>
      </c>
      <c r="F1505" s="607">
        <v>0</v>
      </c>
      <c r="G1505" s="607">
        <v>0</v>
      </c>
      <c r="H1505" s="607">
        <v>0</v>
      </c>
      <c r="I1505" s="607">
        <v>0</v>
      </c>
      <c r="J1505" s="607">
        <v>0</v>
      </c>
      <c r="K1505" s="608">
        <v>24</v>
      </c>
      <c r="L1505" s="608">
        <v>0</v>
      </c>
      <c r="N1505" s="603" t="s">
        <v>1044</v>
      </c>
    </row>
    <row r="1506" spans="1:14" ht="15.75" x14ac:dyDescent="0.2">
      <c r="A1506" s="606">
        <v>44777</v>
      </c>
      <c r="B1506" s="513" t="str">
        <f t="shared" si="13"/>
        <v>0804</v>
      </c>
      <c r="C1506" s="56">
        <v>2022</v>
      </c>
      <c r="D1506" s="607">
        <v>6</v>
      </c>
      <c r="E1506" s="607">
        <v>0</v>
      </c>
      <c r="F1506" s="607">
        <v>0</v>
      </c>
      <c r="G1506" s="607">
        <v>0</v>
      </c>
      <c r="H1506" s="607">
        <v>0</v>
      </c>
      <c r="I1506" s="607">
        <v>0</v>
      </c>
      <c r="J1506" s="607">
        <v>0</v>
      </c>
      <c r="K1506" s="608">
        <v>90</v>
      </c>
      <c r="L1506" s="608">
        <v>4</v>
      </c>
      <c r="N1506" s="603" t="s">
        <v>1044</v>
      </c>
    </row>
    <row r="1507" spans="1:14" ht="15.75" x14ac:dyDescent="0.2">
      <c r="A1507" s="606">
        <v>44778</v>
      </c>
      <c r="B1507" s="513" t="str">
        <f t="shared" si="13"/>
        <v>0805</v>
      </c>
      <c r="C1507" s="56">
        <v>2022</v>
      </c>
      <c r="D1507" s="607">
        <v>41</v>
      </c>
      <c r="E1507" s="607">
        <v>0</v>
      </c>
      <c r="F1507" s="607">
        <v>0</v>
      </c>
      <c r="G1507" s="607">
        <v>0</v>
      </c>
      <c r="H1507" s="607">
        <v>0</v>
      </c>
      <c r="I1507" s="607">
        <v>0</v>
      </c>
      <c r="J1507" s="607">
        <v>0</v>
      </c>
      <c r="K1507" s="608">
        <v>1564</v>
      </c>
      <c r="L1507" s="608">
        <v>57</v>
      </c>
      <c r="N1507" s="603" t="s">
        <v>1044</v>
      </c>
    </row>
    <row r="1508" spans="1:14" ht="15.75" x14ac:dyDescent="0.2">
      <c r="A1508" s="606">
        <v>44779</v>
      </c>
      <c r="B1508" s="513" t="str">
        <f t="shared" si="13"/>
        <v>0806</v>
      </c>
      <c r="C1508" s="56">
        <v>2022</v>
      </c>
      <c r="D1508" s="607">
        <v>76</v>
      </c>
      <c r="E1508" s="607">
        <v>0</v>
      </c>
      <c r="F1508" s="607">
        <v>0</v>
      </c>
      <c r="G1508" s="607">
        <v>0</v>
      </c>
      <c r="H1508" s="607">
        <v>0</v>
      </c>
      <c r="I1508" s="607">
        <v>0</v>
      </c>
      <c r="J1508" s="607">
        <v>0</v>
      </c>
      <c r="K1508" s="608">
        <v>3013</v>
      </c>
      <c r="L1508" s="608">
        <v>16</v>
      </c>
      <c r="N1508" s="603" t="s">
        <v>1044</v>
      </c>
    </row>
    <row r="1509" spans="1:14" ht="15.75" x14ac:dyDescent="0.2">
      <c r="A1509" s="606">
        <v>44780</v>
      </c>
      <c r="B1509" s="513" t="str">
        <f t="shared" si="13"/>
        <v>0807</v>
      </c>
      <c r="C1509" s="56">
        <v>2022</v>
      </c>
      <c r="D1509" s="607">
        <v>49</v>
      </c>
      <c r="E1509" s="607">
        <v>0</v>
      </c>
      <c r="F1509" s="607">
        <v>0</v>
      </c>
      <c r="G1509" s="607">
        <v>0</v>
      </c>
      <c r="H1509" s="607">
        <v>0</v>
      </c>
      <c r="I1509" s="607">
        <v>0</v>
      </c>
      <c r="J1509" s="607">
        <v>0</v>
      </c>
      <c r="K1509" s="608">
        <v>3008</v>
      </c>
      <c r="L1509" s="608">
        <v>5</v>
      </c>
      <c r="N1509" s="603" t="s">
        <v>1044</v>
      </c>
    </row>
    <row r="1510" spans="1:14" ht="15.75" x14ac:dyDescent="0.2">
      <c r="A1510" s="606">
        <v>44781</v>
      </c>
      <c r="B1510" s="513" t="str">
        <f t="shared" ref="B1510:B1573" si="14">CONCATENATE(TEXT(A1510,"mm"),TEXT(A1510,"dd"))</f>
        <v>0808</v>
      </c>
      <c r="C1510" s="56">
        <v>2022</v>
      </c>
      <c r="D1510" s="607">
        <v>6</v>
      </c>
      <c r="E1510" s="607">
        <v>0</v>
      </c>
      <c r="F1510" s="607">
        <v>0</v>
      </c>
      <c r="G1510" s="607">
        <v>0</v>
      </c>
      <c r="H1510" s="607">
        <v>0</v>
      </c>
      <c r="I1510" s="607">
        <v>0</v>
      </c>
      <c r="J1510" s="607">
        <v>0</v>
      </c>
      <c r="K1510" s="608">
        <v>904</v>
      </c>
      <c r="L1510" s="608">
        <v>1</v>
      </c>
      <c r="N1510" s="603" t="s">
        <v>1044</v>
      </c>
    </row>
    <row r="1511" spans="1:14" ht="15.75" x14ac:dyDescent="0.2">
      <c r="A1511" s="606">
        <v>44782</v>
      </c>
      <c r="B1511" s="513" t="str">
        <f t="shared" si="14"/>
        <v>0809</v>
      </c>
      <c r="C1511" s="56">
        <v>2022</v>
      </c>
      <c r="D1511" s="607">
        <v>4</v>
      </c>
      <c r="E1511" s="607">
        <v>0</v>
      </c>
      <c r="F1511" s="607">
        <v>0</v>
      </c>
      <c r="G1511" s="607">
        <v>0</v>
      </c>
      <c r="H1511" s="607">
        <v>0</v>
      </c>
      <c r="I1511" s="607">
        <v>0</v>
      </c>
      <c r="J1511" s="607">
        <v>0</v>
      </c>
      <c r="K1511" s="608">
        <v>215</v>
      </c>
      <c r="L1511" s="608">
        <v>0</v>
      </c>
      <c r="N1511" s="603" t="s">
        <v>1044</v>
      </c>
    </row>
    <row r="1512" spans="1:14" ht="15.75" x14ac:dyDescent="0.2">
      <c r="A1512" s="606">
        <v>44783</v>
      </c>
      <c r="B1512" s="513" t="str">
        <f t="shared" si="14"/>
        <v>0810</v>
      </c>
      <c r="C1512" s="56">
        <v>2022</v>
      </c>
      <c r="D1512" s="607">
        <v>2</v>
      </c>
      <c r="E1512" s="607">
        <v>0</v>
      </c>
      <c r="F1512" s="607">
        <v>0</v>
      </c>
      <c r="G1512" s="607">
        <v>0</v>
      </c>
      <c r="H1512" s="607">
        <v>0</v>
      </c>
      <c r="I1512" s="607">
        <v>0</v>
      </c>
      <c r="J1512" s="607">
        <v>0</v>
      </c>
      <c r="K1512" s="608">
        <v>246</v>
      </c>
      <c r="L1512" s="608">
        <v>0</v>
      </c>
      <c r="N1512" s="603" t="s">
        <v>1044</v>
      </c>
    </row>
    <row r="1513" spans="1:14" ht="15.75" x14ac:dyDescent="0.2">
      <c r="A1513" s="606">
        <v>44784</v>
      </c>
      <c r="B1513" s="513" t="str">
        <f t="shared" si="14"/>
        <v>0811</v>
      </c>
      <c r="C1513" s="56">
        <v>2022</v>
      </c>
      <c r="D1513" s="607">
        <v>5</v>
      </c>
      <c r="E1513" s="607">
        <v>0</v>
      </c>
      <c r="F1513" s="607">
        <v>0</v>
      </c>
      <c r="G1513" s="607">
        <v>0</v>
      </c>
      <c r="H1513" s="607">
        <v>0</v>
      </c>
      <c r="I1513" s="607">
        <v>0</v>
      </c>
      <c r="J1513" s="607">
        <v>0</v>
      </c>
      <c r="K1513" s="608">
        <v>779</v>
      </c>
      <c r="L1513" s="608">
        <v>0</v>
      </c>
      <c r="N1513" s="603" t="s">
        <v>1044</v>
      </c>
    </row>
    <row r="1514" spans="1:14" ht="15.75" x14ac:dyDescent="0.2">
      <c r="A1514" s="606">
        <v>44785</v>
      </c>
      <c r="B1514" s="513" t="str">
        <f t="shared" si="14"/>
        <v>0812</v>
      </c>
      <c r="C1514" s="56">
        <v>2022</v>
      </c>
      <c r="D1514" s="607">
        <v>55</v>
      </c>
      <c r="E1514" s="607">
        <v>0</v>
      </c>
      <c r="F1514" s="607">
        <v>0</v>
      </c>
      <c r="G1514" s="607">
        <v>0</v>
      </c>
      <c r="H1514" s="607">
        <v>0</v>
      </c>
      <c r="I1514" s="607">
        <v>0</v>
      </c>
      <c r="J1514" s="607">
        <v>0</v>
      </c>
      <c r="K1514" s="608">
        <v>1713</v>
      </c>
      <c r="L1514" s="608">
        <v>51</v>
      </c>
      <c r="N1514" s="603" t="s">
        <v>1044</v>
      </c>
    </row>
    <row r="1515" spans="1:14" ht="15.75" x14ac:dyDescent="0.2">
      <c r="A1515" s="606">
        <v>44786</v>
      </c>
      <c r="B1515" s="513" t="str">
        <f t="shared" si="14"/>
        <v>0813</v>
      </c>
      <c r="C1515" s="56">
        <v>2022</v>
      </c>
      <c r="D1515" s="607">
        <v>30</v>
      </c>
      <c r="E1515" s="607">
        <v>0</v>
      </c>
      <c r="F1515" s="607">
        <v>0</v>
      </c>
      <c r="G1515" s="607">
        <v>0</v>
      </c>
      <c r="H1515" s="607">
        <v>0</v>
      </c>
      <c r="I1515" s="607">
        <v>0</v>
      </c>
      <c r="J1515" s="607">
        <v>0</v>
      </c>
      <c r="K1515" s="608">
        <v>1971</v>
      </c>
      <c r="L1515" s="608">
        <v>6</v>
      </c>
      <c r="N1515" s="603" t="s">
        <v>1044</v>
      </c>
    </row>
    <row r="1516" spans="1:14" ht="15.75" x14ac:dyDescent="0.2">
      <c r="A1516" s="606">
        <v>44787</v>
      </c>
      <c r="B1516" s="513" t="str">
        <f t="shared" si="14"/>
        <v>0814</v>
      </c>
      <c r="C1516" s="56">
        <v>2022</v>
      </c>
      <c r="D1516" s="607">
        <v>55</v>
      </c>
      <c r="E1516" s="607">
        <v>2</v>
      </c>
      <c r="F1516" s="607">
        <v>0</v>
      </c>
      <c r="G1516" s="607">
        <v>0</v>
      </c>
      <c r="H1516" s="607">
        <v>0</v>
      </c>
      <c r="I1516" s="607">
        <v>0</v>
      </c>
      <c r="J1516" s="607">
        <v>0</v>
      </c>
      <c r="K1516" s="608">
        <v>955</v>
      </c>
      <c r="L1516" s="608">
        <v>43</v>
      </c>
      <c r="N1516" s="603" t="s">
        <v>1044</v>
      </c>
    </row>
    <row r="1517" spans="1:14" ht="15.75" x14ac:dyDescent="0.2">
      <c r="A1517" s="606">
        <v>44788</v>
      </c>
      <c r="B1517" s="513" t="str">
        <f t="shared" si="14"/>
        <v>0815</v>
      </c>
      <c r="C1517" s="56">
        <v>2022</v>
      </c>
      <c r="D1517" s="607">
        <v>95</v>
      </c>
      <c r="E1517" s="607">
        <v>0</v>
      </c>
      <c r="F1517" s="607">
        <v>0</v>
      </c>
      <c r="G1517" s="607">
        <v>0</v>
      </c>
      <c r="H1517" s="607">
        <v>0</v>
      </c>
      <c r="I1517" s="607">
        <v>0</v>
      </c>
      <c r="J1517" s="607">
        <v>0</v>
      </c>
      <c r="K1517" s="608">
        <v>722</v>
      </c>
      <c r="L1517" s="608">
        <v>1</v>
      </c>
      <c r="N1517" s="603" t="s">
        <v>1044</v>
      </c>
    </row>
    <row r="1518" spans="1:14" ht="15.75" x14ac:dyDescent="0.2">
      <c r="A1518" s="606">
        <v>44789</v>
      </c>
      <c r="B1518" s="513" t="str">
        <f t="shared" si="14"/>
        <v>0816</v>
      </c>
      <c r="C1518" s="56">
        <v>2022</v>
      </c>
      <c r="D1518" s="607">
        <v>26</v>
      </c>
      <c r="E1518" s="607">
        <v>0</v>
      </c>
      <c r="F1518" s="607">
        <v>0</v>
      </c>
      <c r="G1518" s="607">
        <v>0</v>
      </c>
      <c r="H1518" s="607">
        <v>0</v>
      </c>
      <c r="I1518" s="607">
        <v>0</v>
      </c>
      <c r="J1518" s="607">
        <v>0</v>
      </c>
      <c r="K1518" s="608">
        <v>589</v>
      </c>
      <c r="L1518" s="608">
        <v>0</v>
      </c>
      <c r="N1518" s="603" t="s">
        <v>1044</v>
      </c>
    </row>
    <row r="1519" spans="1:14" ht="15.75" x14ac:dyDescent="0.2">
      <c r="A1519" s="606">
        <v>44790</v>
      </c>
      <c r="B1519" s="513" t="str">
        <f t="shared" si="14"/>
        <v>0817</v>
      </c>
      <c r="C1519" s="56">
        <v>2022</v>
      </c>
      <c r="D1519" s="607">
        <v>79</v>
      </c>
      <c r="E1519" s="607">
        <v>1</v>
      </c>
      <c r="F1519" s="607">
        <v>0</v>
      </c>
      <c r="G1519" s="607">
        <v>0</v>
      </c>
      <c r="H1519" s="607">
        <v>0</v>
      </c>
      <c r="I1519" s="607">
        <v>0</v>
      </c>
      <c r="J1519" s="607">
        <v>0</v>
      </c>
      <c r="K1519" s="608">
        <v>340</v>
      </c>
      <c r="L1519" s="608">
        <v>2</v>
      </c>
      <c r="N1519" s="603" t="s">
        <v>1044</v>
      </c>
    </row>
    <row r="1520" spans="1:14" ht="15.75" x14ac:dyDescent="0.2">
      <c r="A1520" s="606">
        <v>44791</v>
      </c>
      <c r="B1520" s="513" t="str">
        <f t="shared" si="14"/>
        <v>0818</v>
      </c>
      <c r="C1520" s="56">
        <v>2022</v>
      </c>
      <c r="D1520" s="607">
        <v>29</v>
      </c>
      <c r="E1520" s="607">
        <v>0</v>
      </c>
      <c r="F1520" s="607">
        <v>0</v>
      </c>
      <c r="G1520" s="607">
        <v>0</v>
      </c>
      <c r="H1520" s="607">
        <v>0</v>
      </c>
      <c r="I1520" s="607">
        <v>0</v>
      </c>
      <c r="J1520" s="607">
        <v>0</v>
      </c>
      <c r="K1520" s="608">
        <v>224</v>
      </c>
      <c r="L1520" s="608">
        <v>5</v>
      </c>
      <c r="N1520" s="603" t="s">
        <v>1044</v>
      </c>
    </row>
    <row r="1521" spans="1:14" ht="15.75" x14ac:dyDescent="0.2">
      <c r="A1521" s="606">
        <v>44792</v>
      </c>
      <c r="B1521" s="513" t="str">
        <f t="shared" si="14"/>
        <v>0819</v>
      </c>
      <c r="C1521" s="56">
        <v>2022</v>
      </c>
      <c r="D1521" s="607">
        <v>5</v>
      </c>
      <c r="E1521" s="607">
        <v>0</v>
      </c>
      <c r="F1521" s="607">
        <v>0</v>
      </c>
      <c r="G1521" s="607">
        <v>0</v>
      </c>
      <c r="H1521" s="607">
        <v>0</v>
      </c>
      <c r="I1521" s="607">
        <v>0</v>
      </c>
      <c r="J1521" s="607">
        <v>0</v>
      </c>
      <c r="K1521" s="608">
        <v>87</v>
      </c>
      <c r="L1521" s="608">
        <v>2</v>
      </c>
      <c r="N1521" s="603" t="s">
        <v>1044</v>
      </c>
    </row>
    <row r="1522" spans="1:14" ht="15.75" x14ac:dyDescent="0.2">
      <c r="A1522" s="606">
        <v>44793</v>
      </c>
      <c r="B1522" s="513" t="str">
        <f t="shared" si="14"/>
        <v>0820</v>
      </c>
      <c r="C1522" s="56">
        <v>2022</v>
      </c>
      <c r="D1522" s="607">
        <v>7</v>
      </c>
      <c r="E1522" s="607">
        <v>0</v>
      </c>
      <c r="F1522" s="607">
        <v>0</v>
      </c>
      <c r="G1522" s="607">
        <v>0</v>
      </c>
      <c r="H1522" s="607">
        <v>0</v>
      </c>
      <c r="I1522" s="607">
        <v>0</v>
      </c>
      <c r="J1522" s="607">
        <v>0</v>
      </c>
      <c r="K1522" s="608">
        <v>133</v>
      </c>
      <c r="L1522" s="608">
        <v>0</v>
      </c>
      <c r="N1522" s="603" t="s">
        <v>1044</v>
      </c>
    </row>
    <row r="1523" spans="1:14" ht="15.75" x14ac:dyDescent="0.2">
      <c r="A1523" s="606">
        <v>44794</v>
      </c>
      <c r="B1523" s="513" t="str">
        <f t="shared" si="14"/>
        <v>0821</v>
      </c>
      <c r="C1523" s="56">
        <v>2022</v>
      </c>
      <c r="D1523" s="607">
        <v>22</v>
      </c>
      <c r="E1523" s="607">
        <v>0</v>
      </c>
      <c r="F1523" s="607">
        <v>0</v>
      </c>
      <c r="G1523" s="607">
        <v>0</v>
      </c>
      <c r="H1523" s="607">
        <v>0</v>
      </c>
      <c r="I1523" s="607">
        <v>0</v>
      </c>
      <c r="J1523" s="607">
        <v>0</v>
      </c>
      <c r="K1523" s="608">
        <v>119</v>
      </c>
      <c r="L1523" s="608">
        <v>0</v>
      </c>
      <c r="N1523" s="603" t="s">
        <v>1044</v>
      </c>
    </row>
    <row r="1524" spans="1:14" ht="15.75" x14ac:dyDescent="0.2">
      <c r="A1524" s="606">
        <v>44795</v>
      </c>
      <c r="B1524" s="513" t="str">
        <f t="shared" si="14"/>
        <v>0822</v>
      </c>
      <c r="C1524" s="56">
        <v>2022</v>
      </c>
      <c r="D1524" s="607">
        <v>23</v>
      </c>
      <c r="E1524" s="607">
        <v>0</v>
      </c>
      <c r="F1524" s="607">
        <v>0</v>
      </c>
      <c r="G1524" s="607">
        <v>0</v>
      </c>
      <c r="H1524" s="607">
        <v>0</v>
      </c>
      <c r="I1524" s="607">
        <v>0</v>
      </c>
      <c r="J1524" s="607">
        <v>0</v>
      </c>
      <c r="K1524" s="608">
        <v>108</v>
      </c>
      <c r="L1524" s="608">
        <v>0</v>
      </c>
      <c r="N1524" s="603" t="s">
        <v>1044</v>
      </c>
    </row>
    <row r="1525" spans="1:14" ht="15.75" x14ac:dyDescent="0.2">
      <c r="A1525" s="606">
        <v>44796</v>
      </c>
      <c r="B1525" s="513" t="str">
        <f t="shared" si="14"/>
        <v>0823</v>
      </c>
      <c r="C1525" s="56">
        <v>2022</v>
      </c>
      <c r="D1525" s="607">
        <v>17</v>
      </c>
      <c r="E1525" s="607">
        <v>1</v>
      </c>
      <c r="F1525" s="607">
        <v>0</v>
      </c>
      <c r="G1525" s="607">
        <v>0</v>
      </c>
      <c r="H1525" s="607">
        <v>0</v>
      </c>
      <c r="I1525" s="607">
        <v>0</v>
      </c>
      <c r="J1525" s="607">
        <v>0</v>
      </c>
      <c r="K1525" s="608">
        <v>78</v>
      </c>
      <c r="L1525" s="608">
        <v>0</v>
      </c>
      <c r="N1525" s="603" t="s">
        <v>1044</v>
      </c>
    </row>
    <row r="1526" spans="1:14" ht="15.75" x14ac:dyDescent="0.2">
      <c r="A1526" s="606">
        <v>44797</v>
      </c>
      <c r="B1526" s="513" t="str">
        <f t="shared" si="14"/>
        <v>0824</v>
      </c>
      <c r="C1526" s="56">
        <v>2022</v>
      </c>
      <c r="D1526" s="607">
        <v>30</v>
      </c>
      <c r="E1526" s="607">
        <v>0</v>
      </c>
      <c r="F1526" s="607">
        <v>0</v>
      </c>
      <c r="G1526" s="607">
        <v>0</v>
      </c>
      <c r="H1526" s="607">
        <v>0</v>
      </c>
      <c r="I1526" s="607">
        <v>0</v>
      </c>
      <c r="J1526" s="607">
        <v>0</v>
      </c>
      <c r="K1526" s="608">
        <v>71</v>
      </c>
      <c r="L1526" s="608">
        <v>0</v>
      </c>
      <c r="N1526" s="603" t="s">
        <v>1044</v>
      </c>
    </row>
    <row r="1527" spans="1:14" ht="15.75" x14ac:dyDescent="0.2">
      <c r="A1527" s="606">
        <v>44798</v>
      </c>
      <c r="B1527" s="513" t="str">
        <f t="shared" si="14"/>
        <v>0825</v>
      </c>
      <c r="C1527" s="56">
        <v>2022</v>
      </c>
      <c r="D1527" s="607">
        <v>25</v>
      </c>
      <c r="E1527" s="607">
        <v>0</v>
      </c>
      <c r="F1527" s="607">
        <v>0</v>
      </c>
      <c r="G1527" s="607">
        <v>0</v>
      </c>
      <c r="H1527" s="607">
        <v>0</v>
      </c>
      <c r="I1527" s="607">
        <v>0</v>
      </c>
      <c r="J1527" s="607">
        <v>0</v>
      </c>
      <c r="K1527" s="608">
        <v>74</v>
      </c>
      <c r="L1527" s="608">
        <v>1</v>
      </c>
      <c r="N1527" s="603" t="s">
        <v>1044</v>
      </c>
    </row>
    <row r="1528" spans="1:14" ht="15.75" x14ac:dyDescent="0.2">
      <c r="A1528" s="606">
        <v>44799</v>
      </c>
      <c r="B1528" s="513" t="str">
        <f t="shared" si="14"/>
        <v>0826</v>
      </c>
      <c r="C1528" s="56">
        <v>2022</v>
      </c>
      <c r="D1528" s="607">
        <v>15</v>
      </c>
      <c r="E1528" s="607">
        <v>0</v>
      </c>
      <c r="F1528" s="607">
        <v>0</v>
      </c>
      <c r="G1528" s="607">
        <v>0</v>
      </c>
      <c r="H1528" s="607">
        <v>0</v>
      </c>
      <c r="I1528" s="607">
        <v>0</v>
      </c>
      <c r="J1528" s="607">
        <v>0</v>
      </c>
      <c r="K1528" s="608">
        <v>102</v>
      </c>
      <c r="L1528" s="608">
        <v>0</v>
      </c>
      <c r="N1528" s="603" t="s">
        <v>1044</v>
      </c>
    </row>
    <row r="1529" spans="1:14" ht="15.75" x14ac:dyDescent="0.2">
      <c r="A1529" s="606">
        <v>44800</v>
      </c>
      <c r="B1529" s="513" t="str">
        <f t="shared" si="14"/>
        <v>0827</v>
      </c>
      <c r="C1529" s="56">
        <v>2022</v>
      </c>
      <c r="D1529" s="607">
        <v>47</v>
      </c>
      <c r="E1529" s="607">
        <v>3</v>
      </c>
      <c r="F1529" s="607">
        <v>0</v>
      </c>
      <c r="G1529" s="607">
        <v>0</v>
      </c>
      <c r="H1529" s="607">
        <v>0</v>
      </c>
      <c r="I1529" s="607">
        <v>0</v>
      </c>
      <c r="J1529" s="607">
        <v>0</v>
      </c>
      <c r="K1529" s="608">
        <v>49</v>
      </c>
      <c r="L1529" s="608">
        <v>0</v>
      </c>
      <c r="N1529" s="603" t="s">
        <v>1044</v>
      </c>
    </row>
    <row r="1530" spans="1:14" ht="15.75" x14ac:dyDescent="0.2">
      <c r="A1530" s="606">
        <v>44801</v>
      </c>
      <c r="B1530" s="513" t="str">
        <f t="shared" si="14"/>
        <v>0828</v>
      </c>
      <c r="C1530" s="56">
        <v>2022</v>
      </c>
      <c r="D1530" s="607">
        <v>106</v>
      </c>
      <c r="E1530" s="607">
        <v>1</v>
      </c>
      <c r="F1530" s="607">
        <v>0</v>
      </c>
      <c r="G1530" s="607">
        <v>0</v>
      </c>
      <c r="H1530" s="607">
        <v>0</v>
      </c>
      <c r="I1530" s="607">
        <v>0</v>
      </c>
      <c r="J1530" s="607">
        <v>0</v>
      </c>
      <c r="K1530" s="608">
        <v>46</v>
      </c>
      <c r="L1530" s="608">
        <v>0</v>
      </c>
      <c r="N1530" s="603" t="s">
        <v>1044</v>
      </c>
    </row>
    <row r="1531" spans="1:14" ht="15.75" x14ac:dyDescent="0.2">
      <c r="A1531" s="606">
        <v>44802</v>
      </c>
      <c r="B1531" s="513" t="str">
        <f t="shared" si="14"/>
        <v>0829</v>
      </c>
      <c r="C1531" s="56">
        <v>2022</v>
      </c>
      <c r="D1531" s="607">
        <v>81</v>
      </c>
      <c r="E1531" s="607">
        <v>0</v>
      </c>
      <c r="F1531" s="607">
        <v>0</v>
      </c>
      <c r="G1531" s="607">
        <v>0</v>
      </c>
      <c r="H1531" s="607">
        <v>0</v>
      </c>
      <c r="I1531" s="607">
        <v>0</v>
      </c>
      <c r="J1531" s="607">
        <v>0</v>
      </c>
      <c r="K1531" s="608">
        <v>45</v>
      </c>
      <c r="L1531" s="608">
        <v>0</v>
      </c>
      <c r="N1531" s="603" t="s">
        <v>1044</v>
      </c>
    </row>
    <row r="1532" spans="1:14" ht="15.75" x14ac:dyDescent="0.2">
      <c r="A1532" s="606">
        <v>44803</v>
      </c>
      <c r="B1532" s="513" t="str">
        <f t="shared" si="14"/>
        <v>0830</v>
      </c>
      <c r="C1532" s="56">
        <v>2022</v>
      </c>
      <c r="D1532" s="607">
        <v>157</v>
      </c>
      <c r="E1532" s="607">
        <v>6</v>
      </c>
      <c r="F1532" s="607">
        <v>0</v>
      </c>
      <c r="G1532" s="607">
        <v>0</v>
      </c>
      <c r="H1532" s="607">
        <v>1</v>
      </c>
      <c r="I1532" s="607">
        <v>0</v>
      </c>
      <c r="J1532" s="607">
        <v>1</v>
      </c>
      <c r="K1532" s="608">
        <v>88</v>
      </c>
      <c r="L1532" s="608">
        <v>1</v>
      </c>
      <c r="N1532" s="603" t="s">
        <v>1044</v>
      </c>
    </row>
    <row r="1533" spans="1:14" ht="15.75" x14ac:dyDescent="0.2">
      <c r="A1533" s="606">
        <v>44804</v>
      </c>
      <c r="B1533" s="513" t="str">
        <f t="shared" si="14"/>
        <v>0831</v>
      </c>
      <c r="C1533" s="56">
        <v>2022</v>
      </c>
      <c r="D1533" s="607">
        <v>132</v>
      </c>
      <c r="E1533" s="607">
        <v>1</v>
      </c>
      <c r="F1533" s="607">
        <v>0</v>
      </c>
      <c r="G1533" s="607">
        <v>0</v>
      </c>
      <c r="H1533" s="607">
        <v>0</v>
      </c>
      <c r="I1533" s="607">
        <v>0</v>
      </c>
      <c r="J1533" s="607">
        <v>0</v>
      </c>
      <c r="K1533" s="608">
        <v>38</v>
      </c>
      <c r="L1533" s="608">
        <v>0</v>
      </c>
      <c r="N1533" s="603" t="s">
        <v>1044</v>
      </c>
    </row>
    <row r="1534" spans="1:14" ht="15.75" x14ac:dyDescent="0.2">
      <c r="A1534" s="606">
        <v>44805</v>
      </c>
      <c r="B1534" s="513" t="str">
        <f t="shared" si="14"/>
        <v>0901</v>
      </c>
      <c r="C1534" s="56">
        <v>2022</v>
      </c>
      <c r="D1534" s="607">
        <v>63</v>
      </c>
      <c r="E1534" s="607">
        <v>3</v>
      </c>
      <c r="F1534" s="607">
        <v>0</v>
      </c>
      <c r="G1534" s="607">
        <v>0</v>
      </c>
      <c r="H1534" s="607">
        <v>0</v>
      </c>
      <c r="I1534" s="607">
        <v>0</v>
      </c>
      <c r="J1534" s="607">
        <v>1</v>
      </c>
      <c r="K1534" s="608">
        <v>55</v>
      </c>
      <c r="L1534" s="608">
        <v>0</v>
      </c>
      <c r="N1534" s="603" t="s">
        <v>1044</v>
      </c>
    </row>
    <row r="1535" spans="1:14" ht="15.75" x14ac:dyDescent="0.2">
      <c r="A1535" s="606">
        <v>44806</v>
      </c>
      <c r="B1535" s="513" t="str">
        <f t="shared" si="14"/>
        <v>0902</v>
      </c>
      <c r="C1535" s="56">
        <v>2022</v>
      </c>
      <c r="D1535" s="607">
        <v>41</v>
      </c>
      <c r="E1535" s="607">
        <v>3</v>
      </c>
      <c r="F1535" s="607">
        <v>0</v>
      </c>
      <c r="G1535" s="607">
        <v>0</v>
      </c>
      <c r="H1535" s="607">
        <v>0</v>
      </c>
      <c r="I1535" s="607">
        <v>0</v>
      </c>
      <c r="J1535" s="607">
        <v>0</v>
      </c>
      <c r="K1535" s="608">
        <v>38</v>
      </c>
      <c r="L1535" s="608">
        <v>1</v>
      </c>
      <c r="N1535" s="603" t="s">
        <v>1044</v>
      </c>
    </row>
    <row r="1536" spans="1:14" ht="15.75" x14ac:dyDescent="0.2">
      <c r="A1536" s="606">
        <v>44807</v>
      </c>
      <c r="B1536" s="513" t="str">
        <f t="shared" si="14"/>
        <v>0903</v>
      </c>
      <c r="C1536" s="56">
        <v>2022</v>
      </c>
      <c r="D1536" s="607">
        <v>75</v>
      </c>
      <c r="E1536" s="607">
        <v>3</v>
      </c>
      <c r="F1536" s="607">
        <v>0</v>
      </c>
      <c r="G1536" s="607">
        <v>0</v>
      </c>
      <c r="H1536" s="607">
        <v>0</v>
      </c>
      <c r="I1536" s="607">
        <v>0</v>
      </c>
      <c r="J1536" s="607">
        <v>0</v>
      </c>
      <c r="K1536" s="608">
        <v>32</v>
      </c>
      <c r="L1536" s="608">
        <v>0</v>
      </c>
      <c r="N1536" s="603" t="s">
        <v>1044</v>
      </c>
    </row>
    <row r="1537" spans="1:14" ht="15.75" x14ac:dyDescent="0.2">
      <c r="A1537" s="606">
        <v>44808</v>
      </c>
      <c r="B1537" s="513" t="str">
        <f t="shared" si="14"/>
        <v>0904</v>
      </c>
      <c r="C1537" s="56">
        <v>2022</v>
      </c>
      <c r="D1537" s="607">
        <v>106</v>
      </c>
      <c r="E1537" s="607">
        <v>10</v>
      </c>
      <c r="F1537" s="607">
        <v>0</v>
      </c>
      <c r="G1537" s="607">
        <v>0</v>
      </c>
      <c r="H1537" s="607">
        <v>0</v>
      </c>
      <c r="I1537" s="607">
        <v>0</v>
      </c>
      <c r="J1537" s="607">
        <v>0</v>
      </c>
      <c r="K1537" s="608">
        <v>37</v>
      </c>
      <c r="L1537" s="608">
        <v>0</v>
      </c>
      <c r="N1537" s="603" t="s">
        <v>1044</v>
      </c>
    </row>
    <row r="1538" spans="1:14" ht="15.75" x14ac:dyDescent="0.2">
      <c r="A1538" s="606">
        <v>44809</v>
      </c>
      <c r="B1538" s="513" t="str">
        <f t="shared" si="14"/>
        <v>0905</v>
      </c>
      <c r="C1538" s="56">
        <v>2022</v>
      </c>
      <c r="D1538" s="607">
        <v>123</v>
      </c>
      <c r="E1538" s="607">
        <v>9</v>
      </c>
      <c r="F1538" s="607">
        <v>0</v>
      </c>
      <c r="G1538" s="607">
        <v>0</v>
      </c>
      <c r="H1538" s="607">
        <v>0</v>
      </c>
      <c r="I1538" s="607">
        <v>0</v>
      </c>
      <c r="J1538" s="607">
        <v>0</v>
      </c>
      <c r="K1538" s="608">
        <v>26</v>
      </c>
      <c r="L1538" s="608">
        <v>0</v>
      </c>
      <c r="N1538" s="603" t="s">
        <v>1044</v>
      </c>
    </row>
    <row r="1539" spans="1:14" ht="15.75" x14ac:dyDescent="0.2">
      <c r="A1539" s="606">
        <v>44810</v>
      </c>
      <c r="B1539" s="513" t="str">
        <f t="shared" si="14"/>
        <v>0906</v>
      </c>
      <c r="C1539" s="56">
        <v>2022</v>
      </c>
      <c r="D1539" s="607">
        <v>182</v>
      </c>
      <c r="E1539" s="607">
        <v>9</v>
      </c>
      <c r="F1539" s="607">
        <v>0</v>
      </c>
      <c r="G1539" s="607">
        <v>0</v>
      </c>
      <c r="H1539" s="607">
        <v>0</v>
      </c>
      <c r="I1539" s="607">
        <v>0</v>
      </c>
      <c r="J1539" s="607">
        <v>0</v>
      </c>
      <c r="K1539" s="608">
        <v>25</v>
      </c>
      <c r="L1539" s="608">
        <v>0</v>
      </c>
      <c r="N1539" s="603" t="s">
        <v>1044</v>
      </c>
    </row>
    <row r="1540" spans="1:14" ht="15.75" x14ac:dyDescent="0.2">
      <c r="A1540" s="606">
        <v>44811</v>
      </c>
      <c r="B1540" s="513" t="str">
        <f t="shared" si="14"/>
        <v>0907</v>
      </c>
      <c r="C1540" s="56">
        <v>2022</v>
      </c>
      <c r="D1540" s="607">
        <v>61</v>
      </c>
      <c r="E1540" s="607">
        <v>4</v>
      </c>
      <c r="F1540" s="607">
        <v>0</v>
      </c>
      <c r="G1540" s="607">
        <v>0</v>
      </c>
      <c r="H1540" s="607">
        <v>0</v>
      </c>
      <c r="I1540" s="607">
        <v>0</v>
      </c>
      <c r="J1540" s="607">
        <v>0</v>
      </c>
      <c r="K1540" s="608">
        <v>12</v>
      </c>
      <c r="L1540" s="608">
        <v>0</v>
      </c>
      <c r="N1540" s="603" t="s">
        <v>1044</v>
      </c>
    </row>
    <row r="1541" spans="1:14" ht="15.75" x14ac:dyDescent="0.2">
      <c r="A1541" s="606">
        <v>44812</v>
      </c>
      <c r="B1541" s="513" t="str">
        <f t="shared" si="14"/>
        <v>0908</v>
      </c>
      <c r="C1541" s="56">
        <v>2022</v>
      </c>
      <c r="D1541" s="607">
        <v>154</v>
      </c>
      <c r="E1541" s="607">
        <v>17</v>
      </c>
      <c r="F1541" s="607">
        <v>0</v>
      </c>
      <c r="G1541" s="607">
        <v>0</v>
      </c>
      <c r="H1541" s="607">
        <v>0</v>
      </c>
      <c r="I1541" s="607">
        <v>0</v>
      </c>
      <c r="J1541" s="607">
        <v>0</v>
      </c>
      <c r="K1541" s="608">
        <v>17</v>
      </c>
      <c r="L1541" s="608">
        <v>1</v>
      </c>
      <c r="N1541" s="603" t="s">
        <v>1044</v>
      </c>
    </row>
    <row r="1542" spans="1:14" ht="15.75" x14ac:dyDescent="0.2">
      <c r="A1542" s="606">
        <v>44813</v>
      </c>
      <c r="B1542" s="513" t="str">
        <f t="shared" si="14"/>
        <v>0909</v>
      </c>
      <c r="C1542" s="56">
        <v>2022</v>
      </c>
      <c r="D1542" s="607">
        <v>41</v>
      </c>
      <c r="E1542" s="607">
        <v>3</v>
      </c>
      <c r="F1542" s="607">
        <v>0</v>
      </c>
      <c r="G1542" s="607">
        <v>0</v>
      </c>
      <c r="H1542" s="607">
        <v>0</v>
      </c>
      <c r="I1542" s="607">
        <v>0</v>
      </c>
      <c r="J1542" s="607">
        <v>0</v>
      </c>
      <c r="K1542" s="608">
        <v>3</v>
      </c>
      <c r="L1542" s="608">
        <v>0</v>
      </c>
      <c r="N1542" s="603" t="s">
        <v>1044</v>
      </c>
    </row>
    <row r="1543" spans="1:14" ht="15.75" x14ac:dyDescent="0.2">
      <c r="A1543" s="606">
        <v>44814</v>
      </c>
      <c r="B1543" s="513" t="str">
        <f t="shared" si="14"/>
        <v>0910</v>
      </c>
      <c r="C1543" s="56">
        <v>2022</v>
      </c>
      <c r="D1543" s="607">
        <v>24</v>
      </c>
      <c r="E1543" s="607">
        <v>12</v>
      </c>
      <c r="F1543" s="607">
        <v>0</v>
      </c>
      <c r="G1543" s="607">
        <v>0</v>
      </c>
      <c r="H1543" s="607">
        <v>0</v>
      </c>
      <c r="I1543" s="607">
        <v>0</v>
      </c>
      <c r="J1543" s="607">
        <v>0</v>
      </c>
      <c r="K1543" s="608">
        <v>1</v>
      </c>
      <c r="L1543" s="608">
        <v>0</v>
      </c>
      <c r="N1543" s="603" t="s">
        <v>1044</v>
      </c>
    </row>
    <row r="1544" spans="1:14" ht="15.75" x14ac:dyDescent="0.2">
      <c r="A1544" s="606">
        <v>44815</v>
      </c>
      <c r="B1544" s="513" t="str">
        <f t="shared" si="14"/>
        <v>0911</v>
      </c>
      <c r="C1544" s="56">
        <v>2022</v>
      </c>
      <c r="D1544" s="607">
        <v>82</v>
      </c>
      <c r="E1544" s="607">
        <v>14</v>
      </c>
      <c r="F1544" s="607">
        <v>0</v>
      </c>
      <c r="G1544" s="607">
        <v>0</v>
      </c>
      <c r="H1544" s="607">
        <v>0</v>
      </c>
      <c r="I1544" s="607">
        <v>0</v>
      </c>
      <c r="J1544" s="607">
        <v>0</v>
      </c>
      <c r="K1544" s="608">
        <v>8</v>
      </c>
      <c r="L1544" s="608">
        <v>0</v>
      </c>
      <c r="N1544" s="603" t="s">
        <v>1044</v>
      </c>
    </row>
    <row r="1545" spans="1:14" ht="15.75" x14ac:dyDescent="0.2">
      <c r="A1545" s="606">
        <v>44816</v>
      </c>
      <c r="B1545" s="513" t="str">
        <f t="shared" si="14"/>
        <v>0912</v>
      </c>
      <c r="C1545" s="56">
        <v>2022</v>
      </c>
      <c r="D1545" s="607">
        <v>137</v>
      </c>
      <c r="E1545" s="607">
        <v>9</v>
      </c>
      <c r="F1545" s="607">
        <v>0</v>
      </c>
      <c r="G1545" s="607">
        <v>0</v>
      </c>
      <c r="H1545" s="607">
        <v>0</v>
      </c>
      <c r="I1545" s="607">
        <v>0</v>
      </c>
      <c r="J1545" s="607">
        <v>1</v>
      </c>
      <c r="K1545" s="608">
        <v>9</v>
      </c>
      <c r="L1545" s="608">
        <v>0</v>
      </c>
      <c r="N1545" s="603" t="s">
        <v>1044</v>
      </c>
    </row>
    <row r="1546" spans="1:14" ht="15.75" x14ac:dyDescent="0.2">
      <c r="A1546" s="606">
        <v>44817</v>
      </c>
      <c r="B1546" s="513" t="str">
        <f t="shared" si="14"/>
        <v>0913</v>
      </c>
      <c r="C1546" s="56">
        <v>2022</v>
      </c>
      <c r="D1546" s="607">
        <v>55</v>
      </c>
      <c r="E1546" s="607">
        <v>12</v>
      </c>
      <c r="F1546" s="607">
        <v>0</v>
      </c>
      <c r="G1546" s="607">
        <v>0</v>
      </c>
      <c r="H1546" s="607">
        <v>0</v>
      </c>
      <c r="I1546" s="607">
        <v>0</v>
      </c>
      <c r="J1546" s="607">
        <v>0</v>
      </c>
      <c r="K1546" s="608">
        <v>1</v>
      </c>
      <c r="L1546" s="608">
        <v>0</v>
      </c>
      <c r="N1546" s="603" t="s">
        <v>1044</v>
      </c>
    </row>
    <row r="1547" spans="1:14" ht="15.75" x14ac:dyDescent="0.2">
      <c r="A1547" s="606">
        <v>44818</v>
      </c>
      <c r="B1547" s="513" t="str">
        <f t="shared" si="14"/>
        <v>0914</v>
      </c>
      <c r="C1547" s="56">
        <v>2022</v>
      </c>
      <c r="D1547" s="607">
        <v>29</v>
      </c>
      <c r="E1547" s="607">
        <v>6</v>
      </c>
      <c r="F1547" s="607">
        <v>0</v>
      </c>
      <c r="G1547" s="607">
        <v>0</v>
      </c>
      <c r="H1547" s="607">
        <v>0</v>
      </c>
      <c r="I1547" s="607">
        <v>0</v>
      </c>
      <c r="J1547" s="607">
        <v>0</v>
      </c>
      <c r="K1547" s="608">
        <v>0</v>
      </c>
      <c r="L1547" s="608">
        <v>0</v>
      </c>
      <c r="N1547" s="603" t="s">
        <v>1044</v>
      </c>
    </row>
    <row r="1548" spans="1:14" ht="15.75" x14ac:dyDescent="0.2">
      <c r="A1548" s="606">
        <v>44819</v>
      </c>
      <c r="B1548" s="513" t="str">
        <f t="shared" si="14"/>
        <v>0915</v>
      </c>
      <c r="C1548" s="56">
        <v>2022</v>
      </c>
      <c r="D1548" s="607">
        <v>14</v>
      </c>
      <c r="E1548" s="607">
        <v>2</v>
      </c>
      <c r="F1548" s="607">
        <v>0</v>
      </c>
      <c r="G1548" s="607">
        <v>0</v>
      </c>
      <c r="H1548" s="607">
        <v>0</v>
      </c>
      <c r="I1548" s="607">
        <v>0</v>
      </c>
      <c r="J1548" s="607">
        <v>0</v>
      </c>
      <c r="K1548" s="608">
        <v>1</v>
      </c>
      <c r="L1548" s="608">
        <v>0</v>
      </c>
      <c r="N1548" s="603" t="s">
        <v>1044</v>
      </c>
    </row>
    <row r="1549" spans="1:14" ht="15.75" x14ac:dyDescent="0.2">
      <c r="A1549" s="606">
        <v>44820</v>
      </c>
      <c r="B1549" s="513" t="str">
        <f t="shared" si="14"/>
        <v>0916</v>
      </c>
      <c r="C1549" s="56">
        <v>2022</v>
      </c>
      <c r="D1549" s="607">
        <v>38</v>
      </c>
      <c r="E1549" s="607">
        <v>5</v>
      </c>
      <c r="F1549" s="607">
        <v>0</v>
      </c>
      <c r="G1549" s="607">
        <v>0</v>
      </c>
      <c r="H1549" s="607">
        <v>0</v>
      </c>
      <c r="I1549" s="607">
        <v>0</v>
      </c>
      <c r="J1549" s="607">
        <v>1</v>
      </c>
      <c r="K1549" s="608">
        <v>0</v>
      </c>
      <c r="L1549" s="608">
        <v>0</v>
      </c>
      <c r="N1549" s="603" t="s">
        <v>1044</v>
      </c>
    </row>
    <row r="1550" spans="1:14" ht="15.75" x14ac:dyDescent="0.2">
      <c r="A1550" s="606">
        <v>44821</v>
      </c>
      <c r="B1550" s="513" t="str">
        <f t="shared" si="14"/>
        <v>0917</v>
      </c>
      <c r="C1550" s="56">
        <v>2022</v>
      </c>
      <c r="D1550" s="607">
        <v>29</v>
      </c>
      <c r="E1550" s="607">
        <v>7</v>
      </c>
      <c r="F1550" s="607">
        <v>0</v>
      </c>
      <c r="G1550" s="607">
        <v>0</v>
      </c>
      <c r="H1550" s="607">
        <v>0</v>
      </c>
      <c r="I1550" s="607">
        <v>0</v>
      </c>
      <c r="J1550" s="607">
        <v>0</v>
      </c>
      <c r="K1550" s="608">
        <v>1</v>
      </c>
      <c r="L1550" s="608">
        <v>0</v>
      </c>
      <c r="N1550" s="603" t="s">
        <v>1044</v>
      </c>
    </row>
    <row r="1551" spans="1:14" ht="15.75" x14ac:dyDescent="0.2">
      <c r="A1551" s="606">
        <v>44822</v>
      </c>
      <c r="B1551" s="513" t="str">
        <f t="shared" si="14"/>
        <v>0918</v>
      </c>
      <c r="C1551" s="56">
        <v>2022</v>
      </c>
      <c r="D1551" s="607">
        <v>12</v>
      </c>
      <c r="E1551" s="607">
        <v>14</v>
      </c>
      <c r="F1551" s="607">
        <v>0</v>
      </c>
      <c r="G1551" s="607">
        <v>0</v>
      </c>
      <c r="H1551" s="607">
        <v>0</v>
      </c>
      <c r="I1551" s="607">
        <v>0</v>
      </c>
      <c r="J1551" s="607">
        <v>0</v>
      </c>
      <c r="K1551" s="608">
        <v>0</v>
      </c>
      <c r="L1551" s="608">
        <v>0</v>
      </c>
      <c r="N1551" s="603" t="s">
        <v>1044</v>
      </c>
    </row>
    <row r="1552" spans="1:14" ht="15.75" x14ac:dyDescent="0.2">
      <c r="A1552" s="606">
        <v>44823</v>
      </c>
      <c r="B1552" s="513" t="str">
        <f t="shared" si="14"/>
        <v>0919</v>
      </c>
      <c r="C1552" s="56">
        <v>2022</v>
      </c>
      <c r="D1552" s="607">
        <v>4</v>
      </c>
      <c r="E1552" s="607">
        <v>10</v>
      </c>
      <c r="F1552" s="607">
        <v>0</v>
      </c>
      <c r="G1552" s="607">
        <v>0</v>
      </c>
      <c r="H1552" s="607">
        <v>1</v>
      </c>
      <c r="I1552" s="607">
        <v>0</v>
      </c>
      <c r="J1552" s="607">
        <v>0</v>
      </c>
      <c r="K1552" s="608">
        <v>1</v>
      </c>
      <c r="L1552" s="608">
        <v>0</v>
      </c>
      <c r="N1552" s="603" t="s">
        <v>1044</v>
      </c>
    </row>
    <row r="1553" spans="1:14" ht="15.75" x14ac:dyDescent="0.2">
      <c r="A1553" s="606">
        <v>44824</v>
      </c>
      <c r="B1553" s="513" t="str">
        <f t="shared" si="14"/>
        <v>0920</v>
      </c>
      <c r="C1553" s="56">
        <v>2022</v>
      </c>
      <c r="D1553" s="607">
        <v>134</v>
      </c>
      <c r="E1553" s="607">
        <v>7</v>
      </c>
      <c r="F1553" s="607">
        <v>0</v>
      </c>
      <c r="G1553" s="607">
        <v>0</v>
      </c>
      <c r="H1553" s="607">
        <v>0</v>
      </c>
      <c r="I1553" s="607">
        <v>0</v>
      </c>
      <c r="J1553" s="607">
        <v>0</v>
      </c>
      <c r="K1553" s="608">
        <v>0</v>
      </c>
      <c r="L1553" s="608">
        <v>0</v>
      </c>
      <c r="N1553" s="603" t="s">
        <v>1044</v>
      </c>
    </row>
    <row r="1554" spans="1:14" ht="15.75" x14ac:dyDescent="0.2">
      <c r="A1554" s="606">
        <v>44825</v>
      </c>
      <c r="B1554" s="513" t="str">
        <f t="shared" si="14"/>
        <v>0921</v>
      </c>
      <c r="C1554" s="56">
        <v>2022</v>
      </c>
      <c r="D1554" s="607">
        <v>37</v>
      </c>
      <c r="E1554" s="607">
        <v>11</v>
      </c>
      <c r="F1554" s="607">
        <v>0</v>
      </c>
      <c r="G1554" s="607">
        <v>0</v>
      </c>
      <c r="H1554" s="607">
        <v>0</v>
      </c>
      <c r="I1554" s="607">
        <v>0</v>
      </c>
      <c r="J1554" s="607">
        <v>2</v>
      </c>
      <c r="K1554" s="608">
        <v>0</v>
      </c>
      <c r="L1554" s="608">
        <v>0</v>
      </c>
      <c r="N1554" s="603" t="s">
        <v>1044</v>
      </c>
    </row>
    <row r="1555" spans="1:14" ht="15.75" x14ac:dyDescent="0.2">
      <c r="A1555" s="606">
        <v>44826</v>
      </c>
      <c r="B1555" s="513" t="str">
        <f t="shared" si="14"/>
        <v>0922</v>
      </c>
      <c r="C1555" s="56">
        <v>2022</v>
      </c>
      <c r="D1555" s="607">
        <v>25</v>
      </c>
      <c r="E1555" s="607">
        <v>2</v>
      </c>
      <c r="F1555" s="607">
        <v>0</v>
      </c>
      <c r="G1555" s="607">
        <v>0</v>
      </c>
      <c r="H1555" s="607">
        <v>0</v>
      </c>
      <c r="I1555" s="607">
        <v>0</v>
      </c>
      <c r="J1555" s="607">
        <v>0</v>
      </c>
      <c r="K1555" s="608">
        <v>1</v>
      </c>
      <c r="L1555" s="608">
        <v>0</v>
      </c>
      <c r="N1555" s="603" t="s">
        <v>1044</v>
      </c>
    </row>
    <row r="1556" spans="1:14" ht="15.75" x14ac:dyDescent="0.2">
      <c r="A1556" s="606">
        <v>44827</v>
      </c>
      <c r="B1556" s="513" t="str">
        <f t="shared" si="14"/>
        <v>0923</v>
      </c>
      <c r="C1556" s="56">
        <v>2022</v>
      </c>
      <c r="D1556" s="607">
        <v>47</v>
      </c>
      <c r="E1556" s="607">
        <v>12</v>
      </c>
      <c r="F1556" s="607">
        <v>0</v>
      </c>
      <c r="G1556" s="607">
        <v>0</v>
      </c>
      <c r="H1556" s="607">
        <v>0</v>
      </c>
      <c r="I1556" s="607">
        <v>0</v>
      </c>
      <c r="J1556" s="607">
        <v>1</v>
      </c>
      <c r="K1556" s="608">
        <v>0</v>
      </c>
      <c r="L1556" s="608">
        <v>0</v>
      </c>
      <c r="N1556" s="603" t="s">
        <v>1044</v>
      </c>
    </row>
    <row r="1557" spans="1:14" ht="15.75" x14ac:dyDescent="0.2">
      <c r="A1557" s="606">
        <v>44828</v>
      </c>
      <c r="B1557" s="513" t="str">
        <f t="shared" si="14"/>
        <v>0924</v>
      </c>
      <c r="C1557" s="56">
        <v>2022</v>
      </c>
      <c r="D1557" s="607">
        <v>33</v>
      </c>
      <c r="E1557" s="607">
        <v>14</v>
      </c>
      <c r="F1557" s="607">
        <v>0</v>
      </c>
      <c r="G1557" s="607">
        <v>0</v>
      </c>
      <c r="H1557" s="607">
        <v>0</v>
      </c>
      <c r="I1557" s="607">
        <v>0</v>
      </c>
      <c r="J1557" s="607">
        <v>0</v>
      </c>
      <c r="K1557" s="608">
        <v>0</v>
      </c>
      <c r="L1557" s="608">
        <v>0</v>
      </c>
      <c r="N1557" s="603" t="s">
        <v>1044</v>
      </c>
    </row>
    <row r="1558" spans="1:14" ht="15.75" x14ac:dyDescent="0.2">
      <c r="A1558" s="606">
        <v>44829</v>
      </c>
      <c r="B1558" s="513" t="str">
        <f t="shared" si="14"/>
        <v>0925</v>
      </c>
      <c r="C1558" s="56">
        <v>2022</v>
      </c>
      <c r="D1558" s="607">
        <v>79</v>
      </c>
      <c r="E1558" s="607">
        <v>19</v>
      </c>
      <c r="F1558" s="607">
        <v>0</v>
      </c>
      <c r="G1558" s="607">
        <v>0</v>
      </c>
      <c r="H1558" s="607">
        <v>0</v>
      </c>
      <c r="I1558" s="607">
        <v>0</v>
      </c>
      <c r="J1558" s="607">
        <v>3</v>
      </c>
      <c r="K1558" s="608">
        <v>0</v>
      </c>
      <c r="L1558" s="608">
        <v>0</v>
      </c>
      <c r="N1558" s="603" t="s">
        <v>1044</v>
      </c>
    </row>
    <row r="1559" spans="1:14" ht="15.75" x14ac:dyDescent="0.2">
      <c r="A1559" s="606">
        <v>44830</v>
      </c>
      <c r="B1559" s="513" t="str">
        <f t="shared" si="14"/>
        <v>0926</v>
      </c>
      <c r="C1559" s="56">
        <v>2022</v>
      </c>
      <c r="D1559" s="607">
        <v>219</v>
      </c>
      <c r="E1559" s="607">
        <v>23</v>
      </c>
      <c r="F1559" s="607">
        <v>0</v>
      </c>
      <c r="G1559" s="607">
        <v>0</v>
      </c>
      <c r="H1559" s="607">
        <v>0</v>
      </c>
      <c r="I1559" s="607">
        <v>0</v>
      </c>
      <c r="J1559" s="607">
        <v>0</v>
      </c>
      <c r="K1559" s="608">
        <v>3</v>
      </c>
      <c r="L1559" s="608">
        <v>0</v>
      </c>
      <c r="N1559" s="603" t="s">
        <v>1044</v>
      </c>
    </row>
    <row r="1560" spans="1:14" ht="15.75" x14ac:dyDescent="0.2">
      <c r="A1560" s="606">
        <v>44831</v>
      </c>
      <c r="B1560" s="513" t="str">
        <f t="shared" si="14"/>
        <v>0927</v>
      </c>
      <c r="C1560" s="56">
        <v>2022</v>
      </c>
      <c r="D1560" s="607">
        <v>311</v>
      </c>
      <c r="E1560" s="607">
        <v>58</v>
      </c>
      <c r="F1560" s="607">
        <v>0</v>
      </c>
      <c r="G1560" s="607">
        <v>0</v>
      </c>
      <c r="H1560" s="607">
        <v>0</v>
      </c>
      <c r="I1560" s="607">
        <v>0</v>
      </c>
      <c r="J1560" s="607">
        <v>0</v>
      </c>
      <c r="K1560" s="608">
        <v>1</v>
      </c>
      <c r="L1560" s="608">
        <v>0</v>
      </c>
      <c r="N1560" s="603" t="s">
        <v>1044</v>
      </c>
    </row>
    <row r="1561" spans="1:14" ht="15.75" x14ac:dyDescent="0.2">
      <c r="A1561" s="606">
        <v>44832</v>
      </c>
      <c r="B1561" s="513" t="str">
        <f t="shared" si="14"/>
        <v>0928</v>
      </c>
      <c r="C1561" s="56">
        <v>2022</v>
      </c>
      <c r="D1561" s="607">
        <v>106</v>
      </c>
      <c r="E1561" s="607">
        <v>21</v>
      </c>
      <c r="F1561" s="607">
        <v>0</v>
      </c>
      <c r="G1561" s="607">
        <v>0</v>
      </c>
      <c r="H1561" s="607">
        <v>0</v>
      </c>
      <c r="I1561" s="607">
        <v>0</v>
      </c>
      <c r="J1561" s="607">
        <v>2</v>
      </c>
      <c r="K1561" s="608">
        <v>2</v>
      </c>
      <c r="L1561" s="608">
        <v>0</v>
      </c>
      <c r="N1561" s="603" t="s">
        <v>1044</v>
      </c>
    </row>
    <row r="1562" spans="1:14" ht="15.75" x14ac:dyDescent="0.2">
      <c r="A1562" s="606">
        <v>44833</v>
      </c>
      <c r="B1562" s="513" t="str">
        <f t="shared" si="14"/>
        <v>0929</v>
      </c>
      <c r="C1562" s="56">
        <v>2022</v>
      </c>
      <c r="D1562" s="607">
        <v>63</v>
      </c>
      <c r="E1562" s="607">
        <v>23</v>
      </c>
      <c r="F1562" s="607">
        <v>0</v>
      </c>
      <c r="G1562" s="607">
        <v>0</v>
      </c>
      <c r="H1562" s="607">
        <v>0</v>
      </c>
      <c r="I1562" s="607">
        <v>0</v>
      </c>
      <c r="J1562" s="607">
        <v>2</v>
      </c>
      <c r="K1562" s="608">
        <v>2</v>
      </c>
      <c r="L1562" s="608">
        <v>0</v>
      </c>
      <c r="N1562" s="603" t="s">
        <v>1044</v>
      </c>
    </row>
    <row r="1563" spans="1:14" ht="15.75" x14ac:dyDescent="0.2">
      <c r="A1563" s="606">
        <v>44834</v>
      </c>
      <c r="B1563" s="513" t="str">
        <f t="shared" si="14"/>
        <v>0930</v>
      </c>
      <c r="C1563" s="56">
        <v>2022</v>
      </c>
      <c r="D1563" s="607">
        <v>18</v>
      </c>
      <c r="E1563" s="607">
        <v>17</v>
      </c>
      <c r="F1563" s="607">
        <v>0</v>
      </c>
      <c r="G1563" s="607">
        <v>0</v>
      </c>
      <c r="H1563" s="607">
        <v>0</v>
      </c>
      <c r="I1563" s="607">
        <v>0</v>
      </c>
      <c r="J1563" s="607">
        <v>0</v>
      </c>
      <c r="K1563" s="608">
        <v>2</v>
      </c>
      <c r="L1563" s="608">
        <v>0</v>
      </c>
      <c r="N1563" s="603" t="s">
        <v>1044</v>
      </c>
    </row>
    <row r="1564" spans="1:14" ht="15.75" x14ac:dyDescent="0.2">
      <c r="A1564" s="606">
        <v>44835</v>
      </c>
      <c r="B1564" s="513" t="str">
        <f t="shared" si="14"/>
        <v>1001</v>
      </c>
      <c r="C1564" s="56">
        <v>2022</v>
      </c>
      <c r="D1564" s="607">
        <v>15</v>
      </c>
      <c r="E1564" s="607">
        <v>10</v>
      </c>
      <c r="F1564" s="607">
        <v>0</v>
      </c>
      <c r="G1564" s="607">
        <v>0</v>
      </c>
      <c r="H1564" s="607">
        <v>0</v>
      </c>
      <c r="I1564" s="607">
        <v>0</v>
      </c>
      <c r="J1564" s="607">
        <v>0</v>
      </c>
      <c r="K1564" s="608">
        <v>1</v>
      </c>
      <c r="L1564" s="608">
        <v>0</v>
      </c>
      <c r="N1564" s="603" t="s">
        <v>1044</v>
      </c>
    </row>
    <row r="1565" spans="1:14" ht="15.75" x14ac:dyDescent="0.2">
      <c r="A1565" s="606">
        <v>44836</v>
      </c>
      <c r="B1565" s="513" t="str">
        <f t="shared" si="14"/>
        <v>1002</v>
      </c>
      <c r="C1565" s="56">
        <v>2022</v>
      </c>
      <c r="D1565" s="607">
        <v>31</v>
      </c>
      <c r="E1565" s="607">
        <v>6</v>
      </c>
      <c r="F1565" s="607">
        <v>0</v>
      </c>
      <c r="G1565" s="607">
        <v>0</v>
      </c>
      <c r="H1565" s="607">
        <v>0</v>
      </c>
      <c r="I1565" s="607">
        <v>0</v>
      </c>
      <c r="J1565" s="607">
        <v>0</v>
      </c>
      <c r="K1565" s="608">
        <v>2</v>
      </c>
      <c r="L1565" s="608">
        <v>0</v>
      </c>
      <c r="N1565" s="603" t="s">
        <v>1044</v>
      </c>
    </row>
    <row r="1566" spans="1:14" ht="15.75" x14ac:dyDescent="0.2">
      <c r="A1566" s="606">
        <v>44837</v>
      </c>
      <c r="B1566" s="513" t="str">
        <f t="shared" si="14"/>
        <v>1003</v>
      </c>
      <c r="C1566" s="56">
        <v>2022</v>
      </c>
      <c r="D1566" s="607">
        <v>34</v>
      </c>
      <c r="E1566" s="607">
        <v>13</v>
      </c>
      <c r="F1566" s="607">
        <v>0</v>
      </c>
      <c r="G1566" s="607">
        <v>0</v>
      </c>
      <c r="H1566" s="607">
        <v>0</v>
      </c>
      <c r="I1566" s="607">
        <v>0</v>
      </c>
      <c r="J1566" s="607">
        <v>0</v>
      </c>
      <c r="K1566" s="608">
        <v>2</v>
      </c>
      <c r="L1566" s="608">
        <v>0</v>
      </c>
      <c r="N1566" s="603" t="s">
        <v>1044</v>
      </c>
    </row>
    <row r="1567" spans="1:14" ht="15.75" x14ac:dyDescent="0.2">
      <c r="A1567" s="606">
        <v>44838</v>
      </c>
      <c r="B1567" s="513" t="str">
        <f t="shared" si="14"/>
        <v>1004</v>
      </c>
      <c r="C1567" s="56">
        <v>2022</v>
      </c>
      <c r="D1567" s="607">
        <v>45</v>
      </c>
      <c r="E1567" s="607">
        <v>6</v>
      </c>
      <c r="F1567" s="607">
        <v>0</v>
      </c>
      <c r="G1567" s="607">
        <v>0</v>
      </c>
      <c r="H1567" s="607">
        <v>0</v>
      </c>
      <c r="I1567" s="607">
        <v>0</v>
      </c>
      <c r="J1567" s="607">
        <v>1</v>
      </c>
      <c r="K1567" s="608">
        <v>0</v>
      </c>
      <c r="L1567" s="608">
        <v>0</v>
      </c>
      <c r="N1567" s="603" t="s">
        <v>1044</v>
      </c>
    </row>
    <row r="1568" spans="1:14" ht="15.75" x14ac:dyDescent="0.2">
      <c r="A1568" s="606">
        <v>44839</v>
      </c>
      <c r="B1568" s="513" t="str">
        <f t="shared" si="14"/>
        <v>1005</v>
      </c>
      <c r="C1568" s="56">
        <v>2022</v>
      </c>
      <c r="D1568" s="607">
        <v>28</v>
      </c>
      <c r="E1568" s="607">
        <v>8</v>
      </c>
      <c r="F1568" s="607">
        <v>0</v>
      </c>
      <c r="G1568" s="607">
        <v>0</v>
      </c>
      <c r="H1568" s="607">
        <v>0</v>
      </c>
      <c r="I1568" s="607">
        <v>0</v>
      </c>
      <c r="J1568" s="607">
        <v>0</v>
      </c>
      <c r="K1568" s="608">
        <v>2</v>
      </c>
      <c r="L1568" s="608">
        <v>0</v>
      </c>
      <c r="N1568" s="603" t="s">
        <v>1044</v>
      </c>
    </row>
    <row r="1569" spans="1:14" ht="15.75" x14ac:dyDescent="0.2">
      <c r="A1569" s="606">
        <v>44840</v>
      </c>
      <c r="B1569" s="513" t="str">
        <f t="shared" si="14"/>
        <v>1006</v>
      </c>
      <c r="C1569" s="56">
        <v>2022</v>
      </c>
      <c r="D1569" s="607">
        <v>22</v>
      </c>
      <c r="E1569" s="607">
        <v>6</v>
      </c>
      <c r="F1569" s="607">
        <v>0</v>
      </c>
      <c r="G1569" s="607">
        <v>0</v>
      </c>
      <c r="H1569" s="607">
        <v>0</v>
      </c>
      <c r="I1569" s="607">
        <v>0</v>
      </c>
      <c r="J1569" s="607">
        <v>0</v>
      </c>
      <c r="K1569" s="608">
        <v>0</v>
      </c>
      <c r="L1569" s="608">
        <v>0</v>
      </c>
      <c r="N1569" s="603" t="s">
        <v>1044</v>
      </c>
    </row>
    <row r="1570" spans="1:14" ht="15.75" x14ac:dyDescent="0.2">
      <c r="A1570" s="606">
        <v>44841</v>
      </c>
      <c r="B1570" s="513" t="str">
        <f t="shared" si="14"/>
        <v>1007</v>
      </c>
      <c r="C1570" s="56">
        <v>2022</v>
      </c>
      <c r="D1570" s="607">
        <v>13</v>
      </c>
      <c r="E1570" s="607">
        <v>1</v>
      </c>
      <c r="F1570" s="607">
        <v>0</v>
      </c>
      <c r="G1570" s="607">
        <v>0</v>
      </c>
      <c r="H1570" s="607">
        <v>0</v>
      </c>
      <c r="I1570" s="607">
        <v>0</v>
      </c>
      <c r="J1570" s="607">
        <v>-1</v>
      </c>
      <c r="K1570" s="608">
        <v>1</v>
      </c>
      <c r="L1570" s="608">
        <v>0</v>
      </c>
      <c r="N1570" s="603" t="s">
        <v>1044</v>
      </c>
    </row>
    <row r="1571" spans="1:14" ht="15.75" x14ac:dyDescent="0.2">
      <c r="A1571" s="606">
        <v>44842</v>
      </c>
      <c r="B1571" s="513" t="str">
        <f t="shared" si="14"/>
        <v>1008</v>
      </c>
      <c r="C1571" s="56">
        <v>2022</v>
      </c>
      <c r="D1571" s="607">
        <v>14</v>
      </c>
      <c r="E1571" s="607">
        <v>5</v>
      </c>
      <c r="F1571" s="607">
        <v>0</v>
      </c>
      <c r="G1571" s="607">
        <v>0</v>
      </c>
      <c r="H1571" s="607">
        <v>0</v>
      </c>
      <c r="I1571" s="607">
        <v>0</v>
      </c>
      <c r="J1571" s="607">
        <v>0</v>
      </c>
      <c r="K1571" s="608">
        <v>1</v>
      </c>
      <c r="L1571" s="608">
        <v>0</v>
      </c>
      <c r="N1571" s="603" t="s">
        <v>1044</v>
      </c>
    </row>
    <row r="1572" spans="1:14" ht="15.75" x14ac:dyDescent="0.2">
      <c r="A1572" s="606">
        <v>44843</v>
      </c>
      <c r="B1572" s="513" t="str">
        <f t="shared" si="14"/>
        <v>1009</v>
      </c>
      <c r="C1572" s="56">
        <v>2022</v>
      </c>
      <c r="D1572" s="607">
        <v>13</v>
      </c>
      <c r="E1572" s="607">
        <v>0</v>
      </c>
      <c r="F1572" s="607">
        <v>0</v>
      </c>
      <c r="G1572" s="607">
        <v>0</v>
      </c>
      <c r="H1572" s="607">
        <v>1</v>
      </c>
      <c r="I1572" s="607">
        <v>0</v>
      </c>
      <c r="J1572" s="607">
        <v>0</v>
      </c>
      <c r="K1572" s="608">
        <v>0</v>
      </c>
      <c r="L1572" s="608">
        <v>0</v>
      </c>
      <c r="N1572" s="603" t="s">
        <v>1044</v>
      </c>
    </row>
    <row r="1573" spans="1:14" ht="15.75" x14ac:dyDescent="0.2">
      <c r="A1573" s="606">
        <v>44844</v>
      </c>
      <c r="B1573" s="513" t="str">
        <f t="shared" si="14"/>
        <v>1010</v>
      </c>
      <c r="C1573" s="56">
        <v>2022</v>
      </c>
      <c r="D1573" s="607">
        <v>28</v>
      </c>
      <c r="E1573" s="607">
        <v>4</v>
      </c>
      <c r="F1573" s="607">
        <v>0</v>
      </c>
      <c r="G1573" s="607">
        <v>0</v>
      </c>
      <c r="H1573" s="607">
        <v>0</v>
      </c>
      <c r="I1573" s="607">
        <v>0</v>
      </c>
      <c r="J1573" s="607">
        <v>0</v>
      </c>
      <c r="K1573" s="608">
        <v>0</v>
      </c>
      <c r="L1573" s="608">
        <v>0</v>
      </c>
      <c r="N1573" s="603" t="s">
        <v>1044</v>
      </c>
    </row>
    <row r="1574" spans="1:14" ht="15.75" x14ac:dyDescent="0.2">
      <c r="A1574" s="606">
        <v>44845</v>
      </c>
      <c r="B1574" s="513" t="str">
        <f t="shared" ref="B1574:B1637" si="15">CONCATENATE(TEXT(A1574,"mm"),TEXT(A1574,"dd"))</f>
        <v>1011</v>
      </c>
      <c r="C1574" s="56">
        <v>2022</v>
      </c>
      <c r="D1574" s="607">
        <v>43</v>
      </c>
      <c r="E1574" s="607">
        <v>7</v>
      </c>
      <c r="F1574" s="607">
        <v>0</v>
      </c>
      <c r="G1574" s="607">
        <v>0</v>
      </c>
      <c r="H1574" s="607">
        <v>0</v>
      </c>
      <c r="I1574" s="607">
        <v>0</v>
      </c>
      <c r="J1574" s="607">
        <v>0</v>
      </c>
      <c r="K1574" s="608">
        <v>0</v>
      </c>
      <c r="L1574" s="608">
        <v>0</v>
      </c>
      <c r="N1574" s="603" t="s">
        <v>1044</v>
      </c>
    </row>
    <row r="1575" spans="1:14" ht="15.75" x14ac:dyDescent="0.2">
      <c r="A1575" s="606">
        <v>44846</v>
      </c>
      <c r="B1575" s="513" t="str">
        <f t="shared" si="15"/>
        <v>1012</v>
      </c>
      <c r="C1575" s="56">
        <v>2022</v>
      </c>
      <c r="D1575" s="607">
        <v>28</v>
      </c>
      <c r="E1575" s="607">
        <v>1</v>
      </c>
      <c r="F1575" s="607">
        <v>0</v>
      </c>
      <c r="G1575" s="607">
        <v>0</v>
      </c>
      <c r="H1575" s="607">
        <v>0</v>
      </c>
      <c r="I1575" s="607">
        <v>0</v>
      </c>
      <c r="J1575" s="607">
        <v>0</v>
      </c>
      <c r="K1575" s="608">
        <v>1</v>
      </c>
      <c r="L1575" s="608">
        <v>0</v>
      </c>
      <c r="N1575" s="603" t="s">
        <v>1044</v>
      </c>
    </row>
    <row r="1576" spans="1:14" ht="15.75" x14ac:dyDescent="0.2">
      <c r="A1576" s="606">
        <v>44847</v>
      </c>
      <c r="B1576" s="513" t="str">
        <f t="shared" si="15"/>
        <v>1013</v>
      </c>
      <c r="C1576" s="56">
        <v>2022</v>
      </c>
      <c r="D1576" s="607">
        <v>29</v>
      </c>
      <c r="E1576" s="607">
        <v>3</v>
      </c>
      <c r="F1576" s="607">
        <v>0</v>
      </c>
      <c r="G1576" s="607">
        <v>0</v>
      </c>
      <c r="H1576" s="607">
        <v>0</v>
      </c>
      <c r="I1576" s="607">
        <v>0</v>
      </c>
      <c r="J1576" s="607">
        <v>0</v>
      </c>
      <c r="K1576" s="608">
        <v>0</v>
      </c>
      <c r="L1576" s="608">
        <v>0</v>
      </c>
      <c r="N1576" s="603" t="s">
        <v>1044</v>
      </c>
    </row>
    <row r="1577" spans="1:14" ht="15.75" x14ac:dyDescent="0.2">
      <c r="A1577" s="606">
        <v>44848</v>
      </c>
      <c r="B1577" s="513" t="str">
        <f t="shared" si="15"/>
        <v>1014</v>
      </c>
      <c r="C1577" s="56">
        <v>2022</v>
      </c>
      <c r="D1577" s="607">
        <v>72</v>
      </c>
      <c r="E1577" s="607">
        <v>7</v>
      </c>
      <c r="F1577" s="607">
        <v>0</v>
      </c>
      <c r="G1577" s="607">
        <v>0</v>
      </c>
      <c r="H1577" s="607">
        <v>1</v>
      </c>
      <c r="I1577" s="607">
        <v>1</v>
      </c>
      <c r="J1577" s="607">
        <v>0</v>
      </c>
      <c r="K1577" s="608">
        <v>4</v>
      </c>
      <c r="L1577" s="608">
        <v>0</v>
      </c>
      <c r="N1577" s="603" t="s">
        <v>1044</v>
      </c>
    </row>
    <row r="1578" spans="1:14" ht="15.75" x14ac:dyDescent="0.2">
      <c r="A1578" s="606">
        <v>44849</v>
      </c>
      <c r="B1578" s="513" t="str">
        <f t="shared" si="15"/>
        <v>1015</v>
      </c>
      <c r="C1578" s="56">
        <v>2022</v>
      </c>
      <c r="D1578" s="607">
        <v>28</v>
      </c>
      <c r="E1578" s="607">
        <v>6</v>
      </c>
      <c r="F1578" s="607">
        <v>0</v>
      </c>
      <c r="G1578" s="607">
        <v>0</v>
      </c>
      <c r="H1578" s="607">
        <v>2</v>
      </c>
      <c r="I1578" s="607">
        <v>0</v>
      </c>
      <c r="J1578" s="607">
        <v>0</v>
      </c>
      <c r="K1578" s="608">
        <v>0</v>
      </c>
      <c r="L1578" s="608">
        <v>0</v>
      </c>
      <c r="N1578" s="603" t="s">
        <v>1044</v>
      </c>
    </row>
    <row r="1579" spans="1:14" ht="15.75" x14ac:dyDescent="0.2">
      <c r="A1579" s="606">
        <v>44850</v>
      </c>
      <c r="B1579" s="513" t="str">
        <f t="shared" si="15"/>
        <v>1016</v>
      </c>
      <c r="C1579" s="56">
        <v>2022</v>
      </c>
      <c r="D1579" s="607">
        <v>50</v>
      </c>
      <c r="E1579" s="607">
        <v>8</v>
      </c>
      <c r="F1579" s="607">
        <v>0</v>
      </c>
      <c r="G1579" s="607">
        <v>0</v>
      </c>
      <c r="H1579" s="607">
        <v>0</v>
      </c>
      <c r="I1579" s="607">
        <v>0</v>
      </c>
      <c r="J1579" s="607">
        <v>0</v>
      </c>
      <c r="K1579" s="608">
        <v>3</v>
      </c>
      <c r="L1579" s="608">
        <v>0</v>
      </c>
      <c r="N1579" s="603" t="s">
        <v>1044</v>
      </c>
    </row>
    <row r="1580" spans="1:14" ht="15.75" x14ac:dyDescent="0.2">
      <c r="A1580" s="606">
        <v>44851</v>
      </c>
      <c r="B1580" s="513" t="str">
        <f t="shared" si="15"/>
        <v>1017</v>
      </c>
      <c r="C1580" s="56">
        <v>2022</v>
      </c>
      <c r="D1580" s="607">
        <v>33</v>
      </c>
      <c r="E1580" s="607">
        <v>4</v>
      </c>
      <c r="F1580" s="607">
        <v>0</v>
      </c>
      <c r="G1580" s="607">
        <v>0</v>
      </c>
      <c r="H1580" s="607">
        <v>2</v>
      </c>
      <c r="I1580" s="607">
        <v>0</v>
      </c>
      <c r="J1580" s="607">
        <v>0</v>
      </c>
      <c r="K1580" s="608">
        <v>2</v>
      </c>
      <c r="L1580" s="608">
        <v>0</v>
      </c>
      <c r="N1580" s="603" t="s">
        <v>1044</v>
      </c>
    </row>
    <row r="1581" spans="1:14" ht="15.75" x14ac:dyDescent="0.2">
      <c r="A1581" s="606">
        <v>44852</v>
      </c>
      <c r="B1581" s="513" t="str">
        <f t="shared" si="15"/>
        <v>1018</v>
      </c>
      <c r="C1581" s="56">
        <v>2022</v>
      </c>
      <c r="D1581" s="607">
        <v>42</v>
      </c>
      <c r="E1581" s="607">
        <v>6</v>
      </c>
      <c r="F1581" s="607">
        <v>0</v>
      </c>
      <c r="G1581" s="607">
        <v>0</v>
      </c>
      <c r="H1581" s="607">
        <v>3</v>
      </c>
      <c r="I1581" s="607">
        <v>1</v>
      </c>
      <c r="J1581" s="607">
        <v>0</v>
      </c>
      <c r="K1581" s="608">
        <v>2</v>
      </c>
      <c r="L1581" s="608">
        <v>0</v>
      </c>
      <c r="N1581" s="603" t="s">
        <v>1044</v>
      </c>
    </row>
    <row r="1582" spans="1:14" ht="15.75" x14ac:dyDescent="0.2">
      <c r="A1582" s="606">
        <v>44853</v>
      </c>
      <c r="B1582" s="513" t="str">
        <f t="shared" si="15"/>
        <v>1019</v>
      </c>
      <c r="C1582" s="56">
        <v>2022</v>
      </c>
      <c r="D1582" s="607">
        <v>18</v>
      </c>
      <c r="E1582" s="607">
        <v>2</v>
      </c>
      <c r="F1582" s="607">
        <v>0</v>
      </c>
      <c r="G1582" s="607">
        <v>0</v>
      </c>
      <c r="H1582" s="607">
        <v>1</v>
      </c>
      <c r="I1582" s="607">
        <v>1</v>
      </c>
      <c r="J1582" s="607">
        <v>0</v>
      </c>
      <c r="K1582" s="608">
        <v>1</v>
      </c>
      <c r="L1582" s="608">
        <v>0</v>
      </c>
      <c r="N1582" s="603" t="s">
        <v>1044</v>
      </c>
    </row>
    <row r="1583" spans="1:14" ht="15.75" x14ac:dyDescent="0.2">
      <c r="A1583" s="606">
        <v>44854</v>
      </c>
      <c r="B1583" s="513" t="str">
        <f t="shared" si="15"/>
        <v>1020</v>
      </c>
      <c r="C1583" s="56">
        <v>2022</v>
      </c>
      <c r="D1583" s="607">
        <v>37</v>
      </c>
      <c r="E1583" s="607">
        <v>4</v>
      </c>
      <c r="F1583" s="607">
        <v>0</v>
      </c>
      <c r="G1583" s="607">
        <v>0</v>
      </c>
      <c r="H1583" s="607">
        <v>3</v>
      </c>
      <c r="I1583" s="607">
        <v>1</v>
      </c>
      <c r="J1583" s="607">
        <v>2</v>
      </c>
      <c r="K1583" s="608">
        <v>3</v>
      </c>
      <c r="L1583" s="608">
        <v>0</v>
      </c>
      <c r="N1583" s="603" t="s">
        <v>1044</v>
      </c>
    </row>
    <row r="1584" spans="1:14" ht="15.75" x14ac:dyDescent="0.2">
      <c r="A1584" s="606">
        <v>44855</v>
      </c>
      <c r="B1584" s="513" t="str">
        <f t="shared" si="15"/>
        <v>1021</v>
      </c>
      <c r="C1584" s="56">
        <v>2022</v>
      </c>
      <c r="D1584" s="607">
        <v>48</v>
      </c>
      <c r="E1584" s="607">
        <v>7</v>
      </c>
      <c r="F1584" s="607">
        <v>0</v>
      </c>
      <c r="G1584" s="607">
        <v>0</v>
      </c>
      <c r="H1584" s="607">
        <v>1</v>
      </c>
      <c r="I1584" s="607">
        <v>1</v>
      </c>
      <c r="J1584" s="607">
        <v>0</v>
      </c>
      <c r="K1584" s="608">
        <v>5</v>
      </c>
      <c r="L1584" s="608">
        <v>0</v>
      </c>
      <c r="N1584" s="603" t="s">
        <v>1044</v>
      </c>
    </row>
    <row r="1585" spans="1:14" ht="15.75" x14ac:dyDescent="0.2">
      <c r="A1585" s="606">
        <v>44856</v>
      </c>
      <c r="B1585" s="513" t="str">
        <f t="shared" si="15"/>
        <v>1022</v>
      </c>
      <c r="C1585" s="56">
        <v>2022</v>
      </c>
      <c r="D1585" s="607">
        <v>21</v>
      </c>
      <c r="E1585" s="607">
        <v>1</v>
      </c>
      <c r="F1585" s="607">
        <v>0</v>
      </c>
      <c r="G1585" s="607">
        <v>0</v>
      </c>
      <c r="H1585" s="607">
        <v>1</v>
      </c>
      <c r="I1585" s="607">
        <v>1</v>
      </c>
      <c r="J1585" s="607">
        <v>0</v>
      </c>
      <c r="K1585" s="608">
        <v>4</v>
      </c>
      <c r="L1585" s="608">
        <v>0</v>
      </c>
      <c r="N1585" s="603" t="s">
        <v>1044</v>
      </c>
    </row>
    <row r="1586" spans="1:14" ht="15.75" x14ac:dyDescent="0.2">
      <c r="A1586" s="606">
        <v>44857</v>
      </c>
      <c r="B1586" s="513" t="str">
        <f t="shared" si="15"/>
        <v>1023</v>
      </c>
      <c r="C1586" s="56">
        <v>2022</v>
      </c>
      <c r="D1586" s="607">
        <v>31</v>
      </c>
      <c r="E1586" s="607">
        <v>3</v>
      </c>
      <c r="F1586" s="607">
        <v>0</v>
      </c>
      <c r="G1586" s="607">
        <v>0</v>
      </c>
      <c r="H1586" s="607">
        <v>4</v>
      </c>
      <c r="I1586" s="607">
        <v>2</v>
      </c>
      <c r="J1586" s="607">
        <v>0</v>
      </c>
      <c r="K1586" s="608">
        <v>4</v>
      </c>
      <c r="L1586" s="608">
        <v>0</v>
      </c>
      <c r="N1586" s="603" t="s">
        <v>1044</v>
      </c>
    </row>
    <row r="1587" spans="1:14" ht="15.75" x14ac:dyDescent="0.2">
      <c r="A1587" s="606">
        <v>44858</v>
      </c>
      <c r="B1587" s="513" t="str">
        <f t="shared" si="15"/>
        <v>1024</v>
      </c>
      <c r="C1587" s="56">
        <v>2022</v>
      </c>
      <c r="D1587" s="607">
        <v>109</v>
      </c>
      <c r="E1587" s="607">
        <v>1</v>
      </c>
      <c r="F1587" s="607">
        <v>3</v>
      </c>
      <c r="G1587" s="607">
        <v>0</v>
      </c>
      <c r="H1587" s="607">
        <v>3</v>
      </c>
      <c r="I1587" s="607">
        <v>0</v>
      </c>
      <c r="J1587" s="607">
        <v>0</v>
      </c>
      <c r="K1587" s="608">
        <v>1</v>
      </c>
      <c r="L1587" s="608">
        <v>0</v>
      </c>
      <c r="N1587" s="603" t="s">
        <v>1044</v>
      </c>
    </row>
    <row r="1588" spans="1:14" ht="15.75" x14ac:dyDescent="0.2">
      <c r="A1588" s="606">
        <v>44859</v>
      </c>
      <c r="B1588" s="513" t="str">
        <f t="shared" si="15"/>
        <v>1025</v>
      </c>
      <c r="C1588" s="56">
        <v>2022</v>
      </c>
      <c r="D1588" s="607">
        <v>40</v>
      </c>
      <c r="E1588" s="607">
        <v>2</v>
      </c>
      <c r="F1588" s="607">
        <v>0</v>
      </c>
      <c r="G1588" s="607">
        <v>0</v>
      </c>
      <c r="H1588" s="607">
        <v>12</v>
      </c>
      <c r="I1588" s="607">
        <v>0</v>
      </c>
      <c r="J1588" s="607">
        <v>0</v>
      </c>
      <c r="K1588" s="608">
        <v>7</v>
      </c>
      <c r="L1588" s="608">
        <v>0</v>
      </c>
      <c r="N1588" s="603" t="s">
        <v>1044</v>
      </c>
    </row>
    <row r="1589" spans="1:14" ht="15.75" x14ac:dyDescent="0.2">
      <c r="A1589" s="606">
        <v>44860</v>
      </c>
      <c r="B1589" s="513" t="str">
        <f t="shared" si="15"/>
        <v>1026</v>
      </c>
      <c r="C1589" s="56">
        <v>2022</v>
      </c>
      <c r="D1589" s="607">
        <v>71</v>
      </c>
      <c r="E1589" s="607">
        <v>2</v>
      </c>
      <c r="F1589" s="607">
        <v>0</v>
      </c>
      <c r="G1589" s="607">
        <v>0</v>
      </c>
      <c r="H1589" s="607">
        <v>4</v>
      </c>
      <c r="I1589" s="607">
        <v>5</v>
      </c>
      <c r="J1589" s="607">
        <v>1</v>
      </c>
      <c r="K1589" s="608">
        <v>8</v>
      </c>
      <c r="L1589" s="608">
        <v>0</v>
      </c>
      <c r="N1589" s="603" t="s">
        <v>1044</v>
      </c>
    </row>
    <row r="1590" spans="1:14" ht="15.75" x14ac:dyDescent="0.2">
      <c r="A1590" s="606">
        <v>44861</v>
      </c>
      <c r="B1590" s="513" t="str">
        <f t="shared" si="15"/>
        <v>1027</v>
      </c>
      <c r="C1590" s="56">
        <v>2022</v>
      </c>
      <c r="D1590" s="607">
        <v>242</v>
      </c>
      <c r="E1590" s="607">
        <v>2</v>
      </c>
      <c r="F1590" s="607">
        <v>0</v>
      </c>
      <c r="G1590" s="607">
        <v>0</v>
      </c>
      <c r="H1590" s="607">
        <v>16</v>
      </c>
      <c r="I1590" s="607">
        <v>1</v>
      </c>
      <c r="J1590" s="607">
        <v>0</v>
      </c>
      <c r="K1590" s="608">
        <v>9</v>
      </c>
      <c r="L1590" s="608">
        <v>0</v>
      </c>
      <c r="N1590" s="603" t="s">
        <v>1044</v>
      </c>
    </row>
    <row r="1591" spans="1:14" ht="15.75" x14ac:dyDescent="0.2">
      <c r="A1591" s="606">
        <v>44862</v>
      </c>
      <c r="B1591" s="513" t="str">
        <f t="shared" si="15"/>
        <v>1028</v>
      </c>
      <c r="C1591" s="56">
        <v>2022</v>
      </c>
      <c r="D1591" s="607">
        <v>460</v>
      </c>
      <c r="E1591" s="607">
        <v>47</v>
      </c>
      <c r="F1591" s="607">
        <v>0</v>
      </c>
      <c r="G1591" s="607">
        <v>3</v>
      </c>
      <c r="H1591" s="607">
        <v>20</v>
      </c>
      <c r="I1591" s="607">
        <v>20</v>
      </c>
      <c r="J1591" s="607">
        <v>0</v>
      </c>
      <c r="K1591" s="608">
        <v>23</v>
      </c>
      <c r="L1591" s="608">
        <v>1</v>
      </c>
      <c r="N1591" s="603" t="s">
        <v>1044</v>
      </c>
    </row>
    <row r="1592" spans="1:14" ht="15.75" x14ac:dyDescent="0.2">
      <c r="A1592" s="606">
        <v>44863</v>
      </c>
      <c r="B1592" s="513" t="str">
        <f t="shared" si="15"/>
        <v>1029</v>
      </c>
      <c r="C1592" s="56">
        <v>2022</v>
      </c>
      <c r="D1592" s="607">
        <v>46</v>
      </c>
      <c r="E1592" s="607">
        <v>0</v>
      </c>
      <c r="F1592" s="607">
        <v>0</v>
      </c>
      <c r="G1592" s="607">
        <v>0</v>
      </c>
      <c r="H1592" s="607">
        <v>14</v>
      </c>
      <c r="I1592" s="607">
        <v>8</v>
      </c>
      <c r="J1592" s="607">
        <v>0</v>
      </c>
      <c r="K1592" s="608">
        <v>27</v>
      </c>
      <c r="L1592" s="608">
        <v>0</v>
      </c>
      <c r="N1592" s="603" t="s">
        <v>1044</v>
      </c>
    </row>
    <row r="1593" spans="1:14" ht="15.75" x14ac:dyDescent="0.2">
      <c r="A1593" s="606">
        <v>44864</v>
      </c>
      <c r="B1593" s="513" t="str">
        <f t="shared" si="15"/>
        <v>1030</v>
      </c>
      <c r="C1593" s="56">
        <v>2022</v>
      </c>
      <c r="D1593" s="607">
        <v>970</v>
      </c>
      <c r="E1593" s="607">
        <v>25</v>
      </c>
      <c r="F1593" s="607">
        <v>0</v>
      </c>
      <c r="G1593" s="607">
        <v>1</v>
      </c>
      <c r="H1593" s="607">
        <v>24</v>
      </c>
      <c r="I1593" s="607">
        <v>30</v>
      </c>
      <c r="J1593" s="607">
        <v>5</v>
      </c>
      <c r="K1593" s="608">
        <v>25</v>
      </c>
      <c r="L1593" s="608">
        <v>0</v>
      </c>
      <c r="N1593" s="603" t="s">
        <v>1044</v>
      </c>
    </row>
    <row r="1594" spans="1:14" ht="15.75" x14ac:dyDescent="0.2">
      <c r="A1594" s="606">
        <v>44865</v>
      </c>
      <c r="B1594" s="513" t="str">
        <f t="shared" si="15"/>
        <v>1031</v>
      </c>
      <c r="C1594" s="56">
        <v>2022</v>
      </c>
      <c r="D1594" s="607">
        <v>211</v>
      </c>
      <c r="E1594" s="607">
        <v>47</v>
      </c>
      <c r="F1594" s="607">
        <v>0</v>
      </c>
      <c r="G1594" s="607">
        <v>0</v>
      </c>
      <c r="H1594" s="607">
        <v>48</v>
      </c>
      <c r="I1594" s="607">
        <v>33</v>
      </c>
      <c r="J1594" s="607">
        <v>15</v>
      </c>
      <c r="K1594" s="608">
        <v>34</v>
      </c>
      <c r="L1594" s="608">
        <v>0</v>
      </c>
      <c r="N1594" s="603" t="s">
        <v>1044</v>
      </c>
    </row>
    <row r="1595" spans="1:14" ht="15.75" x14ac:dyDescent="0.2">
      <c r="A1595" s="606">
        <v>44866</v>
      </c>
      <c r="B1595" s="513" t="str">
        <f t="shared" si="15"/>
        <v>1101</v>
      </c>
      <c r="C1595" s="56">
        <v>2022</v>
      </c>
      <c r="D1595" s="607">
        <v>15</v>
      </c>
      <c r="E1595" s="607">
        <v>0</v>
      </c>
      <c r="F1595" s="607">
        <v>0</v>
      </c>
      <c r="G1595" s="607">
        <v>0</v>
      </c>
      <c r="H1595" s="607">
        <v>25</v>
      </c>
      <c r="I1595" s="607">
        <v>20</v>
      </c>
      <c r="J1595" s="607">
        <v>1</v>
      </c>
      <c r="K1595" s="608">
        <v>12</v>
      </c>
      <c r="L1595" s="608">
        <v>0</v>
      </c>
      <c r="N1595" s="603" t="s">
        <v>1044</v>
      </c>
    </row>
    <row r="1596" spans="1:14" ht="15.75" x14ac:dyDescent="0.2">
      <c r="A1596" s="606">
        <v>44867</v>
      </c>
      <c r="B1596" s="513" t="str">
        <f t="shared" si="15"/>
        <v>1102</v>
      </c>
      <c r="C1596" s="56">
        <v>2022</v>
      </c>
      <c r="D1596" s="607">
        <v>5</v>
      </c>
      <c r="E1596" s="607">
        <v>0</v>
      </c>
      <c r="F1596" s="607">
        <v>0</v>
      </c>
      <c r="G1596" s="607">
        <v>0</v>
      </c>
      <c r="H1596" s="607">
        <v>14</v>
      </c>
      <c r="I1596" s="607">
        <v>15</v>
      </c>
      <c r="J1596" s="607">
        <v>1</v>
      </c>
      <c r="K1596" s="608">
        <v>9</v>
      </c>
      <c r="L1596" s="608">
        <v>0</v>
      </c>
      <c r="N1596" s="603" t="s">
        <v>1044</v>
      </c>
    </row>
    <row r="1597" spans="1:14" ht="15.75" x14ac:dyDescent="0.2">
      <c r="A1597" s="606">
        <v>44868</v>
      </c>
      <c r="B1597" s="513" t="str">
        <f t="shared" si="15"/>
        <v>1103</v>
      </c>
      <c r="C1597" s="56">
        <v>2022</v>
      </c>
      <c r="D1597" s="607">
        <v>1</v>
      </c>
      <c r="E1597" s="607">
        <v>0</v>
      </c>
      <c r="F1597" s="607">
        <v>0</v>
      </c>
      <c r="G1597" s="607">
        <v>0</v>
      </c>
      <c r="H1597" s="607">
        <v>10</v>
      </c>
      <c r="I1597" s="607">
        <v>8</v>
      </c>
      <c r="J1597" s="607">
        <v>1</v>
      </c>
      <c r="K1597" s="608">
        <v>9</v>
      </c>
      <c r="L1597" s="608">
        <v>0</v>
      </c>
      <c r="N1597" s="603" t="s">
        <v>1044</v>
      </c>
    </row>
    <row r="1598" spans="1:14" ht="15.75" x14ac:dyDescent="0.2">
      <c r="A1598" s="606">
        <v>44869</v>
      </c>
      <c r="B1598" s="513" t="str">
        <f t="shared" si="15"/>
        <v>1104</v>
      </c>
      <c r="C1598" s="56">
        <v>2022</v>
      </c>
      <c r="D1598" s="607">
        <v>5</v>
      </c>
      <c r="E1598" s="607">
        <v>1</v>
      </c>
      <c r="F1598" s="607">
        <v>0</v>
      </c>
      <c r="G1598" s="607">
        <v>0</v>
      </c>
      <c r="H1598" s="607">
        <v>7</v>
      </c>
      <c r="I1598" s="607">
        <v>12</v>
      </c>
      <c r="J1598" s="607">
        <v>1</v>
      </c>
      <c r="K1598" s="608">
        <v>4</v>
      </c>
      <c r="L1598" s="608">
        <v>0</v>
      </c>
      <c r="N1598" s="603" t="s">
        <v>1044</v>
      </c>
    </row>
    <row r="1599" spans="1:14" ht="15.75" x14ac:dyDescent="0.2">
      <c r="A1599" s="606">
        <v>44870</v>
      </c>
      <c r="B1599" s="513" t="str">
        <f t="shared" si="15"/>
        <v>1105</v>
      </c>
      <c r="C1599" s="56">
        <v>2022</v>
      </c>
      <c r="D1599" s="607">
        <v>3</v>
      </c>
      <c r="E1599" s="607">
        <v>0</v>
      </c>
      <c r="F1599" s="607">
        <v>0</v>
      </c>
      <c r="G1599" s="607">
        <v>0</v>
      </c>
      <c r="H1599" s="607">
        <v>6</v>
      </c>
      <c r="I1599" s="607">
        <v>10</v>
      </c>
      <c r="J1599" s="607">
        <v>1</v>
      </c>
      <c r="K1599" s="608">
        <v>8</v>
      </c>
      <c r="L1599" s="608">
        <v>0</v>
      </c>
      <c r="N1599" s="603" t="s">
        <v>1044</v>
      </c>
    </row>
    <row r="1600" spans="1:14" ht="15.75" x14ac:dyDescent="0.2">
      <c r="A1600" s="606">
        <v>44871</v>
      </c>
      <c r="B1600" s="513" t="str">
        <f t="shared" si="15"/>
        <v>1106</v>
      </c>
      <c r="C1600" s="56">
        <v>2022</v>
      </c>
      <c r="D1600" s="607">
        <v>5</v>
      </c>
      <c r="E1600" s="607">
        <v>2</v>
      </c>
      <c r="F1600" s="607">
        <v>0</v>
      </c>
      <c r="G1600" s="607">
        <v>0</v>
      </c>
      <c r="H1600" s="607">
        <v>7</v>
      </c>
      <c r="I1600" s="607">
        <v>7</v>
      </c>
      <c r="J1600" s="607">
        <v>0</v>
      </c>
      <c r="K1600" s="608">
        <v>8</v>
      </c>
      <c r="L1600" s="608">
        <v>0</v>
      </c>
      <c r="N1600" s="603" t="s">
        <v>1044</v>
      </c>
    </row>
    <row r="1601" spans="1:14" ht="15.75" x14ac:dyDescent="0.2">
      <c r="A1601" s="606">
        <v>44872</v>
      </c>
      <c r="B1601" s="513" t="str">
        <f t="shared" si="15"/>
        <v>1107</v>
      </c>
      <c r="C1601" s="56">
        <v>2022</v>
      </c>
      <c r="D1601" s="607">
        <v>9</v>
      </c>
      <c r="E1601" s="607">
        <v>2</v>
      </c>
      <c r="F1601" s="607">
        <v>0</v>
      </c>
      <c r="G1601" s="607">
        <v>0</v>
      </c>
      <c r="H1601" s="607">
        <v>2</v>
      </c>
      <c r="I1601" s="607">
        <v>3</v>
      </c>
      <c r="J1601" s="607">
        <v>0</v>
      </c>
      <c r="K1601" s="608">
        <v>5</v>
      </c>
      <c r="L1601" s="608">
        <v>0</v>
      </c>
      <c r="N1601" s="603" t="s">
        <v>1044</v>
      </c>
    </row>
    <row r="1602" spans="1:14" ht="15.75" x14ac:dyDescent="0.2">
      <c r="A1602" s="606">
        <v>44873</v>
      </c>
      <c r="B1602" s="513" t="str">
        <f t="shared" si="15"/>
        <v>1108</v>
      </c>
      <c r="C1602" s="56">
        <v>2022</v>
      </c>
      <c r="D1602" s="607">
        <v>0</v>
      </c>
      <c r="E1602" s="607">
        <v>0</v>
      </c>
      <c r="F1602" s="607">
        <v>0</v>
      </c>
      <c r="G1602" s="607">
        <v>0</v>
      </c>
      <c r="H1602" s="607">
        <v>6</v>
      </c>
      <c r="I1602" s="607">
        <v>9</v>
      </c>
      <c r="J1602" s="607">
        <v>1</v>
      </c>
      <c r="K1602" s="608">
        <v>8</v>
      </c>
      <c r="L1602" s="608">
        <v>0</v>
      </c>
      <c r="N1602" s="603" t="s">
        <v>1044</v>
      </c>
    </row>
    <row r="1603" spans="1:14" ht="15.75" x14ac:dyDescent="0.2">
      <c r="A1603" s="606">
        <v>44874</v>
      </c>
      <c r="B1603" s="513" t="str">
        <f t="shared" si="15"/>
        <v>1109</v>
      </c>
      <c r="C1603" s="56">
        <v>2022</v>
      </c>
      <c r="D1603" s="607">
        <v>0</v>
      </c>
      <c r="E1603" s="607">
        <v>0</v>
      </c>
      <c r="F1603" s="607">
        <v>0</v>
      </c>
      <c r="G1603" s="607">
        <v>0</v>
      </c>
      <c r="H1603" s="607">
        <v>3</v>
      </c>
      <c r="I1603" s="607">
        <v>4</v>
      </c>
      <c r="J1603" s="607">
        <v>1</v>
      </c>
      <c r="K1603" s="608">
        <v>5</v>
      </c>
      <c r="L1603" s="608">
        <v>0</v>
      </c>
      <c r="N1603" s="603" t="s">
        <v>1044</v>
      </c>
    </row>
    <row r="1604" spans="1:14" ht="15.75" x14ac:dyDescent="0.2">
      <c r="A1604" s="606">
        <v>44875</v>
      </c>
      <c r="B1604" s="513" t="str">
        <f t="shared" si="15"/>
        <v>1110</v>
      </c>
      <c r="C1604" s="56">
        <v>2022</v>
      </c>
      <c r="D1604" s="607">
        <v>0</v>
      </c>
      <c r="E1604" s="607">
        <v>0</v>
      </c>
      <c r="F1604" s="607">
        <v>0</v>
      </c>
      <c r="G1604" s="607">
        <v>0</v>
      </c>
      <c r="H1604" s="607">
        <v>3</v>
      </c>
      <c r="I1604" s="607">
        <v>5</v>
      </c>
      <c r="J1604" s="607">
        <v>0</v>
      </c>
      <c r="K1604" s="608">
        <v>0</v>
      </c>
      <c r="L1604" s="608">
        <v>0</v>
      </c>
      <c r="N1604" s="603" t="s">
        <v>1044</v>
      </c>
    </row>
    <row r="1605" spans="1:14" ht="15.75" x14ac:dyDescent="0.2">
      <c r="A1605" s="606">
        <v>44876</v>
      </c>
      <c r="B1605" s="513" t="str">
        <f t="shared" si="15"/>
        <v>1111</v>
      </c>
      <c r="C1605" s="56">
        <v>2022</v>
      </c>
      <c r="D1605" s="607">
        <v>4</v>
      </c>
      <c r="E1605" s="607">
        <v>0</v>
      </c>
      <c r="F1605" s="607">
        <v>0</v>
      </c>
      <c r="G1605" s="607">
        <v>0</v>
      </c>
      <c r="H1605" s="607">
        <v>4</v>
      </c>
      <c r="I1605" s="607">
        <v>1</v>
      </c>
      <c r="J1605" s="607">
        <v>0</v>
      </c>
      <c r="K1605" s="608">
        <v>4</v>
      </c>
      <c r="L1605" s="608">
        <v>0</v>
      </c>
      <c r="N1605" s="603" t="s">
        <v>1044</v>
      </c>
    </row>
    <row r="1606" spans="1:14" ht="15.75" x14ac:dyDescent="0.2">
      <c r="A1606" s="606">
        <v>44877</v>
      </c>
      <c r="B1606" s="513" t="str">
        <f t="shared" si="15"/>
        <v>1112</v>
      </c>
      <c r="C1606" s="56">
        <v>2022</v>
      </c>
      <c r="D1606" s="607">
        <v>3</v>
      </c>
      <c r="E1606" s="607">
        <v>2</v>
      </c>
      <c r="F1606" s="607">
        <v>0</v>
      </c>
      <c r="G1606" s="607">
        <v>0</v>
      </c>
      <c r="H1606" s="607">
        <v>1</v>
      </c>
      <c r="I1606" s="607">
        <v>3</v>
      </c>
      <c r="J1606" s="607">
        <v>0</v>
      </c>
      <c r="K1606" s="608">
        <v>4</v>
      </c>
      <c r="L1606" s="608">
        <v>0</v>
      </c>
      <c r="N1606" s="603" t="s">
        <v>1044</v>
      </c>
    </row>
    <row r="1607" spans="1:14" ht="15.75" x14ac:dyDescent="0.2">
      <c r="A1607" s="606">
        <v>44878</v>
      </c>
      <c r="B1607" s="513" t="str">
        <f t="shared" si="15"/>
        <v>1113</v>
      </c>
      <c r="C1607" s="56">
        <v>2022</v>
      </c>
      <c r="D1607" s="607">
        <v>0</v>
      </c>
      <c r="E1607" s="607">
        <v>0</v>
      </c>
      <c r="F1607" s="607">
        <v>0</v>
      </c>
      <c r="G1607" s="607">
        <v>0</v>
      </c>
      <c r="H1607" s="607">
        <v>1</v>
      </c>
      <c r="I1607" s="607">
        <v>3</v>
      </c>
      <c r="J1607" s="607">
        <v>2</v>
      </c>
      <c r="K1607" s="608">
        <v>4</v>
      </c>
      <c r="L1607" s="608">
        <v>0</v>
      </c>
      <c r="N1607" s="603" t="s">
        <v>1044</v>
      </c>
    </row>
    <row r="1608" spans="1:14" ht="15.75" x14ac:dyDescent="0.2">
      <c r="A1608" s="606">
        <v>44879</v>
      </c>
      <c r="B1608" s="513" t="str">
        <f t="shared" si="15"/>
        <v>1114</v>
      </c>
      <c r="C1608" s="56">
        <v>2022</v>
      </c>
      <c r="D1608" s="607">
        <v>0</v>
      </c>
      <c r="E1608" s="607">
        <v>0</v>
      </c>
      <c r="F1608" s="607">
        <v>0</v>
      </c>
      <c r="G1608" s="607">
        <v>0</v>
      </c>
      <c r="H1608" s="607">
        <v>2</v>
      </c>
      <c r="I1608" s="607">
        <v>2</v>
      </c>
      <c r="J1608" s="607">
        <v>4</v>
      </c>
      <c r="K1608" s="608">
        <v>7</v>
      </c>
      <c r="L1608" s="608">
        <v>0</v>
      </c>
      <c r="N1608" s="603" t="s">
        <v>1044</v>
      </c>
    </row>
    <row r="1609" spans="1:14" ht="15.75" x14ac:dyDescent="0.2">
      <c r="A1609" s="606">
        <v>44880</v>
      </c>
      <c r="B1609" s="513" t="str">
        <f t="shared" si="15"/>
        <v>1115</v>
      </c>
      <c r="C1609" s="56">
        <v>2022</v>
      </c>
      <c r="D1609" s="607">
        <v>1</v>
      </c>
      <c r="E1609" s="607">
        <v>0</v>
      </c>
      <c r="F1609" s="607">
        <v>0</v>
      </c>
      <c r="G1609" s="607">
        <v>0</v>
      </c>
      <c r="H1609" s="607">
        <v>2</v>
      </c>
      <c r="I1609" s="607">
        <v>0</v>
      </c>
      <c r="J1609" s="607">
        <v>0</v>
      </c>
      <c r="K1609" s="608">
        <v>13</v>
      </c>
      <c r="L1609" s="608">
        <v>0</v>
      </c>
      <c r="N1609" s="603" t="s">
        <v>1044</v>
      </c>
    </row>
    <row r="1610" spans="1:14" ht="15.75" x14ac:dyDescent="0.2">
      <c r="A1610" s="606">
        <v>44881</v>
      </c>
      <c r="B1610" s="513" t="str">
        <f t="shared" si="15"/>
        <v>1116</v>
      </c>
      <c r="C1610" s="56">
        <v>2022</v>
      </c>
      <c r="D1610" s="607">
        <v>4</v>
      </c>
      <c r="E1610" s="607">
        <v>0</v>
      </c>
      <c r="F1610" s="607">
        <v>0</v>
      </c>
      <c r="G1610" s="607">
        <v>0</v>
      </c>
      <c r="H1610" s="607">
        <v>0</v>
      </c>
      <c r="I1610" s="607">
        <v>1</v>
      </c>
      <c r="J1610" s="607">
        <v>0</v>
      </c>
      <c r="K1610" s="608">
        <v>7</v>
      </c>
      <c r="L1610" s="608">
        <v>0</v>
      </c>
      <c r="N1610" s="603" t="s">
        <v>1044</v>
      </c>
    </row>
    <row r="1611" spans="1:14" ht="15.75" x14ac:dyDescent="0.2">
      <c r="A1611" s="606">
        <v>44882</v>
      </c>
      <c r="B1611" s="513" t="str">
        <f t="shared" si="15"/>
        <v>1117</v>
      </c>
      <c r="C1611" s="56">
        <v>2022</v>
      </c>
      <c r="D1611" s="607">
        <v>2</v>
      </c>
      <c r="E1611" s="607">
        <v>0</v>
      </c>
      <c r="F1611" s="607">
        <v>0</v>
      </c>
      <c r="G1611" s="607">
        <v>0</v>
      </c>
      <c r="H1611" s="607">
        <v>0</v>
      </c>
      <c r="I1611" s="607">
        <v>3</v>
      </c>
      <c r="J1611" s="607">
        <v>0</v>
      </c>
      <c r="K1611" s="608">
        <v>5</v>
      </c>
      <c r="L1611" s="608">
        <v>0</v>
      </c>
      <c r="N1611" s="603" t="s">
        <v>1044</v>
      </c>
    </row>
    <row r="1612" spans="1:14" ht="15.75" x14ac:dyDescent="0.2">
      <c r="A1612" s="606">
        <v>44883</v>
      </c>
      <c r="B1612" s="513" t="str">
        <f t="shared" si="15"/>
        <v>1118</v>
      </c>
      <c r="C1612" s="56">
        <v>2022</v>
      </c>
      <c r="D1612" s="607">
        <v>1</v>
      </c>
      <c r="E1612" s="607">
        <v>0</v>
      </c>
      <c r="F1612" s="607">
        <v>0</v>
      </c>
      <c r="G1612" s="607">
        <v>0</v>
      </c>
      <c r="H1612" s="607">
        <v>1</v>
      </c>
      <c r="I1612" s="607">
        <v>1</v>
      </c>
      <c r="J1612" s="607">
        <v>1</v>
      </c>
      <c r="K1612" s="608">
        <v>1</v>
      </c>
      <c r="L1612" s="608">
        <v>0</v>
      </c>
      <c r="N1612" s="603" t="s">
        <v>1044</v>
      </c>
    </row>
    <row r="1613" spans="1:14" ht="15.75" x14ac:dyDescent="0.2">
      <c r="A1613" s="606">
        <v>44884</v>
      </c>
      <c r="B1613" s="513" t="str">
        <f t="shared" si="15"/>
        <v>1119</v>
      </c>
      <c r="C1613" s="56">
        <v>2022</v>
      </c>
      <c r="D1613" s="607">
        <v>1</v>
      </c>
      <c r="E1613" s="607">
        <v>0</v>
      </c>
      <c r="F1613" s="607">
        <v>0</v>
      </c>
      <c r="G1613" s="607">
        <v>0</v>
      </c>
      <c r="H1613" s="607">
        <v>1</v>
      </c>
      <c r="I1613" s="607">
        <v>0</v>
      </c>
      <c r="J1613" s="607">
        <v>4</v>
      </c>
      <c r="K1613" s="608">
        <v>3</v>
      </c>
      <c r="L1613" s="608">
        <v>0</v>
      </c>
      <c r="N1613" s="603" t="s">
        <v>1044</v>
      </c>
    </row>
    <row r="1614" spans="1:14" ht="15.75" x14ac:dyDescent="0.2">
      <c r="A1614" s="606">
        <v>44885</v>
      </c>
      <c r="B1614" s="513" t="str">
        <f t="shared" si="15"/>
        <v>1120</v>
      </c>
      <c r="C1614" s="56">
        <v>2022</v>
      </c>
      <c r="D1614" s="607">
        <v>0</v>
      </c>
      <c r="E1614" s="607">
        <v>0</v>
      </c>
      <c r="F1614" s="607">
        <v>0</v>
      </c>
      <c r="G1614" s="607">
        <v>0</v>
      </c>
      <c r="H1614" s="607">
        <v>0</v>
      </c>
      <c r="I1614" s="607">
        <v>2</v>
      </c>
      <c r="J1614" s="607">
        <v>0</v>
      </c>
      <c r="K1614" s="608">
        <v>-1</v>
      </c>
      <c r="L1614" s="608">
        <v>0</v>
      </c>
      <c r="N1614" s="603" t="s">
        <v>1044</v>
      </c>
    </row>
    <row r="1615" spans="1:14" ht="15.75" x14ac:dyDescent="0.2">
      <c r="A1615" s="606">
        <v>44886</v>
      </c>
      <c r="B1615" s="513" t="str">
        <f t="shared" si="15"/>
        <v>1121</v>
      </c>
      <c r="C1615" s="56">
        <v>2022</v>
      </c>
      <c r="D1615" s="607">
        <v>4</v>
      </c>
      <c r="E1615" s="607">
        <v>0</v>
      </c>
      <c r="F1615" s="607">
        <v>0</v>
      </c>
      <c r="G1615" s="607">
        <v>0</v>
      </c>
      <c r="H1615" s="607">
        <v>0</v>
      </c>
      <c r="I1615" s="607">
        <v>0</v>
      </c>
      <c r="J1615" s="607">
        <v>0</v>
      </c>
      <c r="K1615" s="608">
        <v>4</v>
      </c>
      <c r="L1615" s="608">
        <v>0</v>
      </c>
      <c r="N1615" s="603" t="s">
        <v>1044</v>
      </c>
    </row>
    <row r="1616" spans="1:14" ht="15.75" x14ac:dyDescent="0.2">
      <c r="A1616" s="606">
        <v>44887</v>
      </c>
      <c r="B1616" s="513" t="str">
        <f t="shared" si="15"/>
        <v>1122</v>
      </c>
      <c r="C1616" s="56">
        <v>2022</v>
      </c>
      <c r="D1616" s="607">
        <v>3</v>
      </c>
      <c r="E1616" s="607">
        <v>0</v>
      </c>
      <c r="F1616" s="607">
        <v>0</v>
      </c>
      <c r="G1616" s="607">
        <v>0</v>
      </c>
      <c r="H1616" s="607">
        <v>1</v>
      </c>
      <c r="I1616" s="607">
        <v>3</v>
      </c>
      <c r="J1616" s="607">
        <v>0</v>
      </c>
      <c r="K1616" s="608">
        <v>4</v>
      </c>
      <c r="L1616" s="608">
        <v>0</v>
      </c>
      <c r="N1616" s="603" t="s">
        <v>1044</v>
      </c>
    </row>
    <row r="1617" spans="1:14" ht="15.75" x14ac:dyDescent="0.2">
      <c r="A1617" s="606">
        <v>44888</v>
      </c>
      <c r="B1617" s="513" t="str">
        <f t="shared" si="15"/>
        <v>1123</v>
      </c>
      <c r="C1617" s="56">
        <v>2022</v>
      </c>
      <c r="D1617" s="607">
        <v>9</v>
      </c>
      <c r="E1617" s="607">
        <v>2</v>
      </c>
      <c r="F1617" s="607">
        <v>0</v>
      </c>
      <c r="G1617" s="607">
        <v>0</v>
      </c>
      <c r="H1617" s="607">
        <v>0</v>
      </c>
      <c r="I1617" s="607">
        <v>0</v>
      </c>
      <c r="J1617" s="607">
        <v>1</v>
      </c>
      <c r="K1617" s="608">
        <v>7</v>
      </c>
      <c r="L1617" s="608">
        <v>0</v>
      </c>
      <c r="N1617" s="603" t="s">
        <v>1044</v>
      </c>
    </row>
    <row r="1618" spans="1:14" ht="15.75" x14ac:dyDescent="0.2">
      <c r="A1618" s="606">
        <v>44889</v>
      </c>
      <c r="B1618" s="513" t="str">
        <f t="shared" si="15"/>
        <v>1124</v>
      </c>
      <c r="C1618" s="56">
        <v>2022</v>
      </c>
      <c r="D1618" s="607">
        <v>3</v>
      </c>
      <c r="E1618" s="607">
        <v>0</v>
      </c>
      <c r="F1618" s="607">
        <v>0</v>
      </c>
      <c r="G1618" s="607">
        <v>0</v>
      </c>
      <c r="H1618" s="607">
        <v>5</v>
      </c>
      <c r="I1618" s="607">
        <v>1</v>
      </c>
      <c r="J1618" s="607">
        <v>2</v>
      </c>
      <c r="K1618" s="608">
        <v>7</v>
      </c>
      <c r="L1618" s="608">
        <v>0</v>
      </c>
      <c r="N1618" s="603" t="s">
        <v>1044</v>
      </c>
    </row>
    <row r="1619" spans="1:14" ht="15.75" x14ac:dyDescent="0.2">
      <c r="A1619" s="606">
        <v>44890</v>
      </c>
      <c r="B1619" s="513" t="str">
        <f t="shared" si="15"/>
        <v>1125</v>
      </c>
      <c r="C1619" s="56">
        <v>2022</v>
      </c>
      <c r="D1619" s="607">
        <v>7</v>
      </c>
      <c r="E1619" s="607">
        <v>0</v>
      </c>
      <c r="F1619" s="607">
        <v>0</v>
      </c>
      <c r="G1619" s="607">
        <v>0</v>
      </c>
      <c r="H1619" s="607">
        <v>0</v>
      </c>
      <c r="I1619" s="607">
        <v>2</v>
      </c>
      <c r="J1619" s="607">
        <v>0</v>
      </c>
      <c r="K1619" s="608">
        <v>0</v>
      </c>
      <c r="L1619" s="608">
        <v>0</v>
      </c>
      <c r="N1619" s="603" t="s">
        <v>1044</v>
      </c>
    </row>
    <row r="1620" spans="1:14" ht="15.75" x14ac:dyDescent="0.2">
      <c r="A1620" s="606">
        <v>44891</v>
      </c>
      <c r="B1620" s="513" t="str">
        <f t="shared" si="15"/>
        <v>1126</v>
      </c>
      <c r="C1620" s="56">
        <v>2022</v>
      </c>
      <c r="D1620" s="607">
        <v>16</v>
      </c>
      <c r="E1620" s="607">
        <v>0</v>
      </c>
      <c r="F1620" s="607">
        <v>0</v>
      </c>
      <c r="G1620" s="607">
        <v>0</v>
      </c>
      <c r="H1620" s="607">
        <v>0</v>
      </c>
      <c r="I1620" s="607">
        <v>3</v>
      </c>
      <c r="J1620" s="607">
        <v>1</v>
      </c>
      <c r="K1620" s="608">
        <v>0</v>
      </c>
      <c r="L1620" s="608">
        <v>0</v>
      </c>
      <c r="N1620" s="603" t="s">
        <v>1044</v>
      </c>
    </row>
    <row r="1621" spans="1:14" ht="15.75" x14ac:dyDescent="0.2">
      <c r="A1621" s="606">
        <v>44892</v>
      </c>
      <c r="B1621" s="513" t="str">
        <f t="shared" si="15"/>
        <v>1127</v>
      </c>
      <c r="C1621" s="56">
        <v>2022</v>
      </c>
      <c r="D1621" s="607">
        <v>4</v>
      </c>
      <c r="E1621" s="607">
        <v>0</v>
      </c>
      <c r="F1621" s="607">
        <v>0</v>
      </c>
      <c r="G1621" s="607">
        <v>0</v>
      </c>
      <c r="H1621" s="607">
        <v>2</v>
      </c>
      <c r="I1621" s="607">
        <v>0</v>
      </c>
      <c r="J1621" s="607">
        <v>0</v>
      </c>
      <c r="K1621" s="608">
        <v>0</v>
      </c>
      <c r="L1621" s="608">
        <v>0</v>
      </c>
      <c r="N1621" s="603" t="s">
        <v>1044</v>
      </c>
    </row>
    <row r="1622" spans="1:14" ht="15.75" x14ac:dyDescent="0.2">
      <c r="A1622" s="606">
        <v>44893</v>
      </c>
      <c r="B1622" s="513" t="str">
        <f t="shared" si="15"/>
        <v>1128</v>
      </c>
      <c r="C1622" s="56">
        <v>2022</v>
      </c>
      <c r="D1622" s="607">
        <v>4</v>
      </c>
      <c r="E1622" s="607">
        <v>0</v>
      </c>
      <c r="F1622" s="607">
        <v>0</v>
      </c>
      <c r="G1622" s="607">
        <v>0</v>
      </c>
      <c r="H1622" s="607">
        <v>0</v>
      </c>
      <c r="I1622" s="607">
        <v>1</v>
      </c>
      <c r="J1622" s="607">
        <v>0</v>
      </c>
      <c r="K1622" s="608">
        <v>0</v>
      </c>
      <c r="L1622" s="608">
        <v>0</v>
      </c>
      <c r="N1622" s="603" t="s">
        <v>1044</v>
      </c>
    </row>
    <row r="1623" spans="1:14" ht="15.75" x14ac:dyDescent="0.2">
      <c r="A1623" s="606">
        <v>44894</v>
      </c>
      <c r="B1623" s="513" t="str">
        <f t="shared" si="15"/>
        <v>1129</v>
      </c>
      <c r="C1623" s="56">
        <v>2022</v>
      </c>
      <c r="D1623" s="607">
        <v>2</v>
      </c>
      <c r="E1623" s="607">
        <v>0</v>
      </c>
      <c r="F1623" s="607">
        <v>0</v>
      </c>
      <c r="G1623" s="607">
        <v>0</v>
      </c>
      <c r="H1623" s="607">
        <v>0</v>
      </c>
      <c r="I1623" s="607">
        <v>0</v>
      </c>
      <c r="J1623" s="607">
        <v>0</v>
      </c>
      <c r="K1623" s="608">
        <v>1</v>
      </c>
      <c r="L1623" s="608">
        <v>0</v>
      </c>
      <c r="N1623" s="603" t="s">
        <v>1044</v>
      </c>
    </row>
    <row r="1624" spans="1:14" ht="15.75" x14ac:dyDescent="0.2">
      <c r="A1624" s="606">
        <v>44895</v>
      </c>
      <c r="B1624" s="513" t="str">
        <f t="shared" si="15"/>
        <v>1130</v>
      </c>
      <c r="C1624" s="56">
        <v>2022</v>
      </c>
      <c r="D1624" s="607">
        <v>2</v>
      </c>
      <c r="E1624" s="607">
        <v>0</v>
      </c>
      <c r="F1624" s="607">
        <v>0</v>
      </c>
      <c r="G1624" s="607">
        <v>0</v>
      </c>
      <c r="H1624" s="607">
        <v>0</v>
      </c>
      <c r="I1624" s="607">
        <v>0</v>
      </c>
      <c r="J1624" s="607">
        <v>0</v>
      </c>
      <c r="K1624" s="608">
        <v>0</v>
      </c>
      <c r="L1624" s="608">
        <v>0</v>
      </c>
      <c r="N1624" s="603" t="s">
        <v>1044</v>
      </c>
    </row>
    <row r="1625" spans="1:14" ht="15.75" x14ac:dyDescent="0.2">
      <c r="A1625" s="606">
        <v>44896</v>
      </c>
      <c r="B1625" s="513" t="str">
        <f t="shared" si="15"/>
        <v>1201</v>
      </c>
      <c r="C1625" s="56">
        <v>2022</v>
      </c>
      <c r="D1625" s="607">
        <v>2</v>
      </c>
      <c r="E1625" s="607">
        <v>0</v>
      </c>
      <c r="F1625" s="607">
        <v>0</v>
      </c>
      <c r="G1625" s="607">
        <v>0</v>
      </c>
      <c r="H1625" s="607">
        <v>0</v>
      </c>
      <c r="I1625" s="607">
        <v>0</v>
      </c>
      <c r="J1625" s="607">
        <v>1</v>
      </c>
      <c r="K1625" s="608">
        <v>0</v>
      </c>
      <c r="L1625" s="608">
        <v>0</v>
      </c>
      <c r="N1625" s="603" t="s">
        <v>1044</v>
      </c>
    </row>
    <row r="1626" spans="1:14" ht="15.75" x14ac:dyDescent="0.2">
      <c r="A1626" s="606">
        <v>44897</v>
      </c>
      <c r="B1626" s="513" t="str">
        <f t="shared" si="15"/>
        <v>1202</v>
      </c>
      <c r="C1626" s="56">
        <v>2022</v>
      </c>
      <c r="D1626" s="607">
        <v>1</v>
      </c>
      <c r="E1626" s="607">
        <v>0</v>
      </c>
      <c r="F1626" s="607">
        <v>0</v>
      </c>
      <c r="G1626" s="607">
        <v>0</v>
      </c>
      <c r="H1626" s="607">
        <v>0</v>
      </c>
      <c r="I1626" s="607">
        <v>0</v>
      </c>
      <c r="J1626" s="607">
        <v>1</v>
      </c>
      <c r="K1626" s="608">
        <v>0</v>
      </c>
      <c r="L1626" s="608">
        <v>0</v>
      </c>
      <c r="N1626" s="603" t="s">
        <v>1044</v>
      </c>
    </row>
    <row r="1627" spans="1:14" ht="15.75" x14ac:dyDescent="0.2">
      <c r="A1627" s="606">
        <v>44898</v>
      </c>
      <c r="B1627" s="513" t="str">
        <f t="shared" si="15"/>
        <v>1203</v>
      </c>
      <c r="C1627" s="56">
        <v>2022</v>
      </c>
      <c r="D1627" s="607">
        <v>0</v>
      </c>
      <c r="E1627" s="607">
        <v>0</v>
      </c>
      <c r="F1627" s="607">
        <v>0</v>
      </c>
      <c r="G1627" s="607">
        <v>0</v>
      </c>
      <c r="H1627" s="607">
        <v>0</v>
      </c>
      <c r="I1627" s="607">
        <v>0</v>
      </c>
      <c r="J1627" s="607">
        <v>0</v>
      </c>
      <c r="K1627" s="608">
        <v>0</v>
      </c>
      <c r="L1627" s="608">
        <v>0</v>
      </c>
      <c r="N1627" s="603" t="s">
        <v>1044</v>
      </c>
    </row>
    <row r="1628" spans="1:14" ht="15.75" x14ac:dyDescent="0.2">
      <c r="A1628" s="606">
        <v>44899</v>
      </c>
      <c r="B1628" s="513" t="str">
        <f t="shared" si="15"/>
        <v>1204</v>
      </c>
      <c r="C1628" s="56">
        <v>2022</v>
      </c>
      <c r="D1628" s="607">
        <v>-2</v>
      </c>
      <c r="E1628" s="607">
        <v>1</v>
      </c>
      <c r="F1628" s="607">
        <v>0</v>
      </c>
      <c r="G1628" s="607">
        <v>0</v>
      </c>
      <c r="H1628" s="607">
        <v>0</v>
      </c>
      <c r="I1628" s="607">
        <v>0</v>
      </c>
      <c r="J1628" s="607">
        <v>0</v>
      </c>
      <c r="K1628" s="608">
        <v>0</v>
      </c>
      <c r="L1628" s="608">
        <v>0</v>
      </c>
      <c r="N1628" s="603" t="s">
        <v>1044</v>
      </c>
    </row>
    <row r="1629" spans="1:14" ht="15.75" x14ac:dyDescent="0.2">
      <c r="A1629" s="606">
        <v>44900</v>
      </c>
      <c r="B1629" s="513" t="str">
        <f t="shared" si="15"/>
        <v>1205</v>
      </c>
      <c r="C1629" s="56">
        <v>2022</v>
      </c>
      <c r="D1629" s="607">
        <v>4</v>
      </c>
      <c r="E1629" s="607">
        <v>0</v>
      </c>
      <c r="F1629" s="607">
        <v>0</v>
      </c>
      <c r="G1629" s="607">
        <v>0</v>
      </c>
      <c r="H1629" s="607">
        <v>0</v>
      </c>
      <c r="I1629" s="607">
        <v>0</v>
      </c>
      <c r="J1629" s="607">
        <v>0</v>
      </c>
      <c r="K1629" s="608">
        <v>0</v>
      </c>
      <c r="L1629" s="608">
        <v>0</v>
      </c>
      <c r="N1629" s="603" t="s">
        <v>1044</v>
      </c>
    </row>
    <row r="1630" spans="1:14" ht="15.75" x14ac:dyDescent="0.2">
      <c r="A1630" s="606">
        <v>44901</v>
      </c>
      <c r="B1630" s="513" t="str">
        <f t="shared" si="15"/>
        <v>1206</v>
      </c>
      <c r="C1630" s="56">
        <v>2022</v>
      </c>
      <c r="D1630" s="607">
        <v>0</v>
      </c>
      <c r="E1630" s="607">
        <v>0</v>
      </c>
      <c r="F1630" s="607">
        <v>0</v>
      </c>
      <c r="G1630" s="607">
        <v>0</v>
      </c>
      <c r="H1630" s="607">
        <v>0</v>
      </c>
      <c r="I1630" s="607">
        <v>0</v>
      </c>
      <c r="J1630" s="607">
        <v>0</v>
      </c>
      <c r="K1630" s="608">
        <v>0</v>
      </c>
      <c r="L1630" s="608">
        <v>0</v>
      </c>
      <c r="N1630" s="603" t="s">
        <v>1044</v>
      </c>
    </row>
    <row r="1631" spans="1:14" x14ac:dyDescent="0.2">
      <c r="A1631" s="609">
        <v>45016</v>
      </c>
      <c r="B1631" s="513" t="str">
        <f t="shared" si="15"/>
        <v>0331</v>
      </c>
      <c r="C1631" s="56">
        <v>2023</v>
      </c>
      <c r="D1631" s="611">
        <v>0</v>
      </c>
      <c r="E1631" s="611">
        <v>0</v>
      </c>
      <c r="F1631" s="611">
        <v>0</v>
      </c>
      <c r="G1631" s="611">
        <v>0</v>
      </c>
      <c r="H1631" s="611">
        <v>0</v>
      </c>
      <c r="I1631" s="611">
        <v>0</v>
      </c>
      <c r="J1631" s="611">
        <v>0</v>
      </c>
      <c r="K1631" s="610">
        <v>0</v>
      </c>
      <c r="L1631" s="610">
        <v>0</v>
      </c>
      <c r="N1631" s="603" t="s">
        <v>1045</v>
      </c>
    </row>
    <row r="1632" spans="1:14" x14ac:dyDescent="0.2">
      <c r="A1632" s="609">
        <v>45017</v>
      </c>
      <c r="B1632" s="513" t="str">
        <f t="shared" si="15"/>
        <v>0401</v>
      </c>
      <c r="C1632" s="56">
        <v>2023</v>
      </c>
      <c r="D1632" s="611">
        <v>0</v>
      </c>
      <c r="E1632" s="611">
        <v>0</v>
      </c>
      <c r="F1632" s="611">
        <v>0</v>
      </c>
      <c r="G1632" s="611">
        <v>0</v>
      </c>
      <c r="H1632" s="611">
        <v>0</v>
      </c>
      <c r="I1632" s="611">
        <v>0</v>
      </c>
      <c r="J1632" s="611">
        <v>0</v>
      </c>
      <c r="K1632" s="610">
        <v>1</v>
      </c>
      <c r="L1632" s="610">
        <v>0</v>
      </c>
      <c r="N1632" s="603" t="s">
        <v>1045</v>
      </c>
    </row>
    <row r="1633" spans="1:14" x14ac:dyDescent="0.2">
      <c r="A1633" s="609">
        <v>45018</v>
      </c>
      <c r="B1633" s="513" t="str">
        <f t="shared" si="15"/>
        <v>0402</v>
      </c>
      <c r="C1633" s="56">
        <v>2023</v>
      </c>
      <c r="D1633" s="611">
        <v>0</v>
      </c>
      <c r="E1633" s="611">
        <v>0</v>
      </c>
      <c r="F1633" s="611">
        <v>0</v>
      </c>
      <c r="G1633" s="611">
        <v>0</v>
      </c>
      <c r="H1633" s="611">
        <v>0</v>
      </c>
      <c r="I1633" s="611">
        <v>0</v>
      </c>
      <c r="J1633" s="611">
        <v>0</v>
      </c>
      <c r="K1633" s="610">
        <v>0</v>
      </c>
      <c r="L1633" s="610">
        <v>0</v>
      </c>
      <c r="N1633" s="603" t="s">
        <v>1045</v>
      </c>
    </row>
    <row r="1634" spans="1:14" x14ac:dyDescent="0.2">
      <c r="A1634" s="609">
        <v>45019</v>
      </c>
      <c r="B1634" s="513" t="str">
        <f t="shared" si="15"/>
        <v>0403</v>
      </c>
      <c r="C1634" s="56">
        <v>2023</v>
      </c>
      <c r="D1634" s="611">
        <v>0</v>
      </c>
      <c r="E1634" s="611">
        <v>0</v>
      </c>
      <c r="F1634" s="611">
        <v>0</v>
      </c>
      <c r="G1634" s="611">
        <v>0</v>
      </c>
      <c r="H1634" s="611">
        <v>0</v>
      </c>
      <c r="I1634" s="611">
        <v>0</v>
      </c>
      <c r="J1634" s="611">
        <v>1</v>
      </c>
      <c r="K1634" s="610">
        <v>3</v>
      </c>
      <c r="L1634" s="610">
        <v>0</v>
      </c>
      <c r="N1634" s="603" t="s">
        <v>1045</v>
      </c>
    </row>
    <row r="1635" spans="1:14" x14ac:dyDescent="0.2">
      <c r="A1635" s="609">
        <v>45020</v>
      </c>
      <c r="B1635" s="513" t="str">
        <f t="shared" si="15"/>
        <v>0404</v>
      </c>
      <c r="C1635" s="56">
        <v>2023</v>
      </c>
      <c r="D1635" s="611">
        <v>0</v>
      </c>
      <c r="E1635" s="611">
        <v>0</v>
      </c>
      <c r="F1635" s="611">
        <v>0</v>
      </c>
      <c r="G1635" s="611">
        <v>0</v>
      </c>
      <c r="H1635" s="611">
        <v>0</v>
      </c>
      <c r="I1635" s="611">
        <v>0</v>
      </c>
      <c r="J1635" s="611">
        <v>1</v>
      </c>
      <c r="K1635" s="610">
        <v>2</v>
      </c>
      <c r="L1635" s="610">
        <v>0</v>
      </c>
      <c r="N1635" s="603" t="s">
        <v>1045</v>
      </c>
    </row>
    <row r="1636" spans="1:14" x14ac:dyDescent="0.2">
      <c r="A1636" s="609">
        <v>45021</v>
      </c>
      <c r="B1636" s="513" t="str">
        <f t="shared" si="15"/>
        <v>0405</v>
      </c>
      <c r="C1636" s="56">
        <v>2023</v>
      </c>
      <c r="D1636" s="611">
        <v>0</v>
      </c>
      <c r="E1636" s="611">
        <v>0</v>
      </c>
      <c r="F1636" s="611">
        <v>0</v>
      </c>
      <c r="G1636" s="611">
        <v>0</v>
      </c>
      <c r="H1636" s="611">
        <v>0</v>
      </c>
      <c r="I1636" s="611">
        <v>0</v>
      </c>
      <c r="J1636" s="611">
        <v>0</v>
      </c>
      <c r="K1636" s="610">
        <v>2</v>
      </c>
      <c r="L1636" s="610">
        <v>0</v>
      </c>
      <c r="N1636" s="603" t="s">
        <v>1045</v>
      </c>
    </row>
    <row r="1637" spans="1:14" x14ac:dyDescent="0.2">
      <c r="A1637" s="609">
        <v>45022</v>
      </c>
      <c r="B1637" s="513" t="str">
        <f t="shared" si="15"/>
        <v>0406</v>
      </c>
      <c r="C1637" s="56">
        <v>2023</v>
      </c>
      <c r="D1637" s="611">
        <v>0</v>
      </c>
      <c r="E1637" s="611">
        <v>0</v>
      </c>
      <c r="F1637" s="611">
        <v>0</v>
      </c>
      <c r="G1637" s="611">
        <v>0</v>
      </c>
      <c r="H1637" s="611">
        <v>0</v>
      </c>
      <c r="I1637" s="611">
        <v>0</v>
      </c>
      <c r="J1637" s="611">
        <v>1</v>
      </c>
      <c r="K1637" s="610">
        <v>2</v>
      </c>
      <c r="L1637" s="610">
        <v>0</v>
      </c>
      <c r="N1637" s="603" t="s">
        <v>1045</v>
      </c>
    </row>
    <row r="1638" spans="1:14" x14ac:dyDescent="0.2">
      <c r="A1638" s="609">
        <v>45023</v>
      </c>
      <c r="B1638" s="513" t="str">
        <f t="shared" ref="B1638:B1701" si="16">CONCATENATE(TEXT(A1638,"mm"),TEXT(A1638,"dd"))</f>
        <v>0407</v>
      </c>
      <c r="C1638" s="56">
        <v>2023</v>
      </c>
      <c r="D1638" s="611">
        <v>0</v>
      </c>
      <c r="E1638" s="611">
        <v>0</v>
      </c>
      <c r="F1638" s="611">
        <v>0</v>
      </c>
      <c r="G1638" s="611">
        <v>0</v>
      </c>
      <c r="H1638" s="611">
        <v>0</v>
      </c>
      <c r="I1638" s="611">
        <v>0</v>
      </c>
      <c r="J1638" s="611">
        <v>0.83</v>
      </c>
      <c r="K1638" s="610">
        <v>1.66</v>
      </c>
      <c r="L1638" s="610">
        <v>0</v>
      </c>
      <c r="N1638" s="603" t="s">
        <v>1045</v>
      </c>
    </row>
    <row r="1639" spans="1:14" x14ac:dyDescent="0.2">
      <c r="A1639" s="609">
        <v>45024</v>
      </c>
      <c r="B1639" s="513" t="str">
        <f t="shared" si="16"/>
        <v>0408</v>
      </c>
      <c r="C1639" s="56">
        <v>2023</v>
      </c>
      <c r="D1639" s="611">
        <v>0</v>
      </c>
      <c r="E1639" s="611">
        <v>0</v>
      </c>
      <c r="F1639" s="611">
        <v>0</v>
      </c>
      <c r="G1639" s="611">
        <v>0</v>
      </c>
      <c r="H1639" s="611">
        <v>0</v>
      </c>
      <c r="I1639" s="611">
        <v>0</v>
      </c>
      <c r="J1639" s="611">
        <v>0.67</v>
      </c>
      <c r="K1639" s="610">
        <v>1.34</v>
      </c>
      <c r="L1639" s="610">
        <v>0</v>
      </c>
      <c r="N1639" s="603" t="s">
        <v>1045</v>
      </c>
    </row>
    <row r="1640" spans="1:14" x14ac:dyDescent="0.2">
      <c r="A1640" s="609">
        <v>45025</v>
      </c>
      <c r="B1640" s="513" t="str">
        <f t="shared" si="16"/>
        <v>0409</v>
      </c>
      <c r="C1640" s="56">
        <v>2023</v>
      </c>
      <c r="D1640" s="611">
        <v>0</v>
      </c>
      <c r="E1640" s="611">
        <v>0</v>
      </c>
      <c r="F1640" s="611">
        <v>0</v>
      </c>
      <c r="G1640" s="611">
        <v>0</v>
      </c>
      <c r="H1640" s="611">
        <v>0</v>
      </c>
      <c r="I1640" s="611">
        <v>0</v>
      </c>
      <c r="J1640" s="611">
        <v>0.5</v>
      </c>
      <c r="K1640" s="610">
        <v>1</v>
      </c>
      <c r="L1640" s="610">
        <v>0</v>
      </c>
      <c r="N1640" s="603" t="s">
        <v>1045</v>
      </c>
    </row>
    <row r="1641" spans="1:14" x14ac:dyDescent="0.2">
      <c r="A1641" s="609">
        <v>45026</v>
      </c>
      <c r="B1641" s="513" t="str">
        <f t="shared" si="16"/>
        <v>0410</v>
      </c>
      <c r="C1641" s="56">
        <v>2023</v>
      </c>
      <c r="D1641" s="611">
        <v>0</v>
      </c>
      <c r="E1641" s="611">
        <v>0</v>
      </c>
      <c r="F1641" s="611">
        <v>0</v>
      </c>
      <c r="G1641" s="611">
        <v>0</v>
      </c>
      <c r="H1641" s="611">
        <v>0</v>
      </c>
      <c r="I1641" s="611">
        <v>0</v>
      </c>
      <c r="J1641" s="611">
        <v>0.33</v>
      </c>
      <c r="K1641" s="610">
        <v>0.66</v>
      </c>
      <c r="L1641" s="610">
        <v>0</v>
      </c>
      <c r="N1641" s="603" t="s">
        <v>1045</v>
      </c>
    </row>
    <row r="1642" spans="1:14" x14ac:dyDescent="0.2">
      <c r="A1642" s="609">
        <v>45027</v>
      </c>
      <c r="B1642" s="513" t="str">
        <f t="shared" si="16"/>
        <v>0411</v>
      </c>
      <c r="C1642" s="56">
        <v>2023</v>
      </c>
      <c r="D1642" s="611">
        <v>0</v>
      </c>
      <c r="E1642" s="611">
        <v>0</v>
      </c>
      <c r="F1642" s="611">
        <v>0</v>
      </c>
      <c r="G1642" s="611">
        <v>0</v>
      </c>
      <c r="H1642" s="611">
        <v>0</v>
      </c>
      <c r="I1642" s="611">
        <v>0</v>
      </c>
      <c r="J1642" s="611">
        <v>0.17</v>
      </c>
      <c r="K1642" s="610">
        <v>0.34</v>
      </c>
      <c r="L1642" s="610">
        <v>0</v>
      </c>
      <c r="N1642" s="603" t="s">
        <v>1045</v>
      </c>
    </row>
    <row r="1643" spans="1:14" x14ac:dyDescent="0.2">
      <c r="A1643" s="609">
        <v>45028</v>
      </c>
      <c r="B1643" s="513" t="str">
        <f t="shared" si="16"/>
        <v>0412</v>
      </c>
      <c r="C1643" s="56">
        <v>2023</v>
      </c>
      <c r="D1643" s="611">
        <v>0</v>
      </c>
      <c r="E1643" s="611">
        <v>0</v>
      </c>
      <c r="F1643" s="611">
        <v>0</v>
      </c>
      <c r="G1643" s="611">
        <v>0</v>
      </c>
      <c r="H1643" s="611">
        <v>0</v>
      </c>
      <c r="I1643" s="611">
        <v>0</v>
      </c>
      <c r="J1643" s="611">
        <v>1</v>
      </c>
      <c r="K1643" s="610">
        <v>0</v>
      </c>
      <c r="L1643" s="610">
        <v>0</v>
      </c>
      <c r="N1643" s="603" t="s">
        <v>1045</v>
      </c>
    </row>
    <row r="1644" spans="1:14" x14ac:dyDescent="0.2">
      <c r="A1644" s="609">
        <v>45029</v>
      </c>
      <c r="B1644" s="513" t="str">
        <f t="shared" si="16"/>
        <v>0413</v>
      </c>
      <c r="C1644" s="56">
        <v>2023</v>
      </c>
      <c r="D1644" s="611">
        <v>0</v>
      </c>
      <c r="E1644" s="611">
        <v>0</v>
      </c>
      <c r="F1644" s="611">
        <v>0</v>
      </c>
      <c r="G1644" s="611">
        <v>0</v>
      </c>
      <c r="H1644" s="611">
        <v>0</v>
      </c>
      <c r="I1644" s="611">
        <v>0</v>
      </c>
      <c r="J1644" s="611">
        <v>0</v>
      </c>
      <c r="K1644" s="610">
        <v>2</v>
      </c>
      <c r="L1644" s="610">
        <v>0</v>
      </c>
      <c r="N1644" s="603" t="s">
        <v>1045</v>
      </c>
    </row>
    <row r="1645" spans="1:14" x14ac:dyDescent="0.2">
      <c r="A1645" s="609">
        <v>45030</v>
      </c>
      <c r="B1645" s="513" t="str">
        <f t="shared" si="16"/>
        <v>0414</v>
      </c>
      <c r="C1645" s="56">
        <v>2023</v>
      </c>
      <c r="D1645" s="611">
        <v>0</v>
      </c>
      <c r="E1645" s="611">
        <v>0</v>
      </c>
      <c r="F1645" s="611">
        <v>0</v>
      </c>
      <c r="G1645" s="611">
        <v>0</v>
      </c>
      <c r="H1645" s="611">
        <v>0</v>
      </c>
      <c r="I1645" s="611">
        <v>0</v>
      </c>
      <c r="J1645" s="611">
        <v>0</v>
      </c>
      <c r="K1645" s="610">
        <v>0</v>
      </c>
      <c r="L1645" s="610">
        <v>0</v>
      </c>
      <c r="N1645" s="603" t="s">
        <v>1045</v>
      </c>
    </row>
    <row r="1646" spans="1:14" x14ac:dyDescent="0.2">
      <c r="A1646" s="609">
        <v>45031</v>
      </c>
      <c r="B1646" s="513" t="str">
        <f t="shared" si="16"/>
        <v>0415</v>
      </c>
      <c r="C1646" s="56">
        <v>2023</v>
      </c>
      <c r="D1646" s="611">
        <v>0</v>
      </c>
      <c r="E1646" s="611">
        <v>0</v>
      </c>
      <c r="F1646" s="611">
        <v>0</v>
      </c>
      <c r="G1646" s="611">
        <v>0</v>
      </c>
      <c r="H1646" s="611">
        <v>0</v>
      </c>
      <c r="I1646" s="611">
        <v>0</v>
      </c>
      <c r="J1646" s="611">
        <v>0</v>
      </c>
      <c r="K1646" s="610">
        <v>0</v>
      </c>
      <c r="L1646" s="610">
        <v>0</v>
      </c>
      <c r="N1646" s="603" t="s">
        <v>1045</v>
      </c>
    </row>
    <row r="1647" spans="1:14" x14ac:dyDescent="0.2">
      <c r="A1647" s="609">
        <v>45032</v>
      </c>
      <c r="B1647" s="513" t="str">
        <f t="shared" si="16"/>
        <v>0416</v>
      </c>
      <c r="C1647" s="56">
        <v>2023</v>
      </c>
      <c r="D1647" s="611">
        <v>0</v>
      </c>
      <c r="E1647" s="611">
        <v>0</v>
      </c>
      <c r="F1647" s="611">
        <v>0</v>
      </c>
      <c r="G1647" s="611">
        <v>0</v>
      </c>
      <c r="H1647" s="611">
        <v>0</v>
      </c>
      <c r="I1647" s="611">
        <v>0</v>
      </c>
      <c r="J1647" s="611">
        <v>0</v>
      </c>
      <c r="K1647" s="610">
        <v>0</v>
      </c>
      <c r="L1647" s="610">
        <v>0</v>
      </c>
      <c r="N1647" s="603" t="s">
        <v>1045</v>
      </c>
    </row>
    <row r="1648" spans="1:14" x14ac:dyDescent="0.2">
      <c r="A1648" s="609">
        <v>45033</v>
      </c>
      <c r="B1648" s="513" t="str">
        <f t="shared" si="16"/>
        <v>0417</v>
      </c>
      <c r="C1648" s="56">
        <v>2023</v>
      </c>
      <c r="D1648" s="611">
        <v>0</v>
      </c>
      <c r="E1648" s="611">
        <v>0</v>
      </c>
      <c r="F1648" s="611">
        <v>0</v>
      </c>
      <c r="G1648" s="611">
        <v>0</v>
      </c>
      <c r="H1648" s="611">
        <v>0</v>
      </c>
      <c r="I1648" s="611">
        <v>0</v>
      </c>
      <c r="J1648" s="611">
        <v>0</v>
      </c>
      <c r="K1648" s="610">
        <v>1</v>
      </c>
      <c r="L1648" s="610">
        <v>0</v>
      </c>
      <c r="N1648" s="603" t="s">
        <v>1045</v>
      </c>
    </row>
    <row r="1649" spans="1:14" x14ac:dyDescent="0.2">
      <c r="A1649" s="609">
        <v>45034</v>
      </c>
      <c r="B1649" s="513" t="str">
        <f t="shared" si="16"/>
        <v>0418</v>
      </c>
      <c r="C1649" s="56">
        <v>2023</v>
      </c>
      <c r="D1649" s="611">
        <v>0</v>
      </c>
      <c r="E1649" s="611">
        <v>0</v>
      </c>
      <c r="F1649" s="611">
        <v>0</v>
      </c>
      <c r="G1649" s="611">
        <v>0</v>
      </c>
      <c r="H1649" s="611">
        <v>0</v>
      </c>
      <c r="I1649" s="611">
        <v>0</v>
      </c>
      <c r="J1649" s="611">
        <v>0</v>
      </c>
      <c r="K1649" s="610">
        <v>1</v>
      </c>
      <c r="L1649" s="610">
        <v>0</v>
      </c>
      <c r="N1649" s="603" t="s">
        <v>1045</v>
      </c>
    </row>
    <row r="1650" spans="1:14" x14ac:dyDescent="0.2">
      <c r="A1650" s="609">
        <v>45035</v>
      </c>
      <c r="B1650" s="513" t="str">
        <f t="shared" si="16"/>
        <v>0419</v>
      </c>
      <c r="C1650" s="56">
        <v>2023</v>
      </c>
      <c r="D1650" s="611">
        <v>0</v>
      </c>
      <c r="E1650" s="611">
        <v>0</v>
      </c>
      <c r="F1650" s="611">
        <v>0</v>
      </c>
      <c r="G1650" s="611">
        <v>0</v>
      </c>
      <c r="H1650" s="611">
        <v>0</v>
      </c>
      <c r="I1650" s="611">
        <v>0</v>
      </c>
      <c r="J1650" s="611">
        <v>0</v>
      </c>
      <c r="K1650" s="610">
        <v>0</v>
      </c>
      <c r="L1650" s="610">
        <v>0</v>
      </c>
      <c r="N1650" s="603" t="s">
        <v>1045</v>
      </c>
    </row>
    <row r="1651" spans="1:14" x14ac:dyDescent="0.2">
      <c r="A1651" s="609">
        <v>45036</v>
      </c>
      <c r="B1651" s="513" t="str">
        <f t="shared" si="16"/>
        <v>0420</v>
      </c>
      <c r="C1651" s="56">
        <v>2023</v>
      </c>
      <c r="D1651" s="611">
        <v>0</v>
      </c>
      <c r="E1651" s="611">
        <v>0</v>
      </c>
      <c r="F1651" s="611">
        <v>0</v>
      </c>
      <c r="G1651" s="611">
        <v>0</v>
      </c>
      <c r="H1651" s="611">
        <v>0</v>
      </c>
      <c r="I1651" s="611">
        <v>0</v>
      </c>
      <c r="J1651" s="611">
        <v>0</v>
      </c>
      <c r="K1651" s="610">
        <v>1</v>
      </c>
      <c r="L1651" s="610">
        <v>0</v>
      </c>
      <c r="N1651" s="603" t="s">
        <v>1045</v>
      </c>
    </row>
    <row r="1652" spans="1:14" x14ac:dyDescent="0.2">
      <c r="A1652" s="609">
        <v>45037</v>
      </c>
      <c r="B1652" s="513" t="str">
        <f t="shared" si="16"/>
        <v>0421</v>
      </c>
      <c r="C1652" s="56">
        <v>2023</v>
      </c>
      <c r="D1652" s="611">
        <v>0</v>
      </c>
      <c r="E1652" s="611">
        <v>0</v>
      </c>
      <c r="F1652" s="611">
        <v>0</v>
      </c>
      <c r="G1652" s="611">
        <v>0</v>
      </c>
      <c r="H1652" s="611">
        <v>0</v>
      </c>
      <c r="I1652" s="611">
        <v>0</v>
      </c>
      <c r="J1652" s="611">
        <v>0</v>
      </c>
      <c r="K1652" s="610">
        <v>0</v>
      </c>
      <c r="L1652" s="610">
        <v>0</v>
      </c>
      <c r="N1652" s="603" t="s">
        <v>1045</v>
      </c>
    </row>
    <row r="1653" spans="1:14" x14ac:dyDescent="0.2">
      <c r="A1653" s="609">
        <v>45038</v>
      </c>
      <c r="B1653" s="513" t="str">
        <f t="shared" si="16"/>
        <v>0422</v>
      </c>
      <c r="C1653" s="56">
        <v>2023</v>
      </c>
      <c r="D1653" s="611">
        <v>0</v>
      </c>
      <c r="E1653" s="611">
        <v>0</v>
      </c>
      <c r="F1653" s="611">
        <v>0</v>
      </c>
      <c r="G1653" s="611">
        <v>0</v>
      </c>
      <c r="H1653" s="611">
        <v>0</v>
      </c>
      <c r="I1653" s="611">
        <v>0</v>
      </c>
      <c r="J1653" s="611">
        <v>0</v>
      </c>
      <c r="K1653" s="610">
        <v>1</v>
      </c>
      <c r="L1653" s="610">
        <v>0</v>
      </c>
      <c r="N1653" s="603" t="s">
        <v>1045</v>
      </c>
    </row>
    <row r="1654" spans="1:14" x14ac:dyDescent="0.2">
      <c r="A1654" s="609">
        <v>45039</v>
      </c>
      <c r="B1654" s="513" t="str">
        <f t="shared" si="16"/>
        <v>0423</v>
      </c>
      <c r="C1654" s="56">
        <v>2023</v>
      </c>
      <c r="D1654" s="611">
        <v>0</v>
      </c>
      <c r="E1654" s="611">
        <v>0</v>
      </c>
      <c r="F1654" s="611">
        <v>0</v>
      </c>
      <c r="G1654" s="611">
        <v>0</v>
      </c>
      <c r="H1654" s="611">
        <v>0</v>
      </c>
      <c r="I1654" s="611">
        <v>0</v>
      </c>
      <c r="J1654" s="611">
        <v>0</v>
      </c>
      <c r="K1654" s="610">
        <v>1</v>
      </c>
      <c r="L1654" s="610">
        <v>0</v>
      </c>
      <c r="N1654" s="603" t="s">
        <v>1045</v>
      </c>
    </row>
    <row r="1655" spans="1:14" x14ac:dyDescent="0.2">
      <c r="A1655" s="609">
        <v>45040</v>
      </c>
      <c r="B1655" s="513" t="str">
        <f t="shared" si="16"/>
        <v>0424</v>
      </c>
      <c r="C1655" s="56">
        <v>2023</v>
      </c>
      <c r="D1655" s="611">
        <v>0</v>
      </c>
      <c r="E1655" s="611">
        <v>0</v>
      </c>
      <c r="F1655" s="611">
        <v>0</v>
      </c>
      <c r="G1655" s="611">
        <v>0</v>
      </c>
      <c r="H1655" s="611">
        <v>0</v>
      </c>
      <c r="I1655" s="611">
        <v>0</v>
      </c>
      <c r="J1655" s="611">
        <v>0</v>
      </c>
      <c r="K1655" s="610">
        <v>2</v>
      </c>
      <c r="L1655" s="610">
        <v>1</v>
      </c>
      <c r="N1655" s="603" t="s">
        <v>1045</v>
      </c>
    </row>
    <row r="1656" spans="1:14" x14ac:dyDescent="0.2">
      <c r="A1656" s="609">
        <v>45041</v>
      </c>
      <c r="B1656" s="513" t="str">
        <f t="shared" si="16"/>
        <v>0425</v>
      </c>
      <c r="C1656" s="56">
        <v>2023</v>
      </c>
      <c r="D1656" s="611">
        <v>0</v>
      </c>
      <c r="E1656" s="611">
        <v>0</v>
      </c>
      <c r="F1656" s="611">
        <v>0</v>
      </c>
      <c r="G1656" s="611">
        <v>0</v>
      </c>
      <c r="H1656" s="611">
        <v>0</v>
      </c>
      <c r="I1656" s="611">
        <v>0</v>
      </c>
      <c r="J1656" s="611">
        <v>0</v>
      </c>
      <c r="K1656" s="610">
        <v>0</v>
      </c>
      <c r="L1656" s="610">
        <v>0</v>
      </c>
      <c r="N1656" s="603" t="s">
        <v>1045</v>
      </c>
    </row>
    <row r="1657" spans="1:14" x14ac:dyDescent="0.2">
      <c r="A1657" s="609">
        <v>45042</v>
      </c>
      <c r="B1657" s="513" t="str">
        <f t="shared" si="16"/>
        <v>0426</v>
      </c>
      <c r="C1657" s="56">
        <v>2023</v>
      </c>
      <c r="D1657" s="611">
        <v>0</v>
      </c>
      <c r="E1657" s="611">
        <v>0</v>
      </c>
      <c r="F1657" s="611">
        <v>0</v>
      </c>
      <c r="G1657" s="611">
        <v>0</v>
      </c>
      <c r="H1657" s="611">
        <v>0</v>
      </c>
      <c r="I1657" s="611">
        <v>0</v>
      </c>
      <c r="J1657" s="611">
        <v>0</v>
      </c>
      <c r="K1657" s="610">
        <v>3</v>
      </c>
      <c r="L1657" s="610">
        <v>0</v>
      </c>
      <c r="N1657" s="603" t="s">
        <v>1045</v>
      </c>
    </row>
    <row r="1658" spans="1:14" x14ac:dyDescent="0.2">
      <c r="A1658" s="609">
        <v>45043</v>
      </c>
      <c r="B1658" s="513" t="str">
        <f t="shared" si="16"/>
        <v>0427</v>
      </c>
      <c r="C1658" s="56">
        <v>2023</v>
      </c>
      <c r="D1658" s="611">
        <v>0</v>
      </c>
      <c r="E1658" s="611">
        <v>0</v>
      </c>
      <c r="F1658" s="611">
        <v>0</v>
      </c>
      <c r="G1658" s="611">
        <v>0</v>
      </c>
      <c r="H1658" s="611">
        <v>0</v>
      </c>
      <c r="I1658" s="611">
        <v>0</v>
      </c>
      <c r="J1658" s="611">
        <v>0</v>
      </c>
      <c r="K1658" s="610">
        <v>3</v>
      </c>
      <c r="L1658" s="610">
        <v>0</v>
      </c>
      <c r="N1658" s="603" t="s">
        <v>1045</v>
      </c>
    </row>
    <row r="1659" spans="1:14" x14ac:dyDescent="0.2">
      <c r="A1659" s="609">
        <v>45044</v>
      </c>
      <c r="B1659" s="513" t="str">
        <f t="shared" si="16"/>
        <v>0428</v>
      </c>
      <c r="C1659" s="56">
        <v>2023</v>
      </c>
      <c r="D1659" s="611">
        <v>0</v>
      </c>
      <c r="E1659" s="611">
        <v>0</v>
      </c>
      <c r="F1659" s="611">
        <v>0</v>
      </c>
      <c r="G1659" s="611">
        <v>0</v>
      </c>
      <c r="H1659" s="611">
        <v>0</v>
      </c>
      <c r="I1659" s="611">
        <v>0</v>
      </c>
      <c r="J1659" s="611">
        <v>0</v>
      </c>
      <c r="K1659" s="610">
        <v>4</v>
      </c>
      <c r="L1659" s="610">
        <v>0</v>
      </c>
      <c r="N1659" s="603" t="s">
        <v>1045</v>
      </c>
    </row>
    <row r="1660" spans="1:14" x14ac:dyDescent="0.2">
      <c r="A1660" s="609">
        <v>45045</v>
      </c>
      <c r="B1660" s="513" t="str">
        <f t="shared" si="16"/>
        <v>0429</v>
      </c>
      <c r="C1660" s="56">
        <v>2023</v>
      </c>
      <c r="D1660" s="611">
        <v>0</v>
      </c>
      <c r="E1660" s="611">
        <v>0</v>
      </c>
      <c r="F1660" s="611">
        <v>0</v>
      </c>
      <c r="G1660" s="611">
        <v>0</v>
      </c>
      <c r="H1660" s="611">
        <v>0</v>
      </c>
      <c r="I1660" s="611">
        <v>0</v>
      </c>
      <c r="J1660" s="611">
        <v>0</v>
      </c>
      <c r="K1660" s="610">
        <v>0</v>
      </c>
      <c r="L1660" s="610">
        <v>0</v>
      </c>
      <c r="N1660" s="603" t="s">
        <v>1045</v>
      </c>
    </row>
    <row r="1661" spans="1:14" x14ac:dyDescent="0.2">
      <c r="A1661" s="609">
        <v>45046</v>
      </c>
      <c r="B1661" s="513" t="str">
        <f t="shared" si="16"/>
        <v>0430</v>
      </c>
      <c r="C1661" s="56">
        <v>2023</v>
      </c>
      <c r="D1661" s="611">
        <v>0</v>
      </c>
      <c r="E1661" s="611">
        <v>0</v>
      </c>
      <c r="F1661" s="611">
        <v>0</v>
      </c>
      <c r="G1661" s="611">
        <v>0</v>
      </c>
      <c r="H1661" s="611">
        <v>0</v>
      </c>
      <c r="I1661" s="611">
        <v>0</v>
      </c>
      <c r="J1661" s="611">
        <v>0</v>
      </c>
      <c r="K1661" s="610">
        <v>2</v>
      </c>
      <c r="L1661" s="610">
        <v>0</v>
      </c>
      <c r="N1661" s="603" t="s">
        <v>1045</v>
      </c>
    </row>
    <row r="1662" spans="1:14" x14ac:dyDescent="0.2">
      <c r="A1662" s="609">
        <v>45047</v>
      </c>
      <c r="B1662" s="513" t="str">
        <f t="shared" si="16"/>
        <v>0501</v>
      </c>
      <c r="C1662" s="56">
        <v>2023</v>
      </c>
      <c r="D1662" s="611">
        <v>0</v>
      </c>
      <c r="E1662" s="611">
        <v>0</v>
      </c>
      <c r="F1662" s="611">
        <v>0</v>
      </c>
      <c r="G1662" s="611">
        <v>0</v>
      </c>
      <c r="H1662" s="611">
        <v>0</v>
      </c>
      <c r="I1662" s="611">
        <v>0</v>
      </c>
      <c r="J1662" s="611">
        <v>0</v>
      </c>
      <c r="K1662" s="610">
        <v>2</v>
      </c>
      <c r="L1662" s="610">
        <v>0</v>
      </c>
      <c r="N1662" s="603" t="s">
        <v>1045</v>
      </c>
    </row>
    <row r="1663" spans="1:14" x14ac:dyDescent="0.2">
      <c r="A1663" s="609">
        <v>45048</v>
      </c>
      <c r="B1663" s="513" t="str">
        <f t="shared" si="16"/>
        <v>0502</v>
      </c>
      <c r="C1663" s="56">
        <v>2023</v>
      </c>
      <c r="D1663" s="611">
        <v>0</v>
      </c>
      <c r="E1663" s="611">
        <v>0</v>
      </c>
      <c r="F1663" s="611">
        <v>0</v>
      </c>
      <c r="G1663" s="611">
        <v>0</v>
      </c>
      <c r="H1663" s="611">
        <v>0</v>
      </c>
      <c r="I1663" s="611">
        <v>0</v>
      </c>
      <c r="J1663" s="611">
        <v>1</v>
      </c>
      <c r="K1663" s="610">
        <v>3</v>
      </c>
      <c r="L1663" s="610">
        <v>0</v>
      </c>
      <c r="N1663" s="603" t="s">
        <v>1045</v>
      </c>
    </row>
    <row r="1664" spans="1:14" x14ac:dyDescent="0.2">
      <c r="A1664" s="609">
        <v>45049</v>
      </c>
      <c r="B1664" s="513" t="str">
        <f t="shared" si="16"/>
        <v>0503</v>
      </c>
      <c r="C1664" s="56">
        <v>2023</v>
      </c>
      <c r="D1664" s="611">
        <v>0</v>
      </c>
      <c r="E1664" s="611">
        <v>0</v>
      </c>
      <c r="F1664" s="611">
        <v>0</v>
      </c>
      <c r="G1664" s="611">
        <v>0</v>
      </c>
      <c r="H1664" s="611">
        <v>0</v>
      </c>
      <c r="I1664" s="611">
        <v>0</v>
      </c>
      <c r="J1664" s="611">
        <v>0</v>
      </c>
      <c r="K1664" s="610">
        <v>1</v>
      </c>
      <c r="L1664" s="610">
        <v>0</v>
      </c>
      <c r="N1664" s="603" t="s">
        <v>1045</v>
      </c>
    </row>
    <row r="1665" spans="1:14" x14ac:dyDescent="0.2">
      <c r="A1665" s="609">
        <v>45050</v>
      </c>
      <c r="B1665" s="513" t="str">
        <f t="shared" si="16"/>
        <v>0504</v>
      </c>
      <c r="C1665" s="56">
        <v>2023</v>
      </c>
      <c r="D1665" s="611">
        <v>0</v>
      </c>
      <c r="E1665" s="611">
        <v>0</v>
      </c>
      <c r="F1665" s="611">
        <v>0</v>
      </c>
      <c r="G1665" s="611">
        <v>0</v>
      </c>
      <c r="H1665" s="611">
        <v>0</v>
      </c>
      <c r="I1665" s="611">
        <v>0</v>
      </c>
      <c r="J1665" s="611">
        <v>0</v>
      </c>
      <c r="K1665" s="610">
        <v>6</v>
      </c>
      <c r="L1665" s="610">
        <v>0</v>
      </c>
      <c r="N1665" s="603" t="s">
        <v>1045</v>
      </c>
    </row>
    <row r="1666" spans="1:14" x14ac:dyDescent="0.2">
      <c r="A1666" s="609">
        <v>45051</v>
      </c>
      <c r="B1666" s="513" t="str">
        <f t="shared" si="16"/>
        <v>0505</v>
      </c>
      <c r="C1666" s="56">
        <v>2023</v>
      </c>
      <c r="D1666" s="611">
        <v>0</v>
      </c>
      <c r="E1666" s="611">
        <v>0</v>
      </c>
      <c r="F1666" s="611">
        <v>0</v>
      </c>
      <c r="G1666" s="611">
        <v>0</v>
      </c>
      <c r="H1666" s="611">
        <v>0</v>
      </c>
      <c r="I1666" s="611">
        <v>0</v>
      </c>
      <c r="J1666" s="611">
        <v>0</v>
      </c>
      <c r="K1666" s="610">
        <v>7</v>
      </c>
      <c r="L1666" s="610">
        <v>0</v>
      </c>
      <c r="N1666" s="603" t="s">
        <v>1045</v>
      </c>
    </row>
    <row r="1667" spans="1:14" x14ac:dyDescent="0.2">
      <c r="A1667" s="609">
        <v>45052</v>
      </c>
      <c r="B1667" s="513" t="str">
        <f t="shared" si="16"/>
        <v>0506</v>
      </c>
      <c r="C1667" s="56">
        <v>2023</v>
      </c>
      <c r="D1667" s="611">
        <v>0</v>
      </c>
      <c r="E1667" s="611">
        <v>0</v>
      </c>
      <c r="F1667" s="611">
        <v>0</v>
      </c>
      <c r="G1667" s="611">
        <v>0</v>
      </c>
      <c r="H1667" s="611">
        <v>0</v>
      </c>
      <c r="I1667" s="611">
        <v>0</v>
      </c>
      <c r="J1667" s="611">
        <v>1</v>
      </c>
      <c r="K1667" s="610">
        <v>2</v>
      </c>
      <c r="L1667" s="610">
        <v>0</v>
      </c>
      <c r="N1667" s="603" t="s">
        <v>1045</v>
      </c>
    </row>
    <row r="1668" spans="1:14" x14ac:dyDescent="0.2">
      <c r="A1668" s="609">
        <v>45053</v>
      </c>
      <c r="B1668" s="513" t="str">
        <f t="shared" si="16"/>
        <v>0507</v>
      </c>
      <c r="C1668" s="56">
        <v>2023</v>
      </c>
      <c r="D1668" s="611">
        <v>0</v>
      </c>
      <c r="E1668" s="611">
        <v>0</v>
      </c>
      <c r="F1668" s="611">
        <v>0</v>
      </c>
      <c r="G1668" s="611">
        <v>0</v>
      </c>
      <c r="H1668" s="611">
        <v>0</v>
      </c>
      <c r="I1668" s="611">
        <v>0</v>
      </c>
      <c r="J1668" s="611">
        <v>0</v>
      </c>
      <c r="K1668" s="610">
        <v>3</v>
      </c>
      <c r="L1668" s="610">
        <v>0</v>
      </c>
      <c r="N1668" s="603" t="s">
        <v>1045</v>
      </c>
    </row>
    <row r="1669" spans="1:14" x14ac:dyDescent="0.2">
      <c r="A1669" s="609">
        <v>45054</v>
      </c>
      <c r="B1669" s="513" t="str">
        <f t="shared" si="16"/>
        <v>0508</v>
      </c>
      <c r="C1669" s="56">
        <v>2023</v>
      </c>
      <c r="D1669" s="611">
        <v>0</v>
      </c>
      <c r="E1669" s="611">
        <v>0</v>
      </c>
      <c r="F1669" s="611">
        <v>0</v>
      </c>
      <c r="G1669" s="611">
        <v>0</v>
      </c>
      <c r="H1669" s="611">
        <v>0</v>
      </c>
      <c r="I1669" s="611">
        <v>0</v>
      </c>
      <c r="J1669" s="611">
        <v>0</v>
      </c>
      <c r="K1669" s="610">
        <v>6</v>
      </c>
      <c r="L1669" s="610">
        <v>0</v>
      </c>
      <c r="N1669" s="603" t="s">
        <v>1045</v>
      </c>
    </row>
    <row r="1670" spans="1:14" x14ac:dyDescent="0.2">
      <c r="A1670" s="609">
        <v>45055</v>
      </c>
      <c r="B1670" s="513" t="str">
        <f t="shared" si="16"/>
        <v>0509</v>
      </c>
      <c r="C1670" s="56">
        <v>2023</v>
      </c>
      <c r="D1670" s="611">
        <v>0</v>
      </c>
      <c r="E1670" s="611">
        <v>0</v>
      </c>
      <c r="F1670" s="611">
        <v>0</v>
      </c>
      <c r="G1670" s="611">
        <v>0</v>
      </c>
      <c r="H1670" s="611">
        <v>0</v>
      </c>
      <c r="I1670" s="611">
        <v>0</v>
      </c>
      <c r="J1670" s="611">
        <v>0</v>
      </c>
      <c r="K1670" s="610">
        <v>8</v>
      </c>
      <c r="L1670" s="610">
        <v>0</v>
      </c>
      <c r="N1670" s="603" t="s">
        <v>1045</v>
      </c>
    </row>
    <row r="1671" spans="1:14" x14ac:dyDescent="0.2">
      <c r="A1671" s="609">
        <v>45056</v>
      </c>
      <c r="B1671" s="513" t="str">
        <f t="shared" si="16"/>
        <v>0510</v>
      </c>
      <c r="C1671" s="56">
        <v>2023</v>
      </c>
      <c r="D1671" s="611">
        <v>0</v>
      </c>
      <c r="E1671" s="611">
        <v>0</v>
      </c>
      <c r="F1671" s="611">
        <v>0</v>
      </c>
      <c r="G1671" s="611">
        <v>0</v>
      </c>
      <c r="H1671" s="611">
        <v>0</v>
      </c>
      <c r="I1671" s="611">
        <v>0</v>
      </c>
      <c r="J1671" s="611">
        <v>0</v>
      </c>
      <c r="K1671" s="610">
        <v>7</v>
      </c>
      <c r="L1671" s="610">
        <v>0</v>
      </c>
      <c r="N1671" s="603" t="s">
        <v>1045</v>
      </c>
    </row>
    <row r="1672" spans="1:14" x14ac:dyDescent="0.2">
      <c r="A1672" s="609">
        <v>45057</v>
      </c>
      <c r="B1672" s="513" t="str">
        <f t="shared" si="16"/>
        <v>0511</v>
      </c>
      <c r="C1672" s="56">
        <v>2023</v>
      </c>
      <c r="D1672" s="611">
        <v>0</v>
      </c>
      <c r="E1672" s="611">
        <v>0</v>
      </c>
      <c r="F1672" s="611">
        <v>0</v>
      </c>
      <c r="G1672" s="611">
        <v>0</v>
      </c>
      <c r="H1672" s="611">
        <v>0</v>
      </c>
      <c r="I1672" s="611">
        <v>0</v>
      </c>
      <c r="J1672" s="611">
        <v>0</v>
      </c>
      <c r="K1672" s="610">
        <v>15</v>
      </c>
      <c r="L1672" s="610">
        <v>0</v>
      </c>
      <c r="N1672" s="603" t="s">
        <v>1045</v>
      </c>
    </row>
    <row r="1673" spans="1:14" x14ac:dyDescent="0.2">
      <c r="A1673" s="609">
        <v>45058</v>
      </c>
      <c r="B1673" s="513" t="str">
        <f t="shared" si="16"/>
        <v>0512</v>
      </c>
      <c r="C1673" s="56">
        <v>2023</v>
      </c>
      <c r="D1673" s="611">
        <v>0</v>
      </c>
      <c r="E1673" s="611">
        <v>0</v>
      </c>
      <c r="F1673" s="611">
        <v>0</v>
      </c>
      <c r="G1673" s="611">
        <v>0</v>
      </c>
      <c r="H1673" s="611">
        <v>0</v>
      </c>
      <c r="I1673" s="611">
        <v>0</v>
      </c>
      <c r="J1673" s="611">
        <v>1</v>
      </c>
      <c r="K1673" s="610">
        <v>7</v>
      </c>
      <c r="L1673" s="610">
        <v>0</v>
      </c>
      <c r="N1673" s="603" t="s">
        <v>1045</v>
      </c>
    </row>
    <row r="1674" spans="1:14" x14ac:dyDescent="0.2">
      <c r="A1674" s="609">
        <v>45059</v>
      </c>
      <c r="B1674" s="513" t="str">
        <f t="shared" si="16"/>
        <v>0513</v>
      </c>
      <c r="C1674" s="56">
        <v>2023</v>
      </c>
      <c r="D1674" s="611">
        <v>0</v>
      </c>
      <c r="E1674" s="611">
        <v>0</v>
      </c>
      <c r="F1674" s="611">
        <v>0</v>
      </c>
      <c r="G1674" s="611">
        <v>0</v>
      </c>
      <c r="H1674" s="611">
        <v>0</v>
      </c>
      <c r="I1674" s="611">
        <v>0</v>
      </c>
      <c r="J1674" s="611">
        <v>0</v>
      </c>
      <c r="K1674" s="610">
        <v>11</v>
      </c>
      <c r="L1674" s="610">
        <v>1</v>
      </c>
      <c r="N1674" s="603" t="s">
        <v>1045</v>
      </c>
    </row>
    <row r="1675" spans="1:14" x14ac:dyDescent="0.2">
      <c r="A1675" s="609">
        <v>45060</v>
      </c>
      <c r="B1675" s="513" t="str">
        <f t="shared" si="16"/>
        <v>0514</v>
      </c>
      <c r="C1675" s="56">
        <v>2023</v>
      </c>
      <c r="D1675" s="611">
        <v>0</v>
      </c>
      <c r="E1675" s="611">
        <v>0</v>
      </c>
      <c r="F1675" s="611">
        <v>0</v>
      </c>
      <c r="G1675" s="611">
        <v>0</v>
      </c>
      <c r="H1675" s="611">
        <v>0</v>
      </c>
      <c r="I1675" s="611">
        <v>0</v>
      </c>
      <c r="J1675" s="611">
        <v>0</v>
      </c>
      <c r="K1675" s="610">
        <v>9</v>
      </c>
      <c r="L1675" s="610">
        <v>0</v>
      </c>
      <c r="N1675" s="603" t="s">
        <v>1045</v>
      </c>
    </row>
    <row r="1676" spans="1:14" x14ac:dyDescent="0.2">
      <c r="A1676" s="609">
        <v>45061</v>
      </c>
      <c r="B1676" s="513" t="str">
        <f t="shared" si="16"/>
        <v>0515</v>
      </c>
      <c r="C1676" s="56">
        <v>2023</v>
      </c>
      <c r="D1676" s="611">
        <v>0</v>
      </c>
      <c r="E1676" s="611">
        <v>0</v>
      </c>
      <c r="F1676" s="611">
        <v>0</v>
      </c>
      <c r="G1676" s="611">
        <v>0</v>
      </c>
      <c r="H1676" s="611">
        <v>0</v>
      </c>
      <c r="I1676" s="611">
        <v>0</v>
      </c>
      <c r="J1676" s="611">
        <v>0</v>
      </c>
      <c r="K1676" s="610">
        <v>18</v>
      </c>
      <c r="L1676" s="610">
        <v>0</v>
      </c>
      <c r="N1676" s="603" t="s">
        <v>1045</v>
      </c>
    </row>
    <row r="1677" spans="1:14" x14ac:dyDescent="0.2">
      <c r="A1677" s="609">
        <v>45062</v>
      </c>
      <c r="B1677" s="513" t="str">
        <f t="shared" si="16"/>
        <v>0516</v>
      </c>
      <c r="C1677" s="56">
        <v>2023</v>
      </c>
      <c r="D1677" s="611">
        <v>0</v>
      </c>
      <c r="E1677" s="611">
        <v>0</v>
      </c>
      <c r="F1677" s="611">
        <v>0</v>
      </c>
      <c r="G1677" s="611">
        <v>0</v>
      </c>
      <c r="H1677" s="611">
        <v>0</v>
      </c>
      <c r="I1677" s="611">
        <v>0</v>
      </c>
      <c r="J1677" s="611">
        <v>0</v>
      </c>
      <c r="K1677" s="610">
        <v>43</v>
      </c>
      <c r="L1677" s="610">
        <v>0</v>
      </c>
      <c r="N1677" s="603" t="s">
        <v>1045</v>
      </c>
    </row>
    <row r="1678" spans="1:14" x14ac:dyDescent="0.2">
      <c r="A1678" s="609">
        <v>45063</v>
      </c>
      <c r="B1678" s="513" t="str">
        <f t="shared" si="16"/>
        <v>0517</v>
      </c>
      <c r="C1678" s="56">
        <v>2023</v>
      </c>
      <c r="D1678" s="611">
        <v>0</v>
      </c>
      <c r="E1678" s="611">
        <v>0</v>
      </c>
      <c r="F1678" s="611">
        <v>0</v>
      </c>
      <c r="G1678" s="611">
        <v>0</v>
      </c>
      <c r="H1678" s="611">
        <v>0</v>
      </c>
      <c r="I1678" s="611">
        <v>0</v>
      </c>
      <c r="J1678" s="611">
        <v>0</v>
      </c>
      <c r="K1678" s="610">
        <v>33</v>
      </c>
      <c r="L1678" s="610">
        <v>0</v>
      </c>
      <c r="N1678" s="603" t="s">
        <v>1045</v>
      </c>
    </row>
    <row r="1679" spans="1:14" x14ac:dyDescent="0.2">
      <c r="A1679" s="609">
        <v>45064</v>
      </c>
      <c r="B1679" s="513" t="str">
        <f t="shared" si="16"/>
        <v>0518</v>
      </c>
      <c r="C1679" s="56">
        <v>2023</v>
      </c>
      <c r="D1679" s="611">
        <v>0</v>
      </c>
      <c r="E1679" s="611">
        <v>0</v>
      </c>
      <c r="F1679" s="611">
        <v>0</v>
      </c>
      <c r="G1679" s="611">
        <v>0</v>
      </c>
      <c r="H1679" s="611">
        <v>0</v>
      </c>
      <c r="I1679" s="611">
        <v>0</v>
      </c>
      <c r="J1679" s="611">
        <v>0</v>
      </c>
      <c r="K1679" s="610">
        <v>31</v>
      </c>
      <c r="L1679" s="610">
        <v>0</v>
      </c>
      <c r="N1679" s="603" t="s">
        <v>1045</v>
      </c>
    </row>
    <row r="1680" spans="1:14" x14ac:dyDescent="0.2">
      <c r="A1680" s="609">
        <v>45065</v>
      </c>
      <c r="B1680" s="513" t="str">
        <f t="shared" si="16"/>
        <v>0519</v>
      </c>
      <c r="C1680" s="56">
        <v>2023</v>
      </c>
      <c r="D1680" s="611">
        <v>0</v>
      </c>
      <c r="E1680" s="611">
        <v>0</v>
      </c>
      <c r="F1680" s="611">
        <v>0</v>
      </c>
      <c r="G1680" s="611">
        <v>0</v>
      </c>
      <c r="H1680" s="611">
        <v>0</v>
      </c>
      <c r="I1680" s="611">
        <v>0</v>
      </c>
      <c r="J1680" s="611">
        <v>1</v>
      </c>
      <c r="K1680" s="610">
        <v>32</v>
      </c>
      <c r="L1680" s="610">
        <v>0</v>
      </c>
      <c r="N1680" s="603" t="s">
        <v>1045</v>
      </c>
    </row>
    <row r="1681" spans="1:14" x14ac:dyDescent="0.2">
      <c r="A1681" s="609">
        <v>45066</v>
      </c>
      <c r="B1681" s="513" t="str">
        <f t="shared" si="16"/>
        <v>0520</v>
      </c>
      <c r="C1681" s="56">
        <v>2023</v>
      </c>
      <c r="D1681" s="611">
        <v>0</v>
      </c>
      <c r="E1681" s="611">
        <v>0</v>
      </c>
      <c r="F1681" s="611">
        <v>0</v>
      </c>
      <c r="G1681" s="611">
        <v>0</v>
      </c>
      <c r="H1681" s="611">
        <v>0</v>
      </c>
      <c r="I1681" s="611">
        <v>0</v>
      </c>
      <c r="J1681" s="611">
        <v>1</v>
      </c>
      <c r="K1681" s="610">
        <v>16</v>
      </c>
      <c r="L1681" s="610">
        <v>0</v>
      </c>
      <c r="N1681" s="603" t="s">
        <v>1045</v>
      </c>
    </row>
    <row r="1682" spans="1:14" x14ac:dyDescent="0.2">
      <c r="A1682" s="609">
        <v>45067</v>
      </c>
      <c r="B1682" s="513" t="str">
        <f t="shared" si="16"/>
        <v>0521</v>
      </c>
      <c r="C1682" s="56">
        <v>2023</v>
      </c>
      <c r="D1682" s="611">
        <v>0</v>
      </c>
      <c r="E1682" s="611">
        <v>0</v>
      </c>
      <c r="F1682" s="611">
        <v>0</v>
      </c>
      <c r="G1682" s="611">
        <v>0</v>
      </c>
      <c r="H1682" s="611">
        <v>0</v>
      </c>
      <c r="I1682" s="611">
        <v>0</v>
      </c>
      <c r="J1682" s="611">
        <v>3</v>
      </c>
      <c r="K1682" s="610">
        <v>93</v>
      </c>
      <c r="L1682" s="610">
        <v>0</v>
      </c>
      <c r="N1682" s="603" t="s">
        <v>1045</v>
      </c>
    </row>
    <row r="1683" spans="1:14" x14ac:dyDescent="0.2">
      <c r="A1683" s="609">
        <v>45068</v>
      </c>
      <c r="B1683" s="513" t="str">
        <f t="shared" si="16"/>
        <v>0522</v>
      </c>
      <c r="C1683" s="56">
        <v>2023</v>
      </c>
      <c r="D1683" s="611">
        <v>0</v>
      </c>
      <c r="E1683" s="611">
        <v>0</v>
      </c>
      <c r="F1683" s="611">
        <v>0</v>
      </c>
      <c r="G1683" s="611">
        <v>0</v>
      </c>
      <c r="H1683" s="611">
        <v>0</v>
      </c>
      <c r="I1683" s="611">
        <v>0</v>
      </c>
      <c r="J1683" s="611">
        <v>1</v>
      </c>
      <c r="K1683" s="610">
        <v>123</v>
      </c>
      <c r="L1683" s="610">
        <v>0</v>
      </c>
      <c r="N1683" s="603" t="s">
        <v>1045</v>
      </c>
    </row>
    <row r="1684" spans="1:14" x14ac:dyDescent="0.2">
      <c r="A1684" s="609">
        <v>45069</v>
      </c>
      <c r="B1684" s="513" t="str">
        <f t="shared" si="16"/>
        <v>0523</v>
      </c>
      <c r="C1684" s="56">
        <v>2023</v>
      </c>
      <c r="D1684" s="611">
        <v>0</v>
      </c>
      <c r="E1684" s="611">
        <v>0</v>
      </c>
      <c r="F1684" s="611">
        <v>0</v>
      </c>
      <c r="G1684" s="611">
        <v>0</v>
      </c>
      <c r="H1684" s="611">
        <v>0</v>
      </c>
      <c r="I1684" s="611">
        <v>0</v>
      </c>
      <c r="J1684" s="611">
        <v>0</v>
      </c>
      <c r="K1684" s="610">
        <v>100</v>
      </c>
      <c r="L1684" s="610">
        <v>0</v>
      </c>
      <c r="N1684" s="603" t="s">
        <v>1045</v>
      </c>
    </row>
    <row r="1685" spans="1:14" x14ac:dyDescent="0.2">
      <c r="A1685" s="609">
        <v>45070</v>
      </c>
      <c r="B1685" s="513" t="str">
        <f t="shared" si="16"/>
        <v>0524</v>
      </c>
      <c r="C1685" s="56">
        <v>2023</v>
      </c>
      <c r="D1685" s="611">
        <v>0</v>
      </c>
      <c r="E1685" s="611">
        <v>0</v>
      </c>
      <c r="F1685" s="611">
        <v>0</v>
      </c>
      <c r="G1685" s="611">
        <v>0</v>
      </c>
      <c r="H1685" s="611">
        <v>0</v>
      </c>
      <c r="I1685" s="611">
        <v>0</v>
      </c>
      <c r="J1685" s="611">
        <v>1</v>
      </c>
      <c r="K1685" s="610">
        <v>247</v>
      </c>
      <c r="L1685" s="610">
        <v>0</v>
      </c>
      <c r="N1685" s="603" t="s">
        <v>1045</v>
      </c>
    </row>
    <row r="1686" spans="1:14" x14ac:dyDescent="0.2">
      <c r="A1686" s="609">
        <v>45071</v>
      </c>
      <c r="B1686" s="513" t="str">
        <f t="shared" si="16"/>
        <v>0525</v>
      </c>
      <c r="C1686" s="56">
        <v>2023</v>
      </c>
      <c r="D1686" s="611">
        <v>0</v>
      </c>
      <c r="E1686" s="611">
        <v>0</v>
      </c>
      <c r="F1686" s="611">
        <v>0</v>
      </c>
      <c r="G1686" s="611">
        <v>0</v>
      </c>
      <c r="H1686" s="611">
        <v>0</v>
      </c>
      <c r="I1686" s="611">
        <v>0</v>
      </c>
      <c r="J1686" s="611">
        <v>0</v>
      </c>
      <c r="K1686" s="610">
        <v>290</v>
      </c>
      <c r="L1686" s="610">
        <v>0</v>
      </c>
      <c r="N1686" s="603" t="s">
        <v>1045</v>
      </c>
    </row>
    <row r="1687" spans="1:14" x14ac:dyDescent="0.2">
      <c r="A1687" s="609">
        <v>45072</v>
      </c>
      <c r="B1687" s="513" t="str">
        <f t="shared" si="16"/>
        <v>0526</v>
      </c>
      <c r="C1687" s="56">
        <v>2023</v>
      </c>
      <c r="D1687" s="611">
        <v>0</v>
      </c>
      <c r="E1687" s="611">
        <v>0</v>
      </c>
      <c r="F1687" s="611">
        <v>0</v>
      </c>
      <c r="G1687" s="611">
        <v>0</v>
      </c>
      <c r="H1687" s="611">
        <v>0</v>
      </c>
      <c r="I1687" s="611">
        <v>0</v>
      </c>
      <c r="J1687" s="611">
        <v>1</v>
      </c>
      <c r="K1687" s="610">
        <v>429</v>
      </c>
      <c r="L1687" s="610">
        <v>0</v>
      </c>
      <c r="N1687" s="603" t="s">
        <v>1045</v>
      </c>
    </row>
    <row r="1688" spans="1:14" x14ac:dyDescent="0.2">
      <c r="A1688" s="609">
        <v>45073</v>
      </c>
      <c r="B1688" s="513" t="str">
        <f t="shared" si="16"/>
        <v>0527</v>
      </c>
      <c r="C1688" s="56">
        <v>2023</v>
      </c>
      <c r="D1688" s="611">
        <v>0</v>
      </c>
      <c r="E1688" s="611">
        <v>0</v>
      </c>
      <c r="F1688" s="611">
        <v>0</v>
      </c>
      <c r="G1688" s="611">
        <v>0</v>
      </c>
      <c r="H1688" s="611">
        <v>0</v>
      </c>
      <c r="I1688" s="611">
        <v>0</v>
      </c>
      <c r="J1688" s="611">
        <v>0</v>
      </c>
      <c r="K1688" s="610">
        <v>468</v>
      </c>
      <c r="L1688" s="610">
        <v>0</v>
      </c>
      <c r="N1688" s="603" t="s">
        <v>1045</v>
      </c>
    </row>
    <row r="1689" spans="1:14" x14ac:dyDescent="0.2">
      <c r="A1689" s="609">
        <v>45074</v>
      </c>
      <c r="B1689" s="513" t="str">
        <f t="shared" si="16"/>
        <v>0528</v>
      </c>
      <c r="C1689" s="56">
        <v>2023</v>
      </c>
      <c r="D1689" s="611">
        <v>0</v>
      </c>
      <c r="E1689" s="611">
        <v>0</v>
      </c>
      <c r="F1689" s="611">
        <v>0</v>
      </c>
      <c r="G1689" s="611">
        <v>0</v>
      </c>
      <c r="H1689" s="611">
        <v>0</v>
      </c>
      <c r="I1689" s="611">
        <v>0</v>
      </c>
      <c r="J1689" s="611">
        <v>3</v>
      </c>
      <c r="K1689" s="610">
        <v>243</v>
      </c>
      <c r="L1689" s="610">
        <v>0</v>
      </c>
      <c r="N1689" s="603" t="s">
        <v>1045</v>
      </c>
    </row>
    <row r="1690" spans="1:14" x14ac:dyDescent="0.2">
      <c r="A1690" s="609">
        <v>45075</v>
      </c>
      <c r="B1690" s="513" t="str">
        <f t="shared" si="16"/>
        <v>0529</v>
      </c>
      <c r="C1690" s="56">
        <v>2023</v>
      </c>
      <c r="D1690" s="611">
        <v>0</v>
      </c>
      <c r="E1690" s="611">
        <v>0</v>
      </c>
      <c r="F1690" s="611">
        <v>0</v>
      </c>
      <c r="G1690" s="611">
        <v>0</v>
      </c>
      <c r="H1690" s="611">
        <v>0</v>
      </c>
      <c r="I1690" s="611">
        <v>0</v>
      </c>
      <c r="J1690" s="611">
        <v>0</v>
      </c>
      <c r="K1690" s="610">
        <v>108</v>
      </c>
      <c r="L1690" s="610">
        <v>0</v>
      </c>
      <c r="N1690" s="603" t="s">
        <v>1045</v>
      </c>
    </row>
    <row r="1691" spans="1:14" x14ac:dyDescent="0.2">
      <c r="A1691" s="609">
        <v>45076</v>
      </c>
      <c r="B1691" s="513" t="str">
        <f t="shared" si="16"/>
        <v>0530</v>
      </c>
      <c r="C1691" s="56">
        <v>2023</v>
      </c>
      <c r="D1691" s="611">
        <v>0</v>
      </c>
      <c r="E1691" s="611">
        <v>0</v>
      </c>
      <c r="F1691" s="611">
        <v>0</v>
      </c>
      <c r="G1691" s="611">
        <v>0</v>
      </c>
      <c r="H1691" s="611">
        <v>0</v>
      </c>
      <c r="I1691" s="611">
        <v>0</v>
      </c>
      <c r="J1691" s="611">
        <v>0</v>
      </c>
      <c r="K1691" s="610">
        <v>700</v>
      </c>
      <c r="L1691" s="610">
        <v>0</v>
      </c>
      <c r="N1691" s="603" t="s">
        <v>1045</v>
      </c>
    </row>
    <row r="1692" spans="1:14" x14ac:dyDescent="0.2">
      <c r="A1692" s="609">
        <v>45077</v>
      </c>
      <c r="B1692" s="513" t="str">
        <f t="shared" si="16"/>
        <v>0531</v>
      </c>
      <c r="C1692" s="56">
        <v>2023</v>
      </c>
      <c r="D1692" s="611">
        <v>0</v>
      </c>
      <c r="E1692" s="611">
        <v>0</v>
      </c>
      <c r="F1692" s="611">
        <v>0</v>
      </c>
      <c r="G1692" s="611">
        <v>0</v>
      </c>
      <c r="H1692" s="611">
        <v>0</v>
      </c>
      <c r="I1692" s="611">
        <v>0</v>
      </c>
      <c r="J1692" s="611">
        <v>0</v>
      </c>
      <c r="K1692" s="610">
        <v>605</v>
      </c>
      <c r="L1692" s="610">
        <v>0</v>
      </c>
      <c r="N1692" s="603" t="s">
        <v>1045</v>
      </c>
    </row>
    <row r="1693" spans="1:14" x14ac:dyDescent="0.2">
      <c r="A1693" s="609">
        <v>45078</v>
      </c>
      <c r="B1693" s="513" t="str">
        <f t="shared" si="16"/>
        <v>0601</v>
      </c>
      <c r="C1693" s="56">
        <v>2023</v>
      </c>
      <c r="D1693" s="611">
        <v>0</v>
      </c>
      <c r="E1693" s="611">
        <v>0</v>
      </c>
      <c r="F1693" s="611">
        <v>0</v>
      </c>
      <c r="G1693" s="611">
        <v>0</v>
      </c>
      <c r="H1693" s="611">
        <v>0</v>
      </c>
      <c r="I1693" s="611">
        <v>0</v>
      </c>
      <c r="J1693" s="611">
        <v>0</v>
      </c>
      <c r="K1693" s="610">
        <v>324</v>
      </c>
      <c r="L1693" s="610">
        <v>1</v>
      </c>
      <c r="N1693" s="603" t="s">
        <v>1045</v>
      </c>
    </row>
    <row r="1694" spans="1:14" x14ac:dyDescent="0.2">
      <c r="A1694" s="609">
        <v>45079</v>
      </c>
      <c r="B1694" s="513" t="str">
        <f t="shared" si="16"/>
        <v>0602</v>
      </c>
      <c r="C1694" s="56">
        <v>2023</v>
      </c>
      <c r="D1694" s="611">
        <v>0</v>
      </c>
      <c r="E1694" s="611">
        <v>0</v>
      </c>
      <c r="F1694" s="611">
        <v>0</v>
      </c>
      <c r="G1694" s="611">
        <v>0</v>
      </c>
      <c r="H1694" s="611">
        <v>0</v>
      </c>
      <c r="I1694" s="611">
        <v>0</v>
      </c>
      <c r="J1694" s="611">
        <v>2</v>
      </c>
      <c r="K1694" s="610">
        <v>307</v>
      </c>
      <c r="L1694" s="610">
        <v>0</v>
      </c>
      <c r="N1694" s="603" t="s">
        <v>1045</v>
      </c>
    </row>
    <row r="1695" spans="1:14" x14ac:dyDescent="0.2">
      <c r="A1695" s="609">
        <v>45080</v>
      </c>
      <c r="B1695" s="513" t="str">
        <f t="shared" si="16"/>
        <v>0603</v>
      </c>
      <c r="C1695" s="56">
        <v>2023</v>
      </c>
      <c r="D1695" s="611">
        <v>0</v>
      </c>
      <c r="E1695" s="611">
        <v>0</v>
      </c>
      <c r="F1695" s="611">
        <v>0</v>
      </c>
      <c r="G1695" s="611">
        <v>0</v>
      </c>
      <c r="H1695" s="611">
        <v>0</v>
      </c>
      <c r="I1695" s="611">
        <v>0</v>
      </c>
      <c r="J1695" s="611">
        <v>0</v>
      </c>
      <c r="K1695" s="610">
        <v>508</v>
      </c>
      <c r="L1695" s="610">
        <v>1</v>
      </c>
      <c r="N1695" s="603" t="s">
        <v>1045</v>
      </c>
    </row>
    <row r="1696" spans="1:14" x14ac:dyDescent="0.2">
      <c r="A1696" s="609">
        <v>45081</v>
      </c>
      <c r="B1696" s="513" t="str">
        <f t="shared" si="16"/>
        <v>0604</v>
      </c>
      <c r="C1696" s="56">
        <v>2023</v>
      </c>
      <c r="D1696" s="611">
        <v>0</v>
      </c>
      <c r="E1696" s="611">
        <v>0</v>
      </c>
      <c r="F1696" s="611">
        <v>0</v>
      </c>
      <c r="G1696" s="611">
        <v>0</v>
      </c>
      <c r="H1696" s="611">
        <v>0</v>
      </c>
      <c r="I1696" s="611">
        <v>0</v>
      </c>
      <c r="J1696" s="611">
        <v>0</v>
      </c>
      <c r="K1696" s="610">
        <v>229</v>
      </c>
      <c r="L1696" s="610">
        <v>1</v>
      </c>
      <c r="N1696" s="603" t="s">
        <v>1045</v>
      </c>
    </row>
    <row r="1697" spans="1:14" x14ac:dyDescent="0.2">
      <c r="A1697" s="609">
        <v>45082</v>
      </c>
      <c r="B1697" s="513" t="str">
        <f t="shared" si="16"/>
        <v>0605</v>
      </c>
      <c r="C1697" s="56">
        <v>2023</v>
      </c>
      <c r="D1697" s="611">
        <v>0</v>
      </c>
      <c r="E1697" s="611">
        <v>0</v>
      </c>
      <c r="F1697" s="611">
        <v>0</v>
      </c>
      <c r="G1697" s="611">
        <v>0</v>
      </c>
      <c r="H1697" s="611">
        <v>0</v>
      </c>
      <c r="I1697" s="611">
        <v>0</v>
      </c>
      <c r="J1697" s="611">
        <v>1</v>
      </c>
      <c r="K1697" s="610">
        <v>157</v>
      </c>
      <c r="L1697" s="610">
        <v>0</v>
      </c>
      <c r="N1697" s="603" t="s">
        <v>1045</v>
      </c>
    </row>
    <row r="1698" spans="1:14" x14ac:dyDescent="0.2">
      <c r="A1698" s="609">
        <v>45083</v>
      </c>
      <c r="B1698" s="513" t="str">
        <f t="shared" si="16"/>
        <v>0606</v>
      </c>
      <c r="C1698" s="56">
        <v>2023</v>
      </c>
      <c r="D1698" s="611">
        <v>0</v>
      </c>
      <c r="E1698" s="611">
        <v>0</v>
      </c>
      <c r="F1698" s="611">
        <v>0</v>
      </c>
      <c r="G1698" s="611">
        <v>0</v>
      </c>
      <c r="H1698" s="611">
        <v>0</v>
      </c>
      <c r="I1698" s="611">
        <v>0</v>
      </c>
      <c r="J1698" s="611">
        <v>1</v>
      </c>
      <c r="K1698" s="610">
        <v>198</v>
      </c>
      <c r="L1698" s="610">
        <v>0</v>
      </c>
      <c r="N1698" s="603" t="s">
        <v>1045</v>
      </c>
    </row>
    <row r="1699" spans="1:14" x14ac:dyDescent="0.2">
      <c r="A1699" s="609">
        <v>45084</v>
      </c>
      <c r="B1699" s="513" t="str">
        <f t="shared" si="16"/>
        <v>0607</v>
      </c>
      <c r="C1699" s="56">
        <v>2023</v>
      </c>
      <c r="D1699" s="611">
        <v>0</v>
      </c>
      <c r="E1699" s="611">
        <v>0</v>
      </c>
      <c r="F1699" s="611">
        <v>0</v>
      </c>
      <c r="G1699" s="611">
        <v>0</v>
      </c>
      <c r="H1699" s="611">
        <v>0</v>
      </c>
      <c r="I1699" s="611">
        <v>0</v>
      </c>
      <c r="J1699" s="611">
        <v>0</v>
      </c>
      <c r="K1699" s="610">
        <v>192</v>
      </c>
      <c r="L1699" s="610">
        <v>0</v>
      </c>
      <c r="N1699" s="603" t="s">
        <v>1045</v>
      </c>
    </row>
    <row r="1700" spans="1:14" x14ac:dyDescent="0.2">
      <c r="A1700" s="609">
        <v>45085</v>
      </c>
      <c r="B1700" s="513" t="str">
        <f t="shared" si="16"/>
        <v>0608</v>
      </c>
      <c r="C1700" s="56">
        <v>2023</v>
      </c>
      <c r="D1700" s="611">
        <v>0</v>
      </c>
      <c r="E1700" s="611">
        <v>0</v>
      </c>
      <c r="F1700" s="611">
        <v>0</v>
      </c>
      <c r="G1700" s="611">
        <v>0</v>
      </c>
      <c r="H1700" s="611">
        <v>0</v>
      </c>
      <c r="I1700" s="611">
        <v>0</v>
      </c>
      <c r="J1700" s="611">
        <v>0</v>
      </c>
      <c r="K1700" s="610">
        <v>219</v>
      </c>
      <c r="L1700" s="610">
        <v>4</v>
      </c>
      <c r="N1700" s="603" t="s">
        <v>1045</v>
      </c>
    </row>
    <row r="1701" spans="1:14" x14ac:dyDescent="0.2">
      <c r="A1701" s="609">
        <v>45086</v>
      </c>
      <c r="B1701" s="513" t="str">
        <f t="shared" si="16"/>
        <v>0609</v>
      </c>
      <c r="C1701" s="56">
        <v>2023</v>
      </c>
      <c r="D1701" s="611">
        <v>0</v>
      </c>
      <c r="E1701" s="611">
        <v>0</v>
      </c>
      <c r="F1701" s="611">
        <v>0</v>
      </c>
      <c r="G1701" s="611">
        <v>0</v>
      </c>
      <c r="H1701" s="611">
        <v>0</v>
      </c>
      <c r="I1701" s="611">
        <v>0</v>
      </c>
      <c r="J1701" s="611">
        <v>0</v>
      </c>
      <c r="K1701" s="610">
        <v>1847</v>
      </c>
      <c r="L1701" s="610">
        <v>5</v>
      </c>
      <c r="N1701" s="603" t="s">
        <v>1045</v>
      </c>
    </row>
    <row r="1702" spans="1:14" x14ac:dyDescent="0.2">
      <c r="A1702" s="609">
        <v>45087</v>
      </c>
      <c r="B1702" s="513" t="str">
        <f t="shared" ref="B1702:B1765" si="17">CONCATENATE(TEXT(A1702,"mm"),TEXT(A1702,"dd"))</f>
        <v>0610</v>
      </c>
      <c r="C1702" s="56">
        <v>2023</v>
      </c>
      <c r="D1702" s="611">
        <v>0</v>
      </c>
      <c r="E1702" s="611">
        <v>0</v>
      </c>
      <c r="F1702" s="611">
        <v>0</v>
      </c>
      <c r="G1702" s="611">
        <v>0</v>
      </c>
      <c r="H1702" s="611">
        <v>0</v>
      </c>
      <c r="I1702" s="611">
        <v>0</v>
      </c>
      <c r="J1702" s="611">
        <v>0</v>
      </c>
      <c r="K1702" s="610">
        <v>1434</v>
      </c>
      <c r="L1702" s="610">
        <v>4</v>
      </c>
      <c r="N1702" s="603" t="s">
        <v>1045</v>
      </c>
    </row>
    <row r="1703" spans="1:14" x14ac:dyDescent="0.2">
      <c r="A1703" s="609">
        <v>45088</v>
      </c>
      <c r="B1703" s="513" t="str">
        <f t="shared" si="17"/>
        <v>0611</v>
      </c>
      <c r="C1703" s="56">
        <v>2023</v>
      </c>
      <c r="D1703" s="611">
        <v>0</v>
      </c>
      <c r="E1703" s="611">
        <v>0</v>
      </c>
      <c r="F1703" s="611">
        <v>0</v>
      </c>
      <c r="G1703" s="611">
        <v>0</v>
      </c>
      <c r="H1703" s="611">
        <v>0</v>
      </c>
      <c r="I1703" s="611">
        <v>0</v>
      </c>
      <c r="J1703" s="611">
        <v>0</v>
      </c>
      <c r="K1703" s="610">
        <v>1134</v>
      </c>
      <c r="L1703" s="610">
        <v>6</v>
      </c>
      <c r="N1703" s="603" t="s">
        <v>1045</v>
      </c>
    </row>
    <row r="1704" spans="1:14" x14ac:dyDescent="0.2">
      <c r="A1704" s="609">
        <v>45089</v>
      </c>
      <c r="B1704" s="513" t="str">
        <f t="shared" si="17"/>
        <v>0612</v>
      </c>
      <c r="C1704" s="56">
        <v>2023</v>
      </c>
      <c r="D1704" s="611">
        <v>0</v>
      </c>
      <c r="E1704" s="611">
        <v>0</v>
      </c>
      <c r="F1704" s="611">
        <v>0</v>
      </c>
      <c r="G1704" s="611">
        <v>0</v>
      </c>
      <c r="H1704" s="611">
        <v>0</v>
      </c>
      <c r="I1704" s="611">
        <v>0</v>
      </c>
      <c r="J1704" s="611">
        <v>0</v>
      </c>
      <c r="K1704" s="610">
        <v>2156</v>
      </c>
      <c r="L1704" s="610">
        <v>5</v>
      </c>
      <c r="N1704" s="603" t="s">
        <v>1045</v>
      </c>
    </row>
    <row r="1705" spans="1:14" x14ac:dyDescent="0.2">
      <c r="A1705" s="609">
        <v>45090</v>
      </c>
      <c r="B1705" s="513" t="str">
        <f t="shared" si="17"/>
        <v>0613</v>
      </c>
      <c r="C1705" s="56">
        <v>2023</v>
      </c>
      <c r="D1705" s="611">
        <v>0</v>
      </c>
      <c r="E1705" s="611">
        <v>0</v>
      </c>
      <c r="F1705" s="611">
        <v>0</v>
      </c>
      <c r="G1705" s="611">
        <v>0</v>
      </c>
      <c r="H1705" s="611">
        <v>0</v>
      </c>
      <c r="I1705" s="611">
        <v>0</v>
      </c>
      <c r="J1705" s="611">
        <v>0</v>
      </c>
      <c r="K1705" s="610">
        <v>1206</v>
      </c>
      <c r="L1705" s="610">
        <v>18.5</v>
      </c>
      <c r="N1705" s="603" t="s">
        <v>1045</v>
      </c>
    </row>
    <row r="1706" spans="1:14" x14ac:dyDescent="0.2">
      <c r="A1706" s="609">
        <v>45091</v>
      </c>
      <c r="B1706" s="513" t="str">
        <f t="shared" si="17"/>
        <v>0614</v>
      </c>
      <c r="C1706" s="56">
        <v>2023</v>
      </c>
      <c r="D1706" s="611">
        <v>1</v>
      </c>
      <c r="E1706" s="611">
        <v>0</v>
      </c>
      <c r="F1706" s="611">
        <v>0</v>
      </c>
      <c r="G1706" s="611">
        <v>0</v>
      </c>
      <c r="H1706" s="611">
        <v>0</v>
      </c>
      <c r="I1706" s="611">
        <v>0</v>
      </c>
      <c r="J1706" s="611">
        <v>0</v>
      </c>
      <c r="K1706" s="610">
        <v>308</v>
      </c>
      <c r="L1706" s="610">
        <v>3</v>
      </c>
      <c r="N1706" s="603" t="s">
        <v>1045</v>
      </c>
    </row>
    <row r="1707" spans="1:14" x14ac:dyDescent="0.2">
      <c r="A1707" s="609">
        <v>45092</v>
      </c>
      <c r="B1707" s="513" t="str">
        <f t="shared" si="17"/>
        <v>0615</v>
      </c>
      <c r="C1707" s="56">
        <v>2023</v>
      </c>
      <c r="D1707" s="611">
        <v>0</v>
      </c>
      <c r="E1707" s="611">
        <v>0</v>
      </c>
      <c r="F1707" s="611">
        <v>0</v>
      </c>
      <c r="G1707" s="611">
        <v>0</v>
      </c>
      <c r="H1707" s="611">
        <v>0</v>
      </c>
      <c r="I1707" s="611">
        <v>0</v>
      </c>
      <c r="J1707" s="611">
        <v>0</v>
      </c>
      <c r="K1707" s="610">
        <v>5074</v>
      </c>
      <c r="L1707" s="610">
        <v>61</v>
      </c>
      <c r="N1707" s="603" t="s">
        <v>1045</v>
      </c>
    </row>
    <row r="1708" spans="1:14" x14ac:dyDescent="0.2">
      <c r="A1708" s="609">
        <v>45093</v>
      </c>
      <c r="B1708" s="513" t="str">
        <f t="shared" si="17"/>
        <v>0616</v>
      </c>
      <c r="C1708" s="56">
        <v>2023</v>
      </c>
      <c r="D1708" s="611">
        <v>0</v>
      </c>
      <c r="E1708" s="611">
        <v>0</v>
      </c>
      <c r="F1708" s="611">
        <v>0</v>
      </c>
      <c r="G1708" s="611">
        <v>0</v>
      </c>
      <c r="H1708" s="611">
        <v>0</v>
      </c>
      <c r="I1708" s="611">
        <v>0</v>
      </c>
      <c r="J1708" s="611">
        <v>0</v>
      </c>
      <c r="K1708" s="610">
        <v>3822</v>
      </c>
      <c r="L1708" s="610">
        <v>65</v>
      </c>
      <c r="N1708" s="603" t="s">
        <v>1045</v>
      </c>
    </row>
    <row r="1709" spans="1:14" x14ac:dyDescent="0.2">
      <c r="A1709" s="609">
        <v>45094</v>
      </c>
      <c r="B1709" s="513" t="str">
        <f t="shared" si="17"/>
        <v>0617</v>
      </c>
      <c r="C1709" s="56">
        <v>2023</v>
      </c>
      <c r="D1709" s="611">
        <v>0</v>
      </c>
      <c r="E1709" s="611">
        <v>2</v>
      </c>
      <c r="F1709" s="611">
        <v>0</v>
      </c>
      <c r="G1709" s="611">
        <v>0</v>
      </c>
      <c r="H1709" s="611">
        <v>0</v>
      </c>
      <c r="I1709" s="611">
        <v>0</v>
      </c>
      <c r="J1709" s="611">
        <v>0</v>
      </c>
      <c r="K1709" s="610">
        <v>2372</v>
      </c>
      <c r="L1709" s="610">
        <v>111</v>
      </c>
      <c r="N1709" s="603" t="s">
        <v>1045</v>
      </c>
    </row>
    <row r="1710" spans="1:14" x14ac:dyDescent="0.2">
      <c r="A1710" s="609">
        <v>45095</v>
      </c>
      <c r="B1710" s="513" t="str">
        <f t="shared" si="17"/>
        <v>0618</v>
      </c>
      <c r="C1710" s="56">
        <v>2023</v>
      </c>
      <c r="D1710" s="611">
        <v>1</v>
      </c>
      <c r="E1710" s="611">
        <v>0</v>
      </c>
      <c r="F1710" s="611">
        <v>0</v>
      </c>
      <c r="G1710" s="611">
        <v>0</v>
      </c>
      <c r="H1710" s="611">
        <v>0</v>
      </c>
      <c r="I1710" s="611">
        <v>0</v>
      </c>
      <c r="J1710" s="611">
        <v>0</v>
      </c>
      <c r="K1710" s="610">
        <v>3675</v>
      </c>
      <c r="L1710" s="610">
        <v>73</v>
      </c>
      <c r="N1710" s="603" t="s">
        <v>1045</v>
      </c>
    </row>
    <row r="1711" spans="1:14" x14ac:dyDescent="0.2">
      <c r="A1711" s="609">
        <v>45096</v>
      </c>
      <c r="B1711" s="513" t="str">
        <f t="shared" si="17"/>
        <v>0619</v>
      </c>
      <c r="C1711" s="56">
        <v>2023</v>
      </c>
      <c r="D1711" s="611">
        <v>0</v>
      </c>
      <c r="E1711" s="611">
        <v>0</v>
      </c>
      <c r="F1711" s="611">
        <v>0</v>
      </c>
      <c r="G1711" s="611">
        <v>0</v>
      </c>
      <c r="H1711" s="611">
        <v>0</v>
      </c>
      <c r="I1711" s="611">
        <v>0</v>
      </c>
      <c r="J1711" s="611">
        <v>0</v>
      </c>
      <c r="K1711" s="610">
        <v>1765</v>
      </c>
      <c r="L1711" s="610">
        <v>47</v>
      </c>
      <c r="N1711" s="603" t="s">
        <v>1045</v>
      </c>
    </row>
    <row r="1712" spans="1:14" x14ac:dyDescent="0.2">
      <c r="A1712" s="609">
        <v>45097</v>
      </c>
      <c r="B1712" s="513" t="str">
        <f t="shared" si="17"/>
        <v>0620</v>
      </c>
      <c r="C1712" s="56">
        <v>2023</v>
      </c>
      <c r="D1712" s="611">
        <v>0</v>
      </c>
      <c r="E1712" s="611">
        <v>0</v>
      </c>
      <c r="F1712" s="611">
        <v>0</v>
      </c>
      <c r="G1712" s="611">
        <v>0</v>
      </c>
      <c r="H1712" s="611">
        <v>0</v>
      </c>
      <c r="I1712" s="611">
        <v>0</v>
      </c>
      <c r="J1712" s="611">
        <v>0</v>
      </c>
      <c r="K1712" s="610">
        <v>1379</v>
      </c>
      <c r="L1712" s="610">
        <v>79</v>
      </c>
      <c r="N1712" s="603" t="s">
        <v>1045</v>
      </c>
    </row>
    <row r="1713" spans="1:14" x14ac:dyDescent="0.2">
      <c r="A1713" s="609">
        <v>45098</v>
      </c>
      <c r="B1713" s="513" t="str">
        <f t="shared" si="17"/>
        <v>0621</v>
      </c>
      <c r="C1713" s="56">
        <v>2023</v>
      </c>
      <c r="D1713" s="611">
        <v>0</v>
      </c>
      <c r="E1713" s="611">
        <v>0</v>
      </c>
      <c r="F1713" s="611">
        <v>0</v>
      </c>
      <c r="G1713" s="611">
        <v>0</v>
      </c>
      <c r="H1713" s="611">
        <v>0</v>
      </c>
      <c r="I1713" s="611">
        <v>0</v>
      </c>
      <c r="J1713" s="611">
        <v>0</v>
      </c>
      <c r="K1713" s="610">
        <v>2142</v>
      </c>
      <c r="L1713" s="610">
        <v>285</v>
      </c>
      <c r="N1713" s="603" t="s">
        <v>1045</v>
      </c>
    </row>
    <row r="1714" spans="1:14" x14ac:dyDescent="0.2">
      <c r="A1714" s="609">
        <v>45099</v>
      </c>
      <c r="B1714" s="513" t="str">
        <f t="shared" si="17"/>
        <v>0622</v>
      </c>
      <c r="C1714" s="56">
        <v>2023</v>
      </c>
      <c r="D1714" s="611">
        <v>0</v>
      </c>
      <c r="E1714" s="611">
        <v>0</v>
      </c>
      <c r="F1714" s="611">
        <v>0</v>
      </c>
      <c r="G1714" s="611">
        <v>0</v>
      </c>
      <c r="H1714" s="611">
        <v>0</v>
      </c>
      <c r="I1714" s="611">
        <v>0</v>
      </c>
      <c r="J1714" s="611">
        <v>0</v>
      </c>
      <c r="K1714" s="610">
        <v>2628</v>
      </c>
      <c r="L1714" s="610">
        <v>334</v>
      </c>
      <c r="N1714" s="603" t="s">
        <v>1045</v>
      </c>
    </row>
    <row r="1715" spans="1:14" x14ac:dyDescent="0.2">
      <c r="A1715" s="609">
        <v>45100</v>
      </c>
      <c r="B1715" s="513" t="str">
        <f t="shared" si="17"/>
        <v>0623</v>
      </c>
      <c r="C1715" s="56">
        <v>2023</v>
      </c>
      <c r="D1715" s="611">
        <v>0</v>
      </c>
      <c r="E1715" s="611">
        <v>0</v>
      </c>
      <c r="F1715" s="611">
        <v>0</v>
      </c>
      <c r="G1715" s="611">
        <v>0</v>
      </c>
      <c r="H1715" s="611">
        <v>0</v>
      </c>
      <c r="I1715" s="611">
        <v>0</v>
      </c>
      <c r="J1715" s="611">
        <v>0</v>
      </c>
      <c r="K1715" s="610">
        <v>3399</v>
      </c>
      <c r="L1715" s="610">
        <v>289</v>
      </c>
      <c r="N1715" s="603" t="s">
        <v>1045</v>
      </c>
    </row>
    <row r="1716" spans="1:14" x14ac:dyDescent="0.2">
      <c r="A1716" s="609">
        <v>45101</v>
      </c>
      <c r="B1716" s="513" t="str">
        <f t="shared" si="17"/>
        <v>0624</v>
      </c>
      <c r="C1716" s="56">
        <v>2023</v>
      </c>
      <c r="D1716" s="611">
        <v>0</v>
      </c>
      <c r="E1716" s="611">
        <v>0</v>
      </c>
      <c r="F1716" s="611">
        <v>0</v>
      </c>
      <c r="G1716" s="611">
        <v>0</v>
      </c>
      <c r="H1716" s="611">
        <v>0</v>
      </c>
      <c r="I1716" s="611">
        <v>0</v>
      </c>
      <c r="J1716" s="611">
        <v>0</v>
      </c>
      <c r="K1716" s="610">
        <v>2368</v>
      </c>
      <c r="L1716" s="610">
        <v>308</v>
      </c>
      <c r="N1716" s="603" t="s">
        <v>1045</v>
      </c>
    </row>
    <row r="1717" spans="1:14" x14ac:dyDescent="0.2">
      <c r="A1717" s="609">
        <v>45102</v>
      </c>
      <c r="B1717" s="513" t="str">
        <f t="shared" si="17"/>
        <v>0625</v>
      </c>
      <c r="C1717" s="56">
        <v>2023</v>
      </c>
      <c r="D1717" s="611">
        <v>0</v>
      </c>
      <c r="E1717" s="611">
        <v>0</v>
      </c>
      <c r="F1717" s="611">
        <v>0</v>
      </c>
      <c r="G1717" s="611">
        <v>0</v>
      </c>
      <c r="H1717" s="611">
        <v>0</v>
      </c>
      <c r="I1717" s="611">
        <v>0</v>
      </c>
      <c r="J1717" s="611">
        <v>1</v>
      </c>
      <c r="K1717" s="610">
        <v>3038</v>
      </c>
      <c r="L1717" s="610">
        <v>268.97000000000003</v>
      </c>
      <c r="N1717" s="603" t="s">
        <v>1045</v>
      </c>
    </row>
    <row r="1718" spans="1:14" x14ac:dyDescent="0.2">
      <c r="A1718" s="609">
        <v>45103</v>
      </c>
      <c r="B1718" s="513" t="str">
        <f t="shared" si="17"/>
        <v>0626</v>
      </c>
      <c r="C1718" s="56">
        <v>2023</v>
      </c>
      <c r="D1718" s="611">
        <v>0</v>
      </c>
      <c r="E1718" s="611">
        <v>0</v>
      </c>
      <c r="F1718" s="611">
        <v>0</v>
      </c>
      <c r="G1718" s="611">
        <v>0</v>
      </c>
      <c r="H1718" s="611">
        <v>0</v>
      </c>
      <c r="I1718" s="611">
        <v>0</v>
      </c>
      <c r="J1718" s="611">
        <v>0.5</v>
      </c>
      <c r="K1718" s="610">
        <v>3077.56</v>
      </c>
      <c r="L1718" s="610">
        <v>422.02</v>
      </c>
      <c r="N1718" s="603" t="s">
        <v>1045</v>
      </c>
    </row>
    <row r="1719" spans="1:14" x14ac:dyDescent="0.2">
      <c r="A1719" s="609">
        <v>45104</v>
      </c>
      <c r="B1719" s="513" t="str">
        <f t="shared" si="17"/>
        <v>0627</v>
      </c>
      <c r="C1719" s="56">
        <v>2023</v>
      </c>
      <c r="D1719" s="611">
        <v>0</v>
      </c>
      <c r="E1719" s="611">
        <v>0</v>
      </c>
      <c r="F1719" s="611">
        <v>0</v>
      </c>
      <c r="G1719" s="611">
        <v>0</v>
      </c>
      <c r="H1719" s="611">
        <v>0</v>
      </c>
      <c r="I1719" s="611">
        <v>0</v>
      </c>
      <c r="J1719" s="611">
        <v>0</v>
      </c>
      <c r="K1719" s="610">
        <v>3062</v>
      </c>
      <c r="L1719" s="610">
        <v>702</v>
      </c>
      <c r="N1719" s="603" t="s">
        <v>1045</v>
      </c>
    </row>
    <row r="1720" spans="1:14" x14ac:dyDescent="0.2">
      <c r="A1720" s="609">
        <v>45105</v>
      </c>
      <c r="B1720" s="513" t="str">
        <f t="shared" si="17"/>
        <v>0628</v>
      </c>
      <c r="C1720" s="56">
        <v>2023</v>
      </c>
      <c r="D1720" s="611">
        <v>0</v>
      </c>
      <c r="E1720" s="611">
        <v>0</v>
      </c>
      <c r="F1720" s="611">
        <v>0</v>
      </c>
      <c r="G1720" s="611">
        <v>0</v>
      </c>
      <c r="H1720" s="611">
        <v>0</v>
      </c>
      <c r="I1720" s="611">
        <v>0</v>
      </c>
      <c r="J1720" s="611">
        <v>1</v>
      </c>
      <c r="K1720" s="610">
        <v>1835</v>
      </c>
      <c r="L1720" s="610">
        <v>349</v>
      </c>
      <c r="N1720" s="603" t="s">
        <v>1045</v>
      </c>
    </row>
    <row r="1721" spans="1:14" x14ac:dyDescent="0.2">
      <c r="A1721" s="609">
        <v>45106</v>
      </c>
      <c r="B1721" s="513" t="str">
        <f t="shared" si="17"/>
        <v>0629</v>
      </c>
      <c r="C1721" s="56">
        <v>2023</v>
      </c>
      <c r="D1721" s="611">
        <v>0</v>
      </c>
      <c r="E1721" s="611">
        <v>0</v>
      </c>
      <c r="F1721" s="611">
        <v>0</v>
      </c>
      <c r="G1721" s="611">
        <v>0</v>
      </c>
      <c r="H1721" s="611">
        <v>0</v>
      </c>
      <c r="I1721" s="611">
        <v>0</v>
      </c>
      <c r="J1721" s="611">
        <v>0</v>
      </c>
      <c r="K1721" s="610">
        <v>3370.33</v>
      </c>
      <c r="L1721" s="610">
        <v>619</v>
      </c>
      <c r="N1721" s="603" t="s">
        <v>1045</v>
      </c>
    </row>
    <row r="1722" spans="1:14" x14ac:dyDescent="0.2">
      <c r="A1722" s="609">
        <v>45107</v>
      </c>
      <c r="B1722" s="513" t="str">
        <f t="shared" si="17"/>
        <v>0630</v>
      </c>
      <c r="C1722" s="56">
        <v>2023</v>
      </c>
      <c r="D1722" s="611">
        <v>0</v>
      </c>
      <c r="E1722" s="611">
        <v>0</v>
      </c>
      <c r="F1722" s="611">
        <v>0</v>
      </c>
      <c r="G1722" s="611">
        <v>-1</v>
      </c>
      <c r="H1722" s="611">
        <v>0</v>
      </c>
      <c r="I1722" s="611">
        <v>0</v>
      </c>
      <c r="J1722" s="611">
        <v>2</v>
      </c>
      <c r="K1722" s="610">
        <v>5420</v>
      </c>
      <c r="L1722" s="610">
        <v>1296</v>
      </c>
      <c r="N1722" s="603" t="s">
        <v>1045</v>
      </c>
    </row>
    <row r="1723" spans="1:14" x14ac:dyDescent="0.2">
      <c r="A1723" s="609">
        <v>45108</v>
      </c>
      <c r="B1723" s="513" t="str">
        <f t="shared" si="17"/>
        <v>0701</v>
      </c>
      <c r="C1723" s="56">
        <v>2023</v>
      </c>
      <c r="D1723" s="611">
        <v>0</v>
      </c>
      <c r="E1723" s="611">
        <v>0</v>
      </c>
      <c r="F1723" s="611">
        <v>0</v>
      </c>
      <c r="G1723" s="611">
        <v>0</v>
      </c>
      <c r="H1723" s="611">
        <v>0</v>
      </c>
      <c r="I1723" s="611">
        <v>0</v>
      </c>
      <c r="J1723" s="611">
        <v>0</v>
      </c>
      <c r="K1723" s="610">
        <v>2850</v>
      </c>
      <c r="L1723" s="610">
        <v>458</v>
      </c>
      <c r="N1723" s="603" t="s">
        <v>1045</v>
      </c>
    </row>
    <row r="1724" spans="1:14" x14ac:dyDescent="0.2">
      <c r="A1724" s="609">
        <v>45109</v>
      </c>
      <c r="B1724" s="513" t="str">
        <f t="shared" si="17"/>
        <v>0702</v>
      </c>
      <c r="C1724" s="56">
        <v>2023</v>
      </c>
      <c r="D1724" s="611">
        <v>0</v>
      </c>
      <c r="E1724" s="611">
        <v>0</v>
      </c>
      <c r="F1724" s="611">
        <v>0</v>
      </c>
      <c r="G1724" s="611">
        <v>0</v>
      </c>
      <c r="H1724" s="611">
        <v>0</v>
      </c>
      <c r="I1724" s="611">
        <v>0</v>
      </c>
      <c r="J1724" s="611">
        <v>1</v>
      </c>
      <c r="K1724" s="610">
        <v>820</v>
      </c>
      <c r="L1724" s="610">
        <v>92</v>
      </c>
      <c r="N1724" s="603" t="s">
        <v>1045</v>
      </c>
    </row>
    <row r="1725" spans="1:14" x14ac:dyDescent="0.2">
      <c r="A1725" s="609">
        <v>45110</v>
      </c>
      <c r="B1725" s="513" t="str">
        <f t="shared" si="17"/>
        <v>0703</v>
      </c>
      <c r="C1725" s="56">
        <v>2023</v>
      </c>
      <c r="D1725" s="611">
        <v>0</v>
      </c>
      <c r="E1725" s="611">
        <v>0</v>
      </c>
      <c r="F1725" s="611">
        <v>0</v>
      </c>
      <c r="G1725" s="611">
        <v>0</v>
      </c>
      <c r="H1725" s="611">
        <v>0</v>
      </c>
      <c r="I1725" s="611">
        <v>0</v>
      </c>
      <c r="J1725" s="611">
        <v>1</v>
      </c>
      <c r="K1725" s="610">
        <v>713</v>
      </c>
      <c r="L1725" s="610">
        <v>84</v>
      </c>
      <c r="N1725" s="603" t="s">
        <v>1045</v>
      </c>
    </row>
    <row r="1726" spans="1:14" x14ac:dyDescent="0.2">
      <c r="A1726" s="609">
        <v>45111</v>
      </c>
      <c r="B1726" s="513" t="str">
        <f t="shared" si="17"/>
        <v>0704</v>
      </c>
      <c r="C1726" s="56">
        <v>2023</v>
      </c>
      <c r="D1726" s="611">
        <v>0</v>
      </c>
      <c r="E1726" s="611">
        <v>0</v>
      </c>
      <c r="F1726" s="611">
        <v>0</v>
      </c>
      <c r="G1726" s="611">
        <v>0</v>
      </c>
      <c r="H1726" s="611">
        <v>0</v>
      </c>
      <c r="I1726" s="611">
        <v>0</v>
      </c>
      <c r="J1726" s="611">
        <v>0</v>
      </c>
      <c r="K1726" s="610">
        <v>493</v>
      </c>
      <c r="L1726" s="610">
        <v>242</v>
      </c>
      <c r="N1726" s="603" t="s">
        <v>1045</v>
      </c>
    </row>
    <row r="1727" spans="1:14" x14ac:dyDescent="0.2">
      <c r="A1727" s="609">
        <v>45112</v>
      </c>
      <c r="B1727" s="513" t="str">
        <f t="shared" si="17"/>
        <v>0705</v>
      </c>
      <c r="C1727" s="56">
        <v>2023</v>
      </c>
      <c r="D1727" s="611">
        <v>0</v>
      </c>
      <c r="E1727" s="611">
        <v>0</v>
      </c>
      <c r="F1727" s="611">
        <v>0</v>
      </c>
      <c r="G1727" s="611">
        <v>0</v>
      </c>
      <c r="H1727" s="611">
        <v>0</v>
      </c>
      <c r="I1727" s="611">
        <v>0</v>
      </c>
      <c r="J1727" s="611">
        <v>0</v>
      </c>
      <c r="K1727" s="610">
        <v>334</v>
      </c>
      <c r="L1727" s="610">
        <v>81</v>
      </c>
      <c r="N1727" s="603" t="s">
        <v>1045</v>
      </c>
    </row>
    <row r="1728" spans="1:14" x14ac:dyDescent="0.2">
      <c r="A1728" s="609">
        <v>45113</v>
      </c>
      <c r="B1728" s="513" t="str">
        <f t="shared" si="17"/>
        <v>0706</v>
      </c>
      <c r="C1728" s="56">
        <v>2023</v>
      </c>
      <c r="D1728" s="611">
        <v>0</v>
      </c>
      <c r="E1728" s="611">
        <v>0</v>
      </c>
      <c r="F1728" s="611">
        <v>0</v>
      </c>
      <c r="G1728" s="611">
        <v>0</v>
      </c>
      <c r="H1728" s="611">
        <v>0</v>
      </c>
      <c r="I1728" s="611">
        <v>0</v>
      </c>
      <c r="J1728" s="611">
        <v>0</v>
      </c>
      <c r="K1728" s="610">
        <v>914</v>
      </c>
      <c r="L1728" s="610">
        <v>410</v>
      </c>
      <c r="N1728" s="603" t="s">
        <v>1045</v>
      </c>
    </row>
    <row r="1729" spans="1:14" x14ac:dyDescent="0.2">
      <c r="A1729" s="609">
        <v>45114</v>
      </c>
      <c r="B1729" s="513" t="str">
        <f t="shared" si="17"/>
        <v>0707</v>
      </c>
      <c r="C1729" s="56">
        <v>2023</v>
      </c>
      <c r="D1729" s="611">
        <v>0</v>
      </c>
      <c r="E1729" s="611">
        <v>0</v>
      </c>
      <c r="F1729" s="611">
        <v>0</v>
      </c>
      <c r="G1729" s="611">
        <v>0</v>
      </c>
      <c r="H1729" s="611">
        <v>0</v>
      </c>
      <c r="I1729" s="611">
        <v>0</v>
      </c>
      <c r="J1729" s="611">
        <v>1</v>
      </c>
      <c r="K1729" s="610">
        <v>1044</v>
      </c>
      <c r="L1729" s="610">
        <v>185</v>
      </c>
      <c r="N1729" s="603" t="s">
        <v>1045</v>
      </c>
    </row>
    <row r="1730" spans="1:14" x14ac:dyDescent="0.2">
      <c r="A1730" s="609">
        <v>45115</v>
      </c>
      <c r="B1730" s="513" t="str">
        <f t="shared" si="17"/>
        <v>0708</v>
      </c>
      <c r="C1730" s="56">
        <v>2023</v>
      </c>
      <c r="D1730" s="611">
        <v>0</v>
      </c>
      <c r="E1730" s="611">
        <v>0</v>
      </c>
      <c r="F1730" s="611">
        <v>0</v>
      </c>
      <c r="G1730" s="611">
        <v>0</v>
      </c>
      <c r="H1730" s="611">
        <v>0</v>
      </c>
      <c r="I1730" s="611">
        <v>0</v>
      </c>
      <c r="J1730" s="611">
        <v>0</v>
      </c>
      <c r="K1730" s="610">
        <v>2635</v>
      </c>
      <c r="L1730" s="610">
        <v>841</v>
      </c>
      <c r="N1730" s="603" t="s">
        <v>1045</v>
      </c>
    </row>
    <row r="1731" spans="1:14" x14ac:dyDescent="0.2">
      <c r="A1731" s="609">
        <v>45116</v>
      </c>
      <c r="B1731" s="513" t="str">
        <f t="shared" si="17"/>
        <v>0709</v>
      </c>
      <c r="C1731" s="56">
        <v>2023</v>
      </c>
      <c r="D1731" s="611">
        <v>0</v>
      </c>
      <c r="E1731" s="611">
        <v>0</v>
      </c>
      <c r="F1731" s="611">
        <v>0</v>
      </c>
      <c r="G1731" s="611">
        <v>0</v>
      </c>
      <c r="H1731" s="611">
        <v>0</v>
      </c>
      <c r="I1731" s="611">
        <v>0</v>
      </c>
      <c r="J1731" s="611">
        <v>0</v>
      </c>
      <c r="K1731" s="610">
        <v>4092</v>
      </c>
      <c r="L1731" s="610">
        <v>933</v>
      </c>
      <c r="N1731" s="603" t="s">
        <v>1045</v>
      </c>
    </row>
    <row r="1732" spans="1:14" x14ac:dyDescent="0.2">
      <c r="A1732" s="609">
        <v>45117</v>
      </c>
      <c r="B1732" s="513" t="str">
        <f t="shared" si="17"/>
        <v>0710</v>
      </c>
      <c r="C1732" s="56">
        <v>2023</v>
      </c>
      <c r="D1732" s="611">
        <v>0</v>
      </c>
      <c r="E1732" s="611">
        <v>0</v>
      </c>
      <c r="F1732" s="611">
        <v>0</v>
      </c>
      <c r="G1732" s="611">
        <v>0</v>
      </c>
      <c r="H1732" s="611">
        <v>0</v>
      </c>
      <c r="I1732" s="611">
        <v>0</v>
      </c>
      <c r="J1732" s="611">
        <v>1</v>
      </c>
      <c r="K1732" s="610">
        <v>3848</v>
      </c>
      <c r="L1732" s="610">
        <v>1108</v>
      </c>
      <c r="N1732" s="603" t="s">
        <v>1045</v>
      </c>
    </row>
    <row r="1733" spans="1:14" x14ac:dyDescent="0.2">
      <c r="A1733" s="609">
        <v>45118</v>
      </c>
      <c r="B1733" s="513" t="str">
        <f t="shared" si="17"/>
        <v>0711</v>
      </c>
      <c r="C1733" s="56">
        <v>2023</v>
      </c>
      <c r="D1733" s="611">
        <v>0</v>
      </c>
      <c r="E1733" s="611">
        <v>0</v>
      </c>
      <c r="F1733" s="611">
        <v>0</v>
      </c>
      <c r="G1733" s="611">
        <v>0</v>
      </c>
      <c r="H1733" s="611">
        <v>0</v>
      </c>
      <c r="I1733" s="611">
        <v>0</v>
      </c>
      <c r="J1733" s="611">
        <v>0</v>
      </c>
      <c r="K1733" s="610">
        <v>3140</v>
      </c>
      <c r="L1733" s="610">
        <v>772.33</v>
      </c>
      <c r="N1733" s="603" t="s">
        <v>1045</v>
      </c>
    </row>
    <row r="1734" spans="1:14" x14ac:dyDescent="0.2">
      <c r="A1734" s="609">
        <v>45119</v>
      </c>
      <c r="B1734" s="513" t="str">
        <f t="shared" si="17"/>
        <v>0712</v>
      </c>
      <c r="C1734" s="56">
        <v>2023</v>
      </c>
      <c r="D1734" s="611">
        <v>0</v>
      </c>
      <c r="E1734" s="611">
        <v>0</v>
      </c>
      <c r="F1734" s="611">
        <v>0</v>
      </c>
      <c r="G1734" s="611">
        <v>0</v>
      </c>
      <c r="H1734" s="611">
        <v>0</v>
      </c>
      <c r="I1734" s="611">
        <v>0</v>
      </c>
      <c r="J1734" s="611">
        <v>0</v>
      </c>
      <c r="K1734" s="610">
        <v>7985</v>
      </c>
      <c r="L1734" s="610">
        <v>1444</v>
      </c>
      <c r="N1734" s="603" t="s">
        <v>1045</v>
      </c>
    </row>
    <row r="1735" spans="1:14" x14ac:dyDescent="0.2">
      <c r="A1735" s="609">
        <v>45120</v>
      </c>
      <c r="B1735" s="513" t="str">
        <f t="shared" si="17"/>
        <v>0713</v>
      </c>
      <c r="C1735" s="56">
        <v>2023</v>
      </c>
      <c r="D1735" s="611">
        <v>0</v>
      </c>
      <c r="E1735" s="611">
        <v>0</v>
      </c>
      <c r="F1735" s="611">
        <v>0</v>
      </c>
      <c r="G1735" s="611">
        <v>0</v>
      </c>
      <c r="H1735" s="611">
        <v>0</v>
      </c>
      <c r="I1735" s="611">
        <v>0</v>
      </c>
      <c r="J1735" s="611">
        <v>0</v>
      </c>
      <c r="K1735" s="610">
        <v>6076</v>
      </c>
      <c r="L1735" s="610">
        <v>1462</v>
      </c>
      <c r="N1735" s="603" t="s">
        <v>1045</v>
      </c>
    </row>
    <row r="1736" spans="1:14" x14ac:dyDescent="0.2">
      <c r="A1736" s="609">
        <v>45121</v>
      </c>
      <c r="B1736" s="513" t="str">
        <f t="shared" si="17"/>
        <v>0714</v>
      </c>
      <c r="C1736" s="56">
        <v>2023</v>
      </c>
      <c r="D1736" s="611">
        <v>0</v>
      </c>
      <c r="E1736" s="611">
        <v>0</v>
      </c>
      <c r="F1736" s="611">
        <v>0</v>
      </c>
      <c r="G1736" s="611">
        <v>0</v>
      </c>
      <c r="H1736" s="611">
        <v>0</v>
      </c>
      <c r="I1736" s="611">
        <v>0</v>
      </c>
      <c r="J1736" s="611">
        <v>3</v>
      </c>
      <c r="K1736" s="610">
        <v>3447</v>
      </c>
      <c r="L1736" s="610">
        <v>562</v>
      </c>
      <c r="N1736" s="603" t="s">
        <v>1045</v>
      </c>
    </row>
    <row r="1737" spans="1:14" x14ac:dyDescent="0.2">
      <c r="A1737" s="609">
        <v>45122</v>
      </c>
      <c r="B1737" s="513" t="str">
        <f t="shared" si="17"/>
        <v>0715</v>
      </c>
      <c r="C1737" s="56">
        <v>2023</v>
      </c>
      <c r="D1737" s="611">
        <v>0</v>
      </c>
      <c r="E1737" s="611">
        <v>1</v>
      </c>
      <c r="F1737" s="611">
        <v>0</v>
      </c>
      <c r="G1737" s="611">
        <v>0</v>
      </c>
      <c r="H1737" s="611">
        <v>0</v>
      </c>
      <c r="I1737" s="611">
        <v>0</v>
      </c>
      <c r="J1737" s="611">
        <v>0</v>
      </c>
      <c r="K1737" s="610">
        <v>2735</v>
      </c>
      <c r="L1737" s="610">
        <v>759</v>
      </c>
      <c r="N1737" s="603" t="s">
        <v>1045</v>
      </c>
    </row>
    <row r="1738" spans="1:14" x14ac:dyDescent="0.2">
      <c r="A1738" s="609">
        <v>45123</v>
      </c>
      <c r="B1738" s="513" t="str">
        <f t="shared" si="17"/>
        <v>0716</v>
      </c>
      <c r="C1738" s="56">
        <v>2023</v>
      </c>
      <c r="D1738" s="611">
        <v>0</v>
      </c>
      <c r="E1738" s="611">
        <v>0</v>
      </c>
      <c r="F1738" s="611">
        <v>0</v>
      </c>
      <c r="G1738" s="611">
        <v>0</v>
      </c>
      <c r="H1738" s="611">
        <v>0</v>
      </c>
      <c r="I1738" s="611">
        <v>0</v>
      </c>
      <c r="J1738" s="611">
        <v>0</v>
      </c>
      <c r="K1738" s="610">
        <v>2838</v>
      </c>
      <c r="L1738" s="610">
        <v>820</v>
      </c>
      <c r="N1738" s="603" t="s">
        <v>1045</v>
      </c>
    </row>
    <row r="1739" spans="1:14" x14ac:dyDescent="0.2">
      <c r="A1739" s="609">
        <v>45124</v>
      </c>
      <c r="B1739" s="513" t="str">
        <f t="shared" si="17"/>
        <v>0717</v>
      </c>
      <c r="C1739" s="56">
        <v>2023</v>
      </c>
      <c r="D1739" s="611">
        <v>4</v>
      </c>
      <c r="E1739" s="611">
        <v>0</v>
      </c>
      <c r="F1739" s="611">
        <v>0</v>
      </c>
      <c r="G1739" s="611">
        <v>1</v>
      </c>
      <c r="H1739" s="611">
        <v>1</v>
      </c>
      <c r="I1739" s="611">
        <v>0</v>
      </c>
      <c r="J1739" s="611">
        <v>0</v>
      </c>
      <c r="K1739" s="610">
        <v>1622.67</v>
      </c>
      <c r="L1739" s="610">
        <v>464</v>
      </c>
      <c r="N1739" s="603" t="s">
        <v>1045</v>
      </c>
    </row>
    <row r="1740" spans="1:14" x14ac:dyDescent="0.2">
      <c r="A1740" s="609">
        <v>45125</v>
      </c>
      <c r="B1740" s="513" t="str">
        <f t="shared" si="17"/>
        <v>0718</v>
      </c>
      <c r="C1740" s="56">
        <v>2023</v>
      </c>
      <c r="D1740" s="611">
        <v>0</v>
      </c>
      <c r="E1740" s="611">
        <v>0</v>
      </c>
      <c r="F1740" s="611">
        <v>0</v>
      </c>
      <c r="G1740" s="611">
        <v>0</v>
      </c>
      <c r="H1740" s="611">
        <v>0</v>
      </c>
      <c r="I1740" s="611">
        <v>0</v>
      </c>
      <c r="J1740" s="611">
        <v>0</v>
      </c>
      <c r="K1740" s="610">
        <v>613</v>
      </c>
      <c r="L1740" s="610">
        <v>412</v>
      </c>
      <c r="N1740" s="603" t="s">
        <v>1045</v>
      </c>
    </row>
    <row r="1741" spans="1:14" x14ac:dyDescent="0.2">
      <c r="A1741" s="609">
        <v>45126</v>
      </c>
      <c r="B1741" s="513" t="str">
        <f t="shared" si="17"/>
        <v>0719</v>
      </c>
      <c r="C1741" s="56">
        <v>2023</v>
      </c>
      <c r="D1741" s="611">
        <v>0</v>
      </c>
      <c r="E1741" s="611">
        <v>0</v>
      </c>
      <c r="F1741" s="611">
        <v>0</v>
      </c>
      <c r="G1741" s="611">
        <v>0</v>
      </c>
      <c r="H1741" s="611">
        <v>0</v>
      </c>
      <c r="I1741" s="611">
        <v>0</v>
      </c>
      <c r="J1741" s="611">
        <v>0</v>
      </c>
      <c r="K1741" s="610">
        <v>647</v>
      </c>
      <c r="L1741" s="610">
        <v>617</v>
      </c>
      <c r="N1741" s="603" t="s">
        <v>1045</v>
      </c>
    </row>
    <row r="1742" spans="1:14" x14ac:dyDescent="0.2">
      <c r="A1742" s="609">
        <v>45127</v>
      </c>
      <c r="B1742" s="513" t="str">
        <f t="shared" si="17"/>
        <v>0720</v>
      </c>
      <c r="C1742" s="56">
        <v>2023</v>
      </c>
      <c r="D1742" s="611">
        <v>0</v>
      </c>
      <c r="E1742" s="611">
        <v>0</v>
      </c>
      <c r="F1742" s="611">
        <v>0</v>
      </c>
      <c r="G1742" s="611">
        <v>0</v>
      </c>
      <c r="H1742" s="611">
        <v>0</v>
      </c>
      <c r="I1742" s="611">
        <v>0</v>
      </c>
      <c r="J1742" s="611">
        <v>1</v>
      </c>
      <c r="K1742" s="610">
        <v>507</v>
      </c>
      <c r="L1742" s="610">
        <v>412</v>
      </c>
      <c r="N1742" s="603" t="s">
        <v>1045</v>
      </c>
    </row>
    <row r="1743" spans="1:14" x14ac:dyDescent="0.2">
      <c r="A1743" s="609">
        <v>45128</v>
      </c>
      <c r="B1743" s="513" t="str">
        <f t="shared" si="17"/>
        <v>0721</v>
      </c>
      <c r="C1743" s="56">
        <v>2023</v>
      </c>
      <c r="D1743" s="611">
        <v>1</v>
      </c>
      <c r="E1743" s="611">
        <v>0</v>
      </c>
      <c r="F1743" s="611">
        <v>0</v>
      </c>
      <c r="G1743" s="611">
        <v>0</v>
      </c>
      <c r="H1743" s="611">
        <v>0</v>
      </c>
      <c r="I1743" s="611">
        <v>0</v>
      </c>
      <c r="J1743" s="611">
        <v>0</v>
      </c>
      <c r="K1743" s="610">
        <v>325</v>
      </c>
      <c r="L1743" s="610">
        <v>92</v>
      </c>
      <c r="N1743" s="603" t="s">
        <v>1045</v>
      </c>
    </row>
    <row r="1744" spans="1:14" x14ac:dyDescent="0.2">
      <c r="A1744" s="609">
        <v>45129</v>
      </c>
      <c r="B1744" s="513" t="str">
        <f t="shared" si="17"/>
        <v>0722</v>
      </c>
      <c r="C1744" s="56">
        <v>2023</v>
      </c>
      <c r="D1744" s="611">
        <v>0</v>
      </c>
      <c r="E1744" s="611">
        <v>0</v>
      </c>
      <c r="F1744" s="611">
        <v>0</v>
      </c>
      <c r="G1744" s="611">
        <v>0</v>
      </c>
      <c r="H1744" s="611">
        <v>0</v>
      </c>
      <c r="I1744" s="611">
        <v>0</v>
      </c>
      <c r="J1744" s="611">
        <v>0</v>
      </c>
      <c r="K1744" s="610">
        <v>732</v>
      </c>
      <c r="L1744" s="610">
        <v>165</v>
      </c>
      <c r="N1744" s="603" t="s">
        <v>1045</v>
      </c>
    </row>
    <row r="1745" spans="1:14" x14ac:dyDescent="0.2">
      <c r="A1745" s="609">
        <v>45130</v>
      </c>
      <c r="B1745" s="513" t="str">
        <f t="shared" si="17"/>
        <v>0723</v>
      </c>
      <c r="C1745" s="56">
        <v>2023</v>
      </c>
      <c r="D1745" s="611">
        <v>0</v>
      </c>
      <c r="E1745" s="611">
        <v>0</v>
      </c>
      <c r="F1745" s="611">
        <v>0</v>
      </c>
      <c r="G1745" s="611">
        <v>0</v>
      </c>
      <c r="H1745" s="611">
        <v>0</v>
      </c>
      <c r="I1745" s="611">
        <v>0</v>
      </c>
      <c r="J1745" s="611">
        <v>0</v>
      </c>
      <c r="K1745" s="610">
        <v>1367</v>
      </c>
      <c r="L1745" s="610">
        <v>293</v>
      </c>
      <c r="N1745" s="603" t="s">
        <v>1045</v>
      </c>
    </row>
    <row r="1746" spans="1:14" x14ac:dyDescent="0.2">
      <c r="A1746" s="609">
        <v>45131</v>
      </c>
      <c r="B1746" s="513" t="str">
        <f t="shared" si="17"/>
        <v>0724</v>
      </c>
      <c r="C1746" s="56">
        <v>2023</v>
      </c>
      <c r="D1746" s="611">
        <v>1</v>
      </c>
      <c r="E1746" s="611">
        <v>0</v>
      </c>
      <c r="F1746" s="611">
        <v>0</v>
      </c>
      <c r="G1746" s="611">
        <v>0</v>
      </c>
      <c r="H1746" s="611">
        <v>0</v>
      </c>
      <c r="I1746" s="611">
        <v>0</v>
      </c>
      <c r="J1746" s="611">
        <v>0</v>
      </c>
      <c r="K1746" s="610">
        <v>328</v>
      </c>
      <c r="L1746" s="610">
        <v>75</v>
      </c>
      <c r="N1746" s="603" t="s">
        <v>1045</v>
      </c>
    </row>
    <row r="1747" spans="1:14" x14ac:dyDescent="0.2">
      <c r="A1747" s="609">
        <v>45132</v>
      </c>
      <c r="B1747" s="513" t="str">
        <f t="shared" si="17"/>
        <v>0725</v>
      </c>
      <c r="C1747" s="56">
        <v>2023</v>
      </c>
      <c r="D1747" s="611">
        <v>2</v>
      </c>
      <c r="E1747" s="611">
        <v>0</v>
      </c>
      <c r="F1747" s="611">
        <v>0</v>
      </c>
      <c r="G1747" s="611">
        <v>0</v>
      </c>
      <c r="H1747" s="611">
        <v>0</v>
      </c>
      <c r="I1747" s="611">
        <v>0</v>
      </c>
      <c r="J1747" s="611">
        <v>0</v>
      </c>
      <c r="K1747" s="610">
        <v>639</v>
      </c>
      <c r="L1747" s="610">
        <v>253</v>
      </c>
      <c r="N1747" s="603" t="s">
        <v>1045</v>
      </c>
    </row>
    <row r="1748" spans="1:14" x14ac:dyDescent="0.2">
      <c r="A1748" s="609">
        <v>45133</v>
      </c>
      <c r="B1748" s="513" t="str">
        <f t="shared" si="17"/>
        <v>0726</v>
      </c>
      <c r="C1748" s="56">
        <v>2023</v>
      </c>
      <c r="D1748" s="611">
        <v>4</v>
      </c>
      <c r="E1748" s="611">
        <v>0</v>
      </c>
      <c r="F1748" s="611">
        <v>0</v>
      </c>
      <c r="G1748" s="611">
        <v>0</v>
      </c>
      <c r="H1748" s="611">
        <v>0</v>
      </c>
      <c r="I1748" s="611">
        <v>0</v>
      </c>
      <c r="J1748" s="611">
        <v>1</v>
      </c>
      <c r="K1748" s="610">
        <v>222</v>
      </c>
      <c r="L1748" s="610">
        <v>105</v>
      </c>
      <c r="N1748" s="603" t="s">
        <v>1045</v>
      </c>
    </row>
    <row r="1749" spans="1:14" x14ac:dyDescent="0.2">
      <c r="A1749" s="609">
        <v>45134</v>
      </c>
      <c r="B1749" s="513" t="str">
        <f t="shared" si="17"/>
        <v>0727</v>
      </c>
      <c r="C1749" s="56">
        <v>2023</v>
      </c>
      <c r="D1749" s="611">
        <v>8</v>
      </c>
      <c r="E1749" s="611">
        <v>0</v>
      </c>
      <c r="F1749" s="611">
        <v>0</v>
      </c>
      <c r="G1749" s="611">
        <v>0</v>
      </c>
      <c r="H1749" s="611">
        <v>0</v>
      </c>
      <c r="I1749" s="611">
        <v>0</v>
      </c>
      <c r="J1749" s="611">
        <v>0</v>
      </c>
      <c r="K1749" s="610">
        <v>2691</v>
      </c>
      <c r="L1749" s="610">
        <v>630</v>
      </c>
      <c r="N1749" s="603" t="s">
        <v>1045</v>
      </c>
    </row>
    <row r="1750" spans="1:14" x14ac:dyDescent="0.2">
      <c r="A1750" s="609">
        <v>45135</v>
      </c>
      <c r="B1750" s="513" t="str">
        <f t="shared" si="17"/>
        <v>0728</v>
      </c>
      <c r="C1750" s="56">
        <v>2023</v>
      </c>
      <c r="D1750" s="611">
        <v>6</v>
      </c>
      <c r="E1750" s="611">
        <v>0</v>
      </c>
      <c r="F1750" s="611">
        <v>0</v>
      </c>
      <c r="G1750" s="611">
        <v>0</v>
      </c>
      <c r="H1750" s="611">
        <v>0</v>
      </c>
      <c r="I1750" s="611">
        <v>0</v>
      </c>
      <c r="J1750" s="611">
        <v>0</v>
      </c>
      <c r="K1750" s="610">
        <v>1518.57</v>
      </c>
      <c r="L1750" s="610">
        <v>422</v>
      </c>
      <c r="N1750" s="603" t="s">
        <v>1045</v>
      </c>
    </row>
    <row r="1751" spans="1:14" x14ac:dyDescent="0.2">
      <c r="A1751" s="609">
        <v>45136</v>
      </c>
      <c r="B1751" s="513" t="str">
        <f t="shared" si="17"/>
        <v>0729</v>
      </c>
      <c r="C1751" s="56">
        <v>2023</v>
      </c>
      <c r="D1751" s="611">
        <v>29</v>
      </c>
      <c r="E1751" s="611">
        <v>0</v>
      </c>
      <c r="F1751" s="611">
        <v>0</v>
      </c>
      <c r="G1751" s="611">
        <v>0</v>
      </c>
      <c r="H1751" s="611">
        <v>0</v>
      </c>
      <c r="I1751" s="611">
        <v>0</v>
      </c>
      <c r="J1751" s="611">
        <v>1</v>
      </c>
      <c r="K1751" s="610">
        <v>1333</v>
      </c>
      <c r="L1751" s="610">
        <v>394</v>
      </c>
      <c r="N1751" s="603" t="s">
        <v>1045</v>
      </c>
    </row>
    <row r="1752" spans="1:14" x14ac:dyDescent="0.2">
      <c r="A1752" s="609">
        <v>45137</v>
      </c>
      <c r="B1752" s="513" t="str">
        <f t="shared" si="17"/>
        <v>0730</v>
      </c>
      <c r="C1752" s="56">
        <v>2023</v>
      </c>
      <c r="D1752" s="611">
        <v>10</v>
      </c>
      <c r="E1752" s="611">
        <v>0</v>
      </c>
      <c r="F1752" s="611">
        <v>0</v>
      </c>
      <c r="G1752" s="611">
        <v>0</v>
      </c>
      <c r="H1752" s="611">
        <v>0</v>
      </c>
      <c r="I1752" s="611">
        <v>0</v>
      </c>
      <c r="J1752" s="611">
        <v>1</v>
      </c>
      <c r="K1752" s="610">
        <v>1106</v>
      </c>
      <c r="L1752" s="610">
        <v>255</v>
      </c>
      <c r="N1752" s="603" t="s">
        <v>1045</v>
      </c>
    </row>
    <row r="1753" spans="1:14" x14ac:dyDescent="0.2">
      <c r="A1753" s="609">
        <v>45138</v>
      </c>
      <c r="B1753" s="513" t="str">
        <f t="shared" si="17"/>
        <v>0731</v>
      </c>
      <c r="C1753" s="56">
        <v>2023</v>
      </c>
      <c r="D1753" s="611">
        <v>16</v>
      </c>
      <c r="E1753" s="611">
        <v>0</v>
      </c>
      <c r="F1753" s="611">
        <v>0</v>
      </c>
      <c r="G1753" s="611">
        <v>0</v>
      </c>
      <c r="H1753" s="611">
        <v>0</v>
      </c>
      <c r="I1753" s="611">
        <v>0</v>
      </c>
      <c r="J1753" s="611">
        <v>0</v>
      </c>
      <c r="K1753" s="610">
        <v>1163</v>
      </c>
      <c r="L1753" s="610">
        <v>426</v>
      </c>
      <c r="N1753" s="603" t="s">
        <v>1045</v>
      </c>
    </row>
    <row r="1754" spans="1:14" x14ac:dyDescent="0.2">
      <c r="A1754" s="609">
        <v>45139</v>
      </c>
      <c r="B1754" s="513" t="str">
        <f t="shared" si="17"/>
        <v>0801</v>
      </c>
      <c r="C1754" s="56">
        <v>2023</v>
      </c>
      <c r="D1754" s="611">
        <v>16</v>
      </c>
      <c r="E1754" s="611">
        <v>0</v>
      </c>
      <c r="F1754" s="611">
        <v>0</v>
      </c>
      <c r="G1754" s="611">
        <v>0</v>
      </c>
      <c r="H1754" s="611">
        <v>0</v>
      </c>
      <c r="I1754" s="611">
        <v>0</v>
      </c>
      <c r="J1754" s="611">
        <v>0</v>
      </c>
      <c r="K1754" s="610">
        <v>976</v>
      </c>
      <c r="L1754" s="610">
        <v>321</v>
      </c>
      <c r="N1754" s="603" t="s">
        <v>1045</v>
      </c>
    </row>
    <row r="1755" spans="1:14" x14ac:dyDescent="0.2">
      <c r="A1755" s="609">
        <v>45140</v>
      </c>
      <c r="B1755" s="513" t="str">
        <f t="shared" si="17"/>
        <v>0802</v>
      </c>
      <c r="C1755" s="56">
        <v>2023</v>
      </c>
      <c r="D1755" s="611">
        <v>15</v>
      </c>
      <c r="E1755" s="611">
        <v>0</v>
      </c>
      <c r="F1755" s="611">
        <v>0</v>
      </c>
      <c r="G1755" s="611">
        <v>0</v>
      </c>
      <c r="H1755" s="611">
        <v>0</v>
      </c>
      <c r="I1755" s="611">
        <v>0</v>
      </c>
      <c r="J1755" s="611">
        <v>0</v>
      </c>
      <c r="K1755" s="610">
        <v>1043</v>
      </c>
      <c r="L1755" s="610">
        <v>478</v>
      </c>
      <c r="N1755" s="603" t="s">
        <v>1045</v>
      </c>
    </row>
    <row r="1756" spans="1:14" x14ac:dyDescent="0.2">
      <c r="A1756" s="609">
        <v>45141</v>
      </c>
      <c r="B1756" s="513" t="str">
        <f t="shared" si="17"/>
        <v>0803</v>
      </c>
      <c r="C1756" s="56">
        <v>2023</v>
      </c>
      <c r="D1756" s="611">
        <v>14</v>
      </c>
      <c r="E1756" s="611">
        <v>0</v>
      </c>
      <c r="F1756" s="611">
        <v>0</v>
      </c>
      <c r="G1756" s="611">
        <v>0</v>
      </c>
      <c r="H1756" s="611">
        <v>0</v>
      </c>
      <c r="I1756" s="611">
        <v>0</v>
      </c>
      <c r="J1756" s="611">
        <v>0</v>
      </c>
      <c r="K1756" s="610">
        <v>212</v>
      </c>
      <c r="L1756" s="610">
        <v>90</v>
      </c>
      <c r="N1756" s="603" t="s">
        <v>1045</v>
      </c>
    </row>
    <row r="1757" spans="1:14" x14ac:dyDescent="0.2">
      <c r="A1757" s="609">
        <v>45142</v>
      </c>
      <c r="B1757" s="513" t="str">
        <f t="shared" si="17"/>
        <v>0804</v>
      </c>
      <c r="C1757" s="56">
        <v>2023</v>
      </c>
      <c r="D1757" s="611">
        <v>20</v>
      </c>
      <c r="E1757" s="611">
        <v>0</v>
      </c>
      <c r="F1757" s="611">
        <v>0</v>
      </c>
      <c r="G1757" s="611">
        <v>0</v>
      </c>
      <c r="H1757" s="611">
        <v>0</v>
      </c>
      <c r="I1757" s="611">
        <v>0</v>
      </c>
      <c r="J1757" s="611">
        <v>0</v>
      </c>
      <c r="K1757" s="610">
        <v>587</v>
      </c>
      <c r="L1757" s="610">
        <v>212</v>
      </c>
      <c r="N1757" s="603" t="s">
        <v>1045</v>
      </c>
    </row>
    <row r="1758" spans="1:14" x14ac:dyDescent="0.2">
      <c r="A1758" s="609">
        <v>45143</v>
      </c>
      <c r="B1758" s="513" t="str">
        <f t="shared" si="17"/>
        <v>0805</v>
      </c>
      <c r="C1758" s="56">
        <v>2023</v>
      </c>
      <c r="D1758" s="611">
        <v>11</v>
      </c>
      <c r="E1758" s="611">
        <v>0</v>
      </c>
      <c r="F1758" s="611">
        <v>0</v>
      </c>
      <c r="G1758" s="611">
        <v>0</v>
      </c>
      <c r="H1758" s="611">
        <v>0</v>
      </c>
      <c r="I1758" s="611">
        <v>0</v>
      </c>
      <c r="J1758" s="611">
        <v>0</v>
      </c>
      <c r="K1758" s="610">
        <v>332</v>
      </c>
      <c r="L1758" s="610">
        <v>51</v>
      </c>
      <c r="N1758" s="603" t="s">
        <v>1045</v>
      </c>
    </row>
    <row r="1759" spans="1:14" x14ac:dyDescent="0.2">
      <c r="A1759" s="609">
        <v>45144</v>
      </c>
      <c r="B1759" s="513" t="str">
        <f t="shared" si="17"/>
        <v>0806</v>
      </c>
      <c r="C1759" s="56">
        <v>2023</v>
      </c>
      <c r="D1759" s="611">
        <v>21</v>
      </c>
      <c r="E1759" s="611">
        <v>0</v>
      </c>
      <c r="F1759" s="611">
        <v>0</v>
      </c>
      <c r="G1759" s="611">
        <v>0</v>
      </c>
      <c r="H1759" s="611">
        <v>0</v>
      </c>
      <c r="I1759" s="611">
        <v>0</v>
      </c>
      <c r="J1759" s="611">
        <v>1</v>
      </c>
      <c r="K1759" s="610">
        <v>464</v>
      </c>
      <c r="L1759" s="610">
        <v>157</v>
      </c>
      <c r="N1759" s="603" t="s">
        <v>1045</v>
      </c>
    </row>
    <row r="1760" spans="1:14" x14ac:dyDescent="0.2">
      <c r="A1760" s="609">
        <v>45145</v>
      </c>
      <c r="B1760" s="513" t="str">
        <f t="shared" si="17"/>
        <v>0807</v>
      </c>
      <c r="C1760" s="56">
        <v>2023</v>
      </c>
      <c r="D1760" s="611">
        <v>13</v>
      </c>
      <c r="E1760" s="611">
        <v>0</v>
      </c>
      <c r="F1760" s="611">
        <v>0</v>
      </c>
      <c r="G1760" s="611">
        <v>0</v>
      </c>
      <c r="H1760" s="611">
        <v>1</v>
      </c>
      <c r="I1760" s="611">
        <v>0</v>
      </c>
      <c r="J1760" s="611">
        <v>2</v>
      </c>
      <c r="K1760" s="610">
        <v>302</v>
      </c>
      <c r="L1760" s="610">
        <v>92</v>
      </c>
      <c r="N1760" s="603" t="s">
        <v>1045</v>
      </c>
    </row>
    <row r="1761" spans="1:14" x14ac:dyDescent="0.2">
      <c r="A1761" s="609">
        <v>45146</v>
      </c>
      <c r="B1761" s="513" t="str">
        <f t="shared" si="17"/>
        <v>0808</v>
      </c>
      <c r="C1761" s="56">
        <v>2023</v>
      </c>
      <c r="D1761" s="611">
        <v>7</v>
      </c>
      <c r="E1761" s="611">
        <v>0</v>
      </c>
      <c r="F1761" s="611">
        <v>0</v>
      </c>
      <c r="G1761" s="611">
        <v>0</v>
      </c>
      <c r="H1761" s="611">
        <v>0</v>
      </c>
      <c r="I1761" s="611">
        <v>0</v>
      </c>
      <c r="J1761" s="611">
        <v>1</v>
      </c>
      <c r="K1761" s="610">
        <v>158</v>
      </c>
      <c r="L1761" s="610">
        <v>61</v>
      </c>
      <c r="N1761" s="603" t="s">
        <v>1045</v>
      </c>
    </row>
    <row r="1762" spans="1:14" x14ac:dyDescent="0.2">
      <c r="A1762" s="609">
        <v>45147</v>
      </c>
      <c r="B1762" s="513" t="str">
        <f t="shared" si="17"/>
        <v>0809</v>
      </c>
      <c r="C1762" s="56">
        <v>2023</v>
      </c>
      <c r="D1762" s="611">
        <v>17</v>
      </c>
      <c r="E1762" s="611">
        <v>0</v>
      </c>
      <c r="F1762" s="611">
        <v>0</v>
      </c>
      <c r="G1762" s="611">
        <v>0</v>
      </c>
      <c r="H1762" s="611">
        <v>0</v>
      </c>
      <c r="I1762" s="611">
        <v>0</v>
      </c>
      <c r="J1762" s="611">
        <v>0</v>
      </c>
      <c r="K1762" s="610">
        <v>83</v>
      </c>
      <c r="L1762" s="610">
        <v>38</v>
      </c>
      <c r="N1762" s="603" t="s">
        <v>1045</v>
      </c>
    </row>
    <row r="1763" spans="1:14" x14ac:dyDescent="0.2">
      <c r="A1763" s="609">
        <v>45148</v>
      </c>
      <c r="B1763" s="513" t="str">
        <f t="shared" si="17"/>
        <v>0810</v>
      </c>
      <c r="C1763" s="56">
        <v>2023</v>
      </c>
      <c r="D1763" s="611">
        <v>20</v>
      </c>
      <c r="E1763" s="611">
        <v>0</v>
      </c>
      <c r="F1763" s="611">
        <v>0</v>
      </c>
      <c r="G1763" s="611">
        <v>0</v>
      </c>
      <c r="H1763" s="611">
        <v>0</v>
      </c>
      <c r="I1763" s="611">
        <v>0</v>
      </c>
      <c r="J1763" s="611">
        <v>0</v>
      </c>
      <c r="K1763" s="610">
        <v>189</v>
      </c>
      <c r="L1763" s="610">
        <v>109</v>
      </c>
      <c r="N1763" s="603" t="s">
        <v>1045</v>
      </c>
    </row>
    <row r="1764" spans="1:14" x14ac:dyDescent="0.2">
      <c r="A1764" s="609">
        <v>45149</v>
      </c>
      <c r="B1764" s="513" t="str">
        <f t="shared" si="17"/>
        <v>0811</v>
      </c>
      <c r="C1764" s="56">
        <v>2023</v>
      </c>
      <c r="D1764" s="611">
        <v>85</v>
      </c>
      <c r="E1764" s="611">
        <v>2</v>
      </c>
      <c r="F1764" s="611">
        <v>0</v>
      </c>
      <c r="G1764" s="611">
        <v>0</v>
      </c>
      <c r="H1764" s="611">
        <v>0</v>
      </c>
      <c r="I1764" s="611">
        <v>0</v>
      </c>
      <c r="J1764" s="611">
        <v>0</v>
      </c>
      <c r="K1764" s="610">
        <v>167</v>
      </c>
      <c r="L1764" s="610">
        <v>28</v>
      </c>
      <c r="N1764" s="603" t="s">
        <v>1045</v>
      </c>
    </row>
    <row r="1765" spans="1:14" x14ac:dyDescent="0.2">
      <c r="A1765" s="609">
        <v>45150</v>
      </c>
      <c r="B1765" s="513" t="str">
        <f t="shared" si="17"/>
        <v>0812</v>
      </c>
      <c r="C1765" s="56">
        <v>2023</v>
      </c>
      <c r="D1765" s="611">
        <v>55</v>
      </c>
      <c r="E1765" s="611">
        <v>0</v>
      </c>
      <c r="F1765" s="611">
        <v>0</v>
      </c>
      <c r="G1765" s="611">
        <v>0</v>
      </c>
      <c r="H1765" s="611">
        <v>0</v>
      </c>
      <c r="I1765" s="611">
        <v>0</v>
      </c>
      <c r="J1765" s="611">
        <v>0</v>
      </c>
      <c r="K1765" s="610">
        <v>160</v>
      </c>
      <c r="L1765" s="610">
        <v>65</v>
      </c>
      <c r="N1765" s="603" t="s">
        <v>1045</v>
      </c>
    </row>
    <row r="1766" spans="1:14" x14ac:dyDescent="0.2">
      <c r="A1766" s="609">
        <v>45151</v>
      </c>
      <c r="B1766" s="513" t="str">
        <f t="shared" ref="B1766:B1829" si="18">CONCATENATE(TEXT(A1766,"mm"),TEXT(A1766,"dd"))</f>
        <v>0813</v>
      </c>
      <c r="C1766" s="56">
        <v>2023</v>
      </c>
      <c r="D1766" s="611">
        <v>34</v>
      </c>
      <c r="E1766" s="611">
        <v>0</v>
      </c>
      <c r="F1766" s="611">
        <v>0</v>
      </c>
      <c r="G1766" s="611">
        <v>0</v>
      </c>
      <c r="H1766" s="611">
        <v>0</v>
      </c>
      <c r="I1766" s="611">
        <v>0</v>
      </c>
      <c r="J1766" s="611">
        <v>0</v>
      </c>
      <c r="K1766" s="610">
        <v>95</v>
      </c>
      <c r="L1766" s="610">
        <v>54</v>
      </c>
      <c r="N1766" s="603" t="s">
        <v>1045</v>
      </c>
    </row>
    <row r="1767" spans="1:14" x14ac:dyDescent="0.2">
      <c r="A1767" s="609">
        <v>45152</v>
      </c>
      <c r="B1767" s="513" t="str">
        <f t="shared" si="18"/>
        <v>0814</v>
      </c>
      <c r="C1767" s="56">
        <v>2023</v>
      </c>
      <c r="D1767" s="611">
        <v>10</v>
      </c>
      <c r="E1767" s="611">
        <v>1</v>
      </c>
      <c r="F1767" s="611">
        <v>0</v>
      </c>
      <c r="G1767" s="611">
        <v>0</v>
      </c>
      <c r="H1767" s="611">
        <v>0</v>
      </c>
      <c r="I1767" s="611">
        <v>0</v>
      </c>
      <c r="J1767" s="611">
        <v>0</v>
      </c>
      <c r="K1767" s="610">
        <v>58</v>
      </c>
      <c r="L1767" s="610">
        <v>25</v>
      </c>
      <c r="N1767" s="603" t="s">
        <v>1045</v>
      </c>
    </row>
    <row r="1768" spans="1:14" x14ac:dyDescent="0.2">
      <c r="A1768" s="609">
        <v>45153</v>
      </c>
      <c r="B1768" s="513" t="str">
        <f t="shared" si="18"/>
        <v>0815</v>
      </c>
      <c r="C1768" s="56">
        <v>2023</v>
      </c>
      <c r="D1768" s="611">
        <v>5</v>
      </c>
      <c r="E1768" s="611">
        <v>0</v>
      </c>
      <c r="F1768" s="611">
        <v>0</v>
      </c>
      <c r="G1768" s="611">
        <v>0</v>
      </c>
      <c r="H1768" s="611">
        <v>0</v>
      </c>
      <c r="I1768" s="611">
        <v>0</v>
      </c>
      <c r="J1768" s="611">
        <v>0</v>
      </c>
      <c r="K1768" s="610">
        <v>54</v>
      </c>
      <c r="L1768" s="610">
        <v>7</v>
      </c>
      <c r="N1768" s="603" t="s">
        <v>1045</v>
      </c>
    </row>
    <row r="1769" spans="1:14" x14ac:dyDescent="0.2">
      <c r="A1769" s="609">
        <v>45154</v>
      </c>
      <c r="B1769" s="513" t="str">
        <f t="shared" si="18"/>
        <v>0816</v>
      </c>
      <c r="C1769" s="56">
        <v>2023</v>
      </c>
      <c r="D1769" s="611">
        <v>0</v>
      </c>
      <c r="E1769" s="611">
        <v>0</v>
      </c>
      <c r="F1769" s="611">
        <v>0</v>
      </c>
      <c r="G1769" s="611">
        <v>0</v>
      </c>
      <c r="H1769" s="611">
        <v>0</v>
      </c>
      <c r="I1769" s="611">
        <v>0</v>
      </c>
      <c r="J1769" s="611">
        <v>0</v>
      </c>
      <c r="K1769" s="610">
        <v>11</v>
      </c>
      <c r="L1769" s="610">
        <v>6</v>
      </c>
      <c r="N1769" s="603" t="s">
        <v>1045</v>
      </c>
    </row>
    <row r="1770" spans="1:14" x14ac:dyDescent="0.2">
      <c r="A1770" s="609">
        <v>45155</v>
      </c>
      <c r="B1770" s="513" t="str">
        <f t="shared" si="18"/>
        <v>0817</v>
      </c>
      <c r="C1770" s="56">
        <v>2023</v>
      </c>
      <c r="D1770" s="611">
        <v>0</v>
      </c>
      <c r="E1770" s="611">
        <v>0</v>
      </c>
      <c r="F1770" s="611">
        <v>0</v>
      </c>
      <c r="G1770" s="611">
        <v>0</v>
      </c>
      <c r="H1770" s="611">
        <v>0</v>
      </c>
      <c r="I1770" s="611">
        <v>0</v>
      </c>
      <c r="J1770" s="611">
        <v>1</v>
      </c>
      <c r="K1770" s="610">
        <v>6</v>
      </c>
      <c r="L1770" s="610">
        <v>4</v>
      </c>
      <c r="N1770" s="603" t="s">
        <v>1045</v>
      </c>
    </row>
    <row r="1771" spans="1:14" x14ac:dyDescent="0.2">
      <c r="A1771" s="609">
        <v>45156</v>
      </c>
      <c r="B1771" s="513" t="str">
        <f t="shared" si="18"/>
        <v>0818</v>
      </c>
      <c r="C1771" s="56">
        <v>2023</v>
      </c>
      <c r="D1771" s="611">
        <v>1</v>
      </c>
      <c r="E1771" s="611">
        <v>0</v>
      </c>
      <c r="F1771" s="611">
        <v>0</v>
      </c>
      <c r="G1771" s="611">
        <v>0</v>
      </c>
      <c r="H1771" s="611">
        <v>0</v>
      </c>
      <c r="I1771" s="611">
        <v>0</v>
      </c>
      <c r="J1771" s="611">
        <v>0</v>
      </c>
      <c r="K1771" s="610">
        <v>17</v>
      </c>
      <c r="L1771" s="610">
        <v>1</v>
      </c>
      <c r="N1771" s="603" t="s">
        <v>1045</v>
      </c>
    </row>
    <row r="1772" spans="1:14" x14ac:dyDescent="0.2">
      <c r="A1772" s="609">
        <v>45157</v>
      </c>
      <c r="B1772" s="513" t="str">
        <f t="shared" si="18"/>
        <v>0819</v>
      </c>
      <c r="C1772" s="56">
        <v>2023</v>
      </c>
      <c r="D1772" s="611">
        <v>4</v>
      </c>
      <c r="E1772" s="611">
        <v>2</v>
      </c>
      <c r="F1772" s="611">
        <v>0</v>
      </c>
      <c r="G1772" s="611">
        <v>0</v>
      </c>
      <c r="H1772" s="611">
        <v>0</v>
      </c>
      <c r="I1772" s="611">
        <v>0</v>
      </c>
      <c r="J1772" s="611">
        <v>0</v>
      </c>
      <c r="K1772" s="610">
        <v>47</v>
      </c>
      <c r="L1772" s="610">
        <v>10</v>
      </c>
      <c r="N1772" s="603" t="s">
        <v>1045</v>
      </c>
    </row>
    <row r="1773" spans="1:14" x14ac:dyDescent="0.2">
      <c r="A1773" s="609">
        <v>45158</v>
      </c>
      <c r="B1773" s="513" t="str">
        <f t="shared" si="18"/>
        <v>0820</v>
      </c>
      <c r="C1773" s="56">
        <v>2023</v>
      </c>
      <c r="D1773" s="611">
        <v>3</v>
      </c>
      <c r="E1773" s="611">
        <v>3</v>
      </c>
      <c r="F1773" s="611">
        <v>0</v>
      </c>
      <c r="G1773" s="611">
        <v>0</v>
      </c>
      <c r="H1773" s="611">
        <v>0</v>
      </c>
      <c r="I1773" s="611">
        <v>0</v>
      </c>
      <c r="J1773" s="611">
        <v>0</v>
      </c>
      <c r="K1773" s="610">
        <v>48</v>
      </c>
      <c r="L1773" s="610">
        <v>5</v>
      </c>
      <c r="N1773" s="603" t="s">
        <v>1045</v>
      </c>
    </row>
    <row r="1774" spans="1:14" x14ac:dyDescent="0.2">
      <c r="A1774" s="609">
        <v>45159</v>
      </c>
      <c r="B1774" s="513" t="str">
        <f t="shared" si="18"/>
        <v>0821</v>
      </c>
      <c r="C1774" s="56">
        <v>2023</v>
      </c>
      <c r="D1774" s="611">
        <v>30</v>
      </c>
      <c r="E1774" s="611">
        <v>8</v>
      </c>
      <c r="F1774" s="611">
        <v>0</v>
      </c>
      <c r="G1774" s="611">
        <v>0</v>
      </c>
      <c r="H1774" s="611">
        <v>0</v>
      </c>
      <c r="I1774" s="611">
        <v>0</v>
      </c>
      <c r="J1774" s="611">
        <v>0</v>
      </c>
      <c r="K1774" s="610">
        <v>79</v>
      </c>
      <c r="L1774" s="610">
        <v>3</v>
      </c>
      <c r="N1774" s="603" t="s">
        <v>1045</v>
      </c>
    </row>
    <row r="1775" spans="1:14" x14ac:dyDescent="0.2">
      <c r="A1775" s="609">
        <v>45160</v>
      </c>
      <c r="B1775" s="513" t="str">
        <f t="shared" si="18"/>
        <v>0822</v>
      </c>
      <c r="C1775" s="56">
        <v>2023</v>
      </c>
      <c r="D1775" s="611">
        <v>119</v>
      </c>
      <c r="E1775" s="611">
        <v>20</v>
      </c>
      <c r="F1775" s="611">
        <v>0</v>
      </c>
      <c r="G1775" s="611">
        <v>0</v>
      </c>
      <c r="H1775" s="611">
        <v>0</v>
      </c>
      <c r="I1775" s="611">
        <v>0</v>
      </c>
      <c r="J1775" s="611">
        <v>0</v>
      </c>
      <c r="K1775" s="610">
        <v>79</v>
      </c>
      <c r="L1775" s="610">
        <v>13</v>
      </c>
      <c r="N1775" s="603" t="s">
        <v>1045</v>
      </c>
    </row>
    <row r="1776" spans="1:14" x14ac:dyDescent="0.2">
      <c r="A1776" s="609">
        <v>45161</v>
      </c>
      <c r="B1776" s="513" t="str">
        <f t="shared" si="18"/>
        <v>0823</v>
      </c>
      <c r="C1776" s="56">
        <v>2023</v>
      </c>
      <c r="D1776" s="611">
        <v>58</v>
      </c>
      <c r="E1776" s="611">
        <v>9</v>
      </c>
      <c r="F1776" s="611">
        <v>0</v>
      </c>
      <c r="G1776" s="611">
        <v>0</v>
      </c>
      <c r="H1776" s="611">
        <v>0</v>
      </c>
      <c r="I1776" s="611">
        <v>0</v>
      </c>
      <c r="J1776" s="611">
        <v>0</v>
      </c>
      <c r="K1776" s="610">
        <v>31</v>
      </c>
      <c r="L1776" s="610">
        <v>2</v>
      </c>
      <c r="N1776" s="603" t="s">
        <v>1045</v>
      </c>
    </row>
    <row r="1777" spans="1:14" x14ac:dyDescent="0.2">
      <c r="A1777" s="609">
        <v>45162</v>
      </c>
      <c r="B1777" s="513" t="str">
        <f t="shared" si="18"/>
        <v>0824</v>
      </c>
      <c r="C1777" s="56">
        <v>2023</v>
      </c>
      <c r="D1777" s="611">
        <v>92</v>
      </c>
      <c r="E1777" s="611">
        <v>4</v>
      </c>
      <c r="F1777" s="611">
        <v>0</v>
      </c>
      <c r="G1777" s="611">
        <v>0</v>
      </c>
      <c r="H1777" s="611">
        <v>0</v>
      </c>
      <c r="I1777" s="611">
        <v>0</v>
      </c>
      <c r="J1777" s="611">
        <v>0</v>
      </c>
      <c r="K1777" s="610">
        <v>71</v>
      </c>
      <c r="L1777" s="610">
        <v>14</v>
      </c>
      <c r="N1777" s="603" t="s">
        <v>1045</v>
      </c>
    </row>
    <row r="1778" spans="1:14" x14ac:dyDescent="0.2">
      <c r="A1778" s="609">
        <v>45163</v>
      </c>
      <c r="B1778" s="513" t="str">
        <f t="shared" si="18"/>
        <v>0825</v>
      </c>
      <c r="C1778" s="56">
        <v>2023</v>
      </c>
      <c r="D1778" s="611">
        <v>60</v>
      </c>
      <c r="E1778" s="611">
        <v>13</v>
      </c>
      <c r="F1778" s="611">
        <v>0</v>
      </c>
      <c r="G1778" s="611">
        <v>0</v>
      </c>
      <c r="H1778" s="611">
        <v>0</v>
      </c>
      <c r="I1778" s="611">
        <v>0</v>
      </c>
      <c r="J1778" s="611">
        <v>0</v>
      </c>
      <c r="K1778" s="610">
        <v>29</v>
      </c>
      <c r="L1778" s="610">
        <v>7</v>
      </c>
      <c r="N1778" s="603" t="s">
        <v>1045</v>
      </c>
    </row>
    <row r="1779" spans="1:14" x14ac:dyDescent="0.2">
      <c r="A1779" s="609">
        <v>45164</v>
      </c>
      <c r="B1779" s="513" t="str">
        <f t="shared" si="18"/>
        <v>0826</v>
      </c>
      <c r="C1779" s="56">
        <v>2023</v>
      </c>
      <c r="D1779" s="611">
        <v>62</v>
      </c>
      <c r="E1779" s="611">
        <v>13</v>
      </c>
      <c r="F1779" s="611">
        <v>0</v>
      </c>
      <c r="G1779" s="611">
        <v>0</v>
      </c>
      <c r="H1779" s="611">
        <v>0</v>
      </c>
      <c r="I1779" s="611">
        <v>0</v>
      </c>
      <c r="J1779" s="611">
        <v>0</v>
      </c>
      <c r="K1779" s="610">
        <v>36</v>
      </c>
      <c r="L1779" s="610">
        <v>9</v>
      </c>
      <c r="N1779" s="603" t="s">
        <v>1045</v>
      </c>
    </row>
    <row r="1780" spans="1:14" x14ac:dyDescent="0.2">
      <c r="A1780" s="609">
        <v>45165</v>
      </c>
      <c r="B1780" s="513" t="str">
        <f t="shared" si="18"/>
        <v>0827</v>
      </c>
      <c r="C1780" s="56">
        <v>2023</v>
      </c>
      <c r="D1780" s="611">
        <v>114</v>
      </c>
      <c r="E1780" s="611">
        <v>29</v>
      </c>
      <c r="F1780" s="611">
        <v>0</v>
      </c>
      <c r="G1780" s="611">
        <v>0</v>
      </c>
      <c r="H1780" s="611">
        <v>0</v>
      </c>
      <c r="I1780" s="611">
        <v>0</v>
      </c>
      <c r="J1780" s="611">
        <v>0</v>
      </c>
      <c r="K1780" s="610">
        <v>24</v>
      </c>
      <c r="L1780" s="610">
        <v>6</v>
      </c>
      <c r="N1780" s="603" t="s">
        <v>1045</v>
      </c>
    </row>
    <row r="1781" spans="1:14" x14ac:dyDescent="0.2">
      <c r="A1781" s="609">
        <v>45166</v>
      </c>
      <c r="B1781" s="513" t="str">
        <f t="shared" si="18"/>
        <v>0828</v>
      </c>
      <c r="C1781" s="56">
        <v>2023</v>
      </c>
      <c r="D1781" s="611">
        <v>150</v>
      </c>
      <c r="E1781" s="611">
        <v>37</v>
      </c>
      <c r="F1781" s="611">
        <v>0</v>
      </c>
      <c r="G1781" s="611">
        <v>0</v>
      </c>
      <c r="H1781" s="611">
        <v>0</v>
      </c>
      <c r="I1781" s="611">
        <v>0</v>
      </c>
      <c r="J1781" s="611">
        <v>0</v>
      </c>
      <c r="K1781" s="610">
        <v>33</v>
      </c>
      <c r="L1781" s="610">
        <v>2</v>
      </c>
      <c r="N1781" s="603" t="s">
        <v>1045</v>
      </c>
    </row>
    <row r="1782" spans="1:14" x14ac:dyDescent="0.2">
      <c r="A1782" s="609">
        <v>45167</v>
      </c>
      <c r="B1782" s="513" t="str">
        <f t="shared" si="18"/>
        <v>0829</v>
      </c>
      <c r="C1782" s="56">
        <v>2023</v>
      </c>
      <c r="D1782" s="611">
        <v>38</v>
      </c>
      <c r="E1782" s="611">
        <v>25</v>
      </c>
      <c r="F1782" s="611">
        <v>0</v>
      </c>
      <c r="G1782" s="611">
        <v>0</v>
      </c>
      <c r="H1782" s="611">
        <v>0</v>
      </c>
      <c r="I1782" s="611">
        <v>0</v>
      </c>
      <c r="J1782" s="611">
        <v>0</v>
      </c>
      <c r="K1782" s="610">
        <v>15</v>
      </c>
      <c r="L1782" s="610">
        <v>0</v>
      </c>
      <c r="N1782" s="603" t="s">
        <v>1045</v>
      </c>
    </row>
    <row r="1783" spans="1:14" x14ac:dyDescent="0.2">
      <c r="A1783" s="609">
        <v>45168</v>
      </c>
      <c r="B1783" s="513" t="str">
        <f t="shared" si="18"/>
        <v>0830</v>
      </c>
      <c r="C1783" s="56">
        <v>2023</v>
      </c>
      <c r="D1783" s="611">
        <v>34</v>
      </c>
      <c r="E1783" s="611">
        <v>14</v>
      </c>
      <c r="F1783" s="611">
        <v>0</v>
      </c>
      <c r="G1783" s="611">
        <v>0</v>
      </c>
      <c r="H1783" s="611">
        <v>0</v>
      </c>
      <c r="I1783" s="611">
        <v>0</v>
      </c>
      <c r="J1783" s="611">
        <v>0</v>
      </c>
      <c r="K1783" s="610">
        <v>13</v>
      </c>
      <c r="L1783" s="610">
        <v>2</v>
      </c>
      <c r="N1783" s="603" t="s">
        <v>1045</v>
      </c>
    </row>
    <row r="1784" spans="1:14" x14ac:dyDescent="0.2">
      <c r="A1784" s="609">
        <v>45169</v>
      </c>
      <c r="B1784" s="513" t="str">
        <f t="shared" si="18"/>
        <v>0831</v>
      </c>
      <c r="C1784" s="56">
        <v>2023</v>
      </c>
      <c r="D1784" s="611">
        <v>83</v>
      </c>
      <c r="E1784" s="611">
        <v>20</v>
      </c>
      <c r="F1784" s="611">
        <v>0</v>
      </c>
      <c r="G1784" s="611">
        <v>0</v>
      </c>
      <c r="H1784" s="611">
        <v>0</v>
      </c>
      <c r="I1784" s="611">
        <v>0</v>
      </c>
      <c r="J1784" s="611">
        <v>0</v>
      </c>
      <c r="K1784" s="610">
        <v>5</v>
      </c>
      <c r="L1784" s="610">
        <v>2</v>
      </c>
      <c r="N1784" s="603" t="s">
        <v>1045</v>
      </c>
    </row>
    <row r="1785" spans="1:14" x14ac:dyDescent="0.2">
      <c r="A1785" s="609">
        <v>45170</v>
      </c>
      <c r="B1785" s="513" t="str">
        <f t="shared" si="18"/>
        <v>0901</v>
      </c>
      <c r="C1785" s="56">
        <v>2023</v>
      </c>
      <c r="D1785" s="611">
        <v>60</v>
      </c>
      <c r="E1785" s="611">
        <v>8</v>
      </c>
      <c r="F1785" s="611">
        <v>0</v>
      </c>
      <c r="G1785" s="611">
        <v>0</v>
      </c>
      <c r="H1785" s="611">
        <v>0</v>
      </c>
      <c r="I1785" s="611">
        <v>0</v>
      </c>
      <c r="J1785" s="611">
        <v>0</v>
      </c>
      <c r="K1785" s="610">
        <v>14</v>
      </c>
      <c r="L1785" s="610">
        <v>0</v>
      </c>
      <c r="N1785" s="603" t="s">
        <v>1045</v>
      </c>
    </row>
    <row r="1786" spans="1:14" x14ac:dyDescent="0.2">
      <c r="A1786" s="609">
        <v>45171</v>
      </c>
      <c r="B1786" s="513" t="str">
        <f t="shared" si="18"/>
        <v>0902</v>
      </c>
      <c r="C1786" s="56">
        <v>2023</v>
      </c>
      <c r="D1786" s="611">
        <v>25</v>
      </c>
      <c r="E1786" s="611">
        <v>4</v>
      </c>
      <c r="F1786" s="611">
        <v>0</v>
      </c>
      <c r="G1786" s="611">
        <v>0</v>
      </c>
      <c r="H1786" s="611">
        <v>0</v>
      </c>
      <c r="I1786" s="611">
        <v>0</v>
      </c>
      <c r="J1786" s="611">
        <v>0</v>
      </c>
      <c r="K1786" s="610">
        <v>14</v>
      </c>
      <c r="L1786" s="610">
        <v>0</v>
      </c>
      <c r="N1786" s="603" t="s">
        <v>1045</v>
      </c>
    </row>
    <row r="1787" spans="1:14" x14ac:dyDescent="0.2">
      <c r="A1787" s="609">
        <v>45172</v>
      </c>
      <c r="B1787" s="513" t="str">
        <f t="shared" si="18"/>
        <v>0903</v>
      </c>
      <c r="C1787" s="56">
        <v>2023</v>
      </c>
      <c r="D1787" s="611">
        <v>36</v>
      </c>
      <c r="E1787" s="611">
        <v>46</v>
      </c>
      <c r="F1787" s="611">
        <v>0</v>
      </c>
      <c r="G1787" s="611">
        <v>0</v>
      </c>
      <c r="H1787" s="611">
        <v>0</v>
      </c>
      <c r="I1787" s="611">
        <v>0</v>
      </c>
      <c r="J1787" s="611">
        <v>0</v>
      </c>
      <c r="K1787" s="610">
        <v>4</v>
      </c>
      <c r="L1787" s="610">
        <v>1</v>
      </c>
      <c r="N1787" s="603" t="s">
        <v>1045</v>
      </c>
    </row>
    <row r="1788" spans="1:14" x14ac:dyDescent="0.2">
      <c r="A1788" s="609">
        <v>45173</v>
      </c>
      <c r="B1788" s="513" t="str">
        <f t="shared" si="18"/>
        <v>0904</v>
      </c>
      <c r="C1788" s="56">
        <v>2023</v>
      </c>
      <c r="D1788" s="611">
        <v>53</v>
      </c>
      <c r="E1788" s="611">
        <v>42</v>
      </c>
      <c r="F1788" s="611">
        <v>0</v>
      </c>
      <c r="G1788" s="611">
        <v>0</v>
      </c>
      <c r="H1788" s="611">
        <v>0</v>
      </c>
      <c r="I1788" s="611">
        <v>0</v>
      </c>
      <c r="J1788" s="611">
        <v>1</v>
      </c>
      <c r="K1788" s="610">
        <v>10</v>
      </c>
      <c r="L1788" s="610">
        <v>0</v>
      </c>
      <c r="N1788" s="603" t="s">
        <v>1045</v>
      </c>
    </row>
    <row r="1789" spans="1:14" x14ac:dyDescent="0.2">
      <c r="A1789" s="609">
        <v>45174</v>
      </c>
      <c r="B1789" s="513" t="str">
        <f t="shared" si="18"/>
        <v>0905</v>
      </c>
      <c r="C1789" s="56">
        <v>2023</v>
      </c>
      <c r="D1789" s="611">
        <v>38</v>
      </c>
      <c r="E1789" s="611">
        <v>26</v>
      </c>
      <c r="F1789" s="611">
        <v>0</v>
      </c>
      <c r="G1789" s="611">
        <v>0</v>
      </c>
      <c r="H1789" s="611">
        <v>0</v>
      </c>
      <c r="I1789" s="611">
        <v>0</v>
      </c>
      <c r="J1789" s="611">
        <v>0</v>
      </c>
      <c r="K1789" s="610">
        <v>0</v>
      </c>
      <c r="L1789" s="610">
        <v>0</v>
      </c>
      <c r="N1789" s="603" t="s">
        <v>1045</v>
      </c>
    </row>
    <row r="1790" spans="1:14" x14ac:dyDescent="0.2">
      <c r="A1790" s="609">
        <v>45175</v>
      </c>
      <c r="B1790" s="513" t="str">
        <f t="shared" si="18"/>
        <v>0906</v>
      </c>
      <c r="C1790" s="56">
        <v>2023</v>
      </c>
      <c r="D1790" s="611">
        <v>22</v>
      </c>
      <c r="E1790" s="611">
        <v>19</v>
      </c>
      <c r="F1790" s="611">
        <v>0</v>
      </c>
      <c r="G1790" s="611">
        <v>0</v>
      </c>
      <c r="H1790" s="611">
        <v>0</v>
      </c>
      <c r="I1790" s="611">
        <v>0</v>
      </c>
      <c r="J1790" s="611">
        <v>0</v>
      </c>
      <c r="K1790" s="610">
        <v>2</v>
      </c>
      <c r="L1790" s="610">
        <v>0</v>
      </c>
      <c r="N1790" s="603" t="s">
        <v>1045</v>
      </c>
    </row>
    <row r="1791" spans="1:14" x14ac:dyDescent="0.2">
      <c r="A1791" s="609">
        <v>45176</v>
      </c>
      <c r="B1791" s="513" t="str">
        <f t="shared" si="18"/>
        <v>0907</v>
      </c>
      <c r="C1791" s="56">
        <v>2023</v>
      </c>
      <c r="D1791" s="611">
        <v>7</v>
      </c>
      <c r="E1791" s="611">
        <v>14</v>
      </c>
      <c r="F1791" s="611">
        <v>0</v>
      </c>
      <c r="G1791" s="611">
        <v>0</v>
      </c>
      <c r="H1791" s="611">
        <v>0</v>
      </c>
      <c r="I1791" s="611">
        <v>0</v>
      </c>
      <c r="J1791" s="611">
        <v>0</v>
      </c>
      <c r="K1791" s="610">
        <v>2</v>
      </c>
      <c r="L1791" s="610">
        <v>0</v>
      </c>
      <c r="N1791" s="603" t="s">
        <v>1045</v>
      </c>
    </row>
    <row r="1792" spans="1:14" x14ac:dyDescent="0.2">
      <c r="A1792" s="609">
        <v>45177</v>
      </c>
      <c r="B1792" s="513" t="str">
        <f t="shared" si="18"/>
        <v>0908</v>
      </c>
      <c r="C1792" s="56">
        <v>2023</v>
      </c>
      <c r="D1792" s="611">
        <v>4</v>
      </c>
      <c r="E1792" s="611">
        <v>11</v>
      </c>
      <c r="F1792" s="611">
        <v>0</v>
      </c>
      <c r="G1792" s="611">
        <v>0</v>
      </c>
      <c r="H1792" s="611">
        <v>0</v>
      </c>
      <c r="I1792" s="611">
        <v>0</v>
      </c>
      <c r="J1792" s="611">
        <v>0</v>
      </c>
      <c r="K1792" s="610">
        <v>3</v>
      </c>
      <c r="L1792" s="610">
        <v>0</v>
      </c>
      <c r="N1792" s="603" t="s">
        <v>1045</v>
      </c>
    </row>
    <row r="1793" spans="1:14" x14ac:dyDescent="0.2">
      <c r="A1793" s="609">
        <v>45178</v>
      </c>
      <c r="B1793" s="513" t="str">
        <f t="shared" si="18"/>
        <v>0909</v>
      </c>
      <c r="C1793" s="56">
        <v>2023</v>
      </c>
      <c r="D1793" s="611">
        <v>15</v>
      </c>
      <c r="E1793" s="611">
        <v>12</v>
      </c>
      <c r="F1793" s="611">
        <v>0</v>
      </c>
      <c r="G1793" s="611">
        <v>0</v>
      </c>
      <c r="H1793" s="611">
        <v>0</v>
      </c>
      <c r="I1793" s="611">
        <v>0</v>
      </c>
      <c r="J1793" s="611">
        <v>0</v>
      </c>
      <c r="K1793" s="610">
        <v>1</v>
      </c>
      <c r="L1793" s="610">
        <v>0</v>
      </c>
      <c r="N1793" s="603" t="s">
        <v>1045</v>
      </c>
    </row>
    <row r="1794" spans="1:14" x14ac:dyDescent="0.2">
      <c r="A1794" s="609">
        <v>45179</v>
      </c>
      <c r="B1794" s="513" t="str">
        <f t="shared" si="18"/>
        <v>0910</v>
      </c>
      <c r="C1794" s="56">
        <v>2023</v>
      </c>
      <c r="D1794" s="611">
        <v>64</v>
      </c>
      <c r="E1794" s="611">
        <v>48</v>
      </c>
      <c r="F1794" s="611">
        <v>0</v>
      </c>
      <c r="G1794" s="611">
        <v>0</v>
      </c>
      <c r="H1794" s="611">
        <v>0</v>
      </c>
      <c r="I1794" s="611">
        <v>0</v>
      </c>
      <c r="J1794" s="611">
        <v>0</v>
      </c>
      <c r="K1794" s="610">
        <v>2</v>
      </c>
      <c r="L1794" s="610">
        <v>0</v>
      </c>
      <c r="N1794" s="603" t="s">
        <v>1045</v>
      </c>
    </row>
    <row r="1795" spans="1:14" x14ac:dyDescent="0.2">
      <c r="A1795" s="609">
        <v>45180</v>
      </c>
      <c r="B1795" s="513" t="str">
        <f t="shared" si="18"/>
        <v>0911</v>
      </c>
      <c r="C1795" s="56">
        <v>2023</v>
      </c>
      <c r="D1795" s="611">
        <v>9</v>
      </c>
      <c r="E1795" s="611">
        <v>35</v>
      </c>
      <c r="F1795" s="611">
        <v>0</v>
      </c>
      <c r="G1795" s="611">
        <v>0</v>
      </c>
      <c r="H1795" s="611">
        <v>0</v>
      </c>
      <c r="I1795" s="611">
        <v>0</v>
      </c>
      <c r="J1795" s="611">
        <v>0</v>
      </c>
      <c r="K1795" s="610">
        <v>2</v>
      </c>
      <c r="L1795" s="610">
        <v>1</v>
      </c>
      <c r="N1795" s="603" t="s">
        <v>1045</v>
      </c>
    </row>
    <row r="1796" spans="1:14" x14ac:dyDescent="0.2">
      <c r="A1796" s="609">
        <v>45181</v>
      </c>
      <c r="B1796" s="513" t="str">
        <f t="shared" si="18"/>
        <v>0912</v>
      </c>
      <c r="C1796" s="56">
        <v>2023</v>
      </c>
      <c r="D1796" s="611">
        <v>8</v>
      </c>
      <c r="E1796" s="611">
        <v>18</v>
      </c>
      <c r="F1796" s="611">
        <v>0</v>
      </c>
      <c r="G1796" s="611">
        <v>0</v>
      </c>
      <c r="H1796" s="611">
        <v>0</v>
      </c>
      <c r="I1796" s="611">
        <v>0</v>
      </c>
      <c r="J1796" s="611">
        <v>0</v>
      </c>
      <c r="K1796" s="610">
        <v>1</v>
      </c>
      <c r="L1796" s="610">
        <v>0</v>
      </c>
      <c r="N1796" s="603" t="s">
        <v>1045</v>
      </c>
    </row>
    <row r="1797" spans="1:14" x14ac:dyDescent="0.2">
      <c r="A1797" s="609">
        <v>45182</v>
      </c>
      <c r="B1797" s="513" t="str">
        <f t="shared" si="18"/>
        <v>0913</v>
      </c>
      <c r="C1797" s="56">
        <v>2023</v>
      </c>
      <c r="D1797" s="611">
        <v>24</v>
      </c>
      <c r="E1797" s="611">
        <v>3</v>
      </c>
      <c r="F1797" s="611">
        <v>0</v>
      </c>
      <c r="G1797" s="611">
        <v>0</v>
      </c>
      <c r="H1797" s="611">
        <v>0</v>
      </c>
      <c r="I1797" s="611">
        <v>0</v>
      </c>
      <c r="J1797" s="611">
        <v>0</v>
      </c>
      <c r="K1797" s="610">
        <v>1</v>
      </c>
      <c r="L1797" s="610">
        <v>0</v>
      </c>
      <c r="N1797" s="603" t="s">
        <v>1045</v>
      </c>
    </row>
    <row r="1798" spans="1:14" x14ac:dyDescent="0.2">
      <c r="A1798" s="609">
        <v>45183</v>
      </c>
      <c r="B1798" s="513" t="str">
        <f t="shared" si="18"/>
        <v>0914</v>
      </c>
      <c r="C1798" s="56">
        <v>2023</v>
      </c>
      <c r="D1798" s="611">
        <v>22</v>
      </c>
      <c r="E1798" s="611">
        <v>9</v>
      </c>
      <c r="F1798" s="611">
        <v>0</v>
      </c>
      <c r="G1798" s="611">
        <v>0</v>
      </c>
      <c r="H1798" s="611">
        <v>0</v>
      </c>
      <c r="I1798" s="611">
        <v>2</v>
      </c>
      <c r="J1798" s="611">
        <v>0</v>
      </c>
      <c r="K1798" s="610">
        <v>1</v>
      </c>
      <c r="L1798" s="610">
        <v>0</v>
      </c>
      <c r="N1798" s="603" t="s">
        <v>1045</v>
      </c>
    </row>
    <row r="1799" spans="1:14" x14ac:dyDescent="0.2">
      <c r="A1799" s="609">
        <v>45184</v>
      </c>
      <c r="B1799" s="513" t="str">
        <f t="shared" si="18"/>
        <v>0915</v>
      </c>
      <c r="C1799" s="56">
        <v>2023</v>
      </c>
      <c r="D1799" s="611">
        <v>55</v>
      </c>
      <c r="E1799" s="611">
        <v>18</v>
      </c>
      <c r="F1799" s="611">
        <v>0</v>
      </c>
      <c r="G1799" s="611">
        <v>0</v>
      </c>
      <c r="H1799" s="611">
        <v>0</v>
      </c>
      <c r="I1799" s="611">
        <v>0</v>
      </c>
      <c r="J1799" s="611">
        <v>0</v>
      </c>
      <c r="K1799" s="610">
        <v>2</v>
      </c>
      <c r="L1799" s="610">
        <v>0</v>
      </c>
      <c r="N1799" s="603" t="s">
        <v>1045</v>
      </c>
    </row>
    <row r="1800" spans="1:14" x14ac:dyDescent="0.2">
      <c r="A1800" s="609">
        <v>45185</v>
      </c>
      <c r="B1800" s="513" t="str">
        <f t="shared" si="18"/>
        <v>0916</v>
      </c>
      <c r="C1800" s="56">
        <v>2023</v>
      </c>
      <c r="D1800" s="611">
        <v>23</v>
      </c>
      <c r="E1800" s="611">
        <v>16</v>
      </c>
      <c r="F1800" s="611">
        <v>0</v>
      </c>
      <c r="G1800" s="611">
        <v>0</v>
      </c>
      <c r="H1800" s="611">
        <v>0</v>
      </c>
      <c r="I1800" s="611">
        <v>0</v>
      </c>
      <c r="J1800" s="611">
        <v>0</v>
      </c>
      <c r="K1800" s="610">
        <v>0</v>
      </c>
      <c r="L1800" s="610">
        <v>2</v>
      </c>
      <c r="N1800" s="603" t="s">
        <v>1045</v>
      </c>
    </row>
    <row r="1801" spans="1:14" x14ac:dyDescent="0.2">
      <c r="A1801" s="609">
        <v>45186</v>
      </c>
      <c r="B1801" s="513" t="str">
        <f t="shared" si="18"/>
        <v>0917</v>
      </c>
      <c r="C1801" s="56">
        <v>2023</v>
      </c>
      <c r="D1801" s="611">
        <v>26</v>
      </c>
      <c r="E1801" s="611">
        <v>26</v>
      </c>
      <c r="F1801" s="611">
        <v>0</v>
      </c>
      <c r="G1801" s="611">
        <v>0</v>
      </c>
      <c r="H1801" s="611">
        <v>0</v>
      </c>
      <c r="I1801" s="611">
        <v>0</v>
      </c>
      <c r="J1801" s="611">
        <v>0</v>
      </c>
      <c r="K1801" s="610">
        <v>2</v>
      </c>
      <c r="L1801" s="610">
        <v>0</v>
      </c>
      <c r="N1801" s="603" t="s">
        <v>1045</v>
      </c>
    </row>
    <row r="1802" spans="1:14" x14ac:dyDescent="0.2">
      <c r="A1802" s="609">
        <v>45187</v>
      </c>
      <c r="B1802" s="513" t="str">
        <f t="shared" si="18"/>
        <v>0918</v>
      </c>
      <c r="C1802" s="56">
        <v>2023</v>
      </c>
      <c r="D1802" s="611">
        <v>8</v>
      </c>
      <c r="E1802" s="611">
        <v>23</v>
      </c>
      <c r="F1802" s="611">
        <v>0</v>
      </c>
      <c r="G1802" s="611">
        <v>0</v>
      </c>
      <c r="H1802" s="611">
        <v>0</v>
      </c>
      <c r="I1802" s="611">
        <v>0</v>
      </c>
      <c r="J1802" s="611">
        <v>0</v>
      </c>
      <c r="K1802" s="610">
        <v>1</v>
      </c>
      <c r="L1802" s="610">
        <v>0</v>
      </c>
      <c r="N1802" s="603" t="s">
        <v>1045</v>
      </c>
    </row>
    <row r="1803" spans="1:14" x14ac:dyDescent="0.2">
      <c r="A1803" s="609">
        <v>45188</v>
      </c>
      <c r="B1803" s="513" t="str">
        <f t="shared" si="18"/>
        <v>0919</v>
      </c>
      <c r="C1803" s="56">
        <v>2023</v>
      </c>
      <c r="D1803" s="611">
        <v>3</v>
      </c>
      <c r="E1803" s="611">
        <v>16</v>
      </c>
      <c r="F1803" s="611">
        <v>0</v>
      </c>
      <c r="G1803" s="611">
        <v>0</v>
      </c>
      <c r="H1803" s="611">
        <v>0</v>
      </c>
      <c r="I1803" s="611">
        <v>0</v>
      </c>
      <c r="J1803" s="611">
        <v>0</v>
      </c>
      <c r="K1803" s="610">
        <v>0</v>
      </c>
      <c r="L1803" s="610">
        <v>0</v>
      </c>
      <c r="N1803" s="603" t="s">
        <v>1045</v>
      </c>
    </row>
    <row r="1804" spans="1:14" x14ac:dyDescent="0.2">
      <c r="A1804" s="609">
        <v>45189</v>
      </c>
      <c r="B1804" s="513" t="str">
        <f t="shared" si="18"/>
        <v>0920</v>
      </c>
      <c r="C1804" s="56">
        <v>2023</v>
      </c>
      <c r="D1804" s="611">
        <v>21</v>
      </c>
      <c r="E1804" s="611">
        <v>19</v>
      </c>
      <c r="F1804" s="611">
        <v>0</v>
      </c>
      <c r="G1804" s="611">
        <v>0</v>
      </c>
      <c r="H1804" s="611">
        <v>0</v>
      </c>
      <c r="I1804" s="611">
        <v>0</v>
      </c>
      <c r="J1804" s="611">
        <v>0</v>
      </c>
      <c r="K1804" s="610">
        <v>3</v>
      </c>
      <c r="L1804" s="610">
        <v>0</v>
      </c>
      <c r="N1804" s="603" t="s">
        <v>1045</v>
      </c>
    </row>
    <row r="1805" spans="1:14" x14ac:dyDescent="0.2">
      <c r="A1805" s="609">
        <v>45190</v>
      </c>
      <c r="B1805" s="513" t="str">
        <f t="shared" si="18"/>
        <v>0921</v>
      </c>
      <c r="C1805" s="56">
        <v>2023</v>
      </c>
      <c r="D1805" s="611">
        <v>18</v>
      </c>
      <c r="E1805" s="611">
        <v>14</v>
      </c>
      <c r="F1805" s="611">
        <v>0</v>
      </c>
      <c r="G1805" s="611">
        <v>0</v>
      </c>
      <c r="H1805" s="611">
        <v>0</v>
      </c>
      <c r="I1805" s="611">
        <v>0</v>
      </c>
      <c r="J1805" s="611">
        <v>1</v>
      </c>
      <c r="K1805" s="610">
        <v>3</v>
      </c>
      <c r="L1805" s="610">
        <v>0</v>
      </c>
      <c r="N1805" s="603" t="s">
        <v>1045</v>
      </c>
    </row>
    <row r="1806" spans="1:14" x14ac:dyDescent="0.2">
      <c r="A1806" s="609">
        <v>45191</v>
      </c>
      <c r="B1806" s="513" t="str">
        <f t="shared" si="18"/>
        <v>0922</v>
      </c>
      <c r="C1806" s="56">
        <v>2023</v>
      </c>
      <c r="D1806" s="611">
        <v>24</v>
      </c>
      <c r="E1806" s="611">
        <v>11</v>
      </c>
      <c r="F1806" s="611">
        <v>0</v>
      </c>
      <c r="G1806" s="611">
        <v>0</v>
      </c>
      <c r="H1806" s="611">
        <v>0</v>
      </c>
      <c r="I1806" s="611">
        <v>0</v>
      </c>
      <c r="J1806" s="611">
        <v>0</v>
      </c>
      <c r="K1806" s="610">
        <v>2</v>
      </c>
      <c r="L1806" s="610">
        <v>0</v>
      </c>
      <c r="N1806" s="603" t="s">
        <v>1045</v>
      </c>
    </row>
    <row r="1807" spans="1:14" x14ac:dyDescent="0.2">
      <c r="A1807" s="609">
        <v>45192</v>
      </c>
      <c r="B1807" s="513" t="str">
        <f t="shared" si="18"/>
        <v>0923</v>
      </c>
      <c r="C1807" s="56">
        <v>2023</v>
      </c>
      <c r="D1807" s="611">
        <v>7</v>
      </c>
      <c r="E1807" s="611">
        <v>9</v>
      </c>
      <c r="F1807" s="611">
        <v>0</v>
      </c>
      <c r="G1807" s="611">
        <v>0</v>
      </c>
      <c r="H1807" s="611">
        <v>0</v>
      </c>
      <c r="I1807" s="611">
        <v>0</v>
      </c>
      <c r="J1807" s="611">
        <v>0</v>
      </c>
      <c r="K1807" s="610">
        <v>0</v>
      </c>
      <c r="L1807" s="610">
        <v>0</v>
      </c>
      <c r="N1807" s="603" t="s">
        <v>1045</v>
      </c>
    </row>
    <row r="1808" spans="1:14" x14ac:dyDescent="0.2">
      <c r="A1808" s="609">
        <v>45193</v>
      </c>
      <c r="B1808" s="513" t="str">
        <f t="shared" si="18"/>
        <v>0924</v>
      </c>
      <c r="C1808" s="56">
        <v>2023</v>
      </c>
      <c r="D1808" s="611">
        <v>7</v>
      </c>
      <c r="E1808" s="611">
        <v>18</v>
      </c>
      <c r="F1808" s="611">
        <v>0</v>
      </c>
      <c r="G1808" s="611">
        <v>0</v>
      </c>
      <c r="H1808" s="611">
        <v>0</v>
      </c>
      <c r="I1808" s="611">
        <v>0</v>
      </c>
      <c r="J1808" s="611">
        <v>0</v>
      </c>
      <c r="K1808" s="610">
        <v>0</v>
      </c>
      <c r="L1808" s="610">
        <v>0</v>
      </c>
      <c r="N1808" s="603" t="s">
        <v>1045</v>
      </c>
    </row>
    <row r="1809" spans="1:14" x14ac:dyDescent="0.2">
      <c r="A1809" s="609">
        <v>45194</v>
      </c>
      <c r="B1809" s="513" t="str">
        <f t="shared" si="18"/>
        <v>0925</v>
      </c>
      <c r="C1809" s="56">
        <v>2023</v>
      </c>
      <c r="D1809" s="611">
        <v>339</v>
      </c>
      <c r="E1809" s="611">
        <v>81</v>
      </c>
      <c r="F1809" s="611">
        <v>0</v>
      </c>
      <c r="G1809" s="611">
        <v>0</v>
      </c>
      <c r="H1809" s="611">
        <v>0</v>
      </c>
      <c r="I1809" s="611">
        <v>0</v>
      </c>
      <c r="J1809" s="611">
        <v>0</v>
      </c>
      <c r="K1809" s="610">
        <v>1</v>
      </c>
      <c r="L1809" s="610">
        <v>1</v>
      </c>
      <c r="N1809" s="603" t="s">
        <v>1045</v>
      </c>
    </row>
    <row r="1810" spans="1:14" x14ac:dyDescent="0.2">
      <c r="A1810" s="609">
        <v>45195</v>
      </c>
      <c r="B1810" s="513" t="str">
        <f t="shared" si="18"/>
        <v>0926</v>
      </c>
      <c r="C1810" s="56">
        <v>2023</v>
      </c>
      <c r="D1810" s="611">
        <v>459</v>
      </c>
      <c r="E1810" s="611">
        <v>155</v>
      </c>
      <c r="F1810" s="611">
        <v>0</v>
      </c>
      <c r="G1810" s="611">
        <v>0</v>
      </c>
      <c r="H1810" s="611">
        <v>1</v>
      </c>
      <c r="I1810" s="611">
        <v>0</v>
      </c>
      <c r="J1810" s="611">
        <v>1</v>
      </c>
      <c r="K1810" s="610">
        <v>8</v>
      </c>
      <c r="L1810" s="610">
        <v>4</v>
      </c>
      <c r="N1810" s="603" t="s">
        <v>1045</v>
      </c>
    </row>
    <row r="1811" spans="1:14" x14ac:dyDescent="0.2">
      <c r="A1811" s="609">
        <v>45196</v>
      </c>
      <c r="B1811" s="513" t="str">
        <f t="shared" si="18"/>
        <v>0927</v>
      </c>
      <c r="C1811" s="56">
        <v>2023</v>
      </c>
      <c r="D1811" s="611">
        <v>422</v>
      </c>
      <c r="E1811" s="611">
        <v>123</v>
      </c>
      <c r="F1811" s="611">
        <v>0</v>
      </c>
      <c r="G1811" s="611">
        <v>0</v>
      </c>
      <c r="H1811" s="611">
        <v>3</v>
      </c>
      <c r="I1811" s="611">
        <v>2</v>
      </c>
      <c r="J1811" s="611">
        <v>4</v>
      </c>
      <c r="K1811" s="610">
        <v>52</v>
      </c>
      <c r="L1811" s="610">
        <v>35</v>
      </c>
      <c r="N1811" s="603" t="s">
        <v>1045</v>
      </c>
    </row>
    <row r="1812" spans="1:14" x14ac:dyDescent="0.2">
      <c r="A1812" s="609">
        <v>45197</v>
      </c>
      <c r="B1812" s="513" t="str">
        <f t="shared" si="18"/>
        <v>0928</v>
      </c>
      <c r="C1812" s="56">
        <v>2023</v>
      </c>
      <c r="D1812" s="611">
        <v>190</v>
      </c>
      <c r="E1812" s="611">
        <v>43</v>
      </c>
      <c r="F1812" s="611">
        <v>0</v>
      </c>
      <c r="G1812" s="611">
        <v>0</v>
      </c>
      <c r="H1812" s="611">
        <v>2</v>
      </c>
      <c r="I1812" s="611">
        <v>9</v>
      </c>
      <c r="J1812" s="611">
        <v>7</v>
      </c>
      <c r="K1812" s="610">
        <v>46</v>
      </c>
      <c r="L1812" s="610">
        <v>25</v>
      </c>
      <c r="N1812" s="603" t="s">
        <v>1045</v>
      </c>
    </row>
    <row r="1813" spans="1:14" x14ac:dyDescent="0.2">
      <c r="A1813" s="609">
        <v>45198</v>
      </c>
      <c r="B1813" s="513" t="str">
        <f t="shared" si="18"/>
        <v>0929</v>
      </c>
      <c r="C1813" s="56">
        <v>2023</v>
      </c>
      <c r="D1813" s="611">
        <v>58</v>
      </c>
      <c r="E1813" s="611">
        <v>19</v>
      </c>
      <c r="F1813" s="611">
        <v>1</v>
      </c>
      <c r="G1813" s="611">
        <v>0</v>
      </c>
      <c r="H1813" s="611">
        <v>3</v>
      </c>
      <c r="I1813" s="611">
        <v>0</v>
      </c>
      <c r="J1813" s="611">
        <v>2</v>
      </c>
      <c r="K1813" s="610">
        <v>35</v>
      </c>
      <c r="L1813" s="610">
        <v>7</v>
      </c>
      <c r="N1813" s="603" t="s">
        <v>1045</v>
      </c>
    </row>
    <row r="1814" spans="1:14" x14ac:dyDescent="0.2">
      <c r="A1814" s="609">
        <v>45199</v>
      </c>
      <c r="B1814" s="513" t="str">
        <f t="shared" si="18"/>
        <v>0930</v>
      </c>
      <c r="C1814" s="56">
        <v>2023</v>
      </c>
      <c r="D1814" s="611">
        <v>65</v>
      </c>
      <c r="E1814" s="611">
        <v>23</v>
      </c>
      <c r="F1814" s="611">
        <v>0</v>
      </c>
      <c r="G1814" s="611">
        <v>0</v>
      </c>
      <c r="H1814" s="611">
        <v>6</v>
      </c>
      <c r="I1814" s="611">
        <v>0</v>
      </c>
      <c r="J1814" s="611">
        <v>1</v>
      </c>
      <c r="K1814" s="610">
        <v>26</v>
      </c>
      <c r="L1814" s="610">
        <v>3</v>
      </c>
      <c r="N1814" s="603" t="s">
        <v>1045</v>
      </c>
    </row>
    <row r="1815" spans="1:14" x14ac:dyDescent="0.2">
      <c r="A1815" s="609">
        <v>45200</v>
      </c>
      <c r="B1815" s="513" t="str">
        <f t="shared" si="18"/>
        <v>1001</v>
      </c>
      <c r="C1815" s="56">
        <v>2023</v>
      </c>
      <c r="D1815" s="611">
        <v>53</v>
      </c>
      <c r="E1815" s="611">
        <v>21</v>
      </c>
      <c r="F1815" s="611">
        <v>1</v>
      </c>
      <c r="G1815" s="611">
        <v>0</v>
      </c>
      <c r="H1815" s="611">
        <v>3</v>
      </c>
      <c r="I1815" s="611">
        <v>1</v>
      </c>
      <c r="J1815" s="611">
        <v>0</v>
      </c>
      <c r="K1815" s="610">
        <v>5</v>
      </c>
      <c r="L1815" s="610">
        <v>4</v>
      </c>
      <c r="N1815" s="603" t="s">
        <v>1045</v>
      </c>
    </row>
    <row r="1816" spans="1:14" x14ac:dyDescent="0.2">
      <c r="A1816" s="609">
        <v>45201</v>
      </c>
      <c r="B1816" s="513" t="str">
        <f t="shared" si="18"/>
        <v>1002</v>
      </c>
      <c r="C1816" s="56">
        <v>2023</v>
      </c>
      <c r="D1816" s="611">
        <v>60</v>
      </c>
      <c r="E1816" s="611">
        <v>28</v>
      </c>
      <c r="F1816" s="611">
        <v>0</v>
      </c>
      <c r="G1816" s="611">
        <v>0</v>
      </c>
      <c r="H1816" s="611">
        <v>5</v>
      </c>
      <c r="I1816" s="611">
        <v>1</v>
      </c>
      <c r="J1816" s="611">
        <v>2</v>
      </c>
      <c r="K1816" s="610">
        <v>8</v>
      </c>
      <c r="L1816" s="610">
        <v>1</v>
      </c>
      <c r="N1816" s="603" t="s">
        <v>1045</v>
      </c>
    </row>
    <row r="1817" spans="1:14" x14ac:dyDescent="0.2">
      <c r="A1817" s="609">
        <v>45202</v>
      </c>
      <c r="B1817" s="513" t="str">
        <f t="shared" si="18"/>
        <v>1003</v>
      </c>
      <c r="C1817" s="56">
        <v>2023</v>
      </c>
      <c r="D1817" s="611">
        <v>116</v>
      </c>
      <c r="E1817" s="611">
        <v>25</v>
      </c>
      <c r="F1817" s="611">
        <v>0</v>
      </c>
      <c r="G1817" s="611">
        <v>0</v>
      </c>
      <c r="H1817" s="611">
        <v>6</v>
      </c>
      <c r="I1817" s="611">
        <v>1</v>
      </c>
      <c r="J1817" s="611">
        <v>0</v>
      </c>
      <c r="K1817" s="610">
        <v>10</v>
      </c>
      <c r="L1817" s="610">
        <v>0</v>
      </c>
      <c r="N1817" s="603" t="s">
        <v>1045</v>
      </c>
    </row>
    <row r="1818" spans="1:14" x14ac:dyDescent="0.2">
      <c r="A1818" s="609">
        <v>45203</v>
      </c>
      <c r="B1818" s="513" t="str">
        <f t="shared" si="18"/>
        <v>1004</v>
      </c>
      <c r="C1818" s="56">
        <v>2023</v>
      </c>
      <c r="D1818" s="611">
        <v>92</v>
      </c>
      <c r="E1818" s="611">
        <v>25</v>
      </c>
      <c r="F1818" s="611">
        <v>0</v>
      </c>
      <c r="G1818" s="611">
        <v>0</v>
      </c>
      <c r="H1818" s="611">
        <v>2</v>
      </c>
      <c r="I1818" s="611">
        <v>1</v>
      </c>
      <c r="J1818" s="611">
        <v>1</v>
      </c>
      <c r="K1818" s="610">
        <v>5</v>
      </c>
      <c r="L1818" s="610">
        <v>0</v>
      </c>
      <c r="N1818" s="603" t="s">
        <v>1045</v>
      </c>
    </row>
    <row r="1819" spans="1:14" x14ac:dyDescent="0.2">
      <c r="A1819" s="609">
        <v>45204</v>
      </c>
      <c r="B1819" s="513" t="str">
        <f t="shared" si="18"/>
        <v>1005</v>
      </c>
      <c r="C1819" s="56">
        <v>2023</v>
      </c>
      <c r="D1819" s="611">
        <v>85</v>
      </c>
      <c r="E1819" s="611">
        <v>23</v>
      </c>
      <c r="F1819" s="611">
        <v>0</v>
      </c>
      <c r="G1819" s="611">
        <v>0</v>
      </c>
      <c r="H1819" s="611">
        <v>5</v>
      </c>
      <c r="I1819" s="611">
        <v>2</v>
      </c>
      <c r="J1819" s="611">
        <v>1</v>
      </c>
      <c r="K1819" s="610">
        <v>4</v>
      </c>
      <c r="L1819" s="610">
        <v>0</v>
      </c>
      <c r="N1819" s="603" t="s">
        <v>1045</v>
      </c>
    </row>
    <row r="1820" spans="1:14" x14ac:dyDescent="0.2">
      <c r="A1820" s="609">
        <v>45205</v>
      </c>
      <c r="B1820" s="513" t="str">
        <f t="shared" si="18"/>
        <v>1006</v>
      </c>
      <c r="C1820" s="56">
        <v>2023</v>
      </c>
      <c r="D1820" s="611">
        <v>48</v>
      </c>
      <c r="E1820" s="611">
        <v>20</v>
      </c>
      <c r="F1820" s="611">
        <v>0</v>
      </c>
      <c r="G1820" s="611">
        <v>0</v>
      </c>
      <c r="H1820" s="611">
        <v>4</v>
      </c>
      <c r="I1820" s="611">
        <v>0</v>
      </c>
      <c r="J1820" s="611">
        <v>0</v>
      </c>
      <c r="K1820" s="610">
        <v>2</v>
      </c>
      <c r="L1820" s="610">
        <v>1</v>
      </c>
      <c r="N1820" s="603" t="s">
        <v>1045</v>
      </c>
    </row>
    <row r="1821" spans="1:14" x14ac:dyDescent="0.2">
      <c r="A1821" s="609">
        <v>45206</v>
      </c>
      <c r="B1821" s="513" t="str">
        <f t="shared" si="18"/>
        <v>1007</v>
      </c>
      <c r="C1821" s="56">
        <v>2023</v>
      </c>
      <c r="D1821" s="611">
        <v>33</v>
      </c>
      <c r="E1821" s="611">
        <v>14</v>
      </c>
      <c r="F1821" s="611">
        <v>0</v>
      </c>
      <c r="G1821" s="611">
        <v>0</v>
      </c>
      <c r="H1821" s="611">
        <v>2</v>
      </c>
      <c r="I1821" s="611">
        <v>0</v>
      </c>
      <c r="J1821" s="611">
        <v>0</v>
      </c>
      <c r="K1821" s="610">
        <v>5</v>
      </c>
      <c r="L1821" s="610">
        <v>1</v>
      </c>
      <c r="N1821" s="603" t="s">
        <v>1045</v>
      </c>
    </row>
    <row r="1822" spans="1:14" x14ac:dyDescent="0.2">
      <c r="A1822" s="609">
        <v>45207</v>
      </c>
      <c r="B1822" s="513" t="str">
        <f t="shared" si="18"/>
        <v>1008</v>
      </c>
      <c r="C1822" s="56">
        <v>2023</v>
      </c>
      <c r="D1822" s="611">
        <v>58</v>
      </c>
      <c r="E1822" s="611">
        <v>6</v>
      </c>
      <c r="F1822" s="611">
        <v>0</v>
      </c>
      <c r="G1822" s="611">
        <v>0</v>
      </c>
      <c r="H1822" s="611">
        <v>8</v>
      </c>
      <c r="I1822" s="611">
        <v>4</v>
      </c>
      <c r="J1822" s="611">
        <v>0</v>
      </c>
      <c r="K1822" s="610">
        <v>4</v>
      </c>
      <c r="L1822" s="610">
        <v>0</v>
      </c>
      <c r="N1822" s="603" t="s">
        <v>1045</v>
      </c>
    </row>
    <row r="1823" spans="1:14" x14ac:dyDescent="0.2">
      <c r="A1823" s="609">
        <v>45208</v>
      </c>
      <c r="B1823" s="513" t="str">
        <f t="shared" si="18"/>
        <v>1009</v>
      </c>
      <c r="C1823" s="56">
        <v>2023</v>
      </c>
      <c r="D1823" s="611">
        <v>119</v>
      </c>
      <c r="E1823" s="611">
        <v>11</v>
      </c>
      <c r="F1823" s="611">
        <v>0</v>
      </c>
      <c r="G1823" s="611">
        <v>0</v>
      </c>
      <c r="H1823" s="611">
        <v>8</v>
      </c>
      <c r="I1823" s="611">
        <v>2</v>
      </c>
      <c r="J1823" s="611">
        <v>0</v>
      </c>
      <c r="K1823" s="610">
        <v>2</v>
      </c>
      <c r="L1823" s="610">
        <v>0</v>
      </c>
      <c r="N1823" s="603" t="s">
        <v>1045</v>
      </c>
    </row>
    <row r="1824" spans="1:14" x14ac:dyDescent="0.2">
      <c r="A1824" s="609">
        <v>45209</v>
      </c>
      <c r="B1824" s="513" t="str">
        <f t="shared" si="18"/>
        <v>1010</v>
      </c>
      <c r="C1824" s="56">
        <v>2023</v>
      </c>
      <c r="D1824" s="611">
        <v>127</v>
      </c>
      <c r="E1824" s="611">
        <v>16</v>
      </c>
      <c r="F1824" s="611">
        <v>0</v>
      </c>
      <c r="G1824" s="611">
        <v>0</v>
      </c>
      <c r="H1824" s="611">
        <v>6</v>
      </c>
      <c r="I1824" s="611">
        <v>6</v>
      </c>
      <c r="J1824" s="611">
        <v>1</v>
      </c>
      <c r="K1824" s="610">
        <v>4</v>
      </c>
      <c r="L1824" s="610">
        <v>1</v>
      </c>
      <c r="N1824" s="603" t="s">
        <v>1045</v>
      </c>
    </row>
    <row r="1825" spans="1:14" x14ac:dyDescent="0.2">
      <c r="A1825" s="609">
        <v>45210</v>
      </c>
      <c r="B1825" s="513" t="str">
        <f t="shared" si="18"/>
        <v>1011</v>
      </c>
      <c r="C1825" s="56">
        <v>2023</v>
      </c>
      <c r="D1825" s="611">
        <v>183</v>
      </c>
      <c r="E1825" s="611">
        <v>21</v>
      </c>
      <c r="F1825" s="611">
        <v>0</v>
      </c>
      <c r="G1825" s="611">
        <v>0</v>
      </c>
      <c r="H1825" s="611">
        <v>9</v>
      </c>
      <c r="I1825" s="611">
        <v>2</v>
      </c>
      <c r="J1825" s="611">
        <v>1</v>
      </c>
      <c r="K1825" s="610">
        <v>1</v>
      </c>
      <c r="L1825" s="610">
        <v>1</v>
      </c>
      <c r="N1825" s="603" t="s">
        <v>1045</v>
      </c>
    </row>
    <row r="1826" spans="1:14" x14ac:dyDescent="0.2">
      <c r="A1826" s="609">
        <v>45211</v>
      </c>
      <c r="B1826" s="513" t="str">
        <f t="shared" si="18"/>
        <v>1012</v>
      </c>
      <c r="C1826" s="56">
        <v>2023</v>
      </c>
      <c r="D1826" s="611">
        <v>66</v>
      </c>
      <c r="E1826" s="611">
        <v>10</v>
      </c>
      <c r="F1826" s="611">
        <v>0</v>
      </c>
      <c r="G1826" s="611">
        <v>0</v>
      </c>
      <c r="H1826" s="611">
        <v>17</v>
      </c>
      <c r="I1826" s="611">
        <v>8</v>
      </c>
      <c r="J1826" s="611">
        <v>2</v>
      </c>
      <c r="K1826" s="610">
        <v>3</v>
      </c>
      <c r="L1826" s="610">
        <v>0</v>
      </c>
      <c r="N1826" s="603" t="s">
        <v>1045</v>
      </c>
    </row>
    <row r="1827" spans="1:14" x14ac:dyDescent="0.2">
      <c r="A1827" s="609">
        <v>45212</v>
      </c>
      <c r="B1827" s="513" t="str">
        <f t="shared" si="18"/>
        <v>1013</v>
      </c>
      <c r="C1827" s="56">
        <v>2023</v>
      </c>
      <c r="D1827" s="611">
        <v>21</v>
      </c>
      <c r="E1827" s="611">
        <v>6</v>
      </c>
      <c r="F1827" s="611">
        <v>0</v>
      </c>
      <c r="G1827" s="611">
        <v>0</v>
      </c>
      <c r="H1827" s="611">
        <v>11</v>
      </c>
      <c r="I1827" s="611">
        <v>3</v>
      </c>
      <c r="J1827" s="611">
        <v>2</v>
      </c>
      <c r="K1827" s="610">
        <v>3</v>
      </c>
      <c r="L1827" s="610">
        <v>0</v>
      </c>
      <c r="N1827" s="603" t="s">
        <v>1045</v>
      </c>
    </row>
    <row r="1828" spans="1:14" x14ac:dyDescent="0.2">
      <c r="A1828" s="609">
        <v>45213</v>
      </c>
      <c r="B1828" s="513" t="str">
        <f t="shared" si="18"/>
        <v>1014</v>
      </c>
      <c r="C1828" s="56">
        <v>2023</v>
      </c>
      <c r="D1828" s="611">
        <v>39</v>
      </c>
      <c r="E1828" s="611">
        <v>6</v>
      </c>
      <c r="F1828" s="611">
        <v>0</v>
      </c>
      <c r="G1828" s="611">
        <v>1</v>
      </c>
      <c r="H1828" s="611">
        <v>6</v>
      </c>
      <c r="I1828" s="611">
        <v>5</v>
      </c>
      <c r="J1828" s="611">
        <v>0</v>
      </c>
      <c r="K1828" s="610">
        <v>1</v>
      </c>
      <c r="L1828" s="610">
        <v>1</v>
      </c>
      <c r="N1828" s="603" t="s">
        <v>1045</v>
      </c>
    </row>
    <row r="1829" spans="1:14" x14ac:dyDescent="0.2">
      <c r="A1829" s="609">
        <v>45214</v>
      </c>
      <c r="B1829" s="513" t="str">
        <f t="shared" si="18"/>
        <v>1015</v>
      </c>
      <c r="C1829" s="56">
        <v>2023</v>
      </c>
      <c r="D1829" s="611">
        <v>239</v>
      </c>
      <c r="E1829" s="611">
        <v>9</v>
      </c>
      <c r="F1829" s="611">
        <v>0</v>
      </c>
      <c r="G1829" s="611">
        <v>0</v>
      </c>
      <c r="H1829" s="611">
        <v>15</v>
      </c>
      <c r="I1829" s="611">
        <v>9</v>
      </c>
      <c r="J1829" s="611">
        <v>2</v>
      </c>
      <c r="K1829" s="610">
        <v>7</v>
      </c>
      <c r="L1829" s="610">
        <v>0</v>
      </c>
      <c r="N1829" s="603" t="s">
        <v>1045</v>
      </c>
    </row>
    <row r="1830" spans="1:14" x14ac:dyDescent="0.2">
      <c r="A1830" s="609">
        <v>45215</v>
      </c>
      <c r="B1830" s="513" t="str">
        <f t="shared" ref="B1830:B1893" si="19">CONCATENATE(TEXT(A1830,"mm"),TEXT(A1830,"dd"))</f>
        <v>1016</v>
      </c>
      <c r="C1830" s="56">
        <v>2023</v>
      </c>
      <c r="D1830" s="611">
        <v>69</v>
      </c>
      <c r="E1830" s="611">
        <v>8</v>
      </c>
      <c r="F1830" s="611">
        <v>0</v>
      </c>
      <c r="G1830" s="611">
        <v>0</v>
      </c>
      <c r="H1830" s="611">
        <v>13</v>
      </c>
      <c r="I1830" s="611">
        <v>4</v>
      </c>
      <c r="J1830" s="611">
        <v>0</v>
      </c>
      <c r="K1830" s="610">
        <v>8</v>
      </c>
      <c r="L1830" s="610">
        <v>0</v>
      </c>
      <c r="N1830" s="603" t="s">
        <v>1045</v>
      </c>
    </row>
    <row r="1831" spans="1:14" x14ac:dyDescent="0.2">
      <c r="A1831" s="609">
        <v>45216</v>
      </c>
      <c r="B1831" s="513" t="str">
        <f t="shared" si="19"/>
        <v>1017</v>
      </c>
      <c r="C1831" s="56">
        <v>2023</v>
      </c>
      <c r="D1831" s="611">
        <v>40</v>
      </c>
      <c r="E1831" s="611">
        <v>7</v>
      </c>
      <c r="F1831" s="611">
        <v>0</v>
      </c>
      <c r="G1831" s="611">
        <v>0</v>
      </c>
      <c r="H1831" s="611">
        <v>38</v>
      </c>
      <c r="I1831" s="611">
        <v>6</v>
      </c>
      <c r="J1831" s="611">
        <v>2</v>
      </c>
      <c r="K1831" s="610">
        <v>9</v>
      </c>
      <c r="L1831" s="610">
        <v>4</v>
      </c>
      <c r="N1831" s="603" t="s">
        <v>1045</v>
      </c>
    </row>
    <row r="1832" spans="1:14" x14ac:dyDescent="0.2">
      <c r="A1832" s="609">
        <v>45217</v>
      </c>
      <c r="B1832" s="513" t="str">
        <f t="shared" si="19"/>
        <v>1018</v>
      </c>
      <c r="C1832" s="56">
        <v>2023</v>
      </c>
      <c r="D1832" s="611">
        <v>25</v>
      </c>
      <c r="E1832" s="611">
        <v>5</v>
      </c>
      <c r="F1832" s="611">
        <v>0</v>
      </c>
      <c r="G1832" s="611">
        <v>1</v>
      </c>
      <c r="H1832" s="611">
        <v>10</v>
      </c>
      <c r="I1832" s="611">
        <v>14</v>
      </c>
      <c r="J1832" s="611">
        <v>3</v>
      </c>
      <c r="K1832" s="610">
        <v>35</v>
      </c>
      <c r="L1832" s="610">
        <v>0</v>
      </c>
      <c r="N1832" s="603" t="s">
        <v>1045</v>
      </c>
    </row>
    <row r="1833" spans="1:14" x14ac:dyDescent="0.2">
      <c r="A1833" s="609">
        <v>45218</v>
      </c>
      <c r="B1833" s="513" t="str">
        <f t="shared" si="19"/>
        <v>1019</v>
      </c>
      <c r="C1833" s="56">
        <v>2023</v>
      </c>
      <c r="D1833" s="611">
        <v>21.91</v>
      </c>
      <c r="E1833" s="611">
        <v>5.39</v>
      </c>
      <c r="F1833" s="611">
        <v>0</v>
      </c>
      <c r="G1833" s="611">
        <v>0.88</v>
      </c>
      <c r="H1833" s="611">
        <v>10.37</v>
      </c>
      <c r="I1833" s="611">
        <v>10.77</v>
      </c>
      <c r="J1833" s="611">
        <v>1.88</v>
      </c>
      <c r="K1833" s="610">
        <v>27.27</v>
      </c>
      <c r="L1833" s="610">
        <v>0</v>
      </c>
      <c r="N1833" s="603" t="s">
        <v>1045</v>
      </c>
    </row>
    <row r="1834" spans="1:14" x14ac:dyDescent="0.2">
      <c r="A1834" s="609">
        <v>45219</v>
      </c>
      <c r="B1834" s="513" t="str">
        <f t="shared" si="19"/>
        <v>1020</v>
      </c>
      <c r="C1834" s="56">
        <v>2023</v>
      </c>
      <c r="D1834" s="611">
        <v>19.329999999999998</v>
      </c>
      <c r="E1834" s="611">
        <v>4.6100000000000003</v>
      </c>
      <c r="F1834" s="611">
        <v>0</v>
      </c>
      <c r="G1834" s="611">
        <v>0.75</v>
      </c>
      <c r="H1834" s="611">
        <v>9.85</v>
      </c>
      <c r="I1834" s="611">
        <v>9.5</v>
      </c>
      <c r="J1834" s="611">
        <v>1.61</v>
      </c>
      <c r="K1834" s="610">
        <v>24.94</v>
      </c>
      <c r="L1834" s="610">
        <v>0</v>
      </c>
      <c r="N1834" s="603" t="s">
        <v>1045</v>
      </c>
    </row>
    <row r="1835" spans="1:14" x14ac:dyDescent="0.2">
      <c r="A1835" s="609">
        <v>45220</v>
      </c>
      <c r="B1835" s="513" t="str">
        <f t="shared" si="19"/>
        <v>1021</v>
      </c>
      <c r="C1835" s="56">
        <v>2023</v>
      </c>
      <c r="D1835" s="611">
        <v>16.72</v>
      </c>
      <c r="E1835" s="611">
        <v>3.82</v>
      </c>
      <c r="F1835" s="611">
        <v>0</v>
      </c>
      <c r="G1835" s="611">
        <v>0.62</v>
      </c>
      <c r="H1835" s="611">
        <v>9.3000000000000007</v>
      </c>
      <c r="I1835" s="611">
        <v>8.23</v>
      </c>
      <c r="J1835" s="611">
        <v>1.33</v>
      </c>
      <c r="K1835" s="610">
        <v>22.57</v>
      </c>
      <c r="L1835" s="610">
        <v>0</v>
      </c>
      <c r="N1835" s="603" t="s">
        <v>1045</v>
      </c>
    </row>
    <row r="1836" spans="1:14" x14ac:dyDescent="0.2">
      <c r="A1836" s="609">
        <v>45221</v>
      </c>
      <c r="B1836" s="513" t="str">
        <f t="shared" si="19"/>
        <v>1022</v>
      </c>
      <c r="C1836" s="56">
        <v>2023</v>
      </c>
      <c r="D1836" s="611">
        <v>14.21</v>
      </c>
      <c r="E1836" s="611">
        <v>3.07</v>
      </c>
      <c r="F1836" s="611">
        <v>0</v>
      </c>
      <c r="G1836" s="611">
        <v>0.5</v>
      </c>
      <c r="H1836" s="611">
        <v>8.8000000000000007</v>
      </c>
      <c r="I1836" s="611">
        <v>7</v>
      </c>
      <c r="J1836" s="611">
        <v>1.07</v>
      </c>
      <c r="K1836" s="610">
        <v>20.28</v>
      </c>
      <c r="L1836" s="610">
        <v>0</v>
      </c>
      <c r="N1836" s="603" t="s">
        <v>1045</v>
      </c>
    </row>
    <row r="1837" spans="1:14" x14ac:dyDescent="0.2">
      <c r="A1837" s="609">
        <v>45222</v>
      </c>
      <c r="B1837" s="513" t="str">
        <f t="shared" si="19"/>
        <v>1023</v>
      </c>
      <c r="C1837" s="56">
        <v>2023</v>
      </c>
      <c r="D1837" s="611">
        <v>11.7</v>
      </c>
      <c r="E1837" s="611">
        <v>2.3199999999999998</v>
      </c>
      <c r="F1837" s="611">
        <v>0</v>
      </c>
      <c r="G1837" s="611">
        <v>0.38</v>
      </c>
      <c r="H1837" s="611">
        <v>8.2899999999999991</v>
      </c>
      <c r="I1837" s="611">
        <v>5.77</v>
      </c>
      <c r="J1837" s="611">
        <v>0.81</v>
      </c>
      <c r="K1837" s="610">
        <v>17.989999999999998</v>
      </c>
      <c r="L1837" s="610">
        <v>0</v>
      </c>
      <c r="N1837" s="603" t="s">
        <v>1045</v>
      </c>
    </row>
    <row r="1838" spans="1:14" x14ac:dyDescent="0.2">
      <c r="A1838" s="609">
        <v>45223</v>
      </c>
      <c r="B1838" s="513" t="str">
        <f t="shared" si="19"/>
        <v>1024</v>
      </c>
      <c r="C1838" s="56">
        <v>2023</v>
      </c>
      <c r="D1838" s="611">
        <v>9.1199999999999992</v>
      </c>
      <c r="E1838" s="611">
        <v>1.54</v>
      </c>
      <c r="F1838" s="611">
        <v>0</v>
      </c>
      <c r="G1838" s="611">
        <v>0.25</v>
      </c>
      <c r="H1838" s="611">
        <v>7.76</v>
      </c>
      <c r="I1838" s="611">
        <v>4.5</v>
      </c>
      <c r="J1838" s="611">
        <v>0.54</v>
      </c>
      <c r="K1838" s="610">
        <v>15.66</v>
      </c>
      <c r="L1838" s="610">
        <v>0</v>
      </c>
      <c r="N1838" s="603" t="s">
        <v>1045</v>
      </c>
    </row>
    <row r="1839" spans="1:14" x14ac:dyDescent="0.2">
      <c r="A1839" s="609">
        <v>45224</v>
      </c>
      <c r="B1839" s="513" t="str">
        <f t="shared" si="19"/>
        <v>1025</v>
      </c>
      <c r="C1839" s="56">
        <v>2023</v>
      </c>
      <c r="D1839" s="611">
        <v>6.51</v>
      </c>
      <c r="E1839" s="611">
        <v>0.75</v>
      </c>
      <c r="F1839" s="611">
        <v>0</v>
      </c>
      <c r="G1839" s="611">
        <v>0.12</v>
      </c>
      <c r="H1839" s="611">
        <v>7.22</v>
      </c>
      <c r="I1839" s="611">
        <v>3.23</v>
      </c>
      <c r="J1839" s="611">
        <v>0.26</v>
      </c>
      <c r="K1839" s="610">
        <v>13.29</v>
      </c>
      <c r="L1839" s="610">
        <v>0</v>
      </c>
      <c r="N1839" s="603" t="s">
        <v>1045</v>
      </c>
    </row>
    <row r="1840" spans="1:14" x14ac:dyDescent="0.2">
      <c r="A1840" s="609">
        <v>45225</v>
      </c>
      <c r="B1840" s="513" t="str">
        <f t="shared" si="19"/>
        <v>1026</v>
      </c>
      <c r="C1840" s="56">
        <v>2023</v>
      </c>
      <c r="D1840" s="611">
        <v>4</v>
      </c>
      <c r="E1840" s="611">
        <v>0</v>
      </c>
      <c r="F1840" s="611">
        <v>0</v>
      </c>
      <c r="G1840" s="611">
        <v>0</v>
      </c>
      <c r="H1840" s="611">
        <v>6.71</v>
      </c>
      <c r="I1840" s="611">
        <v>2</v>
      </c>
      <c r="J1840" s="611">
        <v>0</v>
      </c>
      <c r="K1840" s="610">
        <v>11</v>
      </c>
      <c r="L1840" s="610">
        <v>0</v>
      </c>
      <c r="N1840" s="603" t="s">
        <v>1045</v>
      </c>
    </row>
    <row r="1841" spans="1:14" x14ac:dyDescent="0.2">
      <c r="A1841" s="609">
        <v>45226</v>
      </c>
      <c r="B1841" s="513" t="str">
        <f t="shared" si="19"/>
        <v>1027</v>
      </c>
      <c r="C1841" s="56">
        <v>2023</v>
      </c>
      <c r="D1841" s="611">
        <v>2.75</v>
      </c>
      <c r="E1841" s="611">
        <v>0</v>
      </c>
      <c r="F1841" s="611">
        <v>0</v>
      </c>
      <c r="G1841" s="611">
        <v>0</v>
      </c>
      <c r="H1841" s="611">
        <v>6.48</v>
      </c>
      <c r="I1841" s="611">
        <v>2.58</v>
      </c>
      <c r="J1841" s="611">
        <v>0</v>
      </c>
      <c r="K1841" s="610">
        <v>8.84</v>
      </c>
      <c r="L1841" s="610">
        <v>0.33</v>
      </c>
      <c r="N1841" s="603" t="s">
        <v>1045</v>
      </c>
    </row>
    <row r="1842" spans="1:14" x14ac:dyDescent="0.2">
      <c r="A1842" s="609">
        <v>45227</v>
      </c>
      <c r="B1842" s="513" t="str">
        <f t="shared" si="19"/>
        <v>1028</v>
      </c>
      <c r="C1842" s="56">
        <v>2023</v>
      </c>
      <c r="D1842" s="611">
        <v>1.5</v>
      </c>
      <c r="E1842" s="611">
        <v>0</v>
      </c>
      <c r="F1842" s="611">
        <v>0</v>
      </c>
      <c r="G1842" s="611">
        <v>0</v>
      </c>
      <c r="H1842" s="611">
        <v>6.23</v>
      </c>
      <c r="I1842" s="611">
        <v>3.17</v>
      </c>
      <c r="J1842" s="611">
        <v>0</v>
      </c>
      <c r="K1842" s="610">
        <v>6.66</v>
      </c>
      <c r="L1842" s="610">
        <v>0.67</v>
      </c>
      <c r="N1842" s="603" t="s">
        <v>1045</v>
      </c>
    </row>
    <row r="1843" spans="1:14" x14ac:dyDescent="0.2">
      <c r="A1843" s="609">
        <v>45228</v>
      </c>
      <c r="B1843" s="513" t="str">
        <f t="shared" si="19"/>
        <v>1029</v>
      </c>
      <c r="C1843" s="56">
        <v>2023</v>
      </c>
      <c r="D1843" s="611">
        <v>0.25</v>
      </c>
      <c r="E1843" s="611">
        <v>0</v>
      </c>
      <c r="F1843" s="611">
        <v>0</v>
      </c>
      <c r="G1843" s="611">
        <v>0</v>
      </c>
      <c r="H1843" s="611">
        <v>6</v>
      </c>
      <c r="I1843" s="611">
        <v>3.75</v>
      </c>
      <c r="J1843" s="611">
        <v>0</v>
      </c>
      <c r="K1843" s="610">
        <v>4.5</v>
      </c>
      <c r="L1843" s="610">
        <v>1</v>
      </c>
      <c r="N1843" s="603" t="s">
        <v>1045</v>
      </c>
    </row>
    <row r="1844" spans="1:14" x14ac:dyDescent="0.2">
      <c r="A1844" s="609">
        <v>45229</v>
      </c>
      <c r="B1844" s="513" t="str">
        <f t="shared" si="19"/>
        <v>1030</v>
      </c>
      <c r="C1844" s="56">
        <v>2023</v>
      </c>
      <c r="D1844" s="611">
        <v>0</v>
      </c>
      <c r="E1844" s="611">
        <v>1</v>
      </c>
      <c r="F1844" s="611">
        <v>0</v>
      </c>
      <c r="G1844" s="611">
        <v>0</v>
      </c>
      <c r="H1844" s="611">
        <v>0</v>
      </c>
      <c r="I1844" s="611">
        <v>1</v>
      </c>
      <c r="J1844" s="611">
        <v>0</v>
      </c>
      <c r="K1844" s="610">
        <v>5</v>
      </c>
      <c r="L1844" s="610">
        <v>1</v>
      </c>
      <c r="N1844" s="603" t="s">
        <v>1045</v>
      </c>
    </row>
    <row r="1845" spans="1:14" x14ac:dyDescent="0.2">
      <c r="A1845" s="609">
        <v>45230</v>
      </c>
      <c r="B1845" s="513" t="str">
        <f t="shared" si="19"/>
        <v>1031</v>
      </c>
      <c r="C1845" s="56">
        <v>2023</v>
      </c>
      <c r="D1845" s="611">
        <v>0</v>
      </c>
      <c r="E1845" s="611">
        <v>0</v>
      </c>
      <c r="F1845" s="611">
        <v>0</v>
      </c>
      <c r="G1845" s="611">
        <v>0</v>
      </c>
      <c r="H1845" s="611">
        <v>4</v>
      </c>
      <c r="I1845" s="611">
        <v>2</v>
      </c>
      <c r="J1845" s="611">
        <v>1</v>
      </c>
      <c r="K1845" s="610">
        <v>10</v>
      </c>
      <c r="L1845" s="610">
        <v>0</v>
      </c>
      <c r="N1845" s="603" t="s">
        <v>1045</v>
      </c>
    </row>
    <row r="1846" spans="1:14" x14ac:dyDescent="0.2">
      <c r="A1846" s="609">
        <v>45231</v>
      </c>
      <c r="B1846" s="513" t="str">
        <f t="shared" si="19"/>
        <v>1101</v>
      </c>
      <c r="C1846" s="56">
        <v>2023</v>
      </c>
      <c r="D1846" s="611">
        <v>2</v>
      </c>
      <c r="E1846" s="611">
        <v>0</v>
      </c>
      <c r="F1846" s="611">
        <v>0</v>
      </c>
      <c r="G1846" s="611">
        <v>0</v>
      </c>
      <c r="H1846" s="611">
        <v>7</v>
      </c>
      <c r="I1846" s="611">
        <v>2</v>
      </c>
      <c r="J1846" s="611">
        <v>3</v>
      </c>
      <c r="K1846" s="610">
        <v>4</v>
      </c>
      <c r="L1846" s="610">
        <v>3</v>
      </c>
      <c r="N1846" s="603" t="s">
        <v>1045</v>
      </c>
    </row>
    <row r="1847" spans="1:14" x14ac:dyDescent="0.2">
      <c r="A1847" s="609">
        <v>45232</v>
      </c>
      <c r="B1847" s="513" t="str">
        <f t="shared" si="19"/>
        <v>1102</v>
      </c>
      <c r="C1847" s="56">
        <v>2023</v>
      </c>
      <c r="D1847" s="611">
        <v>0</v>
      </c>
      <c r="E1847" s="611">
        <v>2</v>
      </c>
      <c r="F1847" s="611">
        <v>0</v>
      </c>
      <c r="G1847" s="611">
        <v>0</v>
      </c>
      <c r="H1847" s="611">
        <v>3</v>
      </c>
      <c r="I1847" s="611">
        <v>1</v>
      </c>
      <c r="J1847" s="611">
        <v>0</v>
      </c>
      <c r="K1847" s="610">
        <v>4</v>
      </c>
      <c r="L1847" s="610">
        <v>3</v>
      </c>
      <c r="N1847" s="603" t="s">
        <v>1045</v>
      </c>
    </row>
    <row r="1848" spans="1:14" x14ac:dyDescent="0.2">
      <c r="A1848" s="609">
        <v>45233</v>
      </c>
      <c r="B1848" s="513" t="str">
        <f t="shared" si="19"/>
        <v>1103</v>
      </c>
      <c r="C1848" s="56">
        <v>2023</v>
      </c>
      <c r="D1848" s="611">
        <v>6</v>
      </c>
      <c r="E1848" s="611">
        <v>0</v>
      </c>
      <c r="F1848" s="611">
        <v>0</v>
      </c>
      <c r="G1848" s="611">
        <v>0</v>
      </c>
      <c r="H1848" s="611">
        <v>3</v>
      </c>
      <c r="I1848" s="611">
        <v>3</v>
      </c>
      <c r="J1848" s="611">
        <v>0</v>
      </c>
      <c r="K1848" s="610">
        <v>3</v>
      </c>
      <c r="L1848" s="610">
        <v>2</v>
      </c>
      <c r="N1848" s="603" t="s">
        <v>1045</v>
      </c>
    </row>
    <row r="1849" spans="1:14" x14ac:dyDescent="0.2">
      <c r="A1849" s="609">
        <v>45234</v>
      </c>
      <c r="B1849" s="513" t="str">
        <f t="shared" si="19"/>
        <v>1104</v>
      </c>
      <c r="C1849" s="56">
        <v>2023</v>
      </c>
      <c r="D1849" s="611">
        <v>2</v>
      </c>
      <c r="E1849" s="611">
        <v>2</v>
      </c>
      <c r="F1849" s="611">
        <v>0</v>
      </c>
      <c r="G1849" s="611">
        <v>0</v>
      </c>
      <c r="H1849" s="611">
        <v>3</v>
      </c>
      <c r="I1849" s="611">
        <v>8</v>
      </c>
      <c r="J1849" s="611">
        <v>2</v>
      </c>
      <c r="K1849" s="610">
        <v>6</v>
      </c>
      <c r="L1849" s="610">
        <v>0</v>
      </c>
      <c r="N1849" s="603" t="s">
        <v>1045</v>
      </c>
    </row>
    <row r="1850" spans="1:14" x14ac:dyDescent="0.2">
      <c r="A1850" s="612">
        <v>45372</v>
      </c>
      <c r="B1850" s="513" t="str">
        <f t="shared" si="19"/>
        <v>0321</v>
      </c>
      <c r="C1850" s="56">
        <v>2024</v>
      </c>
      <c r="D1850" s="613">
        <v>0</v>
      </c>
      <c r="E1850" s="613">
        <v>0</v>
      </c>
      <c r="F1850" s="613">
        <v>0</v>
      </c>
      <c r="G1850" s="613">
        <v>0</v>
      </c>
      <c r="H1850" s="613">
        <v>0</v>
      </c>
      <c r="I1850" s="613">
        <v>0</v>
      </c>
      <c r="J1850" s="613">
        <v>0</v>
      </c>
      <c r="K1850" s="614">
        <v>0</v>
      </c>
      <c r="L1850" s="614">
        <v>0</v>
      </c>
      <c r="N1850" s="603" t="s">
        <v>1046</v>
      </c>
    </row>
    <row r="1851" spans="1:14" x14ac:dyDescent="0.2">
      <c r="A1851" s="612">
        <v>45373</v>
      </c>
      <c r="B1851" s="513" t="str">
        <f t="shared" si="19"/>
        <v>0322</v>
      </c>
      <c r="C1851" s="56">
        <v>2024</v>
      </c>
      <c r="D1851" s="613">
        <v>0</v>
      </c>
      <c r="E1851" s="613">
        <v>0</v>
      </c>
      <c r="F1851" s="613">
        <v>0</v>
      </c>
      <c r="G1851" s="613">
        <v>0</v>
      </c>
      <c r="H1851" s="613">
        <v>0</v>
      </c>
      <c r="I1851" s="613">
        <v>0</v>
      </c>
      <c r="J1851" s="613">
        <v>0</v>
      </c>
      <c r="K1851" s="614">
        <v>0</v>
      </c>
      <c r="L1851" s="614">
        <v>0</v>
      </c>
      <c r="N1851" s="603" t="s">
        <v>1046</v>
      </c>
    </row>
    <row r="1852" spans="1:14" x14ac:dyDescent="0.2">
      <c r="A1852" s="612">
        <v>45374</v>
      </c>
      <c r="B1852" s="513" t="str">
        <f t="shared" si="19"/>
        <v>0323</v>
      </c>
      <c r="C1852" s="56">
        <v>2024</v>
      </c>
      <c r="D1852" s="613">
        <v>0</v>
      </c>
      <c r="E1852" s="613">
        <v>0</v>
      </c>
      <c r="F1852" s="613">
        <v>0</v>
      </c>
      <c r="G1852" s="613">
        <v>0</v>
      </c>
      <c r="H1852" s="613">
        <v>0</v>
      </c>
      <c r="I1852" s="613">
        <v>0</v>
      </c>
      <c r="J1852" s="613">
        <v>0</v>
      </c>
      <c r="K1852" s="614">
        <v>0</v>
      </c>
      <c r="L1852" s="614">
        <v>0</v>
      </c>
      <c r="N1852" s="603" t="s">
        <v>1046</v>
      </c>
    </row>
    <row r="1853" spans="1:14" x14ac:dyDescent="0.2">
      <c r="A1853" s="612">
        <v>45375</v>
      </c>
      <c r="B1853" s="513" t="str">
        <f t="shared" si="19"/>
        <v>0324</v>
      </c>
      <c r="C1853" s="56">
        <v>2024</v>
      </c>
      <c r="D1853" s="613">
        <v>0</v>
      </c>
      <c r="E1853" s="613">
        <v>0</v>
      </c>
      <c r="F1853" s="613">
        <v>0</v>
      </c>
      <c r="G1853" s="613">
        <v>0</v>
      </c>
      <c r="H1853" s="613">
        <v>0</v>
      </c>
      <c r="I1853" s="613">
        <v>0</v>
      </c>
      <c r="J1853" s="613">
        <v>0</v>
      </c>
      <c r="K1853" s="614">
        <v>2</v>
      </c>
      <c r="L1853" s="614">
        <v>0</v>
      </c>
      <c r="N1853" s="603" t="s">
        <v>1046</v>
      </c>
    </row>
    <row r="1854" spans="1:14" x14ac:dyDescent="0.2">
      <c r="A1854" s="612">
        <v>45376</v>
      </c>
      <c r="B1854" s="513" t="str">
        <f t="shared" si="19"/>
        <v>0325</v>
      </c>
      <c r="C1854" s="56">
        <v>2024</v>
      </c>
      <c r="D1854" s="613">
        <v>0</v>
      </c>
      <c r="E1854" s="613">
        <v>0</v>
      </c>
      <c r="F1854" s="613">
        <v>0</v>
      </c>
      <c r="G1854" s="613">
        <v>0</v>
      </c>
      <c r="H1854" s="613">
        <v>0</v>
      </c>
      <c r="I1854" s="613">
        <v>0</v>
      </c>
      <c r="J1854" s="613">
        <v>0</v>
      </c>
      <c r="K1854" s="614">
        <v>0</v>
      </c>
      <c r="L1854" s="614">
        <v>0</v>
      </c>
      <c r="N1854" s="603" t="s">
        <v>1046</v>
      </c>
    </row>
    <row r="1855" spans="1:14" x14ac:dyDescent="0.2">
      <c r="A1855" s="612">
        <v>45377</v>
      </c>
      <c r="B1855" s="513" t="str">
        <f t="shared" si="19"/>
        <v>0326</v>
      </c>
      <c r="C1855" s="56">
        <v>2024</v>
      </c>
      <c r="D1855" s="613">
        <v>0</v>
      </c>
      <c r="E1855" s="613">
        <v>0</v>
      </c>
      <c r="F1855" s="613">
        <v>0</v>
      </c>
      <c r="G1855" s="613">
        <v>0</v>
      </c>
      <c r="H1855" s="613">
        <v>0</v>
      </c>
      <c r="I1855" s="613">
        <v>0</v>
      </c>
      <c r="J1855" s="613">
        <v>0</v>
      </c>
      <c r="K1855" s="614">
        <v>0</v>
      </c>
      <c r="L1855" s="614">
        <v>0</v>
      </c>
      <c r="N1855" s="603" t="s">
        <v>1046</v>
      </c>
    </row>
    <row r="1856" spans="1:14" x14ac:dyDescent="0.2">
      <c r="A1856" s="612">
        <v>45378</v>
      </c>
      <c r="B1856" s="513" t="str">
        <f t="shared" si="19"/>
        <v>0327</v>
      </c>
      <c r="C1856" s="56">
        <v>2024</v>
      </c>
      <c r="D1856" s="613">
        <v>0</v>
      </c>
      <c r="E1856" s="613">
        <v>0</v>
      </c>
      <c r="F1856" s="613">
        <v>0</v>
      </c>
      <c r="G1856" s="613">
        <v>0</v>
      </c>
      <c r="H1856" s="613">
        <v>0</v>
      </c>
      <c r="I1856" s="613">
        <v>0</v>
      </c>
      <c r="J1856" s="613">
        <v>2</v>
      </c>
      <c r="K1856" s="614">
        <v>0</v>
      </c>
      <c r="L1856" s="614">
        <v>0</v>
      </c>
      <c r="N1856" s="603" t="s">
        <v>1046</v>
      </c>
    </row>
    <row r="1857" spans="1:14" x14ac:dyDescent="0.2">
      <c r="A1857" s="612">
        <v>45379</v>
      </c>
      <c r="B1857" s="513" t="str">
        <f t="shared" si="19"/>
        <v>0328</v>
      </c>
      <c r="C1857" s="56">
        <v>2024</v>
      </c>
      <c r="D1857" s="613">
        <v>0</v>
      </c>
      <c r="E1857" s="613">
        <v>0</v>
      </c>
      <c r="F1857" s="613">
        <v>0</v>
      </c>
      <c r="G1857" s="613">
        <v>0</v>
      </c>
      <c r="H1857" s="613">
        <v>0</v>
      </c>
      <c r="I1857" s="613">
        <v>0</v>
      </c>
      <c r="J1857" s="613">
        <v>0</v>
      </c>
      <c r="K1857" s="614">
        <v>0</v>
      </c>
      <c r="L1857" s="614">
        <v>0</v>
      </c>
      <c r="N1857" s="603" t="s">
        <v>1046</v>
      </c>
    </row>
    <row r="1858" spans="1:14" x14ac:dyDescent="0.2">
      <c r="A1858" s="612">
        <v>45380</v>
      </c>
      <c r="B1858" s="513" t="str">
        <f t="shared" si="19"/>
        <v>0329</v>
      </c>
      <c r="C1858" s="56">
        <v>2024</v>
      </c>
      <c r="D1858" s="613">
        <v>0</v>
      </c>
      <c r="E1858" s="613">
        <v>0</v>
      </c>
      <c r="F1858" s="613">
        <v>0</v>
      </c>
      <c r="G1858" s="613">
        <v>0</v>
      </c>
      <c r="H1858" s="613">
        <v>0</v>
      </c>
      <c r="I1858" s="613">
        <v>0</v>
      </c>
      <c r="J1858" s="613">
        <v>0</v>
      </c>
      <c r="K1858" s="614">
        <v>0</v>
      </c>
      <c r="L1858" s="614">
        <v>0</v>
      </c>
      <c r="N1858" s="603" t="s">
        <v>1046</v>
      </c>
    </row>
    <row r="1859" spans="1:14" x14ac:dyDescent="0.2">
      <c r="A1859" s="612">
        <v>45381</v>
      </c>
      <c r="B1859" s="513" t="str">
        <f t="shared" si="19"/>
        <v>0330</v>
      </c>
      <c r="C1859" s="56">
        <v>2024</v>
      </c>
      <c r="D1859" s="613">
        <v>0</v>
      </c>
      <c r="E1859" s="613">
        <v>0</v>
      </c>
      <c r="F1859" s="613">
        <v>0</v>
      </c>
      <c r="G1859" s="613">
        <v>0</v>
      </c>
      <c r="H1859" s="613">
        <v>0</v>
      </c>
      <c r="I1859" s="613">
        <v>0</v>
      </c>
      <c r="J1859" s="613">
        <v>0</v>
      </c>
      <c r="K1859" s="614">
        <v>0</v>
      </c>
      <c r="L1859" s="614">
        <v>0</v>
      </c>
      <c r="N1859" s="603" t="s">
        <v>1046</v>
      </c>
    </row>
    <row r="1860" spans="1:14" x14ac:dyDescent="0.2">
      <c r="A1860" s="612">
        <v>45382</v>
      </c>
      <c r="B1860" s="513" t="str">
        <f t="shared" si="19"/>
        <v>0331</v>
      </c>
      <c r="C1860" s="56">
        <v>2024</v>
      </c>
      <c r="D1860" s="613">
        <v>0</v>
      </c>
      <c r="E1860" s="613">
        <v>0</v>
      </c>
      <c r="F1860" s="613">
        <v>0</v>
      </c>
      <c r="G1860" s="613">
        <v>0</v>
      </c>
      <c r="H1860" s="613">
        <v>0</v>
      </c>
      <c r="I1860" s="613">
        <v>0</v>
      </c>
      <c r="J1860" s="613">
        <v>1</v>
      </c>
      <c r="K1860" s="614">
        <v>0</v>
      </c>
      <c r="L1860" s="614">
        <v>0</v>
      </c>
      <c r="N1860" s="603" t="s">
        <v>1046</v>
      </c>
    </row>
    <row r="1861" spans="1:14" x14ac:dyDescent="0.2">
      <c r="A1861" s="612">
        <v>45383</v>
      </c>
      <c r="B1861" s="513" t="str">
        <f t="shared" si="19"/>
        <v>0401</v>
      </c>
      <c r="C1861" s="56">
        <v>2024</v>
      </c>
      <c r="D1861" s="613">
        <v>0</v>
      </c>
      <c r="E1861" s="613">
        <v>0</v>
      </c>
      <c r="F1861" s="613">
        <v>0</v>
      </c>
      <c r="G1861" s="613">
        <v>0</v>
      </c>
      <c r="H1861" s="613">
        <v>0</v>
      </c>
      <c r="I1861" s="613">
        <v>0</v>
      </c>
      <c r="J1861" s="613">
        <v>0</v>
      </c>
      <c r="K1861" s="614">
        <v>0</v>
      </c>
      <c r="L1861" s="614">
        <v>0</v>
      </c>
      <c r="N1861" s="603" t="s">
        <v>1046</v>
      </c>
    </row>
    <row r="1862" spans="1:14" x14ac:dyDescent="0.2">
      <c r="A1862" s="612">
        <v>45384</v>
      </c>
      <c r="B1862" s="513" t="str">
        <f t="shared" si="19"/>
        <v>0402</v>
      </c>
      <c r="C1862" s="56">
        <v>2024</v>
      </c>
      <c r="D1862" s="613">
        <v>0</v>
      </c>
      <c r="E1862" s="613">
        <v>0</v>
      </c>
      <c r="F1862" s="613">
        <v>0</v>
      </c>
      <c r="G1862" s="613">
        <v>0</v>
      </c>
      <c r="H1862" s="613">
        <v>0</v>
      </c>
      <c r="I1862" s="613">
        <v>0</v>
      </c>
      <c r="J1862" s="613">
        <v>0</v>
      </c>
      <c r="K1862" s="614">
        <v>0</v>
      </c>
      <c r="L1862" s="614">
        <v>0</v>
      </c>
      <c r="N1862" s="603" t="s">
        <v>1046</v>
      </c>
    </row>
    <row r="1863" spans="1:14" x14ac:dyDescent="0.2">
      <c r="A1863" s="612">
        <v>45385</v>
      </c>
      <c r="B1863" s="513" t="str">
        <f t="shared" si="19"/>
        <v>0403</v>
      </c>
      <c r="C1863" s="56">
        <v>2024</v>
      </c>
      <c r="D1863" s="613">
        <v>0</v>
      </c>
      <c r="E1863" s="613">
        <v>0</v>
      </c>
      <c r="F1863" s="613">
        <v>0</v>
      </c>
      <c r="G1863" s="613">
        <v>0</v>
      </c>
      <c r="H1863" s="613">
        <v>0</v>
      </c>
      <c r="I1863" s="613">
        <v>0</v>
      </c>
      <c r="J1863" s="613">
        <v>1</v>
      </c>
      <c r="K1863" s="614">
        <v>0</v>
      </c>
      <c r="L1863" s="614">
        <v>0</v>
      </c>
      <c r="N1863" s="603" t="s">
        <v>1046</v>
      </c>
    </row>
    <row r="1864" spans="1:14" x14ac:dyDescent="0.2">
      <c r="A1864" s="612">
        <v>45386</v>
      </c>
      <c r="B1864" s="513" t="str">
        <f t="shared" si="19"/>
        <v>0404</v>
      </c>
      <c r="C1864" s="56">
        <v>2024</v>
      </c>
      <c r="D1864" s="613">
        <v>0</v>
      </c>
      <c r="E1864" s="613">
        <v>0</v>
      </c>
      <c r="F1864" s="613">
        <v>0</v>
      </c>
      <c r="G1864" s="613">
        <v>0</v>
      </c>
      <c r="H1864" s="613">
        <v>0</v>
      </c>
      <c r="I1864" s="613">
        <v>0</v>
      </c>
      <c r="J1864" s="613">
        <v>1</v>
      </c>
      <c r="K1864" s="614">
        <v>0</v>
      </c>
      <c r="L1864" s="614">
        <v>0</v>
      </c>
      <c r="N1864" s="603" t="s">
        <v>1046</v>
      </c>
    </row>
    <row r="1865" spans="1:14" x14ac:dyDescent="0.2">
      <c r="A1865" s="612">
        <v>45387</v>
      </c>
      <c r="B1865" s="513" t="str">
        <f t="shared" si="19"/>
        <v>0405</v>
      </c>
      <c r="C1865" s="56">
        <v>2024</v>
      </c>
      <c r="D1865" s="613">
        <v>0</v>
      </c>
      <c r="E1865" s="613">
        <v>0</v>
      </c>
      <c r="F1865" s="613">
        <v>0</v>
      </c>
      <c r="G1865" s="613">
        <v>0</v>
      </c>
      <c r="H1865" s="613">
        <v>0</v>
      </c>
      <c r="I1865" s="613">
        <v>0</v>
      </c>
      <c r="J1865" s="613">
        <v>0</v>
      </c>
      <c r="K1865" s="614">
        <v>2</v>
      </c>
      <c r="L1865" s="614">
        <v>0</v>
      </c>
      <c r="N1865" s="603" t="s">
        <v>1046</v>
      </c>
    </row>
    <row r="1866" spans="1:14" x14ac:dyDescent="0.2">
      <c r="A1866" s="612">
        <v>45388</v>
      </c>
      <c r="B1866" s="513" t="str">
        <f t="shared" si="19"/>
        <v>0406</v>
      </c>
      <c r="C1866" s="56">
        <v>2024</v>
      </c>
      <c r="D1866" s="613">
        <v>0</v>
      </c>
      <c r="E1866" s="613">
        <v>0</v>
      </c>
      <c r="F1866" s="613">
        <v>0</v>
      </c>
      <c r="G1866" s="613">
        <v>0</v>
      </c>
      <c r="H1866" s="613">
        <v>0</v>
      </c>
      <c r="I1866" s="613">
        <v>0</v>
      </c>
      <c r="J1866" s="613">
        <v>0</v>
      </c>
      <c r="K1866" s="614">
        <v>0</v>
      </c>
      <c r="L1866" s="614">
        <v>0</v>
      </c>
      <c r="N1866" s="603" t="s">
        <v>1046</v>
      </c>
    </row>
    <row r="1867" spans="1:14" x14ac:dyDescent="0.2">
      <c r="A1867" s="612">
        <v>45389</v>
      </c>
      <c r="B1867" s="513" t="str">
        <f t="shared" si="19"/>
        <v>0407</v>
      </c>
      <c r="C1867" s="56">
        <v>2024</v>
      </c>
      <c r="D1867" s="613">
        <v>0</v>
      </c>
      <c r="E1867" s="613">
        <v>0</v>
      </c>
      <c r="F1867" s="613">
        <v>0</v>
      </c>
      <c r="G1867" s="613">
        <v>0</v>
      </c>
      <c r="H1867" s="613">
        <v>0</v>
      </c>
      <c r="I1867" s="613">
        <v>0</v>
      </c>
      <c r="J1867" s="613">
        <v>0</v>
      </c>
      <c r="K1867" s="614">
        <v>1</v>
      </c>
      <c r="L1867" s="614">
        <v>0</v>
      </c>
      <c r="N1867" s="603" t="s">
        <v>1046</v>
      </c>
    </row>
    <row r="1868" spans="1:14" x14ac:dyDescent="0.2">
      <c r="A1868" s="612">
        <v>45390</v>
      </c>
      <c r="B1868" s="513" t="str">
        <f t="shared" si="19"/>
        <v>0408</v>
      </c>
      <c r="C1868" s="56">
        <v>2024</v>
      </c>
      <c r="D1868" s="613">
        <v>0</v>
      </c>
      <c r="E1868" s="613">
        <v>0</v>
      </c>
      <c r="F1868" s="613">
        <v>0</v>
      </c>
      <c r="G1868" s="613">
        <v>0</v>
      </c>
      <c r="H1868" s="613">
        <v>0</v>
      </c>
      <c r="I1868" s="613">
        <v>0</v>
      </c>
      <c r="J1868" s="613">
        <v>0</v>
      </c>
      <c r="K1868" s="614">
        <v>0</v>
      </c>
      <c r="L1868" s="614">
        <v>0</v>
      </c>
      <c r="N1868" s="603" t="s">
        <v>1046</v>
      </c>
    </row>
    <row r="1869" spans="1:14" x14ac:dyDescent="0.2">
      <c r="A1869" s="612">
        <v>45391</v>
      </c>
      <c r="B1869" s="513" t="str">
        <f t="shared" si="19"/>
        <v>0409</v>
      </c>
      <c r="C1869" s="56">
        <v>2024</v>
      </c>
      <c r="D1869" s="613">
        <v>0</v>
      </c>
      <c r="E1869" s="613">
        <v>0</v>
      </c>
      <c r="F1869" s="613">
        <v>0</v>
      </c>
      <c r="G1869" s="613">
        <v>0</v>
      </c>
      <c r="H1869" s="613">
        <v>0</v>
      </c>
      <c r="I1869" s="613">
        <v>0</v>
      </c>
      <c r="J1869" s="613">
        <v>0</v>
      </c>
      <c r="K1869" s="614">
        <v>0</v>
      </c>
      <c r="L1869" s="614">
        <v>0</v>
      </c>
      <c r="N1869" s="603" t="s">
        <v>1046</v>
      </c>
    </row>
    <row r="1870" spans="1:14" x14ac:dyDescent="0.2">
      <c r="A1870" s="612">
        <v>45392</v>
      </c>
      <c r="B1870" s="513" t="str">
        <f t="shared" si="19"/>
        <v>0410</v>
      </c>
      <c r="C1870" s="56">
        <v>2024</v>
      </c>
      <c r="D1870" s="613">
        <v>0</v>
      </c>
      <c r="E1870" s="613">
        <v>0</v>
      </c>
      <c r="F1870" s="613">
        <v>0</v>
      </c>
      <c r="G1870" s="613">
        <v>0</v>
      </c>
      <c r="H1870" s="613">
        <v>0</v>
      </c>
      <c r="I1870" s="613">
        <v>0</v>
      </c>
      <c r="J1870" s="613">
        <v>0</v>
      </c>
      <c r="K1870" s="614">
        <v>1</v>
      </c>
      <c r="L1870" s="614">
        <v>0</v>
      </c>
      <c r="N1870" s="603" t="s">
        <v>1046</v>
      </c>
    </row>
    <row r="1871" spans="1:14" x14ac:dyDescent="0.2">
      <c r="A1871" s="612">
        <v>45393</v>
      </c>
      <c r="B1871" s="513" t="str">
        <f t="shared" si="19"/>
        <v>0411</v>
      </c>
      <c r="C1871" s="56">
        <v>2024</v>
      </c>
      <c r="D1871" s="613">
        <v>0</v>
      </c>
      <c r="E1871" s="613">
        <v>0</v>
      </c>
      <c r="F1871" s="613">
        <v>0</v>
      </c>
      <c r="G1871" s="613">
        <v>0</v>
      </c>
      <c r="H1871" s="613">
        <v>0</v>
      </c>
      <c r="I1871" s="613">
        <v>0</v>
      </c>
      <c r="J1871" s="613">
        <v>0</v>
      </c>
      <c r="K1871" s="614">
        <v>1</v>
      </c>
      <c r="L1871" s="614">
        <v>0</v>
      </c>
      <c r="N1871" s="603" t="s">
        <v>1046</v>
      </c>
    </row>
    <row r="1872" spans="1:14" x14ac:dyDescent="0.2">
      <c r="A1872" s="612">
        <v>45394</v>
      </c>
      <c r="B1872" s="513" t="str">
        <f t="shared" si="19"/>
        <v>0412</v>
      </c>
      <c r="C1872" s="56">
        <v>2024</v>
      </c>
      <c r="D1872" s="613">
        <v>0</v>
      </c>
      <c r="E1872" s="613">
        <v>0</v>
      </c>
      <c r="F1872" s="613">
        <v>0</v>
      </c>
      <c r="G1872" s="613">
        <v>0</v>
      </c>
      <c r="H1872" s="613">
        <v>0</v>
      </c>
      <c r="I1872" s="613">
        <v>0</v>
      </c>
      <c r="J1872" s="613">
        <v>0</v>
      </c>
      <c r="K1872" s="614">
        <v>0</v>
      </c>
      <c r="L1872" s="614">
        <v>0</v>
      </c>
      <c r="N1872" s="603" t="s">
        <v>1046</v>
      </c>
    </row>
    <row r="1873" spans="1:14" x14ac:dyDescent="0.2">
      <c r="A1873" s="612">
        <v>45395</v>
      </c>
      <c r="B1873" s="513" t="str">
        <f t="shared" si="19"/>
        <v>0413</v>
      </c>
      <c r="C1873" s="56">
        <v>2024</v>
      </c>
      <c r="D1873" s="613">
        <v>0</v>
      </c>
      <c r="E1873" s="613">
        <v>0</v>
      </c>
      <c r="F1873" s="613">
        <v>0</v>
      </c>
      <c r="G1873" s="613">
        <v>0</v>
      </c>
      <c r="H1873" s="613">
        <v>0</v>
      </c>
      <c r="I1873" s="613">
        <v>0</v>
      </c>
      <c r="J1873" s="613">
        <v>0</v>
      </c>
      <c r="K1873" s="614">
        <v>0</v>
      </c>
      <c r="L1873" s="614">
        <v>0</v>
      </c>
      <c r="N1873" s="603" t="s">
        <v>1046</v>
      </c>
    </row>
    <row r="1874" spans="1:14" x14ac:dyDescent="0.2">
      <c r="A1874" s="612">
        <v>45396</v>
      </c>
      <c r="B1874" s="513" t="str">
        <f t="shared" si="19"/>
        <v>0414</v>
      </c>
      <c r="C1874" s="56">
        <v>2024</v>
      </c>
      <c r="D1874" s="613">
        <v>0</v>
      </c>
      <c r="E1874" s="613">
        <v>0</v>
      </c>
      <c r="F1874" s="613">
        <v>0</v>
      </c>
      <c r="G1874" s="613">
        <v>0</v>
      </c>
      <c r="H1874" s="613">
        <v>0</v>
      </c>
      <c r="I1874" s="613">
        <v>0</v>
      </c>
      <c r="J1874" s="613">
        <v>1</v>
      </c>
      <c r="K1874" s="614">
        <v>0</v>
      </c>
      <c r="L1874" s="614">
        <v>0</v>
      </c>
      <c r="N1874" s="603" t="s">
        <v>1046</v>
      </c>
    </row>
    <row r="1875" spans="1:14" x14ac:dyDescent="0.2">
      <c r="A1875" s="612">
        <v>45397</v>
      </c>
      <c r="B1875" s="513" t="str">
        <f t="shared" si="19"/>
        <v>0415</v>
      </c>
      <c r="C1875" s="56">
        <v>2024</v>
      </c>
      <c r="D1875" s="613">
        <v>0</v>
      </c>
      <c r="E1875" s="613">
        <v>0</v>
      </c>
      <c r="F1875" s="613">
        <v>0</v>
      </c>
      <c r="G1875" s="613">
        <v>0</v>
      </c>
      <c r="H1875" s="613">
        <v>0</v>
      </c>
      <c r="I1875" s="613">
        <v>0</v>
      </c>
      <c r="J1875" s="613">
        <v>0</v>
      </c>
      <c r="K1875" s="614">
        <v>0</v>
      </c>
      <c r="L1875" s="614">
        <v>0</v>
      </c>
      <c r="N1875" s="603" t="s">
        <v>1046</v>
      </c>
    </row>
    <row r="1876" spans="1:14" x14ac:dyDescent="0.2">
      <c r="A1876" s="612">
        <v>45398</v>
      </c>
      <c r="B1876" s="513" t="str">
        <f t="shared" si="19"/>
        <v>0416</v>
      </c>
      <c r="C1876" s="56">
        <v>2024</v>
      </c>
      <c r="D1876" s="613">
        <v>0</v>
      </c>
      <c r="E1876" s="613">
        <v>0</v>
      </c>
      <c r="F1876" s="613">
        <v>0</v>
      </c>
      <c r="G1876" s="613">
        <v>0</v>
      </c>
      <c r="H1876" s="613">
        <v>0</v>
      </c>
      <c r="I1876" s="613">
        <v>0</v>
      </c>
      <c r="J1876" s="613">
        <v>0</v>
      </c>
      <c r="K1876" s="614">
        <v>2</v>
      </c>
      <c r="L1876" s="614">
        <v>0</v>
      </c>
      <c r="N1876" s="603" t="s">
        <v>1046</v>
      </c>
    </row>
    <row r="1877" spans="1:14" x14ac:dyDescent="0.2">
      <c r="A1877" s="612">
        <v>45399</v>
      </c>
      <c r="B1877" s="513" t="str">
        <f t="shared" si="19"/>
        <v>0417</v>
      </c>
      <c r="C1877" s="56">
        <v>2024</v>
      </c>
      <c r="D1877" s="613">
        <v>0</v>
      </c>
      <c r="E1877" s="613">
        <v>0</v>
      </c>
      <c r="F1877" s="613">
        <v>0</v>
      </c>
      <c r="G1877" s="613">
        <v>0</v>
      </c>
      <c r="H1877" s="613">
        <v>0</v>
      </c>
      <c r="I1877" s="613">
        <v>0</v>
      </c>
      <c r="J1877" s="613">
        <v>0</v>
      </c>
      <c r="K1877" s="614">
        <v>0</v>
      </c>
      <c r="L1877" s="614">
        <v>0</v>
      </c>
      <c r="N1877" s="603" t="s">
        <v>1046</v>
      </c>
    </row>
    <row r="1878" spans="1:14" x14ac:dyDescent="0.2">
      <c r="A1878" s="612">
        <v>45400</v>
      </c>
      <c r="B1878" s="513" t="str">
        <f t="shared" si="19"/>
        <v>0418</v>
      </c>
      <c r="C1878" s="56">
        <v>2024</v>
      </c>
      <c r="D1878" s="613">
        <v>0</v>
      </c>
      <c r="E1878" s="613">
        <v>0</v>
      </c>
      <c r="F1878" s="613">
        <v>0</v>
      </c>
      <c r="G1878" s="613">
        <v>0</v>
      </c>
      <c r="H1878" s="613">
        <v>0</v>
      </c>
      <c r="I1878" s="613">
        <v>0</v>
      </c>
      <c r="J1878" s="613">
        <v>1</v>
      </c>
      <c r="K1878" s="614">
        <v>1</v>
      </c>
      <c r="L1878" s="614">
        <v>0</v>
      </c>
      <c r="N1878" s="603" t="s">
        <v>1046</v>
      </c>
    </row>
    <row r="1879" spans="1:14" x14ac:dyDescent="0.2">
      <c r="A1879" s="612">
        <v>45401</v>
      </c>
      <c r="B1879" s="513" t="str">
        <f t="shared" si="19"/>
        <v>0419</v>
      </c>
      <c r="C1879" s="56">
        <v>2024</v>
      </c>
      <c r="D1879" s="613">
        <v>0</v>
      </c>
      <c r="E1879" s="613">
        <v>0</v>
      </c>
      <c r="F1879" s="613">
        <v>0</v>
      </c>
      <c r="G1879" s="613">
        <v>0</v>
      </c>
      <c r="H1879" s="613">
        <v>0</v>
      </c>
      <c r="I1879" s="613">
        <v>0</v>
      </c>
      <c r="J1879" s="613">
        <v>1</v>
      </c>
      <c r="K1879" s="614">
        <v>0</v>
      </c>
      <c r="L1879" s="614">
        <v>0</v>
      </c>
      <c r="N1879" s="603" t="s">
        <v>1046</v>
      </c>
    </row>
    <row r="1880" spans="1:14" x14ac:dyDescent="0.2">
      <c r="A1880" s="612">
        <v>45402</v>
      </c>
      <c r="B1880" s="513" t="str">
        <f t="shared" si="19"/>
        <v>0420</v>
      </c>
      <c r="C1880" s="56">
        <v>2024</v>
      </c>
      <c r="D1880" s="613">
        <v>0</v>
      </c>
      <c r="E1880" s="613">
        <v>0</v>
      </c>
      <c r="F1880" s="613">
        <v>0</v>
      </c>
      <c r="G1880" s="613">
        <v>0</v>
      </c>
      <c r="H1880" s="613">
        <v>0</v>
      </c>
      <c r="I1880" s="613">
        <v>0</v>
      </c>
      <c r="J1880" s="613">
        <v>0</v>
      </c>
      <c r="K1880" s="614">
        <v>0</v>
      </c>
      <c r="L1880" s="614">
        <v>0</v>
      </c>
      <c r="N1880" s="603" t="s">
        <v>1046</v>
      </c>
    </row>
    <row r="1881" spans="1:14" x14ac:dyDescent="0.2">
      <c r="A1881" s="612">
        <v>45403</v>
      </c>
      <c r="B1881" s="513" t="str">
        <f t="shared" si="19"/>
        <v>0421</v>
      </c>
      <c r="C1881" s="56">
        <v>2024</v>
      </c>
      <c r="D1881" s="613">
        <v>0</v>
      </c>
      <c r="E1881" s="613">
        <v>0</v>
      </c>
      <c r="F1881" s="613">
        <v>0</v>
      </c>
      <c r="G1881" s="613">
        <v>0</v>
      </c>
      <c r="H1881" s="613">
        <v>0</v>
      </c>
      <c r="I1881" s="613">
        <v>0</v>
      </c>
      <c r="J1881" s="613">
        <v>0</v>
      </c>
      <c r="K1881" s="614">
        <v>0</v>
      </c>
      <c r="L1881" s="614">
        <v>0</v>
      </c>
      <c r="N1881" s="603" t="s">
        <v>1046</v>
      </c>
    </row>
    <row r="1882" spans="1:14" x14ac:dyDescent="0.2">
      <c r="A1882" s="612">
        <v>45404</v>
      </c>
      <c r="B1882" s="513" t="str">
        <f t="shared" si="19"/>
        <v>0422</v>
      </c>
      <c r="C1882" s="56">
        <v>2024</v>
      </c>
      <c r="D1882" s="613">
        <v>0</v>
      </c>
      <c r="E1882" s="613">
        <v>0</v>
      </c>
      <c r="F1882" s="613">
        <v>0</v>
      </c>
      <c r="G1882" s="613">
        <v>0</v>
      </c>
      <c r="H1882" s="613">
        <v>0</v>
      </c>
      <c r="I1882" s="613">
        <v>0</v>
      </c>
      <c r="J1882" s="613">
        <v>0</v>
      </c>
      <c r="K1882" s="614">
        <v>0</v>
      </c>
      <c r="L1882" s="614">
        <v>0</v>
      </c>
      <c r="N1882" s="603" t="s">
        <v>1046</v>
      </c>
    </row>
    <row r="1883" spans="1:14" x14ac:dyDescent="0.2">
      <c r="A1883" s="612">
        <v>45405</v>
      </c>
      <c r="B1883" s="513" t="str">
        <f t="shared" si="19"/>
        <v>0423</v>
      </c>
      <c r="C1883" s="56">
        <v>2024</v>
      </c>
      <c r="D1883" s="613">
        <v>0</v>
      </c>
      <c r="E1883" s="613">
        <v>0</v>
      </c>
      <c r="F1883" s="613">
        <v>0</v>
      </c>
      <c r="G1883" s="613">
        <v>0</v>
      </c>
      <c r="H1883" s="613">
        <v>0</v>
      </c>
      <c r="I1883" s="613">
        <v>0</v>
      </c>
      <c r="J1883" s="613">
        <v>0</v>
      </c>
      <c r="K1883" s="614">
        <v>0</v>
      </c>
      <c r="L1883" s="614">
        <v>0</v>
      </c>
      <c r="N1883" s="603" t="s">
        <v>1046</v>
      </c>
    </row>
    <row r="1884" spans="1:14" x14ac:dyDescent="0.2">
      <c r="A1884" s="612">
        <v>45406</v>
      </c>
      <c r="B1884" s="513" t="str">
        <f t="shared" si="19"/>
        <v>0424</v>
      </c>
      <c r="C1884" s="56">
        <v>2024</v>
      </c>
      <c r="D1884" s="613">
        <v>0</v>
      </c>
      <c r="E1884" s="613">
        <v>0</v>
      </c>
      <c r="F1884" s="613">
        <v>0</v>
      </c>
      <c r="G1884" s="613">
        <v>0</v>
      </c>
      <c r="H1884" s="613">
        <v>0</v>
      </c>
      <c r="I1884" s="613">
        <v>0</v>
      </c>
      <c r="J1884" s="613">
        <v>0</v>
      </c>
      <c r="K1884" s="614">
        <v>2</v>
      </c>
      <c r="L1884" s="614">
        <v>0</v>
      </c>
      <c r="N1884" s="603" t="s">
        <v>1046</v>
      </c>
    </row>
    <row r="1885" spans="1:14" x14ac:dyDescent="0.2">
      <c r="A1885" s="612">
        <v>45407</v>
      </c>
      <c r="B1885" s="513" t="str">
        <f t="shared" si="19"/>
        <v>0425</v>
      </c>
      <c r="C1885" s="56">
        <v>2024</v>
      </c>
      <c r="D1885" s="613">
        <v>0</v>
      </c>
      <c r="E1885" s="613">
        <v>0</v>
      </c>
      <c r="F1885" s="613">
        <v>0</v>
      </c>
      <c r="G1885" s="613">
        <v>0</v>
      </c>
      <c r="H1885" s="613">
        <v>0</v>
      </c>
      <c r="I1885" s="613">
        <v>0</v>
      </c>
      <c r="J1885" s="613">
        <v>0</v>
      </c>
      <c r="K1885" s="614">
        <v>1</v>
      </c>
      <c r="L1885" s="614">
        <v>0</v>
      </c>
      <c r="N1885" s="603" t="s">
        <v>1046</v>
      </c>
    </row>
    <row r="1886" spans="1:14" x14ac:dyDescent="0.2">
      <c r="A1886" s="612">
        <v>45408</v>
      </c>
      <c r="B1886" s="513" t="str">
        <f t="shared" si="19"/>
        <v>0426</v>
      </c>
      <c r="C1886" s="56">
        <v>2024</v>
      </c>
      <c r="D1886" s="613">
        <v>0</v>
      </c>
      <c r="E1886" s="613">
        <v>0</v>
      </c>
      <c r="F1886" s="613">
        <v>0</v>
      </c>
      <c r="G1886" s="613">
        <v>0</v>
      </c>
      <c r="H1886" s="613">
        <v>0</v>
      </c>
      <c r="I1886" s="613">
        <v>0</v>
      </c>
      <c r="J1886" s="613">
        <v>0</v>
      </c>
      <c r="K1886" s="614">
        <v>0</v>
      </c>
      <c r="L1886" s="614">
        <v>0</v>
      </c>
      <c r="N1886" s="603" t="s">
        <v>1046</v>
      </c>
    </row>
    <row r="1887" spans="1:14" x14ac:dyDescent="0.2">
      <c r="A1887" s="612">
        <v>45409</v>
      </c>
      <c r="B1887" s="513" t="str">
        <f t="shared" si="19"/>
        <v>0427</v>
      </c>
      <c r="C1887" s="56">
        <v>2024</v>
      </c>
      <c r="D1887" s="613">
        <v>0</v>
      </c>
      <c r="E1887" s="613">
        <v>0</v>
      </c>
      <c r="F1887" s="613">
        <v>0</v>
      </c>
      <c r="G1887" s="613">
        <v>0</v>
      </c>
      <c r="H1887" s="613">
        <v>0</v>
      </c>
      <c r="I1887" s="613">
        <v>0</v>
      </c>
      <c r="J1887" s="613">
        <v>0</v>
      </c>
      <c r="K1887" s="614">
        <v>4</v>
      </c>
      <c r="L1887" s="614">
        <v>0</v>
      </c>
      <c r="N1887" s="603" t="s">
        <v>1046</v>
      </c>
    </row>
    <row r="1888" spans="1:14" x14ac:dyDescent="0.2">
      <c r="A1888" s="612">
        <v>45410</v>
      </c>
      <c r="B1888" s="513" t="str">
        <f t="shared" si="19"/>
        <v>0428</v>
      </c>
      <c r="C1888" s="56">
        <v>2024</v>
      </c>
      <c r="D1888" s="613">
        <v>0</v>
      </c>
      <c r="E1888" s="613">
        <v>0</v>
      </c>
      <c r="F1888" s="613">
        <v>0</v>
      </c>
      <c r="G1888" s="613">
        <v>0</v>
      </c>
      <c r="H1888" s="613">
        <v>0</v>
      </c>
      <c r="I1888" s="613">
        <v>0</v>
      </c>
      <c r="J1888" s="613">
        <v>0</v>
      </c>
      <c r="K1888" s="614">
        <v>1</v>
      </c>
      <c r="L1888" s="614">
        <v>0</v>
      </c>
      <c r="N1888" s="603" t="s">
        <v>1046</v>
      </c>
    </row>
    <row r="1889" spans="1:14" x14ac:dyDescent="0.2">
      <c r="A1889" s="612">
        <v>45411</v>
      </c>
      <c r="B1889" s="513" t="str">
        <f t="shared" si="19"/>
        <v>0429</v>
      </c>
      <c r="C1889" s="56">
        <v>2024</v>
      </c>
      <c r="D1889" s="613">
        <v>0</v>
      </c>
      <c r="E1889" s="613">
        <v>0</v>
      </c>
      <c r="F1889" s="613">
        <v>0</v>
      </c>
      <c r="G1889" s="613">
        <v>0</v>
      </c>
      <c r="H1889" s="613">
        <v>0</v>
      </c>
      <c r="I1889" s="613">
        <v>0</v>
      </c>
      <c r="J1889" s="613">
        <v>0</v>
      </c>
      <c r="K1889" s="614">
        <v>2</v>
      </c>
      <c r="L1889" s="614">
        <v>0</v>
      </c>
      <c r="N1889" s="603" t="s">
        <v>1046</v>
      </c>
    </row>
    <row r="1890" spans="1:14" x14ac:dyDescent="0.2">
      <c r="A1890" s="612">
        <v>45412</v>
      </c>
      <c r="B1890" s="513" t="str">
        <f t="shared" si="19"/>
        <v>0430</v>
      </c>
      <c r="C1890" s="56">
        <v>2024</v>
      </c>
      <c r="D1890" s="613">
        <v>0</v>
      </c>
      <c r="E1890" s="613">
        <v>0</v>
      </c>
      <c r="F1890" s="613">
        <v>0</v>
      </c>
      <c r="G1890" s="613">
        <v>0</v>
      </c>
      <c r="H1890" s="613">
        <v>0</v>
      </c>
      <c r="I1890" s="613">
        <v>0</v>
      </c>
      <c r="J1890" s="613">
        <v>1</v>
      </c>
      <c r="K1890" s="614">
        <v>2</v>
      </c>
      <c r="L1890" s="614">
        <v>0</v>
      </c>
      <c r="N1890" s="603" t="s">
        <v>1046</v>
      </c>
    </row>
    <row r="1891" spans="1:14" x14ac:dyDescent="0.2">
      <c r="A1891" s="612">
        <v>45413</v>
      </c>
      <c r="B1891" s="513" t="str">
        <f t="shared" si="19"/>
        <v>0501</v>
      </c>
      <c r="C1891" s="56">
        <v>2024</v>
      </c>
      <c r="D1891" s="613">
        <v>0</v>
      </c>
      <c r="E1891" s="613">
        <v>0</v>
      </c>
      <c r="F1891" s="613">
        <v>0</v>
      </c>
      <c r="G1891" s="613">
        <v>0</v>
      </c>
      <c r="H1891" s="613">
        <v>0</v>
      </c>
      <c r="I1891" s="613">
        <v>0</v>
      </c>
      <c r="J1891" s="613">
        <v>0</v>
      </c>
      <c r="K1891" s="614">
        <v>0</v>
      </c>
      <c r="L1891" s="614">
        <v>0</v>
      </c>
      <c r="N1891" s="603" t="s">
        <v>1046</v>
      </c>
    </row>
    <row r="1892" spans="1:14" x14ac:dyDescent="0.2">
      <c r="A1892" s="612">
        <v>45414</v>
      </c>
      <c r="B1892" s="513" t="str">
        <f t="shared" si="19"/>
        <v>0502</v>
      </c>
      <c r="C1892" s="56">
        <v>2024</v>
      </c>
      <c r="D1892" s="613">
        <v>0</v>
      </c>
      <c r="E1892" s="613">
        <v>0</v>
      </c>
      <c r="F1892" s="613">
        <v>0</v>
      </c>
      <c r="G1892" s="613">
        <v>0</v>
      </c>
      <c r="H1892" s="613">
        <v>0</v>
      </c>
      <c r="I1892" s="613">
        <v>0</v>
      </c>
      <c r="J1892" s="613">
        <v>0</v>
      </c>
      <c r="K1892" s="614">
        <v>0</v>
      </c>
      <c r="L1892" s="614">
        <v>0</v>
      </c>
      <c r="N1892" s="603" t="s">
        <v>1046</v>
      </c>
    </row>
    <row r="1893" spans="1:14" x14ac:dyDescent="0.2">
      <c r="A1893" s="612">
        <v>45415</v>
      </c>
      <c r="B1893" s="513" t="str">
        <f t="shared" si="19"/>
        <v>0503</v>
      </c>
      <c r="C1893" s="56">
        <v>2024</v>
      </c>
      <c r="D1893" s="613">
        <v>0</v>
      </c>
      <c r="E1893" s="613">
        <v>0</v>
      </c>
      <c r="F1893" s="613">
        <v>0</v>
      </c>
      <c r="G1893" s="613">
        <v>0</v>
      </c>
      <c r="H1893" s="613">
        <v>0</v>
      </c>
      <c r="I1893" s="613">
        <v>0</v>
      </c>
      <c r="J1893" s="613">
        <v>0</v>
      </c>
      <c r="K1893" s="614">
        <v>0</v>
      </c>
      <c r="L1893" s="614">
        <v>0</v>
      </c>
      <c r="N1893" s="603" t="s">
        <v>1046</v>
      </c>
    </row>
    <row r="1894" spans="1:14" x14ac:dyDescent="0.2">
      <c r="A1894" s="612">
        <v>45416</v>
      </c>
      <c r="B1894" s="513" t="str">
        <f t="shared" ref="B1894:B1957" si="20">CONCATENATE(TEXT(A1894,"mm"),TEXT(A1894,"dd"))</f>
        <v>0504</v>
      </c>
      <c r="C1894" s="56">
        <v>2024</v>
      </c>
      <c r="D1894" s="613">
        <v>0</v>
      </c>
      <c r="E1894" s="613">
        <v>0</v>
      </c>
      <c r="F1894" s="613">
        <v>0</v>
      </c>
      <c r="G1894" s="613">
        <v>0</v>
      </c>
      <c r="H1894" s="613">
        <v>0</v>
      </c>
      <c r="I1894" s="613">
        <v>0</v>
      </c>
      <c r="J1894" s="613">
        <v>0</v>
      </c>
      <c r="K1894" s="614">
        <v>3</v>
      </c>
      <c r="L1894" s="614">
        <v>0</v>
      </c>
      <c r="N1894" s="603" t="s">
        <v>1046</v>
      </c>
    </row>
    <row r="1895" spans="1:14" x14ac:dyDescent="0.2">
      <c r="A1895" s="612">
        <v>45417</v>
      </c>
      <c r="B1895" s="513" t="str">
        <f t="shared" si="20"/>
        <v>0505</v>
      </c>
      <c r="C1895" s="56">
        <v>2024</v>
      </c>
      <c r="D1895" s="613">
        <v>0</v>
      </c>
      <c r="E1895" s="613">
        <v>0</v>
      </c>
      <c r="F1895" s="613">
        <v>0</v>
      </c>
      <c r="G1895" s="613">
        <v>0</v>
      </c>
      <c r="H1895" s="613">
        <v>0</v>
      </c>
      <c r="I1895" s="613">
        <v>0</v>
      </c>
      <c r="J1895" s="613">
        <v>0</v>
      </c>
      <c r="K1895" s="614">
        <v>3</v>
      </c>
      <c r="L1895" s="614">
        <v>0</v>
      </c>
      <c r="N1895" s="603" t="s">
        <v>1046</v>
      </c>
    </row>
    <row r="1896" spans="1:14" x14ac:dyDescent="0.2">
      <c r="A1896" s="612">
        <v>45418</v>
      </c>
      <c r="B1896" s="513" t="str">
        <f t="shared" si="20"/>
        <v>0506</v>
      </c>
      <c r="C1896" s="56">
        <v>2024</v>
      </c>
      <c r="D1896" s="613">
        <v>0</v>
      </c>
      <c r="E1896" s="613">
        <v>0</v>
      </c>
      <c r="F1896" s="613">
        <v>0</v>
      </c>
      <c r="G1896" s="613">
        <v>0</v>
      </c>
      <c r="H1896" s="613">
        <v>0</v>
      </c>
      <c r="I1896" s="613">
        <v>0</v>
      </c>
      <c r="J1896" s="613">
        <v>0</v>
      </c>
      <c r="K1896" s="614">
        <v>5</v>
      </c>
      <c r="L1896" s="614">
        <v>0</v>
      </c>
      <c r="N1896" s="603" t="s">
        <v>1046</v>
      </c>
    </row>
    <row r="1897" spans="1:14" x14ac:dyDescent="0.2">
      <c r="A1897" s="612">
        <v>45419</v>
      </c>
      <c r="B1897" s="513" t="str">
        <f t="shared" si="20"/>
        <v>0507</v>
      </c>
      <c r="C1897" s="56">
        <v>2024</v>
      </c>
      <c r="D1897" s="613">
        <v>0</v>
      </c>
      <c r="E1897" s="613">
        <v>0</v>
      </c>
      <c r="F1897" s="613">
        <v>0</v>
      </c>
      <c r="G1897" s="613">
        <v>0</v>
      </c>
      <c r="H1897" s="613">
        <v>0</v>
      </c>
      <c r="I1897" s="613">
        <v>0</v>
      </c>
      <c r="J1897" s="613">
        <v>0</v>
      </c>
      <c r="K1897" s="614">
        <v>7</v>
      </c>
      <c r="L1897" s="614">
        <v>0</v>
      </c>
      <c r="N1897" s="603" t="s">
        <v>1046</v>
      </c>
    </row>
    <row r="1898" spans="1:14" x14ac:dyDescent="0.2">
      <c r="A1898" s="612">
        <v>45420</v>
      </c>
      <c r="B1898" s="513" t="str">
        <f t="shared" si="20"/>
        <v>0508</v>
      </c>
      <c r="C1898" s="56">
        <v>2024</v>
      </c>
      <c r="D1898" s="613">
        <v>0</v>
      </c>
      <c r="E1898" s="613">
        <v>0</v>
      </c>
      <c r="F1898" s="613">
        <v>0</v>
      </c>
      <c r="G1898" s="613">
        <v>0</v>
      </c>
      <c r="H1898" s="613">
        <v>0</v>
      </c>
      <c r="I1898" s="613">
        <v>0</v>
      </c>
      <c r="J1898" s="613">
        <v>0</v>
      </c>
      <c r="K1898" s="614">
        <v>0</v>
      </c>
      <c r="L1898" s="614">
        <v>0</v>
      </c>
      <c r="N1898" s="603" t="s">
        <v>1046</v>
      </c>
    </row>
    <row r="1899" spans="1:14" x14ac:dyDescent="0.2">
      <c r="A1899" s="612">
        <v>45421</v>
      </c>
      <c r="B1899" s="513" t="str">
        <f t="shared" si="20"/>
        <v>0509</v>
      </c>
      <c r="C1899" s="56">
        <v>2024</v>
      </c>
      <c r="D1899" s="613">
        <v>0</v>
      </c>
      <c r="E1899" s="613">
        <v>0</v>
      </c>
      <c r="F1899" s="613">
        <v>0</v>
      </c>
      <c r="G1899" s="613">
        <v>0</v>
      </c>
      <c r="H1899" s="613">
        <v>0</v>
      </c>
      <c r="I1899" s="613">
        <v>0</v>
      </c>
      <c r="J1899" s="613">
        <v>0</v>
      </c>
      <c r="K1899" s="614">
        <v>6</v>
      </c>
      <c r="L1899" s="614">
        <v>0</v>
      </c>
      <c r="N1899" s="603" t="s">
        <v>1046</v>
      </c>
    </row>
    <row r="1900" spans="1:14" x14ac:dyDescent="0.2">
      <c r="A1900" s="612">
        <v>45422</v>
      </c>
      <c r="B1900" s="513" t="str">
        <f t="shared" si="20"/>
        <v>0510</v>
      </c>
      <c r="C1900" s="56">
        <v>2024</v>
      </c>
      <c r="D1900" s="613">
        <v>0</v>
      </c>
      <c r="E1900" s="613">
        <v>0</v>
      </c>
      <c r="F1900" s="613">
        <v>0</v>
      </c>
      <c r="G1900" s="613">
        <v>0</v>
      </c>
      <c r="H1900" s="613">
        <v>0</v>
      </c>
      <c r="I1900" s="613">
        <v>0</v>
      </c>
      <c r="J1900" s="613">
        <v>0</v>
      </c>
      <c r="K1900" s="614">
        <v>0</v>
      </c>
      <c r="L1900" s="614">
        <v>0</v>
      </c>
      <c r="N1900" s="603" t="s">
        <v>1046</v>
      </c>
    </row>
    <row r="1901" spans="1:14" x14ac:dyDescent="0.2">
      <c r="A1901" s="612">
        <v>45423</v>
      </c>
      <c r="B1901" s="513" t="str">
        <f t="shared" si="20"/>
        <v>0511</v>
      </c>
      <c r="C1901" s="56">
        <v>2024</v>
      </c>
      <c r="D1901" s="613">
        <v>0</v>
      </c>
      <c r="E1901" s="613">
        <v>0</v>
      </c>
      <c r="F1901" s="613">
        <v>0</v>
      </c>
      <c r="G1901" s="613">
        <v>0</v>
      </c>
      <c r="H1901" s="613">
        <v>0</v>
      </c>
      <c r="I1901" s="613">
        <v>0</v>
      </c>
      <c r="J1901" s="613">
        <v>0</v>
      </c>
      <c r="K1901" s="614">
        <v>10</v>
      </c>
      <c r="L1901" s="614">
        <v>0</v>
      </c>
      <c r="N1901" s="603" t="s">
        <v>1046</v>
      </c>
    </row>
    <row r="1902" spans="1:14" x14ac:dyDescent="0.2">
      <c r="A1902" s="612">
        <v>45424</v>
      </c>
      <c r="B1902" s="513" t="str">
        <f t="shared" si="20"/>
        <v>0512</v>
      </c>
      <c r="C1902" s="56">
        <v>2024</v>
      </c>
      <c r="D1902" s="613">
        <v>0</v>
      </c>
      <c r="E1902" s="613">
        <v>0</v>
      </c>
      <c r="F1902" s="613">
        <v>0</v>
      </c>
      <c r="G1902" s="613">
        <v>0</v>
      </c>
      <c r="H1902" s="613">
        <v>0</v>
      </c>
      <c r="I1902" s="613">
        <v>0</v>
      </c>
      <c r="J1902" s="613">
        <v>0</v>
      </c>
      <c r="K1902" s="614">
        <v>13</v>
      </c>
      <c r="L1902" s="614">
        <v>0</v>
      </c>
      <c r="N1902" s="603" t="s">
        <v>1046</v>
      </c>
    </row>
    <row r="1903" spans="1:14" x14ac:dyDescent="0.2">
      <c r="A1903" s="612">
        <v>45425</v>
      </c>
      <c r="B1903" s="513" t="str">
        <f t="shared" si="20"/>
        <v>0513</v>
      </c>
      <c r="C1903" s="56">
        <v>2024</v>
      </c>
      <c r="D1903" s="613">
        <v>0</v>
      </c>
      <c r="E1903" s="613">
        <v>0</v>
      </c>
      <c r="F1903" s="613">
        <v>0</v>
      </c>
      <c r="G1903" s="613">
        <v>0</v>
      </c>
      <c r="H1903" s="613">
        <v>0</v>
      </c>
      <c r="I1903" s="613">
        <v>0</v>
      </c>
      <c r="J1903" s="613">
        <v>0</v>
      </c>
      <c r="K1903" s="614">
        <v>9</v>
      </c>
      <c r="L1903" s="614">
        <v>0</v>
      </c>
      <c r="N1903" s="603" t="s">
        <v>1046</v>
      </c>
    </row>
    <row r="1904" spans="1:14" x14ac:dyDescent="0.2">
      <c r="A1904" s="612">
        <v>45426</v>
      </c>
      <c r="B1904" s="513" t="str">
        <f t="shared" si="20"/>
        <v>0514</v>
      </c>
      <c r="C1904" s="56">
        <v>2024</v>
      </c>
      <c r="D1904" s="613">
        <v>0</v>
      </c>
      <c r="E1904" s="613">
        <v>0</v>
      </c>
      <c r="F1904" s="613">
        <v>0</v>
      </c>
      <c r="G1904" s="613">
        <v>0</v>
      </c>
      <c r="H1904" s="613">
        <v>0</v>
      </c>
      <c r="I1904" s="613">
        <v>0</v>
      </c>
      <c r="J1904" s="613">
        <v>0</v>
      </c>
      <c r="K1904" s="614">
        <v>17</v>
      </c>
      <c r="L1904" s="614">
        <v>0</v>
      </c>
      <c r="N1904" s="603" t="s">
        <v>1046</v>
      </c>
    </row>
    <row r="1905" spans="1:14" x14ac:dyDescent="0.2">
      <c r="A1905" s="612">
        <v>45427</v>
      </c>
      <c r="B1905" s="513" t="str">
        <f t="shared" si="20"/>
        <v>0515</v>
      </c>
      <c r="C1905" s="56">
        <v>2024</v>
      </c>
      <c r="D1905" s="613">
        <v>0</v>
      </c>
      <c r="E1905" s="613">
        <v>0</v>
      </c>
      <c r="F1905" s="613">
        <v>0</v>
      </c>
      <c r="G1905" s="613">
        <v>0</v>
      </c>
      <c r="H1905" s="613">
        <v>0</v>
      </c>
      <c r="I1905" s="613">
        <v>0</v>
      </c>
      <c r="J1905" s="613">
        <v>0</v>
      </c>
      <c r="K1905" s="614">
        <v>18</v>
      </c>
      <c r="L1905" s="614">
        <v>0</v>
      </c>
      <c r="N1905" s="603" t="s">
        <v>1046</v>
      </c>
    </row>
    <row r="1906" spans="1:14" x14ac:dyDescent="0.2">
      <c r="A1906" s="612">
        <v>45428</v>
      </c>
      <c r="B1906" s="513" t="str">
        <f t="shared" si="20"/>
        <v>0516</v>
      </c>
      <c r="C1906" s="56">
        <v>2024</v>
      </c>
      <c r="D1906" s="613">
        <v>0</v>
      </c>
      <c r="E1906" s="613">
        <v>0</v>
      </c>
      <c r="F1906" s="613">
        <v>0</v>
      </c>
      <c r="G1906" s="613">
        <v>0</v>
      </c>
      <c r="H1906" s="613">
        <v>0</v>
      </c>
      <c r="I1906" s="613">
        <v>0</v>
      </c>
      <c r="J1906" s="613">
        <v>0</v>
      </c>
      <c r="K1906" s="614">
        <v>13</v>
      </c>
      <c r="L1906" s="614">
        <v>0</v>
      </c>
      <c r="N1906" s="603" t="s">
        <v>1046</v>
      </c>
    </row>
    <row r="1907" spans="1:14" x14ac:dyDescent="0.2">
      <c r="A1907" s="612">
        <v>45429</v>
      </c>
      <c r="B1907" s="513" t="str">
        <f t="shared" si="20"/>
        <v>0517</v>
      </c>
      <c r="C1907" s="56">
        <v>2024</v>
      </c>
      <c r="D1907" s="613">
        <v>0</v>
      </c>
      <c r="E1907" s="613">
        <v>0</v>
      </c>
      <c r="F1907" s="613">
        <v>0</v>
      </c>
      <c r="G1907" s="613">
        <v>0</v>
      </c>
      <c r="H1907" s="613">
        <v>0</v>
      </c>
      <c r="I1907" s="613">
        <v>0</v>
      </c>
      <c r="J1907" s="613">
        <v>0</v>
      </c>
      <c r="K1907" s="614">
        <v>31</v>
      </c>
      <c r="L1907" s="614">
        <v>0</v>
      </c>
      <c r="N1907" s="603" t="s">
        <v>1046</v>
      </c>
    </row>
    <row r="1908" spans="1:14" x14ac:dyDescent="0.2">
      <c r="A1908" s="612">
        <v>45430</v>
      </c>
      <c r="B1908" s="513" t="str">
        <f t="shared" si="20"/>
        <v>0518</v>
      </c>
      <c r="C1908" s="56">
        <v>2024</v>
      </c>
      <c r="D1908" s="613">
        <v>0</v>
      </c>
      <c r="E1908" s="613">
        <v>0</v>
      </c>
      <c r="F1908" s="613">
        <v>0</v>
      </c>
      <c r="G1908" s="613">
        <v>0</v>
      </c>
      <c r="H1908" s="613">
        <v>0</v>
      </c>
      <c r="I1908" s="613">
        <v>0</v>
      </c>
      <c r="J1908" s="613">
        <v>0</v>
      </c>
      <c r="K1908" s="614">
        <v>16</v>
      </c>
      <c r="L1908" s="614">
        <v>0</v>
      </c>
      <c r="N1908" s="603" t="s">
        <v>1046</v>
      </c>
    </row>
    <row r="1909" spans="1:14" x14ac:dyDescent="0.2">
      <c r="A1909" s="612">
        <v>45431</v>
      </c>
      <c r="B1909" s="513" t="str">
        <f t="shared" si="20"/>
        <v>0519</v>
      </c>
      <c r="C1909" s="56">
        <v>2024</v>
      </c>
      <c r="D1909" s="613">
        <v>0</v>
      </c>
      <c r="E1909" s="613">
        <v>0</v>
      </c>
      <c r="F1909" s="613">
        <v>0</v>
      </c>
      <c r="G1909" s="613">
        <v>0</v>
      </c>
      <c r="H1909" s="613">
        <v>0</v>
      </c>
      <c r="I1909" s="613">
        <v>0</v>
      </c>
      <c r="J1909" s="613">
        <v>0</v>
      </c>
      <c r="K1909" s="614">
        <v>20</v>
      </c>
      <c r="L1909" s="614">
        <v>0</v>
      </c>
      <c r="N1909" s="603" t="s">
        <v>1046</v>
      </c>
    </row>
    <row r="1910" spans="1:14" x14ac:dyDescent="0.2">
      <c r="A1910" s="612">
        <v>45432</v>
      </c>
      <c r="B1910" s="513" t="str">
        <f t="shared" si="20"/>
        <v>0520</v>
      </c>
      <c r="C1910" s="56">
        <v>2024</v>
      </c>
      <c r="D1910" s="613">
        <v>0</v>
      </c>
      <c r="E1910" s="613">
        <v>0</v>
      </c>
      <c r="F1910" s="613">
        <v>0</v>
      </c>
      <c r="G1910" s="613">
        <v>0</v>
      </c>
      <c r="H1910" s="613">
        <v>0</v>
      </c>
      <c r="I1910" s="613">
        <v>0</v>
      </c>
      <c r="J1910" s="613">
        <v>0</v>
      </c>
      <c r="K1910" s="614">
        <v>27</v>
      </c>
      <c r="L1910" s="614">
        <v>0</v>
      </c>
      <c r="N1910" s="603" t="s">
        <v>1046</v>
      </c>
    </row>
    <row r="1911" spans="1:14" x14ac:dyDescent="0.2">
      <c r="A1911" s="612">
        <v>45433</v>
      </c>
      <c r="B1911" s="513" t="str">
        <f t="shared" si="20"/>
        <v>0521</v>
      </c>
      <c r="C1911" s="56">
        <v>2024</v>
      </c>
      <c r="D1911" s="613">
        <v>0</v>
      </c>
      <c r="E1911" s="613">
        <v>0</v>
      </c>
      <c r="F1911" s="613">
        <v>0</v>
      </c>
      <c r="G1911" s="613">
        <v>0</v>
      </c>
      <c r="H1911" s="613">
        <v>0</v>
      </c>
      <c r="I1911" s="613">
        <v>0</v>
      </c>
      <c r="J1911" s="613">
        <v>0</v>
      </c>
      <c r="K1911" s="614">
        <v>26</v>
      </c>
      <c r="L1911" s="614">
        <v>0</v>
      </c>
      <c r="N1911" s="603" t="s">
        <v>1046</v>
      </c>
    </row>
    <row r="1912" spans="1:14" x14ac:dyDescent="0.2">
      <c r="A1912" s="612">
        <v>45434</v>
      </c>
      <c r="B1912" s="513" t="str">
        <f t="shared" si="20"/>
        <v>0522</v>
      </c>
      <c r="C1912" s="56">
        <v>2024</v>
      </c>
      <c r="D1912" s="613">
        <v>0</v>
      </c>
      <c r="E1912" s="613">
        <v>0</v>
      </c>
      <c r="F1912" s="613">
        <v>0</v>
      </c>
      <c r="G1912" s="613">
        <v>0</v>
      </c>
      <c r="H1912" s="613">
        <v>0</v>
      </c>
      <c r="I1912" s="613">
        <v>0</v>
      </c>
      <c r="J1912" s="613">
        <v>0</v>
      </c>
      <c r="K1912" s="614">
        <v>36</v>
      </c>
      <c r="L1912" s="614">
        <v>0</v>
      </c>
      <c r="N1912" s="603" t="s">
        <v>1046</v>
      </c>
    </row>
    <row r="1913" spans="1:14" x14ac:dyDescent="0.2">
      <c r="A1913" s="612">
        <v>45435</v>
      </c>
      <c r="B1913" s="513" t="str">
        <f t="shared" si="20"/>
        <v>0523</v>
      </c>
      <c r="C1913" s="56">
        <v>2024</v>
      </c>
      <c r="D1913" s="613">
        <v>0</v>
      </c>
      <c r="E1913" s="613">
        <v>0</v>
      </c>
      <c r="F1913" s="613">
        <v>0</v>
      </c>
      <c r="G1913" s="613">
        <v>0</v>
      </c>
      <c r="H1913" s="613">
        <v>0</v>
      </c>
      <c r="I1913" s="613">
        <v>0</v>
      </c>
      <c r="J1913" s="613">
        <v>0</v>
      </c>
      <c r="K1913" s="614">
        <v>31</v>
      </c>
      <c r="L1913" s="614">
        <v>0</v>
      </c>
      <c r="N1913" s="603" t="s">
        <v>1046</v>
      </c>
    </row>
    <row r="1914" spans="1:14" x14ac:dyDescent="0.2">
      <c r="A1914" s="612">
        <v>45436</v>
      </c>
      <c r="B1914" s="513" t="str">
        <f t="shared" si="20"/>
        <v>0524</v>
      </c>
      <c r="C1914" s="56">
        <v>2024</v>
      </c>
      <c r="D1914" s="613">
        <v>0</v>
      </c>
      <c r="E1914" s="613">
        <v>0</v>
      </c>
      <c r="F1914" s="613">
        <v>0</v>
      </c>
      <c r="G1914" s="613">
        <v>0</v>
      </c>
      <c r="H1914" s="613">
        <v>0</v>
      </c>
      <c r="I1914" s="613">
        <v>0</v>
      </c>
      <c r="J1914" s="613">
        <v>0</v>
      </c>
      <c r="K1914" s="614">
        <v>73</v>
      </c>
      <c r="L1914" s="614">
        <v>0</v>
      </c>
      <c r="N1914" s="603" t="s">
        <v>1046</v>
      </c>
    </row>
    <row r="1915" spans="1:14" x14ac:dyDescent="0.2">
      <c r="A1915" s="612">
        <v>45437</v>
      </c>
      <c r="B1915" s="513" t="str">
        <f t="shared" si="20"/>
        <v>0525</v>
      </c>
      <c r="C1915" s="56">
        <v>2024</v>
      </c>
      <c r="D1915" s="613">
        <v>0</v>
      </c>
      <c r="E1915" s="613">
        <v>0</v>
      </c>
      <c r="F1915" s="613">
        <v>0</v>
      </c>
      <c r="G1915" s="613">
        <v>0</v>
      </c>
      <c r="H1915" s="613">
        <v>0</v>
      </c>
      <c r="I1915" s="613">
        <v>0</v>
      </c>
      <c r="J1915" s="613">
        <v>0</v>
      </c>
      <c r="K1915" s="614">
        <v>28</v>
      </c>
      <c r="L1915" s="614">
        <v>0</v>
      </c>
      <c r="N1915" s="603" t="s">
        <v>1046</v>
      </c>
    </row>
    <row r="1916" spans="1:14" x14ac:dyDescent="0.2">
      <c r="A1916" s="612">
        <v>45438</v>
      </c>
      <c r="B1916" s="513" t="str">
        <f t="shared" si="20"/>
        <v>0526</v>
      </c>
      <c r="C1916" s="56">
        <v>2024</v>
      </c>
      <c r="D1916" s="613">
        <v>0</v>
      </c>
      <c r="E1916" s="613">
        <v>0</v>
      </c>
      <c r="F1916" s="613">
        <v>0</v>
      </c>
      <c r="G1916" s="613">
        <v>0</v>
      </c>
      <c r="H1916" s="613">
        <v>0</v>
      </c>
      <c r="I1916" s="613">
        <v>0</v>
      </c>
      <c r="J1916" s="613">
        <v>1</v>
      </c>
      <c r="K1916" s="614">
        <v>87</v>
      </c>
      <c r="L1916" s="614">
        <v>0</v>
      </c>
      <c r="N1916" s="603" t="s">
        <v>1046</v>
      </c>
    </row>
    <row r="1917" spans="1:14" x14ac:dyDescent="0.2">
      <c r="A1917" s="612">
        <v>45439</v>
      </c>
      <c r="B1917" s="513" t="str">
        <f t="shared" si="20"/>
        <v>0527</v>
      </c>
      <c r="C1917" s="56">
        <v>2024</v>
      </c>
      <c r="D1917" s="613">
        <v>0</v>
      </c>
      <c r="E1917" s="613">
        <v>0</v>
      </c>
      <c r="F1917" s="613">
        <v>0</v>
      </c>
      <c r="G1917" s="613">
        <v>0</v>
      </c>
      <c r="H1917" s="613">
        <v>0</v>
      </c>
      <c r="I1917" s="613">
        <v>0</v>
      </c>
      <c r="J1917" s="613">
        <v>1</v>
      </c>
      <c r="K1917" s="614">
        <v>118</v>
      </c>
      <c r="L1917" s="614">
        <v>1</v>
      </c>
      <c r="N1917" s="603" t="s">
        <v>1046</v>
      </c>
    </row>
    <row r="1918" spans="1:14" x14ac:dyDescent="0.2">
      <c r="A1918" s="612">
        <v>45440</v>
      </c>
      <c r="B1918" s="513" t="str">
        <f t="shared" si="20"/>
        <v>0528</v>
      </c>
      <c r="C1918" s="56">
        <v>2024</v>
      </c>
      <c r="D1918" s="613">
        <v>0</v>
      </c>
      <c r="E1918" s="613">
        <v>0</v>
      </c>
      <c r="F1918" s="613">
        <v>0</v>
      </c>
      <c r="G1918" s="613">
        <v>0</v>
      </c>
      <c r="H1918" s="613">
        <v>0</v>
      </c>
      <c r="I1918" s="613">
        <v>0</v>
      </c>
      <c r="J1918" s="613">
        <v>0</v>
      </c>
      <c r="K1918" s="614">
        <v>29</v>
      </c>
      <c r="L1918" s="614">
        <v>0</v>
      </c>
      <c r="N1918" s="603" t="s">
        <v>1046</v>
      </c>
    </row>
    <row r="1919" spans="1:14" x14ac:dyDescent="0.2">
      <c r="A1919" s="612">
        <v>45441</v>
      </c>
      <c r="B1919" s="513" t="str">
        <f t="shared" si="20"/>
        <v>0529</v>
      </c>
      <c r="C1919" s="56">
        <v>2024</v>
      </c>
      <c r="D1919" s="613">
        <v>0</v>
      </c>
      <c r="E1919" s="613">
        <v>0</v>
      </c>
      <c r="F1919" s="613">
        <v>0</v>
      </c>
      <c r="G1919" s="613">
        <v>0</v>
      </c>
      <c r="H1919" s="613">
        <v>0</v>
      </c>
      <c r="I1919" s="613">
        <v>0</v>
      </c>
      <c r="J1919" s="613">
        <v>0</v>
      </c>
      <c r="K1919" s="614">
        <v>43</v>
      </c>
      <c r="L1919" s="614">
        <v>0</v>
      </c>
      <c r="N1919" s="603" t="s">
        <v>1046</v>
      </c>
    </row>
    <row r="1920" spans="1:14" x14ac:dyDescent="0.2">
      <c r="A1920" s="612">
        <v>45442</v>
      </c>
      <c r="B1920" s="513" t="str">
        <f t="shared" si="20"/>
        <v>0530</v>
      </c>
      <c r="C1920" s="56">
        <v>2024</v>
      </c>
      <c r="D1920" s="613">
        <v>0</v>
      </c>
      <c r="E1920" s="613">
        <v>0</v>
      </c>
      <c r="F1920" s="613">
        <v>0</v>
      </c>
      <c r="G1920" s="613">
        <v>0</v>
      </c>
      <c r="H1920" s="613">
        <v>0</v>
      </c>
      <c r="I1920" s="613">
        <v>0</v>
      </c>
      <c r="J1920" s="613">
        <v>0</v>
      </c>
      <c r="K1920" s="614">
        <v>20</v>
      </c>
      <c r="L1920" s="614">
        <v>0</v>
      </c>
      <c r="N1920" s="603" t="s">
        <v>1046</v>
      </c>
    </row>
    <row r="1921" spans="1:14" x14ac:dyDescent="0.2">
      <c r="A1921" s="612">
        <v>45443</v>
      </c>
      <c r="B1921" s="513" t="str">
        <f t="shared" si="20"/>
        <v>0531</v>
      </c>
      <c r="C1921" s="56">
        <v>2024</v>
      </c>
      <c r="D1921" s="613">
        <v>0</v>
      </c>
      <c r="E1921" s="613">
        <v>0</v>
      </c>
      <c r="F1921" s="613">
        <v>0</v>
      </c>
      <c r="G1921" s="613">
        <v>0</v>
      </c>
      <c r="H1921" s="613">
        <v>0</v>
      </c>
      <c r="I1921" s="613">
        <v>0</v>
      </c>
      <c r="J1921" s="613">
        <v>0</v>
      </c>
      <c r="K1921" s="614">
        <v>164</v>
      </c>
      <c r="L1921" s="614">
        <v>1</v>
      </c>
      <c r="N1921" s="603" t="s">
        <v>1046</v>
      </c>
    </row>
    <row r="1922" spans="1:14" x14ac:dyDescent="0.2">
      <c r="A1922" s="612">
        <v>45444</v>
      </c>
      <c r="B1922" s="513" t="str">
        <f t="shared" si="20"/>
        <v>0601</v>
      </c>
      <c r="C1922" s="56">
        <v>2024</v>
      </c>
      <c r="D1922" s="613">
        <v>0</v>
      </c>
      <c r="E1922" s="613">
        <v>0</v>
      </c>
      <c r="F1922" s="613">
        <v>0</v>
      </c>
      <c r="G1922" s="613">
        <v>0</v>
      </c>
      <c r="H1922" s="613">
        <v>0</v>
      </c>
      <c r="I1922" s="613">
        <v>0</v>
      </c>
      <c r="J1922" s="613">
        <v>0</v>
      </c>
      <c r="K1922" s="614">
        <v>171</v>
      </c>
      <c r="L1922" s="614">
        <v>0</v>
      </c>
      <c r="N1922" s="603" t="s">
        <v>1046</v>
      </c>
    </row>
    <row r="1923" spans="1:14" x14ac:dyDescent="0.2">
      <c r="A1923" s="612">
        <v>45445</v>
      </c>
      <c r="B1923" s="513" t="str">
        <f t="shared" si="20"/>
        <v>0602</v>
      </c>
      <c r="C1923" s="56">
        <v>2024</v>
      </c>
      <c r="D1923" s="613">
        <v>0</v>
      </c>
      <c r="E1923" s="613">
        <v>0</v>
      </c>
      <c r="F1923" s="613">
        <v>0</v>
      </c>
      <c r="G1923" s="613">
        <v>0</v>
      </c>
      <c r="H1923" s="613">
        <v>0</v>
      </c>
      <c r="I1923" s="613">
        <v>0</v>
      </c>
      <c r="J1923" s="613">
        <v>0</v>
      </c>
      <c r="K1923" s="614">
        <v>173</v>
      </c>
      <c r="L1923" s="614">
        <v>0</v>
      </c>
      <c r="N1923" s="603" t="s">
        <v>1046</v>
      </c>
    </row>
    <row r="1924" spans="1:14" x14ac:dyDescent="0.2">
      <c r="A1924" s="612">
        <v>45446</v>
      </c>
      <c r="B1924" s="513" t="str">
        <f t="shared" si="20"/>
        <v>0603</v>
      </c>
      <c r="C1924" s="56">
        <v>2024</v>
      </c>
      <c r="D1924" s="613">
        <v>0</v>
      </c>
      <c r="E1924" s="613">
        <v>0</v>
      </c>
      <c r="F1924" s="613">
        <v>0</v>
      </c>
      <c r="G1924" s="613">
        <v>0</v>
      </c>
      <c r="H1924" s="613">
        <v>0</v>
      </c>
      <c r="I1924" s="613">
        <v>0</v>
      </c>
      <c r="J1924" s="613">
        <v>0</v>
      </c>
      <c r="K1924" s="614">
        <v>242</v>
      </c>
      <c r="L1924" s="614">
        <v>0</v>
      </c>
      <c r="N1924" s="603" t="s">
        <v>1046</v>
      </c>
    </row>
    <row r="1925" spans="1:14" x14ac:dyDescent="0.2">
      <c r="A1925" s="612">
        <v>45447</v>
      </c>
      <c r="B1925" s="513" t="str">
        <f t="shared" si="20"/>
        <v>0604</v>
      </c>
      <c r="C1925" s="56">
        <v>2024</v>
      </c>
      <c r="D1925" s="613">
        <v>0</v>
      </c>
      <c r="E1925" s="613">
        <v>0</v>
      </c>
      <c r="F1925" s="613">
        <v>0</v>
      </c>
      <c r="G1925" s="613">
        <v>0</v>
      </c>
      <c r="H1925" s="613">
        <v>0</v>
      </c>
      <c r="I1925" s="613">
        <v>0</v>
      </c>
      <c r="J1925" s="613">
        <v>0</v>
      </c>
      <c r="K1925" s="614">
        <v>86</v>
      </c>
      <c r="L1925" s="614">
        <v>0</v>
      </c>
      <c r="N1925" s="603" t="s">
        <v>1046</v>
      </c>
    </row>
    <row r="1926" spans="1:14" x14ac:dyDescent="0.2">
      <c r="A1926" s="612">
        <v>45448</v>
      </c>
      <c r="B1926" s="513" t="str">
        <f t="shared" si="20"/>
        <v>0605</v>
      </c>
      <c r="C1926" s="56">
        <v>2024</v>
      </c>
      <c r="D1926" s="613">
        <v>0</v>
      </c>
      <c r="E1926" s="613">
        <v>0</v>
      </c>
      <c r="F1926" s="613">
        <v>0</v>
      </c>
      <c r="G1926" s="613">
        <v>0</v>
      </c>
      <c r="H1926" s="613">
        <v>0</v>
      </c>
      <c r="I1926" s="613">
        <v>0</v>
      </c>
      <c r="J1926" s="613">
        <v>0.5</v>
      </c>
      <c r="K1926" s="614">
        <v>91.5</v>
      </c>
      <c r="L1926" s="614">
        <v>3.5</v>
      </c>
      <c r="N1926" s="603" t="s">
        <v>1046</v>
      </c>
    </row>
    <row r="1927" spans="1:14" x14ac:dyDescent="0.2">
      <c r="A1927" s="612">
        <v>45449</v>
      </c>
      <c r="B1927" s="513" t="str">
        <f t="shared" si="20"/>
        <v>0606</v>
      </c>
      <c r="C1927" s="56">
        <v>2024</v>
      </c>
      <c r="D1927" s="613">
        <v>0</v>
      </c>
      <c r="E1927" s="613">
        <v>0</v>
      </c>
      <c r="F1927" s="613">
        <v>0</v>
      </c>
      <c r="G1927" s="613">
        <v>0</v>
      </c>
      <c r="H1927" s="613">
        <v>0</v>
      </c>
      <c r="I1927" s="613">
        <v>0</v>
      </c>
      <c r="J1927" s="613">
        <v>2</v>
      </c>
      <c r="K1927" s="614">
        <v>101.5</v>
      </c>
      <c r="L1927" s="614">
        <v>1</v>
      </c>
      <c r="N1927" s="603" t="s">
        <v>1046</v>
      </c>
    </row>
    <row r="1928" spans="1:14" x14ac:dyDescent="0.2">
      <c r="A1928" s="612">
        <v>45450</v>
      </c>
      <c r="B1928" s="513" t="str">
        <f t="shared" si="20"/>
        <v>0607</v>
      </c>
      <c r="C1928" s="56">
        <v>2024</v>
      </c>
      <c r="D1928" s="613">
        <v>0</v>
      </c>
      <c r="E1928" s="613">
        <v>0</v>
      </c>
      <c r="F1928" s="613">
        <v>0</v>
      </c>
      <c r="G1928" s="613">
        <v>0</v>
      </c>
      <c r="H1928" s="613">
        <v>0</v>
      </c>
      <c r="I1928" s="613">
        <v>0</v>
      </c>
      <c r="J1928" s="613">
        <v>4</v>
      </c>
      <c r="K1928" s="614">
        <v>217</v>
      </c>
      <c r="L1928" s="614">
        <v>0</v>
      </c>
      <c r="N1928" s="603" t="s">
        <v>1046</v>
      </c>
    </row>
    <row r="1929" spans="1:14" x14ac:dyDescent="0.2">
      <c r="A1929" s="612">
        <v>45451</v>
      </c>
      <c r="B1929" s="513" t="str">
        <f t="shared" si="20"/>
        <v>0608</v>
      </c>
      <c r="C1929" s="56">
        <v>2024</v>
      </c>
      <c r="D1929" s="613">
        <v>0</v>
      </c>
      <c r="E1929" s="613">
        <v>0</v>
      </c>
      <c r="F1929" s="613">
        <v>0</v>
      </c>
      <c r="G1929" s="613">
        <v>0</v>
      </c>
      <c r="H1929" s="613">
        <v>0</v>
      </c>
      <c r="I1929" s="613">
        <v>0</v>
      </c>
      <c r="J1929" s="613">
        <v>0</v>
      </c>
      <c r="K1929" s="614">
        <v>413</v>
      </c>
      <c r="L1929" s="614">
        <v>5</v>
      </c>
      <c r="N1929" s="603" t="s">
        <v>1046</v>
      </c>
    </row>
    <row r="1930" spans="1:14" x14ac:dyDescent="0.2">
      <c r="A1930" s="612">
        <v>45452</v>
      </c>
      <c r="B1930" s="513" t="str">
        <f t="shared" si="20"/>
        <v>0609</v>
      </c>
      <c r="C1930" s="56">
        <v>2024</v>
      </c>
      <c r="D1930" s="613">
        <v>0</v>
      </c>
      <c r="E1930" s="613">
        <v>0</v>
      </c>
      <c r="F1930" s="613">
        <v>0</v>
      </c>
      <c r="G1930" s="613">
        <v>0</v>
      </c>
      <c r="H1930" s="613">
        <v>0</v>
      </c>
      <c r="I1930" s="613">
        <v>0</v>
      </c>
      <c r="J1930" s="613">
        <v>0</v>
      </c>
      <c r="K1930" s="614">
        <v>853</v>
      </c>
      <c r="L1930" s="614">
        <v>43</v>
      </c>
      <c r="N1930" s="603" t="s">
        <v>1046</v>
      </c>
    </row>
    <row r="1931" spans="1:14" x14ac:dyDescent="0.2">
      <c r="A1931" s="612">
        <v>45453</v>
      </c>
      <c r="B1931" s="513" t="str">
        <f t="shared" si="20"/>
        <v>0610</v>
      </c>
      <c r="C1931" s="56">
        <v>2024</v>
      </c>
      <c r="D1931" s="613">
        <v>0</v>
      </c>
      <c r="E1931" s="613">
        <v>0</v>
      </c>
      <c r="F1931" s="613">
        <v>0</v>
      </c>
      <c r="G1931" s="613">
        <v>0</v>
      </c>
      <c r="H1931" s="613">
        <v>0</v>
      </c>
      <c r="I1931" s="613">
        <v>0</v>
      </c>
      <c r="J1931" s="613">
        <v>0</v>
      </c>
      <c r="K1931" s="614">
        <v>1114</v>
      </c>
      <c r="L1931" s="614">
        <v>0</v>
      </c>
      <c r="N1931" s="603" t="s">
        <v>1046</v>
      </c>
    </row>
    <row r="1932" spans="1:14" x14ac:dyDescent="0.2">
      <c r="A1932" s="612">
        <v>45454</v>
      </c>
      <c r="B1932" s="513" t="str">
        <f t="shared" si="20"/>
        <v>0611</v>
      </c>
      <c r="C1932" s="56">
        <v>2024</v>
      </c>
      <c r="D1932" s="613">
        <v>0</v>
      </c>
      <c r="E1932" s="613">
        <v>0</v>
      </c>
      <c r="F1932" s="613">
        <v>0</v>
      </c>
      <c r="G1932" s="613">
        <v>0</v>
      </c>
      <c r="H1932" s="613">
        <v>0</v>
      </c>
      <c r="I1932" s="613">
        <v>0</v>
      </c>
      <c r="J1932" s="613">
        <v>0</v>
      </c>
      <c r="K1932" s="614">
        <v>970</v>
      </c>
      <c r="L1932" s="614">
        <v>0</v>
      </c>
      <c r="N1932" s="603" t="s">
        <v>1046</v>
      </c>
    </row>
    <row r="1933" spans="1:14" x14ac:dyDescent="0.2">
      <c r="A1933" s="612">
        <v>45455</v>
      </c>
      <c r="B1933" s="513" t="str">
        <f t="shared" si="20"/>
        <v>0612</v>
      </c>
      <c r="C1933" s="56">
        <v>2024</v>
      </c>
      <c r="D1933" s="613">
        <v>0</v>
      </c>
      <c r="E1933" s="613">
        <v>0</v>
      </c>
      <c r="F1933" s="613">
        <v>0</v>
      </c>
      <c r="G1933" s="613">
        <v>0</v>
      </c>
      <c r="H1933" s="613">
        <v>0</v>
      </c>
      <c r="I1933" s="613">
        <v>0</v>
      </c>
      <c r="J1933" s="613">
        <v>0</v>
      </c>
      <c r="K1933" s="614">
        <v>685</v>
      </c>
      <c r="L1933" s="614">
        <v>96</v>
      </c>
      <c r="N1933" s="603" t="s">
        <v>1046</v>
      </c>
    </row>
    <row r="1934" spans="1:14" x14ac:dyDescent="0.2">
      <c r="A1934" s="612">
        <v>45456</v>
      </c>
      <c r="B1934" s="513" t="str">
        <f t="shared" si="20"/>
        <v>0613</v>
      </c>
      <c r="C1934" s="56">
        <v>2024</v>
      </c>
      <c r="D1934" s="613">
        <v>0</v>
      </c>
      <c r="E1934" s="613">
        <v>0</v>
      </c>
      <c r="F1934" s="613">
        <v>0</v>
      </c>
      <c r="G1934" s="613">
        <v>0</v>
      </c>
      <c r="H1934" s="613">
        <v>0</v>
      </c>
      <c r="I1934" s="613">
        <v>0</v>
      </c>
      <c r="J1934" s="613">
        <v>0</v>
      </c>
      <c r="K1934" s="614">
        <v>224</v>
      </c>
      <c r="L1934" s="614">
        <v>48</v>
      </c>
      <c r="N1934" s="603" t="s">
        <v>1046</v>
      </c>
    </row>
    <row r="1935" spans="1:14" x14ac:dyDescent="0.2">
      <c r="A1935" s="612">
        <v>45457</v>
      </c>
      <c r="B1935" s="513" t="str">
        <f t="shared" si="20"/>
        <v>0614</v>
      </c>
      <c r="C1935" s="56">
        <v>2024</v>
      </c>
      <c r="D1935" s="613">
        <v>0</v>
      </c>
      <c r="E1935" s="613">
        <v>0</v>
      </c>
      <c r="F1935" s="613">
        <v>0</v>
      </c>
      <c r="G1935" s="613">
        <v>0</v>
      </c>
      <c r="H1935" s="613">
        <v>0</v>
      </c>
      <c r="I1935" s="613">
        <v>0</v>
      </c>
      <c r="J1935" s="613">
        <v>1</v>
      </c>
      <c r="K1935" s="614">
        <v>682</v>
      </c>
      <c r="L1935" s="614">
        <v>204</v>
      </c>
      <c r="N1935" s="603" t="s">
        <v>1046</v>
      </c>
    </row>
    <row r="1936" spans="1:14" x14ac:dyDescent="0.2">
      <c r="A1936" s="612">
        <v>45458</v>
      </c>
      <c r="B1936" s="513" t="str">
        <f t="shared" si="20"/>
        <v>0615</v>
      </c>
      <c r="C1936" s="56">
        <v>2024</v>
      </c>
      <c r="D1936" s="613">
        <v>0</v>
      </c>
      <c r="E1936" s="613">
        <v>0</v>
      </c>
      <c r="F1936" s="613">
        <v>0</v>
      </c>
      <c r="G1936" s="613">
        <v>0</v>
      </c>
      <c r="H1936" s="613">
        <v>0</v>
      </c>
      <c r="I1936" s="613">
        <v>0</v>
      </c>
      <c r="J1936" s="613">
        <v>0</v>
      </c>
      <c r="K1936" s="614">
        <v>461</v>
      </c>
      <c r="L1936" s="614">
        <v>175</v>
      </c>
      <c r="N1936" s="603" t="s">
        <v>1046</v>
      </c>
    </row>
    <row r="1937" spans="1:14" x14ac:dyDescent="0.2">
      <c r="A1937" s="612">
        <v>45459</v>
      </c>
      <c r="B1937" s="513" t="str">
        <f t="shared" si="20"/>
        <v>0616</v>
      </c>
      <c r="C1937" s="56">
        <v>2024</v>
      </c>
      <c r="D1937" s="613">
        <v>0</v>
      </c>
      <c r="E1937" s="613">
        <v>0</v>
      </c>
      <c r="F1937" s="613">
        <v>0</v>
      </c>
      <c r="G1937" s="613">
        <v>0</v>
      </c>
      <c r="H1937" s="613">
        <v>0</v>
      </c>
      <c r="I1937" s="613">
        <v>0</v>
      </c>
      <c r="J1937" s="613">
        <v>0</v>
      </c>
      <c r="K1937" s="614">
        <v>442</v>
      </c>
      <c r="L1937" s="614">
        <v>167</v>
      </c>
      <c r="N1937" s="603" t="s">
        <v>1046</v>
      </c>
    </row>
    <row r="1938" spans="1:14" x14ac:dyDescent="0.2">
      <c r="A1938" s="612">
        <v>45460</v>
      </c>
      <c r="B1938" s="513" t="str">
        <f t="shared" si="20"/>
        <v>0617</v>
      </c>
      <c r="C1938" s="56">
        <v>2024</v>
      </c>
      <c r="D1938" s="613">
        <v>0</v>
      </c>
      <c r="E1938" s="613">
        <v>0</v>
      </c>
      <c r="F1938" s="613">
        <v>0</v>
      </c>
      <c r="G1938" s="613">
        <v>0</v>
      </c>
      <c r="H1938" s="613">
        <v>0</v>
      </c>
      <c r="I1938" s="613">
        <v>0</v>
      </c>
      <c r="J1938" s="613">
        <v>0</v>
      </c>
      <c r="K1938" s="614">
        <v>992</v>
      </c>
      <c r="L1938" s="614">
        <v>0</v>
      </c>
      <c r="N1938" s="603" t="s">
        <v>1046</v>
      </c>
    </row>
    <row r="1939" spans="1:14" x14ac:dyDescent="0.2">
      <c r="A1939" s="612">
        <v>45461</v>
      </c>
      <c r="B1939" s="513" t="str">
        <f t="shared" si="20"/>
        <v>0618</v>
      </c>
      <c r="C1939" s="56">
        <v>2024</v>
      </c>
      <c r="D1939" s="613">
        <v>0</v>
      </c>
      <c r="E1939" s="613">
        <v>0</v>
      </c>
      <c r="F1939" s="613">
        <v>0</v>
      </c>
      <c r="G1939" s="613">
        <v>0</v>
      </c>
      <c r="H1939" s="613">
        <v>0</v>
      </c>
      <c r="I1939" s="613">
        <v>0</v>
      </c>
      <c r="J1939" s="613">
        <v>0</v>
      </c>
      <c r="K1939" s="614">
        <v>745</v>
      </c>
      <c r="L1939" s="614">
        <v>505</v>
      </c>
      <c r="N1939" s="603" t="s">
        <v>1046</v>
      </c>
    </row>
    <row r="1940" spans="1:14" x14ac:dyDescent="0.2">
      <c r="A1940" s="612">
        <v>45462</v>
      </c>
      <c r="B1940" s="513" t="str">
        <f t="shared" si="20"/>
        <v>0619</v>
      </c>
      <c r="C1940" s="56">
        <v>2024</v>
      </c>
      <c r="D1940" s="613">
        <v>0</v>
      </c>
      <c r="E1940" s="613">
        <v>0</v>
      </c>
      <c r="F1940" s="613">
        <v>0</v>
      </c>
      <c r="G1940" s="613">
        <v>0</v>
      </c>
      <c r="H1940" s="613">
        <v>0</v>
      </c>
      <c r="I1940" s="613">
        <v>0</v>
      </c>
      <c r="J1940" s="613">
        <v>0</v>
      </c>
      <c r="K1940" s="614">
        <v>736</v>
      </c>
      <c r="L1940" s="614">
        <v>433</v>
      </c>
      <c r="N1940" s="603" t="s">
        <v>1046</v>
      </c>
    </row>
    <row r="1941" spans="1:14" x14ac:dyDescent="0.2">
      <c r="A1941" s="612">
        <v>45463</v>
      </c>
      <c r="B1941" s="513" t="str">
        <f t="shared" si="20"/>
        <v>0620</v>
      </c>
      <c r="C1941" s="56">
        <v>2024</v>
      </c>
      <c r="D1941" s="613">
        <v>0</v>
      </c>
      <c r="E1941" s="613">
        <v>0</v>
      </c>
      <c r="F1941" s="613">
        <v>0</v>
      </c>
      <c r="G1941" s="613">
        <v>0</v>
      </c>
      <c r="H1941" s="613">
        <v>0</v>
      </c>
      <c r="I1941" s="613">
        <v>0</v>
      </c>
      <c r="J1941" s="613">
        <v>0</v>
      </c>
      <c r="K1941" s="614">
        <v>1573</v>
      </c>
      <c r="L1941" s="614">
        <v>728</v>
      </c>
      <c r="N1941" s="603" t="s">
        <v>1046</v>
      </c>
    </row>
    <row r="1942" spans="1:14" x14ac:dyDescent="0.2">
      <c r="A1942" s="612">
        <v>45464</v>
      </c>
      <c r="B1942" s="513" t="str">
        <f t="shared" si="20"/>
        <v>0621</v>
      </c>
      <c r="C1942" s="56">
        <v>2024</v>
      </c>
      <c r="D1942" s="613">
        <v>0</v>
      </c>
      <c r="E1942" s="613">
        <v>0</v>
      </c>
      <c r="F1942" s="613">
        <v>0</v>
      </c>
      <c r="G1942" s="613">
        <v>0</v>
      </c>
      <c r="H1942" s="613">
        <v>0</v>
      </c>
      <c r="I1942" s="613">
        <v>0</v>
      </c>
      <c r="J1942" s="613">
        <v>0</v>
      </c>
      <c r="K1942" s="614">
        <v>2015</v>
      </c>
      <c r="L1942" s="614">
        <v>971</v>
      </c>
      <c r="N1942" s="603" t="s">
        <v>1046</v>
      </c>
    </row>
    <row r="1943" spans="1:14" x14ac:dyDescent="0.2">
      <c r="A1943" s="612">
        <v>45465</v>
      </c>
      <c r="B1943" s="513" t="str">
        <f t="shared" si="20"/>
        <v>0622</v>
      </c>
      <c r="C1943" s="56">
        <v>2024</v>
      </c>
      <c r="D1943" s="613">
        <v>0</v>
      </c>
      <c r="E1943" s="613">
        <v>0</v>
      </c>
      <c r="F1943" s="613">
        <v>0</v>
      </c>
      <c r="G1943" s="613">
        <v>0</v>
      </c>
      <c r="H1943" s="613">
        <v>0</v>
      </c>
      <c r="I1943" s="613">
        <v>0</v>
      </c>
      <c r="J1943" s="613">
        <v>0</v>
      </c>
      <c r="K1943" s="614">
        <v>456</v>
      </c>
      <c r="L1943" s="614">
        <v>179</v>
      </c>
      <c r="N1943" s="603" t="s">
        <v>1046</v>
      </c>
    </row>
    <row r="1944" spans="1:14" x14ac:dyDescent="0.2">
      <c r="A1944" s="612">
        <v>45466</v>
      </c>
      <c r="B1944" s="513" t="str">
        <f t="shared" si="20"/>
        <v>0623</v>
      </c>
      <c r="C1944" s="56">
        <v>2024</v>
      </c>
      <c r="D1944" s="613">
        <v>0</v>
      </c>
      <c r="E1944" s="613">
        <v>0</v>
      </c>
      <c r="F1944" s="613">
        <v>0</v>
      </c>
      <c r="G1944" s="613">
        <v>0</v>
      </c>
      <c r="H1944" s="613">
        <v>0</v>
      </c>
      <c r="I1944" s="613">
        <v>0</v>
      </c>
      <c r="J1944" s="613">
        <v>0</v>
      </c>
      <c r="K1944" s="614">
        <v>171</v>
      </c>
      <c r="L1944" s="614">
        <v>242</v>
      </c>
      <c r="N1944" s="603" t="s">
        <v>1046</v>
      </c>
    </row>
    <row r="1945" spans="1:14" x14ac:dyDescent="0.2">
      <c r="A1945" s="612">
        <v>45467</v>
      </c>
      <c r="B1945" s="513" t="str">
        <f t="shared" si="20"/>
        <v>0624</v>
      </c>
      <c r="C1945" s="56">
        <v>2024</v>
      </c>
      <c r="D1945" s="613">
        <v>0</v>
      </c>
      <c r="E1945" s="613">
        <v>0</v>
      </c>
      <c r="F1945" s="613">
        <v>0</v>
      </c>
      <c r="G1945" s="613">
        <v>0</v>
      </c>
      <c r="H1945" s="613">
        <v>0</v>
      </c>
      <c r="I1945" s="613">
        <v>0</v>
      </c>
      <c r="J1945" s="613">
        <v>0</v>
      </c>
      <c r="K1945" s="614">
        <v>288</v>
      </c>
      <c r="L1945" s="614">
        <v>96</v>
      </c>
      <c r="N1945" s="603" t="s">
        <v>1046</v>
      </c>
    </row>
    <row r="1946" spans="1:14" x14ac:dyDescent="0.2">
      <c r="A1946" s="612">
        <v>45468</v>
      </c>
      <c r="B1946" s="513" t="str">
        <f t="shared" si="20"/>
        <v>0625</v>
      </c>
      <c r="C1946" s="56">
        <v>2024</v>
      </c>
      <c r="D1946" s="613">
        <v>0</v>
      </c>
      <c r="E1946" s="613">
        <v>0</v>
      </c>
      <c r="F1946" s="613">
        <v>0</v>
      </c>
      <c r="G1946" s="613">
        <v>0</v>
      </c>
      <c r="H1946" s="613">
        <v>0</v>
      </c>
      <c r="I1946" s="613">
        <v>0</v>
      </c>
      <c r="J1946" s="613">
        <v>0</v>
      </c>
      <c r="K1946" s="614">
        <v>3022</v>
      </c>
      <c r="L1946" s="614">
        <v>2008</v>
      </c>
      <c r="N1946" s="603" t="s">
        <v>1046</v>
      </c>
    </row>
    <row r="1947" spans="1:14" x14ac:dyDescent="0.2">
      <c r="A1947" s="612">
        <v>45469</v>
      </c>
      <c r="B1947" s="513" t="str">
        <f t="shared" si="20"/>
        <v>0626</v>
      </c>
      <c r="C1947" s="56">
        <v>2024</v>
      </c>
      <c r="D1947" s="613">
        <v>0</v>
      </c>
      <c r="E1947" s="613">
        <v>0</v>
      </c>
      <c r="F1947" s="613">
        <v>0</v>
      </c>
      <c r="G1947" s="613">
        <v>0</v>
      </c>
      <c r="H1947" s="613">
        <v>0</v>
      </c>
      <c r="I1947" s="613">
        <v>0</v>
      </c>
      <c r="J1947" s="613">
        <v>0</v>
      </c>
      <c r="K1947" s="614">
        <v>2196</v>
      </c>
      <c r="L1947" s="614">
        <v>1509</v>
      </c>
      <c r="N1947" s="603" t="s">
        <v>1046</v>
      </c>
    </row>
    <row r="1948" spans="1:14" x14ac:dyDescent="0.2">
      <c r="A1948" s="612">
        <v>45470</v>
      </c>
      <c r="B1948" s="513" t="str">
        <f t="shared" si="20"/>
        <v>0627</v>
      </c>
      <c r="C1948" s="56">
        <v>2024</v>
      </c>
      <c r="D1948" s="613">
        <v>0</v>
      </c>
      <c r="E1948" s="613">
        <v>0</v>
      </c>
      <c r="F1948" s="613">
        <v>0</v>
      </c>
      <c r="G1948" s="613">
        <v>0</v>
      </c>
      <c r="H1948" s="613">
        <v>0</v>
      </c>
      <c r="I1948" s="613">
        <v>0</v>
      </c>
      <c r="J1948" s="613">
        <v>0</v>
      </c>
      <c r="K1948" s="614">
        <v>1632</v>
      </c>
      <c r="L1948" s="614">
        <v>1116</v>
      </c>
      <c r="N1948" s="603" t="s">
        <v>1046</v>
      </c>
    </row>
    <row r="1949" spans="1:14" x14ac:dyDescent="0.2">
      <c r="A1949" s="612">
        <v>45471</v>
      </c>
      <c r="B1949" s="513" t="str">
        <f t="shared" si="20"/>
        <v>0628</v>
      </c>
      <c r="C1949" s="56">
        <v>2024</v>
      </c>
      <c r="D1949" s="613">
        <v>0</v>
      </c>
      <c r="E1949" s="613">
        <v>0</v>
      </c>
      <c r="F1949" s="613">
        <v>0</v>
      </c>
      <c r="G1949" s="613">
        <v>0</v>
      </c>
      <c r="H1949" s="613">
        <v>0</v>
      </c>
      <c r="I1949" s="613">
        <v>0</v>
      </c>
      <c r="J1949" s="613">
        <v>3</v>
      </c>
      <c r="K1949" s="614">
        <v>3273</v>
      </c>
      <c r="L1949" s="614">
        <v>0</v>
      </c>
      <c r="N1949" s="603" t="s">
        <v>1046</v>
      </c>
    </row>
    <row r="1950" spans="1:14" x14ac:dyDescent="0.2">
      <c r="A1950" s="612">
        <v>45472</v>
      </c>
      <c r="B1950" s="513" t="str">
        <f t="shared" si="20"/>
        <v>0629</v>
      </c>
      <c r="C1950" s="56">
        <v>2024</v>
      </c>
      <c r="D1950" s="613">
        <v>0</v>
      </c>
      <c r="E1950" s="613">
        <v>0</v>
      </c>
      <c r="F1950" s="613">
        <v>0</v>
      </c>
      <c r="G1950" s="613">
        <v>0</v>
      </c>
      <c r="H1950" s="613">
        <v>0</v>
      </c>
      <c r="I1950" s="613">
        <v>0</v>
      </c>
      <c r="J1950" s="613">
        <v>0</v>
      </c>
      <c r="K1950" s="614">
        <v>7709</v>
      </c>
      <c r="L1950" s="614">
        <v>0</v>
      </c>
      <c r="N1950" s="603" t="s">
        <v>1046</v>
      </c>
    </row>
    <row r="1951" spans="1:14" x14ac:dyDescent="0.2">
      <c r="A1951" s="612">
        <v>45473</v>
      </c>
      <c r="B1951" s="513" t="str">
        <f t="shared" si="20"/>
        <v>0630</v>
      </c>
      <c r="C1951" s="56">
        <v>2024</v>
      </c>
      <c r="D1951" s="613">
        <v>0</v>
      </c>
      <c r="E1951" s="613">
        <v>0</v>
      </c>
      <c r="F1951" s="613">
        <v>0</v>
      </c>
      <c r="G1951" s="613">
        <v>0</v>
      </c>
      <c r="H1951" s="613">
        <v>0</v>
      </c>
      <c r="I1951" s="613">
        <v>0</v>
      </c>
      <c r="J1951" s="613">
        <v>2</v>
      </c>
      <c r="K1951" s="614">
        <v>4796</v>
      </c>
      <c r="L1951" s="614">
        <v>0</v>
      </c>
      <c r="N1951" s="603" t="s">
        <v>1046</v>
      </c>
    </row>
    <row r="1952" spans="1:14" x14ac:dyDescent="0.2">
      <c r="A1952" s="612">
        <v>45474</v>
      </c>
      <c r="B1952" s="513" t="str">
        <f t="shared" si="20"/>
        <v>0701</v>
      </c>
      <c r="C1952" s="56">
        <v>2024</v>
      </c>
      <c r="D1952" s="613">
        <v>0</v>
      </c>
      <c r="E1952" s="613">
        <v>0</v>
      </c>
      <c r="F1952" s="613">
        <v>0</v>
      </c>
      <c r="G1952" s="613">
        <v>0</v>
      </c>
      <c r="H1952" s="613">
        <v>0</v>
      </c>
      <c r="I1952" s="613">
        <v>0</v>
      </c>
      <c r="J1952" s="613">
        <v>0</v>
      </c>
      <c r="K1952" s="614">
        <v>2241</v>
      </c>
      <c r="L1952" s="614">
        <v>0</v>
      </c>
      <c r="N1952" s="603" t="s">
        <v>1046</v>
      </c>
    </row>
    <row r="1953" spans="1:14" x14ac:dyDescent="0.2">
      <c r="A1953" s="612">
        <v>45475</v>
      </c>
      <c r="B1953" s="513" t="str">
        <f t="shared" si="20"/>
        <v>0702</v>
      </c>
      <c r="C1953" s="56">
        <v>2024</v>
      </c>
      <c r="D1953" s="613">
        <v>0</v>
      </c>
      <c r="E1953" s="613">
        <v>0</v>
      </c>
      <c r="F1953" s="613">
        <v>0</v>
      </c>
      <c r="G1953" s="613">
        <v>0</v>
      </c>
      <c r="H1953" s="613">
        <v>0</v>
      </c>
      <c r="I1953" s="613">
        <v>0</v>
      </c>
      <c r="J1953" s="613">
        <v>0</v>
      </c>
      <c r="K1953" s="614">
        <v>3322</v>
      </c>
      <c r="L1953" s="614">
        <v>0</v>
      </c>
      <c r="N1953" s="603" t="s">
        <v>1046</v>
      </c>
    </row>
    <row r="1954" spans="1:14" x14ac:dyDescent="0.2">
      <c r="A1954" s="612">
        <v>45476</v>
      </c>
      <c r="B1954" s="513" t="str">
        <f t="shared" si="20"/>
        <v>0703</v>
      </c>
      <c r="C1954" s="56">
        <v>2024</v>
      </c>
      <c r="D1954" s="613">
        <v>0</v>
      </c>
      <c r="E1954" s="613">
        <v>0</v>
      </c>
      <c r="F1954" s="613">
        <v>0</v>
      </c>
      <c r="G1954" s="613">
        <v>0</v>
      </c>
      <c r="H1954" s="613">
        <v>0</v>
      </c>
      <c r="I1954" s="613">
        <v>0</v>
      </c>
      <c r="J1954" s="613">
        <v>0</v>
      </c>
      <c r="K1954" s="614">
        <v>3030</v>
      </c>
      <c r="L1954" s="614">
        <v>0</v>
      </c>
      <c r="N1954" s="603" t="s">
        <v>1046</v>
      </c>
    </row>
    <row r="1955" spans="1:14" x14ac:dyDescent="0.2">
      <c r="A1955" s="612">
        <v>45477</v>
      </c>
      <c r="B1955" s="513" t="str">
        <f t="shared" si="20"/>
        <v>0704</v>
      </c>
      <c r="C1955" s="56">
        <v>2024</v>
      </c>
      <c r="D1955" s="613">
        <v>0</v>
      </c>
      <c r="E1955" s="613">
        <v>0</v>
      </c>
      <c r="F1955" s="613">
        <v>0</v>
      </c>
      <c r="G1955" s="613">
        <v>0</v>
      </c>
      <c r="H1955" s="613">
        <v>0</v>
      </c>
      <c r="I1955" s="613">
        <v>0</v>
      </c>
      <c r="J1955" s="613">
        <v>0</v>
      </c>
      <c r="K1955" s="614">
        <v>1948</v>
      </c>
      <c r="L1955" s="614">
        <v>0</v>
      </c>
      <c r="N1955" s="603" t="s">
        <v>1046</v>
      </c>
    </row>
    <row r="1956" spans="1:14" x14ac:dyDescent="0.2">
      <c r="A1956" s="612">
        <v>45478</v>
      </c>
      <c r="B1956" s="513" t="str">
        <f t="shared" si="20"/>
        <v>0705</v>
      </c>
      <c r="C1956" s="56">
        <v>2024</v>
      </c>
      <c r="D1956" s="613">
        <v>0</v>
      </c>
      <c r="E1956" s="613">
        <v>0</v>
      </c>
      <c r="F1956" s="613">
        <v>0</v>
      </c>
      <c r="G1956" s="613">
        <v>0</v>
      </c>
      <c r="H1956" s="613">
        <v>0</v>
      </c>
      <c r="I1956" s="613">
        <v>0</v>
      </c>
      <c r="J1956" s="613">
        <v>1</v>
      </c>
      <c r="K1956" s="614">
        <v>1211</v>
      </c>
      <c r="L1956" s="614">
        <v>0</v>
      </c>
      <c r="N1956" s="603" t="s">
        <v>1046</v>
      </c>
    </row>
    <row r="1957" spans="1:14" x14ac:dyDescent="0.2">
      <c r="A1957" s="612">
        <v>45479</v>
      </c>
      <c r="B1957" s="513" t="str">
        <f t="shared" si="20"/>
        <v>0706</v>
      </c>
      <c r="C1957" s="56">
        <v>2024</v>
      </c>
      <c r="D1957" s="613">
        <v>0</v>
      </c>
      <c r="E1957" s="613">
        <v>0</v>
      </c>
      <c r="F1957" s="613">
        <v>0</v>
      </c>
      <c r="G1957" s="613">
        <v>0</v>
      </c>
      <c r="H1957" s="613">
        <v>0</v>
      </c>
      <c r="I1957" s="613">
        <v>0</v>
      </c>
      <c r="J1957" s="613">
        <v>0</v>
      </c>
      <c r="K1957" s="614">
        <v>276</v>
      </c>
      <c r="L1957" s="614">
        <v>0</v>
      </c>
      <c r="N1957" s="603" t="s">
        <v>1046</v>
      </c>
    </row>
    <row r="1958" spans="1:14" x14ac:dyDescent="0.2">
      <c r="A1958" s="612">
        <v>45480</v>
      </c>
      <c r="B1958" s="513" t="str">
        <f t="shared" ref="B1958:B2021" si="21">CONCATENATE(TEXT(A1958,"mm"),TEXT(A1958,"dd"))</f>
        <v>0707</v>
      </c>
      <c r="C1958" s="56">
        <v>2024</v>
      </c>
      <c r="D1958" s="613">
        <v>0</v>
      </c>
      <c r="E1958" s="613">
        <v>0</v>
      </c>
      <c r="F1958" s="613">
        <v>0</v>
      </c>
      <c r="G1958" s="613">
        <v>0</v>
      </c>
      <c r="H1958" s="613">
        <v>0</v>
      </c>
      <c r="I1958" s="613">
        <v>0</v>
      </c>
      <c r="J1958" s="613">
        <v>0</v>
      </c>
      <c r="K1958" s="614">
        <v>182</v>
      </c>
      <c r="L1958" s="614">
        <v>0</v>
      </c>
      <c r="N1958" s="603" t="s">
        <v>1046</v>
      </c>
    </row>
    <row r="1959" spans="1:14" x14ac:dyDescent="0.2">
      <c r="A1959" s="612">
        <v>45481</v>
      </c>
      <c r="B1959" s="513" t="str">
        <f t="shared" si="21"/>
        <v>0708</v>
      </c>
      <c r="C1959" s="56">
        <v>2024</v>
      </c>
      <c r="D1959" s="613">
        <v>0</v>
      </c>
      <c r="E1959" s="613">
        <v>0</v>
      </c>
      <c r="F1959" s="613">
        <v>0</v>
      </c>
      <c r="G1959" s="613">
        <v>0</v>
      </c>
      <c r="H1959" s="613">
        <v>0</v>
      </c>
      <c r="I1959" s="613">
        <v>0</v>
      </c>
      <c r="J1959" s="613">
        <v>0</v>
      </c>
      <c r="K1959" s="614">
        <v>34</v>
      </c>
      <c r="L1959" s="614">
        <v>0</v>
      </c>
      <c r="N1959" s="603" t="s">
        <v>1046</v>
      </c>
    </row>
    <row r="1960" spans="1:14" x14ac:dyDescent="0.2">
      <c r="A1960" s="612">
        <v>45482</v>
      </c>
      <c r="B1960" s="513" t="str">
        <f t="shared" si="21"/>
        <v>0709</v>
      </c>
      <c r="C1960" s="56">
        <v>2024</v>
      </c>
      <c r="D1960" s="613">
        <v>0</v>
      </c>
      <c r="E1960" s="613">
        <v>0</v>
      </c>
      <c r="F1960" s="613">
        <v>0</v>
      </c>
      <c r="G1960" s="613">
        <v>0</v>
      </c>
      <c r="H1960" s="613">
        <v>0</v>
      </c>
      <c r="I1960" s="613">
        <v>0</v>
      </c>
      <c r="J1960" s="613">
        <v>2</v>
      </c>
      <c r="K1960" s="614">
        <v>18</v>
      </c>
      <c r="L1960" s="614">
        <v>0</v>
      </c>
      <c r="N1960" s="603" t="s">
        <v>1046</v>
      </c>
    </row>
    <row r="1961" spans="1:14" x14ac:dyDescent="0.2">
      <c r="A1961" s="612">
        <v>45483</v>
      </c>
      <c r="B1961" s="513" t="str">
        <f t="shared" si="21"/>
        <v>0710</v>
      </c>
      <c r="C1961" s="56">
        <v>2024</v>
      </c>
      <c r="D1961" s="613">
        <v>0</v>
      </c>
      <c r="E1961" s="613">
        <v>0</v>
      </c>
      <c r="F1961" s="613">
        <v>0</v>
      </c>
      <c r="G1961" s="613">
        <v>0</v>
      </c>
      <c r="H1961" s="613">
        <v>0</v>
      </c>
      <c r="I1961" s="613">
        <v>0</v>
      </c>
      <c r="J1961" s="613">
        <v>1</v>
      </c>
      <c r="K1961" s="614">
        <v>4</v>
      </c>
      <c r="L1961" s="614">
        <v>0</v>
      </c>
      <c r="N1961" s="603" t="s">
        <v>1046</v>
      </c>
    </row>
    <row r="1962" spans="1:14" x14ac:dyDescent="0.2">
      <c r="A1962" s="612">
        <v>45484</v>
      </c>
      <c r="B1962" s="513" t="str">
        <f t="shared" si="21"/>
        <v>0711</v>
      </c>
      <c r="C1962" s="56">
        <v>2024</v>
      </c>
      <c r="D1962" s="613">
        <v>0</v>
      </c>
      <c r="E1962" s="613">
        <v>0</v>
      </c>
      <c r="F1962" s="613">
        <v>0</v>
      </c>
      <c r="G1962" s="613">
        <v>0</v>
      </c>
      <c r="H1962" s="613">
        <v>0</v>
      </c>
      <c r="I1962" s="613">
        <v>0</v>
      </c>
      <c r="J1962" s="613">
        <v>0</v>
      </c>
      <c r="K1962" s="614">
        <v>106</v>
      </c>
      <c r="L1962" s="614">
        <v>0</v>
      </c>
      <c r="N1962" s="603" t="s">
        <v>1046</v>
      </c>
    </row>
    <row r="1963" spans="1:14" x14ac:dyDescent="0.2">
      <c r="A1963" s="612">
        <v>45485</v>
      </c>
      <c r="B1963" s="513" t="str">
        <f t="shared" si="21"/>
        <v>0712</v>
      </c>
      <c r="C1963" s="56">
        <v>2024</v>
      </c>
      <c r="D1963" s="613">
        <v>0</v>
      </c>
      <c r="E1963" s="613">
        <v>0</v>
      </c>
      <c r="F1963" s="613">
        <v>0</v>
      </c>
      <c r="G1963" s="613">
        <v>0</v>
      </c>
      <c r="H1963" s="613">
        <v>0</v>
      </c>
      <c r="I1963" s="613">
        <v>0</v>
      </c>
      <c r="J1963" s="613">
        <v>0</v>
      </c>
      <c r="K1963" s="614">
        <v>169</v>
      </c>
      <c r="L1963" s="614">
        <v>0</v>
      </c>
      <c r="N1963" s="603" t="s">
        <v>1046</v>
      </c>
    </row>
    <row r="1964" spans="1:14" x14ac:dyDescent="0.2">
      <c r="A1964" s="612">
        <v>45486</v>
      </c>
      <c r="B1964" s="513" t="str">
        <f t="shared" si="21"/>
        <v>0713</v>
      </c>
      <c r="C1964" s="56">
        <v>2024</v>
      </c>
      <c r="D1964" s="613">
        <v>0</v>
      </c>
      <c r="E1964" s="613">
        <v>0</v>
      </c>
      <c r="F1964" s="613">
        <v>0</v>
      </c>
      <c r="G1964" s="613">
        <v>0</v>
      </c>
      <c r="H1964" s="613">
        <v>0</v>
      </c>
      <c r="I1964" s="613">
        <v>0</v>
      </c>
      <c r="J1964" s="613">
        <v>0</v>
      </c>
      <c r="K1964" s="614">
        <v>130</v>
      </c>
      <c r="L1964" s="614">
        <v>0</v>
      </c>
      <c r="N1964" s="603" t="s">
        <v>1046</v>
      </c>
    </row>
    <row r="1965" spans="1:14" x14ac:dyDescent="0.2">
      <c r="A1965" s="612">
        <v>45487</v>
      </c>
      <c r="B1965" s="513" t="str">
        <f t="shared" si="21"/>
        <v>0714</v>
      </c>
      <c r="C1965" s="56">
        <v>2024</v>
      </c>
      <c r="D1965" s="613">
        <v>0</v>
      </c>
      <c r="E1965" s="613">
        <v>0</v>
      </c>
      <c r="F1965" s="613">
        <v>0</v>
      </c>
      <c r="G1965" s="613">
        <v>0</v>
      </c>
      <c r="H1965" s="613">
        <v>0</v>
      </c>
      <c r="I1965" s="613">
        <v>0</v>
      </c>
      <c r="J1965" s="613">
        <v>1</v>
      </c>
      <c r="K1965" s="614">
        <v>96</v>
      </c>
      <c r="L1965" s="614">
        <v>0</v>
      </c>
      <c r="N1965" s="603" t="s">
        <v>1046</v>
      </c>
    </row>
    <row r="1966" spans="1:14" x14ac:dyDescent="0.2">
      <c r="A1966" s="612">
        <v>45488</v>
      </c>
      <c r="B1966" s="513" t="str">
        <f t="shared" si="21"/>
        <v>0715</v>
      </c>
      <c r="C1966" s="56">
        <v>2024</v>
      </c>
      <c r="D1966" s="613">
        <v>0</v>
      </c>
      <c r="E1966" s="613">
        <v>0</v>
      </c>
      <c r="F1966" s="613">
        <v>0</v>
      </c>
      <c r="G1966" s="613">
        <v>0</v>
      </c>
      <c r="H1966" s="613">
        <v>0</v>
      </c>
      <c r="I1966" s="613">
        <v>0</v>
      </c>
      <c r="J1966" s="613">
        <v>0</v>
      </c>
      <c r="K1966" s="614">
        <v>94</v>
      </c>
      <c r="L1966" s="614">
        <v>0</v>
      </c>
      <c r="N1966" s="603" t="s">
        <v>1046</v>
      </c>
    </row>
    <row r="1967" spans="1:14" x14ac:dyDescent="0.2">
      <c r="A1967" s="612">
        <v>45489</v>
      </c>
      <c r="B1967" s="513" t="str">
        <f t="shared" si="21"/>
        <v>0716</v>
      </c>
      <c r="C1967" s="56">
        <v>2024</v>
      </c>
      <c r="D1967" s="613">
        <v>0</v>
      </c>
      <c r="E1967" s="613">
        <v>0</v>
      </c>
      <c r="F1967" s="613">
        <v>0</v>
      </c>
      <c r="G1967" s="613">
        <v>0</v>
      </c>
      <c r="H1967" s="613">
        <v>0</v>
      </c>
      <c r="I1967" s="613">
        <v>0</v>
      </c>
      <c r="J1967" s="613">
        <v>1</v>
      </c>
      <c r="K1967" s="614">
        <v>102</v>
      </c>
      <c r="L1967" s="614">
        <v>0</v>
      </c>
      <c r="N1967" s="603" t="s">
        <v>1046</v>
      </c>
    </row>
    <row r="1968" spans="1:14" x14ac:dyDescent="0.2">
      <c r="A1968" s="612">
        <v>45490</v>
      </c>
      <c r="B1968" s="513" t="str">
        <f t="shared" si="21"/>
        <v>0717</v>
      </c>
      <c r="C1968" s="56">
        <v>2024</v>
      </c>
      <c r="D1968" s="613">
        <v>0</v>
      </c>
      <c r="E1968" s="613">
        <v>0</v>
      </c>
      <c r="F1968" s="613">
        <v>0</v>
      </c>
      <c r="G1968" s="613">
        <v>0</v>
      </c>
      <c r="H1968" s="613">
        <v>0</v>
      </c>
      <c r="I1968" s="613">
        <v>0</v>
      </c>
      <c r="J1968" s="613">
        <v>0</v>
      </c>
      <c r="K1968" s="614">
        <v>216</v>
      </c>
      <c r="L1968" s="614">
        <v>0</v>
      </c>
      <c r="N1968" s="603" t="s">
        <v>1046</v>
      </c>
    </row>
    <row r="1969" spans="1:14" x14ac:dyDescent="0.2">
      <c r="A1969" s="612">
        <v>45491</v>
      </c>
      <c r="B1969" s="513" t="str">
        <f t="shared" si="21"/>
        <v>0718</v>
      </c>
      <c r="C1969" s="56">
        <v>2024</v>
      </c>
      <c r="D1969" s="613">
        <v>0</v>
      </c>
      <c r="E1969" s="613">
        <v>0</v>
      </c>
      <c r="F1969" s="613">
        <v>0</v>
      </c>
      <c r="G1969" s="613">
        <v>0</v>
      </c>
      <c r="H1969" s="613">
        <v>0</v>
      </c>
      <c r="I1969" s="613">
        <v>0</v>
      </c>
      <c r="J1969" s="613">
        <v>0</v>
      </c>
      <c r="K1969" s="614">
        <v>370</v>
      </c>
      <c r="L1969" s="614">
        <v>0</v>
      </c>
      <c r="N1969" s="603" t="s">
        <v>1046</v>
      </c>
    </row>
    <row r="1970" spans="1:14" x14ac:dyDescent="0.2">
      <c r="A1970" s="612">
        <v>45492</v>
      </c>
      <c r="B1970" s="513" t="str">
        <f t="shared" si="21"/>
        <v>0719</v>
      </c>
      <c r="C1970" s="56">
        <v>2024</v>
      </c>
      <c r="D1970" s="613">
        <v>0</v>
      </c>
      <c r="E1970" s="613">
        <v>0</v>
      </c>
      <c r="F1970" s="613">
        <v>0</v>
      </c>
      <c r="G1970" s="613">
        <v>0</v>
      </c>
      <c r="H1970" s="613">
        <v>0</v>
      </c>
      <c r="I1970" s="613">
        <v>0</v>
      </c>
      <c r="J1970" s="613">
        <v>0</v>
      </c>
      <c r="K1970" s="614">
        <v>95</v>
      </c>
      <c r="L1970" s="614">
        <v>0</v>
      </c>
      <c r="N1970" s="603" t="s">
        <v>1046</v>
      </c>
    </row>
    <row r="1971" spans="1:14" x14ac:dyDescent="0.2">
      <c r="A1971" s="612">
        <v>45493</v>
      </c>
      <c r="B1971" s="513" t="str">
        <f t="shared" si="21"/>
        <v>0720</v>
      </c>
      <c r="C1971" s="56">
        <v>2024</v>
      </c>
      <c r="D1971" s="613">
        <v>0</v>
      </c>
      <c r="E1971" s="613">
        <v>0</v>
      </c>
      <c r="F1971" s="613">
        <v>0</v>
      </c>
      <c r="G1971" s="613">
        <v>0</v>
      </c>
      <c r="H1971" s="613">
        <v>0</v>
      </c>
      <c r="I1971" s="613">
        <v>0</v>
      </c>
      <c r="J1971" s="613">
        <v>0</v>
      </c>
      <c r="K1971" s="614">
        <v>59</v>
      </c>
      <c r="L1971" s="614">
        <v>0</v>
      </c>
      <c r="N1971" s="603" t="s">
        <v>1046</v>
      </c>
    </row>
    <row r="1972" spans="1:14" x14ac:dyDescent="0.2">
      <c r="A1972" s="612">
        <v>45494</v>
      </c>
      <c r="B1972" s="513" t="str">
        <f t="shared" si="21"/>
        <v>0721</v>
      </c>
      <c r="C1972" s="56">
        <v>2024</v>
      </c>
      <c r="D1972" s="613">
        <v>0</v>
      </c>
      <c r="E1972" s="613">
        <v>0</v>
      </c>
      <c r="F1972" s="613">
        <v>0</v>
      </c>
      <c r="G1972" s="613">
        <v>0</v>
      </c>
      <c r="H1972" s="613">
        <v>0</v>
      </c>
      <c r="I1972" s="613">
        <v>0</v>
      </c>
      <c r="J1972" s="613">
        <v>0</v>
      </c>
      <c r="K1972" s="614">
        <v>156</v>
      </c>
      <c r="L1972" s="614">
        <v>0</v>
      </c>
      <c r="N1972" s="603" t="s">
        <v>1046</v>
      </c>
    </row>
    <row r="1973" spans="1:14" x14ac:dyDescent="0.2">
      <c r="A1973" s="612">
        <v>45495</v>
      </c>
      <c r="B1973" s="513" t="str">
        <f t="shared" si="21"/>
        <v>0722</v>
      </c>
      <c r="C1973" s="56">
        <v>2024</v>
      </c>
      <c r="D1973" s="613">
        <v>0</v>
      </c>
      <c r="E1973" s="613">
        <v>0</v>
      </c>
      <c r="F1973" s="613">
        <v>0</v>
      </c>
      <c r="G1973" s="613">
        <v>0</v>
      </c>
      <c r="H1973" s="613">
        <v>0</v>
      </c>
      <c r="I1973" s="613">
        <v>0</v>
      </c>
      <c r="J1973" s="613">
        <v>0</v>
      </c>
      <c r="K1973" s="614">
        <v>687</v>
      </c>
      <c r="L1973" s="614">
        <v>0</v>
      </c>
      <c r="N1973" s="603" t="s">
        <v>1046</v>
      </c>
    </row>
    <row r="1974" spans="1:14" x14ac:dyDescent="0.2">
      <c r="A1974" s="612">
        <v>45496</v>
      </c>
      <c r="B1974" s="513" t="str">
        <f t="shared" si="21"/>
        <v>0723</v>
      </c>
      <c r="C1974" s="56">
        <v>2024</v>
      </c>
      <c r="D1974" s="613">
        <v>0</v>
      </c>
      <c r="E1974" s="613">
        <v>0</v>
      </c>
      <c r="F1974" s="613">
        <v>0</v>
      </c>
      <c r="G1974" s="613">
        <v>0</v>
      </c>
      <c r="H1974" s="613">
        <v>0</v>
      </c>
      <c r="I1974" s="613">
        <v>0</v>
      </c>
      <c r="J1974" s="613">
        <v>1</v>
      </c>
      <c r="K1974" s="614">
        <v>564</v>
      </c>
      <c r="L1974" s="614">
        <v>0</v>
      </c>
      <c r="N1974" s="603" t="s">
        <v>1046</v>
      </c>
    </row>
    <row r="1975" spans="1:14" x14ac:dyDescent="0.2">
      <c r="A1975" s="612">
        <v>45497</v>
      </c>
      <c r="B1975" s="513" t="str">
        <f t="shared" si="21"/>
        <v>0724</v>
      </c>
      <c r="C1975" s="56">
        <v>2024</v>
      </c>
      <c r="D1975" s="613">
        <v>0</v>
      </c>
      <c r="E1975" s="613">
        <v>0</v>
      </c>
      <c r="F1975" s="613">
        <v>0</v>
      </c>
      <c r="G1975" s="613">
        <v>0</v>
      </c>
      <c r="H1975" s="613">
        <v>0</v>
      </c>
      <c r="I1975" s="613">
        <v>0</v>
      </c>
      <c r="J1975" s="613">
        <v>0</v>
      </c>
      <c r="K1975" s="614">
        <v>568</v>
      </c>
      <c r="L1975" s="614">
        <v>0</v>
      </c>
      <c r="N1975" s="603" t="s">
        <v>1046</v>
      </c>
    </row>
    <row r="1976" spans="1:14" x14ac:dyDescent="0.2">
      <c r="A1976" s="612">
        <v>45498</v>
      </c>
      <c r="B1976" s="513" t="str">
        <f t="shared" si="21"/>
        <v>0725</v>
      </c>
      <c r="C1976" s="56">
        <v>2024</v>
      </c>
      <c r="D1976" s="613">
        <v>10</v>
      </c>
      <c r="E1976" s="613">
        <v>0</v>
      </c>
      <c r="F1976" s="613">
        <v>0</v>
      </c>
      <c r="G1976" s="613">
        <v>0</v>
      </c>
      <c r="H1976" s="613">
        <v>0</v>
      </c>
      <c r="I1976" s="613">
        <v>0</v>
      </c>
      <c r="J1976" s="613">
        <v>0</v>
      </c>
      <c r="K1976" s="614">
        <v>2336</v>
      </c>
      <c r="L1976" s="614">
        <v>0</v>
      </c>
      <c r="N1976" s="603" t="s">
        <v>1046</v>
      </c>
    </row>
    <row r="1977" spans="1:14" x14ac:dyDescent="0.2">
      <c r="A1977" s="612">
        <v>45499</v>
      </c>
      <c r="B1977" s="513" t="str">
        <f t="shared" si="21"/>
        <v>0726</v>
      </c>
      <c r="C1977" s="56">
        <v>2024</v>
      </c>
      <c r="D1977" s="613">
        <v>11</v>
      </c>
      <c r="E1977" s="613">
        <v>0</v>
      </c>
      <c r="F1977" s="613">
        <v>0</v>
      </c>
      <c r="G1977" s="613">
        <v>0</v>
      </c>
      <c r="H1977" s="613">
        <v>0</v>
      </c>
      <c r="I1977" s="613">
        <v>0</v>
      </c>
      <c r="J1977" s="613">
        <v>0</v>
      </c>
      <c r="K1977" s="614">
        <v>5407</v>
      </c>
      <c r="L1977" s="614">
        <v>0</v>
      </c>
      <c r="N1977" s="603" t="s">
        <v>1046</v>
      </c>
    </row>
    <row r="1978" spans="1:14" x14ac:dyDescent="0.2">
      <c r="A1978" s="612">
        <v>45500</v>
      </c>
      <c r="B1978" s="513" t="str">
        <f t="shared" si="21"/>
        <v>0727</v>
      </c>
      <c r="C1978" s="56">
        <v>2024</v>
      </c>
      <c r="D1978" s="613">
        <v>14</v>
      </c>
      <c r="E1978" s="613">
        <v>0</v>
      </c>
      <c r="F1978" s="613">
        <v>0</v>
      </c>
      <c r="G1978" s="613">
        <v>0</v>
      </c>
      <c r="H1978" s="613">
        <v>0</v>
      </c>
      <c r="I1978" s="613">
        <v>0</v>
      </c>
      <c r="J1978" s="613">
        <v>0</v>
      </c>
      <c r="K1978" s="614">
        <v>6975</v>
      </c>
      <c r="L1978" s="614">
        <v>0</v>
      </c>
      <c r="N1978" s="603" t="s">
        <v>1046</v>
      </c>
    </row>
    <row r="1979" spans="1:14" x14ac:dyDescent="0.2">
      <c r="A1979" s="612">
        <v>45501</v>
      </c>
      <c r="B1979" s="513" t="str">
        <f t="shared" si="21"/>
        <v>0728</v>
      </c>
      <c r="C1979" s="56">
        <v>2024</v>
      </c>
      <c r="D1979" s="613">
        <v>0</v>
      </c>
      <c r="E1979" s="613">
        <v>0</v>
      </c>
      <c r="F1979" s="613">
        <v>0</v>
      </c>
      <c r="G1979" s="613">
        <v>0</v>
      </c>
      <c r="H1979" s="613">
        <v>0</v>
      </c>
      <c r="I1979" s="613">
        <v>0</v>
      </c>
      <c r="J1979" s="613">
        <v>0</v>
      </c>
      <c r="K1979" s="614">
        <v>3972</v>
      </c>
      <c r="L1979" s="614">
        <v>0</v>
      </c>
      <c r="N1979" s="603" t="s">
        <v>1046</v>
      </c>
    </row>
    <row r="1980" spans="1:14" x14ac:dyDescent="0.2">
      <c r="A1980" s="612">
        <v>45502</v>
      </c>
      <c r="B1980" s="513" t="str">
        <f t="shared" si="21"/>
        <v>0729</v>
      </c>
      <c r="C1980" s="56">
        <v>2024</v>
      </c>
      <c r="D1980" s="613">
        <v>0</v>
      </c>
      <c r="E1980" s="613">
        <v>0</v>
      </c>
      <c r="F1980" s="613">
        <v>0</v>
      </c>
      <c r="G1980" s="613">
        <v>0</v>
      </c>
      <c r="H1980" s="613">
        <v>0</v>
      </c>
      <c r="I1980" s="613">
        <v>0</v>
      </c>
      <c r="J1980" s="613">
        <v>0</v>
      </c>
      <c r="K1980" s="614">
        <v>3689</v>
      </c>
      <c r="L1980" s="614">
        <v>0</v>
      </c>
      <c r="N1980" s="603" t="s">
        <v>1046</v>
      </c>
    </row>
    <row r="1981" spans="1:14" x14ac:dyDescent="0.2">
      <c r="A1981" s="612">
        <v>45503</v>
      </c>
      <c r="B1981" s="513" t="str">
        <f t="shared" si="21"/>
        <v>0730</v>
      </c>
      <c r="C1981" s="56">
        <v>2024</v>
      </c>
      <c r="D1981" s="613">
        <v>3</v>
      </c>
      <c r="E1981" s="613">
        <v>0</v>
      </c>
      <c r="F1981" s="613">
        <v>0</v>
      </c>
      <c r="G1981" s="613">
        <v>0</v>
      </c>
      <c r="H1981" s="613">
        <v>0</v>
      </c>
      <c r="I1981" s="613">
        <v>0</v>
      </c>
      <c r="J1981" s="613">
        <v>0</v>
      </c>
      <c r="K1981" s="614">
        <v>4100</v>
      </c>
      <c r="L1981" s="614">
        <v>0</v>
      </c>
      <c r="N1981" s="603" t="s">
        <v>1046</v>
      </c>
    </row>
    <row r="1982" spans="1:14" x14ac:dyDescent="0.2">
      <c r="A1982" s="612">
        <v>45504</v>
      </c>
      <c r="B1982" s="513" t="str">
        <f t="shared" si="21"/>
        <v>0731</v>
      </c>
      <c r="C1982" s="56">
        <v>2024</v>
      </c>
      <c r="D1982" s="613">
        <v>2</v>
      </c>
      <c r="E1982" s="613">
        <v>0</v>
      </c>
      <c r="F1982" s="613">
        <v>0</v>
      </c>
      <c r="G1982" s="613">
        <v>0</v>
      </c>
      <c r="H1982" s="613">
        <v>0</v>
      </c>
      <c r="I1982" s="613">
        <v>0</v>
      </c>
      <c r="J1982" s="613">
        <v>0</v>
      </c>
      <c r="K1982" s="614">
        <v>5407</v>
      </c>
      <c r="L1982" s="614">
        <v>0</v>
      </c>
      <c r="N1982" s="603" t="s">
        <v>1046</v>
      </c>
    </row>
    <row r="1983" spans="1:14" x14ac:dyDescent="0.2">
      <c r="A1983" s="612">
        <v>45505</v>
      </c>
      <c r="B1983" s="513" t="str">
        <f t="shared" si="21"/>
        <v>0801</v>
      </c>
      <c r="C1983" s="56">
        <v>2024</v>
      </c>
      <c r="D1983" s="613">
        <v>6</v>
      </c>
      <c r="E1983" s="613">
        <v>0</v>
      </c>
      <c r="F1983" s="613">
        <v>0</v>
      </c>
      <c r="G1983" s="613">
        <v>0</v>
      </c>
      <c r="H1983" s="613">
        <v>0</v>
      </c>
      <c r="I1983" s="613">
        <v>0</v>
      </c>
      <c r="J1983" s="613">
        <v>0</v>
      </c>
      <c r="K1983" s="614">
        <v>1986</v>
      </c>
      <c r="L1983" s="614">
        <v>0</v>
      </c>
      <c r="N1983" s="603" t="s">
        <v>1046</v>
      </c>
    </row>
    <row r="1984" spans="1:14" x14ac:dyDescent="0.2">
      <c r="A1984" s="612">
        <v>45506</v>
      </c>
      <c r="B1984" s="513" t="str">
        <f t="shared" si="21"/>
        <v>0802</v>
      </c>
      <c r="C1984" s="56">
        <v>2024</v>
      </c>
      <c r="D1984" s="613">
        <v>3</v>
      </c>
      <c r="E1984" s="613">
        <v>0</v>
      </c>
      <c r="F1984" s="613">
        <v>0</v>
      </c>
      <c r="G1984" s="613">
        <v>0</v>
      </c>
      <c r="H1984" s="613">
        <v>0</v>
      </c>
      <c r="I1984" s="613">
        <v>0</v>
      </c>
      <c r="J1984" s="613">
        <v>0</v>
      </c>
      <c r="K1984" s="614">
        <v>513</v>
      </c>
      <c r="L1984" s="614">
        <v>0</v>
      </c>
      <c r="N1984" s="603" t="s">
        <v>1046</v>
      </c>
    </row>
    <row r="1985" spans="1:14" x14ac:dyDescent="0.2">
      <c r="A1985" s="612">
        <v>45507</v>
      </c>
      <c r="B1985" s="513" t="str">
        <f t="shared" si="21"/>
        <v>0803</v>
      </c>
      <c r="C1985" s="56">
        <v>2024</v>
      </c>
      <c r="D1985" s="613">
        <v>1</v>
      </c>
      <c r="E1985" s="613">
        <v>0</v>
      </c>
      <c r="F1985" s="613">
        <v>0</v>
      </c>
      <c r="G1985" s="613">
        <v>0</v>
      </c>
      <c r="H1985" s="613">
        <v>0</v>
      </c>
      <c r="I1985" s="613">
        <v>0</v>
      </c>
      <c r="J1985" s="613">
        <v>0</v>
      </c>
      <c r="K1985" s="614">
        <v>457</v>
      </c>
      <c r="L1985" s="614">
        <v>0</v>
      </c>
      <c r="N1985" s="603" t="s">
        <v>1046</v>
      </c>
    </row>
    <row r="1986" spans="1:14" x14ac:dyDescent="0.2">
      <c r="A1986" s="612">
        <v>45508</v>
      </c>
      <c r="B1986" s="513" t="str">
        <f t="shared" si="21"/>
        <v>0804</v>
      </c>
      <c r="C1986" s="56">
        <v>2024</v>
      </c>
      <c r="D1986" s="613">
        <v>1.67</v>
      </c>
      <c r="E1986" s="613">
        <v>0</v>
      </c>
      <c r="F1986" s="613">
        <v>0</v>
      </c>
      <c r="G1986" s="613">
        <v>0</v>
      </c>
      <c r="H1986" s="613">
        <v>0</v>
      </c>
      <c r="I1986" s="613">
        <v>0</v>
      </c>
      <c r="J1986" s="613">
        <v>0</v>
      </c>
      <c r="K1986" s="614">
        <v>348.68</v>
      </c>
      <c r="L1986" s="614">
        <v>0</v>
      </c>
      <c r="N1986" s="603" t="s">
        <v>1046</v>
      </c>
    </row>
    <row r="1987" spans="1:14" x14ac:dyDescent="0.2">
      <c r="A1987" s="612">
        <v>45509</v>
      </c>
      <c r="B1987" s="513" t="str">
        <f t="shared" si="21"/>
        <v>0805</v>
      </c>
      <c r="C1987" s="56">
        <v>2024</v>
      </c>
      <c r="D1987" s="613">
        <v>2.33</v>
      </c>
      <c r="E1987" s="613">
        <v>0</v>
      </c>
      <c r="F1987" s="613">
        <v>0</v>
      </c>
      <c r="G1987" s="613">
        <v>0</v>
      </c>
      <c r="H1987" s="613">
        <v>0</v>
      </c>
      <c r="I1987" s="613">
        <v>0</v>
      </c>
      <c r="J1987" s="613">
        <v>0</v>
      </c>
      <c r="K1987" s="614">
        <v>285.82</v>
      </c>
      <c r="L1987" s="614">
        <v>0</v>
      </c>
      <c r="N1987" s="603" t="s">
        <v>1046</v>
      </c>
    </row>
    <row r="1988" spans="1:14" x14ac:dyDescent="0.2">
      <c r="A1988" s="612">
        <v>45510</v>
      </c>
      <c r="B1988" s="513" t="str">
        <f t="shared" si="21"/>
        <v>0806</v>
      </c>
      <c r="C1988" s="56">
        <v>2024</v>
      </c>
      <c r="D1988" s="613">
        <v>5</v>
      </c>
      <c r="E1988" s="613">
        <v>0</v>
      </c>
      <c r="F1988" s="613">
        <v>0</v>
      </c>
      <c r="G1988" s="613">
        <v>0</v>
      </c>
      <c r="H1988" s="613">
        <v>0</v>
      </c>
      <c r="I1988" s="613">
        <v>0</v>
      </c>
      <c r="J1988" s="613">
        <v>0</v>
      </c>
      <c r="K1988" s="614">
        <v>289</v>
      </c>
      <c r="L1988" s="614">
        <v>0</v>
      </c>
      <c r="N1988" s="603" t="s">
        <v>1046</v>
      </c>
    </row>
    <row r="1989" spans="1:14" x14ac:dyDescent="0.2">
      <c r="A1989" s="612">
        <v>45511</v>
      </c>
      <c r="B1989" s="513" t="str">
        <f t="shared" si="21"/>
        <v>0807</v>
      </c>
      <c r="C1989" s="56">
        <v>2024</v>
      </c>
      <c r="D1989" s="613">
        <v>10</v>
      </c>
      <c r="E1989" s="613">
        <v>0</v>
      </c>
      <c r="F1989" s="613">
        <v>0</v>
      </c>
      <c r="G1989" s="613">
        <v>0</v>
      </c>
      <c r="H1989" s="613">
        <v>0</v>
      </c>
      <c r="I1989" s="613">
        <v>0</v>
      </c>
      <c r="J1989" s="613">
        <v>0</v>
      </c>
      <c r="K1989" s="614">
        <v>396</v>
      </c>
      <c r="L1989" s="614">
        <v>0</v>
      </c>
      <c r="N1989" s="603" t="s">
        <v>1046</v>
      </c>
    </row>
    <row r="1990" spans="1:14" x14ac:dyDescent="0.2">
      <c r="A1990" s="612">
        <v>45512</v>
      </c>
      <c r="B1990" s="513" t="str">
        <f t="shared" si="21"/>
        <v>0808</v>
      </c>
      <c r="C1990" s="56">
        <v>2024</v>
      </c>
      <c r="D1990" s="613">
        <v>7</v>
      </c>
      <c r="E1990" s="613">
        <v>0</v>
      </c>
      <c r="F1990" s="613">
        <v>0</v>
      </c>
      <c r="G1990" s="613">
        <v>0</v>
      </c>
      <c r="H1990" s="613">
        <v>0</v>
      </c>
      <c r="I1990" s="613">
        <v>0</v>
      </c>
      <c r="J1990" s="613">
        <v>0</v>
      </c>
      <c r="K1990" s="614">
        <v>260</v>
      </c>
      <c r="L1990" s="614">
        <v>0</v>
      </c>
      <c r="N1990" s="603" t="s">
        <v>1046</v>
      </c>
    </row>
    <row r="1991" spans="1:14" x14ac:dyDescent="0.2">
      <c r="A1991" s="612">
        <v>45513</v>
      </c>
      <c r="B1991" s="513" t="str">
        <f t="shared" si="21"/>
        <v>0809</v>
      </c>
      <c r="C1991" s="56">
        <v>2024</v>
      </c>
      <c r="D1991" s="613">
        <v>11</v>
      </c>
      <c r="E1991" s="613">
        <v>0</v>
      </c>
      <c r="F1991" s="613">
        <v>0</v>
      </c>
      <c r="G1991" s="613">
        <v>0</v>
      </c>
      <c r="H1991" s="613">
        <v>0</v>
      </c>
      <c r="I1991" s="613">
        <v>0</v>
      </c>
      <c r="J1991" s="613">
        <v>0</v>
      </c>
      <c r="K1991" s="614">
        <v>149</v>
      </c>
      <c r="L1991" s="614">
        <v>27</v>
      </c>
      <c r="N1991" s="603" t="s">
        <v>1046</v>
      </c>
    </row>
    <row r="1992" spans="1:14" x14ac:dyDescent="0.2">
      <c r="A1992" s="612">
        <v>45514</v>
      </c>
      <c r="B1992" s="513" t="str">
        <f t="shared" si="21"/>
        <v>0810</v>
      </c>
      <c r="C1992" s="56">
        <v>2024</v>
      </c>
      <c r="D1992" s="613">
        <v>4</v>
      </c>
      <c r="E1992" s="613">
        <v>0</v>
      </c>
      <c r="F1992" s="613">
        <v>0</v>
      </c>
      <c r="G1992" s="613">
        <v>0</v>
      </c>
      <c r="H1992" s="613">
        <v>0</v>
      </c>
      <c r="I1992" s="613">
        <v>0</v>
      </c>
      <c r="J1992" s="613">
        <v>0</v>
      </c>
      <c r="K1992" s="614">
        <v>116</v>
      </c>
      <c r="L1992" s="614">
        <v>26</v>
      </c>
      <c r="N1992" s="603" t="s">
        <v>1046</v>
      </c>
    </row>
    <row r="1993" spans="1:14" x14ac:dyDescent="0.2">
      <c r="A1993" s="612">
        <v>45515</v>
      </c>
      <c r="B1993" s="513" t="str">
        <f t="shared" si="21"/>
        <v>0811</v>
      </c>
      <c r="C1993" s="56">
        <v>2024</v>
      </c>
      <c r="D1993" s="613">
        <v>8</v>
      </c>
      <c r="E1993" s="613">
        <v>1</v>
      </c>
      <c r="F1993" s="613">
        <v>0</v>
      </c>
      <c r="G1993" s="613">
        <v>0</v>
      </c>
      <c r="H1993" s="613">
        <v>0</v>
      </c>
      <c r="I1993" s="613">
        <v>0</v>
      </c>
      <c r="J1993" s="613">
        <v>0</v>
      </c>
      <c r="K1993" s="614">
        <v>168</v>
      </c>
      <c r="L1993" s="614">
        <v>0</v>
      </c>
      <c r="N1993" s="603" t="s">
        <v>1046</v>
      </c>
    </row>
    <row r="1994" spans="1:14" x14ac:dyDescent="0.2">
      <c r="A1994" s="612">
        <v>45516</v>
      </c>
      <c r="B1994" s="513" t="str">
        <f t="shared" si="21"/>
        <v>0812</v>
      </c>
      <c r="C1994" s="56">
        <v>2024</v>
      </c>
      <c r="D1994" s="613">
        <v>9</v>
      </c>
      <c r="E1994" s="613">
        <v>2</v>
      </c>
      <c r="F1994" s="613">
        <v>0</v>
      </c>
      <c r="G1994" s="613">
        <v>0</v>
      </c>
      <c r="H1994" s="613">
        <v>0</v>
      </c>
      <c r="I1994" s="613">
        <v>0</v>
      </c>
      <c r="J1994" s="613">
        <v>0</v>
      </c>
      <c r="K1994" s="614">
        <v>70</v>
      </c>
      <c r="L1994" s="614">
        <v>0</v>
      </c>
      <c r="N1994" s="603" t="s">
        <v>1046</v>
      </c>
    </row>
    <row r="1995" spans="1:14" x14ac:dyDescent="0.2">
      <c r="A1995" s="612">
        <v>45517</v>
      </c>
      <c r="B1995" s="513" t="str">
        <f t="shared" si="21"/>
        <v>0813</v>
      </c>
      <c r="C1995" s="56">
        <v>2024</v>
      </c>
      <c r="D1995" s="613">
        <v>8</v>
      </c>
      <c r="E1995" s="613">
        <v>4</v>
      </c>
      <c r="F1995" s="613">
        <v>0</v>
      </c>
      <c r="G1995" s="613">
        <v>0</v>
      </c>
      <c r="H1995" s="613">
        <v>0</v>
      </c>
      <c r="I1995" s="613">
        <v>0</v>
      </c>
      <c r="J1995" s="613">
        <v>0</v>
      </c>
      <c r="K1995" s="614">
        <v>88</v>
      </c>
      <c r="L1995" s="614">
        <v>14</v>
      </c>
      <c r="N1995" s="603" t="s">
        <v>1046</v>
      </c>
    </row>
    <row r="1996" spans="1:14" x14ac:dyDescent="0.2">
      <c r="A1996" s="612">
        <v>45518</v>
      </c>
      <c r="B1996" s="513" t="str">
        <f t="shared" si="21"/>
        <v>0814</v>
      </c>
      <c r="C1996" s="56">
        <v>2024</v>
      </c>
      <c r="D1996" s="613">
        <v>31</v>
      </c>
      <c r="E1996" s="613">
        <v>1</v>
      </c>
      <c r="F1996" s="613">
        <v>0</v>
      </c>
      <c r="G1996" s="613">
        <v>0</v>
      </c>
      <c r="H1996" s="613">
        <v>0</v>
      </c>
      <c r="I1996" s="613">
        <v>0</v>
      </c>
      <c r="J1996" s="613">
        <v>0</v>
      </c>
      <c r="K1996" s="614">
        <v>96</v>
      </c>
      <c r="L1996" s="614">
        <v>0</v>
      </c>
      <c r="N1996" s="603" t="s">
        <v>1046</v>
      </c>
    </row>
    <row r="1997" spans="1:14" x14ac:dyDescent="0.2">
      <c r="A1997" s="612">
        <v>45519</v>
      </c>
      <c r="B1997" s="513" t="str">
        <f t="shared" si="21"/>
        <v>0815</v>
      </c>
      <c r="C1997" s="56">
        <v>2024</v>
      </c>
      <c r="D1997" s="613">
        <v>36</v>
      </c>
      <c r="E1997" s="613">
        <v>6</v>
      </c>
      <c r="F1997" s="613">
        <v>0</v>
      </c>
      <c r="G1997" s="613">
        <v>0</v>
      </c>
      <c r="H1997" s="613">
        <v>0</v>
      </c>
      <c r="I1997" s="613">
        <v>0</v>
      </c>
      <c r="J1997" s="613">
        <v>0</v>
      </c>
      <c r="K1997" s="614">
        <v>85</v>
      </c>
      <c r="L1997" s="614">
        <v>0</v>
      </c>
      <c r="N1997" s="603" t="s">
        <v>1046</v>
      </c>
    </row>
    <row r="1998" spans="1:14" x14ac:dyDescent="0.2">
      <c r="A1998" s="612">
        <v>45520</v>
      </c>
      <c r="B1998" s="513" t="str">
        <f t="shared" si="21"/>
        <v>0816</v>
      </c>
      <c r="C1998" s="56">
        <v>2024</v>
      </c>
      <c r="D1998" s="613">
        <v>124</v>
      </c>
      <c r="E1998" s="613">
        <v>16</v>
      </c>
      <c r="F1998" s="613">
        <v>0</v>
      </c>
      <c r="G1998" s="613">
        <v>0</v>
      </c>
      <c r="H1998" s="613">
        <v>0</v>
      </c>
      <c r="I1998" s="613">
        <v>0</v>
      </c>
      <c r="J1998" s="613">
        <v>0</v>
      </c>
      <c r="K1998" s="614">
        <v>95</v>
      </c>
      <c r="L1998" s="614">
        <v>0</v>
      </c>
      <c r="N1998" s="603" t="s">
        <v>1046</v>
      </c>
    </row>
    <row r="1999" spans="1:14" x14ac:dyDescent="0.2">
      <c r="A1999" s="612">
        <v>45521</v>
      </c>
      <c r="B1999" s="513" t="str">
        <f t="shared" si="21"/>
        <v>0817</v>
      </c>
      <c r="C1999" s="56">
        <v>2024</v>
      </c>
      <c r="D1999" s="613">
        <v>60</v>
      </c>
      <c r="E1999" s="613">
        <v>10</v>
      </c>
      <c r="F1999" s="613">
        <v>0</v>
      </c>
      <c r="G1999" s="613">
        <v>0</v>
      </c>
      <c r="H1999" s="613">
        <v>0</v>
      </c>
      <c r="I1999" s="613">
        <v>0</v>
      </c>
      <c r="J1999" s="613">
        <v>0</v>
      </c>
      <c r="K1999" s="614">
        <v>46</v>
      </c>
      <c r="L1999" s="614">
        <v>0</v>
      </c>
      <c r="N1999" s="603" t="s">
        <v>1046</v>
      </c>
    </row>
    <row r="2000" spans="1:14" x14ac:dyDescent="0.2">
      <c r="A2000" s="612">
        <v>45522</v>
      </c>
      <c r="B2000" s="513" t="str">
        <f t="shared" si="21"/>
        <v>0818</v>
      </c>
      <c r="C2000" s="56">
        <v>2024</v>
      </c>
      <c r="D2000" s="613">
        <v>102</v>
      </c>
      <c r="E2000" s="613">
        <v>0</v>
      </c>
      <c r="F2000" s="613">
        <v>0</v>
      </c>
      <c r="G2000" s="613">
        <v>0</v>
      </c>
      <c r="H2000" s="613">
        <v>0</v>
      </c>
      <c r="I2000" s="613">
        <v>0</v>
      </c>
      <c r="J2000" s="613">
        <v>0</v>
      </c>
      <c r="K2000" s="614">
        <v>80</v>
      </c>
      <c r="L2000" s="614">
        <v>0</v>
      </c>
      <c r="N2000" s="603" t="s">
        <v>1046</v>
      </c>
    </row>
    <row r="2001" spans="1:14" x14ac:dyDescent="0.2">
      <c r="A2001" s="612">
        <v>45523</v>
      </c>
      <c r="B2001" s="513" t="str">
        <f t="shared" si="21"/>
        <v>0819</v>
      </c>
      <c r="C2001" s="56">
        <v>2024</v>
      </c>
      <c r="D2001" s="613">
        <v>135</v>
      </c>
      <c r="E2001" s="613">
        <v>19</v>
      </c>
      <c r="F2001" s="613">
        <v>0</v>
      </c>
      <c r="G2001" s="613">
        <v>0</v>
      </c>
      <c r="H2001" s="613">
        <v>0</v>
      </c>
      <c r="I2001" s="613">
        <v>0</v>
      </c>
      <c r="J2001" s="613">
        <v>0</v>
      </c>
      <c r="K2001" s="614">
        <v>516</v>
      </c>
      <c r="L2001" s="614">
        <v>94</v>
      </c>
      <c r="N2001" s="603" t="s">
        <v>1046</v>
      </c>
    </row>
    <row r="2002" spans="1:14" x14ac:dyDescent="0.2">
      <c r="A2002" s="612">
        <v>45524</v>
      </c>
      <c r="B2002" s="513" t="str">
        <f t="shared" si="21"/>
        <v>0820</v>
      </c>
      <c r="C2002" s="56">
        <v>2024</v>
      </c>
      <c r="D2002" s="613">
        <v>73</v>
      </c>
      <c r="E2002" s="613">
        <v>16</v>
      </c>
      <c r="F2002" s="613">
        <v>0</v>
      </c>
      <c r="G2002" s="613">
        <v>0</v>
      </c>
      <c r="H2002" s="613">
        <v>0</v>
      </c>
      <c r="I2002" s="613">
        <v>0</v>
      </c>
      <c r="J2002" s="613">
        <v>0</v>
      </c>
      <c r="K2002" s="614">
        <v>650</v>
      </c>
      <c r="L2002" s="614">
        <v>0</v>
      </c>
      <c r="N2002" s="603" t="s">
        <v>1046</v>
      </c>
    </row>
    <row r="2003" spans="1:14" x14ac:dyDescent="0.2">
      <c r="A2003" s="612">
        <v>45525</v>
      </c>
      <c r="B2003" s="513" t="str">
        <f t="shared" si="21"/>
        <v>0821</v>
      </c>
      <c r="C2003" s="56">
        <v>2024</v>
      </c>
      <c r="D2003" s="613">
        <v>225</v>
      </c>
      <c r="E2003" s="613">
        <v>19</v>
      </c>
      <c r="F2003" s="613">
        <v>0</v>
      </c>
      <c r="G2003" s="613">
        <v>0</v>
      </c>
      <c r="H2003" s="613">
        <v>0</v>
      </c>
      <c r="I2003" s="613">
        <v>0</v>
      </c>
      <c r="J2003" s="613">
        <v>0</v>
      </c>
      <c r="K2003" s="614">
        <v>335</v>
      </c>
      <c r="L2003" s="614">
        <v>5</v>
      </c>
      <c r="N2003" s="603" t="s">
        <v>1046</v>
      </c>
    </row>
    <row r="2004" spans="1:14" x14ac:dyDescent="0.2">
      <c r="A2004" s="612">
        <v>45526</v>
      </c>
      <c r="B2004" s="513" t="str">
        <f t="shared" si="21"/>
        <v>0822</v>
      </c>
      <c r="C2004" s="56">
        <v>2024</v>
      </c>
      <c r="D2004" s="613">
        <v>162</v>
      </c>
      <c r="E2004" s="613">
        <v>31</v>
      </c>
      <c r="F2004" s="613">
        <v>0</v>
      </c>
      <c r="G2004" s="613">
        <v>0</v>
      </c>
      <c r="H2004" s="613">
        <v>0</v>
      </c>
      <c r="I2004" s="613">
        <v>0</v>
      </c>
      <c r="J2004" s="613">
        <v>0</v>
      </c>
      <c r="K2004" s="614">
        <v>450</v>
      </c>
      <c r="L2004" s="614">
        <v>0</v>
      </c>
      <c r="N2004" s="603" t="s">
        <v>1046</v>
      </c>
    </row>
    <row r="2005" spans="1:14" x14ac:dyDescent="0.2">
      <c r="A2005" s="612">
        <v>45527</v>
      </c>
      <c r="B2005" s="513" t="str">
        <f t="shared" si="21"/>
        <v>0823</v>
      </c>
      <c r="C2005" s="56">
        <v>2024</v>
      </c>
      <c r="D2005" s="613">
        <v>240</v>
      </c>
      <c r="E2005" s="613">
        <v>18</v>
      </c>
      <c r="F2005" s="613">
        <v>0</v>
      </c>
      <c r="G2005" s="613">
        <v>0</v>
      </c>
      <c r="H2005" s="613">
        <v>0</v>
      </c>
      <c r="I2005" s="613">
        <v>0</v>
      </c>
      <c r="J2005" s="613">
        <v>0</v>
      </c>
      <c r="K2005" s="614">
        <v>224</v>
      </c>
      <c r="L2005" s="614">
        <v>0</v>
      </c>
      <c r="N2005" s="603" t="s">
        <v>1046</v>
      </c>
    </row>
    <row r="2006" spans="1:14" x14ac:dyDescent="0.2">
      <c r="A2006" s="612">
        <v>45528</v>
      </c>
      <c r="B2006" s="513" t="str">
        <f t="shared" si="21"/>
        <v>0824</v>
      </c>
      <c r="C2006" s="56">
        <v>2024</v>
      </c>
      <c r="D2006" s="613">
        <v>225</v>
      </c>
      <c r="E2006" s="613">
        <v>32</v>
      </c>
      <c r="F2006" s="613">
        <v>0</v>
      </c>
      <c r="G2006" s="613">
        <v>0</v>
      </c>
      <c r="H2006" s="613">
        <v>0</v>
      </c>
      <c r="I2006" s="613">
        <v>0</v>
      </c>
      <c r="J2006" s="613">
        <v>0</v>
      </c>
      <c r="K2006" s="614">
        <v>272</v>
      </c>
      <c r="L2006" s="614">
        <v>0</v>
      </c>
      <c r="N2006" s="603" t="s">
        <v>1046</v>
      </c>
    </row>
    <row r="2007" spans="1:14" x14ac:dyDescent="0.2">
      <c r="A2007" s="612">
        <v>45529</v>
      </c>
      <c r="B2007" s="513" t="str">
        <f t="shared" si="21"/>
        <v>0825</v>
      </c>
      <c r="C2007" s="56">
        <v>2024</v>
      </c>
      <c r="D2007" s="613">
        <v>163</v>
      </c>
      <c r="E2007" s="613">
        <v>16</v>
      </c>
      <c r="F2007" s="613">
        <v>0</v>
      </c>
      <c r="G2007" s="613">
        <v>0</v>
      </c>
      <c r="H2007" s="613">
        <v>0</v>
      </c>
      <c r="I2007" s="613">
        <v>0</v>
      </c>
      <c r="J2007" s="613">
        <v>0</v>
      </c>
      <c r="K2007" s="614">
        <v>246</v>
      </c>
      <c r="L2007" s="614">
        <v>0</v>
      </c>
      <c r="N2007" s="603" t="s">
        <v>1046</v>
      </c>
    </row>
    <row r="2008" spans="1:14" x14ac:dyDescent="0.2">
      <c r="A2008" s="612">
        <v>45530</v>
      </c>
      <c r="B2008" s="513" t="str">
        <f t="shared" si="21"/>
        <v>0826</v>
      </c>
      <c r="C2008" s="56">
        <v>2024</v>
      </c>
      <c r="D2008" s="613">
        <v>90</v>
      </c>
      <c r="E2008" s="613">
        <v>11</v>
      </c>
      <c r="F2008" s="613">
        <v>0</v>
      </c>
      <c r="G2008" s="613">
        <v>0</v>
      </c>
      <c r="H2008" s="613">
        <v>0</v>
      </c>
      <c r="I2008" s="613">
        <v>0</v>
      </c>
      <c r="J2008" s="613">
        <v>0</v>
      </c>
      <c r="K2008" s="614">
        <v>171</v>
      </c>
      <c r="L2008" s="614">
        <v>0</v>
      </c>
      <c r="N2008" s="603" t="s">
        <v>1046</v>
      </c>
    </row>
    <row r="2009" spans="1:14" x14ac:dyDescent="0.2">
      <c r="A2009" s="612">
        <v>45531</v>
      </c>
      <c r="B2009" s="513" t="str">
        <f t="shared" si="21"/>
        <v>0827</v>
      </c>
      <c r="C2009" s="56">
        <v>2024</v>
      </c>
      <c r="D2009" s="613">
        <v>119</v>
      </c>
      <c r="E2009" s="613">
        <v>24</v>
      </c>
      <c r="F2009" s="613">
        <v>0</v>
      </c>
      <c r="G2009" s="613">
        <v>0</v>
      </c>
      <c r="H2009" s="613">
        <v>0</v>
      </c>
      <c r="I2009" s="613">
        <v>0</v>
      </c>
      <c r="J2009" s="613">
        <v>0</v>
      </c>
      <c r="K2009" s="614">
        <v>126</v>
      </c>
      <c r="L2009" s="614">
        <v>0</v>
      </c>
      <c r="N2009" s="603" t="s">
        <v>1046</v>
      </c>
    </row>
    <row r="2010" spans="1:14" x14ac:dyDescent="0.2">
      <c r="A2010" s="612">
        <v>45532</v>
      </c>
      <c r="B2010" s="513" t="str">
        <f t="shared" si="21"/>
        <v>0828</v>
      </c>
      <c r="C2010" s="56">
        <v>2024</v>
      </c>
      <c r="D2010" s="613">
        <v>43</v>
      </c>
      <c r="E2010" s="613">
        <v>19</v>
      </c>
      <c r="F2010" s="613">
        <v>0</v>
      </c>
      <c r="G2010" s="613">
        <v>0</v>
      </c>
      <c r="H2010" s="613">
        <v>0</v>
      </c>
      <c r="I2010" s="613">
        <v>0</v>
      </c>
      <c r="J2010" s="613">
        <v>0</v>
      </c>
      <c r="K2010" s="614">
        <v>162</v>
      </c>
      <c r="L2010" s="614">
        <v>28</v>
      </c>
      <c r="N2010" s="603" t="s">
        <v>1046</v>
      </c>
    </row>
    <row r="2011" spans="1:14" x14ac:dyDescent="0.2">
      <c r="A2011" s="612">
        <v>45533</v>
      </c>
      <c r="B2011" s="513" t="str">
        <f t="shared" si="21"/>
        <v>0829</v>
      </c>
      <c r="C2011" s="56">
        <v>2024</v>
      </c>
      <c r="D2011" s="613">
        <v>48</v>
      </c>
      <c r="E2011" s="613">
        <v>19</v>
      </c>
      <c r="F2011" s="613">
        <v>0</v>
      </c>
      <c r="G2011" s="613">
        <v>0</v>
      </c>
      <c r="H2011" s="613">
        <v>0</v>
      </c>
      <c r="I2011" s="613">
        <v>0</v>
      </c>
      <c r="J2011" s="613">
        <v>0</v>
      </c>
      <c r="K2011" s="614">
        <v>309</v>
      </c>
      <c r="L2011" s="614">
        <v>0</v>
      </c>
      <c r="N2011" s="603" t="s">
        <v>1046</v>
      </c>
    </row>
    <row r="2012" spans="1:14" x14ac:dyDescent="0.2">
      <c r="A2012" s="612">
        <v>45534</v>
      </c>
      <c r="B2012" s="513" t="str">
        <f t="shared" si="21"/>
        <v>0830</v>
      </c>
      <c r="C2012" s="56">
        <v>2024</v>
      </c>
      <c r="D2012" s="613">
        <v>74</v>
      </c>
      <c r="E2012" s="613">
        <v>51</v>
      </c>
      <c r="F2012" s="613">
        <v>0</v>
      </c>
      <c r="G2012" s="613">
        <v>0</v>
      </c>
      <c r="H2012" s="613">
        <v>0</v>
      </c>
      <c r="I2012" s="613">
        <v>0</v>
      </c>
      <c r="J2012" s="613">
        <v>0</v>
      </c>
      <c r="K2012" s="614">
        <v>492</v>
      </c>
      <c r="L2012" s="614">
        <v>69</v>
      </c>
      <c r="N2012" s="603" t="s">
        <v>1046</v>
      </c>
    </row>
    <row r="2013" spans="1:14" x14ac:dyDescent="0.2">
      <c r="A2013" s="612">
        <v>45535</v>
      </c>
      <c r="B2013" s="513" t="str">
        <f t="shared" si="21"/>
        <v>0831</v>
      </c>
      <c r="C2013" s="56">
        <v>2024</v>
      </c>
      <c r="D2013" s="613">
        <v>126</v>
      </c>
      <c r="E2013" s="613">
        <v>47</v>
      </c>
      <c r="F2013" s="613">
        <v>0</v>
      </c>
      <c r="G2013" s="613">
        <v>0</v>
      </c>
      <c r="H2013" s="613">
        <v>1</v>
      </c>
      <c r="I2013" s="613">
        <v>0</v>
      </c>
      <c r="J2013" s="613">
        <v>0</v>
      </c>
      <c r="K2013" s="614">
        <v>316</v>
      </c>
      <c r="L2013" s="614">
        <v>32</v>
      </c>
      <c r="N2013" s="603" t="s">
        <v>1046</v>
      </c>
    </row>
    <row r="2014" spans="1:14" x14ac:dyDescent="0.2">
      <c r="A2014" s="612">
        <v>45536</v>
      </c>
      <c r="B2014" s="513" t="str">
        <f t="shared" si="21"/>
        <v>0901</v>
      </c>
      <c r="C2014" s="56">
        <v>2024</v>
      </c>
      <c r="D2014" s="613">
        <v>127</v>
      </c>
      <c r="E2014" s="613">
        <v>24</v>
      </c>
      <c r="F2014" s="613">
        <v>0</v>
      </c>
      <c r="G2014" s="613">
        <v>0</v>
      </c>
      <c r="H2014" s="613">
        <v>0</v>
      </c>
      <c r="I2014" s="613">
        <v>0</v>
      </c>
      <c r="J2014" s="613">
        <v>0</v>
      </c>
      <c r="K2014" s="614">
        <v>392</v>
      </c>
      <c r="L2014" s="614">
        <v>0</v>
      </c>
      <c r="N2014" s="603" t="s">
        <v>1046</v>
      </c>
    </row>
    <row r="2015" spans="1:14" x14ac:dyDescent="0.2">
      <c r="A2015" s="612">
        <v>45537</v>
      </c>
      <c r="B2015" s="513" t="str">
        <f t="shared" si="21"/>
        <v>0902</v>
      </c>
      <c r="C2015" s="56">
        <v>2024</v>
      </c>
      <c r="D2015" s="613">
        <v>55</v>
      </c>
      <c r="E2015" s="613">
        <v>11</v>
      </c>
      <c r="F2015" s="613">
        <v>0</v>
      </c>
      <c r="G2015" s="613">
        <v>0</v>
      </c>
      <c r="H2015" s="613">
        <v>0</v>
      </c>
      <c r="I2015" s="613">
        <v>0</v>
      </c>
      <c r="J2015" s="613">
        <v>0</v>
      </c>
      <c r="K2015" s="614">
        <v>369</v>
      </c>
      <c r="L2015" s="614">
        <v>0</v>
      </c>
      <c r="N2015" s="603" t="s">
        <v>1046</v>
      </c>
    </row>
    <row r="2016" spans="1:14" x14ac:dyDescent="0.2">
      <c r="A2016" s="612">
        <v>45538</v>
      </c>
      <c r="B2016" s="513" t="str">
        <f t="shared" si="21"/>
        <v>0903</v>
      </c>
      <c r="C2016" s="56">
        <v>2024</v>
      </c>
      <c r="D2016" s="613">
        <v>69</v>
      </c>
      <c r="E2016" s="613">
        <v>17</v>
      </c>
      <c r="F2016" s="613">
        <v>0</v>
      </c>
      <c r="G2016" s="613">
        <v>0</v>
      </c>
      <c r="H2016" s="613">
        <v>0</v>
      </c>
      <c r="I2016" s="613">
        <v>0</v>
      </c>
      <c r="J2016" s="613">
        <v>0</v>
      </c>
      <c r="K2016" s="614">
        <v>219</v>
      </c>
      <c r="L2016" s="614">
        <v>3</v>
      </c>
      <c r="N2016" s="603" t="s">
        <v>1046</v>
      </c>
    </row>
    <row r="2017" spans="1:14" x14ac:dyDescent="0.2">
      <c r="A2017" s="612">
        <v>45539</v>
      </c>
      <c r="B2017" s="513" t="str">
        <f t="shared" si="21"/>
        <v>0904</v>
      </c>
      <c r="C2017" s="56">
        <v>2024</v>
      </c>
      <c r="D2017" s="613">
        <v>15</v>
      </c>
      <c r="E2017" s="613">
        <v>6</v>
      </c>
      <c r="F2017" s="613">
        <v>0</v>
      </c>
      <c r="G2017" s="613">
        <v>0</v>
      </c>
      <c r="H2017" s="613">
        <v>0</v>
      </c>
      <c r="I2017" s="613">
        <v>0</v>
      </c>
      <c r="J2017" s="613">
        <v>0</v>
      </c>
      <c r="K2017" s="614">
        <v>72</v>
      </c>
      <c r="L2017" s="614">
        <v>0</v>
      </c>
      <c r="N2017" s="603" t="s">
        <v>1046</v>
      </c>
    </row>
    <row r="2018" spans="1:14" x14ac:dyDescent="0.2">
      <c r="A2018" s="612">
        <v>45540</v>
      </c>
      <c r="B2018" s="513" t="str">
        <f t="shared" si="21"/>
        <v>0905</v>
      </c>
      <c r="C2018" s="56">
        <v>2024</v>
      </c>
      <c r="D2018" s="613">
        <v>16</v>
      </c>
      <c r="E2018" s="613">
        <v>1</v>
      </c>
      <c r="F2018" s="613">
        <v>0</v>
      </c>
      <c r="G2018" s="613">
        <v>0</v>
      </c>
      <c r="H2018" s="613">
        <v>0</v>
      </c>
      <c r="I2018" s="613">
        <v>0</v>
      </c>
      <c r="J2018" s="613">
        <v>0</v>
      </c>
      <c r="K2018" s="614">
        <v>49</v>
      </c>
      <c r="L2018" s="614">
        <v>0</v>
      </c>
      <c r="N2018" s="603" t="s">
        <v>1046</v>
      </c>
    </row>
    <row r="2019" spans="1:14" x14ac:dyDescent="0.2">
      <c r="A2019" s="612">
        <v>45541</v>
      </c>
      <c r="B2019" s="513" t="str">
        <f t="shared" si="21"/>
        <v>0906</v>
      </c>
      <c r="C2019" s="56">
        <v>2024</v>
      </c>
      <c r="D2019" s="613">
        <v>17</v>
      </c>
      <c r="E2019" s="613">
        <v>12</v>
      </c>
      <c r="F2019" s="613">
        <v>0</v>
      </c>
      <c r="G2019" s="613">
        <v>0</v>
      </c>
      <c r="H2019" s="613">
        <v>0</v>
      </c>
      <c r="I2019" s="613">
        <v>0</v>
      </c>
      <c r="J2019" s="613">
        <v>0</v>
      </c>
      <c r="K2019" s="614">
        <v>26</v>
      </c>
      <c r="L2019" s="614">
        <v>6</v>
      </c>
      <c r="N2019" s="603" t="s">
        <v>1046</v>
      </c>
    </row>
    <row r="2020" spans="1:14" x14ac:dyDescent="0.2">
      <c r="A2020" s="612">
        <v>45542</v>
      </c>
      <c r="B2020" s="513" t="str">
        <f t="shared" si="21"/>
        <v>0907</v>
      </c>
      <c r="C2020" s="56">
        <v>2024</v>
      </c>
      <c r="D2020" s="613">
        <v>5</v>
      </c>
      <c r="E2020" s="613">
        <v>21</v>
      </c>
      <c r="F2020" s="613">
        <v>0</v>
      </c>
      <c r="G2020" s="613">
        <v>0</v>
      </c>
      <c r="H2020" s="613">
        <v>0</v>
      </c>
      <c r="I2020" s="613">
        <v>0</v>
      </c>
      <c r="J2020" s="613">
        <v>0</v>
      </c>
      <c r="K2020" s="614">
        <v>51</v>
      </c>
      <c r="L2020" s="614">
        <v>10</v>
      </c>
      <c r="N2020" s="603" t="s">
        <v>1046</v>
      </c>
    </row>
    <row r="2021" spans="1:14" x14ac:dyDescent="0.2">
      <c r="A2021" s="612">
        <v>45543</v>
      </c>
      <c r="B2021" s="513" t="str">
        <f t="shared" si="21"/>
        <v>0908</v>
      </c>
      <c r="C2021" s="56">
        <v>2024</v>
      </c>
      <c r="D2021" s="613">
        <v>17</v>
      </c>
      <c r="E2021" s="613">
        <v>12</v>
      </c>
      <c r="F2021" s="613">
        <v>0</v>
      </c>
      <c r="G2021" s="613">
        <v>0</v>
      </c>
      <c r="H2021" s="613">
        <v>0</v>
      </c>
      <c r="I2021" s="613">
        <v>0</v>
      </c>
      <c r="J2021" s="613">
        <v>0</v>
      </c>
      <c r="K2021" s="614">
        <v>52</v>
      </c>
      <c r="L2021" s="614">
        <v>0</v>
      </c>
      <c r="N2021" s="603" t="s">
        <v>1046</v>
      </c>
    </row>
    <row r="2022" spans="1:14" x14ac:dyDescent="0.2">
      <c r="A2022" s="612">
        <v>45544</v>
      </c>
      <c r="B2022" s="513" t="str">
        <f t="shared" ref="B2022:B2082" si="22">CONCATENATE(TEXT(A2022,"mm"),TEXT(A2022,"dd"))</f>
        <v>0909</v>
      </c>
      <c r="C2022" s="56">
        <v>2024</v>
      </c>
      <c r="D2022" s="613">
        <v>48</v>
      </c>
      <c r="E2022" s="613">
        <v>11</v>
      </c>
      <c r="F2022" s="613">
        <v>0</v>
      </c>
      <c r="G2022" s="613">
        <v>0</v>
      </c>
      <c r="H2022" s="613">
        <v>0</v>
      </c>
      <c r="I2022" s="613">
        <v>0</v>
      </c>
      <c r="J2022" s="613">
        <v>0</v>
      </c>
      <c r="K2022" s="614">
        <v>42</v>
      </c>
      <c r="L2022" s="614">
        <v>0</v>
      </c>
      <c r="N2022" s="603" t="s">
        <v>1046</v>
      </c>
    </row>
    <row r="2023" spans="1:14" x14ac:dyDescent="0.2">
      <c r="A2023" s="612">
        <v>45545</v>
      </c>
      <c r="B2023" s="513" t="str">
        <f t="shared" si="22"/>
        <v>0910</v>
      </c>
      <c r="C2023" s="56">
        <v>2024</v>
      </c>
      <c r="D2023" s="613">
        <v>10</v>
      </c>
      <c r="E2023" s="613">
        <v>4</v>
      </c>
      <c r="F2023" s="613">
        <v>0</v>
      </c>
      <c r="G2023" s="613">
        <v>0</v>
      </c>
      <c r="H2023" s="613">
        <v>0</v>
      </c>
      <c r="I2023" s="613">
        <v>0</v>
      </c>
      <c r="J2023" s="613">
        <v>0</v>
      </c>
      <c r="K2023" s="614">
        <v>33</v>
      </c>
      <c r="L2023" s="614">
        <v>0</v>
      </c>
      <c r="N2023" s="603" t="s">
        <v>1046</v>
      </c>
    </row>
    <row r="2024" spans="1:14" x14ac:dyDescent="0.2">
      <c r="A2024" s="612">
        <v>45546</v>
      </c>
      <c r="B2024" s="513" t="str">
        <f t="shared" si="22"/>
        <v>0911</v>
      </c>
      <c r="C2024" s="56">
        <v>2024</v>
      </c>
      <c r="D2024" s="613">
        <v>25</v>
      </c>
      <c r="E2024" s="613">
        <v>16</v>
      </c>
      <c r="F2024" s="613">
        <v>0</v>
      </c>
      <c r="G2024" s="613">
        <v>0</v>
      </c>
      <c r="H2024" s="613">
        <v>0</v>
      </c>
      <c r="I2024" s="613">
        <v>1</v>
      </c>
      <c r="J2024" s="613">
        <v>0</v>
      </c>
      <c r="K2024" s="614">
        <v>18</v>
      </c>
      <c r="L2024" s="614">
        <v>5</v>
      </c>
      <c r="N2024" s="603" t="s">
        <v>1046</v>
      </c>
    </row>
    <row r="2025" spans="1:14" x14ac:dyDescent="0.2">
      <c r="A2025" s="612">
        <v>45547</v>
      </c>
      <c r="B2025" s="513" t="str">
        <f t="shared" si="22"/>
        <v>0912</v>
      </c>
      <c r="C2025" s="56">
        <v>2024</v>
      </c>
      <c r="D2025" s="613">
        <v>19</v>
      </c>
      <c r="E2025" s="613">
        <v>4</v>
      </c>
      <c r="F2025" s="613">
        <v>0</v>
      </c>
      <c r="G2025" s="613">
        <v>0</v>
      </c>
      <c r="H2025" s="613">
        <v>0</v>
      </c>
      <c r="I2025" s="613">
        <v>1</v>
      </c>
      <c r="J2025" s="613">
        <v>0</v>
      </c>
      <c r="K2025" s="614">
        <v>27</v>
      </c>
      <c r="L2025" s="614">
        <v>0</v>
      </c>
      <c r="N2025" s="603" t="s">
        <v>1046</v>
      </c>
    </row>
    <row r="2026" spans="1:14" x14ac:dyDescent="0.2">
      <c r="A2026" s="612">
        <v>45548</v>
      </c>
      <c r="B2026" s="513" t="str">
        <f t="shared" si="22"/>
        <v>0913</v>
      </c>
      <c r="C2026" s="56">
        <v>2024</v>
      </c>
      <c r="D2026" s="613">
        <v>22</v>
      </c>
      <c r="E2026" s="613">
        <v>3</v>
      </c>
      <c r="F2026" s="613">
        <v>0</v>
      </c>
      <c r="G2026" s="613">
        <v>0</v>
      </c>
      <c r="H2026" s="613">
        <v>0</v>
      </c>
      <c r="I2026" s="613">
        <v>0</v>
      </c>
      <c r="J2026" s="613">
        <v>0</v>
      </c>
      <c r="K2026" s="614">
        <v>48</v>
      </c>
      <c r="L2026" s="614">
        <v>0</v>
      </c>
      <c r="N2026" s="603" t="s">
        <v>1046</v>
      </c>
    </row>
    <row r="2027" spans="1:14" x14ac:dyDescent="0.2">
      <c r="A2027" s="612">
        <v>45549</v>
      </c>
      <c r="B2027" s="513" t="str">
        <f t="shared" si="22"/>
        <v>0914</v>
      </c>
      <c r="C2027" s="56">
        <v>2024</v>
      </c>
      <c r="D2027" s="613">
        <v>12</v>
      </c>
      <c r="E2027" s="613">
        <v>5</v>
      </c>
      <c r="F2027" s="613">
        <v>0</v>
      </c>
      <c r="G2027" s="613">
        <v>0</v>
      </c>
      <c r="H2027" s="613">
        <v>0</v>
      </c>
      <c r="I2027" s="613">
        <v>0</v>
      </c>
      <c r="J2027" s="613">
        <v>0</v>
      </c>
      <c r="K2027" s="614">
        <v>61</v>
      </c>
      <c r="L2027" s="614">
        <v>0</v>
      </c>
      <c r="N2027" s="603" t="s">
        <v>1046</v>
      </c>
    </row>
    <row r="2028" spans="1:14" x14ac:dyDescent="0.2">
      <c r="A2028" s="612">
        <v>45550</v>
      </c>
      <c r="B2028" s="513" t="str">
        <f t="shared" si="22"/>
        <v>0915</v>
      </c>
      <c r="C2028" s="56">
        <v>2024</v>
      </c>
      <c r="D2028" s="613">
        <v>16</v>
      </c>
      <c r="E2028" s="613">
        <v>29</v>
      </c>
      <c r="F2028" s="613">
        <v>0</v>
      </c>
      <c r="G2028" s="613">
        <v>0</v>
      </c>
      <c r="H2028" s="613">
        <v>0</v>
      </c>
      <c r="I2028" s="613">
        <v>1</v>
      </c>
      <c r="J2028" s="613">
        <v>0</v>
      </c>
      <c r="K2028" s="614">
        <v>73</v>
      </c>
      <c r="L2028" s="614">
        <v>0</v>
      </c>
      <c r="N2028" s="603" t="s">
        <v>1046</v>
      </c>
    </row>
    <row r="2029" spans="1:14" x14ac:dyDescent="0.2">
      <c r="A2029" s="612">
        <v>45551</v>
      </c>
      <c r="B2029" s="513" t="str">
        <f t="shared" si="22"/>
        <v>0916</v>
      </c>
      <c r="C2029" s="56">
        <v>2024</v>
      </c>
      <c r="D2029" s="613">
        <v>15</v>
      </c>
      <c r="E2029" s="613">
        <v>10</v>
      </c>
      <c r="F2029" s="613">
        <v>0</v>
      </c>
      <c r="G2029" s="613">
        <v>0</v>
      </c>
      <c r="H2029" s="613">
        <v>0</v>
      </c>
      <c r="I2029" s="613">
        <v>0</v>
      </c>
      <c r="J2029" s="613">
        <v>0</v>
      </c>
      <c r="K2029" s="614">
        <v>17</v>
      </c>
      <c r="L2029" s="614">
        <v>0</v>
      </c>
      <c r="N2029" s="603" t="s">
        <v>1046</v>
      </c>
    </row>
    <row r="2030" spans="1:14" x14ac:dyDescent="0.2">
      <c r="A2030" s="612">
        <v>45552</v>
      </c>
      <c r="B2030" s="513" t="str">
        <f t="shared" si="22"/>
        <v>0917</v>
      </c>
      <c r="C2030" s="56">
        <v>2024</v>
      </c>
      <c r="D2030" s="613">
        <v>160</v>
      </c>
      <c r="E2030" s="613">
        <v>66</v>
      </c>
      <c r="F2030" s="613">
        <v>0</v>
      </c>
      <c r="G2030" s="613">
        <v>0</v>
      </c>
      <c r="H2030" s="613">
        <v>0</v>
      </c>
      <c r="I2030" s="613">
        <v>0</v>
      </c>
      <c r="J2030" s="613">
        <v>0</v>
      </c>
      <c r="K2030" s="614">
        <v>29</v>
      </c>
      <c r="L2030" s="614">
        <v>0</v>
      </c>
      <c r="N2030" s="603" t="s">
        <v>1046</v>
      </c>
    </row>
    <row r="2031" spans="1:14" x14ac:dyDescent="0.2">
      <c r="A2031" s="612">
        <v>45553</v>
      </c>
      <c r="B2031" s="513" t="str">
        <f t="shared" si="22"/>
        <v>0918</v>
      </c>
      <c r="C2031" s="56">
        <v>2024</v>
      </c>
      <c r="D2031" s="613">
        <v>199</v>
      </c>
      <c r="E2031" s="613">
        <v>116</v>
      </c>
      <c r="F2031" s="613">
        <v>0</v>
      </c>
      <c r="G2031" s="613">
        <v>0</v>
      </c>
      <c r="H2031" s="613">
        <v>0</v>
      </c>
      <c r="I2031" s="613">
        <v>0</v>
      </c>
      <c r="J2031" s="613">
        <v>0</v>
      </c>
      <c r="K2031" s="614">
        <v>578</v>
      </c>
      <c r="L2031" s="614">
        <v>137</v>
      </c>
      <c r="N2031" s="603" t="s">
        <v>1046</v>
      </c>
    </row>
    <row r="2032" spans="1:14" x14ac:dyDescent="0.2">
      <c r="A2032" s="612">
        <v>45554</v>
      </c>
      <c r="B2032" s="513" t="str">
        <f t="shared" si="22"/>
        <v>0919</v>
      </c>
      <c r="C2032" s="56">
        <v>2024</v>
      </c>
      <c r="D2032" s="613">
        <v>49</v>
      </c>
      <c r="E2032" s="613">
        <v>29</v>
      </c>
      <c r="F2032" s="613">
        <v>0</v>
      </c>
      <c r="G2032" s="613">
        <v>0</v>
      </c>
      <c r="H2032" s="613">
        <v>0</v>
      </c>
      <c r="I2032" s="613">
        <v>1</v>
      </c>
      <c r="J2032" s="613">
        <v>0</v>
      </c>
      <c r="K2032" s="614">
        <v>488</v>
      </c>
      <c r="L2032" s="614">
        <v>0</v>
      </c>
      <c r="N2032" s="603" t="s">
        <v>1046</v>
      </c>
    </row>
    <row r="2033" spans="1:14" x14ac:dyDescent="0.2">
      <c r="A2033" s="612">
        <v>45555</v>
      </c>
      <c r="B2033" s="513" t="str">
        <f t="shared" si="22"/>
        <v>0920</v>
      </c>
      <c r="C2033" s="56">
        <v>2024</v>
      </c>
      <c r="D2033" s="613">
        <v>37</v>
      </c>
      <c r="E2033" s="613">
        <v>13</v>
      </c>
      <c r="F2033" s="613">
        <v>0</v>
      </c>
      <c r="G2033" s="613">
        <v>0</v>
      </c>
      <c r="H2033" s="613">
        <v>0</v>
      </c>
      <c r="I2033" s="613">
        <v>0</v>
      </c>
      <c r="J2033" s="613">
        <v>0</v>
      </c>
      <c r="K2033" s="614">
        <v>256</v>
      </c>
      <c r="L2033" s="614">
        <v>0</v>
      </c>
      <c r="N2033" s="603" t="s">
        <v>1046</v>
      </c>
    </row>
    <row r="2034" spans="1:14" x14ac:dyDescent="0.2">
      <c r="A2034" s="612">
        <v>45556</v>
      </c>
      <c r="B2034" s="513" t="str">
        <f t="shared" si="22"/>
        <v>0921</v>
      </c>
      <c r="C2034" s="56">
        <v>2024</v>
      </c>
      <c r="D2034" s="613">
        <v>29</v>
      </c>
      <c r="E2034" s="613">
        <v>12</v>
      </c>
      <c r="F2034" s="613">
        <v>0</v>
      </c>
      <c r="G2034" s="613">
        <v>0</v>
      </c>
      <c r="H2034" s="613">
        <v>0</v>
      </c>
      <c r="I2034" s="613">
        <v>0</v>
      </c>
      <c r="J2034" s="613">
        <v>0</v>
      </c>
      <c r="K2034" s="614">
        <v>117</v>
      </c>
      <c r="L2034" s="614">
        <v>0</v>
      </c>
      <c r="N2034" s="603" t="s">
        <v>1046</v>
      </c>
    </row>
    <row r="2035" spans="1:14" x14ac:dyDescent="0.2">
      <c r="A2035" s="612">
        <v>45557</v>
      </c>
      <c r="B2035" s="513" t="str">
        <f t="shared" si="22"/>
        <v>0922</v>
      </c>
      <c r="C2035" s="56">
        <v>2024</v>
      </c>
      <c r="D2035" s="613">
        <v>44</v>
      </c>
      <c r="E2035" s="613">
        <v>10</v>
      </c>
      <c r="F2035" s="613">
        <v>0</v>
      </c>
      <c r="G2035" s="613">
        <v>0</v>
      </c>
      <c r="H2035" s="613">
        <v>0</v>
      </c>
      <c r="I2035" s="613">
        <v>1</v>
      </c>
      <c r="J2035" s="613">
        <v>0</v>
      </c>
      <c r="K2035" s="614">
        <v>136</v>
      </c>
      <c r="L2035" s="614">
        <v>0</v>
      </c>
      <c r="N2035" s="603" t="s">
        <v>1046</v>
      </c>
    </row>
    <row r="2036" spans="1:14" x14ac:dyDescent="0.2">
      <c r="A2036" s="612">
        <v>45558</v>
      </c>
      <c r="B2036" s="513" t="str">
        <f t="shared" si="22"/>
        <v>0923</v>
      </c>
      <c r="C2036" s="56">
        <v>2024</v>
      </c>
      <c r="D2036" s="613">
        <v>25</v>
      </c>
      <c r="E2036" s="613">
        <v>25</v>
      </c>
      <c r="F2036" s="613">
        <v>0</v>
      </c>
      <c r="G2036" s="613">
        <v>0</v>
      </c>
      <c r="H2036" s="613">
        <v>0</v>
      </c>
      <c r="I2036" s="613">
        <v>0</v>
      </c>
      <c r="J2036" s="613">
        <v>0</v>
      </c>
      <c r="K2036" s="614">
        <v>73</v>
      </c>
      <c r="L2036" s="614">
        <v>0</v>
      </c>
      <c r="N2036" s="603" t="s">
        <v>1046</v>
      </c>
    </row>
    <row r="2037" spans="1:14" x14ac:dyDescent="0.2">
      <c r="A2037" s="612">
        <v>45559</v>
      </c>
      <c r="B2037" s="513" t="str">
        <f t="shared" si="22"/>
        <v>0924</v>
      </c>
      <c r="C2037" s="56">
        <v>2024</v>
      </c>
      <c r="D2037" s="613">
        <v>49</v>
      </c>
      <c r="E2037" s="613">
        <v>34</v>
      </c>
      <c r="F2037" s="613">
        <v>0</v>
      </c>
      <c r="G2037" s="613">
        <v>0</v>
      </c>
      <c r="H2037" s="613">
        <v>0</v>
      </c>
      <c r="I2037" s="613">
        <v>0</v>
      </c>
      <c r="J2037" s="613">
        <v>0</v>
      </c>
      <c r="K2037" s="614">
        <v>89</v>
      </c>
      <c r="L2037" s="614">
        <v>0</v>
      </c>
      <c r="N2037" s="603" t="s">
        <v>1046</v>
      </c>
    </row>
    <row r="2038" spans="1:14" x14ac:dyDescent="0.2">
      <c r="A2038" s="612">
        <v>45560</v>
      </c>
      <c r="B2038" s="513" t="str">
        <f t="shared" si="22"/>
        <v>0925</v>
      </c>
      <c r="C2038" s="56">
        <v>2024</v>
      </c>
      <c r="D2038" s="613">
        <v>48</v>
      </c>
      <c r="E2038" s="613">
        <v>28</v>
      </c>
      <c r="F2038" s="613">
        <v>0</v>
      </c>
      <c r="G2038" s="613">
        <v>0</v>
      </c>
      <c r="H2038" s="613">
        <v>0</v>
      </c>
      <c r="I2038" s="613">
        <v>0</v>
      </c>
      <c r="J2038" s="613">
        <v>0</v>
      </c>
      <c r="K2038" s="614">
        <v>83</v>
      </c>
      <c r="L2038" s="614">
        <v>15</v>
      </c>
      <c r="N2038" s="603" t="s">
        <v>1046</v>
      </c>
    </row>
    <row r="2039" spans="1:14" x14ac:dyDescent="0.2">
      <c r="A2039" s="612">
        <v>45561</v>
      </c>
      <c r="B2039" s="513" t="str">
        <f t="shared" si="22"/>
        <v>0926</v>
      </c>
      <c r="C2039" s="56">
        <v>2024</v>
      </c>
      <c r="D2039" s="613">
        <v>127</v>
      </c>
      <c r="E2039" s="613">
        <v>71</v>
      </c>
      <c r="F2039" s="613">
        <v>0</v>
      </c>
      <c r="G2039" s="613">
        <v>0</v>
      </c>
      <c r="H2039" s="613">
        <v>0</v>
      </c>
      <c r="I2039" s="613">
        <v>0</v>
      </c>
      <c r="J2039" s="613">
        <v>2</v>
      </c>
      <c r="K2039" s="614">
        <v>102</v>
      </c>
      <c r="L2039" s="614">
        <v>0</v>
      </c>
      <c r="N2039" s="603" t="s">
        <v>1046</v>
      </c>
    </row>
    <row r="2040" spans="1:14" x14ac:dyDescent="0.2">
      <c r="A2040" s="612">
        <v>45562</v>
      </c>
      <c r="B2040" s="513" t="str">
        <f t="shared" si="22"/>
        <v>0927</v>
      </c>
      <c r="C2040" s="56">
        <v>2024</v>
      </c>
      <c r="D2040" s="613">
        <v>70</v>
      </c>
      <c r="E2040" s="613">
        <v>44</v>
      </c>
      <c r="F2040" s="613">
        <v>0</v>
      </c>
      <c r="G2040" s="613">
        <v>0</v>
      </c>
      <c r="H2040" s="613">
        <v>0</v>
      </c>
      <c r="I2040" s="613">
        <v>0</v>
      </c>
      <c r="J2040" s="613">
        <v>0</v>
      </c>
      <c r="K2040" s="614">
        <v>59</v>
      </c>
      <c r="L2040" s="614">
        <v>13</v>
      </c>
      <c r="N2040" s="603" t="s">
        <v>1046</v>
      </c>
    </row>
    <row r="2041" spans="1:14" x14ac:dyDescent="0.2">
      <c r="A2041" s="612">
        <v>45563</v>
      </c>
      <c r="B2041" s="513" t="str">
        <f t="shared" si="22"/>
        <v>0928</v>
      </c>
      <c r="C2041" s="56">
        <v>2024</v>
      </c>
      <c r="D2041" s="613">
        <v>51</v>
      </c>
      <c r="E2041" s="613">
        <v>21</v>
      </c>
      <c r="F2041" s="613">
        <v>0</v>
      </c>
      <c r="G2041" s="613">
        <v>0</v>
      </c>
      <c r="H2041" s="613">
        <v>0</v>
      </c>
      <c r="I2041" s="613">
        <v>0</v>
      </c>
      <c r="J2041" s="613">
        <v>0</v>
      </c>
      <c r="K2041" s="614">
        <v>106</v>
      </c>
      <c r="L2041" s="614">
        <v>4</v>
      </c>
      <c r="N2041" s="603" t="s">
        <v>1046</v>
      </c>
    </row>
    <row r="2042" spans="1:14" x14ac:dyDescent="0.2">
      <c r="A2042" s="612">
        <v>45564</v>
      </c>
      <c r="B2042" s="513" t="str">
        <f t="shared" si="22"/>
        <v>0929</v>
      </c>
      <c r="C2042" s="56">
        <v>2024</v>
      </c>
      <c r="D2042" s="613">
        <v>26</v>
      </c>
      <c r="E2042" s="613">
        <v>19</v>
      </c>
      <c r="F2042" s="613">
        <v>0</v>
      </c>
      <c r="G2042" s="613">
        <v>0</v>
      </c>
      <c r="H2042" s="613">
        <v>0</v>
      </c>
      <c r="I2042" s="613">
        <v>0</v>
      </c>
      <c r="J2042" s="613">
        <v>1</v>
      </c>
      <c r="K2042" s="614">
        <v>62</v>
      </c>
      <c r="L2042" s="614">
        <v>0</v>
      </c>
      <c r="N2042" s="603" t="s">
        <v>1046</v>
      </c>
    </row>
    <row r="2043" spans="1:14" x14ac:dyDescent="0.2">
      <c r="A2043" s="612">
        <v>45565</v>
      </c>
      <c r="B2043" s="513" t="str">
        <f t="shared" si="22"/>
        <v>0930</v>
      </c>
      <c r="C2043" s="56">
        <v>2024</v>
      </c>
      <c r="D2043" s="613">
        <v>18</v>
      </c>
      <c r="E2043" s="613">
        <v>23</v>
      </c>
      <c r="F2043" s="613">
        <v>0</v>
      </c>
      <c r="G2043" s="613">
        <v>0</v>
      </c>
      <c r="H2043" s="613">
        <v>0</v>
      </c>
      <c r="I2043" s="613">
        <v>0</v>
      </c>
      <c r="J2043" s="613">
        <v>0</v>
      </c>
      <c r="K2043" s="614">
        <v>61</v>
      </c>
      <c r="L2043" s="614">
        <v>0</v>
      </c>
      <c r="N2043" s="603" t="s">
        <v>1046</v>
      </c>
    </row>
    <row r="2044" spans="1:14" x14ac:dyDescent="0.2">
      <c r="A2044" s="612">
        <v>45566</v>
      </c>
      <c r="B2044" s="513" t="str">
        <f t="shared" si="22"/>
        <v>1001</v>
      </c>
      <c r="C2044" s="56">
        <v>2024</v>
      </c>
      <c r="D2044" s="613">
        <v>26</v>
      </c>
      <c r="E2044" s="613">
        <v>22</v>
      </c>
      <c r="F2044" s="613">
        <v>0</v>
      </c>
      <c r="G2044" s="613">
        <v>0</v>
      </c>
      <c r="H2044" s="613">
        <v>0</v>
      </c>
      <c r="I2044" s="613">
        <v>0</v>
      </c>
      <c r="J2044" s="613">
        <v>0</v>
      </c>
      <c r="K2044" s="614">
        <v>67</v>
      </c>
      <c r="L2044" s="614">
        <v>17</v>
      </c>
      <c r="N2044" s="603" t="s">
        <v>1046</v>
      </c>
    </row>
    <row r="2045" spans="1:14" x14ac:dyDescent="0.2">
      <c r="A2045" s="612">
        <v>45567</v>
      </c>
      <c r="B2045" s="513" t="str">
        <f t="shared" si="22"/>
        <v>1002</v>
      </c>
      <c r="C2045" s="56">
        <v>2024</v>
      </c>
      <c r="D2045" s="613">
        <v>58</v>
      </c>
      <c r="E2045" s="613">
        <v>26</v>
      </c>
      <c r="F2045" s="613">
        <v>0</v>
      </c>
      <c r="G2045" s="613">
        <v>0</v>
      </c>
      <c r="H2045" s="613">
        <v>1</v>
      </c>
      <c r="I2045" s="613">
        <v>0</v>
      </c>
      <c r="J2045" s="613">
        <v>1</v>
      </c>
      <c r="K2045" s="614">
        <v>71</v>
      </c>
      <c r="L2045" s="614">
        <v>18</v>
      </c>
      <c r="N2045" s="603" t="s">
        <v>1046</v>
      </c>
    </row>
    <row r="2046" spans="1:14" x14ac:dyDescent="0.2">
      <c r="A2046" s="612">
        <v>45568</v>
      </c>
      <c r="B2046" s="513" t="str">
        <f t="shared" si="22"/>
        <v>1003</v>
      </c>
      <c r="C2046" s="56">
        <v>2024</v>
      </c>
      <c r="D2046" s="613">
        <v>36</v>
      </c>
      <c r="E2046" s="613">
        <v>11</v>
      </c>
      <c r="F2046" s="613">
        <v>0</v>
      </c>
      <c r="G2046" s="613">
        <v>0</v>
      </c>
      <c r="H2046" s="613">
        <v>0</v>
      </c>
      <c r="I2046" s="613">
        <v>0</v>
      </c>
      <c r="J2046" s="613">
        <v>0</v>
      </c>
      <c r="K2046" s="614">
        <v>42</v>
      </c>
      <c r="L2046" s="614">
        <v>15</v>
      </c>
      <c r="N2046" s="603" t="s">
        <v>1046</v>
      </c>
    </row>
    <row r="2047" spans="1:14" x14ac:dyDescent="0.2">
      <c r="A2047" s="612">
        <v>45569</v>
      </c>
      <c r="B2047" s="513" t="str">
        <f t="shared" si="22"/>
        <v>1004</v>
      </c>
      <c r="C2047" s="56">
        <v>2024</v>
      </c>
      <c r="D2047" s="613">
        <v>33</v>
      </c>
      <c r="E2047" s="613">
        <v>13</v>
      </c>
      <c r="F2047" s="613">
        <v>0</v>
      </c>
      <c r="G2047" s="613">
        <v>0</v>
      </c>
      <c r="H2047" s="613">
        <v>1</v>
      </c>
      <c r="I2047" s="613">
        <v>0</v>
      </c>
      <c r="J2047" s="613">
        <v>0</v>
      </c>
      <c r="K2047" s="614">
        <v>71</v>
      </c>
      <c r="L2047" s="614">
        <v>0</v>
      </c>
      <c r="N2047" s="603" t="s">
        <v>1046</v>
      </c>
    </row>
    <row r="2048" spans="1:14" x14ac:dyDescent="0.2">
      <c r="A2048" s="612">
        <v>45570</v>
      </c>
      <c r="B2048" s="513" t="str">
        <f t="shared" si="22"/>
        <v>1005</v>
      </c>
      <c r="C2048" s="56">
        <v>2024</v>
      </c>
      <c r="D2048" s="613">
        <v>56</v>
      </c>
      <c r="E2048" s="613">
        <v>22</v>
      </c>
      <c r="F2048" s="613">
        <v>0</v>
      </c>
      <c r="G2048" s="613">
        <v>0</v>
      </c>
      <c r="H2048" s="613">
        <v>0</v>
      </c>
      <c r="I2048" s="613">
        <v>1</v>
      </c>
      <c r="J2048" s="613">
        <v>0</v>
      </c>
      <c r="K2048" s="614">
        <v>115</v>
      </c>
      <c r="L2048" s="614">
        <v>0</v>
      </c>
      <c r="N2048" s="603" t="s">
        <v>1046</v>
      </c>
    </row>
    <row r="2049" spans="1:14" x14ac:dyDescent="0.2">
      <c r="A2049" s="612">
        <v>45571</v>
      </c>
      <c r="B2049" s="513" t="str">
        <f t="shared" si="22"/>
        <v>1006</v>
      </c>
      <c r="C2049" s="56">
        <v>2024</v>
      </c>
      <c r="D2049" s="613">
        <v>83</v>
      </c>
      <c r="E2049" s="613">
        <v>4</v>
      </c>
      <c r="F2049" s="613">
        <v>0</v>
      </c>
      <c r="G2049" s="613">
        <v>0</v>
      </c>
      <c r="H2049" s="613">
        <v>3</v>
      </c>
      <c r="I2049" s="613">
        <v>0</v>
      </c>
      <c r="J2049" s="613">
        <v>2</v>
      </c>
      <c r="K2049" s="614">
        <v>158</v>
      </c>
      <c r="L2049" s="614">
        <v>0</v>
      </c>
      <c r="N2049" s="603" t="s">
        <v>1046</v>
      </c>
    </row>
    <row r="2050" spans="1:14" x14ac:dyDescent="0.2">
      <c r="A2050" s="612">
        <v>45572</v>
      </c>
      <c r="B2050" s="513" t="str">
        <f t="shared" si="22"/>
        <v>1007</v>
      </c>
      <c r="C2050" s="56">
        <v>2024</v>
      </c>
      <c r="D2050" s="613">
        <v>392</v>
      </c>
      <c r="E2050" s="613">
        <v>34</v>
      </c>
      <c r="F2050" s="613">
        <v>0</v>
      </c>
      <c r="G2050" s="613">
        <v>0</v>
      </c>
      <c r="H2050" s="613">
        <v>17</v>
      </c>
      <c r="I2050" s="613">
        <v>4</v>
      </c>
      <c r="J2050" s="613">
        <v>4</v>
      </c>
      <c r="K2050" s="614">
        <v>954</v>
      </c>
      <c r="L2050" s="614">
        <v>0</v>
      </c>
      <c r="N2050" s="603" t="s">
        <v>1046</v>
      </c>
    </row>
    <row r="2051" spans="1:14" x14ac:dyDescent="0.2">
      <c r="A2051" s="612">
        <v>45573</v>
      </c>
      <c r="B2051" s="513" t="str">
        <f t="shared" si="22"/>
        <v>1008</v>
      </c>
      <c r="C2051" s="56">
        <v>2024</v>
      </c>
      <c r="D2051" s="613">
        <v>92</v>
      </c>
      <c r="E2051" s="613">
        <v>25</v>
      </c>
      <c r="F2051" s="613">
        <v>0</v>
      </c>
      <c r="G2051" s="613">
        <v>0</v>
      </c>
      <c r="H2051" s="613">
        <v>2</v>
      </c>
      <c r="I2051" s="613">
        <v>0</v>
      </c>
      <c r="J2051" s="613">
        <v>1</v>
      </c>
      <c r="K2051" s="614">
        <v>772</v>
      </c>
      <c r="L2051" s="614">
        <v>143</v>
      </c>
      <c r="N2051" s="603" t="s">
        <v>1046</v>
      </c>
    </row>
    <row r="2052" spans="1:14" x14ac:dyDescent="0.2">
      <c r="A2052" s="612">
        <v>45574</v>
      </c>
      <c r="B2052" s="513" t="str">
        <f t="shared" si="22"/>
        <v>1009</v>
      </c>
      <c r="C2052" s="56">
        <v>2024</v>
      </c>
      <c r="D2052" s="613">
        <v>37</v>
      </c>
      <c r="E2052" s="613">
        <v>21</v>
      </c>
      <c r="F2052" s="613">
        <v>0</v>
      </c>
      <c r="G2052" s="613">
        <v>0</v>
      </c>
      <c r="H2052" s="613">
        <v>8</v>
      </c>
      <c r="I2052" s="613">
        <v>2</v>
      </c>
      <c r="J2052" s="613">
        <v>0</v>
      </c>
      <c r="K2052" s="614">
        <v>572</v>
      </c>
      <c r="L2052" s="614">
        <v>0</v>
      </c>
      <c r="N2052" s="603" t="s">
        <v>1046</v>
      </c>
    </row>
    <row r="2053" spans="1:14" x14ac:dyDescent="0.2">
      <c r="A2053" s="612">
        <v>45575</v>
      </c>
      <c r="B2053" s="513" t="str">
        <f t="shared" si="22"/>
        <v>1010</v>
      </c>
      <c r="C2053" s="56">
        <v>2024</v>
      </c>
      <c r="D2053" s="613">
        <v>27</v>
      </c>
      <c r="E2053" s="613">
        <v>7</v>
      </c>
      <c r="F2053" s="613">
        <v>0</v>
      </c>
      <c r="G2053" s="613">
        <v>0</v>
      </c>
      <c r="H2053" s="613">
        <v>5</v>
      </c>
      <c r="I2053" s="613">
        <v>0</v>
      </c>
      <c r="J2053" s="613">
        <v>2</v>
      </c>
      <c r="K2053" s="614">
        <v>279</v>
      </c>
      <c r="L2053" s="614">
        <v>0</v>
      </c>
      <c r="N2053" s="603" t="s">
        <v>1046</v>
      </c>
    </row>
    <row r="2054" spans="1:14" x14ac:dyDescent="0.2">
      <c r="A2054" s="612">
        <v>45576</v>
      </c>
      <c r="B2054" s="513" t="str">
        <f t="shared" si="22"/>
        <v>1011</v>
      </c>
      <c r="C2054" s="56">
        <v>2024</v>
      </c>
      <c r="D2054" s="613">
        <v>16</v>
      </c>
      <c r="E2054" s="613">
        <v>5</v>
      </c>
      <c r="F2054" s="613">
        <v>0</v>
      </c>
      <c r="G2054" s="613">
        <v>0</v>
      </c>
      <c r="H2054" s="613">
        <v>1</v>
      </c>
      <c r="I2054" s="613">
        <v>0</v>
      </c>
      <c r="J2054" s="613">
        <v>0</v>
      </c>
      <c r="K2054" s="614">
        <v>148</v>
      </c>
      <c r="L2054" s="614">
        <v>47</v>
      </c>
      <c r="N2054" s="603" t="s">
        <v>1046</v>
      </c>
    </row>
    <row r="2055" spans="1:14" x14ac:dyDescent="0.2">
      <c r="A2055" s="612">
        <v>45577</v>
      </c>
      <c r="B2055" s="513" t="str">
        <f t="shared" si="22"/>
        <v>1012</v>
      </c>
      <c r="C2055" s="56">
        <v>2024</v>
      </c>
      <c r="D2055" s="613">
        <v>15</v>
      </c>
      <c r="E2055" s="613">
        <v>2</v>
      </c>
      <c r="F2055" s="613">
        <v>0</v>
      </c>
      <c r="G2055" s="613">
        <v>0</v>
      </c>
      <c r="H2055" s="613">
        <v>1</v>
      </c>
      <c r="I2055" s="613">
        <v>0</v>
      </c>
      <c r="J2055" s="613">
        <v>0</v>
      </c>
      <c r="K2055" s="614">
        <v>151</v>
      </c>
      <c r="L2055" s="614">
        <v>0</v>
      </c>
      <c r="N2055" s="603" t="s">
        <v>1046</v>
      </c>
    </row>
    <row r="2056" spans="1:14" x14ac:dyDescent="0.2">
      <c r="A2056" s="612">
        <v>45578</v>
      </c>
      <c r="B2056" s="513" t="str">
        <f t="shared" si="22"/>
        <v>1013</v>
      </c>
      <c r="C2056" s="56">
        <v>2024</v>
      </c>
      <c r="D2056" s="613">
        <v>7</v>
      </c>
      <c r="E2056" s="613">
        <v>1</v>
      </c>
      <c r="F2056" s="613">
        <v>0</v>
      </c>
      <c r="G2056" s="613">
        <v>0</v>
      </c>
      <c r="H2056" s="613">
        <v>1</v>
      </c>
      <c r="I2056" s="613">
        <v>1</v>
      </c>
      <c r="J2056" s="613">
        <v>0</v>
      </c>
      <c r="K2056" s="614">
        <v>87</v>
      </c>
      <c r="L2056" s="614">
        <v>0</v>
      </c>
      <c r="N2056" s="603" t="s">
        <v>1046</v>
      </c>
    </row>
    <row r="2057" spans="1:14" x14ac:dyDescent="0.2">
      <c r="A2057" s="612">
        <v>45579</v>
      </c>
      <c r="B2057" s="513" t="str">
        <f t="shared" si="22"/>
        <v>1014</v>
      </c>
      <c r="C2057" s="56">
        <v>2024</v>
      </c>
      <c r="D2057" s="613">
        <v>177</v>
      </c>
      <c r="E2057" s="613">
        <v>10</v>
      </c>
      <c r="F2057" s="613">
        <v>0</v>
      </c>
      <c r="G2057" s="613">
        <v>0</v>
      </c>
      <c r="H2057" s="613">
        <v>9</v>
      </c>
      <c r="I2057" s="613">
        <v>1</v>
      </c>
      <c r="J2057" s="613">
        <v>0</v>
      </c>
      <c r="K2057" s="614">
        <v>186</v>
      </c>
      <c r="L2057" s="614">
        <v>0</v>
      </c>
      <c r="N2057" s="603" t="s">
        <v>1046</v>
      </c>
    </row>
    <row r="2058" spans="1:14" x14ac:dyDescent="0.2">
      <c r="A2058" s="612">
        <v>45580</v>
      </c>
      <c r="B2058" s="513" t="str">
        <f t="shared" si="22"/>
        <v>1015</v>
      </c>
      <c r="C2058" s="56">
        <v>2024</v>
      </c>
      <c r="D2058" s="613">
        <v>78</v>
      </c>
      <c r="E2058" s="613">
        <v>34</v>
      </c>
      <c r="F2058" s="613">
        <v>0</v>
      </c>
      <c r="G2058" s="613">
        <v>0</v>
      </c>
      <c r="H2058" s="613">
        <v>7</v>
      </c>
      <c r="I2058" s="613">
        <v>9</v>
      </c>
      <c r="J2058" s="613">
        <v>0</v>
      </c>
      <c r="K2058" s="614">
        <v>282</v>
      </c>
      <c r="L2058" s="614">
        <v>70</v>
      </c>
      <c r="N2058" s="603" t="s">
        <v>1046</v>
      </c>
    </row>
    <row r="2059" spans="1:14" x14ac:dyDescent="0.2">
      <c r="A2059" s="612">
        <v>45581</v>
      </c>
      <c r="B2059" s="513" t="str">
        <f t="shared" si="22"/>
        <v>1016</v>
      </c>
      <c r="C2059" s="56">
        <v>2024</v>
      </c>
      <c r="D2059" s="613">
        <v>108</v>
      </c>
      <c r="E2059" s="613">
        <v>0</v>
      </c>
      <c r="F2059" s="613">
        <v>0</v>
      </c>
      <c r="G2059" s="613">
        <v>0</v>
      </c>
      <c r="H2059" s="613">
        <v>6</v>
      </c>
      <c r="I2059" s="613">
        <v>0</v>
      </c>
      <c r="J2059" s="613">
        <v>0</v>
      </c>
      <c r="K2059" s="614">
        <v>135</v>
      </c>
      <c r="L2059" s="614">
        <v>0</v>
      </c>
      <c r="N2059" s="603" t="s">
        <v>1046</v>
      </c>
    </row>
    <row r="2060" spans="1:14" x14ac:dyDescent="0.2">
      <c r="A2060" s="612">
        <v>45582</v>
      </c>
      <c r="B2060" s="513" t="str">
        <f t="shared" si="22"/>
        <v>1017</v>
      </c>
      <c r="C2060" s="56">
        <v>2024</v>
      </c>
      <c r="D2060" s="613">
        <v>14</v>
      </c>
      <c r="E2060" s="613">
        <v>2</v>
      </c>
      <c r="F2060" s="613">
        <v>0</v>
      </c>
      <c r="G2060" s="613">
        <v>0</v>
      </c>
      <c r="H2060" s="613">
        <v>1</v>
      </c>
      <c r="I2060" s="613">
        <v>4</v>
      </c>
      <c r="J2060" s="613">
        <v>0</v>
      </c>
      <c r="K2060" s="614">
        <v>121</v>
      </c>
      <c r="L2060" s="614">
        <v>0</v>
      </c>
      <c r="N2060" s="603" t="s">
        <v>1046</v>
      </c>
    </row>
    <row r="2061" spans="1:14" x14ac:dyDescent="0.2">
      <c r="A2061" s="612">
        <v>45583</v>
      </c>
      <c r="B2061" s="513" t="str">
        <f t="shared" si="22"/>
        <v>1018</v>
      </c>
      <c r="C2061" s="56">
        <v>2024</v>
      </c>
      <c r="D2061" s="613">
        <v>5.83</v>
      </c>
      <c r="E2061" s="613">
        <v>0</v>
      </c>
      <c r="F2061" s="613">
        <v>0</v>
      </c>
      <c r="G2061" s="613">
        <v>0</v>
      </c>
      <c r="H2061" s="613">
        <v>1.67</v>
      </c>
      <c r="I2061" s="613">
        <v>2.5</v>
      </c>
      <c r="J2061" s="613">
        <v>0</v>
      </c>
      <c r="K2061" s="614">
        <v>125.67</v>
      </c>
      <c r="L2061" s="614">
        <v>0</v>
      </c>
      <c r="N2061" s="603" t="s">
        <v>1046</v>
      </c>
    </row>
    <row r="2062" spans="1:14" x14ac:dyDescent="0.2">
      <c r="A2062" s="612">
        <v>45584</v>
      </c>
      <c r="B2062" s="513" t="str">
        <f t="shared" si="22"/>
        <v>1019</v>
      </c>
      <c r="C2062" s="56">
        <v>2024</v>
      </c>
      <c r="D2062" s="613">
        <v>5.34</v>
      </c>
      <c r="E2062" s="613">
        <v>0</v>
      </c>
      <c r="F2062" s="613">
        <v>0</v>
      </c>
      <c r="G2062" s="613">
        <v>0</v>
      </c>
      <c r="H2062" s="613">
        <v>2.16</v>
      </c>
      <c r="I2062" s="613">
        <v>2.17</v>
      </c>
      <c r="J2062" s="613">
        <v>0.17</v>
      </c>
      <c r="K2062" s="614">
        <v>111.31</v>
      </c>
      <c r="L2062" s="614">
        <v>0</v>
      </c>
      <c r="N2062" s="603" t="s">
        <v>1046</v>
      </c>
    </row>
    <row r="2063" spans="1:14" x14ac:dyDescent="0.2">
      <c r="A2063" s="612">
        <v>45585</v>
      </c>
      <c r="B2063" s="513" t="str">
        <f t="shared" si="22"/>
        <v>1020</v>
      </c>
      <c r="C2063" s="56">
        <v>2024</v>
      </c>
      <c r="D2063" s="613">
        <v>4.83</v>
      </c>
      <c r="E2063" s="613">
        <v>0</v>
      </c>
      <c r="F2063" s="613">
        <v>0</v>
      </c>
      <c r="G2063" s="613">
        <v>0</v>
      </c>
      <c r="H2063" s="613">
        <v>2.67</v>
      </c>
      <c r="I2063" s="613">
        <v>1.83</v>
      </c>
      <c r="J2063" s="613">
        <v>0.33</v>
      </c>
      <c r="K2063" s="614">
        <v>97.01</v>
      </c>
      <c r="L2063" s="614">
        <v>0</v>
      </c>
      <c r="N2063" s="603" t="s">
        <v>1046</v>
      </c>
    </row>
    <row r="2064" spans="1:14" x14ac:dyDescent="0.2">
      <c r="A2064" s="612">
        <v>45586</v>
      </c>
      <c r="B2064" s="513" t="str">
        <f t="shared" si="22"/>
        <v>1021</v>
      </c>
      <c r="C2064" s="56">
        <v>2024</v>
      </c>
      <c r="D2064" s="613">
        <v>4.33</v>
      </c>
      <c r="E2064" s="613">
        <v>0</v>
      </c>
      <c r="F2064" s="613">
        <v>0</v>
      </c>
      <c r="G2064" s="613">
        <v>0</v>
      </c>
      <c r="H2064" s="613">
        <v>3.17</v>
      </c>
      <c r="I2064" s="613">
        <v>1.5</v>
      </c>
      <c r="J2064" s="613">
        <v>0.5</v>
      </c>
      <c r="K2064" s="614">
        <v>82.67</v>
      </c>
      <c r="L2064" s="614">
        <v>0</v>
      </c>
      <c r="N2064" s="603" t="s">
        <v>1046</v>
      </c>
    </row>
    <row r="2065" spans="1:14" x14ac:dyDescent="0.2">
      <c r="A2065" s="612">
        <v>45587</v>
      </c>
      <c r="B2065" s="513" t="str">
        <f t="shared" si="22"/>
        <v>1022</v>
      </c>
      <c r="C2065" s="56">
        <v>2024</v>
      </c>
      <c r="D2065" s="613">
        <v>3.84</v>
      </c>
      <c r="E2065" s="613">
        <v>0</v>
      </c>
      <c r="F2065" s="613">
        <v>0</v>
      </c>
      <c r="G2065" s="613">
        <v>0</v>
      </c>
      <c r="H2065" s="613">
        <v>3.66</v>
      </c>
      <c r="I2065" s="613">
        <v>1.17</v>
      </c>
      <c r="J2065" s="613">
        <v>0.67</v>
      </c>
      <c r="K2065" s="614">
        <v>68.319999999999993</v>
      </c>
      <c r="L2065" s="614">
        <v>0</v>
      </c>
      <c r="N2065" s="603" t="s">
        <v>1046</v>
      </c>
    </row>
    <row r="2066" spans="1:14" x14ac:dyDescent="0.2">
      <c r="A2066" s="612">
        <v>45588</v>
      </c>
      <c r="B2066" s="513" t="str">
        <f t="shared" si="22"/>
        <v>1023</v>
      </c>
      <c r="C2066" s="56">
        <v>2024</v>
      </c>
      <c r="D2066" s="613">
        <v>3.33</v>
      </c>
      <c r="E2066" s="613">
        <v>0</v>
      </c>
      <c r="F2066" s="613">
        <v>0</v>
      </c>
      <c r="G2066" s="613">
        <v>0</v>
      </c>
      <c r="H2066" s="613">
        <v>4.17</v>
      </c>
      <c r="I2066" s="613">
        <v>0.83</v>
      </c>
      <c r="J2066" s="613">
        <v>0.83</v>
      </c>
      <c r="K2066" s="614">
        <v>54.01</v>
      </c>
      <c r="L2066" s="614">
        <v>0</v>
      </c>
      <c r="N2066" s="603" t="s">
        <v>1046</v>
      </c>
    </row>
    <row r="2067" spans="1:14" x14ac:dyDescent="0.2">
      <c r="A2067" s="612">
        <v>45589</v>
      </c>
      <c r="B2067" s="513" t="str">
        <f t="shared" si="22"/>
        <v>1024</v>
      </c>
      <c r="C2067" s="56">
        <v>2024</v>
      </c>
      <c r="D2067" s="613">
        <v>0</v>
      </c>
      <c r="E2067" s="613">
        <v>0</v>
      </c>
      <c r="F2067" s="613">
        <v>0</v>
      </c>
      <c r="G2067" s="613">
        <v>1</v>
      </c>
      <c r="H2067" s="613">
        <v>4</v>
      </c>
      <c r="I2067" s="613">
        <v>5</v>
      </c>
      <c r="J2067" s="613">
        <v>1</v>
      </c>
      <c r="K2067" s="614">
        <v>153</v>
      </c>
      <c r="L2067" s="614">
        <v>0</v>
      </c>
      <c r="N2067" s="603" t="s">
        <v>1046</v>
      </c>
    </row>
    <row r="2068" spans="1:14" x14ac:dyDescent="0.2">
      <c r="A2068" s="612">
        <v>45590</v>
      </c>
      <c r="B2068" s="513" t="str">
        <f t="shared" si="22"/>
        <v>1025</v>
      </c>
      <c r="C2068" s="56">
        <v>2024</v>
      </c>
      <c r="D2068" s="613">
        <v>3</v>
      </c>
      <c r="E2068" s="613">
        <v>2</v>
      </c>
      <c r="F2068" s="613">
        <v>0</v>
      </c>
      <c r="G2068" s="613">
        <v>0</v>
      </c>
      <c r="H2068" s="613">
        <v>7</v>
      </c>
      <c r="I2068" s="613">
        <v>8</v>
      </c>
      <c r="J2068" s="613">
        <v>0</v>
      </c>
      <c r="K2068" s="614">
        <v>164</v>
      </c>
      <c r="L2068" s="614">
        <v>26</v>
      </c>
      <c r="N2068" s="603" t="s">
        <v>1046</v>
      </c>
    </row>
    <row r="2069" spans="1:14" x14ac:dyDescent="0.2">
      <c r="A2069" s="612">
        <v>45591</v>
      </c>
      <c r="B2069" s="513" t="str">
        <f t="shared" si="22"/>
        <v>1026</v>
      </c>
      <c r="C2069" s="56">
        <v>2024</v>
      </c>
      <c r="D2069" s="613">
        <v>4</v>
      </c>
      <c r="E2069" s="613">
        <v>0</v>
      </c>
      <c r="F2069" s="613">
        <v>0</v>
      </c>
      <c r="G2069" s="613">
        <v>4</v>
      </c>
      <c r="H2069" s="613">
        <v>2</v>
      </c>
      <c r="I2069" s="613">
        <v>7</v>
      </c>
      <c r="J2069" s="613">
        <v>0</v>
      </c>
      <c r="K2069" s="614">
        <v>156</v>
      </c>
      <c r="L2069" s="614">
        <v>35</v>
      </c>
      <c r="N2069" s="603" t="s">
        <v>1046</v>
      </c>
    </row>
    <row r="2070" spans="1:14" x14ac:dyDescent="0.2">
      <c r="A2070" s="612">
        <v>45592</v>
      </c>
      <c r="B2070" s="513" t="str">
        <f t="shared" si="22"/>
        <v>1027</v>
      </c>
      <c r="C2070" s="56">
        <v>2024</v>
      </c>
      <c r="D2070" s="613">
        <v>10</v>
      </c>
      <c r="E2070" s="613">
        <v>2</v>
      </c>
      <c r="F2070" s="613">
        <v>0</v>
      </c>
      <c r="G2070" s="613">
        <v>1</v>
      </c>
      <c r="H2070" s="613">
        <v>7</v>
      </c>
      <c r="I2070" s="613">
        <v>15</v>
      </c>
      <c r="J2070" s="613">
        <v>0</v>
      </c>
      <c r="K2070" s="614">
        <v>178</v>
      </c>
      <c r="L2070" s="614">
        <v>0</v>
      </c>
      <c r="N2070" s="603" t="s">
        <v>1046</v>
      </c>
    </row>
    <row r="2071" spans="1:14" x14ac:dyDescent="0.2">
      <c r="A2071" s="612">
        <v>45593</v>
      </c>
      <c r="B2071" s="513" t="str">
        <f t="shared" si="22"/>
        <v>1028</v>
      </c>
      <c r="C2071" s="56">
        <v>2024</v>
      </c>
      <c r="D2071" s="613">
        <v>4</v>
      </c>
      <c r="E2071" s="613">
        <v>0</v>
      </c>
      <c r="F2071" s="613">
        <v>0</v>
      </c>
      <c r="G2071" s="613">
        <v>0</v>
      </c>
      <c r="H2071" s="613">
        <v>16</v>
      </c>
      <c r="I2071" s="613">
        <v>0</v>
      </c>
      <c r="J2071" s="613">
        <v>0</v>
      </c>
      <c r="K2071" s="614">
        <v>167</v>
      </c>
      <c r="L2071" s="614">
        <v>0</v>
      </c>
      <c r="N2071" s="603" t="s">
        <v>1046</v>
      </c>
    </row>
    <row r="2072" spans="1:14" x14ac:dyDescent="0.2">
      <c r="A2072" s="612">
        <v>45594</v>
      </c>
      <c r="B2072" s="513" t="str">
        <f t="shared" si="22"/>
        <v>1029</v>
      </c>
      <c r="C2072" s="56">
        <v>2024</v>
      </c>
      <c r="D2072" s="613">
        <v>3</v>
      </c>
      <c r="E2072" s="613">
        <v>1</v>
      </c>
      <c r="F2072" s="613">
        <v>0</v>
      </c>
      <c r="G2072" s="613">
        <v>0</v>
      </c>
      <c r="H2072" s="613">
        <v>4</v>
      </c>
      <c r="I2072" s="613">
        <v>4</v>
      </c>
      <c r="J2072" s="613">
        <v>1</v>
      </c>
      <c r="K2072" s="614">
        <v>140</v>
      </c>
      <c r="L2072" s="614">
        <v>15</v>
      </c>
      <c r="N2072" s="603" t="s">
        <v>1046</v>
      </c>
    </row>
    <row r="2073" spans="1:14" x14ac:dyDescent="0.2">
      <c r="A2073" s="612">
        <v>45595</v>
      </c>
      <c r="B2073" s="513" t="str">
        <f t="shared" si="22"/>
        <v>1030</v>
      </c>
      <c r="C2073" s="56">
        <v>2024</v>
      </c>
      <c r="D2073" s="613">
        <v>18</v>
      </c>
      <c r="E2073" s="613">
        <v>0</v>
      </c>
      <c r="F2073" s="613">
        <v>0</v>
      </c>
      <c r="G2073" s="613">
        <v>0</v>
      </c>
      <c r="H2073" s="613">
        <v>8</v>
      </c>
      <c r="I2073" s="613">
        <v>0</v>
      </c>
      <c r="J2073" s="613">
        <v>0</v>
      </c>
      <c r="K2073" s="614">
        <v>69</v>
      </c>
      <c r="L2073" s="614">
        <v>0</v>
      </c>
      <c r="N2073" s="603" t="s">
        <v>1046</v>
      </c>
    </row>
    <row r="2074" spans="1:14" x14ac:dyDescent="0.2">
      <c r="A2074" s="612">
        <v>45596</v>
      </c>
      <c r="B2074" s="513" t="str">
        <f t="shared" si="22"/>
        <v>1031</v>
      </c>
      <c r="C2074" s="56">
        <v>2024</v>
      </c>
      <c r="D2074" s="613">
        <v>21</v>
      </c>
      <c r="E2074" s="613">
        <v>0</v>
      </c>
      <c r="F2074" s="613">
        <v>0</v>
      </c>
      <c r="G2074" s="613">
        <v>0</v>
      </c>
      <c r="H2074" s="613">
        <v>0</v>
      </c>
      <c r="I2074" s="613">
        <v>0</v>
      </c>
      <c r="J2074" s="613">
        <v>0</v>
      </c>
      <c r="K2074" s="614">
        <v>42</v>
      </c>
      <c r="L2074" s="614">
        <v>0</v>
      </c>
      <c r="N2074" s="603" t="s">
        <v>1046</v>
      </c>
    </row>
    <row r="2075" spans="1:14" x14ac:dyDescent="0.2">
      <c r="A2075" s="612">
        <v>45597</v>
      </c>
      <c r="B2075" s="513" t="str">
        <f t="shared" si="22"/>
        <v>1101</v>
      </c>
      <c r="C2075" s="56">
        <v>2024</v>
      </c>
      <c r="D2075" s="613">
        <v>0</v>
      </c>
      <c r="E2075" s="613">
        <v>0</v>
      </c>
      <c r="F2075" s="613">
        <v>0</v>
      </c>
      <c r="G2075" s="613">
        <v>0</v>
      </c>
      <c r="H2075" s="613">
        <v>2</v>
      </c>
      <c r="I2075" s="613">
        <v>1</v>
      </c>
      <c r="J2075" s="613">
        <v>0</v>
      </c>
      <c r="K2075" s="614">
        <v>26</v>
      </c>
      <c r="L2075" s="614">
        <v>0</v>
      </c>
      <c r="N2075" s="603" t="s">
        <v>1046</v>
      </c>
    </row>
    <row r="2076" spans="1:14" x14ac:dyDescent="0.2">
      <c r="A2076" s="612">
        <v>45598</v>
      </c>
      <c r="B2076" s="513" t="str">
        <f t="shared" si="22"/>
        <v>1102</v>
      </c>
      <c r="C2076" s="56">
        <v>2024</v>
      </c>
      <c r="D2076" s="613">
        <v>3</v>
      </c>
      <c r="E2076" s="613">
        <v>0</v>
      </c>
      <c r="F2076" s="613">
        <v>0</v>
      </c>
      <c r="G2076" s="613">
        <v>0</v>
      </c>
      <c r="H2076" s="613">
        <v>6</v>
      </c>
      <c r="I2076" s="613">
        <v>0</v>
      </c>
      <c r="J2076" s="613">
        <v>0</v>
      </c>
      <c r="K2076" s="614">
        <v>3</v>
      </c>
      <c r="L2076" s="614">
        <v>0</v>
      </c>
      <c r="N2076" s="603" t="s">
        <v>1046</v>
      </c>
    </row>
    <row r="2077" spans="1:14" x14ac:dyDescent="0.2">
      <c r="A2077" s="612">
        <v>45599</v>
      </c>
      <c r="B2077" s="513" t="str">
        <f t="shared" si="22"/>
        <v>1103</v>
      </c>
      <c r="C2077" s="56">
        <v>2024</v>
      </c>
      <c r="D2077" s="613">
        <v>2</v>
      </c>
      <c r="E2077" s="613">
        <v>0</v>
      </c>
      <c r="F2077" s="613">
        <v>0</v>
      </c>
      <c r="G2077" s="613">
        <v>0</v>
      </c>
      <c r="H2077" s="613">
        <v>0</v>
      </c>
      <c r="I2077" s="613">
        <v>0</v>
      </c>
      <c r="J2077" s="613">
        <v>0</v>
      </c>
      <c r="K2077" s="614">
        <v>8</v>
      </c>
      <c r="L2077" s="614">
        <v>0</v>
      </c>
      <c r="N2077" s="603" t="s">
        <v>1046</v>
      </c>
    </row>
    <row r="2078" spans="1:14" x14ac:dyDescent="0.2">
      <c r="A2078" s="612">
        <v>45600</v>
      </c>
      <c r="B2078" s="513" t="str">
        <f t="shared" si="22"/>
        <v>1104</v>
      </c>
      <c r="C2078" s="56">
        <v>2024</v>
      </c>
      <c r="D2078" s="613">
        <v>1</v>
      </c>
      <c r="E2078" s="613">
        <v>0</v>
      </c>
      <c r="F2078" s="613">
        <v>0</v>
      </c>
      <c r="G2078" s="613">
        <v>0</v>
      </c>
      <c r="H2078" s="613">
        <v>0</v>
      </c>
      <c r="I2078" s="613">
        <v>2</v>
      </c>
      <c r="J2078" s="613">
        <v>0</v>
      </c>
      <c r="K2078" s="614">
        <v>13</v>
      </c>
      <c r="L2078" s="614">
        <v>0</v>
      </c>
      <c r="N2078" s="603" t="s">
        <v>1046</v>
      </c>
    </row>
    <row r="2079" spans="1:14" x14ac:dyDescent="0.2">
      <c r="A2079" s="612">
        <v>45601</v>
      </c>
      <c r="B2079" s="513" t="str">
        <f t="shared" si="22"/>
        <v>1105</v>
      </c>
      <c r="C2079" s="56">
        <v>2024</v>
      </c>
      <c r="D2079" s="613">
        <v>0</v>
      </c>
      <c r="E2079" s="613">
        <v>0</v>
      </c>
      <c r="F2079" s="613">
        <v>0</v>
      </c>
      <c r="G2079" s="613">
        <v>0</v>
      </c>
      <c r="H2079" s="613">
        <v>1</v>
      </c>
      <c r="I2079" s="613">
        <v>1</v>
      </c>
      <c r="J2079" s="613">
        <v>0</v>
      </c>
      <c r="K2079" s="614">
        <v>10</v>
      </c>
      <c r="L2079" s="614">
        <v>0</v>
      </c>
      <c r="N2079" s="603" t="s">
        <v>1046</v>
      </c>
    </row>
    <row r="2080" spans="1:14" x14ac:dyDescent="0.2">
      <c r="A2080" s="612">
        <v>45602</v>
      </c>
      <c r="B2080" s="513" t="str">
        <f t="shared" si="22"/>
        <v>1106</v>
      </c>
      <c r="C2080" s="56">
        <v>2024</v>
      </c>
      <c r="D2080" s="613">
        <v>1</v>
      </c>
      <c r="E2080" s="613">
        <v>0</v>
      </c>
      <c r="F2080" s="613">
        <v>0</v>
      </c>
      <c r="G2080" s="613">
        <v>0</v>
      </c>
      <c r="H2080" s="613">
        <v>0</v>
      </c>
      <c r="I2080" s="613">
        <v>0</v>
      </c>
      <c r="J2080" s="613">
        <v>0</v>
      </c>
      <c r="K2080" s="614">
        <v>5</v>
      </c>
      <c r="L2080" s="614">
        <v>0</v>
      </c>
      <c r="N2080" s="603" t="s">
        <v>1046</v>
      </c>
    </row>
    <row r="2081" spans="1:14" x14ac:dyDescent="0.2">
      <c r="A2081" s="612">
        <v>45603</v>
      </c>
      <c r="B2081" s="513" t="str">
        <f t="shared" si="22"/>
        <v>1107</v>
      </c>
      <c r="C2081" s="56">
        <v>2024</v>
      </c>
      <c r="D2081" s="613">
        <v>1</v>
      </c>
      <c r="E2081" s="613">
        <v>0</v>
      </c>
      <c r="F2081" s="613">
        <v>0</v>
      </c>
      <c r="G2081" s="613">
        <v>0</v>
      </c>
      <c r="H2081" s="613">
        <v>0</v>
      </c>
      <c r="I2081" s="613">
        <v>0</v>
      </c>
      <c r="J2081" s="613">
        <v>0</v>
      </c>
      <c r="K2081" s="614">
        <v>7</v>
      </c>
      <c r="L2081" s="614">
        <v>1</v>
      </c>
      <c r="N2081" s="603" t="s">
        <v>1046</v>
      </c>
    </row>
    <row r="2082" spans="1:14" x14ac:dyDescent="0.2">
      <c r="A2082" s="612">
        <v>45604</v>
      </c>
      <c r="B2082" s="513" t="str">
        <f t="shared" si="22"/>
        <v>1108</v>
      </c>
      <c r="C2082" s="56">
        <v>2024</v>
      </c>
      <c r="D2082" s="613">
        <v>0</v>
      </c>
      <c r="E2082" s="613">
        <v>0</v>
      </c>
      <c r="F2082" s="613">
        <v>0</v>
      </c>
      <c r="G2082" s="613">
        <v>0</v>
      </c>
      <c r="H2082" s="613">
        <v>0</v>
      </c>
      <c r="I2082" s="613">
        <v>0</v>
      </c>
      <c r="J2082" s="613">
        <v>0</v>
      </c>
      <c r="K2082" s="614">
        <v>1</v>
      </c>
      <c r="L2082" s="614">
        <v>0</v>
      </c>
      <c r="N2082" s="603" t="s">
        <v>1046</v>
      </c>
    </row>
  </sheetData>
  <autoFilter ref="A29:Q2082" xr:uid="{00000000-0001-0000-0400-000000000000}"/>
  <printOptions gridLines="1" gridLinesSet="0"/>
  <pageMargins left="0.5" right="0.5" top="0.5" bottom="0.5" header="0.5" footer="0.5"/>
  <pageSetup orientation="landscape" horizontalDpi="4294967292" verticalDpi="300" r:id="rId1"/>
  <headerFooter alignWithMargins="0">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5"/>
    <pageSetUpPr fitToPage="1"/>
  </sheetPr>
  <dimension ref="A1:DU2131"/>
  <sheetViews>
    <sheetView zoomScale="80" zoomScaleNormal="80" workbookViewId="0">
      <pane ySplit="8" topLeftCell="A63" activePane="bottomLeft" state="frozen"/>
      <selection activeCell="B1" sqref="B1"/>
      <selection pane="bottomLeft" activeCell="F70" sqref="F70"/>
    </sheetView>
  </sheetViews>
  <sheetFormatPr defaultColWidth="9.33203125" defaultRowHeight="15" x14ac:dyDescent="0.2"/>
  <cols>
    <col min="1" max="1" width="15.6640625" style="129" bestFit="1" customWidth="1"/>
    <col min="2" max="2" width="18.1640625" style="129" bestFit="1" customWidth="1"/>
    <col min="3" max="3" width="17.6640625" style="129" bestFit="1" customWidth="1"/>
    <col min="4" max="4" width="15" style="129" bestFit="1" customWidth="1"/>
    <col min="5" max="5" width="14.33203125" style="129" bestFit="1" customWidth="1"/>
    <col min="6" max="6" width="19.5" style="129" bestFit="1" customWidth="1"/>
    <col min="7" max="7" width="19" style="129" bestFit="1" customWidth="1"/>
    <col min="8" max="8" width="13.5" style="129" bestFit="1" customWidth="1"/>
    <col min="9" max="9" width="8.5" style="129" bestFit="1" customWidth="1"/>
    <col min="10" max="10" width="6.6640625" style="129" bestFit="1" customWidth="1"/>
    <col min="11" max="12" width="7.33203125" style="129" customWidth="1"/>
    <col min="13" max="14" width="20.1640625" style="129" customWidth="1"/>
    <col min="15" max="15" width="12.6640625" style="129" customWidth="1"/>
    <col min="16" max="16" width="16.5" style="129" customWidth="1"/>
    <col min="17" max="27" width="10.5" style="129" customWidth="1"/>
    <col min="28" max="32" width="9.6640625" style="129" customWidth="1"/>
    <col min="33" max="43" width="11.1640625" style="129" customWidth="1"/>
    <col min="44" max="50" width="11.5" style="129" bestFit="1" customWidth="1"/>
    <col min="51" max="60" width="9.33203125" style="129"/>
    <col min="61" max="62" width="16" style="129" customWidth="1"/>
    <col min="63" max="73" width="10.6640625" style="129" bestFit="1" customWidth="1"/>
    <col min="74" max="74" width="11" style="129" bestFit="1" customWidth="1"/>
    <col min="75" max="75" width="13" style="129" customWidth="1"/>
    <col min="76" max="88" width="16.5" style="129" customWidth="1"/>
    <col min="89" max="89" width="13.33203125" style="129" customWidth="1"/>
    <col min="90" max="90" width="11.5" style="129" customWidth="1"/>
    <col min="91" max="108" width="9.33203125" style="129"/>
    <col min="109" max="110" width="12" style="129" customWidth="1"/>
    <col min="111" max="112" width="9.5" style="129" bestFit="1" customWidth="1"/>
    <col min="113" max="114" width="10" style="129" bestFit="1" customWidth="1"/>
    <col min="115" max="115" width="9.5" style="129" bestFit="1" customWidth="1"/>
    <col min="116" max="116" width="10" style="129" bestFit="1" customWidth="1"/>
    <col min="117" max="117" width="9.5" style="129" bestFit="1" customWidth="1"/>
    <col min="118" max="123" width="10" style="129" bestFit="1" customWidth="1"/>
    <col min="124" max="16384" width="9.33203125" style="129"/>
  </cols>
  <sheetData>
    <row r="1" spans="1:125" ht="15.75" x14ac:dyDescent="0.25">
      <c r="A1" s="240" t="s">
        <v>1</v>
      </c>
      <c r="J1" s="238" t="s">
        <v>2</v>
      </c>
      <c r="K1" s="238"/>
      <c r="L1" s="238"/>
      <c r="U1" s="238" t="s">
        <v>3</v>
      </c>
    </row>
    <row r="2" spans="1:125" ht="15.75" x14ac:dyDescent="0.25">
      <c r="A2" s="177" t="s">
        <v>644</v>
      </c>
      <c r="J2" s="208" t="s">
        <v>325</v>
      </c>
      <c r="K2" s="208"/>
      <c r="L2" s="208"/>
    </row>
    <row r="3" spans="1:125" x14ac:dyDescent="0.2">
      <c r="A3" s="130"/>
      <c r="B3" s="131"/>
      <c r="J3" s="238" t="s">
        <v>699</v>
      </c>
      <c r="K3" s="238"/>
      <c r="L3" s="238"/>
      <c r="U3" s="237" t="s">
        <v>643</v>
      </c>
      <c r="V3" s="132"/>
      <c r="W3" s="132"/>
      <c r="X3" s="133"/>
      <c r="Y3" s="132"/>
      <c r="Z3" s="132"/>
      <c r="AA3" s="132"/>
      <c r="AB3" s="132"/>
      <c r="AC3" s="132"/>
      <c r="AD3" s="132"/>
      <c r="AE3" s="132"/>
      <c r="AF3" s="132"/>
      <c r="CL3" s="134" t="s">
        <v>102</v>
      </c>
    </row>
    <row r="4" spans="1:125" ht="15.75" x14ac:dyDescent="0.25">
      <c r="A4" s="130"/>
      <c r="B4" s="239" t="s">
        <v>111</v>
      </c>
      <c r="P4" s="132"/>
      <c r="Q4" s="132"/>
      <c r="R4" s="132"/>
      <c r="S4" s="133"/>
      <c r="T4" s="132"/>
      <c r="U4" s="132"/>
      <c r="V4" s="132"/>
      <c r="W4" s="132"/>
      <c r="X4" s="132"/>
      <c r="Y4" s="132"/>
      <c r="Z4" s="132"/>
      <c r="AA4" s="132"/>
      <c r="AB4" s="132"/>
      <c r="AC4" s="132"/>
      <c r="AD4" s="132"/>
      <c r="AE4" s="132"/>
      <c r="AF4" s="132"/>
      <c r="BK4" s="243" t="s">
        <v>629</v>
      </c>
    </row>
    <row r="5" spans="1:125" ht="15.75" x14ac:dyDescent="0.25">
      <c r="A5" s="591" t="s">
        <v>4</v>
      </c>
      <c r="B5" s="592" t="s">
        <v>1042</v>
      </c>
      <c r="P5" s="132"/>
      <c r="Q5" s="132"/>
      <c r="R5" s="132"/>
      <c r="S5" s="133"/>
      <c r="T5" s="132"/>
      <c r="U5" s="132"/>
      <c r="V5" s="132"/>
      <c r="W5" s="132"/>
      <c r="X5" s="132"/>
      <c r="Y5" s="132"/>
      <c r="Z5" s="132"/>
      <c r="AA5" s="132"/>
      <c r="AB5" s="132"/>
      <c r="AC5" s="132"/>
      <c r="AD5" s="132"/>
      <c r="AE5" s="132"/>
      <c r="AF5" s="132"/>
      <c r="BJ5" s="328">
        <v>21000</v>
      </c>
      <c r="BK5" s="244">
        <v>21000</v>
      </c>
      <c r="BL5" s="134"/>
      <c r="BP5" s="134"/>
      <c r="CL5" s="129" t="s">
        <v>132</v>
      </c>
    </row>
    <row r="7" spans="1:125" ht="15.75" x14ac:dyDescent="0.25">
      <c r="A7" s="579"/>
      <c r="B7" s="580" t="s">
        <v>6</v>
      </c>
      <c r="C7" s="593"/>
      <c r="D7" s="593"/>
      <c r="E7" s="593"/>
      <c r="F7" s="593"/>
      <c r="G7" s="593"/>
      <c r="H7" s="593"/>
      <c r="I7" s="593"/>
      <c r="J7" s="581"/>
      <c r="K7" s="505"/>
      <c r="L7" s="505"/>
      <c r="M7" s="520" t="s">
        <v>5</v>
      </c>
      <c r="N7" s="520" t="s">
        <v>4</v>
      </c>
      <c r="O7" s="521"/>
      <c r="P7" s="521"/>
      <c r="Q7" s="521"/>
      <c r="R7" s="521"/>
      <c r="S7" s="521"/>
      <c r="T7" s="521"/>
      <c r="U7" s="521"/>
      <c r="V7" s="521"/>
      <c r="W7" s="521"/>
      <c r="X7" s="521"/>
      <c r="Y7" s="521"/>
      <c r="Z7" s="521"/>
      <c r="AA7" s="521"/>
      <c r="AB7" s="521"/>
      <c r="AC7" s="521"/>
      <c r="AD7" s="521"/>
      <c r="AE7" s="521"/>
      <c r="AF7" s="521"/>
      <c r="AG7" s="521"/>
      <c r="AH7" s="521"/>
      <c r="AI7" s="522"/>
      <c r="AJ7" s="514"/>
      <c r="AK7"/>
      <c r="AL7"/>
      <c r="AM7" s="130"/>
      <c r="AN7" s="130"/>
      <c r="AO7" s="130"/>
      <c r="AP7" s="130"/>
      <c r="AQ7" s="130"/>
      <c r="BI7" s="240"/>
      <c r="BJ7" s="240"/>
      <c r="BK7" s="240"/>
      <c r="BL7" s="240"/>
      <c r="BM7" s="240"/>
      <c r="BN7" s="240"/>
      <c r="BO7" s="238"/>
      <c r="BP7" s="238"/>
      <c r="BQ7" s="238"/>
      <c r="BR7" s="238"/>
      <c r="BS7" s="238"/>
      <c r="BT7" s="238"/>
      <c r="BU7" s="238"/>
      <c r="BV7" s="238"/>
      <c r="BW7" s="238"/>
      <c r="CK7" s="520" t="s">
        <v>95</v>
      </c>
      <c r="CL7" s="520" t="s">
        <v>4</v>
      </c>
      <c r="CM7" s="521"/>
      <c r="CN7" s="521"/>
      <c r="CO7" s="521"/>
      <c r="CP7" s="521"/>
      <c r="CQ7" s="521"/>
      <c r="CR7" s="521"/>
      <c r="CS7" s="521"/>
      <c r="CT7" s="521"/>
      <c r="CU7" s="521"/>
      <c r="CV7" s="521"/>
      <c r="CW7" s="521"/>
      <c r="CX7" s="521"/>
      <c r="CY7" s="521"/>
      <c r="CZ7" s="521"/>
      <c r="DA7" s="521"/>
      <c r="DB7" s="521"/>
      <c r="DC7" s="522"/>
      <c r="DD7" s="322"/>
      <c r="DE7" s="135" t="s">
        <v>154</v>
      </c>
      <c r="DF7" s="135"/>
      <c r="DG7" s="130"/>
    </row>
    <row r="8" spans="1:125" x14ac:dyDescent="0.2">
      <c r="A8" s="580" t="s">
        <v>7</v>
      </c>
      <c r="B8" s="579" t="s">
        <v>101</v>
      </c>
      <c r="C8" s="594" t="s">
        <v>102</v>
      </c>
      <c r="D8" s="594" t="s">
        <v>104</v>
      </c>
      <c r="E8" s="594" t="s">
        <v>105</v>
      </c>
      <c r="F8" s="594" t="s">
        <v>103</v>
      </c>
      <c r="G8" s="594" t="s">
        <v>100</v>
      </c>
      <c r="H8" s="594" t="s">
        <v>106</v>
      </c>
      <c r="I8" s="594" t="s">
        <v>107</v>
      </c>
      <c r="J8" s="582" t="s">
        <v>108</v>
      </c>
      <c r="K8" s="505"/>
      <c r="L8" s="505"/>
      <c r="M8" s="520" t="s">
        <v>7</v>
      </c>
      <c r="N8" s="519">
        <v>2022</v>
      </c>
      <c r="O8" s="523">
        <v>2021</v>
      </c>
      <c r="P8" s="523">
        <v>2020</v>
      </c>
      <c r="Q8" s="523">
        <v>2019</v>
      </c>
      <c r="R8" s="523">
        <v>2018</v>
      </c>
      <c r="S8" s="523">
        <v>2017</v>
      </c>
      <c r="T8" s="523">
        <v>2016</v>
      </c>
      <c r="U8" s="523">
        <v>2015</v>
      </c>
      <c r="V8" s="523">
        <v>2014</v>
      </c>
      <c r="W8" s="523">
        <v>2013</v>
      </c>
      <c r="X8" s="523">
        <v>2012</v>
      </c>
      <c r="Y8" s="523">
        <v>2011</v>
      </c>
      <c r="Z8" s="523">
        <v>2010</v>
      </c>
      <c r="AA8" s="523">
        <v>2009</v>
      </c>
      <c r="AB8" s="523">
        <v>2008</v>
      </c>
      <c r="AC8" s="523">
        <v>2007</v>
      </c>
      <c r="AD8" s="523">
        <v>2006</v>
      </c>
      <c r="AE8" s="523">
        <v>2005</v>
      </c>
      <c r="AF8" s="523">
        <v>2004</v>
      </c>
      <c r="AG8" s="523">
        <v>2003</v>
      </c>
      <c r="AH8" s="523">
        <v>2002</v>
      </c>
      <c r="AI8" s="524">
        <v>2001</v>
      </c>
      <c r="AJ8" s="514"/>
      <c r="AK8" s="415">
        <v>2022</v>
      </c>
      <c r="AL8" s="415">
        <v>2021</v>
      </c>
      <c r="AM8" s="415">
        <v>2020</v>
      </c>
      <c r="AN8" s="415">
        <v>2019</v>
      </c>
      <c r="AO8" s="415">
        <v>2018</v>
      </c>
      <c r="AP8" s="415">
        <v>2017</v>
      </c>
      <c r="AQ8" s="415">
        <v>2016</v>
      </c>
      <c r="AR8" s="415">
        <v>2015</v>
      </c>
      <c r="AS8" s="415">
        <v>2014</v>
      </c>
      <c r="AT8" s="415">
        <v>2013</v>
      </c>
      <c r="AU8" s="415">
        <v>2012</v>
      </c>
      <c r="AV8" s="415">
        <v>2011</v>
      </c>
      <c r="AW8" s="415">
        <v>2010</v>
      </c>
      <c r="AX8" s="415">
        <v>2009</v>
      </c>
      <c r="AY8" s="415">
        <v>2008</v>
      </c>
      <c r="AZ8" s="415">
        <v>2007</v>
      </c>
      <c r="BA8" s="415">
        <v>2006</v>
      </c>
      <c r="BB8" s="415">
        <v>2005</v>
      </c>
      <c r="BC8" s="415">
        <v>2004</v>
      </c>
      <c r="BD8" s="415">
        <v>2003</v>
      </c>
      <c r="BE8" s="415">
        <v>2002</v>
      </c>
      <c r="BF8" s="516">
        <v>2001</v>
      </c>
      <c r="BG8" s="506"/>
      <c r="BH8" s="506"/>
      <c r="BI8" s="415">
        <v>2022</v>
      </c>
      <c r="BJ8" s="414">
        <v>2021</v>
      </c>
      <c r="BK8" s="415">
        <v>2020</v>
      </c>
      <c r="BL8" s="414">
        <v>2019</v>
      </c>
      <c r="BM8" s="415">
        <v>2018</v>
      </c>
      <c r="BN8" s="414">
        <v>2017</v>
      </c>
      <c r="BO8" s="415">
        <v>2016</v>
      </c>
      <c r="BP8" s="414">
        <v>2015</v>
      </c>
      <c r="BQ8" s="415">
        <v>2014</v>
      </c>
      <c r="BR8" s="414">
        <v>2013</v>
      </c>
      <c r="BS8" s="415">
        <v>2012</v>
      </c>
      <c r="BT8" s="414">
        <v>2011</v>
      </c>
      <c r="BU8" s="415">
        <v>2010</v>
      </c>
      <c r="BV8" s="414">
        <v>2009</v>
      </c>
      <c r="BW8" s="415">
        <v>2008</v>
      </c>
      <c r="BX8" s="414">
        <v>2007</v>
      </c>
      <c r="BY8" s="415">
        <v>2006</v>
      </c>
      <c r="BZ8" s="414">
        <v>2005</v>
      </c>
      <c r="CA8" s="415">
        <v>2004</v>
      </c>
      <c r="CB8" s="414">
        <v>2003</v>
      </c>
      <c r="CC8" s="415">
        <v>2002</v>
      </c>
      <c r="CD8" s="414">
        <v>2001</v>
      </c>
      <c r="CK8" s="520" t="s">
        <v>7</v>
      </c>
      <c r="CL8" s="519">
        <v>2019</v>
      </c>
      <c r="CM8" s="523">
        <v>2018</v>
      </c>
      <c r="CN8" s="523">
        <v>2017</v>
      </c>
      <c r="CO8" s="523">
        <v>2016</v>
      </c>
      <c r="CP8" s="523">
        <v>2015</v>
      </c>
      <c r="CQ8" s="523">
        <v>2014</v>
      </c>
      <c r="CR8" s="523">
        <v>2013</v>
      </c>
      <c r="CS8" s="523">
        <v>2012</v>
      </c>
      <c r="CT8" s="523">
        <v>2011</v>
      </c>
      <c r="CU8" s="523">
        <v>2010</v>
      </c>
      <c r="CV8" s="523">
        <v>2009</v>
      </c>
      <c r="CW8" s="523">
        <v>2008</v>
      </c>
      <c r="CX8" s="523">
        <v>2007</v>
      </c>
      <c r="CY8" s="523">
        <v>2006</v>
      </c>
      <c r="CZ8" s="523">
        <v>2005</v>
      </c>
      <c r="DA8" s="523">
        <v>2004</v>
      </c>
      <c r="DB8" s="523">
        <v>2003</v>
      </c>
      <c r="DC8" s="524">
        <v>2002</v>
      </c>
      <c r="DD8" s="322"/>
      <c r="DE8" s="130" t="s">
        <v>72</v>
      </c>
      <c r="DF8" s="449">
        <v>2019</v>
      </c>
      <c r="DG8" s="450">
        <v>2018</v>
      </c>
      <c r="DH8" s="450">
        <v>2017</v>
      </c>
      <c r="DI8" s="450">
        <v>2016</v>
      </c>
      <c r="DJ8" s="450">
        <v>2015</v>
      </c>
      <c r="DK8" s="450">
        <v>2014</v>
      </c>
      <c r="DL8" s="450">
        <v>2013</v>
      </c>
      <c r="DM8" s="450">
        <v>2012</v>
      </c>
      <c r="DN8" s="450">
        <v>2011</v>
      </c>
      <c r="DO8" s="450">
        <v>2010</v>
      </c>
      <c r="DP8" s="450">
        <v>2009</v>
      </c>
      <c r="DQ8" s="450">
        <v>2008</v>
      </c>
      <c r="DR8" s="450">
        <v>2007</v>
      </c>
      <c r="DS8" s="450">
        <v>2006</v>
      </c>
      <c r="DT8" s="326"/>
      <c r="DU8" s="327"/>
    </row>
    <row r="9" spans="1:125" x14ac:dyDescent="0.2">
      <c r="A9" s="579" t="s">
        <v>979</v>
      </c>
      <c r="B9" s="583">
        <v>108</v>
      </c>
      <c r="C9" s="596">
        <v>0</v>
      </c>
      <c r="D9" s="596">
        <v>81</v>
      </c>
      <c r="E9" s="596">
        <v>6</v>
      </c>
      <c r="F9" s="596">
        <v>299621</v>
      </c>
      <c r="G9" s="596">
        <v>125776</v>
      </c>
      <c r="H9" s="596">
        <v>817.5</v>
      </c>
      <c r="I9" s="596">
        <v>0</v>
      </c>
      <c r="J9" s="584">
        <v>1</v>
      </c>
      <c r="K9" s="502"/>
      <c r="L9" s="502"/>
      <c r="M9" s="519" t="s">
        <v>979</v>
      </c>
      <c r="N9" s="534">
        <v>67</v>
      </c>
      <c r="O9" s="535">
        <v>55</v>
      </c>
      <c r="P9" s="535">
        <v>33</v>
      </c>
      <c r="Q9" s="535">
        <v>43</v>
      </c>
      <c r="R9" s="535">
        <v>12</v>
      </c>
      <c r="S9" s="535">
        <v>29</v>
      </c>
      <c r="T9" s="535">
        <v>6.5</v>
      </c>
      <c r="U9" s="535">
        <v>0</v>
      </c>
      <c r="V9" s="535">
        <v>1</v>
      </c>
      <c r="W9" s="535">
        <v>0</v>
      </c>
      <c r="X9" s="535">
        <v>0</v>
      </c>
      <c r="Y9" s="535">
        <v>0</v>
      </c>
      <c r="Z9" s="535">
        <v>0</v>
      </c>
      <c r="AA9" s="535">
        <v>0</v>
      </c>
      <c r="AB9" s="535">
        <v>0</v>
      </c>
      <c r="AC9" s="535">
        <v>0</v>
      </c>
      <c r="AD9" s="535">
        <v>0</v>
      </c>
      <c r="AE9" s="535">
        <v>0</v>
      </c>
      <c r="AF9" s="535">
        <v>0</v>
      </c>
      <c r="AG9" s="535">
        <v>0</v>
      </c>
      <c r="AH9" s="535">
        <v>0</v>
      </c>
      <c r="AI9" s="536">
        <v>0</v>
      </c>
      <c r="AJ9" s="515"/>
      <c r="AK9" s="241">
        <f t="shared" ref="AK9:BF9" si="0">N9</f>
        <v>67</v>
      </c>
      <c r="AL9" s="241">
        <f t="shared" si="0"/>
        <v>55</v>
      </c>
      <c r="AM9" s="241">
        <f t="shared" si="0"/>
        <v>33</v>
      </c>
      <c r="AN9" s="241">
        <f t="shared" si="0"/>
        <v>43</v>
      </c>
      <c r="AO9" s="241">
        <f t="shared" si="0"/>
        <v>12</v>
      </c>
      <c r="AP9" s="241">
        <f t="shared" si="0"/>
        <v>29</v>
      </c>
      <c r="AQ9" s="241">
        <f t="shared" si="0"/>
        <v>6.5</v>
      </c>
      <c r="AR9" s="241">
        <f t="shared" si="0"/>
        <v>0</v>
      </c>
      <c r="AS9" s="241">
        <f t="shared" si="0"/>
        <v>1</v>
      </c>
      <c r="AT9" s="241">
        <f t="shared" si="0"/>
        <v>0</v>
      </c>
      <c r="AU9" s="241">
        <f t="shared" si="0"/>
        <v>0</v>
      </c>
      <c r="AV9" s="241">
        <f t="shared" si="0"/>
        <v>0</v>
      </c>
      <c r="AW9" s="241">
        <f t="shared" si="0"/>
        <v>0</v>
      </c>
      <c r="AX9" s="241">
        <f t="shared" si="0"/>
        <v>0</v>
      </c>
      <c r="AY9" s="241">
        <f t="shared" si="0"/>
        <v>0</v>
      </c>
      <c r="AZ9" s="241">
        <f t="shared" si="0"/>
        <v>0</v>
      </c>
      <c r="BA9" s="241">
        <f t="shared" si="0"/>
        <v>0</v>
      </c>
      <c r="BB9" s="241">
        <f t="shared" si="0"/>
        <v>0</v>
      </c>
      <c r="BC9" s="241">
        <f t="shared" si="0"/>
        <v>0</v>
      </c>
      <c r="BD9" s="241">
        <f t="shared" si="0"/>
        <v>0</v>
      </c>
      <c r="BE9" s="241">
        <f t="shared" si="0"/>
        <v>0</v>
      </c>
      <c r="BF9" s="241">
        <f t="shared" si="0"/>
        <v>0</v>
      </c>
      <c r="BG9" s="241"/>
      <c r="BH9" s="241"/>
      <c r="BI9" s="324">
        <f t="shared" ref="BI9:BI40" si="1">AK9/BJ$5</f>
        <v>3.1904761904761906E-3</v>
      </c>
      <c r="BJ9" s="324">
        <f t="shared" ref="BJ9:BS10" si="2">IF(AL9/$BK$5&gt;1,1,AL9/$BK$5)</f>
        <v>2.6190476190476189E-3</v>
      </c>
      <c r="BK9" s="324">
        <f t="shared" si="2"/>
        <v>1.5714285714285715E-3</v>
      </c>
      <c r="BL9" s="324">
        <f t="shared" si="2"/>
        <v>2.0476190476190477E-3</v>
      </c>
      <c r="BM9" s="324">
        <f t="shared" si="2"/>
        <v>5.7142857142857147E-4</v>
      </c>
      <c r="BN9" s="324">
        <f t="shared" si="2"/>
        <v>1.3809523809523809E-3</v>
      </c>
      <c r="BO9" s="324">
        <f t="shared" si="2"/>
        <v>3.095238095238095E-4</v>
      </c>
      <c r="BP9" s="324">
        <f t="shared" si="2"/>
        <v>0</v>
      </c>
      <c r="BQ9" s="324">
        <f t="shared" si="2"/>
        <v>4.761904761904762E-5</v>
      </c>
      <c r="BR9" s="324">
        <f t="shared" si="2"/>
        <v>0</v>
      </c>
      <c r="BS9" s="324">
        <f t="shared" si="2"/>
        <v>0</v>
      </c>
      <c r="BT9" s="324">
        <f t="shared" ref="BT9:CC10" si="3">IF(AV9/$BK$5&gt;1,1,AV9/$BK$5)</f>
        <v>0</v>
      </c>
      <c r="BU9" s="324">
        <f t="shared" si="3"/>
        <v>0</v>
      </c>
      <c r="BV9" s="324">
        <f t="shared" si="3"/>
        <v>0</v>
      </c>
      <c r="BW9" s="324">
        <f t="shared" si="3"/>
        <v>0</v>
      </c>
      <c r="BX9" s="324">
        <f t="shared" si="3"/>
        <v>0</v>
      </c>
      <c r="BY9" s="324">
        <f t="shared" si="3"/>
        <v>0</v>
      </c>
      <c r="BZ9" s="324">
        <f t="shared" si="3"/>
        <v>0</v>
      </c>
      <c r="CA9" s="324">
        <f t="shared" si="3"/>
        <v>0</v>
      </c>
      <c r="CB9" s="324">
        <f t="shared" si="3"/>
        <v>0</v>
      </c>
      <c r="CC9" s="324">
        <f t="shared" si="3"/>
        <v>0</v>
      </c>
      <c r="CD9" s="324">
        <f t="shared" ref="CD9:CD10" si="4">IF(BF9/$BK$5&gt;1,1,BF9/$BK$5)</f>
        <v>0</v>
      </c>
      <c r="CK9" s="519" t="s">
        <v>979</v>
      </c>
      <c r="CL9" s="534">
        <v>0</v>
      </c>
      <c r="CM9" s="535">
        <v>0</v>
      </c>
      <c r="CN9" s="535">
        <v>2</v>
      </c>
      <c r="CO9" s="535">
        <v>0</v>
      </c>
      <c r="CP9" s="535">
        <v>0</v>
      </c>
      <c r="CQ9" s="535">
        <v>6</v>
      </c>
      <c r="CR9" s="535">
        <v>0</v>
      </c>
      <c r="CS9" s="535">
        <v>0</v>
      </c>
      <c r="CT9" s="535">
        <v>0</v>
      </c>
      <c r="CU9" s="535">
        <v>0</v>
      </c>
      <c r="CV9" s="535">
        <v>0</v>
      </c>
      <c r="CW9" s="535">
        <v>0</v>
      </c>
      <c r="CX9" s="535">
        <v>0</v>
      </c>
      <c r="CY9" s="535">
        <v>0</v>
      </c>
      <c r="CZ9" s="535">
        <v>0</v>
      </c>
      <c r="DA9" s="535">
        <v>0</v>
      </c>
      <c r="DB9" s="535">
        <v>0</v>
      </c>
      <c r="DC9" s="536">
        <v>0</v>
      </c>
      <c r="DD9" s="323"/>
      <c r="DE9" s="137">
        <v>41851</v>
      </c>
      <c r="DF9" s="241">
        <f t="shared" ref="DF9:DS9" si="5">CL9</f>
        <v>0</v>
      </c>
      <c r="DG9" s="241">
        <f t="shared" si="5"/>
        <v>0</v>
      </c>
      <c r="DH9" s="241">
        <f t="shared" si="5"/>
        <v>2</v>
      </c>
      <c r="DI9" s="241">
        <f t="shared" si="5"/>
        <v>0</v>
      </c>
      <c r="DJ9" s="241">
        <f t="shared" si="5"/>
        <v>0</v>
      </c>
      <c r="DK9" s="241">
        <f t="shared" si="5"/>
        <v>6</v>
      </c>
      <c r="DL9" s="241">
        <f t="shared" si="5"/>
        <v>0</v>
      </c>
      <c r="DM9" s="241">
        <f t="shared" si="5"/>
        <v>0</v>
      </c>
      <c r="DN9" s="241">
        <f t="shared" si="5"/>
        <v>0</v>
      </c>
      <c r="DO9" s="241">
        <f t="shared" si="5"/>
        <v>0</v>
      </c>
      <c r="DP9" s="241">
        <f t="shared" si="5"/>
        <v>0</v>
      </c>
      <c r="DQ9" s="241">
        <f t="shared" si="5"/>
        <v>0</v>
      </c>
      <c r="DR9" s="241">
        <f t="shared" si="5"/>
        <v>0</v>
      </c>
      <c r="DS9" s="241">
        <f t="shared" si="5"/>
        <v>0</v>
      </c>
    </row>
    <row r="10" spans="1:125" x14ac:dyDescent="0.2">
      <c r="A10" s="585" t="s">
        <v>980</v>
      </c>
      <c r="B10" s="586">
        <v>16</v>
      </c>
      <c r="C10" s="597">
        <v>0</v>
      </c>
      <c r="D10" s="597">
        <v>15</v>
      </c>
      <c r="E10" s="597">
        <v>0</v>
      </c>
      <c r="F10" s="597">
        <v>930</v>
      </c>
      <c r="G10" s="597">
        <v>1074</v>
      </c>
      <c r="H10" s="597">
        <v>54</v>
      </c>
      <c r="I10" s="597">
        <v>0</v>
      </c>
      <c r="J10" s="587">
        <v>0</v>
      </c>
      <c r="K10" s="502"/>
      <c r="L10" s="502"/>
      <c r="M10" s="527" t="s">
        <v>980</v>
      </c>
      <c r="N10" s="530">
        <v>7</v>
      </c>
      <c r="O10" s="529">
        <v>2</v>
      </c>
      <c r="P10" s="529">
        <v>1</v>
      </c>
      <c r="Q10" s="529">
        <v>19</v>
      </c>
      <c r="R10" s="529">
        <v>0</v>
      </c>
      <c r="S10" s="529">
        <v>6</v>
      </c>
      <c r="T10" s="529">
        <v>0</v>
      </c>
      <c r="U10" s="529">
        <v>0</v>
      </c>
      <c r="V10" s="529">
        <v>0</v>
      </c>
      <c r="W10" s="529">
        <v>0</v>
      </c>
      <c r="X10" s="529">
        <v>0</v>
      </c>
      <c r="Y10" s="529">
        <v>0</v>
      </c>
      <c r="Z10" s="529">
        <v>0</v>
      </c>
      <c r="AA10" s="529">
        <v>0</v>
      </c>
      <c r="AB10" s="529">
        <v>0</v>
      </c>
      <c r="AC10" s="529">
        <v>0</v>
      </c>
      <c r="AD10" s="529">
        <v>0</v>
      </c>
      <c r="AE10" s="529">
        <v>0</v>
      </c>
      <c r="AF10" s="529">
        <v>0</v>
      </c>
      <c r="AG10" s="529">
        <v>0</v>
      </c>
      <c r="AH10" s="529">
        <v>0</v>
      </c>
      <c r="AI10" s="531">
        <v>0</v>
      </c>
      <c r="AJ10" s="515"/>
      <c r="AK10" s="241">
        <f t="shared" ref="AK10:AY10" si="6">N10+AK9</f>
        <v>74</v>
      </c>
      <c r="AL10" s="241">
        <f t="shared" si="6"/>
        <v>57</v>
      </c>
      <c r="AM10" s="241">
        <f t="shared" si="6"/>
        <v>34</v>
      </c>
      <c r="AN10" s="241">
        <f t="shared" si="6"/>
        <v>62</v>
      </c>
      <c r="AO10" s="241">
        <f t="shared" si="6"/>
        <v>12</v>
      </c>
      <c r="AP10" s="241">
        <f t="shared" si="6"/>
        <v>35</v>
      </c>
      <c r="AQ10" s="241">
        <f t="shared" si="6"/>
        <v>6.5</v>
      </c>
      <c r="AR10" s="241">
        <f t="shared" si="6"/>
        <v>0</v>
      </c>
      <c r="AS10" s="241">
        <f t="shared" si="6"/>
        <v>1</v>
      </c>
      <c r="AT10" s="241">
        <f t="shared" si="6"/>
        <v>0</v>
      </c>
      <c r="AU10" s="241">
        <f t="shared" si="6"/>
        <v>0</v>
      </c>
      <c r="AV10" s="241">
        <f t="shared" si="6"/>
        <v>0</v>
      </c>
      <c r="AW10" s="241">
        <f t="shared" si="6"/>
        <v>0</v>
      </c>
      <c r="AX10" s="241">
        <f t="shared" si="6"/>
        <v>0</v>
      </c>
      <c r="AY10" s="241">
        <f t="shared" si="6"/>
        <v>0</v>
      </c>
      <c r="AZ10" s="241">
        <f t="shared" ref="AZ10:AZ73" si="7">AC10+AZ9</f>
        <v>0</v>
      </c>
      <c r="BA10" s="241">
        <f t="shared" ref="BA10:BA73" si="8">AD10+BA9</f>
        <v>0</v>
      </c>
      <c r="BB10" s="241">
        <f t="shared" ref="BB10:BB73" si="9">AE10+BB9</f>
        <v>0</v>
      </c>
      <c r="BC10" s="241">
        <f t="shared" ref="BC10:BC73" si="10">AF10+BC9</f>
        <v>0</v>
      </c>
      <c r="BD10" s="241">
        <f t="shared" ref="BD10:BD73" si="11">AG10+BD9</f>
        <v>0</v>
      </c>
      <c r="BE10" s="241">
        <f t="shared" ref="BE10:BF73" si="12">AH10+BE9</f>
        <v>0</v>
      </c>
      <c r="BF10" s="241">
        <f t="shared" si="12"/>
        <v>0</v>
      </c>
      <c r="BG10" s="241"/>
      <c r="BH10" s="241"/>
      <c r="BI10" s="324">
        <f t="shared" si="1"/>
        <v>3.5238095238095237E-3</v>
      </c>
      <c r="BJ10" s="324">
        <f t="shared" si="2"/>
        <v>2.7142857142857142E-3</v>
      </c>
      <c r="BK10" s="324">
        <f t="shared" si="2"/>
        <v>1.6190476190476191E-3</v>
      </c>
      <c r="BL10" s="324">
        <f t="shared" si="2"/>
        <v>2.9523809523809524E-3</v>
      </c>
      <c r="BM10" s="324">
        <f t="shared" si="2"/>
        <v>5.7142857142857147E-4</v>
      </c>
      <c r="BN10" s="324">
        <f t="shared" si="2"/>
        <v>1.6666666666666668E-3</v>
      </c>
      <c r="BO10" s="324">
        <f t="shared" si="2"/>
        <v>3.095238095238095E-4</v>
      </c>
      <c r="BP10" s="324">
        <f t="shared" si="2"/>
        <v>0</v>
      </c>
      <c r="BQ10" s="324">
        <f t="shared" si="2"/>
        <v>4.761904761904762E-5</v>
      </c>
      <c r="BR10" s="324">
        <f t="shared" si="2"/>
        <v>0</v>
      </c>
      <c r="BS10" s="324">
        <f t="shared" si="2"/>
        <v>0</v>
      </c>
      <c r="BT10" s="324">
        <f t="shared" si="3"/>
        <v>0</v>
      </c>
      <c r="BU10" s="324">
        <f t="shared" si="3"/>
        <v>0</v>
      </c>
      <c r="BV10" s="324">
        <f t="shared" si="3"/>
        <v>0</v>
      </c>
      <c r="BW10" s="324">
        <f t="shared" si="3"/>
        <v>0</v>
      </c>
      <c r="BX10" s="324">
        <f t="shared" si="3"/>
        <v>0</v>
      </c>
      <c r="BY10" s="324">
        <f t="shared" si="3"/>
        <v>0</v>
      </c>
      <c r="BZ10" s="324">
        <f t="shared" si="3"/>
        <v>0</v>
      </c>
      <c r="CA10" s="324">
        <f t="shared" si="3"/>
        <v>0</v>
      </c>
      <c r="CB10" s="324">
        <f t="shared" si="3"/>
        <v>0</v>
      </c>
      <c r="CC10" s="324">
        <f t="shared" si="3"/>
        <v>0</v>
      </c>
      <c r="CD10" s="324">
        <f t="shared" si="4"/>
        <v>0</v>
      </c>
      <c r="CK10" s="527" t="s">
        <v>980</v>
      </c>
      <c r="CL10" s="530">
        <v>0</v>
      </c>
      <c r="CM10" s="529">
        <v>0</v>
      </c>
      <c r="CN10" s="529">
        <v>0</v>
      </c>
      <c r="CO10" s="529">
        <v>0</v>
      </c>
      <c r="CP10" s="529">
        <v>0</v>
      </c>
      <c r="CQ10" s="529">
        <v>0</v>
      </c>
      <c r="CR10" s="529">
        <v>0</v>
      </c>
      <c r="CS10" s="529">
        <v>0</v>
      </c>
      <c r="CT10" s="529">
        <v>0</v>
      </c>
      <c r="CU10" s="529">
        <v>0</v>
      </c>
      <c r="CV10" s="529">
        <v>0</v>
      </c>
      <c r="CW10" s="529">
        <v>0</v>
      </c>
      <c r="CX10" s="529">
        <v>0</v>
      </c>
      <c r="CY10" s="529">
        <v>0</v>
      </c>
      <c r="CZ10" s="529">
        <v>0</v>
      </c>
      <c r="DA10" s="529">
        <v>0</v>
      </c>
      <c r="DB10" s="529">
        <v>0</v>
      </c>
      <c r="DC10" s="531">
        <v>0</v>
      </c>
      <c r="DD10" s="323"/>
      <c r="DE10" s="137">
        <v>41852</v>
      </c>
      <c r="DF10" s="241">
        <f t="shared" ref="DF10:DS10" si="13">DF9+CL10</f>
        <v>0</v>
      </c>
      <c r="DG10" s="241">
        <f t="shared" si="13"/>
        <v>0</v>
      </c>
      <c r="DH10" s="241">
        <f t="shared" si="13"/>
        <v>2</v>
      </c>
      <c r="DI10" s="241">
        <f t="shared" si="13"/>
        <v>0</v>
      </c>
      <c r="DJ10" s="241">
        <f t="shared" si="13"/>
        <v>0</v>
      </c>
      <c r="DK10" s="241">
        <f t="shared" si="13"/>
        <v>6</v>
      </c>
      <c r="DL10" s="241">
        <f t="shared" si="13"/>
        <v>0</v>
      </c>
      <c r="DM10" s="241">
        <f t="shared" si="13"/>
        <v>0</v>
      </c>
      <c r="DN10" s="241">
        <f t="shared" si="13"/>
        <v>0</v>
      </c>
      <c r="DO10" s="241">
        <f t="shared" si="13"/>
        <v>0</v>
      </c>
      <c r="DP10" s="241">
        <f t="shared" si="13"/>
        <v>0</v>
      </c>
      <c r="DQ10" s="241">
        <f t="shared" si="13"/>
        <v>0</v>
      </c>
      <c r="DR10" s="241">
        <f t="shared" si="13"/>
        <v>0</v>
      </c>
      <c r="DS10" s="241">
        <f t="shared" si="13"/>
        <v>0</v>
      </c>
    </row>
    <row r="11" spans="1:125" x14ac:dyDescent="0.2">
      <c r="A11" s="585" t="s">
        <v>981</v>
      </c>
      <c r="B11" s="586">
        <v>35</v>
      </c>
      <c r="C11" s="597">
        <v>2</v>
      </c>
      <c r="D11" s="597">
        <v>6</v>
      </c>
      <c r="E11" s="597">
        <v>0</v>
      </c>
      <c r="F11" s="597">
        <v>915</v>
      </c>
      <c r="G11" s="597">
        <v>1155</v>
      </c>
      <c r="H11" s="597">
        <v>77</v>
      </c>
      <c r="I11" s="597">
        <v>0</v>
      </c>
      <c r="J11" s="587">
        <v>0</v>
      </c>
      <c r="K11" s="502"/>
      <c r="L11" s="502"/>
      <c r="M11" s="527" t="s">
        <v>981</v>
      </c>
      <c r="N11" s="530">
        <v>3</v>
      </c>
      <c r="O11" s="529">
        <v>2</v>
      </c>
      <c r="P11" s="529">
        <v>4</v>
      </c>
      <c r="Q11" s="529">
        <v>21</v>
      </c>
      <c r="R11" s="529">
        <v>2</v>
      </c>
      <c r="S11" s="529">
        <v>3</v>
      </c>
      <c r="T11" s="529">
        <v>7</v>
      </c>
      <c r="U11" s="529">
        <v>0</v>
      </c>
      <c r="V11" s="529">
        <v>0</v>
      </c>
      <c r="W11" s="529">
        <v>0</v>
      </c>
      <c r="X11" s="529">
        <v>0</v>
      </c>
      <c r="Y11" s="529">
        <v>0</v>
      </c>
      <c r="Z11" s="529">
        <v>0</v>
      </c>
      <c r="AA11" s="529">
        <v>0</v>
      </c>
      <c r="AB11" s="529">
        <v>0</v>
      </c>
      <c r="AC11" s="529">
        <v>0</v>
      </c>
      <c r="AD11" s="529">
        <v>0</v>
      </c>
      <c r="AE11" s="529">
        <v>0</v>
      </c>
      <c r="AF11" s="529">
        <v>0</v>
      </c>
      <c r="AG11" s="529">
        <v>0</v>
      </c>
      <c r="AH11" s="529">
        <v>0</v>
      </c>
      <c r="AI11" s="531">
        <v>0</v>
      </c>
      <c r="AJ11" s="515"/>
      <c r="AK11" s="241">
        <f t="shared" ref="AK11:AK42" si="14">N11+AK10</f>
        <v>77</v>
      </c>
      <c r="AL11" s="241">
        <f t="shared" ref="AL11:AL74" si="15">O11+AL10</f>
        <v>59</v>
      </c>
      <c r="AM11" s="241">
        <f t="shared" ref="AM11:AM74" si="16">P11+AM10</f>
        <v>38</v>
      </c>
      <c r="AN11" s="241">
        <f t="shared" ref="AN11:AN74" si="17">Q11+AN10</f>
        <v>83</v>
      </c>
      <c r="AO11" s="241">
        <f t="shared" ref="AO11:AO74" si="18">R11+AO10</f>
        <v>14</v>
      </c>
      <c r="AP11" s="241">
        <f t="shared" ref="AP11:AP74" si="19">S11+AP10</f>
        <v>38</v>
      </c>
      <c r="AQ11" s="241">
        <f t="shared" ref="AQ11:AQ74" si="20">T11+AQ10</f>
        <v>13.5</v>
      </c>
      <c r="AR11" s="241">
        <f t="shared" ref="AR11:AR74" si="21">U11+AR10</f>
        <v>0</v>
      </c>
      <c r="AS11" s="241">
        <f t="shared" ref="AS11:AS74" si="22">V11+AS10</f>
        <v>1</v>
      </c>
      <c r="AT11" s="241">
        <f t="shared" ref="AT11:AT74" si="23">W11+AT10</f>
        <v>0</v>
      </c>
      <c r="AU11" s="241">
        <f t="shared" ref="AU11:AU74" si="24">X11+AU10</f>
        <v>0</v>
      </c>
      <c r="AV11" s="241">
        <f t="shared" ref="AV11:AV74" si="25">Y11+AV10</f>
        <v>0</v>
      </c>
      <c r="AW11" s="241">
        <f t="shared" ref="AW11:AW74" si="26">Z11+AW10</f>
        <v>0</v>
      </c>
      <c r="AX11" s="241">
        <f t="shared" ref="AX11:AX74" si="27">AA11+AX10</f>
        <v>0</v>
      </c>
      <c r="AY11" s="241">
        <f t="shared" ref="AY11:AY74" si="28">AB11+AY10</f>
        <v>0</v>
      </c>
      <c r="AZ11" s="241">
        <f t="shared" si="7"/>
        <v>0</v>
      </c>
      <c r="BA11" s="241">
        <f t="shared" si="8"/>
        <v>0</v>
      </c>
      <c r="BB11" s="241">
        <f t="shared" si="9"/>
        <v>0</v>
      </c>
      <c r="BC11" s="241">
        <f t="shared" si="10"/>
        <v>0</v>
      </c>
      <c r="BD11" s="241">
        <f t="shared" si="11"/>
        <v>0</v>
      </c>
      <c r="BE11" s="241">
        <f t="shared" si="12"/>
        <v>0</v>
      </c>
      <c r="BF11" s="241">
        <f t="shared" si="12"/>
        <v>0</v>
      </c>
      <c r="BG11" s="241"/>
      <c r="BH11" s="241"/>
      <c r="BI11" s="324">
        <f t="shared" si="1"/>
        <v>3.6666666666666666E-3</v>
      </c>
      <c r="BJ11" s="324">
        <f t="shared" ref="BJ11:BJ42" si="29">IF(AL11/$BK$5&gt;1,1,AL11/$BK$5)</f>
        <v>2.8095238095238095E-3</v>
      </c>
      <c r="BK11" s="324">
        <f t="shared" ref="BK11:BK42" si="30">IF(AM11/$BK$5&gt;1,1,AM11/$BK$5)</f>
        <v>1.8095238095238095E-3</v>
      </c>
      <c r="BL11" s="324">
        <f t="shared" ref="BL11:BL42" si="31">IF(AN11/$BK$5&gt;1,1,AN11/$BK$5)</f>
        <v>3.952380952380952E-3</v>
      </c>
      <c r="BM11" s="324">
        <f t="shared" ref="BM11:BM42" si="32">IF(AO11/$BK$5&gt;1,1,AO11/$BK$5)</f>
        <v>6.6666666666666664E-4</v>
      </c>
      <c r="BN11" s="324">
        <f t="shared" ref="BN11:BN42" si="33">IF(AP11/$BK$5&gt;1,1,AP11/$BK$5)</f>
        <v>1.8095238095238095E-3</v>
      </c>
      <c r="BO11" s="324">
        <f t="shared" ref="BO11:BO42" si="34">IF(AQ11/$BK$5&gt;1,1,AQ11/$BK$5)</f>
        <v>6.4285714285714282E-4</v>
      </c>
      <c r="BP11" s="324">
        <f t="shared" ref="BP11:BP42" si="35">IF(AR11/$BK$5&gt;1,1,AR11/$BK$5)</f>
        <v>0</v>
      </c>
      <c r="BQ11" s="324">
        <f t="shared" ref="BQ11:BQ42" si="36">IF(AS11/$BK$5&gt;1,1,AS11/$BK$5)</f>
        <v>4.761904761904762E-5</v>
      </c>
      <c r="BR11" s="324">
        <f t="shared" ref="BR11:BR42" si="37">IF(AT11/$BK$5&gt;1,1,AT11/$BK$5)</f>
        <v>0</v>
      </c>
      <c r="BS11" s="324">
        <f t="shared" ref="BS11:BS42" si="38">IF(AU11/$BK$5&gt;1,1,AU11/$BK$5)</f>
        <v>0</v>
      </c>
      <c r="BT11" s="324">
        <f t="shared" ref="BT11:BT42" si="39">IF(AV11/$BK$5&gt;1,1,AV11/$BK$5)</f>
        <v>0</v>
      </c>
      <c r="BU11" s="324">
        <f t="shared" ref="BU11:BU42" si="40">IF(AW11/$BK$5&gt;1,1,AW11/$BK$5)</f>
        <v>0</v>
      </c>
      <c r="BV11" s="324">
        <f t="shared" ref="BV11:BV42" si="41">IF(AX11/$BK$5&gt;1,1,AX11/$BK$5)</f>
        <v>0</v>
      </c>
      <c r="BW11" s="324">
        <f t="shared" ref="BW11:BW42" si="42">IF(AY11/$BK$5&gt;1,1,AY11/$BK$5)</f>
        <v>0</v>
      </c>
      <c r="BX11" s="324">
        <f t="shared" ref="BX11:BX42" si="43">IF(AZ11/$BK$5&gt;1,1,AZ11/$BK$5)</f>
        <v>0</v>
      </c>
      <c r="BY11" s="324">
        <f t="shared" ref="BY11:BY42" si="44">IF(BA11/$BK$5&gt;1,1,BA11/$BK$5)</f>
        <v>0</v>
      </c>
      <c r="BZ11" s="324">
        <f t="shared" ref="BZ11:BZ42" si="45">IF(BB11/$BK$5&gt;1,1,BB11/$BK$5)</f>
        <v>0</v>
      </c>
      <c r="CA11" s="324">
        <f t="shared" ref="CA11:CA42" si="46">IF(BC11/$BK$5&gt;1,1,BC11/$BK$5)</f>
        <v>0</v>
      </c>
      <c r="CB11" s="324">
        <f t="shared" ref="CB11:CB42" si="47">IF(BD11/$BK$5&gt;1,1,BD11/$BK$5)</f>
        <v>0</v>
      </c>
      <c r="CC11" s="324">
        <f t="shared" ref="CC11:CC42" si="48">IF(BE11/$BK$5&gt;1,1,BE11/$BK$5)</f>
        <v>0</v>
      </c>
      <c r="CD11" s="324">
        <f t="shared" ref="CD11:CD74" si="49">IF(BF11/$BK$5&gt;1,1,BF11/$BK$5)</f>
        <v>0</v>
      </c>
      <c r="CK11" s="527" t="s">
        <v>981</v>
      </c>
      <c r="CL11" s="530">
        <v>0</v>
      </c>
      <c r="CM11" s="529">
        <v>0</v>
      </c>
      <c r="CN11" s="529">
        <v>0</v>
      </c>
      <c r="CO11" s="529">
        <v>0</v>
      </c>
      <c r="CP11" s="529">
        <v>0</v>
      </c>
      <c r="CQ11" s="529">
        <v>0</v>
      </c>
      <c r="CR11" s="529">
        <v>0</v>
      </c>
      <c r="CS11" s="529">
        <v>0</v>
      </c>
      <c r="CT11" s="529">
        <v>0</v>
      </c>
      <c r="CU11" s="529">
        <v>0</v>
      </c>
      <c r="CV11" s="529">
        <v>0</v>
      </c>
      <c r="CW11" s="529">
        <v>0</v>
      </c>
      <c r="CX11" s="529">
        <v>0</v>
      </c>
      <c r="CY11" s="529">
        <v>0</v>
      </c>
      <c r="CZ11" s="529">
        <v>0</v>
      </c>
      <c r="DA11" s="529">
        <v>0</v>
      </c>
      <c r="DB11" s="529">
        <v>0</v>
      </c>
      <c r="DC11" s="531">
        <v>0</v>
      </c>
      <c r="DD11" s="323"/>
      <c r="DE11" s="137">
        <v>41853</v>
      </c>
      <c r="DF11" s="241">
        <f t="shared" ref="DF11:DF74" si="50">DF10+CL11</f>
        <v>0</v>
      </c>
      <c r="DG11" s="241">
        <f t="shared" ref="DG11:DG25" si="51">DG10+CM11</f>
        <v>0</v>
      </c>
      <c r="DH11" s="241">
        <f t="shared" ref="DH11:DH25" si="52">DH10+CN11</f>
        <v>2</v>
      </c>
      <c r="DI11" s="241">
        <f t="shared" ref="DI11:DI25" si="53">DI10+CO11</f>
        <v>0</v>
      </c>
      <c r="DJ11" s="241">
        <f t="shared" ref="DJ11:DJ25" si="54">DJ10+CP11</f>
        <v>0</v>
      </c>
      <c r="DK11" s="241">
        <f t="shared" ref="DK11:DK25" si="55">DK10+CQ11</f>
        <v>6</v>
      </c>
      <c r="DL11" s="241">
        <f t="shared" ref="DL11:DL25" si="56">DL10+CR11</f>
        <v>0</v>
      </c>
      <c r="DM11" s="241">
        <f t="shared" ref="DM11:DM25" si="57">DM10+CS11</f>
        <v>0</v>
      </c>
      <c r="DN11" s="241">
        <f t="shared" ref="DN11:DN25" si="58">DN10+CT11</f>
        <v>0</v>
      </c>
      <c r="DO11" s="241">
        <f t="shared" ref="DO11:DO25" si="59">DO10+CU11</f>
        <v>0</v>
      </c>
      <c r="DP11" s="241">
        <f t="shared" ref="DP11:DP25" si="60">DP10+CV11</f>
        <v>0</v>
      </c>
      <c r="DQ11" s="241">
        <f t="shared" ref="DQ11:DQ25" si="61">DQ10+CW11</f>
        <v>0</v>
      </c>
      <c r="DR11" s="241">
        <f t="shared" ref="DR11:DR25" si="62">DR10+CX11</f>
        <v>0</v>
      </c>
      <c r="DS11" s="241">
        <f t="shared" ref="DS11:DS25" si="63">DS10+CY11</f>
        <v>0</v>
      </c>
    </row>
    <row r="12" spans="1:125" x14ac:dyDescent="0.2">
      <c r="A12" s="585" t="s">
        <v>982</v>
      </c>
      <c r="B12" s="586">
        <v>13</v>
      </c>
      <c r="C12" s="597">
        <v>1</v>
      </c>
      <c r="D12" s="597">
        <v>0</v>
      </c>
      <c r="E12" s="597">
        <v>0</v>
      </c>
      <c r="F12" s="597">
        <v>412</v>
      </c>
      <c r="G12" s="597">
        <v>528</v>
      </c>
      <c r="H12" s="597">
        <v>25</v>
      </c>
      <c r="I12" s="597">
        <v>0</v>
      </c>
      <c r="J12" s="587">
        <v>0</v>
      </c>
      <c r="K12" s="502"/>
      <c r="L12" s="502"/>
      <c r="M12" s="527" t="s">
        <v>982</v>
      </c>
      <c r="N12" s="530">
        <v>0</v>
      </c>
      <c r="O12" s="529">
        <v>4</v>
      </c>
      <c r="P12" s="529">
        <v>6</v>
      </c>
      <c r="Q12" s="529">
        <v>10</v>
      </c>
      <c r="R12" s="529">
        <v>3</v>
      </c>
      <c r="S12" s="529">
        <v>1</v>
      </c>
      <c r="T12" s="529">
        <v>3</v>
      </c>
      <c r="U12" s="529">
        <v>0</v>
      </c>
      <c r="V12" s="529">
        <v>0</v>
      </c>
      <c r="W12" s="529">
        <v>0</v>
      </c>
      <c r="X12" s="529">
        <v>0</v>
      </c>
      <c r="Y12" s="529">
        <v>0</v>
      </c>
      <c r="Z12" s="529">
        <v>0</v>
      </c>
      <c r="AA12" s="529">
        <v>0</v>
      </c>
      <c r="AB12" s="529">
        <v>0</v>
      </c>
      <c r="AC12" s="529">
        <v>0</v>
      </c>
      <c r="AD12" s="529">
        <v>0</v>
      </c>
      <c r="AE12" s="529">
        <v>0</v>
      </c>
      <c r="AF12" s="529">
        <v>0</v>
      </c>
      <c r="AG12" s="529">
        <v>0</v>
      </c>
      <c r="AH12" s="529">
        <v>0</v>
      </c>
      <c r="AI12" s="531">
        <v>0</v>
      </c>
      <c r="AJ12" s="515"/>
      <c r="AK12" s="241">
        <f t="shared" si="14"/>
        <v>77</v>
      </c>
      <c r="AL12" s="241">
        <f t="shared" si="15"/>
        <v>63</v>
      </c>
      <c r="AM12" s="241">
        <f t="shared" si="16"/>
        <v>44</v>
      </c>
      <c r="AN12" s="241">
        <f t="shared" si="17"/>
        <v>93</v>
      </c>
      <c r="AO12" s="241">
        <f t="shared" si="18"/>
        <v>17</v>
      </c>
      <c r="AP12" s="241">
        <f t="shared" si="19"/>
        <v>39</v>
      </c>
      <c r="AQ12" s="241">
        <f t="shared" si="20"/>
        <v>16.5</v>
      </c>
      <c r="AR12" s="241">
        <f t="shared" si="21"/>
        <v>0</v>
      </c>
      <c r="AS12" s="241">
        <f t="shared" si="22"/>
        <v>1</v>
      </c>
      <c r="AT12" s="241">
        <f t="shared" si="23"/>
        <v>0</v>
      </c>
      <c r="AU12" s="241">
        <f t="shared" si="24"/>
        <v>0</v>
      </c>
      <c r="AV12" s="241">
        <f t="shared" si="25"/>
        <v>0</v>
      </c>
      <c r="AW12" s="241">
        <f t="shared" si="26"/>
        <v>0</v>
      </c>
      <c r="AX12" s="241">
        <f t="shared" si="27"/>
        <v>0</v>
      </c>
      <c r="AY12" s="241">
        <f t="shared" si="28"/>
        <v>0</v>
      </c>
      <c r="AZ12" s="241">
        <f t="shared" si="7"/>
        <v>0</v>
      </c>
      <c r="BA12" s="241">
        <f t="shared" si="8"/>
        <v>0</v>
      </c>
      <c r="BB12" s="241">
        <f t="shared" si="9"/>
        <v>0</v>
      </c>
      <c r="BC12" s="241">
        <f t="shared" si="10"/>
        <v>0</v>
      </c>
      <c r="BD12" s="241">
        <f t="shared" si="11"/>
        <v>0</v>
      </c>
      <c r="BE12" s="241">
        <f t="shared" si="12"/>
        <v>0</v>
      </c>
      <c r="BF12" s="241">
        <f t="shared" si="12"/>
        <v>0</v>
      </c>
      <c r="BG12" s="241"/>
      <c r="BH12" s="241"/>
      <c r="BI12" s="324">
        <f t="shared" si="1"/>
        <v>3.6666666666666666E-3</v>
      </c>
      <c r="BJ12" s="324">
        <f t="shared" si="29"/>
        <v>3.0000000000000001E-3</v>
      </c>
      <c r="BK12" s="324">
        <f t="shared" si="30"/>
        <v>2.0952380952380953E-3</v>
      </c>
      <c r="BL12" s="324">
        <f t="shared" si="31"/>
        <v>4.4285714285714284E-3</v>
      </c>
      <c r="BM12" s="324">
        <f t="shared" si="32"/>
        <v>8.0952380952380957E-4</v>
      </c>
      <c r="BN12" s="324">
        <f t="shared" si="33"/>
        <v>1.8571428571428571E-3</v>
      </c>
      <c r="BO12" s="324">
        <f t="shared" si="34"/>
        <v>7.8571428571428575E-4</v>
      </c>
      <c r="BP12" s="324">
        <f t="shared" si="35"/>
        <v>0</v>
      </c>
      <c r="BQ12" s="324">
        <f t="shared" si="36"/>
        <v>4.761904761904762E-5</v>
      </c>
      <c r="BR12" s="324">
        <f t="shared" si="37"/>
        <v>0</v>
      </c>
      <c r="BS12" s="324">
        <f t="shared" si="38"/>
        <v>0</v>
      </c>
      <c r="BT12" s="324">
        <f t="shared" si="39"/>
        <v>0</v>
      </c>
      <c r="BU12" s="324">
        <f t="shared" si="40"/>
        <v>0</v>
      </c>
      <c r="BV12" s="324">
        <f t="shared" si="41"/>
        <v>0</v>
      </c>
      <c r="BW12" s="324">
        <f t="shared" si="42"/>
        <v>0</v>
      </c>
      <c r="BX12" s="324">
        <f t="shared" si="43"/>
        <v>0</v>
      </c>
      <c r="BY12" s="324">
        <f t="shared" si="44"/>
        <v>0</v>
      </c>
      <c r="BZ12" s="324">
        <f t="shared" si="45"/>
        <v>0</v>
      </c>
      <c r="CA12" s="324">
        <f t="shared" si="46"/>
        <v>0</v>
      </c>
      <c r="CB12" s="324">
        <f t="shared" si="47"/>
        <v>0</v>
      </c>
      <c r="CC12" s="324">
        <f t="shared" si="48"/>
        <v>0</v>
      </c>
      <c r="CD12" s="324">
        <f t="shared" si="49"/>
        <v>0</v>
      </c>
      <c r="CK12" s="527" t="s">
        <v>982</v>
      </c>
      <c r="CL12" s="530">
        <v>0</v>
      </c>
      <c r="CM12" s="529">
        <v>0</v>
      </c>
      <c r="CN12" s="529">
        <v>0</v>
      </c>
      <c r="CO12" s="529">
        <v>0</v>
      </c>
      <c r="CP12" s="529">
        <v>0</v>
      </c>
      <c r="CQ12" s="529">
        <v>0</v>
      </c>
      <c r="CR12" s="529">
        <v>0</v>
      </c>
      <c r="CS12" s="529">
        <v>0</v>
      </c>
      <c r="CT12" s="529">
        <v>0</v>
      </c>
      <c r="CU12" s="529">
        <v>0</v>
      </c>
      <c r="CV12" s="529">
        <v>0</v>
      </c>
      <c r="CW12" s="529">
        <v>0</v>
      </c>
      <c r="CX12" s="529">
        <v>0</v>
      </c>
      <c r="CY12" s="529">
        <v>0</v>
      </c>
      <c r="CZ12" s="529">
        <v>0</v>
      </c>
      <c r="DA12" s="529">
        <v>0</v>
      </c>
      <c r="DB12" s="529">
        <v>0</v>
      </c>
      <c r="DC12" s="531">
        <v>0</v>
      </c>
      <c r="DD12" s="323"/>
      <c r="DE12" s="137">
        <v>41854</v>
      </c>
      <c r="DF12" s="241">
        <f t="shared" si="50"/>
        <v>0</v>
      </c>
      <c r="DG12" s="241">
        <f t="shared" si="51"/>
        <v>0</v>
      </c>
      <c r="DH12" s="241">
        <f t="shared" si="52"/>
        <v>2</v>
      </c>
      <c r="DI12" s="241">
        <f t="shared" si="53"/>
        <v>0</v>
      </c>
      <c r="DJ12" s="241">
        <f t="shared" si="54"/>
        <v>0</v>
      </c>
      <c r="DK12" s="241">
        <f t="shared" si="55"/>
        <v>6</v>
      </c>
      <c r="DL12" s="241">
        <f t="shared" si="56"/>
        <v>0</v>
      </c>
      <c r="DM12" s="241">
        <f t="shared" si="57"/>
        <v>0</v>
      </c>
      <c r="DN12" s="241">
        <f t="shared" si="58"/>
        <v>0</v>
      </c>
      <c r="DO12" s="241">
        <f t="shared" si="59"/>
        <v>0</v>
      </c>
      <c r="DP12" s="241">
        <f t="shared" si="60"/>
        <v>0</v>
      </c>
      <c r="DQ12" s="241">
        <f t="shared" si="61"/>
        <v>0</v>
      </c>
      <c r="DR12" s="241">
        <f t="shared" si="62"/>
        <v>0</v>
      </c>
      <c r="DS12" s="241">
        <f t="shared" si="63"/>
        <v>0</v>
      </c>
    </row>
    <row r="13" spans="1:125" x14ac:dyDescent="0.2">
      <c r="A13" s="585" t="s">
        <v>983</v>
      </c>
      <c r="B13" s="586">
        <v>14</v>
      </c>
      <c r="C13" s="597">
        <v>0</v>
      </c>
      <c r="D13" s="597">
        <v>2</v>
      </c>
      <c r="E13" s="597">
        <v>1</v>
      </c>
      <c r="F13" s="597">
        <v>600</v>
      </c>
      <c r="G13" s="597">
        <v>600</v>
      </c>
      <c r="H13" s="597">
        <v>55</v>
      </c>
      <c r="I13" s="597">
        <v>0</v>
      </c>
      <c r="J13" s="587">
        <v>0</v>
      </c>
      <c r="K13" s="502"/>
      <c r="L13" s="502"/>
      <c r="M13" s="527" t="s">
        <v>983</v>
      </c>
      <c r="N13" s="530">
        <v>4</v>
      </c>
      <c r="O13" s="529">
        <v>0</v>
      </c>
      <c r="P13" s="529">
        <v>3</v>
      </c>
      <c r="Q13" s="529">
        <v>20</v>
      </c>
      <c r="R13" s="529">
        <v>8</v>
      </c>
      <c r="S13" s="529">
        <v>2</v>
      </c>
      <c r="T13" s="529">
        <v>12</v>
      </c>
      <c r="U13" s="529">
        <v>0</v>
      </c>
      <c r="V13" s="529">
        <v>0</v>
      </c>
      <c r="W13" s="529">
        <v>0</v>
      </c>
      <c r="X13" s="529">
        <v>0</v>
      </c>
      <c r="Y13" s="529">
        <v>0</v>
      </c>
      <c r="Z13" s="529">
        <v>0</v>
      </c>
      <c r="AA13" s="529">
        <v>0</v>
      </c>
      <c r="AB13" s="529">
        <v>0</v>
      </c>
      <c r="AC13" s="529">
        <v>0</v>
      </c>
      <c r="AD13" s="529">
        <v>0</v>
      </c>
      <c r="AE13" s="529">
        <v>0</v>
      </c>
      <c r="AF13" s="529">
        <v>0</v>
      </c>
      <c r="AG13" s="529">
        <v>0</v>
      </c>
      <c r="AH13" s="529">
        <v>0</v>
      </c>
      <c r="AI13" s="531">
        <v>0</v>
      </c>
      <c r="AJ13" s="515"/>
      <c r="AK13" s="241">
        <f t="shared" si="14"/>
        <v>81</v>
      </c>
      <c r="AL13" s="241">
        <f t="shared" si="15"/>
        <v>63</v>
      </c>
      <c r="AM13" s="241">
        <f t="shared" si="16"/>
        <v>47</v>
      </c>
      <c r="AN13" s="241">
        <f t="shared" si="17"/>
        <v>113</v>
      </c>
      <c r="AO13" s="241">
        <f t="shared" si="18"/>
        <v>25</v>
      </c>
      <c r="AP13" s="241">
        <f t="shared" si="19"/>
        <v>41</v>
      </c>
      <c r="AQ13" s="241">
        <f t="shared" si="20"/>
        <v>28.5</v>
      </c>
      <c r="AR13" s="241">
        <f t="shared" si="21"/>
        <v>0</v>
      </c>
      <c r="AS13" s="241">
        <f t="shared" si="22"/>
        <v>1</v>
      </c>
      <c r="AT13" s="241">
        <f t="shared" si="23"/>
        <v>0</v>
      </c>
      <c r="AU13" s="241">
        <f t="shared" si="24"/>
        <v>0</v>
      </c>
      <c r="AV13" s="241">
        <f t="shared" si="25"/>
        <v>0</v>
      </c>
      <c r="AW13" s="241">
        <f t="shared" si="26"/>
        <v>0</v>
      </c>
      <c r="AX13" s="241">
        <f t="shared" si="27"/>
        <v>0</v>
      </c>
      <c r="AY13" s="241">
        <f t="shared" si="28"/>
        <v>0</v>
      </c>
      <c r="AZ13" s="241">
        <f t="shared" si="7"/>
        <v>0</v>
      </c>
      <c r="BA13" s="241">
        <f t="shared" si="8"/>
        <v>0</v>
      </c>
      <c r="BB13" s="241">
        <f t="shared" si="9"/>
        <v>0</v>
      </c>
      <c r="BC13" s="241">
        <f t="shared" si="10"/>
        <v>0</v>
      </c>
      <c r="BD13" s="241">
        <f t="shared" si="11"/>
        <v>0</v>
      </c>
      <c r="BE13" s="241">
        <f t="shared" si="12"/>
        <v>0</v>
      </c>
      <c r="BF13" s="241">
        <f t="shared" si="12"/>
        <v>0</v>
      </c>
      <c r="BG13" s="241"/>
      <c r="BH13" s="241"/>
      <c r="BI13" s="324">
        <f t="shared" si="1"/>
        <v>3.8571428571428572E-3</v>
      </c>
      <c r="BJ13" s="324">
        <f t="shared" si="29"/>
        <v>3.0000000000000001E-3</v>
      </c>
      <c r="BK13" s="324">
        <f t="shared" si="30"/>
        <v>2.2380952380952382E-3</v>
      </c>
      <c r="BL13" s="324">
        <f t="shared" si="31"/>
        <v>5.3809523809523812E-3</v>
      </c>
      <c r="BM13" s="324">
        <f t="shared" si="32"/>
        <v>1.1904761904761906E-3</v>
      </c>
      <c r="BN13" s="324">
        <f t="shared" si="33"/>
        <v>1.9523809523809524E-3</v>
      </c>
      <c r="BO13" s="324">
        <f t="shared" si="34"/>
        <v>1.3571428571428571E-3</v>
      </c>
      <c r="BP13" s="324">
        <f t="shared" si="35"/>
        <v>0</v>
      </c>
      <c r="BQ13" s="324">
        <f t="shared" si="36"/>
        <v>4.761904761904762E-5</v>
      </c>
      <c r="BR13" s="324">
        <f t="shared" si="37"/>
        <v>0</v>
      </c>
      <c r="BS13" s="324">
        <f t="shared" si="38"/>
        <v>0</v>
      </c>
      <c r="BT13" s="324">
        <f t="shared" si="39"/>
        <v>0</v>
      </c>
      <c r="BU13" s="324">
        <f t="shared" si="40"/>
        <v>0</v>
      </c>
      <c r="BV13" s="324">
        <f t="shared" si="41"/>
        <v>0</v>
      </c>
      <c r="BW13" s="324">
        <f t="shared" si="42"/>
        <v>0</v>
      </c>
      <c r="BX13" s="324">
        <f t="shared" si="43"/>
        <v>0</v>
      </c>
      <c r="BY13" s="324">
        <f t="shared" si="44"/>
        <v>0</v>
      </c>
      <c r="BZ13" s="324">
        <f t="shared" si="45"/>
        <v>0</v>
      </c>
      <c r="CA13" s="324">
        <f t="shared" si="46"/>
        <v>0</v>
      </c>
      <c r="CB13" s="324">
        <f t="shared" si="47"/>
        <v>0</v>
      </c>
      <c r="CC13" s="324">
        <f t="shared" si="48"/>
        <v>0</v>
      </c>
      <c r="CD13" s="324">
        <f t="shared" si="49"/>
        <v>0</v>
      </c>
      <c r="CK13" s="527" t="s">
        <v>983</v>
      </c>
      <c r="CL13" s="530">
        <v>0</v>
      </c>
      <c r="CM13" s="529">
        <v>0</v>
      </c>
      <c r="CN13" s="529">
        <v>0</v>
      </c>
      <c r="CO13" s="529">
        <v>0</v>
      </c>
      <c r="CP13" s="529">
        <v>0</v>
      </c>
      <c r="CQ13" s="529">
        <v>0</v>
      </c>
      <c r="CR13" s="529">
        <v>0</v>
      </c>
      <c r="CS13" s="529">
        <v>0</v>
      </c>
      <c r="CT13" s="529">
        <v>0</v>
      </c>
      <c r="CU13" s="529">
        <v>0</v>
      </c>
      <c r="CV13" s="529">
        <v>0</v>
      </c>
      <c r="CW13" s="529">
        <v>0</v>
      </c>
      <c r="CX13" s="529">
        <v>0</v>
      </c>
      <c r="CY13" s="529">
        <v>0</v>
      </c>
      <c r="CZ13" s="529">
        <v>0</v>
      </c>
      <c r="DA13" s="529">
        <v>0</v>
      </c>
      <c r="DB13" s="529">
        <v>0</v>
      </c>
      <c r="DC13" s="531">
        <v>0</v>
      </c>
      <c r="DD13" s="323"/>
      <c r="DE13" s="137">
        <v>41855</v>
      </c>
      <c r="DF13" s="241">
        <f t="shared" si="50"/>
        <v>0</v>
      </c>
      <c r="DG13" s="241">
        <f t="shared" si="51"/>
        <v>0</v>
      </c>
      <c r="DH13" s="241">
        <f t="shared" si="52"/>
        <v>2</v>
      </c>
      <c r="DI13" s="241">
        <f t="shared" si="53"/>
        <v>0</v>
      </c>
      <c r="DJ13" s="241">
        <f t="shared" si="54"/>
        <v>0</v>
      </c>
      <c r="DK13" s="241">
        <f t="shared" si="55"/>
        <v>6</v>
      </c>
      <c r="DL13" s="241">
        <f t="shared" si="56"/>
        <v>0</v>
      </c>
      <c r="DM13" s="241">
        <f t="shared" si="57"/>
        <v>0</v>
      </c>
      <c r="DN13" s="241">
        <f t="shared" si="58"/>
        <v>0</v>
      </c>
      <c r="DO13" s="241">
        <f t="shared" si="59"/>
        <v>0</v>
      </c>
      <c r="DP13" s="241">
        <f t="shared" si="60"/>
        <v>0</v>
      </c>
      <c r="DQ13" s="241">
        <f t="shared" si="61"/>
        <v>0</v>
      </c>
      <c r="DR13" s="241">
        <f t="shared" si="62"/>
        <v>0</v>
      </c>
      <c r="DS13" s="241">
        <f t="shared" si="63"/>
        <v>0</v>
      </c>
    </row>
    <row r="14" spans="1:125" x14ac:dyDescent="0.2">
      <c r="A14" s="585" t="s">
        <v>984</v>
      </c>
      <c r="B14" s="586">
        <v>30</v>
      </c>
      <c r="C14" s="597">
        <v>0</v>
      </c>
      <c r="D14" s="597">
        <v>7</v>
      </c>
      <c r="E14" s="597">
        <v>1</v>
      </c>
      <c r="F14" s="597">
        <v>665</v>
      </c>
      <c r="G14" s="597">
        <v>531</v>
      </c>
      <c r="H14" s="597">
        <v>35</v>
      </c>
      <c r="I14" s="597">
        <v>0</v>
      </c>
      <c r="J14" s="587">
        <v>0</v>
      </c>
      <c r="K14" s="502"/>
      <c r="L14" s="502"/>
      <c r="M14" s="527" t="s">
        <v>984</v>
      </c>
      <c r="N14" s="530">
        <v>4</v>
      </c>
      <c r="O14" s="529">
        <v>1</v>
      </c>
      <c r="P14" s="529">
        <v>11</v>
      </c>
      <c r="Q14" s="529">
        <v>16</v>
      </c>
      <c r="R14" s="529">
        <v>10</v>
      </c>
      <c r="S14" s="529">
        <v>0</v>
      </c>
      <c r="T14" s="529">
        <v>4</v>
      </c>
      <c r="U14" s="529">
        <v>3</v>
      </c>
      <c r="V14" s="529">
        <v>0</v>
      </c>
      <c r="W14" s="529">
        <v>0</v>
      </c>
      <c r="X14" s="529">
        <v>0</v>
      </c>
      <c r="Y14" s="529">
        <v>0</v>
      </c>
      <c r="Z14" s="529">
        <v>0</v>
      </c>
      <c r="AA14" s="529">
        <v>0</v>
      </c>
      <c r="AB14" s="529">
        <v>0</v>
      </c>
      <c r="AC14" s="529">
        <v>0</v>
      </c>
      <c r="AD14" s="529">
        <v>0</v>
      </c>
      <c r="AE14" s="529">
        <v>0</v>
      </c>
      <c r="AF14" s="529">
        <v>0</v>
      </c>
      <c r="AG14" s="529">
        <v>0</v>
      </c>
      <c r="AH14" s="529">
        <v>0</v>
      </c>
      <c r="AI14" s="531">
        <v>0</v>
      </c>
      <c r="AJ14" s="515"/>
      <c r="AK14" s="241">
        <f t="shared" si="14"/>
        <v>85</v>
      </c>
      <c r="AL14" s="241">
        <f t="shared" si="15"/>
        <v>64</v>
      </c>
      <c r="AM14" s="241">
        <f t="shared" si="16"/>
        <v>58</v>
      </c>
      <c r="AN14" s="241">
        <f t="shared" si="17"/>
        <v>129</v>
      </c>
      <c r="AO14" s="241">
        <f t="shared" si="18"/>
        <v>35</v>
      </c>
      <c r="AP14" s="241">
        <f t="shared" si="19"/>
        <v>41</v>
      </c>
      <c r="AQ14" s="241">
        <f t="shared" si="20"/>
        <v>32.5</v>
      </c>
      <c r="AR14" s="241">
        <f t="shared" si="21"/>
        <v>3</v>
      </c>
      <c r="AS14" s="241">
        <f t="shared" si="22"/>
        <v>1</v>
      </c>
      <c r="AT14" s="241">
        <f t="shared" si="23"/>
        <v>0</v>
      </c>
      <c r="AU14" s="241">
        <f t="shared" si="24"/>
        <v>0</v>
      </c>
      <c r="AV14" s="241">
        <f t="shared" si="25"/>
        <v>0</v>
      </c>
      <c r="AW14" s="241">
        <f t="shared" si="26"/>
        <v>0</v>
      </c>
      <c r="AX14" s="241">
        <f t="shared" si="27"/>
        <v>0</v>
      </c>
      <c r="AY14" s="241">
        <f t="shared" si="28"/>
        <v>0</v>
      </c>
      <c r="AZ14" s="241">
        <f t="shared" si="7"/>
        <v>0</v>
      </c>
      <c r="BA14" s="241">
        <f t="shared" si="8"/>
        <v>0</v>
      </c>
      <c r="BB14" s="241">
        <f t="shared" si="9"/>
        <v>0</v>
      </c>
      <c r="BC14" s="241">
        <f t="shared" si="10"/>
        <v>0</v>
      </c>
      <c r="BD14" s="241">
        <f t="shared" si="11"/>
        <v>0</v>
      </c>
      <c r="BE14" s="241">
        <f t="shared" si="12"/>
        <v>0</v>
      </c>
      <c r="BF14" s="241">
        <f t="shared" si="12"/>
        <v>0</v>
      </c>
      <c r="BG14" s="241"/>
      <c r="BH14" s="241"/>
      <c r="BI14" s="324">
        <f t="shared" si="1"/>
        <v>4.0476190476190473E-3</v>
      </c>
      <c r="BJ14" s="324">
        <f t="shared" si="29"/>
        <v>3.0476190476190477E-3</v>
      </c>
      <c r="BK14" s="324">
        <f t="shared" si="30"/>
        <v>2.7619047619047619E-3</v>
      </c>
      <c r="BL14" s="324">
        <f t="shared" si="31"/>
        <v>6.1428571428571426E-3</v>
      </c>
      <c r="BM14" s="324">
        <f t="shared" si="32"/>
        <v>1.6666666666666668E-3</v>
      </c>
      <c r="BN14" s="324">
        <f t="shared" si="33"/>
        <v>1.9523809523809524E-3</v>
      </c>
      <c r="BO14" s="324">
        <f t="shared" si="34"/>
        <v>1.5476190476190477E-3</v>
      </c>
      <c r="BP14" s="324">
        <f t="shared" si="35"/>
        <v>1.4285714285714287E-4</v>
      </c>
      <c r="BQ14" s="324">
        <f t="shared" si="36"/>
        <v>4.761904761904762E-5</v>
      </c>
      <c r="BR14" s="324">
        <f t="shared" si="37"/>
        <v>0</v>
      </c>
      <c r="BS14" s="324">
        <f t="shared" si="38"/>
        <v>0</v>
      </c>
      <c r="BT14" s="324">
        <f t="shared" si="39"/>
        <v>0</v>
      </c>
      <c r="BU14" s="324">
        <f t="shared" si="40"/>
        <v>0</v>
      </c>
      <c r="BV14" s="324">
        <f t="shared" si="41"/>
        <v>0</v>
      </c>
      <c r="BW14" s="324">
        <f t="shared" si="42"/>
        <v>0</v>
      </c>
      <c r="BX14" s="324">
        <f t="shared" si="43"/>
        <v>0</v>
      </c>
      <c r="BY14" s="324">
        <f t="shared" si="44"/>
        <v>0</v>
      </c>
      <c r="BZ14" s="324">
        <f t="shared" si="45"/>
        <v>0</v>
      </c>
      <c r="CA14" s="324">
        <f t="shared" si="46"/>
        <v>0</v>
      </c>
      <c r="CB14" s="324">
        <f t="shared" si="47"/>
        <v>0</v>
      </c>
      <c r="CC14" s="324">
        <f t="shared" si="48"/>
        <v>0</v>
      </c>
      <c r="CD14" s="324">
        <f t="shared" si="49"/>
        <v>0</v>
      </c>
      <c r="CK14" s="527" t="s">
        <v>984</v>
      </c>
      <c r="CL14" s="530">
        <v>0</v>
      </c>
      <c r="CM14" s="529">
        <v>0</v>
      </c>
      <c r="CN14" s="529">
        <v>0</v>
      </c>
      <c r="CO14" s="529">
        <v>0</v>
      </c>
      <c r="CP14" s="529">
        <v>0</v>
      </c>
      <c r="CQ14" s="529">
        <v>0</v>
      </c>
      <c r="CR14" s="529">
        <v>0</v>
      </c>
      <c r="CS14" s="529">
        <v>0</v>
      </c>
      <c r="CT14" s="529">
        <v>0</v>
      </c>
      <c r="CU14" s="529">
        <v>0</v>
      </c>
      <c r="CV14" s="529">
        <v>0</v>
      </c>
      <c r="CW14" s="529">
        <v>0</v>
      </c>
      <c r="CX14" s="529">
        <v>0</v>
      </c>
      <c r="CY14" s="529">
        <v>0</v>
      </c>
      <c r="CZ14" s="529">
        <v>0</v>
      </c>
      <c r="DA14" s="529">
        <v>0</v>
      </c>
      <c r="DB14" s="529">
        <v>0</v>
      </c>
      <c r="DC14" s="531">
        <v>0</v>
      </c>
      <c r="DD14" s="323"/>
      <c r="DE14" s="137">
        <v>41856</v>
      </c>
      <c r="DF14" s="241">
        <f t="shared" si="50"/>
        <v>0</v>
      </c>
      <c r="DG14" s="241">
        <f t="shared" si="51"/>
        <v>0</v>
      </c>
      <c r="DH14" s="241">
        <f t="shared" si="52"/>
        <v>2</v>
      </c>
      <c r="DI14" s="241">
        <f t="shared" si="53"/>
        <v>0</v>
      </c>
      <c r="DJ14" s="241">
        <f t="shared" si="54"/>
        <v>0</v>
      </c>
      <c r="DK14" s="241">
        <f t="shared" si="55"/>
        <v>6</v>
      </c>
      <c r="DL14" s="241">
        <f t="shared" si="56"/>
        <v>0</v>
      </c>
      <c r="DM14" s="241">
        <f t="shared" si="57"/>
        <v>0</v>
      </c>
      <c r="DN14" s="241">
        <f t="shared" si="58"/>
        <v>0</v>
      </c>
      <c r="DO14" s="241">
        <f t="shared" si="59"/>
        <v>0</v>
      </c>
      <c r="DP14" s="241">
        <f t="shared" si="60"/>
        <v>0</v>
      </c>
      <c r="DQ14" s="241">
        <f t="shared" si="61"/>
        <v>0</v>
      </c>
      <c r="DR14" s="241">
        <f t="shared" si="62"/>
        <v>0</v>
      </c>
      <c r="DS14" s="241">
        <f t="shared" si="63"/>
        <v>0</v>
      </c>
    </row>
    <row r="15" spans="1:125" x14ac:dyDescent="0.2">
      <c r="A15" s="585" t="s">
        <v>985</v>
      </c>
      <c r="B15" s="586">
        <v>51</v>
      </c>
      <c r="C15" s="597">
        <v>1</v>
      </c>
      <c r="D15" s="597">
        <v>36</v>
      </c>
      <c r="E15" s="597">
        <v>4</v>
      </c>
      <c r="F15" s="597">
        <v>1224</v>
      </c>
      <c r="G15" s="597">
        <v>617</v>
      </c>
      <c r="H15" s="597">
        <v>103</v>
      </c>
      <c r="I15" s="597">
        <v>0</v>
      </c>
      <c r="J15" s="587">
        <v>0</v>
      </c>
      <c r="K15" s="502"/>
      <c r="L15" s="502"/>
      <c r="M15" s="527" t="s">
        <v>985</v>
      </c>
      <c r="N15" s="530">
        <v>12</v>
      </c>
      <c r="O15" s="529">
        <v>2</v>
      </c>
      <c r="P15" s="529">
        <v>12</v>
      </c>
      <c r="Q15" s="529">
        <v>26</v>
      </c>
      <c r="R15" s="529">
        <v>1</v>
      </c>
      <c r="S15" s="529">
        <v>6</v>
      </c>
      <c r="T15" s="529">
        <v>12</v>
      </c>
      <c r="U15" s="529">
        <v>0</v>
      </c>
      <c r="V15" s="529">
        <v>3</v>
      </c>
      <c r="W15" s="529">
        <v>0</v>
      </c>
      <c r="X15" s="529">
        <v>0</v>
      </c>
      <c r="Y15" s="529">
        <v>0</v>
      </c>
      <c r="Z15" s="529">
        <v>0</v>
      </c>
      <c r="AA15" s="529">
        <v>0</v>
      </c>
      <c r="AB15" s="529">
        <v>0</v>
      </c>
      <c r="AC15" s="529">
        <v>0</v>
      </c>
      <c r="AD15" s="529">
        <v>0</v>
      </c>
      <c r="AE15" s="529">
        <v>0</v>
      </c>
      <c r="AF15" s="529">
        <v>0</v>
      </c>
      <c r="AG15" s="529">
        <v>0</v>
      </c>
      <c r="AH15" s="529">
        <v>0</v>
      </c>
      <c r="AI15" s="531">
        <v>0</v>
      </c>
      <c r="AJ15" s="515"/>
      <c r="AK15" s="241">
        <f t="shared" si="14"/>
        <v>97</v>
      </c>
      <c r="AL15" s="241">
        <f t="shared" si="15"/>
        <v>66</v>
      </c>
      <c r="AM15" s="241">
        <f t="shared" si="16"/>
        <v>70</v>
      </c>
      <c r="AN15" s="241">
        <f t="shared" si="17"/>
        <v>155</v>
      </c>
      <c r="AO15" s="241">
        <f t="shared" si="18"/>
        <v>36</v>
      </c>
      <c r="AP15" s="241">
        <f t="shared" si="19"/>
        <v>47</v>
      </c>
      <c r="AQ15" s="241">
        <f t="shared" si="20"/>
        <v>44.5</v>
      </c>
      <c r="AR15" s="241">
        <f t="shared" si="21"/>
        <v>3</v>
      </c>
      <c r="AS15" s="241">
        <f t="shared" si="22"/>
        <v>4</v>
      </c>
      <c r="AT15" s="241">
        <f t="shared" si="23"/>
        <v>0</v>
      </c>
      <c r="AU15" s="241">
        <f t="shared" si="24"/>
        <v>0</v>
      </c>
      <c r="AV15" s="241">
        <f t="shared" si="25"/>
        <v>0</v>
      </c>
      <c r="AW15" s="241">
        <f t="shared" si="26"/>
        <v>0</v>
      </c>
      <c r="AX15" s="241">
        <f t="shared" si="27"/>
        <v>0</v>
      </c>
      <c r="AY15" s="241">
        <f t="shared" si="28"/>
        <v>0</v>
      </c>
      <c r="AZ15" s="241">
        <f t="shared" si="7"/>
        <v>0</v>
      </c>
      <c r="BA15" s="241">
        <f t="shared" si="8"/>
        <v>0</v>
      </c>
      <c r="BB15" s="241">
        <f t="shared" si="9"/>
        <v>0</v>
      </c>
      <c r="BC15" s="241">
        <f t="shared" si="10"/>
        <v>0</v>
      </c>
      <c r="BD15" s="241">
        <f t="shared" si="11"/>
        <v>0</v>
      </c>
      <c r="BE15" s="241">
        <f t="shared" si="12"/>
        <v>0</v>
      </c>
      <c r="BF15" s="241">
        <f t="shared" si="12"/>
        <v>0</v>
      </c>
      <c r="BG15" s="241"/>
      <c r="BH15" s="241"/>
      <c r="BI15" s="324">
        <f t="shared" si="1"/>
        <v>4.619047619047619E-3</v>
      </c>
      <c r="BJ15" s="324">
        <f t="shared" si="29"/>
        <v>3.142857142857143E-3</v>
      </c>
      <c r="BK15" s="324">
        <f t="shared" si="30"/>
        <v>3.3333333333333335E-3</v>
      </c>
      <c r="BL15" s="324">
        <f t="shared" si="31"/>
        <v>7.3809523809523813E-3</v>
      </c>
      <c r="BM15" s="324">
        <f t="shared" si="32"/>
        <v>1.7142857142857142E-3</v>
      </c>
      <c r="BN15" s="324">
        <f t="shared" si="33"/>
        <v>2.2380952380952382E-3</v>
      </c>
      <c r="BO15" s="324">
        <f t="shared" si="34"/>
        <v>2.1190476190476189E-3</v>
      </c>
      <c r="BP15" s="324">
        <f t="shared" si="35"/>
        <v>1.4285714285714287E-4</v>
      </c>
      <c r="BQ15" s="324">
        <f t="shared" si="36"/>
        <v>1.9047619047619048E-4</v>
      </c>
      <c r="BR15" s="324">
        <f t="shared" si="37"/>
        <v>0</v>
      </c>
      <c r="BS15" s="324">
        <f t="shared" si="38"/>
        <v>0</v>
      </c>
      <c r="BT15" s="324">
        <f t="shared" si="39"/>
        <v>0</v>
      </c>
      <c r="BU15" s="324">
        <f t="shared" si="40"/>
        <v>0</v>
      </c>
      <c r="BV15" s="324">
        <f t="shared" si="41"/>
        <v>0</v>
      </c>
      <c r="BW15" s="324">
        <f t="shared" si="42"/>
        <v>0</v>
      </c>
      <c r="BX15" s="324">
        <f t="shared" si="43"/>
        <v>0</v>
      </c>
      <c r="BY15" s="324">
        <f t="shared" si="44"/>
        <v>0</v>
      </c>
      <c r="BZ15" s="324">
        <f t="shared" si="45"/>
        <v>0</v>
      </c>
      <c r="CA15" s="324">
        <f t="shared" si="46"/>
        <v>0</v>
      </c>
      <c r="CB15" s="324">
        <f t="shared" si="47"/>
        <v>0</v>
      </c>
      <c r="CC15" s="324">
        <f t="shared" si="48"/>
        <v>0</v>
      </c>
      <c r="CD15" s="324">
        <f t="shared" si="49"/>
        <v>0</v>
      </c>
      <c r="CK15" s="527" t="s">
        <v>985</v>
      </c>
      <c r="CL15" s="530">
        <v>1</v>
      </c>
      <c r="CM15" s="529">
        <v>0</v>
      </c>
      <c r="CN15" s="529">
        <v>0</v>
      </c>
      <c r="CO15" s="529">
        <v>0</v>
      </c>
      <c r="CP15" s="529">
        <v>0</v>
      </c>
      <c r="CQ15" s="529">
        <v>0</v>
      </c>
      <c r="CR15" s="529">
        <v>0</v>
      </c>
      <c r="CS15" s="529">
        <v>0</v>
      </c>
      <c r="CT15" s="529">
        <v>0</v>
      </c>
      <c r="CU15" s="529">
        <v>0</v>
      </c>
      <c r="CV15" s="529">
        <v>0</v>
      </c>
      <c r="CW15" s="529">
        <v>0</v>
      </c>
      <c r="CX15" s="529">
        <v>0</v>
      </c>
      <c r="CY15" s="529">
        <v>0</v>
      </c>
      <c r="CZ15" s="529">
        <v>0</v>
      </c>
      <c r="DA15" s="529">
        <v>0</v>
      </c>
      <c r="DB15" s="529">
        <v>0</v>
      </c>
      <c r="DC15" s="531">
        <v>0</v>
      </c>
      <c r="DD15" s="323"/>
      <c r="DE15" s="137">
        <v>41857</v>
      </c>
      <c r="DF15" s="241">
        <f t="shared" si="50"/>
        <v>1</v>
      </c>
      <c r="DG15" s="241">
        <f t="shared" si="51"/>
        <v>0</v>
      </c>
      <c r="DH15" s="241">
        <f t="shared" si="52"/>
        <v>2</v>
      </c>
      <c r="DI15" s="241">
        <f t="shared" si="53"/>
        <v>0</v>
      </c>
      <c r="DJ15" s="241">
        <f t="shared" si="54"/>
        <v>0</v>
      </c>
      <c r="DK15" s="241">
        <f t="shared" si="55"/>
        <v>6</v>
      </c>
      <c r="DL15" s="241">
        <f t="shared" si="56"/>
        <v>0</v>
      </c>
      <c r="DM15" s="241">
        <f t="shared" si="57"/>
        <v>0</v>
      </c>
      <c r="DN15" s="241">
        <f t="shared" si="58"/>
        <v>0</v>
      </c>
      <c r="DO15" s="241">
        <f t="shared" si="59"/>
        <v>0</v>
      </c>
      <c r="DP15" s="241">
        <f t="shared" si="60"/>
        <v>0</v>
      </c>
      <c r="DQ15" s="241">
        <f t="shared" si="61"/>
        <v>0</v>
      </c>
      <c r="DR15" s="241">
        <f t="shared" si="62"/>
        <v>0</v>
      </c>
      <c r="DS15" s="241">
        <f t="shared" si="63"/>
        <v>0</v>
      </c>
    </row>
    <row r="16" spans="1:125" x14ac:dyDescent="0.2">
      <c r="A16" s="585" t="s">
        <v>986</v>
      </c>
      <c r="B16" s="586">
        <v>46</v>
      </c>
      <c r="C16" s="597">
        <v>0</v>
      </c>
      <c r="D16" s="597">
        <v>8</v>
      </c>
      <c r="E16" s="597">
        <v>1</v>
      </c>
      <c r="F16" s="597">
        <v>968</v>
      </c>
      <c r="G16" s="597">
        <v>311</v>
      </c>
      <c r="H16" s="597">
        <v>56</v>
      </c>
      <c r="I16" s="597">
        <v>0</v>
      </c>
      <c r="J16" s="587">
        <v>0</v>
      </c>
      <c r="K16" s="502"/>
      <c r="L16" s="502"/>
      <c r="M16" s="527" t="s">
        <v>986</v>
      </c>
      <c r="N16" s="530">
        <v>42</v>
      </c>
      <c r="O16" s="529">
        <v>27</v>
      </c>
      <c r="P16" s="529">
        <v>5</v>
      </c>
      <c r="Q16" s="529">
        <v>27</v>
      </c>
      <c r="R16" s="529">
        <v>1</v>
      </c>
      <c r="S16" s="529">
        <v>7</v>
      </c>
      <c r="T16" s="529">
        <v>13</v>
      </c>
      <c r="U16" s="529">
        <v>0</v>
      </c>
      <c r="V16" s="529">
        <v>0</v>
      </c>
      <c r="W16" s="529">
        <v>0</v>
      </c>
      <c r="X16" s="529">
        <v>0</v>
      </c>
      <c r="Y16" s="529">
        <v>0</v>
      </c>
      <c r="Z16" s="529">
        <v>0</v>
      </c>
      <c r="AA16" s="529">
        <v>0</v>
      </c>
      <c r="AB16" s="529">
        <v>0</v>
      </c>
      <c r="AC16" s="529">
        <v>0</v>
      </c>
      <c r="AD16" s="529">
        <v>0</v>
      </c>
      <c r="AE16" s="529">
        <v>0</v>
      </c>
      <c r="AF16" s="529">
        <v>0</v>
      </c>
      <c r="AG16" s="529">
        <v>0</v>
      </c>
      <c r="AH16" s="529">
        <v>0</v>
      </c>
      <c r="AI16" s="531">
        <v>0</v>
      </c>
      <c r="AJ16" s="515"/>
      <c r="AK16" s="241">
        <f t="shared" si="14"/>
        <v>139</v>
      </c>
      <c r="AL16" s="241">
        <f t="shared" si="15"/>
        <v>93</v>
      </c>
      <c r="AM16" s="241">
        <f t="shared" si="16"/>
        <v>75</v>
      </c>
      <c r="AN16" s="241">
        <f t="shared" si="17"/>
        <v>182</v>
      </c>
      <c r="AO16" s="241">
        <f t="shared" si="18"/>
        <v>37</v>
      </c>
      <c r="AP16" s="241">
        <f t="shared" si="19"/>
        <v>54</v>
      </c>
      <c r="AQ16" s="241">
        <f t="shared" si="20"/>
        <v>57.5</v>
      </c>
      <c r="AR16" s="241">
        <f t="shared" si="21"/>
        <v>3</v>
      </c>
      <c r="AS16" s="241">
        <f t="shared" si="22"/>
        <v>4</v>
      </c>
      <c r="AT16" s="241">
        <f t="shared" si="23"/>
        <v>0</v>
      </c>
      <c r="AU16" s="241">
        <f t="shared" si="24"/>
        <v>0</v>
      </c>
      <c r="AV16" s="241">
        <f t="shared" si="25"/>
        <v>0</v>
      </c>
      <c r="AW16" s="241">
        <f t="shared" si="26"/>
        <v>0</v>
      </c>
      <c r="AX16" s="241">
        <f t="shared" si="27"/>
        <v>0</v>
      </c>
      <c r="AY16" s="241">
        <f t="shared" si="28"/>
        <v>0</v>
      </c>
      <c r="AZ16" s="241">
        <f t="shared" si="7"/>
        <v>0</v>
      </c>
      <c r="BA16" s="241">
        <f t="shared" si="8"/>
        <v>0</v>
      </c>
      <c r="BB16" s="241">
        <f t="shared" si="9"/>
        <v>0</v>
      </c>
      <c r="BC16" s="241">
        <f t="shared" si="10"/>
        <v>0</v>
      </c>
      <c r="BD16" s="241">
        <f t="shared" si="11"/>
        <v>0</v>
      </c>
      <c r="BE16" s="241">
        <f t="shared" si="12"/>
        <v>0</v>
      </c>
      <c r="BF16" s="241">
        <f t="shared" si="12"/>
        <v>0</v>
      </c>
      <c r="BG16" s="241"/>
      <c r="BH16" s="241"/>
      <c r="BI16" s="324">
        <f t="shared" si="1"/>
        <v>6.619047619047619E-3</v>
      </c>
      <c r="BJ16" s="324">
        <f t="shared" si="29"/>
        <v>4.4285714285714284E-3</v>
      </c>
      <c r="BK16" s="324">
        <f t="shared" si="30"/>
        <v>3.5714285714285713E-3</v>
      </c>
      <c r="BL16" s="324">
        <f t="shared" si="31"/>
        <v>8.6666666666666663E-3</v>
      </c>
      <c r="BM16" s="324">
        <f t="shared" si="32"/>
        <v>1.7619047619047618E-3</v>
      </c>
      <c r="BN16" s="324">
        <f t="shared" si="33"/>
        <v>2.5714285714285713E-3</v>
      </c>
      <c r="BO16" s="324">
        <f t="shared" si="34"/>
        <v>2.7380952380952383E-3</v>
      </c>
      <c r="BP16" s="324">
        <f t="shared" si="35"/>
        <v>1.4285714285714287E-4</v>
      </c>
      <c r="BQ16" s="324">
        <f t="shared" si="36"/>
        <v>1.9047619047619048E-4</v>
      </c>
      <c r="BR16" s="324">
        <f t="shared" si="37"/>
        <v>0</v>
      </c>
      <c r="BS16" s="324">
        <f t="shared" si="38"/>
        <v>0</v>
      </c>
      <c r="BT16" s="324">
        <f t="shared" si="39"/>
        <v>0</v>
      </c>
      <c r="BU16" s="324">
        <f t="shared" si="40"/>
        <v>0</v>
      </c>
      <c r="BV16" s="324">
        <f t="shared" si="41"/>
        <v>0</v>
      </c>
      <c r="BW16" s="324">
        <f t="shared" si="42"/>
        <v>0</v>
      </c>
      <c r="BX16" s="324">
        <f t="shared" si="43"/>
        <v>0</v>
      </c>
      <c r="BY16" s="324">
        <f t="shared" si="44"/>
        <v>0</v>
      </c>
      <c r="BZ16" s="324">
        <f t="shared" si="45"/>
        <v>0</v>
      </c>
      <c r="CA16" s="324">
        <f t="shared" si="46"/>
        <v>0</v>
      </c>
      <c r="CB16" s="324">
        <f t="shared" si="47"/>
        <v>0</v>
      </c>
      <c r="CC16" s="324">
        <f t="shared" si="48"/>
        <v>0</v>
      </c>
      <c r="CD16" s="324">
        <f t="shared" si="49"/>
        <v>0</v>
      </c>
      <c r="CK16" s="527" t="s">
        <v>986</v>
      </c>
      <c r="CL16" s="530">
        <v>0</v>
      </c>
      <c r="CM16" s="529">
        <v>0</v>
      </c>
      <c r="CN16" s="529">
        <v>1</v>
      </c>
      <c r="CO16" s="529">
        <v>0</v>
      </c>
      <c r="CP16" s="529">
        <v>0</v>
      </c>
      <c r="CQ16" s="529">
        <v>0</v>
      </c>
      <c r="CR16" s="529">
        <v>0</v>
      </c>
      <c r="CS16" s="529">
        <v>0</v>
      </c>
      <c r="CT16" s="529">
        <v>0</v>
      </c>
      <c r="CU16" s="529">
        <v>0</v>
      </c>
      <c r="CV16" s="529">
        <v>0</v>
      </c>
      <c r="CW16" s="529">
        <v>0</v>
      </c>
      <c r="CX16" s="529">
        <v>0</v>
      </c>
      <c r="CY16" s="529">
        <v>0</v>
      </c>
      <c r="CZ16" s="529">
        <v>0</v>
      </c>
      <c r="DA16" s="529">
        <v>0</v>
      </c>
      <c r="DB16" s="529">
        <v>0</v>
      </c>
      <c r="DC16" s="531">
        <v>0</v>
      </c>
      <c r="DD16" s="323"/>
      <c r="DE16" s="137">
        <v>41858</v>
      </c>
      <c r="DF16" s="241">
        <f t="shared" si="50"/>
        <v>1</v>
      </c>
      <c r="DG16" s="241">
        <f t="shared" si="51"/>
        <v>0</v>
      </c>
      <c r="DH16" s="241">
        <f t="shared" si="52"/>
        <v>3</v>
      </c>
      <c r="DI16" s="241">
        <f t="shared" si="53"/>
        <v>0</v>
      </c>
      <c r="DJ16" s="241">
        <f t="shared" si="54"/>
        <v>0</v>
      </c>
      <c r="DK16" s="241">
        <f t="shared" si="55"/>
        <v>6</v>
      </c>
      <c r="DL16" s="241">
        <f t="shared" si="56"/>
        <v>0</v>
      </c>
      <c r="DM16" s="241">
        <f t="shared" si="57"/>
        <v>0</v>
      </c>
      <c r="DN16" s="241">
        <f t="shared" si="58"/>
        <v>0</v>
      </c>
      <c r="DO16" s="241">
        <f t="shared" si="59"/>
        <v>0</v>
      </c>
      <c r="DP16" s="241">
        <f t="shared" si="60"/>
        <v>0</v>
      </c>
      <c r="DQ16" s="241">
        <f t="shared" si="61"/>
        <v>0</v>
      </c>
      <c r="DR16" s="241">
        <f t="shared" si="62"/>
        <v>0</v>
      </c>
      <c r="DS16" s="241">
        <f t="shared" si="63"/>
        <v>0</v>
      </c>
    </row>
    <row r="17" spans="1:123" x14ac:dyDescent="0.2">
      <c r="A17" s="585" t="s">
        <v>987</v>
      </c>
      <c r="B17" s="586">
        <v>92</v>
      </c>
      <c r="C17" s="597">
        <v>0</v>
      </c>
      <c r="D17" s="597">
        <v>14</v>
      </c>
      <c r="E17" s="597">
        <v>0</v>
      </c>
      <c r="F17" s="597">
        <v>704</v>
      </c>
      <c r="G17" s="597">
        <v>277</v>
      </c>
      <c r="H17" s="597">
        <v>64</v>
      </c>
      <c r="I17" s="597">
        <v>0</v>
      </c>
      <c r="J17" s="587">
        <v>0</v>
      </c>
      <c r="K17" s="502"/>
      <c r="L17" s="502"/>
      <c r="M17" s="527" t="s">
        <v>987</v>
      </c>
      <c r="N17" s="530">
        <v>64</v>
      </c>
      <c r="O17" s="529">
        <v>26</v>
      </c>
      <c r="P17" s="529">
        <v>14</v>
      </c>
      <c r="Q17" s="529">
        <v>17</v>
      </c>
      <c r="R17" s="529">
        <v>0</v>
      </c>
      <c r="S17" s="529">
        <v>7</v>
      </c>
      <c r="T17" s="529">
        <v>11</v>
      </c>
      <c r="U17" s="529">
        <v>6</v>
      </c>
      <c r="V17" s="529">
        <v>3</v>
      </c>
      <c r="W17" s="529">
        <v>0</v>
      </c>
      <c r="X17" s="529">
        <v>0</v>
      </c>
      <c r="Y17" s="529">
        <v>0</v>
      </c>
      <c r="Z17" s="529">
        <v>0</v>
      </c>
      <c r="AA17" s="529">
        <v>0</v>
      </c>
      <c r="AB17" s="529">
        <v>0</v>
      </c>
      <c r="AC17" s="529">
        <v>0</v>
      </c>
      <c r="AD17" s="529">
        <v>0</v>
      </c>
      <c r="AE17" s="529">
        <v>0</v>
      </c>
      <c r="AF17" s="529">
        <v>0</v>
      </c>
      <c r="AG17" s="529">
        <v>0</v>
      </c>
      <c r="AH17" s="529">
        <v>0</v>
      </c>
      <c r="AI17" s="531">
        <v>0</v>
      </c>
      <c r="AJ17" s="515"/>
      <c r="AK17" s="241">
        <f t="shared" si="14"/>
        <v>203</v>
      </c>
      <c r="AL17" s="241">
        <f t="shared" si="15"/>
        <v>119</v>
      </c>
      <c r="AM17" s="241">
        <f t="shared" si="16"/>
        <v>89</v>
      </c>
      <c r="AN17" s="241">
        <f t="shared" si="17"/>
        <v>199</v>
      </c>
      <c r="AO17" s="241">
        <f t="shared" si="18"/>
        <v>37</v>
      </c>
      <c r="AP17" s="241">
        <f t="shared" si="19"/>
        <v>61</v>
      </c>
      <c r="AQ17" s="241">
        <f t="shared" si="20"/>
        <v>68.5</v>
      </c>
      <c r="AR17" s="241">
        <f t="shared" si="21"/>
        <v>9</v>
      </c>
      <c r="AS17" s="241">
        <f t="shared" si="22"/>
        <v>7</v>
      </c>
      <c r="AT17" s="241">
        <f t="shared" si="23"/>
        <v>0</v>
      </c>
      <c r="AU17" s="241">
        <f t="shared" si="24"/>
        <v>0</v>
      </c>
      <c r="AV17" s="241">
        <f t="shared" si="25"/>
        <v>0</v>
      </c>
      <c r="AW17" s="241">
        <f t="shared" si="26"/>
        <v>0</v>
      </c>
      <c r="AX17" s="241">
        <f t="shared" si="27"/>
        <v>0</v>
      </c>
      <c r="AY17" s="241">
        <f t="shared" si="28"/>
        <v>0</v>
      </c>
      <c r="AZ17" s="241">
        <f t="shared" si="7"/>
        <v>0</v>
      </c>
      <c r="BA17" s="241">
        <f t="shared" si="8"/>
        <v>0</v>
      </c>
      <c r="BB17" s="241">
        <f t="shared" si="9"/>
        <v>0</v>
      </c>
      <c r="BC17" s="241">
        <f t="shared" si="10"/>
        <v>0</v>
      </c>
      <c r="BD17" s="241">
        <f t="shared" si="11"/>
        <v>0</v>
      </c>
      <c r="BE17" s="241">
        <f t="shared" si="12"/>
        <v>0</v>
      </c>
      <c r="BF17" s="241">
        <f t="shared" si="12"/>
        <v>0</v>
      </c>
      <c r="BG17" s="241"/>
      <c r="BH17" s="241"/>
      <c r="BI17" s="324">
        <f t="shared" si="1"/>
        <v>9.6666666666666672E-3</v>
      </c>
      <c r="BJ17" s="324">
        <f t="shared" si="29"/>
        <v>5.6666666666666671E-3</v>
      </c>
      <c r="BK17" s="324">
        <f t="shared" si="30"/>
        <v>4.2380952380952379E-3</v>
      </c>
      <c r="BL17" s="324">
        <f t="shared" si="31"/>
        <v>9.4761904761904766E-3</v>
      </c>
      <c r="BM17" s="324">
        <f t="shared" si="32"/>
        <v>1.7619047619047618E-3</v>
      </c>
      <c r="BN17" s="324">
        <f t="shared" si="33"/>
        <v>2.9047619047619048E-3</v>
      </c>
      <c r="BO17" s="324">
        <f t="shared" si="34"/>
        <v>3.2619047619047619E-3</v>
      </c>
      <c r="BP17" s="324">
        <f t="shared" si="35"/>
        <v>4.2857142857142855E-4</v>
      </c>
      <c r="BQ17" s="324">
        <f t="shared" si="36"/>
        <v>3.3333333333333332E-4</v>
      </c>
      <c r="BR17" s="324">
        <f t="shared" si="37"/>
        <v>0</v>
      </c>
      <c r="BS17" s="324">
        <f t="shared" si="38"/>
        <v>0</v>
      </c>
      <c r="BT17" s="324">
        <f t="shared" si="39"/>
        <v>0</v>
      </c>
      <c r="BU17" s="324">
        <f t="shared" si="40"/>
        <v>0</v>
      </c>
      <c r="BV17" s="324">
        <f t="shared" si="41"/>
        <v>0</v>
      </c>
      <c r="BW17" s="324">
        <f t="shared" si="42"/>
        <v>0</v>
      </c>
      <c r="BX17" s="324">
        <f t="shared" si="43"/>
        <v>0</v>
      </c>
      <c r="BY17" s="324">
        <f t="shared" si="44"/>
        <v>0</v>
      </c>
      <c r="BZ17" s="324">
        <f t="shared" si="45"/>
        <v>0</v>
      </c>
      <c r="CA17" s="324">
        <f t="shared" si="46"/>
        <v>0</v>
      </c>
      <c r="CB17" s="324">
        <f t="shared" si="47"/>
        <v>0</v>
      </c>
      <c r="CC17" s="324">
        <f t="shared" si="48"/>
        <v>0</v>
      </c>
      <c r="CD17" s="324">
        <f t="shared" si="49"/>
        <v>0</v>
      </c>
      <c r="CK17" s="527" t="s">
        <v>987</v>
      </c>
      <c r="CL17" s="530">
        <v>1</v>
      </c>
      <c r="CM17" s="529">
        <v>0</v>
      </c>
      <c r="CN17" s="529">
        <v>0</v>
      </c>
      <c r="CO17" s="529">
        <v>0</v>
      </c>
      <c r="CP17" s="529">
        <v>1</v>
      </c>
      <c r="CQ17" s="529">
        <v>0</v>
      </c>
      <c r="CR17" s="529">
        <v>0</v>
      </c>
      <c r="CS17" s="529">
        <v>0</v>
      </c>
      <c r="CT17" s="529">
        <v>0</v>
      </c>
      <c r="CU17" s="529">
        <v>0</v>
      </c>
      <c r="CV17" s="529">
        <v>0</v>
      </c>
      <c r="CW17" s="529">
        <v>0</v>
      </c>
      <c r="CX17" s="529">
        <v>0</v>
      </c>
      <c r="CY17" s="529">
        <v>0</v>
      </c>
      <c r="CZ17" s="529">
        <v>0</v>
      </c>
      <c r="DA17" s="529">
        <v>0</v>
      </c>
      <c r="DB17" s="529">
        <v>0</v>
      </c>
      <c r="DC17" s="531">
        <v>0</v>
      </c>
      <c r="DD17" s="323"/>
      <c r="DE17" s="137">
        <v>41859</v>
      </c>
      <c r="DF17" s="241">
        <f t="shared" si="50"/>
        <v>2</v>
      </c>
      <c r="DG17" s="241">
        <f t="shared" si="51"/>
        <v>0</v>
      </c>
      <c r="DH17" s="241">
        <f t="shared" si="52"/>
        <v>3</v>
      </c>
      <c r="DI17" s="241">
        <f t="shared" si="53"/>
        <v>0</v>
      </c>
      <c r="DJ17" s="241">
        <f t="shared" si="54"/>
        <v>1</v>
      </c>
      <c r="DK17" s="241">
        <f t="shared" si="55"/>
        <v>6</v>
      </c>
      <c r="DL17" s="241">
        <f t="shared" si="56"/>
        <v>0</v>
      </c>
      <c r="DM17" s="241">
        <f t="shared" si="57"/>
        <v>0</v>
      </c>
      <c r="DN17" s="241">
        <f t="shared" si="58"/>
        <v>0</v>
      </c>
      <c r="DO17" s="241">
        <f t="shared" si="59"/>
        <v>0</v>
      </c>
      <c r="DP17" s="241">
        <f t="shared" si="60"/>
        <v>0</v>
      </c>
      <c r="DQ17" s="241">
        <f t="shared" si="61"/>
        <v>0</v>
      </c>
      <c r="DR17" s="241">
        <f t="shared" si="62"/>
        <v>0</v>
      </c>
      <c r="DS17" s="241">
        <f t="shared" si="63"/>
        <v>0</v>
      </c>
    </row>
    <row r="18" spans="1:123" x14ac:dyDescent="0.2">
      <c r="A18" s="585" t="s">
        <v>988</v>
      </c>
      <c r="B18" s="586">
        <v>41</v>
      </c>
      <c r="C18" s="597">
        <v>0</v>
      </c>
      <c r="D18" s="597">
        <v>17</v>
      </c>
      <c r="E18" s="597">
        <v>6</v>
      </c>
      <c r="F18" s="597">
        <v>555</v>
      </c>
      <c r="G18" s="597">
        <v>174</v>
      </c>
      <c r="H18" s="597">
        <v>35</v>
      </c>
      <c r="I18" s="597">
        <v>0</v>
      </c>
      <c r="J18" s="587">
        <v>0</v>
      </c>
      <c r="K18" s="502"/>
      <c r="L18" s="502"/>
      <c r="M18" s="527" t="s">
        <v>988</v>
      </c>
      <c r="N18" s="530">
        <v>27</v>
      </c>
      <c r="O18" s="529">
        <v>51</v>
      </c>
      <c r="P18" s="529">
        <v>11</v>
      </c>
      <c r="Q18" s="529">
        <v>18</v>
      </c>
      <c r="R18" s="529">
        <v>0</v>
      </c>
      <c r="S18" s="529">
        <v>3</v>
      </c>
      <c r="T18" s="529">
        <v>8</v>
      </c>
      <c r="U18" s="529">
        <v>3</v>
      </c>
      <c r="V18" s="529">
        <v>6</v>
      </c>
      <c r="W18" s="529">
        <v>0</v>
      </c>
      <c r="X18" s="529">
        <v>0</v>
      </c>
      <c r="Y18" s="529">
        <v>0</v>
      </c>
      <c r="Z18" s="529">
        <v>0</v>
      </c>
      <c r="AA18" s="529">
        <v>0</v>
      </c>
      <c r="AB18" s="529">
        <v>0</v>
      </c>
      <c r="AC18" s="529">
        <v>0</v>
      </c>
      <c r="AD18" s="529">
        <v>0</v>
      </c>
      <c r="AE18" s="529">
        <v>0</v>
      </c>
      <c r="AF18" s="529">
        <v>0</v>
      </c>
      <c r="AG18" s="529">
        <v>0</v>
      </c>
      <c r="AH18" s="529">
        <v>0</v>
      </c>
      <c r="AI18" s="531">
        <v>0</v>
      </c>
      <c r="AJ18" s="515"/>
      <c r="AK18" s="241">
        <f t="shared" si="14"/>
        <v>230</v>
      </c>
      <c r="AL18" s="241">
        <f t="shared" si="15"/>
        <v>170</v>
      </c>
      <c r="AM18" s="241">
        <f t="shared" si="16"/>
        <v>100</v>
      </c>
      <c r="AN18" s="241">
        <f t="shared" si="17"/>
        <v>217</v>
      </c>
      <c r="AO18" s="241">
        <f t="shared" si="18"/>
        <v>37</v>
      </c>
      <c r="AP18" s="241">
        <f t="shared" si="19"/>
        <v>64</v>
      </c>
      <c r="AQ18" s="241">
        <f t="shared" si="20"/>
        <v>76.5</v>
      </c>
      <c r="AR18" s="241">
        <f t="shared" si="21"/>
        <v>12</v>
      </c>
      <c r="AS18" s="241">
        <f t="shared" si="22"/>
        <v>13</v>
      </c>
      <c r="AT18" s="241">
        <f t="shared" si="23"/>
        <v>0</v>
      </c>
      <c r="AU18" s="241">
        <f t="shared" si="24"/>
        <v>0</v>
      </c>
      <c r="AV18" s="241">
        <f t="shared" si="25"/>
        <v>0</v>
      </c>
      <c r="AW18" s="241">
        <f t="shared" si="26"/>
        <v>0</v>
      </c>
      <c r="AX18" s="241">
        <f t="shared" si="27"/>
        <v>0</v>
      </c>
      <c r="AY18" s="241">
        <f t="shared" si="28"/>
        <v>0</v>
      </c>
      <c r="AZ18" s="241">
        <f t="shared" si="7"/>
        <v>0</v>
      </c>
      <c r="BA18" s="241">
        <f t="shared" si="8"/>
        <v>0</v>
      </c>
      <c r="BB18" s="241">
        <f t="shared" si="9"/>
        <v>0</v>
      </c>
      <c r="BC18" s="241">
        <f t="shared" si="10"/>
        <v>0</v>
      </c>
      <c r="BD18" s="241">
        <f t="shared" si="11"/>
        <v>0</v>
      </c>
      <c r="BE18" s="241">
        <f t="shared" si="12"/>
        <v>0</v>
      </c>
      <c r="BF18" s="241">
        <f t="shared" si="12"/>
        <v>0</v>
      </c>
      <c r="BG18" s="241"/>
      <c r="BH18" s="241"/>
      <c r="BI18" s="324">
        <f t="shared" si="1"/>
        <v>1.0952380952380953E-2</v>
      </c>
      <c r="BJ18" s="324">
        <f t="shared" si="29"/>
        <v>8.0952380952380946E-3</v>
      </c>
      <c r="BK18" s="324">
        <f t="shared" si="30"/>
        <v>4.7619047619047623E-3</v>
      </c>
      <c r="BL18" s="324">
        <f t="shared" si="31"/>
        <v>1.0333333333333333E-2</v>
      </c>
      <c r="BM18" s="324">
        <f t="shared" si="32"/>
        <v>1.7619047619047618E-3</v>
      </c>
      <c r="BN18" s="324">
        <f t="shared" si="33"/>
        <v>3.0476190476190477E-3</v>
      </c>
      <c r="BO18" s="324">
        <f t="shared" si="34"/>
        <v>3.642857142857143E-3</v>
      </c>
      <c r="BP18" s="324">
        <f t="shared" si="35"/>
        <v>5.7142857142857147E-4</v>
      </c>
      <c r="BQ18" s="324">
        <f t="shared" si="36"/>
        <v>6.19047619047619E-4</v>
      </c>
      <c r="BR18" s="324">
        <f t="shared" si="37"/>
        <v>0</v>
      </c>
      <c r="BS18" s="324">
        <f t="shared" si="38"/>
        <v>0</v>
      </c>
      <c r="BT18" s="324">
        <f t="shared" si="39"/>
        <v>0</v>
      </c>
      <c r="BU18" s="324">
        <f t="shared" si="40"/>
        <v>0</v>
      </c>
      <c r="BV18" s="324">
        <f t="shared" si="41"/>
        <v>0</v>
      </c>
      <c r="BW18" s="324">
        <f t="shared" si="42"/>
        <v>0</v>
      </c>
      <c r="BX18" s="324">
        <f t="shared" si="43"/>
        <v>0</v>
      </c>
      <c r="BY18" s="324">
        <f t="shared" si="44"/>
        <v>0</v>
      </c>
      <c r="BZ18" s="324">
        <f t="shared" si="45"/>
        <v>0</v>
      </c>
      <c r="CA18" s="324">
        <f t="shared" si="46"/>
        <v>0</v>
      </c>
      <c r="CB18" s="324">
        <f t="shared" si="47"/>
        <v>0</v>
      </c>
      <c r="CC18" s="324">
        <f t="shared" si="48"/>
        <v>0</v>
      </c>
      <c r="CD18" s="324">
        <f t="shared" si="49"/>
        <v>0</v>
      </c>
      <c r="CK18" s="527" t="s">
        <v>988</v>
      </c>
      <c r="CL18" s="530">
        <v>0</v>
      </c>
      <c r="CM18" s="529">
        <v>0</v>
      </c>
      <c r="CN18" s="529">
        <v>0</v>
      </c>
      <c r="CO18" s="529">
        <v>1</v>
      </c>
      <c r="CP18" s="529">
        <v>0</v>
      </c>
      <c r="CQ18" s="529">
        <v>0</v>
      </c>
      <c r="CR18" s="529">
        <v>0</v>
      </c>
      <c r="CS18" s="529">
        <v>0</v>
      </c>
      <c r="CT18" s="529">
        <v>0</v>
      </c>
      <c r="CU18" s="529">
        <v>0</v>
      </c>
      <c r="CV18" s="529">
        <v>0</v>
      </c>
      <c r="CW18" s="529">
        <v>0</v>
      </c>
      <c r="CX18" s="529">
        <v>0</v>
      </c>
      <c r="CY18" s="529">
        <v>0</v>
      </c>
      <c r="CZ18" s="529">
        <v>0</v>
      </c>
      <c r="DA18" s="529">
        <v>0</v>
      </c>
      <c r="DB18" s="529">
        <v>0</v>
      </c>
      <c r="DC18" s="531">
        <v>0</v>
      </c>
      <c r="DD18" s="323"/>
      <c r="DE18" s="137">
        <v>41860</v>
      </c>
      <c r="DF18" s="241">
        <f t="shared" si="50"/>
        <v>2</v>
      </c>
      <c r="DG18" s="241">
        <f t="shared" si="51"/>
        <v>0</v>
      </c>
      <c r="DH18" s="241">
        <f t="shared" si="52"/>
        <v>3</v>
      </c>
      <c r="DI18" s="241">
        <f t="shared" si="53"/>
        <v>1</v>
      </c>
      <c r="DJ18" s="241">
        <f t="shared" si="54"/>
        <v>1</v>
      </c>
      <c r="DK18" s="241">
        <f t="shared" si="55"/>
        <v>6</v>
      </c>
      <c r="DL18" s="241">
        <f t="shared" si="56"/>
        <v>0</v>
      </c>
      <c r="DM18" s="241">
        <f t="shared" si="57"/>
        <v>0</v>
      </c>
      <c r="DN18" s="241">
        <f t="shared" si="58"/>
        <v>0</v>
      </c>
      <c r="DO18" s="241">
        <f t="shared" si="59"/>
        <v>0</v>
      </c>
      <c r="DP18" s="241">
        <f t="shared" si="60"/>
        <v>0</v>
      </c>
      <c r="DQ18" s="241">
        <f t="shared" si="61"/>
        <v>0</v>
      </c>
      <c r="DR18" s="241">
        <f t="shared" si="62"/>
        <v>0</v>
      </c>
      <c r="DS18" s="241">
        <f t="shared" si="63"/>
        <v>0</v>
      </c>
    </row>
    <row r="19" spans="1:123" x14ac:dyDescent="0.2">
      <c r="A19" s="585" t="s">
        <v>989</v>
      </c>
      <c r="B19" s="586">
        <v>84</v>
      </c>
      <c r="C19" s="597">
        <v>1</v>
      </c>
      <c r="D19" s="597">
        <v>33</v>
      </c>
      <c r="E19" s="597">
        <v>0</v>
      </c>
      <c r="F19" s="597">
        <v>732</v>
      </c>
      <c r="G19" s="597">
        <v>188</v>
      </c>
      <c r="H19" s="597">
        <v>27</v>
      </c>
      <c r="I19" s="597">
        <v>0</v>
      </c>
      <c r="J19" s="587">
        <v>0</v>
      </c>
      <c r="K19" s="502"/>
      <c r="L19" s="502"/>
      <c r="M19" s="527" t="s">
        <v>989</v>
      </c>
      <c r="N19" s="530">
        <v>61</v>
      </c>
      <c r="O19" s="529">
        <v>23</v>
      </c>
      <c r="P19" s="529">
        <v>44</v>
      </c>
      <c r="Q19" s="529">
        <v>52</v>
      </c>
      <c r="R19" s="529">
        <v>2</v>
      </c>
      <c r="S19" s="529">
        <v>3</v>
      </c>
      <c r="T19" s="529">
        <v>8.5</v>
      </c>
      <c r="U19" s="529">
        <v>3</v>
      </c>
      <c r="V19" s="529">
        <v>15</v>
      </c>
      <c r="W19" s="529">
        <v>0</v>
      </c>
      <c r="X19" s="529">
        <v>0</v>
      </c>
      <c r="Y19" s="529">
        <v>0</v>
      </c>
      <c r="Z19" s="529">
        <v>0</v>
      </c>
      <c r="AA19" s="529">
        <v>0</v>
      </c>
      <c r="AB19" s="529">
        <v>0</v>
      </c>
      <c r="AC19" s="529">
        <v>0</v>
      </c>
      <c r="AD19" s="529">
        <v>0</v>
      </c>
      <c r="AE19" s="529">
        <v>0</v>
      </c>
      <c r="AF19" s="529">
        <v>0</v>
      </c>
      <c r="AG19" s="529">
        <v>0</v>
      </c>
      <c r="AH19" s="529">
        <v>0</v>
      </c>
      <c r="AI19" s="531">
        <v>0</v>
      </c>
      <c r="AJ19" s="515"/>
      <c r="AK19" s="241">
        <f t="shared" si="14"/>
        <v>291</v>
      </c>
      <c r="AL19" s="241">
        <f t="shared" si="15"/>
        <v>193</v>
      </c>
      <c r="AM19" s="241">
        <f t="shared" si="16"/>
        <v>144</v>
      </c>
      <c r="AN19" s="241">
        <f t="shared" si="17"/>
        <v>269</v>
      </c>
      <c r="AO19" s="241">
        <f t="shared" si="18"/>
        <v>39</v>
      </c>
      <c r="AP19" s="241">
        <f t="shared" si="19"/>
        <v>67</v>
      </c>
      <c r="AQ19" s="241">
        <f t="shared" si="20"/>
        <v>85</v>
      </c>
      <c r="AR19" s="241">
        <f t="shared" si="21"/>
        <v>15</v>
      </c>
      <c r="AS19" s="241">
        <f t="shared" si="22"/>
        <v>28</v>
      </c>
      <c r="AT19" s="241">
        <f t="shared" si="23"/>
        <v>0</v>
      </c>
      <c r="AU19" s="241">
        <f t="shared" si="24"/>
        <v>0</v>
      </c>
      <c r="AV19" s="241">
        <f t="shared" si="25"/>
        <v>0</v>
      </c>
      <c r="AW19" s="241">
        <f t="shared" si="26"/>
        <v>0</v>
      </c>
      <c r="AX19" s="241">
        <f t="shared" si="27"/>
        <v>0</v>
      </c>
      <c r="AY19" s="241">
        <f t="shared" si="28"/>
        <v>0</v>
      </c>
      <c r="AZ19" s="241">
        <f t="shared" si="7"/>
        <v>0</v>
      </c>
      <c r="BA19" s="241">
        <f t="shared" si="8"/>
        <v>0</v>
      </c>
      <c r="BB19" s="241">
        <f t="shared" si="9"/>
        <v>0</v>
      </c>
      <c r="BC19" s="241">
        <f t="shared" si="10"/>
        <v>0</v>
      </c>
      <c r="BD19" s="241">
        <f t="shared" si="11"/>
        <v>0</v>
      </c>
      <c r="BE19" s="241">
        <f t="shared" si="12"/>
        <v>0</v>
      </c>
      <c r="BF19" s="241">
        <f t="shared" si="12"/>
        <v>0</v>
      </c>
      <c r="BG19" s="241"/>
      <c r="BH19" s="241"/>
      <c r="BI19" s="324">
        <f t="shared" si="1"/>
        <v>1.3857142857142858E-2</v>
      </c>
      <c r="BJ19" s="324">
        <f t="shared" si="29"/>
        <v>9.1904761904761899E-3</v>
      </c>
      <c r="BK19" s="324">
        <f t="shared" si="30"/>
        <v>6.8571428571428568E-3</v>
      </c>
      <c r="BL19" s="324">
        <f t="shared" si="31"/>
        <v>1.2809523809523809E-2</v>
      </c>
      <c r="BM19" s="324">
        <f t="shared" si="32"/>
        <v>1.8571428571428571E-3</v>
      </c>
      <c r="BN19" s="324">
        <f t="shared" si="33"/>
        <v>3.1904761904761906E-3</v>
      </c>
      <c r="BO19" s="324">
        <f t="shared" si="34"/>
        <v>4.0476190476190473E-3</v>
      </c>
      <c r="BP19" s="324">
        <f t="shared" si="35"/>
        <v>7.1428571428571429E-4</v>
      </c>
      <c r="BQ19" s="324">
        <f t="shared" si="36"/>
        <v>1.3333333333333333E-3</v>
      </c>
      <c r="BR19" s="324">
        <f t="shared" si="37"/>
        <v>0</v>
      </c>
      <c r="BS19" s="324">
        <f t="shared" si="38"/>
        <v>0</v>
      </c>
      <c r="BT19" s="324">
        <f t="shared" si="39"/>
        <v>0</v>
      </c>
      <c r="BU19" s="324">
        <f t="shared" si="40"/>
        <v>0</v>
      </c>
      <c r="BV19" s="324">
        <f t="shared" si="41"/>
        <v>0</v>
      </c>
      <c r="BW19" s="324">
        <f t="shared" si="42"/>
        <v>0</v>
      </c>
      <c r="BX19" s="324">
        <f t="shared" si="43"/>
        <v>0</v>
      </c>
      <c r="BY19" s="324">
        <f t="shared" si="44"/>
        <v>0</v>
      </c>
      <c r="BZ19" s="324">
        <f t="shared" si="45"/>
        <v>0</v>
      </c>
      <c r="CA19" s="324">
        <f t="shared" si="46"/>
        <v>0</v>
      </c>
      <c r="CB19" s="324">
        <f t="shared" si="47"/>
        <v>0</v>
      </c>
      <c r="CC19" s="324">
        <f t="shared" si="48"/>
        <v>0</v>
      </c>
      <c r="CD19" s="324">
        <f t="shared" si="49"/>
        <v>0</v>
      </c>
      <c r="CK19" s="527" t="s">
        <v>989</v>
      </c>
      <c r="CL19" s="530">
        <v>0</v>
      </c>
      <c r="CM19" s="529">
        <v>0</v>
      </c>
      <c r="CN19" s="529">
        <v>0</v>
      </c>
      <c r="CO19" s="529">
        <v>1</v>
      </c>
      <c r="CP19" s="529">
        <v>0</v>
      </c>
      <c r="CQ19" s="529">
        <v>1</v>
      </c>
      <c r="CR19" s="529">
        <v>0</v>
      </c>
      <c r="CS19" s="529">
        <v>0</v>
      </c>
      <c r="CT19" s="529">
        <v>0</v>
      </c>
      <c r="CU19" s="529">
        <v>0</v>
      </c>
      <c r="CV19" s="529">
        <v>0</v>
      </c>
      <c r="CW19" s="529">
        <v>0</v>
      </c>
      <c r="CX19" s="529">
        <v>0</v>
      </c>
      <c r="CY19" s="529">
        <v>0</v>
      </c>
      <c r="CZ19" s="529">
        <v>0</v>
      </c>
      <c r="DA19" s="529">
        <v>0</v>
      </c>
      <c r="DB19" s="529">
        <v>0</v>
      </c>
      <c r="DC19" s="531">
        <v>0</v>
      </c>
      <c r="DD19" s="323"/>
      <c r="DE19" s="137">
        <v>41861</v>
      </c>
      <c r="DF19" s="241">
        <f t="shared" si="50"/>
        <v>2</v>
      </c>
      <c r="DG19" s="241">
        <f t="shared" si="51"/>
        <v>0</v>
      </c>
      <c r="DH19" s="241">
        <f t="shared" si="52"/>
        <v>3</v>
      </c>
      <c r="DI19" s="241">
        <f t="shared" si="53"/>
        <v>2</v>
      </c>
      <c r="DJ19" s="241">
        <f t="shared" si="54"/>
        <v>1</v>
      </c>
      <c r="DK19" s="241">
        <f t="shared" si="55"/>
        <v>7</v>
      </c>
      <c r="DL19" s="241">
        <f t="shared" si="56"/>
        <v>0</v>
      </c>
      <c r="DM19" s="241">
        <f t="shared" si="57"/>
        <v>0</v>
      </c>
      <c r="DN19" s="241">
        <f t="shared" si="58"/>
        <v>0</v>
      </c>
      <c r="DO19" s="241">
        <f t="shared" si="59"/>
        <v>0</v>
      </c>
      <c r="DP19" s="241">
        <f t="shared" si="60"/>
        <v>0</v>
      </c>
      <c r="DQ19" s="241">
        <f t="shared" si="61"/>
        <v>0</v>
      </c>
      <c r="DR19" s="241">
        <f t="shared" si="62"/>
        <v>0</v>
      </c>
      <c r="DS19" s="241">
        <f t="shared" si="63"/>
        <v>0</v>
      </c>
    </row>
    <row r="20" spans="1:123" x14ac:dyDescent="0.2">
      <c r="A20" s="585" t="s">
        <v>990</v>
      </c>
      <c r="B20" s="586">
        <v>57</v>
      </c>
      <c r="C20" s="597">
        <v>0</v>
      </c>
      <c r="D20" s="597">
        <v>86</v>
      </c>
      <c r="E20" s="597">
        <v>0</v>
      </c>
      <c r="F20" s="597">
        <v>689</v>
      </c>
      <c r="G20" s="597">
        <v>159</v>
      </c>
      <c r="H20" s="597">
        <v>27</v>
      </c>
      <c r="I20" s="597">
        <v>0</v>
      </c>
      <c r="J20" s="587">
        <v>0</v>
      </c>
      <c r="K20" s="502"/>
      <c r="L20" s="502"/>
      <c r="M20" s="527" t="s">
        <v>990</v>
      </c>
      <c r="N20" s="530">
        <v>26</v>
      </c>
      <c r="O20" s="529">
        <v>16</v>
      </c>
      <c r="P20" s="529">
        <v>43</v>
      </c>
      <c r="Q20" s="529">
        <v>60</v>
      </c>
      <c r="R20" s="529">
        <v>0</v>
      </c>
      <c r="S20" s="529">
        <v>2</v>
      </c>
      <c r="T20" s="529">
        <v>16</v>
      </c>
      <c r="U20" s="529">
        <v>12</v>
      </c>
      <c r="V20" s="529">
        <v>8</v>
      </c>
      <c r="W20" s="529">
        <v>0</v>
      </c>
      <c r="X20" s="529">
        <v>0</v>
      </c>
      <c r="Y20" s="529">
        <v>0</v>
      </c>
      <c r="Z20" s="529">
        <v>0</v>
      </c>
      <c r="AA20" s="529">
        <v>0</v>
      </c>
      <c r="AB20" s="529">
        <v>0</v>
      </c>
      <c r="AC20" s="529">
        <v>0</v>
      </c>
      <c r="AD20" s="529">
        <v>0</v>
      </c>
      <c r="AE20" s="529">
        <v>0</v>
      </c>
      <c r="AF20" s="529">
        <v>0</v>
      </c>
      <c r="AG20" s="529">
        <v>0</v>
      </c>
      <c r="AH20" s="529">
        <v>0</v>
      </c>
      <c r="AI20" s="531">
        <v>0</v>
      </c>
      <c r="AJ20" s="515"/>
      <c r="AK20" s="241">
        <f t="shared" si="14"/>
        <v>317</v>
      </c>
      <c r="AL20" s="241">
        <f t="shared" si="15"/>
        <v>209</v>
      </c>
      <c r="AM20" s="241">
        <f t="shared" si="16"/>
        <v>187</v>
      </c>
      <c r="AN20" s="241">
        <f t="shared" si="17"/>
        <v>329</v>
      </c>
      <c r="AO20" s="241">
        <f t="shared" si="18"/>
        <v>39</v>
      </c>
      <c r="AP20" s="241">
        <f t="shared" si="19"/>
        <v>69</v>
      </c>
      <c r="AQ20" s="241">
        <f t="shared" si="20"/>
        <v>101</v>
      </c>
      <c r="AR20" s="241">
        <f t="shared" si="21"/>
        <v>27</v>
      </c>
      <c r="AS20" s="241">
        <f t="shared" si="22"/>
        <v>36</v>
      </c>
      <c r="AT20" s="241">
        <f t="shared" si="23"/>
        <v>0</v>
      </c>
      <c r="AU20" s="241">
        <f t="shared" si="24"/>
        <v>0</v>
      </c>
      <c r="AV20" s="241">
        <f t="shared" si="25"/>
        <v>0</v>
      </c>
      <c r="AW20" s="241">
        <f t="shared" si="26"/>
        <v>0</v>
      </c>
      <c r="AX20" s="241">
        <f t="shared" si="27"/>
        <v>0</v>
      </c>
      <c r="AY20" s="241">
        <f t="shared" si="28"/>
        <v>0</v>
      </c>
      <c r="AZ20" s="241">
        <f t="shared" si="7"/>
        <v>0</v>
      </c>
      <c r="BA20" s="241">
        <f t="shared" si="8"/>
        <v>0</v>
      </c>
      <c r="BB20" s="241">
        <f t="shared" si="9"/>
        <v>0</v>
      </c>
      <c r="BC20" s="241">
        <f t="shared" si="10"/>
        <v>0</v>
      </c>
      <c r="BD20" s="241">
        <f t="shared" si="11"/>
        <v>0</v>
      </c>
      <c r="BE20" s="241">
        <f t="shared" si="12"/>
        <v>0</v>
      </c>
      <c r="BF20" s="241">
        <f t="shared" si="12"/>
        <v>0</v>
      </c>
      <c r="BG20" s="241"/>
      <c r="BH20" s="241"/>
      <c r="BI20" s="324">
        <f t="shared" si="1"/>
        <v>1.5095238095238096E-2</v>
      </c>
      <c r="BJ20" s="324">
        <f t="shared" si="29"/>
        <v>9.9523809523809521E-3</v>
      </c>
      <c r="BK20" s="324">
        <f t="shared" si="30"/>
        <v>8.9047619047619049E-3</v>
      </c>
      <c r="BL20" s="324">
        <f t="shared" si="31"/>
        <v>1.5666666666666666E-2</v>
      </c>
      <c r="BM20" s="324">
        <f t="shared" si="32"/>
        <v>1.8571428571428571E-3</v>
      </c>
      <c r="BN20" s="324">
        <f t="shared" si="33"/>
        <v>3.2857142857142859E-3</v>
      </c>
      <c r="BO20" s="324">
        <f t="shared" si="34"/>
        <v>4.8095238095238095E-3</v>
      </c>
      <c r="BP20" s="324">
        <f t="shared" si="35"/>
        <v>1.2857142857142856E-3</v>
      </c>
      <c r="BQ20" s="324">
        <f t="shared" si="36"/>
        <v>1.7142857142857142E-3</v>
      </c>
      <c r="BR20" s="324">
        <f t="shared" si="37"/>
        <v>0</v>
      </c>
      <c r="BS20" s="324">
        <f t="shared" si="38"/>
        <v>0</v>
      </c>
      <c r="BT20" s="324">
        <f t="shared" si="39"/>
        <v>0</v>
      </c>
      <c r="BU20" s="324">
        <f t="shared" si="40"/>
        <v>0</v>
      </c>
      <c r="BV20" s="324">
        <f t="shared" si="41"/>
        <v>0</v>
      </c>
      <c r="BW20" s="324">
        <f t="shared" si="42"/>
        <v>0</v>
      </c>
      <c r="BX20" s="324">
        <f t="shared" si="43"/>
        <v>0</v>
      </c>
      <c r="BY20" s="324">
        <f t="shared" si="44"/>
        <v>0</v>
      </c>
      <c r="BZ20" s="324">
        <f t="shared" si="45"/>
        <v>0</v>
      </c>
      <c r="CA20" s="324">
        <f t="shared" si="46"/>
        <v>0</v>
      </c>
      <c r="CB20" s="324">
        <f t="shared" si="47"/>
        <v>0</v>
      </c>
      <c r="CC20" s="324">
        <f t="shared" si="48"/>
        <v>0</v>
      </c>
      <c r="CD20" s="324">
        <f t="shared" si="49"/>
        <v>0</v>
      </c>
      <c r="CK20" s="527" t="s">
        <v>990</v>
      </c>
      <c r="CL20" s="530">
        <v>0</v>
      </c>
      <c r="CM20" s="529">
        <v>0</v>
      </c>
      <c r="CN20" s="529">
        <v>0</v>
      </c>
      <c r="CO20" s="529">
        <v>0</v>
      </c>
      <c r="CP20" s="529">
        <v>0</v>
      </c>
      <c r="CQ20" s="529">
        <v>1</v>
      </c>
      <c r="CR20" s="529">
        <v>0</v>
      </c>
      <c r="CS20" s="529">
        <v>0</v>
      </c>
      <c r="CT20" s="529">
        <v>0</v>
      </c>
      <c r="CU20" s="529">
        <v>0</v>
      </c>
      <c r="CV20" s="529">
        <v>0</v>
      </c>
      <c r="CW20" s="529">
        <v>0</v>
      </c>
      <c r="CX20" s="529">
        <v>0</v>
      </c>
      <c r="CY20" s="529">
        <v>0</v>
      </c>
      <c r="CZ20" s="529">
        <v>0</v>
      </c>
      <c r="DA20" s="529">
        <v>0</v>
      </c>
      <c r="DB20" s="529">
        <v>0</v>
      </c>
      <c r="DC20" s="531">
        <v>0</v>
      </c>
      <c r="DD20" s="323"/>
      <c r="DE20" s="137">
        <v>41862</v>
      </c>
      <c r="DF20" s="241">
        <f t="shared" si="50"/>
        <v>2</v>
      </c>
      <c r="DG20" s="241">
        <f t="shared" si="51"/>
        <v>0</v>
      </c>
      <c r="DH20" s="241">
        <f t="shared" si="52"/>
        <v>3</v>
      </c>
      <c r="DI20" s="241">
        <f t="shared" si="53"/>
        <v>2</v>
      </c>
      <c r="DJ20" s="241">
        <f t="shared" si="54"/>
        <v>1</v>
      </c>
      <c r="DK20" s="241">
        <f t="shared" si="55"/>
        <v>8</v>
      </c>
      <c r="DL20" s="241">
        <f t="shared" si="56"/>
        <v>0</v>
      </c>
      <c r="DM20" s="241">
        <f t="shared" si="57"/>
        <v>0</v>
      </c>
      <c r="DN20" s="241">
        <f t="shared" si="58"/>
        <v>0</v>
      </c>
      <c r="DO20" s="241">
        <f t="shared" si="59"/>
        <v>0</v>
      </c>
      <c r="DP20" s="241">
        <f t="shared" si="60"/>
        <v>0</v>
      </c>
      <c r="DQ20" s="241">
        <f t="shared" si="61"/>
        <v>0</v>
      </c>
      <c r="DR20" s="241">
        <f t="shared" si="62"/>
        <v>0</v>
      </c>
      <c r="DS20" s="241">
        <f t="shared" si="63"/>
        <v>0</v>
      </c>
    </row>
    <row r="21" spans="1:123" x14ac:dyDescent="0.2">
      <c r="A21" s="585" t="s">
        <v>991</v>
      </c>
      <c r="B21" s="586">
        <v>135</v>
      </c>
      <c r="C21" s="597">
        <v>1</v>
      </c>
      <c r="D21" s="597">
        <v>66</v>
      </c>
      <c r="E21" s="597">
        <v>4</v>
      </c>
      <c r="F21" s="597">
        <v>594</v>
      </c>
      <c r="G21" s="597">
        <v>165</v>
      </c>
      <c r="H21" s="597">
        <v>16</v>
      </c>
      <c r="I21" s="597">
        <v>0</v>
      </c>
      <c r="J21" s="587">
        <v>0</v>
      </c>
      <c r="K21" s="502"/>
      <c r="L21" s="502"/>
      <c r="M21" s="527" t="s">
        <v>991</v>
      </c>
      <c r="N21" s="530">
        <v>55</v>
      </c>
      <c r="O21" s="529">
        <v>9</v>
      </c>
      <c r="P21" s="529">
        <v>33</v>
      </c>
      <c r="Q21" s="529">
        <v>98</v>
      </c>
      <c r="R21" s="529">
        <v>5</v>
      </c>
      <c r="S21" s="529">
        <v>9</v>
      </c>
      <c r="T21" s="529">
        <v>36</v>
      </c>
      <c r="U21" s="529">
        <v>15</v>
      </c>
      <c r="V21" s="529">
        <v>15</v>
      </c>
      <c r="W21" s="529">
        <v>0</v>
      </c>
      <c r="X21" s="529">
        <v>0</v>
      </c>
      <c r="Y21" s="529">
        <v>0</v>
      </c>
      <c r="Z21" s="529">
        <v>0</v>
      </c>
      <c r="AA21" s="529">
        <v>0</v>
      </c>
      <c r="AB21" s="529">
        <v>0</v>
      </c>
      <c r="AC21" s="529">
        <v>0</v>
      </c>
      <c r="AD21" s="529">
        <v>0</v>
      </c>
      <c r="AE21" s="529">
        <v>0</v>
      </c>
      <c r="AF21" s="529">
        <v>0</v>
      </c>
      <c r="AG21" s="529">
        <v>0</v>
      </c>
      <c r="AH21" s="529">
        <v>0</v>
      </c>
      <c r="AI21" s="531">
        <v>0</v>
      </c>
      <c r="AJ21" s="515"/>
      <c r="AK21" s="241">
        <f t="shared" si="14"/>
        <v>372</v>
      </c>
      <c r="AL21" s="241">
        <f t="shared" si="15"/>
        <v>218</v>
      </c>
      <c r="AM21" s="241">
        <f t="shared" si="16"/>
        <v>220</v>
      </c>
      <c r="AN21" s="241">
        <f t="shared" si="17"/>
        <v>427</v>
      </c>
      <c r="AO21" s="241">
        <f t="shared" si="18"/>
        <v>44</v>
      </c>
      <c r="AP21" s="241">
        <f t="shared" si="19"/>
        <v>78</v>
      </c>
      <c r="AQ21" s="241">
        <f t="shared" si="20"/>
        <v>137</v>
      </c>
      <c r="AR21" s="241">
        <f t="shared" si="21"/>
        <v>42</v>
      </c>
      <c r="AS21" s="241">
        <f t="shared" si="22"/>
        <v>51</v>
      </c>
      <c r="AT21" s="241">
        <f t="shared" si="23"/>
        <v>0</v>
      </c>
      <c r="AU21" s="241">
        <f t="shared" si="24"/>
        <v>0</v>
      </c>
      <c r="AV21" s="241">
        <f t="shared" si="25"/>
        <v>0</v>
      </c>
      <c r="AW21" s="241">
        <f t="shared" si="26"/>
        <v>0</v>
      </c>
      <c r="AX21" s="241">
        <f t="shared" si="27"/>
        <v>0</v>
      </c>
      <c r="AY21" s="241">
        <f t="shared" si="28"/>
        <v>0</v>
      </c>
      <c r="AZ21" s="241">
        <f t="shared" si="7"/>
        <v>0</v>
      </c>
      <c r="BA21" s="241">
        <f t="shared" si="8"/>
        <v>0</v>
      </c>
      <c r="BB21" s="241">
        <f t="shared" si="9"/>
        <v>0</v>
      </c>
      <c r="BC21" s="241">
        <f t="shared" si="10"/>
        <v>0</v>
      </c>
      <c r="BD21" s="241">
        <f t="shared" si="11"/>
        <v>0</v>
      </c>
      <c r="BE21" s="241">
        <f t="shared" si="12"/>
        <v>0</v>
      </c>
      <c r="BF21" s="241">
        <f t="shared" si="12"/>
        <v>0</v>
      </c>
      <c r="BG21" s="241"/>
      <c r="BH21" s="241"/>
      <c r="BI21" s="324">
        <f t="shared" si="1"/>
        <v>1.7714285714285714E-2</v>
      </c>
      <c r="BJ21" s="324">
        <f t="shared" si="29"/>
        <v>1.0380952380952381E-2</v>
      </c>
      <c r="BK21" s="324">
        <f t="shared" si="30"/>
        <v>1.0476190476190476E-2</v>
      </c>
      <c r="BL21" s="324">
        <f t="shared" si="31"/>
        <v>2.0333333333333332E-2</v>
      </c>
      <c r="BM21" s="324">
        <f t="shared" si="32"/>
        <v>2.0952380952380953E-3</v>
      </c>
      <c r="BN21" s="324">
        <f t="shared" si="33"/>
        <v>3.7142857142857142E-3</v>
      </c>
      <c r="BO21" s="324">
        <f t="shared" si="34"/>
        <v>6.5238095238095237E-3</v>
      </c>
      <c r="BP21" s="324">
        <f t="shared" si="35"/>
        <v>2E-3</v>
      </c>
      <c r="BQ21" s="324">
        <f t="shared" si="36"/>
        <v>2.4285714285714284E-3</v>
      </c>
      <c r="BR21" s="324">
        <f t="shared" si="37"/>
        <v>0</v>
      </c>
      <c r="BS21" s="324">
        <f t="shared" si="38"/>
        <v>0</v>
      </c>
      <c r="BT21" s="324">
        <f t="shared" si="39"/>
        <v>0</v>
      </c>
      <c r="BU21" s="324">
        <f t="shared" si="40"/>
        <v>0</v>
      </c>
      <c r="BV21" s="324">
        <f t="shared" si="41"/>
        <v>0</v>
      </c>
      <c r="BW21" s="324">
        <f t="shared" si="42"/>
        <v>0</v>
      </c>
      <c r="BX21" s="324">
        <f t="shared" si="43"/>
        <v>0</v>
      </c>
      <c r="BY21" s="324">
        <f t="shared" si="44"/>
        <v>0</v>
      </c>
      <c r="BZ21" s="324">
        <f t="shared" si="45"/>
        <v>0</v>
      </c>
      <c r="CA21" s="324">
        <f t="shared" si="46"/>
        <v>0</v>
      </c>
      <c r="CB21" s="324">
        <f t="shared" si="47"/>
        <v>0</v>
      </c>
      <c r="CC21" s="324">
        <f t="shared" si="48"/>
        <v>0</v>
      </c>
      <c r="CD21" s="324">
        <f t="shared" si="49"/>
        <v>0</v>
      </c>
      <c r="CK21" s="527" t="s">
        <v>991</v>
      </c>
      <c r="CL21" s="530">
        <v>0</v>
      </c>
      <c r="CM21" s="529">
        <v>0</v>
      </c>
      <c r="CN21" s="529">
        <v>0</v>
      </c>
      <c r="CO21" s="529">
        <v>0</v>
      </c>
      <c r="CP21" s="529">
        <v>0</v>
      </c>
      <c r="CQ21" s="529">
        <v>1</v>
      </c>
      <c r="CR21" s="529">
        <v>0</v>
      </c>
      <c r="CS21" s="529">
        <v>0</v>
      </c>
      <c r="CT21" s="529">
        <v>0</v>
      </c>
      <c r="CU21" s="529">
        <v>0</v>
      </c>
      <c r="CV21" s="529">
        <v>0</v>
      </c>
      <c r="CW21" s="529">
        <v>0</v>
      </c>
      <c r="CX21" s="529">
        <v>0</v>
      </c>
      <c r="CY21" s="529">
        <v>0</v>
      </c>
      <c r="CZ21" s="529">
        <v>0</v>
      </c>
      <c r="DA21" s="529">
        <v>0</v>
      </c>
      <c r="DB21" s="529">
        <v>0</v>
      </c>
      <c r="DC21" s="531">
        <v>0</v>
      </c>
      <c r="DD21" s="323"/>
      <c r="DE21" s="137">
        <v>41863</v>
      </c>
      <c r="DF21" s="241">
        <f t="shared" si="50"/>
        <v>2</v>
      </c>
      <c r="DG21" s="241">
        <f t="shared" si="51"/>
        <v>0</v>
      </c>
      <c r="DH21" s="241">
        <f t="shared" si="52"/>
        <v>3</v>
      </c>
      <c r="DI21" s="241">
        <f t="shared" si="53"/>
        <v>2</v>
      </c>
      <c r="DJ21" s="241">
        <f t="shared" si="54"/>
        <v>1</v>
      </c>
      <c r="DK21" s="241">
        <f t="shared" si="55"/>
        <v>9</v>
      </c>
      <c r="DL21" s="241">
        <f t="shared" si="56"/>
        <v>0</v>
      </c>
      <c r="DM21" s="241">
        <f t="shared" si="57"/>
        <v>0</v>
      </c>
      <c r="DN21" s="241">
        <f t="shared" si="58"/>
        <v>0</v>
      </c>
      <c r="DO21" s="241">
        <f t="shared" si="59"/>
        <v>0</v>
      </c>
      <c r="DP21" s="241">
        <f t="shared" si="60"/>
        <v>0</v>
      </c>
      <c r="DQ21" s="241">
        <f t="shared" si="61"/>
        <v>0</v>
      </c>
      <c r="DR21" s="241">
        <f t="shared" si="62"/>
        <v>0</v>
      </c>
      <c r="DS21" s="241">
        <f t="shared" si="63"/>
        <v>0</v>
      </c>
    </row>
    <row r="22" spans="1:123" x14ac:dyDescent="0.2">
      <c r="A22" s="585" t="s">
        <v>992</v>
      </c>
      <c r="B22" s="586">
        <v>229</v>
      </c>
      <c r="C22" s="597">
        <v>0</v>
      </c>
      <c r="D22" s="597">
        <v>50</v>
      </c>
      <c r="E22" s="597">
        <v>3</v>
      </c>
      <c r="F22" s="597">
        <v>814</v>
      </c>
      <c r="G22" s="597">
        <v>143</v>
      </c>
      <c r="H22" s="597">
        <v>19</v>
      </c>
      <c r="I22" s="597">
        <v>0</v>
      </c>
      <c r="J22" s="587">
        <v>0</v>
      </c>
      <c r="K22" s="502"/>
      <c r="L22" s="502"/>
      <c r="M22" s="527" t="s">
        <v>992</v>
      </c>
      <c r="N22" s="530">
        <v>166</v>
      </c>
      <c r="O22" s="529">
        <v>5</v>
      </c>
      <c r="P22" s="529">
        <v>49</v>
      </c>
      <c r="Q22" s="529">
        <v>116</v>
      </c>
      <c r="R22" s="529">
        <v>8</v>
      </c>
      <c r="S22" s="529">
        <v>29</v>
      </c>
      <c r="T22" s="529">
        <v>34.5</v>
      </c>
      <c r="U22" s="529">
        <v>8</v>
      </c>
      <c r="V22" s="529">
        <v>3</v>
      </c>
      <c r="W22" s="529">
        <v>0</v>
      </c>
      <c r="X22" s="529">
        <v>0</v>
      </c>
      <c r="Y22" s="529">
        <v>0</v>
      </c>
      <c r="Z22" s="529">
        <v>0</v>
      </c>
      <c r="AA22" s="529">
        <v>0</v>
      </c>
      <c r="AB22" s="529">
        <v>0</v>
      </c>
      <c r="AC22" s="529">
        <v>0</v>
      </c>
      <c r="AD22" s="529">
        <v>0</v>
      </c>
      <c r="AE22" s="529">
        <v>0</v>
      </c>
      <c r="AF22" s="529">
        <v>0</v>
      </c>
      <c r="AG22" s="529">
        <v>0</v>
      </c>
      <c r="AH22" s="529">
        <v>0</v>
      </c>
      <c r="AI22" s="531">
        <v>0</v>
      </c>
      <c r="AJ22" s="515"/>
      <c r="AK22" s="241">
        <f t="shared" si="14"/>
        <v>538</v>
      </c>
      <c r="AL22" s="241">
        <f t="shared" si="15"/>
        <v>223</v>
      </c>
      <c r="AM22" s="241">
        <f t="shared" si="16"/>
        <v>269</v>
      </c>
      <c r="AN22" s="241">
        <f t="shared" si="17"/>
        <v>543</v>
      </c>
      <c r="AO22" s="241">
        <f t="shared" si="18"/>
        <v>52</v>
      </c>
      <c r="AP22" s="241">
        <f t="shared" si="19"/>
        <v>107</v>
      </c>
      <c r="AQ22" s="241">
        <f t="shared" si="20"/>
        <v>171.5</v>
      </c>
      <c r="AR22" s="241">
        <f t="shared" si="21"/>
        <v>50</v>
      </c>
      <c r="AS22" s="241">
        <f t="shared" si="22"/>
        <v>54</v>
      </c>
      <c r="AT22" s="241">
        <f t="shared" si="23"/>
        <v>0</v>
      </c>
      <c r="AU22" s="241">
        <f t="shared" si="24"/>
        <v>0</v>
      </c>
      <c r="AV22" s="241">
        <f t="shared" si="25"/>
        <v>0</v>
      </c>
      <c r="AW22" s="241">
        <f t="shared" si="26"/>
        <v>0</v>
      </c>
      <c r="AX22" s="241">
        <f t="shared" si="27"/>
        <v>0</v>
      </c>
      <c r="AY22" s="241">
        <f t="shared" si="28"/>
        <v>0</v>
      </c>
      <c r="AZ22" s="241">
        <f t="shared" si="7"/>
        <v>0</v>
      </c>
      <c r="BA22" s="241">
        <f t="shared" si="8"/>
        <v>0</v>
      </c>
      <c r="BB22" s="241">
        <f t="shared" si="9"/>
        <v>0</v>
      </c>
      <c r="BC22" s="241">
        <f t="shared" si="10"/>
        <v>0</v>
      </c>
      <c r="BD22" s="241">
        <f t="shared" si="11"/>
        <v>0</v>
      </c>
      <c r="BE22" s="241">
        <f t="shared" si="12"/>
        <v>0</v>
      </c>
      <c r="BF22" s="241">
        <f t="shared" si="12"/>
        <v>0</v>
      </c>
      <c r="BG22" s="241"/>
      <c r="BH22" s="241"/>
      <c r="BI22" s="324">
        <f t="shared" si="1"/>
        <v>2.5619047619047618E-2</v>
      </c>
      <c r="BJ22" s="324">
        <f t="shared" si="29"/>
        <v>1.0619047619047618E-2</v>
      </c>
      <c r="BK22" s="324">
        <f t="shared" si="30"/>
        <v>1.2809523809523809E-2</v>
      </c>
      <c r="BL22" s="324">
        <f t="shared" si="31"/>
        <v>2.5857142857142856E-2</v>
      </c>
      <c r="BM22" s="324">
        <f t="shared" si="32"/>
        <v>2.476190476190476E-3</v>
      </c>
      <c r="BN22" s="324">
        <f t="shared" si="33"/>
        <v>5.0952380952380954E-3</v>
      </c>
      <c r="BO22" s="324">
        <f t="shared" si="34"/>
        <v>8.1666666666666658E-3</v>
      </c>
      <c r="BP22" s="324">
        <f t="shared" si="35"/>
        <v>2.3809523809523812E-3</v>
      </c>
      <c r="BQ22" s="324">
        <f t="shared" si="36"/>
        <v>2.5714285714285713E-3</v>
      </c>
      <c r="BR22" s="324">
        <f t="shared" si="37"/>
        <v>0</v>
      </c>
      <c r="BS22" s="324">
        <f t="shared" si="38"/>
        <v>0</v>
      </c>
      <c r="BT22" s="324">
        <f t="shared" si="39"/>
        <v>0</v>
      </c>
      <c r="BU22" s="324">
        <f t="shared" si="40"/>
        <v>0</v>
      </c>
      <c r="BV22" s="324">
        <f t="shared" si="41"/>
        <v>0</v>
      </c>
      <c r="BW22" s="324">
        <f t="shared" si="42"/>
        <v>0</v>
      </c>
      <c r="BX22" s="324">
        <f t="shared" si="43"/>
        <v>0</v>
      </c>
      <c r="BY22" s="324">
        <f t="shared" si="44"/>
        <v>0</v>
      </c>
      <c r="BZ22" s="324">
        <f t="shared" si="45"/>
        <v>0</v>
      </c>
      <c r="CA22" s="324">
        <f t="shared" si="46"/>
        <v>0</v>
      </c>
      <c r="CB22" s="324">
        <f t="shared" si="47"/>
        <v>0</v>
      </c>
      <c r="CC22" s="324">
        <f t="shared" si="48"/>
        <v>0</v>
      </c>
      <c r="CD22" s="324">
        <f t="shared" si="49"/>
        <v>0</v>
      </c>
      <c r="CK22" s="527" t="s">
        <v>992</v>
      </c>
      <c r="CL22" s="530">
        <v>0</v>
      </c>
      <c r="CM22" s="529">
        <v>0</v>
      </c>
      <c r="CN22" s="529">
        <v>0</v>
      </c>
      <c r="CO22" s="529">
        <v>2</v>
      </c>
      <c r="CP22" s="529">
        <v>1</v>
      </c>
      <c r="CQ22" s="529">
        <v>3</v>
      </c>
      <c r="CR22" s="529">
        <v>0</v>
      </c>
      <c r="CS22" s="529">
        <v>0</v>
      </c>
      <c r="CT22" s="529">
        <v>0</v>
      </c>
      <c r="CU22" s="529">
        <v>0</v>
      </c>
      <c r="CV22" s="529">
        <v>0</v>
      </c>
      <c r="CW22" s="529">
        <v>0</v>
      </c>
      <c r="CX22" s="529">
        <v>0</v>
      </c>
      <c r="CY22" s="529">
        <v>0</v>
      </c>
      <c r="CZ22" s="529">
        <v>0</v>
      </c>
      <c r="DA22" s="529">
        <v>0</v>
      </c>
      <c r="DB22" s="529">
        <v>0</v>
      </c>
      <c r="DC22" s="531">
        <v>0</v>
      </c>
      <c r="DD22" s="323"/>
      <c r="DE22" s="137">
        <v>41864</v>
      </c>
      <c r="DF22" s="241">
        <f t="shared" si="50"/>
        <v>2</v>
      </c>
      <c r="DG22" s="241">
        <f t="shared" si="51"/>
        <v>0</v>
      </c>
      <c r="DH22" s="241">
        <f t="shared" si="52"/>
        <v>3</v>
      </c>
      <c r="DI22" s="241">
        <f t="shared" si="53"/>
        <v>4</v>
      </c>
      <c r="DJ22" s="241">
        <f t="shared" si="54"/>
        <v>2</v>
      </c>
      <c r="DK22" s="241">
        <f t="shared" si="55"/>
        <v>12</v>
      </c>
      <c r="DL22" s="241">
        <f t="shared" si="56"/>
        <v>0</v>
      </c>
      <c r="DM22" s="241">
        <f t="shared" si="57"/>
        <v>0</v>
      </c>
      <c r="DN22" s="241">
        <f t="shared" si="58"/>
        <v>0</v>
      </c>
      <c r="DO22" s="241">
        <f t="shared" si="59"/>
        <v>0</v>
      </c>
      <c r="DP22" s="241">
        <f t="shared" si="60"/>
        <v>0</v>
      </c>
      <c r="DQ22" s="241">
        <f t="shared" si="61"/>
        <v>0</v>
      </c>
      <c r="DR22" s="241">
        <f t="shared" si="62"/>
        <v>0</v>
      </c>
      <c r="DS22" s="241">
        <f t="shared" si="63"/>
        <v>0</v>
      </c>
    </row>
    <row r="23" spans="1:123" x14ac:dyDescent="0.2">
      <c r="A23" s="585" t="s">
        <v>993</v>
      </c>
      <c r="B23" s="586">
        <v>240</v>
      </c>
      <c r="C23" s="597">
        <v>0</v>
      </c>
      <c r="D23" s="597">
        <v>32</v>
      </c>
      <c r="E23" s="597">
        <v>2</v>
      </c>
      <c r="F23" s="597">
        <v>364</v>
      </c>
      <c r="G23" s="597">
        <v>146</v>
      </c>
      <c r="H23" s="597">
        <v>53</v>
      </c>
      <c r="I23" s="597">
        <v>0</v>
      </c>
      <c r="J23" s="587">
        <v>0</v>
      </c>
      <c r="K23" s="502"/>
      <c r="L23" s="502"/>
      <c r="M23" s="527" t="s">
        <v>993</v>
      </c>
      <c r="N23" s="530">
        <v>136</v>
      </c>
      <c r="O23" s="529">
        <v>5</v>
      </c>
      <c r="P23" s="529">
        <v>53</v>
      </c>
      <c r="Q23" s="529">
        <v>104</v>
      </c>
      <c r="R23" s="529">
        <v>20</v>
      </c>
      <c r="S23" s="529">
        <v>56</v>
      </c>
      <c r="T23" s="529">
        <v>6</v>
      </c>
      <c r="U23" s="529">
        <v>9</v>
      </c>
      <c r="V23" s="529">
        <v>12</v>
      </c>
      <c r="W23" s="529">
        <v>51</v>
      </c>
      <c r="X23" s="529">
        <v>0</v>
      </c>
      <c r="Y23" s="529">
        <v>0</v>
      </c>
      <c r="Z23" s="529">
        <v>0</v>
      </c>
      <c r="AA23" s="529">
        <v>0</v>
      </c>
      <c r="AB23" s="529">
        <v>0</v>
      </c>
      <c r="AC23" s="529">
        <v>0</v>
      </c>
      <c r="AD23" s="529">
        <v>0</v>
      </c>
      <c r="AE23" s="529">
        <v>0</v>
      </c>
      <c r="AF23" s="529">
        <v>0</v>
      </c>
      <c r="AG23" s="529">
        <v>0</v>
      </c>
      <c r="AH23" s="529">
        <v>0</v>
      </c>
      <c r="AI23" s="531">
        <v>0</v>
      </c>
      <c r="AJ23" s="515"/>
      <c r="AK23" s="241">
        <f t="shared" si="14"/>
        <v>674</v>
      </c>
      <c r="AL23" s="241">
        <f t="shared" si="15"/>
        <v>228</v>
      </c>
      <c r="AM23" s="241">
        <f t="shared" si="16"/>
        <v>322</v>
      </c>
      <c r="AN23" s="241">
        <f t="shared" si="17"/>
        <v>647</v>
      </c>
      <c r="AO23" s="241">
        <f t="shared" si="18"/>
        <v>72</v>
      </c>
      <c r="AP23" s="241">
        <f t="shared" si="19"/>
        <v>163</v>
      </c>
      <c r="AQ23" s="241">
        <f t="shared" si="20"/>
        <v>177.5</v>
      </c>
      <c r="AR23" s="241">
        <f t="shared" si="21"/>
        <v>59</v>
      </c>
      <c r="AS23" s="241">
        <f t="shared" si="22"/>
        <v>66</v>
      </c>
      <c r="AT23" s="241">
        <f t="shared" si="23"/>
        <v>51</v>
      </c>
      <c r="AU23" s="241">
        <f t="shared" si="24"/>
        <v>0</v>
      </c>
      <c r="AV23" s="241">
        <f t="shared" si="25"/>
        <v>0</v>
      </c>
      <c r="AW23" s="241">
        <f t="shared" si="26"/>
        <v>0</v>
      </c>
      <c r="AX23" s="241">
        <f t="shared" si="27"/>
        <v>0</v>
      </c>
      <c r="AY23" s="241">
        <f t="shared" si="28"/>
        <v>0</v>
      </c>
      <c r="AZ23" s="241">
        <f t="shared" si="7"/>
        <v>0</v>
      </c>
      <c r="BA23" s="241">
        <f t="shared" si="8"/>
        <v>0</v>
      </c>
      <c r="BB23" s="241">
        <f t="shared" si="9"/>
        <v>0</v>
      </c>
      <c r="BC23" s="241">
        <f t="shared" si="10"/>
        <v>0</v>
      </c>
      <c r="BD23" s="241">
        <f t="shared" si="11"/>
        <v>0</v>
      </c>
      <c r="BE23" s="241">
        <f t="shared" si="12"/>
        <v>0</v>
      </c>
      <c r="BF23" s="241">
        <f t="shared" si="12"/>
        <v>0</v>
      </c>
      <c r="BG23" s="241"/>
      <c r="BH23" s="241"/>
      <c r="BI23" s="324">
        <f t="shared" si="1"/>
        <v>3.2095238095238093E-2</v>
      </c>
      <c r="BJ23" s="324">
        <f t="shared" si="29"/>
        <v>1.0857142857142857E-2</v>
      </c>
      <c r="BK23" s="324">
        <f t="shared" si="30"/>
        <v>1.5333333333333332E-2</v>
      </c>
      <c r="BL23" s="324">
        <f t="shared" si="31"/>
        <v>3.0809523809523811E-2</v>
      </c>
      <c r="BM23" s="324">
        <f t="shared" si="32"/>
        <v>3.4285714285714284E-3</v>
      </c>
      <c r="BN23" s="324">
        <f t="shared" si="33"/>
        <v>7.7619047619047615E-3</v>
      </c>
      <c r="BO23" s="324">
        <f t="shared" si="34"/>
        <v>8.4523809523809525E-3</v>
      </c>
      <c r="BP23" s="324">
        <f t="shared" si="35"/>
        <v>2.8095238095238095E-3</v>
      </c>
      <c r="BQ23" s="324">
        <f t="shared" si="36"/>
        <v>3.142857142857143E-3</v>
      </c>
      <c r="BR23" s="324">
        <f t="shared" si="37"/>
        <v>2.4285714285714284E-3</v>
      </c>
      <c r="BS23" s="324">
        <f t="shared" si="38"/>
        <v>0</v>
      </c>
      <c r="BT23" s="324">
        <f t="shared" si="39"/>
        <v>0</v>
      </c>
      <c r="BU23" s="324">
        <f t="shared" si="40"/>
        <v>0</v>
      </c>
      <c r="BV23" s="324">
        <f t="shared" si="41"/>
        <v>0</v>
      </c>
      <c r="BW23" s="324">
        <f t="shared" si="42"/>
        <v>0</v>
      </c>
      <c r="BX23" s="324">
        <f t="shared" si="43"/>
        <v>0</v>
      </c>
      <c r="BY23" s="324">
        <f t="shared" si="44"/>
        <v>0</v>
      </c>
      <c r="BZ23" s="324">
        <f t="shared" si="45"/>
        <v>0</v>
      </c>
      <c r="CA23" s="324">
        <f t="shared" si="46"/>
        <v>0</v>
      </c>
      <c r="CB23" s="324">
        <f t="shared" si="47"/>
        <v>0</v>
      </c>
      <c r="CC23" s="324">
        <f t="shared" si="48"/>
        <v>0</v>
      </c>
      <c r="CD23" s="324">
        <f t="shared" si="49"/>
        <v>0</v>
      </c>
      <c r="CK23" s="527" t="s">
        <v>993</v>
      </c>
      <c r="CL23" s="530">
        <v>4</v>
      </c>
      <c r="CM23" s="529">
        <v>0</v>
      </c>
      <c r="CN23" s="529">
        <v>0</v>
      </c>
      <c r="CO23" s="529">
        <v>0</v>
      </c>
      <c r="CP23" s="529">
        <v>0</v>
      </c>
      <c r="CQ23" s="529">
        <v>0</v>
      </c>
      <c r="CR23" s="529">
        <v>0</v>
      </c>
      <c r="CS23" s="529">
        <v>0</v>
      </c>
      <c r="CT23" s="529">
        <v>0</v>
      </c>
      <c r="CU23" s="529">
        <v>0</v>
      </c>
      <c r="CV23" s="529">
        <v>0</v>
      </c>
      <c r="CW23" s="529">
        <v>0</v>
      </c>
      <c r="CX23" s="529">
        <v>0</v>
      </c>
      <c r="CY23" s="529">
        <v>0</v>
      </c>
      <c r="CZ23" s="529">
        <v>0</v>
      </c>
      <c r="DA23" s="529">
        <v>0</v>
      </c>
      <c r="DB23" s="529">
        <v>0</v>
      </c>
      <c r="DC23" s="531">
        <v>0</v>
      </c>
      <c r="DD23" s="323"/>
      <c r="DE23" s="137">
        <v>41865</v>
      </c>
      <c r="DF23" s="241">
        <f t="shared" si="50"/>
        <v>6</v>
      </c>
      <c r="DG23" s="241">
        <f t="shared" si="51"/>
        <v>0</v>
      </c>
      <c r="DH23" s="241">
        <f t="shared" si="52"/>
        <v>3</v>
      </c>
      <c r="DI23" s="241">
        <f t="shared" si="53"/>
        <v>4</v>
      </c>
      <c r="DJ23" s="241">
        <f t="shared" si="54"/>
        <v>2</v>
      </c>
      <c r="DK23" s="241">
        <f t="shared" si="55"/>
        <v>12</v>
      </c>
      <c r="DL23" s="241">
        <f t="shared" si="56"/>
        <v>0</v>
      </c>
      <c r="DM23" s="241">
        <f t="shared" si="57"/>
        <v>0</v>
      </c>
      <c r="DN23" s="241">
        <f t="shared" si="58"/>
        <v>0</v>
      </c>
      <c r="DO23" s="241">
        <f t="shared" si="59"/>
        <v>0</v>
      </c>
      <c r="DP23" s="241">
        <f t="shared" si="60"/>
        <v>0</v>
      </c>
      <c r="DQ23" s="241">
        <f t="shared" si="61"/>
        <v>0</v>
      </c>
      <c r="DR23" s="241">
        <f t="shared" si="62"/>
        <v>0</v>
      </c>
      <c r="DS23" s="241">
        <f t="shared" si="63"/>
        <v>0</v>
      </c>
    </row>
    <row r="24" spans="1:123" x14ac:dyDescent="0.2">
      <c r="A24" s="585" t="s">
        <v>994</v>
      </c>
      <c r="B24" s="586">
        <v>256</v>
      </c>
      <c r="C24" s="597">
        <v>2</v>
      </c>
      <c r="D24" s="597">
        <v>72</v>
      </c>
      <c r="E24" s="597">
        <v>8</v>
      </c>
      <c r="F24" s="597">
        <v>399</v>
      </c>
      <c r="G24" s="597">
        <v>140</v>
      </c>
      <c r="H24" s="597">
        <v>21</v>
      </c>
      <c r="I24" s="597">
        <v>0</v>
      </c>
      <c r="J24" s="587">
        <v>0</v>
      </c>
      <c r="K24" s="502"/>
      <c r="L24" s="502"/>
      <c r="M24" s="527" t="s">
        <v>994</v>
      </c>
      <c r="N24" s="530">
        <v>195</v>
      </c>
      <c r="O24" s="529">
        <v>14</v>
      </c>
      <c r="P24" s="529">
        <v>91</v>
      </c>
      <c r="Q24" s="529">
        <v>116</v>
      </c>
      <c r="R24" s="529">
        <v>16</v>
      </c>
      <c r="S24" s="529">
        <v>23</v>
      </c>
      <c r="T24" s="529">
        <v>9</v>
      </c>
      <c r="U24" s="529">
        <v>16</v>
      </c>
      <c r="V24" s="529">
        <v>15</v>
      </c>
      <c r="W24" s="529">
        <v>30</v>
      </c>
      <c r="X24" s="529">
        <v>0</v>
      </c>
      <c r="Y24" s="529">
        <v>0</v>
      </c>
      <c r="Z24" s="529">
        <v>0</v>
      </c>
      <c r="AA24" s="529">
        <v>0</v>
      </c>
      <c r="AB24" s="529">
        <v>0</v>
      </c>
      <c r="AC24" s="529">
        <v>0</v>
      </c>
      <c r="AD24" s="529">
        <v>0</v>
      </c>
      <c r="AE24" s="529">
        <v>0</v>
      </c>
      <c r="AF24" s="529">
        <v>0</v>
      </c>
      <c r="AG24" s="529">
        <v>0</v>
      </c>
      <c r="AH24" s="529">
        <v>0</v>
      </c>
      <c r="AI24" s="531">
        <v>0</v>
      </c>
      <c r="AJ24" s="515"/>
      <c r="AK24" s="241">
        <f t="shared" si="14"/>
        <v>869</v>
      </c>
      <c r="AL24" s="241">
        <f t="shared" si="15"/>
        <v>242</v>
      </c>
      <c r="AM24" s="241">
        <f t="shared" si="16"/>
        <v>413</v>
      </c>
      <c r="AN24" s="241">
        <f t="shared" si="17"/>
        <v>763</v>
      </c>
      <c r="AO24" s="241">
        <f t="shared" si="18"/>
        <v>88</v>
      </c>
      <c r="AP24" s="241">
        <f t="shared" si="19"/>
        <v>186</v>
      </c>
      <c r="AQ24" s="241">
        <f t="shared" si="20"/>
        <v>186.5</v>
      </c>
      <c r="AR24" s="241">
        <f t="shared" si="21"/>
        <v>75</v>
      </c>
      <c r="AS24" s="241">
        <f t="shared" si="22"/>
        <v>81</v>
      </c>
      <c r="AT24" s="241">
        <f t="shared" si="23"/>
        <v>81</v>
      </c>
      <c r="AU24" s="241">
        <f t="shared" si="24"/>
        <v>0</v>
      </c>
      <c r="AV24" s="241">
        <f t="shared" si="25"/>
        <v>0</v>
      </c>
      <c r="AW24" s="241">
        <f t="shared" si="26"/>
        <v>0</v>
      </c>
      <c r="AX24" s="241">
        <f t="shared" si="27"/>
        <v>0</v>
      </c>
      <c r="AY24" s="241">
        <f t="shared" si="28"/>
        <v>0</v>
      </c>
      <c r="AZ24" s="241">
        <f t="shared" si="7"/>
        <v>0</v>
      </c>
      <c r="BA24" s="241">
        <f t="shared" si="8"/>
        <v>0</v>
      </c>
      <c r="BB24" s="241">
        <f t="shared" si="9"/>
        <v>0</v>
      </c>
      <c r="BC24" s="241">
        <f t="shared" si="10"/>
        <v>0</v>
      </c>
      <c r="BD24" s="241">
        <f t="shared" si="11"/>
        <v>0</v>
      </c>
      <c r="BE24" s="241">
        <f t="shared" si="12"/>
        <v>0</v>
      </c>
      <c r="BF24" s="241">
        <f t="shared" si="12"/>
        <v>0</v>
      </c>
      <c r="BG24" s="241"/>
      <c r="BH24" s="241"/>
      <c r="BI24" s="324">
        <f t="shared" si="1"/>
        <v>4.1380952380952379E-2</v>
      </c>
      <c r="BJ24" s="324">
        <f t="shared" si="29"/>
        <v>1.1523809523809523E-2</v>
      </c>
      <c r="BK24" s="324">
        <f t="shared" si="30"/>
        <v>1.9666666666666666E-2</v>
      </c>
      <c r="BL24" s="324">
        <f t="shared" si="31"/>
        <v>3.6333333333333336E-2</v>
      </c>
      <c r="BM24" s="324">
        <f t="shared" si="32"/>
        <v>4.1904761904761906E-3</v>
      </c>
      <c r="BN24" s="324">
        <f t="shared" si="33"/>
        <v>8.8571428571428568E-3</v>
      </c>
      <c r="BO24" s="324">
        <f t="shared" si="34"/>
        <v>8.8809523809523817E-3</v>
      </c>
      <c r="BP24" s="324">
        <f t="shared" si="35"/>
        <v>3.5714285714285713E-3</v>
      </c>
      <c r="BQ24" s="324">
        <f t="shared" si="36"/>
        <v>3.8571428571428572E-3</v>
      </c>
      <c r="BR24" s="324">
        <f t="shared" si="37"/>
        <v>3.8571428571428572E-3</v>
      </c>
      <c r="BS24" s="324">
        <f t="shared" si="38"/>
        <v>0</v>
      </c>
      <c r="BT24" s="324">
        <f t="shared" si="39"/>
        <v>0</v>
      </c>
      <c r="BU24" s="324">
        <f t="shared" si="40"/>
        <v>0</v>
      </c>
      <c r="BV24" s="324">
        <f t="shared" si="41"/>
        <v>0</v>
      </c>
      <c r="BW24" s="324">
        <f t="shared" si="42"/>
        <v>0</v>
      </c>
      <c r="BX24" s="324">
        <f t="shared" si="43"/>
        <v>0</v>
      </c>
      <c r="BY24" s="324">
        <f t="shared" si="44"/>
        <v>0</v>
      </c>
      <c r="BZ24" s="324">
        <f t="shared" si="45"/>
        <v>0</v>
      </c>
      <c r="CA24" s="324">
        <f t="shared" si="46"/>
        <v>0</v>
      </c>
      <c r="CB24" s="324">
        <f t="shared" si="47"/>
        <v>0</v>
      </c>
      <c r="CC24" s="324">
        <f t="shared" si="48"/>
        <v>0</v>
      </c>
      <c r="CD24" s="324">
        <f t="shared" si="49"/>
        <v>0</v>
      </c>
      <c r="CK24" s="527" t="s">
        <v>994</v>
      </c>
      <c r="CL24" s="530">
        <v>3</v>
      </c>
      <c r="CM24" s="529">
        <v>0</v>
      </c>
      <c r="CN24" s="529">
        <v>6</v>
      </c>
      <c r="CO24" s="529">
        <v>1</v>
      </c>
      <c r="CP24" s="529">
        <v>1</v>
      </c>
      <c r="CQ24" s="529">
        <v>0</v>
      </c>
      <c r="CR24" s="529">
        <v>0</v>
      </c>
      <c r="CS24" s="529">
        <v>0</v>
      </c>
      <c r="CT24" s="529">
        <v>0</v>
      </c>
      <c r="CU24" s="529">
        <v>0</v>
      </c>
      <c r="CV24" s="529">
        <v>0</v>
      </c>
      <c r="CW24" s="529">
        <v>0</v>
      </c>
      <c r="CX24" s="529">
        <v>0</v>
      </c>
      <c r="CY24" s="529">
        <v>0</v>
      </c>
      <c r="CZ24" s="529">
        <v>0</v>
      </c>
      <c r="DA24" s="529">
        <v>0</v>
      </c>
      <c r="DB24" s="529">
        <v>0</v>
      </c>
      <c r="DC24" s="531">
        <v>0</v>
      </c>
      <c r="DD24" s="323"/>
      <c r="DE24" s="137">
        <v>41866</v>
      </c>
      <c r="DF24" s="241">
        <f t="shared" si="50"/>
        <v>9</v>
      </c>
      <c r="DG24" s="241">
        <f t="shared" si="51"/>
        <v>0</v>
      </c>
      <c r="DH24" s="241">
        <f t="shared" si="52"/>
        <v>9</v>
      </c>
      <c r="DI24" s="241">
        <f t="shared" si="53"/>
        <v>5</v>
      </c>
      <c r="DJ24" s="241">
        <f t="shared" si="54"/>
        <v>3</v>
      </c>
      <c r="DK24" s="241">
        <f t="shared" si="55"/>
        <v>12</v>
      </c>
      <c r="DL24" s="241">
        <f t="shared" si="56"/>
        <v>0</v>
      </c>
      <c r="DM24" s="241">
        <f t="shared" si="57"/>
        <v>0</v>
      </c>
      <c r="DN24" s="241">
        <f t="shared" si="58"/>
        <v>0</v>
      </c>
      <c r="DO24" s="241">
        <f t="shared" si="59"/>
        <v>0</v>
      </c>
      <c r="DP24" s="241">
        <f t="shared" si="60"/>
        <v>0</v>
      </c>
      <c r="DQ24" s="241">
        <f t="shared" si="61"/>
        <v>0</v>
      </c>
      <c r="DR24" s="241">
        <f t="shared" si="62"/>
        <v>0</v>
      </c>
      <c r="DS24" s="241">
        <f t="shared" si="63"/>
        <v>0</v>
      </c>
    </row>
    <row r="25" spans="1:123" x14ac:dyDescent="0.2">
      <c r="A25" s="585" t="s">
        <v>995</v>
      </c>
      <c r="B25" s="586">
        <v>303</v>
      </c>
      <c r="C25" s="597">
        <v>5</v>
      </c>
      <c r="D25" s="597">
        <v>55</v>
      </c>
      <c r="E25" s="597">
        <v>6</v>
      </c>
      <c r="F25" s="597">
        <v>343</v>
      </c>
      <c r="G25" s="597">
        <v>76</v>
      </c>
      <c r="H25" s="597">
        <v>36</v>
      </c>
      <c r="I25" s="597">
        <v>0</v>
      </c>
      <c r="J25" s="587">
        <v>0</v>
      </c>
      <c r="K25" s="502"/>
      <c r="L25" s="502"/>
      <c r="M25" s="527" t="s">
        <v>995</v>
      </c>
      <c r="N25" s="530">
        <v>279</v>
      </c>
      <c r="O25" s="529">
        <v>21</v>
      </c>
      <c r="P25" s="529">
        <v>79</v>
      </c>
      <c r="Q25" s="529">
        <v>120</v>
      </c>
      <c r="R25" s="529">
        <v>14</v>
      </c>
      <c r="S25" s="529">
        <v>35</v>
      </c>
      <c r="T25" s="529">
        <v>18</v>
      </c>
      <c r="U25" s="529">
        <v>1</v>
      </c>
      <c r="V25" s="529">
        <v>15</v>
      </c>
      <c r="W25" s="529">
        <v>48</v>
      </c>
      <c r="X25" s="529">
        <v>0</v>
      </c>
      <c r="Y25" s="529">
        <v>0</v>
      </c>
      <c r="Z25" s="529">
        <v>0</v>
      </c>
      <c r="AA25" s="529">
        <v>0</v>
      </c>
      <c r="AB25" s="529">
        <v>0</v>
      </c>
      <c r="AC25" s="529">
        <v>0</v>
      </c>
      <c r="AD25" s="529">
        <v>0</v>
      </c>
      <c r="AE25" s="529">
        <v>0</v>
      </c>
      <c r="AF25" s="529">
        <v>0</v>
      </c>
      <c r="AG25" s="529">
        <v>0</v>
      </c>
      <c r="AH25" s="529">
        <v>0</v>
      </c>
      <c r="AI25" s="531">
        <v>0</v>
      </c>
      <c r="AJ25" s="515"/>
      <c r="AK25" s="241">
        <f t="shared" si="14"/>
        <v>1148</v>
      </c>
      <c r="AL25" s="241">
        <f t="shared" si="15"/>
        <v>263</v>
      </c>
      <c r="AM25" s="241">
        <f t="shared" si="16"/>
        <v>492</v>
      </c>
      <c r="AN25" s="241">
        <f t="shared" si="17"/>
        <v>883</v>
      </c>
      <c r="AO25" s="241">
        <f t="shared" si="18"/>
        <v>102</v>
      </c>
      <c r="AP25" s="241">
        <f t="shared" si="19"/>
        <v>221</v>
      </c>
      <c r="AQ25" s="241">
        <f t="shared" si="20"/>
        <v>204.5</v>
      </c>
      <c r="AR25" s="241">
        <f t="shared" si="21"/>
        <v>76</v>
      </c>
      <c r="AS25" s="241">
        <f t="shared" si="22"/>
        <v>96</v>
      </c>
      <c r="AT25" s="241">
        <f t="shared" si="23"/>
        <v>129</v>
      </c>
      <c r="AU25" s="241">
        <f t="shared" si="24"/>
        <v>0</v>
      </c>
      <c r="AV25" s="241">
        <f t="shared" si="25"/>
        <v>0</v>
      </c>
      <c r="AW25" s="241">
        <f t="shared" si="26"/>
        <v>0</v>
      </c>
      <c r="AX25" s="241">
        <f t="shared" si="27"/>
        <v>0</v>
      </c>
      <c r="AY25" s="241">
        <f t="shared" si="28"/>
        <v>0</v>
      </c>
      <c r="AZ25" s="241">
        <f t="shared" si="7"/>
        <v>0</v>
      </c>
      <c r="BA25" s="241">
        <f t="shared" si="8"/>
        <v>0</v>
      </c>
      <c r="BB25" s="241">
        <f t="shared" si="9"/>
        <v>0</v>
      </c>
      <c r="BC25" s="241">
        <f t="shared" si="10"/>
        <v>0</v>
      </c>
      <c r="BD25" s="241">
        <f t="shared" si="11"/>
        <v>0</v>
      </c>
      <c r="BE25" s="241">
        <f t="shared" si="12"/>
        <v>0</v>
      </c>
      <c r="BF25" s="241">
        <f t="shared" si="12"/>
        <v>0</v>
      </c>
      <c r="BG25" s="241"/>
      <c r="BH25" s="241"/>
      <c r="BI25" s="324">
        <f t="shared" si="1"/>
        <v>5.4666666666666669E-2</v>
      </c>
      <c r="BJ25" s="324">
        <f t="shared" si="29"/>
        <v>1.2523809523809524E-2</v>
      </c>
      <c r="BK25" s="324">
        <f t="shared" si="30"/>
        <v>2.3428571428571427E-2</v>
      </c>
      <c r="BL25" s="324">
        <f t="shared" si="31"/>
        <v>4.2047619047619049E-2</v>
      </c>
      <c r="BM25" s="324">
        <f t="shared" si="32"/>
        <v>4.8571428571428567E-3</v>
      </c>
      <c r="BN25" s="324">
        <f t="shared" si="33"/>
        <v>1.0523809523809524E-2</v>
      </c>
      <c r="BO25" s="324">
        <f t="shared" si="34"/>
        <v>9.7380952380952384E-3</v>
      </c>
      <c r="BP25" s="324">
        <f t="shared" si="35"/>
        <v>3.619047619047619E-3</v>
      </c>
      <c r="BQ25" s="324">
        <f t="shared" si="36"/>
        <v>4.5714285714285718E-3</v>
      </c>
      <c r="BR25" s="324">
        <f t="shared" si="37"/>
        <v>6.1428571428571426E-3</v>
      </c>
      <c r="BS25" s="324">
        <f t="shared" si="38"/>
        <v>0</v>
      </c>
      <c r="BT25" s="324">
        <f t="shared" si="39"/>
        <v>0</v>
      </c>
      <c r="BU25" s="324">
        <f t="shared" si="40"/>
        <v>0</v>
      </c>
      <c r="BV25" s="324">
        <f t="shared" si="41"/>
        <v>0</v>
      </c>
      <c r="BW25" s="324">
        <f t="shared" si="42"/>
        <v>0</v>
      </c>
      <c r="BX25" s="324">
        <f t="shared" si="43"/>
        <v>0</v>
      </c>
      <c r="BY25" s="324">
        <f t="shared" si="44"/>
        <v>0</v>
      </c>
      <c r="BZ25" s="324">
        <f t="shared" si="45"/>
        <v>0</v>
      </c>
      <c r="CA25" s="324">
        <f t="shared" si="46"/>
        <v>0</v>
      </c>
      <c r="CB25" s="324">
        <f t="shared" si="47"/>
        <v>0</v>
      </c>
      <c r="CC25" s="324">
        <f t="shared" si="48"/>
        <v>0</v>
      </c>
      <c r="CD25" s="324">
        <f t="shared" si="49"/>
        <v>0</v>
      </c>
      <c r="CK25" s="527" t="s">
        <v>995</v>
      </c>
      <c r="CL25" s="530">
        <v>3</v>
      </c>
      <c r="CM25" s="529">
        <v>1</v>
      </c>
      <c r="CN25" s="529">
        <v>2</v>
      </c>
      <c r="CO25" s="529">
        <v>0</v>
      </c>
      <c r="CP25" s="529">
        <v>0</v>
      </c>
      <c r="CQ25" s="529">
        <v>3</v>
      </c>
      <c r="CR25" s="529">
        <v>0</v>
      </c>
      <c r="CS25" s="529">
        <v>0</v>
      </c>
      <c r="CT25" s="529">
        <v>0</v>
      </c>
      <c r="CU25" s="529">
        <v>0</v>
      </c>
      <c r="CV25" s="529">
        <v>0</v>
      </c>
      <c r="CW25" s="529">
        <v>0</v>
      </c>
      <c r="CX25" s="529">
        <v>0</v>
      </c>
      <c r="CY25" s="529">
        <v>0</v>
      </c>
      <c r="CZ25" s="529">
        <v>0</v>
      </c>
      <c r="DA25" s="529">
        <v>0</v>
      </c>
      <c r="DB25" s="529">
        <v>0</v>
      </c>
      <c r="DC25" s="531">
        <v>0</v>
      </c>
      <c r="DD25" s="323"/>
      <c r="DE25" s="137">
        <v>41867</v>
      </c>
      <c r="DF25" s="241">
        <f t="shared" si="50"/>
        <v>12</v>
      </c>
      <c r="DG25" s="241">
        <f t="shared" si="51"/>
        <v>1</v>
      </c>
      <c r="DH25" s="241">
        <f t="shared" si="52"/>
        <v>11</v>
      </c>
      <c r="DI25" s="241">
        <f t="shared" si="53"/>
        <v>5</v>
      </c>
      <c r="DJ25" s="241">
        <f t="shared" si="54"/>
        <v>3</v>
      </c>
      <c r="DK25" s="241">
        <f t="shared" si="55"/>
        <v>15</v>
      </c>
      <c r="DL25" s="241">
        <f t="shared" si="56"/>
        <v>0</v>
      </c>
      <c r="DM25" s="241">
        <f t="shared" si="57"/>
        <v>0</v>
      </c>
      <c r="DN25" s="241">
        <f t="shared" si="58"/>
        <v>0</v>
      </c>
      <c r="DO25" s="241">
        <f t="shared" si="59"/>
        <v>0</v>
      </c>
      <c r="DP25" s="241">
        <f t="shared" si="60"/>
        <v>0</v>
      </c>
      <c r="DQ25" s="241">
        <f t="shared" si="61"/>
        <v>0</v>
      </c>
      <c r="DR25" s="241">
        <f t="shared" si="62"/>
        <v>0</v>
      </c>
      <c r="DS25" s="241">
        <f t="shared" si="63"/>
        <v>0</v>
      </c>
    </row>
    <row r="26" spans="1:123" x14ac:dyDescent="0.2">
      <c r="A26" s="585" t="s">
        <v>996</v>
      </c>
      <c r="B26" s="586">
        <v>198</v>
      </c>
      <c r="C26" s="597">
        <v>3</v>
      </c>
      <c r="D26" s="597">
        <v>44</v>
      </c>
      <c r="E26" s="597">
        <v>5</v>
      </c>
      <c r="F26" s="597">
        <v>156</v>
      </c>
      <c r="G26" s="597">
        <v>66</v>
      </c>
      <c r="H26" s="597">
        <v>39</v>
      </c>
      <c r="I26" s="597">
        <v>0</v>
      </c>
      <c r="J26" s="587">
        <v>0</v>
      </c>
      <c r="K26" s="502"/>
      <c r="L26" s="502"/>
      <c r="M26" s="527" t="s">
        <v>996</v>
      </c>
      <c r="N26" s="530">
        <v>178</v>
      </c>
      <c r="O26" s="529">
        <v>9</v>
      </c>
      <c r="P26" s="529">
        <v>67</v>
      </c>
      <c r="Q26" s="529">
        <v>102</v>
      </c>
      <c r="R26" s="529">
        <v>29</v>
      </c>
      <c r="S26" s="529">
        <v>106</v>
      </c>
      <c r="T26" s="529">
        <v>9</v>
      </c>
      <c r="U26" s="529">
        <v>20</v>
      </c>
      <c r="V26" s="529">
        <v>11</v>
      </c>
      <c r="W26" s="529">
        <v>9</v>
      </c>
      <c r="X26" s="529">
        <v>0</v>
      </c>
      <c r="Y26" s="529">
        <v>0</v>
      </c>
      <c r="Z26" s="529">
        <v>0</v>
      </c>
      <c r="AA26" s="529">
        <v>0</v>
      </c>
      <c r="AB26" s="529">
        <v>0</v>
      </c>
      <c r="AC26" s="529">
        <v>0</v>
      </c>
      <c r="AD26" s="529">
        <v>0</v>
      </c>
      <c r="AE26" s="529">
        <v>0</v>
      </c>
      <c r="AF26" s="529">
        <v>0</v>
      </c>
      <c r="AG26" s="529">
        <v>0</v>
      </c>
      <c r="AH26" s="529">
        <v>0</v>
      </c>
      <c r="AI26" s="531">
        <v>0</v>
      </c>
      <c r="AJ26" s="515"/>
      <c r="AK26" s="241">
        <f t="shared" si="14"/>
        <v>1326</v>
      </c>
      <c r="AL26" s="241">
        <f t="shared" si="15"/>
        <v>272</v>
      </c>
      <c r="AM26" s="241">
        <f t="shared" si="16"/>
        <v>559</v>
      </c>
      <c r="AN26" s="241">
        <f t="shared" si="17"/>
        <v>985</v>
      </c>
      <c r="AO26" s="241">
        <f t="shared" si="18"/>
        <v>131</v>
      </c>
      <c r="AP26" s="241">
        <f t="shared" si="19"/>
        <v>327</v>
      </c>
      <c r="AQ26" s="241">
        <f t="shared" si="20"/>
        <v>213.5</v>
      </c>
      <c r="AR26" s="241">
        <f t="shared" si="21"/>
        <v>96</v>
      </c>
      <c r="AS26" s="241">
        <f t="shared" si="22"/>
        <v>107</v>
      </c>
      <c r="AT26" s="241">
        <f t="shared" si="23"/>
        <v>138</v>
      </c>
      <c r="AU26" s="241">
        <f t="shared" si="24"/>
        <v>0</v>
      </c>
      <c r="AV26" s="241">
        <f t="shared" si="25"/>
        <v>0</v>
      </c>
      <c r="AW26" s="241">
        <f t="shared" si="26"/>
        <v>0</v>
      </c>
      <c r="AX26" s="241">
        <f t="shared" si="27"/>
        <v>0</v>
      </c>
      <c r="AY26" s="241">
        <f t="shared" si="28"/>
        <v>0</v>
      </c>
      <c r="AZ26" s="241">
        <f t="shared" si="7"/>
        <v>0</v>
      </c>
      <c r="BA26" s="241">
        <f t="shared" si="8"/>
        <v>0</v>
      </c>
      <c r="BB26" s="241">
        <f t="shared" si="9"/>
        <v>0</v>
      </c>
      <c r="BC26" s="241">
        <f t="shared" si="10"/>
        <v>0</v>
      </c>
      <c r="BD26" s="241">
        <f t="shared" si="11"/>
        <v>0</v>
      </c>
      <c r="BE26" s="241">
        <f t="shared" si="12"/>
        <v>0</v>
      </c>
      <c r="BF26" s="241">
        <f t="shared" si="12"/>
        <v>0</v>
      </c>
      <c r="BG26" s="241"/>
      <c r="BH26" s="241"/>
      <c r="BI26" s="324">
        <f t="shared" si="1"/>
        <v>6.3142857142857139E-2</v>
      </c>
      <c r="BJ26" s="324">
        <f t="shared" si="29"/>
        <v>1.2952380952380953E-2</v>
      </c>
      <c r="BK26" s="324">
        <f t="shared" si="30"/>
        <v>2.6619047619047619E-2</v>
      </c>
      <c r="BL26" s="324">
        <f t="shared" si="31"/>
        <v>4.6904761904761907E-2</v>
      </c>
      <c r="BM26" s="324">
        <f t="shared" si="32"/>
        <v>6.2380952380952379E-3</v>
      </c>
      <c r="BN26" s="324">
        <f t="shared" si="33"/>
        <v>1.5571428571428571E-2</v>
      </c>
      <c r="BO26" s="324">
        <f t="shared" si="34"/>
        <v>1.0166666666666666E-2</v>
      </c>
      <c r="BP26" s="324">
        <f t="shared" si="35"/>
        <v>4.5714285714285718E-3</v>
      </c>
      <c r="BQ26" s="324">
        <f t="shared" si="36"/>
        <v>5.0952380952380954E-3</v>
      </c>
      <c r="BR26" s="324">
        <f t="shared" si="37"/>
        <v>6.5714285714285718E-3</v>
      </c>
      <c r="BS26" s="324">
        <f t="shared" si="38"/>
        <v>0</v>
      </c>
      <c r="BT26" s="324">
        <f t="shared" si="39"/>
        <v>0</v>
      </c>
      <c r="BU26" s="324">
        <f t="shared" si="40"/>
        <v>0</v>
      </c>
      <c r="BV26" s="324">
        <f t="shared" si="41"/>
        <v>0</v>
      </c>
      <c r="BW26" s="324">
        <f t="shared" si="42"/>
        <v>0</v>
      </c>
      <c r="BX26" s="324">
        <f t="shared" si="43"/>
        <v>0</v>
      </c>
      <c r="BY26" s="324">
        <f t="shared" si="44"/>
        <v>0</v>
      </c>
      <c r="BZ26" s="324">
        <f t="shared" si="45"/>
        <v>0</v>
      </c>
      <c r="CA26" s="324">
        <f t="shared" si="46"/>
        <v>0</v>
      </c>
      <c r="CB26" s="324">
        <f t="shared" si="47"/>
        <v>0</v>
      </c>
      <c r="CC26" s="324">
        <f t="shared" si="48"/>
        <v>0</v>
      </c>
      <c r="CD26" s="324">
        <f t="shared" si="49"/>
        <v>0</v>
      </c>
      <c r="CK26" s="527" t="s">
        <v>996</v>
      </c>
      <c r="CL26" s="530">
        <v>0</v>
      </c>
      <c r="CM26" s="529">
        <v>3</v>
      </c>
      <c r="CN26" s="529">
        <v>4</v>
      </c>
      <c r="CO26" s="529">
        <v>0</v>
      </c>
      <c r="CP26" s="529">
        <v>2</v>
      </c>
      <c r="CQ26" s="529">
        <v>3</v>
      </c>
      <c r="CR26" s="529">
        <v>0</v>
      </c>
      <c r="CS26" s="529">
        <v>0</v>
      </c>
      <c r="CT26" s="529">
        <v>0</v>
      </c>
      <c r="CU26" s="529">
        <v>0</v>
      </c>
      <c r="CV26" s="529">
        <v>0</v>
      </c>
      <c r="CW26" s="529">
        <v>0</v>
      </c>
      <c r="CX26" s="529">
        <v>0</v>
      </c>
      <c r="CY26" s="529">
        <v>0</v>
      </c>
      <c r="CZ26" s="529">
        <v>0</v>
      </c>
      <c r="DA26" s="529">
        <v>0</v>
      </c>
      <c r="DB26" s="529">
        <v>0</v>
      </c>
      <c r="DC26" s="531">
        <v>0</v>
      </c>
      <c r="DD26" s="323"/>
      <c r="DE26" s="137">
        <v>41868</v>
      </c>
      <c r="DF26" s="241">
        <f t="shared" si="50"/>
        <v>12</v>
      </c>
      <c r="DG26" s="241">
        <f t="shared" ref="DG26:DG89" si="64">DG25+CM26</f>
        <v>4</v>
      </c>
      <c r="DH26" s="241">
        <f t="shared" ref="DH26:DH89" si="65">DH25+CN26</f>
        <v>15</v>
      </c>
      <c r="DI26" s="241">
        <f t="shared" ref="DI26:DI89" si="66">DI25+CO26</f>
        <v>5</v>
      </c>
      <c r="DJ26" s="241">
        <f t="shared" ref="DJ26:DJ89" si="67">DJ25+CP26</f>
        <v>5</v>
      </c>
      <c r="DK26" s="241">
        <f t="shared" ref="DK26:DK89" si="68">DK25+CQ26</f>
        <v>18</v>
      </c>
      <c r="DL26" s="241">
        <f t="shared" ref="DL26:DL89" si="69">DL25+CR26</f>
        <v>0</v>
      </c>
      <c r="DM26" s="241">
        <f t="shared" ref="DM26:DM89" si="70">DM25+CS26</f>
        <v>0</v>
      </c>
      <c r="DN26" s="241">
        <f t="shared" ref="DN26:DN89" si="71">DN25+CT26</f>
        <v>0</v>
      </c>
      <c r="DO26" s="241">
        <f t="shared" ref="DO26:DO89" si="72">DO25+CU26</f>
        <v>0</v>
      </c>
      <c r="DP26" s="241">
        <f t="shared" ref="DP26:DP89" si="73">DP25+CV26</f>
        <v>0</v>
      </c>
      <c r="DQ26" s="241">
        <f t="shared" ref="DQ26:DQ89" si="74">DQ25+CW26</f>
        <v>0</v>
      </c>
      <c r="DR26" s="241">
        <f t="shared" ref="DR26:DR89" si="75">DR25+CX26</f>
        <v>0</v>
      </c>
      <c r="DS26" s="241">
        <f t="shared" ref="DS26:DS89" si="76">DS25+CY26</f>
        <v>0</v>
      </c>
    </row>
    <row r="27" spans="1:123" x14ac:dyDescent="0.2">
      <c r="A27" s="585" t="s">
        <v>997</v>
      </c>
      <c r="B27" s="586">
        <v>164</v>
      </c>
      <c r="C27" s="597">
        <v>3</v>
      </c>
      <c r="D27" s="597">
        <v>25.5</v>
      </c>
      <c r="E27" s="597">
        <v>2.5</v>
      </c>
      <c r="F27" s="597">
        <v>147.5</v>
      </c>
      <c r="G27" s="597">
        <v>53</v>
      </c>
      <c r="H27" s="597">
        <v>26.5</v>
      </c>
      <c r="I27" s="597">
        <v>0</v>
      </c>
      <c r="J27" s="587">
        <v>0</v>
      </c>
      <c r="K27" s="502"/>
      <c r="L27" s="502"/>
      <c r="M27" s="527" t="s">
        <v>997</v>
      </c>
      <c r="N27" s="530">
        <v>149</v>
      </c>
      <c r="O27" s="529">
        <v>63</v>
      </c>
      <c r="P27" s="529">
        <v>114</v>
      </c>
      <c r="Q27" s="529">
        <v>76</v>
      </c>
      <c r="R27" s="529">
        <v>33</v>
      </c>
      <c r="S27" s="529">
        <v>77</v>
      </c>
      <c r="T27" s="529">
        <v>21</v>
      </c>
      <c r="U27" s="529">
        <v>83</v>
      </c>
      <c r="V27" s="529">
        <v>27</v>
      </c>
      <c r="W27" s="529">
        <v>24</v>
      </c>
      <c r="X27" s="529">
        <v>0</v>
      </c>
      <c r="Y27" s="529">
        <v>0</v>
      </c>
      <c r="Z27" s="529">
        <v>0</v>
      </c>
      <c r="AA27" s="529">
        <v>0</v>
      </c>
      <c r="AB27" s="529">
        <v>0</v>
      </c>
      <c r="AC27" s="529">
        <v>0</v>
      </c>
      <c r="AD27" s="529">
        <v>0</v>
      </c>
      <c r="AE27" s="529">
        <v>0</v>
      </c>
      <c r="AF27" s="529">
        <v>0</v>
      </c>
      <c r="AG27" s="529">
        <v>0</v>
      </c>
      <c r="AH27" s="529">
        <v>0</v>
      </c>
      <c r="AI27" s="531">
        <v>0</v>
      </c>
      <c r="AJ27" s="515"/>
      <c r="AK27" s="241">
        <f t="shared" si="14"/>
        <v>1475</v>
      </c>
      <c r="AL27" s="241">
        <f t="shared" si="15"/>
        <v>335</v>
      </c>
      <c r="AM27" s="241">
        <f t="shared" si="16"/>
        <v>673</v>
      </c>
      <c r="AN27" s="241">
        <f t="shared" si="17"/>
        <v>1061</v>
      </c>
      <c r="AO27" s="241">
        <f t="shared" si="18"/>
        <v>164</v>
      </c>
      <c r="AP27" s="241">
        <f t="shared" si="19"/>
        <v>404</v>
      </c>
      <c r="AQ27" s="241">
        <f t="shared" si="20"/>
        <v>234.5</v>
      </c>
      <c r="AR27" s="241">
        <f t="shared" si="21"/>
        <v>179</v>
      </c>
      <c r="AS27" s="241">
        <f t="shared" si="22"/>
        <v>134</v>
      </c>
      <c r="AT27" s="241">
        <f t="shared" si="23"/>
        <v>162</v>
      </c>
      <c r="AU27" s="241">
        <f t="shared" si="24"/>
        <v>0</v>
      </c>
      <c r="AV27" s="241">
        <f t="shared" si="25"/>
        <v>0</v>
      </c>
      <c r="AW27" s="241">
        <f t="shared" si="26"/>
        <v>0</v>
      </c>
      <c r="AX27" s="241">
        <f t="shared" si="27"/>
        <v>0</v>
      </c>
      <c r="AY27" s="241">
        <f t="shared" si="28"/>
        <v>0</v>
      </c>
      <c r="AZ27" s="241">
        <f t="shared" si="7"/>
        <v>0</v>
      </c>
      <c r="BA27" s="241">
        <f t="shared" si="8"/>
        <v>0</v>
      </c>
      <c r="BB27" s="241">
        <f t="shared" si="9"/>
        <v>0</v>
      </c>
      <c r="BC27" s="241">
        <f t="shared" si="10"/>
        <v>0</v>
      </c>
      <c r="BD27" s="241">
        <f t="shared" si="11"/>
        <v>0</v>
      </c>
      <c r="BE27" s="241">
        <f t="shared" si="12"/>
        <v>0</v>
      </c>
      <c r="BF27" s="241">
        <f t="shared" si="12"/>
        <v>0</v>
      </c>
      <c r="BG27" s="241"/>
      <c r="BH27" s="241"/>
      <c r="BI27" s="324">
        <f t="shared" si="1"/>
        <v>7.0238095238095238E-2</v>
      </c>
      <c r="BJ27" s="324">
        <f t="shared" si="29"/>
        <v>1.5952380952380954E-2</v>
      </c>
      <c r="BK27" s="324">
        <f t="shared" si="30"/>
        <v>3.2047619047619047E-2</v>
      </c>
      <c r="BL27" s="324">
        <f t="shared" si="31"/>
        <v>5.0523809523809526E-2</v>
      </c>
      <c r="BM27" s="324">
        <f t="shared" si="32"/>
        <v>7.8095238095238096E-3</v>
      </c>
      <c r="BN27" s="324">
        <f t="shared" si="33"/>
        <v>1.9238095238095238E-2</v>
      </c>
      <c r="BO27" s="324">
        <f t="shared" si="34"/>
        <v>1.1166666666666667E-2</v>
      </c>
      <c r="BP27" s="324">
        <f t="shared" si="35"/>
        <v>8.5238095238095238E-3</v>
      </c>
      <c r="BQ27" s="324">
        <f t="shared" si="36"/>
        <v>6.3809523809523813E-3</v>
      </c>
      <c r="BR27" s="324">
        <f t="shared" si="37"/>
        <v>7.7142857142857143E-3</v>
      </c>
      <c r="BS27" s="324">
        <f t="shared" si="38"/>
        <v>0</v>
      </c>
      <c r="BT27" s="324">
        <f t="shared" si="39"/>
        <v>0</v>
      </c>
      <c r="BU27" s="324">
        <f t="shared" si="40"/>
        <v>0</v>
      </c>
      <c r="BV27" s="324">
        <f t="shared" si="41"/>
        <v>0</v>
      </c>
      <c r="BW27" s="324">
        <f t="shared" si="42"/>
        <v>0</v>
      </c>
      <c r="BX27" s="324">
        <f t="shared" si="43"/>
        <v>0</v>
      </c>
      <c r="BY27" s="324">
        <f t="shared" si="44"/>
        <v>0</v>
      </c>
      <c r="BZ27" s="324">
        <f t="shared" si="45"/>
        <v>0</v>
      </c>
      <c r="CA27" s="324">
        <f t="shared" si="46"/>
        <v>0</v>
      </c>
      <c r="CB27" s="324">
        <f t="shared" si="47"/>
        <v>0</v>
      </c>
      <c r="CC27" s="324">
        <f t="shared" si="48"/>
        <v>0</v>
      </c>
      <c r="CD27" s="324">
        <f t="shared" si="49"/>
        <v>0</v>
      </c>
      <c r="CK27" s="527" t="s">
        <v>997</v>
      </c>
      <c r="CL27" s="530">
        <v>3</v>
      </c>
      <c r="CM27" s="529">
        <v>2</v>
      </c>
      <c r="CN27" s="529">
        <v>6</v>
      </c>
      <c r="CO27" s="529">
        <v>2</v>
      </c>
      <c r="CP27" s="529">
        <v>0</v>
      </c>
      <c r="CQ27" s="529">
        <v>2</v>
      </c>
      <c r="CR27" s="529">
        <v>0</v>
      </c>
      <c r="CS27" s="529">
        <v>0</v>
      </c>
      <c r="CT27" s="529">
        <v>0</v>
      </c>
      <c r="CU27" s="529">
        <v>0</v>
      </c>
      <c r="CV27" s="529">
        <v>0</v>
      </c>
      <c r="CW27" s="529">
        <v>0</v>
      </c>
      <c r="CX27" s="529">
        <v>0</v>
      </c>
      <c r="CY27" s="529">
        <v>0</v>
      </c>
      <c r="CZ27" s="529">
        <v>0</v>
      </c>
      <c r="DA27" s="529">
        <v>0</v>
      </c>
      <c r="DB27" s="529">
        <v>0</v>
      </c>
      <c r="DC27" s="531">
        <v>0</v>
      </c>
      <c r="DD27" s="323"/>
      <c r="DE27" s="137">
        <v>41869</v>
      </c>
      <c r="DF27" s="241">
        <f t="shared" si="50"/>
        <v>15</v>
      </c>
      <c r="DG27" s="241">
        <f t="shared" si="64"/>
        <v>6</v>
      </c>
      <c r="DH27" s="241">
        <f t="shared" si="65"/>
        <v>21</v>
      </c>
      <c r="DI27" s="241">
        <f t="shared" si="66"/>
        <v>7</v>
      </c>
      <c r="DJ27" s="241">
        <f t="shared" si="67"/>
        <v>5</v>
      </c>
      <c r="DK27" s="241">
        <f t="shared" si="68"/>
        <v>20</v>
      </c>
      <c r="DL27" s="241">
        <f t="shared" si="69"/>
        <v>0</v>
      </c>
      <c r="DM27" s="241">
        <f t="shared" si="70"/>
        <v>0</v>
      </c>
      <c r="DN27" s="241">
        <f t="shared" si="71"/>
        <v>0</v>
      </c>
      <c r="DO27" s="241">
        <f t="shared" si="72"/>
        <v>0</v>
      </c>
      <c r="DP27" s="241">
        <f t="shared" si="73"/>
        <v>0</v>
      </c>
      <c r="DQ27" s="241">
        <f t="shared" si="74"/>
        <v>0</v>
      </c>
      <c r="DR27" s="241">
        <f t="shared" si="75"/>
        <v>0</v>
      </c>
      <c r="DS27" s="241">
        <f t="shared" si="76"/>
        <v>0</v>
      </c>
    </row>
    <row r="28" spans="1:123" x14ac:dyDescent="0.2">
      <c r="A28" s="585" t="s">
        <v>998</v>
      </c>
      <c r="B28" s="586">
        <v>132</v>
      </c>
      <c r="C28" s="597">
        <v>4</v>
      </c>
      <c r="D28" s="597">
        <v>7</v>
      </c>
      <c r="E28" s="597">
        <v>1</v>
      </c>
      <c r="F28" s="597">
        <v>121</v>
      </c>
      <c r="G28" s="597">
        <v>15</v>
      </c>
      <c r="H28" s="597">
        <v>26</v>
      </c>
      <c r="I28" s="597">
        <v>0</v>
      </c>
      <c r="J28" s="587">
        <v>0</v>
      </c>
      <c r="K28" s="502"/>
      <c r="L28" s="502"/>
      <c r="M28" s="527" t="s">
        <v>998</v>
      </c>
      <c r="N28" s="530">
        <v>120</v>
      </c>
      <c r="O28" s="529">
        <v>93</v>
      </c>
      <c r="P28" s="529">
        <v>69</v>
      </c>
      <c r="Q28" s="529">
        <v>62</v>
      </c>
      <c r="R28" s="529">
        <v>19</v>
      </c>
      <c r="S28" s="529">
        <v>51</v>
      </c>
      <c r="T28" s="529">
        <v>13</v>
      </c>
      <c r="U28" s="529">
        <v>63</v>
      </c>
      <c r="V28" s="529">
        <v>16</v>
      </c>
      <c r="W28" s="529">
        <v>9</v>
      </c>
      <c r="X28" s="529">
        <v>0</v>
      </c>
      <c r="Y28" s="529">
        <v>0</v>
      </c>
      <c r="Z28" s="529">
        <v>0</v>
      </c>
      <c r="AA28" s="529">
        <v>0</v>
      </c>
      <c r="AB28" s="529">
        <v>0</v>
      </c>
      <c r="AC28" s="529">
        <v>0</v>
      </c>
      <c r="AD28" s="529">
        <v>0</v>
      </c>
      <c r="AE28" s="529">
        <v>0</v>
      </c>
      <c r="AF28" s="529">
        <v>0</v>
      </c>
      <c r="AG28" s="529">
        <v>0</v>
      </c>
      <c r="AH28" s="529">
        <v>0</v>
      </c>
      <c r="AI28" s="531">
        <v>0</v>
      </c>
      <c r="AJ28" s="515"/>
      <c r="AK28" s="241">
        <f t="shared" si="14"/>
        <v>1595</v>
      </c>
      <c r="AL28" s="241">
        <f t="shared" si="15"/>
        <v>428</v>
      </c>
      <c r="AM28" s="241">
        <f t="shared" si="16"/>
        <v>742</v>
      </c>
      <c r="AN28" s="241">
        <f t="shared" si="17"/>
        <v>1123</v>
      </c>
      <c r="AO28" s="241">
        <f t="shared" si="18"/>
        <v>183</v>
      </c>
      <c r="AP28" s="241">
        <f t="shared" si="19"/>
        <v>455</v>
      </c>
      <c r="AQ28" s="241">
        <f t="shared" si="20"/>
        <v>247.5</v>
      </c>
      <c r="AR28" s="241">
        <f t="shared" si="21"/>
        <v>242</v>
      </c>
      <c r="AS28" s="241">
        <f t="shared" si="22"/>
        <v>150</v>
      </c>
      <c r="AT28" s="241">
        <f t="shared" si="23"/>
        <v>171</v>
      </c>
      <c r="AU28" s="241">
        <f t="shared" si="24"/>
        <v>0</v>
      </c>
      <c r="AV28" s="241">
        <f t="shared" si="25"/>
        <v>0</v>
      </c>
      <c r="AW28" s="241">
        <f t="shared" si="26"/>
        <v>0</v>
      </c>
      <c r="AX28" s="241">
        <f t="shared" si="27"/>
        <v>0</v>
      </c>
      <c r="AY28" s="241">
        <f t="shared" si="28"/>
        <v>0</v>
      </c>
      <c r="AZ28" s="241">
        <f t="shared" si="7"/>
        <v>0</v>
      </c>
      <c r="BA28" s="241">
        <f t="shared" si="8"/>
        <v>0</v>
      </c>
      <c r="BB28" s="241">
        <f t="shared" si="9"/>
        <v>0</v>
      </c>
      <c r="BC28" s="241">
        <f t="shared" si="10"/>
        <v>0</v>
      </c>
      <c r="BD28" s="241">
        <f t="shared" si="11"/>
        <v>0</v>
      </c>
      <c r="BE28" s="241">
        <f t="shared" si="12"/>
        <v>0</v>
      </c>
      <c r="BF28" s="241">
        <f t="shared" si="12"/>
        <v>0</v>
      </c>
      <c r="BG28" s="241"/>
      <c r="BH28" s="241"/>
      <c r="BI28" s="324">
        <f t="shared" si="1"/>
        <v>7.5952380952380952E-2</v>
      </c>
      <c r="BJ28" s="324">
        <f t="shared" si="29"/>
        <v>2.0380952380952382E-2</v>
      </c>
      <c r="BK28" s="324">
        <f t="shared" si="30"/>
        <v>3.5333333333333335E-2</v>
      </c>
      <c r="BL28" s="324">
        <f t="shared" si="31"/>
        <v>5.3476190476190476E-2</v>
      </c>
      <c r="BM28" s="324">
        <f t="shared" si="32"/>
        <v>8.7142857142857143E-3</v>
      </c>
      <c r="BN28" s="324">
        <f t="shared" si="33"/>
        <v>2.1666666666666667E-2</v>
      </c>
      <c r="BO28" s="324">
        <f t="shared" si="34"/>
        <v>1.1785714285714287E-2</v>
      </c>
      <c r="BP28" s="324">
        <f t="shared" si="35"/>
        <v>1.1523809523809523E-2</v>
      </c>
      <c r="BQ28" s="324">
        <f t="shared" si="36"/>
        <v>7.1428571428571426E-3</v>
      </c>
      <c r="BR28" s="324">
        <f t="shared" si="37"/>
        <v>8.1428571428571427E-3</v>
      </c>
      <c r="BS28" s="324">
        <f t="shared" si="38"/>
        <v>0</v>
      </c>
      <c r="BT28" s="324">
        <f t="shared" si="39"/>
        <v>0</v>
      </c>
      <c r="BU28" s="324">
        <f t="shared" si="40"/>
        <v>0</v>
      </c>
      <c r="BV28" s="324">
        <f t="shared" si="41"/>
        <v>0</v>
      </c>
      <c r="BW28" s="324">
        <f t="shared" si="42"/>
        <v>0</v>
      </c>
      <c r="BX28" s="324">
        <f t="shared" si="43"/>
        <v>0</v>
      </c>
      <c r="BY28" s="324">
        <f t="shared" si="44"/>
        <v>0</v>
      </c>
      <c r="BZ28" s="324">
        <f t="shared" si="45"/>
        <v>0</v>
      </c>
      <c r="CA28" s="324">
        <f t="shared" si="46"/>
        <v>0</v>
      </c>
      <c r="CB28" s="324">
        <f t="shared" si="47"/>
        <v>0</v>
      </c>
      <c r="CC28" s="324">
        <f t="shared" si="48"/>
        <v>0</v>
      </c>
      <c r="CD28" s="324">
        <f t="shared" si="49"/>
        <v>0</v>
      </c>
      <c r="CK28" s="527" t="s">
        <v>998</v>
      </c>
      <c r="CL28" s="530">
        <v>3</v>
      </c>
      <c r="CM28" s="529">
        <v>0</v>
      </c>
      <c r="CN28" s="529">
        <v>9</v>
      </c>
      <c r="CO28" s="529">
        <v>1</v>
      </c>
      <c r="CP28" s="529">
        <v>0</v>
      </c>
      <c r="CQ28" s="529">
        <v>16</v>
      </c>
      <c r="CR28" s="529">
        <v>0</v>
      </c>
      <c r="CS28" s="529">
        <v>0</v>
      </c>
      <c r="CT28" s="529">
        <v>0</v>
      </c>
      <c r="CU28" s="529">
        <v>0</v>
      </c>
      <c r="CV28" s="529">
        <v>0</v>
      </c>
      <c r="CW28" s="529">
        <v>0</v>
      </c>
      <c r="CX28" s="529">
        <v>0</v>
      </c>
      <c r="CY28" s="529">
        <v>0</v>
      </c>
      <c r="CZ28" s="529">
        <v>0</v>
      </c>
      <c r="DA28" s="529">
        <v>0</v>
      </c>
      <c r="DB28" s="529">
        <v>0</v>
      </c>
      <c r="DC28" s="531">
        <v>0</v>
      </c>
      <c r="DD28" s="323"/>
      <c r="DE28" s="137">
        <v>41870</v>
      </c>
      <c r="DF28" s="241">
        <f t="shared" si="50"/>
        <v>18</v>
      </c>
      <c r="DG28" s="241">
        <f t="shared" si="64"/>
        <v>6</v>
      </c>
      <c r="DH28" s="241">
        <f t="shared" si="65"/>
        <v>30</v>
      </c>
      <c r="DI28" s="241">
        <f t="shared" si="66"/>
        <v>8</v>
      </c>
      <c r="DJ28" s="241">
        <f t="shared" si="67"/>
        <v>5</v>
      </c>
      <c r="DK28" s="241">
        <f t="shared" si="68"/>
        <v>36</v>
      </c>
      <c r="DL28" s="241">
        <f t="shared" si="69"/>
        <v>0</v>
      </c>
      <c r="DM28" s="241">
        <f t="shared" si="70"/>
        <v>0</v>
      </c>
      <c r="DN28" s="241">
        <f t="shared" si="71"/>
        <v>0</v>
      </c>
      <c r="DO28" s="241">
        <f t="shared" si="72"/>
        <v>0</v>
      </c>
      <c r="DP28" s="241">
        <f t="shared" si="73"/>
        <v>0</v>
      </c>
      <c r="DQ28" s="241">
        <f t="shared" si="74"/>
        <v>0</v>
      </c>
      <c r="DR28" s="241">
        <f t="shared" si="75"/>
        <v>0</v>
      </c>
      <c r="DS28" s="241">
        <f t="shared" si="76"/>
        <v>0</v>
      </c>
    </row>
    <row r="29" spans="1:123" x14ac:dyDescent="0.2">
      <c r="A29" s="585" t="s">
        <v>999</v>
      </c>
      <c r="B29" s="586">
        <v>60</v>
      </c>
      <c r="C29" s="597">
        <v>4</v>
      </c>
      <c r="D29" s="597">
        <v>8</v>
      </c>
      <c r="E29" s="597">
        <v>3</v>
      </c>
      <c r="F29" s="597">
        <v>77</v>
      </c>
      <c r="G29" s="597">
        <v>36</v>
      </c>
      <c r="H29" s="597">
        <v>22</v>
      </c>
      <c r="I29" s="597">
        <v>0</v>
      </c>
      <c r="J29" s="587">
        <v>0</v>
      </c>
      <c r="K29" s="502"/>
      <c r="L29" s="502"/>
      <c r="M29" s="527" t="s">
        <v>999</v>
      </c>
      <c r="N29" s="530">
        <v>50</v>
      </c>
      <c r="O29" s="529">
        <v>75</v>
      </c>
      <c r="P29" s="529">
        <v>179</v>
      </c>
      <c r="Q29" s="529">
        <v>113.5</v>
      </c>
      <c r="R29" s="529">
        <v>6</v>
      </c>
      <c r="S29" s="529">
        <v>84</v>
      </c>
      <c r="T29" s="529">
        <v>19</v>
      </c>
      <c r="U29" s="529">
        <v>32</v>
      </c>
      <c r="V29" s="529">
        <v>9</v>
      </c>
      <c r="W29" s="529">
        <v>9</v>
      </c>
      <c r="X29" s="529">
        <v>0</v>
      </c>
      <c r="Y29" s="529">
        <v>0</v>
      </c>
      <c r="Z29" s="529">
        <v>0</v>
      </c>
      <c r="AA29" s="529">
        <v>0</v>
      </c>
      <c r="AB29" s="529">
        <v>0</v>
      </c>
      <c r="AC29" s="529">
        <v>0</v>
      </c>
      <c r="AD29" s="529">
        <v>0</v>
      </c>
      <c r="AE29" s="529">
        <v>0</v>
      </c>
      <c r="AF29" s="529">
        <v>0</v>
      </c>
      <c r="AG29" s="529">
        <v>0</v>
      </c>
      <c r="AH29" s="529">
        <v>0</v>
      </c>
      <c r="AI29" s="531">
        <v>0</v>
      </c>
      <c r="AJ29" s="515"/>
      <c r="AK29" s="241">
        <f t="shared" si="14"/>
        <v>1645</v>
      </c>
      <c r="AL29" s="241">
        <f t="shared" si="15"/>
        <v>503</v>
      </c>
      <c r="AM29" s="241">
        <f t="shared" si="16"/>
        <v>921</v>
      </c>
      <c r="AN29" s="241">
        <f t="shared" si="17"/>
        <v>1236.5</v>
      </c>
      <c r="AO29" s="241">
        <f t="shared" si="18"/>
        <v>189</v>
      </c>
      <c r="AP29" s="241">
        <f t="shared" si="19"/>
        <v>539</v>
      </c>
      <c r="AQ29" s="241">
        <f t="shared" si="20"/>
        <v>266.5</v>
      </c>
      <c r="AR29" s="241">
        <f t="shared" si="21"/>
        <v>274</v>
      </c>
      <c r="AS29" s="241">
        <f t="shared" si="22"/>
        <v>159</v>
      </c>
      <c r="AT29" s="241">
        <f t="shared" si="23"/>
        <v>180</v>
      </c>
      <c r="AU29" s="241">
        <f t="shared" si="24"/>
        <v>0</v>
      </c>
      <c r="AV29" s="241">
        <f t="shared" si="25"/>
        <v>0</v>
      </c>
      <c r="AW29" s="241">
        <f t="shared" si="26"/>
        <v>0</v>
      </c>
      <c r="AX29" s="241">
        <f t="shared" si="27"/>
        <v>0</v>
      </c>
      <c r="AY29" s="241">
        <f t="shared" si="28"/>
        <v>0</v>
      </c>
      <c r="AZ29" s="241">
        <f t="shared" si="7"/>
        <v>0</v>
      </c>
      <c r="BA29" s="241">
        <f t="shared" si="8"/>
        <v>0</v>
      </c>
      <c r="BB29" s="241">
        <f t="shared" si="9"/>
        <v>0</v>
      </c>
      <c r="BC29" s="241">
        <f t="shared" si="10"/>
        <v>0</v>
      </c>
      <c r="BD29" s="241">
        <f t="shared" si="11"/>
        <v>0</v>
      </c>
      <c r="BE29" s="241">
        <f t="shared" si="12"/>
        <v>0</v>
      </c>
      <c r="BF29" s="241">
        <f t="shared" si="12"/>
        <v>0</v>
      </c>
      <c r="BG29" s="241"/>
      <c r="BH29" s="241"/>
      <c r="BI29" s="324">
        <f t="shared" si="1"/>
        <v>7.8333333333333338E-2</v>
      </c>
      <c r="BJ29" s="324">
        <f t="shared" si="29"/>
        <v>2.3952380952380951E-2</v>
      </c>
      <c r="BK29" s="324">
        <f t="shared" si="30"/>
        <v>4.3857142857142858E-2</v>
      </c>
      <c r="BL29" s="324">
        <f t="shared" si="31"/>
        <v>5.8880952380952381E-2</v>
      </c>
      <c r="BM29" s="324">
        <f t="shared" si="32"/>
        <v>8.9999999999999993E-3</v>
      </c>
      <c r="BN29" s="324">
        <f t="shared" si="33"/>
        <v>2.5666666666666667E-2</v>
      </c>
      <c r="BO29" s="324">
        <f t="shared" si="34"/>
        <v>1.2690476190476191E-2</v>
      </c>
      <c r="BP29" s="324">
        <f t="shared" si="35"/>
        <v>1.3047619047619047E-2</v>
      </c>
      <c r="BQ29" s="324">
        <f t="shared" si="36"/>
        <v>7.5714285714285718E-3</v>
      </c>
      <c r="BR29" s="324">
        <f t="shared" si="37"/>
        <v>8.5714285714285719E-3</v>
      </c>
      <c r="BS29" s="324">
        <f t="shared" si="38"/>
        <v>0</v>
      </c>
      <c r="BT29" s="324">
        <f t="shared" si="39"/>
        <v>0</v>
      </c>
      <c r="BU29" s="324">
        <f t="shared" si="40"/>
        <v>0</v>
      </c>
      <c r="BV29" s="324">
        <f t="shared" si="41"/>
        <v>0</v>
      </c>
      <c r="BW29" s="324">
        <f t="shared" si="42"/>
        <v>0</v>
      </c>
      <c r="BX29" s="324">
        <f t="shared" si="43"/>
        <v>0</v>
      </c>
      <c r="BY29" s="324">
        <f t="shared" si="44"/>
        <v>0</v>
      </c>
      <c r="BZ29" s="324">
        <f t="shared" si="45"/>
        <v>0</v>
      </c>
      <c r="CA29" s="324">
        <f t="shared" si="46"/>
        <v>0</v>
      </c>
      <c r="CB29" s="324">
        <f t="shared" si="47"/>
        <v>0</v>
      </c>
      <c r="CC29" s="324">
        <f t="shared" si="48"/>
        <v>0</v>
      </c>
      <c r="CD29" s="324">
        <f t="shared" si="49"/>
        <v>0</v>
      </c>
      <c r="CK29" s="527" t="s">
        <v>999</v>
      </c>
      <c r="CL29" s="530">
        <v>0</v>
      </c>
      <c r="CM29" s="529">
        <v>0</v>
      </c>
      <c r="CN29" s="529">
        <v>10</v>
      </c>
      <c r="CO29" s="529">
        <v>1</v>
      </c>
      <c r="CP29" s="529">
        <v>2</v>
      </c>
      <c r="CQ29" s="529">
        <v>7</v>
      </c>
      <c r="CR29" s="529">
        <v>0</v>
      </c>
      <c r="CS29" s="529">
        <v>0</v>
      </c>
      <c r="CT29" s="529">
        <v>0</v>
      </c>
      <c r="CU29" s="529">
        <v>0</v>
      </c>
      <c r="CV29" s="529">
        <v>0</v>
      </c>
      <c r="CW29" s="529">
        <v>0</v>
      </c>
      <c r="CX29" s="529">
        <v>0</v>
      </c>
      <c r="CY29" s="529">
        <v>0</v>
      </c>
      <c r="CZ29" s="529">
        <v>0</v>
      </c>
      <c r="DA29" s="529">
        <v>0</v>
      </c>
      <c r="DB29" s="529">
        <v>0</v>
      </c>
      <c r="DC29" s="531">
        <v>0</v>
      </c>
      <c r="DD29" s="323"/>
      <c r="DE29" s="137">
        <v>41871</v>
      </c>
      <c r="DF29" s="241">
        <f t="shared" si="50"/>
        <v>18</v>
      </c>
      <c r="DG29" s="241">
        <f t="shared" si="64"/>
        <v>6</v>
      </c>
      <c r="DH29" s="241">
        <f t="shared" si="65"/>
        <v>40</v>
      </c>
      <c r="DI29" s="241">
        <f t="shared" si="66"/>
        <v>9</v>
      </c>
      <c r="DJ29" s="241">
        <f t="shared" si="67"/>
        <v>7</v>
      </c>
      <c r="DK29" s="241">
        <f t="shared" si="68"/>
        <v>43</v>
      </c>
      <c r="DL29" s="241">
        <f t="shared" si="69"/>
        <v>0</v>
      </c>
      <c r="DM29" s="241">
        <f t="shared" si="70"/>
        <v>0</v>
      </c>
      <c r="DN29" s="241">
        <f t="shared" si="71"/>
        <v>0</v>
      </c>
      <c r="DO29" s="241">
        <f t="shared" si="72"/>
        <v>0</v>
      </c>
      <c r="DP29" s="241">
        <f t="shared" si="73"/>
        <v>0</v>
      </c>
      <c r="DQ29" s="241">
        <f t="shared" si="74"/>
        <v>0</v>
      </c>
      <c r="DR29" s="241">
        <f t="shared" si="75"/>
        <v>0</v>
      </c>
      <c r="DS29" s="241">
        <f t="shared" si="76"/>
        <v>0</v>
      </c>
    </row>
    <row r="30" spans="1:123" x14ac:dyDescent="0.2">
      <c r="A30" s="585" t="s">
        <v>1000</v>
      </c>
      <c r="B30" s="586">
        <v>150</v>
      </c>
      <c r="C30" s="597">
        <v>6</v>
      </c>
      <c r="D30" s="597">
        <v>35</v>
      </c>
      <c r="E30" s="597">
        <v>22</v>
      </c>
      <c r="F30" s="597">
        <v>139</v>
      </c>
      <c r="G30" s="597">
        <v>73</v>
      </c>
      <c r="H30" s="597">
        <v>24</v>
      </c>
      <c r="I30" s="597">
        <v>0</v>
      </c>
      <c r="J30" s="587">
        <v>0</v>
      </c>
      <c r="K30" s="502"/>
      <c r="L30" s="502"/>
      <c r="M30" s="527" t="s">
        <v>1000</v>
      </c>
      <c r="N30" s="530">
        <v>122</v>
      </c>
      <c r="O30" s="529">
        <v>53</v>
      </c>
      <c r="P30" s="529">
        <v>124</v>
      </c>
      <c r="Q30" s="529">
        <v>134</v>
      </c>
      <c r="R30" s="529">
        <v>10</v>
      </c>
      <c r="S30" s="529">
        <v>75</v>
      </c>
      <c r="T30" s="529">
        <v>11</v>
      </c>
      <c r="U30" s="529">
        <v>13</v>
      </c>
      <c r="V30" s="529">
        <v>15</v>
      </c>
      <c r="W30" s="529">
        <v>48</v>
      </c>
      <c r="X30" s="529">
        <v>0</v>
      </c>
      <c r="Y30" s="529">
        <v>0</v>
      </c>
      <c r="Z30" s="529">
        <v>0</v>
      </c>
      <c r="AA30" s="529">
        <v>0</v>
      </c>
      <c r="AB30" s="529">
        <v>0</v>
      </c>
      <c r="AC30" s="529">
        <v>0</v>
      </c>
      <c r="AD30" s="529">
        <v>0</v>
      </c>
      <c r="AE30" s="529">
        <v>0</v>
      </c>
      <c r="AF30" s="529">
        <v>0</v>
      </c>
      <c r="AG30" s="529">
        <v>0</v>
      </c>
      <c r="AH30" s="529">
        <v>0</v>
      </c>
      <c r="AI30" s="531">
        <v>0</v>
      </c>
      <c r="AJ30" s="515"/>
      <c r="AK30" s="241">
        <f t="shared" si="14"/>
        <v>1767</v>
      </c>
      <c r="AL30" s="241">
        <f t="shared" si="15"/>
        <v>556</v>
      </c>
      <c r="AM30" s="241">
        <f t="shared" si="16"/>
        <v>1045</v>
      </c>
      <c r="AN30" s="241">
        <f t="shared" si="17"/>
        <v>1370.5</v>
      </c>
      <c r="AO30" s="241">
        <f t="shared" si="18"/>
        <v>199</v>
      </c>
      <c r="AP30" s="241">
        <f t="shared" si="19"/>
        <v>614</v>
      </c>
      <c r="AQ30" s="241">
        <f t="shared" si="20"/>
        <v>277.5</v>
      </c>
      <c r="AR30" s="241">
        <f t="shared" si="21"/>
        <v>287</v>
      </c>
      <c r="AS30" s="241">
        <f t="shared" si="22"/>
        <v>174</v>
      </c>
      <c r="AT30" s="241">
        <f t="shared" si="23"/>
        <v>228</v>
      </c>
      <c r="AU30" s="241">
        <f t="shared" si="24"/>
        <v>0</v>
      </c>
      <c r="AV30" s="241">
        <f t="shared" si="25"/>
        <v>0</v>
      </c>
      <c r="AW30" s="241">
        <f t="shared" si="26"/>
        <v>0</v>
      </c>
      <c r="AX30" s="241">
        <f t="shared" si="27"/>
        <v>0</v>
      </c>
      <c r="AY30" s="241">
        <f t="shared" si="28"/>
        <v>0</v>
      </c>
      <c r="AZ30" s="241">
        <f t="shared" si="7"/>
        <v>0</v>
      </c>
      <c r="BA30" s="241">
        <f t="shared" si="8"/>
        <v>0</v>
      </c>
      <c r="BB30" s="241">
        <f t="shared" si="9"/>
        <v>0</v>
      </c>
      <c r="BC30" s="241">
        <f t="shared" si="10"/>
        <v>0</v>
      </c>
      <c r="BD30" s="241">
        <f t="shared" si="11"/>
        <v>0</v>
      </c>
      <c r="BE30" s="241">
        <f t="shared" si="12"/>
        <v>0</v>
      </c>
      <c r="BF30" s="241">
        <f t="shared" si="12"/>
        <v>0</v>
      </c>
      <c r="BG30" s="241"/>
      <c r="BH30" s="241"/>
      <c r="BI30" s="324">
        <f t="shared" si="1"/>
        <v>8.4142857142857144E-2</v>
      </c>
      <c r="BJ30" s="324">
        <f t="shared" si="29"/>
        <v>2.6476190476190476E-2</v>
      </c>
      <c r="BK30" s="324">
        <f t="shared" si="30"/>
        <v>4.9761904761904764E-2</v>
      </c>
      <c r="BL30" s="324">
        <f t="shared" si="31"/>
        <v>6.5261904761904757E-2</v>
      </c>
      <c r="BM30" s="324">
        <f t="shared" si="32"/>
        <v>9.4761904761904766E-3</v>
      </c>
      <c r="BN30" s="324">
        <f t="shared" si="33"/>
        <v>2.9238095238095237E-2</v>
      </c>
      <c r="BO30" s="324">
        <f t="shared" si="34"/>
        <v>1.3214285714285715E-2</v>
      </c>
      <c r="BP30" s="324">
        <f t="shared" si="35"/>
        <v>1.3666666666666667E-2</v>
      </c>
      <c r="BQ30" s="324">
        <f t="shared" si="36"/>
        <v>8.2857142857142851E-3</v>
      </c>
      <c r="BR30" s="324">
        <f t="shared" si="37"/>
        <v>1.0857142857142857E-2</v>
      </c>
      <c r="BS30" s="324">
        <f t="shared" si="38"/>
        <v>0</v>
      </c>
      <c r="BT30" s="324">
        <f t="shared" si="39"/>
        <v>0</v>
      </c>
      <c r="BU30" s="324">
        <f t="shared" si="40"/>
        <v>0</v>
      </c>
      <c r="BV30" s="324">
        <f t="shared" si="41"/>
        <v>0</v>
      </c>
      <c r="BW30" s="324">
        <f t="shared" si="42"/>
        <v>0</v>
      </c>
      <c r="BX30" s="324">
        <f t="shared" si="43"/>
        <v>0</v>
      </c>
      <c r="BY30" s="324">
        <f t="shared" si="44"/>
        <v>0</v>
      </c>
      <c r="BZ30" s="324">
        <f t="shared" si="45"/>
        <v>0</v>
      </c>
      <c r="CA30" s="324">
        <f t="shared" si="46"/>
        <v>0</v>
      </c>
      <c r="CB30" s="324">
        <f t="shared" si="47"/>
        <v>0</v>
      </c>
      <c r="CC30" s="324">
        <f t="shared" si="48"/>
        <v>0</v>
      </c>
      <c r="CD30" s="324">
        <f t="shared" si="49"/>
        <v>0</v>
      </c>
      <c r="CK30" s="527" t="s">
        <v>1000</v>
      </c>
      <c r="CL30" s="530">
        <v>1</v>
      </c>
      <c r="CM30" s="529">
        <v>2</v>
      </c>
      <c r="CN30" s="529">
        <v>7</v>
      </c>
      <c r="CO30" s="529">
        <v>2</v>
      </c>
      <c r="CP30" s="529">
        <v>1</v>
      </c>
      <c r="CQ30" s="529">
        <v>3.5</v>
      </c>
      <c r="CR30" s="529">
        <v>3</v>
      </c>
      <c r="CS30" s="529">
        <v>0</v>
      </c>
      <c r="CT30" s="529">
        <v>0</v>
      </c>
      <c r="CU30" s="529">
        <v>0</v>
      </c>
      <c r="CV30" s="529">
        <v>0</v>
      </c>
      <c r="CW30" s="529">
        <v>0</v>
      </c>
      <c r="CX30" s="529">
        <v>0</v>
      </c>
      <c r="CY30" s="529">
        <v>0</v>
      </c>
      <c r="CZ30" s="529">
        <v>0</v>
      </c>
      <c r="DA30" s="529">
        <v>0</v>
      </c>
      <c r="DB30" s="529">
        <v>0</v>
      </c>
      <c r="DC30" s="531">
        <v>0</v>
      </c>
      <c r="DD30" s="323"/>
      <c r="DE30" s="137">
        <v>41872</v>
      </c>
      <c r="DF30" s="241">
        <f t="shared" si="50"/>
        <v>19</v>
      </c>
      <c r="DG30" s="241">
        <f t="shared" si="64"/>
        <v>8</v>
      </c>
      <c r="DH30" s="241">
        <f t="shared" si="65"/>
        <v>47</v>
      </c>
      <c r="DI30" s="241">
        <f t="shared" si="66"/>
        <v>11</v>
      </c>
      <c r="DJ30" s="241">
        <f t="shared" si="67"/>
        <v>8</v>
      </c>
      <c r="DK30" s="241">
        <f t="shared" si="68"/>
        <v>46.5</v>
      </c>
      <c r="DL30" s="241">
        <f t="shared" si="69"/>
        <v>3</v>
      </c>
      <c r="DM30" s="241">
        <f t="shared" si="70"/>
        <v>0</v>
      </c>
      <c r="DN30" s="241">
        <f t="shared" si="71"/>
        <v>0</v>
      </c>
      <c r="DO30" s="241">
        <f t="shared" si="72"/>
        <v>0</v>
      </c>
      <c r="DP30" s="241">
        <f t="shared" si="73"/>
        <v>0</v>
      </c>
      <c r="DQ30" s="241">
        <f t="shared" si="74"/>
        <v>0</v>
      </c>
      <c r="DR30" s="241">
        <f t="shared" si="75"/>
        <v>0</v>
      </c>
      <c r="DS30" s="241">
        <f t="shared" si="76"/>
        <v>0</v>
      </c>
    </row>
    <row r="31" spans="1:123" x14ac:dyDescent="0.2">
      <c r="A31" s="585" t="s">
        <v>1001</v>
      </c>
      <c r="B31" s="586">
        <v>290</v>
      </c>
      <c r="C31" s="597">
        <v>17</v>
      </c>
      <c r="D31" s="597">
        <v>154</v>
      </c>
      <c r="E31" s="597">
        <v>26</v>
      </c>
      <c r="F31" s="597">
        <v>128</v>
      </c>
      <c r="G31" s="597">
        <v>72</v>
      </c>
      <c r="H31" s="597">
        <v>38</v>
      </c>
      <c r="I31" s="597">
        <v>0</v>
      </c>
      <c r="J31" s="587">
        <v>0</v>
      </c>
      <c r="K31" s="502"/>
      <c r="L31" s="502"/>
      <c r="M31" s="527" t="s">
        <v>1001</v>
      </c>
      <c r="N31" s="530">
        <v>74</v>
      </c>
      <c r="O31" s="529">
        <v>65</v>
      </c>
      <c r="P31" s="529">
        <v>268</v>
      </c>
      <c r="Q31" s="529">
        <v>190</v>
      </c>
      <c r="R31" s="529">
        <v>74</v>
      </c>
      <c r="S31" s="529">
        <v>63</v>
      </c>
      <c r="T31" s="529">
        <v>36</v>
      </c>
      <c r="U31" s="529">
        <v>24</v>
      </c>
      <c r="V31" s="529">
        <v>6</v>
      </c>
      <c r="W31" s="529">
        <v>132</v>
      </c>
      <c r="X31" s="529">
        <v>0</v>
      </c>
      <c r="Y31" s="529">
        <v>0</v>
      </c>
      <c r="Z31" s="529">
        <v>0</v>
      </c>
      <c r="AA31" s="529">
        <v>0</v>
      </c>
      <c r="AB31" s="529">
        <v>0</v>
      </c>
      <c r="AC31" s="529">
        <v>0</v>
      </c>
      <c r="AD31" s="529">
        <v>0</v>
      </c>
      <c r="AE31" s="529">
        <v>0</v>
      </c>
      <c r="AF31" s="529">
        <v>0</v>
      </c>
      <c r="AG31" s="529">
        <v>0</v>
      </c>
      <c r="AH31" s="529">
        <v>0</v>
      </c>
      <c r="AI31" s="531">
        <v>0</v>
      </c>
      <c r="AJ31" s="515"/>
      <c r="AK31" s="241">
        <f t="shared" si="14"/>
        <v>1841</v>
      </c>
      <c r="AL31" s="241">
        <f t="shared" si="15"/>
        <v>621</v>
      </c>
      <c r="AM31" s="241">
        <f t="shared" si="16"/>
        <v>1313</v>
      </c>
      <c r="AN31" s="241">
        <f t="shared" si="17"/>
        <v>1560.5</v>
      </c>
      <c r="AO31" s="241">
        <f t="shared" si="18"/>
        <v>273</v>
      </c>
      <c r="AP31" s="241">
        <f t="shared" si="19"/>
        <v>677</v>
      </c>
      <c r="AQ31" s="241">
        <f t="shared" si="20"/>
        <v>313.5</v>
      </c>
      <c r="AR31" s="241">
        <f t="shared" si="21"/>
        <v>311</v>
      </c>
      <c r="AS31" s="241">
        <f t="shared" si="22"/>
        <v>180</v>
      </c>
      <c r="AT31" s="241">
        <f t="shared" si="23"/>
        <v>360</v>
      </c>
      <c r="AU31" s="241">
        <f t="shared" si="24"/>
        <v>0</v>
      </c>
      <c r="AV31" s="241">
        <f t="shared" si="25"/>
        <v>0</v>
      </c>
      <c r="AW31" s="241">
        <f t="shared" si="26"/>
        <v>0</v>
      </c>
      <c r="AX31" s="241">
        <f t="shared" si="27"/>
        <v>0</v>
      </c>
      <c r="AY31" s="241">
        <f t="shared" si="28"/>
        <v>0</v>
      </c>
      <c r="AZ31" s="241">
        <f t="shared" si="7"/>
        <v>0</v>
      </c>
      <c r="BA31" s="241">
        <f t="shared" si="8"/>
        <v>0</v>
      </c>
      <c r="BB31" s="241">
        <f t="shared" si="9"/>
        <v>0</v>
      </c>
      <c r="BC31" s="241">
        <f t="shared" si="10"/>
        <v>0</v>
      </c>
      <c r="BD31" s="241">
        <f t="shared" si="11"/>
        <v>0</v>
      </c>
      <c r="BE31" s="241">
        <f t="shared" si="12"/>
        <v>0</v>
      </c>
      <c r="BF31" s="241">
        <f t="shared" si="12"/>
        <v>0</v>
      </c>
      <c r="BG31" s="241"/>
      <c r="BH31" s="241"/>
      <c r="BI31" s="324">
        <f t="shared" si="1"/>
        <v>8.7666666666666671E-2</v>
      </c>
      <c r="BJ31" s="324">
        <f t="shared" si="29"/>
        <v>2.9571428571428571E-2</v>
      </c>
      <c r="BK31" s="324">
        <f t="shared" si="30"/>
        <v>6.2523809523809523E-2</v>
      </c>
      <c r="BL31" s="324">
        <f t="shared" si="31"/>
        <v>7.4309523809523811E-2</v>
      </c>
      <c r="BM31" s="324">
        <f t="shared" si="32"/>
        <v>1.2999999999999999E-2</v>
      </c>
      <c r="BN31" s="324">
        <f t="shared" si="33"/>
        <v>3.2238095238095239E-2</v>
      </c>
      <c r="BO31" s="324">
        <f t="shared" si="34"/>
        <v>1.4928571428571428E-2</v>
      </c>
      <c r="BP31" s="324">
        <f t="shared" si="35"/>
        <v>1.4809523809523809E-2</v>
      </c>
      <c r="BQ31" s="324">
        <f t="shared" si="36"/>
        <v>8.5714285714285719E-3</v>
      </c>
      <c r="BR31" s="324">
        <f t="shared" si="37"/>
        <v>1.7142857142857144E-2</v>
      </c>
      <c r="BS31" s="324">
        <f t="shared" si="38"/>
        <v>0</v>
      </c>
      <c r="BT31" s="324">
        <f t="shared" si="39"/>
        <v>0</v>
      </c>
      <c r="BU31" s="324">
        <f t="shared" si="40"/>
        <v>0</v>
      </c>
      <c r="BV31" s="324">
        <f t="shared" si="41"/>
        <v>0</v>
      </c>
      <c r="BW31" s="324">
        <f t="shared" si="42"/>
        <v>0</v>
      </c>
      <c r="BX31" s="324">
        <f t="shared" si="43"/>
        <v>0</v>
      </c>
      <c r="BY31" s="324">
        <f t="shared" si="44"/>
        <v>0</v>
      </c>
      <c r="BZ31" s="324">
        <f t="shared" si="45"/>
        <v>0</v>
      </c>
      <c r="CA31" s="324">
        <f t="shared" si="46"/>
        <v>0</v>
      </c>
      <c r="CB31" s="324">
        <f t="shared" si="47"/>
        <v>0</v>
      </c>
      <c r="CC31" s="324">
        <f t="shared" si="48"/>
        <v>0</v>
      </c>
      <c r="CD31" s="324">
        <f t="shared" si="49"/>
        <v>0</v>
      </c>
      <c r="CK31" s="527" t="s">
        <v>1001</v>
      </c>
      <c r="CL31" s="530">
        <v>4</v>
      </c>
      <c r="CM31" s="529">
        <v>5</v>
      </c>
      <c r="CN31" s="529">
        <v>12</v>
      </c>
      <c r="CO31" s="529">
        <v>7</v>
      </c>
      <c r="CP31" s="529">
        <v>0</v>
      </c>
      <c r="CQ31" s="529">
        <v>4</v>
      </c>
      <c r="CR31" s="529">
        <v>0</v>
      </c>
      <c r="CS31" s="529">
        <v>0</v>
      </c>
      <c r="CT31" s="529">
        <v>0</v>
      </c>
      <c r="CU31" s="529">
        <v>0</v>
      </c>
      <c r="CV31" s="529">
        <v>0</v>
      </c>
      <c r="CW31" s="529">
        <v>0</v>
      </c>
      <c r="CX31" s="529">
        <v>0</v>
      </c>
      <c r="CY31" s="529">
        <v>0</v>
      </c>
      <c r="CZ31" s="529">
        <v>0</v>
      </c>
      <c r="DA31" s="529">
        <v>0</v>
      </c>
      <c r="DB31" s="529">
        <v>0</v>
      </c>
      <c r="DC31" s="531">
        <v>0</v>
      </c>
      <c r="DD31" s="323"/>
      <c r="DE31" s="137">
        <v>41873</v>
      </c>
      <c r="DF31" s="241">
        <f t="shared" si="50"/>
        <v>23</v>
      </c>
      <c r="DG31" s="241">
        <f t="shared" si="64"/>
        <v>13</v>
      </c>
      <c r="DH31" s="241">
        <f t="shared" si="65"/>
        <v>59</v>
      </c>
      <c r="DI31" s="241">
        <f t="shared" si="66"/>
        <v>18</v>
      </c>
      <c r="DJ31" s="241">
        <f t="shared" si="67"/>
        <v>8</v>
      </c>
      <c r="DK31" s="241">
        <f t="shared" si="68"/>
        <v>50.5</v>
      </c>
      <c r="DL31" s="241">
        <f t="shared" si="69"/>
        <v>3</v>
      </c>
      <c r="DM31" s="241">
        <f t="shared" si="70"/>
        <v>0</v>
      </c>
      <c r="DN31" s="241">
        <f t="shared" si="71"/>
        <v>0</v>
      </c>
      <c r="DO31" s="241">
        <f t="shared" si="72"/>
        <v>0</v>
      </c>
      <c r="DP31" s="241">
        <f t="shared" si="73"/>
        <v>0</v>
      </c>
      <c r="DQ31" s="241">
        <f t="shared" si="74"/>
        <v>0</v>
      </c>
      <c r="DR31" s="241">
        <f t="shared" si="75"/>
        <v>0</v>
      </c>
      <c r="DS31" s="241">
        <f t="shared" si="76"/>
        <v>0</v>
      </c>
    </row>
    <row r="32" spans="1:123" x14ac:dyDescent="0.2">
      <c r="A32" s="585" t="s">
        <v>1002</v>
      </c>
      <c r="B32" s="586">
        <v>783</v>
      </c>
      <c r="C32" s="597">
        <v>21</v>
      </c>
      <c r="D32" s="597">
        <v>149</v>
      </c>
      <c r="E32" s="597">
        <v>15</v>
      </c>
      <c r="F32" s="597">
        <v>113</v>
      </c>
      <c r="G32" s="597">
        <v>58</v>
      </c>
      <c r="H32" s="597">
        <v>23</v>
      </c>
      <c r="I32" s="597">
        <v>0</v>
      </c>
      <c r="J32" s="587">
        <v>0</v>
      </c>
      <c r="K32" s="502"/>
      <c r="L32" s="502"/>
      <c r="M32" s="527" t="s">
        <v>1002</v>
      </c>
      <c r="N32" s="530">
        <v>133</v>
      </c>
      <c r="O32" s="529">
        <v>86</v>
      </c>
      <c r="P32" s="529">
        <v>599</v>
      </c>
      <c r="Q32" s="529">
        <v>387</v>
      </c>
      <c r="R32" s="529">
        <v>119</v>
      </c>
      <c r="S32" s="529">
        <v>71</v>
      </c>
      <c r="T32" s="529">
        <v>111</v>
      </c>
      <c r="U32" s="529">
        <v>50</v>
      </c>
      <c r="V32" s="529">
        <v>7</v>
      </c>
      <c r="W32" s="529">
        <v>171</v>
      </c>
      <c r="X32" s="529">
        <v>0</v>
      </c>
      <c r="Y32" s="529">
        <v>0</v>
      </c>
      <c r="Z32" s="529">
        <v>0</v>
      </c>
      <c r="AA32" s="529">
        <v>0</v>
      </c>
      <c r="AB32" s="529">
        <v>0</v>
      </c>
      <c r="AC32" s="529">
        <v>0</v>
      </c>
      <c r="AD32" s="529">
        <v>0</v>
      </c>
      <c r="AE32" s="529">
        <v>0</v>
      </c>
      <c r="AF32" s="529">
        <v>0</v>
      </c>
      <c r="AG32" s="529">
        <v>0</v>
      </c>
      <c r="AH32" s="529">
        <v>0</v>
      </c>
      <c r="AI32" s="531">
        <v>0</v>
      </c>
      <c r="AJ32" s="515"/>
      <c r="AK32" s="241">
        <f t="shared" si="14"/>
        <v>1974</v>
      </c>
      <c r="AL32" s="241">
        <f t="shared" si="15"/>
        <v>707</v>
      </c>
      <c r="AM32" s="241">
        <f t="shared" si="16"/>
        <v>1912</v>
      </c>
      <c r="AN32" s="241">
        <f t="shared" si="17"/>
        <v>1947.5</v>
      </c>
      <c r="AO32" s="241">
        <f t="shared" si="18"/>
        <v>392</v>
      </c>
      <c r="AP32" s="241">
        <f t="shared" si="19"/>
        <v>748</v>
      </c>
      <c r="AQ32" s="241">
        <f t="shared" si="20"/>
        <v>424.5</v>
      </c>
      <c r="AR32" s="241">
        <f t="shared" si="21"/>
        <v>361</v>
      </c>
      <c r="AS32" s="241">
        <f t="shared" si="22"/>
        <v>187</v>
      </c>
      <c r="AT32" s="241">
        <f t="shared" si="23"/>
        <v>531</v>
      </c>
      <c r="AU32" s="241">
        <f t="shared" si="24"/>
        <v>0</v>
      </c>
      <c r="AV32" s="241">
        <f t="shared" si="25"/>
        <v>0</v>
      </c>
      <c r="AW32" s="241">
        <f t="shared" si="26"/>
        <v>0</v>
      </c>
      <c r="AX32" s="241">
        <f t="shared" si="27"/>
        <v>0</v>
      </c>
      <c r="AY32" s="241">
        <f t="shared" si="28"/>
        <v>0</v>
      </c>
      <c r="AZ32" s="241">
        <f t="shared" si="7"/>
        <v>0</v>
      </c>
      <c r="BA32" s="241">
        <f t="shared" si="8"/>
        <v>0</v>
      </c>
      <c r="BB32" s="241">
        <f t="shared" si="9"/>
        <v>0</v>
      </c>
      <c r="BC32" s="241">
        <f t="shared" si="10"/>
        <v>0</v>
      </c>
      <c r="BD32" s="241">
        <f t="shared" si="11"/>
        <v>0</v>
      </c>
      <c r="BE32" s="241">
        <f t="shared" si="12"/>
        <v>0</v>
      </c>
      <c r="BF32" s="241">
        <f t="shared" si="12"/>
        <v>0</v>
      </c>
      <c r="BG32" s="241"/>
      <c r="BH32" s="241"/>
      <c r="BI32" s="324">
        <f t="shared" si="1"/>
        <v>9.4E-2</v>
      </c>
      <c r="BJ32" s="324">
        <f t="shared" si="29"/>
        <v>3.3666666666666664E-2</v>
      </c>
      <c r="BK32" s="324">
        <f t="shared" si="30"/>
        <v>9.1047619047619044E-2</v>
      </c>
      <c r="BL32" s="324">
        <f t="shared" si="31"/>
        <v>9.2738095238095244E-2</v>
      </c>
      <c r="BM32" s="324">
        <f t="shared" si="32"/>
        <v>1.8666666666666668E-2</v>
      </c>
      <c r="BN32" s="324">
        <f t="shared" si="33"/>
        <v>3.561904761904762E-2</v>
      </c>
      <c r="BO32" s="324">
        <f t="shared" si="34"/>
        <v>2.0214285714285716E-2</v>
      </c>
      <c r="BP32" s="324">
        <f t="shared" si="35"/>
        <v>1.719047619047619E-2</v>
      </c>
      <c r="BQ32" s="324">
        <f t="shared" si="36"/>
        <v>8.9047619047619049E-3</v>
      </c>
      <c r="BR32" s="324">
        <f t="shared" si="37"/>
        <v>2.5285714285714286E-2</v>
      </c>
      <c r="BS32" s="324">
        <f t="shared" si="38"/>
        <v>0</v>
      </c>
      <c r="BT32" s="324">
        <f t="shared" si="39"/>
        <v>0</v>
      </c>
      <c r="BU32" s="324">
        <f t="shared" si="40"/>
        <v>0</v>
      </c>
      <c r="BV32" s="324">
        <f t="shared" si="41"/>
        <v>0</v>
      </c>
      <c r="BW32" s="324">
        <f t="shared" si="42"/>
        <v>0</v>
      </c>
      <c r="BX32" s="324">
        <f t="shared" si="43"/>
        <v>0</v>
      </c>
      <c r="BY32" s="324">
        <f t="shared" si="44"/>
        <v>0</v>
      </c>
      <c r="BZ32" s="324">
        <f t="shared" si="45"/>
        <v>0</v>
      </c>
      <c r="CA32" s="324">
        <f t="shared" si="46"/>
        <v>0</v>
      </c>
      <c r="CB32" s="324">
        <f t="shared" si="47"/>
        <v>0</v>
      </c>
      <c r="CC32" s="324">
        <f t="shared" si="48"/>
        <v>0</v>
      </c>
      <c r="CD32" s="324">
        <f t="shared" si="49"/>
        <v>0</v>
      </c>
      <c r="CK32" s="527" t="s">
        <v>1002</v>
      </c>
      <c r="CL32" s="530">
        <v>8</v>
      </c>
      <c r="CM32" s="529">
        <v>12</v>
      </c>
      <c r="CN32" s="529">
        <v>20</v>
      </c>
      <c r="CO32" s="529">
        <v>1</v>
      </c>
      <c r="CP32" s="529">
        <v>2</v>
      </c>
      <c r="CQ32" s="529">
        <v>7</v>
      </c>
      <c r="CR32" s="529">
        <v>0</v>
      </c>
      <c r="CS32" s="529">
        <v>0</v>
      </c>
      <c r="CT32" s="529">
        <v>0</v>
      </c>
      <c r="CU32" s="529">
        <v>0</v>
      </c>
      <c r="CV32" s="529">
        <v>0</v>
      </c>
      <c r="CW32" s="529">
        <v>0</v>
      </c>
      <c r="CX32" s="529">
        <v>0</v>
      </c>
      <c r="CY32" s="529">
        <v>0</v>
      </c>
      <c r="CZ32" s="529">
        <v>0</v>
      </c>
      <c r="DA32" s="529">
        <v>0</v>
      </c>
      <c r="DB32" s="529">
        <v>0</v>
      </c>
      <c r="DC32" s="531">
        <v>0</v>
      </c>
      <c r="DD32" s="323"/>
      <c r="DE32" s="137">
        <v>41874</v>
      </c>
      <c r="DF32" s="241">
        <f t="shared" si="50"/>
        <v>31</v>
      </c>
      <c r="DG32" s="241">
        <f t="shared" si="64"/>
        <v>25</v>
      </c>
      <c r="DH32" s="241">
        <f t="shared" si="65"/>
        <v>79</v>
      </c>
      <c r="DI32" s="241">
        <f t="shared" si="66"/>
        <v>19</v>
      </c>
      <c r="DJ32" s="241">
        <f t="shared" si="67"/>
        <v>10</v>
      </c>
      <c r="DK32" s="241">
        <f t="shared" si="68"/>
        <v>57.5</v>
      </c>
      <c r="DL32" s="241">
        <f t="shared" si="69"/>
        <v>3</v>
      </c>
      <c r="DM32" s="241">
        <f t="shared" si="70"/>
        <v>0</v>
      </c>
      <c r="DN32" s="241">
        <f t="shared" si="71"/>
        <v>0</v>
      </c>
      <c r="DO32" s="241">
        <f t="shared" si="72"/>
        <v>0</v>
      </c>
      <c r="DP32" s="241">
        <f t="shared" si="73"/>
        <v>0</v>
      </c>
      <c r="DQ32" s="241">
        <f t="shared" si="74"/>
        <v>0</v>
      </c>
      <c r="DR32" s="241">
        <f t="shared" si="75"/>
        <v>0</v>
      </c>
      <c r="DS32" s="241">
        <f t="shared" si="76"/>
        <v>0</v>
      </c>
    </row>
    <row r="33" spans="1:123" x14ac:dyDescent="0.2">
      <c r="A33" s="585" t="s">
        <v>1003</v>
      </c>
      <c r="B33" s="586">
        <v>944</v>
      </c>
      <c r="C33" s="597">
        <v>33</v>
      </c>
      <c r="D33" s="597">
        <v>98.5</v>
      </c>
      <c r="E33" s="597">
        <v>24</v>
      </c>
      <c r="F33" s="597">
        <v>142</v>
      </c>
      <c r="G33" s="597">
        <v>52</v>
      </c>
      <c r="H33" s="597">
        <v>7</v>
      </c>
      <c r="I33" s="597">
        <v>0</v>
      </c>
      <c r="J33" s="587">
        <v>0</v>
      </c>
      <c r="K33" s="502"/>
      <c r="L33" s="502"/>
      <c r="M33" s="527" t="s">
        <v>1003</v>
      </c>
      <c r="N33" s="530">
        <v>357</v>
      </c>
      <c r="O33" s="529">
        <v>107</v>
      </c>
      <c r="P33" s="529">
        <v>451</v>
      </c>
      <c r="Q33" s="529">
        <v>205</v>
      </c>
      <c r="R33" s="529">
        <v>64</v>
      </c>
      <c r="S33" s="529">
        <v>72</v>
      </c>
      <c r="T33" s="529">
        <v>217</v>
      </c>
      <c r="U33" s="529">
        <v>60</v>
      </c>
      <c r="V33" s="529">
        <v>20</v>
      </c>
      <c r="W33" s="529">
        <v>81</v>
      </c>
      <c r="X33" s="529">
        <v>0</v>
      </c>
      <c r="Y33" s="529">
        <v>0</v>
      </c>
      <c r="Z33" s="529">
        <v>0</v>
      </c>
      <c r="AA33" s="529">
        <v>0</v>
      </c>
      <c r="AB33" s="529">
        <v>0</v>
      </c>
      <c r="AC33" s="529">
        <v>0</v>
      </c>
      <c r="AD33" s="529">
        <v>0</v>
      </c>
      <c r="AE33" s="529">
        <v>0</v>
      </c>
      <c r="AF33" s="529">
        <v>0</v>
      </c>
      <c r="AG33" s="529">
        <v>0</v>
      </c>
      <c r="AH33" s="529">
        <v>0</v>
      </c>
      <c r="AI33" s="531">
        <v>0</v>
      </c>
      <c r="AJ33" s="515"/>
      <c r="AK33" s="241">
        <f t="shared" si="14"/>
        <v>2331</v>
      </c>
      <c r="AL33" s="241">
        <f t="shared" si="15"/>
        <v>814</v>
      </c>
      <c r="AM33" s="241">
        <f t="shared" si="16"/>
        <v>2363</v>
      </c>
      <c r="AN33" s="241">
        <f t="shared" si="17"/>
        <v>2152.5</v>
      </c>
      <c r="AO33" s="241">
        <f t="shared" si="18"/>
        <v>456</v>
      </c>
      <c r="AP33" s="241">
        <f t="shared" si="19"/>
        <v>820</v>
      </c>
      <c r="AQ33" s="241">
        <f t="shared" si="20"/>
        <v>641.5</v>
      </c>
      <c r="AR33" s="241">
        <f t="shared" si="21"/>
        <v>421</v>
      </c>
      <c r="AS33" s="241">
        <f t="shared" si="22"/>
        <v>207</v>
      </c>
      <c r="AT33" s="241">
        <f t="shared" si="23"/>
        <v>612</v>
      </c>
      <c r="AU33" s="241">
        <f t="shared" si="24"/>
        <v>0</v>
      </c>
      <c r="AV33" s="241">
        <f t="shared" si="25"/>
        <v>0</v>
      </c>
      <c r="AW33" s="241">
        <f t="shared" si="26"/>
        <v>0</v>
      </c>
      <c r="AX33" s="241">
        <f t="shared" si="27"/>
        <v>0</v>
      </c>
      <c r="AY33" s="241">
        <f t="shared" si="28"/>
        <v>0</v>
      </c>
      <c r="AZ33" s="241">
        <f t="shared" si="7"/>
        <v>0</v>
      </c>
      <c r="BA33" s="241">
        <f t="shared" si="8"/>
        <v>0</v>
      </c>
      <c r="BB33" s="241">
        <f t="shared" si="9"/>
        <v>0</v>
      </c>
      <c r="BC33" s="241">
        <f t="shared" si="10"/>
        <v>0</v>
      </c>
      <c r="BD33" s="241">
        <f t="shared" si="11"/>
        <v>0</v>
      </c>
      <c r="BE33" s="241">
        <f t="shared" si="12"/>
        <v>0</v>
      </c>
      <c r="BF33" s="241">
        <f t="shared" si="12"/>
        <v>0</v>
      </c>
      <c r="BG33" s="241"/>
      <c r="BH33" s="241"/>
      <c r="BI33" s="324">
        <f t="shared" si="1"/>
        <v>0.111</v>
      </c>
      <c r="BJ33" s="324">
        <f t="shared" si="29"/>
        <v>3.8761904761904761E-2</v>
      </c>
      <c r="BK33" s="324">
        <f t="shared" si="30"/>
        <v>0.11252380952380953</v>
      </c>
      <c r="BL33" s="324">
        <f t="shared" si="31"/>
        <v>0.10249999999999999</v>
      </c>
      <c r="BM33" s="324">
        <f t="shared" si="32"/>
        <v>2.1714285714285714E-2</v>
      </c>
      <c r="BN33" s="324">
        <f t="shared" si="33"/>
        <v>3.9047619047619046E-2</v>
      </c>
      <c r="BO33" s="324">
        <f t="shared" si="34"/>
        <v>3.0547619047619049E-2</v>
      </c>
      <c r="BP33" s="324">
        <f t="shared" si="35"/>
        <v>2.0047619047619047E-2</v>
      </c>
      <c r="BQ33" s="324">
        <f t="shared" si="36"/>
        <v>9.8571428571428577E-3</v>
      </c>
      <c r="BR33" s="324">
        <f t="shared" si="37"/>
        <v>2.9142857142857144E-2</v>
      </c>
      <c r="BS33" s="324">
        <f t="shared" si="38"/>
        <v>0</v>
      </c>
      <c r="BT33" s="324">
        <f t="shared" si="39"/>
        <v>0</v>
      </c>
      <c r="BU33" s="324">
        <f t="shared" si="40"/>
        <v>0</v>
      </c>
      <c r="BV33" s="324">
        <f t="shared" si="41"/>
        <v>0</v>
      </c>
      <c r="BW33" s="324">
        <f t="shared" si="42"/>
        <v>0</v>
      </c>
      <c r="BX33" s="324">
        <f t="shared" si="43"/>
        <v>0</v>
      </c>
      <c r="BY33" s="324">
        <f t="shared" si="44"/>
        <v>0</v>
      </c>
      <c r="BZ33" s="324">
        <f t="shared" si="45"/>
        <v>0</v>
      </c>
      <c r="CA33" s="324">
        <f t="shared" si="46"/>
        <v>0</v>
      </c>
      <c r="CB33" s="324">
        <f t="shared" si="47"/>
        <v>0</v>
      </c>
      <c r="CC33" s="324">
        <f t="shared" si="48"/>
        <v>0</v>
      </c>
      <c r="CD33" s="324">
        <f t="shared" si="49"/>
        <v>0</v>
      </c>
      <c r="CK33" s="527" t="s">
        <v>1003</v>
      </c>
      <c r="CL33" s="530">
        <v>10</v>
      </c>
      <c r="CM33" s="529">
        <v>2</v>
      </c>
      <c r="CN33" s="529">
        <v>33</v>
      </c>
      <c r="CO33" s="529">
        <v>5</v>
      </c>
      <c r="CP33" s="529">
        <v>12</v>
      </c>
      <c r="CQ33" s="529">
        <v>8</v>
      </c>
      <c r="CR33" s="529">
        <v>0</v>
      </c>
      <c r="CS33" s="529">
        <v>0</v>
      </c>
      <c r="CT33" s="529">
        <v>0</v>
      </c>
      <c r="CU33" s="529">
        <v>0</v>
      </c>
      <c r="CV33" s="529">
        <v>0</v>
      </c>
      <c r="CW33" s="529">
        <v>0</v>
      </c>
      <c r="CX33" s="529">
        <v>0</v>
      </c>
      <c r="CY33" s="529">
        <v>0</v>
      </c>
      <c r="CZ33" s="529">
        <v>0</v>
      </c>
      <c r="DA33" s="529">
        <v>0</v>
      </c>
      <c r="DB33" s="529">
        <v>0</v>
      </c>
      <c r="DC33" s="531">
        <v>0</v>
      </c>
      <c r="DD33" s="323"/>
      <c r="DE33" s="137">
        <v>41875</v>
      </c>
      <c r="DF33" s="241">
        <f t="shared" si="50"/>
        <v>41</v>
      </c>
      <c r="DG33" s="241">
        <f t="shared" si="64"/>
        <v>27</v>
      </c>
      <c r="DH33" s="241">
        <f t="shared" si="65"/>
        <v>112</v>
      </c>
      <c r="DI33" s="241">
        <f t="shared" si="66"/>
        <v>24</v>
      </c>
      <c r="DJ33" s="241">
        <f t="shared" si="67"/>
        <v>22</v>
      </c>
      <c r="DK33" s="241">
        <f t="shared" si="68"/>
        <v>65.5</v>
      </c>
      <c r="DL33" s="241">
        <f t="shared" si="69"/>
        <v>3</v>
      </c>
      <c r="DM33" s="241">
        <f t="shared" si="70"/>
        <v>0</v>
      </c>
      <c r="DN33" s="241">
        <f t="shared" si="71"/>
        <v>0</v>
      </c>
      <c r="DO33" s="241">
        <f t="shared" si="72"/>
        <v>0</v>
      </c>
      <c r="DP33" s="241">
        <f t="shared" si="73"/>
        <v>0</v>
      </c>
      <c r="DQ33" s="241">
        <f t="shared" si="74"/>
        <v>0</v>
      </c>
      <c r="DR33" s="241">
        <f t="shared" si="75"/>
        <v>0</v>
      </c>
      <c r="DS33" s="241">
        <f t="shared" si="76"/>
        <v>0</v>
      </c>
    </row>
    <row r="34" spans="1:123" x14ac:dyDescent="0.2">
      <c r="A34" s="585" t="s">
        <v>1004</v>
      </c>
      <c r="B34" s="586">
        <v>1071.5</v>
      </c>
      <c r="C34" s="597">
        <v>41</v>
      </c>
      <c r="D34" s="597">
        <v>200.5</v>
      </c>
      <c r="E34" s="597">
        <v>18.5</v>
      </c>
      <c r="F34" s="597">
        <v>138</v>
      </c>
      <c r="G34" s="597">
        <v>73</v>
      </c>
      <c r="H34" s="597">
        <v>7</v>
      </c>
      <c r="I34" s="597">
        <v>0</v>
      </c>
      <c r="J34" s="587">
        <v>0</v>
      </c>
      <c r="K34" s="502"/>
      <c r="L34" s="502"/>
      <c r="M34" s="527" t="s">
        <v>1004</v>
      </c>
      <c r="N34" s="530">
        <v>325</v>
      </c>
      <c r="O34" s="529">
        <v>184</v>
      </c>
      <c r="P34" s="529">
        <v>436</v>
      </c>
      <c r="Q34" s="529">
        <v>371</v>
      </c>
      <c r="R34" s="529">
        <v>64</v>
      </c>
      <c r="S34" s="529">
        <v>46</v>
      </c>
      <c r="T34" s="529">
        <v>200</v>
      </c>
      <c r="U34" s="529">
        <v>142</v>
      </c>
      <c r="V34" s="529">
        <v>16</v>
      </c>
      <c r="W34" s="529">
        <v>87</v>
      </c>
      <c r="X34" s="529">
        <v>0</v>
      </c>
      <c r="Y34" s="529">
        <v>0</v>
      </c>
      <c r="Z34" s="529">
        <v>0</v>
      </c>
      <c r="AA34" s="529">
        <v>0</v>
      </c>
      <c r="AB34" s="529">
        <v>0</v>
      </c>
      <c r="AC34" s="529">
        <v>0</v>
      </c>
      <c r="AD34" s="529">
        <v>0</v>
      </c>
      <c r="AE34" s="529">
        <v>0</v>
      </c>
      <c r="AF34" s="529">
        <v>0</v>
      </c>
      <c r="AG34" s="529">
        <v>0</v>
      </c>
      <c r="AH34" s="529">
        <v>0</v>
      </c>
      <c r="AI34" s="531">
        <v>0</v>
      </c>
      <c r="AJ34" s="515"/>
      <c r="AK34" s="241">
        <f t="shared" si="14"/>
        <v>2656</v>
      </c>
      <c r="AL34" s="241">
        <f t="shared" si="15"/>
        <v>998</v>
      </c>
      <c r="AM34" s="241">
        <f t="shared" si="16"/>
        <v>2799</v>
      </c>
      <c r="AN34" s="241">
        <f t="shared" si="17"/>
        <v>2523.5</v>
      </c>
      <c r="AO34" s="241">
        <f t="shared" si="18"/>
        <v>520</v>
      </c>
      <c r="AP34" s="241">
        <f t="shared" si="19"/>
        <v>866</v>
      </c>
      <c r="AQ34" s="241">
        <f t="shared" si="20"/>
        <v>841.5</v>
      </c>
      <c r="AR34" s="241">
        <f t="shared" si="21"/>
        <v>563</v>
      </c>
      <c r="AS34" s="241">
        <f t="shared" si="22"/>
        <v>223</v>
      </c>
      <c r="AT34" s="241">
        <f t="shared" si="23"/>
        <v>699</v>
      </c>
      <c r="AU34" s="241">
        <f t="shared" si="24"/>
        <v>0</v>
      </c>
      <c r="AV34" s="241">
        <f t="shared" si="25"/>
        <v>0</v>
      </c>
      <c r="AW34" s="241">
        <f t="shared" si="26"/>
        <v>0</v>
      </c>
      <c r="AX34" s="241">
        <f t="shared" si="27"/>
        <v>0</v>
      </c>
      <c r="AY34" s="241">
        <f t="shared" si="28"/>
        <v>0</v>
      </c>
      <c r="AZ34" s="241">
        <f t="shared" si="7"/>
        <v>0</v>
      </c>
      <c r="BA34" s="241">
        <f t="shared" si="8"/>
        <v>0</v>
      </c>
      <c r="BB34" s="241">
        <f t="shared" si="9"/>
        <v>0</v>
      </c>
      <c r="BC34" s="241">
        <f t="shared" si="10"/>
        <v>0</v>
      </c>
      <c r="BD34" s="241">
        <f t="shared" si="11"/>
        <v>0</v>
      </c>
      <c r="BE34" s="241">
        <f t="shared" si="12"/>
        <v>0</v>
      </c>
      <c r="BF34" s="241">
        <f t="shared" si="12"/>
        <v>0</v>
      </c>
      <c r="BG34" s="241"/>
      <c r="BH34" s="241"/>
      <c r="BI34" s="324">
        <f t="shared" si="1"/>
        <v>0.12647619047619046</v>
      </c>
      <c r="BJ34" s="324">
        <f t="shared" si="29"/>
        <v>4.7523809523809524E-2</v>
      </c>
      <c r="BK34" s="324">
        <f t="shared" si="30"/>
        <v>0.13328571428571429</v>
      </c>
      <c r="BL34" s="324">
        <f t="shared" si="31"/>
        <v>0.12016666666666667</v>
      </c>
      <c r="BM34" s="324">
        <f t="shared" si="32"/>
        <v>2.4761904761904763E-2</v>
      </c>
      <c r="BN34" s="324">
        <f t="shared" si="33"/>
        <v>4.123809523809524E-2</v>
      </c>
      <c r="BO34" s="324">
        <f t="shared" si="34"/>
        <v>4.007142857142857E-2</v>
      </c>
      <c r="BP34" s="324">
        <f t="shared" si="35"/>
        <v>2.6809523809523811E-2</v>
      </c>
      <c r="BQ34" s="324">
        <f t="shared" si="36"/>
        <v>1.0619047619047618E-2</v>
      </c>
      <c r="BR34" s="324">
        <f t="shared" si="37"/>
        <v>3.3285714285714287E-2</v>
      </c>
      <c r="BS34" s="324">
        <f t="shared" si="38"/>
        <v>0</v>
      </c>
      <c r="BT34" s="324">
        <f t="shared" si="39"/>
        <v>0</v>
      </c>
      <c r="BU34" s="324">
        <f t="shared" si="40"/>
        <v>0</v>
      </c>
      <c r="BV34" s="324">
        <f t="shared" si="41"/>
        <v>0</v>
      </c>
      <c r="BW34" s="324">
        <f t="shared" si="42"/>
        <v>0</v>
      </c>
      <c r="BX34" s="324">
        <f t="shared" si="43"/>
        <v>0</v>
      </c>
      <c r="BY34" s="324">
        <f t="shared" si="44"/>
        <v>0</v>
      </c>
      <c r="BZ34" s="324">
        <f t="shared" si="45"/>
        <v>0</v>
      </c>
      <c r="CA34" s="324">
        <f t="shared" si="46"/>
        <v>0</v>
      </c>
      <c r="CB34" s="324">
        <f t="shared" si="47"/>
        <v>0</v>
      </c>
      <c r="CC34" s="324">
        <f t="shared" si="48"/>
        <v>0</v>
      </c>
      <c r="CD34" s="324">
        <f t="shared" si="49"/>
        <v>0</v>
      </c>
      <c r="CK34" s="527" t="s">
        <v>1004</v>
      </c>
      <c r="CL34" s="530">
        <v>10</v>
      </c>
      <c r="CM34" s="529">
        <v>3</v>
      </c>
      <c r="CN34" s="529">
        <v>24</v>
      </c>
      <c r="CO34" s="529">
        <v>13</v>
      </c>
      <c r="CP34" s="529">
        <v>1</v>
      </c>
      <c r="CQ34" s="529">
        <v>2</v>
      </c>
      <c r="CR34" s="529">
        <v>0</v>
      </c>
      <c r="CS34" s="529">
        <v>0</v>
      </c>
      <c r="CT34" s="529">
        <v>0</v>
      </c>
      <c r="CU34" s="529">
        <v>0</v>
      </c>
      <c r="CV34" s="529">
        <v>0</v>
      </c>
      <c r="CW34" s="529">
        <v>0</v>
      </c>
      <c r="CX34" s="529">
        <v>0</v>
      </c>
      <c r="CY34" s="529">
        <v>0</v>
      </c>
      <c r="CZ34" s="529">
        <v>0</v>
      </c>
      <c r="DA34" s="529">
        <v>0</v>
      </c>
      <c r="DB34" s="529">
        <v>0</v>
      </c>
      <c r="DC34" s="531">
        <v>0</v>
      </c>
      <c r="DD34" s="323"/>
      <c r="DE34" s="137">
        <v>41876</v>
      </c>
      <c r="DF34" s="241">
        <f t="shared" si="50"/>
        <v>51</v>
      </c>
      <c r="DG34" s="241">
        <f t="shared" si="64"/>
        <v>30</v>
      </c>
      <c r="DH34" s="241">
        <f t="shared" si="65"/>
        <v>136</v>
      </c>
      <c r="DI34" s="241">
        <f t="shared" si="66"/>
        <v>37</v>
      </c>
      <c r="DJ34" s="241">
        <f t="shared" si="67"/>
        <v>23</v>
      </c>
      <c r="DK34" s="241">
        <f t="shared" si="68"/>
        <v>67.5</v>
      </c>
      <c r="DL34" s="241">
        <f t="shared" si="69"/>
        <v>3</v>
      </c>
      <c r="DM34" s="241">
        <f t="shared" si="70"/>
        <v>0</v>
      </c>
      <c r="DN34" s="241">
        <f t="shared" si="71"/>
        <v>0</v>
      </c>
      <c r="DO34" s="241">
        <f t="shared" si="72"/>
        <v>0</v>
      </c>
      <c r="DP34" s="241">
        <f t="shared" si="73"/>
        <v>0</v>
      </c>
      <c r="DQ34" s="241">
        <f t="shared" si="74"/>
        <v>0</v>
      </c>
      <c r="DR34" s="241">
        <f t="shared" si="75"/>
        <v>0</v>
      </c>
      <c r="DS34" s="241">
        <f t="shared" si="76"/>
        <v>0</v>
      </c>
    </row>
    <row r="35" spans="1:123" x14ac:dyDescent="0.2">
      <c r="A35" s="585" t="s">
        <v>1005</v>
      </c>
      <c r="B35" s="586">
        <v>930</v>
      </c>
      <c r="C35" s="597">
        <v>20</v>
      </c>
      <c r="D35" s="597">
        <v>166</v>
      </c>
      <c r="E35" s="597">
        <v>23</v>
      </c>
      <c r="F35" s="597">
        <v>113</v>
      </c>
      <c r="G35" s="597">
        <v>58</v>
      </c>
      <c r="H35" s="597">
        <v>9</v>
      </c>
      <c r="I35" s="597">
        <v>1</v>
      </c>
      <c r="J35" s="587">
        <v>0</v>
      </c>
      <c r="K35" s="502"/>
      <c r="L35" s="502"/>
      <c r="M35" s="527" t="s">
        <v>1005</v>
      </c>
      <c r="N35" s="530">
        <v>257</v>
      </c>
      <c r="O35" s="529">
        <v>216</v>
      </c>
      <c r="P35" s="529">
        <v>409</v>
      </c>
      <c r="Q35" s="529">
        <v>480</v>
      </c>
      <c r="R35" s="529">
        <v>73</v>
      </c>
      <c r="S35" s="529">
        <v>80</v>
      </c>
      <c r="T35" s="529">
        <v>118</v>
      </c>
      <c r="U35" s="529">
        <v>201</v>
      </c>
      <c r="V35" s="529">
        <v>14</v>
      </c>
      <c r="W35" s="529">
        <v>168</v>
      </c>
      <c r="X35" s="529">
        <v>0</v>
      </c>
      <c r="Y35" s="529">
        <v>0</v>
      </c>
      <c r="Z35" s="529">
        <v>0</v>
      </c>
      <c r="AA35" s="529">
        <v>0</v>
      </c>
      <c r="AB35" s="529">
        <v>0</v>
      </c>
      <c r="AC35" s="529">
        <v>0</v>
      </c>
      <c r="AD35" s="529">
        <v>0</v>
      </c>
      <c r="AE35" s="529">
        <v>0</v>
      </c>
      <c r="AF35" s="529">
        <v>0</v>
      </c>
      <c r="AG35" s="529">
        <v>0</v>
      </c>
      <c r="AH35" s="529">
        <v>0</v>
      </c>
      <c r="AI35" s="531">
        <v>0</v>
      </c>
      <c r="AJ35" s="515"/>
      <c r="AK35" s="241">
        <f t="shared" si="14"/>
        <v>2913</v>
      </c>
      <c r="AL35" s="241">
        <f t="shared" si="15"/>
        <v>1214</v>
      </c>
      <c r="AM35" s="241">
        <f t="shared" si="16"/>
        <v>3208</v>
      </c>
      <c r="AN35" s="241">
        <f t="shared" si="17"/>
        <v>3003.5</v>
      </c>
      <c r="AO35" s="241">
        <f t="shared" si="18"/>
        <v>593</v>
      </c>
      <c r="AP35" s="241">
        <f t="shared" si="19"/>
        <v>946</v>
      </c>
      <c r="AQ35" s="241">
        <f t="shared" si="20"/>
        <v>959.5</v>
      </c>
      <c r="AR35" s="241">
        <f t="shared" si="21"/>
        <v>764</v>
      </c>
      <c r="AS35" s="241">
        <f t="shared" si="22"/>
        <v>237</v>
      </c>
      <c r="AT35" s="241">
        <f t="shared" si="23"/>
        <v>867</v>
      </c>
      <c r="AU35" s="241">
        <f t="shared" si="24"/>
        <v>0</v>
      </c>
      <c r="AV35" s="241">
        <f t="shared" si="25"/>
        <v>0</v>
      </c>
      <c r="AW35" s="241">
        <f t="shared" si="26"/>
        <v>0</v>
      </c>
      <c r="AX35" s="241">
        <f t="shared" si="27"/>
        <v>0</v>
      </c>
      <c r="AY35" s="241">
        <f t="shared" si="28"/>
        <v>0</v>
      </c>
      <c r="AZ35" s="241">
        <f t="shared" si="7"/>
        <v>0</v>
      </c>
      <c r="BA35" s="241">
        <f t="shared" si="8"/>
        <v>0</v>
      </c>
      <c r="BB35" s="241">
        <f t="shared" si="9"/>
        <v>0</v>
      </c>
      <c r="BC35" s="241">
        <f t="shared" si="10"/>
        <v>0</v>
      </c>
      <c r="BD35" s="241">
        <f t="shared" si="11"/>
        <v>0</v>
      </c>
      <c r="BE35" s="241">
        <f t="shared" si="12"/>
        <v>0</v>
      </c>
      <c r="BF35" s="241">
        <f t="shared" si="12"/>
        <v>0</v>
      </c>
      <c r="BG35" s="241"/>
      <c r="BH35" s="241"/>
      <c r="BI35" s="324">
        <f t="shared" si="1"/>
        <v>0.13871428571428571</v>
      </c>
      <c r="BJ35" s="324">
        <f t="shared" si="29"/>
        <v>5.7809523809523811E-2</v>
      </c>
      <c r="BK35" s="324">
        <f t="shared" si="30"/>
        <v>0.15276190476190477</v>
      </c>
      <c r="BL35" s="324">
        <f t="shared" si="31"/>
        <v>0.14302380952380953</v>
      </c>
      <c r="BM35" s="324">
        <f t="shared" si="32"/>
        <v>2.8238095238095239E-2</v>
      </c>
      <c r="BN35" s="324">
        <f t="shared" si="33"/>
        <v>4.5047619047619045E-2</v>
      </c>
      <c r="BO35" s="324">
        <f t="shared" si="34"/>
        <v>4.5690476190476191E-2</v>
      </c>
      <c r="BP35" s="324">
        <f t="shared" si="35"/>
        <v>3.6380952380952382E-2</v>
      </c>
      <c r="BQ35" s="324">
        <f t="shared" si="36"/>
        <v>1.1285714285714286E-2</v>
      </c>
      <c r="BR35" s="324">
        <f t="shared" si="37"/>
        <v>4.1285714285714287E-2</v>
      </c>
      <c r="BS35" s="324">
        <f t="shared" si="38"/>
        <v>0</v>
      </c>
      <c r="BT35" s="324">
        <f t="shared" si="39"/>
        <v>0</v>
      </c>
      <c r="BU35" s="324">
        <f t="shared" si="40"/>
        <v>0</v>
      </c>
      <c r="BV35" s="324">
        <f t="shared" si="41"/>
        <v>0</v>
      </c>
      <c r="BW35" s="324">
        <f t="shared" si="42"/>
        <v>0</v>
      </c>
      <c r="BX35" s="324">
        <f t="shared" si="43"/>
        <v>0</v>
      </c>
      <c r="BY35" s="324">
        <f t="shared" si="44"/>
        <v>0</v>
      </c>
      <c r="BZ35" s="324">
        <f t="shared" si="45"/>
        <v>0</v>
      </c>
      <c r="CA35" s="324">
        <f t="shared" si="46"/>
        <v>0</v>
      </c>
      <c r="CB35" s="324">
        <f t="shared" si="47"/>
        <v>0</v>
      </c>
      <c r="CC35" s="324">
        <f t="shared" si="48"/>
        <v>0</v>
      </c>
      <c r="CD35" s="324">
        <f t="shared" si="49"/>
        <v>0</v>
      </c>
      <c r="CK35" s="527" t="s">
        <v>1005</v>
      </c>
      <c r="CL35" s="530">
        <v>16</v>
      </c>
      <c r="CM35" s="529">
        <v>9</v>
      </c>
      <c r="CN35" s="529">
        <v>7</v>
      </c>
      <c r="CO35" s="529">
        <v>13</v>
      </c>
      <c r="CP35" s="529">
        <v>3</v>
      </c>
      <c r="CQ35" s="529">
        <v>3</v>
      </c>
      <c r="CR35" s="529">
        <v>0</v>
      </c>
      <c r="CS35" s="529">
        <v>0</v>
      </c>
      <c r="CT35" s="529">
        <v>0</v>
      </c>
      <c r="CU35" s="529">
        <v>0</v>
      </c>
      <c r="CV35" s="529">
        <v>0</v>
      </c>
      <c r="CW35" s="529">
        <v>0</v>
      </c>
      <c r="CX35" s="529">
        <v>0</v>
      </c>
      <c r="CY35" s="529">
        <v>0</v>
      </c>
      <c r="CZ35" s="529">
        <v>0</v>
      </c>
      <c r="DA35" s="529">
        <v>0</v>
      </c>
      <c r="DB35" s="529">
        <v>0</v>
      </c>
      <c r="DC35" s="531">
        <v>0</v>
      </c>
      <c r="DD35" s="323"/>
      <c r="DE35" s="137">
        <v>41877</v>
      </c>
      <c r="DF35" s="241">
        <f t="shared" si="50"/>
        <v>67</v>
      </c>
      <c r="DG35" s="241">
        <f t="shared" si="64"/>
        <v>39</v>
      </c>
      <c r="DH35" s="241">
        <f t="shared" si="65"/>
        <v>143</v>
      </c>
      <c r="DI35" s="241">
        <f t="shared" si="66"/>
        <v>50</v>
      </c>
      <c r="DJ35" s="241">
        <f t="shared" si="67"/>
        <v>26</v>
      </c>
      <c r="DK35" s="241">
        <f t="shared" si="68"/>
        <v>70.5</v>
      </c>
      <c r="DL35" s="241">
        <f t="shared" si="69"/>
        <v>3</v>
      </c>
      <c r="DM35" s="241">
        <f t="shared" si="70"/>
        <v>0</v>
      </c>
      <c r="DN35" s="241">
        <f t="shared" si="71"/>
        <v>0</v>
      </c>
      <c r="DO35" s="241">
        <f t="shared" si="72"/>
        <v>0</v>
      </c>
      <c r="DP35" s="241">
        <f t="shared" si="73"/>
        <v>0</v>
      </c>
      <c r="DQ35" s="241">
        <f t="shared" si="74"/>
        <v>0</v>
      </c>
      <c r="DR35" s="241">
        <f t="shared" si="75"/>
        <v>0</v>
      </c>
      <c r="DS35" s="241">
        <f t="shared" si="76"/>
        <v>0</v>
      </c>
    </row>
    <row r="36" spans="1:123" x14ac:dyDescent="0.2">
      <c r="A36" s="585" t="s">
        <v>1006</v>
      </c>
      <c r="B36" s="586">
        <v>1203</v>
      </c>
      <c r="C36" s="597">
        <v>22</v>
      </c>
      <c r="D36" s="597">
        <v>257</v>
      </c>
      <c r="E36" s="597">
        <v>56</v>
      </c>
      <c r="F36" s="597">
        <v>108</v>
      </c>
      <c r="G36" s="597">
        <v>60</v>
      </c>
      <c r="H36" s="597">
        <v>34</v>
      </c>
      <c r="I36" s="597">
        <v>0</v>
      </c>
      <c r="J36" s="587">
        <v>0</v>
      </c>
      <c r="K36" s="502"/>
      <c r="L36" s="502"/>
      <c r="M36" s="527" t="s">
        <v>1006</v>
      </c>
      <c r="N36" s="530">
        <v>189</v>
      </c>
      <c r="O36" s="529">
        <v>152</v>
      </c>
      <c r="P36" s="529">
        <v>362</v>
      </c>
      <c r="Q36" s="529">
        <v>351</v>
      </c>
      <c r="R36" s="529">
        <v>52</v>
      </c>
      <c r="S36" s="529">
        <v>205</v>
      </c>
      <c r="T36" s="529">
        <v>126</v>
      </c>
      <c r="U36" s="529">
        <v>77</v>
      </c>
      <c r="V36" s="529">
        <v>26.27272727272727</v>
      </c>
      <c r="W36" s="529">
        <v>216</v>
      </c>
      <c r="X36" s="529">
        <v>0</v>
      </c>
      <c r="Y36" s="529">
        <v>0</v>
      </c>
      <c r="Z36" s="529">
        <v>0</v>
      </c>
      <c r="AA36" s="529">
        <v>0</v>
      </c>
      <c r="AB36" s="529">
        <v>0</v>
      </c>
      <c r="AC36" s="529">
        <v>0</v>
      </c>
      <c r="AD36" s="529">
        <v>0</v>
      </c>
      <c r="AE36" s="529">
        <v>0</v>
      </c>
      <c r="AF36" s="529">
        <v>0</v>
      </c>
      <c r="AG36" s="529">
        <v>0</v>
      </c>
      <c r="AH36" s="529">
        <v>0</v>
      </c>
      <c r="AI36" s="531">
        <v>0</v>
      </c>
      <c r="AJ36" s="515"/>
      <c r="AK36" s="241">
        <f t="shared" si="14"/>
        <v>3102</v>
      </c>
      <c r="AL36" s="241">
        <f t="shared" si="15"/>
        <v>1366</v>
      </c>
      <c r="AM36" s="241">
        <f t="shared" si="16"/>
        <v>3570</v>
      </c>
      <c r="AN36" s="241">
        <f t="shared" si="17"/>
        <v>3354.5</v>
      </c>
      <c r="AO36" s="241">
        <f t="shared" si="18"/>
        <v>645</v>
      </c>
      <c r="AP36" s="241">
        <f t="shared" si="19"/>
        <v>1151</v>
      </c>
      <c r="AQ36" s="241">
        <f t="shared" si="20"/>
        <v>1085.5</v>
      </c>
      <c r="AR36" s="241">
        <f t="shared" si="21"/>
        <v>841</v>
      </c>
      <c r="AS36" s="241">
        <f t="shared" si="22"/>
        <v>263.27272727272725</v>
      </c>
      <c r="AT36" s="241">
        <f t="shared" si="23"/>
        <v>1083</v>
      </c>
      <c r="AU36" s="241">
        <f t="shared" si="24"/>
        <v>0</v>
      </c>
      <c r="AV36" s="241">
        <f t="shared" si="25"/>
        <v>0</v>
      </c>
      <c r="AW36" s="241">
        <f t="shared" si="26"/>
        <v>0</v>
      </c>
      <c r="AX36" s="241">
        <f t="shared" si="27"/>
        <v>0</v>
      </c>
      <c r="AY36" s="241">
        <f t="shared" si="28"/>
        <v>0</v>
      </c>
      <c r="AZ36" s="241">
        <f t="shared" si="7"/>
        <v>0</v>
      </c>
      <c r="BA36" s="241">
        <f t="shared" si="8"/>
        <v>0</v>
      </c>
      <c r="BB36" s="241">
        <f t="shared" si="9"/>
        <v>0</v>
      </c>
      <c r="BC36" s="241">
        <f t="shared" si="10"/>
        <v>0</v>
      </c>
      <c r="BD36" s="241">
        <f t="shared" si="11"/>
        <v>0</v>
      </c>
      <c r="BE36" s="241">
        <f t="shared" si="12"/>
        <v>0</v>
      </c>
      <c r="BF36" s="241">
        <f t="shared" si="12"/>
        <v>0</v>
      </c>
      <c r="BG36" s="241"/>
      <c r="BH36" s="241"/>
      <c r="BI36" s="324">
        <f t="shared" si="1"/>
        <v>0.14771428571428571</v>
      </c>
      <c r="BJ36" s="324">
        <f t="shared" si="29"/>
        <v>6.5047619047619049E-2</v>
      </c>
      <c r="BK36" s="324">
        <f t="shared" si="30"/>
        <v>0.17</v>
      </c>
      <c r="BL36" s="324">
        <f t="shared" si="31"/>
        <v>0.15973809523809523</v>
      </c>
      <c r="BM36" s="324">
        <f t="shared" si="32"/>
        <v>3.0714285714285715E-2</v>
      </c>
      <c r="BN36" s="324">
        <f t="shared" si="33"/>
        <v>5.4809523809523808E-2</v>
      </c>
      <c r="BO36" s="324">
        <f t="shared" si="34"/>
        <v>5.1690476190476189E-2</v>
      </c>
      <c r="BP36" s="324">
        <f t="shared" si="35"/>
        <v>4.0047619047619047E-2</v>
      </c>
      <c r="BQ36" s="324">
        <f t="shared" si="36"/>
        <v>1.2536796536796535E-2</v>
      </c>
      <c r="BR36" s="324">
        <f t="shared" si="37"/>
        <v>5.1571428571428574E-2</v>
      </c>
      <c r="BS36" s="324">
        <f t="shared" si="38"/>
        <v>0</v>
      </c>
      <c r="BT36" s="324">
        <f t="shared" si="39"/>
        <v>0</v>
      </c>
      <c r="BU36" s="324">
        <f t="shared" si="40"/>
        <v>0</v>
      </c>
      <c r="BV36" s="324">
        <f t="shared" si="41"/>
        <v>0</v>
      </c>
      <c r="BW36" s="324">
        <f t="shared" si="42"/>
        <v>0</v>
      </c>
      <c r="BX36" s="324">
        <f t="shared" si="43"/>
        <v>0</v>
      </c>
      <c r="BY36" s="324">
        <f t="shared" si="44"/>
        <v>0</v>
      </c>
      <c r="BZ36" s="324">
        <f t="shared" si="45"/>
        <v>0</v>
      </c>
      <c r="CA36" s="324">
        <f t="shared" si="46"/>
        <v>0</v>
      </c>
      <c r="CB36" s="324">
        <f t="shared" si="47"/>
        <v>0</v>
      </c>
      <c r="CC36" s="324">
        <f t="shared" si="48"/>
        <v>0</v>
      </c>
      <c r="CD36" s="324">
        <f t="shared" si="49"/>
        <v>0</v>
      </c>
      <c r="CK36" s="527" t="s">
        <v>1006</v>
      </c>
      <c r="CL36" s="530">
        <v>13</v>
      </c>
      <c r="CM36" s="529">
        <v>3</v>
      </c>
      <c r="CN36" s="529">
        <v>55</v>
      </c>
      <c r="CO36" s="529">
        <v>14</v>
      </c>
      <c r="CP36" s="529">
        <v>8</v>
      </c>
      <c r="CQ36" s="529">
        <v>13.636363636363635</v>
      </c>
      <c r="CR36" s="529">
        <v>6</v>
      </c>
      <c r="CS36" s="529">
        <v>0</v>
      </c>
      <c r="CT36" s="529">
        <v>0</v>
      </c>
      <c r="CU36" s="529">
        <v>0</v>
      </c>
      <c r="CV36" s="529">
        <v>0</v>
      </c>
      <c r="CW36" s="529">
        <v>0</v>
      </c>
      <c r="CX36" s="529">
        <v>0</v>
      </c>
      <c r="CY36" s="529">
        <v>0</v>
      </c>
      <c r="CZ36" s="529">
        <v>0</v>
      </c>
      <c r="DA36" s="529">
        <v>0</v>
      </c>
      <c r="DB36" s="529">
        <v>0</v>
      </c>
      <c r="DC36" s="531">
        <v>0</v>
      </c>
      <c r="DD36" s="323"/>
      <c r="DE36" s="137">
        <v>41878</v>
      </c>
      <c r="DF36" s="241">
        <f t="shared" si="50"/>
        <v>80</v>
      </c>
      <c r="DG36" s="241">
        <f t="shared" si="64"/>
        <v>42</v>
      </c>
      <c r="DH36" s="241">
        <f t="shared" si="65"/>
        <v>198</v>
      </c>
      <c r="DI36" s="241">
        <f t="shared" si="66"/>
        <v>64</v>
      </c>
      <c r="DJ36" s="241">
        <f t="shared" si="67"/>
        <v>34</v>
      </c>
      <c r="DK36" s="241">
        <f t="shared" si="68"/>
        <v>84.13636363636364</v>
      </c>
      <c r="DL36" s="241">
        <f t="shared" si="69"/>
        <v>9</v>
      </c>
      <c r="DM36" s="241">
        <f t="shared" si="70"/>
        <v>0</v>
      </c>
      <c r="DN36" s="241">
        <f t="shared" si="71"/>
        <v>0</v>
      </c>
      <c r="DO36" s="241">
        <f t="shared" si="72"/>
        <v>0</v>
      </c>
      <c r="DP36" s="241">
        <f t="shared" si="73"/>
        <v>0</v>
      </c>
      <c r="DQ36" s="241">
        <f t="shared" si="74"/>
        <v>0</v>
      </c>
      <c r="DR36" s="241">
        <f t="shared" si="75"/>
        <v>0</v>
      </c>
      <c r="DS36" s="241">
        <f t="shared" si="76"/>
        <v>0</v>
      </c>
    </row>
    <row r="37" spans="1:123" x14ac:dyDescent="0.2">
      <c r="A37" s="585" t="s">
        <v>1007</v>
      </c>
      <c r="B37" s="586">
        <v>1615</v>
      </c>
      <c r="C37" s="597">
        <v>61</v>
      </c>
      <c r="D37" s="597">
        <v>338</v>
      </c>
      <c r="E37" s="597">
        <v>61</v>
      </c>
      <c r="F37" s="597">
        <v>83</v>
      </c>
      <c r="G37" s="597">
        <v>41</v>
      </c>
      <c r="H37" s="597">
        <v>22</v>
      </c>
      <c r="I37" s="597">
        <v>0</v>
      </c>
      <c r="J37" s="587">
        <v>0</v>
      </c>
      <c r="K37" s="502"/>
      <c r="L37" s="502"/>
      <c r="M37" s="527" t="s">
        <v>1007</v>
      </c>
      <c r="N37" s="530">
        <v>547</v>
      </c>
      <c r="O37" s="529">
        <v>95</v>
      </c>
      <c r="P37" s="529">
        <v>398</v>
      </c>
      <c r="Q37" s="529">
        <v>344</v>
      </c>
      <c r="R37" s="529">
        <v>170</v>
      </c>
      <c r="S37" s="529">
        <v>174</v>
      </c>
      <c r="T37" s="529">
        <v>232</v>
      </c>
      <c r="U37" s="529">
        <v>168</v>
      </c>
      <c r="V37" s="529">
        <v>38.445454545454545</v>
      </c>
      <c r="W37" s="529">
        <v>60</v>
      </c>
      <c r="X37" s="529">
        <v>0</v>
      </c>
      <c r="Y37" s="529">
        <v>0</v>
      </c>
      <c r="Z37" s="529">
        <v>0</v>
      </c>
      <c r="AA37" s="529">
        <v>0</v>
      </c>
      <c r="AB37" s="529">
        <v>0</v>
      </c>
      <c r="AC37" s="529">
        <v>0</v>
      </c>
      <c r="AD37" s="529">
        <v>0</v>
      </c>
      <c r="AE37" s="529">
        <v>0</v>
      </c>
      <c r="AF37" s="529">
        <v>0</v>
      </c>
      <c r="AG37" s="529">
        <v>0</v>
      </c>
      <c r="AH37" s="529">
        <v>0</v>
      </c>
      <c r="AI37" s="531">
        <v>0</v>
      </c>
      <c r="AJ37" s="515"/>
      <c r="AK37" s="241">
        <f t="shared" si="14"/>
        <v>3649</v>
      </c>
      <c r="AL37" s="241">
        <f t="shared" si="15"/>
        <v>1461</v>
      </c>
      <c r="AM37" s="241">
        <f t="shared" si="16"/>
        <v>3968</v>
      </c>
      <c r="AN37" s="241">
        <f t="shared" si="17"/>
        <v>3698.5</v>
      </c>
      <c r="AO37" s="241">
        <f t="shared" si="18"/>
        <v>815</v>
      </c>
      <c r="AP37" s="241">
        <f t="shared" si="19"/>
        <v>1325</v>
      </c>
      <c r="AQ37" s="241">
        <f t="shared" si="20"/>
        <v>1317.5</v>
      </c>
      <c r="AR37" s="241">
        <f t="shared" si="21"/>
        <v>1009</v>
      </c>
      <c r="AS37" s="241">
        <f t="shared" si="22"/>
        <v>301.71818181818179</v>
      </c>
      <c r="AT37" s="241">
        <f t="shared" si="23"/>
        <v>1143</v>
      </c>
      <c r="AU37" s="241">
        <f t="shared" si="24"/>
        <v>0</v>
      </c>
      <c r="AV37" s="241">
        <f t="shared" si="25"/>
        <v>0</v>
      </c>
      <c r="AW37" s="241">
        <f t="shared" si="26"/>
        <v>0</v>
      </c>
      <c r="AX37" s="241">
        <f t="shared" si="27"/>
        <v>0</v>
      </c>
      <c r="AY37" s="241">
        <f t="shared" si="28"/>
        <v>0</v>
      </c>
      <c r="AZ37" s="241">
        <f t="shared" si="7"/>
        <v>0</v>
      </c>
      <c r="BA37" s="241">
        <f t="shared" si="8"/>
        <v>0</v>
      </c>
      <c r="BB37" s="241">
        <f t="shared" si="9"/>
        <v>0</v>
      </c>
      <c r="BC37" s="241">
        <f t="shared" si="10"/>
        <v>0</v>
      </c>
      <c r="BD37" s="241">
        <f t="shared" si="11"/>
        <v>0</v>
      </c>
      <c r="BE37" s="241">
        <f t="shared" si="12"/>
        <v>0</v>
      </c>
      <c r="BF37" s="241">
        <f t="shared" si="12"/>
        <v>0</v>
      </c>
      <c r="BG37" s="241"/>
      <c r="BH37" s="241"/>
      <c r="BI37" s="324">
        <f t="shared" si="1"/>
        <v>0.17376190476190476</v>
      </c>
      <c r="BJ37" s="324">
        <f t="shared" si="29"/>
        <v>6.9571428571428576E-2</v>
      </c>
      <c r="BK37" s="324">
        <f t="shared" si="30"/>
        <v>0.18895238095238095</v>
      </c>
      <c r="BL37" s="324">
        <f t="shared" si="31"/>
        <v>0.17611904761904762</v>
      </c>
      <c r="BM37" s="324">
        <f t="shared" si="32"/>
        <v>3.8809523809523808E-2</v>
      </c>
      <c r="BN37" s="324">
        <f t="shared" si="33"/>
        <v>6.3095238095238093E-2</v>
      </c>
      <c r="BO37" s="324">
        <f t="shared" si="34"/>
        <v>6.2738095238095232E-2</v>
      </c>
      <c r="BP37" s="324">
        <f t="shared" si="35"/>
        <v>4.8047619047619047E-2</v>
      </c>
      <c r="BQ37" s="324">
        <f t="shared" si="36"/>
        <v>1.4367532467532466E-2</v>
      </c>
      <c r="BR37" s="324">
        <f t="shared" si="37"/>
        <v>5.442857142857143E-2</v>
      </c>
      <c r="BS37" s="324">
        <f t="shared" si="38"/>
        <v>0</v>
      </c>
      <c r="BT37" s="324">
        <f t="shared" si="39"/>
        <v>0</v>
      </c>
      <c r="BU37" s="324">
        <f t="shared" si="40"/>
        <v>0</v>
      </c>
      <c r="BV37" s="324">
        <f t="shared" si="41"/>
        <v>0</v>
      </c>
      <c r="BW37" s="324">
        <f t="shared" si="42"/>
        <v>0</v>
      </c>
      <c r="BX37" s="324">
        <f t="shared" si="43"/>
        <v>0</v>
      </c>
      <c r="BY37" s="324">
        <f t="shared" si="44"/>
        <v>0</v>
      </c>
      <c r="BZ37" s="324">
        <f t="shared" si="45"/>
        <v>0</v>
      </c>
      <c r="CA37" s="324">
        <f t="shared" si="46"/>
        <v>0</v>
      </c>
      <c r="CB37" s="324">
        <f t="shared" si="47"/>
        <v>0</v>
      </c>
      <c r="CC37" s="324">
        <f t="shared" si="48"/>
        <v>0</v>
      </c>
      <c r="CD37" s="324">
        <f t="shared" si="49"/>
        <v>0</v>
      </c>
      <c r="CK37" s="527" t="s">
        <v>1007</v>
      </c>
      <c r="CL37" s="530">
        <v>28</v>
      </c>
      <c r="CM37" s="529">
        <v>12</v>
      </c>
      <c r="CN37" s="529">
        <v>67</v>
      </c>
      <c r="CO37" s="529">
        <v>29</v>
      </c>
      <c r="CP37" s="529">
        <v>6</v>
      </c>
      <c r="CQ37" s="529">
        <v>24.872727272727271</v>
      </c>
      <c r="CR37" s="529">
        <v>3</v>
      </c>
      <c r="CS37" s="529">
        <v>0</v>
      </c>
      <c r="CT37" s="529">
        <v>0</v>
      </c>
      <c r="CU37" s="529">
        <v>0</v>
      </c>
      <c r="CV37" s="529">
        <v>0</v>
      </c>
      <c r="CW37" s="529">
        <v>0</v>
      </c>
      <c r="CX37" s="529">
        <v>0</v>
      </c>
      <c r="CY37" s="529">
        <v>0</v>
      </c>
      <c r="CZ37" s="529">
        <v>0</v>
      </c>
      <c r="DA37" s="529">
        <v>0</v>
      </c>
      <c r="DB37" s="529">
        <v>0</v>
      </c>
      <c r="DC37" s="531">
        <v>0</v>
      </c>
      <c r="DD37" s="323"/>
      <c r="DE37" s="137">
        <v>41879</v>
      </c>
      <c r="DF37" s="241">
        <f t="shared" si="50"/>
        <v>108</v>
      </c>
      <c r="DG37" s="241">
        <f t="shared" si="64"/>
        <v>54</v>
      </c>
      <c r="DH37" s="241">
        <f t="shared" si="65"/>
        <v>265</v>
      </c>
      <c r="DI37" s="241">
        <f t="shared" si="66"/>
        <v>93</v>
      </c>
      <c r="DJ37" s="241">
        <f t="shared" si="67"/>
        <v>40</v>
      </c>
      <c r="DK37" s="241">
        <f t="shared" si="68"/>
        <v>109.00909090909092</v>
      </c>
      <c r="DL37" s="241">
        <f t="shared" si="69"/>
        <v>12</v>
      </c>
      <c r="DM37" s="241">
        <f t="shared" si="70"/>
        <v>0</v>
      </c>
      <c r="DN37" s="241">
        <f t="shared" si="71"/>
        <v>0</v>
      </c>
      <c r="DO37" s="241">
        <f t="shared" si="72"/>
        <v>0</v>
      </c>
      <c r="DP37" s="241">
        <f t="shared" si="73"/>
        <v>0</v>
      </c>
      <c r="DQ37" s="241">
        <f t="shared" si="74"/>
        <v>0</v>
      </c>
      <c r="DR37" s="241">
        <f t="shared" si="75"/>
        <v>0</v>
      </c>
      <c r="DS37" s="241">
        <f t="shared" si="76"/>
        <v>0</v>
      </c>
    </row>
    <row r="38" spans="1:123" x14ac:dyDescent="0.2">
      <c r="A38" s="585" t="s">
        <v>1008</v>
      </c>
      <c r="B38" s="586">
        <v>1735</v>
      </c>
      <c r="C38" s="597">
        <v>68</v>
      </c>
      <c r="D38" s="597">
        <v>340</v>
      </c>
      <c r="E38" s="597">
        <v>59</v>
      </c>
      <c r="F38" s="597">
        <v>76</v>
      </c>
      <c r="G38" s="597">
        <v>28</v>
      </c>
      <c r="H38" s="597">
        <v>19</v>
      </c>
      <c r="I38" s="597">
        <v>0</v>
      </c>
      <c r="J38" s="587">
        <v>0</v>
      </c>
      <c r="K38" s="502"/>
      <c r="L38" s="502"/>
      <c r="M38" s="527" t="s">
        <v>1008</v>
      </c>
      <c r="N38" s="530">
        <v>862</v>
      </c>
      <c r="O38" s="529">
        <v>288</v>
      </c>
      <c r="P38" s="529">
        <v>507</v>
      </c>
      <c r="Q38" s="529">
        <v>344</v>
      </c>
      <c r="R38" s="529">
        <v>257</v>
      </c>
      <c r="S38" s="529">
        <v>103</v>
      </c>
      <c r="T38" s="529">
        <v>178</v>
      </c>
      <c r="U38" s="529">
        <v>252</v>
      </c>
      <c r="V38" s="529">
        <v>50.618181818181817</v>
      </c>
      <c r="W38" s="529">
        <v>171</v>
      </c>
      <c r="X38" s="529">
        <v>0</v>
      </c>
      <c r="Y38" s="529">
        <v>0</v>
      </c>
      <c r="Z38" s="529">
        <v>0</v>
      </c>
      <c r="AA38" s="529">
        <v>0</v>
      </c>
      <c r="AB38" s="529">
        <v>0</v>
      </c>
      <c r="AC38" s="529">
        <v>0</v>
      </c>
      <c r="AD38" s="529">
        <v>0</v>
      </c>
      <c r="AE38" s="529">
        <v>0</v>
      </c>
      <c r="AF38" s="529">
        <v>0</v>
      </c>
      <c r="AG38" s="529">
        <v>0</v>
      </c>
      <c r="AH38" s="529">
        <v>0</v>
      </c>
      <c r="AI38" s="531">
        <v>0</v>
      </c>
      <c r="AJ38" s="515"/>
      <c r="AK38" s="241">
        <f t="shared" si="14"/>
        <v>4511</v>
      </c>
      <c r="AL38" s="241">
        <f t="shared" si="15"/>
        <v>1749</v>
      </c>
      <c r="AM38" s="241">
        <f t="shared" si="16"/>
        <v>4475</v>
      </c>
      <c r="AN38" s="241">
        <f t="shared" si="17"/>
        <v>4042.5</v>
      </c>
      <c r="AO38" s="241">
        <f t="shared" si="18"/>
        <v>1072</v>
      </c>
      <c r="AP38" s="241">
        <f t="shared" si="19"/>
        <v>1428</v>
      </c>
      <c r="AQ38" s="241">
        <f t="shared" si="20"/>
        <v>1495.5</v>
      </c>
      <c r="AR38" s="241">
        <f t="shared" si="21"/>
        <v>1261</v>
      </c>
      <c r="AS38" s="241">
        <f t="shared" si="22"/>
        <v>352.33636363636361</v>
      </c>
      <c r="AT38" s="241">
        <f t="shared" si="23"/>
        <v>1314</v>
      </c>
      <c r="AU38" s="241">
        <f t="shared" si="24"/>
        <v>0</v>
      </c>
      <c r="AV38" s="241">
        <f t="shared" si="25"/>
        <v>0</v>
      </c>
      <c r="AW38" s="241">
        <f t="shared" si="26"/>
        <v>0</v>
      </c>
      <c r="AX38" s="241">
        <f t="shared" si="27"/>
        <v>0</v>
      </c>
      <c r="AY38" s="241">
        <f t="shared" si="28"/>
        <v>0</v>
      </c>
      <c r="AZ38" s="241">
        <f t="shared" si="7"/>
        <v>0</v>
      </c>
      <c r="BA38" s="241">
        <f t="shared" si="8"/>
        <v>0</v>
      </c>
      <c r="BB38" s="241">
        <f t="shared" si="9"/>
        <v>0</v>
      </c>
      <c r="BC38" s="241">
        <f t="shared" si="10"/>
        <v>0</v>
      </c>
      <c r="BD38" s="241">
        <f t="shared" si="11"/>
        <v>0</v>
      </c>
      <c r="BE38" s="241">
        <f t="shared" si="12"/>
        <v>0</v>
      </c>
      <c r="BF38" s="241">
        <f t="shared" si="12"/>
        <v>0</v>
      </c>
      <c r="BG38" s="241"/>
      <c r="BH38" s="241"/>
      <c r="BI38" s="324">
        <f t="shared" si="1"/>
        <v>0.21480952380952381</v>
      </c>
      <c r="BJ38" s="324">
        <f t="shared" si="29"/>
        <v>8.3285714285714282E-2</v>
      </c>
      <c r="BK38" s="324">
        <f t="shared" si="30"/>
        <v>0.21309523809523809</v>
      </c>
      <c r="BL38" s="324">
        <f t="shared" si="31"/>
        <v>0.1925</v>
      </c>
      <c r="BM38" s="324">
        <f t="shared" si="32"/>
        <v>5.104761904761905E-2</v>
      </c>
      <c r="BN38" s="324">
        <f t="shared" si="33"/>
        <v>6.8000000000000005E-2</v>
      </c>
      <c r="BO38" s="324">
        <f t="shared" si="34"/>
        <v>7.1214285714285716E-2</v>
      </c>
      <c r="BP38" s="324">
        <f t="shared" si="35"/>
        <v>6.0047619047619051E-2</v>
      </c>
      <c r="BQ38" s="324">
        <f t="shared" si="36"/>
        <v>1.6777922077922076E-2</v>
      </c>
      <c r="BR38" s="324">
        <f t="shared" si="37"/>
        <v>6.257142857142857E-2</v>
      </c>
      <c r="BS38" s="324">
        <f t="shared" si="38"/>
        <v>0</v>
      </c>
      <c r="BT38" s="324">
        <f t="shared" si="39"/>
        <v>0</v>
      </c>
      <c r="BU38" s="324">
        <f t="shared" si="40"/>
        <v>0</v>
      </c>
      <c r="BV38" s="324">
        <f t="shared" si="41"/>
        <v>0</v>
      </c>
      <c r="BW38" s="324">
        <f t="shared" si="42"/>
        <v>0</v>
      </c>
      <c r="BX38" s="324">
        <f t="shared" si="43"/>
        <v>0</v>
      </c>
      <c r="BY38" s="324">
        <f t="shared" si="44"/>
        <v>0</v>
      </c>
      <c r="BZ38" s="324">
        <f t="shared" si="45"/>
        <v>0</v>
      </c>
      <c r="CA38" s="324">
        <f t="shared" si="46"/>
        <v>0</v>
      </c>
      <c r="CB38" s="324">
        <f t="shared" si="47"/>
        <v>0</v>
      </c>
      <c r="CC38" s="324">
        <f t="shared" si="48"/>
        <v>0</v>
      </c>
      <c r="CD38" s="324">
        <f t="shared" si="49"/>
        <v>0</v>
      </c>
      <c r="CK38" s="527" t="s">
        <v>1008</v>
      </c>
      <c r="CL38" s="530">
        <v>28</v>
      </c>
      <c r="CM38" s="529">
        <v>11</v>
      </c>
      <c r="CN38" s="529">
        <v>56</v>
      </c>
      <c r="CO38" s="529">
        <v>17</v>
      </c>
      <c r="CP38" s="529">
        <v>24</v>
      </c>
      <c r="CQ38" s="529">
        <v>36.109090909090909</v>
      </c>
      <c r="CR38" s="529">
        <v>12</v>
      </c>
      <c r="CS38" s="529">
        <v>0</v>
      </c>
      <c r="CT38" s="529">
        <v>0</v>
      </c>
      <c r="CU38" s="529">
        <v>0</v>
      </c>
      <c r="CV38" s="529">
        <v>0</v>
      </c>
      <c r="CW38" s="529">
        <v>0</v>
      </c>
      <c r="CX38" s="529">
        <v>0</v>
      </c>
      <c r="CY38" s="529">
        <v>0</v>
      </c>
      <c r="CZ38" s="529">
        <v>0</v>
      </c>
      <c r="DA38" s="529">
        <v>0</v>
      </c>
      <c r="DB38" s="529">
        <v>0</v>
      </c>
      <c r="DC38" s="531">
        <v>0</v>
      </c>
      <c r="DD38" s="323"/>
      <c r="DE38" s="137">
        <v>41880</v>
      </c>
      <c r="DF38" s="241">
        <f t="shared" si="50"/>
        <v>136</v>
      </c>
      <c r="DG38" s="241">
        <f t="shared" si="64"/>
        <v>65</v>
      </c>
      <c r="DH38" s="241">
        <f t="shared" si="65"/>
        <v>321</v>
      </c>
      <c r="DI38" s="241">
        <f t="shared" si="66"/>
        <v>110</v>
      </c>
      <c r="DJ38" s="241">
        <f t="shared" si="67"/>
        <v>64</v>
      </c>
      <c r="DK38" s="241">
        <f t="shared" si="68"/>
        <v>145.11818181818182</v>
      </c>
      <c r="DL38" s="241">
        <f t="shared" si="69"/>
        <v>24</v>
      </c>
      <c r="DM38" s="241">
        <f t="shared" si="70"/>
        <v>0</v>
      </c>
      <c r="DN38" s="241">
        <f t="shared" si="71"/>
        <v>0</v>
      </c>
      <c r="DO38" s="241">
        <f t="shared" si="72"/>
        <v>0</v>
      </c>
      <c r="DP38" s="241">
        <f t="shared" si="73"/>
        <v>0</v>
      </c>
      <c r="DQ38" s="241">
        <f t="shared" si="74"/>
        <v>0</v>
      </c>
      <c r="DR38" s="241">
        <f t="shared" si="75"/>
        <v>0</v>
      </c>
      <c r="DS38" s="241">
        <f t="shared" si="76"/>
        <v>0</v>
      </c>
    </row>
    <row r="39" spans="1:123" x14ac:dyDescent="0.2">
      <c r="A39" s="585" t="s">
        <v>1009</v>
      </c>
      <c r="B39" s="586">
        <v>1444</v>
      </c>
      <c r="C39" s="597">
        <v>35</v>
      </c>
      <c r="D39" s="597">
        <v>592</v>
      </c>
      <c r="E39" s="597">
        <v>53</v>
      </c>
      <c r="F39" s="597">
        <v>85</v>
      </c>
      <c r="G39" s="597">
        <v>38</v>
      </c>
      <c r="H39" s="597">
        <v>12</v>
      </c>
      <c r="I39" s="597">
        <v>0</v>
      </c>
      <c r="J39" s="587">
        <v>0</v>
      </c>
      <c r="K39" s="502"/>
      <c r="L39" s="502"/>
      <c r="M39" s="527" t="s">
        <v>1009</v>
      </c>
      <c r="N39" s="530">
        <v>722</v>
      </c>
      <c r="O39" s="529">
        <v>619</v>
      </c>
      <c r="P39" s="529">
        <v>609</v>
      </c>
      <c r="Q39" s="529">
        <v>317</v>
      </c>
      <c r="R39" s="529">
        <v>362</v>
      </c>
      <c r="S39" s="529">
        <v>113</v>
      </c>
      <c r="T39" s="529">
        <v>344</v>
      </c>
      <c r="U39" s="529">
        <v>448</v>
      </c>
      <c r="V39" s="529">
        <v>62.790909090909075</v>
      </c>
      <c r="W39" s="529">
        <v>363</v>
      </c>
      <c r="X39" s="529">
        <v>0</v>
      </c>
      <c r="Y39" s="529">
        <v>0</v>
      </c>
      <c r="Z39" s="529">
        <v>0</v>
      </c>
      <c r="AA39" s="529">
        <v>0</v>
      </c>
      <c r="AB39" s="529">
        <v>0</v>
      </c>
      <c r="AC39" s="529">
        <v>0</v>
      </c>
      <c r="AD39" s="529">
        <v>0</v>
      </c>
      <c r="AE39" s="529">
        <v>0</v>
      </c>
      <c r="AF39" s="529">
        <v>0</v>
      </c>
      <c r="AG39" s="529">
        <v>0</v>
      </c>
      <c r="AH39" s="529">
        <v>0</v>
      </c>
      <c r="AI39" s="531">
        <v>0</v>
      </c>
      <c r="AJ39" s="515"/>
      <c r="AK39" s="241">
        <f t="shared" si="14"/>
        <v>5233</v>
      </c>
      <c r="AL39" s="241">
        <f t="shared" si="15"/>
        <v>2368</v>
      </c>
      <c r="AM39" s="241">
        <f t="shared" si="16"/>
        <v>5084</v>
      </c>
      <c r="AN39" s="241">
        <f t="shared" si="17"/>
        <v>4359.5</v>
      </c>
      <c r="AO39" s="241">
        <f t="shared" si="18"/>
        <v>1434</v>
      </c>
      <c r="AP39" s="241">
        <f t="shared" si="19"/>
        <v>1541</v>
      </c>
      <c r="AQ39" s="241">
        <f t="shared" si="20"/>
        <v>1839.5</v>
      </c>
      <c r="AR39" s="241">
        <f t="shared" si="21"/>
        <v>1709</v>
      </c>
      <c r="AS39" s="241">
        <f t="shared" si="22"/>
        <v>415.12727272727267</v>
      </c>
      <c r="AT39" s="241">
        <f t="shared" si="23"/>
        <v>1677</v>
      </c>
      <c r="AU39" s="241">
        <f t="shared" si="24"/>
        <v>0</v>
      </c>
      <c r="AV39" s="241">
        <f t="shared" si="25"/>
        <v>0</v>
      </c>
      <c r="AW39" s="241">
        <f t="shared" si="26"/>
        <v>0</v>
      </c>
      <c r="AX39" s="241">
        <f t="shared" si="27"/>
        <v>0</v>
      </c>
      <c r="AY39" s="241">
        <f t="shared" si="28"/>
        <v>0</v>
      </c>
      <c r="AZ39" s="241">
        <f t="shared" si="7"/>
        <v>0</v>
      </c>
      <c r="BA39" s="241">
        <f t="shared" si="8"/>
        <v>0</v>
      </c>
      <c r="BB39" s="241">
        <f t="shared" si="9"/>
        <v>0</v>
      </c>
      <c r="BC39" s="241">
        <f t="shared" si="10"/>
        <v>0</v>
      </c>
      <c r="BD39" s="241">
        <f t="shared" si="11"/>
        <v>0</v>
      </c>
      <c r="BE39" s="241">
        <f t="shared" si="12"/>
        <v>0</v>
      </c>
      <c r="BF39" s="241">
        <f t="shared" si="12"/>
        <v>0</v>
      </c>
      <c r="BG39" s="241"/>
      <c r="BH39" s="241"/>
      <c r="BI39" s="324">
        <f t="shared" si="1"/>
        <v>0.24919047619047618</v>
      </c>
      <c r="BJ39" s="324">
        <f t="shared" si="29"/>
        <v>0.11276190476190476</v>
      </c>
      <c r="BK39" s="324">
        <f t="shared" si="30"/>
        <v>0.24209523809523809</v>
      </c>
      <c r="BL39" s="324">
        <f t="shared" si="31"/>
        <v>0.20759523809523808</v>
      </c>
      <c r="BM39" s="324">
        <f t="shared" si="32"/>
        <v>6.8285714285714283E-2</v>
      </c>
      <c r="BN39" s="324">
        <f t="shared" si="33"/>
        <v>7.338095238095238E-2</v>
      </c>
      <c r="BO39" s="324">
        <f t="shared" si="34"/>
        <v>8.7595238095238101E-2</v>
      </c>
      <c r="BP39" s="324">
        <f t="shared" si="35"/>
        <v>8.1380952380952387E-2</v>
      </c>
      <c r="BQ39" s="324">
        <f t="shared" si="36"/>
        <v>1.9767965367965365E-2</v>
      </c>
      <c r="BR39" s="324">
        <f t="shared" si="37"/>
        <v>7.9857142857142863E-2</v>
      </c>
      <c r="BS39" s="324">
        <f t="shared" si="38"/>
        <v>0</v>
      </c>
      <c r="BT39" s="324">
        <f t="shared" si="39"/>
        <v>0</v>
      </c>
      <c r="BU39" s="324">
        <f t="shared" si="40"/>
        <v>0</v>
      </c>
      <c r="BV39" s="324">
        <f t="shared" si="41"/>
        <v>0</v>
      </c>
      <c r="BW39" s="324">
        <f t="shared" si="42"/>
        <v>0</v>
      </c>
      <c r="BX39" s="324">
        <f t="shared" si="43"/>
        <v>0</v>
      </c>
      <c r="BY39" s="324">
        <f t="shared" si="44"/>
        <v>0</v>
      </c>
      <c r="BZ39" s="324">
        <f t="shared" si="45"/>
        <v>0</v>
      </c>
      <c r="CA39" s="324">
        <f t="shared" si="46"/>
        <v>0</v>
      </c>
      <c r="CB39" s="324">
        <f t="shared" si="47"/>
        <v>0</v>
      </c>
      <c r="CC39" s="324">
        <f t="shared" si="48"/>
        <v>0</v>
      </c>
      <c r="CD39" s="324">
        <f t="shared" si="49"/>
        <v>0</v>
      </c>
      <c r="CK39" s="527" t="s">
        <v>1009</v>
      </c>
      <c r="CL39" s="530">
        <v>24</v>
      </c>
      <c r="CM39" s="529">
        <v>23</v>
      </c>
      <c r="CN39" s="529">
        <v>90</v>
      </c>
      <c r="CO39" s="529">
        <v>27</v>
      </c>
      <c r="CP39" s="529">
        <v>8</v>
      </c>
      <c r="CQ39" s="529">
        <v>47.345454545454551</v>
      </c>
      <c r="CR39" s="529">
        <v>15</v>
      </c>
      <c r="CS39" s="529">
        <v>0</v>
      </c>
      <c r="CT39" s="529">
        <v>0</v>
      </c>
      <c r="CU39" s="529">
        <v>0</v>
      </c>
      <c r="CV39" s="529">
        <v>0</v>
      </c>
      <c r="CW39" s="529">
        <v>0</v>
      </c>
      <c r="CX39" s="529">
        <v>0</v>
      </c>
      <c r="CY39" s="529">
        <v>0</v>
      </c>
      <c r="CZ39" s="529">
        <v>0</v>
      </c>
      <c r="DA39" s="529">
        <v>0</v>
      </c>
      <c r="DB39" s="529">
        <v>0</v>
      </c>
      <c r="DC39" s="531">
        <v>0</v>
      </c>
      <c r="DD39" s="323"/>
      <c r="DE39" s="137">
        <v>41881</v>
      </c>
      <c r="DF39" s="241">
        <f t="shared" si="50"/>
        <v>160</v>
      </c>
      <c r="DG39" s="241">
        <f t="shared" si="64"/>
        <v>88</v>
      </c>
      <c r="DH39" s="241">
        <f t="shared" si="65"/>
        <v>411</v>
      </c>
      <c r="DI39" s="241">
        <f t="shared" si="66"/>
        <v>137</v>
      </c>
      <c r="DJ39" s="241">
        <f t="shared" si="67"/>
        <v>72</v>
      </c>
      <c r="DK39" s="241">
        <f t="shared" si="68"/>
        <v>192.46363636363637</v>
      </c>
      <c r="DL39" s="241">
        <f t="shared" si="69"/>
        <v>39</v>
      </c>
      <c r="DM39" s="241">
        <f t="shared" si="70"/>
        <v>0</v>
      </c>
      <c r="DN39" s="241">
        <f t="shared" si="71"/>
        <v>0</v>
      </c>
      <c r="DO39" s="241">
        <f t="shared" si="72"/>
        <v>0</v>
      </c>
      <c r="DP39" s="241">
        <f t="shared" si="73"/>
        <v>0</v>
      </c>
      <c r="DQ39" s="241">
        <f t="shared" si="74"/>
        <v>0</v>
      </c>
      <c r="DR39" s="241">
        <f t="shared" si="75"/>
        <v>0</v>
      </c>
      <c r="DS39" s="241">
        <f t="shared" si="76"/>
        <v>0</v>
      </c>
    </row>
    <row r="40" spans="1:123" x14ac:dyDescent="0.2">
      <c r="A40" s="585" t="s">
        <v>1010</v>
      </c>
      <c r="B40" s="586">
        <v>2006</v>
      </c>
      <c r="C40" s="597">
        <v>97</v>
      </c>
      <c r="D40" s="597">
        <v>541</v>
      </c>
      <c r="E40" s="597">
        <v>64</v>
      </c>
      <c r="F40" s="597">
        <v>93</v>
      </c>
      <c r="G40" s="597">
        <v>33</v>
      </c>
      <c r="H40" s="597">
        <v>14</v>
      </c>
      <c r="I40" s="597">
        <v>0</v>
      </c>
      <c r="J40" s="587">
        <v>0</v>
      </c>
      <c r="K40" s="502"/>
      <c r="L40" s="502"/>
      <c r="M40" s="527" t="s">
        <v>1010</v>
      </c>
      <c r="N40" s="530">
        <v>935</v>
      </c>
      <c r="O40" s="529">
        <v>396</v>
      </c>
      <c r="P40" s="529">
        <v>591</v>
      </c>
      <c r="Q40" s="529">
        <v>445</v>
      </c>
      <c r="R40" s="529">
        <v>455</v>
      </c>
      <c r="S40" s="529">
        <v>196</v>
      </c>
      <c r="T40" s="529">
        <v>279</v>
      </c>
      <c r="U40" s="529">
        <v>543</v>
      </c>
      <c r="V40" s="529">
        <v>74.963636363636368</v>
      </c>
      <c r="W40" s="529">
        <v>321</v>
      </c>
      <c r="X40" s="529">
        <v>0</v>
      </c>
      <c r="Y40" s="529">
        <v>0</v>
      </c>
      <c r="Z40" s="529">
        <v>0</v>
      </c>
      <c r="AA40" s="529">
        <v>0</v>
      </c>
      <c r="AB40" s="529">
        <v>0</v>
      </c>
      <c r="AC40" s="529">
        <v>0</v>
      </c>
      <c r="AD40" s="529">
        <v>0</v>
      </c>
      <c r="AE40" s="529">
        <v>0</v>
      </c>
      <c r="AF40" s="529">
        <v>0</v>
      </c>
      <c r="AG40" s="529">
        <v>0</v>
      </c>
      <c r="AH40" s="529">
        <v>0</v>
      </c>
      <c r="AI40" s="531">
        <v>0</v>
      </c>
      <c r="AJ40" s="515"/>
      <c r="AK40" s="241">
        <f t="shared" si="14"/>
        <v>6168</v>
      </c>
      <c r="AL40" s="241">
        <f t="shared" si="15"/>
        <v>2764</v>
      </c>
      <c r="AM40" s="241">
        <f t="shared" si="16"/>
        <v>5675</v>
      </c>
      <c r="AN40" s="241">
        <f t="shared" si="17"/>
        <v>4804.5</v>
      </c>
      <c r="AO40" s="241">
        <f t="shared" si="18"/>
        <v>1889</v>
      </c>
      <c r="AP40" s="241">
        <f t="shared" si="19"/>
        <v>1737</v>
      </c>
      <c r="AQ40" s="241">
        <f t="shared" si="20"/>
        <v>2118.5</v>
      </c>
      <c r="AR40" s="241">
        <f t="shared" si="21"/>
        <v>2252</v>
      </c>
      <c r="AS40" s="241">
        <f t="shared" si="22"/>
        <v>490.09090909090901</v>
      </c>
      <c r="AT40" s="241">
        <f t="shared" si="23"/>
        <v>1998</v>
      </c>
      <c r="AU40" s="241">
        <f t="shared" si="24"/>
        <v>0</v>
      </c>
      <c r="AV40" s="241">
        <f t="shared" si="25"/>
        <v>0</v>
      </c>
      <c r="AW40" s="241">
        <f t="shared" si="26"/>
        <v>0</v>
      </c>
      <c r="AX40" s="241">
        <f t="shared" si="27"/>
        <v>0</v>
      </c>
      <c r="AY40" s="241">
        <f t="shared" si="28"/>
        <v>0</v>
      </c>
      <c r="AZ40" s="241">
        <f t="shared" si="7"/>
        <v>0</v>
      </c>
      <c r="BA40" s="241">
        <f t="shared" si="8"/>
        <v>0</v>
      </c>
      <c r="BB40" s="241">
        <f t="shared" si="9"/>
        <v>0</v>
      </c>
      <c r="BC40" s="241">
        <f t="shared" si="10"/>
        <v>0</v>
      </c>
      <c r="BD40" s="241">
        <f t="shared" si="11"/>
        <v>0</v>
      </c>
      <c r="BE40" s="241">
        <f t="shared" si="12"/>
        <v>0</v>
      </c>
      <c r="BF40" s="241">
        <f t="shared" si="12"/>
        <v>0</v>
      </c>
      <c r="BG40" s="241"/>
      <c r="BH40" s="241"/>
      <c r="BI40" s="324">
        <f t="shared" si="1"/>
        <v>0.29371428571428571</v>
      </c>
      <c r="BJ40" s="324">
        <f t="shared" si="29"/>
        <v>0.13161904761904761</v>
      </c>
      <c r="BK40" s="324">
        <f t="shared" si="30"/>
        <v>0.27023809523809522</v>
      </c>
      <c r="BL40" s="324">
        <f t="shared" si="31"/>
        <v>0.22878571428571429</v>
      </c>
      <c r="BM40" s="324">
        <f t="shared" si="32"/>
        <v>8.995238095238095E-2</v>
      </c>
      <c r="BN40" s="324">
        <f t="shared" si="33"/>
        <v>8.2714285714285712E-2</v>
      </c>
      <c r="BO40" s="324">
        <f t="shared" si="34"/>
        <v>0.10088095238095238</v>
      </c>
      <c r="BP40" s="324">
        <f t="shared" si="35"/>
        <v>0.10723809523809524</v>
      </c>
      <c r="BQ40" s="324">
        <f t="shared" si="36"/>
        <v>2.3337662337662334E-2</v>
      </c>
      <c r="BR40" s="324">
        <f t="shared" si="37"/>
        <v>9.514285714285714E-2</v>
      </c>
      <c r="BS40" s="324">
        <f t="shared" si="38"/>
        <v>0</v>
      </c>
      <c r="BT40" s="324">
        <f t="shared" si="39"/>
        <v>0</v>
      </c>
      <c r="BU40" s="324">
        <f t="shared" si="40"/>
        <v>0</v>
      </c>
      <c r="BV40" s="324">
        <f t="shared" si="41"/>
        <v>0</v>
      </c>
      <c r="BW40" s="324">
        <f t="shared" si="42"/>
        <v>0</v>
      </c>
      <c r="BX40" s="324">
        <f t="shared" si="43"/>
        <v>0</v>
      </c>
      <c r="BY40" s="324">
        <f t="shared" si="44"/>
        <v>0</v>
      </c>
      <c r="BZ40" s="324">
        <f t="shared" si="45"/>
        <v>0</v>
      </c>
      <c r="CA40" s="324">
        <f t="shared" si="46"/>
        <v>0</v>
      </c>
      <c r="CB40" s="324">
        <f t="shared" si="47"/>
        <v>0</v>
      </c>
      <c r="CC40" s="324">
        <f t="shared" si="48"/>
        <v>0</v>
      </c>
      <c r="CD40" s="324">
        <f t="shared" si="49"/>
        <v>0</v>
      </c>
      <c r="CK40" s="527" t="s">
        <v>1010</v>
      </c>
      <c r="CL40" s="530">
        <v>33</v>
      </c>
      <c r="CM40" s="529">
        <v>5</v>
      </c>
      <c r="CN40" s="529">
        <v>82</v>
      </c>
      <c r="CO40" s="529">
        <v>39</v>
      </c>
      <c r="CP40" s="529">
        <v>3</v>
      </c>
      <c r="CQ40" s="529">
        <v>58.581818181818186</v>
      </c>
      <c r="CR40" s="529">
        <v>6</v>
      </c>
      <c r="CS40" s="529">
        <v>0</v>
      </c>
      <c r="CT40" s="529">
        <v>0</v>
      </c>
      <c r="CU40" s="529">
        <v>0</v>
      </c>
      <c r="CV40" s="529">
        <v>0</v>
      </c>
      <c r="CW40" s="529">
        <v>0</v>
      </c>
      <c r="CX40" s="529">
        <v>0</v>
      </c>
      <c r="CY40" s="529">
        <v>0</v>
      </c>
      <c r="CZ40" s="529">
        <v>0</v>
      </c>
      <c r="DA40" s="529">
        <v>0</v>
      </c>
      <c r="DB40" s="529">
        <v>0</v>
      </c>
      <c r="DC40" s="531">
        <v>0</v>
      </c>
      <c r="DD40" s="323"/>
      <c r="DE40" s="137">
        <v>41882</v>
      </c>
      <c r="DF40" s="241">
        <f t="shared" si="50"/>
        <v>193</v>
      </c>
      <c r="DG40" s="241">
        <f t="shared" si="64"/>
        <v>93</v>
      </c>
      <c r="DH40" s="241">
        <f t="shared" si="65"/>
        <v>493</v>
      </c>
      <c r="DI40" s="241">
        <f t="shared" si="66"/>
        <v>176</v>
      </c>
      <c r="DJ40" s="241">
        <f t="shared" si="67"/>
        <v>75</v>
      </c>
      <c r="DK40" s="241">
        <f t="shared" si="68"/>
        <v>251.04545454545456</v>
      </c>
      <c r="DL40" s="241">
        <f t="shared" si="69"/>
        <v>45</v>
      </c>
      <c r="DM40" s="241">
        <f t="shared" si="70"/>
        <v>0</v>
      </c>
      <c r="DN40" s="241">
        <f t="shared" si="71"/>
        <v>0</v>
      </c>
      <c r="DO40" s="241">
        <f t="shared" si="72"/>
        <v>0</v>
      </c>
      <c r="DP40" s="241">
        <f t="shared" si="73"/>
        <v>0</v>
      </c>
      <c r="DQ40" s="241">
        <f t="shared" si="74"/>
        <v>0</v>
      </c>
      <c r="DR40" s="241">
        <f t="shared" si="75"/>
        <v>0</v>
      </c>
      <c r="DS40" s="241">
        <f t="shared" si="76"/>
        <v>0</v>
      </c>
    </row>
    <row r="41" spans="1:123" x14ac:dyDescent="0.2">
      <c r="A41" s="585" t="s">
        <v>1011</v>
      </c>
      <c r="B41" s="586">
        <v>1364.6</v>
      </c>
      <c r="C41" s="597">
        <v>57</v>
      </c>
      <c r="D41" s="597">
        <v>499</v>
      </c>
      <c r="E41" s="597">
        <v>66</v>
      </c>
      <c r="F41" s="597">
        <v>46.6</v>
      </c>
      <c r="G41" s="597">
        <v>18</v>
      </c>
      <c r="H41" s="597">
        <v>0</v>
      </c>
      <c r="I41" s="597">
        <v>0</v>
      </c>
      <c r="J41" s="587">
        <v>0</v>
      </c>
      <c r="K41" s="502"/>
      <c r="L41" s="502"/>
      <c r="M41" s="527" t="s">
        <v>1011</v>
      </c>
      <c r="N41" s="530">
        <v>687</v>
      </c>
      <c r="O41" s="529">
        <v>388</v>
      </c>
      <c r="P41" s="529">
        <v>406</v>
      </c>
      <c r="Q41" s="529">
        <v>431</v>
      </c>
      <c r="R41" s="529">
        <v>326</v>
      </c>
      <c r="S41" s="529">
        <v>398</v>
      </c>
      <c r="T41" s="529">
        <v>440</v>
      </c>
      <c r="U41" s="529">
        <v>275.99</v>
      </c>
      <c r="V41" s="529">
        <v>87.136363636363626</v>
      </c>
      <c r="W41" s="529">
        <v>432</v>
      </c>
      <c r="X41" s="529">
        <v>0</v>
      </c>
      <c r="Y41" s="529">
        <v>1953</v>
      </c>
      <c r="Z41" s="529">
        <v>0</v>
      </c>
      <c r="AA41" s="529">
        <v>0</v>
      </c>
      <c r="AB41" s="529">
        <v>0</v>
      </c>
      <c r="AC41" s="529">
        <v>0</v>
      </c>
      <c r="AD41" s="529">
        <v>0</v>
      </c>
      <c r="AE41" s="529">
        <v>0</v>
      </c>
      <c r="AF41" s="529">
        <v>0</v>
      </c>
      <c r="AG41" s="529">
        <v>0</v>
      </c>
      <c r="AH41" s="529">
        <v>0</v>
      </c>
      <c r="AI41" s="531">
        <v>0</v>
      </c>
      <c r="AJ41" s="515"/>
      <c r="AK41" s="241">
        <f t="shared" si="14"/>
        <v>6855</v>
      </c>
      <c r="AL41" s="241">
        <f t="shared" si="15"/>
        <v>3152</v>
      </c>
      <c r="AM41" s="241">
        <f t="shared" si="16"/>
        <v>6081</v>
      </c>
      <c r="AN41" s="241">
        <f t="shared" si="17"/>
        <v>5235.5</v>
      </c>
      <c r="AO41" s="241">
        <f t="shared" si="18"/>
        <v>2215</v>
      </c>
      <c r="AP41" s="241">
        <f t="shared" si="19"/>
        <v>2135</v>
      </c>
      <c r="AQ41" s="241">
        <f t="shared" si="20"/>
        <v>2558.5</v>
      </c>
      <c r="AR41" s="241">
        <f t="shared" si="21"/>
        <v>2527.9899999999998</v>
      </c>
      <c r="AS41" s="241">
        <f t="shared" si="22"/>
        <v>577.22727272727263</v>
      </c>
      <c r="AT41" s="241">
        <f t="shared" si="23"/>
        <v>2430</v>
      </c>
      <c r="AU41" s="241">
        <f t="shared" si="24"/>
        <v>0</v>
      </c>
      <c r="AV41" s="241">
        <f t="shared" si="25"/>
        <v>1953</v>
      </c>
      <c r="AW41" s="241">
        <f t="shared" si="26"/>
        <v>0</v>
      </c>
      <c r="AX41" s="241">
        <f t="shared" si="27"/>
        <v>0</v>
      </c>
      <c r="AY41" s="241">
        <f t="shared" si="28"/>
        <v>0</v>
      </c>
      <c r="AZ41" s="241">
        <f t="shared" si="7"/>
        <v>0</v>
      </c>
      <c r="BA41" s="241">
        <f t="shared" si="8"/>
        <v>0</v>
      </c>
      <c r="BB41" s="241">
        <f t="shared" si="9"/>
        <v>0</v>
      </c>
      <c r="BC41" s="241">
        <f t="shared" si="10"/>
        <v>0</v>
      </c>
      <c r="BD41" s="241">
        <f t="shared" si="11"/>
        <v>0</v>
      </c>
      <c r="BE41" s="241">
        <f t="shared" si="12"/>
        <v>0</v>
      </c>
      <c r="BF41" s="241">
        <f t="shared" si="12"/>
        <v>0</v>
      </c>
      <c r="BG41" s="241"/>
      <c r="BH41" s="241"/>
      <c r="BI41" s="324">
        <f t="shared" ref="BI41:BI72" si="77">AK41/BJ$5</f>
        <v>0.3264285714285714</v>
      </c>
      <c r="BJ41" s="324">
        <f t="shared" si="29"/>
        <v>0.15009523809523809</v>
      </c>
      <c r="BK41" s="324">
        <f t="shared" si="30"/>
        <v>0.28957142857142859</v>
      </c>
      <c r="BL41" s="324">
        <f t="shared" si="31"/>
        <v>0.24930952380952381</v>
      </c>
      <c r="BM41" s="324">
        <f t="shared" si="32"/>
        <v>0.10547619047619047</v>
      </c>
      <c r="BN41" s="324">
        <f t="shared" si="33"/>
        <v>0.10166666666666667</v>
      </c>
      <c r="BO41" s="324">
        <f t="shared" si="34"/>
        <v>0.12183333333333334</v>
      </c>
      <c r="BP41" s="324">
        <f t="shared" si="35"/>
        <v>0.12038047619047618</v>
      </c>
      <c r="BQ41" s="324">
        <f t="shared" si="36"/>
        <v>2.7487012987012983E-2</v>
      </c>
      <c r="BR41" s="324">
        <f t="shared" si="37"/>
        <v>0.11571428571428571</v>
      </c>
      <c r="BS41" s="324">
        <f t="shared" si="38"/>
        <v>0</v>
      </c>
      <c r="BT41" s="324">
        <f t="shared" si="39"/>
        <v>9.2999999999999999E-2</v>
      </c>
      <c r="BU41" s="324">
        <f t="shared" si="40"/>
        <v>0</v>
      </c>
      <c r="BV41" s="324">
        <f t="shared" si="41"/>
        <v>0</v>
      </c>
      <c r="BW41" s="324">
        <f t="shared" si="42"/>
        <v>0</v>
      </c>
      <c r="BX41" s="324">
        <f t="shared" si="43"/>
        <v>0</v>
      </c>
      <c r="BY41" s="324">
        <f t="shared" si="44"/>
        <v>0</v>
      </c>
      <c r="BZ41" s="324">
        <f t="shared" si="45"/>
        <v>0</v>
      </c>
      <c r="CA41" s="324">
        <f t="shared" si="46"/>
        <v>0</v>
      </c>
      <c r="CB41" s="324">
        <f t="shared" si="47"/>
        <v>0</v>
      </c>
      <c r="CC41" s="324">
        <f t="shared" si="48"/>
        <v>0</v>
      </c>
      <c r="CD41" s="324">
        <f t="shared" si="49"/>
        <v>0</v>
      </c>
      <c r="CK41" s="527" t="s">
        <v>1011</v>
      </c>
      <c r="CL41" s="530">
        <v>36</v>
      </c>
      <c r="CM41" s="529">
        <v>6</v>
      </c>
      <c r="CN41" s="529">
        <v>115</v>
      </c>
      <c r="CO41" s="529">
        <v>16</v>
      </c>
      <c r="CP41" s="529">
        <v>0</v>
      </c>
      <c r="CQ41" s="529">
        <v>69.818181818181813</v>
      </c>
      <c r="CR41" s="529">
        <v>3</v>
      </c>
      <c r="CS41" s="529">
        <v>0</v>
      </c>
      <c r="CT41" s="529">
        <v>15</v>
      </c>
      <c r="CU41" s="529">
        <v>0</v>
      </c>
      <c r="CV41" s="529">
        <v>0</v>
      </c>
      <c r="CW41" s="529">
        <v>0</v>
      </c>
      <c r="CX41" s="529">
        <v>0</v>
      </c>
      <c r="CY41" s="529">
        <v>0</v>
      </c>
      <c r="CZ41" s="529">
        <v>0</v>
      </c>
      <c r="DA41" s="529">
        <v>0</v>
      </c>
      <c r="DB41" s="529">
        <v>0</v>
      </c>
      <c r="DC41" s="531">
        <v>0</v>
      </c>
      <c r="DD41" s="323"/>
      <c r="DE41" s="137">
        <v>41883</v>
      </c>
      <c r="DF41" s="241">
        <f t="shared" si="50"/>
        <v>229</v>
      </c>
      <c r="DG41" s="241">
        <f t="shared" si="64"/>
        <v>99</v>
      </c>
      <c r="DH41" s="241">
        <f t="shared" si="65"/>
        <v>608</v>
      </c>
      <c r="DI41" s="241">
        <f t="shared" si="66"/>
        <v>192</v>
      </c>
      <c r="DJ41" s="241">
        <f t="shared" si="67"/>
        <v>75</v>
      </c>
      <c r="DK41" s="241">
        <f t="shared" si="68"/>
        <v>320.86363636363637</v>
      </c>
      <c r="DL41" s="241">
        <f t="shared" si="69"/>
        <v>48</v>
      </c>
      <c r="DM41" s="241">
        <f t="shared" si="70"/>
        <v>0</v>
      </c>
      <c r="DN41" s="241">
        <f t="shared" si="71"/>
        <v>15</v>
      </c>
      <c r="DO41" s="241">
        <f t="shared" si="72"/>
        <v>0</v>
      </c>
      <c r="DP41" s="241">
        <f t="shared" si="73"/>
        <v>0</v>
      </c>
      <c r="DQ41" s="241">
        <f t="shared" si="74"/>
        <v>0</v>
      </c>
      <c r="DR41" s="241">
        <f t="shared" si="75"/>
        <v>0</v>
      </c>
      <c r="DS41" s="241">
        <f t="shared" si="76"/>
        <v>0</v>
      </c>
    </row>
    <row r="42" spans="1:123" x14ac:dyDescent="0.2">
      <c r="A42" s="585" t="s">
        <v>1012</v>
      </c>
      <c r="B42" s="586">
        <v>1362.25</v>
      </c>
      <c r="C42" s="597">
        <v>46.99</v>
      </c>
      <c r="D42" s="597">
        <v>566.24</v>
      </c>
      <c r="E42" s="597">
        <v>67.56</v>
      </c>
      <c r="F42" s="597">
        <v>86</v>
      </c>
      <c r="G42" s="597">
        <v>20</v>
      </c>
      <c r="H42" s="597">
        <v>9</v>
      </c>
      <c r="I42" s="597">
        <v>0</v>
      </c>
      <c r="J42" s="587">
        <v>0.33</v>
      </c>
      <c r="K42" s="502"/>
      <c r="L42" s="502"/>
      <c r="M42" s="527" t="s">
        <v>1012</v>
      </c>
      <c r="N42" s="530">
        <v>747</v>
      </c>
      <c r="O42" s="529">
        <v>268</v>
      </c>
      <c r="P42" s="529">
        <v>674</v>
      </c>
      <c r="Q42" s="529">
        <v>479</v>
      </c>
      <c r="R42" s="529">
        <v>488</v>
      </c>
      <c r="S42" s="529">
        <v>299</v>
      </c>
      <c r="T42" s="529">
        <v>465</v>
      </c>
      <c r="U42" s="529">
        <v>66</v>
      </c>
      <c r="V42" s="529">
        <v>99.309090909090898</v>
      </c>
      <c r="W42" s="529">
        <v>255</v>
      </c>
      <c r="X42" s="529">
        <v>0</v>
      </c>
      <c r="Y42" s="529">
        <v>314</v>
      </c>
      <c r="Z42" s="529">
        <v>1269</v>
      </c>
      <c r="AA42" s="529">
        <v>0</v>
      </c>
      <c r="AB42" s="529">
        <v>0</v>
      </c>
      <c r="AC42" s="529">
        <v>0</v>
      </c>
      <c r="AD42" s="529">
        <v>0</v>
      </c>
      <c r="AE42" s="529">
        <v>0</v>
      </c>
      <c r="AF42" s="529">
        <v>0</v>
      </c>
      <c r="AG42" s="529">
        <v>0</v>
      </c>
      <c r="AH42" s="529">
        <v>0</v>
      </c>
      <c r="AI42" s="531">
        <v>0</v>
      </c>
      <c r="AJ42" s="515"/>
      <c r="AK42" s="241">
        <f t="shared" si="14"/>
        <v>7602</v>
      </c>
      <c r="AL42" s="241">
        <f t="shared" si="15"/>
        <v>3420</v>
      </c>
      <c r="AM42" s="241">
        <f t="shared" si="16"/>
        <v>6755</v>
      </c>
      <c r="AN42" s="241">
        <f t="shared" si="17"/>
        <v>5714.5</v>
      </c>
      <c r="AO42" s="241">
        <f t="shared" si="18"/>
        <v>2703</v>
      </c>
      <c r="AP42" s="241">
        <f t="shared" si="19"/>
        <v>2434</v>
      </c>
      <c r="AQ42" s="241">
        <f t="shared" si="20"/>
        <v>3023.5</v>
      </c>
      <c r="AR42" s="241">
        <f t="shared" si="21"/>
        <v>2593.9899999999998</v>
      </c>
      <c r="AS42" s="241">
        <f t="shared" si="22"/>
        <v>676.53636363636349</v>
      </c>
      <c r="AT42" s="241">
        <f t="shared" si="23"/>
        <v>2685</v>
      </c>
      <c r="AU42" s="241">
        <f t="shared" si="24"/>
        <v>0</v>
      </c>
      <c r="AV42" s="241">
        <f t="shared" si="25"/>
        <v>2267</v>
      </c>
      <c r="AW42" s="241">
        <f t="shared" si="26"/>
        <v>1269</v>
      </c>
      <c r="AX42" s="241">
        <f t="shared" si="27"/>
        <v>0</v>
      </c>
      <c r="AY42" s="241">
        <f t="shared" si="28"/>
        <v>0</v>
      </c>
      <c r="AZ42" s="241">
        <f t="shared" si="7"/>
        <v>0</v>
      </c>
      <c r="BA42" s="241">
        <f t="shared" si="8"/>
        <v>0</v>
      </c>
      <c r="BB42" s="241">
        <f t="shared" si="9"/>
        <v>0</v>
      </c>
      <c r="BC42" s="241">
        <f t="shared" si="10"/>
        <v>0</v>
      </c>
      <c r="BD42" s="241">
        <f t="shared" si="11"/>
        <v>0</v>
      </c>
      <c r="BE42" s="241">
        <f t="shared" si="12"/>
        <v>0</v>
      </c>
      <c r="BF42" s="241">
        <f t="shared" si="12"/>
        <v>0</v>
      </c>
      <c r="BG42" s="241"/>
      <c r="BH42" s="241"/>
      <c r="BI42" s="324">
        <f t="shared" si="77"/>
        <v>0.36199999999999999</v>
      </c>
      <c r="BJ42" s="324">
        <f t="shared" si="29"/>
        <v>0.16285714285714287</v>
      </c>
      <c r="BK42" s="324">
        <f t="shared" si="30"/>
        <v>0.32166666666666666</v>
      </c>
      <c r="BL42" s="324">
        <f t="shared" si="31"/>
        <v>0.27211904761904759</v>
      </c>
      <c r="BM42" s="324">
        <f t="shared" si="32"/>
        <v>0.12871428571428573</v>
      </c>
      <c r="BN42" s="324">
        <f t="shared" si="33"/>
        <v>0.1159047619047619</v>
      </c>
      <c r="BO42" s="324">
        <f t="shared" si="34"/>
        <v>0.14397619047619048</v>
      </c>
      <c r="BP42" s="324">
        <f t="shared" si="35"/>
        <v>0.12352333333333332</v>
      </c>
      <c r="BQ42" s="324">
        <f t="shared" si="36"/>
        <v>3.2216017316017309E-2</v>
      </c>
      <c r="BR42" s="324">
        <f t="shared" si="37"/>
        <v>0.12785714285714286</v>
      </c>
      <c r="BS42" s="324">
        <f t="shared" si="38"/>
        <v>0</v>
      </c>
      <c r="BT42" s="324">
        <f t="shared" si="39"/>
        <v>0.10795238095238095</v>
      </c>
      <c r="BU42" s="324">
        <f t="shared" si="40"/>
        <v>6.0428571428571429E-2</v>
      </c>
      <c r="BV42" s="324">
        <f t="shared" si="41"/>
        <v>0</v>
      </c>
      <c r="BW42" s="324">
        <f t="shared" si="42"/>
        <v>0</v>
      </c>
      <c r="BX42" s="324">
        <f t="shared" si="43"/>
        <v>0</v>
      </c>
      <c r="BY42" s="324">
        <f t="shared" si="44"/>
        <v>0</v>
      </c>
      <c r="BZ42" s="324">
        <f t="shared" si="45"/>
        <v>0</v>
      </c>
      <c r="CA42" s="324">
        <f t="shared" si="46"/>
        <v>0</v>
      </c>
      <c r="CB42" s="324">
        <f t="shared" si="47"/>
        <v>0</v>
      </c>
      <c r="CC42" s="324">
        <f t="shared" si="48"/>
        <v>0</v>
      </c>
      <c r="CD42" s="324">
        <f t="shared" si="49"/>
        <v>0</v>
      </c>
      <c r="CK42" s="527" t="s">
        <v>1012</v>
      </c>
      <c r="CL42" s="530">
        <v>23</v>
      </c>
      <c r="CM42" s="529">
        <v>15</v>
      </c>
      <c r="CN42" s="529">
        <v>72</v>
      </c>
      <c r="CO42" s="529">
        <v>21</v>
      </c>
      <c r="CP42" s="529">
        <v>6</v>
      </c>
      <c r="CQ42" s="529">
        <v>81.054545454545462</v>
      </c>
      <c r="CR42" s="529">
        <v>15</v>
      </c>
      <c r="CS42" s="529">
        <v>0</v>
      </c>
      <c r="CT42" s="529">
        <v>15</v>
      </c>
      <c r="CU42" s="529">
        <v>51</v>
      </c>
      <c r="CV42" s="529">
        <v>0</v>
      </c>
      <c r="CW42" s="529">
        <v>0</v>
      </c>
      <c r="CX42" s="529">
        <v>0</v>
      </c>
      <c r="CY42" s="529">
        <v>0</v>
      </c>
      <c r="CZ42" s="529">
        <v>0</v>
      </c>
      <c r="DA42" s="529">
        <v>0</v>
      </c>
      <c r="DB42" s="529">
        <v>0</v>
      </c>
      <c r="DC42" s="531">
        <v>0</v>
      </c>
      <c r="DD42" s="323"/>
      <c r="DE42" s="137">
        <v>41884</v>
      </c>
      <c r="DF42" s="241">
        <f t="shared" si="50"/>
        <v>252</v>
      </c>
      <c r="DG42" s="241">
        <f t="shared" si="64"/>
        <v>114</v>
      </c>
      <c r="DH42" s="241">
        <f t="shared" si="65"/>
        <v>680</v>
      </c>
      <c r="DI42" s="241">
        <f t="shared" si="66"/>
        <v>213</v>
      </c>
      <c r="DJ42" s="241">
        <f t="shared" si="67"/>
        <v>81</v>
      </c>
      <c r="DK42" s="241">
        <f t="shared" si="68"/>
        <v>401.91818181818184</v>
      </c>
      <c r="DL42" s="241">
        <f t="shared" si="69"/>
        <v>63</v>
      </c>
      <c r="DM42" s="241">
        <f t="shared" si="70"/>
        <v>0</v>
      </c>
      <c r="DN42" s="241">
        <f t="shared" si="71"/>
        <v>30</v>
      </c>
      <c r="DO42" s="241">
        <f t="shared" si="72"/>
        <v>51</v>
      </c>
      <c r="DP42" s="241">
        <f t="shared" si="73"/>
        <v>0</v>
      </c>
      <c r="DQ42" s="241">
        <f t="shared" si="74"/>
        <v>0</v>
      </c>
      <c r="DR42" s="241">
        <f t="shared" si="75"/>
        <v>0</v>
      </c>
      <c r="DS42" s="241">
        <f t="shared" si="76"/>
        <v>0</v>
      </c>
    </row>
    <row r="43" spans="1:123" x14ac:dyDescent="0.2">
      <c r="A43" s="585" t="s">
        <v>1013</v>
      </c>
      <c r="B43" s="586">
        <v>1369.5</v>
      </c>
      <c r="C43" s="597">
        <v>48.01</v>
      </c>
      <c r="D43" s="597">
        <v>639.51</v>
      </c>
      <c r="E43" s="597">
        <v>90.19</v>
      </c>
      <c r="F43" s="597">
        <v>77</v>
      </c>
      <c r="G43" s="597">
        <v>14</v>
      </c>
      <c r="H43" s="597">
        <v>15</v>
      </c>
      <c r="I43" s="597">
        <v>0</v>
      </c>
      <c r="J43" s="587">
        <v>0.67</v>
      </c>
      <c r="K43" s="502"/>
      <c r="L43" s="502"/>
      <c r="M43" s="527" t="s">
        <v>1013</v>
      </c>
      <c r="N43" s="530">
        <v>769</v>
      </c>
      <c r="O43" s="529">
        <v>416</v>
      </c>
      <c r="P43" s="529">
        <v>374</v>
      </c>
      <c r="Q43" s="529">
        <v>563</v>
      </c>
      <c r="R43" s="529">
        <v>496</v>
      </c>
      <c r="S43" s="529">
        <v>379</v>
      </c>
      <c r="T43" s="529">
        <v>302</v>
      </c>
      <c r="U43" s="529">
        <v>18</v>
      </c>
      <c r="V43" s="529">
        <v>111.48181818181818</v>
      </c>
      <c r="W43" s="529">
        <v>291</v>
      </c>
      <c r="X43" s="529">
        <v>0</v>
      </c>
      <c r="Y43" s="529">
        <v>548</v>
      </c>
      <c r="Z43" s="529">
        <v>176</v>
      </c>
      <c r="AA43" s="529">
        <v>451</v>
      </c>
      <c r="AB43" s="529">
        <v>0</v>
      </c>
      <c r="AC43" s="529">
        <v>0</v>
      </c>
      <c r="AD43" s="529">
        <v>0</v>
      </c>
      <c r="AE43" s="529">
        <v>0</v>
      </c>
      <c r="AF43" s="529">
        <v>0</v>
      </c>
      <c r="AG43" s="529">
        <v>0</v>
      </c>
      <c r="AH43" s="529">
        <v>0</v>
      </c>
      <c r="AI43" s="531">
        <v>0</v>
      </c>
      <c r="AJ43" s="515"/>
      <c r="AK43" s="241">
        <f t="shared" ref="AK43:AK75" si="78">N43+AK42</f>
        <v>8371</v>
      </c>
      <c r="AL43" s="241">
        <f t="shared" si="15"/>
        <v>3836</v>
      </c>
      <c r="AM43" s="241">
        <f t="shared" si="16"/>
        <v>7129</v>
      </c>
      <c r="AN43" s="241">
        <f t="shared" si="17"/>
        <v>6277.5</v>
      </c>
      <c r="AO43" s="241">
        <f t="shared" si="18"/>
        <v>3199</v>
      </c>
      <c r="AP43" s="241">
        <f t="shared" si="19"/>
        <v>2813</v>
      </c>
      <c r="AQ43" s="241">
        <f t="shared" si="20"/>
        <v>3325.5</v>
      </c>
      <c r="AR43" s="241">
        <f t="shared" si="21"/>
        <v>2611.9899999999998</v>
      </c>
      <c r="AS43" s="241">
        <f t="shared" si="22"/>
        <v>788.01818181818169</v>
      </c>
      <c r="AT43" s="241">
        <f t="shared" si="23"/>
        <v>2976</v>
      </c>
      <c r="AU43" s="241">
        <f t="shared" si="24"/>
        <v>0</v>
      </c>
      <c r="AV43" s="241">
        <f t="shared" si="25"/>
        <v>2815</v>
      </c>
      <c r="AW43" s="241">
        <f t="shared" si="26"/>
        <v>1445</v>
      </c>
      <c r="AX43" s="241">
        <f t="shared" si="27"/>
        <v>451</v>
      </c>
      <c r="AY43" s="241">
        <f t="shared" si="28"/>
        <v>0</v>
      </c>
      <c r="AZ43" s="241">
        <f t="shared" si="7"/>
        <v>0</v>
      </c>
      <c r="BA43" s="241">
        <f t="shared" si="8"/>
        <v>0</v>
      </c>
      <c r="BB43" s="241">
        <f t="shared" si="9"/>
        <v>0</v>
      </c>
      <c r="BC43" s="241">
        <f t="shared" si="10"/>
        <v>0</v>
      </c>
      <c r="BD43" s="241">
        <f t="shared" si="11"/>
        <v>0</v>
      </c>
      <c r="BE43" s="241">
        <f t="shared" si="12"/>
        <v>0</v>
      </c>
      <c r="BF43" s="241">
        <f t="shared" si="12"/>
        <v>0</v>
      </c>
      <c r="BG43" s="241"/>
      <c r="BH43" s="241"/>
      <c r="BI43" s="324">
        <f t="shared" si="77"/>
        <v>0.3986190476190476</v>
      </c>
      <c r="BJ43" s="324">
        <f t="shared" ref="BJ43:BJ74" si="79">IF(AL43/$BK$5&gt;1,1,AL43/$BK$5)</f>
        <v>0.18266666666666667</v>
      </c>
      <c r="BK43" s="324">
        <f t="shared" ref="BK43:BK74" si="80">IF(AM43/$BK$5&gt;1,1,AM43/$BK$5)</f>
        <v>0.33947619047619049</v>
      </c>
      <c r="BL43" s="324">
        <f t="shared" ref="BL43:BL74" si="81">IF(AN43/$BK$5&gt;1,1,AN43/$BK$5)</f>
        <v>0.29892857142857143</v>
      </c>
      <c r="BM43" s="324">
        <f t="shared" ref="BM43:BM74" si="82">IF(AO43/$BK$5&gt;1,1,AO43/$BK$5)</f>
        <v>0.15233333333333332</v>
      </c>
      <c r="BN43" s="324">
        <f t="shared" ref="BN43:BN74" si="83">IF(AP43/$BK$5&gt;1,1,AP43/$BK$5)</f>
        <v>0.13395238095238096</v>
      </c>
      <c r="BO43" s="324">
        <f t="shared" ref="BO43:BO74" si="84">IF(AQ43/$BK$5&gt;1,1,AQ43/$BK$5)</f>
        <v>0.15835714285714286</v>
      </c>
      <c r="BP43" s="324">
        <f t="shared" ref="BP43:BP74" si="85">IF(AR43/$BK$5&gt;1,1,AR43/$BK$5)</f>
        <v>0.12438047619047618</v>
      </c>
      <c r="BQ43" s="324">
        <f t="shared" ref="BQ43:BQ74" si="86">IF(AS43/$BK$5&gt;1,1,AS43/$BK$5)</f>
        <v>3.7524675324675322E-2</v>
      </c>
      <c r="BR43" s="324">
        <f t="shared" ref="BR43:BR74" si="87">IF(AT43/$BK$5&gt;1,1,AT43/$BK$5)</f>
        <v>0.14171428571428571</v>
      </c>
      <c r="BS43" s="324">
        <f t="shared" ref="BS43:BS74" si="88">IF(AU43/$BK$5&gt;1,1,AU43/$BK$5)</f>
        <v>0</v>
      </c>
      <c r="BT43" s="324">
        <f t="shared" ref="BT43:BT74" si="89">IF(AV43/$BK$5&gt;1,1,AV43/$BK$5)</f>
        <v>0.13404761904761905</v>
      </c>
      <c r="BU43" s="324">
        <f t="shared" ref="BU43:BU74" si="90">IF(AW43/$BK$5&gt;1,1,AW43/$BK$5)</f>
        <v>6.8809523809523807E-2</v>
      </c>
      <c r="BV43" s="324">
        <f t="shared" ref="BV43:BV74" si="91">IF(AX43/$BK$5&gt;1,1,AX43/$BK$5)</f>
        <v>2.1476190476190475E-2</v>
      </c>
      <c r="BW43" s="324">
        <f t="shared" ref="BW43:BW74" si="92">IF(AY43/$BK$5&gt;1,1,AY43/$BK$5)</f>
        <v>0</v>
      </c>
      <c r="BX43" s="324">
        <f t="shared" ref="BX43:BX74" si="93">IF(AZ43/$BK$5&gt;1,1,AZ43/$BK$5)</f>
        <v>0</v>
      </c>
      <c r="BY43" s="324">
        <f t="shared" ref="BY43:BY74" si="94">IF(BA43/$BK$5&gt;1,1,BA43/$BK$5)</f>
        <v>0</v>
      </c>
      <c r="BZ43" s="324">
        <f t="shared" ref="BZ43:BZ74" si="95">IF(BB43/$BK$5&gt;1,1,BB43/$BK$5)</f>
        <v>0</v>
      </c>
      <c r="CA43" s="324">
        <f t="shared" ref="CA43:CA74" si="96">IF(BC43/$BK$5&gt;1,1,BC43/$BK$5)</f>
        <v>0</v>
      </c>
      <c r="CB43" s="324">
        <f t="shared" ref="CB43:CB74" si="97">IF(BD43/$BK$5&gt;1,1,BD43/$BK$5)</f>
        <v>0</v>
      </c>
      <c r="CC43" s="324">
        <f t="shared" ref="CC43:CC74" si="98">IF(BE43/$BK$5&gt;1,1,BE43/$BK$5)</f>
        <v>0</v>
      </c>
      <c r="CD43" s="324">
        <f t="shared" si="49"/>
        <v>0</v>
      </c>
      <c r="CK43" s="527" t="s">
        <v>1013</v>
      </c>
      <c r="CL43" s="530">
        <v>56</v>
      </c>
      <c r="CM43" s="529">
        <v>8</v>
      </c>
      <c r="CN43" s="529">
        <v>132</v>
      </c>
      <c r="CO43" s="529">
        <v>56</v>
      </c>
      <c r="CP43" s="529">
        <v>0</v>
      </c>
      <c r="CQ43" s="529">
        <v>92.290909090909096</v>
      </c>
      <c r="CR43" s="529">
        <v>6</v>
      </c>
      <c r="CS43" s="529">
        <v>0</v>
      </c>
      <c r="CT43" s="529">
        <v>3</v>
      </c>
      <c r="CU43" s="529">
        <v>11</v>
      </c>
      <c r="CV43" s="529">
        <v>218</v>
      </c>
      <c r="CW43" s="529">
        <v>0</v>
      </c>
      <c r="CX43" s="529">
        <v>0</v>
      </c>
      <c r="CY43" s="529">
        <v>0</v>
      </c>
      <c r="CZ43" s="529">
        <v>0</v>
      </c>
      <c r="DA43" s="529">
        <v>0</v>
      </c>
      <c r="DB43" s="529">
        <v>0</v>
      </c>
      <c r="DC43" s="531">
        <v>0</v>
      </c>
      <c r="DD43" s="323"/>
      <c r="DE43" s="137">
        <v>41885</v>
      </c>
      <c r="DF43" s="241">
        <f t="shared" si="50"/>
        <v>308</v>
      </c>
      <c r="DG43" s="241">
        <f t="shared" si="64"/>
        <v>122</v>
      </c>
      <c r="DH43" s="241">
        <f t="shared" si="65"/>
        <v>812</v>
      </c>
      <c r="DI43" s="241">
        <f t="shared" si="66"/>
        <v>269</v>
      </c>
      <c r="DJ43" s="241">
        <f t="shared" si="67"/>
        <v>81</v>
      </c>
      <c r="DK43" s="241">
        <f t="shared" si="68"/>
        <v>494.20909090909095</v>
      </c>
      <c r="DL43" s="241">
        <f t="shared" si="69"/>
        <v>69</v>
      </c>
      <c r="DM43" s="241">
        <f t="shared" si="70"/>
        <v>0</v>
      </c>
      <c r="DN43" s="241">
        <f t="shared" si="71"/>
        <v>33</v>
      </c>
      <c r="DO43" s="241">
        <f t="shared" si="72"/>
        <v>62</v>
      </c>
      <c r="DP43" s="241">
        <f t="shared" si="73"/>
        <v>218</v>
      </c>
      <c r="DQ43" s="241">
        <f t="shared" si="74"/>
        <v>0</v>
      </c>
      <c r="DR43" s="241">
        <f t="shared" si="75"/>
        <v>0</v>
      </c>
      <c r="DS43" s="241">
        <f t="shared" si="76"/>
        <v>0</v>
      </c>
    </row>
    <row r="44" spans="1:123" x14ac:dyDescent="0.2">
      <c r="A44" s="585" t="s">
        <v>1014</v>
      </c>
      <c r="B44" s="586">
        <v>1304.75</v>
      </c>
      <c r="C44" s="597">
        <v>52</v>
      </c>
      <c r="D44" s="597">
        <v>750.75</v>
      </c>
      <c r="E44" s="597">
        <v>110.75</v>
      </c>
      <c r="F44" s="597">
        <v>47</v>
      </c>
      <c r="G44" s="597">
        <v>14</v>
      </c>
      <c r="H44" s="597">
        <v>5</v>
      </c>
      <c r="I44" s="597">
        <v>0</v>
      </c>
      <c r="J44" s="587">
        <v>1</v>
      </c>
      <c r="K44" s="502"/>
      <c r="L44" s="502"/>
      <c r="M44" s="527" t="s">
        <v>1014</v>
      </c>
      <c r="N44" s="530">
        <v>719</v>
      </c>
      <c r="O44" s="529">
        <v>300</v>
      </c>
      <c r="P44" s="529">
        <v>448</v>
      </c>
      <c r="Q44" s="529">
        <v>386</v>
      </c>
      <c r="R44" s="529">
        <v>523</v>
      </c>
      <c r="S44" s="529">
        <v>285</v>
      </c>
      <c r="T44" s="529">
        <v>231</v>
      </c>
      <c r="U44" s="529">
        <v>30</v>
      </c>
      <c r="V44" s="529">
        <v>123.65454545454544</v>
      </c>
      <c r="W44" s="529">
        <v>387</v>
      </c>
      <c r="X44" s="529">
        <v>0</v>
      </c>
      <c r="Y44" s="529">
        <v>576</v>
      </c>
      <c r="Z44" s="529">
        <v>215</v>
      </c>
      <c r="AA44" s="529">
        <v>52</v>
      </c>
      <c r="AB44" s="529">
        <v>2596</v>
      </c>
      <c r="AC44" s="529">
        <v>0</v>
      </c>
      <c r="AD44" s="529">
        <v>0</v>
      </c>
      <c r="AE44" s="529">
        <v>0</v>
      </c>
      <c r="AF44" s="529">
        <v>0</v>
      </c>
      <c r="AG44" s="529">
        <v>67</v>
      </c>
      <c r="AH44" s="529">
        <v>0</v>
      </c>
      <c r="AI44" s="531">
        <v>0</v>
      </c>
      <c r="AJ44" s="515"/>
      <c r="AK44" s="241">
        <f t="shared" si="78"/>
        <v>9090</v>
      </c>
      <c r="AL44" s="241">
        <f t="shared" si="15"/>
        <v>4136</v>
      </c>
      <c r="AM44" s="241">
        <f t="shared" si="16"/>
        <v>7577</v>
      </c>
      <c r="AN44" s="241">
        <f t="shared" si="17"/>
        <v>6663.5</v>
      </c>
      <c r="AO44" s="241">
        <f t="shared" si="18"/>
        <v>3722</v>
      </c>
      <c r="AP44" s="241">
        <f t="shared" si="19"/>
        <v>3098</v>
      </c>
      <c r="AQ44" s="241">
        <f t="shared" si="20"/>
        <v>3556.5</v>
      </c>
      <c r="AR44" s="241">
        <f t="shared" si="21"/>
        <v>2641.99</v>
      </c>
      <c r="AS44" s="241">
        <f t="shared" si="22"/>
        <v>911.67272727272712</v>
      </c>
      <c r="AT44" s="241">
        <f t="shared" si="23"/>
        <v>3363</v>
      </c>
      <c r="AU44" s="241">
        <f t="shared" si="24"/>
        <v>0</v>
      </c>
      <c r="AV44" s="241">
        <f t="shared" si="25"/>
        <v>3391</v>
      </c>
      <c r="AW44" s="241">
        <f t="shared" si="26"/>
        <v>1660</v>
      </c>
      <c r="AX44" s="241">
        <f t="shared" si="27"/>
        <v>503</v>
      </c>
      <c r="AY44" s="241">
        <f t="shared" si="28"/>
        <v>2596</v>
      </c>
      <c r="AZ44" s="241">
        <f t="shared" si="7"/>
        <v>0</v>
      </c>
      <c r="BA44" s="241">
        <f t="shared" si="8"/>
        <v>0</v>
      </c>
      <c r="BB44" s="241">
        <f t="shared" si="9"/>
        <v>0</v>
      </c>
      <c r="BC44" s="241">
        <f t="shared" si="10"/>
        <v>0</v>
      </c>
      <c r="BD44" s="241">
        <f t="shared" si="11"/>
        <v>67</v>
      </c>
      <c r="BE44" s="241">
        <f t="shared" si="12"/>
        <v>0</v>
      </c>
      <c r="BF44" s="241">
        <f t="shared" si="12"/>
        <v>0</v>
      </c>
      <c r="BG44" s="241"/>
      <c r="BH44" s="241"/>
      <c r="BI44" s="324">
        <f t="shared" si="77"/>
        <v>0.43285714285714288</v>
      </c>
      <c r="BJ44" s="324">
        <f t="shared" si="79"/>
        <v>0.19695238095238096</v>
      </c>
      <c r="BK44" s="324">
        <f t="shared" si="80"/>
        <v>0.3608095238095238</v>
      </c>
      <c r="BL44" s="324">
        <f t="shared" si="81"/>
        <v>0.31730952380952382</v>
      </c>
      <c r="BM44" s="324">
        <f t="shared" si="82"/>
        <v>0.17723809523809525</v>
      </c>
      <c r="BN44" s="324">
        <f t="shared" si="83"/>
        <v>0.14752380952380953</v>
      </c>
      <c r="BO44" s="324">
        <f t="shared" si="84"/>
        <v>0.16935714285714284</v>
      </c>
      <c r="BP44" s="324">
        <f t="shared" si="85"/>
        <v>0.1258090476190476</v>
      </c>
      <c r="BQ44" s="324">
        <f t="shared" si="86"/>
        <v>4.3412987012987007E-2</v>
      </c>
      <c r="BR44" s="324">
        <f t="shared" si="87"/>
        <v>0.16014285714285714</v>
      </c>
      <c r="BS44" s="324">
        <f t="shared" si="88"/>
        <v>0</v>
      </c>
      <c r="BT44" s="324">
        <f t="shared" si="89"/>
        <v>0.16147619047619047</v>
      </c>
      <c r="BU44" s="324">
        <f t="shared" si="90"/>
        <v>7.9047619047619047E-2</v>
      </c>
      <c r="BV44" s="324">
        <f t="shared" si="91"/>
        <v>2.3952380952380951E-2</v>
      </c>
      <c r="BW44" s="324">
        <f t="shared" si="92"/>
        <v>0.12361904761904761</v>
      </c>
      <c r="BX44" s="324">
        <f t="shared" si="93"/>
        <v>0</v>
      </c>
      <c r="BY44" s="324">
        <f t="shared" si="94"/>
        <v>0</v>
      </c>
      <c r="BZ44" s="324">
        <f t="shared" si="95"/>
        <v>0</v>
      </c>
      <c r="CA44" s="324">
        <f t="shared" si="96"/>
        <v>0</v>
      </c>
      <c r="CB44" s="324">
        <f t="shared" si="97"/>
        <v>3.1904761904761906E-3</v>
      </c>
      <c r="CC44" s="324">
        <f t="shared" si="98"/>
        <v>0</v>
      </c>
      <c r="CD44" s="324">
        <f t="shared" si="49"/>
        <v>0</v>
      </c>
      <c r="CK44" s="527" t="s">
        <v>1014</v>
      </c>
      <c r="CL44" s="530">
        <v>32</v>
      </c>
      <c r="CM44" s="529">
        <v>16</v>
      </c>
      <c r="CN44" s="529">
        <v>92</v>
      </c>
      <c r="CO44" s="529">
        <v>26</v>
      </c>
      <c r="CP44" s="529">
        <v>0</v>
      </c>
      <c r="CQ44" s="529">
        <v>103.5272727272727</v>
      </c>
      <c r="CR44" s="529">
        <v>27</v>
      </c>
      <c r="CS44" s="529">
        <v>0</v>
      </c>
      <c r="CT44" s="529">
        <v>8</v>
      </c>
      <c r="CU44" s="529">
        <v>8</v>
      </c>
      <c r="CV44" s="529">
        <v>64</v>
      </c>
      <c r="CW44" s="529">
        <v>44</v>
      </c>
      <c r="CX44" s="529">
        <v>0</v>
      </c>
      <c r="CY44" s="529">
        <v>0</v>
      </c>
      <c r="CZ44" s="529">
        <v>0</v>
      </c>
      <c r="DA44" s="529">
        <v>0</v>
      </c>
      <c r="DB44" s="529">
        <v>35</v>
      </c>
      <c r="DC44" s="531">
        <v>0</v>
      </c>
      <c r="DD44" s="323"/>
      <c r="DE44" s="137">
        <v>41886</v>
      </c>
      <c r="DF44" s="241">
        <f t="shared" si="50"/>
        <v>340</v>
      </c>
      <c r="DG44" s="241">
        <f t="shared" si="64"/>
        <v>138</v>
      </c>
      <c r="DH44" s="241">
        <f t="shared" si="65"/>
        <v>904</v>
      </c>
      <c r="DI44" s="241">
        <f t="shared" si="66"/>
        <v>295</v>
      </c>
      <c r="DJ44" s="241">
        <f t="shared" si="67"/>
        <v>81</v>
      </c>
      <c r="DK44" s="241">
        <f t="shared" si="68"/>
        <v>597.73636363636365</v>
      </c>
      <c r="DL44" s="241">
        <f t="shared" si="69"/>
        <v>96</v>
      </c>
      <c r="DM44" s="241">
        <f t="shared" si="70"/>
        <v>0</v>
      </c>
      <c r="DN44" s="241">
        <f t="shared" si="71"/>
        <v>41</v>
      </c>
      <c r="DO44" s="241">
        <f t="shared" si="72"/>
        <v>70</v>
      </c>
      <c r="DP44" s="241">
        <f t="shared" si="73"/>
        <v>282</v>
      </c>
      <c r="DQ44" s="241">
        <f t="shared" si="74"/>
        <v>44</v>
      </c>
      <c r="DR44" s="241">
        <f t="shared" si="75"/>
        <v>0</v>
      </c>
      <c r="DS44" s="241">
        <f t="shared" si="76"/>
        <v>0</v>
      </c>
    </row>
    <row r="45" spans="1:123" x14ac:dyDescent="0.2">
      <c r="A45" s="585" t="s">
        <v>1015</v>
      </c>
      <c r="B45" s="586">
        <v>1672</v>
      </c>
      <c r="C45" s="597">
        <v>84</v>
      </c>
      <c r="D45" s="597">
        <v>812</v>
      </c>
      <c r="E45" s="597">
        <v>81</v>
      </c>
      <c r="F45" s="597">
        <v>30</v>
      </c>
      <c r="G45" s="597">
        <v>13</v>
      </c>
      <c r="H45" s="597">
        <v>6</v>
      </c>
      <c r="I45" s="597">
        <v>1</v>
      </c>
      <c r="J45" s="587">
        <v>0</v>
      </c>
      <c r="K45" s="502"/>
      <c r="L45" s="502"/>
      <c r="M45" s="527" t="s">
        <v>1015</v>
      </c>
      <c r="N45" s="530">
        <v>992</v>
      </c>
      <c r="O45" s="529">
        <v>576</v>
      </c>
      <c r="P45" s="529">
        <v>510</v>
      </c>
      <c r="Q45" s="529">
        <v>369</v>
      </c>
      <c r="R45" s="529">
        <v>464</v>
      </c>
      <c r="S45" s="529">
        <v>302</v>
      </c>
      <c r="T45" s="529">
        <v>298</v>
      </c>
      <c r="U45" s="529">
        <v>12</v>
      </c>
      <c r="V45" s="529">
        <v>94.645454545454555</v>
      </c>
      <c r="W45" s="529">
        <v>309</v>
      </c>
      <c r="X45" s="529">
        <v>0</v>
      </c>
      <c r="Y45" s="529">
        <v>519</v>
      </c>
      <c r="Z45" s="529">
        <v>247</v>
      </c>
      <c r="AA45" s="529">
        <v>217</v>
      </c>
      <c r="AB45" s="529">
        <v>98</v>
      </c>
      <c r="AC45" s="529">
        <v>0</v>
      </c>
      <c r="AD45" s="529">
        <v>0</v>
      </c>
      <c r="AE45" s="529">
        <v>0</v>
      </c>
      <c r="AF45" s="529">
        <v>0</v>
      </c>
      <c r="AG45" s="529">
        <v>40</v>
      </c>
      <c r="AH45" s="529">
        <v>615</v>
      </c>
      <c r="AI45" s="531">
        <v>0</v>
      </c>
      <c r="AJ45" s="515"/>
      <c r="AK45" s="241">
        <f t="shared" si="78"/>
        <v>10082</v>
      </c>
      <c r="AL45" s="241">
        <f t="shared" si="15"/>
        <v>4712</v>
      </c>
      <c r="AM45" s="241">
        <f t="shared" si="16"/>
        <v>8087</v>
      </c>
      <c r="AN45" s="241">
        <f t="shared" si="17"/>
        <v>7032.5</v>
      </c>
      <c r="AO45" s="241">
        <f t="shared" si="18"/>
        <v>4186</v>
      </c>
      <c r="AP45" s="241">
        <f t="shared" si="19"/>
        <v>3400</v>
      </c>
      <c r="AQ45" s="241">
        <f t="shared" si="20"/>
        <v>3854.5</v>
      </c>
      <c r="AR45" s="241">
        <f t="shared" si="21"/>
        <v>2653.99</v>
      </c>
      <c r="AS45" s="241">
        <f t="shared" si="22"/>
        <v>1006.3181818181816</v>
      </c>
      <c r="AT45" s="241">
        <f t="shared" si="23"/>
        <v>3672</v>
      </c>
      <c r="AU45" s="241">
        <f t="shared" si="24"/>
        <v>0</v>
      </c>
      <c r="AV45" s="241">
        <f t="shared" si="25"/>
        <v>3910</v>
      </c>
      <c r="AW45" s="241">
        <f t="shared" si="26"/>
        <v>1907</v>
      </c>
      <c r="AX45" s="241">
        <f t="shared" si="27"/>
        <v>720</v>
      </c>
      <c r="AY45" s="241">
        <f t="shared" si="28"/>
        <v>2694</v>
      </c>
      <c r="AZ45" s="241">
        <f t="shared" si="7"/>
        <v>0</v>
      </c>
      <c r="BA45" s="241">
        <f t="shared" si="8"/>
        <v>0</v>
      </c>
      <c r="BB45" s="241">
        <f t="shared" si="9"/>
        <v>0</v>
      </c>
      <c r="BC45" s="241">
        <f t="shared" si="10"/>
        <v>0</v>
      </c>
      <c r="BD45" s="241">
        <f t="shared" si="11"/>
        <v>107</v>
      </c>
      <c r="BE45" s="241">
        <f t="shared" si="12"/>
        <v>615</v>
      </c>
      <c r="BF45" s="241">
        <f t="shared" si="12"/>
        <v>0</v>
      </c>
      <c r="BG45" s="241"/>
      <c r="BH45" s="241"/>
      <c r="BI45" s="324">
        <f t="shared" si="77"/>
        <v>0.48009523809523807</v>
      </c>
      <c r="BJ45" s="324">
        <f t="shared" si="79"/>
        <v>0.22438095238095238</v>
      </c>
      <c r="BK45" s="324">
        <f t="shared" si="80"/>
        <v>0.3850952380952381</v>
      </c>
      <c r="BL45" s="324">
        <f t="shared" si="81"/>
        <v>0.33488095238095239</v>
      </c>
      <c r="BM45" s="324">
        <f t="shared" si="82"/>
        <v>0.19933333333333333</v>
      </c>
      <c r="BN45" s="324">
        <f t="shared" si="83"/>
        <v>0.16190476190476191</v>
      </c>
      <c r="BO45" s="324">
        <f t="shared" si="84"/>
        <v>0.18354761904761904</v>
      </c>
      <c r="BP45" s="324">
        <f t="shared" si="85"/>
        <v>0.12638047619047618</v>
      </c>
      <c r="BQ45" s="324">
        <f t="shared" si="86"/>
        <v>4.7919913419913411E-2</v>
      </c>
      <c r="BR45" s="324">
        <f t="shared" si="87"/>
        <v>0.17485714285714285</v>
      </c>
      <c r="BS45" s="324">
        <f t="shared" si="88"/>
        <v>0</v>
      </c>
      <c r="BT45" s="324">
        <f t="shared" si="89"/>
        <v>0.18619047619047618</v>
      </c>
      <c r="BU45" s="324">
        <f t="shared" si="90"/>
        <v>9.0809523809523812E-2</v>
      </c>
      <c r="BV45" s="324">
        <f t="shared" si="91"/>
        <v>3.4285714285714287E-2</v>
      </c>
      <c r="BW45" s="324">
        <f t="shared" si="92"/>
        <v>0.12828571428571428</v>
      </c>
      <c r="BX45" s="324">
        <f t="shared" si="93"/>
        <v>0</v>
      </c>
      <c r="BY45" s="324">
        <f t="shared" si="94"/>
        <v>0</v>
      </c>
      <c r="BZ45" s="324">
        <f t="shared" si="95"/>
        <v>0</v>
      </c>
      <c r="CA45" s="324">
        <f t="shared" si="96"/>
        <v>0</v>
      </c>
      <c r="CB45" s="324">
        <f t="shared" si="97"/>
        <v>5.0952380952380954E-3</v>
      </c>
      <c r="CC45" s="324">
        <f t="shared" si="98"/>
        <v>2.9285714285714286E-2</v>
      </c>
      <c r="CD45" s="324">
        <f t="shared" si="49"/>
        <v>0</v>
      </c>
      <c r="CK45" s="527" t="s">
        <v>1015</v>
      </c>
      <c r="CL45" s="530">
        <v>54</v>
      </c>
      <c r="CM45" s="529">
        <v>9</v>
      </c>
      <c r="CN45" s="529">
        <v>167</v>
      </c>
      <c r="CO45" s="529">
        <v>56</v>
      </c>
      <c r="CP45" s="529">
        <v>0</v>
      </c>
      <c r="CQ45" s="529">
        <v>61.445454545454545</v>
      </c>
      <c r="CR45" s="529">
        <v>21</v>
      </c>
      <c r="CS45" s="529">
        <v>0</v>
      </c>
      <c r="CT45" s="529">
        <v>10</v>
      </c>
      <c r="CU45" s="529">
        <v>26</v>
      </c>
      <c r="CV45" s="529">
        <v>86</v>
      </c>
      <c r="CW45" s="529">
        <v>6</v>
      </c>
      <c r="CX45" s="529">
        <v>0</v>
      </c>
      <c r="CY45" s="529">
        <v>0</v>
      </c>
      <c r="CZ45" s="529">
        <v>0</v>
      </c>
      <c r="DA45" s="529">
        <v>0</v>
      </c>
      <c r="DB45" s="529">
        <v>85</v>
      </c>
      <c r="DC45" s="531">
        <v>25</v>
      </c>
      <c r="DD45" s="323"/>
      <c r="DE45" s="137">
        <v>41887</v>
      </c>
      <c r="DF45" s="241">
        <f t="shared" si="50"/>
        <v>394</v>
      </c>
      <c r="DG45" s="241">
        <f t="shared" si="64"/>
        <v>147</v>
      </c>
      <c r="DH45" s="241">
        <f t="shared" si="65"/>
        <v>1071</v>
      </c>
      <c r="DI45" s="241">
        <f t="shared" si="66"/>
        <v>351</v>
      </c>
      <c r="DJ45" s="241">
        <f t="shared" si="67"/>
        <v>81</v>
      </c>
      <c r="DK45" s="241">
        <f t="shared" si="68"/>
        <v>659.18181818181824</v>
      </c>
      <c r="DL45" s="241">
        <f t="shared" si="69"/>
        <v>117</v>
      </c>
      <c r="DM45" s="241">
        <f t="shared" si="70"/>
        <v>0</v>
      </c>
      <c r="DN45" s="241">
        <f t="shared" si="71"/>
        <v>51</v>
      </c>
      <c r="DO45" s="241">
        <f t="shared" si="72"/>
        <v>96</v>
      </c>
      <c r="DP45" s="241">
        <f t="shared" si="73"/>
        <v>368</v>
      </c>
      <c r="DQ45" s="241">
        <f t="shared" si="74"/>
        <v>50</v>
      </c>
      <c r="DR45" s="241">
        <f t="shared" si="75"/>
        <v>0</v>
      </c>
      <c r="DS45" s="241">
        <f t="shared" si="76"/>
        <v>0</v>
      </c>
    </row>
    <row r="46" spans="1:123" x14ac:dyDescent="0.2">
      <c r="A46" s="585" t="s">
        <v>1016</v>
      </c>
      <c r="B46" s="586">
        <v>2046</v>
      </c>
      <c r="C46" s="597">
        <v>64</v>
      </c>
      <c r="D46" s="597">
        <v>921</v>
      </c>
      <c r="E46" s="597">
        <v>65</v>
      </c>
      <c r="F46" s="597">
        <v>14</v>
      </c>
      <c r="G46" s="597">
        <v>13</v>
      </c>
      <c r="H46" s="597">
        <v>2</v>
      </c>
      <c r="I46" s="597">
        <v>0</v>
      </c>
      <c r="J46" s="587">
        <v>0</v>
      </c>
      <c r="K46" s="502"/>
      <c r="L46" s="502"/>
      <c r="M46" s="527" t="s">
        <v>1016</v>
      </c>
      <c r="N46" s="530">
        <v>923</v>
      </c>
      <c r="O46" s="529">
        <v>503</v>
      </c>
      <c r="P46" s="529">
        <v>323</v>
      </c>
      <c r="Q46" s="529">
        <v>286</v>
      </c>
      <c r="R46" s="529">
        <v>499</v>
      </c>
      <c r="S46" s="529">
        <v>137</v>
      </c>
      <c r="T46" s="529">
        <v>335</v>
      </c>
      <c r="U46" s="529">
        <v>12</v>
      </c>
      <c r="V46" s="529">
        <v>148</v>
      </c>
      <c r="W46" s="529">
        <v>510</v>
      </c>
      <c r="X46" s="529">
        <v>1801</v>
      </c>
      <c r="Y46" s="529">
        <v>386</v>
      </c>
      <c r="Z46" s="529">
        <v>186</v>
      </c>
      <c r="AA46" s="529">
        <v>152</v>
      </c>
      <c r="AB46" s="529">
        <v>124</v>
      </c>
      <c r="AC46" s="529">
        <v>1987</v>
      </c>
      <c r="AD46" s="529">
        <v>0</v>
      </c>
      <c r="AE46" s="529">
        <v>0</v>
      </c>
      <c r="AF46" s="529">
        <v>0</v>
      </c>
      <c r="AG46" s="529">
        <v>14</v>
      </c>
      <c r="AH46" s="529">
        <v>377</v>
      </c>
      <c r="AI46" s="531">
        <v>1354</v>
      </c>
      <c r="AJ46" s="515"/>
      <c r="AK46" s="241">
        <f t="shared" si="78"/>
        <v>11005</v>
      </c>
      <c r="AL46" s="241">
        <f t="shared" si="15"/>
        <v>5215</v>
      </c>
      <c r="AM46" s="241">
        <f t="shared" si="16"/>
        <v>8410</v>
      </c>
      <c r="AN46" s="241">
        <f t="shared" si="17"/>
        <v>7318.5</v>
      </c>
      <c r="AO46" s="241">
        <f t="shared" si="18"/>
        <v>4685</v>
      </c>
      <c r="AP46" s="241">
        <f t="shared" si="19"/>
        <v>3537</v>
      </c>
      <c r="AQ46" s="241">
        <f t="shared" si="20"/>
        <v>4189.5</v>
      </c>
      <c r="AR46" s="241">
        <f t="shared" si="21"/>
        <v>2665.99</v>
      </c>
      <c r="AS46" s="241">
        <f t="shared" si="22"/>
        <v>1154.3181818181815</v>
      </c>
      <c r="AT46" s="241">
        <f t="shared" si="23"/>
        <v>4182</v>
      </c>
      <c r="AU46" s="241">
        <f t="shared" si="24"/>
        <v>1801</v>
      </c>
      <c r="AV46" s="241">
        <f t="shared" si="25"/>
        <v>4296</v>
      </c>
      <c r="AW46" s="241">
        <f t="shared" si="26"/>
        <v>2093</v>
      </c>
      <c r="AX46" s="241">
        <f t="shared" si="27"/>
        <v>872</v>
      </c>
      <c r="AY46" s="241">
        <f t="shared" si="28"/>
        <v>2818</v>
      </c>
      <c r="AZ46" s="241">
        <f t="shared" si="7"/>
        <v>1987</v>
      </c>
      <c r="BA46" s="241">
        <f t="shared" si="8"/>
        <v>0</v>
      </c>
      <c r="BB46" s="241">
        <f t="shared" si="9"/>
        <v>0</v>
      </c>
      <c r="BC46" s="241">
        <f t="shared" si="10"/>
        <v>0</v>
      </c>
      <c r="BD46" s="241">
        <f t="shared" si="11"/>
        <v>121</v>
      </c>
      <c r="BE46" s="241">
        <f t="shared" si="12"/>
        <v>992</v>
      </c>
      <c r="BF46" s="241">
        <f t="shared" si="12"/>
        <v>1354</v>
      </c>
      <c r="BG46" s="241"/>
      <c r="BH46" s="241"/>
      <c r="BI46" s="324">
        <f t="shared" si="77"/>
        <v>0.5240476190476191</v>
      </c>
      <c r="BJ46" s="324">
        <f t="shared" si="79"/>
        <v>0.24833333333333332</v>
      </c>
      <c r="BK46" s="324">
        <f t="shared" si="80"/>
        <v>0.40047619047619049</v>
      </c>
      <c r="BL46" s="324">
        <f t="shared" si="81"/>
        <v>0.34849999999999998</v>
      </c>
      <c r="BM46" s="324">
        <f t="shared" si="82"/>
        <v>0.2230952380952381</v>
      </c>
      <c r="BN46" s="324">
        <f t="shared" si="83"/>
        <v>0.16842857142857143</v>
      </c>
      <c r="BO46" s="324">
        <f t="shared" si="84"/>
        <v>0.19950000000000001</v>
      </c>
      <c r="BP46" s="324">
        <f t="shared" si="85"/>
        <v>0.12695190476190474</v>
      </c>
      <c r="BQ46" s="324">
        <f t="shared" si="86"/>
        <v>5.4967532467532457E-2</v>
      </c>
      <c r="BR46" s="324">
        <f t="shared" si="87"/>
        <v>0.19914285714285715</v>
      </c>
      <c r="BS46" s="324">
        <f t="shared" si="88"/>
        <v>8.5761904761904761E-2</v>
      </c>
      <c r="BT46" s="324">
        <f t="shared" si="89"/>
        <v>0.20457142857142857</v>
      </c>
      <c r="BU46" s="324">
        <f t="shared" si="90"/>
        <v>9.9666666666666667E-2</v>
      </c>
      <c r="BV46" s="324">
        <f t="shared" si="91"/>
        <v>4.1523809523809525E-2</v>
      </c>
      <c r="BW46" s="324">
        <f t="shared" si="92"/>
        <v>0.13419047619047619</v>
      </c>
      <c r="BX46" s="324">
        <f t="shared" si="93"/>
        <v>9.4619047619047617E-2</v>
      </c>
      <c r="BY46" s="324">
        <f t="shared" si="94"/>
        <v>0</v>
      </c>
      <c r="BZ46" s="324">
        <f t="shared" si="95"/>
        <v>0</v>
      </c>
      <c r="CA46" s="324">
        <f t="shared" si="96"/>
        <v>0</v>
      </c>
      <c r="CB46" s="324">
        <f t="shared" si="97"/>
        <v>5.7619047619047615E-3</v>
      </c>
      <c r="CC46" s="324">
        <f t="shared" si="98"/>
        <v>4.7238095238095239E-2</v>
      </c>
      <c r="CD46" s="324">
        <f t="shared" si="49"/>
        <v>6.4476190476190479E-2</v>
      </c>
      <c r="CK46" s="527" t="s">
        <v>1016</v>
      </c>
      <c r="CL46" s="530">
        <v>18</v>
      </c>
      <c r="CM46" s="529">
        <v>19</v>
      </c>
      <c r="CN46" s="529">
        <v>77</v>
      </c>
      <c r="CO46" s="529">
        <v>49</v>
      </c>
      <c r="CP46" s="529">
        <v>0</v>
      </c>
      <c r="CQ46" s="529">
        <v>126</v>
      </c>
      <c r="CR46" s="529">
        <v>15</v>
      </c>
      <c r="CS46" s="529">
        <v>230</v>
      </c>
      <c r="CT46" s="529">
        <v>16</v>
      </c>
      <c r="CU46" s="529">
        <v>36</v>
      </c>
      <c r="CV46" s="529">
        <v>33</v>
      </c>
      <c r="CW46" s="529">
        <v>15</v>
      </c>
      <c r="CX46" s="529">
        <v>159</v>
      </c>
      <c r="CY46" s="529">
        <v>0</v>
      </c>
      <c r="CZ46" s="529">
        <v>0</v>
      </c>
      <c r="DA46" s="529">
        <v>0</v>
      </c>
      <c r="DB46" s="529">
        <v>42</v>
      </c>
      <c r="DC46" s="531">
        <v>34</v>
      </c>
      <c r="DD46" s="323"/>
      <c r="DE46" s="137">
        <v>41888</v>
      </c>
      <c r="DF46" s="241">
        <f t="shared" si="50"/>
        <v>412</v>
      </c>
      <c r="DG46" s="241">
        <f t="shared" si="64"/>
        <v>166</v>
      </c>
      <c r="DH46" s="241">
        <f t="shared" si="65"/>
        <v>1148</v>
      </c>
      <c r="DI46" s="241">
        <f t="shared" si="66"/>
        <v>400</v>
      </c>
      <c r="DJ46" s="241">
        <f t="shared" si="67"/>
        <v>81</v>
      </c>
      <c r="DK46" s="241">
        <f t="shared" si="68"/>
        <v>785.18181818181824</v>
      </c>
      <c r="DL46" s="241">
        <f t="shared" si="69"/>
        <v>132</v>
      </c>
      <c r="DM46" s="241">
        <f t="shared" si="70"/>
        <v>230</v>
      </c>
      <c r="DN46" s="241">
        <f t="shared" si="71"/>
        <v>67</v>
      </c>
      <c r="DO46" s="241">
        <f t="shared" si="72"/>
        <v>132</v>
      </c>
      <c r="DP46" s="241">
        <f t="shared" si="73"/>
        <v>401</v>
      </c>
      <c r="DQ46" s="241">
        <f t="shared" si="74"/>
        <v>65</v>
      </c>
      <c r="DR46" s="241">
        <f t="shared" si="75"/>
        <v>159</v>
      </c>
      <c r="DS46" s="241">
        <f t="shared" si="76"/>
        <v>0</v>
      </c>
    </row>
    <row r="47" spans="1:123" x14ac:dyDescent="0.2">
      <c r="A47" s="585" t="s">
        <v>1017</v>
      </c>
      <c r="B47" s="586">
        <v>2209</v>
      </c>
      <c r="C47" s="597">
        <v>79.5</v>
      </c>
      <c r="D47" s="597">
        <v>856.5</v>
      </c>
      <c r="E47" s="597">
        <v>78.5</v>
      </c>
      <c r="F47" s="597">
        <v>32</v>
      </c>
      <c r="G47" s="597">
        <v>7</v>
      </c>
      <c r="H47" s="597">
        <v>3.5</v>
      </c>
      <c r="I47" s="597">
        <v>0</v>
      </c>
      <c r="J47" s="587">
        <v>0</v>
      </c>
      <c r="K47" s="502"/>
      <c r="L47" s="502"/>
      <c r="M47" s="527" t="s">
        <v>1017</v>
      </c>
      <c r="N47" s="530">
        <v>640</v>
      </c>
      <c r="O47" s="529">
        <v>381</v>
      </c>
      <c r="P47" s="529">
        <v>509</v>
      </c>
      <c r="Q47" s="529">
        <v>397</v>
      </c>
      <c r="R47" s="529">
        <v>412</v>
      </c>
      <c r="S47" s="529">
        <v>114</v>
      </c>
      <c r="T47" s="529">
        <v>233</v>
      </c>
      <c r="U47" s="529">
        <v>24</v>
      </c>
      <c r="V47" s="529">
        <v>169</v>
      </c>
      <c r="W47" s="529">
        <v>378</v>
      </c>
      <c r="X47" s="529">
        <v>426</v>
      </c>
      <c r="Y47" s="529">
        <v>434</v>
      </c>
      <c r="Z47" s="529">
        <v>371</v>
      </c>
      <c r="AA47" s="529">
        <v>132</v>
      </c>
      <c r="AB47" s="529">
        <v>133</v>
      </c>
      <c r="AC47" s="529">
        <v>346</v>
      </c>
      <c r="AD47" s="529">
        <v>1019</v>
      </c>
      <c r="AE47" s="529">
        <v>0</v>
      </c>
      <c r="AF47" s="529">
        <v>0</v>
      </c>
      <c r="AG47" s="529">
        <v>76</v>
      </c>
      <c r="AH47" s="529">
        <v>451</v>
      </c>
      <c r="AI47" s="531">
        <v>226</v>
      </c>
      <c r="AJ47" s="515"/>
      <c r="AK47" s="241">
        <f t="shared" si="78"/>
        <v>11645</v>
      </c>
      <c r="AL47" s="241">
        <f t="shared" si="15"/>
        <v>5596</v>
      </c>
      <c r="AM47" s="241">
        <f t="shared" si="16"/>
        <v>8919</v>
      </c>
      <c r="AN47" s="241">
        <f t="shared" si="17"/>
        <v>7715.5</v>
      </c>
      <c r="AO47" s="241">
        <f t="shared" si="18"/>
        <v>5097</v>
      </c>
      <c r="AP47" s="241">
        <f t="shared" si="19"/>
        <v>3651</v>
      </c>
      <c r="AQ47" s="241">
        <f t="shared" si="20"/>
        <v>4422.5</v>
      </c>
      <c r="AR47" s="241">
        <f t="shared" si="21"/>
        <v>2689.99</v>
      </c>
      <c r="AS47" s="241">
        <f t="shared" si="22"/>
        <v>1323.3181818181815</v>
      </c>
      <c r="AT47" s="241">
        <f t="shared" si="23"/>
        <v>4560</v>
      </c>
      <c r="AU47" s="241">
        <f t="shared" si="24"/>
        <v>2227</v>
      </c>
      <c r="AV47" s="241">
        <f t="shared" si="25"/>
        <v>4730</v>
      </c>
      <c r="AW47" s="241">
        <f t="shared" si="26"/>
        <v>2464</v>
      </c>
      <c r="AX47" s="241">
        <f t="shared" si="27"/>
        <v>1004</v>
      </c>
      <c r="AY47" s="241">
        <f t="shared" si="28"/>
        <v>2951</v>
      </c>
      <c r="AZ47" s="241">
        <f t="shared" si="7"/>
        <v>2333</v>
      </c>
      <c r="BA47" s="241">
        <f t="shared" si="8"/>
        <v>1019</v>
      </c>
      <c r="BB47" s="241">
        <f t="shared" si="9"/>
        <v>0</v>
      </c>
      <c r="BC47" s="241">
        <f t="shared" si="10"/>
        <v>0</v>
      </c>
      <c r="BD47" s="241">
        <f t="shared" si="11"/>
        <v>197</v>
      </c>
      <c r="BE47" s="241">
        <f t="shared" si="12"/>
        <v>1443</v>
      </c>
      <c r="BF47" s="241">
        <f t="shared" si="12"/>
        <v>1580</v>
      </c>
      <c r="BG47" s="241"/>
      <c r="BH47" s="241"/>
      <c r="BI47" s="324">
        <f t="shared" si="77"/>
        <v>0.55452380952380953</v>
      </c>
      <c r="BJ47" s="324">
        <f t="shared" si="79"/>
        <v>0.26647619047619048</v>
      </c>
      <c r="BK47" s="324">
        <f t="shared" si="80"/>
        <v>0.42471428571428571</v>
      </c>
      <c r="BL47" s="324">
        <f t="shared" si="81"/>
        <v>0.3674047619047619</v>
      </c>
      <c r="BM47" s="324">
        <f t="shared" si="82"/>
        <v>0.24271428571428572</v>
      </c>
      <c r="BN47" s="324">
        <f t="shared" si="83"/>
        <v>0.17385714285714285</v>
      </c>
      <c r="BO47" s="324">
        <f t="shared" si="84"/>
        <v>0.21059523809523809</v>
      </c>
      <c r="BP47" s="324">
        <f t="shared" si="85"/>
        <v>0.12809476190476191</v>
      </c>
      <c r="BQ47" s="324">
        <f t="shared" si="86"/>
        <v>6.3015151515151496E-2</v>
      </c>
      <c r="BR47" s="324">
        <f t="shared" si="87"/>
        <v>0.21714285714285714</v>
      </c>
      <c r="BS47" s="324">
        <f t="shared" si="88"/>
        <v>0.10604761904761904</v>
      </c>
      <c r="BT47" s="324">
        <f t="shared" si="89"/>
        <v>0.22523809523809524</v>
      </c>
      <c r="BU47" s="324">
        <f t="shared" si="90"/>
        <v>0.11733333333333333</v>
      </c>
      <c r="BV47" s="324">
        <f t="shared" si="91"/>
        <v>4.7809523809523809E-2</v>
      </c>
      <c r="BW47" s="324">
        <f t="shared" si="92"/>
        <v>0.14052380952380952</v>
      </c>
      <c r="BX47" s="324">
        <f t="shared" si="93"/>
        <v>0.11109523809523809</v>
      </c>
      <c r="BY47" s="324">
        <f t="shared" si="94"/>
        <v>4.8523809523809525E-2</v>
      </c>
      <c r="BZ47" s="324">
        <f t="shared" si="95"/>
        <v>0</v>
      </c>
      <c r="CA47" s="324">
        <f t="shared" si="96"/>
        <v>0</v>
      </c>
      <c r="CB47" s="324">
        <f t="shared" si="97"/>
        <v>9.3809523809523804E-3</v>
      </c>
      <c r="CC47" s="324">
        <f t="shared" si="98"/>
        <v>6.8714285714285714E-2</v>
      </c>
      <c r="CD47" s="324">
        <f t="shared" si="49"/>
        <v>7.5238095238095243E-2</v>
      </c>
      <c r="CK47" s="527" t="s">
        <v>1017</v>
      </c>
      <c r="CL47" s="530">
        <v>52</v>
      </c>
      <c r="CM47" s="529">
        <v>13</v>
      </c>
      <c r="CN47" s="529">
        <v>125</v>
      </c>
      <c r="CO47" s="529">
        <v>53</v>
      </c>
      <c r="CP47" s="529">
        <v>0</v>
      </c>
      <c r="CQ47" s="529">
        <v>142</v>
      </c>
      <c r="CR47" s="529">
        <v>30</v>
      </c>
      <c r="CS47" s="529">
        <v>63</v>
      </c>
      <c r="CT47" s="529">
        <v>17</v>
      </c>
      <c r="CU47" s="529">
        <v>53</v>
      </c>
      <c r="CV47" s="529">
        <v>38</v>
      </c>
      <c r="CW47" s="529">
        <v>11</v>
      </c>
      <c r="CX47" s="529">
        <v>68</v>
      </c>
      <c r="CY47" s="529">
        <v>90</v>
      </c>
      <c r="CZ47" s="529">
        <v>0</v>
      </c>
      <c r="DA47" s="529">
        <v>0</v>
      </c>
      <c r="DB47" s="529">
        <v>89</v>
      </c>
      <c r="DC47" s="531">
        <v>73</v>
      </c>
      <c r="DD47" s="323"/>
      <c r="DE47" s="137">
        <v>41889</v>
      </c>
      <c r="DF47" s="241">
        <f t="shared" si="50"/>
        <v>464</v>
      </c>
      <c r="DG47" s="241">
        <f t="shared" si="64"/>
        <v>179</v>
      </c>
      <c r="DH47" s="241">
        <f t="shared" si="65"/>
        <v>1273</v>
      </c>
      <c r="DI47" s="241">
        <f t="shared" si="66"/>
        <v>453</v>
      </c>
      <c r="DJ47" s="241">
        <f t="shared" si="67"/>
        <v>81</v>
      </c>
      <c r="DK47" s="241">
        <f t="shared" si="68"/>
        <v>927.18181818181824</v>
      </c>
      <c r="DL47" s="241">
        <f t="shared" si="69"/>
        <v>162</v>
      </c>
      <c r="DM47" s="241">
        <f t="shared" si="70"/>
        <v>293</v>
      </c>
      <c r="DN47" s="241">
        <f t="shared" si="71"/>
        <v>84</v>
      </c>
      <c r="DO47" s="241">
        <f t="shared" si="72"/>
        <v>185</v>
      </c>
      <c r="DP47" s="241">
        <f t="shared" si="73"/>
        <v>439</v>
      </c>
      <c r="DQ47" s="241">
        <f t="shared" si="74"/>
        <v>76</v>
      </c>
      <c r="DR47" s="241">
        <f t="shared" si="75"/>
        <v>227</v>
      </c>
      <c r="DS47" s="241">
        <f t="shared" si="76"/>
        <v>90</v>
      </c>
    </row>
    <row r="48" spans="1:123" x14ac:dyDescent="0.2">
      <c r="A48" s="585" t="s">
        <v>1018</v>
      </c>
      <c r="B48" s="586">
        <v>1342</v>
      </c>
      <c r="C48" s="597">
        <v>67</v>
      </c>
      <c r="D48" s="597">
        <v>1220</v>
      </c>
      <c r="E48" s="597">
        <v>121</v>
      </c>
      <c r="F48" s="597">
        <v>8</v>
      </c>
      <c r="G48" s="597">
        <v>7</v>
      </c>
      <c r="H48" s="597">
        <v>3</v>
      </c>
      <c r="I48" s="597">
        <v>0</v>
      </c>
      <c r="J48" s="587">
        <v>0</v>
      </c>
      <c r="K48" s="502"/>
      <c r="L48" s="502"/>
      <c r="M48" s="527" t="s">
        <v>1018</v>
      </c>
      <c r="N48" s="530">
        <v>526</v>
      </c>
      <c r="O48" s="529">
        <v>416</v>
      </c>
      <c r="P48" s="529">
        <v>483.18</v>
      </c>
      <c r="Q48" s="529">
        <v>330</v>
      </c>
      <c r="R48" s="529">
        <v>538</v>
      </c>
      <c r="S48" s="529">
        <v>102</v>
      </c>
      <c r="T48" s="529">
        <v>208</v>
      </c>
      <c r="U48" s="529">
        <v>42</v>
      </c>
      <c r="V48" s="529">
        <v>249</v>
      </c>
      <c r="W48" s="529">
        <v>429</v>
      </c>
      <c r="X48" s="529">
        <v>501</v>
      </c>
      <c r="Y48" s="529">
        <v>452</v>
      </c>
      <c r="Z48" s="529">
        <v>582</v>
      </c>
      <c r="AA48" s="529">
        <v>126</v>
      </c>
      <c r="AB48" s="529">
        <v>299</v>
      </c>
      <c r="AC48" s="529">
        <v>235</v>
      </c>
      <c r="AD48" s="529">
        <v>126</v>
      </c>
      <c r="AE48" s="529">
        <v>1932</v>
      </c>
      <c r="AF48" s="529">
        <v>0</v>
      </c>
      <c r="AG48" s="529">
        <v>115</v>
      </c>
      <c r="AH48" s="529">
        <v>235</v>
      </c>
      <c r="AI48" s="531">
        <v>225</v>
      </c>
      <c r="AJ48" s="515"/>
      <c r="AK48" s="241">
        <f t="shared" si="78"/>
        <v>12171</v>
      </c>
      <c r="AL48" s="241">
        <f t="shared" si="15"/>
        <v>6012</v>
      </c>
      <c r="AM48" s="241">
        <f t="shared" si="16"/>
        <v>9402.18</v>
      </c>
      <c r="AN48" s="241">
        <f t="shared" si="17"/>
        <v>8045.5</v>
      </c>
      <c r="AO48" s="241">
        <f t="shared" si="18"/>
        <v>5635</v>
      </c>
      <c r="AP48" s="241">
        <f t="shared" si="19"/>
        <v>3753</v>
      </c>
      <c r="AQ48" s="241">
        <f t="shared" si="20"/>
        <v>4630.5</v>
      </c>
      <c r="AR48" s="241">
        <f t="shared" si="21"/>
        <v>2731.99</v>
      </c>
      <c r="AS48" s="241">
        <f t="shared" si="22"/>
        <v>1572.3181818181815</v>
      </c>
      <c r="AT48" s="241">
        <f t="shared" si="23"/>
        <v>4989</v>
      </c>
      <c r="AU48" s="241">
        <f t="shared" si="24"/>
        <v>2728</v>
      </c>
      <c r="AV48" s="241">
        <f t="shared" si="25"/>
        <v>5182</v>
      </c>
      <c r="AW48" s="241">
        <f t="shared" si="26"/>
        <v>3046</v>
      </c>
      <c r="AX48" s="241">
        <f t="shared" si="27"/>
        <v>1130</v>
      </c>
      <c r="AY48" s="241">
        <f t="shared" si="28"/>
        <v>3250</v>
      </c>
      <c r="AZ48" s="241">
        <f t="shared" si="7"/>
        <v>2568</v>
      </c>
      <c r="BA48" s="241">
        <f t="shared" si="8"/>
        <v>1145</v>
      </c>
      <c r="BB48" s="241">
        <f t="shared" si="9"/>
        <v>1932</v>
      </c>
      <c r="BC48" s="241">
        <f t="shared" si="10"/>
        <v>0</v>
      </c>
      <c r="BD48" s="241">
        <f t="shared" si="11"/>
        <v>312</v>
      </c>
      <c r="BE48" s="241">
        <f t="shared" si="12"/>
        <v>1678</v>
      </c>
      <c r="BF48" s="241">
        <f t="shared" si="12"/>
        <v>1805</v>
      </c>
      <c r="BG48" s="241"/>
      <c r="BH48" s="241"/>
      <c r="BI48" s="324">
        <f t="shared" si="77"/>
        <v>0.57957142857142863</v>
      </c>
      <c r="BJ48" s="324">
        <f t="shared" si="79"/>
        <v>0.28628571428571431</v>
      </c>
      <c r="BK48" s="324">
        <f t="shared" si="80"/>
        <v>0.44772285714285714</v>
      </c>
      <c r="BL48" s="324">
        <f t="shared" si="81"/>
        <v>0.38311904761904764</v>
      </c>
      <c r="BM48" s="324">
        <f t="shared" si="82"/>
        <v>0.26833333333333331</v>
      </c>
      <c r="BN48" s="324">
        <f t="shared" si="83"/>
        <v>0.17871428571428571</v>
      </c>
      <c r="BO48" s="324">
        <f t="shared" si="84"/>
        <v>0.2205</v>
      </c>
      <c r="BP48" s="324">
        <f t="shared" si="85"/>
        <v>0.13009476190476191</v>
      </c>
      <c r="BQ48" s="324">
        <f t="shared" si="86"/>
        <v>7.4872294372294354E-2</v>
      </c>
      <c r="BR48" s="324">
        <f t="shared" si="87"/>
        <v>0.23757142857142857</v>
      </c>
      <c r="BS48" s="324">
        <f t="shared" si="88"/>
        <v>0.12990476190476191</v>
      </c>
      <c r="BT48" s="324">
        <f t="shared" si="89"/>
        <v>0.24676190476190477</v>
      </c>
      <c r="BU48" s="324">
        <f t="shared" si="90"/>
        <v>0.14504761904761904</v>
      </c>
      <c r="BV48" s="324">
        <f t="shared" si="91"/>
        <v>5.3809523809523807E-2</v>
      </c>
      <c r="BW48" s="324">
        <f t="shared" si="92"/>
        <v>0.15476190476190477</v>
      </c>
      <c r="BX48" s="324">
        <f t="shared" si="93"/>
        <v>0.12228571428571429</v>
      </c>
      <c r="BY48" s="324">
        <f t="shared" si="94"/>
        <v>5.4523809523809523E-2</v>
      </c>
      <c r="BZ48" s="324">
        <f t="shared" si="95"/>
        <v>9.1999999999999998E-2</v>
      </c>
      <c r="CA48" s="324">
        <f t="shared" si="96"/>
        <v>0</v>
      </c>
      <c r="CB48" s="324">
        <f t="shared" si="97"/>
        <v>1.4857142857142857E-2</v>
      </c>
      <c r="CC48" s="324">
        <f t="shared" si="98"/>
        <v>7.9904761904761909E-2</v>
      </c>
      <c r="CD48" s="324">
        <f t="shared" si="49"/>
        <v>8.5952380952380947E-2</v>
      </c>
      <c r="CK48" s="527" t="s">
        <v>1018</v>
      </c>
      <c r="CL48" s="530">
        <v>36</v>
      </c>
      <c r="CM48" s="529">
        <v>11</v>
      </c>
      <c r="CN48" s="529">
        <v>106</v>
      </c>
      <c r="CO48" s="529">
        <v>36</v>
      </c>
      <c r="CP48" s="529">
        <v>0</v>
      </c>
      <c r="CQ48" s="529">
        <v>250</v>
      </c>
      <c r="CR48" s="529">
        <v>18</v>
      </c>
      <c r="CS48" s="529">
        <v>84</v>
      </c>
      <c r="CT48" s="529">
        <v>24</v>
      </c>
      <c r="CU48" s="529">
        <v>72</v>
      </c>
      <c r="CV48" s="529">
        <v>45</v>
      </c>
      <c r="CW48" s="529">
        <v>26</v>
      </c>
      <c r="CX48" s="529">
        <v>22</v>
      </c>
      <c r="CY48" s="529">
        <v>10</v>
      </c>
      <c r="CZ48" s="529">
        <v>128</v>
      </c>
      <c r="DA48" s="529">
        <v>0</v>
      </c>
      <c r="DB48" s="529">
        <v>99</v>
      </c>
      <c r="DC48" s="531">
        <v>34</v>
      </c>
      <c r="DD48" s="323"/>
      <c r="DE48" s="137">
        <v>41890</v>
      </c>
      <c r="DF48" s="241">
        <f t="shared" si="50"/>
        <v>500</v>
      </c>
      <c r="DG48" s="241">
        <f t="shared" si="64"/>
        <v>190</v>
      </c>
      <c r="DH48" s="241">
        <f t="shared" si="65"/>
        <v>1379</v>
      </c>
      <c r="DI48" s="241">
        <f t="shared" si="66"/>
        <v>489</v>
      </c>
      <c r="DJ48" s="241">
        <f t="shared" si="67"/>
        <v>81</v>
      </c>
      <c r="DK48" s="241">
        <f t="shared" si="68"/>
        <v>1177.1818181818182</v>
      </c>
      <c r="DL48" s="241">
        <f t="shared" si="69"/>
        <v>180</v>
      </c>
      <c r="DM48" s="241">
        <f t="shared" si="70"/>
        <v>377</v>
      </c>
      <c r="DN48" s="241">
        <f t="shared" si="71"/>
        <v>108</v>
      </c>
      <c r="DO48" s="241">
        <f t="shared" si="72"/>
        <v>257</v>
      </c>
      <c r="DP48" s="241">
        <f t="shared" si="73"/>
        <v>484</v>
      </c>
      <c r="DQ48" s="241">
        <f t="shared" si="74"/>
        <v>102</v>
      </c>
      <c r="DR48" s="241">
        <f t="shared" si="75"/>
        <v>249</v>
      </c>
      <c r="DS48" s="241">
        <f t="shared" si="76"/>
        <v>100</v>
      </c>
    </row>
    <row r="49" spans="1:123" x14ac:dyDescent="0.2">
      <c r="A49" s="585" t="s">
        <v>1019</v>
      </c>
      <c r="B49" s="586">
        <v>1208</v>
      </c>
      <c r="C49" s="597">
        <v>33</v>
      </c>
      <c r="D49" s="597">
        <v>1434</v>
      </c>
      <c r="E49" s="597">
        <v>101</v>
      </c>
      <c r="F49" s="597">
        <v>17</v>
      </c>
      <c r="G49" s="597">
        <v>8</v>
      </c>
      <c r="H49" s="597">
        <v>4</v>
      </c>
      <c r="I49" s="597">
        <v>0</v>
      </c>
      <c r="J49" s="587">
        <v>0</v>
      </c>
      <c r="K49" s="502"/>
      <c r="L49" s="502"/>
      <c r="M49" s="527" t="s">
        <v>1019</v>
      </c>
      <c r="N49" s="530">
        <v>385</v>
      </c>
      <c r="O49" s="529">
        <v>306</v>
      </c>
      <c r="P49" s="529">
        <v>457.32</v>
      </c>
      <c r="Q49" s="529">
        <v>382</v>
      </c>
      <c r="R49" s="529">
        <v>471</v>
      </c>
      <c r="S49" s="529">
        <v>299</v>
      </c>
      <c r="T49" s="529">
        <v>168</v>
      </c>
      <c r="U49" s="529">
        <v>18</v>
      </c>
      <c r="V49" s="529">
        <v>149</v>
      </c>
      <c r="W49" s="529">
        <v>687</v>
      </c>
      <c r="X49" s="529">
        <v>477</v>
      </c>
      <c r="Y49" s="529">
        <v>499</v>
      </c>
      <c r="Z49" s="529">
        <v>389</v>
      </c>
      <c r="AA49" s="529">
        <v>68</v>
      </c>
      <c r="AB49" s="529">
        <v>172</v>
      </c>
      <c r="AC49" s="529">
        <v>243</v>
      </c>
      <c r="AD49" s="529">
        <v>530</v>
      </c>
      <c r="AE49" s="529">
        <v>437</v>
      </c>
      <c r="AF49" s="529">
        <v>3188</v>
      </c>
      <c r="AG49" s="529">
        <v>252</v>
      </c>
      <c r="AH49" s="529">
        <v>219</v>
      </c>
      <c r="AI49" s="531">
        <v>224</v>
      </c>
      <c r="AJ49" s="515"/>
      <c r="AK49" s="241">
        <f t="shared" si="78"/>
        <v>12556</v>
      </c>
      <c r="AL49" s="241">
        <f t="shared" si="15"/>
        <v>6318</v>
      </c>
      <c r="AM49" s="241">
        <f t="shared" si="16"/>
        <v>9859.5</v>
      </c>
      <c r="AN49" s="241">
        <f t="shared" si="17"/>
        <v>8427.5</v>
      </c>
      <c r="AO49" s="241">
        <f t="shared" si="18"/>
        <v>6106</v>
      </c>
      <c r="AP49" s="241">
        <f t="shared" si="19"/>
        <v>4052</v>
      </c>
      <c r="AQ49" s="241">
        <f t="shared" si="20"/>
        <v>4798.5</v>
      </c>
      <c r="AR49" s="241">
        <f t="shared" si="21"/>
        <v>2749.99</v>
      </c>
      <c r="AS49" s="241">
        <f t="shared" si="22"/>
        <v>1721.3181818181815</v>
      </c>
      <c r="AT49" s="241">
        <f t="shared" si="23"/>
        <v>5676</v>
      </c>
      <c r="AU49" s="241">
        <f t="shared" si="24"/>
        <v>3205</v>
      </c>
      <c r="AV49" s="241">
        <f t="shared" si="25"/>
        <v>5681</v>
      </c>
      <c r="AW49" s="241">
        <f t="shared" si="26"/>
        <v>3435</v>
      </c>
      <c r="AX49" s="241">
        <f t="shared" si="27"/>
        <v>1198</v>
      </c>
      <c r="AY49" s="241">
        <f t="shared" si="28"/>
        <v>3422</v>
      </c>
      <c r="AZ49" s="241">
        <f t="shared" si="7"/>
        <v>2811</v>
      </c>
      <c r="BA49" s="241">
        <f t="shared" si="8"/>
        <v>1675</v>
      </c>
      <c r="BB49" s="241">
        <f t="shared" si="9"/>
        <v>2369</v>
      </c>
      <c r="BC49" s="241">
        <f t="shared" si="10"/>
        <v>3188</v>
      </c>
      <c r="BD49" s="241">
        <f t="shared" si="11"/>
        <v>564</v>
      </c>
      <c r="BE49" s="241">
        <f t="shared" si="12"/>
        <v>1897</v>
      </c>
      <c r="BF49" s="241">
        <f t="shared" si="12"/>
        <v>2029</v>
      </c>
      <c r="BG49" s="241"/>
      <c r="BH49" s="241"/>
      <c r="BI49" s="324">
        <f t="shared" si="77"/>
        <v>0.59790476190476194</v>
      </c>
      <c r="BJ49" s="324">
        <f t="shared" si="79"/>
        <v>0.30085714285714288</v>
      </c>
      <c r="BK49" s="324">
        <f t="shared" si="80"/>
        <v>0.46949999999999997</v>
      </c>
      <c r="BL49" s="324">
        <f t="shared" si="81"/>
        <v>0.40130952380952378</v>
      </c>
      <c r="BM49" s="324">
        <f t="shared" si="82"/>
        <v>0.29076190476190478</v>
      </c>
      <c r="BN49" s="324">
        <f t="shared" si="83"/>
        <v>0.19295238095238096</v>
      </c>
      <c r="BO49" s="324">
        <f t="shared" si="84"/>
        <v>0.22850000000000001</v>
      </c>
      <c r="BP49" s="324">
        <f t="shared" si="85"/>
        <v>0.13095190476190474</v>
      </c>
      <c r="BQ49" s="324">
        <f t="shared" si="86"/>
        <v>8.1967532467532453E-2</v>
      </c>
      <c r="BR49" s="324">
        <f t="shared" si="87"/>
        <v>0.2702857142857143</v>
      </c>
      <c r="BS49" s="324">
        <f t="shared" si="88"/>
        <v>0.15261904761904763</v>
      </c>
      <c r="BT49" s="324">
        <f t="shared" si="89"/>
        <v>0.2705238095238095</v>
      </c>
      <c r="BU49" s="324">
        <f t="shared" si="90"/>
        <v>0.16357142857142856</v>
      </c>
      <c r="BV49" s="324">
        <f t="shared" si="91"/>
        <v>5.7047619047619048E-2</v>
      </c>
      <c r="BW49" s="324">
        <f t="shared" si="92"/>
        <v>0.16295238095238096</v>
      </c>
      <c r="BX49" s="324">
        <f t="shared" si="93"/>
        <v>0.13385714285714287</v>
      </c>
      <c r="BY49" s="324">
        <f t="shared" si="94"/>
        <v>7.9761904761904756E-2</v>
      </c>
      <c r="BZ49" s="324">
        <f t="shared" si="95"/>
        <v>0.1128095238095238</v>
      </c>
      <c r="CA49" s="324">
        <f t="shared" si="96"/>
        <v>0.15180952380952381</v>
      </c>
      <c r="CB49" s="324">
        <f t="shared" si="97"/>
        <v>2.6857142857142857E-2</v>
      </c>
      <c r="CC49" s="324">
        <f t="shared" si="98"/>
        <v>9.0333333333333335E-2</v>
      </c>
      <c r="CD49" s="324">
        <f t="shared" si="49"/>
        <v>9.6619047619047618E-2</v>
      </c>
      <c r="CK49" s="527" t="s">
        <v>1019</v>
      </c>
      <c r="CL49" s="530">
        <v>42</v>
      </c>
      <c r="CM49" s="529">
        <v>22</v>
      </c>
      <c r="CN49" s="529">
        <v>169</v>
      </c>
      <c r="CO49" s="529">
        <v>30</v>
      </c>
      <c r="CP49" s="529">
        <v>6</v>
      </c>
      <c r="CQ49" s="529">
        <v>197</v>
      </c>
      <c r="CR49" s="529">
        <v>21</v>
      </c>
      <c r="CS49" s="529">
        <v>63</v>
      </c>
      <c r="CT49" s="529">
        <v>21</v>
      </c>
      <c r="CU49" s="529">
        <v>32</v>
      </c>
      <c r="CV49" s="529">
        <v>16</v>
      </c>
      <c r="CW49" s="529">
        <v>27</v>
      </c>
      <c r="CX49" s="529">
        <v>26</v>
      </c>
      <c r="CY49" s="529">
        <v>34</v>
      </c>
      <c r="CZ49" s="529">
        <v>175</v>
      </c>
      <c r="DA49" s="529">
        <v>152</v>
      </c>
      <c r="DB49" s="529">
        <v>188</v>
      </c>
      <c r="DC49" s="531">
        <v>61</v>
      </c>
      <c r="DD49" s="323"/>
      <c r="DE49" s="137">
        <v>41891</v>
      </c>
      <c r="DF49" s="241">
        <f t="shared" si="50"/>
        <v>542</v>
      </c>
      <c r="DG49" s="241">
        <f t="shared" si="64"/>
        <v>212</v>
      </c>
      <c r="DH49" s="241">
        <f t="shared" si="65"/>
        <v>1548</v>
      </c>
      <c r="DI49" s="241">
        <f t="shared" si="66"/>
        <v>519</v>
      </c>
      <c r="DJ49" s="241">
        <f t="shared" si="67"/>
        <v>87</v>
      </c>
      <c r="DK49" s="241">
        <f t="shared" si="68"/>
        <v>1374.1818181818182</v>
      </c>
      <c r="DL49" s="241">
        <f t="shared" si="69"/>
        <v>201</v>
      </c>
      <c r="DM49" s="241">
        <f t="shared" si="70"/>
        <v>440</v>
      </c>
      <c r="DN49" s="241">
        <f t="shared" si="71"/>
        <v>129</v>
      </c>
      <c r="DO49" s="241">
        <f t="shared" si="72"/>
        <v>289</v>
      </c>
      <c r="DP49" s="241">
        <f t="shared" si="73"/>
        <v>500</v>
      </c>
      <c r="DQ49" s="241">
        <f t="shared" si="74"/>
        <v>129</v>
      </c>
      <c r="DR49" s="241">
        <f t="shared" si="75"/>
        <v>275</v>
      </c>
      <c r="DS49" s="241">
        <f t="shared" si="76"/>
        <v>134</v>
      </c>
    </row>
    <row r="50" spans="1:123" x14ac:dyDescent="0.2">
      <c r="A50" s="585" t="s">
        <v>1020</v>
      </c>
      <c r="B50" s="586">
        <v>1650</v>
      </c>
      <c r="C50" s="597">
        <v>117</v>
      </c>
      <c r="D50" s="597">
        <v>1632</v>
      </c>
      <c r="E50" s="597">
        <v>153</v>
      </c>
      <c r="F50" s="597">
        <v>13</v>
      </c>
      <c r="G50" s="597">
        <v>6</v>
      </c>
      <c r="H50" s="597">
        <v>2</v>
      </c>
      <c r="I50" s="597">
        <v>0</v>
      </c>
      <c r="J50" s="587">
        <v>0</v>
      </c>
      <c r="K50" s="502"/>
      <c r="L50" s="502"/>
      <c r="M50" s="527" t="s">
        <v>1020</v>
      </c>
      <c r="N50" s="530">
        <v>560</v>
      </c>
      <c r="O50" s="529">
        <v>378</v>
      </c>
      <c r="P50" s="529">
        <v>587</v>
      </c>
      <c r="Q50" s="529">
        <v>344</v>
      </c>
      <c r="R50" s="529">
        <v>669</v>
      </c>
      <c r="S50" s="529">
        <v>821</v>
      </c>
      <c r="T50" s="529">
        <v>216</v>
      </c>
      <c r="U50" s="529">
        <v>105</v>
      </c>
      <c r="V50" s="529">
        <v>277</v>
      </c>
      <c r="W50" s="529">
        <v>465</v>
      </c>
      <c r="X50" s="529">
        <v>435</v>
      </c>
      <c r="Y50" s="529">
        <v>579</v>
      </c>
      <c r="Z50" s="529">
        <v>335</v>
      </c>
      <c r="AA50" s="529">
        <v>45</v>
      </c>
      <c r="AB50" s="529">
        <v>224</v>
      </c>
      <c r="AC50" s="529">
        <v>246</v>
      </c>
      <c r="AD50" s="529">
        <v>782</v>
      </c>
      <c r="AE50" s="529">
        <v>289</v>
      </c>
      <c r="AF50" s="529">
        <v>378</v>
      </c>
      <c r="AG50" s="529">
        <v>1101</v>
      </c>
      <c r="AH50" s="529">
        <v>259</v>
      </c>
      <c r="AI50" s="531">
        <v>249</v>
      </c>
      <c r="AJ50" s="515"/>
      <c r="AK50" s="241">
        <f t="shared" si="78"/>
        <v>13116</v>
      </c>
      <c r="AL50" s="241">
        <f t="shared" si="15"/>
        <v>6696</v>
      </c>
      <c r="AM50" s="241">
        <f t="shared" si="16"/>
        <v>10446.5</v>
      </c>
      <c r="AN50" s="241">
        <f t="shared" si="17"/>
        <v>8771.5</v>
      </c>
      <c r="AO50" s="241">
        <f t="shared" si="18"/>
        <v>6775</v>
      </c>
      <c r="AP50" s="241">
        <f t="shared" si="19"/>
        <v>4873</v>
      </c>
      <c r="AQ50" s="241">
        <f t="shared" si="20"/>
        <v>5014.5</v>
      </c>
      <c r="AR50" s="241">
        <f t="shared" si="21"/>
        <v>2854.99</v>
      </c>
      <c r="AS50" s="241">
        <f t="shared" si="22"/>
        <v>1998.3181818181815</v>
      </c>
      <c r="AT50" s="241">
        <f t="shared" si="23"/>
        <v>6141</v>
      </c>
      <c r="AU50" s="241">
        <f t="shared" si="24"/>
        <v>3640</v>
      </c>
      <c r="AV50" s="241">
        <f t="shared" si="25"/>
        <v>6260</v>
      </c>
      <c r="AW50" s="241">
        <f t="shared" si="26"/>
        <v>3770</v>
      </c>
      <c r="AX50" s="241">
        <f t="shared" si="27"/>
        <v>1243</v>
      </c>
      <c r="AY50" s="241">
        <f t="shared" si="28"/>
        <v>3646</v>
      </c>
      <c r="AZ50" s="241">
        <f t="shared" si="7"/>
        <v>3057</v>
      </c>
      <c r="BA50" s="241">
        <f t="shared" si="8"/>
        <v>2457</v>
      </c>
      <c r="BB50" s="241">
        <f t="shared" si="9"/>
        <v>2658</v>
      </c>
      <c r="BC50" s="241">
        <f t="shared" si="10"/>
        <v>3566</v>
      </c>
      <c r="BD50" s="241">
        <f t="shared" si="11"/>
        <v>1665</v>
      </c>
      <c r="BE50" s="241">
        <f t="shared" si="12"/>
        <v>2156</v>
      </c>
      <c r="BF50" s="241">
        <f t="shared" si="12"/>
        <v>2278</v>
      </c>
      <c r="BG50" s="241"/>
      <c r="BH50" s="241"/>
      <c r="BI50" s="324">
        <f t="shared" si="77"/>
        <v>0.62457142857142856</v>
      </c>
      <c r="BJ50" s="324">
        <f t="shared" si="79"/>
        <v>0.31885714285714284</v>
      </c>
      <c r="BK50" s="324">
        <f t="shared" si="80"/>
        <v>0.49745238095238098</v>
      </c>
      <c r="BL50" s="324">
        <f t="shared" si="81"/>
        <v>0.41769047619047617</v>
      </c>
      <c r="BM50" s="324">
        <f t="shared" si="82"/>
        <v>0.32261904761904764</v>
      </c>
      <c r="BN50" s="324">
        <f t="shared" si="83"/>
        <v>0.23204761904761906</v>
      </c>
      <c r="BO50" s="324">
        <f t="shared" si="84"/>
        <v>0.2387857142857143</v>
      </c>
      <c r="BP50" s="324">
        <f t="shared" si="85"/>
        <v>0.13595190476190475</v>
      </c>
      <c r="BQ50" s="324">
        <f t="shared" si="86"/>
        <v>9.515800865800865E-2</v>
      </c>
      <c r="BR50" s="324">
        <f t="shared" si="87"/>
        <v>0.29242857142857143</v>
      </c>
      <c r="BS50" s="324">
        <f t="shared" si="88"/>
        <v>0.17333333333333334</v>
      </c>
      <c r="BT50" s="324">
        <f t="shared" si="89"/>
        <v>0.29809523809523808</v>
      </c>
      <c r="BU50" s="324">
        <f t="shared" si="90"/>
        <v>0.17952380952380953</v>
      </c>
      <c r="BV50" s="324">
        <f t="shared" si="91"/>
        <v>5.9190476190476189E-2</v>
      </c>
      <c r="BW50" s="324">
        <f t="shared" si="92"/>
        <v>0.17361904761904762</v>
      </c>
      <c r="BX50" s="324">
        <f t="shared" si="93"/>
        <v>0.14557142857142857</v>
      </c>
      <c r="BY50" s="324">
        <f t="shared" si="94"/>
        <v>0.11700000000000001</v>
      </c>
      <c r="BZ50" s="324">
        <f t="shared" si="95"/>
        <v>0.12657142857142858</v>
      </c>
      <c r="CA50" s="324">
        <f t="shared" si="96"/>
        <v>0.1698095238095238</v>
      </c>
      <c r="CB50" s="324">
        <f t="shared" si="97"/>
        <v>7.9285714285714279E-2</v>
      </c>
      <c r="CC50" s="324">
        <f t="shared" si="98"/>
        <v>0.10266666666666667</v>
      </c>
      <c r="CD50" s="324">
        <f t="shared" si="49"/>
        <v>0.10847619047619048</v>
      </c>
      <c r="CK50" s="527" t="s">
        <v>1020</v>
      </c>
      <c r="CL50" s="530">
        <v>26</v>
      </c>
      <c r="CM50" s="529">
        <v>31</v>
      </c>
      <c r="CN50" s="529">
        <v>135</v>
      </c>
      <c r="CO50" s="529">
        <v>65</v>
      </c>
      <c r="CP50" s="529">
        <v>6</v>
      </c>
      <c r="CQ50" s="529">
        <v>250</v>
      </c>
      <c r="CR50" s="529">
        <v>23</v>
      </c>
      <c r="CS50" s="529">
        <v>24</v>
      </c>
      <c r="CT50" s="529">
        <v>37</v>
      </c>
      <c r="CU50" s="529">
        <v>15</v>
      </c>
      <c r="CV50" s="529">
        <v>21</v>
      </c>
      <c r="CW50" s="529">
        <v>18</v>
      </c>
      <c r="CX50" s="529">
        <v>34</v>
      </c>
      <c r="CY50" s="529">
        <v>22</v>
      </c>
      <c r="CZ50" s="529">
        <v>116</v>
      </c>
      <c r="DA50" s="529">
        <v>25</v>
      </c>
      <c r="DB50" s="529">
        <v>52</v>
      </c>
      <c r="DC50" s="531">
        <v>51</v>
      </c>
      <c r="DD50" s="323"/>
      <c r="DE50" s="137">
        <v>41892</v>
      </c>
      <c r="DF50" s="241">
        <f t="shared" si="50"/>
        <v>568</v>
      </c>
      <c r="DG50" s="241">
        <f t="shared" si="64"/>
        <v>243</v>
      </c>
      <c r="DH50" s="241">
        <f t="shared" si="65"/>
        <v>1683</v>
      </c>
      <c r="DI50" s="241">
        <f t="shared" si="66"/>
        <v>584</v>
      </c>
      <c r="DJ50" s="241">
        <f t="shared" si="67"/>
        <v>93</v>
      </c>
      <c r="DK50" s="241">
        <f t="shared" si="68"/>
        <v>1624.1818181818182</v>
      </c>
      <c r="DL50" s="241">
        <f t="shared" si="69"/>
        <v>224</v>
      </c>
      <c r="DM50" s="241">
        <f t="shared" si="70"/>
        <v>464</v>
      </c>
      <c r="DN50" s="241">
        <f t="shared" si="71"/>
        <v>166</v>
      </c>
      <c r="DO50" s="241">
        <f t="shared" si="72"/>
        <v>304</v>
      </c>
      <c r="DP50" s="241">
        <f t="shared" si="73"/>
        <v>521</v>
      </c>
      <c r="DQ50" s="241">
        <f t="shared" si="74"/>
        <v>147</v>
      </c>
      <c r="DR50" s="241">
        <f t="shared" si="75"/>
        <v>309</v>
      </c>
      <c r="DS50" s="241">
        <f t="shared" si="76"/>
        <v>156</v>
      </c>
    </row>
    <row r="51" spans="1:123" x14ac:dyDescent="0.2">
      <c r="A51" s="585" t="s">
        <v>1021</v>
      </c>
      <c r="B51" s="586">
        <v>1635</v>
      </c>
      <c r="C51" s="597">
        <v>116</v>
      </c>
      <c r="D51" s="597">
        <v>1259</v>
      </c>
      <c r="E51" s="597">
        <v>104</v>
      </c>
      <c r="F51" s="597">
        <v>14</v>
      </c>
      <c r="G51" s="597">
        <v>3</v>
      </c>
      <c r="H51" s="597">
        <v>8</v>
      </c>
      <c r="I51" s="597">
        <v>1</v>
      </c>
      <c r="J51" s="587">
        <v>0</v>
      </c>
      <c r="K51" s="502"/>
      <c r="L51" s="502"/>
      <c r="M51" s="527" t="s">
        <v>1021</v>
      </c>
      <c r="N51" s="530">
        <v>728</v>
      </c>
      <c r="O51" s="529">
        <v>294</v>
      </c>
      <c r="P51" s="529">
        <v>404</v>
      </c>
      <c r="Q51" s="529">
        <v>581</v>
      </c>
      <c r="R51" s="529">
        <v>651</v>
      </c>
      <c r="S51" s="529">
        <v>954</v>
      </c>
      <c r="T51" s="529">
        <v>267</v>
      </c>
      <c r="U51" s="529">
        <v>102</v>
      </c>
      <c r="V51" s="529">
        <v>190</v>
      </c>
      <c r="W51" s="529">
        <v>648</v>
      </c>
      <c r="X51" s="529">
        <v>243</v>
      </c>
      <c r="Y51" s="529">
        <v>557</v>
      </c>
      <c r="Z51" s="529">
        <v>417</v>
      </c>
      <c r="AA51" s="529">
        <v>48</v>
      </c>
      <c r="AB51" s="529">
        <v>218</v>
      </c>
      <c r="AC51" s="529">
        <v>289</v>
      </c>
      <c r="AD51" s="529">
        <v>327</v>
      </c>
      <c r="AE51" s="529">
        <v>362</v>
      </c>
      <c r="AF51" s="529">
        <v>5361</v>
      </c>
      <c r="AG51" s="529">
        <v>531</v>
      </c>
      <c r="AH51" s="529">
        <v>341</v>
      </c>
      <c r="AI51" s="531">
        <v>268</v>
      </c>
      <c r="AJ51" s="515"/>
      <c r="AK51" s="241">
        <f t="shared" si="78"/>
        <v>13844</v>
      </c>
      <c r="AL51" s="241">
        <f t="shared" si="15"/>
        <v>6990</v>
      </c>
      <c r="AM51" s="241">
        <f t="shared" si="16"/>
        <v>10850.5</v>
      </c>
      <c r="AN51" s="241">
        <f t="shared" si="17"/>
        <v>9352.5</v>
      </c>
      <c r="AO51" s="241">
        <f t="shared" si="18"/>
        <v>7426</v>
      </c>
      <c r="AP51" s="241">
        <f t="shared" si="19"/>
        <v>5827</v>
      </c>
      <c r="AQ51" s="241">
        <f t="shared" si="20"/>
        <v>5281.5</v>
      </c>
      <c r="AR51" s="241">
        <f t="shared" si="21"/>
        <v>2956.99</v>
      </c>
      <c r="AS51" s="241">
        <f t="shared" si="22"/>
        <v>2188.3181818181815</v>
      </c>
      <c r="AT51" s="241">
        <f t="shared" si="23"/>
        <v>6789</v>
      </c>
      <c r="AU51" s="241">
        <f t="shared" si="24"/>
        <v>3883</v>
      </c>
      <c r="AV51" s="241">
        <f t="shared" si="25"/>
        <v>6817</v>
      </c>
      <c r="AW51" s="241">
        <f t="shared" si="26"/>
        <v>4187</v>
      </c>
      <c r="AX51" s="241">
        <f t="shared" si="27"/>
        <v>1291</v>
      </c>
      <c r="AY51" s="241">
        <f t="shared" si="28"/>
        <v>3864</v>
      </c>
      <c r="AZ51" s="241">
        <f t="shared" si="7"/>
        <v>3346</v>
      </c>
      <c r="BA51" s="241">
        <f t="shared" si="8"/>
        <v>2784</v>
      </c>
      <c r="BB51" s="241">
        <f t="shared" si="9"/>
        <v>3020</v>
      </c>
      <c r="BC51" s="241">
        <f t="shared" si="10"/>
        <v>8927</v>
      </c>
      <c r="BD51" s="241">
        <f t="shared" si="11"/>
        <v>2196</v>
      </c>
      <c r="BE51" s="241">
        <f t="shared" si="12"/>
        <v>2497</v>
      </c>
      <c r="BF51" s="241">
        <f t="shared" si="12"/>
        <v>2546</v>
      </c>
      <c r="BG51" s="241"/>
      <c r="BH51" s="241"/>
      <c r="BI51" s="324">
        <f t="shared" si="77"/>
        <v>0.65923809523809529</v>
      </c>
      <c r="BJ51" s="324">
        <f t="shared" si="79"/>
        <v>0.33285714285714285</v>
      </c>
      <c r="BK51" s="324">
        <f t="shared" si="80"/>
        <v>0.51669047619047614</v>
      </c>
      <c r="BL51" s="324">
        <f t="shared" si="81"/>
        <v>0.44535714285714284</v>
      </c>
      <c r="BM51" s="324">
        <f t="shared" si="82"/>
        <v>0.35361904761904761</v>
      </c>
      <c r="BN51" s="324">
        <f t="shared" si="83"/>
        <v>0.27747619047619049</v>
      </c>
      <c r="BO51" s="324">
        <f t="shared" si="84"/>
        <v>0.2515</v>
      </c>
      <c r="BP51" s="324">
        <f t="shared" si="85"/>
        <v>0.14080904761904761</v>
      </c>
      <c r="BQ51" s="324">
        <f t="shared" si="86"/>
        <v>0.10420562770562769</v>
      </c>
      <c r="BR51" s="324">
        <f t="shared" si="87"/>
        <v>0.32328571428571429</v>
      </c>
      <c r="BS51" s="324">
        <f t="shared" si="88"/>
        <v>0.18490476190476191</v>
      </c>
      <c r="BT51" s="324">
        <f t="shared" si="89"/>
        <v>0.32461904761904764</v>
      </c>
      <c r="BU51" s="324">
        <f t="shared" si="90"/>
        <v>0.19938095238095238</v>
      </c>
      <c r="BV51" s="324">
        <f t="shared" si="91"/>
        <v>6.1476190476190476E-2</v>
      </c>
      <c r="BW51" s="324">
        <f t="shared" si="92"/>
        <v>0.184</v>
      </c>
      <c r="BX51" s="324">
        <f t="shared" si="93"/>
        <v>0.15933333333333333</v>
      </c>
      <c r="BY51" s="324">
        <f t="shared" si="94"/>
        <v>0.13257142857142856</v>
      </c>
      <c r="BZ51" s="324">
        <f t="shared" si="95"/>
        <v>0.1438095238095238</v>
      </c>
      <c r="CA51" s="324">
        <f t="shared" si="96"/>
        <v>0.42509523809523808</v>
      </c>
      <c r="CB51" s="324">
        <f t="shared" si="97"/>
        <v>0.10457142857142857</v>
      </c>
      <c r="CC51" s="324">
        <f t="shared" si="98"/>
        <v>0.1189047619047619</v>
      </c>
      <c r="CD51" s="324">
        <f t="shared" si="49"/>
        <v>0.12123809523809524</v>
      </c>
      <c r="CK51" s="527" t="s">
        <v>1021</v>
      </c>
      <c r="CL51" s="530">
        <v>46</v>
      </c>
      <c r="CM51" s="529">
        <v>10</v>
      </c>
      <c r="CN51" s="529">
        <v>285</v>
      </c>
      <c r="CO51" s="529">
        <v>84</v>
      </c>
      <c r="CP51" s="529">
        <v>12</v>
      </c>
      <c r="CQ51" s="529">
        <v>207</v>
      </c>
      <c r="CR51" s="529">
        <v>18</v>
      </c>
      <c r="CS51" s="529">
        <v>52</v>
      </c>
      <c r="CT51" s="529">
        <v>18</v>
      </c>
      <c r="CU51" s="529">
        <v>26</v>
      </c>
      <c r="CV51" s="529">
        <v>25</v>
      </c>
      <c r="CW51" s="529">
        <v>27</v>
      </c>
      <c r="CX51" s="529">
        <v>101</v>
      </c>
      <c r="CY51" s="529">
        <v>8</v>
      </c>
      <c r="CZ51" s="529">
        <v>103</v>
      </c>
      <c r="DA51" s="529">
        <v>160</v>
      </c>
      <c r="DB51" s="529">
        <v>119</v>
      </c>
      <c r="DC51" s="531">
        <v>79</v>
      </c>
      <c r="DD51" s="323"/>
      <c r="DE51" s="137">
        <v>41893</v>
      </c>
      <c r="DF51" s="241">
        <f t="shared" si="50"/>
        <v>614</v>
      </c>
      <c r="DG51" s="241">
        <f t="shared" si="64"/>
        <v>253</v>
      </c>
      <c r="DH51" s="241">
        <f t="shared" si="65"/>
        <v>1968</v>
      </c>
      <c r="DI51" s="241">
        <f t="shared" si="66"/>
        <v>668</v>
      </c>
      <c r="DJ51" s="241">
        <f t="shared" si="67"/>
        <v>105</v>
      </c>
      <c r="DK51" s="241">
        <f t="shared" si="68"/>
        <v>1831.1818181818182</v>
      </c>
      <c r="DL51" s="241">
        <f t="shared" si="69"/>
        <v>242</v>
      </c>
      <c r="DM51" s="241">
        <f t="shared" si="70"/>
        <v>516</v>
      </c>
      <c r="DN51" s="241">
        <f t="shared" si="71"/>
        <v>184</v>
      </c>
      <c r="DO51" s="241">
        <f t="shared" si="72"/>
        <v>330</v>
      </c>
      <c r="DP51" s="241">
        <f t="shared" si="73"/>
        <v>546</v>
      </c>
      <c r="DQ51" s="241">
        <f t="shared" si="74"/>
        <v>174</v>
      </c>
      <c r="DR51" s="241">
        <f t="shared" si="75"/>
        <v>410</v>
      </c>
      <c r="DS51" s="241">
        <f t="shared" si="76"/>
        <v>164</v>
      </c>
    </row>
    <row r="52" spans="1:123" x14ac:dyDescent="0.2">
      <c r="A52" s="585" t="s">
        <v>1022</v>
      </c>
      <c r="B52" s="586">
        <v>1672</v>
      </c>
      <c r="C52" s="597">
        <v>136</v>
      </c>
      <c r="D52" s="597">
        <v>1545</v>
      </c>
      <c r="E52" s="597">
        <v>155</v>
      </c>
      <c r="F52" s="597">
        <v>12</v>
      </c>
      <c r="G52" s="597">
        <v>7</v>
      </c>
      <c r="H52" s="597">
        <v>3</v>
      </c>
      <c r="I52" s="597">
        <v>0</v>
      </c>
      <c r="J52" s="587">
        <v>0</v>
      </c>
      <c r="K52" s="502"/>
      <c r="L52" s="502"/>
      <c r="M52" s="527" t="s">
        <v>1022</v>
      </c>
      <c r="N52" s="530">
        <v>822</v>
      </c>
      <c r="O52" s="529">
        <v>282</v>
      </c>
      <c r="P52" s="529">
        <v>360</v>
      </c>
      <c r="Q52" s="529">
        <v>529.69000000000005</v>
      </c>
      <c r="R52" s="529">
        <v>708</v>
      </c>
      <c r="S52" s="529">
        <v>803</v>
      </c>
      <c r="T52" s="529">
        <v>230</v>
      </c>
      <c r="U52" s="529">
        <v>240</v>
      </c>
      <c r="V52" s="529">
        <v>222</v>
      </c>
      <c r="W52" s="529">
        <v>711</v>
      </c>
      <c r="X52" s="529">
        <v>342</v>
      </c>
      <c r="Y52" s="529">
        <v>799</v>
      </c>
      <c r="Z52" s="529">
        <v>312</v>
      </c>
      <c r="AA52" s="529">
        <v>55</v>
      </c>
      <c r="AB52" s="529">
        <v>283</v>
      </c>
      <c r="AC52" s="529">
        <v>268</v>
      </c>
      <c r="AD52" s="529">
        <v>335</v>
      </c>
      <c r="AE52" s="529">
        <v>291</v>
      </c>
      <c r="AF52" s="529">
        <v>3466</v>
      </c>
      <c r="AG52" s="529">
        <v>782</v>
      </c>
      <c r="AH52" s="529">
        <v>359</v>
      </c>
      <c r="AI52" s="531">
        <v>327</v>
      </c>
      <c r="AJ52" s="515"/>
      <c r="AK52" s="241">
        <f t="shared" si="78"/>
        <v>14666</v>
      </c>
      <c r="AL52" s="241">
        <f t="shared" si="15"/>
        <v>7272</v>
      </c>
      <c r="AM52" s="241">
        <f t="shared" si="16"/>
        <v>11210.5</v>
      </c>
      <c r="AN52" s="241">
        <f t="shared" si="17"/>
        <v>9882.19</v>
      </c>
      <c r="AO52" s="241">
        <f t="shared" si="18"/>
        <v>8134</v>
      </c>
      <c r="AP52" s="241">
        <f t="shared" si="19"/>
        <v>6630</v>
      </c>
      <c r="AQ52" s="241">
        <f t="shared" si="20"/>
        <v>5511.5</v>
      </c>
      <c r="AR52" s="241">
        <f t="shared" si="21"/>
        <v>3196.99</v>
      </c>
      <c r="AS52" s="241">
        <f t="shared" si="22"/>
        <v>2410.3181818181815</v>
      </c>
      <c r="AT52" s="241">
        <f t="shared" si="23"/>
        <v>7500</v>
      </c>
      <c r="AU52" s="241">
        <f t="shared" si="24"/>
        <v>4225</v>
      </c>
      <c r="AV52" s="241">
        <f t="shared" si="25"/>
        <v>7616</v>
      </c>
      <c r="AW52" s="241">
        <f t="shared" si="26"/>
        <v>4499</v>
      </c>
      <c r="AX52" s="241">
        <f t="shared" si="27"/>
        <v>1346</v>
      </c>
      <c r="AY52" s="241">
        <f t="shared" si="28"/>
        <v>4147</v>
      </c>
      <c r="AZ52" s="241">
        <f t="shared" si="7"/>
        <v>3614</v>
      </c>
      <c r="BA52" s="241">
        <f t="shared" si="8"/>
        <v>3119</v>
      </c>
      <c r="BB52" s="241">
        <f t="shared" si="9"/>
        <v>3311</v>
      </c>
      <c r="BC52" s="241">
        <f t="shared" si="10"/>
        <v>12393</v>
      </c>
      <c r="BD52" s="241">
        <f t="shared" si="11"/>
        <v>2978</v>
      </c>
      <c r="BE52" s="241">
        <f t="shared" si="12"/>
        <v>2856</v>
      </c>
      <c r="BF52" s="241">
        <f t="shared" si="12"/>
        <v>2873</v>
      </c>
      <c r="BG52" s="241"/>
      <c r="BH52" s="241"/>
      <c r="BI52" s="324">
        <f t="shared" si="77"/>
        <v>0.69838095238095244</v>
      </c>
      <c r="BJ52" s="324">
        <f t="shared" si="79"/>
        <v>0.34628571428571431</v>
      </c>
      <c r="BK52" s="324">
        <f t="shared" si="80"/>
        <v>0.53383333333333338</v>
      </c>
      <c r="BL52" s="324">
        <f t="shared" si="81"/>
        <v>0.47058047619047622</v>
      </c>
      <c r="BM52" s="324">
        <f t="shared" si="82"/>
        <v>0.38733333333333331</v>
      </c>
      <c r="BN52" s="324">
        <f t="shared" si="83"/>
        <v>0.31571428571428573</v>
      </c>
      <c r="BO52" s="324">
        <f t="shared" si="84"/>
        <v>0.26245238095238094</v>
      </c>
      <c r="BP52" s="324">
        <f t="shared" si="85"/>
        <v>0.15223761904761904</v>
      </c>
      <c r="BQ52" s="324">
        <f t="shared" si="86"/>
        <v>0.11477705627705627</v>
      </c>
      <c r="BR52" s="324">
        <f t="shared" si="87"/>
        <v>0.35714285714285715</v>
      </c>
      <c r="BS52" s="324">
        <f t="shared" si="88"/>
        <v>0.2011904761904762</v>
      </c>
      <c r="BT52" s="324">
        <f t="shared" si="89"/>
        <v>0.36266666666666669</v>
      </c>
      <c r="BU52" s="324">
        <f t="shared" si="90"/>
        <v>0.21423809523809523</v>
      </c>
      <c r="BV52" s="324">
        <f t="shared" si="91"/>
        <v>6.4095238095238094E-2</v>
      </c>
      <c r="BW52" s="324">
        <f t="shared" si="92"/>
        <v>0.19747619047619047</v>
      </c>
      <c r="BX52" s="324">
        <f t="shared" si="93"/>
        <v>0.17209523809523811</v>
      </c>
      <c r="BY52" s="324">
        <f t="shared" si="94"/>
        <v>0.14852380952380953</v>
      </c>
      <c r="BZ52" s="324">
        <f t="shared" si="95"/>
        <v>0.15766666666666668</v>
      </c>
      <c r="CA52" s="324">
        <f t="shared" si="96"/>
        <v>0.59014285714285719</v>
      </c>
      <c r="CB52" s="324">
        <f t="shared" si="97"/>
        <v>0.1418095238095238</v>
      </c>
      <c r="CC52" s="324">
        <f t="shared" si="98"/>
        <v>0.13600000000000001</v>
      </c>
      <c r="CD52" s="324">
        <f t="shared" si="49"/>
        <v>0.1368095238095238</v>
      </c>
      <c r="CK52" s="527" t="s">
        <v>1022</v>
      </c>
      <c r="CL52" s="530">
        <v>45.16</v>
      </c>
      <c r="CM52" s="529">
        <v>32</v>
      </c>
      <c r="CN52" s="529">
        <v>260</v>
      </c>
      <c r="CO52" s="529">
        <v>59</v>
      </c>
      <c r="CP52" s="529">
        <v>12</v>
      </c>
      <c r="CQ52" s="529">
        <v>108</v>
      </c>
      <c r="CR52" s="529">
        <v>13</v>
      </c>
      <c r="CS52" s="529">
        <v>108</v>
      </c>
      <c r="CT52" s="529">
        <v>29</v>
      </c>
      <c r="CU52" s="529">
        <v>30</v>
      </c>
      <c r="CV52" s="529">
        <v>31</v>
      </c>
      <c r="CW52" s="529">
        <v>29</v>
      </c>
      <c r="CX52" s="529">
        <v>78</v>
      </c>
      <c r="CY52" s="529">
        <v>9</v>
      </c>
      <c r="CZ52" s="529">
        <v>120</v>
      </c>
      <c r="DA52" s="529">
        <v>206</v>
      </c>
      <c r="DB52" s="529">
        <v>42</v>
      </c>
      <c r="DC52" s="531">
        <v>66</v>
      </c>
      <c r="DD52" s="323"/>
      <c r="DE52" s="137">
        <v>41894</v>
      </c>
      <c r="DF52" s="241">
        <f t="shared" si="50"/>
        <v>659.16</v>
      </c>
      <c r="DG52" s="241">
        <f t="shared" si="64"/>
        <v>285</v>
      </c>
      <c r="DH52" s="241">
        <f t="shared" si="65"/>
        <v>2228</v>
      </c>
      <c r="DI52" s="241">
        <f t="shared" si="66"/>
        <v>727</v>
      </c>
      <c r="DJ52" s="241">
        <f t="shared" si="67"/>
        <v>117</v>
      </c>
      <c r="DK52" s="241">
        <f t="shared" si="68"/>
        <v>1939.1818181818182</v>
      </c>
      <c r="DL52" s="241">
        <f t="shared" si="69"/>
        <v>255</v>
      </c>
      <c r="DM52" s="241">
        <f t="shared" si="70"/>
        <v>624</v>
      </c>
      <c r="DN52" s="241">
        <f t="shared" si="71"/>
        <v>213</v>
      </c>
      <c r="DO52" s="241">
        <f t="shared" si="72"/>
        <v>360</v>
      </c>
      <c r="DP52" s="241">
        <f t="shared" si="73"/>
        <v>577</v>
      </c>
      <c r="DQ52" s="241">
        <f t="shared" si="74"/>
        <v>203</v>
      </c>
      <c r="DR52" s="241">
        <f t="shared" si="75"/>
        <v>488</v>
      </c>
      <c r="DS52" s="241">
        <f t="shared" si="76"/>
        <v>173</v>
      </c>
    </row>
    <row r="53" spans="1:123" x14ac:dyDescent="0.2">
      <c r="A53" s="585" t="s">
        <v>1023</v>
      </c>
      <c r="B53" s="586">
        <v>1863</v>
      </c>
      <c r="C53" s="597">
        <v>136</v>
      </c>
      <c r="D53" s="597">
        <v>1225</v>
      </c>
      <c r="E53" s="597">
        <v>153</v>
      </c>
      <c r="F53" s="597">
        <v>4</v>
      </c>
      <c r="G53" s="597">
        <v>5</v>
      </c>
      <c r="H53" s="597">
        <v>2</v>
      </c>
      <c r="I53" s="597">
        <v>0</v>
      </c>
      <c r="J53" s="587">
        <v>0</v>
      </c>
      <c r="K53" s="502"/>
      <c r="L53" s="502"/>
      <c r="M53" s="527" t="s">
        <v>1023</v>
      </c>
      <c r="N53" s="530">
        <v>931</v>
      </c>
      <c r="O53" s="529">
        <v>180</v>
      </c>
      <c r="P53" s="529">
        <v>636</v>
      </c>
      <c r="Q53" s="529">
        <v>511.5</v>
      </c>
      <c r="R53" s="529">
        <v>844</v>
      </c>
      <c r="S53" s="529">
        <v>447</v>
      </c>
      <c r="T53" s="529">
        <v>368</v>
      </c>
      <c r="U53" s="529">
        <v>384</v>
      </c>
      <c r="V53" s="529">
        <v>324</v>
      </c>
      <c r="W53" s="529">
        <v>821</v>
      </c>
      <c r="X53" s="529">
        <v>360</v>
      </c>
      <c r="Y53" s="529">
        <v>447</v>
      </c>
      <c r="Z53" s="529">
        <v>281</v>
      </c>
      <c r="AA53" s="529">
        <v>33</v>
      </c>
      <c r="AB53" s="529">
        <v>296</v>
      </c>
      <c r="AC53" s="529">
        <v>243</v>
      </c>
      <c r="AD53" s="529">
        <v>371</v>
      </c>
      <c r="AE53" s="529">
        <v>415</v>
      </c>
      <c r="AF53" s="529">
        <v>360</v>
      </c>
      <c r="AG53" s="529">
        <v>644</v>
      </c>
      <c r="AH53" s="529">
        <v>444</v>
      </c>
      <c r="AI53" s="531">
        <v>282</v>
      </c>
      <c r="AJ53" s="515"/>
      <c r="AK53" s="241">
        <f t="shared" si="78"/>
        <v>15597</v>
      </c>
      <c r="AL53" s="241">
        <f t="shared" si="15"/>
        <v>7452</v>
      </c>
      <c r="AM53" s="241">
        <f t="shared" si="16"/>
        <v>11846.5</v>
      </c>
      <c r="AN53" s="241">
        <f t="shared" si="17"/>
        <v>10393.69</v>
      </c>
      <c r="AO53" s="241">
        <f t="shared" si="18"/>
        <v>8978</v>
      </c>
      <c r="AP53" s="241">
        <f t="shared" si="19"/>
        <v>7077</v>
      </c>
      <c r="AQ53" s="241">
        <f t="shared" si="20"/>
        <v>5879.5</v>
      </c>
      <c r="AR53" s="241">
        <f t="shared" si="21"/>
        <v>3580.99</v>
      </c>
      <c r="AS53" s="241">
        <f t="shared" si="22"/>
        <v>2734.3181818181815</v>
      </c>
      <c r="AT53" s="241">
        <f t="shared" si="23"/>
        <v>8321</v>
      </c>
      <c r="AU53" s="241">
        <f t="shared" si="24"/>
        <v>4585</v>
      </c>
      <c r="AV53" s="241">
        <f t="shared" si="25"/>
        <v>8063</v>
      </c>
      <c r="AW53" s="241">
        <f t="shared" si="26"/>
        <v>4780</v>
      </c>
      <c r="AX53" s="241">
        <f t="shared" si="27"/>
        <v>1379</v>
      </c>
      <c r="AY53" s="241">
        <f t="shared" si="28"/>
        <v>4443</v>
      </c>
      <c r="AZ53" s="241">
        <f t="shared" si="7"/>
        <v>3857</v>
      </c>
      <c r="BA53" s="241">
        <f t="shared" si="8"/>
        <v>3490</v>
      </c>
      <c r="BB53" s="241">
        <f t="shared" si="9"/>
        <v>3726</v>
      </c>
      <c r="BC53" s="241">
        <f t="shared" si="10"/>
        <v>12753</v>
      </c>
      <c r="BD53" s="241">
        <f t="shared" si="11"/>
        <v>3622</v>
      </c>
      <c r="BE53" s="241">
        <f t="shared" si="12"/>
        <v>3300</v>
      </c>
      <c r="BF53" s="241">
        <f t="shared" si="12"/>
        <v>3155</v>
      </c>
      <c r="BG53" s="241"/>
      <c r="BH53" s="241"/>
      <c r="BI53" s="324">
        <f t="shared" si="77"/>
        <v>0.74271428571428566</v>
      </c>
      <c r="BJ53" s="324">
        <f t="shared" si="79"/>
        <v>0.35485714285714287</v>
      </c>
      <c r="BK53" s="324">
        <f t="shared" si="80"/>
        <v>0.56411904761904763</v>
      </c>
      <c r="BL53" s="324">
        <f t="shared" si="81"/>
        <v>0.49493761904761907</v>
      </c>
      <c r="BM53" s="324">
        <f t="shared" si="82"/>
        <v>0.42752380952380953</v>
      </c>
      <c r="BN53" s="324">
        <f t="shared" si="83"/>
        <v>0.33700000000000002</v>
      </c>
      <c r="BO53" s="324">
        <f t="shared" si="84"/>
        <v>0.27997619047619049</v>
      </c>
      <c r="BP53" s="324">
        <f t="shared" si="85"/>
        <v>0.17052333333333333</v>
      </c>
      <c r="BQ53" s="324">
        <f t="shared" si="86"/>
        <v>0.13020562770562769</v>
      </c>
      <c r="BR53" s="324">
        <f t="shared" si="87"/>
        <v>0.39623809523809522</v>
      </c>
      <c r="BS53" s="324">
        <f t="shared" si="88"/>
        <v>0.21833333333333332</v>
      </c>
      <c r="BT53" s="324">
        <f t="shared" si="89"/>
        <v>0.38395238095238093</v>
      </c>
      <c r="BU53" s="324">
        <f t="shared" si="90"/>
        <v>0.22761904761904761</v>
      </c>
      <c r="BV53" s="324">
        <f t="shared" si="91"/>
        <v>6.5666666666666665E-2</v>
      </c>
      <c r="BW53" s="324">
        <f t="shared" si="92"/>
        <v>0.21157142857142858</v>
      </c>
      <c r="BX53" s="324">
        <f t="shared" si="93"/>
        <v>0.18366666666666667</v>
      </c>
      <c r="BY53" s="324">
        <f t="shared" si="94"/>
        <v>0.16619047619047619</v>
      </c>
      <c r="BZ53" s="324">
        <f t="shared" si="95"/>
        <v>0.17742857142857144</v>
      </c>
      <c r="CA53" s="324">
        <f t="shared" si="96"/>
        <v>0.60728571428571432</v>
      </c>
      <c r="CB53" s="324">
        <f t="shared" si="97"/>
        <v>0.17247619047619048</v>
      </c>
      <c r="CC53" s="324">
        <f t="shared" si="98"/>
        <v>0.15714285714285714</v>
      </c>
      <c r="CD53" s="324">
        <f t="shared" si="49"/>
        <v>0.15023809523809523</v>
      </c>
      <c r="CK53" s="527" t="s">
        <v>1023</v>
      </c>
      <c r="CL53" s="530">
        <v>28</v>
      </c>
      <c r="CM53" s="529">
        <v>36</v>
      </c>
      <c r="CN53" s="529">
        <v>162</v>
      </c>
      <c r="CO53" s="529">
        <v>88</v>
      </c>
      <c r="CP53" s="529">
        <v>18</v>
      </c>
      <c r="CQ53" s="529">
        <v>68</v>
      </c>
      <c r="CR53" s="529">
        <v>28</v>
      </c>
      <c r="CS53" s="529">
        <v>90</v>
      </c>
      <c r="CT53" s="529">
        <v>28</v>
      </c>
      <c r="CU53" s="529">
        <v>38</v>
      </c>
      <c r="CV53" s="529">
        <v>23</v>
      </c>
      <c r="CW53" s="529">
        <v>29</v>
      </c>
      <c r="CX53" s="529">
        <v>65</v>
      </c>
      <c r="CY53" s="529">
        <v>4</v>
      </c>
      <c r="CZ53" s="529">
        <v>135</v>
      </c>
      <c r="DA53" s="529">
        <v>17</v>
      </c>
      <c r="DB53" s="529">
        <v>58</v>
      </c>
      <c r="DC53" s="531">
        <v>56</v>
      </c>
      <c r="DD53" s="323"/>
      <c r="DE53" s="137">
        <v>41895</v>
      </c>
      <c r="DF53" s="241">
        <f t="shared" si="50"/>
        <v>687.16</v>
      </c>
      <c r="DG53" s="241">
        <f t="shared" si="64"/>
        <v>321</v>
      </c>
      <c r="DH53" s="241">
        <f t="shared" si="65"/>
        <v>2390</v>
      </c>
      <c r="DI53" s="241">
        <f t="shared" si="66"/>
        <v>815</v>
      </c>
      <c r="DJ53" s="241">
        <f t="shared" si="67"/>
        <v>135</v>
      </c>
      <c r="DK53" s="241">
        <f t="shared" si="68"/>
        <v>2007.1818181818182</v>
      </c>
      <c r="DL53" s="241">
        <f t="shared" si="69"/>
        <v>283</v>
      </c>
      <c r="DM53" s="241">
        <f t="shared" si="70"/>
        <v>714</v>
      </c>
      <c r="DN53" s="241">
        <f t="shared" si="71"/>
        <v>241</v>
      </c>
      <c r="DO53" s="241">
        <f t="shared" si="72"/>
        <v>398</v>
      </c>
      <c r="DP53" s="241">
        <f t="shared" si="73"/>
        <v>600</v>
      </c>
      <c r="DQ53" s="241">
        <f t="shared" si="74"/>
        <v>232</v>
      </c>
      <c r="DR53" s="241">
        <f t="shared" si="75"/>
        <v>553</v>
      </c>
      <c r="DS53" s="241">
        <f t="shared" si="76"/>
        <v>177</v>
      </c>
    </row>
    <row r="54" spans="1:123" x14ac:dyDescent="0.2">
      <c r="A54" s="585" t="s">
        <v>1024</v>
      </c>
      <c r="B54" s="586">
        <v>2057</v>
      </c>
      <c r="C54" s="597">
        <v>276</v>
      </c>
      <c r="D54" s="597">
        <v>1465</v>
      </c>
      <c r="E54" s="597">
        <v>204</v>
      </c>
      <c r="F54" s="597">
        <v>3</v>
      </c>
      <c r="G54" s="597">
        <v>2</v>
      </c>
      <c r="H54" s="597">
        <v>14</v>
      </c>
      <c r="I54" s="597">
        <v>2</v>
      </c>
      <c r="J54" s="587">
        <v>0</v>
      </c>
      <c r="K54" s="502"/>
      <c r="L54" s="502"/>
      <c r="M54" s="527" t="s">
        <v>1024</v>
      </c>
      <c r="N54" s="530">
        <v>1046</v>
      </c>
      <c r="O54" s="529">
        <v>306</v>
      </c>
      <c r="P54" s="529">
        <v>454</v>
      </c>
      <c r="Q54" s="529">
        <v>615</v>
      </c>
      <c r="R54" s="529">
        <v>633</v>
      </c>
      <c r="S54" s="529">
        <v>714</v>
      </c>
      <c r="T54" s="529">
        <v>229</v>
      </c>
      <c r="U54" s="529">
        <v>638</v>
      </c>
      <c r="V54" s="529">
        <v>255</v>
      </c>
      <c r="W54" s="529">
        <v>517</v>
      </c>
      <c r="X54" s="529">
        <v>168</v>
      </c>
      <c r="Y54" s="529">
        <v>552</v>
      </c>
      <c r="Z54" s="529">
        <v>320</v>
      </c>
      <c r="AA54" s="529">
        <v>37</v>
      </c>
      <c r="AB54" s="529">
        <v>325</v>
      </c>
      <c r="AC54" s="529">
        <v>445</v>
      </c>
      <c r="AD54" s="529">
        <v>566</v>
      </c>
      <c r="AE54" s="529">
        <v>400</v>
      </c>
      <c r="AF54" s="529">
        <v>161</v>
      </c>
      <c r="AG54" s="529">
        <v>336</v>
      </c>
      <c r="AH54" s="529">
        <v>855</v>
      </c>
      <c r="AI54" s="531">
        <v>522</v>
      </c>
      <c r="AJ54" s="515"/>
      <c r="AK54" s="241">
        <f t="shared" si="78"/>
        <v>16643</v>
      </c>
      <c r="AL54" s="241">
        <f t="shared" si="15"/>
        <v>7758</v>
      </c>
      <c r="AM54" s="241">
        <f t="shared" si="16"/>
        <v>12300.5</v>
      </c>
      <c r="AN54" s="241">
        <f t="shared" si="17"/>
        <v>11008.69</v>
      </c>
      <c r="AO54" s="241">
        <f t="shared" si="18"/>
        <v>9611</v>
      </c>
      <c r="AP54" s="241">
        <f t="shared" si="19"/>
        <v>7791</v>
      </c>
      <c r="AQ54" s="241">
        <f t="shared" si="20"/>
        <v>6108.5</v>
      </c>
      <c r="AR54" s="241">
        <f t="shared" si="21"/>
        <v>4218.99</v>
      </c>
      <c r="AS54" s="241">
        <f t="shared" si="22"/>
        <v>2989.3181818181815</v>
      </c>
      <c r="AT54" s="241">
        <f t="shared" si="23"/>
        <v>8838</v>
      </c>
      <c r="AU54" s="241">
        <f t="shared" si="24"/>
        <v>4753</v>
      </c>
      <c r="AV54" s="241">
        <f t="shared" si="25"/>
        <v>8615</v>
      </c>
      <c r="AW54" s="241">
        <f t="shared" si="26"/>
        <v>5100</v>
      </c>
      <c r="AX54" s="241">
        <f t="shared" si="27"/>
        <v>1416</v>
      </c>
      <c r="AY54" s="241">
        <f t="shared" si="28"/>
        <v>4768</v>
      </c>
      <c r="AZ54" s="241">
        <f t="shared" si="7"/>
        <v>4302</v>
      </c>
      <c r="BA54" s="241">
        <f t="shared" si="8"/>
        <v>4056</v>
      </c>
      <c r="BB54" s="241">
        <f t="shared" si="9"/>
        <v>4126</v>
      </c>
      <c r="BC54" s="241">
        <f t="shared" si="10"/>
        <v>12914</v>
      </c>
      <c r="BD54" s="241">
        <f t="shared" si="11"/>
        <v>3958</v>
      </c>
      <c r="BE54" s="241">
        <f t="shared" si="12"/>
        <v>4155</v>
      </c>
      <c r="BF54" s="241">
        <f t="shared" si="12"/>
        <v>3677</v>
      </c>
      <c r="BG54" s="241"/>
      <c r="BH54" s="241"/>
      <c r="BI54" s="324">
        <f t="shared" si="77"/>
        <v>0.79252380952380952</v>
      </c>
      <c r="BJ54" s="324">
        <f t="shared" si="79"/>
        <v>0.36942857142857144</v>
      </c>
      <c r="BK54" s="324">
        <f t="shared" si="80"/>
        <v>0.58573809523809528</v>
      </c>
      <c r="BL54" s="324">
        <f t="shared" si="81"/>
        <v>0.52422333333333337</v>
      </c>
      <c r="BM54" s="324">
        <f t="shared" si="82"/>
        <v>0.45766666666666667</v>
      </c>
      <c r="BN54" s="324">
        <f t="shared" si="83"/>
        <v>0.371</v>
      </c>
      <c r="BO54" s="324">
        <f t="shared" si="84"/>
        <v>0.29088095238095241</v>
      </c>
      <c r="BP54" s="324">
        <f t="shared" si="85"/>
        <v>0.2009042857142857</v>
      </c>
      <c r="BQ54" s="324">
        <f t="shared" si="86"/>
        <v>0.14234848484848484</v>
      </c>
      <c r="BR54" s="324">
        <f t="shared" si="87"/>
        <v>0.42085714285714287</v>
      </c>
      <c r="BS54" s="324">
        <f t="shared" si="88"/>
        <v>0.22633333333333333</v>
      </c>
      <c r="BT54" s="324">
        <f t="shared" si="89"/>
        <v>0.41023809523809524</v>
      </c>
      <c r="BU54" s="324">
        <f t="shared" si="90"/>
        <v>0.24285714285714285</v>
      </c>
      <c r="BV54" s="324">
        <f t="shared" si="91"/>
        <v>6.7428571428571435E-2</v>
      </c>
      <c r="BW54" s="324">
        <f t="shared" si="92"/>
        <v>0.22704761904761905</v>
      </c>
      <c r="BX54" s="324">
        <f t="shared" si="93"/>
        <v>0.20485714285714285</v>
      </c>
      <c r="BY54" s="324">
        <f t="shared" si="94"/>
        <v>0.19314285714285714</v>
      </c>
      <c r="BZ54" s="324">
        <f t="shared" si="95"/>
        <v>0.19647619047619047</v>
      </c>
      <c r="CA54" s="324">
        <f t="shared" si="96"/>
        <v>0.61495238095238092</v>
      </c>
      <c r="CB54" s="324">
        <f t="shared" si="97"/>
        <v>0.18847619047619046</v>
      </c>
      <c r="CC54" s="324">
        <f t="shared" si="98"/>
        <v>0.19785714285714287</v>
      </c>
      <c r="CD54" s="324">
        <f t="shared" si="49"/>
        <v>0.17509523809523808</v>
      </c>
      <c r="CK54" s="527" t="s">
        <v>1024</v>
      </c>
      <c r="CL54" s="530">
        <v>65</v>
      </c>
      <c r="CM54" s="529">
        <v>12</v>
      </c>
      <c r="CN54" s="529">
        <v>250</v>
      </c>
      <c r="CO54" s="529">
        <v>75</v>
      </c>
      <c r="CP54" s="529">
        <v>84</v>
      </c>
      <c r="CQ54" s="529">
        <v>70</v>
      </c>
      <c r="CR54" s="529">
        <v>17</v>
      </c>
      <c r="CS54" s="529">
        <v>30</v>
      </c>
      <c r="CT54" s="529">
        <v>22</v>
      </c>
      <c r="CU54" s="529">
        <v>37</v>
      </c>
      <c r="CV54" s="529">
        <v>35</v>
      </c>
      <c r="CW54" s="529">
        <v>42</v>
      </c>
      <c r="CX54" s="529">
        <v>91</v>
      </c>
      <c r="CY54" s="529">
        <v>10</v>
      </c>
      <c r="CZ54" s="529">
        <v>193</v>
      </c>
      <c r="DA54" s="529">
        <v>12</v>
      </c>
      <c r="DB54" s="529">
        <v>54</v>
      </c>
      <c r="DC54" s="531">
        <v>56</v>
      </c>
      <c r="DD54" s="323"/>
      <c r="DE54" s="137">
        <v>41896</v>
      </c>
      <c r="DF54" s="241">
        <f t="shared" si="50"/>
        <v>752.16</v>
      </c>
      <c r="DG54" s="241">
        <f t="shared" si="64"/>
        <v>333</v>
      </c>
      <c r="DH54" s="241">
        <f t="shared" si="65"/>
        <v>2640</v>
      </c>
      <c r="DI54" s="241">
        <f t="shared" si="66"/>
        <v>890</v>
      </c>
      <c r="DJ54" s="241">
        <f t="shared" si="67"/>
        <v>219</v>
      </c>
      <c r="DK54" s="241">
        <f t="shared" si="68"/>
        <v>2077.181818181818</v>
      </c>
      <c r="DL54" s="241">
        <f t="shared" si="69"/>
        <v>300</v>
      </c>
      <c r="DM54" s="241">
        <f t="shared" si="70"/>
        <v>744</v>
      </c>
      <c r="DN54" s="241">
        <f t="shared" si="71"/>
        <v>263</v>
      </c>
      <c r="DO54" s="241">
        <f t="shared" si="72"/>
        <v>435</v>
      </c>
      <c r="DP54" s="241">
        <f t="shared" si="73"/>
        <v>635</v>
      </c>
      <c r="DQ54" s="241">
        <f t="shared" si="74"/>
        <v>274</v>
      </c>
      <c r="DR54" s="241">
        <f t="shared" si="75"/>
        <v>644</v>
      </c>
      <c r="DS54" s="241">
        <f t="shared" si="76"/>
        <v>187</v>
      </c>
    </row>
    <row r="55" spans="1:123" x14ac:dyDescent="0.2">
      <c r="A55" s="585" t="s">
        <v>1025</v>
      </c>
      <c r="B55" s="586">
        <v>1381</v>
      </c>
      <c r="C55" s="597">
        <v>107</v>
      </c>
      <c r="D55" s="597">
        <v>1646</v>
      </c>
      <c r="E55" s="597">
        <v>221</v>
      </c>
      <c r="F55" s="597">
        <v>8</v>
      </c>
      <c r="G55" s="597">
        <v>9</v>
      </c>
      <c r="H55" s="597">
        <v>5</v>
      </c>
      <c r="I55" s="597">
        <v>0</v>
      </c>
      <c r="J55" s="587">
        <v>0</v>
      </c>
      <c r="K55" s="502"/>
      <c r="L55" s="502"/>
      <c r="M55" s="527" t="s">
        <v>1025</v>
      </c>
      <c r="N55" s="530">
        <v>670</v>
      </c>
      <c r="O55" s="529">
        <v>345</v>
      </c>
      <c r="P55" s="529">
        <v>543</v>
      </c>
      <c r="Q55" s="529">
        <v>573</v>
      </c>
      <c r="R55" s="529">
        <v>870</v>
      </c>
      <c r="S55" s="529">
        <v>691</v>
      </c>
      <c r="T55" s="529">
        <v>559</v>
      </c>
      <c r="U55" s="529">
        <v>534</v>
      </c>
      <c r="V55" s="529">
        <v>206</v>
      </c>
      <c r="W55" s="529">
        <v>502</v>
      </c>
      <c r="X55" s="529">
        <v>129</v>
      </c>
      <c r="Y55" s="529">
        <v>823</v>
      </c>
      <c r="Z55" s="529">
        <v>370</v>
      </c>
      <c r="AA55" s="529">
        <v>19</v>
      </c>
      <c r="AB55" s="529">
        <v>227</v>
      </c>
      <c r="AC55" s="529">
        <v>270</v>
      </c>
      <c r="AD55" s="529">
        <v>770</v>
      </c>
      <c r="AE55" s="529">
        <v>300</v>
      </c>
      <c r="AF55" s="529">
        <v>243</v>
      </c>
      <c r="AG55" s="529">
        <v>381</v>
      </c>
      <c r="AH55" s="529">
        <v>841</v>
      </c>
      <c r="AI55" s="531">
        <v>312</v>
      </c>
      <c r="AJ55" s="515"/>
      <c r="AK55" s="241">
        <f t="shared" si="78"/>
        <v>17313</v>
      </c>
      <c r="AL55" s="241">
        <f t="shared" si="15"/>
        <v>8103</v>
      </c>
      <c r="AM55" s="241">
        <f t="shared" si="16"/>
        <v>12843.5</v>
      </c>
      <c r="AN55" s="241">
        <f t="shared" si="17"/>
        <v>11581.69</v>
      </c>
      <c r="AO55" s="241">
        <f t="shared" si="18"/>
        <v>10481</v>
      </c>
      <c r="AP55" s="241">
        <f t="shared" si="19"/>
        <v>8482</v>
      </c>
      <c r="AQ55" s="241">
        <f t="shared" si="20"/>
        <v>6667.5</v>
      </c>
      <c r="AR55" s="241">
        <f t="shared" si="21"/>
        <v>4752.99</v>
      </c>
      <c r="AS55" s="241">
        <f t="shared" si="22"/>
        <v>3195.3181818181815</v>
      </c>
      <c r="AT55" s="241">
        <f t="shared" si="23"/>
        <v>9340</v>
      </c>
      <c r="AU55" s="241">
        <f t="shared" si="24"/>
        <v>4882</v>
      </c>
      <c r="AV55" s="241">
        <f t="shared" si="25"/>
        <v>9438</v>
      </c>
      <c r="AW55" s="241">
        <f t="shared" si="26"/>
        <v>5470</v>
      </c>
      <c r="AX55" s="241">
        <f t="shared" si="27"/>
        <v>1435</v>
      </c>
      <c r="AY55" s="241">
        <f t="shared" si="28"/>
        <v>4995</v>
      </c>
      <c r="AZ55" s="241">
        <f t="shared" si="7"/>
        <v>4572</v>
      </c>
      <c r="BA55" s="241">
        <f t="shared" si="8"/>
        <v>4826</v>
      </c>
      <c r="BB55" s="241">
        <f t="shared" si="9"/>
        <v>4426</v>
      </c>
      <c r="BC55" s="241">
        <f t="shared" si="10"/>
        <v>13157</v>
      </c>
      <c r="BD55" s="241">
        <f t="shared" si="11"/>
        <v>4339</v>
      </c>
      <c r="BE55" s="241">
        <f t="shared" si="12"/>
        <v>4996</v>
      </c>
      <c r="BF55" s="241">
        <f t="shared" si="12"/>
        <v>3989</v>
      </c>
      <c r="BG55" s="241"/>
      <c r="BH55" s="241"/>
      <c r="BI55" s="324">
        <f t="shared" si="77"/>
        <v>0.8244285714285714</v>
      </c>
      <c r="BJ55" s="324">
        <f t="shared" si="79"/>
        <v>0.38585714285714284</v>
      </c>
      <c r="BK55" s="324">
        <f t="shared" si="80"/>
        <v>0.61159523809523808</v>
      </c>
      <c r="BL55" s="324">
        <f t="shared" si="81"/>
        <v>0.55150904761904762</v>
      </c>
      <c r="BM55" s="324">
        <f t="shared" si="82"/>
        <v>0.49909523809523809</v>
      </c>
      <c r="BN55" s="324">
        <f t="shared" si="83"/>
        <v>0.40390476190476188</v>
      </c>
      <c r="BO55" s="324">
        <f t="shared" si="84"/>
        <v>0.3175</v>
      </c>
      <c r="BP55" s="324">
        <f t="shared" si="85"/>
        <v>0.22633285714285714</v>
      </c>
      <c r="BQ55" s="324">
        <f t="shared" si="86"/>
        <v>0.15215800865800863</v>
      </c>
      <c r="BR55" s="324">
        <f t="shared" si="87"/>
        <v>0.44476190476190475</v>
      </c>
      <c r="BS55" s="324">
        <f t="shared" si="88"/>
        <v>0.23247619047619048</v>
      </c>
      <c r="BT55" s="324">
        <f t="shared" si="89"/>
        <v>0.44942857142857146</v>
      </c>
      <c r="BU55" s="324">
        <f t="shared" si="90"/>
        <v>0.26047619047619047</v>
      </c>
      <c r="BV55" s="324">
        <f t="shared" si="91"/>
        <v>6.8333333333333329E-2</v>
      </c>
      <c r="BW55" s="324">
        <f t="shared" si="92"/>
        <v>0.23785714285714285</v>
      </c>
      <c r="BX55" s="324">
        <f t="shared" si="93"/>
        <v>0.21771428571428572</v>
      </c>
      <c r="BY55" s="324">
        <f t="shared" si="94"/>
        <v>0.2298095238095238</v>
      </c>
      <c r="BZ55" s="324">
        <f t="shared" si="95"/>
        <v>0.21076190476190476</v>
      </c>
      <c r="CA55" s="324">
        <f t="shared" si="96"/>
        <v>0.62652380952380948</v>
      </c>
      <c r="CB55" s="324">
        <f t="shared" si="97"/>
        <v>0.20661904761904762</v>
      </c>
      <c r="CC55" s="324">
        <f t="shared" si="98"/>
        <v>0.2379047619047619</v>
      </c>
      <c r="CD55" s="324">
        <f t="shared" si="49"/>
        <v>0.18995238095238096</v>
      </c>
      <c r="CK55" s="527" t="s">
        <v>1025</v>
      </c>
      <c r="CL55" s="530">
        <v>40</v>
      </c>
      <c r="CM55" s="529">
        <v>19</v>
      </c>
      <c r="CN55" s="529">
        <v>205</v>
      </c>
      <c r="CO55" s="529">
        <v>159</v>
      </c>
      <c r="CP55" s="529">
        <v>50</v>
      </c>
      <c r="CQ55" s="529">
        <v>143</v>
      </c>
      <c r="CR55" s="529">
        <v>21</v>
      </c>
      <c r="CS55" s="529">
        <v>15</v>
      </c>
      <c r="CT55" s="529">
        <v>22</v>
      </c>
      <c r="CU55" s="529">
        <v>36</v>
      </c>
      <c r="CV55" s="529">
        <v>23</v>
      </c>
      <c r="CW55" s="529">
        <v>30</v>
      </c>
      <c r="CX55" s="529">
        <v>61</v>
      </c>
      <c r="CY55" s="529">
        <v>7</v>
      </c>
      <c r="CZ55" s="529">
        <v>121</v>
      </c>
      <c r="DA55" s="529">
        <v>11</v>
      </c>
      <c r="DB55" s="529">
        <v>71</v>
      </c>
      <c r="DC55" s="531">
        <v>143</v>
      </c>
      <c r="DD55" s="323"/>
      <c r="DE55" s="137">
        <v>41897</v>
      </c>
      <c r="DF55" s="241">
        <f t="shared" si="50"/>
        <v>792.16</v>
      </c>
      <c r="DG55" s="241">
        <f t="shared" si="64"/>
        <v>352</v>
      </c>
      <c r="DH55" s="241">
        <f t="shared" si="65"/>
        <v>2845</v>
      </c>
      <c r="DI55" s="241">
        <f t="shared" si="66"/>
        <v>1049</v>
      </c>
      <c r="DJ55" s="241">
        <f t="shared" si="67"/>
        <v>269</v>
      </c>
      <c r="DK55" s="241">
        <f t="shared" si="68"/>
        <v>2220.181818181818</v>
      </c>
      <c r="DL55" s="241">
        <f t="shared" si="69"/>
        <v>321</v>
      </c>
      <c r="DM55" s="241">
        <f t="shared" si="70"/>
        <v>759</v>
      </c>
      <c r="DN55" s="241">
        <f t="shared" si="71"/>
        <v>285</v>
      </c>
      <c r="DO55" s="241">
        <f t="shared" si="72"/>
        <v>471</v>
      </c>
      <c r="DP55" s="241">
        <f t="shared" si="73"/>
        <v>658</v>
      </c>
      <c r="DQ55" s="241">
        <f t="shared" si="74"/>
        <v>304</v>
      </c>
      <c r="DR55" s="241">
        <f t="shared" si="75"/>
        <v>705</v>
      </c>
      <c r="DS55" s="241">
        <f t="shared" si="76"/>
        <v>194</v>
      </c>
    </row>
    <row r="56" spans="1:123" x14ac:dyDescent="0.2">
      <c r="A56" s="585" t="s">
        <v>1026</v>
      </c>
      <c r="B56" s="586">
        <v>1818</v>
      </c>
      <c r="C56" s="597">
        <v>135</v>
      </c>
      <c r="D56" s="597">
        <v>1244</v>
      </c>
      <c r="E56" s="597">
        <v>214</v>
      </c>
      <c r="F56" s="597">
        <v>8</v>
      </c>
      <c r="G56" s="597">
        <v>10</v>
      </c>
      <c r="H56" s="597">
        <v>9</v>
      </c>
      <c r="I56" s="597">
        <v>0</v>
      </c>
      <c r="J56" s="587">
        <v>0</v>
      </c>
      <c r="K56" s="502"/>
      <c r="L56" s="502"/>
      <c r="M56" s="527" t="s">
        <v>1026</v>
      </c>
      <c r="N56" s="530">
        <v>951</v>
      </c>
      <c r="O56" s="529">
        <v>426</v>
      </c>
      <c r="P56" s="529">
        <v>557</v>
      </c>
      <c r="Q56" s="529">
        <v>608</v>
      </c>
      <c r="R56" s="529">
        <v>869</v>
      </c>
      <c r="S56" s="529">
        <v>497</v>
      </c>
      <c r="T56" s="529">
        <v>704</v>
      </c>
      <c r="U56" s="529">
        <v>686</v>
      </c>
      <c r="V56" s="529">
        <v>302</v>
      </c>
      <c r="W56" s="529">
        <v>504</v>
      </c>
      <c r="X56" s="529">
        <v>102</v>
      </c>
      <c r="Y56" s="529">
        <v>1056</v>
      </c>
      <c r="Z56" s="529">
        <v>545</v>
      </c>
      <c r="AA56" s="529">
        <v>94</v>
      </c>
      <c r="AB56" s="529">
        <v>371</v>
      </c>
      <c r="AC56" s="529">
        <v>0</v>
      </c>
      <c r="AD56" s="529">
        <v>519</v>
      </c>
      <c r="AE56" s="529">
        <v>287</v>
      </c>
      <c r="AF56" s="529">
        <v>93</v>
      </c>
      <c r="AG56" s="529">
        <v>287</v>
      </c>
      <c r="AH56" s="529">
        <v>464</v>
      </c>
      <c r="AI56" s="531">
        <v>325</v>
      </c>
      <c r="AJ56" s="515"/>
      <c r="AK56" s="241">
        <f t="shared" si="78"/>
        <v>18264</v>
      </c>
      <c r="AL56" s="241">
        <f t="shared" si="15"/>
        <v>8529</v>
      </c>
      <c r="AM56" s="241">
        <f t="shared" si="16"/>
        <v>13400.5</v>
      </c>
      <c r="AN56" s="241">
        <f t="shared" si="17"/>
        <v>12189.69</v>
      </c>
      <c r="AO56" s="241">
        <f t="shared" si="18"/>
        <v>11350</v>
      </c>
      <c r="AP56" s="241">
        <f t="shared" si="19"/>
        <v>8979</v>
      </c>
      <c r="AQ56" s="241">
        <f t="shared" si="20"/>
        <v>7371.5</v>
      </c>
      <c r="AR56" s="241">
        <f t="shared" si="21"/>
        <v>5438.99</v>
      </c>
      <c r="AS56" s="241">
        <f t="shared" si="22"/>
        <v>3497.3181818181815</v>
      </c>
      <c r="AT56" s="241">
        <f t="shared" si="23"/>
        <v>9844</v>
      </c>
      <c r="AU56" s="241">
        <f t="shared" si="24"/>
        <v>4984</v>
      </c>
      <c r="AV56" s="241">
        <f t="shared" si="25"/>
        <v>10494</v>
      </c>
      <c r="AW56" s="241">
        <f t="shared" si="26"/>
        <v>6015</v>
      </c>
      <c r="AX56" s="241">
        <f t="shared" si="27"/>
        <v>1529</v>
      </c>
      <c r="AY56" s="241">
        <f t="shared" si="28"/>
        <v>5366</v>
      </c>
      <c r="AZ56" s="241">
        <f t="shared" si="7"/>
        <v>4572</v>
      </c>
      <c r="BA56" s="241">
        <f t="shared" si="8"/>
        <v>5345</v>
      </c>
      <c r="BB56" s="241">
        <f t="shared" si="9"/>
        <v>4713</v>
      </c>
      <c r="BC56" s="241">
        <f t="shared" si="10"/>
        <v>13250</v>
      </c>
      <c r="BD56" s="241">
        <f t="shared" si="11"/>
        <v>4626</v>
      </c>
      <c r="BE56" s="241">
        <f t="shared" si="12"/>
        <v>5460</v>
      </c>
      <c r="BF56" s="241">
        <f t="shared" si="12"/>
        <v>4314</v>
      </c>
      <c r="BG56" s="241"/>
      <c r="BH56" s="241"/>
      <c r="BI56" s="324">
        <f t="shared" si="77"/>
        <v>0.86971428571428566</v>
      </c>
      <c r="BJ56" s="324">
        <f t="shared" si="79"/>
        <v>0.40614285714285714</v>
      </c>
      <c r="BK56" s="324">
        <f t="shared" si="80"/>
        <v>0.63811904761904759</v>
      </c>
      <c r="BL56" s="324">
        <f t="shared" si="81"/>
        <v>0.58046142857142857</v>
      </c>
      <c r="BM56" s="324">
        <f t="shared" si="82"/>
        <v>0.54047619047619044</v>
      </c>
      <c r="BN56" s="324">
        <f t="shared" si="83"/>
        <v>0.42757142857142855</v>
      </c>
      <c r="BO56" s="324">
        <f t="shared" si="84"/>
        <v>0.35102380952380952</v>
      </c>
      <c r="BP56" s="324">
        <f t="shared" si="85"/>
        <v>0.25899952380952379</v>
      </c>
      <c r="BQ56" s="324">
        <f t="shared" si="86"/>
        <v>0.16653896103896101</v>
      </c>
      <c r="BR56" s="324">
        <f t="shared" si="87"/>
        <v>0.46876190476190477</v>
      </c>
      <c r="BS56" s="324">
        <f t="shared" si="88"/>
        <v>0.23733333333333334</v>
      </c>
      <c r="BT56" s="324">
        <f t="shared" si="89"/>
        <v>0.49971428571428572</v>
      </c>
      <c r="BU56" s="324">
        <f t="shared" si="90"/>
        <v>0.28642857142857142</v>
      </c>
      <c r="BV56" s="324">
        <f t="shared" si="91"/>
        <v>7.280952380952381E-2</v>
      </c>
      <c r="BW56" s="324">
        <f t="shared" si="92"/>
        <v>0.25552380952380954</v>
      </c>
      <c r="BX56" s="324">
        <f t="shared" si="93"/>
        <v>0.21771428571428572</v>
      </c>
      <c r="BY56" s="324">
        <f t="shared" si="94"/>
        <v>0.25452380952380954</v>
      </c>
      <c r="BZ56" s="324">
        <f t="shared" si="95"/>
        <v>0.22442857142857142</v>
      </c>
      <c r="CA56" s="324">
        <f t="shared" si="96"/>
        <v>0.63095238095238093</v>
      </c>
      <c r="CB56" s="324">
        <f t="shared" si="97"/>
        <v>0.22028571428571428</v>
      </c>
      <c r="CC56" s="324">
        <f t="shared" si="98"/>
        <v>0.26</v>
      </c>
      <c r="CD56" s="324">
        <f t="shared" si="49"/>
        <v>0.20542857142857143</v>
      </c>
      <c r="CK56" s="527" t="s">
        <v>1026</v>
      </c>
      <c r="CL56" s="530">
        <v>69</v>
      </c>
      <c r="CM56" s="529">
        <v>35</v>
      </c>
      <c r="CN56" s="529">
        <v>207</v>
      </c>
      <c r="CO56" s="529">
        <v>126</v>
      </c>
      <c r="CP56" s="529">
        <v>51</v>
      </c>
      <c r="CQ56" s="529">
        <v>181</v>
      </c>
      <c r="CR56" s="529">
        <v>12</v>
      </c>
      <c r="CS56" s="529">
        <v>27</v>
      </c>
      <c r="CT56" s="529">
        <v>4</v>
      </c>
      <c r="CU56" s="529">
        <v>37</v>
      </c>
      <c r="CV56" s="529">
        <v>111</v>
      </c>
      <c r="CW56" s="529">
        <v>40</v>
      </c>
      <c r="CX56" s="529">
        <v>0</v>
      </c>
      <c r="CY56" s="529">
        <v>3</v>
      </c>
      <c r="CZ56" s="529">
        <v>111</v>
      </c>
      <c r="DA56" s="529">
        <v>4</v>
      </c>
      <c r="DB56" s="529">
        <v>57</v>
      </c>
      <c r="DC56" s="531">
        <v>101</v>
      </c>
      <c r="DD56" s="323"/>
      <c r="DE56" s="137">
        <v>41898</v>
      </c>
      <c r="DF56" s="241">
        <f t="shared" si="50"/>
        <v>861.16</v>
      </c>
      <c r="DG56" s="241">
        <f t="shared" si="64"/>
        <v>387</v>
      </c>
      <c r="DH56" s="241">
        <f t="shared" si="65"/>
        <v>3052</v>
      </c>
      <c r="DI56" s="241">
        <f t="shared" si="66"/>
        <v>1175</v>
      </c>
      <c r="DJ56" s="241">
        <f t="shared" si="67"/>
        <v>320</v>
      </c>
      <c r="DK56" s="241">
        <f t="shared" si="68"/>
        <v>2401.181818181818</v>
      </c>
      <c r="DL56" s="241">
        <f t="shared" si="69"/>
        <v>333</v>
      </c>
      <c r="DM56" s="241">
        <f t="shared" si="70"/>
        <v>786</v>
      </c>
      <c r="DN56" s="241">
        <f t="shared" si="71"/>
        <v>289</v>
      </c>
      <c r="DO56" s="241">
        <f t="shared" si="72"/>
        <v>508</v>
      </c>
      <c r="DP56" s="241">
        <f t="shared" si="73"/>
        <v>769</v>
      </c>
      <c r="DQ56" s="241">
        <f t="shared" si="74"/>
        <v>344</v>
      </c>
      <c r="DR56" s="241">
        <f t="shared" si="75"/>
        <v>705</v>
      </c>
      <c r="DS56" s="241">
        <f t="shared" si="76"/>
        <v>197</v>
      </c>
    </row>
    <row r="57" spans="1:123" x14ac:dyDescent="0.2">
      <c r="A57" s="585" t="s">
        <v>1027</v>
      </c>
      <c r="B57" s="586">
        <v>2123</v>
      </c>
      <c r="C57" s="597">
        <v>140</v>
      </c>
      <c r="D57" s="597">
        <v>1236</v>
      </c>
      <c r="E57" s="597">
        <v>146</v>
      </c>
      <c r="F57" s="597">
        <v>3</v>
      </c>
      <c r="G57" s="597">
        <v>5</v>
      </c>
      <c r="H57" s="597">
        <v>3</v>
      </c>
      <c r="I57" s="597">
        <v>0</v>
      </c>
      <c r="J57" s="587">
        <v>1</v>
      </c>
      <c r="K57" s="502"/>
      <c r="L57" s="502"/>
      <c r="M57" s="527" t="s">
        <v>1027</v>
      </c>
      <c r="N57" s="530">
        <v>1076</v>
      </c>
      <c r="O57" s="529">
        <v>612</v>
      </c>
      <c r="P57" s="529">
        <v>690</v>
      </c>
      <c r="Q57" s="529">
        <v>594</v>
      </c>
      <c r="R57" s="529">
        <v>1206</v>
      </c>
      <c r="S57" s="529">
        <v>563</v>
      </c>
      <c r="T57" s="529">
        <v>748</v>
      </c>
      <c r="U57" s="529">
        <v>993</v>
      </c>
      <c r="V57" s="529">
        <v>274</v>
      </c>
      <c r="W57" s="529">
        <v>638</v>
      </c>
      <c r="X57" s="529">
        <v>159</v>
      </c>
      <c r="Y57" s="529">
        <v>881</v>
      </c>
      <c r="Z57" s="529">
        <v>867</v>
      </c>
      <c r="AA57" s="529">
        <v>73</v>
      </c>
      <c r="AB57" s="529">
        <v>367</v>
      </c>
      <c r="AC57" s="529">
        <v>285</v>
      </c>
      <c r="AD57" s="529">
        <v>787</v>
      </c>
      <c r="AE57" s="529">
        <v>407</v>
      </c>
      <c r="AF57" s="529">
        <v>109</v>
      </c>
      <c r="AG57" s="529">
        <v>213</v>
      </c>
      <c r="AH57" s="529">
        <v>525</v>
      </c>
      <c r="AI57" s="531">
        <v>140</v>
      </c>
      <c r="AJ57" s="515"/>
      <c r="AK57" s="241">
        <f t="shared" si="78"/>
        <v>19340</v>
      </c>
      <c r="AL57" s="241">
        <f t="shared" si="15"/>
        <v>9141</v>
      </c>
      <c r="AM57" s="241">
        <f t="shared" si="16"/>
        <v>14090.5</v>
      </c>
      <c r="AN57" s="241">
        <f t="shared" si="17"/>
        <v>12783.69</v>
      </c>
      <c r="AO57" s="241">
        <f t="shared" si="18"/>
        <v>12556</v>
      </c>
      <c r="AP57" s="241">
        <f t="shared" si="19"/>
        <v>9542</v>
      </c>
      <c r="AQ57" s="241">
        <f t="shared" si="20"/>
        <v>8119.5</v>
      </c>
      <c r="AR57" s="241">
        <f t="shared" si="21"/>
        <v>6431.99</v>
      </c>
      <c r="AS57" s="241">
        <f t="shared" si="22"/>
        <v>3771.3181818181815</v>
      </c>
      <c r="AT57" s="241">
        <f t="shared" si="23"/>
        <v>10482</v>
      </c>
      <c r="AU57" s="241">
        <f t="shared" si="24"/>
        <v>5143</v>
      </c>
      <c r="AV57" s="241">
        <f t="shared" si="25"/>
        <v>11375</v>
      </c>
      <c r="AW57" s="241">
        <f t="shared" si="26"/>
        <v>6882</v>
      </c>
      <c r="AX57" s="241">
        <f t="shared" si="27"/>
        <v>1602</v>
      </c>
      <c r="AY57" s="241">
        <f t="shared" si="28"/>
        <v>5733</v>
      </c>
      <c r="AZ57" s="241">
        <f t="shared" si="7"/>
        <v>4857</v>
      </c>
      <c r="BA57" s="241">
        <f t="shared" si="8"/>
        <v>6132</v>
      </c>
      <c r="BB57" s="241">
        <f t="shared" si="9"/>
        <v>5120</v>
      </c>
      <c r="BC57" s="241">
        <f t="shared" si="10"/>
        <v>13359</v>
      </c>
      <c r="BD57" s="241">
        <f t="shared" si="11"/>
        <v>4839</v>
      </c>
      <c r="BE57" s="241">
        <f t="shared" si="12"/>
        <v>5985</v>
      </c>
      <c r="BF57" s="241">
        <f t="shared" si="12"/>
        <v>4454</v>
      </c>
      <c r="BG57" s="241"/>
      <c r="BH57" s="241"/>
      <c r="BI57" s="324">
        <f t="shared" si="77"/>
        <v>0.92095238095238097</v>
      </c>
      <c r="BJ57" s="324">
        <f t="shared" si="79"/>
        <v>0.43528571428571428</v>
      </c>
      <c r="BK57" s="324">
        <f t="shared" si="80"/>
        <v>0.6709761904761905</v>
      </c>
      <c r="BL57" s="324">
        <f t="shared" si="81"/>
        <v>0.60874714285714293</v>
      </c>
      <c r="BM57" s="324">
        <f t="shared" si="82"/>
        <v>0.59790476190476194</v>
      </c>
      <c r="BN57" s="324">
        <f t="shared" si="83"/>
        <v>0.45438095238095239</v>
      </c>
      <c r="BO57" s="324">
        <f t="shared" si="84"/>
        <v>0.38664285714285712</v>
      </c>
      <c r="BP57" s="324">
        <f t="shared" si="85"/>
        <v>0.30628523809523811</v>
      </c>
      <c r="BQ57" s="324">
        <f t="shared" si="86"/>
        <v>0.17958658008658007</v>
      </c>
      <c r="BR57" s="324">
        <f t="shared" si="87"/>
        <v>0.49914285714285717</v>
      </c>
      <c r="BS57" s="324">
        <f t="shared" si="88"/>
        <v>0.2449047619047619</v>
      </c>
      <c r="BT57" s="324">
        <f t="shared" si="89"/>
        <v>0.54166666666666663</v>
      </c>
      <c r="BU57" s="324">
        <f t="shared" si="90"/>
        <v>0.32771428571428574</v>
      </c>
      <c r="BV57" s="324">
        <f t="shared" si="91"/>
        <v>7.628571428571429E-2</v>
      </c>
      <c r="BW57" s="324">
        <f t="shared" si="92"/>
        <v>0.27300000000000002</v>
      </c>
      <c r="BX57" s="324">
        <f t="shared" si="93"/>
        <v>0.23128571428571429</v>
      </c>
      <c r="BY57" s="324">
        <f t="shared" si="94"/>
        <v>0.29199999999999998</v>
      </c>
      <c r="BZ57" s="324">
        <f t="shared" si="95"/>
        <v>0.24380952380952381</v>
      </c>
      <c r="CA57" s="324">
        <f t="shared" si="96"/>
        <v>0.63614285714285712</v>
      </c>
      <c r="CB57" s="324">
        <f t="shared" si="97"/>
        <v>0.23042857142857143</v>
      </c>
      <c r="CC57" s="324">
        <f t="shared" si="98"/>
        <v>0.28499999999999998</v>
      </c>
      <c r="CD57" s="324">
        <f t="shared" si="49"/>
        <v>0.21209523809523809</v>
      </c>
      <c r="CK57" s="527" t="s">
        <v>1027</v>
      </c>
      <c r="CL57" s="530">
        <v>83</v>
      </c>
      <c r="CM57" s="529">
        <v>26</v>
      </c>
      <c r="CN57" s="529">
        <v>251</v>
      </c>
      <c r="CO57" s="529">
        <v>152</v>
      </c>
      <c r="CP57" s="529">
        <v>40</v>
      </c>
      <c r="CQ57" s="529">
        <v>162</v>
      </c>
      <c r="CR57" s="529">
        <v>13</v>
      </c>
      <c r="CS57" s="529">
        <v>75</v>
      </c>
      <c r="CT57" s="529">
        <v>16</v>
      </c>
      <c r="CU57" s="529">
        <v>87</v>
      </c>
      <c r="CV57" s="529">
        <v>56</v>
      </c>
      <c r="CW57" s="529">
        <v>45</v>
      </c>
      <c r="CX57" s="529">
        <v>82</v>
      </c>
      <c r="CY57" s="529">
        <v>20</v>
      </c>
      <c r="CZ57" s="529">
        <v>167</v>
      </c>
      <c r="DA57" s="529">
        <v>0</v>
      </c>
      <c r="DB57" s="529">
        <v>56</v>
      </c>
      <c r="DC57" s="531">
        <v>105</v>
      </c>
      <c r="DD57" s="323"/>
      <c r="DE57" s="137">
        <v>41899</v>
      </c>
      <c r="DF57" s="241">
        <f t="shared" si="50"/>
        <v>944.16</v>
      </c>
      <c r="DG57" s="241">
        <f t="shared" si="64"/>
        <v>413</v>
      </c>
      <c r="DH57" s="241">
        <f t="shared" si="65"/>
        <v>3303</v>
      </c>
      <c r="DI57" s="241">
        <f t="shared" si="66"/>
        <v>1327</v>
      </c>
      <c r="DJ57" s="241">
        <f t="shared" si="67"/>
        <v>360</v>
      </c>
      <c r="DK57" s="241">
        <f t="shared" si="68"/>
        <v>2563.181818181818</v>
      </c>
      <c r="DL57" s="241">
        <f t="shared" si="69"/>
        <v>346</v>
      </c>
      <c r="DM57" s="241">
        <f t="shared" si="70"/>
        <v>861</v>
      </c>
      <c r="DN57" s="241">
        <f t="shared" si="71"/>
        <v>305</v>
      </c>
      <c r="DO57" s="241">
        <f t="shared" si="72"/>
        <v>595</v>
      </c>
      <c r="DP57" s="241">
        <f t="shared" si="73"/>
        <v>825</v>
      </c>
      <c r="DQ57" s="241">
        <f t="shared" si="74"/>
        <v>389</v>
      </c>
      <c r="DR57" s="241">
        <f t="shared" si="75"/>
        <v>787</v>
      </c>
      <c r="DS57" s="241">
        <f t="shared" si="76"/>
        <v>217</v>
      </c>
    </row>
    <row r="58" spans="1:123" x14ac:dyDescent="0.2">
      <c r="A58" s="585" t="s">
        <v>1028</v>
      </c>
      <c r="B58" s="586">
        <v>1818</v>
      </c>
      <c r="C58" s="597">
        <v>153</v>
      </c>
      <c r="D58" s="597">
        <v>989</v>
      </c>
      <c r="E58" s="597">
        <v>142</v>
      </c>
      <c r="F58" s="597">
        <v>5</v>
      </c>
      <c r="G58" s="597">
        <v>5</v>
      </c>
      <c r="H58" s="597">
        <v>8</v>
      </c>
      <c r="I58" s="597">
        <v>1</v>
      </c>
      <c r="J58" s="587">
        <v>0</v>
      </c>
      <c r="K58" s="502"/>
      <c r="L58" s="502"/>
      <c r="M58" s="527" t="s">
        <v>1028</v>
      </c>
      <c r="N58" s="530">
        <v>824</v>
      </c>
      <c r="O58" s="529">
        <v>6528</v>
      </c>
      <c r="P58" s="529">
        <v>522</v>
      </c>
      <c r="Q58" s="529">
        <v>776</v>
      </c>
      <c r="R58" s="529">
        <v>2522</v>
      </c>
      <c r="S58" s="529">
        <v>620</v>
      </c>
      <c r="T58" s="529">
        <v>846.67</v>
      </c>
      <c r="U58" s="529">
        <v>494</v>
      </c>
      <c r="V58" s="529">
        <v>293</v>
      </c>
      <c r="W58" s="529">
        <v>361</v>
      </c>
      <c r="X58" s="529">
        <v>48</v>
      </c>
      <c r="Y58" s="529">
        <v>622</v>
      </c>
      <c r="Z58" s="529">
        <v>914</v>
      </c>
      <c r="AA58" s="529">
        <v>65</v>
      </c>
      <c r="AB58" s="529">
        <v>450</v>
      </c>
      <c r="AC58" s="529">
        <v>273</v>
      </c>
      <c r="AD58" s="529">
        <v>1944</v>
      </c>
      <c r="AE58" s="529">
        <v>404</v>
      </c>
      <c r="AF58" s="529">
        <v>192</v>
      </c>
      <c r="AG58" s="529">
        <v>240</v>
      </c>
      <c r="AH58" s="529">
        <v>281</v>
      </c>
      <c r="AI58" s="531">
        <v>117</v>
      </c>
      <c r="AJ58" s="515"/>
      <c r="AK58" s="241">
        <f t="shared" si="78"/>
        <v>20164</v>
      </c>
      <c r="AL58" s="241">
        <f t="shared" si="15"/>
        <v>15669</v>
      </c>
      <c r="AM58" s="241">
        <f t="shared" si="16"/>
        <v>14612.5</v>
      </c>
      <c r="AN58" s="241">
        <f t="shared" si="17"/>
        <v>13559.69</v>
      </c>
      <c r="AO58" s="241">
        <f t="shared" si="18"/>
        <v>15078</v>
      </c>
      <c r="AP58" s="241">
        <f t="shared" si="19"/>
        <v>10162</v>
      </c>
      <c r="AQ58" s="241">
        <f t="shared" si="20"/>
        <v>8966.17</v>
      </c>
      <c r="AR58" s="241">
        <f t="shared" si="21"/>
        <v>6925.99</v>
      </c>
      <c r="AS58" s="241">
        <f t="shared" si="22"/>
        <v>4064.3181818181815</v>
      </c>
      <c r="AT58" s="241">
        <f t="shared" si="23"/>
        <v>10843</v>
      </c>
      <c r="AU58" s="241">
        <f t="shared" si="24"/>
        <v>5191</v>
      </c>
      <c r="AV58" s="241">
        <f t="shared" si="25"/>
        <v>11997</v>
      </c>
      <c r="AW58" s="241">
        <f t="shared" si="26"/>
        <v>7796</v>
      </c>
      <c r="AX58" s="241">
        <f t="shared" si="27"/>
        <v>1667</v>
      </c>
      <c r="AY58" s="241">
        <f t="shared" si="28"/>
        <v>6183</v>
      </c>
      <c r="AZ58" s="241">
        <f t="shared" si="7"/>
        <v>5130</v>
      </c>
      <c r="BA58" s="241">
        <f t="shared" si="8"/>
        <v>8076</v>
      </c>
      <c r="BB58" s="241">
        <f t="shared" si="9"/>
        <v>5524</v>
      </c>
      <c r="BC58" s="241">
        <f t="shared" si="10"/>
        <v>13551</v>
      </c>
      <c r="BD58" s="241">
        <f t="shared" si="11"/>
        <v>5079</v>
      </c>
      <c r="BE58" s="241">
        <f t="shared" si="12"/>
        <v>6266</v>
      </c>
      <c r="BF58" s="241">
        <f t="shared" si="12"/>
        <v>4571</v>
      </c>
      <c r="BG58" s="241"/>
      <c r="BH58" s="241"/>
      <c r="BI58" s="324">
        <f t="shared" si="77"/>
        <v>0.96019047619047615</v>
      </c>
      <c r="BJ58" s="324">
        <f t="shared" si="79"/>
        <v>0.74614285714285711</v>
      </c>
      <c r="BK58" s="324">
        <f t="shared" si="80"/>
        <v>0.6958333333333333</v>
      </c>
      <c r="BL58" s="324">
        <f t="shared" si="81"/>
        <v>0.64569952380952378</v>
      </c>
      <c r="BM58" s="324">
        <f t="shared" si="82"/>
        <v>0.71799999999999997</v>
      </c>
      <c r="BN58" s="324">
        <f t="shared" si="83"/>
        <v>0.48390476190476189</v>
      </c>
      <c r="BO58" s="324">
        <f t="shared" si="84"/>
        <v>0.42696047619047617</v>
      </c>
      <c r="BP58" s="324">
        <f t="shared" si="85"/>
        <v>0.32980904761904761</v>
      </c>
      <c r="BQ58" s="324">
        <f t="shared" si="86"/>
        <v>0.19353896103896104</v>
      </c>
      <c r="BR58" s="324">
        <f t="shared" si="87"/>
        <v>0.51633333333333331</v>
      </c>
      <c r="BS58" s="324">
        <f t="shared" si="88"/>
        <v>0.24719047619047618</v>
      </c>
      <c r="BT58" s="324">
        <f t="shared" si="89"/>
        <v>0.57128571428571429</v>
      </c>
      <c r="BU58" s="324">
        <f t="shared" si="90"/>
        <v>0.37123809523809526</v>
      </c>
      <c r="BV58" s="324">
        <f t="shared" si="91"/>
        <v>7.9380952380952385E-2</v>
      </c>
      <c r="BW58" s="324">
        <f t="shared" si="92"/>
        <v>0.29442857142857143</v>
      </c>
      <c r="BX58" s="324">
        <f t="shared" si="93"/>
        <v>0.24428571428571427</v>
      </c>
      <c r="BY58" s="324">
        <f t="shared" si="94"/>
        <v>0.38457142857142856</v>
      </c>
      <c r="BZ58" s="324">
        <f t="shared" si="95"/>
        <v>0.26304761904761903</v>
      </c>
      <c r="CA58" s="324">
        <f t="shared" si="96"/>
        <v>0.64528571428571424</v>
      </c>
      <c r="CB58" s="324">
        <f t="shared" si="97"/>
        <v>0.24185714285714285</v>
      </c>
      <c r="CC58" s="324">
        <f t="shared" si="98"/>
        <v>0.29838095238095236</v>
      </c>
      <c r="CD58" s="324">
        <f t="shared" si="49"/>
        <v>0.21766666666666667</v>
      </c>
      <c r="CK58" s="527" t="s">
        <v>1028</v>
      </c>
      <c r="CL58" s="530">
        <v>97</v>
      </c>
      <c r="CM58" s="529">
        <v>56.5</v>
      </c>
      <c r="CN58" s="529">
        <v>192</v>
      </c>
      <c r="CO58" s="529">
        <v>169.66</v>
      </c>
      <c r="CP58" s="529">
        <v>14.5</v>
      </c>
      <c r="CQ58" s="529">
        <v>158</v>
      </c>
      <c r="CR58" s="529">
        <v>7</v>
      </c>
      <c r="CS58" s="529">
        <v>9</v>
      </c>
      <c r="CT58" s="529">
        <v>9</v>
      </c>
      <c r="CU58" s="529">
        <v>71</v>
      </c>
      <c r="CV58" s="529">
        <v>87</v>
      </c>
      <c r="CW58" s="529">
        <v>39</v>
      </c>
      <c r="CX58" s="529">
        <v>59</v>
      </c>
      <c r="CY58" s="529">
        <v>35</v>
      </c>
      <c r="CZ58" s="529">
        <v>222</v>
      </c>
      <c r="DA58" s="529">
        <v>7</v>
      </c>
      <c r="DB58" s="529">
        <v>75</v>
      </c>
      <c r="DC58" s="531">
        <v>70</v>
      </c>
      <c r="DD58" s="323"/>
      <c r="DE58" s="137">
        <v>41900</v>
      </c>
      <c r="DF58" s="241">
        <f t="shared" si="50"/>
        <v>1041.1599999999999</v>
      </c>
      <c r="DG58" s="241">
        <f t="shared" si="64"/>
        <v>469.5</v>
      </c>
      <c r="DH58" s="241">
        <f t="shared" si="65"/>
        <v>3495</v>
      </c>
      <c r="DI58" s="241">
        <f t="shared" si="66"/>
        <v>1496.66</v>
      </c>
      <c r="DJ58" s="241">
        <f t="shared" si="67"/>
        <v>374.5</v>
      </c>
      <c r="DK58" s="241">
        <f t="shared" si="68"/>
        <v>2721.181818181818</v>
      </c>
      <c r="DL58" s="241">
        <f t="shared" si="69"/>
        <v>353</v>
      </c>
      <c r="DM58" s="241">
        <f t="shared" si="70"/>
        <v>870</v>
      </c>
      <c r="DN58" s="241">
        <f t="shared" si="71"/>
        <v>314</v>
      </c>
      <c r="DO58" s="241">
        <f t="shared" si="72"/>
        <v>666</v>
      </c>
      <c r="DP58" s="241">
        <f t="shared" si="73"/>
        <v>912</v>
      </c>
      <c r="DQ58" s="241">
        <f t="shared" si="74"/>
        <v>428</v>
      </c>
      <c r="DR58" s="241">
        <f t="shared" si="75"/>
        <v>846</v>
      </c>
      <c r="DS58" s="241">
        <f t="shared" si="76"/>
        <v>252</v>
      </c>
    </row>
    <row r="59" spans="1:123" x14ac:dyDescent="0.2">
      <c r="A59" s="585" t="s">
        <v>1029</v>
      </c>
      <c r="B59" s="586">
        <v>1942</v>
      </c>
      <c r="C59" s="597">
        <v>169</v>
      </c>
      <c r="D59" s="597">
        <v>1558</v>
      </c>
      <c r="E59" s="597">
        <v>222</v>
      </c>
      <c r="F59" s="597">
        <v>6</v>
      </c>
      <c r="G59" s="597">
        <v>7</v>
      </c>
      <c r="H59" s="597">
        <v>3</v>
      </c>
      <c r="I59" s="597">
        <v>0</v>
      </c>
      <c r="J59" s="587">
        <v>0</v>
      </c>
      <c r="K59" s="502"/>
      <c r="L59" s="502"/>
      <c r="M59" s="527" t="s">
        <v>1029</v>
      </c>
      <c r="N59" s="530">
        <v>983</v>
      </c>
      <c r="O59" s="529">
        <v>4575</v>
      </c>
      <c r="P59" s="529">
        <v>616</v>
      </c>
      <c r="Q59" s="529">
        <v>847</v>
      </c>
      <c r="R59" s="529">
        <v>1230</v>
      </c>
      <c r="S59" s="529">
        <v>708</v>
      </c>
      <c r="T59" s="529">
        <v>791.69</v>
      </c>
      <c r="U59" s="529">
        <v>764</v>
      </c>
      <c r="V59" s="529">
        <v>185</v>
      </c>
      <c r="W59" s="529">
        <v>637</v>
      </c>
      <c r="X59" s="529">
        <v>336</v>
      </c>
      <c r="Y59" s="529">
        <v>255</v>
      </c>
      <c r="Z59" s="529">
        <v>752</v>
      </c>
      <c r="AA59" s="529">
        <v>99</v>
      </c>
      <c r="AB59" s="529">
        <v>171</v>
      </c>
      <c r="AC59" s="529">
        <v>106</v>
      </c>
      <c r="AD59" s="529">
        <v>843</v>
      </c>
      <c r="AE59" s="529">
        <v>468</v>
      </c>
      <c r="AF59" s="529">
        <v>123</v>
      </c>
      <c r="AG59" s="529">
        <v>275</v>
      </c>
      <c r="AH59" s="529">
        <v>722</v>
      </c>
      <c r="AI59" s="531">
        <v>203</v>
      </c>
      <c r="AJ59" s="515"/>
      <c r="AK59" s="241">
        <f t="shared" si="78"/>
        <v>21147</v>
      </c>
      <c r="AL59" s="241">
        <f t="shared" si="15"/>
        <v>20244</v>
      </c>
      <c r="AM59" s="241">
        <f t="shared" si="16"/>
        <v>15228.5</v>
      </c>
      <c r="AN59" s="241">
        <f t="shared" si="17"/>
        <v>14406.69</v>
      </c>
      <c r="AO59" s="241">
        <f t="shared" si="18"/>
        <v>16308</v>
      </c>
      <c r="AP59" s="241">
        <f t="shared" si="19"/>
        <v>10870</v>
      </c>
      <c r="AQ59" s="241">
        <f t="shared" si="20"/>
        <v>9757.86</v>
      </c>
      <c r="AR59" s="241">
        <f t="shared" si="21"/>
        <v>7689.99</v>
      </c>
      <c r="AS59" s="241">
        <f t="shared" si="22"/>
        <v>4249.318181818182</v>
      </c>
      <c r="AT59" s="241">
        <f t="shared" si="23"/>
        <v>11480</v>
      </c>
      <c r="AU59" s="241">
        <f t="shared" si="24"/>
        <v>5527</v>
      </c>
      <c r="AV59" s="241">
        <f t="shared" si="25"/>
        <v>12252</v>
      </c>
      <c r="AW59" s="241">
        <f t="shared" si="26"/>
        <v>8548</v>
      </c>
      <c r="AX59" s="241">
        <f t="shared" si="27"/>
        <v>1766</v>
      </c>
      <c r="AY59" s="241">
        <f t="shared" si="28"/>
        <v>6354</v>
      </c>
      <c r="AZ59" s="241">
        <f t="shared" si="7"/>
        <v>5236</v>
      </c>
      <c r="BA59" s="241">
        <f t="shared" si="8"/>
        <v>8919</v>
      </c>
      <c r="BB59" s="241">
        <f t="shared" si="9"/>
        <v>5992</v>
      </c>
      <c r="BC59" s="241">
        <f t="shared" si="10"/>
        <v>13674</v>
      </c>
      <c r="BD59" s="241">
        <f t="shared" si="11"/>
        <v>5354</v>
      </c>
      <c r="BE59" s="241">
        <f t="shared" si="12"/>
        <v>6988</v>
      </c>
      <c r="BF59" s="241">
        <f t="shared" si="12"/>
        <v>4774</v>
      </c>
      <c r="BG59" s="241"/>
      <c r="BH59" s="241"/>
      <c r="BI59" s="324">
        <f t="shared" si="77"/>
        <v>1.0069999999999999</v>
      </c>
      <c r="BJ59" s="324">
        <f t="shared" si="79"/>
        <v>0.96399999999999997</v>
      </c>
      <c r="BK59" s="324">
        <f t="shared" si="80"/>
        <v>0.72516666666666663</v>
      </c>
      <c r="BL59" s="324">
        <f t="shared" si="81"/>
        <v>0.68603285714285722</v>
      </c>
      <c r="BM59" s="324">
        <f t="shared" si="82"/>
        <v>0.77657142857142858</v>
      </c>
      <c r="BN59" s="324">
        <f t="shared" si="83"/>
        <v>0.51761904761904765</v>
      </c>
      <c r="BO59" s="324">
        <f t="shared" si="84"/>
        <v>0.46466000000000002</v>
      </c>
      <c r="BP59" s="324">
        <f t="shared" si="85"/>
        <v>0.36619000000000002</v>
      </c>
      <c r="BQ59" s="324">
        <f t="shared" si="86"/>
        <v>0.20234848484848486</v>
      </c>
      <c r="BR59" s="324">
        <f t="shared" si="87"/>
        <v>0.54666666666666663</v>
      </c>
      <c r="BS59" s="324">
        <f t="shared" si="88"/>
        <v>0.2631904761904762</v>
      </c>
      <c r="BT59" s="324">
        <f t="shared" si="89"/>
        <v>0.58342857142857141</v>
      </c>
      <c r="BU59" s="324">
        <f t="shared" si="90"/>
        <v>0.40704761904761905</v>
      </c>
      <c r="BV59" s="324">
        <f t="shared" si="91"/>
        <v>8.4095238095238098E-2</v>
      </c>
      <c r="BW59" s="324">
        <f t="shared" si="92"/>
        <v>0.30257142857142855</v>
      </c>
      <c r="BX59" s="324">
        <f t="shared" si="93"/>
        <v>0.24933333333333332</v>
      </c>
      <c r="BY59" s="324">
        <f t="shared" si="94"/>
        <v>0.42471428571428571</v>
      </c>
      <c r="BZ59" s="324">
        <f t="shared" si="95"/>
        <v>0.28533333333333333</v>
      </c>
      <c r="CA59" s="324">
        <f t="shared" si="96"/>
        <v>0.65114285714285713</v>
      </c>
      <c r="CB59" s="324">
        <f t="shared" si="97"/>
        <v>0.25495238095238093</v>
      </c>
      <c r="CC59" s="324">
        <f t="shared" si="98"/>
        <v>0.33276190476190476</v>
      </c>
      <c r="CD59" s="324">
        <f t="shared" si="49"/>
        <v>0.22733333333333333</v>
      </c>
      <c r="CK59" s="527" t="s">
        <v>1029</v>
      </c>
      <c r="CL59" s="530">
        <v>103</v>
      </c>
      <c r="CM59" s="529">
        <v>57</v>
      </c>
      <c r="CN59" s="529">
        <v>235</v>
      </c>
      <c r="CO59" s="529">
        <v>156.35</v>
      </c>
      <c r="CP59" s="529">
        <v>46</v>
      </c>
      <c r="CQ59" s="529">
        <v>141</v>
      </c>
      <c r="CR59" s="529">
        <v>13</v>
      </c>
      <c r="CS59" s="529">
        <v>147</v>
      </c>
      <c r="CT59" s="529">
        <v>4</v>
      </c>
      <c r="CU59" s="529">
        <v>70</v>
      </c>
      <c r="CV59" s="529">
        <v>112</v>
      </c>
      <c r="CW59" s="529">
        <v>11</v>
      </c>
      <c r="CX59" s="529">
        <v>36</v>
      </c>
      <c r="CY59" s="529">
        <v>19</v>
      </c>
      <c r="CZ59" s="529">
        <v>202</v>
      </c>
      <c r="DA59" s="529">
        <v>5</v>
      </c>
      <c r="DB59" s="529">
        <v>112</v>
      </c>
      <c r="DC59" s="531">
        <v>30</v>
      </c>
      <c r="DD59" s="323"/>
      <c r="DE59" s="137">
        <v>41901</v>
      </c>
      <c r="DF59" s="241">
        <f t="shared" si="50"/>
        <v>1144.1599999999999</v>
      </c>
      <c r="DG59" s="241">
        <f t="shared" si="64"/>
        <v>526.5</v>
      </c>
      <c r="DH59" s="241">
        <f t="shared" si="65"/>
        <v>3730</v>
      </c>
      <c r="DI59" s="241">
        <f t="shared" si="66"/>
        <v>1653.01</v>
      </c>
      <c r="DJ59" s="241">
        <f t="shared" si="67"/>
        <v>420.5</v>
      </c>
      <c r="DK59" s="241">
        <f t="shared" si="68"/>
        <v>2862.181818181818</v>
      </c>
      <c r="DL59" s="241">
        <f t="shared" si="69"/>
        <v>366</v>
      </c>
      <c r="DM59" s="241">
        <f t="shared" si="70"/>
        <v>1017</v>
      </c>
      <c r="DN59" s="241">
        <f t="shared" si="71"/>
        <v>318</v>
      </c>
      <c r="DO59" s="241">
        <f t="shared" si="72"/>
        <v>736</v>
      </c>
      <c r="DP59" s="241">
        <f t="shared" si="73"/>
        <v>1024</v>
      </c>
      <c r="DQ59" s="241">
        <f t="shared" si="74"/>
        <v>439</v>
      </c>
      <c r="DR59" s="241">
        <f t="shared" si="75"/>
        <v>882</v>
      </c>
      <c r="DS59" s="241">
        <f t="shared" si="76"/>
        <v>271</v>
      </c>
    </row>
    <row r="60" spans="1:123" x14ac:dyDescent="0.2">
      <c r="A60" s="585" t="s">
        <v>1030</v>
      </c>
      <c r="B60" s="586">
        <v>2284</v>
      </c>
      <c r="C60" s="597">
        <v>155</v>
      </c>
      <c r="D60" s="597">
        <v>1374</v>
      </c>
      <c r="E60" s="597">
        <v>204</v>
      </c>
      <c r="F60" s="597">
        <v>4</v>
      </c>
      <c r="G60" s="597">
        <v>6</v>
      </c>
      <c r="H60" s="597">
        <v>6</v>
      </c>
      <c r="I60" s="597">
        <v>0</v>
      </c>
      <c r="J60" s="587">
        <v>1</v>
      </c>
      <c r="K60" s="502"/>
      <c r="L60" s="502"/>
      <c r="M60" s="527" t="s">
        <v>1030</v>
      </c>
      <c r="N60" s="530">
        <v>1201</v>
      </c>
      <c r="O60" s="529">
        <v>2772</v>
      </c>
      <c r="P60" s="529">
        <v>684.5</v>
      </c>
      <c r="Q60" s="529">
        <v>523</v>
      </c>
      <c r="R60" s="529">
        <v>738</v>
      </c>
      <c r="S60" s="529">
        <v>743</v>
      </c>
      <c r="T60" s="529">
        <v>736.64</v>
      </c>
      <c r="U60" s="529">
        <v>4657</v>
      </c>
      <c r="V60" s="529">
        <v>187</v>
      </c>
      <c r="W60" s="529">
        <v>680</v>
      </c>
      <c r="X60" s="529">
        <v>453</v>
      </c>
      <c r="Y60" s="529">
        <v>605</v>
      </c>
      <c r="Z60" s="529">
        <v>762</v>
      </c>
      <c r="AA60" s="529">
        <v>176</v>
      </c>
      <c r="AB60" s="529">
        <v>203</v>
      </c>
      <c r="AC60" s="529">
        <v>240</v>
      </c>
      <c r="AD60" s="529">
        <v>831</v>
      </c>
      <c r="AE60" s="529">
        <v>723</v>
      </c>
      <c r="AF60" s="529">
        <v>153</v>
      </c>
      <c r="AG60" s="529">
        <v>367</v>
      </c>
      <c r="AH60" s="529">
        <v>1043</v>
      </c>
      <c r="AI60" s="531">
        <v>209</v>
      </c>
      <c r="AJ60" s="515"/>
      <c r="AK60" s="241">
        <f t="shared" si="78"/>
        <v>22348</v>
      </c>
      <c r="AL60" s="241">
        <f t="shared" si="15"/>
        <v>23016</v>
      </c>
      <c r="AM60" s="241">
        <f t="shared" si="16"/>
        <v>15913</v>
      </c>
      <c r="AN60" s="241">
        <f t="shared" si="17"/>
        <v>14929.69</v>
      </c>
      <c r="AO60" s="241">
        <f t="shared" si="18"/>
        <v>17046</v>
      </c>
      <c r="AP60" s="241">
        <f t="shared" si="19"/>
        <v>11613</v>
      </c>
      <c r="AQ60" s="241">
        <f t="shared" si="20"/>
        <v>10494.5</v>
      </c>
      <c r="AR60" s="241">
        <f t="shared" si="21"/>
        <v>12346.99</v>
      </c>
      <c r="AS60" s="241">
        <f t="shared" si="22"/>
        <v>4436.318181818182</v>
      </c>
      <c r="AT60" s="241">
        <f t="shared" si="23"/>
        <v>12160</v>
      </c>
      <c r="AU60" s="241">
        <f t="shared" si="24"/>
        <v>5980</v>
      </c>
      <c r="AV60" s="241">
        <f t="shared" si="25"/>
        <v>12857</v>
      </c>
      <c r="AW60" s="241">
        <f t="shared" si="26"/>
        <v>9310</v>
      </c>
      <c r="AX60" s="241">
        <f t="shared" si="27"/>
        <v>1942</v>
      </c>
      <c r="AY60" s="241">
        <f t="shared" si="28"/>
        <v>6557</v>
      </c>
      <c r="AZ60" s="241">
        <f t="shared" si="7"/>
        <v>5476</v>
      </c>
      <c r="BA60" s="241">
        <f t="shared" si="8"/>
        <v>9750</v>
      </c>
      <c r="BB60" s="241">
        <f t="shared" si="9"/>
        <v>6715</v>
      </c>
      <c r="BC60" s="241">
        <f t="shared" si="10"/>
        <v>13827</v>
      </c>
      <c r="BD60" s="241">
        <f t="shared" si="11"/>
        <v>5721</v>
      </c>
      <c r="BE60" s="241">
        <f t="shared" si="12"/>
        <v>8031</v>
      </c>
      <c r="BF60" s="241">
        <f t="shared" si="12"/>
        <v>4983</v>
      </c>
      <c r="BG60" s="241"/>
      <c r="BH60" s="241"/>
      <c r="BI60" s="324">
        <f t="shared" si="77"/>
        <v>1.0641904761904761</v>
      </c>
      <c r="BJ60" s="324">
        <f t="shared" si="79"/>
        <v>1</v>
      </c>
      <c r="BK60" s="324">
        <f t="shared" si="80"/>
        <v>0.75776190476190475</v>
      </c>
      <c r="BL60" s="324">
        <f t="shared" si="81"/>
        <v>0.7109376190476191</v>
      </c>
      <c r="BM60" s="324">
        <f t="shared" si="82"/>
        <v>0.81171428571428572</v>
      </c>
      <c r="BN60" s="324">
        <f t="shared" si="83"/>
        <v>0.55300000000000005</v>
      </c>
      <c r="BO60" s="324">
        <f t="shared" si="84"/>
        <v>0.49973809523809526</v>
      </c>
      <c r="BP60" s="324">
        <f t="shared" si="85"/>
        <v>0.58795190476190473</v>
      </c>
      <c r="BQ60" s="324">
        <f t="shared" si="86"/>
        <v>0.21125324675324675</v>
      </c>
      <c r="BR60" s="324">
        <f t="shared" si="87"/>
        <v>0.57904761904761903</v>
      </c>
      <c r="BS60" s="324">
        <f t="shared" si="88"/>
        <v>0.28476190476190477</v>
      </c>
      <c r="BT60" s="324">
        <f t="shared" si="89"/>
        <v>0.61223809523809525</v>
      </c>
      <c r="BU60" s="324">
        <f t="shared" si="90"/>
        <v>0.44333333333333336</v>
      </c>
      <c r="BV60" s="324">
        <f t="shared" si="91"/>
        <v>9.2476190476190476E-2</v>
      </c>
      <c r="BW60" s="324">
        <f t="shared" si="92"/>
        <v>0.31223809523809526</v>
      </c>
      <c r="BX60" s="324">
        <f t="shared" si="93"/>
        <v>0.26076190476190475</v>
      </c>
      <c r="BY60" s="324">
        <f t="shared" si="94"/>
        <v>0.4642857142857143</v>
      </c>
      <c r="BZ60" s="324">
        <f t="shared" si="95"/>
        <v>0.31976190476190475</v>
      </c>
      <c r="CA60" s="324">
        <f t="shared" si="96"/>
        <v>0.65842857142857147</v>
      </c>
      <c r="CB60" s="324">
        <f t="shared" si="97"/>
        <v>0.27242857142857141</v>
      </c>
      <c r="CC60" s="324">
        <f t="shared" si="98"/>
        <v>0.38242857142857145</v>
      </c>
      <c r="CD60" s="324">
        <f t="shared" si="49"/>
        <v>0.23728571428571429</v>
      </c>
      <c r="CK60" s="527" t="s">
        <v>1030</v>
      </c>
      <c r="CL60" s="530">
        <v>80</v>
      </c>
      <c r="CM60" s="529">
        <v>24</v>
      </c>
      <c r="CN60" s="529">
        <v>344</v>
      </c>
      <c r="CO60" s="529">
        <v>142.99</v>
      </c>
      <c r="CP60" s="529">
        <v>141</v>
      </c>
      <c r="CQ60" s="529">
        <v>132</v>
      </c>
      <c r="CR60" s="529">
        <v>13</v>
      </c>
      <c r="CS60" s="529">
        <v>129</v>
      </c>
      <c r="CT60" s="529">
        <v>16</v>
      </c>
      <c r="CU60" s="529">
        <v>33</v>
      </c>
      <c r="CV60" s="529">
        <v>75</v>
      </c>
      <c r="CW60" s="529">
        <v>24</v>
      </c>
      <c r="CX60" s="529">
        <v>44</v>
      </c>
      <c r="CY60" s="529">
        <v>18</v>
      </c>
      <c r="CZ60" s="529">
        <v>217</v>
      </c>
      <c r="DA60" s="529">
        <v>11</v>
      </c>
      <c r="DB60" s="529">
        <v>75</v>
      </c>
      <c r="DC60" s="531">
        <v>55</v>
      </c>
      <c r="DD60" s="323"/>
      <c r="DE60" s="137">
        <v>41902</v>
      </c>
      <c r="DF60" s="241">
        <f t="shared" si="50"/>
        <v>1224.1599999999999</v>
      </c>
      <c r="DG60" s="241">
        <f t="shared" si="64"/>
        <v>550.5</v>
      </c>
      <c r="DH60" s="241">
        <f t="shared" si="65"/>
        <v>4074</v>
      </c>
      <c r="DI60" s="241">
        <f t="shared" si="66"/>
        <v>1796</v>
      </c>
      <c r="DJ60" s="241">
        <f t="shared" si="67"/>
        <v>561.5</v>
      </c>
      <c r="DK60" s="241">
        <f t="shared" si="68"/>
        <v>2994.181818181818</v>
      </c>
      <c r="DL60" s="241">
        <f t="shared" si="69"/>
        <v>379</v>
      </c>
      <c r="DM60" s="241">
        <f t="shared" si="70"/>
        <v>1146</v>
      </c>
      <c r="DN60" s="241">
        <f t="shared" si="71"/>
        <v>334</v>
      </c>
      <c r="DO60" s="241">
        <f t="shared" si="72"/>
        <v>769</v>
      </c>
      <c r="DP60" s="241">
        <f t="shared" si="73"/>
        <v>1099</v>
      </c>
      <c r="DQ60" s="241">
        <f t="shared" si="74"/>
        <v>463</v>
      </c>
      <c r="DR60" s="241">
        <f t="shared" si="75"/>
        <v>926</v>
      </c>
      <c r="DS60" s="241">
        <f t="shared" si="76"/>
        <v>289</v>
      </c>
    </row>
    <row r="61" spans="1:123" x14ac:dyDescent="0.2">
      <c r="A61" s="585" t="s">
        <v>1031</v>
      </c>
      <c r="B61" s="586">
        <v>2191</v>
      </c>
      <c r="C61" s="597">
        <v>176</v>
      </c>
      <c r="D61" s="597">
        <v>1248</v>
      </c>
      <c r="E61" s="597">
        <v>232</v>
      </c>
      <c r="F61" s="597">
        <v>5</v>
      </c>
      <c r="G61" s="597">
        <v>3</v>
      </c>
      <c r="H61" s="597">
        <v>2</v>
      </c>
      <c r="I61" s="597">
        <v>2</v>
      </c>
      <c r="J61" s="587">
        <v>1</v>
      </c>
      <c r="K61" s="502"/>
      <c r="L61" s="502"/>
      <c r="M61" s="527" t="s">
        <v>1031</v>
      </c>
      <c r="N61" s="530">
        <v>1162</v>
      </c>
      <c r="O61" s="529">
        <v>1686</v>
      </c>
      <c r="P61" s="529">
        <v>753</v>
      </c>
      <c r="Q61" s="529">
        <v>608</v>
      </c>
      <c r="R61" s="529">
        <v>342</v>
      </c>
      <c r="S61" s="529">
        <v>776</v>
      </c>
      <c r="T61" s="529">
        <v>672</v>
      </c>
      <c r="U61" s="529">
        <v>11322</v>
      </c>
      <c r="V61" s="529">
        <v>242</v>
      </c>
      <c r="W61" s="529">
        <v>706</v>
      </c>
      <c r="X61" s="529">
        <v>477</v>
      </c>
      <c r="Y61" s="529">
        <v>979</v>
      </c>
      <c r="Z61" s="529">
        <v>589</v>
      </c>
      <c r="AA61" s="529">
        <v>77</v>
      </c>
      <c r="AB61" s="529">
        <v>86</v>
      </c>
      <c r="AC61" s="529">
        <v>167</v>
      </c>
      <c r="AD61" s="529">
        <v>1131</v>
      </c>
      <c r="AE61" s="529">
        <v>1461</v>
      </c>
      <c r="AF61" s="529">
        <v>221</v>
      </c>
      <c r="AG61" s="529">
        <v>339</v>
      </c>
      <c r="AH61" s="529">
        <v>637</v>
      </c>
      <c r="AI61" s="531">
        <v>259</v>
      </c>
      <c r="AJ61" s="515"/>
      <c r="AK61" s="241">
        <f t="shared" si="78"/>
        <v>23510</v>
      </c>
      <c r="AL61" s="241">
        <f t="shared" si="15"/>
        <v>24702</v>
      </c>
      <c r="AM61" s="241">
        <f t="shared" si="16"/>
        <v>16666</v>
      </c>
      <c r="AN61" s="241">
        <f t="shared" si="17"/>
        <v>15537.69</v>
      </c>
      <c r="AO61" s="241">
        <f t="shared" si="18"/>
        <v>17388</v>
      </c>
      <c r="AP61" s="241">
        <f t="shared" si="19"/>
        <v>12389</v>
      </c>
      <c r="AQ61" s="241">
        <f t="shared" si="20"/>
        <v>11166.5</v>
      </c>
      <c r="AR61" s="241">
        <f t="shared" si="21"/>
        <v>23668.989999999998</v>
      </c>
      <c r="AS61" s="241">
        <f t="shared" si="22"/>
        <v>4678.318181818182</v>
      </c>
      <c r="AT61" s="241">
        <f t="shared" si="23"/>
        <v>12866</v>
      </c>
      <c r="AU61" s="241">
        <f t="shared" si="24"/>
        <v>6457</v>
      </c>
      <c r="AV61" s="241">
        <f t="shared" si="25"/>
        <v>13836</v>
      </c>
      <c r="AW61" s="241">
        <f t="shared" si="26"/>
        <v>9899</v>
      </c>
      <c r="AX61" s="241">
        <f t="shared" si="27"/>
        <v>2019</v>
      </c>
      <c r="AY61" s="241">
        <f t="shared" si="28"/>
        <v>6643</v>
      </c>
      <c r="AZ61" s="241">
        <f t="shared" si="7"/>
        <v>5643</v>
      </c>
      <c r="BA61" s="241">
        <f t="shared" si="8"/>
        <v>10881</v>
      </c>
      <c r="BB61" s="241">
        <f t="shared" si="9"/>
        <v>8176</v>
      </c>
      <c r="BC61" s="241">
        <f t="shared" si="10"/>
        <v>14048</v>
      </c>
      <c r="BD61" s="241">
        <f t="shared" si="11"/>
        <v>6060</v>
      </c>
      <c r="BE61" s="241">
        <f t="shared" si="12"/>
        <v>8668</v>
      </c>
      <c r="BF61" s="241">
        <f t="shared" si="12"/>
        <v>5242</v>
      </c>
      <c r="BG61" s="241"/>
      <c r="BH61" s="241"/>
      <c r="BI61" s="324">
        <f t="shared" si="77"/>
        <v>1.1195238095238096</v>
      </c>
      <c r="BJ61" s="324">
        <f t="shared" si="79"/>
        <v>1</v>
      </c>
      <c r="BK61" s="324">
        <f t="shared" si="80"/>
        <v>0.79361904761904767</v>
      </c>
      <c r="BL61" s="324">
        <f t="shared" si="81"/>
        <v>0.73989000000000005</v>
      </c>
      <c r="BM61" s="324">
        <f t="shared" si="82"/>
        <v>0.82799999999999996</v>
      </c>
      <c r="BN61" s="324">
        <f t="shared" si="83"/>
        <v>0.58995238095238101</v>
      </c>
      <c r="BO61" s="324">
        <f t="shared" si="84"/>
        <v>0.53173809523809523</v>
      </c>
      <c r="BP61" s="324">
        <f t="shared" si="85"/>
        <v>1</v>
      </c>
      <c r="BQ61" s="324">
        <f t="shared" si="86"/>
        <v>0.2227770562770563</v>
      </c>
      <c r="BR61" s="324">
        <f t="shared" si="87"/>
        <v>0.61266666666666669</v>
      </c>
      <c r="BS61" s="324">
        <f t="shared" si="88"/>
        <v>0.30747619047619046</v>
      </c>
      <c r="BT61" s="324">
        <f t="shared" si="89"/>
        <v>0.65885714285714281</v>
      </c>
      <c r="BU61" s="324">
        <f t="shared" si="90"/>
        <v>0.4713809523809524</v>
      </c>
      <c r="BV61" s="324">
        <f t="shared" si="91"/>
        <v>9.6142857142857141E-2</v>
      </c>
      <c r="BW61" s="324">
        <f t="shared" si="92"/>
        <v>0.31633333333333336</v>
      </c>
      <c r="BX61" s="324">
        <f t="shared" si="93"/>
        <v>0.26871428571428574</v>
      </c>
      <c r="BY61" s="324">
        <f t="shared" si="94"/>
        <v>0.51814285714285713</v>
      </c>
      <c r="BZ61" s="324">
        <f t="shared" si="95"/>
        <v>0.38933333333333331</v>
      </c>
      <c r="CA61" s="324">
        <f t="shared" si="96"/>
        <v>0.66895238095238096</v>
      </c>
      <c r="CB61" s="324">
        <f t="shared" si="97"/>
        <v>0.28857142857142859</v>
      </c>
      <c r="CC61" s="324">
        <f t="shared" si="98"/>
        <v>0.41276190476190477</v>
      </c>
      <c r="CD61" s="324">
        <f t="shared" si="49"/>
        <v>0.24961904761904763</v>
      </c>
      <c r="CK61" s="527" t="s">
        <v>1031</v>
      </c>
      <c r="CL61" s="530">
        <v>86</v>
      </c>
      <c r="CM61" s="529">
        <v>24</v>
      </c>
      <c r="CN61" s="529">
        <v>338</v>
      </c>
      <c r="CO61" s="529">
        <v>123</v>
      </c>
      <c r="CP61" s="529">
        <v>189</v>
      </c>
      <c r="CQ61" s="529">
        <v>126</v>
      </c>
      <c r="CR61" s="529">
        <v>22</v>
      </c>
      <c r="CS61" s="529">
        <v>123</v>
      </c>
      <c r="CT61" s="529">
        <v>26</v>
      </c>
      <c r="CU61" s="529">
        <v>21</v>
      </c>
      <c r="CV61" s="529">
        <v>66</v>
      </c>
      <c r="CW61" s="529">
        <v>6</v>
      </c>
      <c r="CX61" s="529">
        <v>29</v>
      </c>
      <c r="CY61" s="529">
        <v>6</v>
      </c>
      <c r="CZ61" s="529">
        <v>238</v>
      </c>
      <c r="DA61" s="529">
        <v>17</v>
      </c>
      <c r="DB61" s="529">
        <v>95</v>
      </c>
      <c r="DC61" s="531">
        <v>33</v>
      </c>
      <c r="DD61" s="323"/>
      <c r="DE61" s="137">
        <v>41903</v>
      </c>
      <c r="DF61" s="241">
        <f t="shared" si="50"/>
        <v>1310.1599999999999</v>
      </c>
      <c r="DG61" s="241">
        <f t="shared" si="64"/>
        <v>574.5</v>
      </c>
      <c r="DH61" s="241">
        <f t="shared" si="65"/>
        <v>4412</v>
      </c>
      <c r="DI61" s="241">
        <f t="shared" si="66"/>
        <v>1919</v>
      </c>
      <c r="DJ61" s="241">
        <f t="shared" si="67"/>
        <v>750.5</v>
      </c>
      <c r="DK61" s="241">
        <f t="shared" si="68"/>
        <v>3120.181818181818</v>
      </c>
      <c r="DL61" s="241">
        <f t="shared" si="69"/>
        <v>401</v>
      </c>
      <c r="DM61" s="241">
        <f t="shared" si="70"/>
        <v>1269</v>
      </c>
      <c r="DN61" s="241">
        <f t="shared" si="71"/>
        <v>360</v>
      </c>
      <c r="DO61" s="241">
        <f t="shared" si="72"/>
        <v>790</v>
      </c>
      <c r="DP61" s="241">
        <f t="shared" si="73"/>
        <v>1165</v>
      </c>
      <c r="DQ61" s="241">
        <f t="shared" si="74"/>
        <v>469</v>
      </c>
      <c r="DR61" s="241">
        <f t="shared" si="75"/>
        <v>955</v>
      </c>
      <c r="DS61" s="241">
        <f t="shared" si="76"/>
        <v>295</v>
      </c>
    </row>
    <row r="62" spans="1:123" x14ac:dyDescent="0.2">
      <c r="A62" s="585" t="s">
        <v>1032</v>
      </c>
      <c r="B62" s="586">
        <v>1782</v>
      </c>
      <c r="C62" s="597">
        <v>147</v>
      </c>
      <c r="D62" s="597">
        <v>1125</v>
      </c>
      <c r="E62" s="597">
        <v>201</v>
      </c>
      <c r="F62" s="597">
        <v>1</v>
      </c>
      <c r="G62" s="597">
        <v>1</v>
      </c>
      <c r="H62" s="597">
        <v>5</v>
      </c>
      <c r="I62" s="597">
        <v>1</v>
      </c>
      <c r="J62" s="587">
        <v>0</v>
      </c>
      <c r="K62" s="502"/>
      <c r="L62" s="502"/>
      <c r="M62" s="527" t="s">
        <v>1032</v>
      </c>
      <c r="N62" s="530">
        <v>1118</v>
      </c>
      <c r="O62" s="529">
        <v>1392</v>
      </c>
      <c r="P62" s="529">
        <v>291</v>
      </c>
      <c r="Q62" s="529">
        <v>788</v>
      </c>
      <c r="R62" s="529">
        <v>966</v>
      </c>
      <c r="S62" s="529">
        <v>473</v>
      </c>
      <c r="T62" s="529">
        <v>762</v>
      </c>
      <c r="U62" s="529">
        <v>6351</v>
      </c>
      <c r="V62" s="529">
        <v>341</v>
      </c>
      <c r="W62" s="529">
        <v>988</v>
      </c>
      <c r="X62" s="529">
        <v>462</v>
      </c>
      <c r="Y62" s="529">
        <v>877</v>
      </c>
      <c r="Z62" s="529">
        <v>537</v>
      </c>
      <c r="AA62" s="529">
        <v>56</v>
      </c>
      <c r="AB62" s="529">
        <v>148</v>
      </c>
      <c r="AC62" s="529">
        <v>472</v>
      </c>
      <c r="AD62" s="529">
        <v>996</v>
      </c>
      <c r="AE62" s="529">
        <v>599</v>
      </c>
      <c r="AF62" s="529">
        <v>173</v>
      </c>
      <c r="AG62" s="529">
        <v>246</v>
      </c>
      <c r="AH62" s="529">
        <v>392</v>
      </c>
      <c r="AI62" s="531">
        <v>202</v>
      </c>
      <c r="AJ62" s="515"/>
      <c r="AK62" s="241">
        <f t="shared" si="78"/>
        <v>24628</v>
      </c>
      <c r="AL62" s="241">
        <f t="shared" si="15"/>
        <v>26094</v>
      </c>
      <c r="AM62" s="241">
        <f t="shared" si="16"/>
        <v>16957</v>
      </c>
      <c r="AN62" s="241">
        <f t="shared" si="17"/>
        <v>16325.69</v>
      </c>
      <c r="AO62" s="241">
        <f t="shared" si="18"/>
        <v>18354</v>
      </c>
      <c r="AP62" s="241">
        <f t="shared" si="19"/>
        <v>12862</v>
      </c>
      <c r="AQ62" s="241">
        <f t="shared" si="20"/>
        <v>11928.5</v>
      </c>
      <c r="AR62" s="241">
        <f t="shared" si="21"/>
        <v>30019.989999999998</v>
      </c>
      <c r="AS62" s="241">
        <f t="shared" si="22"/>
        <v>5019.318181818182</v>
      </c>
      <c r="AT62" s="241">
        <f t="shared" si="23"/>
        <v>13854</v>
      </c>
      <c r="AU62" s="241">
        <f t="shared" si="24"/>
        <v>6919</v>
      </c>
      <c r="AV62" s="241">
        <f t="shared" si="25"/>
        <v>14713</v>
      </c>
      <c r="AW62" s="241">
        <f t="shared" si="26"/>
        <v>10436</v>
      </c>
      <c r="AX62" s="241">
        <f t="shared" si="27"/>
        <v>2075</v>
      </c>
      <c r="AY62" s="241">
        <f t="shared" si="28"/>
        <v>6791</v>
      </c>
      <c r="AZ62" s="241">
        <f t="shared" si="7"/>
        <v>6115</v>
      </c>
      <c r="BA62" s="241">
        <f t="shared" si="8"/>
        <v>11877</v>
      </c>
      <c r="BB62" s="241">
        <f t="shared" si="9"/>
        <v>8775</v>
      </c>
      <c r="BC62" s="241">
        <f t="shared" si="10"/>
        <v>14221</v>
      </c>
      <c r="BD62" s="241">
        <f t="shared" si="11"/>
        <v>6306</v>
      </c>
      <c r="BE62" s="241">
        <f t="shared" si="12"/>
        <v>9060</v>
      </c>
      <c r="BF62" s="241">
        <f t="shared" si="12"/>
        <v>5444</v>
      </c>
      <c r="BG62" s="241"/>
      <c r="BH62" s="241"/>
      <c r="BI62" s="324">
        <f t="shared" si="77"/>
        <v>1.1727619047619047</v>
      </c>
      <c r="BJ62" s="324">
        <f t="shared" si="79"/>
        <v>1</v>
      </c>
      <c r="BK62" s="324">
        <f t="shared" si="80"/>
        <v>0.80747619047619046</v>
      </c>
      <c r="BL62" s="324">
        <f t="shared" si="81"/>
        <v>0.77741380952380956</v>
      </c>
      <c r="BM62" s="324">
        <f t="shared" si="82"/>
        <v>0.874</v>
      </c>
      <c r="BN62" s="324">
        <f t="shared" si="83"/>
        <v>0.61247619047619051</v>
      </c>
      <c r="BO62" s="324">
        <f t="shared" si="84"/>
        <v>0.56802380952380949</v>
      </c>
      <c r="BP62" s="324">
        <f t="shared" si="85"/>
        <v>1</v>
      </c>
      <c r="BQ62" s="324">
        <f t="shared" si="86"/>
        <v>0.23901515151515151</v>
      </c>
      <c r="BR62" s="324">
        <f t="shared" si="87"/>
        <v>0.6597142857142857</v>
      </c>
      <c r="BS62" s="324">
        <f t="shared" si="88"/>
        <v>0.32947619047619048</v>
      </c>
      <c r="BT62" s="324">
        <f t="shared" si="89"/>
        <v>0.70061904761904759</v>
      </c>
      <c r="BU62" s="324">
        <f t="shared" si="90"/>
        <v>0.49695238095238098</v>
      </c>
      <c r="BV62" s="324">
        <f t="shared" si="91"/>
        <v>9.8809523809523805E-2</v>
      </c>
      <c r="BW62" s="324">
        <f t="shared" si="92"/>
        <v>0.32338095238095238</v>
      </c>
      <c r="BX62" s="324">
        <f t="shared" si="93"/>
        <v>0.29119047619047617</v>
      </c>
      <c r="BY62" s="324">
        <f t="shared" si="94"/>
        <v>0.56557142857142861</v>
      </c>
      <c r="BZ62" s="324">
        <f t="shared" si="95"/>
        <v>0.41785714285714287</v>
      </c>
      <c r="CA62" s="324">
        <f t="shared" si="96"/>
        <v>0.67719047619047623</v>
      </c>
      <c r="CB62" s="324">
        <f t="shared" si="97"/>
        <v>0.30028571428571427</v>
      </c>
      <c r="CC62" s="324">
        <f t="shared" si="98"/>
        <v>0.43142857142857144</v>
      </c>
      <c r="CD62" s="324">
        <f t="shared" si="49"/>
        <v>0.25923809523809521</v>
      </c>
      <c r="CK62" s="527" t="s">
        <v>1032</v>
      </c>
      <c r="CL62" s="530">
        <v>123</v>
      </c>
      <c r="CM62" s="529">
        <v>13</v>
      </c>
      <c r="CN62" s="529">
        <v>212</v>
      </c>
      <c r="CO62" s="529">
        <v>145</v>
      </c>
      <c r="CP62" s="529">
        <v>255</v>
      </c>
      <c r="CQ62" s="529">
        <v>196</v>
      </c>
      <c r="CR62" s="529">
        <v>28</v>
      </c>
      <c r="CS62" s="529">
        <v>60</v>
      </c>
      <c r="CT62" s="529">
        <v>26</v>
      </c>
      <c r="CU62" s="529">
        <v>21</v>
      </c>
      <c r="CV62" s="529">
        <v>46</v>
      </c>
      <c r="CW62" s="529">
        <v>8</v>
      </c>
      <c r="CX62" s="529">
        <v>100</v>
      </c>
      <c r="CY62" s="529">
        <v>10</v>
      </c>
      <c r="CZ62" s="529">
        <v>82</v>
      </c>
      <c r="DA62" s="529">
        <v>9</v>
      </c>
      <c r="DB62" s="529">
        <v>60</v>
      </c>
      <c r="DC62" s="531">
        <v>33</v>
      </c>
      <c r="DD62" s="323"/>
      <c r="DE62" s="137">
        <v>41904</v>
      </c>
      <c r="DF62" s="241">
        <f t="shared" si="50"/>
        <v>1433.1599999999999</v>
      </c>
      <c r="DG62" s="241">
        <f t="shared" si="64"/>
        <v>587.5</v>
      </c>
      <c r="DH62" s="241">
        <f t="shared" si="65"/>
        <v>4624</v>
      </c>
      <c r="DI62" s="241">
        <f t="shared" si="66"/>
        <v>2064</v>
      </c>
      <c r="DJ62" s="241">
        <f t="shared" si="67"/>
        <v>1005.5</v>
      </c>
      <c r="DK62" s="241">
        <f t="shared" si="68"/>
        <v>3316.181818181818</v>
      </c>
      <c r="DL62" s="241">
        <f t="shared" si="69"/>
        <v>429</v>
      </c>
      <c r="DM62" s="241">
        <f t="shared" si="70"/>
        <v>1329</v>
      </c>
      <c r="DN62" s="241">
        <f t="shared" si="71"/>
        <v>386</v>
      </c>
      <c r="DO62" s="241">
        <f t="shared" si="72"/>
        <v>811</v>
      </c>
      <c r="DP62" s="241">
        <f t="shared" si="73"/>
        <v>1211</v>
      </c>
      <c r="DQ62" s="241">
        <f t="shared" si="74"/>
        <v>477</v>
      </c>
      <c r="DR62" s="241">
        <f t="shared" si="75"/>
        <v>1055</v>
      </c>
      <c r="DS62" s="241">
        <f t="shared" si="76"/>
        <v>305</v>
      </c>
    </row>
    <row r="63" spans="1:123" x14ac:dyDescent="0.2">
      <c r="A63" s="585" t="s">
        <v>1033</v>
      </c>
      <c r="B63" s="586">
        <v>1900</v>
      </c>
      <c r="C63" s="597">
        <v>150</v>
      </c>
      <c r="D63" s="597">
        <v>1163</v>
      </c>
      <c r="E63" s="597">
        <v>205</v>
      </c>
      <c r="F63" s="597">
        <v>4</v>
      </c>
      <c r="G63" s="597">
        <v>3</v>
      </c>
      <c r="H63" s="597">
        <v>4</v>
      </c>
      <c r="I63" s="597">
        <v>0</v>
      </c>
      <c r="J63" s="587">
        <v>1</v>
      </c>
      <c r="K63" s="502"/>
      <c r="L63" s="502"/>
      <c r="M63" s="527" t="s">
        <v>1033</v>
      </c>
      <c r="N63" s="530">
        <v>1011</v>
      </c>
      <c r="O63" s="529">
        <v>1596</v>
      </c>
      <c r="P63" s="529">
        <v>906</v>
      </c>
      <c r="Q63" s="529">
        <v>719</v>
      </c>
      <c r="R63" s="529">
        <v>1093.5</v>
      </c>
      <c r="S63" s="529">
        <v>574</v>
      </c>
      <c r="T63" s="529">
        <v>840</v>
      </c>
      <c r="U63" s="529">
        <v>3627</v>
      </c>
      <c r="V63" s="529">
        <v>258</v>
      </c>
      <c r="W63" s="529">
        <v>720</v>
      </c>
      <c r="X63" s="529">
        <v>633</v>
      </c>
      <c r="Y63" s="529">
        <v>644</v>
      </c>
      <c r="Z63" s="529">
        <v>778</v>
      </c>
      <c r="AA63" s="529">
        <v>78</v>
      </c>
      <c r="AB63" s="529">
        <v>212</v>
      </c>
      <c r="AC63" s="529">
        <v>475</v>
      </c>
      <c r="AD63" s="529">
        <v>1138</v>
      </c>
      <c r="AE63" s="529">
        <v>392</v>
      </c>
      <c r="AF63" s="529">
        <v>186</v>
      </c>
      <c r="AG63" s="529">
        <v>248</v>
      </c>
      <c r="AH63" s="529">
        <v>411</v>
      </c>
      <c r="AI63" s="531">
        <v>174</v>
      </c>
      <c r="AJ63" s="515"/>
      <c r="AK63" s="241">
        <f t="shared" si="78"/>
        <v>25639</v>
      </c>
      <c r="AL63" s="241">
        <f t="shared" si="15"/>
        <v>27690</v>
      </c>
      <c r="AM63" s="241">
        <f t="shared" si="16"/>
        <v>17863</v>
      </c>
      <c r="AN63" s="241">
        <f t="shared" si="17"/>
        <v>17044.690000000002</v>
      </c>
      <c r="AO63" s="241">
        <f t="shared" si="18"/>
        <v>19447.5</v>
      </c>
      <c r="AP63" s="241">
        <f t="shared" si="19"/>
        <v>13436</v>
      </c>
      <c r="AQ63" s="241">
        <f t="shared" si="20"/>
        <v>12768.5</v>
      </c>
      <c r="AR63" s="241">
        <f t="shared" si="21"/>
        <v>33646.99</v>
      </c>
      <c r="AS63" s="241">
        <f t="shared" si="22"/>
        <v>5277.318181818182</v>
      </c>
      <c r="AT63" s="241">
        <f t="shared" si="23"/>
        <v>14574</v>
      </c>
      <c r="AU63" s="241">
        <f t="shared" si="24"/>
        <v>7552</v>
      </c>
      <c r="AV63" s="241">
        <f t="shared" si="25"/>
        <v>15357</v>
      </c>
      <c r="AW63" s="241">
        <f t="shared" si="26"/>
        <v>11214</v>
      </c>
      <c r="AX63" s="241">
        <f t="shared" si="27"/>
        <v>2153</v>
      </c>
      <c r="AY63" s="241">
        <f t="shared" si="28"/>
        <v>7003</v>
      </c>
      <c r="AZ63" s="241">
        <f t="shared" si="7"/>
        <v>6590</v>
      </c>
      <c r="BA63" s="241">
        <f t="shared" si="8"/>
        <v>13015</v>
      </c>
      <c r="BB63" s="241">
        <f t="shared" si="9"/>
        <v>9167</v>
      </c>
      <c r="BC63" s="241">
        <f t="shared" si="10"/>
        <v>14407</v>
      </c>
      <c r="BD63" s="241">
        <f t="shared" si="11"/>
        <v>6554</v>
      </c>
      <c r="BE63" s="241">
        <f t="shared" si="12"/>
        <v>9471</v>
      </c>
      <c r="BF63" s="241">
        <f t="shared" si="12"/>
        <v>5618</v>
      </c>
      <c r="BG63" s="241"/>
      <c r="BH63" s="241"/>
      <c r="BI63" s="324">
        <f t="shared" si="77"/>
        <v>1.2209047619047619</v>
      </c>
      <c r="BJ63" s="324">
        <f t="shared" si="79"/>
        <v>1</v>
      </c>
      <c r="BK63" s="324">
        <f t="shared" si="80"/>
        <v>0.85061904761904761</v>
      </c>
      <c r="BL63" s="324">
        <f t="shared" si="81"/>
        <v>0.81165190476190485</v>
      </c>
      <c r="BM63" s="324">
        <f t="shared" si="82"/>
        <v>0.92607142857142855</v>
      </c>
      <c r="BN63" s="324">
        <f t="shared" si="83"/>
        <v>0.63980952380952383</v>
      </c>
      <c r="BO63" s="324">
        <f t="shared" si="84"/>
        <v>0.60802380952380952</v>
      </c>
      <c r="BP63" s="324">
        <f t="shared" si="85"/>
        <v>1</v>
      </c>
      <c r="BQ63" s="324">
        <f t="shared" si="86"/>
        <v>0.2513008658008658</v>
      </c>
      <c r="BR63" s="324">
        <f t="shared" si="87"/>
        <v>0.69399999999999995</v>
      </c>
      <c r="BS63" s="324">
        <f t="shared" si="88"/>
        <v>0.35961904761904762</v>
      </c>
      <c r="BT63" s="324">
        <f t="shared" si="89"/>
        <v>0.73128571428571432</v>
      </c>
      <c r="BU63" s="324">
        <f t="shared" si="90"/>
        <v>0.53400000000000003</v>
      </c>
      <c r="BV63" s="324">
        <f t="shared" si="91"/>
        <v>0.10252380952380952</v>
      </c>
      <c r="BW63" s="324">
        <f t="shared" si="92"/>
        <v>0.33347619047619048</v>
      </c>
      <c r="BX63" s="324">
        <f t="shared" si="93"/>
        <v>0.31380952380952382</v>
      </c>
      <c r="BY63" s="324">
        <f t="shared" si="94"/>
        <v>0.61976190476190474</v>
      </c>
      <c r="BZ63" s="324">
        <f t="shared" si="95"/>
        <v>0.43652380952380954</v>
      </c>
      <c r="CA63" s="324">
        <f t="shared" si="96"/>
        <v>0.68604761904761902</v>
      </c>
      <c r="CB63" s="324">
        <f t="shared" si="97"/>
        <v>0.31209523809523809</v>
      </c>
      <c r="CC63" s="324">
        <f t="shared" si="98"/>
        <v>0.45100000000000001</v>
      </c>
      <c r="CD63" s="324">
        <f t="shared" si="49"/>
        <v>0.2675238095238095</v>
      </c>
      <c r="CK63" s="527" t="s">
        <v>1033</v>
      </c>
      <c r="CL63" s="530">
        <v>71</v>
      </c>
      <c r="CM63" s="529">
        <v>51</v>
      </c>
      <c r="CN63" s="529">
        <v>211</v>
      </c>
      <c r="CO63" s="529">
        <v>192</v>
      </c>
      <c r="CP63" s="529">
        <v>96</v>
      </c>
      <c r="CQ63" s="529">
        <v>96</v>
      </c>
      <c r="CR63" s="529">
        <v>10</v>
      </c>
      <c r="CS63" s="529">
        <v>48</v>
      </c>
      <c r="CT63" s="529">
        <v>26</v>
      </c>
      <c r="CU63" s="529">
        <v>30</v>
      </c>
      <c r="CV63" s="529">
        <v>83</v>
      </c>
      <c r="CW63" s="529">
        <v>9</v>
      </c>
      <c r="CX63" s="529">
        <v>52</v>
      </c>
      <c r="CY63" s="529">
        <v>7</v>
      </c>
      <c r="CZ63" s="529">
        <v>76</v>
      </c>
      <c r="DA63" s="529">
        <v>14</v>
      </c>
      <c r="DB63" s="529">
        <v>67</v>
      </c>
      <c r="DC63" s="531">
        <v>62</v>
      </c>
      <c r="DD63" s="323"/>
      <c r="DE63" s="137">
        <v>41905</v>
      </c>
      <c r="DF63" s="241">
        <f t="shared" si="50"/>
        <v>1504.1599999999999</v>
      </c>
      <c r="DG63" s="241">
        <f t="shared" si="64"/>
        <v>638.5</v>
      </c>
      <c r="DH63" s="241">
        <f t="shared" si="65"/>
        <v>4835</v>
      </c>
      <c r="DI63" s="241">
        <f t="shared" si="66"/>
        <v>2256</v>
      </c>
      <c r="DJ63" s="241">
        <f t="shared" si="67"/>
        <v>1101.5</v>
      </c>
      <c r="DK63" s="241">
        <f t="shared" si="68"/>
        <v>3412.181818181818</v>
      </c>
      <c r="DL63" s="241">
        <f t="shared" si="69"/>
        <v>439</v>
      </c>
      <c r="DM63" s="241">
        <f t="shared" si="70"/>
        <v>1377</v>
      </c>
      <c r="DN63" s="241">
        <f t="shared" si="71"/>
        <v>412</v>
      </c>
      <c r="DO63" s="241">
        <f t="shared" si="72"/>
        <v>841</v>
      </c>
      <c r="DP63" s="241">
        <f t="shared" si="73"/>
        <v>1294</v>
      </c>
      <c r="DQ63" s="241">
        <f t="shared" si="74"/>
        <v>486</v>
      </c>
      <c r="DR63" s="241">
        <f t="shared" si="75"/>
        <v>1107</v>
      </c>
      <c r="DS63" s="241">
        <f t="shared" si="76"/>
        <v>312</v>
      </c>
    </row>
    <row r="64" spans="1:123" x14ac:dyDescent="0.2">
      <c r="A64" s="585" t="s">
        <v>1034</v>
      </c>
      <c r="B64" s="586">
        <v>2066</v>
      </c>
      <c r="C64" s="597">
        <v>142</v>
      </c>
      <c r="D64" s="597">
        <v>1156</v>
      </c>
      <c r="E64" s="597">
        <v>200</v>
      </c>
      <c r="F64" s="597">
        <v>7</v>
      </c>
      <c r="G64" s="597">
        <v>3</v>
      </c>
      <c r="H64" s="597">
        <v>7</v>
      </c>
      <c r="I64" s="597">
        <v>0</v>
      </c>
      <c r="J64" s="587">
        <v>3</v>
      </c>
      <c r="K64" s="502"/>
      <c r="L64" s="502"/>
      <c r="M64" s="527" t="s">
        <v>1034</v>
      </c>
      <c r="N64" s="530">
        <v>1050</v>
      </c>
      <c r="O64" s="529">
        <v>636</v>
      </c>
      <c r="P64" s="529">
        <v>1164</v>
      </c>
      <c r="Q64" s="529">
        <v>719</v>
      </c>
      <c r="R64" s="529">
        <v>495</v>
      </c>
      <c r="S64" s="529">
        <v>574</v>
      </c>
      <c r="T64" s="529">
        <v>942</v>
      </c>
      <c r="U64" s="529">
        <v>1308</v>
      </c>
      <c r="V64" s="529">
        <v>385</v>
      </c>
      <c r="W64" s="529">
        <v>973</v>
      </c>
      <c r="X64" s="529">
        <v>430</v>
      </c>
      <c r="Y64" s="529">
        <v>248</v>
      </c>
      <c r="Z64" s="529">
        <v>629</v>
      </c>
      <c r="AA64" s="529">
        <v>90</v>
      </c>
      <c r="AB64" s="529">
        <v>294</v>
      </c>
      <c r="AC64" s="529">
        <v>436</v>
      </c>
      <c r="AD64" s="529">
        <v>1132</v>
      </c>
      <c r="AE64" s="529">
        <v>400</v>
      </c>
      <c r="AF64" s="529">
        <v>143</v>
      </c>
      <c r="AG64" s="529">
        <v>501</v>
      </c>
      <c r="AH64" s="529">
        <v>405</v>
      </c>
      <c r="AI64" s="531">
        <v>247</v>
      </c>
      <c r="AJ64" s="515"/>
      <c r="AK64" s="241">
        <f t="shared" si="78"/>
        <v>26689</v>
      </c>
      <c r="AL64" s="241">
        <f t="shared" si="15"/>
        <v>28326</v>
      </c>
      <c r="AM64" s="241">
        <f t="shared" si="16"/>
        <v>19027</v>
      </c>
      <c r="AN64" s="241">
        <f t="shared" si="17"/>
        <v>17763.690000000002</v>
      </c>
      <c r="AO64" s="241">
        <f t="shared" si="18"/>
        <v>19942.5</v>
      </c>
      <c r="AP64" s="241">
        <f t="shared" si="19"/>
        <v>14010</v>
      </c>
      <c r="AQ64" s="241">
        <f t="shared" si="20"/>
        <v>13710.5</v>
      </c>
      <c r="AR64" s="241">
        <f t="shared" si="21"/>
        <v>34954.99</v>
      </c>
      <c r="AS64" s="241">
        <f t="shared" si="22"/>
        <v>5662.318181818182</v>
      </c>
      <c r="AT64" s="241">
        <f t="shared" si="23"/>
        <v>15547</v>
      </c>
      <c r="AU64" s="241">
        <f t="shared" si="24"/>
        <v>7982</v>
      </c>
      <c r="AV64" s="241">
        <f t="shared" si="25"/>
        <v>15605</v>
      </c>
      <c r="AW64" s="241">
        <f t="shared" si="26"/>
        <v>11843</v>
      </c>
      <c r="AX64" s="241">
        <f t="shared" si="27"/>
        <v>2243</v>
      </c>
      <c r="AY64" s="241">
        <f t="shared" si="28"/>
        <v>7297</v>
      </c>
      <c r="AZ64" s="241">
        <f t="shared" si="7"/>
        <v>7026</v>
      </c>
      <c r="BA64" s="241">
        <f t="shared" si="8"/>
        <v>14147</v>
      </c>
      <c r="BB64" s="241">
        <f t="shared" si="9"/>
        <v>9567</v>
      </c>
      <c r="BC64" s="241">
        <f t="shared" si="10"/>
        <v>14550</v>
      </c>
      <c r="BD64" s="241">
        <f t="shared" si="11"/>
        <v>7055</v>
      </c>
      <c r="BE64" s="241">
        <f t="shared" si="12"/>
        <v>9876</v>
      </c>
      <c r="BF64" s="241">
        <f t="shared" si="12"/>
        <v>5865</v>
      </c>
      <c r="BG64" s="241"/>
      <c r="BH64" s="241"/>
      <c r="BI64" s="324">
        <f t="shared" si="77"/>
        <v>1.270904761904762</v>
      </c>
      <c r="BJ64" s="324">
        <f t="shared" si="79"/>
        <v>1</v>
      </c>
      <c r="BK64" s="324">
        <f t="shared" si="80"/>
        <v>0.9060476190476191</v>
      </c>
      <c r="BL64" s="324">
        <f t="shared" si="81"/>
        <v>0.84589000000000014</v>
      </c>
      <c r="BM64" s="324">
        <f t="shared" si="82"/>
        <v>0.94964285714285712</v>
      </c>
      <c r="BN64" s="324">
        <f t="shared" si="83"/>
        <v>0.66714285714285715</v>
      </c>
      <c r="BO64" s="324">
        <f t="shared" si="84"/>
        <v>0.65288095238095234</v>
      </c>
      <c r="BP64" s="324">
        <f t="shared" si="85"/>
        <v>1</v>
      </c>
      <c r="BQ64" s="324">
        <f t="shared" si="86"/>
        <v>0.26963419913419912</v>
      </c>
      <c r="BR64" s="324">
        <f t="shared" si="87"/>
        <v>0.74033333333333329</v>
      </c>
      <c r="BS64" s="324">
        <f t="shared" si="88"/>
        <v>0.3800952380952381</v>
      </c>
      <c r="BT64" s="324">
        <f t="shared" si="89"/>
        <v>0.74309523809523814</v>
      </c>
      <c r="BU64" s="324">
        <f t="shared" si="90"/>
        <v>0.56395238095238098</v>
      </c>
      <c r="BV64" s="324">
        <f t="shared" si="91"/>
        <v>0.10680952380952381</v>
      </c>
      <c r="BW64" s="324">
        <f t="shared" si="92"/>
        <v>0.34747619047619049</v>
      </c>
      <c r="BX64" s="324">
        <f t="shared" si="93"/>
        <v>0.33457142857142858</v>
      </c>
      <c r="BY64" s="324">
        <f t="shared" si="94"/>
        <v>0.67366666666666664</v>
      </c>
      <c r="BZ64" s="324">
        <f t="shared" si="95"/>
        <v>0.45557142857142857</v>
      </c>
      <c r="CA64" s="324">
        <f t="shared" si="96"/>
        <v>0.69285714285714284</v>
      </c>
      <c r="CB64" s="324">
        <f t="shared" si="97"/>
        <v>0.33595238095238095</v>
      </c>
      <c r="CC64" s="324">
        <f t="shared" si="98"/>
        <v>0.47028571428571431</v>
      </c>
      <c r="CD64" s="324">
        <f t="shared" si="49"/>
        <v>0.2792857142857143</v>
      </c>
      <c r="CK64" s="527" t="s">
        <v>1034</v>
      </c>
      <c r="CL64" s="530">
        <v>86</v>
      </c>
      <c r="CM64" s="529">
        <v>24</v>
      </c>
      <c r="CN64" s="529">
        <v>239</v>
      </c>
      <c r="CO64" s="529">
        <v>147</v>
      </c>
      <c r="CP64" s="529">
        <v>18</v>
      </c>
      <c r="CQ64" s="529">
        <v>162</v>
      </c>
      <c r="CR64" s="529">
        <v>29</v>
      </c>
      <c r="CS64" s="529">
        <v>82</v>
      </c>
      <c r="CT64" s="529">
        <v>2</v>
      </c>
      <c r="CU64" s="529">
        <v>16</v>
      </c>
      <c r="CV64" s="529">
        <v>105</v>
      </c>
      <c r="CW64" s="529">
        <v>17</v>
      </c>
      <c r="CX64" s="529">
        <v>45</v>
      </c>
      <c r="CY64" s="529">
        <v>18</v>
      </c>
      <c r="CZ64" s="529">
        <v>103</v>
      </c>
      <c r="DA64" s="529">
        <v>1</v>
      </c>
      <c r="DB64" s="529">
        <v>121</v>
      </c>
      <c r="DC64" s="531">
        <v>48</v>
      </c>
      <c r="DD64" s="323"/>
      <c r="DE64" s="137">
        <v>41906</v>
      </c>
      <c r="DF64" s="241">
        <f t="shared" si="50"/>
        <v>1590.1599999999999</v>
      </c>
      <c r="DG64" s="241">
        <f t="shared" si="64"/>
        <v>662.5</v>
      </c>
      <c r="DH64" s="241">
        <f t="shared" si="65"/>
        <v>5074</v>
      </c>
      <c r="DI64" s="241">
        <f t="shared" si="66"/>
        <v>2403</v>
      </c>
      <c r="DJ64" s="241">
        <f t="shared" si="67"/>
        <v>1119.5</v>
      </c>
      <c r="DK64" s="241">
        <f t="shared" si="68"/>
        <v>3574.181818181818</v>
      </c>
      <c r="DL64" s="241">
        <f t="shared" si="69"/>
        <v>468</v>
      </c>
      <c r="DM64" s="241">
        <f t="shared" si="70"/>
        <v>1459</v>
      </c>
      <c r="DN64" s="241">
        <f t="shared" si="71"/>
        <v>414</v>
      </c>
      <c r="DO64" s="241">
        <f t="shared" si="72"/>
        <v>857</v>
      </c>
      <c r="DP64" s="241">
        <f t="shared" si="73"/>
        <v>1399</v>
      </c>
      <c r="DQ64" s="241">
        <f t="shared" si="74"/>
        <v>503</v>
      </c>
      <c r="DR64" s="241">
        <f t="shared" si="75"/>
        <v>1152</v>
      </c>
      <c r="DS64" s="241">
        <f t="shared" si="76"/>
        <v>330</v>
      </c>
    </row>
    <row r="65" spans="1:123" x14ac:dyDescent="0.2">
      <c r="A65" s="585" t="s">
        <v>1035</v>
      </c>
      <c r="B65" s="586">
        <v>2068</v>
      </c>
      <c r="C65" s="597">
        <v>168</v>
      </c>
      <c r="D65" s="597">
        <v>1149</v>
      </c>
      <c r="E65" s="597">
        <v>162</v>
      </c>
      <c r="F65" s="597">
        <v>9</v>
      </c>
      <c r="G65" s="597">
        <v>7</v>
      </c>
      <c r="H65" s="597">
        <v>10</v>
      </c>
      <c r="I65" s="597">
        <v>0</v>
      </c>
      <c r="J65" s="587">
        <v>1</v>
      </c>
      <c r="K65" s="502"/>
      <c r="L65" s="502"/>
      <c r="M65" s="527" t="s">
        <v>1035</v>
      </c>
      <c r="N65" s="530">
        <v>1031</v>
      </c>
      <c r="O65" s="529">
        <v>474</v>
      </c>
      <c r="P65" s="529">
        <v>3192</v>
      </c>
      <c r="Q65" s="529">
        <v>962</v>
      </c>
      <c r="R65" s="529">
        <v>630</v>
      </c>
      <c r="S65" s="529">
        <v>543</v>
      </c>
      <c r="T65" s="529">
        <v>919</v>
      </c>
      <c r="U65" s="529">
        <v>1632</v>
      </c>
      <c r="V65" s="529">
        <v>303</v>
      </c>
      <c r="W65" s="529">
        <v>1090</v>
      </c>
      <c r="X65" s="529">
        <v>238</v>
      </c>
      <c r="Y65" s="529">
        <v>540</v>
      </c>
      <c r="Z65" s="529">
        <v>725</v>
      </c>
      <c r="AA65" s="529">
        <v>98</v>
      </c>
      <c r="AB65" s="529">
        <v>130</v>
      </c>
      <c r="AC65" s="529">
        <v>830</v>
      </c>
      <c r="AD65" s="529">
        <v>1319</v>
      </c>
      <c r="AE65" s="529">
        <v>438</v>
      </c>
      <c r="AF65" s="529">
        <v>220</v>
      </c>
      <c r="AG65" s="529">
        <v>1524</v>
      </c>
      <c r="AH65" s="529">
        <v>423</v>
      </c>
      <c r="AI65" s="531">
        <v>276</v>
      </c>
      <c r="AJ65" s="515"/>
      <c r="AK65" s="241">
        <f t="shared" si="78"/>
        <v>27720</v>
      </c>
      <c r="AL65" s="241">
        <f t="shared" si="15"/>
        <v>28800</v>
      </c>
      <c r="AM65" s="241">
        <f t="shared" si="16"/>
        <v>22219</v>
      </c>
      <c r="AN65" s="241">
        <f t="shared" si="17"/>
        <v>18725.690000000002</v>
      </c>
      <c r="AO65" s="241">
        <f t="shared" si="18"/>
        <v>20572.5</v>
      </c>
      <c r="AP65" s="241">
        <f t="shared" si="19"/>
        <v>14553</v>
      </c>
      <c r="AQ65" s="241">
        <f t="shared" si="20"/>
        <v>14629.5</v>
      </c>
      <c r="AR65" s="241">
        <f t="shared" si="21"/>
        <v>36586.99</v>
      </c>
      <c r="AS65" s="241">
        <f t="shared" si="22"/>
        <v>5965.318181818182</v>
      </c>
      <c r="AT65" s="241">
        <f t="shared" si="23"/>
        <v>16637</v>
      </c>
      <c r="AU65" s="241">
        <f t="shared" si="24"/>
        <v>8220</v>
      </c>
      <c r="AV65" s="241">
        <f t="shared" si="25"/>
        <v>16145</v>
      </c>
      <c r="AW65" s="241">
        <f t="shared" si="26"/>
        <v>12568</v>
      </c>
      <c r="AX65" s="241">
        <f t="shared" si="27"/>
        <v>2341</v>
      </c>
      <c r="AY65" s="241">
        <f t="shared" si="28"/>
        <v>7427</v>
      </c>
      <c r="AZ65" s="241">
        <f t="shared" si="7"/>
        <v>7856</v>
      </c>
      <c r="BA65" s="241">
        <f t="shared" si="8"/>
        <v>15466</v>
      </c>
      <c r="BB65" s="241">
        <f t="shared" si="9"/>
        <v>10005</v>
      </c>
      <c r="BC65" s="241">
        <f t="shared" si="10"/>
        <v>14770</v>
      </c>
      <c r="BD65" s="241">
        <f t="shared" si="11"/>
        <v>8579</v>
      </c>
      <c r="BE65" s="241">
        <f t="shared" si="12"/>
        <v>10299</v>
      </c>
      <c r="BF65" s="241">
        <f t="shared" si="12"/>
        <v>6141</v>
      </c>
      <c r="BG65" s="241"/>
      <c r="BH65" s="241"/>
      <c r="BI65" s="324">
        <f t="shared" si="77"/>
        <v>1.32</v>
      </c>
      <c r="BJ65" s="324">
        <f t="shared" si="79"/>
        <v>1</v>
      </c>
      <c r="BK65" s="324">
        <f t="shared" si="80"/>
        <v>1</v>
      </c>
      <c r="BL65" s="324">
        <f t="shared" si="81"/>
        <v>0.89169952380952389</v>
      </c>
      <c r="BM65" s="324">
        <f t="shared" si="82"/>
        <v>0.97964285714285715</v>
      </c>
      <c r="BN65" s="324">
        <f t="shared" si="83"/>
        <v>0.69299999999999995</v>
      </c>
      <c r="BO65" s="324">
        <f t="shared" si="84"/>
        <v>0.69664285714285712</v>
      </c>
      <c r="BP65" s="324">
        <f t="shared" si="85"/>
        <v>1</v>
      </c>
      <c r="BQ65" s="324">
        <f t="shared" si="86"/>
        <v>0.28406277056277057</v>
      </c>
      <c r="BR65" s="324">
        <f t="shared" si="87"/>
        <v>0.79223809523809519</v>
      </c>
      <c r="BS65" s="324">
        <f t="shared" si="88"/>
        <v>0.3914285714285714</v>
      </c>
      <c r="BT65" s="324">
        <f t="shared" si="89"/>
        <v>0.76880952380952383</v>
      </c>
      <c r="BU65" s="324">
        <f t="shared" si="90"/>
        <v>0.59847619047619049</v>
      </c>
      <c r="BV65" s="324">
        <f t="shared" si="91"/>
        <v>0.11147619047619048</v>
      </c>
      <c r="BW65" s="324">
        <f t="shared" si="92"/>
        <v>0.35366666666666668</v>
      </c>
      <c r="BX65" s="324">
        <f t="shared" si="93"/>
        <v>0.37409523809523809</v>
      </c>
      <c r="BY65" s="324">
        <f t="shared" si="94"/>
        <v>0.73647619047619051</v>
      </c>
      <c r="BZ65" s="324">
        <f t="shared" si="95"/>
        <v>0.47642857142857142</v>
      </c>
      <c r="CA65" s="324">
        <f t="shared" si="96"/>
        <v>0.70333333333333337</v>
      </c>
      <c r="CB65" s="324">
        <f t="shared" si="97"/>
        <v>0.40852380952380951</v>
      </c>
      <c r="CC65" s="324">
        <f t="shared" si="98"/>
        <v>0.49042857142857144</v>
      </c>
      <c r="CD65" s="324">
        <f t="shared" si="49"/>
        <v>0.29242857142857143</v>
      </c>
      <c r="CK65" s="527" t="s">
        <v>1035</v>
      </c>
      <c r="CL65" s="530">
        <v>82</v>
      </c>
      <c r="CM65" s="529">
        <v>27</v>
      </c>
      <c r="CN65" s="529">
        <v>199</v>
      </c>
      <c r="CO65" s="529">
        <v>126</v>
      </c>
      <c r="CP65" s="529">
        <v>60</v>
      </c>
      <c r="CQ65" s="529">
        <v>115</v>
      </c>
      <c r="CR65" s="529">
        <v>17</v>
      </c>
      <c r="CS65" s="529">
        <v>56</v>
      </c>
      <c r="CT65" s="529">
        <v>12</v>
      </c>
      <c r="CU65" s="529">
        <v>21</v>
      </c>
      <c r="CV65" s="529">
        <v>94</v>
      </c>
      <c r="CW65" s="529">
        <v>8</v>
      </c>
      <c r="CX65" s="529">
        <v>78</v>
      </c>
      <c r="CY65" s="529">
        <v>41</v>
      </c>
      <c r="CZ65" s="529">
        <v>126</v>
      </c>
      <c r="DA65" s="529">
        <v>17</v>
      </c>
      <c r="DB65" s="529">
        <v>156</v>
      </c>
      <c r="DC65" s="531">
        <v>72</v>
      </c>
      <c r="DD65" s="323"/>
      <c r="DE65" s="137">
        <v>41907</v>
      </c>
      <c r="DF65" s="241">
        <f t="shared" si="50"/>
        <v>1672.1599999999999</v>
      </c>
      <c r="DG65" s="241">
        <f t="shared" si="64"/>
        <v>689.5</v>
      </c>
      <c r="DH65" s="241">
        <f t="shared" si="65"/>
        <v>5273</v>
      </c>
      <c r="DI65" s="241">
        <f t="shared" si="66"/>
        <v>2529</v>
      </c>
      <c r="DJ65" s="241">
        <f t="shared" si="67"/>
        <v>1179.5</v>
      </c>
      <c r="DK65" s="241">
        <f t="shared" si="68"/>
        <v>3689.181818181818</v>
      </c>
      <c r="DL65" s="241">
        <f t="shared" si="69"/>
        <v>485</v>
      </c>
      <c r="DM65" s="241">
        <f t="shared" si="70"/>
        <v>1515</v>
      </c>
      <c r="DN65" s="241">
        <f t="shared" si="71"/>
        <v>426</v>
      </c>
      <c r="DO65" s="241">
        <f t="shared" si="72"/>
        <v>878</v>
      </c>
      <c r="DP65" s="241">
        <f t="shared" si="73"/>
        <v>1493</v>
      </c>
      <c r="DQ65" s="241">
        <f t="shared" si="74"/>
        <v>511</v>
      </c>
      <c r="DR65" s="241">
        <f t="shared" si="75"/>
        <v>1230</v>
      </c>
      <c r="DS65" s="241">
        <f t="shared" si="76"/>
        <v>371</v>
      </c>
    </row>
    <row r="66" spans="1:123" x14ac:dyDescent="0.2">
      <c r="A66" s="585" t="s">
        <v>1036</v>
      </c>
      <c r="B66" s="586">
        <v>6020</v>
      </c>
      <c r="C66" s="597">
        <v>266</v>
      </c>
      <c r="D66" s="597">
        <v>771</v>
      </c>
      <c r="E66" s="597">
        <v>148</v>
      </c>
      <c r="F66" s="597">
        <v>6</v>
      </c>
      <c r="G66" s="597">
        <v>10</v>
      </c>
      <c r="H66" s="597">
        <v>5</v>
      </c>
      <c r="I66" s="597">
        <v>0</v>
      </c>
      <c r="J66" s="587">
        <v>6</v>
      </c>
      <c r="K66" s="502"/>
      <c r="L66" s="502"/>
      <c r="M66" s="527" t="s">
        <v>1036</v>
      </c>
      <c r="N66" s="530">
        <v>1014</v>
      </c>
      <c r="O66" s="529">
        <v>828</v>
      </c>
      <c r="P66" s="529">
        <v>2272</v>
      </c>
      <c r="Q66" s="529">
        <v>689</v>
      </c>
      <c r="R66" s="529">
        <v>720</v>
      </c>
      <c r="S66" s="529">
        <v>521</v>
      </c>
      <c r="T66" s="529">
        <v>911</v>
      </c>
      <c r="U66" s="529">
        <v>2328</v>
      </c>
      <c r="V66" s="529">
        <v>313</v>
      </c>
      <c r="W66" s="529">
        <v>1023</v>
      </c>
      <c r="X66" s="529">
        <v>289</v>
      </c>
      <c r="Y66" s="529">
        <v>630</v>
      </c>
      <c r="Z66" s="529">
        <v>624</v>
      </c>
      <c r="AA66" s="529">
        <v>142</v>
      </c>
      <c r="AB66" s="529">
        <v>197</v>
      </c>
      <c r="AC66" s="529">
        <v>532</v>
      </c>
      <c r="AD66" s="529">
        <v>1541</v>
      </c>
      <c r="AE66" s="529">
        <v>282</v>
      </c>
      <c r="AF66" s="529">
        <v>178</v>
      </c>
      <c r="AG66" s="529">
        <v>1240</v>
      </c>
      <c r="AH66" s="529">
        <v>1138</v>
      </c>
      <c r="AI66" s="531">
        <v>409</v>
      </c>
      <c r="AJ66" s="515"/>
      <c r="AK66" s="241">
        <f t="shared" si="78"/>
        <v>28734</v>
      </c>
      <c r="AL66" s="241">
        <f t="shared" si="15"/>
        <v>29628</v>
      </c>
      <c r="AM66" s="241">
        <f t="shared" si="16"/>
        <v>24491</v>
      </c>
      <c r="AN66" s="241">
        <f t="shared" si="17"/>
        <v>19414.690000000002</v>
      </c>
      <c r="AO66" s="241">
        <f t="shared" si="18"/>
        <v>21292.5</v>
      </c>
      <c r="AP66" s="241">
        <f t="shared" si="19"/>
        <v>15074</v>
      </c>
      <c r="AQ66" s="241">
        <f t="shared" si="20"/>
        <v>15540.5</v>
      </c>
      <c r="AR66" s="241">
        <f t="shared" si="21"/>
        <v>38914.99</v>
      </c>
      <c r="AS66" s="241">
        <f t="shared" si="22"/>
        <v>6278.318181818182</v>
      </c>
      <c r="AT66" s="241">
        <f t="shared" si="23"/>
        <v>17660</v>
      </c>
      <c r="AU66" s="241">
        <f t="shared" si="24"/>
        <v>8509</v>
      </c>
      <c r="AV66" s="241">
        <f t="shared" si="25"/>
        <v>16775</v>
      </c>
      <c r="AW66" s="241">
        <f t="shared" si="26"/>
        <v>13192</v>
      </c>
      <c r="AX66" s="241">
        <f t="shared" si="27"/>
        <v>2483</v>
      </c>
      <c r="AY66" s="241">
        <f t="shared" si="28"/>
        <v>7624</v>
      </c>
      <c r="AZ66" s="241">
        <f t="shared" si="7"/>
        <v>8388</v>
      </c>
      <c r="BA66" s="241">
        <f t="shared" si="8"/>
        <v>17007</v>
      </c>
      <c r="BB66" s="241">
        <f t="shared" si="9"/>
        <v>10287</v>
      </c>
      <c r="BC66" s="241">
        <f t="shared" si="10"/>
        <v>14948</v>
      </c>
      <c r="BD66" s="241">
        <f t="shared" si="11"/>
        <v>9819</v>
      </c>
      <c r="BE66" s="241">
        <f t="shared" si="12"/>
        <v>11437</v>
      </c>
      <c r="BF66" s="241">
        <f t="shared" si="12"/>
        <v>6550</v>
      </c>
      <c r="BG66" s="241"/>
      <c r="BH66" s="241"/>
      <c r="BI66" s="324">
        <f t="shared" si="77"/>
        <v>1.3682857142857143</v>
      </c>
      <c r="BJ66" s="324">
        <f t="shared" si="79"/>
        <v>1</v>
      </c>
      <c r="BK66" s="324">
        <f t="shared" si="80"/>
        <v>1</v>
      </c>
      <c r="BL66" s="324">
        <f t="shared" si="81"/>
        <v>0.92450904761904773</v>
      </c>
      <c r="BM66" s="324">
        <f t="shared" si="82"/>
        <v>1</v>
      </c>
      <c r="BN66" s="324">
        <f t="shared" si="83"/>
        <v>0.71780952380952379</v>
      </c>
      <c r="BO66" s="324">
        <f t="shared" si="84"/>
        <v>0.74002380952380953</v>
      </c>
      <c r="BP66" s="324">
        <f t="shared" si="85"/>
        <v>1</v>
      </c>
      <c r="BQ66" s="324">
        <f t="shared" si="86"/>
        <v>0.29896753246753249</v>
      </c>
      <c r="BR66" s="324">
        <f t="shared" si="87"/>
        <v>0.84095238095238101</v>
      </c>
      <c r="BS66" s="324">
        <f t="shared" si="88"/>
        <v>0.40519047619047621</v>
      </c>
      <c r="BT66" s="324">
        <f t="shared" si="89"/>
        <v>0.79880952380952386</v>
      </c>
      <c r="BU66" s="324">
        <f t="shared" si="90"/>
        <v>0.62819047619047619</v>
      </c>
      <c r="BV66" s="324">
        <f t="shared" si="91"/>
        <v>0.11823809523809524</v>
      </c>
      <c r="BW66" s="324">
        <f t="shared" si="92"/>
        <v>0.36304761904761906</v>
      </c>
      <c r="BX66" s="324">
        <f t="shared" si="93"/>
        <v>0.39942857142857141</v>
      </c>
      <c r="BY66" s="324">
        <f t="shared" si="94"/>
        <v>0.80985714285714283</v>
      </c>
      <c r="BZ66" s="324">
        <f t="shared" si="95"/>
        <v>0.48985714285714288</v>
      </c>
      <c r="CA66" s="324">
        <f t="shared" si="96"/>
        <v>0.71180952380952378</v>
      </c>
      <c r="CB66" s="324">
        <f t="shared" si="97"/>
        <v>0.46757142857142858</v>
      </c>
      <c r="CC66" s="324">
        <f t="shared" si="98"/>
        <v>0.54461904761904767</v>
      </c>
      <c r="CD66" s="324">
        <f t="shared" si="49"/>
        <v>0.31190476190476191</v>
      </c>
      <c r="CK66" s="527" t="s">
        <v>1036</v>
      </c>
      <c r="CL66" s="530">
        <v>65</v>
      </c>
      <c r="CM66" s="529">
        <v>39</v>
      </c>
      <c r="CN66" s="529">
        <v>208</v>
      </c>
      <c r="CO66" s="529">
        <v>150</v>
      </c>
      <c r="CP66" s="529">
        <v>54</v>
      </c>
      <c r="CQ66" s="529">
        <v>147</v>
      </c>
      <c r="CR66" s="529">
        <v>26</v>
      </c>
      <c r="CS66" s="529">
        <v>48</v>
      </c>
      <c r="CT66" s="529">
        <v>16</v>
      </c>
      <c r="CU66" s="529">
        <v>23</v>
      </c>
      <c r="CV66" s="529">
        <v>106</v>
      </c>
      <c r="CW66" s="529">
        <v>6</v>
      </c>
      <c r="CX66" s="529">
        <v>100</v>
      </c>
      <c r="CY66" s="529">
        <v>39</v>
      </c>
      <c r="CZ66" s="529">
        <v>75</v>
      </c>
      <c r="DA66" s="529">
        <v>14</v>
      </c>
      <c r="DB66" s="529">
        <v>176</v>
      </c>
      <c r="DC66" s="531">
        <v>80</v>
      </c>
      <c r="DD66" s="323"/>
      <c r="DE66" s="137">
        <v>41908</v>
      </c>
      <c r="DF66" s="241">
        <f t="shared" si="50"/>
        <v>1737.1599999999999</v>
      </c>
      <c r="DG66" s="241">
        <f t="shared" si="64"/>
        <v>728.5</v>
      </c>
      <c r="DH66" s="241">
        <f t="shared" si="65"/>
        <v>5481</v>
      </c>
      <c r="DI66" s="241">
        <f t="shared" si="66"/>
        <v>2679</v>
      </c>
      <c r="DJ66" s="241">
        <f t="shared" si="67"/>
        <v>1233.5</v>
      </c>
      <c r="DK66" s="241">
        <f t="shared" si="68"/>
        <v>3836.181818181818</v>
      </c>
      <c r="DL66" s="241">
        <f t="shared" si="69"/>
        <v>511</v>
      </c>
      <c r="DM66" s="241">
        <f t="shared" si="70"/>
        <v>1563</v>
      </c>
      <c r="DN66" s="241">
        <f t="shared" si="71"/>
        <v>442</v>
      </c>
      <c r="DO66" s="241">
        <f t="shared" si="72"/>
        <v>901</v>
      </c>
      <c r="DP66" s="241">
        <f t="shared" si="73"/>
        <v>1599</v>
      </c>
      <c r="DQ66" s="241">
        <f t="shared" si="74"/>
        <v>517</v>
      </c>
      <c r="DR66" s="241">
        <f t="shared" si="75"/>
        <v>1330</v>
      </c>
      <c r="DS66" s="241">
        <f t="shared" si="76"/>
        <v>410</v>
      </c>
    </row>
    <row r="67" spans="1:123" x14ac:dyDescent="0.2">
      <c r="A67" s="585" t="s">
        <v>1037</v>
      </c>
      <c r="B67" s="586">
        <v>14741</v>
      </c>
      <c r="C67" s="597">
        <v>519</v>
      </c>
      <c r="D67" s="597">
        <v>1201</v>
      </c>
      <c r="E67" s="597">
        <v>140</v>
      </c>
      <c r="F67" s="597">
        <v>8</v>
      </c>
      <c r="G67" s="597">
        <v>8</v>
      </c>
      <c r="H67" s="597">
        <v>7</v>
      </c>
      <c r="I67" s="597">
        <v>0</v>
      </c>
      <c r="J67" s="587">
        <v>0</v>
      </c>
      <c r="K67" s="502"/>
      <c r="L67" s="502"/>
      <c r="M67" s="527" t="s">
        <v>1037</v>
      </c>
      <c r="N67" s="530">
        <v>1188</v>
      </c>
      <c r="O67" s="529">
        <v>2252</v>
      </c>
      <c r="P67" s="529">
        <v>996</v>
      </c>
      <c r="Q67" s="529">
        <v>749</v>
      </c>
      <c r="R67" s="529">
        <v>632</v>
      </c>
      <c r="S67" s="529">
        <v>634</v>
      </c>
      <c r="T67" s="529">
        <v>935</v>
      </c>
      <c r="U67" s="529">
        <v>1766</v>
      </c>
      <c r="V67" s="529">
        <v>330</v>
      </c>
      <c r="W67" s="529">
        <v>852</v>
      </c>
      <c r="X67" s="529">
        <v>239</v>
      </c>
      <c r="Y67" s="529">
        <v>389</v>
      </c>
      <c r="Z67" s="529">
        <v>747</v>
      </c>
      <c r="AA67" s="529">
        <v>131</v>
      </c>
      <c r="AB67" s="529">
        <v>275</v>
      </c>
      <c r="AC67" s="529">
        <v>654</v>
      </c>
      <c r="AD67" s="529">
        <v>1841</v>
      </c>
      <c r="AE67" s="529">
        <v>329</v>
      </c>
      <c r="AF67" s="529">
        <v>292</v>
      </c>
      <c r="AG67" s="529">
        <v>761</v>
      </c>
      <c r="AH67" s="529">
        <v>620</v>
      </c>
      <c r="AI67" s="531">
        <v>123</v>
      </c>
      <c r="AJ67" s="515"/>
      <c r="AK67" s="241">
        <f t="shared" si="78"/>
        <v>29922</v>
      </c>
      <c r="AL67" s="241">
        <f t="shared" si="15"/>
        <v>31880</v>
      </c>
      <c r="AM67" s="241">
        <f t="shared" si="16"/>
        <v>25487</v>
      </c>
      <c r="AN67" s="241">
        <f t="shared" si="17"/>
        <v>20163.690000000002</v>
      </c>
      <c r="AO67" s="241">
        <f t="shared" si="18"/>
        <v>21924.5</v>
      </c>
      <c r="AP67" s="241">
        <f t="shared" si="19"/>
        <v>15708</v>
      </c>
      <c r="AQ67" s="241">
        <f t="shared" si="20"/>
        <v>16475.5</v>
      </c>
      <c r="AR67" s="241">
        <f t="shared" si="21"/>
        <v>40680.99</v>
      </c>
      <c r="AS67" s="241">
        <f t="shared" si="22"/>
        <v>6608.318181818182</v>
      </c>
      <c r="AT67" s="241">
        <f t="shared" si="23"/>
        <v>18512</v>
      </c>
      <c r="AU67" s="241">
        <f t="shared" si="24"/>
        <v>8748</v>
      </c>
      <c r="AV67" s="241">
        <f t="shared" si="25"/>
        <v>17164</v>
      </c>
      <c r="AW67" s="241">
        <f t="shared" si="26"/>
        <v>13939</v>
      </c>
      <c r="AX67" s="241">
        <f t="shared" si="27"/>
        <v>2614</v>
      </c>
      <c r="AY67" s="241">
        <f t="shared" si="28"/>
        <v>7899</v>
      </c>
      <c r="AZ67" s="241">
        <f t="shared" si="7"/>
        <v>9042</v>
      </c>
      <c r="BA67" s="241">
        <f t="shared" si="8"/>
        <v>18848</v>
      </c>
      <c r="BB67" s="241">
        <f t="shared" si="9"/>
        <v>10616</v>
      </c>
      <c r="BC67" s="241">
        <f t="shared" si="10"/>
        <v>15240</v>
      </c>
      <c r="BD67" s="241">
        <f t="shared" si="11"/>
        <v>10580</v>
      </c>
      <c r="BE67" s="241">
        <f t="shared" si="12"/>
        <v>12057</v>
      </c>
      <c r="BF67" s="241">
        <f t="shared" si="12"/>
        <v>6673</v>
      </c>
      <c r="BG67" s="241"/>
      <c r="BH67" s="241"/>
      <c r="BI67" s="324">
        <f t="shared" si="77"/>
        <v>1.4248571428571428</v>
      </c>
      <c r="BJ67" s="324">
        <f t="shared" si="79"/>
        <v>1</v>
      </c>
      <c r="BK67" s="324">
        <f t="shared" si="80"/>
        <v>1</v>
      </c>
      <c r="BL67" s="324">
        <f t="shared" si="81"/>
        <v>0.96017571428571435</v>
      </c>
      <c r="BM67" s="324">
        <f t="shared" si="82"/>
        <v>1</v>
      </c>
      <c r="BN67" s="324">
        <f t="shared" si="83"/>
        <v>0.748</v>
      </c>
      <c r="BO67" s="324">
        <f t="shared" si="84"/>
        <v>0.78454761904761905</v>
      </c>
      <c r="BP67" s="324">
        <f t="shared" si="85"/>
        <v>1</v>
      </c>
      <c r="BQ67" s="324">
        <f t="shared" si="86"/>
        <v>0.31468181818181817</v>
      </c>
      <c r="BR67" s="324">
        <f t="shared" si="87"/>
        <v>0.88152380952380949</v>
      </c>
      <c r="BS67" s="324">
        <f t="shared" si="88"/>
        <v>0.41657142857142859</v>
      </c>
      <c r="BT67" s="324">
        <f t="shared" si="89"/>
        <v>0.81733333333333336</v>
      </c>
      <c r="BU67" s="324">
        <f t="shared" si="90"/>
        <v>0.66376190476190478</v>
      </c>
      <c r="BV67" s="324">
        <f t="shared" si="91"/>
        <v>0.12447619047619048</v>
      </c>
      <c r="BW67" s="324">
        <f t="shared" si="92"/>
        <v>0.37614285714285717</v>
      </c>
      <c r="BX67" s="324">
        <f t="shared" si="93"/>
        <v>0.43057142857142855</v>
      </c>
      <c r="BY67" s="324">
        <f t="shared" si="94"/>
        <v>0.8975238095238095</v>
      </c>
      <c r="BZ67" s="324">
        <f t="shared" si="95"/>
        <v>0.50552380952380949</v>
      </c>
      <c r="CA67" s="324">
        <f t="shared" si="96"/>
        <v>0.72571428571428576</v>
      </c>
      <c r="CB67" s="324">
        <f t="shared" si="97"/>
        <v>0.50380952380952382</v>
      </c>
      <c r="CC67" s="324">
        <f t="shared" si="98"/>
        <v>0.57414285714285718</v>
      </c>
      <c r="CD67" s="324">
        <f t="shared" si="49"/>
        <v>0.31776190476190475</v>
      </c>
      <c r="CK67" s="527" t="s">
        <v>1037</v>
      </c>
      <c r="CL67" s="530">
        <v>68</v>
      </c>
      <c r="CM67" s="529">
        <v>38</v>
      </c>
      <c r="CN67" s="529">
        <v>197</v>
      </c>
      <c r="CO67" s="529">
        <v>182</v>
      </c>
      <c r="CP67" s="529">
        <v>69</v>
      </c>
      <c r="CQ67" s="529">
        <v>112</v>
      </c>
      <c r="CR67" s="529">
        <v>21</v>
      </c>
      <c r="CS67" s="529">
        <v>58</v>
      </c>
      <c r="CT67" s="529">
        <v>5</v>
      </c>
      <c r="CU67" s="529">
        <v>31</v>
      </c>
      <c r="CV67" s="529">
        <v>114</v>
      </c>
      <c r="CW67" s="529">
        <v>9</v>
      </c>
      <c r="CX67" s="529">
        <v>108</v>
      </c>
      <c r="CY67" s="529">
        <v>38</v>
      </c>
      <c r="CZ67" s="529">
        <v>122</v>
      </c>
      <c r="DA67" s="529">
        <v>26</v>
      </c>
      <c r="DB67" s="529">
        <v>141</v>
      </c>
      <c r="DC67" s="531">
        <v>31</v>
      </c>
      <c r="DD67" s="323"/>
      <c r="DE67" s="137">
        <v>41909</v>
      </c>
      <c r="DF67" s="241">
        <f t="shared" si="50"/>
        <v>1805.1599999999999</v>
      </c>
      <c r="DG67" s="241">
        <f t="shared" si="64"/>
        <v>766.5</v>
      </c>
      <c r="DH67" s="241">
        <f t="shared" si="65"/>
        <v>5678</v>
      </c>
      <c r="DI67" s="241">
        <f t="shared" si="66"/>
        <v>2861</v>
      </c>
      <c r="DJ67" s="241">
        <f t="shared" si="67"/>
        <v>1302.5</v>
      </c>
      <c r="DK67" s="241">
        <f t="shared" si="68"/>
        <v>3948.181818181818</v>
      </c>
      <c r="DL67" s="241">
        <f t="shared" si="69"/>
        <v>532</v>
      </c>
      <c r="DM67" s="241">
        <f t="shared" si="70"/>
        <v>1621</v>
      </c>
      <c r="DN67" s="241">
        <f t="shared" si="71"/>
        <v>447</v>
      </c>
      <c r="DO67" s="241">
        <f t="shared" si="72"/>
        <v>932</v>
      </c>
      <c r="DP67" s="241">
        <f t="shared" si="73"/>
        <v>1713</v>
      </c>
      <c r="DQ67" s="241">
        <f t="shared" si="74"/>
        <v>526</v>
      </c>
      <c r="DR67" s="241">
        <f t="shared" si="75"/>
        <v>1438</v>
      </c>
      <c r="DS67" s="241">
        <f t="shared" si="76"/>
        <v>448</v>
      </c>
    </row>
    <row r="68" spans="1:123" x14ac:dyDescent="0.2">
      <c r="A68" s="585" t="s">
        <v>1038</v>
      </c>
      <c r="B68" s="586">
        <v>12979</v>
      </c>
      <c r="C68" s="597">
        <v>738</v>
      </c>
      <c r="D68" s="597">
        <v>1455</v>
      </c>
      <c r="E68" s="597">
        <v>201</v>
      </c>
      <c r="F68" s="597">
        <v>7</v>
      </c>
      <c r="G68" s="597">
        <v>8</v>
      </c>
      <c r="H68" s="597">
        <v>24</v>
      </c>
      <c r="I68" s="597">
        <v>7</v>
      </c>
      <c r="J68" s="587">
        <v>6</v>
      </c>
      <c r="K68" s="502"/>
      <c r="L68" s="502"/>
      <c r="M68" s="527" t="s">
        <v>1038</v>
      </c>
      <c r="N68" s="530">
        <v>1377</v>
      </c>
      <c r="O68" s="529">
        <v>4884</v>
      </c>
      <c r="P68" s="529">
        <v>1056</v>
      </c>
      <c r="Q68" s="529">
        <v>775</v>
      </c>
      <c r="R68" s="529">
        <v>768</v>
      </c>
      <c r="S68" s="529">
        <v>428</v>
      </c>
      <c r="T68" s="529">
        <v>841</v>
      </c>
      <c r="U68" s="529">
        <v>747</v>
      </c>
      <c r="V68" s="529">
        <v>256</v>
      </c>
      <c r="W68" s="529">
        <v>934</v>
      </c>
      <c r="X68" s="529">
        <v>283</v>
      </c>
      <c r="Y68" s="529">
        <v>430</v>
      </c>
      <c r="Z68" s="529">
        <v>625</v>
      </c>
      <c r="AA68" s="529">
        <v>192</v>
      </c>
      <c r="AB68" s="529">
        <v>319</v>
      </c>
      <c r="AC68" s="529">
        <v>1025</v>
      </c>
      <c r="AD68" s="529">
        <v>1945</v>
      </c>
      <c r="AE68" s="529">
        <v>441</v>
      </c>
      <c r="AF68" s="529">
        <v>371</v>
      </c>
      <c r="AG68" s="529">
        <v>1007</v>
      </c>
      <c r="AH68" s="529">
        <v>608</v>
      </c>
      <c r="AI68" s="531">
        <v>210</v>
      </c>
      <c r="AJ68" s="515"/>
      <c r="AK68" s="241">
        <f t="shared" si="78"/>
        <v>31299</v>
      </c>
      <c r="AL68" s="241">
        <f t="shared" si="15"/>
        <v>36764</v>
      </c>
      <c r="AM68" s="241">
        <f t="shared" si="16"/>
        <v>26543</v>
      </c>
      <c r="AN68" s="241">
        <f t="shared" si="17"/>
        <v>20938.690000000002</v>
      </c>
      <c r="AO68" s="241">
        <f t="shared" si="18"/>
        <v>22692.5</v>
      </c>
      <c r="AP68" s="241">
        <f t="shared" si="19"/>
        <v>16136</v>
      </c>
      <c r="AQ68" s="241">
        <f t="shared" si="20"/>
        <v>17316.5</v>
      </c>
      <c r="AR68" s="241">
        <f t="shared" si="21"/>
        <v>41427.99</v>
      </c>
      <c r="AS68" s="241">
        <f t="shared" si="22"/>
        <v>6864.318181818182</v>
      </c>
      <c r="AT68" s="241">
        <f t="shared" si="23"/>
        <v>19446</v>
      </c>
      <c r="AU68" s="241">
        <f t="shared" si="24"/>
        <v>9031</v>
      </c>
      <c r="AV68" s="241">
        <f t="shared" si="25"/>
        <v>17594</v>
      </c>
      <c r="AW68" s="241">
        <f t="shared" si="26"/>
        <v>14564</v>
      </c>
      <c r="AX68" s="241">
        <f t="shared" si="27"/>
        <v>2806</v>
      </c>
      <c r="AY68" s="241">
        <f t="shared" si="28"/>
        <v>8218</v>
      </c>
      <c r="AZ68" s="241">
        <f t="shared" si="7"/>
        <v>10067</v>
      </c>
      <c r="BA68" s="241">
        <f t="shared" si="8"/>
        <v>20793</v>
      </c>
      <c r="BB68" s="241">
        <f t="shared" si="9"/>
        <v>11057</v>
      </c>
      <c r="BC68" s="241">
        <f t="shared" si="10"/>
        <v>15611</v>
      </c>
      <c r="BD68" s="241">
        <f t="shared" si="11"/>
        <v>11587</v>
      </c>
      <c r="BE68" s="241">
        <f t="shared" si="12"/>
        <v>12665</v>
      </c>
      <c r="BF68" s="241">
        <f t="shared" si="12"/>
        <v>6883</v>
      </c>
      <c r="BG68" s="241"/>
      <c r="BH68" s="241"/>
      <c r="BI68" s="324">
        <f t="shared" si="77"/>
        <v>1.4904285714285714</v>
      </c>
      <c r="BJ68" s="324">
        <f t="shared" si="79"/>
        <v>1</v>
      </c>
      <c r="BK68" s="324">
        <f t="shared" si="80"/>
        <v>1</v>
      </c>
      <c r="BL68" s="324">
        <f t="shared" si="81"/>
        <v>0.99708047619047635</v>
      </c>
      <c r="BM68" s="324">
        <f t="shared" si="82"/>
        <v>1</v>
      </c>
      <c r="BN68" s="324">
        <f t="shared" si="83"/>
        <v>0.76838095238095239</v>
      </c>
      <c r="BO68" s="324">
        <f t="shared" si="84"/>
        <v>0.82459523809523805</v>
      </c>
      <c r="BP68" s="324">
        <f t="shared" si="85"/>
        <v>1</v>
      </c>
      <c r="BQ68" s="324">
        <f t="shared" si="86"/>
        <v>0.32687229437229437</v>
      </c>
      <c r="BR68" s="324">
        <f t="shared" si="87"/>
        <v>0.92600000000000005</v>
      </c>
      <c r="BS68" s="324">
        <f t="shared" si="88"/>
        <v>0.43004761904761907</v>
      </c>
      <c r="BT68" s="324">
        <f t="shared" si="89"/>
        <v>0.83780952380952378</v>
      </c>
      <c r="BU68" s="324">
        <f t="shared" si="90"/>
        <v>0.69352380952380954</v>
      </c>
      <c r="BV68" s="324">
        <f t="shared" si="91"/>
        <v>0.13361904761904761</v>
      </c>
      <c r="BW68" s="324">
        <f t="shared" si="92"/>
        <v>0.39133333333333331</v>
      </c>
      <c r="BX68" s="324">
        <f t="shared" si="93"/>
        <v>0.47938095238095241</v>
      </c>
      <c r="BY68" s="324">
        <f t="shared" si="94"/>
        <v>0.9901428571428571</v>
      </c>
      <c r="BZ68" s="324">
        <f t="shared" si="95"/>
        <v>0.52652380952380951</v>
      </c>
      <c r="CA68" s="324">
        <f t="shared" si="96"/>
        <v>0.74338095238095236</v>
      </c>
      <c r="CB68" s="324">
        <f t="shared" si="97"/>
        <v>0.55176190476190479</v>
      </c>
      <c r="CC68" s="324">
        <f t="shared" si="98"/>
        <v>0.60309523809523813</v>
      </c>
      <c r="CD68" s="324">
        <f t="shared" si="49"/>
        <v>0.32776190476190475</v>
      </c>
      <c r="CK68" s="527" t="s">
        <v>1038</v>
      </c>
      <c r="CL68" s="530">
        <v>73</v>
      </c>
      <c r="CM68" s="529">
        <v>30</v>
      </c>
      <c r="CN68" s="529">
        <v>179</v>
      </c>
      <c r="CO68" s="529">
        <v>99</v>
      </c>
      <c r="CP68" s="529">
        <v>9</v>
      </c>
      <c r="CQ68" s="529">
        <v>82</v>
      </c>
      <c r="CR68" s="529">
        <v>12</v>
      </c>
      <c r="CS68" s="529">
        <v>64</v>
      </c>
      <c r="CT68" s="529">
        <v>11</v>
      </c>
      <c r="CU68" s="529">
        <v>33</v>
      </c>
      <c r="CV68" s="529">
        <v>119</v>
      </c>
      <c r="CW68" s="529">
        <v>7</v>
      </c>
      <c r="CX68" s="529">
        <v>75</v>
      </c>
      <c r="CY68" s="529">
        <v>68</v>
      </c>
      <c r="CZ68" s="529">
        <v>116</v>
      </c>
      <c r="DA68" s="529">
        <v>23</v>
      </c>
      <c r="DB68" s="529">
        <v>228</v>
      </c>
      <c r="DC68" s="531">
        <v>34</v>
      </c>
      <c r="DD68" s="323"/>
      <c r="DE68" s="137">
        <v>41910</v>
      </c>
      <c r="DF68" s="241">
        <f t="shared" si="50"/>
        <v>1878.1599999999999</v>
      </c>
      <c r="DG68" s="241">
        <f t="shared" si="64"/>
        <v>796.5</v>
      </c>
      <c r="DH68" s="241">
        <f t="shared" si="65"/>
        <v>5857</v>
      </c>
      <c r="DI68" s="241">
        <f t="shared" si="66"/>
        <v>2960</v>
      </c>
      <c r="DJ68" s="241">
        <f t="shared" si="67"/>
        <v>1311.5</v>
      </c>
      <c r="DK68" s="241">
        <f t="shared" si="68"/>
        <v>4030.181818181818</v>
      </c>
      <c r="DL68" s="241">
        <f t="shared" si="69"/>
        <v>544</v>
      </c>
      <c r="DM68" s="241">
        <f t="shared" si="70"/>
        <v>1685</v>
      </c>
      <c r="DN68" s="241">
        <f t="shared" si="71"/>
        <v>458</v>
      </c>
      <c r="DO68" s="241">
        <f t="shared" si="72"/>
        <v>965</v>
      </c>
      <c r="DP68" s="241">
        <f t="shared" si="73"/>
        <v>1832</v>
      </c>
      <c r="DQ68" s="241">
        <f t="shared" si="74"/>
        <v>533</v>
      </c>
      <c r="DR68" s="241">
        <f t="shared" si="75"/>
        <v>1513</v>
      </c>
      <c r="DS68" s="241">
        <f t="shared" si="76"/>
        <v>516</v>
      </c>
    </row>
    <row r="69" spans="1:123" x14ac:dyDescent="0.2">
      <c r="A69" s="585" t="s">
        <v>1039</v>
      </c>
      <c r="B69" s="586">
        <v>3874</v>
      </c>
      <c r="C69" s="597">
        <v>246</v>
      </c>
      <c r="D69" s="597">
        <v>815</v>
      </c>
      <c r="E69" s="597">
        <v>149</v>
      </c>
      <c r="F69" s="597">
        <v>4</v>
      </c>
      <c r="G69" s="597">
        <v>4</v>
      </c>
      <c r="H69" s="597">
        <v>10</v>
      </c>
      <c r="I69" s="597">
        <v>0</v>
      </c>
      <c r="J69" s="587">
        <v>6</v>
      </c>
      <c r="K69" s="502"/>
      <c r="L69" s="502"/>
      <c r="M69" s="527" t="s">
        <v>1039</v>
      </c>
      <c r="N69" s="530">
        <v>1313</v>
      </c>
      <c r="O69" s="529">
        <v>1081</v>
      </c>
      <c r="P69" s="529">
        <v>1170</v>
      </c>
      <c r="Q69" s="529">
        <v>728</v>
      </c>
      <c r="R69" s="529">
        <v>760</v>
      </c>
      <c r="S69" s="529">
        <v>462</v>
      </c>
      <c r="T69" s="529">
        <v>735.01</v>
      </c>
      <c r="U69" s="529">
        <v>1082</v>
      </c>
      <c r="V69" s="529">
        <v>456</v>
      </c>
      <c r="W69" s="529">
        <v>116</v>
      </c>
      <c r="X69" s="529">
        <v>209</v>
      </c>
      <c r="Y69" s="529">
        <v>459</v>
      </c>
      <c r="Z69" s="529">
        <v>282</v>
      </c>
      <c r="AA69" s="529">
        <v>256</v>
      </c>
      <c r="AB69" s="529">
        <v>303</v>
      </c>
      <c r="AC69" s="529">
        <v>1076</v>
      </c>
      <c r="AD69" s="529">
        <v>1055</v>
      </c>
      <c r="AE69" s="529">
        <v>518</v>
      </c>
      <c r="AF69" s="529">
        <v>656</v>
      </c>
      <c r="AG69" s="529">
        <v>2690</v>
      </c>
      <c r="AH69" s="529">
        <v>745</v>
      </c>
      <c r="AI69" s="531">
        <v>169</v>
      </c>
      <c r="AJ69" s="515"/>
      <c r="AK69" s="241">
        <f t="shared" si="78"/>
        <v>32612</v>
      </c>
      <c r="AL69" s="241">
        <f t="shared" si="15"/>
        <v>37845</v>
      </c>
      <c r="AM69" s="241">
        <f t="shared" si="16"/>
        <v>27713</v>
      </c>
      <c r="AN69" s="241">
        <f t="shared" si="17"/>
        <v>21666.690000000002</v>
      </c>
      <c r="AO69" s="241">
        <f t="shared" si="18"/>
        <v>23452.5</v>
      </c>
      <c r="AP69" s="241">
        <f t="shared" si="19"/>
        <v>16598</v>
      </c>
      <c r="AQ69" s="241">
        <f t="shared" si="20"/>
        <v>18051.509999999998</v>
      </c>
      <c r="AR69" s="241">
        <f t="shared" si="21"/>
        <v>42509.99</v>
      </c>
      <c r="AS69" s="241">
        <f t="shared" si="22"/>
        <v>7320.318181818182</v>
      </c>
      <c r="AT69" s="241">
        <f t="shared" si="23"/>
        <v>19562</v>
      </c>
      <c r="AU69" s="241">
        <f t="shared" si="24"/>
        <v>9240</v>
      </c>
      <c r="AV69" s="241">
        <f t="shared" si="25"/>
        <v>18053</v>
      </c>
      <c r="AW69" s="241">
        <f t="shared" si="26"/>
        <v>14846</v>
      </c>
      <c r="AX69" s="241">
        <f t="shared" si="27"/>
        <v>3062</v>
      </c>
      <c r="AY69" s="241">
        <f t="shared" si="28"/>
        <v>8521</v>
      </c>
      <c r="AZ69" s="241">
        <f t="shared" si="7"/>
        <v>11143</v>
      </c>
      <c r="BA69" s="241">
        <f t="shared" si="8"/>
        <v>21848</v>
      </c>
      <c r="BB69" s="241">
        <f t="shared" si="9"/>
        <v>11575</v>
      </c>
      <c r="BC69" s="241">
        <f t="shared" si="10"/>
        <v>16267</v>
      </c>
      <c r="BD69" s="241">
        <f t="shared" si="11"/>
        <v>14277</v>
      </c>
      <c r="BE69" s="241">
        <f t="shared" si="12"/>
        <v>13410</v>
      </c>
      <c r="BF69" s="241">
        <f t="shared" si="12"/>
        <v>7052</v>
      </c>
      <c r="BG69" s="241"/>
      <c r="BH69" s="241"/>
      <c r="BI69" s="324">
        <f t="shared" si="77"/>
        <v>1.5529523809523809</v>
      </c>
      <c r="BJ69" s="324">
        <f t="shared" si="79"/>
        <v>1</v>
      </c>
      <c r="BK69" s="324">
        <f t="shared" si="80"/>
        <v>1</v>
      </c>
      <c r="BL69" s="324">
        <f t="shared" si="81"/>
        <v>1</v>
      </c>
      <c r="BM69" s="324">
        <f t="shared" si="82"/>
        <v>1</v>
      </c>
      <c r="BN69" s="324">
        <f t="shared" si="83"/>
        <v>0.79038095238095241</v>
      </c>
      <c r="BO69" s="324">
        <f t="shared" si="84"/>
        <v>0.85959571428571424</v>
      </c>
      <c r="BP69" s="324">
        <f t="shared" si="85"/>
        <v>1</v>
      </c>
      <c r="BQ69" s="324">
        <f t="shared" si="86"/>
        <v>0.34858658008658011</v>
      </c>
      <c r="BR69" s="324">
        <f t="shared" si="87"/>
        <v>0.93152380952380953</v>
      </c>
      <c r="BS69" s="324">
        <f t="shared" si="88"/>
        <v>0.44</v>
      </c>
      <c r="BT69" s="324">
        <f t="shared" si="89"/>
        <v>0.85966666666666669</v>
      </c>
      <c r="BU69" s="324">
        <f t="shared" si="90"/>
        <v>0.706952380952381</v>
      </c>
      <c r="BV69" s="324">
        <f t="shared" si="91"/>
        <v>0.14580952380952381</v>
      </c>
      <c r="BW69" s="324">
        <f t="shared" si="92"/>
        <v>0.40576190476190477</v>
      </c>
      <c r="BX69" s="324">
        <f t="shared" si="93"/>
        <v>0.53061904761904766</v>
      </c>
      <c r="BY69" s="324">
        <f t="shared" si="94"/>
        <v>1</v>
      </c>
      <c r="BZ69" s="324">
        <f t="shared" si="95"/>
        <v>0.55119047619047623</v>
      </c>
      <c r="CA69" s="324">
        <f t="shared" si="96"/>
        <v>0.77461904761904765</v>
      </c>
      <c r="CB69" s="324">
        <f t="shared" si="97"/>
        <v>0.67985714285714283</v>
      </c>
      <c r="CC69" s="324">
        <f t="shared" si="98"/>
        <v>0.63857142857142857</v>
      </c>
      <c r="CD69" s="324">
        <f t="shared" si="49"/>
        <v>0.33580952380952384</v>
      </c>
      <c r="CK69" s="527" t="s">
        <v>1039</v>
      </c>
      <c r="CL69" s="530">
        <v>61</v>
      </c>
      <c r="CM69" s="529">
        <v>53</v>
      </c>
      <c r="CN69" s="529">
        <v>135</v>
      </c>
      <c r="CO69" s="529">
        <v>90.84</v>
      </c>
      <c r="CP69" s="529">
        <v>17</v>
      </c>
      <c r="CQ69" s="529">
        <v>132</v>
      </c>
      <c r="CR69" s="529">
        <v>4</v>
      </c>
      <c r="CS69" s="529">
        <v>25</v>
      </c>
      <c r="CT69" s="529">
        <v>13</v>
      </c>
      <c r="CU69" s="529">
        <v>12</v>
      </c>
      <c r="CV69" s="529">
        <v>76</v>
      </c>
      <c r="CW69" s="529">
        <v>12</v>
      </c>
      <c r="CX69" s="529">
        <v>35</v>
      </c>
      <c r="CY69" s="529">
        <v>17</v>
      </c>
      <c r="CZ69" s="529">
        <v>201</v>
      </c>
      <c r="DA69" s="529">
        <v>44</v>
      </c>
      <c r="DB69" s="529">
        <v>282</v>
      </c>
      <c r="DC69" s="531">
        <v>31</v>
      </c>
      <c r="DD69" s="323"/>
      <c r="DE69" s="137">
        <v>41911</v>
      </c>
      <c r="DF69" s="241">
        <f t="shared" si="50"/>
        <v>1939.1599999999999</v>
      </c>
      <c r="DG69" s="241">
        <f t="shared" si="64"/>
        <v>849.5</v>
      </c>
      <c r="DH69" s="241">
        <f t="shared" si="65"/>
        <v>5992</v>
      </c>
      <c r="DI69" s="241">
        <f t="shared" si="66"/>
        <v>3050.84</v>
      </c>
      <c r="DJ69" s="241">
        <f t="shared" si="67"/>
        <v>1328.5</v>
      </c>
      <c r="DK69" s="241">
        <f t="shared" si="68"/>
        <v>4162.181818181818</v>
      </c>
      <c r="DL69" s="241">
        <f t="shared" si="69"/>
        <v>548</v>
      </c>
      <c r="DM69" s="241">
        <f t="shared" si="70"/>
        <v>1710</v>
      </c>
      <c r="DN69" s="241">
        <f t="shared" si="71"/>
        <v>471</v>
      </c>
      <c r="DO69" s="241">
        <f t="shared" si="72"/>
        <v>977</v>
      </c>
      <c r="DP69" s="241">
        <f t="shared" si="73"/>
        <v>1908</v>
      </c>
      <c r="DQ69" s="241">
        <f t="shared" si="74"/>
        <v>545</v>
      </c>
      <c r="DR69" s="241">
        <f t="shared" si="75"/>
        <v>1548</v>
      </c>
      <c r="DS69" s="241">
        <f t="shared" si="76"/>
        <v>533</v>
      </c>
    </row>
    <row r="70" spans="1:123" x14ac:dyDescent="0.2">
      <c r="A70" s="585" t="s">
        <v>1040</v>
      </c>
      <c r="B70" s="586">
        <v>2875.06</v>
      </c>
      <c r="C70" s="597">
        <v>177.01</v>
      </c>
      <c r="D70" s="597">
        <v>738.27</v>
      </c>
      <c r="E70" s="597">
        <v>148.99</v>
      </c>
      <c r="F70" s="597">
        <v>3</v>
      </c>
      <c r="G70" s="597">
        <v>4</v>
      </c>
      <c r="H70" s="597">
        <v>10</v>
      </c>
      <c r="I70" s="597">
        <v>1</v>
      </c>
      <c r="J70" s="587">
        <v>3</v>
      </c>
      <c r="K70" s="502"/>
      <c r="L70" s="502"/>
      <c r="M70" s="527" t="s">
        <v>1040</v>
      </c>
      <c r="N70" s="530">
        <v>1323</v>
      </c>
      <c r="O70" s="529">
        <v>1296</v>
      </c>
      <c r="P70" s="529">
        <v>1062</v>
      </c>
      <c r="Q70" s="529">
        <v>623</v>
      </c>
      <c r="R70" s="529">
        <v>834</v>
      </c>
      <c r="S70" s="529">
        <v>597</v>
      </c>
      <c r="T70" s="529">
        <v>676.49</v>
      </c>
      <c r="U70" s="529">
        <v>779</v>
      </c>
      <c r="V70" s="529">
        <v>404</v>
      </c>
      <c r="W70" s="529">
        <v>338.21378091872793</v>
      </c>
      <c r="X70" s="529">
        <v>75</v>
      </c>
      <c r="Y70" s="529">
        <v>131</v>
      </c>
      <c r="Z70" s="529">
        <v>325</v>
      </c>
      <c r="AA70" s="529">
        <v>228</v>
      </c>
      <c r="AB70" s="529">
        <v>376</v>
      </c>
      <c r="AC70" s="529">
        <v>390</v>
      </c>
      <c r="AD70" s="529">
        <v>986</v>
      </c>
      <c r="AE70" s="529">
        <v>1049</v>
      </c>
      <c r="AF70" s="529">
        <v>1083</v>
      </c>
      <c r="AG70" s="529">
        <v>2827</v>
      </c>
      <c r="AH70" s="529">
        <v>561</v>
      </c>
      <c r="AI70" s="531">
        <v>154</v>
      </c>
      <c r="AJ70" s="515"/>
      <c r="AK70" s="241">
        <f t="shared" si="78"/>
        <v>33935</v>
      </c>
      <c r="AL70" s="241">
        <f t="shared" si="15"/>
        <v>39141</v>
      </c>
      <c r="AM70" s="241">
        <f t="shared" si="16"/>
        <v>28775</v>
      </c>
      <c r="AN70" s="241">
        <f t="shared" si="17"/>
        <v>22289.690000000002</v>
      </c>
      <c r="AO70" s="241">
        <f t="shared" si="18"/>
        <v>24286.5</v>
      </c>
      <c r="AP70" s="241">
        <f t="shared" si="19"/>
        <v>17195</v>
      </c>
      <c r="AQ70" s="241">
        <f t="shared" si="20"/>
        <v>18728</v>
      </c>
      <c r="AR70" s="241">
        <f t="shared" si="21"/>
        <v>43288.99</v>
      </c>
      <c r="AS70" s="241">
        <f t="shared" si="22"/>
        <v>7724.318181818182</v>
      </c>
      <c r="AT70" s="241">
        <f t="shared" si="23"/>
        <v>19900.213780918726</v>
      </c>
      <c r="AU70" s="241">
        <f t="shared" si="24"/>
        <v>9315</v>
      </c>
      <c r="AV70" s="241">
        <f t="shared" si="25"/>
        <v>18184</v>
      </c>
      <c r="AW70" s="241">
        <f t="shared" si="26"/>
        <v>15171</v>
      </c>
      <c r="AX70" s="241">
        <f t="shared" si="27"/>
        <v>3290</v>
      </c>
      <c r="AY70" s="241">
        <f t="shared" si="28"/>
        <v>8897</v>
      </c>
      <c r="AZ70" s="241">
        <f t="shared" si="7"/>
        <v>11533</v>
      </c>
      <c r="BA70" s="241">
        <f t="shared" si="8"/>
        <v>22834</v>
      </c>
      <c r="BB70" s="241">
        <f t="shared" si="9"/>
        <v>12624</v>
      </c>
      <c r="BC70" s="241">
        <f t="shared" si="10"/>
        <v>17350</v>
      </c>
      <c r="BD70" s="241">
        <f t="shared" si="11"/>
        <v>17104</v>
      </c>
      <c r="BE70" s="241">
        <f t="shared" si="12"/>
        <v>13971</v>
      </c>
      <c r="BF70" s="241">
        <f t="shared" si="12"/>
        <v>7206</v>
      </c>
      <c r="BG70" s="241"/>
      <c r="BH70" s="241"/>
      <c r="BI70" s="324">
        <f t="shared" si="77"/>
        <v>1.615952380952381</v>
      </c>
      <c r="BJ70" s="324">
        <f t="shared" si="79"/>
        <v>1</v>
      </c>
      <c r="BK70" s="324">
        <f t="shared" si="80"/>
        <v>1</v>
      </c>
      <c r="BL70" s="324">
        <f t="shared" si="81"/>
        <v>1</v>
      </c>
      <c r="BM70" s="324">
        <f t="shared" si="82"/>
        <v>1</v>
      </c>
      <c r="BN70" s="324">
        <f t="shared" si="83"/>
        <v>0.81880952380952376</v>
      </c>
      <c r="BO70" s="324">
        <f t="shared" si="84"/>
        <v>0.89180952380952383</v>
      </c>
      <c r="BP70" s="324">
        <f t="shared" si="85"/>
        <v>1</v>
      </c>
      <c r="BQ70" s="324">
        <f t="shared" si="86"/>
        <v>0.36782467532467533</v>
      </c>
      <c r="BR70" s="324">
        <f t="shared" si="87"/>
        <v>0.94762922766279645</v>
      </c>
      <c r="BS70" s="324">
        <f t="shared" si="88"/>
        <v>0.44357142857142856</v>
      </c>
      <c r="BT70" s="324">
        <f t="shared" si="89"/>
        <v>0.86590476190476195</v>
      </c>
      <c r="BU70" s="324">
        <f t="shared" si="90"/>
        <v>0.72242857142857142</v>
      </c>
      <c r="BV70" s="324">
        <f t="shared" si="91"/>
        <v>0.15666666666666668</v>
      </c>
      <c r="BW70" s="324">
        <f t="shared" si="92"/>
        <v>0.42366666666666669</v>
      </c>
      <c r="BX70" s="324">
        <f t="shared" si="93"/>
        <v>0.54919047619047623</v>
      </c>
      <c r="BY70" s="324">
        <f t="shared" si="94"/>
        <v>1</v>
      </c>
      <c r="BZ70" s="324">
        <f t="shared" si="95"/>
        <v>0.60114285714285709</v>
      </c>
      <c r="CA70" s="324">
        <f t="shared" si="96"/>
        <v>0.82619047619047614</v>
      </c>
      <c r="CB70" s="324">
        <f t="shared" si="97"/>
        <v>0.81447619047619046</v>
      </c>
      <c r="CC70" s="324">
        <f t="shared" si="98"/>
        <v>0.66528571428571426</v>
      </c>
      <c r="CD70" s="324">
        <f t="shared" si="49"/>
        <v>0.34314285714285714</v>
      </c>
      <c r="CK70" s="527" t="s">
        <v>1040</v>
      </c>
      <c r="CL70" s="530">
        <v>46</v>
      </c>
      <c r="CM70" s="529">
        <v>42</v>
      </c>
      <c r="CN70" s="529">
        <v>89</v>
      </c>
      <c r="CO70" s="529">
        <v>86.66</v>
      </c>
      <c r="CP70" s="529">
        <v>3</v>
      </c>
      <c r="CQ70" s="529">
        <v>83</v>
      </c>
      <c r="CR70" s="529">
        <v>3.5</v>
      </c>
      <c r="CS70" s="529">
        <v>10</v>
      </c>
      <c r="CT70" s="529">
        <v>3</v>
      </c>
      <c r="CU70" s="529">
        <v>12</v>
      </c>
      <c r="CV70" s="529">
        <v>76</v>
      </c>
      <c r="CW70" s="529">
        <v>20</v>
      </c>
      <c r="CX70" s="529">
        <v>13</v>
      </c>
      <c r="CY70" s="529">
        <v>13</v>
      </c>
      <c r="CZ70" s="529">
        <v>153</v>
      </c>
      <c r="DA70" s="529">
        <v>79</v>
      </c>
      <c r="DB70" s="529">
        <v>291</v>
      </c>
      <c r="DC70" s="531">
        <v>18</v>
      </c>
      <c r="DD70" s="323"/>
      <c r="DE70" s="137">
        <v>41912</v>
      </c>
      <c r="DF70" s="241">
        <f t="shared" si="50"/>
        <v>1985.1599999999999</v>
      </c>
      <c r="DG70" s="241">
        <f t="shared" si="64"/>
        <v>891.5</v>
      </c>
      <c r="DH70" s="241">
        <f t="shared" si="65"/>
        <v>6081</v>
      </c>
      <c r="DI70" s="241">
        <f t="shared" si="66"/>
        <v>3137.5</v>
      </c>
      <c r="DJ70" s="241">
        <f t="shared" si="67"/>
        <v>1331.5</v>
      </c>
      <c r="DK70" s="241">
        <f t="shared" si="68"/>
        <v>4245.181818181818</v>
      </c>
      <c r="DL70" s="241">
        <f t="shared" si="69"/>
        <v>551.5</v>
      </c>
      <c r="DM70" s="241">
        <f t="shared" si="70"/>
        <v>1720</v>
      </c>
      <c r="DN70" s="241">
        <f t="shared" si="71"/>
        <v>474</v>
      </c>
      <c r="DO70" s="241">
        <f t="shared" si="72"/>
        <v>989</v>
      </c>
      <c r="DP70" s="241">
        <f t="shared" si="73"/>
        <v>1984</v>
      </c>
      <c r="DQ70" s="241">
        <f t="shared" si="74"/>
        <v>565</v>
      </c>
      <c r="DR70" s="241">
        <f t="shared" si="75"/>
        <v>1561</v>
      </c>
      <c r="DS70" s="241">
        <f t="shared" si="76"/>
        <v>546</v>
      </c>
    </row>
    <row r="71" spans="1:123" x14ac:dyDescent="0.2">
      <c r="A71" s="585" t="s">
        <v>912</v>
      </c>
      <c r="B71" s="586">
        <v>3030</v>
      </c>
      <c r="C71" s="597">
        <v>199.99</v>
      </c>
      <c r="D71" s="597">
        <v>645.66000000000008</v>
      </c>
      <c r="E71" s="597">
        <v>129.01</v>
      </c>
      <c r="F71" s="597">
        <v>4</v>
      </c>
      <c r="G71" s="597">
        <v>4</v>
      </c>
      <c r="H71" s="597">
        <v>5</v>
      </c>
      <c r="I71" s="597">
        <v>0</v>
      </c>
      <c r="J71" s="587">
        <v>1</v>
      </c>
      <c r="K71" s="502"/>
      <c r="L71" s="502"/>
      <c r="M71" s="527" t="s">
        <v>912</v>
      </c>
      <c r="N71" s="530">
        <v>1423</v>
      </c>
      <c r="O71" s="529">
        <v>522</v>
      </c>
      <c r="P71" s="529">
        <v>1047</v>
      </c>
      <c r="Q71" s="529">
        <v>476</v>
      </c>
      <c r="R71" s="529">
        <v>1021</v>
      </c>
      <c r="S71" s="529">
        <v>843</v>
      </c>
      <c r="T71" s="529">
        <v>890</v>
      </c>
      <c r="U71" s="529">
        <v>80</v>
      </c>
      <c r="V71" s="529">
        <v>289</v>
      </c>
      <c r="W71" s="529">
        <v>338.21378091872793</v>
      </c>
      <c r="X71" s="529">
        <v>49</v>
      </c>
      <c r="Y71" s="529">
        <v>307</v>
      </c>
      <c r="Z71" s="529">
        <v>399</v>
      </c>
      <c r="AA71" s="529">
        <v>243</v>
      </c>
      <c r="AB71" s="529">
        <v>411</v>
      </c>
      <c r="AC71" s="529">
        <v>1058</v>
      </c>
      <c r="AD71" s="529">
        <v>1169</v>
      </c>
      <c r="AE71" s="529">
        <v>918</v>
      </c>
      <c r="AF71" s="529">
        <v>916</v>
      </c>
      <c r="AG71" s="529">
        <v>1833</v>
      </c>
      <c r="AH71" s="529">
        <v>468</v>
      </c>
      <c r="AI71" s="531">
        <v>117</v>
      </c>
      <c r="AJ71" s="515"/>
      <c r="AK71" s="241">
        <f t="shared" si="78"/>
        <v>35358</v>
      </c>
      <c r="AL71" s="241">
        <f t="shared" si="15"/>
        <v>39663</v>
      </c>
      <c r="AM71" s="241">
        <f t="shared" si="16"/>
        <v>29822</v>
      </c>
      <c r="AN71" s="241">
        <f t="shared" si="17"/>
        <v>22765.690000000002</v>
      </c>
      <c r="AO71" s="241">
        <f t="shared" si="18"/>
        <v>25307.5</v>
      </c>
      <c r="AP71" s="241">
        <f t="shared" si="19"/>
        <v>18038</v>
      </c>
      <c r="AQ71" s="241">
        <f t="shared" si="20"/>
        <v>19618</v>
      </c>
      <c r="AR71" s="241">
        <f t="shared" si="21"/>
        <v>43368.99</v>
      </c>
      <c r="AS71" s="241">
        <f t="shared" si="22"/>
        <v>8013.318181818182</v>
      </c>
      <c r="AT71" s="241">
        <f t="shared" si="23"/>
        <v>20238.427561837452</v>
      </c>
      <c r="AU71" s="241">
        <f t="shared" si="24"/>
        <v>9364</v>
      </c>
      <c r="AV71" s="241">
        <f t="shared" si="25"/>
        <v>18491</v>
      </c>
      <c r="AW71" s="241">
        <f t="shared" si="26"/>
        <v>15570</v>
      </c>
      <c r="AX71" s="241">
        <f t="shared" si="27"/>
        <v>3533</v>
      </c>
      <c r="AY71" s="241">
        <f t="shared" si="28"/>
        <v>9308</v>
      </c>
      <c r="AZ71" s="241">
        <f t="shared" si="7"/>
        <v>12591</v>
      </c>
      <c r="BA71" s="241">
        <f t="shared" si="8"/>
        <v>24003</v>
      </c>
      <c r="BB71" s="241">
        <f t="shared" si="9"/>
        <v>13542</v>
      </c>
      <c r="BC71" s="241">
        <f t="shared" si="10"/>
        <v>18266</v>
      </c>
      <c r="BD71" s="241">
        <f t="shared" si="11"/>
        <v>18937</v>
      </c>
      <c r="BE71" s="241">
        <f t="shared" si="12"/>
        <v>14439</v>
      </c>
      <c r="BF71" s="241">
        <f t="shared" si="12"/>
        <v>7323</v>
      </c>
      <c r="BG71" s="241"/>
      <c r="BH71" s="241"/>
      <c r="BI71" s="324">
        <f t="shared" si="77"/>
        <v>1.6837142857142857</v>
      </c>
      <c r="BJ71" s="324">
        <f t="shared" si="79"/>
        <v>1</v>
      </c>
      <c r="BK71" s="324">
        <f t="shared" si="80"/>
        <v>1</v>
      </c>
      <c r="BL71" s="324">
        <f t="shared" si="81"/>
        <v>1</v>
      </c>
      <c r="BM71" s="324">
        <f t="shared" si="82"/>
        <v>1</v>
      </c>
      <c r="BN71" s="324">
        <f t="shared" si="83"/>
        <v>0.85895238095238091</v>
      </c>
      <c r="BO71" s="324">
        <f t="shared" si="84"/>
        <v>0.93419047619047624</v>
      </c>
      <c r="BP71" s="324">
        <f t="shared" si="85"/>
        <v>1</v>
      </c>
      <c r="BQ71" s="324">
        <f t="shared" si="86"/>
        <v>0.38158658008658008</v>
      </c>
      <c r="BR71" s="324">
        <f t="shared" si="87"/>
        <v>0.96373464580178347</v>
      </c>
      <c r="BS71" s="324">
        <f t="shared" si="88"/>
        <v>0.44590476190476191</v>
      </c>
      <c r="BT71" s="324">
        <f t="shared" si="89"/>
        <v>0.88052380952380949</v>
      </c>
      <c r="BU71" s="324">
        <f t="shared" si="90"/>
        <v>0.74142857142857144</v>
      </c>
      <c r="BV71" s="324">
        <f t="shared" si="91"/>
        <v>0.16823809523809524</v>
      </c>
      <c r="BW71" s="324">
        <f t="shared" si="92"/>
        <v>0.44323809523809526</v>
      </c>
      <c r="BX71" s="324">
        <f t="shared" si="93"/>
        <v>0.59957142857142853</v>
      </c>
      <c r="BY71" s="324">
        <f t="shared" si="94"/>
        <v>1</v>
      </c>
      <c r="BZ71" s="324">
        <f t="shared" si="95"/>
        <v>0.64485714285714291</v>
      </c>
      <c r="CA71" s="324">
        <f t="shared" si="96"/>
        <v>0.86980952380952381</v>
      </c>
      <c r="CB71" s="324">
        <f t="shared" si="97"/>
        <v>0.90176190476190476</v>
      </c>
      <c r="CC71" s="324">
        <f t="shared" si="98"/>
        <v>0.68757142857142861</v>
      </c>
      <c r="CD71" s="324">
        <f t="shared" si="49"/>
        <v>0.3487142857142857</v>
      </c>
      <c r="CK71" s="527" t="s">
        <v>912</v>
      </c>
      <c r="CL71" s="530">
        <v>40</v>
      </c>
      <c r="CM71" s="529">
        <v>51</v>
      </c>
      <c r="CN71" s="529">
        <v>133</v>
      </c>
      <c r="CO71" s="529">
        <v>113</v>
      </c>
      <c r="CP71" s="529">
        <v>2</v>
      </c>
      <c r="CQ71" s="529">
        <v>94</v>
      </c>
      <c r="CR71" s="529">
        <v>3.5</v>
      </c>
      <c r="CS71" s="529">
        <v>5</v>
      </c>
      <c r="CT71" s="529">
        <v>9</v>
      </c>
      <c r="CU71" s="529">
        <v>15</v>
      </c>
      <c r="CV71" s="529">
        <v>112</v>
      </c>
      <c r="CW71" s="529">
        <v>25</v>
      </c>
      <c r="CX71" s="529">
        <v>49</v>
      </c>
      <c r="CY71" s="529">
        <v>17</v>
      </c>
      <c r="CZ71" s="529">
        <v>118</v>
      </c>
      <c r="DA71" s="529">
        <v>42</v>
      </c>
      <c r="DB71" s="529">
        <v>198</v>
      </c>
      <c r="DC71" s="531">
        <v>41</v>
      </c>
      <c r="DD71" s="323"/>
      <c r="DE71" s="137">
        <v>41913</v>
      </c>
      <c r="DF71" s="241">
        <f t="shared" si="50"/>
        <v>2025.1599999999999</v>
      </c>
      <c r="DG71" s="241">
        <f t="shared" si="64"/>
        <v>942.5</v>
      </c>
      <c r="DH71" s="241">
        <f t="shared" si="65"/>
        <v>6214</v>
      </c>
      <c r="DI71" s="241">
        <f t="shared" si="66"/>
        <v>3250.5</v>
      </c>
      <c r="DJ71" s="241">
        <f t="shared" si="67"/>
        <v>1333.5</v>
      </c>
      <c r="DK71" s="241">
        <f t="shared" si="68"/>
        <v>4339.181818181818</v>
      </c>
      <c r="DL71" s="241">
        <f t="shared" si="69"/>
        <v>555</v>
      </c>
      <c r="DM71" s="241">
        <f t="shared" si="70"/>
        <v>1725</v>
      </c>
      <c r="DN71" s="241">
        <f t="shared" si="71"/>
        <v>483</v>
      </c>
      <c r="DO71" s="241">
        <f t="shared" si="72"/>
        <v>1004</v>
      </c>
      <c r="DP71" s="241">
        <f t="shared" si="73"/>
        <v>2096</v>
      </c>
      <c r="DQ71" s="241">
        <f t="shared" si="74"/>
        <v>590</v>
      </c>
      <c r="DR71" s="241">
        <f t="shared" si="75"/>
        <v>1610</v>
      </c>
      <c r="DS71" s="241">
        <f t="shared" si="76"/>
        <v>563</v>
      </c>
    </row>
    <row r="72" spans="1:123" x14ac:dyDescent="0.2">
      <c r="A72" s="585" t="s">
        <v>913</v>
      </c>
      <c r="B72" s="586">
        <v>2792</v>
      </c>
      <c r="C72" s="597">
        <v>185</v>
      </c>
      <c r="D72" s="597">
        <v>479</v>
      </c>
      <c r="E72" s="597">
        <v>101</v>
      </c>
      <c r="F72" s="597">
        <v>3</v>
      </c>
      <c r="G72" s="597">
        <v>3</v>
      </c>
      <c r="H72" s="597">
        <v>8</v>
      </c>
      <c r="I72" s="597">
        <v>2</v>
      </c>
      <c r="J72" s="587">
        <v>1</v>
      </c>
      <c r="K72" s="502"/>
      <c r="L72" s="502"/>
      <c r="M72" s="527" t="s">
        <v>913</v>
      </c>
      <c r="N72" s="530">
        <v>1331</v>
      </c>
      <c r="O72" s="529">
        <v>498</v>
      </c>
      <c r="P72" s="529">
        <v>961</v>
      </c>
      <c r="Q72" s="529">
        <v>536</v>
      </c>
      <c r="R72" s="529">
        <v>1356</v>
      </c>
      <c r="S72" s="529">
        <v>831</v>
      </c>
      <c r="T72" s="529">
        <v>828</v>
      </c>
      <c r="U72" s="529">
        <v>682</v>
      </c>
      <c r="V72" s="529">
        <v>58</v>
      </c>
      <c r="W72" s="529">
        <v>338.21378091872793</v>
      </c>
      <c r="X72" s="529">
        <v>244</v>
      </c>
      <c r="Y72" s="529">
        <v>333</v>
      </c>
      <c r="Z72" s="529">
        <v>603</v>
      </c>
      <c r="AA72" s="529">
        <v>228</v>
      </c>
      <c r="AB72" s="529">
        <v>651</v>
      </c>
      <c r="AC72" s="529">
        <v>243</v>
      </c>
      <c r="AD72" s="529">
        <v>1101</v>
      </c>
      <c r="AE72" s="529">
        <v>673</v>
      </c>
      <c r="AF72" s="529">
        <v>483</v>
      </c>
      <c r="AG72" s="529">
        <v>1761</v>
      </c>
      <c r="AH72" s="529">
        <v>763</v>
      </c>
      <c r="AI72" s="531">
        <v>168</v>
      </c>
      <c r="AJ72" s="515"/>
      <c r="AK72" s="241">
        <f t="shared" si="78"/>
        <v>36689</v>
      </c>
      <c r="AL72" s="241">
        <f t="shared" si="15"/>
        <v>40161</v>
      </c>
      <c r="AM72" s="241">
        <f t="shared" si="16"/>
        <v>30783</v>
      </c>
      <c r="AN72" s="241">
        <f t="shared" si="17"/>
        <v>23301.690000000002</v>
      </c>
      <c r="AO72" s="241">
        <f t="shared" si="18"/>
        <v>26663.5</v>
      </c>
      <c r="AP72" s="241">
        <f t="shared" si="19"/>
        <v>18869</v>
      </c>
      <c r="AQ72" s="241">
        <f t="shared" si="20"/>
        <v>20446</v>
      </c>
      <c r="AR72" s="241">
        <f t="shared" si="21"/>
        <v>44050.99</v>
      </c>
      <c r="AS72" s="241">
        <f t="shared" si="22"/>
        <v>8071.318181818182</v>
      </c>
      <c r="AT72" s="241">
        <f t="shared" si="23"/>
        <v>20576.641342756178</v>
      </c>
      <c r="AU72" s="241">
        <f t="shared" si="24"/>
        <v>9608</v>
      </c>
      <c r="AV72" s="241">
        <f t="shared" si="25"/>
        <v>18824</v>
      </c>
      <c r="AW72" s="241">
        <f t="shared" si="26"/>
        <v>16173</v>
      </c>
      <c r="AX72" s="241">
        <f t="shared" si="27"/>
        <v>3761</v>
      </c>
      <c r="AY72" s="241">
        <f t="shared" si="28"/>
        <v>9959</v>
      </c>
      <c r="AZ72" s="241">
        <f t="shared" si="7"/>
        <v>12834</v>
      </c>
      <c r="BA72" s="241">
        <f t="shared" si="8"/>
        <v>25104</v>
      </c>
      <c r="BB72" s="241">
        <f t="shared" si="9"/>
        <v>14215</v>
      </c>
      <c r="BC72" s="241">
        <f t="shared" si="10"/>
        <v>18749</v>
      </c>
      <c r="BD72" s="241">
        <f t="shared" si="11"/>
        <v>20698</v>
      </c>
      <c r="BE72" s="241">
        <f t="shared" si="12"/>
        <v>15202</v>
      </c>
      <c r="BF72" s="241">
        <f t="shared" si="12"/>
        <v>7491</v>
      </c>
      <c r="BG72" s="241"/>
      <c r="BH72" s="241"/>
      <c r="BI72" s="324">
        <f t="shared" si="77"/>
        <v>1.747095238095238</v>
      </c>
      <c r="BJ72" s="324">
        <f t="shared" si="79"/>
        <v>1</v>
      </c>
      <c r="BK72" s="324">
        <f t="shared" si="80"/>
        <v>1</v>
      </c>
      <c r="BL72" s="324">
        <f t="shared" si="81"/>
        <v>1</v>
      </c>
      <c r="BM72" s="324">
        <f t="shared" si="82"/>
        <v>1</v>
      </c>
      <c r="BN72" s="324">
        <f t="shared" si="83"/>
        <v>0.8985238095238095</v>
      </c>
      <c r="BO72" s="324">
        <f t="shared" si="84"/>
        <v>0.97361904761904761</v>
      </c>
      <c r="BP72" s="324">
        <f t="shared" si="85"/>
        <v>1</v>
      </c>
      <c r="BQ72" s="324">
        <f t="shared" si="86"/>
        <v>0.38434848484848488</v>
      </c>
      <c r="BR72" s="324">
        <f t="shared" si="87"/>
        <v>0.97984006394077039</v>
      </c>
      <c r="BS72" s="324">
        <f t="shared" si="88"/>
        <v>0.4575238095238095</v>
      </c>
      <c r="BT72" s="324">
        <f t="shared" si="89"/>
        <v>0.89638095238095239</v>
      </c>
      <c r="BU72" s="324">
        <f t="shared" si="90"/>
        <v>0.77014285714285713</v>
      </c>
      <c r="BV72" s="324">
        <f t="shared" si="91"/>
        <v>0.17909523809523809</v>
      </c>
      <c r="BW72" s="324">
        <f t="shared" si="92"/>
        <v>0.47423809523809524</v>
      </c>
      <c r="BX72" s="324">
        <f t="shared" si="93"/>
        <v>0.6111428571428571</v>
      </c>
      <c r="BY72" s="324">
        <f t="shared" si="94"/>
        <v>1</v>
      </c>
      <c r="BZ72" s="324">
        <f t="shared" si="95"/>
        <v>0.6769047619047619</v>
      </c>
      <c r="CA72" s="324">
        <f t="shared" si="96"/>
        <v>0.89280952380952383</v>
      </c>
      <c r="CB72" s="324">
        <f t="shared" si="97"/>
        <v>0.98561904761904762</v>
      </c>
      <c r="CC72" s="324">
        <f t="shared" si="98"/>
        <v>0.72390476190476194</v>
      </c>
      <c r="CD72" s="324">
        <f t="shared" si="49"/>
        <v>0.35671428571428571</v>
      </c>
      <c r="CK72" s="527" t="s">
        <v>913</v>
      </c>
      <c r="CL72" s="530">
        <v>57</v>
      </c>
      <c r="CM72" s="529">
        <v>62</v>
      </c>
      <c r="CN72" s="529">
        <v>147</v>
      </c>
      <c r="CO72" s="529">
        <v>131</v>
      </c>
      <c r="CP72" s="529">
        <v>17</v>
      </c>
      <c r="CQ72" s="529">
        <v>13</v>
      </c>
      <c r="CR72" s="529">
        <v>3.5</v>
      </c>
      <c r="CS72" s="529">
        <v>36</v>
      </c>
      <c r="CT72" s="529">
        <v>6</v>
      </c>
      <c r="CU72" s="529">
        <v>28</v>
      </c>
      <c r="CV72" s="529">
        <v>105</v>
      </c>
      <c r="CW72" s="529">
        <v>21</v>
      </c>
      <c r="CX72" s="529">
        <v>21</v>
      </c>
      <c r="CY72" s="529">
        <v>18</v>
      </c>
      <c r="CZ72" s="529">
        <v>132</v>
      </c>
      <c r="DA72" s="529">
        <v>11</v>
      </c>
      <c r="DB72" s="529">
        <v>200</v>
      </c>
      <c r="DC72" s="531">
        <v>56</v>
      </c>
      <c r="DD72" s="323"/>
      <c r="DE72" s="137">
        <v>41914</v>
      </c>
      <c r="DF72" s="241">
        <f t="shared" si="50"/>
        <v>2082.16</v>
      </c>
      <c r="DG72" s="241">
        <f t="shared" si="64"/>
        <v>1004.5</v>
      </c>
      <c r="DH72" s="241">
        <f t="shared" si="65"/>
        <v>6361</v>
      </c>
      <c r="DI72" s="241">
        <f t="shared" si="66"/>
        <v>3381.5</v>
      </c>
      <c r="DJ72" s="241">
        <f t="shared" si="67"/>
        <v>1350.5</v>
      </c>
      <c r="DK72" s="241">
        <f t="shared" si="68"/>
        <v>4352.181818181818</v>
      </c>
      <c r="DL72" s="241">
        <f t="shared" si="69"/>
        <v>558.5</v>
      </c>
      <c r="DM72" s="241">
        <f t="shared" si="70"/>
        <v>1761</v>
      </c>
      <c r="DN72" s="241">
        <f t="shared" si="71"/>
        <v>489</v>
      </c>
      <c r="DO72" s="241">
        <f t="shared" si="72"/>
        <v>1032</v>
      </c>
      <c r="DP72" s="241">
        <f t="shared" si="73"/>
        <v>2201</v>
      </c>
      <c r="DQ72" s="241">
        <f t="shared" si="74"/>
        <v>611</v>
      </c>
      <c r="DR72" s="241">
        <f t="shared" si="75"/>
        <v>1631</v>
      </c>
      <c r="DS72" s="241">
        <f t="shared" si="76"/>
        <v>581</v>
      </c>
    </row>
    <row r="73" spans="1:123" x14ac:dyDescent="0.2">
      <c r="A73" s="585" t="s">
        <v>914</v>
      </c>
      <c r="B73" s="586">
        <v>2835</v>
      </c>
      <c r="C73" s="597">
        <v>193</v>
      </c>
      <c r="D73" s="597">
        <v>554</v>
      </c>
      <c r="E73" s="597">
        <v>113</v>
      </c>
      <c r="F73" s="597">
        <v>2</v>
      </c>
      <c r="G73" s="597">
        <v>3</v>
      </c>
      <c r="H73" s="597">
        <v>5</v>
      </c>
      <c r="I73" s="597">
        <v>0</v>
      </c>
      <c r="J73" s="587">
        <v>1</v>
      </c>
      <c r="K73" s="502"/>
      <c r="L73" s="502"/>
      <c r="M73" s="527" t="s">
        <v>914</v>
      </c>
      <c r="N73" s="530">
        <v>1177</v>
      </c>
      <c r="O73" s="529">
        <v>768</v>
      </c>
      <c r="P73" s="529">
        <v>1264</v>
      </c>
      <c r="Q73" s="529">
        <v>425</v>
      </c>
      <c r="R73" s="529">
        <v>1604</v>
      </c>
      <c r="S73" s="529">
        <v>886</v>
      </c>
      <c r="T73" s="529">
        <v>711</v>
      </c>
      <c r="U73" s="529">
        <v>743</v>
      </c>
      <c r="V73" s="529">
        <v>212</v>
      </c>
      <c r="W73" s="529">
        <v>338.21378091872793</v>
      </c>
      <c r="X73" s="529">
        <v>413</v>
      </c>
      <c r="Y73" s="529">
        <v>314</v>
      </c>
      <c r="Z73" s="529">
        <v>770</v>
      </c>
      <c r="AA73" s="529">
        <v>208</v>
      </c>
      <c r="AB73" s="529">
        <v>445</v>
      </c>
      <c r="AC73" s="529">
        <v>321</v>
      </c>
      <c r="AD73" s="529">
        <v>938</v>
      </c>
      <c r="AE73" s="529">
        <v>344</v>
      </c>
      <c r="AF73" s="529">
        <v>548</v>
      </c>
      <c r="AG73" s="529">
        <v>2483</v>
      </c>
      <c r="AH73" s="529">
        <v>538</v>
      </c>
      <c r="AI73" s="531">
        <v>162</v>
      </c>
      <c r="AJ73" s="515"/>
      <c r="AK73" s="241">
        <f t="shared" si="78"/>
        <v>37866</v>
      </c>
      <c r="AL73" s="241">
        <f t="shared" si="15"/>
        <v>40929</v>
      </c>
      <c r="AM73" s="241">
        <f t="shared" si="16"/>
        <v>32047</v>
      </c>
      <c r="AN73" s="241">
        <f t="shared" si="17"/>
        <v>23726.690000000002</v>
      </c>
      <c r="AO73" s="241">
        <f t="shared" si="18"/>
        <v>28267.5</v>
      </c>
      <c r="AP73" s="241">
        <f t="shared" si="19"/>
        <v>19755</v>
      </c>
      <c r="AQ73" s="241">
        <f t="shared" si="20"/>
        <v>21157</v>
      </c>
      <c r="AR73" s="241">
        <f t="shared" si="21"/>
        <v>44793.99</v>
      </c>
      <c r="AS73" s="241">
        <f t="shared" si="22"/>
        <v>8283.318181818182</v>
      </c>
      <c r="AT73" s="241">
        <f t="shared" si="23"/>
        <v>20914.855123674904</v>
      </c>
      <c r="AU73" s="241">
        <f t="shared" si="24"/>
        <v>10021</v>
      </c>
      <c r="AV73" s="241">
        <f t="shared" si="25"/>
        <v>19138</v>
      </c>
      <c r="AW73" s="241">
        <f t="shared" si="26"/>
        <v>16943</v>
      </c>
      <c r="AX73" s="241">
        <f t="shared" si="27"/>
        <v>3969</v>
      </c>
      <c r="AY73" s="241">
        <f t="shared" si="28"/>
        <v>10404</v>
      </c>
      <c r="AZ73" s="241">
        <f t="shared" si="7"/>
        <v>13155</v>
      </c>
      <c r="BA73" s="241">
        <f t="shared" si="8"/>
        <v>26042</v>
      </c>
      <c r="BB73" s="241">
        <f t="shared" si="9"/>
        <v>14559</v>
      </c>
      <c r="BC73" s="241">
        <f t="shared" si="10"/>
        <v>19297</v>
      </c>
      <c r="BD73" s="241">
        <f t="shared" si="11"/>
        <v>23181</v>
      </c>
      <c r="BE73" s="241">
        <f t="shared" si="12"/>
        <v>15740</v>
      </c>
      <c r="BF73" s="241">
        <f t="shared" si="12"/>
        <v>7653</v>
      </c>
      <c r="BG73" s="241"/>
      <c r="BH73" s="241"/>
      <c r="BI73" s="324">
        <f t="shared" ref="BI73:BI104" si="99">AK73/BJ$5</f>
        <v>1.8031428571428572</v>
      </c>
      <c r="BJ73" s="324">
        <f t="shared" si="79"/>
        <v>1</v>
      </c>
      <c r="BK73" s="324">
        <f t="shared" si="80"/>
        <v>1</v>
      </c>
      <c r="BL73" s="324">
        <f t="shared" si="81"/>
        <v>1</v>
      </c>
      <c r="BM73" s="324">
        <f t="shared" si="82"/>
        <v>1</v>
      </c>
      <c r="BN73" s="324">
        <f t="shared" si="83"/>
        <v>0.94071428571428573</v>
      </c>
      <c r="BO73" s="324">
        <f t="shared" si="84"/>
        <v>1</v>
      </c>
      <c r="BP73" s="324">
        <f t="shared" si="85"/>
        <v>1</v>
      </c>
      <c r="BQ73" s="324">
        <f t="shared" si="86"/>
        <v>0.39444372294372293</v>
      </c>
      <c r="BR73" s="324">
        <f t="shared" si="87"/>
        <v>0.9959454820797573</v>
      </c>
      <c r="BS73" s="324">
        <f t="shared" si="88"/>
        <v>0.47719047619047616</v>
      </c>
      <c r="BT73" s="324">
        <f t="shared" si="89"/>
        <v>0.91133333333333333</v>
      </c>
      <c r="BU73" s="324">
        <f t="shared" si="90"/>
        <v>0.80680952380952375</v>
      </c>
      <c r="BV73" s="324">
        <f t="shared" si="91"/>
        <v>0.189</v>
      </c>
      <c r="BW73" s="324">
        <f t="shared" si="92"/>
        <v>0.49542857142857144</v>
      </c>
      <c r="BX73" s="324">
        <f t="shared" si="93"/>
        <v>0.62642857142857145</v>
      </c>
      <c r="BY73" s="324">
        <f t="shared" si="94"/>
        <v>1</v>
      </c>
      <c r="BZ73" s="324">
        <f t="shared" si="95"/>
        <v>0.69328571428571428</v>
      </c>
      <c r="CA73" s="324">
        <f t="shared" si="96"/>
        <v>0.91890476190476189</v>
      </c>
      <c r="CB73" s="324">
        <f t="shared" si="97"/>
        <v>1</v>
      </c>
      <c r="CC73" s="324">
        <f t="shared" si="98"/>
        <v>0.74952380952380948</v>
      </c>
      <c r="CD73" s="324">
        <f t="shared" si="49"/>
        <v>0.36442857142857144</v>
      </c>
      <c r="CK73" s="527" t="s">
        <v>914</v>
      </c>
      <c r="CL73" s="530">
        <v>18</v>
      </c>
      <c r="CM73" s="529">
        <v>38</v>
      </c>
      <c r="CN73" s="529">
        <v>158</v>
      </c>
      <c r="CO73" s="529">
        <v>190</v>
      </c>
      <c r="CP73" s="529">
        <v>22</v>
      </c>
      <c r="CQ73" s="529">
        <v>51</v>
      </c>
      <c r="CR73" s="529">
        <v>3.5</v>
      </c>
      <c r="CS73" s="529">
        <v>36</v>
      </c>
      <c r="CT73" s="529">
        <v>8</v>
      </c>
      <c r="CU73" s="529">
        <v>28</v>
      </c>
      <c r="CV73" s="529">
        <v>99</v>
      </c>
      <c r="CW73" s="529">
        <v>24</v>
      </c>
      <c r="CX73" s="529">
        <v>67</v>
      </c>
      <c r="CY73" s="529">
        <v>22</v>
      </c>
      <c r="CZ73" s="529">
        <v>61</v>
      </c>
      <c r="DA73" s="529">
        <v>14</v>
      </c>
      <c r="DB73" s="529">
        <v>339</v>
      </c>
      <c r="DC73" s="531">
        <v>38</v>
      </c>
      <c r="DD73" s="323"/>
      <c r="DE73" s="137">
        <v>41915</v>
      </c>
      <c r="DF73" s="241">
        <f t="shared" si="50"/>
        <v>2100.16</v>
      </c>
      <c r="DG73" s="241">
        <f t="shared" si="64"/>
        <v>1042.5</v>
      </c>
      <c r="DH73" s="241">
        <f t="shared" si="65"/>
        <v>6519</v>
      </c>
      <c r="DI73" s="241">
        <f t="shared" si="66"/>
        <v>3571.5</v>
      </c>
      <c r="DJ73" s="241">
        <f t="shared" si="67"/>
        <v>1372.5</v>
      </c>
      <c r="DK73" s="241">
        <f t="shared" si="68"/>
        <v>4403.181818181818</v>
      </c>
      <c r="DL73" s="241">
        <f t="shared" si="69"/>
        <v>562</v>
      </c>
      <c r="DM73" s="241">
        <f t="shared" si="70"/>
        <v>1797</v>
      </c>
      <c r="DN73" s="241">
        <f t="shared" si="71"/>
        <v>497</v>
      </c>
      <c r="DO73" s="241">
        <f t="shared" si="72"/>
        <v>1060</v>
      </c>
      <c r="DP73" s="241">
        <f t="shared" si="73"/>
        <v>2300</v>
      </c>
      <c r="DQ73" s="241">
        <f t="shared" si="74"/>
        <v>635</v>
      </c>
      <c r="DR73" s="241">
        <f t="shared" si="75"/>
        <v>1698</v>
      </c>
      <c r="DS73" s="241">
        <f t="shared" si="76"/>
        <v>603</v>
      </c>
    </row>
    <row r="74" spans="1:123" x14ac:dyDescent="0.2">
      <c r="A74" s="585" t="s">
        <v>915</v>
      </c>
      <c r="B74" s="586">
        <v>2646</v>
      </c>
      <c r="C74" s="597">
        <v>126</v>
      </c>
      <c r="D74" s="597">
        <v>489</v>
      </c>
      <c r="E74" s="597">
        <v>95</v>
      </c>
      <c r="F74" s="597">
        <v>0</v>
      </c>
      <c r="G74" s="597">
        <v>0</v>
      </c>
      <c r="H74" s="597">
        <v>7</v>
      </c>
      <c r="I74" s="597">
        <v>1</v>
      </c>
      <c r="J74" s="587">
        <v>1</v>
      </c>
      <c r="K74" s="502"/>
      <c r="L74" s="502"/>
      <c r="M74" s="527" t="s">
        <v>915</v>
      </c>
      <c r="N74" s="530">
        <v>1334</v>
      </c>
      <c r="O74" s="529">
        <v>1005</v>
      </c>
      <c r="P74" s="529">
        <v>1195</v>
      </c>
      <c r="Q74" s="529">
        <v>624</v>
      </c>
      <c r="R74" s="529">
        <v>1128</v>
      </c>
      <c r="S74" s="529">
        <v>678</v>
      </c>
      <c r="T74" s="529">
        <v>1076</v>
      </c>
      <c r="U74" s="529">
        <v>739</v>
      </c>
      <c r="V74" s="529">
        <v>460</v>
      </c>
      <c r="W74" s="529">
        <v>125</v>
      </c>
      <c r="X74" s="529">
        <v>204</v>
      </c>
      <c r="Y74" s="529">
        <v>363</v>
      </c>
      <c r="Z74" s="529">
        <v>800</v>
      </c>
      <c r="AA74" s="529">
        <v>264</v>
      </c>
      <c r="AB74" s="529">
        <v>551</v>
      </c>
      <c r="AC74" s="529">
        <v>33</v>
      </c>
      <c r="AD74" s="529">
        <v>838</v>
      </c>
      <c r="AE74" s="529">
        <v>555</v>
      </c>
      <c r="AF74" s="529">
        <v>668</v>
      </c>
      <c r="AG74" s="529">
        <v>2517</v>
      </c>
      <c r="AH74" s="529">
        <v>584</v>
      </c>
      <c r="AI74" s="531">
        <v>170</v>
      </c>
      <c r="AJ74" s="515"/>
      <c r="AK74" s="241">
        <f t="shared" si="78"/>
        <v>39200</v>
      </c>
      <c r="AL74" s="241">
        <f t="shared" si="15"/>
        <v>41934</v>
      </c>
      <c r="AM74" s="241">
        <f t="shared" si="16"/>
        <v>33242</v>
      </c>
      <c r="AN74" s="241">
        <f t="shared" si="17"/>
        <v>24350.690000000002</v>
      </c>
      <c r="AO74" s="241">
        <f t="shared" si="18"/>
        <v>29395.5</v>
      </c>
      <c r="AP74" s="241">
        <f t="shared" si="19"/>
        <v>20433</v>
      </c>
      <c r="AQ74" s="241">
        <f t="shared" si="20"/>
        <v>22233</v>
      </c>
      <c r="AR74" s="241">
        <f t="shared" si="21"/>
        <v>45532.99</v>
      </c>
      <c r="AS74" s="241">
        <f t="shared" si="22"/>
        <v>8743.318181818182</v>
      </c>
      <c r="AT74" s="241">
        <f t="shared" si="23"/>
        <v>21039.855123674904</v>
      </c>
      <c r="AU74" s="241">
        <f t="shared" si="24"/>
        <v>10225</v>
      </c>
      <c r="AV74" s="241">
        <f t="shared" si="25"/>
        <v>19501</v>
      </c>
      <c r="AW74" s="241">
        <f t="shared" si="26"/>
        <v>17743</v>
      </c>
      <c r="AX74" s="241">
        <f t="shared" si="27"/>
        <v>4233</v>
      </c>
      <c r="AY74" s="241">
        <f t="shared" si="28"/>
        <v>10955</v>
      </c>
      <c r="AZ74" s="241">
        <f t="shared" ref="AZ74:AZ131" si="100">AC74+AZ73</f>
        <v>13188</v>
      </c>
      <c r="BA74" s="241">
        <f t="shared" ref="BA74:BA131" si="101">AD74+BA73</f>
        <v>26880</v>
      </c>
      <c r="BB74" s="241">
        <f t="shared" ref="BB74:BB131" si="102">AE74+BB73</f>
        <v>15114</v>
      </c>
      <c r="BC74" s="241">
        <f t="shared" ref="BC74:BC131" si="103">AF74+BC73</f>
        <v>19965</v>
      </c>
      <c r="BD74" s="241">
        <f t="shared" ref="BD74:BD131" si="104">AG74+BD73</f>
        <v>25698</v>
      </c>
      <c r="BE74" s="241">
        <f t="shared" ref="BE74:BF131" si="105">AH74+BE73</f>
        <v>16324</v>
      </c>
      <c r="BF74" s="241">
        <f t="shared" si="105"/>
        <v>7823</v>
      </c>
      <c r="BG74" s="241"/>
      <c r="BH74" s="241"/>
      <c r="BI74" s="324">
        <f t="shared" si="99"/>
        <v>1.8666666666666667</v>
      </c>
      <c r="BJ74" s="324">
        <f t="shared" si="79"/>
        <v>1</v>
      </c>
      <c r="BK74" s="324">
        <f t="shared" si="80"/>
        <v>1</v>
      </c>
      <c r="BL74" s="324">
        <f t="shared" si="81"/>
        <v>1</v>
      </c>
      <c r="BM74" s="324">
        <f t="shared" si="82"/>
        <v>1</v>
      </c>
      <c r="BN74" s="324">
        <f t="shared" si="83"/>
        <v>0.97299999999999998</v>
      </c>
      <c r="BO74" s="324">
        <f t="shared" si="84"/>
        <v>1</v>
      </c>
      <c r="BP74" s="324">
        <f t="shared" si="85"/>
        <v>1</v>
      </c>
      <c r="BQ74" s="324">
        <f t="shared" si="86"/>
        <v>0.41634848484848486</v>
      </c>
      <c r="BR74" s="324">
        <f t="shared" si="87"/>
        <v>1</v>
      </c>
      <c r="BS74" s="324">
        <f t="shared" si="88"/>
        <v>0.4869047619047619</v>
      </c>
      <c r="BT74" s="324">
        <f t="shared" si="89"/>
        <v>0.92861904761904757</v>
      </c>
      <c r="BU74" s="324">
        <f t="shared" si="90"/>
        <v>0.84490476190476194</v>
      </c>
      <c r="BV74" s="324">
        <f t="shared" si="91"/>
        <v>0.20157142857142857</v>
      </c>
      <c r="BW74" s="324">
        <f t="shared" si="92"/>
        <v>0.52166666666666661</v>
      </c>
      <c r="BX74" s="324">
        <f t="shared" si="93"/>
        <v>0.628</v>
      </c>
      <c r="BY74" s="324">
        <f t="shared" si="94"/>
        <v>1</v>
      </c>
      <c r="BZ74" s="324">
        <f t="shared" si="95"/>
        <v>0.71971428571428575</v>
      </c>
      <c r="CA74" s="324">
        <f t="shared" si="96"/>
        <v>0.95071428571428573</v>
      </c>
      <c r="CB74" s="324">
        <f t="shared" si="97"/>
        <v>1</v>
      </c>
      <c r="CC74" s="324">
        <f t="shared" si="98"/>
        <v>0.77733333333333332</v>
      </c>
      <c r="CD74" s="324">
        <f t="shared" si="49"/>
        <v>0.37252380952380953</v>
      </c>
      <c r="CK74" s="527" t="s">
        <v>915</v>
      </c>
      <c r="CL74" s="530">
        <v>36</v>
      </c>
      <c r="CM74" s="529">
        <v>58</v>
      </c>
      <c r="CN74" s="529">
        <v>131</v>
      </c>
      <c r="CO74" s="529">
        <v>126</v>
      </c>
      <c r="CP74" s="529">
        <v>24</v>
      </c>
      <c r="CQ74" s="529">
        <v>130</v>
      </c>
      <c r="CR74" s="529">
        <v>1</v>
      </c>
      <c r="CS74" s="529">
        <v>15</v>
      </c>
      <c r="CT74" s="529">
        <v>11</v>
      </c>
      <c r="CU74" s="529">
        <v>33</v>
      </c>
      <c r="CV74" s="529">
        <v>109</v>
      </c>
      <c r="CW74" s="529">
        <v>28</v>
      </c>
      <c r="CX74" s="529">
        <v>1</v>
      </c>
      <c r="CY74" s="529">
        <v>17</v>
      </c>
      <c r="CZ74" s="529">
        <v>78</v>
      </c>
      <c r="DA74" s="529">
        <v>31</v>
      </c>
      <c r="DB74" s="529">
        <v>286</v>
      </c>
      <c r="DC74" s="531">
        <v>29</v>
      </c>
      <c r="DD74" s="323"/>
      <c r="DE74" s="137">
        <v>41916</v>
      </c>
      <c r="DF74" s="241">
        <f t="shared" si="50"/>
        <v>2136.16</v>
      </c>
      <c r="DG74" s="241">
        <f t="shared" si="64"/>
        <v>1100.5</v>
      </c>
      <c r="DH74" s="241">
        <f t="shared" si="65"/>
        <v>6650</v>
      </c>
      <c r="DI74" s="241">
        <f t="shared" si="66"/>
        <v>3697.5</v>
      </c>
      <c r="DJ74" s="241">
        <f t="shared" si="67"/>
        <v>1396.5</v>
      </c>
      <c r="DK74" s="241">
        <f t="shared" si="68"/>
        <v>4533.181818181818</v>
      </c>
      <c r="DL74" s="241">
        <f t="shared" si="69"/>
        <v>563</v>
      </c>
      <c r="DM74" s="241">
        <f t="shared" si="70"/>
        <v>1812</v>
      </c>
      <c r="DN74" s="241">
        <f t="shared" si="71"/>
        <v>508</v>
      </c>
      <c r="DO74" s="241">
        <f t="shared" si="72"/>
        <v>1093</v>
      </c>
      <c r="DP74" s="241">
        <f t="shared" si="73"/>
        <v>2409</v>
      </c>
      <c r="DQ74" s="241">
        <f t="shared" si="74"/>
        <v>663</v>
      </c>
      <c r="DR74" s="241">
        <f t="shared" si="75"/>
        <v>1699</v>
      </c>
      <c r="DS74" s="241">
        <f t="shared" si="76"/>
        <v>620</v>
      </c>
    </row>
    <row r="75" spans="1:123" x14ac:dyDescent="0.2">
      <c r="A75" s="585" t="s">
        <v>916</v>
      </c>
      <c r="B75" s="586">
        <v>2752</v>
      </c>
      <c r="C75" s="597">
        <v>164</v>
      </c>
      <c r="D75" s="597">
        <v>481</v>
      </c>
      <c r="E75" s="597">
        <v>127</v>
      </c>
      <c r="F75" s="597">
        <v>1</v>
      </c>
      <c r="G75" s="597">
        <v>2</v>
      </c>
      <c r="H75" s="597">
        <v>10</v>
      </c>
      <c r="I75" s="597">
        <v>0</v>
      </c>
      <c r="J75" s="587">
        <v>1</v>
      </c>
      <c r="K75" s="502"/>
      <c r="L75" s="502"/>
      <c r="M75" s="527" t="s">
        <v>916</v>
      </c>
      <c r="N75" s="530">
        <v>1246</v>
      </c>
      <c r="O75" s="529">
        <v>1335</v>
      </c>
      <c r="P75" s="529">
        <v>1080</v>
      </c>
      <c r="Q75" s="529">
        <v>799</v>
      </c>
      <c r="R75" s="529">
        <v>1322</v>
      </c>
      <c r="S75" s="529">
        <v>601</v>
      </c>
      <c r="T75" s="529">
        <v>1011</v>
      </c>
      <c r="U75" s="529">
        <v>858</v>
      </c>
      <c r="V75" s="529">
        <v>642</v>
      </c>
      <c r="W75" s="529">
        <v>399</v>
      </c>
      <c r="X75" s="529">
        <v>123</v>
      </c>
      <c r="Y75" s="529">
        <v>410</v>
      </c>
      <c r="Z75" s="529">
        <v>844</v>
      </c>
      <c r="AA75" s="529">
        <v>154</v>
      </c>
      <c r="AB75" s="529">
        <v>466</v>
      </c>
      <c r="AC75" s="529">
        <v>12</v>
      </c>
      <c r="AD75" s="529">
        <v>776</v>
      </c>
      <c r="AE75" s="529">
        <v>744</v>
      </c>
      <c r="AF75" s="529">
        <v>1094</v>
      </c>
      <c r="AG75" s="529">
        <v>2290</v>
      </c>
      <c r="AH75" s="529">
        <v>891</v>
      </c>
      <c r="AI75" s="531">
        <v>284</v>
      </c>
      <c r="AJ75" s="515"/>
      <c r="AK75" s="241">
        <f t="shared" si="78"/>
        <v>40446</v>
      </c>
      <c r="AL75" s="241">
        <f t="shared" ref="AL75:AL131" si="106">O75+AL74</f>
        <v>43269</v>
      </c>
      <c r="AM75" s="241">
        <f t="shared" ref="AM75:AM131" si="107">P75+AM74</f>
        <v>34322</v>
      </c>
      <c r="AN75" s="241">
        <f t="shared" ref="AN75:AN131" si="108">Q75+AN74</f>
        <v>25149.690000000002</v>
      </c>
      <c r="AO75" s="241">
        <f t="shared" ref="AO75:AO131" si="109">R75+AO74</f>
        <v>30717.5</v>
      </c>
      <c r="AP75" s="241">
        <f t="shared" ref="AP75:AP131" si="110">S75+AP74</f>
        <v>21034</v>
      </c>
      <c r="AQ75" s="241">
        <f t="shared" ref="AQ75:AQ131" si="111">T75+AQ74</f>
        <v>23244</v>
      </c>
      <c r="AR75" s="241">
        <f t="shared" ref="AR75:AR131" si="112">U75+AR74</f>
        <v>46390.99</v>
      </c>
      <c r="AS75" s="241">
        <f t="shared" ref="AS75:AS131" si="113">V75+AS74</f>
        <v>9385.318181818182</v>
      </c>
      <c r="AT75" s="241">
        <f t="shared" ref="AT75:AT131" si="114">W75+AT74</f>
        <v>21438.855123674904</v>
      </c>
      <c r="AU75" s="241">
        <f t="shared" ref="AU75:AU131" si="115">X75+AU74</f>
        <v>10348</v>
      </c>
      <c r="AV75" s="241">
        <f t="shared" ref="AV75:AV131" si="116">Y75+AV74</f>
        <v>19911</v>
      </c>
      <c r="AW75" s="241">
        <f t="shared" ref="AW75:AW131" si="117">Z75+AW74</f>
        <v>18587</v>
      </c>
      <c r="AX75" s="241">
        <f t="shared" ref="AX75:AX131" si="118">AA75+AX74</f>
        <v>4387</v>
      </c>
      <c r="AY75" s="241">
        <f t="shared" ref="AY75:AY131" si="119">AB75+AY74</f>
        <v>11421</v>
      </c>
      <c r="AZ75" s="241">
        <f t="shared" si="100"/>
        <v>13200</v>
      </c>
      <c r="BA75" s="241">
        <f t="shared" si="101"/>
        <v>27656</v>
      </c>
      <c r="BB75" s="241">
        <f t="shared" si="102"/>
        <v>15858</v>
      </c>
      <c r="BC75" s="241">
        <f t="shared" si="103"/>
        <v>21059</v>
      </c>
      <c r="BD75" s="241">
        <f t="shared" si="104"/>
        <v>27988</v>
      </c>
      <c r="BE75" s="241">
        <f t="shared" si="105"/>
        <v>17215</v>
      </c>
      <c r="BF75" s="241">
        <f t="shared" si="105"/>
        <v>8107</v>
      </c>
      <c r="BG75" s="241"/>
      <c r="BH75" s="241"/>
      <c r="BI75" s="324">
        <f t="shared" si="99"/>
        <v>1.9259999999999999</v>
      </c>
      <c r="BJ75" s="324">
        <f t="shared" ref="BJ75:BJ106" si="120">IF(AL75/$BK$5&gt;1,1,AL75/$BK$5)</f>
        <v>1</v>
      </c>
      <c r="BK75" s="324">
        <f t="shared" ref="BK75:BK106" si="121">IF(AM75/$BK$5&gt;1,1,AM75/$BK$5)</f>
        <v>1</v>
      </c>
      <c r="BL75" s="324">
        <f t="shared" ref="BL75:BL106" si="122">IF(AN75/$BK$5&gt;1,1,AN75/$BK$5)</f>
        <v>1</v>
      </c>
      <c r="BM75" s="324">
        <f t="shared" ref="BM75:BM106" si="123">IF(AO75/$BK$5&gt;1,1,AO75/$BK$5)</f>
        <v>1</v>
      </c>
      <c r="BN75" s="324">
        <f t="shared" ref="BN75:BN106" si="124">IF(AP75/$BK$5&gt;1,1,AP75/$BK$5)</f>
        <v>1</v>
      </c>
      <c r="BO75" s="324">
        <f t="shared" ref="BO75:BO106" si="125">IF(AQ75/$BK$5&gt;1,1,AQ75/$BK$5)</f>
        <v>1</v>
      </c>
      <c r="BP75" s="324">
        <f t="shared" ref="BP75:BP106" si="126">IF(AR75/$BK$5&gt;1,1,AR75/$BK$5)</f>
        <v>1</v>
      </c>
      <c r="BQ75" s="324">
        <f t="shared" ref="BQ75:BQ106" si="127">IF(AS75/$BK$5&gt;1,1,AS75/$BK$5)</f>
        <v>0.44691991341991344</v>
      </c>
      <c r="BR75" s="324">
        <f t="shared" ref="BR75:BR106" si="128">IF(AT75/$BK$5&gt;1,1,AT75/$BK$5)</f>
        <v>1</v>
      </c>
      <c r="BS75" s="324">
        <f t="shared" ref="BS75:BS106" si="129">IF(AU75/$BK$5&gt;1,1,AU75/$BK$5)</f>
        <v>0.49276190476190473</v>
      </c>
      <c r="BT75" s="324">
        <f t="shared" ref="BT75:BT106" si="130">IF(AV75/$BK$5&gt;1,1,AV75/$BK$5)</f>
        <v>0.94814285714285718</v>
      </c>
      <c r="BU75" s="324">
        <f t="shared" ref="BU75:BU106" si="131">IF(AW75/$BK$5&gt;1,1,AW75/$BK$5)</f>
        <v>0.88509523809523805</v>
      </c>
      <c r="BV75" s="324">
        <f t="shared" ref="BV75:BV106" si="132">IF(AX75/$BK$5&gt;1,1,AX75/$BK$5)</f>
        <v>0.2089047619047619</v>
      </c>
      <c r="BW75" s="324">
        <f t="shared" ref="BW75:BW106" si="133">IF(AY75/$BK$5&gt;1,1,AY75/$BK$5)</f>
        <v>0.54385714285714282</v>
      </c>
      <c r="BX75" s="324">
        <f t="shared" ref="BX75:BX106" si="134">IF(AZ75/$BK$5&gt;1,1,AZ75/$BK$5)</f>
        <v>0.62857142857142856</v>
      </c>
      <c r="BY75" s="324">
        <f t="shared" ref="BY75:BY106" si="135">IF(BA75/$BK$5&gt;1,1,BA75/$BK$5)</f>
        <v>1</v>
      </c>
      <c r="BZ75" s="324">
        <f t="shared" ref="BZ75:BZ106" si="136">IF(BB75/$BK$5&gt;1,1,BB75/$BK$5)</f>
        <v>0.75514285714285712</v>
      </c>
      <c r="CA75" s="324">
        <f t="shared" ref="CA75:CA106" si="137">IF(BC75/$BK$5&gt;1,1,BC75/$BK$5)</f>
        <v>1</v>
      </c>
      <c r="CB75" s="324">
        <f t="shared" ref="CB75:CB106" si="138">IF(BD75/$BK$5&gt;1,1,BD75/$BK$5)</f>
        <v>1</v>
      </c>
      <c r="CC75" s="324">
        <f t="shared" ref="CC75:CC106" si="139">IF(BE75/$BK$5&gt;1,1,BE75/$BK$5)</f>
        <v>0.8197619047619048</v>
      </c>
      <c r="CD75" s="324">
        <f t="shared" ref="CD75:CD131" si="140">IF(BF75/$BK$5&gt;1,1,BF75/$BK$5)</f>
        <v>0.38604761904761903</v>
      </c>
      <c r="CK75" s="527" t="s">
        <v>916</v>
      </c>
      <c r="CL75" s="530">
        <v>72</v>
      </c>
      <c r="CM75" s="529">
        <v>44</v>
      </c>
      <c r="CN75" s="529">
        <v>123</v>
      </c>
      <c r="CO75" s="529">
        <v>155</v>
      </c>
      <c r="CP75" s="529">
        <v>29</v>
      </c>
      <c r="CQ75" s="529">
        <v>197</v>
      </c>
      <c r="CR75" s="529">
        <v>3</v>
      </c>
      <c r="CS75" s="529">
        <v>7</v>
      </c>
      <c r="CT75" s="529">
        <v>14</v>
      </c>
      <c r="CU75" s="529">
        <v>34</v>
      </c>
      <c r="CV75" s="529">
        <v>66</v>
      </c>
      <c r="CW75" s="529">
        <v>18</v>
      </c>
      <c r="CX75" s="529">
        <v>0</v>
      </c>
      <c r="CY75" s="529">
        <v>13</v>
      </c>
      <c r="CZ75" s="529">
        <v>117</v>
      </c>
      <c r="DA75" s="529">
        <v>43</v>
      </c>
      <c r="DB75" s="529">
        <v>284</v>
      </c>
      <c r="DC75" s="531">
        <v>12</v>
      </c>
      <c r="DD75" s="323"/>
      <c r="DE75" s="137">
        <v>41917</v>
      </c>
      <c r="DF75" s="241">
        <f t="shared" ref="DF75:DF131" si="141">DF74+CL75</f>
        <v>2208.16</v>
      </c>
      <c r="DG75" s="241">
        <f t="shared" si="64"/>
        <v>1144.5</v>
      </c>
      <c r="DH75" s="241">
        <f t="shared" si="65"/>
        <v>6773</v>
      </c>
      <c r="DI75" s="241">
        <f t="shared" si="66"/>
        <v>3852.5</v>
      </c>
      <c r="DJ75" s="241">
        <f t="shared" si="67"/>
        <v>1425.5</v>
      </c>
      <c r="DK75" s="241">
        <f t="shared" si="68"/>
        <v>4730.181818181818</v>
      </c>
      <c r="DL75" s="241">
        <f t="shared" si="69"/>
        <v>566</v>
      </c>
      <c r="DM75" s="241">
        <f t="shared" si="70"/>
        <v>1819</v>
      </c>
      <c r="DN75" s="241">
        <f t="shared" si="71"/>
        <v>522</v>
      </c>
      <c r="DO75" s="241">
        <f t="shared" si="72"/>
        <v>1127</v>
      </c>
      <c r="DP75" s="241">
        <f t="shared" si="73"/>
        <v>2475</v>
      </c>
      <c r="DQ75" s="241">
        <f t="shared" si="74"/>
        <v>681</v>
      </c>
      <c r="DR75" s="241">
        <f t="shared" si="75"/>
        <v>1699</v>
      </c>
      <c r="DS75" s="241">
        <f t="shared" si="76"/>
        <v>633</v>
      </c>
    </row>
    <row r="76" spans="1:123" x14ac:dyDescent="0.2">
      <c r="A76" s="585" t="s">
        <v>917</v>
      </c>
      <c r="B76" s="586">
        <v>2690</v>
      </c>
      <c r="C76" s="597">
        <v>148</v>
      </c>
      <c r="D76" s="597">
        <v>394</v>
      </c>
      <c r="E76" s="597">
        <v>91</v>
      </c>
      <c r="F76" s="597">
        <v>1</v>
      </c>
      <c r="G76" s="597">
        <v>1</v>
      </c>
      <c r="H76" s="597">
        <v>4</v>
      </c>
      <c r="I76" s="597">
        <v>0</v>
      </c>
      <c r="J76" s="587">
        <v>0</v>
      </c>
      <c r="K76" s="502"/>
      <c r="L76" s="502"/>
      <c r="M76" s="527" t="s">
        <v>917</v>
      </c>
      <c r="N76" s="530">
        <v>1349</v>
      </c>
      <c r="O76" s="529">
        <v>1776</v>
      </c>
      <c r="P76" s="529">
        <v>1013</v>
      </c>
      <c r="Q76" s="529">
        <v>699</v>
      </c>
      <c r="R76" s="529">
        <v>1309</v>
      </c>
      <c r="S76" s="529">
        <v>745</v>
      </c>
      <c r="T76" s="529">
        <v>904</v>
      </c>
      <c r="U76" s="529">
        <v>1534</v>
      </c>
      <c r="V76" s="529">
        <v>920</v>
      </c>
      <c r="W76" s="529">
        <v>675</v>
      </c>
      <c r="X76" s="529">
        <v>351</v>
      </c>
      <c r="Y76" s="529">
        <v>302</v>
      </c>
      <c r="Z76" s="529">
        <v>521</v>
      </c>
      <c r="AA76" s="529">
        <v>334</v>
      </c>
      <c r="AB76" s="529">
        <v>528</v>
      </c>
      <c r="AC76" s="529">
        <v>176</v>
      </c>
      <c r="AD76" s="529">
        <v>657</v>
      </c>
      <c r="AE76" s="529">
        <v>1103</v>
      </c>
      <c r="AF76" s="529">
        <v>2267</v>
      </c>
      <c r="AG76" s="529">
        <v>707</v>
      </c>
      <c r="AH76" s="529">
        <v>873</v>
      </c>
      <c r="AI76" s="531">
        <v>590</v>
      </c>
      <c r="AJ76" s="515"/>
      <c r="AK76" s="241">
        <f t="shared" ref="AK76:AK131" si="142">N76+AK75</f>
        <v>41795</v>
      </c>
      <c r="AL76" s="241">
        <f t="shared" si="106"/>
        <v>45045</v>
      </c>
      <c r="AM76" s="241">
        <f t="shared" si="107"/>
        <v>35335</v>
      </c>
      <c r="AN76" s="241">
        <f t="shared" si="108"/>
        <v>25848.690000000002</v>
      </c>
      <c r="AO76" s="241">
        <f t="shared" si="109"/>
        <v>32026.5</v>
      </c>
      <c r="AP76" s="241">
        <f t="shared" si="110"/>
        <v>21779</v>
      </c>
      <c r="AQ76" s="241">
        <f t="shared" si="111"/>
        <v>24148</v>
      </c>
      <c r="AR76" s="241">
        <f t="shared" si="112"/>
        <v>47924.99</v>
      </c>
      <c r="AS76" s="241">
        <f t="shared" si="113"/>
        <v>10305.318181818182</v>
      </c>
      <c r="AT76" s="241">
        <f t="shared" si="114"/>
        <v>22113.855123674904</v>
      </c>
      <c r="AU76" s="241">
        <f t="shared" si="115"/>
        <v>10699</v>
      </c>
      <c r="AV76" s="241">
        <f t="shared" si="116"/>
        <v>20213</v>
      </c>
      <c r="AW76" s="241">
        <f t="shared" si="117"/>
        <v>19108</v>
      </c>
      <c r="AX76" s="241">
        <f t="shared" si="118"/>
        <v>4721</v>
      </c>
      <c r="AY76" s="241">
        <f t="shared" si="119"/>
        <v>11949</v>
      </c>
      <c r="AZ76" s="241">
        <f t="shared" si="100"/>
        <v>13376</v>
      </c>
      <c r="BA76" s="241">
        <f t="shared" si="101"/>
        <v>28313</v>
      </c>
      <c r="BB76" s="241">
        <f t="shared" si="102"/>
        <v>16961</v>
      </c>
      <c r="BC76" s="241">
        <f t="shared" si="103"/>
        <v>23326</v>
      </c>
      <c r="BD76" s="241">
        <f t="shared" si="104"/>
        <v>28695</v>
      </c>
      <c r="BE76" s="241">
        <f t="shared" si="105"/>
        <v>18088</v>
      </c>
      <c r="BF76" s="241">
        <f t="shared" si="105"/>
        <v>8697</v>
      </c>
      <c r="BG76" s="241"/>
      <c r="BH76" s="241"/>
      <c r="BI76" s="324">
        <f t="shared" si="99"/>
        <v>1.9902380952380951</v>
      </c>
      <c r="BJ76" s="324">
        <f t="shared" si="120"/>
        <v>1</v>
      </c>
      <c r="BK76" s="324">
        <f t="shared" si="121"/>
        <v>1</v>
      </c>
      <c r="BL76" s="324">
        <f t="shared" si="122"/>
        <v>1</v>
      </c>
      <c r="BM76" s="324">
        <f t="shared" si="123"/>
        <v>1</v>
      </c>
      <c r="BN76" s="324">
        <f t="shared" si="124"/>
        <v>1</v>
      </c>
      <c r="BO76" s="324">
        <f t="shared" si="125"/>
        <v>1</v>
      </c>
      <c r="BP76" s="324">
        <f t="shared" si="126"/>
        <v>1</v>
      </c>
      <c r="BQ76" s="324">
        <f t="shared" si="127"/>
        <v>0.49072943722943724</v>
      </c>
      <c r="BR76" s="324">
        <f t="shared" si="128"/>
        <v>1</v>
      </c>
      <c r="BS76" s="324">
        <f t="shared" si="129"/>
        <v>0.50947619047619053</v>
      </c>
      <c r="BT76" s="324">
        <f t="shared" si="130"/>
        <v>0.96252380952380956</v>
      </c>
      <c r="BU76" s="324">
        <f t="shared" si="131"/>
        <v>0.90990476190476188</v>
      </c>
      <c r="BV76" s="324">
        <f t="shared" si="132"/>
        <v>0.22480952380952382</v>
      </c>
      <c r="BW76" s="324">
        <f t="shared" si="133"/>
        <v>0.56899999999999995</v>
      </c>
      <c r="BX76" s="324">
        <f t="shared" si="134"/>
        <v>0.63695238095238094</v>
      </c>
      <c r="BY76" s="324">
        <f t="shared" si="135"/>
        <v>1</v>
      </c>
      <c r="BZ76" s="324">
        <f t="shared" si="136"/>
        <v>0.80766666666666664</v>
      </c>
      <c r="CA76" s="324">
        <f t="shared" si="137"/>
        <v>1</v>
      </c>
      <c r="CB76" s="324">
        <f t="shared" si="138"/>
        <v>1</v>
      </c>
      <c r="CC76" s="324">
        <f t="shared" si="139"/>
        <v>0.86133333333333328</v>
      </c>
      <c r="CD76" s="324">
        <f t="shared" si="140"/>
        <v>0.41414285714285715</v>
      </c>
      <c r="CK76" s="527" t="s">
        <v>917</v>
      </c>
      <c r="CL76" s="530">
        <v>49</v>
      </c>
      <c r="CM76" s="529">
        <v>49</v>
      </c>
      <c r="CN76" s="529">
        <v>141</v>
      </c>
      <c r="CO76" s="529">
        <v>46</v>
      </c>
      <c r="CP76" s="529">
        <v>59</v>
      </c>
      <c r="CQ76" s="529">
        <v>180.5</v>
      </c>
      <c r="CR76" s="529">
        <v>7</v>
      </c>
      <c r="CS76" s="529">
        <v>14</v>
      </c>
      <c r="CT76" s="529">
        <v>12</v>
      </c>
      <c r="CU76" s="529">
        <v>29</v>
      </c>
      <c r="CV76" s="529">
        <v>101</v>
      </c>
      <c r="CW76" s="529">
        <v>11</v>
      </c>
      <c r="CX76" s="529">
        <v>19</v>
      </c>
      <c r="CY76" s="529">
        <v>5</v>
      </c>
      <c r="CZ76" s="529">
        <v>183</v>
      </c>
      <c r="DA76" s="529">
        <v>107</v>
      </c>
      <c r="DB76" s="529">
        <v>91</v>
      </c>
      <c r="DC76" s="531">
        <v>12</v>
      </c>
      <c r="DD76" s="323"/>
      <c r="DE76" s="137">
        <v>41918</v>
      </c>
      <c r="DF76" s="241">
        <f t="shared" si="141"/>
        <v>2257.16</v>
      </c>
      <c r="DG76" s="241">
        <f t="shared" si="64"/>
        <v>1193.5</v>
      </c>
      <c r="DH76" s="241">
        <f t="shared" si="65"/>
        <v>6914</v>
      </c>
      <c r="DI76" s="241">
        <f t="shared" si="66"/>
        <v>3898.5</v>
      </c>
      <c r="DJ76" s="241">
        <f t="shared" si="67"/>
        <v>1484.5</v>
      </c>
      <c r="DK76" s="241">
        <f t="shared" si="68"/>
        <v>4910.681818181818</v>
      </c>
      <c r="DL76" s="241">
        <f t="shared" si="69"/>
        <v>573</v>
      </c>
      <c r="DM76" s="241">
        <f t="shared" si="70"/>
        <v>1833</v>
      </c>
      <c r="DN76" s="241">
        <f t="shared" si="71"/>
        <v>534</v>
      </c>
      <c r="DO76" s="241">
        <f t="shared" si="72"/>
        <v>1156</v>
      </c>
      <c r="DP76" s="241">
        <f t="shared" si="73"/>
        <v>2576</v>
      </c>
      <c r="DQ76" s="241">
        <f t="shared" si="74"/>
        <v>692</v>
      </c>
      <c r="DR76" s="241">
        <f t="shared" si="75"/>
        <v>1718</v>
      </c>
      <c r="DS76" s="241">
        <f t="shared" si="76"/>
        <v>638</v>
      </c>
    </row>
    <row r="77" spans="1:123" x14ac:dyDescent="0.2">
      <c r="A77" s="585" t="s">
        <v>918</v>
      </c>
      <c r="B77" s="586">
        <v>2797</v>
      </c>
      <c r="C77" s="597">
        <v>160</v>
      </c>
      <c r="D77" s="597">
        <v>226</v>
      </c>
      <c r="E77" s="597">
        <v>50</v>
      </c>
      <c r="F77" s="597">
        <v>0</v>
      </c>
      <c r="G77" s="597">
        <v>1</v>
      </c>
      <c r="H77" s="597">
        <v>4</v>
      </c>
      <c r="I77" s="597">
        <v>1</v>
      </c>
      <c r="J77" s="587">
        <v>0</v>
      </c>
      <c r="K77" s="502"/>
      <c r="L77" s="502"/>
      <c r="M77" s="527" t="s">
        <v>918</v>
      </c>
      <c r="N77" s="530">
        <v>1345</v>
      </c>
      <c r="O77" s="529">
        <v>848</v>
      </c>
      <c r="P77" s="529">
        <v>977</v>
      </c>
      <c r="Q77" s="529">
        <v>968</v>
      </c>
      <c r="R77" s="529">
        <v>1438</v>
      </c>
      <c r="S77" s="529">
        <v>806</v>
      </c>
      <c r="T77" s="529">
        <v>5299</v>
      </c>
      <c r="U77" s="529">
        <v>945</v>
      </c>
      <c r="V77" s="529">
        <v>715</v>
      </c>
      <c r="W77" s="529">
        <v>884</v>
      </c>
      <c r="X77" s="529">
        <v>436</v>
      </c>
      <c r="Y77" s="529">
        <v>480</v>
      </c>
      <c r="Z77" s="529">
        <v>576</v>
      </c>
      <c r="AA77" s="529">
        <v>467</v>
      </c>
      <c r="AB77" s="529">
        <v>1274</v>
      </c>
      <c r="AC77" s="529">
        <v>338</v>
      </c>
      <c r="AD77" s="529">
        <v>990</v>
      </c>
      <c r="AE77" s="529">
        <v>1105</v>
      </c>
      <c r="AF77" s="529">
        <v>2874</v>
      </c>
      <c r="AG77" s="529">
        <v>449</v>
      </c>
      <c r="AH77" s="529">
        <v>791</v>
      </c>
      <c r="AI77" s="531">
        <v>245</v>
      </c>
      <c r="AJ77" s="515"/>
      <c r="AK77" s="241">
        <f t="shared" si="142"/>
        <v>43140</v>
      </c>
      <c r="AL77" s="241">
        <f t="shared" si="106"/>
        <v>45893</v>
      </c>
      <c r="AM77" s="241">
        <f t="shared" si="107"/>
        <v>36312</v>
      </c>
      <c r="AN77" s="241">
        <f t="shared" si="108"/>
        <v>26816.690000000002</v>
      </c>
      <c r="AO77" s="241">
        <f t="shared" si="109"/>
        <v>33464.5</v>
      </c>
      <c r="AP77" s="241">
        <f t="shared" si="110"/>
        <v>22585</v>
      </c>
      <c r="AQ77" s="241">
        <f t="shared" si="111"/>
        <v>29447</v>
      </c>
      <c r="AR77" s="241">
        <f t="shared" si="112"/>
        <v>48869.99</v>
      </c>
      <c r="AS77" s="241">
        <f t="shared" si="113"/>
        <v>11020.318181818182</v>
      </c>
      <c r="AT77" s="241">
        <f t="shared" si="114"/>
        <v>22997.855123674904</v>
      </c>
      <c r="AU77" s="241">
        <f t="shared" si="115"/>
        <v>11135</v>
      </c>
      <c r="AV77" s="241">
        <f t="shared" si="116"/>
        <v>20693</v>
      </c>
      <c r="AW77" s="241">
        <f t="shared" si="117"/>
        <v>19684</v>
      </c>
      <c r="AX77" s="241">
        <f t="shared" si="118"/>
        <v>5188</v>
      </c>
      <c r="AY77" s="241">
        <f t="shared" si="119"/>
        <v>13223</v>
      </c>
      <c r="AZ77" s="241">
        <f t="shared" si="100"/>
        <v>13714</v>
      </c>
      <c r="BA77" s="241">
        <f t="shared" si="101"/>
        <v>29303</v>
      </c>
      <c r="BB77" s="241">
        <f t="shared" si="102"/>
        <v>18066</v>
      </c>
      <c r="BC77" s="241">
        <f t="shared" si="103"/>
        <v>26200</v>
      </c>
      <c r="BD77" s="241">
        <f t="shared" si="104"/>
        <v>29144</v>
      </c>
      <c r="BE77" s="241">
        <f t="shared" si="105"/>
        <v>18879</v>
      </c>
      <c r="BF77" s="241">
        <f t="shared" si="105"/>
        <v>8942</v>
      </c>
      <c r="BG77" s="241"/>
      <c r="BH77" s="241"/>
      <c r="BI77" s="324">
        <f t="shared" si="99"/>
        <v>2.0542857142857143</v>
      </c>
      <c r="BJ77" s="324">
        <f t="shared" si="120"/>
        <v>1</v>
      </c>
      <c r="BK77" s="324">
        <f t="shared" si="121"/>
        <v>1</v>
      </c>
      <c r="BL77" s="324">
        <f t="shared" si="122"/>
        <v>1</v>
      </c>
      <c r="BM77" s="324">
        <f t="shared" si="123"/>
        <v>1</v>
      </c>
      <c r="BN77" s="324">
        <f t="shared" si="124"/>
        <v>1</v>
      </c>
      <c r="BO77" s="324">
        <f t="shared" si="125"/>
        <v>1</v>
      </c>
      <c r="BP77" s="324">
        <f t="shared" si="126"/>
        <v>1</v>
      </c>
      <c r="BQ77" s="324">
        <f t="shared" si="127"/>
        <v>0.52477705627705629</v>
      </c>
      <c r="BR77" s="324">
        <f t="shared" si="128"/>
        <v>1</v>
      </c>
      <c r="BS77" s="324">
        <f t="shared" si="129"/>
        <v>0.53023809523809529</v>
      </c>
      <c r="BT77" s="324">
        <f t="shared" si="130"/>
        <v>0.98538095238095236</v>
      </c>
      <c r="BU77" s="324">
        <f t="shared" si="131"/>
        <v>0.93733333333333335</v>
      </c>
      <c r="BV77" s="324">
        <f t="shared" si="132"/>
        <v>0.24704761904761904</v>
      </c>
      <c r="BW77" s="324">
        <f t="shared" si="133"/>
        <v>0.62966666666666671</v>
      </c>
      <c r="BX77" s="324">
        <f t="shared" si="134"/>
        <v>0.6530476190476191</v>
      </c>
      <c r="BY77" s="324">
        <f t="shared" si="135"/>
        <v>1</v>
      </c>
      <c r="BZ77" s="324">
        <f t="shared" si="136"/>
        <v>0.86028571428571432</v>
      </c>
      <c r="CA77" s="324">
        <f t="shared" si="137"/>
        <v>1</v>
      </c>
      <c r="CB77" s="324">
        <f t="shared" si="138"/>
        <v>1</v>
      </c>
      <c r="CC77" s="324">
        <f t="shared" si="139"/>
        <v>0.89900000000000002</v>
      </c>
      <c r="CD77" s="324">
        <f t="shared" si="140"/>
        <v>0.4258095238095238</v>
      </c>
      <c r="CK77" s="527" t="s">
        <v>918</v>
      </c>
      <c r="CL77" s="530">
        <v>59</v>
      </c>
      <c r="CM77" s="529">
        <v>44</v>
      </c>
      <c r="CN77" s="529">
        <v>77</v>
      </c>
      <c r="CO77" s="529">
        <v>319</v>
      </c>
      <c r="CP77" s="529">
        <v>31</v>
      </c>
      <c r="CQ77" s="529">
        <v>172</v>
      </c>
      <c r="CR77" s="529">
        <v>4</v>
      </c>
      <c r="CS77" s="529">
        <v>18</v>
      </c>
      <c r="CT77" s="529">
        <v>9</v>
      </c>
      <c r="CU77" s="529">
        <v>15</v>
      </c>
      <c r="CV77" s="529">
        <v>110</v>
      </c>
      <c r="CW77" s="529">
        <v>39</v>
      </c>
      <c r="CX77" s="529">
        <v>33</v>
      </c>
      <c r="CY77" s="529">
        <v>16</v>
      </c>
      <c r="CZ77" s="529">
        <v>207</v>
      </c>
      <c r="DA77" s="529">
        <v>123</v>
      </c>
      <c r="DB77" s="529">
        <v>20</v>
      </c>
      <c r="DC77" s="531">
        <v>21</v>
      </c>
      <c r="DD77" s="323"/>
      <c r="DE77" s="137">
        <v>41919</v>
      </c>
      <c r="DF77" s="241">
        <f t="shared" si="141"/>
        <v>2316.16</v>
      </c>
      <c r="DG77" s="241">
        <f t="shared" si="64"/>
        <v>1237.5</v>
      </c>
      <c r="DH77" s="241">
        <f t="shared" si="65"/>
        <v>6991</v>
      </c>
      <c r="DI77" s="241">
        <f t="shared" si="66"/>
        <v>4217.5</v>
      </c>
      <c r="DJ77" s="241">
        <f t="shared" si="67"/>
        <v>1515.5</v>
      </c>
      <c r="DK77" s="241">
        <f t="shared" si="68"/>
        <v>5082.681818181818</v>
      </c>
      <c r="DL77" s="241">
        <f t="shared" si="69"/>
        <v>577</v>
      </c>
      <c r="DM77" s="241">
        <f t="shared" si="70"/>
        <v>1851</v>
      </c>
      <c r="DN77" s="241">
        <f t="shared" si="71"/>
        <v>543</v>
      </c>
      <c r="DO77" s="241">
        <f t="shared" si="72"/>
        <v>1171</v>
      </c>
      <c r="DP77" s="241">
        <f t="shared" si="73"/>
        <v>2686</v>
      </c>
      <c r="DQ77" s="241">
        <f t="shared" si="74"/>
        <v>731</v>
      </c>
      <c r="DR77" s="241">
        <f t="shared" si="75"/>
        <v>1751</v>
      </c>
      <c r="DS77" s="241">
        <f t="shared" si="76"/>
        <v>654</v>
      </c>
    </row>
    <row r="78" spans="1:123" x14ac:dyDescent="0.2">
      <c r="A78" s="585" t="s">
        <v>919</v>
      </c>
      <c r="B78" s="586">
        <v>3168</v>
      </c>
      <c r="C78" s="597">
        <v>222</v>
      </c>
      <c r="D78" s="597">
        <v>303</v>
      </c>
      <c r="E78" s="597">
        <v>62</v>
      </c>
      <c r="F78" s="597">
        <v>1</v>
      </c>
      <c r="G78" s="597">
        <v>2</v>
      </c>
      <c r="H78" s="597">
        <v>11</v>
      </c>
      <c r="I78" s="597">
        <v>4</v>
      </c>
      <c r="J78" s="587">
        <v>1</v>
      </c>
      <c r="K78" s="502"/>
      <c r="L78" s="502"/>
      <c r="M78" s="527" t="s">
        <v>919</v>
      </c>
      <c r="N78" s="530">
        <v>1517</v>
      </c>
      <c r="O78" s="529">
        <v>785</v>
      </c>
      <c r="P78" s="529">
        <v>1191</v>
      </c>
      <c r="Q78" s="529">
        <v>872</v>
      </c>
      <c r="R78" s="529">
        <v>955</v>
      </c>
      <c r="S78" s="529">
        <v>761</v>
      </c>
      <c r="T78" s="529">
        <v>2157</v>
      </c>
      <c r="U78" s="529">
        <v>661</v>
      </c>
      <c r="V78" s="529">
        <v>936</v>
      </c>
      <c r="W78" s="529">
        <v>566</v>
      </c>
      <c r="X78" s="529">
        <v>471</v>
      </c>
      <c r="Y78" s="529">
        <v>382</v>
      </c>
      <c r="Z78" s="529">
        <v>646</v>
      </c>
      <c r="AA78" s="529">
        <v>397</v>
      </c>
      <c r="AB78" s="529">
        <v>274</v>
      </c>
      <c r="AC78" s="529">
        <v>304</v>
      </c>
      <c r="AD78" s="529">
        <v>1021</v>
      </c>
      <c r="AE78" s="529">
        <v>615</v>
      </c>
      <c r="AF78" s="529">
        <v>4478</v>
      </c>
      <c r="AG78" s="529">
        <v>2270</v>
      </c>
      <c r="AH78" s="529">
        <v>453</v>
      </c>
      <c r="AI78" s="531">
        <v>431</v>
      </c>
      <c r="AJ78" s="515"/>
      <c r="AK78" s="241">
        <f t="shared" si="142"/>
        <v>44657</v>
      </c>
      <c r="AL78" s="241">
        <f t="shared" si="106"/>
        <v>46678</v>
      </c>
      <c r="AM78" s="241">
        <f t="shared" si="107"/>
        <v>37503</v>
      </c>
      <c r="AN78" s="241">
        <f t="shared" si="108"/>
        <v>27688.690000000002</v>
      </c>
      <c r="AO78" s="241">
        <f t="shared" si="109"/>
        <v>34419.5</v>
      </c>
      <c r="AP78" s="241">
        <f t="shared" si="110"/>
        <v>23346</v>
      </c>
      <c r="AQ78" s="241">
        <f t="shared" si="111"/>
        <v>31604</v>
      </c>
      <c r="AR78" s="241">
        <f t="shared" si="112"/>
        <v>49530.99</v>
      </c>
      <c r="AS78" s="241">
        <f t="shared" si="113"/>
        <v>11956.318181818182</v>
      </c>
      <c r="AT78" s="241">
        <f t="shared" si="114"/>
        <v>23563.855123674904</v>
      </c>
      <c r="AU78" s="241">
        <f t="shared" si="115"/>
        <v>11606</v>
      </c>
      <c r="AV78" s="241">
        <f t="shared" si="116"/>
        <v>21075</v>
      </c>
      <c r="AW78" s="241">
        <f t="shared" si="117"/>
        <v>20330</v>
      </c>
      <c r="AX78" s="241">
        <f t="shared" si="118"/>
        <v>5585</v>
      </c>
      <c r="AY78" s="241">
        <f t="shared" si="119"/>
        <v>13497</v>
      </c>
      <c r="AZ78" s="241">
        <f t="shared" si="100"/>
        <v>14018</v>
      </c>
      <c r="BA78" s="241">
        <f t="shared" si="101"/>
        <v>30324</v>
      </c>
      <c r="BB78" s="241">
        <f t="shared" si="102"/>
        <v>18681</v>
      </c>
      <c r="BC78" s="241">
        <f t="shared" si="103"/>
        <v>30678</v>
      </c>
      <c r="BD78" s="241">
        <f t="shared" si="104"/>
        <v>31414</v>
      </c>
      <c r="BE78" s="241">
        <f t="shared" si="105"/>
        <v>19332</v>
      </c>
      <c r="BF78" s="241">
        <f t="shared" si="105"/>
        <v>9373</v>
      </c>
      <c r="BG78" s="241"/>
      <c r="BH78" s="241"/>
      <c r="BI78" s="324">
        <f t="shared" si="99"/>
        <v>2.1265238095238095</v>
      </c>
      <c r="BJ78" s="324">
        <f t="shared" si="120"/>
        <v>1</v>
      </c>
      <c r="BK78" s="324">
        <f t="shared" si="121"/>
        <v>1</v>
      </c>
      <c r="BL78" s="324">
        <f t="shared" si="122"/>
        <v>1</v>
      </c>
      <c r="BM78" s="324">
        <f t="shared" si="123"/>
        <v>1</v>
      </c>
      <c r="BN78" s="324">
        <f t="shared" si="124"/>
        <v>1</v>
      </c>
      <c r="BO78" s="324">
        <f t="shared" si="125"/>
        <v>1</v>
      </c>
      <c r="BP78" s="324">
        <f t="shared" si="126"/>
        <v>1</v>
      </c>
      <c r="BQ78" s="324">
        <f t="shared" si="127"/>
        <v>0.56934848484848488</v>
      </c>
      <c r="BR78" s="324">
        <f t="shared" si="128"/>
        <v>1</v>
      </c>
      <c r="BS78" s="324">
        <f t="shared" si="129"/>
        <v>0.55266666666666664</v>
      </c>
      <c r="BT78" s="324">
        <f t="shared" si="130"/>
        <v>1</v>
      </c>
      <c r="BU78" s="324">
        <f t="shared" si="131"/>
        <v>0.96809523809523812</v>
      </c>
      <c r="BV78" s="324">
        <f t="shared" si="132"/>
        <v>0.26595238095238094</v>
      </c>
      <c r="BW78" s="324">
        <f t="shared" si="133"/>
        <v>0.64271428571428568</v>
      </c>
      <c r="BX78" s="324">
        <f t="shared" si="134"/>
        <v>0.66752380952380952</v>
      </c>
      <c r="BY78" s="324">
        <f t="shared" si="135"/>
        <v>1</v>
      </c>
      <c r="BZ78" s="324">
        <f t="shared" si="136"/>
        <v>0.88957142857142857</v>
      </c>
      <c r="CA78" s="324">
        <f t="shared" si="137"/>
        <v>1</v>
      </c>
      <c r="CB78" s="324">
        <f t="shared" si="138"/>
        <v>1</v>
      </c>
      <c r="CC78" s="324">
        <f t="shared" si="139"/>
        <v>0.9205714285714286</v>
      </c>
      <c r="CD78" s="324">
        <f t="shared" si="140"/>
        <v>0.44633333333333336</v>
      </c>
      <c r="CK78" s="527" t="s">
        <v>919</v>
      </c>
      <c r="CL78" s="530">
        <v>29</v>
      </c>
      <c r="CM78" s="529">
        <v>41</v>
      </c>
      <c r="CN78" s="529">
        <v>47</v>
      </c>
      <c r="CO78" s="529">
        <v>153</v>
      </c>
      <c r="CP78" s="529">
        <v>19</v>
      </c>
      <c r="CQ78" s="529">
        <v>227</v>
      </c>
      <c r="CR78" s="529">
        <v>9</v>
      </c>
      <c r="CS78" s="529">
        <v>18</v>
      </c>
      <c r="CT78" s="529">
        <v>11</v>
      </c>
      <c r="CU78" s="529">
        <v>25</v>
      </c>
      <c r="CV78" s="529">
        <v>85</v>
      </c>
      <c r="CW78" s="529">
        <v>10</v>
      </c>
      <c r="CX78" s="529">
        <v>18</v>
      </c>
      <c r="CY78" s="529">
        <v>9</v>
      </c>
      <c r="CZ78" s="529">
        <v>103</v>
      </c>
      <c r="DA78" s="529">
        <v>169</v>
      </c>
      <c r="DB78" s="529">
        <v>189</v>
      </c>
      <c r="DC78" s="531">
        <v>14</v>
      </c>
      <c r="DD78" s="323"/>
      <c r="DE78" s="137">
        <v>41920</v>
      </c>
      <c r="DF78" s="241">
        <f t="shared" si="141"/>
        <v>2345.16</v>
      </c>
      <c r="DG78" s="241">
        <f t="shared" si="64"/>
        <v>1278.5</v>
      </c>
      <c r="DH78" s="241">
        <f t="shared" si="65"/>
        <v>7038</v>
      </c>
      <c r="DI78" s="241">
        <f t="shared" si="66"/>
        <v>4370.5</v>
      </c>
      <c r="DJ78" s="241">
        <f t="shared" si="67"/>
        <v>1534.5</v>
      </c>
      <c r="DK78" s="241">
        <f t="shared" si="68"/>
        <v>5309.681818181818</v>
      </c>
      <c r="DL78" s="241">
        <f t="shared" si="69"/>
        <v>586</v>
      </c>
      <c r="DM78" s="241">
        <f t="shared" si="70"/>
        <v>1869</v>
      </c>
      <c r="DN78" s="241">
        <f t="shared" si="71"/>
        <v>554</v>
      </c>
      <c r="DO78" s="241">
        <f t="shared" si="72"/>
        <v>1196</v>
      </c>
      <c r="DP78" s="241">
        <f t="shared" si="73"/>
        <v>2771</v>
      </c>
      <c r="DQ78" s="241">
        <f t="shared" si="74"/>
        <v>741</v>
      </c>
      <c r="DR78" s="241">
        <f t="shared" si="75"/>
        <v>1769</v>
      </c>
      <c r="DS78" s="241">
        <f t="shared" si="76"/>
        <v>663</v>
      </c>
    </row>
    <row r="79" spans="1:123" x14ac:dyDescent="0.2">
      <c r="A79" s="585" t="s">
        <v>920</v>
      </c>
      <c r="B79" s="586">
        <v>5505.5</v>
      </c>
      <c r="C79" s="597">
        <v>185.5</v>
      </c>
      <c r="D79" s="597">
        <v>307</v>
      </c>
      <c r="E79" s="597">
        <v>48</v>
      </c>
      <c r="F79" s="597">
        <v>1</v>
      </c>
      <c r="G79" s="597">
        <v>1</v>
      </c>
      <c r="H79" s="597">
        <v>4</v>
      </c>
      <c r="I79" s="597">
        <v>0</v>
      </c>
      <c r="J79" s="587">
        <v>0</v>
      </c>
      <c r="K79" s="502"/>
      <c r="L79" s="502"/>
      <c r="M79" s="527" t="s">
        <v>920</v>
      </c>
      <c r="N79" s="530">
        <v>1436</v>
      </c>
      <c r="O79" s="529">
        <v>1048</v>
      </c>
      <c r="P79" s="529">
        <v>384</v>
      </c>
      <c r="Q79" s="529">
        <v>564.5</v>
      </c>
      <c r="R79" s="529">
        <v>846</v>
      </c>
      <c r="S79" s="529">
        <v>868</v>
      </c>
      <c r="T79" s="529">
        <v>1995</v>
      </c>
      <c r="U79" s="529">
        <v>1193</v>
      </c>
      <c r="V79" s="529">
        <v>940</v>
      </c>
      <c r="W79" s="529">
        <v>275.5</v>
      </c>
      <c r="X79" s="529">
        <v>522</v>
      </c>
      <c r="Y79" s="529">
        <v>304</v>
      </c>
      <c r="Z79" s="529">
        <v>392</v>
      </c>
      <c r="AA79" s="529">
        <v>172</v>
      </c>
      <c r="AB79" s="529">
        <v>445</v>
      </c>
      <c r="AC79" s="529">
        <v>230</v>
      </c>
      <c r="AD79" s="529">
        <v>1024</v>
      </c>
      <c r="AE79" s="529">
        <v>609</v>
      </c>
      <c r="AF79" s="529">
        <v>1253</v>
      </c>
      <c r="AG79" s="529">
        <v>1922</v>
      </c>
      <c r="AH79" s="529">
        <v>737</v>
      </c>
      <c r="AI79" s="531">
        <v>596</v>
      </c>
      <c r="AJ79" s="515"/>
      <c r="AK79" s="241">
        <f t="shared" si="142"/>
        <v>46093</v>
      </c>
      <c r="AL79" s="241">
        <f t="shared" si="106"/>
        <v>47726</v>
      </c>
      <c r="AM79" s="241">
        <f t="shared" si="107"/>
        <v>37887</v>
      </c>
      <c r="AN79" s="241">
        <f t="shared" si="108"/>
        <v>28253.190000000002</v>
      </c>
      <c r="AO79" s="241">
        <f t="shared" si="109"/>
        <v>35265.5</v>
      </c>
      <c r="AP79" s="241">
        <f t="shared" si="110"/>
        <v>24214</v>
      </c>
      <c r="AQ79" s="241">
        <f t="shared" si="111"/>
        <v>33599</v>
      </c>
      <c r="AR79" s="241">
        <f t="shared" si="112"/>
        <v>50723.99</v>
      </c>
      <c r="AS79" s="241">
        <f t="shared" si="113"/>
        <v>12896.318181818182</v>
      </c>
      <c r="AT79" s="241">
        <f t="shared" si="114"/>
        <v>23839.355123674904</v>
      </c>
      <c r="AU79" s="241">
        <f t="shared" si="115"/>
        <v>12128</v>
      </c>
      <c r="AV79" s="241">
        <f t="shared" si="116"/>
        <v>21379</v>
      </c>
      <c r="AW79" s="241">
        <f t="shared" si="117"/>
        <v>20722</v>
      </c>
      <c r="AX79" s="241">
        <f t="shared" si="118"/>
        <v>5757</v>
      </c>
      <c r="AY79" s="241">
        <f t="shared" si="119"/>
        <v>13942</v>
      </c>
      <c r="AZ79" s="241">
        <f t="shared" si="100"/>
        <v>14248</v>
      </c>
      <c r="BA79" s="241">
        <f t="shared" si="101"/>
        <v>31348</v>
      </c>
      <c r="BB79" s="241">
        <f t="shared" si="102"/>
        <v>19290</v>
      </c>
      <c r="BC79" s="241">
        <f t="shared" si="103"/>
        <v>31931</v>
      </c>
      <c r="BD79" s="241">
        <f t="shared" si="104"/>
        <v>33336</v>
      </c>
      <c r="BE79" s="241">
        <f t="shared" si="105"/>
        <v>20069</v>
      </c>
      <c r="BF79" s="241">
        <f t="shared" si="105"/>
        <v>9969</v>
      </c>
      <c r="BG79" s="241"/>
      <c r="BH79" s="241"/>
      <c r="BI79" s="324">
        <f t="shared" si="99"/>
        <v>2.1949047619047617</v>
      </c>
      <c r="BJ79" s="324">
        <f t="shared" si="120"/>
        <v>1</v>
      </c>
      <c r="BK79" s="324">
        <f t="shared" si="121"/>
        <v>1</v>
      </c>
      <c r="BL79" s="324">
        <f t="shared" si="122"/>
        <v>1</v>
      </c>
      <c r="BM79" s="324">
        <f t="shared" si="123"/>
        <v>1</v>
      </c>
      <c r="BN79" s="324">
        <f t="shared" si="124"/>
        <v>1</v>
      </c>
      <c r="BO79" s="324">
        <f t="shared" si="125"/>
        <v>1</v>
      </c>
      <c r="BP79" s="324">
        <f t="shared" si="126"/>
        <v>1</v>
      </c>
      <c r="BQ79" s="324">
        <f t="shared" si="127"/>
        <v>0.61411038961038966</v>
      </c>
      <c r="BR79" s="324">
        <f t="shared" si="128"/>
        <v>1</v>
      </c>
      <c r="BS79" s="324">
        <f t="shared" si="129"/>
        <v>0.57752380952380955</v>
      </c>
      <c r="BT79" s="324">
        <f t="shared" si="130"/>
        <v>1</v>
      </c>
      <c r="BU79" s="324">
        <f t="shared" si="131"/>
        <v>0.98676190476190473</v>
      </c>
      <c r="BV79" s="324">
        <f t="shared" si="132"/>
        <v>0.27414285714285713</v>
      </c>
      <c r="BW79" s="324">
        <f t="shared" si="133"/>
        <v>0.66390476190476189</v>
      </c>
      <c r="BX79" s="324">
        <f t="shared" si="134"/>
        <v>0.67847619047619045</v>
      </c>
      <c r="BY79" s="324">
        <f t="shared" si="135"/>
        <v>1</v>
      </c>
      <c r="BZ79" s="324">
        <f t="shared" si="136"/>
        <v>0.91857142857142859</v>
      </c>
      <c r="CA79" s="324">
        <f t="shared" si="137"/>
        <v>1</v>
      </c>
      <c r="CB79" s="324">
        <f t="shared" si="138"/>
        <v>1</v>
      </c>
      <c r="CC79" s="324">
        <f t="shared" si="139"/>
        <v>0.95566666666666666</v>
      </c>
      <c r="CD79" s="324">
        <f t="shared" si="140"/>
        <v>0.4747142857142857</v>
      </c>
      <c r="CK79" s="527" t="s">
        <v>920</v>
      </c>
      <c r="CL79" s="530">
        <v>36.5</v>
      </c>
      <c r="CM79" s="529">
        <v>31</v>
      </c>
      <c r="CN79" s="529">
        <v>121</v>
      </c>
      <c r="CO79" s="529">
        <v>173</v>
      </c>
      <c r="CP79" s="529">
        <v>84</v>
      </c>
      <c r="CQ79" s="529">
        <v>122</v>
      </c>
      <c r="CR79" s="529">
        <v>0</v>
      </c>
      <c r="CS79" s="529">
        <v>35</v>
      </c>
      <c r="CT79" s="529">
        <v>8</v>
      </c>
      <c r="CU79" s="529">
        <v>10</v>
      </c>
      <c r="CV79" s="529">
        <v>31</v>
      </c>
      <c r="CW79" s="529">
        <v>8</v>
      </c>
      <c r="CX79" s="529">
        <v>24</v>
      </c>
      <c r="CY79" s="529">
        <v>12</v>
      </c>
      <c r="CZ79" s="529">
        <v>130</v>
      </c>
      <c r="DA79" s="529">
        <v>40</v>
      </c>
      <c r="DB79" s="529">
        <v>201</v>
      </c>
      <c r="DC79" s="531">
        <v>39</v>
      </c>
      <c r="DD79" s="323"/>
      <c r="DE79" s="137">
        <v>41921</v>
      </c>
      <c r="DF79" s="241">
        <f t="shared" si="141"/>
        <v>2381.66</v>
      </c>
      <c r="DG79" s="241">
        <f t="shared" si="64"/>
        <v>1309.5</v>
      </c>
      <c r="DH79" s="241">
        <f t="shared" si="65"/>
        <v>7159</v>
      </c>
      <c r="DI79" s="241">
        <f t="shared" si="66"/>
        <v>4543.5</v>
      </c>
      <c r="DJ79" s="241">
        <f t="shared" si="67"/>
        <v>1618.5</v>
      </c>
      <c r="DK79" s="241">
        <f t="shared" si="68"/>
        <v>5431.681818181818</v>
      </c>
      <c r="DL79" s="241">
        <f t="shared" si="69"/>
        <v>586</v>
      </c>
      <c r="DM79" s="241">
        <f t="shared" si="70"/>
        <v>1904</v>
      </c>
      <c r="DN79" s="241">
        <f t="shared" si="71"/>
        <v>562</v>
      </c>
      <c r="DO79" s="241">
        <f t="shared" si="72"/>
        <v>1206</v>
      </c>
      <c r="DP79" s="241">
        <f t="shared" si="73"/>
        <v>2802</v>
      </c>
      <c r="DQ79" s="241">
        <f t="shared" si="74"/>
        <v>749</v>
      </c>
      <c r="DR79" s="241">
        <f t="shared" si="75"/>
        <v>1793</v>
      </c>
      <c r="DS79" s="241">
        <f t="shared" si="76"/>
        <v>675</v>
      </c>
    </row>
    <row r="80" spans="1:123" x14ac:dyDescent="0.2">
      <c r="A80" s="585" t="s">
        <v>921</v>
      </c>
      <c r="B80" s="586">
        <v>5255</v>
      </c>
      <c r="C80" s="597">
        <v>239</v>
      </c>
      <c r="D80" s="597">
        <v>316</v>
      </c>
      <c r="E80" s="597">
        <v>69</v>
      </c>
      <c r="F80" s="597">
        <v>2</v>
      </c>
      <c r="G80" s="597">
        <v>0</v>
      </c>
      <c r="H80" s="597">
        <v>14</v>
      </c>
      <c r="I80" s="597">
        <v>10</v>
      </c>
      <c r="J80" s="587">
        <v>0</v>
      </c>
      <c r="K80" s="502"/>
      <c r="L80" s="502"/>
      <c r="M80" s="527" t="s">
        <v>921</v>
      </c>
      <c r="N80" s="530">
        <v>1722</v>
      </c>
      <c r="O80" s="529">
        <v>1159</v>
      </c>
      <c r="P80" s="529">
        <v>81</v>
      </c>
      <c r="Q80" s="529">
        <v>428</v>
      </c>
      <c r="R80" s="529">
        <v>868</v>
      </c>
      <c r="S80" s="529">
        <v>941</v>
      </c>
      <c r="T80" s="529">
        <v>1444</v>
      </c>
      <c r="U80" s="529">
        <v>318</v>
      </c>
      <c r="V80" s="529">
        <v>686</v>
      </c>
      <c r="W80" s="529">
        <v>663</v>
      </c>
      <c r="X80" s="529">
        <v>353</v>
      </c>
      <c r="Y80" s="529">
        <v>456</v>
      </c>
      <c r="Z80" s="529">
        <v>524</v>
      </c>
      <c r="AA80" s="529">
        <v>434</v>
      </c>
      <c r="AB80" s="529">
        <v>547</v>
      </c>
      <c r="AC80" s="529">
        <v>0</v>
      </c>
      <c r="AD80" s="529">
        <v>898</v>
      </c>
      <c r="AE80" s="529">
        <v>692</v>
      </c>
      <c r="AF80" s="529">
        <v>1027</v>
      </c>
      <c r="AG80" s="529">
        <v>1189</v>
      </c>
      <c r="AH80" s="529">
        <v>937</v>
      </c>
      <c r="AI80" s="531">
        <v>1126</v>
      </c>
      <c r="AJ80" s="515"/>
      <c r="AK80" s="241">
        <f t="shared" si="142"/>
        <v>47815</v>
      </c>
      <c r="AL80" s="241">
        <f t="shared" si="106"/>
        <v>48885</v>
      </c>
      <c r="AM80" s="241">
        <f t="shared" si="107"/>
        <v>37968</v>
      </c>
      <c r="AN80" s="241">
        <f t="shared" si="108"/>
        <v>28681.190000000002</v>
      </c>
      <c r="AO80" s="241">
        <f t="shared" si="109"/>
        <v>36133.5</v>
      </c>
      <c r="AP80" s="241">
        <f t="shared" si="110"/>
        <v>25155</v>
      </c>
      <c r="AQ80" s="241">
        <f t="shared" si="111"/>
        <v>35043</v>
      </c>
      <c r="AR80" s="241">
        <f t="shared" si="112"/>
        <v>51041.99</v>
      </c>
      <c r="AS80" s="241">
        <f t="shared" si="113"/>
        <v>13582.318181818182</v>
      </c>
      <c r="AT80" s="241">
        <f t="shared" si="114"/>
        <v>24502.355123674904</v>
      </c>
      <c r="AU80" s="241">
        <f t="shared" si="115"/>
        <v>12481</v>
      </c>
      <c r="AV80" s="241">
        <f t="shared" si="116"/>
        <v>21835</v>
      </c>
      <c r="AW80" s="241">
        <f t="shared" si="117"/>
        <v>21246</v>
      </c>
      <c r="AX80" s="241">
        <f t="shared" si="118"/>
        <v>6191</v>
      </c>
      <c r="AY80" s="241">
        <f t="shared" si="119"/>
        <v>14489</v>
      </c>
      <c r="AZ80" s="241">
        <f t="shared" si="100"/>
        <v>14248</v>
      </c>
      <c r="BA80" s="241">
        <f t="shared" si="101"/>
        <v>32246</v>
      </c>
      <c r="BB80" s="241">
        <f t="shared" si="102"/>
        <v>19982</v>
      </c>
      <c r="BC80" s="241">
        <f t="shared" si="103"/>
        <v>32958</v>
      </c>
      <c r="BD80" s="241">
        <f t="shared" si="104"/>
        <v>34525</v>
      </c>
      <c r="BE80" s="241">
        <f t="shared" si="105"/>
        <v>21006</v>
      </c>
      <c r="BF80" s="241">
        <f t="shared" si="105"/>
        <v>11095</v>
      </c>
      <c r="BG80" s="241"/>
      <c r="BH80" s="241"/>
      <c r="BI80" s="324">
        <f t="shared" si="99"/>
        <v>2.276904761904762</v>
      </c>
      <c r="BJ80" s="324">
        <f t="shared" si="120"/>
        <v>1</v>
      </c>
      <c r="BK80" s="324">
        <f t="shared" si="121"/>
        <v>1</v>
      </c>
      <c r="BL80" s="324">
        <f t="shared" si="122"/>
        <v>1</v>
      </c>
      <c r="BM80" s="324">
        <f t="shared" si="123"/>
        <v>1</v>
      </c>
      <c r="BN80" s="324">
        <f t="shared" si="124"/>
        <v>1</v>
      </c>
      <c r="BO80" s="324">
        <f t="shared" si="125"/>
        <v>1</v>
      </c>
      <c r="BP80" s="324">
        <f t="shared" si="126"/>
        <v>1</v>
      </c>
      <c r="BQ80" s="324">
        <f t="shared" si="127"/>
        <v>0.64677705627705628</v>
      </c>
      <c r="BR80" s="324">
        <f t="shared" si="128"/>
        <v>1</v>
      </c>
      <c r="BS80" s="324">
        <f t="shared" si="129"/>
        <v>0.59433333333333338</v>
      </c>
      <c r="BT80" s="324">
        <f t="shared" si="130"/>
        <v>1</v>
      </c>
      <c r="BU80" s="324">
        <f t="shared" si="131"/>
        <v>1</v>
      </c>
      <c r="BV80" s="324">
        <f t="shared" si="132"/>
        <v>0.2948095238095238</v>
      </c>
      <c r="BW80" s="324">
        <f t="shared" si="133"/>
        <v>0.68995238095238098</v>
      </c>
      <c r="BX80" s="324">
        <f t="shared" si="134"/>
        <v>0.67847619047619045</v>
      </c>
      <c r="BY80" s="324">
        <f t="shared" si="135"/>
        <v>1</v>
      </c>
      <c r="BZ80" s="324">
        <f t="shared" si="136"/>
        <v>0.95152380952380955</v>
      </c>
      <c r="CA80" s="324">
        <f t="shared" si="137"/>
        <v>1</v>
      </c>
      <c r="CB80" s="324">
        <f t="shared" si="138"/>
        <v>1</v>
      </c>
      <c r="CC80" s="324">
        <f t="shared" si="139"/>
        <v>1</v>
      </c>
      <c r="CD80" s="324">
        <f t="shared" si="140"/>
        <v>0.52833333333333332</v>
      </c>
      <c r="CK80" s="527" t="s">
        <v>921</v>
      </c>
      <c r="CL80" s="530">
        <v>32</v>
      </c>
      <c r="CM80" s="529">
        <v>29</v>
      </c>
      <c r="CN80" s="529">
        <v>162</v>
      </c>
      <c r="CO80" s="529">
        <v>140</v>
      </c>
      <c r="CP80" s="529">
        <v>9</v>
      </c>
      <c r="CQ80" s="529">
        <v>175</v>
      </c>
      <c r="CR80" s="529">
        <v>5.5</v>
      </c>
      <c r="CS80" s="529">
        <v>22</v>
      </c>
      <c r="CT80" s="529">
        <v>13</v>
      </c>
      <c r="CU80" s="529">
        <v>17</v>
      </c>
      <c r="CV80" s="529">
        <v>85</v>
      </c>
      <c r="CW80" s="529">
        <v>9</v>
      </c>
      <c r="CX80" s="529">
        <v>0</v>
      </c>
      <c r="CY80" s="529">
        <v>8</v>
      </c>
      <c r="CZ80" s="529">
        <v>133</v>
      </c>
      <c r="DA80" s="529">
        <v>29</v>
      </c>
      <c r="DB80" s="529">
        <v>156</v>
      </c>
      <c r="DC80" s="531">
        <v>55</v>
      </c>
      <c r="DD80" s="323"/>
      <c r="DE80" s="137">
        <v>41922</v>
      </c>
      <c r="DF80" s="241">
        <f t="shared" si="141"/>
        <v>2413.66</v>
      </c>
      <c r="DG80" s="241">
        <f t="shared" si="64"/>
        <v>1338.5</v>
      </c>
      <c r="DH80" s="241">
        <f t="shared" si="65"/>
        <v>7321</v>
      </c>
      <c r="DI80" s="241">
        <f t="shared" si="66"/>
        <v>4683.5</v>
      </c>
      <c r="DJ80" s="241">
        <f t="shared" si="67"/>
        <v>1627.5</v>
      </c>
      <c r="DK80" s="241">
        <f t="shared" si="68"/>
        <v>5606.681818181818</v>
      </c>
      <c r="DL80" s="241">
        <f t="shared" si="69"/>
        <v>591.5</v>
      </c>
      <c r="DM80" s="241">
        <f t="shared" si="70"/>
        <v>1926</v>
      </c>
      <c r="DN80" s="241">
        <f t="shared" si="71"/>
        <v>575</v>
      </c>
      <c r="DO80" s="241">
        <f t="shared" si="72"/>
        <v>1223</v>
      </c>
      <c r="DP80" s="241">
        <f t="shared" si="73"/>
        <v>2887</v>
      </c>
      <c r="DQ80" s="241">
        <f t="shared" si="74"/>
        <v>758</v>
      </c>
      <c r="DR80" s="241">
        <f t="shared" si="75"/>
        <v>1793</v>
      </c>
      <c r="DS80" s="241">
        <f t="shared" si="76"/>
        <v>683</v>
      </c>
    </row>
    <row r="81" spans="1:123" x14ac:dyDescent="0.2">
      <c r="A81" s="585" t="s">
        <v>922</v>
      </c>
      <c r="B81" s="586">
        <v>5038</v>
      </c>
      <c r="C81" s="597">
        <v>207</v>
      </c>
      <c r="D81" s="597">
        <v>330</v>
      </c>
      <c r="E81" s="597">
        <v>50</v>
      </c>
      <c r="F81" s="597">
        <v>1</v>
      </c>
      <c r="G81" s="597">
        <v>2</v>
      </c>
      <c r="H81" s="597">
        <v>4</v>
      </c>
      <c r="I81" s="597">
        <v>7</v>
      </c>
      <c r="J81" s="587">
        <v>0</v>
      </c>
      <c r="K81" s="502"/>
      <c r="L81" s="502"/>
      <c r="M81" s="527" t="s">
        <v>922</v>
      </c>
      <c r="N81" s="530">
        <v>1848</v>
      </c>
      <c r="O81" s="529">
        <v>1032</v>
      </c>
      <c r="P81" s="529">
        <v>91</v>
      </c>
      <c r="Q81" s="529">
        <v>488</v>
      </c>
      <c r="R81" s="529">
        <v>860</v>
      </c>
      <c r="S81" s="529">
        <v>947</v>
      </c>
      <c r="T81" s="529">
        <v>1422</v>
      </c>
      <c r="U81" s="529">
        <v>283</v>
      </c>
      <c r="V81" s="529">
        <v>672</v>
      </c>
      <c r="W81" s="529">
        <v>961</v>
      </c>
      <c r="X81" s="529">
        <v>321</v>
      </c>
      <c r="Y81" s="529">
        <v>472</v>
      </c>
      <c r="Z81" s="529">
        <v>323</v>
      </c>
      <c r="AA81" s="529">
        <v>668</v>
      </c>
      <c r="AB81" s="529">
        <v>510</v>
      </c>
      <c r="AC81" s="529">
        <v>0</v>
      </c>
      <c r="AD81" s="529">
        <v>981</v>
      </c>
      <c r="AE81" s="529">
        <v>1686</v>
      </c>
      <c r="AF81" s="529">
        <v>1038</v>
      </c>
      <c r="AG81" s="529">
        <v>497</v>
      </c>
      <c r="AH81" s="529">
        <v>755</v>
      </c>
      <c r="AI81" s="531">
        <v>1041</v>
      </c>
      <c r="AJ81" s="515"/>
      <c r="AK81" s="241">
        <f t="shared" si="142"/>
        <v>49663</v>
      </c>
      <c r="AL81" s="241">
        <f t="shared" si="106"/>
        <v>49917</v>
      </c>
      <c r="AM81" s="241">
        <f t="shared" si="107"/>
        <v>38059</v>
      </c>
      <c r="AN81" s="241">
        <f t="shared" si="108"/>
        <v>29169.190000000002</v>
      </c>
      <c r="AO81" s="241">
        <f t="shared" si="109"/>
        <v>36993.5</v>
      </c>
      <c r="AP81" s="241">
        <f t="shared" si="110"/>
        <v>26102</v>
      </c>
      <c r="AQ81" s="241">
        <f t="shared" si="111"/>
        <v>36465</v>
      </c>
      <c r="AR81" s="241">
        <f t="shared" si="112"/>
        <v>51324.99</v>
      </c>
      <c r="AS81" s="241">
        <f t="shared" si="113"/>
        <v>14254.318181818182</v>
      </c>
      <c r="AT81" s="241">
        <f t="shared" si="114"/>
        <v>25463.355123674904</v>
      </c>
      <c r="AU81" s="241">
        <f t="shared" si="115"/>
        <v>12802</v>
      </c>
      <c r="AV81" s="241">
        <f t="shared" si="116"/>
        <v>22307</v>
      </c>
      <c r="AW81" s="241">
        <f t="shared" si="117"/>
        <v>21569</v>
      </c>
      <c r="AX81" s="241">
        <f t="shared" si="118"/>
        <v>6859</v>
      </c>
      <c r="AY81" s="241">
        <f t="shared" si="119"/>
        <v>14999</v>
      </c>
      <c r="AZ81" s="241">
        <f t="shared" si="100"/>
        <v>14248</v>
      </c>
      <c r="BA81" s="241">
        <f t="shared" si="101"/>
        <v>33227</v>
      </c>
      <c r="BB81" s="241">
        <f t="shared" si="102"/>
        <v>21668</v>
      </c>
      <c r="BC81" s="241">
        <f t="shared" si="103"/>
        <v>33996</v>
      </c>
      <c r="BD81" s="241">
        <f t="shared" si="104"/>
        <v>35022</v>
      </c>
      <c r="BE81" s="241">
        <f t="shared" si="105"/>
        <v>21761</v>
      </c>
      <c r="BF81" s="241">
        <f t="shared" si="105"/>
        <v>12136</v>
      </c>
      <c r="BG81" s="241"/>
      <c r="BH81" s="241"/>
      <c r="BI81" s="324">
        <f t="shared" si="99"/>
        <v>2.3649047619047621</v>
      </c>
      <c r="BJ81" s="324">
        <f t="shared" si="120"/>
        <v>1</v>
      </c>
      <c r="BK81" s="324">
        <f t="shared" si="121"/>
        <v>1</v>
      </c>
      <c r="BL81" s="324">
        <f t="shared" si="122"/>
        <v>1</v>
      </c>
      <c r="BM81" s="324">
        <f t="shared" si="123"/>
        <v>1</v>
      </c>
      <c r="BN81" s="324">
        <f t="shared" si="124"/>
        <v>1</v>
      </c>
      <c r="BO81" s="324">
        <f t="shared" si="125"/>
        <v>1</v>
      </c>
      <c r="BP81" s="324">
        <f t="shared" si="126"/>
        <v>1</v>
      </c>
      <c r="BQ81" s="324">
        <f t="shared" si="127"/>
        <v>0.67877705627705631</v>
      </c>
      <c r="BR81" s="324">
        <f t="shared" si="128"/>
        <v>1</v>
      </c>
      <c r="BS81" s="324">
        <f t="shared" si="129"/>
        <v>0.60961904761904762</v>
      </c>
      <c r="BT81" s="324">
        <f t="shared" si="130"/>
        <v>1</v>
      </c>
      <c r="BU81" s="324">
        <f t="shared" si="131"/>
        <v>1</v>
      </c>
      <c r="BV81" s="324">
        <f t="shared" si="132"/>
        <v>0.32661904761904764</v>
      </c>
      <c r="BW81" s="324">
        <f t="shared" si="133"/>
        <v>0.71423809523809523</v>
      </c>
      <c r="BX81" s="324">
        <f t="shared" si="134"/>
        <v>0.67847619047619045</v>
      </c>
      <c r="BY81" s="324">
        <f t="shared" si="135"/>
        <v>1</v>
      </c>
      <c r="BZ81" s="324">
        <f t="shared" si="136"/>
        <v>1</v>
      </c>
      <c r="CA81" s="324">
        <f t="shared" si="137"/>
        <v>1</v>
      </c>
      <c r="CB81" s="324">
        <f t="shared" si="138"/>
        <v>1</v>
      </c>
      <c r="CC81" s="324">
        <f t="shared" si="139"/>
        <v>1</v>
      </c>
      <c r="CD81" s="324">
        <f t="shared" si="140"/>
        <v>0.57790476190476192</v>
      </c>
      <c r="CK81" s="527" t="s">
        <v>922</v>
      </c>
      <c r="CL81" s="530">
        <v>26</v>
      </c>
      <c r="CM81" s="529">
        <v>16</v>
      </c>
      <c r="CN81" s="529">
        <v>136</v>
      </c>
      <c r="CO81" s="529">
        <v>128</v>
      </c>
      <c r="CP81" s="529">
        <v>8</v>
      </c>
      <c r="CQ81" s="529">
        <v>166</v>
      </c>
      <c r="CR81" s="529">
        <v>8</v>
      </c>
      <c r="CS81" s="529">
        <v>18</v>
      </c>
      <c r="CT81" s="529">
        <v>10</v>
      </c>
      <c r="CU81" s="529">
        <v>12</v>
      </c>
      <c r="CV81" s="529">
        <v>132</v>
      </c>
      <c r="CW81" s="529">
        <v>12</v>
      </c>
      <c r="CX81" s="529">
        <v>0</v>
      </c>
      <c r="CY81" s="529">
        <v>14</v>
      </c>
      <c r="CZ81" s="529">
        <v>286</v>
      </c>
      <c r="DA81" s="529">
        <v>42</v>
      </c>
      <c r="DB81" s="529">
        <v>70</v>
      </c>
      <c r="DC81" s="531">
        <v>47</v>
      </c>
      <c r="DD81" s="323"/>
      <c r="DE81" s="137">
        <v>41923</v>
      </c>
      <c r="DF81" s="241">
        <f t="shared" si="141"/>
        <v>2439.66</v>
      </c>
      <c r="DG81" s="241">
        <f t="shared" si="64"/>
        <v>1354.5</v>
      </c>
      <c r="DH81" s="241">
        <f t="shared" si="65"/>
        <v>7457</v>
      </c>
      <c r="DI81" s="241">
        <f t="shared" si="66"/>
        <v>4811.5</v>
      </c>
      <c r="DJ81" s="241">
        <f t="shared" si="67"/>
        <v>1635.5</v>
      </c>
      <c r="DK81" s="241">
        <f t="shared" si="68"/>
        <v>5772.681818181818</v>
      </c>
      <c r="DL81" s="241">
        <f t="shared" si="69"/>
        <v>599.5</v>
      </c>
      <c r="DM81" s="241">
        <f t="shared" si="70"/>
        <v>1944</v>
      </c>
      <c r="DN81" s="241">
        <f t="shared" si="71"/>
        <v>585</v>
      </c>
      <c r="DO81" s="241">
        <f t="shared" si="72"/>
        <v>1235</v>
      </c>
      <c r="DP81" s="241">
        <f t="shared" si="73"/>
        <v>3019</v>
      </c>
      <c r="DQ81" s="241">
        <f t="shared" si="74"/>
        <v>770</v>
      </c>
      <c r="DR81" s="241">
        <f t="shared" si="75"/>
        <v>1793</v>
      </c>
      <c r="DS81" s="241">
        <f t="shared" si="76"/>
        <v>697</v>
      </c>
    </row>
    <row r="82" spans="1:123" x14ac:dyDescent="0.2">
      <c r="A82" s="585" t="s">
        <v>923</v>
      </c>
      <c r="B82" s="586">
        <v>4684</v>
      </c>
      <c r="C82" s="597">
        <v>264</v>
      </c>
      <c r="D82" s="597">
        <v>268</v>
      </c>
      <c r="E82" s="597">
        <v>56</v>
      </c>
      <c r="F82" s="597">
        <v>0</v>
      </c>
      <c r="G82" s="597">
        <v>0</v>
      </c>
      <c r="H82" s="597">
        <v>21</v>
      </c>
      <c r="I82" s="597">
        <v>5</v>
      </c>
      <c r="J82" s="587">
        <v>0</v>
      </c>
      <c r="K82" s="502"/>
      <c r="L82" s="502"/>
      <c r="M82" s="527" t="s">
        <v>923</v>
      </c>
      <c r="N82" s="530">
        <v>1712</v>
      </c>
      <c r="O82" s="529">
        <v>1074</v>
      </c>
      <c r="P82" s="529">
        <v>79</v>
      </c>
      <c r="Q82" s="529">
        <v>725</v>
      </c>
      <c r="R82" s="529">
        <v>740</v>
      </c>
      <c r="S82" s="529">
        <v>1071</v>
      </c>
      <c r="T82" s="529">
        <v>1385</v>
      </c>
      <c r="U82" s="529">
        <v>860</v>
      </c>
      <c r="V82" s="529">
        <v>356</v>
      </c>
      <c r="W82" s="529">
        <v>758</v>
      </c>
      <c r="X82" s="529">
        <v>385</v>
      </c>
      <c r="Y82" s="529">
        <v>490</v>
      </c>
      <c r="Z82" s="529">
        <v>304</v>
      </c>
      <c r="AA82" s="529">
        <v>648</v>
      </c>
      <c r="AB82" s="529">
        <v>666</v>
      </c>
      <c r="AC82" s="529">
        <v>55</v>
      </c>
      <c r="AD82" s="529">
        <v>986</v>
      </c>
      <c r="AE82" s="529">
        <v>1646</v>
      </c>
      <c r="AF82" s="529">
        <v>1786</v>
      </c>
      <c r="AG82" s="529">
        <v>589</v>
      </c>
      <c r="AH82" s="529">
        <v>839</v>
      </c>
      <c r="AI82" s="531">
        <v>2729</v>
      </c>
      <c r="AJ82" s="515"/>
      <c r="AK82" s="241">
        <f t="shared" si="142"/>
        <v>51375</v>
      </c>
      <c r="AL82" s="241">
        <f t="shared" si="106"/>
        <v>50991</v>
      </c>
      <c r="AM82" s="241">
        <f t="shared" si="107"/>
        <v>38138</v>
      </c>
      <c r="AN82" s="241">
        <f t="shared" si="108"/>
        <v>29894.190000000002</v>
      </c>
      <c r="AO82" s="241">
        <f t="shared" si="109"/>
        <v>37733.5</v>
      </c>
      <c r="AP82" s="241">
        <f t="shared" si="110"/>
        <v>27173</v>
      </c>
      <c r="AQ82" s="241">
        <f t="shared" si="111"/>
        <v>37850</v>
      </c>
      <c r="AR82" s="241">
        <f t="shared" si="112"/>
        <v>52184.99</v>
      </c>
      <c r="AS82" s="241">
        <f t="shared" si="113"/>
        <v>14610.318181818182</v>
      </c>
      <c r="AT82" s="241">
        <f t="shared" si="114"/>
        <v>26221.355123674904</v>
      </c>
      <c r="AU82" s="241">
        <f t="shared" si="115"/>
        <v>13187</v>
      </c>
      <c r="AV82" s="241">
        <f t="shared" si="116"/>
        <v>22797</v>
      </c>
      <c r="AW82" s="241">
        <f t="shared" si="117"/>
        <v>21873</v>
      </c>
      <c r="AX82" s="241">
        <f t="shared" si="118"/>
        <v>7507</v>
      </c>
      <c r="AY82" s="241">
        <f t="shared" si="119"/>
        <v>15665</v>
      </c>
      <c r="AZ82" s="241">
        <f t="shared" si="100"/>
        <v>14303</v>
      </c>
      <c r="BA82" s="241">
        <f t="shared" si="101"/>
        <v>34213</v>
      </c>
      <c r="BB82" s="241">
        <f t="shared" si="102"/>
        <v>23314</v>
      </c>
      <c r="BC82" s="241">
        <f t="shared" si="103"/>
        <v>35782</v>
      </c>
      <c r="BD82" s="241">
        <f t="shared" si="104"/>
        <v>35611</v>
      </c>
      <c r="BE82" s="241">
        <f t="shared" si="105"/>
        <v>22600</v>
      </c>
      <c r="BF82" s="241">
        <f t="shared" si="105"/>
        <v>14865</v>
      </c>
      <c r="BG82" s="241"/>
      <c r="BH82" s="241"/>
      <c r="BI82" s="324">
        <f t="shared" si="99"/>
        <v>2.4464285714285716</v>
      </c>
      <c r="BJ82" s="324">
        <f t="shared" si="120"/>
        <v>1</v>
      </c>
      <c r="BK82" s="324">
        <f t="shared" si="121"/>
        <v>1</v>
      </c>
      <c r="BL82" s="324">
        <f t="shared" si="122"/>
        <v>1</v>
      </c>
      <c r="BM82" s="324">
        <f t="shared" si="123"/>
        <v>1</v>
      </c>
      <c r="BN82" s="324">
        <f t="shared" si="124"/>
        <v>1</v>
      </c>
      <c r="BO82" s="324">
        <f t="shared" si="125"/>
        <v>1</v>
      </c>
      <c r="BP82" s="324">
        <f t="shared" si="126"/>
        <v>1</v>
      </c>
      <c r="BQ82" s="324">
        <f t="shared" si="127"/>
        <v>0.69572943722943725</v>
      </c>
      <c r="BR82" s="324">
        <f t="shared" si="128"/>
        <v>1</v>
      </c>
      <c r="BS82" s="324">
        <f t="shared" si="129"/>
        <v>0.62795238095238093</v>
      </c>
      <c r="BT82" s="324">
        <f t="shared" si="130"/>
        <v>1</v>
      </c>
      <c r="BU82" s="324">
        <f t="shared" si="131"/>
        <v>1</v>
      </c>
      <c r="BV82" s="324">
        <f t="shared" si="132"/>
        <v>0.3574761904761905</v>
      </c>
      <c r="BW82" s="324">
        <f t="shared" si="133"/>
        <v>0.74595238095238092</v>
      </c>
      <c r="BX82" s="324">
        <f t="shared" si="134"/>
        <v>0.68109523809523809</v>
      </c>
      <c r="BY82" s="324">
        <f t="shared" si="135"/>
        <v>1</v>
      </c>
      <c r="BZ82" s="324">
        <f t="shared" si="136"/>
        <v>1</v>
      </c>
      <c r="CA82" s="324">
        <f t="shared" si="137"/>
        <v>1</v>
      </c>
      <c r="CB82" s="324">
        <f t="shared" si="138"/>
        <v>1</v>
      </c>
      <c r="CC82" s="324">
        <f t="shared" si="139"/>
        <v>1</v>
      </c>
      <c r="CD82" s="324">
        <f t="shared" si="140"/>
        <v>0.70785714285714285</v>
      </c>
      <c r="CK82" s="527" t="s">
        <v>923</v>
      </c>
      <c r="CL82" s="530">
        <v>35</v>
      </c>
      <c r="CM82" s="529">
        <v>22</v>
      </c>
      <c r="CN82" s="529">
        <v>151</v>
      </c>
      <c r="CO82" s="529">
        <v>60</v>
      </c>
      <c r="CP82" s="529">
        <v>28</v>
      </c>
      <c r="CQ82" s="529">
        <v>82</v>
      </c>
      <c r="CR82" s="529">
        <v>17</v>
      </c>
      <c r="CS82" s="529">
        <v>39</v>
      </c>
      <c r="CT82" s="529">
        <v>18</v>
      </c>
      <c r="CU82" s="529">
        <v>11</v>
      </c>
      <c r="CV82" s="529">
        <v>111</v>
      </c>
      <c r="CW82" s="529">
        <v>14</v>
      </c>
      <c r="CX82" s="529">
        <v>7</v>
      </c>
      <c r="CY82" s="529">
        <v>16</v>
      </c>
      <c r="CZ82" s="529">
        <v>304</v>
      </c>
      <c r="DA82" s="529">
        <v>68</v>
      </c>
      <c r="DB82" s="529">
        <v>112</v>
      </c>
      <c r="DC82" s="531">
        <v>65</v>
      </c>
      <c r="DD82" s="323"/>
      <c r="DE82" s="137">
        <v>41924</v>
      </c>
      <c r="DF82" s="241">
        <f t="shared" si="141"/>
        <v>2474.66</v>
      </c>
      <c r="DG82" s="241">
        <f t="shared" si="64"/>
        <v>1376.5</v>
      </c>
      <c r="DH82" s="241">
        <f t="shared" si="65"/>
        <v>7608</v>
      </c>
      <c r="DI82" s="241">
        <f t="shared" si="66"/>
        <v>4871.5</v>
      </c>
      <c r="DJ82" s="241">
        <f t="shared" si="67"/>
        <v>1663.5</v>
      </c>
      <c r="DK82" s="241">
        <f t="shared" si="68"/>
        <v>5854.681818181818</v>
      </c>
      <c r="DL82" s="241">
        <f t="shared" si="69"/>
        <v>616.5</v>
      </c>
      <c r="DM82" s="241">
        <f t="shared" si="70"/>
        <v>1983</v>
      </c>
      <c r="DN82" s="241">
        <f t="shared" si="71"/>
        <v>603</v>
      </c>
      <c r="DO82" s="241">
        <f t="shared" si="72"/>
        <v>1246</v>
      </c>
      <c r="DP82" s="241">
        <f t="shared" si="73"/>
        <v>3130</v>
      </c>
      <c r="DQ82" s="241">
        <f t="shared" si="74"/>
        <v>784</v>
      </c>
      <c r="DR82" s="241">
        <f t="shared" si="75"/>
        <v>1800</v>
      </c>
      <c r="DS82" s="241">
        <f t="shared" si="76"/>
        <v>713</v>
      </c>
    </row>
    <row r="83" spans="1:123" x14ac:dyDescent="0.2">
      <c r="A83" s="585" t="s">
        <v>924</v>
      </c>
      <c r="B83" s="586">
        <v>3812</v>
      </c>
      <c r="C83" s="597">
        <v>215</v>
      </c>
      <c r="D83" s="597">
        <v>258</v>
      </c>
      <c r="E83" s="597">
        <v>31</v>
      </c>
      <c r="F83" s="597">
        <v>2</v>
      </c>
      <c r="G83" s="597">
        <v>3</v>
      </c>
      <c r="H83" s="597">
        <v>7</v>
      </c>
      <c r="I83" s="597">
        <v>1</v>
      </c>
      <c r="J83" s="587">
        <v>0</v>
      </c>
      <c r="K83" s="502"/>
      <c r="L83" s="502"/>
      <c r="M83" s="527" t="s">
        <v>924</v>
      </c>
      <c r="N83" s="530">
        <v>2205</v>
      </c>
      <c r="O83" s="529">
        <v>959</v>
      </c>
      <c r="P83" s="529">
        <v>71</v>
      </c>
      <c r="Q83" s="529">
        <v>682</v>
      </c>
      <c r="R83" s="529">
        <v>837</v>
      </c>
      <c r="S83" s="529">
        <v>1040.43</v>
      </c>
      <c r="T83" s="529">
        <v>1321.57</v>
      </c>
      <c r="U83" s="529">
        <v>186</v>
      </c>
      <c r="V83" s="529">
        <v>274</v>
      </c>
      <c r="W83" s="529">
        <v>628</v>
      </c>
      <c r="X83" s="529">
        <v>552</v>
      </c>
      <c r="Y83" s="529">
        <v>376</v>
      </c>
      <c r="Z83" s="529">
        <v>283</v>
      </c>
      <c r="AA83" s="529">
        <v>677</v>
      </c>
      <c r="AB83" s="529">
        <v>546</v>
      </c>
      <c r="AC83" s="529">
        <v>145</v>
      </c>
      <c r="AD83" s="529">
        <v>833</v>
      </c>
      <c r="AE83" s="529">
        <v>76</v>
      </c>
      <c r="AF83" s="529">
        <v>2080</v>
      </c>
      <c r="AG83" s="529">
        <v>131</v>
      </c>
      <c r="AH83" s="529">
        <v>1069</v>
      </c>
      <c r="AI83" s="531">
        <v>1371</v>
      </c>
      <c r="AJ83" s="515"/>
      <c r="AK83" s="241">
        <f t="shared" si="142"/>
        <v>53580</v>
      </c>
      <c r="AL83" s="241">
        <f t="shared" si="106"/>
        <v>51950</v>
      </c>
      <c r="AM83" s="241">
        <f t="shared" si="107"/>
        <v>38209</v>
      </c>
      <c r="AN83" s="241">
        <f t="shared" si="108"/>
        <v>30576.190000000002</v>
      </c>
      <c r="AO83" s="241">
        <f t="shared" si="109"/>
        <v>38570.5</v>
      </c>
      <c r="AP83" s="241">
        <f t="shared" si="110"/>
        <v>28213.43</v>
      </c>
      <c r="AQ83" s="241">
        <f t="shared" si="111"/>
        <v>39171.57</v>
      </c>
      <c r="AR83" s="241">
        <f t="shared" si="112"/>
        <v>52370.99</v>
      </c>
      <c r="AS83" s="241">
        <f t="shared" si="113"/>
        <v>14884.318181818182</v>
      </c>
      <c r="AT83" s="241">
        <f t="shared" si="114"/>
        <v>26849.355123674904</v>
      </c>
      <c r="AU83" s="241">
        <f t="shared" si="115"/>
        <v>13739</v>
      </c>
      <c r="AV83" s="241">
        <f t="shared" si="116"/>
        <v>23173</v>
      </c>
      <c r="AW83" s="241">
        <f t="shared" si="117"/>
        <v>22156</v>
      </c>
      <c r="AX83" s="241">
        <f t="shared" si="118"/>
        <v>8184</v>
      </c>
      <c r="AY83" s="241">
        <f t="shared" si="119"/>
        <v>16211</v>
      </c>
      <c r="AZ83" s="241">
        <f t="shared" si="100"/>
        <v>14448</v>
      </c>
      <c r="BA83" s="241">
        <f t="shared" si="101"/>
        <v>35046</v>
      </c>
      <c r="BB83" s="241">
        <f t="shared" si="102"/>
        <v>23390</v>
      </c>
      <c r="BC83" s="241">
        <f t="shared" si="103"/>
        <v>37862</v>
      </c>
      <c r="BD83" s="241">
        <f t="shared" si="104"/>
        <v>35742</v>
      </c>
      <c r="BE83" s="241">
        <f t="shared" si="105"/>
        <v>23669</v>
      </c>
      <c r="BF83" s="241">
        <f t="shared" si="105"/>
        <v>16236</v>
      </c>
      <c r="BG83" s="241"/>
      <c r="BH83" s="241"/>
      <c r="BI83" s="324">
        <f t="shared" si="99"/>
        <v>2.5514285714285716</v>
      </c>
      <c r="BJ83" s="324">
        <f t="shared" si="120"/>
        <v>1</v>
      </c>
      <c r="BK83" s="324">
        <f t="shared" si="121"/>
        <v>1</v>
      </c>
      <c r="BL83" s="324">
        <f t="shared" si="122"/>
        <v>1</v>
      </c>
      <c r="BM83" s="324">
        <f t="shared" si="123"/>
        <v>1</v>
      </c>
      <c r="BN83" s="324">
        <f t="shared" si="124"/>
        <v>1</v>
      </c>
      <c r="BO83" s="324">
        <f t="shared" si="125"/>
        <v>1</v>
      </c>
      <c r="BP83" s="324">
        <f t="shared" si="126"/>
        <v>1</v>
      </c>
      <c r="BQ83" s="324">
        <f t="shared" si="127"/>
        <v>0.70877705627705634</v>
      </c>
      <c r="BR83" s="324">
        <f t="shared" si="128"/>
        <v>1</v>
      </c>
      <c r="BS83" s="324">
        <f t="shared" si="129"/>
        <v>0.65423809523809529</v>
      </c>
      <c r="BT83" s="324">
        <f t="shared" si="130"/>
        <v>1</v>
      </c>
      <c r="BU83" s="324">
        <f t="shared" si="131"/>
        <v>1</v>
      </c>
      <c r="BV83" s="324">
        <f t="shared" si="132"/>
        <v>0.38971428571428574</v>
      </c>
      <c r="BW83" s="324">
        <f t="shared" si="133"/>
        <v>0.77195238095238095</v>
      </c>
      <c r="BX83" s="324">
        <f t="shared" si="134"/>
        <v>0.68799999999999994</v>
      </c>
      <c r="BY83" s="324">
        <f t="shared" si="135"/>
        <v>1</v>
      </c>
      <c r="BZ83" s="324">
        <f t="shared" si="136"/>
        <v>1</v>
      </c>
      <c r="CA83" s="324">
        <f t="shared" si="137"/>
        <v>1</v>
      </c>
      <c r="CB83" s="324">
        <f t="shared" si="138"/>
        <v>1</v>
      </c>
      <c r="CC83" s="324">
        <f t="shared" si="139"/>
        <v>1</v>
      </c>
      <c r="CD83" s="324">
        <f t="shared" si="140"/>
        <v>0.77314285714285713</v>
      </c>
      <c r="CK83" s="527" t="s">
        <v>924</v>
      </c>
      <c r="CL83" s="530">
        <v>40</v>
      </c>
      <c r="CM83" s="529">
        <v>17</v>
      </c>
      <c r="CN83" s="529">
        <v>150.34</v>
      </c>
      <c r="CO83" s="529">
        <v>50.99</v>
      </c>
      <c r="CP83" s="529">
        <v>4</v>
      </c>
      <c r="CQ83" s="529">
        <v>64</v>
      </c>
      <c r="CR83" s="529">
        <v>10</v>
      </c>
      <c r="CS83" s="529">
        <v>33</v>
      </c>
      <c r="CT83" s="529">
        <v>9</v>
      </c>
      <c r="CU83" s="529">
        <v>10</v>
      </c>
      <c r="CV83" s="529">
        <v>130</v>
      </c>
      <c r="CW83" s="529">
        <v>14</v>
      </c>
      <c r="CX83" s="529">
        <v>26</v>
      </c>
      <c r="CY83" s="529">
        <v>8</v>
      </c>
      <c r="CZ83" s="529">
        <v>4</v>
      </c>
      <c r="DA83" s="529">
        <v>87</v>
      </c>
      <c r="DB83" s="529">
        <v>22</v>
      </c>
      <c r="DC83" s="531">
        <v>9</v>
      </c>
      <c r="DD83" s="323"/>
      <c r="DE83" s="137">
        <v>41925</v>
      </c>
      <c r="DF83" s="241">
        <f t="shared" si="141"/>
        <v>2514.66</v>
      </c>
      <c r="DG83" s="241">
        <f t="shared" si="64"/>
        <v>1393.5</v>
      </c>
      <c r="DH83" s="241">
        <f t="shared" si="65"/>
        <v>7758.34</v>
      </c>
      <c r="DI83" s="241">
        <f t="shared" si="66"/>
        <v>4922.49</v>
      </c>
      <c r="DJ83" s="241">
        <f t="shared" si="67"/>
        <v>1667.5</v>
      </c>
      <c r="DK83" s="241">
        <f t="shared" si="68"/>
        <v>5918.681818181818</v>
      </c>
      <c r="DL83" s="241">
        <f t="shared" si="69"/>
        <v>626.5</v>
      </c>
      <c r="DM83" s="241">
        <f t="shared" si="70"/>
        <v>2016</v>
      </c>
      <c r="DN83" s="241">
        <f t="shared" si="71"/>
        <v>612</v>
      </c>
      <c r="DO83" s="241">
        <f t="shared" si="72"/>
        <v>1256</v>
      </c>
      <c r="DP83" s="241">
        <f t="shared" si="73"/>
        <v>3260</v>
      </c>
      <c r="DQ83" s="241">
        <f t="shared" si="74"/>
        <v>798</v>
      </c>
      <c r="DR83" s="241">
        <f t="shared" si="75"/>
        <v>1826</v>
      </c>
      <c r="DS83" s="241">
        <f t="shared" si="76"/>
        <v>721</v>
      </c>
    </row>
    <row r="84" spans="1:123" x14ac:dyDescent="0.2">
      <c r="A84" s="585" t="s">
        <v>925</v>
      </c>
      <c r="B84" s="586">
        <v>3498</v>
      </c>
      <c r="C84" s="597">
        <v>189</v>
      </c>
      <c r="D84" s="597">
        <v>201</v>
      </c>
      <c r="E84" s="597">
        <v>26</v>
      </c>
      <c r="F84" s="597">
        <v>3</v>
      </c>
      <c r="G84" s="597">
        <v>2</v>
      </c>
      <c r="H84" s="597">
        <v>6</v>
      </c>
      <c r="I84" s="597">
        <v>7</v>
      </c>
      <c r="J84" s="587">
        <v>0</v>
      </c>
      <c r="K84" s="502"/>
      <c r="L84" s="502"/>
      <c r="M84" s="527" t="s">
        <v>925</v>
      </c>
      <c r="N84" s="530">
        <v>1722</v>
      </c>
      <c r="O84" s="529">
        <v>955</v>
      </c>
      <c r="P84" s="529">
        <v>21</v>
      </c>
      <c r="Q84" s="529">
        <v>666</v>
      </c>
      <c r="R84" s="529">
        <v>665</v>
      </c>
      <c r="S84" s="529">
        <v>1009.82</v>
      </c>
      <c r="T84" s="529">
        <v>1219.76</v>
      </c>
      <c r="U84" s="529">
        <v>224</v>
      </c>
      <c r="V84" s="529">
        <v>226</v>
      </c>
      <c r="W84" s="529">
        <v>384</v>
      </c>
      <c r="X84" s="529">
        <v>634</v>
      </c>
      <c r="Y84" s="529">
        <v>307</v>
      </c>
      <c r="Z84" s="529">
        <v>277</v>
      </c>
      <c r="AA84" s="529">
        <v>529</v>
      </c>
      <c r="AB84" s="529">
        <v>418</v>
      </c>
      <c r="AC84" s="529">
        <v>240</v>
      </c>
      <c r="AD84" s="529">
        <v>965</v>
      </c>
      <c r="AE84" s="529">
        <v>591</v>
      </c>
      <c r="AF84" s="529">
        <v>3309</v>
      </c>
      <c r="AG84" s="529">
        <v>92</v>
      </c>
      <c r="AH84" s="529">
        <v>979</v>
      </c>
      <c r="AI84" s="531">
        <v>1221</v>
      </c>
      <c r="AJ84" s="515"/>
      <c r="AK84" s="241">
        <f t="shared" si="142"/>
        <v>55302</v>
      </c>
      <c r="AL84" s="241">
        <f t="shared" si="106"/>
        <v>52905</v>
      </c>
      <c r="AM84" s="241">
        <f t="shared" si="107"/>
        <v>38230</v>
      </c>
      <c r="AN84" s="241">
        <f t="shared" si="108"/>
        <v>31242.190000000002</v>
      </c>
      <c r="AO84" s="241">
        <f t="shared" si="109"/>
        <v>39235.5</v>
      </c>
      <c r="AP84" s="241">
        <f t="shared" si="110"/>
        <v>29223.25</v>
      </c>
      <c r="AQ84" s="241">
        <f t="shared" si="111"/>
        <v>40391.33</v>
      </c>
      <c r="AR84" s="241">
        <f t="shared" si="112"/>
        <v>52594.99</v>
      </c>
      <c r="AS84" s="241">
        <f t="shared" si="113"/>
        <v>15110.318181818182</v>
      </c>
      <c r="AT84" s="241">
        <f t="shared" si="114"/>
        <v>27233.355123674904</v>
      </c>
      <c r="AU84" s="241">
        <f t="shared" si="115"/>
        <v>14373</v>
      </c>
      <c r="AV84" s="241">
        <f t="shared" si="116"/>
        <v>23480</v>
      </c>
      <c r="AW84" s="241">
        <f t="shared" si="117"/>
        <v>22433</v>
      </c>
      <c r="AX84" s="241">
        <f t="shared" si="118"/>
        <v>8713</v>
      </c>
      <c r="AY84" s="241">
        <f t="shared" si="119"/>
        <v>16629</v>
      </c>
      <c r="AZ84" s="241">
        <f t="shared" si="100"/>
        <v>14688</v>
      </c>
      <c r="BA84" s="241">
        <f t="shared" si="101"/>
        <v>36011</v>
      </c>
      <c r="BB84" s="241">
        <f t="shared" si="102"/>
        <v>23981</v>
      </c>
      <c r="BC84" s="241">
        <f t="shared" si="103"/>
        <v>41171</v>
      </c>
      <c r="BD84" s="241">
        <f t="shared" si="104"/>
        <v>35834</v>
      </c>
      <c r="BE84" s="241">
        <f t="shared" si="105"/>
        <v>24648</v>
      </c>
      <c r="BF84" s="241">
        <f t="shared" si="105"/>
        <v>17457</v>
      </c>
      <c r="BG84" s="241"/>
      <c r="BH84" s="241"/>
      <c r="BI84" s="324">
        <f t="shared" si="99"/>
        <v>2.6334285714285715</v>
      </c>
      <c r="BJ84" s="324">
        <f t="shared" si="120"/>
        <v>1</v>
      </c>
      <c r="BK84" s="324">
        <f t="shared" si="121"/>
        <v>1</v>
      </c>
      <c r="BL84" s="324">
        <f t="shared" si="122"/>
        <v>1</v>
      </c>
      <c r="BM84" s="324">
        <f t="shared" si="123"/>
        <v>1</v>
      </c>
      <c r="BN84" s="324">
        <f t="shared" si="124"/>
        <v>1</v>
      </c>
      <c r="BO84" s="324">
        <f t="shared" si="125"/>
        <v>1</v>
      </c>
      <c r="BP84" s="324">
        <f t="shared" si="126"/>
        <v>1</v>
      </c>
      <c r="BQ84" s="324">
        <f t="shared" si="127"/>
        <v>0.71953896103896109</v>
      </c>
      <c r="BR84" s="324">
        <f t="shared" si="128"/>
        <v>1</v>
      </c>
      <c r="BS84" s="324">
        <f t="shared" si="129"/>
        <v>0.68442857142857139</v>
      </c>
      <c r="BT84" s="324">
        <f t="shared" si="130"/>
        <v>1</v>
      </c>
      <c r="BU84" s="324">
        <f t="shared" si="131"/>
        <v>1</v>
      </c>
      <c r="BV84" s="324">
        <f t="shared" si="132"/>
        <v>0.41490476190476189</v>
      </c>
      <c r="BW84" s="324">
        <f t="shared" si="133"/>
        <v>0.79185714285714282</v>
      </c>
      <c r="BX84" s="324">
        <f t="shared" si="134"/>
        <v>0.6994285714285714</v>
      </c>
      <c r="BY84" s="324">
        <f t="shared" si="135"/>
        <v>1</v>
      </c>
      <c r="BZ84" s="324">
        <f t="shared" si="136"/>
        <v>1</v>
      </c>
      <c r="CA84" s="324">
        <f t="shared" si="137"/>
        <v>1</v>
      </c>
      <c r="CB84" s="324">
        <f t="shared" si="138"/>
        <v>1</v>
      </c>
      <c r="CC84" s="324">
        <f t="shared" si="139"/>
        <v>1</v>
      </c>
      <c r="CD84" s="324">
        <f t="shared" si="140"/>
        <v>0.83128571428571429</v>
      </c>
      <c r="CK84" s="527" t="s">
        <v>925</v>
      </c>
      <c r="CL84" s="530">
        <v>54</v>
      </c>
      <c r="CM84" s="529">
        <v>13.5</v>
      </c>
      <c r="CN84" s="529">
        <v>149.66</v>
      </c>
      <c r="CO84" s="529">
        <v>45.77</v>
      </c>
      <c r="CP84" s="529">
        <v>5</v>
      </c>
      <c r="CQ84" s="529">
        <v>49</v>
      </c>
      <c r="CR84" s="529">
        <v>8</v>
      </c>
      <c r="CS84" s="529">
        <v>71</v>
      </c>
      <c r="CT84" s="529">
        <v>3</v>
      </c>
      <c r="CU84" s="529">
        <v>13</v>
      </c>
      <c r="CV84" s="529">
        <v>111</v>
      </c>
      <c r="CW84" s="529">
        <v>8</v>
      </c>
      <c r="CX84" s="529">
        <v>28</v>
      </c>
      <c r="CY84" s="529">
        <v>10</v>
      </c>
      <c r="CZ84" s="529">
        <v>148</v>
      </c>
      <c r="DA84" s="529">
        <v>126</v>
      </c>
      <c r="DB84" s="529">
        <v>12</v>
      </c>
      <c r="DC84" s="531">
        <v>28</v>
      </c>
      <c r="DD84" s="323"/>
      <c r="DE84" s="137">
        <v>41926</v>
      </c>
      <c r="DF84" s="241">
        <f t="shared" si="141"/>
        <v>2568.66</v>
      </c>
      <c r="DG84" s="241">
        <f t="shared" si="64"/>
        <v>1407</v>
      </c>
      <c r="DH84" s="241">
        <f t="shared" si="65"/>
        <v>7908</v>
      </c>
      <c r="DI84" s="241">
        <f t="shared" si="66"/>
        <v>4968.26</v>
      </c>
      <c r="DJ84" s="241">
        <f t="shared" si="67"/>
        <v>1672.5</v>
      </c>
      <c r="DK84" s="241">
        <f t="shared" si="68"/>
        <v>5967.681818181818</v>
      </c>
      <c r="DL84" s="241">
        <f t="shared" si="69"/>
        <v>634.5</v>
      </c>
      <c r="DM84" s="241">
        <f t="shared" si="70"/>
        <v>2087</v>
      </c>
      <c r="DN84" s="241">
        <f t="shared" si="71"/>
        <v>615</v>
      </c>
      <c r="DO84" s="241">
        <f t="shared" si="72"/>
        <v>1269</v>
      </c>
      <c r="DP84" s="241">
        <f t="shared" si="73"/>
        <v>3371</v>
      </c>
      <c r="DQ84" s="241">
        <f t="shared" si="74"/>
        <v>806</v>
      </c>
      <c r="DR84" s="241">
        <f t="shared" si="75"/>
        <v>1854</v>
      </c>
      <c r="DS84" s="241">
        <f t="shared" si="76"/>
        <v>731</v>
      </c>
    </row>
    <row r="85" spans="1:123" x14ac:dyDescent="0.2">
      <c r="A85" s="585" t="s">
        <v>926</v>
      </c>
      <c r="B85" s="586">
        <v>2698</v>
      </c>
      <c r="C85" s="597">
        <v>141</v>
      </c>
      <c r="D85" s="597">
        <v>245</v>
      </c>
      <c r="E85" s="597">
        <v>27</v>
      </c>
      <c r="F85" s="597">
        <v>1</v>
      </c>
      <c r="G85" s="597">
        <v>1</v>
      </c>
      <c r="H85" s="597">
        <v>6</v>
      </c>
      <c r="I85" s="597">
        <v>0</v>
      </c>
      <c r="J85" s="587">
        <v>0</v>
      </c>
      <c r="K85" s="502"/>
      <c r="L85" s="502"/>
      <c r="M85" s="527" t="s">
        <v>926</v>
      </c>
      <c r="N85" s="530">
        <v>1519</v>
      </c>
      <c r="O85" s="529">
        <v>1018</v>
      </c>
      <c r="P85" s="529">
        <v>4</v>
      </c>
      <c r="Q85" s="529">
        <v>787</v>
      </c>
      <c r="R85" s="529">
        <v>666</v>
      </c>
      <c r="S85" s="529">
        <v>979.25</v>
      </c>
      <c r="T85" s="529">
        <v>1117.94</v>
      </c>
      <c r="U85" s="529">
        <v>12</v>
      </c>
      <c r="V85" s="529">
        <v>205</v>
      </c>
      <c r="W85" s="529">
        <v>348</v>
      </c>
      <c r="X85" s="529">
        <v>183</v>
      </c>
      <c r="Y85" s="529">
        <v>182</v>
      </c>
      <c r="Z85" s="529">
        <v>180</v>
      </c>
      <c r="AA85" s="529">
        <v>352</v>
      </c>
      <c r="AB85" s="529">
        <v>582</v>
      </c>
      <c r="AC85" s="529">
        <v>351</v>
      </c>
      <c r="AD85" s="529">
        <v>1206</v>
      </c>
      <c r="AE85" s="529">
        <v>0</v>
      </c>
      <c r="AF85" s="529">
        <v>2393</v>
      </c>
      <c r="AG85" s="529">
        <v>143</v>
      </c>
      <c r="AH85" s="529">
        <v>804</v>
      </c>
      <c r="AI85" s="531">
        <v>1679</v>
      </c>
      <c r="AJ85" s="515"/>
      <c r="AK85" s="241">
        <f t="shared" si="142"/>
        <v>56821</v>
      </c>
      <c r="AL85" s="241">
        <f t="shared" si="106"/>
        <v>53923</v>
      </c>
      <c r="AM85" s="241">
        <f t="shared" si="107"/>
        <v>38234</v>
      </c>
      <c r="AN85" s="241">
        <f t="shared" si="108"/>
        <v>32029.190000000002</v>
      </c>
      <c r="AO85" s="241">
        <f t="shared" si="109"/>
        <v>39901.5</v>
      </c>
      <c r="AP85" s="241">
        <f t="shared" si="110"/>
        <v>30202.5</v>
      </c>
      <c r="AQ85" s="241">
        <f t="shared" si="111"/>
        <v>41509.270000000004</v>
      </c>
      <c r="AR85" s="241">
        <f t="shared" si="112"/>
        <v>52606.99</v>
      </c>
      <c r="AS85" s="241">
        <f t="shared" si="113"/>
        <v>15315.318181818182</v>
      </c>
      <c r="AT85" s="241">
        <f t="shared" si="114"/>
        <v>27581.355123674904</v>
      </c>
      <c r="AU85" s="241">
        <f t="shared" si="115"/>
        <v>14556</v>
      </c>
      <c r="AV85" s="241">
        <f t="shared" si="116"/>
        <v>23662</v>
      </c>
      <c r="AW85" s="241">
        <f t="shared" si="117"/>
        <v>22613</v>
      </c>
      <c r="AX85" s="241">
        <f t="shared" si="118"/>
        <v>9065</v>
      </c>
      <c r="AY85" s="241">
        <f t="shared" si="119"/>
        <v>17211</v>
      </c>
      <c r="AZ85" s="241">
        <f t="shared" si="100"/>
        <v>15039</v>
      </c>
      <c r="BA85" s="241">
        <f t="shared" si="101"/>
        <v>37217</v>
      </c>
      <c r="BB85" s="241">
        <f t="shared" si="102"/>
        <v>23981</v>
      </c>
      <c r="BC85" s="241">
        <f t="shared" si="103"/>
        <v>43564</v>
      </c>
      <c r="BD85" s="241">
        <f t="shared" si="104"/>
        <v>35977</v>
      </c>
      <c r="BE85" s="241">
        <f t="shared" si="105"/>
        <v>25452</v>
      </c>
      <c r="BF85" s="241">
        <f t="shared" si="105"/>
        <v>19136</v>
      </c>
      <c r="BG85" s="241"/>
      <c r="BH85" s="241"/>
      <c r="BI85" s="324">
        <f t="shared" si="99"/>
        <v>2.7057619047619048</v>
      </c>
      <c r="BJ85" s="324">
        <f t="shared" si="120"/>
        <v>1</v>
      </c>
      <c r="BK85" s="324">
        <f t="shared" si="121"/>
        <v>1</v>
      </c>
      <c r="BL85" s="324">
        <f t="shared" si="122"/>
        <v>1</v>
      </c>
      <c r="BM85" s="324">
        <f t="shared" si="123"/>
        <v>1</v>
      </c>
      <c r="BN85" s="324">
        <f t="shared" si="124"/>
        <v>1</v>
      </c>
      <c r="BO85" s="324">
        <f t="shared" si="125"/>
        <v>1</v>
      </c>
      <c r="BP85" s="324">
        <f t="shared" si="126"/>
        <v>1</v>
      </c>
      <c r="BQ85" s="324">
        <f t="shared" si="127"/>
        <v>0.72930086580086584</v>
      </c>
      <c r="BR85" s="324">
        <f t="shared" si="128"/>
        <v>1</v>
      </c>
      <c r="BS85" s="324">
        <f t="shared" si="129"/>
        <v>0.69314285714285717</v>
      </c>
      <c r="BT85" s="324">
        <f t="shared" si="130"/>
        <v>1</v>
      </c>
      <c r="BU85" s="324">
        <f t="shared" si="131"/>
        <v>1</v>
      </c>
      <c r="BV85" s="324">
        <f t="shared" si="132"/>
        <v>0.43166666666666664</v>
      </c>
      <c r="BW85" s="324">
        <f t="shared" si="133"/>
        <v>0.81957142857142862</v>
      </c>
      <c r="BX85" s="324">
        <f t="shared" si="134"/>
        <v>0.71614285714285719</v>
      </c>
      <c r="BY85" s="324">
        <f t="shared" si="135"/>
        <v>1</v>
      </c>
      <c r="BZ85" s="324">
        <f t="shared" si="136"/>
        <v>1</v>
      </c>
      <c r="CA85" s="324">
        <f t="shared" si="137"/>
        <v>1</v>
      </c>
      <c r="CB85" s="324">
        <f t="shared" si="138"/>
        <v>1</v>
      </c>
      <c r="CC85" s="324">
        <f t="shared" si="139"/>
        <v>1</v>
      </c>
      <c r="CD85" s="324">
        <f t="shared" si="140"/>
        <v>0.91123809523809529</v>
      </c>
      <c r="CK85" s="527" t="s">
        <v>926</v>
      </c>
      <c r="CL85" s="530">
        <v>62</v>
      </c>
      <c r="CM85" s="529">
        <v>17</v>
      </c>
      <c r="CN85" s="529">
        <v>149</v>
      </c>
      <c r="CO85" s="529">
        <v>40.5</v>
      </c>
      <c r="CP85" s="529">
        <v>1</v>
      </c>
      <c r="CQ85" s="529">
        <v>34</v>
      </c>
      <c r="CR85" s="529">
        <v>4</v>
      </c>
      <c r="CS85" s="529">
        <v>12</v>
      </c>
      <c r="CT85" s="529">
        <v>3</v>
      </c>
      <c r="CU85" s="529">
        <v>9</v>
      </c>
      <c r="CV85" s="529">
        <v>103</v>
      </c>
      <c r="CW85" s="529">
        <v>5</v>
      </c>
      <c r="CX85" s="529">
        <v>28</v>
      </c>
      <c r="CY85" s="529">
        <v>7</v>
      </c>
      <c r="CZ85" s="529">
        <v>0</v>
      </c>
      <c r="DA85" s="529">
        <v>81</v>
      </c>
      <c r="DB85" s="529">
        <v>38</v>
      </c>
      <c r="DC85" s="531">
        <v>32</v>
      </c>
      <c r="DD85" s="323"/>
      <c r="DE85" s="137">
        <v>41927</v>
      </c>
      <c r="DF85" s="241">
        <f t="shared" si="141"/>
        <v>2630.66</v>
      </c>
      <c r="DG85" s="241">
        <f t="shared" si="64"/>
        <v>1424</v>
      </c>
      <c r="DH85" s="241">
        <f t="shared" si="65"/>
        <v>8057</v>
      </c>
      <c r="DI85" s="241">
        <f t="shared" si="66"/>
        <v>5008.76</v>
      </c>
      <c r="DJ85" s="241">
        <f t="shared" si="67"/>
        <v>1673.5</v>
      </c>
      <c r="DK85" s="241">
        <f t="shared" si="68"/>
        <v>6001.681818181818</v>
      </c>
      <c r="DL85" s="241">
        <f t="shared" si="69"/>
        <v>638.5</v>
      </c>
      <c r="DM85" s="241">
        <f t="shared" si="70"/>
        <v>2099</v>
      </c>
      <c r="DN85" s="241">
        <f t="shared" si="71"/>
        <v>618</v>
      </c>
      <c r="DO85" s="241">
        <f t="shared" si="72"/>
        <v>1278</v>
      </c>
      <c r="DP85" s="241">
        <f t="shared" si="73"/>
        <v>3474</v>
      </c>
      <c r="DQ85" s="241">
        <f t="shared" si="74"/>
        <v>811</v>
      </c>
      <c r="DR85" s="241">
        <f t="shared" si="75"/>
        <v>1882</v>
      </c>
      <c r="DS85" s="241">
        <f t="shared" si="76"/>
        <v>738</v>
      </c>
    </row>
    <row r="86" spans="1:123" x14ac:dyDescent="0.2">
      <c r="A86" s="585" t="s">
        <v>927</v>
      </c>
      <c r="B86" s="586">
        <v>2011</v>
      </c>
      <c r="C86" s="597">
        <v>103</v>
      </c>
      <c r="D86" s="597">
        <v>137</v>
      </c>
      <c r="E86" s="597">
        <v>8</v>
      </c>
      <c r="F86" s="597">
        <v>2</v>
      </c>
      <c r="G86" s="597">
        <v>1</v>
      </c>
      <c r="H86" s="597">
        <v>2</v>
      </c>
      <c r="I86" s="597">
        <v>0</v>
      </c>
      <c r="J86" s="587">
        <v>0</v>
      </c>
      <c r="K86" s="502"/>
      <c r="L86" s="502"/>
      <c r="M86" s="527" t="s">
        <v>927</v>
      </c>
      <c r="N86" s="530">
        <v>1495</v>
      </c>
      <c r="O86" s="529">
        <v>536</v>
      </c>
      <c r="P86" s="529">
        <v>8</v>
      </c>
      <c r="Q86" s="529">
        <v>1315</v>
      </c>
      <c r="R86" s="529">
        <v>637</v>
      </c>
      <c r="S86" s="529">
        <v>1088</v>
      </c>
      <c r="T86" s="529">
        <v>1016.11</v>
      </c>
      <c r="U86" s="529">
        <v>281</v>
      </c>
      <c r="V86" s="529">
        <v>195</v>
      </c>
      <c r="W86" s="529">
        <v>235</v>
      </c>
      <c r="X86" s="529">
        <v>89</v>
      </c>
      <c r="Y86" s="529">
        <v>308</v>
      </c>
      <c r="Z86" s="529">
        <v>177</v>
      </c>
      <c r="AA86" s="529">
        <v>41</v>
      </c>
      <c r="AB86" s="529">
        <v>491</v>
      </c>
      <c r="AC86" s="529">
        <v>333</v>
      </c>
      <c r="AD86" s="529">
        <v>858</v>
      </c>
      <c r="AE86" s="529">
        <v>0</v>
      </c>
      <c r="AF86" s="529">
        <v>3546</v>
      </c>
      <c r="AG86" s="529">
        <v>151.5</v>
      </c>
      <c r="AH86" s="529">
        <v>627</v>
      </c>
      <c r="AI86" s="531">
        <v>1340</v>
      </c>
      <c r="AJ86" s="515"/>
      <c r="AK86" s="241">
        <f t="shared" si="142"/>
        <v>58316</v>
      </c>
      <c r="AL86" s="241">
        <f t="shared" si="106"/>
        <v>54459</v>
      </c>
      <c r="AM86" s="241">
        <f t="shared" si="107"/>
        <v>38242</v>
      </c>
      <c r="AN86" s="241">
        <f t="shared" si="108"/>
        <v>33344.19</v>
      </c>
      <c r="AO86" s="241">
        <f t="shared" si="109"/>
        <v>40538.5</v>
      </c>
      <c r="AP86" s="241">
        <f t="shared" si="110"/>
        <v>31290.5</v>
      </c>
      <c r="AQ86" s="241">
        <f t="shared" si="111"/>
        <v>42525.380000000005</v>
      </c>
      <c r="AR86" s="241">
        <f t="shared" si="112"/>
        <v>52887.99</v>
      </c>
      <c r="AS86" s="241">
        <f t="shared" si="113"/>
        <v>15510.318181818182</v>
      </c>
      <c r="AT86" s="241">
        <f t="shared" si="114"/>
        <v>27816.355123674904</v>
      </c>
      <c r="AU86" s="241">
        <f t="shared" si="115"/>
        <v>14645</v>
      </c>
      <c r="AV86" s="241">
        <f t="shared" si="116"/>
        <v>23970</v>
      </c>
      <c r="AW86" s="241">
        <f t="shared" si="117"/>
        <v>22790</v>
      </c>
      <c r="AX86" s="241">
        <f t="shared" si="118"/>
        <v>9106</v>
      </c>
      <c r="AY86" s="241">
        <f t="shared" si="119"/>
        <v>17702</v>
      </c>
      <c r="AZ86" s="241">
        <f t="shared" si="100"/>
        <v>15372</v>
      </c>
      <c r="BA86" s="241">
        <f t="shared" si="101"/>
        <v>38075</v>
      </c>
      <c r="BB86" s="241">
        <f t="shared" si="102"/>
        <v>23981</v>
      </c>
      <c r="BC86" s="241">
        <f t="shared" si="103"/>
        <v>47110</v>
      </c>
      <c r="BD86" s="241">
        <f t="shared" si="104"/>
        <v>36128.5</v>
      </c>
      <c r="BE86" s="241">
        <f t="shared" si="105"/>
        <v>26079</v>
      </c>
      <c r="BF86" s="241">
        <f t="shared" si="105"/>
        <v>20476</v>
      </c>
      <c r="BG86" s="241"/>
      <c r="BH86" s="241"/>
      <c r="BI86" s="324">
        <f t="shared" si="99"/>
        <v>2.7769523809523808</v>
      </c>
      <c r="BJ86" s="324">
        <f t="shared" si="120"/>
        <v>1</v>
      </c>
      <c r="BK86" s="324">
        <f t="shared" si="121"/>
        <v>1</v>
      </c>
      <c r="BL86" s="324">
        <f t="shared" si="122"/>
        <v>1</v>
      </c>
      <c r="BM86" s="324">
        <f t="shared" si="123"/>
        <v>1</v>
      </c>
      <c r="BN86" s="324">
        <f t="shared" si="124"/>
        <v>1</v>
      </c>
      <c r="BO86" s="324">
        <f t="shared" si="125"/>
        <v>1</v>
      </c>
      <c r="BP86" s="324">
        <f t="shared" si="126"/>
        <v>1</v>
      </c>
      <c r="BQ86" s="324">
        <f t="shared" si="127"/>
        <v>0.73858658008658007</v>
      </c>
      <c r="BR86" s="324">
        <f t="shared" si="128"/>
        <v>1</v>
      </c>
      <c r="BS86" s="324">
        <f t="shared" si="129"/>
        <v>0.69738095238095243</v>
      </c>
      <c r="BT86" s="324">
        <f t="shared" si="130"/>
        <v>1</v>
      </c>
      <c r="BU86" s="324">
        <f t="shared" si="131"/>
        <v>1</v>
      </c>
      <c r="BV86" s="324">
        <f t="shared" si="132"/>
        <v>0.43361904761904763</v>
      </c>
      <c r="BW86" s="324">
        <f t="shared" si="133"/>
        <v>0.8429523809523809</v>
      </c>
      <c r="BX86" s="324">
        <f t="shared" si="134"/>
        <v>0.73199999999999998</v>
      </c>
      <c r="BY86" s="324">
        <f t="shared" si="135"/>
        <v>1</v>
      </c>
      <c r="BZ86" s="324">
        <f t="shared" si="136"/>
        <v>1</v>
      </c>
      <c r="CA86" s="324">
        <f t="shared" si="137"/>
        <v>1</v>
      </c>
      <c r="CB86" s="324">
        <f t="shared" si="138"/>
        <v>1</v>
      </c>
      <c r="CC86" s="324">
        <f t="shared" si="139"/>
        <v>1</v>
      </c>
      <c r="CD86" s="324">
        <f t="shared" si="140"/>
        <v>0.97504761904761905</v>
      </c>
      <c r="CK86" s="527" t="s">
        <v>927</v>
      </c>
      <c r="CL86" s="530">
        <v>175</v>
      </c>
      <c r="CM86" s="529">
        <v>13</v>
      </c>
      <c r="CN86" s="529">
        <v>136</v>
      </c>
      <c r="CO86" s="529">
        <v>35.24</v>
      </c>
      <c r="CP86" s="529">
        <v>6</v>
      </c>
      <c r="CQ86" s="529">
        <v>32</v>
      </c>
      <c r="CR86" s="529">
        <v>4</v>
      </c>
      <c r="CS86" s="529">
        <v>7</v>
      </c>
      <c r="CT86" s="529">
        <v>6</v>
      </c>
      <c r="CU86" s="529">
        <v>6</v>
      </c>
      <c r="CV86" s="529">
        <v>15</v>
      </c>
      <c r="CW86" s="529">
        <v>18</v>
      </c>
      <c r="CX86" s="529">
        <v>20</v>
      </c>
      <c r="CY86" s="529">
        <v>14</v>
      </c>
      <c r="CZ86" s="529">
        <v>0</v>
      </c>
      <c r="DA86" s="529">
        <v>181</v>
      </c>
      <c r="DB86" s="529">
        <v>18</v>
      </c>
      <c r="DC86" s="531">
        <v>18</v>
      </c>
      <c r="DD86" s="323"/>
      <c r="DE86" s="137">
        <v>41928</v>
      </c>
      <c r="DF86" s="241">
        <f t="shared" si="141"/>
        <v>2805.66</v>
      </c>
      <c r="DG86" s="241">
        <f t="shared" si="64"/>
        <v>1437</v>
      </c>
      <c r="DH86" s="241">
        <f t="shared" si="65"/>
        <v>8193</v>
      </c>
      <c r="DI86" s="241">
        <f t="shared" si="66"/>
        <v>5044</v>
      </c>
      <c r="DJ86" s="241">
        <f t="shared" si="67"/>
        <v>1679.5</v>
      </c>
      <c r="DK86" s="241">
        <f t="shared" si="68"/>
        <v>6033.681818181818</v>
      </c>
      <c r="DL86" s="241">
        <f t="shared" si="69"/>
        <v>642.5</v>
      </c>
      <c r="DM86" s="241">
        <f t="shared" si="70"/>
        <v>2106</v>
      </c>
      <c r="DN86" s="241">
        <f t="shared" si="71"/>
        <v>624</v>
      </c>
      <c r="DO86" s="241">
        <f t="shared" si="72"/>
        <v>1284</v>
      </c>
      <c r="DP86" s="241">
        <f t="shared" si="73"/>
        <v>3489</v>
      </c>
      <c r="DQ86" s="241">
        <f t="shared" si="74"/>
        <v>829</v>
      </c>
      <c r="DR86" s="241">
        <f t="shared" si="75"/>
        <v>1902</v>
      </c>
      <c r="DS86" s="241">
        <f t="shared" si="76"/>
        <v>752</v>
      </c>
    </row>
    <row r="87" spans="1:123" x14ac:dyDescent="0.2">
      <c r="A87" s="585" t="s">
        <v>928</v>
      </c>
      <c r="B87" s="586">
        <v>1942</v>
      </c>
      <c r="C87" s="597">
        <v>132</v>
      </c>
      <c r="D87" s="597">
        <v>86</v>
      </c>
      <c r="E87" s="597">
        <v>6</v>
      </c>
      <c r="F87" s="597">
        <v>0</v>
      </c>
      <c r="G87" s="597">
        <v>0</v>
      </c>
      <c r="H87" s="597">
        <v>5</v>
      </c>
      <c r="I87" s="597">
        <v>0</v>
      </c>
      <c r="J87" s="587">
        <v>0</v>
      </c>
      <c r="K87" s="502"/>
      <c r="L87" s="502"/>
      <c r="M87" s="527" t="s">
        <v>928</v>
      </c>
      <c r="N87" s="530">
        <v>1942</v>
      </c>
      <c r="O87" s="529">
        <v>19</v>
      </c>
      <c r="P87" s="529">
        <v>13</v>
      </c>
      <c r="Q87" s="529">
        <v>420</v>
      </c>
      <c r="R87" s="529">
        <v>644</v>
      </c>
      <c r="S87" s="529">
        <v>1473</v>
      </c>
      <c r="T87" s="529">
        <v>914.28</v>
      </c>
      <c r="U87" s="529">
        <v>163</v>
      </c>
      <c r="V87" s="529">
        <v>108</v>
      </c>
      <c r="W87" s="529">
        <v>144</v>
      </c>
      <c r="X87" s="529">
        <v>48</v>
      </c>
      <c r="Y87" s="529">
        <v>276</v>
      </c>
      <c r="Z87" s="529">
        <v>256</v>
      </c>
      <c r="AA87" s="529">
        <v>0</v>
      </c>
      <c r="AB87" s="529">
        <v>27</v>
      </c>
      <c r="AC87" s="529">
        <v>194</v>
      </c>
      <c r="AD87" s="529">
        <v>912</v>
      </c>
      <c r="AE87" s="529">
        <v>0</v>
      </c>
      <c r="AF87" s="529">
        <v>977</v>
      </c>
      <c r="AG87" s="529">
        <v>75.75</v>
      </c>
      <c r="AH87" s="529">
        <v>691</v>
      </c>
      <c r="AI87" s="531">
        <v>1031</v>
      </c>
      <c r="AJ87" s="515"/>
      <c r="AK87" s="241">
        <f t="shared" si="142"/>
        <v>60258</v>
      </c>
      <c r="AL87" s="241">
        <f t="shared" si="106"/>
        <v>54478</v>
      </c>
      <c r="AM87" s="241">
        <f t="shared" si="107"/>
        <v>38255</v>
      </c>
      <c r="AN87" s="241">
        <f t="shared" si="108"/>
        <v>33764.19</v>
      </c>
      <c r="AO87" s="241">
        <f t="shared" si="109"/>
        <v>41182.5</v>
      </c>
      <c r="AP87" s="241">
        <f t="shared" si="110"/>
        <v>32763.5</v>
      </c>
      <c r="AQ87" s="241">
        <f t="shared" si="111"/>
        <v>43439.66</v>
      </c>
      <c r="AR87" s="241">
        <f t="shared" si="112"/>
        <v>53050.99</v>
      </c>
      <c r="AS87" s="241">
        <f t="shared" si="113"/>
        <v>15618.318181818182</v>
      </c>
      <c r="AT87" s="241">
        <f t="shared" si="114"/>
        <v>27960.355123674904</v>
      </c>
      <c r="AU87" s="241">
        <f t="shared" si="115"/>
        <v>14693</v>
      </c>
      <c r="AV87" s="241">
        <f t="shared" si="116"/>
        <v>24246</v>
      </c>
      <c r="AW87" s="241">
        <f t="shared" si="117"/>
        <v>23046</v>
      </c>
      <c r="AX87" s="241">
        <f t="shared" si="118"/>
        <v>9106</v>
      </c>
      <c r="AY87" s="241">
        <f t="shared" si="119"/>
        <v>17729</v>
      </c>
      <c r="AZ87" s="241">
        <f t="shared" si="100"/>
        <v>15566</v>
      </c>
      <c r="BA87" s="241">
        <f t="shared" si="101"/>
        <v>38987</v>
      </c>
      <c r="BB87" s="241">
        <f t="shared" si="102"/>
        <v>23981</v>
      </c>
      <c r="BC87" s="241">
        <f t="shared" si="103"/>
        <v>48087</v>
      </c>
      <c r="BD87" s="241">
        <f t="shared" si="104"/>
        <v>36204.25</v>
      </c>
      <c r="BE87" s="241">
        <f t="shared" si="105"/>
        <v>26770</v>
      </c>
      <c r="BF87" s="241">
        <f t="shared" si="105"/>
        <v>21507</v>
      </c>
      <c r="BG87" s="241"/>
      <c r="BH87" s="241"/>
      <c r="BI87" s="324">
        <f t="shared" si="99"/>
        <v>2.8694285714285712</v>
      </c>
      <c r="BJ87" s="324">
        <f t="shared" si="120"/>
        <v>1</v>
      </c>
      <c r="BK87" s="324">
        <f t="shared" si="121"/>
        <v>1</v>
      </c>
      <c r="BL87" s="324">
        <f t="shared" si="122"/>
        <v>1</v>
      </c>
      <c r="BM87" s="324">
        <f t="shared" si="123"/>
        <v>1</v>
      </c>
      <c r="BN87" s="324">
        <f t="shared" si="124"/>
        <v>1</v>
      </c>
      <c r="BO87" s="324">
        <f t="shared" si="125"/>
        <v>1</v>
      </c>
      <c r="BP87" s="324">
        <f t="shared" si="126"/>
        <v>1</v>
      </c>
      <c r="BQ87" s="324">
        <f t="shared" si="127"/>
        <v>0.74372943722943718</v>
      </c>
      <c r="BR87" s="324">
        <f t="shared" si="128"/>
        <v>1</v>
      </c>
      <c r="BS87" s="324">
        <f t="shared" si="129"/>
        <v>0.69966666666666666</v>
      </c>
      <c r="BT87" s="324">
        <f t="shared" si="130"/>
        <v>1</v>
      </c>
      <c r="BU87" s="324">
        <f t="shared" si="131"/>
        <v>1</v>
      </c>
      <c r="BV87" s="324">
        <f t="shared" si="132"/>
        <v>0.43361904761904763</v>
      </c>
      <c r="BW87" s="324">
        <f t="shared" si="133"/>
        <v>0.84423809523809523</v>
      </c>
      <c r="BX87" s="324">
        <f t="shared" si="134"/>
        <v>0.74123809523809525</v>
      </c>
      <c r="BY87" s="324">
        <f t="shared" si="135"/>
        <v>1</v>
      </c>
      <c r="BZ87" s="324">
        <f t="shared" si="136"/>
        <v>1</v>
      </c>
      <c r="CA87" s="324">
        <f t="shared" si="137"/>
        <v>1</v>
      </c>
      <c r="CB87" s="324">
        <f t="shared" si="138"/>
        <v>1</v>
      </c>
      <c r="CC87" s="324">
        <f t="shared" si="139"/>
        <v>1</v>
      </c>
      <c r="CD87" s="324">
        <f t="shared" si="140"/>
        <v>1</v>
      </c>
      <c r="CK87" s="527" t="s">
        <v>928</v>
      </c>
      <c r="CL87" s="530">
        <v>30</v>
      </c>
      <c r="CM87" s="529">
        <v>21</v>
      </c>
      <c r="CN87" s="529">
        <v>306</v>
      </c>
      <c r="CO87" s="529">
        <v>30</v>
      </c>
      <c r="CP87" s="529">
        <v>13</v>
      </c>
      <c r="CQ87" s="529">
        <v>29</v>
      </c>
      <c r="CR87" s="529">
        <v>6</v>
      </c>
      <c r="CS87" s="529">
        <v>3</v>
      </c>
      <c r="CT87" s="529">
        <v>10</v>
      </c>
      <c r="CU87" s="529">
        <v>9</v>
      </c>
      <c r="CV87" s="529">
        <v>0</v>
      </c>
      <c r="CW87" s="529">
        <v>0</v>
      </c>
      <c r="CX87" s="529">
        <v>13</v>
      </c>
      <c r="CY87" s="529">
        <v>14</v>
      </c>
      <c r="CZ87" s="529">
        <v>0</v>
      </c>
      <c r="DA87" s="529">
        <v>26</v>
      </c>
      <c r="DB87" s="529">
        <v>9</v>
      </c>
      <c r="DC87" s="531">
        <v>52</v>
      </c>
      <c r="DD87" s="323"/>
      <c r="DE87" s="137">
        <v>41929</v>
      </c>
      <c r="DF87" s="241">
        <f t="shared" si="141"/>
        <v>2835.66</v>
      </c>
      <c r="DG87" s="241">
        <f t="shared" si="64"/>
        <v>1458</v>
      </c>
      <c r="DH87" s="241">
        <f t="shared" si="65"/>
        <v>8499</v>
      </c>
      <c r="DI87" s="241">
        <f t="shared" si="66"/>
        <v>5074</v>
      </c>
      <c r="DJ87" s="241">
        <f t="shared" si="67"/>
        <v>1692.5</v>
      </c>
      <c r="DK87" s="241">
        <f t="shared" si="68"/>
        <v>6062.681818181818</v>
      </c>
      <c r="DL87" s="241">
        <f t="shared" si="69"/>
        <v>648.5</v>
      </c>
      <c r="DM87" s="241">
        <f t="shared" si="70"/>
        <v>2109</v>
      </c>
      <c r="DN87" s="241">
        <f t="shared" si="71"/>
        <v>634</v>
      </c>
      <c r="DO87" s="241">
        <f t="shared" si="72"/>
        <v>1293</v>
      </c>
      <c r="DP87" s="241">
        <f t="shared" si="73"/>
        <v>3489</v>
      </c>
      <c r="DQ87" s="241">
        <f t="shared" si="74"/>
        <v>829</v>
      </c>
      <c r="DR87" s="241">
        <f t="shared" si="75"/>
        <v>1915</v>
      </c>
      <c r="DS87" s="241">
        <f t="shared" si="76"/>
        <v>766</v>
      </c>
    </row>
    <row r="88" spans="1:123" x14ac:dyDescent="0.2">
      <c r="A88" s="585" t="s">
        <v>929</v>
      </c>
      <c r="B88" s="586">
        <v>1704</v>
      </c>
      <c r="C88" s="597">
        <v>117</v>
      </c>
      <c r="D88" s="597">
        <v>88</v>
      </c>
      <c r="E88" s="597">
        <v>31</v>
      </c>
      <c r="F88" s="597">
        <v>1</v>
      </c>
      <c r="G88" s="597">
        <v>0</v>
      </c>
      <c r="H88" s="597">
        <v>0</v>
      </c>
      <c r="I88" s="597">
        <v>1</v>
      </c>
      <c r="J88" s="587">
        <v>0</v>
      </c>
      <c r="K88" s="502"/>
      <c r="L88" s="502"/>
      <c r="M88" s="527" t="s">
        <v>929</v>
      </c>
      <c r="N88" s="530">
        <v>1704</v>
      </c>
      <c r="O88" s="529">
        <v>18</v>
      </c>
      <c r="P88" s="529">
        <v>14</v>
      </c>
      <c r="Q88" s="529">
        <v>209</v>
      </c>
      <c r="R88" s="529">
        <v>679</v>
      </c>
      <c r="S88" s="529">
        <v>765</v>
      </c>
      <c r="T88" s="529">
        <v>812.43</v>
      </c>
      <c r="U88" s="529">
        <v>40</v>
      </c>
      <c r="V88" s="529">
        <v>37</v>
      </c>
      <c r="W88" s="529">
        <v>131</v>
      </c>
      <c r="X88" s="529">
        <v>60</v>
      </c>
      <c r="Y88" s="529">
        <v>339</v>
      </c>
      <c r="Z88" s="529">
        <v>307</v>
      </c>
      <c r="AA88" s="529">
        <v>0</v>
      </c>
      <c r="AB88" s="529">
        <v>217</v>
      </c>
      <c r="AC88" s="529">
        <v>257</v>
      </c>
      <c r="AD88" s="529">
        <v>1350</v>
      </c>
      <c r="AE88" s="529">
        <v>278</v>
      </c>
      <c r="AF88" s="529">
        <v>1019</v>
      </c>
      <c r="AG88" s="529">
        <v>0</v>
      </c>
      <c r="AH88" s="529">
        <v>863</v>
      </c>
      <c r="AI88" s="531">
        <v>977</v>
      </c>
      <c r="AJ88" s="515"/>
      <c r="AK88" s="241">
        <f t="shared" si="142"/>
        <v>61962</v>
      </c>
      <c r="AL88" s="241">
        <f t="shared" si="106"/>
        <v>54496</v>
      </c>
      <c r="AM88" s="241">
        <f t="shared" si="107"/>
        <v>38269</v>
      </c>
      <c r="AN88" s="241">
        <f t="shared" si="108"/>
        <v>33973.19</v>
      </c>
      <c r="AO88" s="241">
        <f t="shared" si="109"/>
        <v>41861.5</v>
      </c>
      <c r="AP88" s="241">
        <f t="shared" si="110"/>
        <v>33528.5</v>
      </c>
      <c r="AQ88" s="241">
        <f t="shared" si="111"/>
        <v>44252.090000000004</v>
      </c>
      <c r="AR88" s="241">
        <f t="shared" si="112"/>
        <v>53090.99</v>
      </c>
      <c r="AS88" s="241">
        <f t="shared" si="113"/>
        <v>15655.318181818182</v>
      </c>
      <c r="AT88" s="241">
        <f t="shared" si="114"/>
        <v>28091.355123674904</v>
      </c>
      <c r="AU88" s="241">
        <f t="shared" si="115"/>
        <v>14753</v>
      </c>
      <c r="AV88" s="241">
        <f t="shared" si="116"/>
        <v>24585</v>
      </c>
      <c r="AW88" s="241">
        <f t="shared" si="117"/>
        <v>23353</v>
      </c>
      <c r="AX88" s="241">
        <f t="shared" si="118"/>
        <v>9106</v>
      </c>
      <c r="AY88" s="241">
        <f t="shared" si="119"/>
        <v>17946</v>
      </c>
      <c r="AZ88" s="241">
        <f t="shared" si="100"/>
        <v>15823</v>
      </c>
      <c r="BA88" s="241">
        <f t="shared" si="101"/>
        <v>40337</v>
      </c>
      <c r="BB88" s="241">
        <f t="shared" si="102"/>
        <v>24259</v>
      </c>
      <c r="BC88" s="241">
        <f t="shared" si="103"/>
        <v>49106</v>
      </c>
      <c r="BD88" s="241">
        <f t="shared" si="104"/>
        <v>36204.25</v>
      </c>
      <c r="BE88" s="241">
        <f t="shared" si="105"/>
        <v>27633</v>
      </c>
      <c r="BF88" s="241">
        <f t="shared" si="105"/>
        <v>22484</v>
      </c>
      <c r="BG88" s="241"/>
      <c r="BH88" s="241"/>
      <c r="BI88" s="324">
        <f t="shared" si="99"/>
        <v>2.9505714285714286</v>
      </c>
      <c r="BJ88" s="324">
        <f t="shared" si="120"/>
        <v>1</v>
      </c>
      <c r="BK88" s="324">
        <f t="shared" si="121"/>
        <v>1</v>
      </c>
      <c r="BL88" s="324">
        <f t="shared" si="122"/>
        <v>1</v>
      </c>
      <c r="BM88" s="324">
        <f t="shared" si="123"/>
        <v>1</v>
      </c>
      <c r="BN88" s="324">
        <f t="shared" si="124"/>
        <v>1</v>
      </c>
      <c r="BO88" s="324">
        <f t="shared" si="125"/>
        <v>1</v>
      </c>
      <c r="BP88" s="324">
        <f t="shared" si="126"/>
        <v>1</v>
      </c>
      <c r="BQ88" s="324">
        <f t="shared" si="127"/>
        <v>0.74549134199134204</v>
      </c>
      <c r="BR88" s="324">
        <f t="shared" si="128"/>
        <v>1</v>
      </c>
      <c r="BS88" s="324">
        <f t="shared" si="129"/>
        <v>0.70252380952380955</v>
      </c>
      <c r="BT88" s="324">
        <f t="shared" si="130"/>
        <v>1</v>
      </c>
      <c r="BU88" s="324">
        <f t="shared" si="131"/>
        <v>1</v>
      </c>
      <c r="BV88" s="324">
        <f t="shared" si="132"/>
        <v>0.43361904761904763</v>
      </c>
      <c r="BW88" s="324">
        <f t="shared" si="133"/>
        <v>0.85457142857142854</v>
      </c>
      <c r="BX88" s="324">
        <f t="shared" si="134"/>
        <v>0.75347619047619052</v>
      </c>
      <c r="BY88" s="324">
        <f t="shared" si="135"/>
        <v>1</v>
      </c>
      <c r="BZ88" s="324">
        <f t="shared" si="136"/>
        <v>1</v>
      </c>
      <c r="CA88" s="324">
        <f t="shared" si="137"/>
        <v>1</v>
      </c>
      <c r="CB88" s="324">
        <f t="shared" si="138"/>
        <v>1</v>
      </c>
      <c r="CC88" s="324">
        <f t="shared" si="139"/>
        <v>1</v>
      </c>
      <c r="CD88" s="324">
        <f t="shared" si="140"/>
        <v>1</v>
      </c>
      <c r="CK88" s="527" t="s">
        <v>929</v>
      </c>
      <c r="CL88" s="530">
        <v>23</v>
      </c>
      <c r="CM88" s="529">
        <v>19</v>
      </c>
      <c r="CN88" s="529">
        <v>109</v>
      </c>
      <c r="CO88" s="529">
        <v>24.76</v>
      </c>
      <c r="CP88" s="529">
        <v>4</v>
      </c>
      <c r="CQ88" s="529">
        <v>8</v>
      </c>
      <c r="CR88" s="529">
        <v>0</v>
      </c>
      <c r="CS88" s="529">
        <v>8</v>
      </c>
      <c r="CT88" s="529">
        <v>7</v>
      </c>
      <c r="CU88" s="529">
        <v>6</v>
      </c>
      <c r="CV88" s="529">
        <v>0</v>
      </c>
      <c r="CW88" s="529">
        <v>6</v>
      </c>
      <c r="CX88" s="529">
        <v>21</v>
      </c>
      <c r="CY88" s="529">
        <v>12</v>
      </c>
      <c r="CZ88" s="529">
        <v>37</v>
      </c>
      <c r="DA88" s="529">
        <v>12</v>
      </c>
      <c r="DB88" s="529">
        <v>0</v>
      </c>
      <c r="DC88" s="531">
        <v>52</v>
      </c>
      <c r="DD88" s="323"/>
      <c r="DE88" s="137">
        <v>41930</v>
      </c>
      <c r="DF88" s="241">
        <f t="shared" si="141"/>
        <v>2858.66</v>
      </c>
      <c r="DG88" s="241">
        <f t="shared" si="64"/>
        <v>1477</v>
      </c>
      <c r="DH88" s="241">
        <f t="shared" si="65"/>
        <v>8608</v>
      </c>
      <c r="DI88" s="241">
        <f t="shared" si="66"/>
        <v>5098.76</v>
      </c>
      <c r="DJ88" s="241">
        <f t="shared" si="67"/>
        <v>1696.5</v>
      </c>
      <c r="DK88" s="241">
        <f t="shared" si="68"/>
        <v>6070.681818181818</v>
      </c>
      <c r="DL88" s="241">
        <f t="shared" si="69"/>
        <v>648.5</v>
      </c>
      <c r="DM88" s="241">
        <f t="shared" si="70"/>
        <v>2117</v>
      </c>
      <c r="DN88" s="241">
        <f t="shared" si="71"/>
        <v>641</v>
      </c>
      <c r="DO88" s="241">
        <f t="shared" si="72"/>
        <v>1299</v>
      </c>
      <c r="DP88" s="241">
        <f t="shared" si="73"/>
        <v>3489</v>
      </c>
      <c r="DQ88" s="241">
        <f t="shared" si="74"/>
        <v>835</v>
      </c>
      <c r="DR88" s="241">
        <f t="shared" si="75"/>
        <v>1936</v>
      </c>
      <c r="DS88" s="241">
        <f t="shared" si="76"/>
        <v>778</v>
      </c>
    </row>
    <row r="89" spans="1:123" x14ac:dyDescent="0.2">
      <c r="A89" s="585" t="s">
        <v>930</v>
      </c>
      <c r="B89" s="586">
        <v>1791</v>
      </c>
      <c r="C89" s="597">
        <v>115</v>
      </c>
      <c r="D89" s="597">
        <v>94</v>
      </c>
      <c r="E89" s="597">
        <v>18</v>
      </c>
      <c r="F89" s="597">
        <v>0</v>
      </c>
      <c r="G89" s="597">
        <v>0</v>
      </c>
      <c r="H89" s="597">
        <v>0</v>
      </c>
      <c r="I89" s="597">
        <v>0</v>
      </c>
      <c r="J89" s="587">
        <v>0</v>
      </c>
      <c r="K89" s="502"/>
      <c r="L89" s="502"/>
      <c r="M89" s="527" t="s">
        <v>930</v>
      </c>
      <c r="N89" s="530">
        <v>0</v>
      </c>
      <c r="O89" s="529">
        <v>183</v>
      </c>
      <c r="P89" s="529">
        <v>15</v>
      </c>
      <c r="Q89" s="529">
        <v>66</v>
      </c>
      <c r="R89" s="529">
        <v>410</v>
      </c>
      <c r="S89" s="529">
        <v>813</v>
      </c>
      <c r="T89" s="529">
        <v>710.63</v>
      </c>
      <c r="U89" s="529">
        <v>78</v>
      </c>
      <c r="V89" s="529">
        <v>90</v>
      </c>
      <c r="W89" s="529">
        <v>110</v>
      </c>
      <c r="X89" s="529">
        <v>38</v>
      </c>
      <c r="Y89" s="529">
        <v>549</v>
      </c>
      <c r="Z89" s="529">
        <v>242</v>
      </c>
      <c r="AA89" s="529">
        <v>406</v>
      </c>
      <c r="AB89" s="529">
        <v>472</v>
      </c>
      <c r="AC89" s="529">
        <v>32</v>
      </c>
      <c r="AD89" s="529">
        <v>862</v>
      </c>
      <c r="AE89" s="529">
        <v>405</v>
      </c>
      <c r="AF89" s="529">
        <v>1713</v>
      </c>
      <c r="AG89" s="529">
        <v>0</v>
      </c>
      <c r="AH89" s="529">
        <v>660</v>
      </c>
      <c r="AI89" s="531">
        <v>824</v>
      </c>
      <c r="AJ89" s="515"/>
      <c r="AK89" s="241">
        <f t="shared" si="142"/>
        <v>61962</v>
      </c>
      <c r="AL89" s="241">
        <f t="shared" si="106"/>
        <v>54679</v>
      </c>
      <c r="AM89" s="241">
        <f t="shared" si="107"/>
        <v>38284</v>
      </c>
      <c r="AN89" s="241">
        <f t="shared" si="108"/>
        <v>34039.19</v>
      </c>
      <c r="AO89" s="241">
        <f t="shared" si="109"/>
        <v>42271.5</v>
      </c>
      <c r="AP89" s="241">
        <f t="shared" si="110"/>
        <v>34341.5</v>
      </c>
      <c r="AQ89" s="241">
        <f t="shared" si="111"/>
        <v>44962.720000000001</v>
      </c>
      <c r="AR89" s="241">
        <f t="shared" si="112"/>
        <v>53168.99</v>
      </c>
      <c r="AS89" s="241">
        <f t="shared" si="113"/>
        <v>15745.318181818182</v>
      </c>
      <c r="AT89" s="241">
        <f t="shared" si="114"/>
        <v>28201.355123674904</v>
      </c>
      <c r="AU89" s="241">
        <f t="shared" si="115"/>
        <v>14791</v>
      </c>
      <c r="AV89" s="241">
        <f t="shared" si="116"/>
        <v>25134</v>
      </c>
      <c r="AW89" s="241">
        <f t="shared" si="117"/>
        <v>23595</v>
      </c>
      <c r="AX89" s="241">
        <f t="shared" si="118"/>
        <v>9512</v>
      </c>
      <c r="AY89" s="241">
        <f t="shared" si="119"/>
        <v>18418</v>
      </c>
      <c r="AZ89" s="241">
        <f t="shared" si="100"/>
        <v>15855</v>
      </c>
      <c r="BA89" s="241">
        <f t="shared" si="101"/>
        <v>41199</v>
      </c>
      <c r="BB89" s="241">
        <f t="shared" si="102"/>
        <v>24664</v>
      </c>
      <c r="BC89" s="241">
        <f t="shared" si="103"/>
        <v>50819</v>
      </c>
      <c r="BD89" s="241">
        <f t="shared" si="104"/>
        <v>36204.25</v>
      </c>
      <c r="BE89" s="241">
        <f t="shared" si="105"/>
        <v>28293</v>
      </c>
      <c r="BF89" s="241">
        <f t="shared" si="105"/>
        <v>23308</v>
      </c>
      <c r="BG89" s="241"/>
      <c r="BH89" s="241"/>
      <c r="BI89" s="324">
        <f t="shared" si="99"/>
        <v>2.9505714285714286</v>
      </c>
      <c r="BJ89" s="324">
        <f t="shared" si="120"/>
        <v>1</v>
      </c>
      <c r="BK89" s="324">
        <f t="shared" si="121"/>
        <v>1</v>
      </c>
      <c r="BL89" s="324">
        <f t="shared" si="122"/>
        <v>1</v>
      </c>
      <c r="BM89" s="324">
        <f t="shared" si="123"/>
        <v>1</v>
      </c>
      <c r="BN89" s="324">
        <f t="shared" si="124"/>
        <v>1</v>
      </c>
      <c r="BO89" s="324">
        <f t="shared" si="125"/>
        <v>1</v>
      </c>
      <c r="BP89" s="324">
        <f t="shared" si="126"/>
        <v>1</v>
      </c>
      <c r="BQ89" s="324">
        <f t="shared" si="127"/>
        <v>0.74977705627705626</v>
      </c>
      <c r="BR89" s="324">
        <f t="shared" si="128"/>
        <v>1</v>
      </c>
      <c r="BS89" s="324">
        <f t="shared" si="129"/>
        <v>0.70433333333333337</v>
      </c>
      <c r="BT89" s="324">
        <f t="shared" si="130"/>
        <v>1</v>
      </c>
      <c r="BU89" s="324">
        <f t="shared" si="131"/>
        <v>1</v>
      </c>
      <c r="BV89" s="324">
        <f t="shared" si="132"/>
        <v>0.45295238095238094</v>
      </c>
      <c r="BW89" s="324">
        <f t="shared" si="133"/>
        <v>0.87704761904761908</v>
      </c>
      <c r="BX89" s="324">
        <f t="shared" si="134"/>
        <v>0.755</v>
      </c>
      <c r="BY89" s="324">
        <f t="shared" si="135"/>
        <v>1</v>
      </c>
      <c r="BZ89" s="324">
        <f t="shared" si="136"/>
        <v>1</v>
      </c>
      <c r="CA89" s="324">
        <f t="shared" si="137"/>
        <v>1</v>
      </c>
      <c r="CB89" s="324">
        <f t="shared" si="138"/>
        <v>1</v>
      </c>
      <c r="CC89" s="324">
        <f t="shared" si="139"/>
        <v>1</v>
      </c>
      <c r="CD89" s="324">
        <f t="shared" si="140"/>
        <v>1</v>
      </c>
      <c r="CK89" s="527" t="s">
        <v>930</v>
      </c>
      <c r="CL89" s="530">
        <v>11</v>
      </c>
      <c r="CM89" s="529">
        <v>11</v>
      </c>
      <c r="CN89" s="529">
        <v>44</v>
      </c>
      <c r="CO89" s="529">
        <v>19.489999999999998</v>
      </c>
      <c r="CP89" s="529">
        <v>0</v>
      </c>
      <c r="CQ89" s="529">
        <v>6</v>
      </c>
      <c r="CR89" s="529">
        <v>3</v>
      </c>
      <c r="CS89" s="529">
        <v>3</v>
      </c>
      <c r="CT89" s="529">
        <v>23</v>
      </c>
      <c r="CU89" s="529">
        <v>7</v>
      </c>
      <c r="CV89" s="529">
        <v>84</v>
      </c>
      <c r="CW89" s="529">
        <v>18</v>
      </c>
      <c r="CX89" s="529">
        <v>3</v>
      </c>
      <c r="CY89" s="529">
        <v>10</v>
      </c>
      <c r="CZ89" s="529">
        <v>64</v>
      </c>
      <c r="DA89" s="529">
        <v>28</v>
      </c>
      <c r="DB89" s="529">
        <v>0</v>
      </c>
      <c r="DC89" s="531">
        <v>62</v>
      </c>
      <c r="DD89" s="323"/>
      <c r="DE89" s="137">
        <v>41931</v>
      </c>
      <c r="DF89" s="241">
        <f t="shared" si="141"/>
        <v>2869.66</v>
      </c>
      <c r="DG89" s="241">
        <f t="shared" si="64"/>
        <v>1488</v>
      </c>
      <c r="DH89" s="241">
        <f t="shared" si="65"/>
        <v>8652</v>
      </c>
      <c r="DI89" s="241">
        <f t="shared" si="66"/>
        <v>5118.25</v>
      </c>
      <c r="DJ89" s="241">
        <f t="shared" si="67"/>
        <v>1696.5</v>
      </c>
      <c r="DK89" s="241">
        <f t="shared" si="68"/>
        <v>6076.681818181818</v>
      </c>
      <c r="DL89" s="241">
        <f t="shared" si="69"/>
        <v>651.5</v>
      </c>
      <c r="DM89" s="241">
        <f t="shared" si="70"/>
        <v>2120</v>
      </c>
      <c r="DN89" s="241">
        <f t="shared" si="71"/>
        <v>664</v>
      </c>
      <c r="DO89" s="241">
        <f t="shared" si="72"/>
        <v>1306</v>
      </c>
      <c r="DP89" s="241">
        <f t="shared" si="73"/>
        <v>3573</v>
      </c>
      <c r="DQ89" s="241">
        <f t="shared" si="74"/>
        <v>853</v>
      </c>
      <c r="DR89" s="241">
        <f t="shared" si="75"/>
        <v>1939</v>
      </c>
      <c r="DS89" s="241">
        <f t="shared" si="76"/>
        <v>788</v>
      </c>
    </row>
    <row r="90" spans="1:123" x14ac:dyDescent="0.2">
      <c r="A90" s="585" t="s">
        <v>931</v>
      </c>
      <c r="B90" s="586">
        <v>1820</v>
      </c>
      <c r="C90" s="597">
        <v>129</v>
      </c>
      <c r="D90" s="597">
        <v>102</v>
      </c>
      <c r="E90" s="597">
        <v>11</v>
      </c>
      <c r="F90" s="597">
        <v>0</v>
      </c>
      <c r="G90" s="597">
        <v>0</v>
      </c>
      <c r="H90" s="597">
        <v>2</v>
      </c>
      <c r="I90" s="597">
        <v>0</v>
      </c>
      <c r="J90" s="587">
        <v>0</v>
      </c>
      <c r="K90" s="502"/>
      <c r="L90" s="502"/>
      <c r="M90" s="527" t="s">
        <v>931</v>
      </c>
      <c r="N90" s="530">
        <v>0</v>
      </c>
      <c r="O90" s="529">
        <v>0</v>
      </c>
      <c r="P90" s="529">
        <v>13</v>
      </c>
      <c r="Q90" s="529">
        <v>82</v>
      </c>
      <c r="R90" s="529">
        <v>583</v>
      </c>
      <c r="S90" s="529">
        <v>725</v>
      </c>
      <c r="T90" s="529">
        <v>608.79</v>
      </c>
      <c r="U90" s="529">
        <v>358</v>
      </c>
      <c r="V90" s="529">
        <v>0</v>
      </c>
      <c r="W90" s="529">
        <v>72</v>
      </c>
      <c r="X90" s="529">
        <v>20</v>
      </c>
      <c r="Y90" s="529">
        <v>320</v>
      </c>
      <c r="Z90" s="529">
        <v>373</v>
      </c>
      <c r="AA90" s="529">
        <v>775</v>
      </c>
      <c r="AB90" s="529">
        <v>691</v>
      </c>
      <c r="AC90" s="529">
        <v>208</v>
      </c>
      <c r="AD90" s="529">
        <v>683</v>
      </c>
      <c r="AE90" s="529">
        <v>583</v>
      </c>
      <c r="AF90" s="529">
        <v>968</v>
      </c>
      <c r="AG90" s="529">
        <v>0</v>
      </c>
      <c r="AH90" s="529">
        <v>893</v>
      </c>
      <c r="AI90" s="531">
        <v>616</v>
      </c>
      <c r="AJ90" s="515"/>
      <c r="AK90" s="241">
        <f t="shared" si="142"/>
        <v>61962</v>
      </c>
      <c r="AL90" s="241">
        <f t="shared" si="106"/>
        <v>54679</v>
      </c>
      <c r="AM90" s="241">
        <f t="shared" si="107"/>
        <v>38297</v>
      </c>
      <c r="AN90" s="241">
        <f t="shared" si="108"/>
        <v>34121.19</v>
      </c>
      <c r="AO90" s="241">
        <f t="shared" si="109"/>
        <v>42854.5</v>
      </c>
      <c r="AP90" s="241">
        <f t="shared" si="110"/>
        <v>35066.5</v>
      </c>
      <c r="AQ90" s="241">
        <f t="shared" si="111"/>
        <v>45571.51</v>
      </c>
      <c r="AR90" s="241">
        <f t="shared" si="112"/>
        <v>53526.99</v>
      </c>
      <c r="AS90" s="241">
        <f t="shared" si="113"/>
        <v>15745.318181818182</v>
      </c>
      <c r="AT90" s="241">
        <f t="shared" si="114"/>
        <v>28273.355123674904</v>
      </c>
      <c r="AU90" s="241">
        <f t="shared" si="115"/>
        <v>14811</v>
      </c>
      <c r="AV90" s="241">
        <f t="shared" si="116"/>
        <v>25454</v>
      </c>
      <c r="AW90" s="241">
        <f t="shared" si="117"/>
        <v>23968</v>
      </c>
      <c r="AX90" s="241">
        <f t="shared" si="118"/>
        <v>10287</v>
      </c>
      <c r="AY90" s="241">
        <f t="shared" si="119"/>
        <v>19109</v>
      </c>
      <c r="AZ90" s="241">
        <f t="shared" si="100"/>
        <v>16063</v>
      </c>
      <c r="BA90" s="241">
        <f t="shared" si="101"/>
        <v>41882</v>
      </c>
      <c r="BB90" s="241">
        <f t="shared" si="102"/>
        <v>25247</v>
      </c>
      <c r="BC90" s="241">
        <f t="shared" si="103"/>
        <v>51787</v>
      </c>
      <c r="BD90" s="241">
        <f t="shared" si="104"/>
        <v>36204.25</v>
      </c>
      <c r="BE90" s="241">
        <f t="shared" si="105"/>
        <v>29186</v>
      </c>
      <c r="BF90" s="241">
        <f t="shared" si="105"/>
        <v>23924</v>
      </c>
      <c r="BG90" s="241"/>
      <c r="BH90" s="241"/>
      <c r="BI90" s="324">
        <f t="shared" si="99"/>
        <v>2.9505714285714286</v>
      </c>
      <c r="BJ90" s="324">
        <f t="shared" si="120"/>
        <v>1</v>
      </c>
      <c r="BK90" s="324">
        <f t="shared" si="121"/>
        <v>1</v>
      </c>
      <c r="BL90" s="324">
        <f t="shared" si="122"/>
        <v>1</v>
      </c>
      <c r="BM90" s="324">
        <f t="shared" si="123"/>
        <v>1</v>
      </c>
      <c r="BN90" s="324">
        <f t="shared" si="124"/>
        <v>1</v>
      </c>
      <c r="BO90" s="324">
        <f t="shared" si="125"/>
        <v>1</v>
      </c>
      <c r="BP90" s="324">
        <f t="shared" si="126"/>
        <v>1</v>
      </c>
      <c r="BQ90" s="324">
        <f t="shared" si="127"/>
        <v>0.74977705627705626</v>
      </c>
      <c r="BR90" s="324">
        <f t="shared" si="128"/>
        <v>1</v>
      </c>
      <c r="BS90" s="324">
        <f t="shared" si="129"/>
        <v>0.70528571428571429</v>
      </c>
      <c r="BT90" s="324">
        <f t="shared" si="130"/>
        <v>1</v>
      </c>
      <c r="BU90" s="324">
        <f t="shared" si="131"/>
        <v>1</v>
      </c>
      <c r="BV90" s="324">
        <f t="shared" si="132"/>
        <v>0.48985714285714288</v>
      </c>
      <c r="BW90" s="324">
        <f t="shared" si="133"/>
        <v>0.90995238095238096</v>
      </c>
      <c r="BX90" s="324">
        <f t="shared" si="134"/>
        <v>0.76490476190476187</v>
      </c>
      <c r="BY90" s="324">
        <f t="shared" si="135"/>
        <v>1</v>
      </c>
      <c r="BZ90" s="324">
        <f t="shared" si="136"/>
        <v>1</v>
      </c>
      <c r="CA90" s="324">
        <f t="shared" si="137"/>
        <v>1</v>
      </c>
      <c r="CB90" s="324">
        <f t="shared" si="138"/>
        <v>1</v>
      </c>
      <c r="CC90" s="324">
        <f t="shared" si="139"/>
        <v>1</v>
      </c>
      <c r="CD90" s="324">
        <f t="shared" si="140"/>
        <v>1</v>
      </c>
      <c r="CK90" s="527" t="s">
        <v>931</v>
      </c>
      <c r="CL90" s="530">
        <v>18</v>
      </c>
      <c r="CM90" s="529">
        <v>9</v>
      </c>
      <c r="CN90" s="529">
        <v>70</v>
      </c>
      <c r="CO90" s="529">
        <v>14.25</v>
      </c>
      <c r="CP90" s="529">
        <v>20</v>
      </c>
      <c r="CQ90" s="529">
        <v>0</v>
      </c>
      <c r="CR90" s="529">
        <v>2</v>
      </c>
      <c r="CS90" s="529">
        <v>0</v>
      </c>
      <c r="CT90" s="529">
        <v>7</v>
      </c>
      <c r="CU90" s="529">
        <v>16</v>
      </c>
      <c r="CV90" s="529">
        <v>71</v>
      </c>
      <c r="CW90" s="529">
        <v>9</v>
      </c>
      <c r="CX90" s="529">
        <v>19</v>
      </c>
      <c r="CY90" s="529">
        <v>9</v>
      </c>
      <c r="CZ90" s="529">
        <v>96</v>
      </c>
      <c r="DA90" s="529">
        <v>20</v>
      </c>
      <c r="DB90" s="529">
        <v>0</v>
      </c>
      <c r="DC90" s="531">
        <v>75</v>
      </c>
      <c r="DD90" s="323"/>
      <c r="DE90" s="137">
        <v>41932</v>
      </c>
      <c r="DF90" s="241">
        <f t="shared" si="141"/>
        <v>2887.66</v>
      </c>
      <c r="DG90" s="241">
        <f t="shared" ref="DG90:DG131" si="143">DG89+CM90</f>
        <v>1497</v>
      </c>
      <c r="DH90" s="241">
        <f t="shared" ref="DH90:DH131" si="144">DH89+CN90</f>
        <v>8722</v>
      </c>
      <c r="DI90" s="241">
        <f t="shared" ref="DI90:DI131" si="145">DI89+CO90</f>
        <v>5132.5</v>
      </c>
      <c r="DJ90" s="241">
        <f t="shared" ref="DJ90:DJ131" si="146">DJ89+CP90</f>
        <v>1716.5</v>
      </c>
      <c r="DK90" s="241">
        <f t="shared" ref="DK90:DK131" si="147">DK89+CQ90</f>
        <v>6076.681818181818</v>
      </c>
      <c r="DL90" s="241">
        <f t="shared" ref="DL90:DL131" si="148">DL89+CR90</f>
        <v>653.5</v>
      </c>
      <c r="DM90" s="241">
        <f t="shared" ref="DM90:DM131" si="149">DM89+CS90</f>
        <v>2120</v>
      </c>
      <c r="DN90" s="241">
        <f t="shared" ref="DN90:DN131" si="150">DN89+CT90</f>
        <v>671</v>
      </c>
      <c r="DO90" s="241">
        <f t="shared" ref="DO90:DO131" si="151">DO89+CU90</f>
        <v>1322</v>
      </c>
      <c r="DP90" s="241">
        <f t="shared" ref="DP90:DP131" si="152">DP89+CV90</f>
        <v>3644</v>
      </c>
      <c r="DQ90" s="241">
        <f t="shared" ref="DQ90:DQ131" si="153">DQ89+CW90</f>
        <v>862</v>
      </c>
      <c r="DR90" s="241">
        <f t="shared" ref="DR90:DR131" si="154">DR89+CX90</f>
        <v>1958</v>
      </c>
      <c r="DS90" s="241">
        <f t="shared" ref="DS90:DS131" si="155">DS89+CY90</f>
        <v>797</v>
      </c>
    </row>
    <row r="91" spans="1:123" x14ac:dyDescent="0.2">
      <c r="A91" s="585" t="s">
        <v>932</v>
      </c>
      <c r="B91" s="586">
        <v>1069</v>
      </c>
      <c r="C91" s="597">
        <v>84</v>
      </c>
      <c r="D91" s="597">
        <v>65</v>
      </c>
      <c r="E91" s="597">
        <v>5</v>
      </c>
      <c r="F91" s="597">
        <v>1</v>
      </c>
      <c r="G91" s="597">
        <v>0</v>
      </c>
      <c r="H91" s="597">
        <v>1</v>
      </c>
      <c r="I91" s="597">
        <v>0</v>
      </c>
      <c r="J91" s="587">
        <v>0</v>
      </c>
      <c r="K91" s="502"/>
      <c r="L91" s="502"/>
      <c r="M91" s="527" t="s">
        <v>932</v>
      </c>
      <c r="N91" s="530">
        <v>0</v>
      </c>
      <c r="O91" s="529">
        <v>0</v>
      </c>
      <c r="P91" s="529">
        <v>9</v>
      </c>
      <c r="Q91" s="529">
        <v>80</v>
      </c>
      <c r="R91" s="529">
        <v>348</v>
      </c>
      <c r="S91" s="529">
        <v>1677</v>
      </c>
      <c r="T91" s="529">
        <v>506.99</v>
      </c>
      <c r="U91" s="529">
        <v>333</v>
      </c>
      <c r="V91" s="529">
        <v>0</v>
      </c>
      <c r="W91" s="529">
        <v>99</v>
      </c>
      <c r="X91" s="529">
        <v>20</v>
      </c>
      <c r="Y91" s="529">
        <v>220</v>
      </c>
      <c r="Z91" s="529">
        <v>304</v>
      </c>
      <c r="AA91" s="529">
        <v>393</v>
      </c>
      <c r="AB91" s="529">
        <v>386</v>
      </c>
      <c r="AC91" s="529">
        <v>80</v>
      </c>
      <c r="AD91" s="529">
        <v>1053</v>
      </c>
      <c r="AE91" s="529">
        <v>635</v>
      </c>
      <c r="AF91" s="529">
        <v>1299</v>
      </c>
      <c r="AG91" s="529">
        <v>0</v>
      </c>
      <c r="AH91" s="529">
        <v>653</v>
      </c>
      <c r="AI91" s="531">
        <v>958</v>
      </c>
      <c r="AJ91" s="515"/>
      <c r="AK91" s="241">
        <f t="shared" si="142"/>
        <v>61962</v>
      </c>
      <c r="AL91" s="241">
        <f t="shared" si="106"/>
        <v>54679</v>
      </c>
      <c r="AM91" s="241">
        <f t="shared" si="107"/>
        <v>38306</v>
      </c>
      <c r="AN91" s="241">
        <f t="shared" si="108"/>
        <v>34201.19</v>
      </c>
      <c r="AO91" s="241">
        <f t="shared" si="109"/>
        <v>43202.5</v>
      </c>
      <c r="AP91" s="241">
        <f t="shared" si="110"/>
        <v>36743.5</v>
      </c>
      <c r="AQ91" s="241">
        <f t="shared" si="111"/>
        <v>46078.5</v>
      </c>
      <c r="AR91" s="241">
        <f t="shared" si="112"/>
        <v>53859.99</v>
      </c>
      <c r="AS91" s="241">
        <f t="shared" si="113"/>
        <v>15745.318181818182</v>
      </c>
      <c r="AT91" s="241">
        <f t="shared" si="114"/>
        <v>28372.355123674904</v>
      </c>
      <c r="AU91" s="241">
        <f t="shared" si="115"/>
        <v>14831</v>
      </c>
      <c r="AV91" s="241">
        <f t="shared" si="116"/>
        <v>25674</v>
      </c>
      <c r="AW91" s="241">
        <f t="shared" si="117"/>
        <v>24272</v>
      </c>
      <c r="AX91" s="241">
        <f t="shared" si="118"/>
        <v>10680</v>
      </c>
      <c r="AY91" s="241">
        <f t="shared" si="119"/>
        <v>19495</v>
      </c>
      <c r="AZ91" s="241">
        <f t="shared" si="100"/>
        <v>16143</v>
      </c>
      <c r="BA91" s="241">
        <f t="shared" si="101"/>
        <v>42935</v>
      </c>
      <c r="BB91" s="241">
        <f t="shared" si="102"/>
        <v>25882</v>
      </c>
      <c r="BC91" s="241">
        <f t="shared" si="103"/>
        <v>53086</v>
      </c>
      <c r="BD91" s="241">
        <f t="shared" si="104"/>
        <v>36204.25</v>
      </c>
      <c r="BE91" s="241">
        <f t="shared" si="105"/>
        <v>29839</v>
      </c>
      <c r="BF91" s="241">
        <f t="shared" si="105"/>
        <v>24882</v>
      </c>
      <c r="BG91" s="241"/>
      <c r="BH91" s="241"/>
      <c r="BI91" s="324">
        <f t="shared" si="99"/>
        <v>2.9505714285714286</v>
      </c>
      <c r="BJ91" s="324">
        <f t="shared" si="120"/>
        <v>1</v>
      </c>
      <c r="BK91" s="324">
        <f t="shared" si="121"/>
        <v>1</v>
      </c>
      <c r="BL91" s="324">
        <f t="shared" si="122"/>
        <v>1</v>
      </c>
      <c r="BM91" s="324">
        <f t="shared" si="123"/>
        <v>1</v>
      </c>
      <c r="BN91" s="324">
        <f t="shared" si="124"/>
        <v>1</v>
      </c>
      <c r="BO91" s="324">
        <f t="shared" si="125"/>
        <v>1</v>
      </c>
      <c r="BP91" s="324">
        <f t="shared" si="126"/>
        <v>1</v>
      </c>
      <c r="BQ91" s="324">
        <f t="shared" si="127"/>
        <v>0.74977705627705626</v>
      </c>
      <c r="BR91" s="324">
        <f t="shared" si="128"/>
        <v>1</v>
      </c>
      <c r="BS91" s="324">
        <f t="shared" si="129"/>
        <v>0.70623809523809522</v>
      </c>
      <c r="BT91" s="324">
        <f t="shared" si="130"/>
        <v>1</v>
      </c>
      <c r="BU91" s="324">
        <f t="shared" si="131"/>
        <v>1</v>
      </c>
      <c r="BV91" s="324">
        <f t="shared" si="132"/>
        <v>0.50857142857142856</v>
      </c>
      <c r="BW91" s="324">
        <f t="shared" si="133"/>
        <v>0.92833333333333334</v>
      </c>
      <c r="BX91" s="324">
        <f t="shared" si="134"/>
        <v>0.76871428571428568</v>
      </c>
      <c r="BY91" s="324">
        <f t="shared" si="135"/>
        <v>1</v>
      </c>
      <c r="BZ91" s="324">
        <f t="shared" si="136"/>
        <v>1</v>
      </c>
      <c r="CA91" s="324">
        <f t="shared" si="137"/>
        <v>1</v>
      </c>
      <c r="CB91" s="324">
        <f t="shared" si="138"/>
        <v>1</v>
      </c>
      <c r="CC91" s="324">
        <f t="shared" si="139"/>
        <v>1</v>
      </c>
      <c r="CD91" s="324">
        <f t="shared" si="140"/>
        <v>1</v>
      </c>
      <c r="CK91" s="527" t="s">
        <v>932</v>
      </c>
      <c r="CL91" s="530">
        <v>12</v>
      </c>
      <c r="CM91" s="529">
        <v>10</v>
      </c>
      <c r="CN91" s="529">
        <v>161</v>
      </c>
      <c r="CO91" s="529">
        <v>9</v>
      </c>
      <c r="CP91" s="529">
        <v>24</v>
      </c>
      <c r="CQ91" s="529">
        <v>0</v>
      </c>
      <c r="CR91" s="529">
        <v>4</v>
      </c>
      <c r="CS91" s="529">
        <v>0</v>
      </c>
      <c r="CT91" s="529">
        <v>6</v>
      </c>
      <c r="CU91" s="529">
        <v>16</v>
      </c>
      <c r="CV91" s="529">
        <v>46</v>
      </c>
      <c r="CW91" s="529">
        <v>6</v>
      </c>
      <c r="CX91" s="529">
        <v>3</v>
      </c>
      <c r="CY91" s="529">
        <v>12</v>
      </c>
      <c r="CZ91" s="529">
        <v>48</v>
      </c>
      <c r="DA91" s="529">
        <v>41</v>
      </c>
      <c r="DB91" s="529">
        <v>0</v>
      </c>
      <c r="DC91" s="531">
        <v>41</v>
      </c>
      <c r="DD91" s="323"/>
      <c r="DE91" s="137">
        <v>41933</v>
      </c>
      <c r="DF91" s="241">
        <f t="shared" si="141"/>
        <v>2899.66</v>
      </c>
      <c r="DG91" s="241">
        <f t="shared" si="143"/>
        <v>1507</v>
      </c>
      <c r="DH91" s="241">
        <f t="shared" si="144"/>
        <v>8883</v>
      </c>
      <c r="DI91" s="241">
        <f t="shared" si="145"/>
        <v>5141.5</v>
      </c>
      <c r="DJ91" s="241">
        <f t="shared" si="146"/>
        <v>1740.5</v>
      </c>
      <c r="DK91" s="241">
        <f t="shared" si="147"/>
        <v>6076.681818181818</v>
      </c>
      <c r="DL91" s="241">
        <f t="shared" si="148"/>
        <v>657.5</v>
      </c>
      <c r="DM91" s="241">
        <f t="shared" si="149"/>
        <v>2120</v>
      </c>
      <c r="DN91" s="241">
        <f t="shared" si="150"/>
        <v>677</v>
      </c>
      <c r="DO91" s="241">
        <f t="shared" si="151"/>
        <v>1338</v>
      </c>
      <c r="DP91" s="241">
        <f t="shared" si="152"/>
        <v>3690</v>
      </c>
      <c r="DQ91" s="241">
        <f t="shared" si="153"/>
        <v>868</v>
      </c>
      <c r="DR91" s="241">
        <f t="shared" si="154"/>
        <v>1961</v>
      </c>
      <c r="DS91" s="241">
        <f t="shared" si="155"/>
        <v>809</v>
      </c>
    </row>
    <row r="92" spans="1:123" x14ac:dyDescent="0.2">
      <c r="A92" s="585" t="s">
        <v>933</v>
      </c>
      <c r="B92" s="586">
        <v>935</v>
      </c>
      <c r="C92" s="597">
        <v>50</v>
      </c>
      <c r="D92" s="597">
        <v>73</v>
      </c>
      <c r="E92" s="597">
        <v>7</v>
      </c>
      <c r="F92" s="597">
        <v>1</v>
      </c>
      <c r="G92" s="597">
        <v>0</v>
      </c>
      <c r="H92" s="597">
        <v>0</v>
      </c>
      <c r="I92" s="597">
        <v>0</v>
      </c>
      <c r="J92" s="587">
        <v>0</v>
      </c>
      <c r="K92" s="502"/>
      <c r="L92" s="502"/>
      <c r="M92" s="527" t="s">
        <v>933</v>
      </c>
      <c r="N92" s="530">
        <v>0</v>
      </c>
      <c r="O92" s="529">
        <v>0</v>
      </c>
      <c r="P92" s="529">
        <v>6</v>
      </c>
      <c r="Q92" s="529">
        <v>54.32</v>
      </c>
      <c r="R92" s="529">
        <v>178</v>
      </c>
      <c r="S92" s="529">
        <v>857</v>
      </c>
      <c r="T92" s="529">
        <v>515</v>
      </c>
      <c r="U92" s="529">
        <v>178</v>
      </c>
      <c r="V92" s="529">
        <v>0</v>
      </c>
      <c r="W92" s="529">
        <v>38</v>
      </c>
      <c r="X92" s="529">
        <v>0</v>
      </c>
      <c r="Y92" s="529">
        <v>155</v>
      </c>
      <c r="Z92" s="529">
        <v>348</v>
      </c>
      <c r="AA92" s="529">
        <v>172</v>
      </c>
      <c r="AB92" s="529">
        <v>367</v>
      </c>
      <c r="AC92" s="529">
        <v>122</v>
      </c>
      <c r="AD92" s="529">
        <v>810</v>
      </c>
      <c r="AE92" s="529">
        <v>590</v>
      </c>
      <c r="AF92" s="529">
        <v>1180</v>
      </c>
      <c r="AG92" s="529">
        <v>0</v>
      </c>
      <c r="AH92" s="529">
        <v>438</v>
      </c>
      <c r="AI92" s="531">
        <v>1001</v>
      </c>
      <c r="AJ92" s="515"/>
      <c r="AK92" s="241">
        <f t="shared" si="142"/>
        <v>61962</v>
      </c>
      <c r="AL92" s="241">
        <f t="shared" si="106"/>
        <v>54679</v>
      </c>
      <c r="AM92" s="241">
        <f t="shared" si="107"/>
        <v>38312</v>
      </c>
      <c r="AN92" s="241">
        <f t="shared" si="108"/>
        <v>34255.51</v>
      </c>
      <c r="AO92" s="241">
        <f t="shared" si="109"/>
        <v>43380.5</v>
      </c>
      <c r="AP92" s="241">
        <f t="shared" si="110"/>
        <v>37600.5</v>
      </c>
      <c r="AQ92" s="241">
        <f t="shared" si="111"/>
        <v>46593.5</v>
      </c>
      <c r="AR92" s="241">
        <f t="shared" si="112"/>
        <v>54037.99</v>
      </c>
      <c r="AS92" s="241">
        <f t="shared" si="113"/>
        <v>15745.318181818182</v>
      </c>
      <c r="AT92" s="241">
        <f t="shared" si="114"/>
        <v>28410.355123674904</v>
      </c>
      <c r="AU92" s="241">
        <f t="shared" si="115"/>
        <v>14831</v>
      </c>
      <c r="AV92" s="241">
        <f t="shared" si="116"/>
        <v>25829</v>
      </c>
      <c r="AW92" s="241">
        <f t="shared" si="117"/>
        <v>24620</v>
      </c>
      <c r="AX92" s="241">
        <f t="shared" si="118"/>
        <v>10852</v>
      </c>
      <c r="AY92" s="241">
        <f t="shared" si="119"/>
        <v>19862</v>
      </c>
      <c r="AZ92" s="241">
        <f t="shared" si="100"/>
        <v>16265</v>
      </c>
      <c r="BA92" s="241">
        <f t="shared" si="101"/>
        <v>43745</v>
      </c>
      <c r="BB92" s="241">
        <f t="shared" si="102"/>
        <v>26472</v>
      </c>
      <c r="BC92" s="241">
        <f t="shared" si="103"/>
        <v>54266</v>
      </c>
      <c r="BD92" s="241">
        <f t="shared" si="104"/>
        <v>36204.25</v>
      </c>
      <c r="BE92" s="241">
        <f t="shared" si="105"/>
        <v>30277</v>
      </c>
      <c r="BF92" s="241">
        <f t="shared" si="105"/>
        <v>25883</v>
      </c>
      <c r="BG92" s="241"/>
      <c r="BH92" s="241"/>
      <c r="BI92" s="324">
        <f t="shared" si="99"/>
        <v>2.9505714285714286</v>
      </c>
      <c r="BJ92" s="324">
        <f t="shared" si="120"/>
        <v>1</v>
      </c>
      <c r="BK92" s="324">
        <f t="shared" si="121"/>
        <v>1</v>
      </c>
      <c r="BL92" s="324">
        <f t="shared" si="122"/>
        <v>1</v>
      </c>
      <c r="BM92" s="324">
        <f t="shared" si="123"/>
        <v>1</v>
      </c>
      <c r="BN92" s="324">
        <f t="shared" si="124"/>
        <v>1</v>
      </c>
      <c r="BO92" s="324">
        <f t="shared" si="125"/>
        <v>1</v>
      </c>
      <c r="BP92" s="324">
        <f t="shared" si="126"/>
        <v>1</v>
      </c>
      <c r="BQ92" s="324">
        <f t="shared" si="127"/>
        <v>0.74977705627705626</v>
      </c>
      <c r="BR92" s="324">
        <f t="shared" si="128"/>
        <v>1</v>
      </c>
      <c r="BS92" s="324">
        <f t="shared" si="129"/>
        <v>0.70623809523809522</v>
      </c>
      <c r="BT92" s="324">
        <f t="shared" si="130"/>
        <v>1</v>
      </c>
      <c r="BU92" s="324">
        <f t="shared" si="131"/>
        <v>1</v>
      </c>
      <c r="BV92" s="324">
        <f t="shared" si="132"/>
        <v>0.51676190476190476</v>
      </c>
      <c r="BW92" s="324">
        <f t="shared" si="133"/>
        <v>0.94580952380952377</v>
      </c>
      <c r="BX92" s="324">
        <f t="shared" si="134"/>
        <v>0.7745238095238095</v>
      </c>
      <c r="BY92" s="324">
        <f t="shared" si="135"/>
        <v>1</v>
      </c>
      <c r="BZ92" s="324">
        <f t="shared" si="136"/>
        <v>1</v>
      </c>
      <c r="CA92" s="324">
        <f t="shared" si="137"/>
        <v>1</v>
      </c>
      <c r="CB92" s="324">
        <f t="shared" si="138"/>
        <v>1</v>
      </c>
      <c r="CC92" s="324">
        <f t="shared" si="139"/>
        <v>1</v>
      </c>
      <c r="CD92" s="324">
        <f t="shared" si="140"/>
        <v>1</v>
      </c>
      <c r="CK92" s="527" t="s">
        <v>933</v>
      </c>
      <c r="CL92" s="530">
        <v>7</v>
      </c>
      <c r="CM92" s="529">
        <v>7</v>
      </c>
      <c r="CN92" s="529">
        <v>82</v>
      </c>
      <c r="CO92" s="529">
        <v>14</v>
      </c>
      <c r="CP92" s="529">
        <v>4</v>
      </c>
      <c r="CQ92" s="529">
        <v>0</v>
      </c>
      <c r="CR92" s="529">
        <v>0</v>
      </c>
      <c r="CS92" s="529">
        <v>0</v>
      </c>
      <c r="CT92" s="529">
        <v>7</v>
      </c>
      <c r="CU92" s="529">
        <v>10</v>
      </c>
      <c r="CV92" s="529">
        <v>20</v>
      </c>
      <c r="CW92" s="529">
        <v>12</v>
      </c>
      <c r="CX92" s="529">
        <v>11</v>
      </c>
      <c r="CY92" s="529">
        <v>5</v>
      </c>
      <c r="CZ92" s="529">
        <v>46</v>
      </c>
      <c r="DA92" s="529">
        <v>13</v>
      </c>
      <c r="DB92" s="529">
        <v>0</v>
      </c>
      <c r="DC92" s="531">
        <v>30</v>
      </c>
      <c r="DD92" s="323"/>
      <c r="DE92" s="137">
        <v>41934</v>
      </c>
      <c r="DF92" s="241">
        <f t="shared" si="141"/>
        <v>2906.66</v>
      </c>
      <c r="DG92" s="241">
        <f t="shared" si="143"/>
        <v>1514</v>
      </c>
      <c r="DH92" s="241">
        <f t="shared" si="144"/>
        <v>8965</v>
      </c>
      <c r="DI92" s="241">
        <f t="shared" si="145"/>
        <v>5155.5</v>
      </c>
      <c r="DJ92" s="241">
        <f t="shared" si="146"/>
        <v>1744.5</v>
      </c>
      <c r="DK92" s="241">
        <f t="shared" si="147"/>
        <v>6076.681818181818</v>
      </c>
      <c r="DL92" s="241">
        <f t="shared" si="148"/>
        <v>657.5</v>
      </c>
      <c r="DM92" s="241">
        <f t="shared" si="149"/>
        <v>2120</v>
      </c>
      <c r="DN92" s="241">
        <f t="shared" si="150"/>
        <v>684</v>
      </c>
      <c r="DO92" s="241">
        <f t="shared" si="151"/>
        <v>1348</v>
      </c>
      <c r="DP92" s="241">
        <f t="shared" si="152"/>
        <v>3710</v>
      </c>
      <c r="DQ92" s="241">
        <f t="shared" si="153"/>
        <v>880</v>
      </c>
      <c r="DR92" s="241">
        <f t="shared" si="154"/>
        <v>1972</v>
      </c>
      <c r="DS92" s="241">
        <f t="shared" si="155"/>
        <v>814</v>
      </c>
    </row>
    <row r="93" spans="1:123" x14ac:dyDescent="0.2">
      <c r="A93" s="585" t="s">
        <v>934</v>
      </c>
      <c r="B93" s="586">
        <v>708</v>
      </c>
      <c r="C93" s="597">
        <v>50</v>
      </c>
      <c r="D93" s="597">
        <v>27</v>
      </c>
      <c r="E93" s="597">
        <v>4</v>
      </c>
      <c r="F93" s="597">
        <v>0</v>
      </c>
      <c r="G93" s="597">
        <v>0</v>
      </c>
      <c r="H93" s="597">
        <v>2</v>
      </c>
      <c r="I93" s="597">
        <v>0</v>
      </c>
      <c r="J93" s="587">
        <v>0</v>
      </c>
      <c r="K93" s="502"/>
      <c r="L93" s="502"/>
      <c r="M93" s="527" t="s">
        <v>934</v>
      </c>
      <c r="N93" s="530">
        <v>0</v>
      </c>
      <c r="O93" s="529">
        <v>0</v>
      </c>
      <c r="P93" s="529">
        <v>26</v>
      </c>
      <c r="Q93" s="529">
        <v>37.68</v>
      </c>
      <c r="R93" s="529">
        <v>196</v>
      </c>
      <c r="S93" s="529">
        <v>468</v>
      </c>
      <c r="T93" s="529">
        <v>288</v>
      </c>
      <c r="U93" s="529">
        <v>183</v>
      </c>
      <c r="V93" s="529">
        <v>0</v>
      </c>
      <c r="W93" s="529">
        <v>24</v>
      </c>
      <c r="X93" s="529">
        <v>22</v>
      </c>
      <c r="Y93" s="529">
        <v>124</v>
      </c>
      <c r="Z93" s="529">
        <v>56</v>
      </c>
      <c r="AA93" s="529">
        <v>232</v>
      </c>
      <c r="AB93" s="529">
        <v>367</v>
      </c>
      <c r="AC93" s="529">
        <v>106</v>
      </c>
      <c r="AD93" s="529">
        <v>933</v>
      </c>
      <c r="AE93" s="529">
        <v>633</v>
      </c>
      <c r="AF93" s="529">
        <v>1085</v>
      </c>
      <c r="AG93" s="529">
        <v>0</v>
      </c>
      <c r="AH93" s="529">
        <v>347</v>
      </c>
      <c r="AI93" s="531">
        <v>492</v>
      </c>
      <c r="AJ93" s="515"/>
      <c r="AK93" s="241">
        <f t="shared" si="142"/>
        <v>61962</v>
      </c>
      <c r="AL93" s="241">
        <f t="shared" si="106"/>
        <v>54679</v>
      </c>
      <c r="AM93" s="241">
        <f t="shared" si="107"/>
        <v>38338</v>
      </c>
      <c r="AN93" s="241">
        <f t="shared" si="108"/>
        <v>34293.19</v>
      </c>
      <c r="AO93" s="241">
        <f t="shared" si="109"/>
        <v>43576.5</v>
      </c>
      <c r="AP93" s="241">
        <f t="shared" si="110"/>
        <v>38068.5</v>
      </c>
      <c r="AQ93" s="241">
        <f t="shared" si="111"/>
        <v>46881.5</v>
      </c>
      <c r="AR93" s="241">
        <f t="shared" si="112"/>
        <v>54220.99</v>
      </c>
      <c r="AS93" s="241">
        <f t="shared" si="113"/>
        <v>15745.318181818182</v>
      </c>
      <c r="AT93" s="241">
        <f t="shared" si="114"/>
        <v>28434.355123674904</v>
      </c>
      <c r="AU93" s="241">
        <f t="shared" si="115"/>
        <v>14853</v>
      </c>
      <c r="AV93" s="241">
        <f t="shared" si="116"/>
        <v>25953</v>
      </c>
      <c r="AW93" s="241">
        <f t="shared" si="117"/>
        <v>24676</v>
      </c>
      <c r="AX93" s="241">
        <f t="shared" si="118"/>
        <v>11084</v>
      </c>
      <c r="AY93" s="241">
        <f t="shared" si="119"/>
        <v>20229</v>
      </c>
      <c r="AZ93" s="241">
        <f t="shared" si="100"/>
        <v>16371</v>
      </c>
      <c r="BA93" s="241">
        <f t="shared" si="101"/>
        <v>44678</v>
      </c>
      <c r="BB93" s="241">
        <f t="shared" si="102"/>
        <v>27105</v>
      </c>
      <c r="BC93" s="241">
        <f t="shared" si="103"/>
        <v>55351</v>
      </c>
      <c r="BD93" s="241">
        <f t="shared" si="104"/>
        <v>36204.25</v>
      </c>
      <c r="BE93" s="241">
        <f t="shared" si="105"/>
        <v>30624</v>
      </c>
      <c r="BF93" s="241">
        <f t="shared" si="105"/>
        <v>26375</v>
      </c>
      <c r="BG93" s="241"/>
      <c r="BH93" s="241"/>
      <c r="BI93" s="324">
        <f t="shared" si="99"/>
        <v>2.9505714285714286</v>
      </c>
      <c r="BJ93" s="324">
        <f t="shared" si="120"/>
        <v>1</v>
      </c>
      <c r="BK93" s="324">
        <f t="shared" si="121"/>
        <v>1</v>
      </c>
      <c r="BL93" s="324">
        <f t="shared" si="122"/>
        <v>1</v>
      </c>
      <c r="BM93" s="324">
        <f t="shared" si="123"/>
        <v>1</v>
      </c>
      <c r="BN93" s="324">
        <f t="shared" si="124"/>
        <v>1</v>
      </c>
      <c r="BO93" s="324">
        <f t="shared" si="125"/>
        <v>1</v>
      </c>
      <c r="BP93" s="324">
        <f t="shared" si="126"/>
        <v>1</v>
      </c>
      <c r="BQ93" s="324">
        <f t="shared" si="127"/>
        <v>0.74977705627705626</v>
      </c>
      <c r="BR93" s="324">
        <f t="shared" si="128"/>
        <v>1</v>
      </c>
      <c r="BS93" s="324">
        <f t="shared" si="129"/>
        <v>0.7072857142857143</v>
      </c>
      <c r="BT93" s="324">
        <f t="shared" si="130"/>
        <v>1</v>
      </c>
      <c r="BU93" s="324">
        <f t="shared" si="131"/>
        <v>1</v>
      </c>
      <c r="BV93" s="324">
        <f t="shared" si="132"/>
        <v>0.52780952380952384</v>
      </c>
      <c r="BW93" s="324">
        <f t="shared" si="133"/>
        <v>0.9632857142857143</v>
      </c>
      <c r="BX93" s="324">
        <f t="shared" si="134"/>
        <v>0.77957142857142858</v>
      </c>
      <c r="BY93" s="324">
        <f t="shared" si="135"/>
        <v>1</v>
      </c>
      <c r="BZ93" s="324">
        <f t="shared" si="136"/>
        <v>1</v>
      </c>
      <c r="CA93" s="324">
        <f t="shared" si="137"/>
        <v>1</v>
      </c>
      <c r="CB93" s="324">
        <f t="shared" si="138"/>
        <v>1</v>
      </c>
      <c r="CC93" s="324">
        <f t="shared" si="139"/>
        <v>1</v>
      </c>
      <c r="CD93" s="324">
        <f t="shared" si="140"/>
        <v>1</v>
      </c>
      <c r="CK93" s="527" t="s">
        <v>934</v>
      </c>
      <c r="CL93" s="530">
        <v>4</v>
      </c>
      <c r="CM93" s="529">
        <v>5</v>
      </c>
      <c r="CN93" s="529">
        <v>26</v>
      </c>
      <c r="CO93" s="529">
        <v>20</v>
      </c>
      <c r="CP93" s="529">
        <v>11</v>
      </c>
      <c r="CQ93" s="529">
        <v>0</v>
      </c>
      <c r="CR93" s="529">
        <v>2</v>
      </c>
      <c r="CS93" s="529">
        <v>1</v>
      </c>
      <c r="CT93" s="529">
        <v>7</v>
      </c>
      <c r="CU93" s="529">
        <v>4</v>
      </c>
      <c r="CV93" s="529">
        <v>26</v>
      </c>
      <c r="CW93" s="529">
        <v>16</v>
      </c>
      <c r="CX93" s="529">
        <v>9</v>
      </c>
      <c r="CY93" s="529">
        <v>10</v>
      </c>
      <c r="CZ93" s="529">
        <v>53</v>
      </c>
      <c r="DA93" s="529">
        <v>25</v>
      </c>
      <c r="DB93" s="529">
        <v>0</v>
      </c>
      <c r="DC93" s="531">
        <v>19</v>
      </c>
      <c r="DD93" s="323"/>
      <c r="DE93" s="137">
        <v>41935</v>
      </c>
      <c r="DF93" s="241">
        <f t="shared" si="141"/>
        <v>2910.66</v>
      </c>
      <c r="DG93" s="241">
        <f t="shared" si="143"/>
        <v>1519</v>
      </c>
      <c r="DH93" s="241">
        <f t="shared" si="144"/>
        <v>8991</v>
      </c>
      <c r="DI93" s="241">
        <f t="shared" si="145"/>
        <v>5175.5</v>
      </c>
      <c r="DJ93" s="241">
        <f t="shared" si="146"/>
        <v>1755.5</v>
      </c>
      <c r="DK93" s="241">
        <f t="shared" si="147"/>
        <v>6076.681818181818</v>
      </c>
      <c r="DL93" s="241">
        <f t="shared" si="148"/>
        <v>659.5</v>
      </c>
      <c r="DM93" s="241">
        <f t="shared" si="149"/>
        <v>2121</v>
      </c>
      <c r="DN93" s="241">
        <f t="shared" si="150"/>
        <v>691</v>
      </c>
      <c r="DO93" s="241">
        <f t="shared" si="151"/>
        <v>1352</v>
      </c>
      <c r="DP93" s="241">
        <f t="shared" si="152"/>
        <v>3736</v>
      </c>
      <c r="DQ93" s="241">
        <f t="shared" si="153"/>
        <v>896</v>
      </c>
      <c r="DR93" s="241">
        <f t="shared" si="154"/>
        <v>1981</v>
      </c>
      <c r="DS93" s="241">
        <f t="shared" si="155"/>
        <v>824</v>
      </c>
    </row>
    <row r="94" spans="1:123" x14ac:dyDescent="0.2">
      <c r="A94" s="585" t="s">
        <v>935</v>
      </c>
      <c r="B94" s="586">
        <v>1095</v>
      </c>
      <c r="C94" s="597">
        <v>108</v>
      </c>
      <c r="D94" s="597">
        <v>66</v>
      </c>
      <c r="E94" s="597">
        <v>0</v>
      </c>
      <c r="F94" s="597">
        <v>0</v>
      </c>
      <c r="G94" s="597">
        <v>0</v>
      </c>
      <c r="H94" s="597">
        <v>1</v>
      </c>
      <c r="I94" s="597">
        <v>2</v>
      </c>
      <c r="J94" s="587">
        <v>0</v>
      </c>
      <c r="K94" s="502"/>
      <c r="L94" s="502"/>
      <c r="M94" s="527" t="s">
        <v>935</v>
      </c>
      <c r="N94" s="530">
        <v>0</v>
      </c>
      <c r="O94" s="529">
        <v>0</v>
      </c>
      <c r="P94" s="529">
        <v>32</v>
      </c>
      <c r="Q94" s="529">
        <v>21</v>
      </c>
      <c r="R94" s="529">
        <v>208.5</v>
      </c>
      <c r="S94" s="529">
        <v>629</v>
      </c>
      <c r="T94" s="529">
        <v>312</v>
      </c>
      <c r="U94" s="529">
        <v>95</v>
      </c>
      <c r="V94" s="529">
        <v>0</v>
      </c>
      <c r="W94" s="529">
        <v>36</v>
      </c>
      <c r="X94" s="529">
        <v>10</v>
      </c>
      <c r="Y94" s="529">
        <v>113</v>
      </c>
      <c r="Z94" s="529">
        <v>0</v>
      </c>
      <c r="AA94" s="529">
        <v>120</v>
      </c>
      <c r="AB94" s="529">
        <v>161</v>
      </c>
      <c r="AC94" s="529">
        <v>97</v>
      </c>
      <c r="AD94" s="529">
        <v>828</v>
      </c>
      <c r="AE94" s="529">
        <v>584</v>
      </c>
      <c r="AF94" s="529">
        <v>1321</v>
      </c>
      <c r="AG94" s="529">
        <v>0</v>
      </c>
      <c r="AH94" s="529">
        <v>224</v>
      </c>
      <c r="AI94" s="531">
        <v>251</v>
      </c>
      <c r="AJ94" s="515"/>
      <c r="AK94" s="241">
        <f t="shared" si="142"/>
        <v>61962</v>
      </c>
      <c r="AL94" s="241">
        <f t="shared" si="106"/>
        <v>54679</v>
      </c>
      <c r="AM94" s="241">
        <f t="shared" si="107"/>
        <v>38370</v>
      </c>
      <c r="AN94" s="241">
        <f t="shared" si="108"/>
        <v>34314.19</v>
      </c>
      <c r="AO94" s="241">
        <f t="shared" si="109"/>
        <v>43785</v>
      </c>
      <c r="AP94" s="241">
        <f t="shared" si="110"/>
        <v>38697.5</v>
      </c>
      <c r="AQ94" s="241">
        <f t="shared" si="111"/>
        <v>47193.5</v>
      </c>
      <c r="AR94" s="241">
        <f t="shared" si="112"/>
        <v>54315.99</v>
      </c>
      <c r="AS94" s="241">
        <f t="shared" si="113"/>
        <v>15745.318181818182</v>
      </c>
      <c r="AT94" s="241">
        <f t="shared" si="114"/>
        <v>28470.355123674904</v>
      </c>
      <c r="AU94" s="241">
        <f t="shared" si="115"/>
        <v>14863</v>
      </c>
      <c r="AV94" s="241">
        <f t="shared" si="116"/>
        <v>26066</v>
      </c>
      <c r="AW94" s="241">
        <f t="shared" si="117"/>
        <v>24676</v>
      </c>
      <c r="AX94" s="241">
        <f t="shared" si="118"/>
        <v>11204</v>
      </c>
      <c r="AY94" s="241">
        <f t="shared" si="119"/>
        <v>20390</v>
      </c>
      <c r="AZ94" s="241">
        <f t="shared" si="100"/>
        <v>16468</v>
      </c>
      <c r="BA94" s="241">
        <f t="shared" si="101"/>
        <v>45506</v>
      </c>
      <c r="BB94" s="241">
        <f t="shared" si="102"/>
        <v>27689</v>
      </c>
      <c r="BC94" s="241">
        <f t="shared" si="103"/>
        <v>56672</v>
      </c>
      <c r="BD94" s="241">
        <f t="shared" si="104"/>
        <v>36204.25</v>
      </c>
      <c r="BE94" s="241">
        <f t="shared" si="105"/>
        <v>30848</v>
      </c>
      <c r="BF94" s="241">
        <f t="shared" si="105"/>
        <v>26626</v>
      </c>
      <c r="BG94" s="241"/>
      <c r="BH94" s="241"/>
      <c r="BI94" s="324">
        <f t="shared" si="99"/>
        <v>2.9505714285714286</v>
      </c>
      <c r="BJ94" s="324">
        <f t="shared" si="120"/>
        <v>1</v>
      </c>
      <c r="BK94" s="324">
        <f t="shared" si="121"/>
        <v>1</v>
      </c>
      <c r="BL94" s="324">
        <f t="shared" si="122"/>
        <v>1</v>
      </c>
      <c r="BM94" s="324">
        <f t="shared" si="123"/>
        <v>1</v>
      </c>
      <c r="BN94" s="324">
        <f t="shared" si="124"/>
        <v>1</v>
      </c>
      <c r="BO94" s="324">
        <f t="shared" si="125"/>
        <v>1</v>
      </c>
      <c r="BP94" s="324">
        <f t="shared" si="126"/>
        <v>1</v>
      </c>
      <c r="BQ94" s="324">
        <f t="shared" si="127"/>
        <v>0.74977705627705626</v>
      </c>
      <c r="BR94" s="324">
        <f t="shared" si="128"/>
        <v>1</v>
      </c>
      <c r="BS94" s="324">
        <f t="shared" si="129"/>
        <v>0.70776190476190481</v>
      </c>
      <c r="BT94" s="324">
        <f t="shared" si="130"/>
        <v>1</v>
      </c>
      <c r="BU94" s="324">
        <f t="shared" si="131"/>
        <v>1</v>
      </c>
      <c r="BV94" s="324">
        <f t="shared" si="132"/>
        <v>0.53352380952380951</v>
      </c>
      <c r="BW94" s="324">
        <f t="shared" si="133"/>
        <v>0.9709523809523809</v>
      </c>
      <c r="BX94" s="324">
        <f t="shared" si="134"/>
        <v>0.78419047619047622</v>
      </c>
      <c r="BY94" s="324">
        <f t="shared" si="135"/>
        <v>1</v>
      </c>
      <c r="BZ94" s="324">
        <f t="shared" si="136"/>
        <v>1</v>
      </c>
      <c r="CA94" s="324">
        <f t="shared" si="137"/>
        <v>1</v>
      </c>
      <c r="CB94" s="324">
        <f t="shared" si="138"/>
        <v>1</v>
      </c>
      <c r="CC94" s="324">
        <f t="shared" si="139"/>
        <v>1</v>
      </c>
      <c r="CD94" s="324">
        <f t="shared" si="140"/>
        <v>1</v>
      </c>
      <c r="CK94" s="527" t="s">
        <v>935</v>
      </c>
      <c r="CL94" s="530">
        <v>1</v>
      </c>
      <c r="CM94" s="529">
        <v>7</v>
      </c>
      <c r="CN94" s="529">
        <v>57</v>
      </c>
      <c r="CO94" s="529">
        <v>14</v>
      </c>
      <c r="CP94" s="529">
        <v>7</v>
      </c>
      <c r="CQ94" s="529">
        <v>0</v>
      </c>
      <c r="CR94" s="529">
        <v>0</v>
      </c>
      <c r="CS94" s="529">
        <v>1</v>
      </c>
      <c r="CT94" s="529">
        <v>8</v>
      </c>
      <c r="CU94" s="529">
        <v>0</v>
      </c>
      <c r="CV94" s="529">
        <v>21</v>
      </c>
      <c r="CW94" s="529">
        <v>8</v>
      </c>
      <c r="CX94" s="529">
        <v>10</v>
      </c>
      <c r="CY94" s="529">
        <v>7</v>
      </c>
      <c r="CZ94" s="529">
        <v>46</v>
      </c>
      <c r="DA94" s="529">
        <v>47</v>
      </c>
      <c r="DB94" s="529">
        <v>0</v>
      </c>
      <c r="DC94" s="531">
        <v>11</v>
      </c>
      <c r="DD94" s="323"/>
      <c r="DE94" s="137">
        <v>41936</v>
      </c>
      <c r="DF94" s="241">
        <f t="shared" si="141"/>
        <v>2911.66</v>
      </c>
      <c r="DG94" s="241">
        <f t="shared" si="143"/>
        <v>1526</v>
      </c>
      <c r="DH94" s="241">
        <f t="shared" si="144"/>
        <v>9048</v>
      </c>
      <c r="DI94" s="241">
        <f t="shared" si="145"/>
        <v>5189.5</v>
      </c>
      <c r="DJ94" s="241">
        <f t="shared" si="146"/>
        <v>1762.5</v>
      </c>
      <c r="DK94" s="241">
        <f t="shared" si="147"/>
        <v>6076.681818181818</v>
      </c>
      <c r="DL94" s="241">
        <f t="shared" si="148"/>
        <v>659.5</v>
      </c>
      <c r="DM94" s="241">
        <f t="shared" si="149"/>
        <v>2122</v>
      </c>
      <c r="DN94" s="241">
        <f t="shared" si="150"/>
        <v>699</v>
      </c>
      <c r="DO94" s="241">
        <f t="shared" si="151"/>
        <v>1352</v>
      </c>
      <c r="DP94" s="241">
        <f t="shared" si="152"/>
        <v>3757</v>
      </c>
      <c r="DQ94" s="241">
        <f t="shared" si="153"/>
        <v>904</v>
      </c>
      <c r="DR94" s="241">
        <f t="shared" si="154"/>
        <v>1991</v>
      </c>
      <c r="DS94" s="241">
        <f t="shared" si="155"/>
        <v>831</v>
      </c>
    </row>
    <row r="95" spans="1:123" x14ac:dyDescent="0.2">
      <c r="A95" s="585" t="s">
        <v>936</v>
      </c>
      <c r="B95" s="586">
        <v>763</v>
      </c>
      <c r="C95" s="597">
        <v>78</v>
      </c>
      <c r="D95" s="597">
        <v>150</v>
      </c>
      <c r="E95" s="597">
        <v>18</v>
      </c>
      <c r="F95" s="597">
        <v>0</v>
      </c>
      <c r="G95" s="597">
        <v>0</v>
      </c>
      <c r="H95" s="597">
        <v>0</v>
      </c>
      <c r="I95" s="597">
        <v>0</v>
      </c>
      <c r="J95" s="587">
        <v>0</v>
      </c>
      <c r="K95" s="502"/>
      <c r="L95" s="502"/>
      <c r="M95" s="527" t="s">
        <v>936</v>
      </c>
      <c r="N95" s="530">
        <v>0</v>
      </c>
      <c r="O95" s="529">
        <v>0</v>
      </c>
      <c r="P95" s="529">
        <v>10</v>
      </c>
      <c r="Q95" s="529">
        <v>22</v>
      </c>
      <c r="R95" s="529">
        <v>217.5</v>
      </c>
      <c r="S95" s="529">
        <v>369</v>
      </c>
      <c r="T95" s="529">
        <v>24</v>
      </c>
      <c r="U95" s="529">
        <v>102</v>
      </c>
      <c r="V95" s="529">
        <v>0</v>
      </c>
      <c r="W95" s="529">
        <v>28</v>
      </c>
      <c r="X95" s="529">
        <v>12</v>
      </c>
      <c r="Y95" s="529">
        <v>58</v>
      </c>
      <c r="Z95" s="529">
        <v>0</v>
      </c>
      <c r="AA95" s="529">
        <v>116</v>
      </c>
      <c r="AB95" s="529">
        <v>156</v>
      </c>
      <c r="AC95" s="529">
        <v>82</v>
      </c>
      <c r="AD95" s="529">
        <v>843</v>
      </c>
      <c r="AE95" s="529">
        <v>588</v>
      </c>
      <c r="AF95" s="529">
        <v>173</v>
      </c>
      <c r="AG95" s="529">
        <v>118.25</v>
      </c>
      <c r="AH95" s="529">
        <v>258</v>
      </c>
      <c r="AI95" s="531">
        <v>311</v>
      </c>
      <c r="AJ95" s="515"/>
      <c r="AK95" s="241">
        <f t="shared" si="142"/>
        <v>61962</v>
      </c>
      <c r="AL95" s="241">
        <f t="shared" si="106"/>
        <v>54679</v>
      </c>
      <c r="AM95" s="241">
        <f t="shared" si="107"/>
        <v>38380</v>
      </c>
      <c r="AN95" s="241">
        <f t="shared" si="108"/>
        <v>34336.19</v>
      </c>
      <c r="AO95" s="241">
        <f t="shared" si="109"/>
        <v>44002.5</v>
      </c>
      <c r="AP95" s="241">
        <f t="shared" si="110"/>
        <v>39066.5</v>
      </c>
      <c r="AQ95" s="241">
        <f t="shared" si="111"/>
        <v>47217.5</v>
      </c>
      <c r="AR95" s="241">
        <f t="shared" si="112"/>
        <v>54417.99</v>
      </c>
      <c r="AS95" s="241">
        <f t="shared" si="113"/>
        <v>15745.318181818182</v>
      </c>
      <c r="AT95" s="241">
        <f t="shared" si="114"/>
        <v>28498.355123674904</v>
      </c>
      <c r="AU95" s="241">
        <f t="shared" si="115"/>
        <v>14875</v>
      </c>
      <c r="AV95" s="241">
        <f t="shared" si="116"/>
        <v>26124</v>
      </c>
      <c r="AW95" s="241">
        <f t="shared" si="117"/>
        <v>24676</v>
      </c>
      <c r="AX95" s="241">
        <f t="shared" si="118"/>
        <v>11320</v>
      </c>
      <c r="AY95" s="241">
        <f t="shared" si="119"/>
        <v>20546</v>
      </c>
      <c r="AZ95" s="241">
        <f t="shared" si="100"/>
        <v>16550</v>
      </c>
      <c r="BA95" s="241">
        <f t="shared" si="101"/>
        <v>46349</v>
      </c>
      <c r="BB95" s="241">
        <f t="shared" si="102"/>
        <v>28277</v>
      </c>
      <c r="BC95" s="241">
        <f t="shared" si="103"/>
        <v>56845</v>
      </c>
      <c r="BD95" s="241">
        <f t="shared" si="104"/>
        <v>36322.5</v>
      </c>
      <c r="BE95" s="241">
        <f t="shared" si="105"/>
        <v>31106</v>
      </c>
      <c r="BF95" s="241">
        <f t="shared" si="105"/>
        <v>26937</v>
      </c>
      <c r="BG95" s="241"/>
      <c r="BH95" s="241"/>
      <c r="BI95" s="324">
        <f t="shared" si="99"/>
        <v>2.9505714285714286</v>
      </c>
      <c r="BJ95" s="324">
        <f t="shared" si="120"/>
        <v>1</v>
      </c>
      <c r="BK95" s="324">
        <f t="shared" si="121"/>
        <v>1</v>
      </c>
      <c r="BL95" s="324">
        <f t="shared" si="122"/>
        <v>1</v>
      </c>
      <c r="BM95" s="324">
        <f t="shared" si="123"/>
        <v>1</v>
      </c>
      <c r="BN95" s="324">
        <f t="shared" si="124"/>
        <v>1</v>
      </c>
      <c r="BO95" s="324">
        <f t="shared" si="125"/>
        <v>1</v>
      </c>
      <c r="BP95" s="324">
        <f t="shared" si="126"/>
        <v>1</v>
      </c>
      <c r="BQ95" s="324">
        <f t="shared" si="127"/>
        <v>0.74977705627705626</v>
      </c>
      <c r="BR95" s="324">
        <f t="shared" si="128"/>
        <v>1</v>
      </c>
      <c r="BS95" s="324">
        <f t="shared" si="129"/>
        <v>0.70833333333333337</v>
      </c>
      <c r="BT95" s="324">
        <f t="shared" si="130"/>
        <v>1</v>
      </c>
      <c r="BU95" s="324">
        <f t="shared" si="131"/>
        <v>1</v>
      </c>
      <c r="BV95" s="324">
        <f t="shared" si="132"/>
        <v>0.539047619047619</v>
      </c>
      <c r="BW95" s="324">
        <f t="shared" si="133"/>
        <v>0.97838095238095235</v>
      </c>
      <c r="BX95" s="324">
        <f t="shared" si="134"/>
        <v>0.78809523809523807</v>
      </c>
      <c r="BY95" s="324">
        <f t="shared" si="135"/>
        <v>1</v>
      </c>
      <c r="BZ95" s="324">
        <f t="shared" si="136"/>
        <v>1</v>
      </c>
      <c r="CA95" s="324">
        <f t="shared" si="137"/>
        <v>1</v>
      </c>
      <c r="CB95" s="324">
        <f t="shared" si="138"/>
        <v>1</v>
      </c>
      <c r="CC95" s="324">
        <f t="shared" si="139"/>
        <v>1</v>
      </c>
      <c r="CD95" s="324">
        <f t="shared" si="140"/>
        <v>1</v>
      </c>
      <c r="CK95" s="527" t="s">
        <v>936</v>
      </c>
      <c r="CL95" s="530">
        <v>9</v>
      </c>
      <c r="CM95" s="529">
        <v>8.5</v>
      </c>
      <c r="CN95" s="529">
        <v>48</v>
      </c>
      <c r="CO95" s="529">
        <v>11</v>
      </c>
      <c r="CP95" s="529">
        <v>8</v>
      </c>
      <c r="CQ95" s="529">
        <v>0</v>
      </c>
      <c r="CR95" s="529">
        <v>1</v>
      </c>
      <c r="CS95" s="529">
        <v>2</v>
      </c>
      <c r="CT95" s="529">
        <v>1</v>
      </c>
      <c r="CU95" s="529">
        <v>0</v>
      </c>
      <c r="CV95" s="529">
        <v>11</v>
      </c>
      <c r="CW95" s="529">
        <v>5</v>
      </c>
      <c r="CX95" s="529">
        <v>7</v>
      </c>
      <c r="CY95" s="529">
        <v>9</v>
      </c>
      <c r="CZ95" s="529">
        <v>46</v>
      </c>
      <c r="DA95" s="529">
        <v>1</v>
      </c>
      <c r="DB95" s="529">
        <v>7.5</v>
      </c>
      <c r="DC95" s="531">
        <v>15</v>
      </c>
      <c r="DD95" s="323"/>
      <c r="DE95" s="137">
        <v>41937</v>
      </c>
      <c r="DF95" s="241">
        <f t="shared" si="141"/>
        <v>2920.66</v>
      </c>
      <c r="DG95" s="241">
        <f t="shared" si="143"/>
        <v>1534.5</v>
      </c>
      <c r="DH95" s="241">
        <f t="shared" si="144"/>
        <v>9096</v>
      </c>
      <c r="DI95" s="241">
        <f t="shared" si="145"/>
        <v>5200.5</v>
      </c>
      <c r="DJ95" s="241">
        <f t="shared" si="146"/>
        <v>1770.5</v>
      </c>
      <c r="DK95" s="241">
        <f t="shared" si="147"/>
        <v>6076.681818181818</v>
      </c>
      <c r="DL95" s="241">
        <f t="shared" si="148"/>
        <v>660.5</v>
      </c>
      <c r="DM95" s="241">
        <f t="shared" si="149"/>
        <v>2124</v>
      </c>
      <c r="DN95" s="241">
        <f t="shared" si="150"/>
        <v>700</v>
      </c>
      <c r="DO95" s="241">
        <f t="shared" si="151"/>
        <v>1352</v>
      </c>
      <c r="DP95" s="241">
        <f t="shared" si="152"/>
        <v>3768</v>
      </c>
      <c r="DQ95" s="241">
        <f t="shared" si="153"/>
        <v>909</v>
      </c>
      <c r="DR95" s="241">
        <f t="shared" si="154"/>
        <v>1998</v>
      </c>
      <c r="DS95" s="241">
        <f t="shared" si="155"/>
        <v>840</v>
      </c>
    </row>
    <row r="96" spans="1:123" x14ac:dyDescent="0.2">
      <c r="A96" s="585" t="s">
        <v>937</v>
      </c>
      <c r="B96" s="586">
        <v>856</v>
      </c>
      <c r="C96" s="597">
        <v>56</v>
      </c>
      <c r="D96" s="597">
        <v>275</v>
      </c>
      <c r="E96" s="597">
        <v>9</v>
      </c>
      <c r="F96" s="597">
        <v>0</v>
      </c>
      <c r="G96" s="597">
        <v>0</v>
      </c>
      <c r="H96" s="597">
        <v>8</v>
      </c>
      <c r="I96" s="597">
        <v>0</v>
      </c>
      <c r="J96" s="587">
        <v>0</v>
      </c>
      <c r="K96" s="502"/>
      <c r="L96" s="502"/>
      <c r="M96" s="527" t="s">
        <v>937</v>
      </c>
      <c r="N96" s="530">
        <v>0</v>
      </c>
      <c r="O96" s="529">
        <v>0</v>
      </c>
      <c r="P96" s="529">
        <v>1</v>
      </c>
      <c r="Q96" s="529">
        <v>22</v>
      </c>
      <c r="R96" s="529">
        <v>153</v>
      </c>
      <c r="S96" s="529">
        <v>339</v>
      </c>
      <c r="T96" s="529">
        <v>7</v>
      </c>
      <c r="U96" s="529">
        <v>105</v>
      </c>
      <c r="V96" s="529">
        <v>0</v>
      </c>
      <c r="W96" s="529">
        <v>13</v>
      </c>
      <c r="X96" s="529">
        <v>24</v>
      </c>
      <c r="Y96" s="529">
        <v>28</v>
      </c>
      <c r="Z96" s="529">
        <v>0</v>
      </c>
      <c r="AA96" s="529">
        <v>96</v>
      </c>
      <c r="AB96" s="529">
        <v>68</v>
      </c>
      <c r="AC96" s="529">
        <v>49</v>
      </c>
      <c r="AD96" s="529">
        <v>1286</v>
      </c>
      <c r="AE96" s="529">
        <v>233</v>
      </c>
      <c r="AF96" s="529">
        <v>827</v>
      </c>
      <c r="AG96" s="529">
        <v>236.5</v>
      </c>
      <c r="AH96" s="529">
        <v>222</v>
      </c>
      <c r="AI96" s="531">
        <v>180</v>
      </c>
      <c r="AJ96" s="515"/>
      <c r="AK96" s="241">
        <f t="shared" si="142"/>
        <v>61962</v>
      </c>
      <c r="AL96" s="241">
        <f t="shared" si="106"/>
        <v>54679</v>
      </c>
      <c r="AM96" s="241">
        <f t="shared" si="107"/>
        <v>38381</v>
      </c>
      <c r="AN96" s="241">
        <f t="shared" si="108"/>
        <v>34358.19</v>
      </c>
      <c r="AO96" s="241">
        <f t="shared" si="109"/>
        <v>44155.5</v>
      </c>
      <c r="AP96" s="241">
        <f t="shared" si="110"/>
        <v>39405.5</v>
      </c>
      <c r="AQ96" s="241">
        <f t="shared" si="111"/>
        <v>47224.5</v>
      </c>
      <c r="AR96" s="241">
        <f t="shared" si="112"/>
        <v>54522.99</v>
      </c>
      <c r="AS96" s="241">
        <f t="shared" si="113"/>
        <v>15745.318181818182</v>
      </c>
      <c r="AT96" s="241">
        <f t="shared" si="114"/>
        <v>28511.355123674904</v>
      </c>
      <c r="AU96" s="241">
        <f t="shared" si="115"/>
        <v>14899</v>
      </c>
      <c r="AV96" s="241">
        <f t="shared" si="116"/>
        <v>26152</v>
      </c>
      <c r="AW96" s="241">
        <f t="shared" si="117"/>
        <v>24676</v>
      </c>
      <c r="AX96" s="241">
        <f t="shared" si="118"/>
        <v>11416</v>
      </c>
      <c r="AY96" s="241">
        <f t="shared" si="119"/>
        <v>20614</v>
      </c>
      <c r="AZ96" s="241">
        <f t="shared" si="100"/>
        <v>16599</v>
      </c>
      <c r="BA96" s="241">
        <f t="shared" si="101"/>
        <v>47635</v>
      </c>
      <c r="BB96" s="241">
        <f t="shared" si="102"/>
        <v>28510</v>
      </c>
      <c r="BC96" s="241">
        <f t="shared" si="103"/>
        <v>57672</v>
      </c>
      <c r="BD96" s="241">
        <f t="shared" si="104"/>
        <v>36559</v>
      </c>
      <c r="BE96" s="241">
        <f t="shared" si="105"/>
        <v>31328</v>
      </c>
      <c r="BF96" s="241">
        <f t="shared" si="105"/>
        <v>27117</v>
      </c>
      <c r="BG96" s="241"/>
      <c r="BH96" s="241"/>
      <c r="BI96" s="324">
        <f t="shared" si="99"/>
        <v>2.9505714285714286</v>
      </c>
      <c r="BJ96" s="324">
        <f t="shared" si="120"/>
        <v>1</v>
      </c>
      <c r="BK96" s="324">
        <f t="shared" si="121"/>
        <v>1</v>
      </c>
      <c r="BL96" s="324">
        <f t="shared" si="122"/>
        <v>1</v>
      </c>
      <c r="BM96" s="324">
        <f t="shared" si="123"/>
        <v>1</v>
      </c>
      <c r="BN96" s="324">
        <f t="shared" si="124"/>
        <v>1</v>
      </c>
      <c r="BO96" s="324">
        <f t="shared" si="125"/>
        <v>1</v>
      </c>
      <c r="BP96" s="324">
        <f t="shared" si="126"/>
        <v>1</v>
      </c>
      <c r="BQ96" s="324">
        <f t="shared" si="127"/>
        <v>0.74977705627705626</v>
      </c>
      <c r="BR96" s="324">
        <f t="shared" si="128"/>
        <v>1</v>
      </c>
      <c r="BS96" s="324">
        <f t="shared" si="129"/>
        <v>0.70947619047619048</v>
      </c>
      <c r="BT96" s="324">
        <f t="shared" si="130"/>
        <v>1</v>
      </c>
      <c r="BU96" s="324">
        <f t="shared" si="131"/>
        <v>1</v>
      </c>
      <c r="BV96" s="324">
        <f t="shared" si="132"/>
        <v>0.54361904761904767</v>
      </c>
      <c r="BW96" s="324">
        <f t="shared" si="133"/>
        <v>0.98161904761904761</v>
      </c>
      <c r="BX96" s="324">
        <f t="shared" si="134"/>
        <v>0.79042857142857148</v>
      </c>
      <c r="BY96" s="324">
        <f t="shared" si="135"/>
        <v>1</v>
      </c>
      <c r="BZ96" s="324">
        <f t="shared" si="136"/>
        <v>1</v>
      </c>
      <c r="CA96" s="324">
        <f t="shared" si="137"/>
        <v>1</v>
      </c>
      <c r="CB96" s="324">
        <f t="shared" si="138"/>
        <v>1</v>
      </c>
      <c r="CC96" s="324">
        <f t="shared" si="139"/>
        <v>1</v>
      </c>
      <c r="CD96" s="324">
        <f t="shared" si="140"/>
        <v>1</v>
      </c>
      <c r="CK96" s="527" t="s">
        <v>937</v>
      </c>
      <c r="CL96" s="530">
        <v>4</v>
      </c>
      <c r="CM96" s="529">
        <v>11</v>
      </c>
      <c r="CN96" s="529">
        <v>31</v>
      </c>
      <c r="CO96" s="529">
        <v>3</v>
      </c>
      <c r="CP96" s="529">
        <v>7</v>
      </c>
      <c r="CQ96" s="529">
        <v>0</v>
      </c>
      <c r="CR96" s="529">
        <v>0</v>
      </c>
      <c r="CS96" s="529">
        <v>1</v>
      </c>
      <c r="CT96" s="529">
        <v>0</v>
      </c>
      <c r="CU96" s="529">
        <v>0</v>
      </c>
      <c r="CV96" s="529">
        <v>11</v>
      </c>
      <c r="CW96" s="529">
        <v>0</v>
      </c>
      <c r="CX96" s="529">
        <v>5</v>
      </c>
      <c r="CY96" s="529">
        <v>7</v>
      </c>
      <c r="CZ96" s="529">
        <v>17</v>
      </c>
      <c r="DA96" s="529">
        <v>24</v>
      </c>
      <c r="DB96" s="529">
        <v>15</v>
      </c>
      <c r="DC96" s="531">
        <v>14</v>
      </c>
      <c r="DD96" s="323"/>
      <c r="DE96" s="137">
        <v>41938</v>
      </c>
      <c r="DF96" s="241">
        <f t="shared" si="141"/>
        <v>2924.66</v>
      </c>
      <c r="DG96" s="241">
        <f t="shared" si="143"/>
        <v>1545.5</v>
      </c>
      <c r="DH96" s="241">
        <f t="shared" si="144"/>
        <v>9127</v>
      </c>
      <c r="DI96" s="241">
        <f t="shared" si="145"/>
        <v>5203.5</v>
      </c>
      <c r="DJ96" s="241">
        <f t="shared" si="146"/>
        <v>1777.5</v>
      </c>
      <c r="DK96" s="241">
        <f t="shared" si="147"/>
        <v>6076.681818181818</v>
      </c>
      <c r="DL96" s="241">
        <f t="shared" si="148"/>
        <v>660.5</v>
      </c>
      <c r="DM96" s="241">
        <f t="shared" si="149"/>
        <v>2125</v>
      </c>
      <c r="DN96" s="241">
        <f t="shared" si="150"/>
        <v>700</v>
      </c>
      <c r="DO96" s="241">
        <f t="shared" si="151"/>
        <v>1352</v>
      </c>
      <c r="DP96" s="241">
        <f t="shared" si="152"/>
        <v>3779</v>
      </c>
      <c r="DQ96" s="241">
        <f t="shared" si="153"/>
        <v>909</v>
      </c>
      <c r="DR96" s="241">
        <f t="shared" si="154"/>
        <v>2003</v>
      </c>
      <c r="DS96" s="241">
        <f t="shared" si="155"/>
        <v>847</v>
      </c>
    </row>
    <row r="97" spans="1:123" x14ac:dyDescent="0.2">
      <c r="A97" s="585" t="s">
        <v>938</v>
      </c>
      <c r="B97" s="586">
        <v>952</v>
      </c>
      <c r="C97" s="597">
        <v>82</v>
      </c>
      <c r="D97" s="597">
        <v>262</v>
      </c>
      <c r="E97" s="597">
        <v>33</v>
      </c>
      <c r="F97" s="597">
        <v>0</v>
      </c>
      <c r="G97" s="597">
        <v>0</v>
      </c>
      <c r="H97" s="597">
        <v>0</v>
      </c>
      <c r="I97" s="597">
        <v>0</v>
      </c>
      <c r="J97" s="587">
        <v>0</v>
      </c>
      <c r="K97" s="502"/>
      <c r="L97" s="502"/>
      <c r="M97" s="527" t="s">
        <v>938</v>
      </c>
      <c r="N97" s="530">
        <v>0</v>
      </c>
      <c r="O97" s="529">
        <v>0</v>
      </c>
      <c r="P97" s="529">
        <v>28</v>
      </c>
      <c r="Q97" s="529">
        <v>45.5</v>
      </c>
      <c r="R97" s="529">
        <v>49</v>
      </c>
      <c r="S97" s="529">
        <v>286</v>
      </c>
      <c r="T97" s="529">
        <v>8</v>
      </c>
      <c r="U97" s="529">
        <v>59</v>
      </c>
      <c r="V97" s="529">
        <v>0</v>
      </c>
      <c r="W97" s="529">
        <v>13</v>
      </c>
      <c r="X97" s="529">
        <v>10</v>
      </c>
      <c r="Y97" s="529">
        <v>33</v>
      </c>
      <c r="Z97" s="529">
        <v>74</v>
      </c>
      <c r="AA97" s="529">
        <v>66</v>
      </c>
      <c r="AB97" s="529">
        <v>98</v>
      </c>
      <c r="AC97" s="529">
        <v>34</v>
      </c>
      <c r="AD97" s="529">
        <v>1187</v>
      </c>
      <c r="AE97" s="529">
        <v>131</v>
      </c>
      <c r="AF97" s="529">
        <v>658</v>
      </c>
      <c r="AG97" s="529">
        <v>354.75</v>
      </c>
      <c r="AH97" s="529">
        <v>179</v>
      </c>
      <c r="AI97" s="531">
        <v>137</v>
      </c>
      <c r="AJ97" s="515"/>
      <c r="AK97" s="241">
        <f t="shared" si="142"/>
        <v>61962</v>
      </c>
      <c r="AL97" s="241">
        <f t="shared" si="106"/>
        <v>54679</v>
      </c>
      <c r="AM97" s="241">
        <f t="shared" si="107"/>
        <v>38409</v>
      </c>
      <c r="AN97" s="241">
        <f t="shared" si="108"/>
        <v>34403.69</v>
      </c>
      <c r="AO97" s="241">
        <f t="shared" si="109"/>
        <v>44204.5</v>
      </c>
      <c r="AP97" s="241">
        <f t="shared" si="110"/>
        <v>39691.5</v>
      </c>
      <c r="AQ97" s="241">
        <f t="shared" si="111"/>
        <v>47232.5</v>
      </c>
      <c r="AR97" s="241">
        <f t="shared" si="112"/>
        <v>54581.99</v>
      </c>
      <c r="AS97" s="241">
        <f t="shared" si="113"/>
        <v>15745.318181818182</v>
      </c>
      <c r="AT97" s="241">
        <f t="shared" si="114"/>
        <v>28524.355123674904</v>
      </c>
      <c r="AU97" s="241">
        <f t="shared" si="115"/>
        <v>14909</v>
      </c>
      <c r="AV97" s="241">
        <f t="shared" si="116"/>
        <v>26185</v>
      </c>
      <c r="AW97" s="241">
        <f t="shared" si="117"/>
        <v>24750</v>
      </c>
      <c r="AX97" s="241">
        <f t="shared" si="118"/>
        <v>11482</v>
      </c>
      <c r="AY97" s="241">
        <f t="shared" si="119"/>
        <v>20712</v>
      </c>
      <c r="AZ97" s="241">
        <f t="shared" si="100"/>
        <v>16633</v>
      </c>
      <c r="BA97" s="241">
        <f t="shared" si="101"/>
        <v>48822</v>
      </c>
      <c r="BB97" s="241">
        <f t="shared" si="102"/>
        <v>28641</v>
      </c>
      <c r="BC97" s="241">
        <f t="shared" si="103"/>
        <v>58330</v>
      </c>
      <c r="BD97" s="241">
        <f t="shared" si="104"/>
        <v>36913.75</v>
      </c>
      <c r="BE97" s="241">
        <f t="shared" si="105"/>
        <v>31507</v>
      </c>
      <c r="BF97" s="241">
        <f t="shared" si="105"/>
        <v>27254</v>
      </c>
      <c r="BG97" s="241"/>
      <c r="BH97" s="241"/>
      <c r="BI97" s="324">
        <f t="shared" si="99"/>
        <v>2.9505714285714286</v>
      </c>
      <c r="BJ97" s="324">
        <f t="shared" si="120"/>
        <v>1</v>
      </c>
      <c r="BK97" s="324">
        <f t="shared" si="121"/>
        <v>1</v>
      </c>
      <c r="BL97" s="324">
        <f t="shared" si="122"/>
        <v>1</v>
      </c>
      <c r="BM97" s="324">
        <f t="shared" si="123"/>
        <v>1</v>
      </c>
      <c r="BN97" s="324">
        <f t="shared" si="124"/>
        <v>1</v>
      </c>
      <c r="BO97" s="324">
        <f t="shared" si="125"/>
        <v>1</v>
      </c>
      <c r="BP97" s="324">
        <f t="shared" si="126"/>
        <v>1</v>
      </c>
      <c r="BQ97" s="324">
        <f t="shared" si="127"/>
        <v>0.74977705627705626</v>
      </c>
      <c r="BR97" s="324">
        <f t="shared" si="128"/>
        <v>1</v>
      </c>
      <c r="BS97" s="324">
        <f t="shared" si="129"/>
        <v>0.709952380952381</v>
      </c>
      <c r="BT97" s="324">
        <f t="shared" si="130"/>
        <v>1</v>
      </c>
      <c r="BU97" s="324">
        <f t="shared" si="131"/>
        <v>1</v>
      </c>
      <c r="BV97" s="324">
        <f t="shared" si="132"/>
        <v>0.54676190476190478</v>
      </c>
      <c r="BW97" s="324">
        <f t="shared" si="133"/>
        <v>0.98628571428571432</v>
      </c>
      <c r="BX97" s="324">
        <f t="shared" si="134"/>
        <v>0.792047619047619</v>
      </c>
      <c r="BY97" s="324">
        <f t="shared" si="135"/>
        <v>1</v>
      </c>
      <c r="BZ97" s="324">
        <f t="shared" si="136"/>
        <v>1</v>
      </c>
      <c r="CA97" s="324">
        <f t="shared" si="137"/>
        <v>1</v>
      </c>
      <c r="CB97" s="324">
        <f t="shared" si="138"/>
        <v>1</v>
      </c>
      <c r="CC97" s="324">
        <f t="shared" si="139"/>
        <v>1</v>
      </c>
      <c r="CD97" s="324">
        <f t="shared" si="140"/>
        <v>1</v>
      </c>
      <c r="CK97" s="527" t="s">
        <v>938</v>
      </c>
      <c r="CL97" s="530">
        <v>7</v>
      </c>
      <c r="CM97" s="529">
        <v>6</v>
      </c>
      <c r="CN97" s="529">
        <v>27</v>
      </c>
      <c r="CO97" s="529">
        <v>0</v>
      </c>
      <c r="CP97" s="529">
        <v>0</v>
      </c>
      <c r="CQ97" s="529">
        <v>0</v>
      </c>
      <c r="CR97" s="529">
        <v>0</v>
      </c>
      <c r="CS97" s="529">
        <v>1</v>
      </c>
      <c r="CT97" s="529">
        <v>0</v>
      </c>
      <c r="CU97" s="529">
        <v>4</v>
      </c>
      <c r="CV97" s="529">
        <v>10</v>
      </c>
      <c r="CW97" s="529">
        <v>3</v>
      </c>
      <c r="CX97" s="529">
        <v>6</v>
      </c>
      <c r="CY97" s="529">
        <v>13</v>
      </c>
      <c r="CZ97" s="529">
        <v>11</v>
      </c>
      <c r="DA97" s="529">
        <v>17</v>
      </c>
      <c r="DB97" s="529">
        <v>22.5</v>
      </c>
      <c r="DC97" s="531">
        <v>12</v>
      </c>
      <c r="DD97" s="323"/>
      <c r="DE97" s="137">
        <v>41939</v>
      </c>
      <c r="DF97" s="241">
        <f t="shared" si="141"/>
        <v>2931.66</v>
      </c>
      <c r="DG97" s="241">
        <f t="shared" si="143"/>
        <v>1551.5</v>
      </c>
      <c r="DH97" s="241">
        <f t="shared" si="144"/>
        <v>9154</v>
      </c>
      <c r="DI97" s="241">
        <f t="shared" si="145"/>
        <v>5203.5</v>
      </c>
      <c r="DJ97" s="241">
        <f t="shared" si="146"/>
        <v>1777.5</v>
      </c>
      <c r="DK97" s="241">
        <f t="shared" si="147"/>
        <v>6076.681818181818</v>
      </c>
      <c r="DL97" s="241">
        <f t="shared" si="148"/>
        <v>660.5</v>
      </c>
      <c r="DM97" s="241">
        <f t="shared" si="149"/>
        <v>2126</v>
      </c>
      <c r="DN97" s="241">
        <f t="shared" si="150"/>
        <v>700</v>
      </c>
      <c r="DO97" s="241">
        <f t="shared" si="151"/>
        <v>1356</v>
      </c>
      <c r="DP97" s="241">
        <f t="shared" si="152"/>
        <v>3789</v>
      </c>
      <c r="DQ97" s="241">
        <f t="shared" si="153"/>
        <v>912</v>
      </c>
      <c r="DR97" s="241">
        <f t="shared" si="154"/>
        <v>2009</v>
      </c>
      <c r="DS97" s="241">
        <f t="shared" si="155"/>
        <v>860</v>
      </c>
    </row>
    <row r="98" spans="1:123" x14ac:dyDescent="0.2">
      <c r="A98" s="585" t="s">
        <v>939</v>
      </c>
      <c r="B98" s="586">
        <v>439</v>
      </c>
      <c r="C98" s="597">
        <v>42</v>
      </c>
      <c r="D98" s="597">
        <v>559</v>
      </c>
      <c r="E98" s="597">
        <v>33</v>
      </c>
      <c r="F98" s="597">
        <v>4</v>
      </c>
      <c r="G98" s="597">
        <v>1</v>
      </c>
      <c r="H98" s="597">
        <v>1</v>
      </c>
      <c r="I98" s="597">
        <v>41</v>
      </c>
      <c r="J98" s="587">
        <v>0</v>
      </c>
      <c r="K98" s="502"/>
      <c r="L98" s="502"/>
      <c r="M98" s="527" t="s">
        <v>939</v>
      </c>
      <c r="N98" s="530">
        <v>0</v>
      </c>
      <c r="O98" s="529">
        <v>0</v>
      </c>
      <c r="P98" s="529">
        <v>58</v>
      </c>
      <c r="Q98" s="529">
        <v>69</v>
      </c>
      <c r="R98" s="529">
        <v>89</v>
      </c>
      <c r="S98" s="529">
        <v>282</v>
      </c>
      <c r="T98" s="529">
        <v>0</v>
      </c>
      <c r="U98" s="529">
        <v>35</v>
      </c>
      <c r="V98" s="529">
        <v>0</v>
      </c>
      <c r="W98" s="529">
        <v>13</v>
      </c>
      <c r="X98" s="529">
        <v>4</v>
      </c>
      <c r="Y98" s="529">
        <v>17</v>
      </c>
      <c r="Z98" s="529">
        <v>82</v>
      </c>
      <c r="AA98" s="529">
        <v>58</v>
      </c>
      <c r="AB98" s="529">
        <v>83</v>
      </c>
      <c r="AC98" s="529">
        <v>64</v>
      </c>
      <c r="AD98" s="529">
        <v>535</v>
      </c>
      <c r="AE98" s="529">
        <v>126</v>
      </c>
      <c r="AF98" s="529">
        <v>1305</v>
      </c>
      <c r="AG98" s="529">
        <v>473</v>
      </c>
      <c r="AH98" s="529">
        <v>285</v>
      </c>
      <c r="AI98" s="531">
        <v>80</v>
      </c>
      <c r="AJ98" s="515"/>
      <c r="AK98" s="241">
        <f t="shared" si="142"/>
        <v>61962</v>
      </c>
      <c r="AL98" s="241">
        <f t="shared" si="106"/>
        <v>54679</v>
      </c>
      <c r="AM98" s="241">
        <f t="shared" si="107"/>
        <v>38467</v>
      </c>
      <c r="AN98" s="241">
        <f t="shared" si="108"/>
        <v>34472.69</v>
      </c>
      <c r="AO98" s="241">
        <f t="shared" si="109"/>
        <v>44293.5</v>
      </c>
      <c r="AP98" s="241">
        <f t="shared" si="110"/>
        <v>39973.5</v>
      </c>
      <c r="AQ98" s="241">
        <f t="shared" si="111"/>
        <v>47232.5</v>
      </c>
      <c r="AR98" s="241">
        <f t="shared" si="112"/>
        <v>54616.99</v>
      </c>
      <c r="AS98" s="241">
        <f t="shared" si="113"/>
        <v>15745.318181818182</v>
      </c>
      <c r="AT98" s="241">
        <f t="shared" si="114"/>
        <v>28537.355123674904</v>
      </c>
      <c r="AU98" s="241">
        <f t="shared" si="115"/>
        <v>14913</v>
      </c>
      <c r="AV98" s="241">
        <f t="shared" si="116"/>
        <v>26202</v>
      </c>
      <c r="AW98" s="241">
        <f t="shared" si="117"/>
        <v>24832</v>
      </c>
      <c r="AX98" s="241">
        <f t="shared" si="118"/>
        <v>11540</v>
      </c>
      <c r="AY98" s="241">
        <f t="shared" si="119"/>
        <v>20795</v>
      </c>
      <c r="AZ98" s="241">
        <f t="shared" si="100"/>
        <v>16697</v>
      </c>
      <c r="BA98" s="241">
        <f t="shared" si="101"/>
        <v>49357</v>
      </c>
      <c r="BB98" s="241">
        <f t="shared" si="102"/>
        <v>28767</v>
      </c>
      <c r="BC98" s="241">
        <f t="shared" si="103"/>
        <v>59635</v>
      </c>
      <c r="BD98" s="241">
        <f t="shared" si="104"/>
        <v>37386.75</v>
      </c>
      <c r="BE98" s="241">
        <f t="shared" si="105"/>
        <v>31792</v>
      </c>
      <c r="BF98" s="241">
        <f t="shared" si="105"/>
        <v>27334</v>
      </c>
      <c r="BG98" s="241"/>
      <c r="BH98" s="241"/>
      <c r="BI98" s="324">
        <f t="shared" si="99"/>
        <v>2.9505714285714286</v>
      </c>
      <c r="BJ98" s="324">
        <f t="shared" si="120"/>
        <v>1</v>
      </c>
      <c r="BK98" s="324">
        <f t="shared" si="121"/>
        <v>1</v>
      </c>
      <c r="BL98" s="324">
        <f t="shared" si="122"/>
        <v>1</v>
      </c>
      <c r="BM98" s="324">
        <f t="shared" si="123"/>
        <v>1</v>
      </c>
      <c r="BN98" s="324">
        <f t="shared" si="124"/>
        <v>1</v>
      </c>
      <c r="BO98" s="324">
        <f t="shared" si="125"/>
        <v>1</v>
      </c>
      <c r="BP98" s="324">
        <f t="shared" si="126"/>
        <v>1</v>
      </c>
      <c r="BQ98" s="324">
        <f t="shared" si="127"/>
        <v>0.74977705627705626</v>
      </c>
      <c r="BR98" s="324">
        <f t="shared" si="128"/>
        <v>1</v>
      </c>
      <c r="BS98" s="324">
        <f t="shared" si="129"/>
        <v>0.71014285714285719</v>
      </c>
      <c r="BT98" s="324">
        <f t="shared" si="130"/>
        <v>1</v>
      </c>
      <c r="BU98" s="324">
        <f t="shared" si="131"/>
        <v>1</v>
      </c>
      <c r="BV98" s="324">
        <f t="shared" si="132"/>
        <v>0.54952380952380953</v>
      </c>
      <c r="BW98" s="324">
        <f t="shared" si="133"/>
        <v>0.99023809523809525</v>
      </c>
      <c r="BX98" s="324">
        <f t="shared" si="134"/>
        <v>0.79509523809523808</v>
      </c>
      <c r="BY98" s="324">
        <f t="shared" si="135"/>
        <v>1</v>
      </c>
      <c r="BZ98" s="324">
        <f t="shared" si="136"/>
        <v>1</v>
      </c>
      <c r="CA98" s="324">
        <f t="shared" si="137"/>
        <v>1</v>
      </c>
      <c r="CB98" s="324">
        <f t="shared" si="138"/>
        <v>1</v>
      </c>
      <c r="CC98" s="324">
        <f t="shared" si="139"/>
        <v>1</v>
      </c>
      <c r="CD98" s="324">
        <f t="shared" si="140"/>
        <v>1</v>
      </c>
      <c r="CK98" s="527" t="s">
        <v>939</v>
      </c>
      <c r="CL98" s="530">
        <v>10</v>
      </c>
      <c r="CM98" s="529">
        <v>1</v>
      </c>
      <c r="CN98" s="529">
        <v>38</v>
      </c>
      <c r="CO98" s="529">
        <v>0</v>
      </c>
      <c r="CP98" s="529">
        <v>5</v>
      </c>
      <c r="CQ98" s="529">
        <v>0</v>
      </c>
      <c r="CR98" s="529">
        <v>0</v>
      </c>
      <c r="CS98" s="529">
        <v>1</v>
      </c>
      <c r="CT98" s="529">
        <v>0</v>
      </c>
      <c r="CU98" s="529">
        <v>6</v>
      </c>
      <c r="CV98" s="529">
        <v>11</v>
      </c>
      <c r="CW98" s="529">
        <v>2</v>
      </c>
      <c r="CX98" s="529">
        <v>2</v>
      </c>
      <c r="CY98" s="529">
        <v>8</v>
      </c>
      <c r="CZ98" s="529">
        <v>13</v>
      </c>
      <c r="DA98" s="529">
        <v>11</v>
      </c>
      <c r="DB98" s="529">
        <v>30</v>
      </c>
      <c r="DC98" s="531">
        <v>11</v>
      </c>
      <c r="DD98" s="323"/>
      <c r="DE98" s="137">
        <v>41940</v>
      </c>
      <c r="DF98" s="241">
        <f t="shared" si="141"/>
        <v>2941.66</v>
      </c>
      <c r="DG98" s="241">
        <f t="shared" si="143"/>
        <v>1552.5</v>
      </c>
      <c r="DH98" s="241">
        <f t="shared" si="144"/>
        <v>9192</v>
      </c>
      <c r="DI98" s="241">
        <f t="shared" si="145"/>
        <v>5203.5</v>
      </c>
      <c r="DJ98" s="241">
        <f t="shared" si="146"/>
        <v>1782.5</v>
      </c>
      <c r="DK98" s="241">
        <f t="shared" si="147"/>
        <v>6076.681818181818</v>
      </c>
      <c r="DL98" s="241">
        <f t="shared" si="148"/>
        <v>660.5</v>
      </c>
      <c r="DM98" s="241">
        <f t="shared" si="149"/>
        <v>2127</v>
      </c>
      <c r="DN98" s="241">
        <f t="shared" si="150"/>
        <v>700</v>
      </c>
      <c r="DO98" s="241">
        <f t="shared" si="151"/>
        <v>1362</v>
      </c>
      <c r="DP98" s="241">
        <f t="shared" si="152"/>
        <v>3800</v>
      </c>
      <c r="DQ98" s="241">
        <f t="shared" si="153"/>
        <v>914</v>
      </c>
      <c r="DR98" s="241">
        <f t="shared" si="154"/>
        <v>2011</v>
      </c>
      <c r="DS98" s="241">
        <f t="shared" si="155"/>
        <v>868</v>
      </c>
    </row>
    <row r="99" spans="1:123" x14ac:dyDescent="0.2">
      <c r="A99" s="585" t="s">
        <v>940</v>
      </c>
      <c r="B99" s="586">
        <v>78</v>
      </c>
      <c r="C99" s="597">
        <v>12</v>
      </c>
      <c r="D99" s="597">
        <v>35</v>
      </c>
      <c r="E99" s="597">
        <v>9</v>
      </c>
      <c r="F99" s="597">
        <v>1</v>
      </c>
      <c r="G99" s="597">
        <v>0</v>
      </c>
      <c r="H99" s="597">
        <v>0</v>
      </c>
      <c r="I99" s="597">
        <v>8</v>
      </c>
      <c r="J99" s="587">
        <v>0</v>
      </c>
      <c r="K99" s="502"/>
      <c r="L99" s="502"/>
      <c r="M99" s="527" t="s">
        <v>940</v>
      </c>
      <c r="N99" s="530">
        <v>0</v>
      </c>
      <c r="O99" s="529">
        <v>0</v>
      </c>
      <c r="P99" s="529">
        <v>41</v>
      </c>
      <c r="Q99" s="529">
        <v>52</v>
      </c>
      <c r="R99" s="529">
        <v>36</v>
      </c>
      <c r="S99" s="529">
        <v>268</v>
      </c>
      <c r="T99" s="529">
        <v>0</v>
      </c>
      <c r="U99" s="529">
        <v>48</v>
      </c>
      <c r="V99" s="529">
        <v>0</v>
      </c>
      <c r="W99" s="529">
        <v>10</v>
      </c>
      <c r="X99" s="529">
        <v>9</v>
      </c>
      <c r="Y99" s="529">
        <v>21</v>
      </c>
      <c r="Z99" s="529">
        <v>45</v>
      </c>
      <c r="AA99" s="529">
        <v>19</v>
      </c>
      <c r="AB99" s="529">
        <v>93</v>
      </c>
      <c r="AC99" s="529">
        <v>56</v>
      </c>
      <c r="AD99" s="529">
        <v>1182</v>
      </c>
      <c r="AE99" s="529">
        <v>116</v>
      </c>
      <c r="AF99" s="529">
        <v>1171</v>
      </c>
      <c r="AG99" s="529">
        <v>614</v>
      </c>
      <c r="AH99" s="529">
        <v>160</v>
      </c>
      <c r="AI99" s="531">
        <v>53</v>
      </c>
      <c r="AJ99" s="515"/>
      <c r="AK99" s="241">
        <f t="shared" si="142"/>
        <v>61962</v>
      </c>
      <c r="AL99" s="241">
        <f t="shared" si="106"/>
        <v>54679</v>
      </c>
      <c r="AM99" s="241">
        <f t="shared" si="107"/>
        <v>38508</v>
      </c>
      <c r="AN99" s="241">
        <f t="shared" si="108"/>
        <v>34524.69</v>
      </c>
      <c r="AO99" s="241">
        <f t="shared" si="109"/>
        <v>44329.5</v>
      </c>
      <c r="AP99" s="241">
        <f t="shared" si="110"/>
        <v>40241.5</v>
      </c>
      <c r="AQ99" s="241">
        <f t="shared" si="111"/>
        <v>47232.5</v>
      </c>
      <c r="AR99" s="241">
        <f t="shared" si="112"/>
        <v>54664.99</v>
      </c>
      <c r="AS99" s="241">
        <f t="shared" si="113"/>
        <v>15745.318181818182</v>
      </c>
      <c r="AT99" s="241">
        <f t="shared" si="114"/>
        <v>28547.355123674904</v>
      </c>
      <c r="AU99" s="241">
        <f t="shared" si="115"/>
        <v>14922</v>
      </c>
      <c r="AV99" s="241">
        <f t="shared" si="116"/>
        <v>26223</v>
      </c>
      <c r="AW99" s="241">
        <f t="shared" si="117"/>
        <v>24877</v>
      </c>
      <c r="AX99" s="241">
        <f t="shared" si="118"/>
        <v>11559</v>
      </c>
      <c r="AY99" s="241">
        <f t="shared" si="119"/>
        <v>20888</v>
      </c>
      <c r="AZ99" s="241">
        <f t="shared" si="100"/>
        <v>16753</v>
      </c>
      <c r="BA99" s="241">
        <f t="shared" si="101"/>
        <v>50539</v>
      </c>
      <c r="BB99" s="241">
        <f t="shared" si="102"/>
        <v>28883</v>
      </c>
      <c r="BC99" s="241">
        <f t="shared" si="103"/>
        <v>60806</v>
      </c>
      <c r="BD99" s="241">
        <f t="shared" si="104"/>
        <v>38000.75</v>
      </c>
      <c r="BE99" s="241">
        <f t="shared" si="105"/>
        <v>31952</v>
      </c>
      <c r="BF99" s="241">
        <f t="shared" si="105"/>
        <v>27387</v>
      </c>
      <c r="BG99" s="241"/>
      <c r="BH99" s="241"/>
      <c r="BI99" s="324">
        <f t="shared" si="99"/>
        <v>2.9505714285714286</v>
      </c>
      <c r="BJ99" s="324">
        <f t="shared" si="120"/>
        <v>1</v>
      </c>
      <c r="BK99" s="324">
        <f t="shared" si="121"/>
        <v>1</v>
      </c>
      <c r="BL99" s="324">
        <f t="shared" si="122"/>
        <v>1</v>
      </c>
      <c r="BM99" s="324">
        <f t="shared" si="123"/>
        <v>1</v>
      </c>
      <c r="BN99" s="324">
        <f t="shared" si="124"/>
        <v>1</v>
      </c>
      <c r="BO99" s="324">
        <f t="shared" si="125"/>
        <v>1</v>
      </c>
      <c r="BP99" s="324">
        <f t="shared" si="126"/>
        <v>1</v>
      </c>
      <c r="BQ99" s="324">
        <f t="shared" si="127"/>
        <v>0.74977705627705626</v>
      </c>
      <c r="BR99" s="324">
        <f t="shared" si="128"/>
        <v>1</v>
      </c>
      <c r="BS99" s="324">
        <f t="shared" si="129"/>
        <v>0.71057142857142852</v>
      </c>
      <c r="BT99" s="324">
        <f t="shared" si="130"/>
        <v>1</v>
      </c>
      <c r="BU99" s="324">
        <f t="shared" si="131"/>
        <v>1</v>
      </c>
      <c r="BV99" s="324">
        <f t="shared" si="132"/>
        <v>0.55042857142857138</v>
      </c>
      <c r="BW99" s="324">
        <f t="shared" si="133"/>
        <v>0.9946666666666667</v>
      </c>
      <c r="BX99" s="324">
        <f t="shared" si="134"/>
        <v>0.79776190476190478</v>
      </c>
      <c r="BY99" s="324">
        <f t="shared" si="135"/>
        <v>1</v>
      </c>
      <c r="BZ99" s="324">
        <f t="shared" si="136"/>
        <v>1</v>
      </c>
      <c r="CA99" s="324">
        <f t="shared" si="137"/>
        <v>1</v>
      </c>
      <c r="CB99" s="324">
        <f t="shared" si="138"/>
        <v>1</v>
      </c>
      <c r="CC99" s="324">
        <f t="shared" si="139"/>
        <v>1</v>
      </c>
      <c r="CD99" s="324">
        <f t="shared" si="140"/>
        <v>1</v>
      </c>
      <c r="CK99" s="527" t="s">
        <v>940</v>
      </c>
      <c r="CL99" s="530">
        <v>2</v>
      </c>
      <c r="CM99" s="529">
        <v>6</v>
      </c>
      <c r="CN99" s="529">
        <v>34</v>
      </c>
      <c r="CO99" s="529">
        <v>0</v>
      </c>
      <c r="CP99" s="529">
        <v>7</v>
      </c>
      <c r="CQ99" s="529">
        <v>0</v>
      </c>
      <c r="CR99" s="529">
        <v>0</v>
      </c>
      <c r="CS99" s="529">
        <v>2</v>
      </c>
      <c r="CT99" s="529">
        <v>1</v>
      </c>
      <c r="CU99" s="529">
        <v>2</v>
      </c>
      <c r="CV99" s="529">
        <v>8</v>
      </c>
      <c r="CW99" s="529">
        <v>3</v>
      </c>
      <c r="CX99" s="529">
        <v>3</v>
      </c>
      <c r="CY99" s="529">
        <v>18</v>
      </c>
      <c r="CZ99" s="529">
        <v>14</v>
      </c>
      <c r="DA99" s="529">
        <v>33</v>
      </c>
      <c r="DB99" s="529">
        <v>34</v>
      </c>
      <c r="DC99" s="531">
        <v>6</v>
      </c>
      <c r="DD99" s="323"/>
      <c r="DE99" s="137">
        <v>41941</v>
      </c>
      <c r="DF99" s="241">
        <f t="shared" si="141"/>
        <v>2943.66</v>
      </c>
      <c r="DG99" s="241">
        <f t="shared" si="143"/>
        <v>1558.5</v>
      </c>
      <c r="DH99" s="241">
        <f t="shared" si="144"/>
        <v>9226</v>
      </c>
      <c r="DI99" s="241">
        <f t="shared" si="145"/>
        <v>5203.5</v>
      </c>
      <c r="DJ99" s="241">
        <f t="shared" si="146"/>
        <v>1789.5</v>
      </c>
      <c r="DK99" s="241">
        <f t="shared" si="147"/>
        <v>6076.681818181818</v>
      </c>
      <c r="DL99" s="241">
        <f t="shared" si="148"/>
        <v>660.5</v>
      </c>
      <c r="DM99" s="241">
        <f t="shared" si="149"/>
        <v>2129</v>
      </c>
      <c r="DN99" s="241">
        <f t="shared" si="150"/>
        <v>701</v>
      </c>
      <c r="DO99" s="241">
        <f t="shared" si="151"/>
        <v>1364</v>
      </c>
      <c r="DP99" s="241">
        <f t="shared" si="152"/>
        <v>3808</v>
      </c>
      <c r="DQ99" s="241">
        <f t="shared" si="153"/>
        <v>917</v>
      </c>
      <c r="DR99" s="241">
        <f t="shared" si="154"/>
        <v>2014</v>
      </c>
      <c r="DS99" s="241">
        <f t="shared" si="155"/>
        <v>886</v>
      </c>
    </row>
    <row r="100" spans="1:123" x14ac:dyDescent="0.2">
      <c r="A100" s="585" t="s">
        <v>941</v>
      </c>
      <c r="B100" s="586">
        <v>101</v>
      </c>
      <c r="C100" s="597">
        <v>6</v>
      </c>
      <c r="D100" s="597">
        <v>27</v>
      </c>
      <c r="E100" s="597">
        <v>1</v>
      </c>
      <c r="F100" s="597">
        <v>0</v>
      </c>
      <c r="G100" s="597">
        <v>0</v>
      </c>
      <c r="H100" s="597">
        <v>2</v>
      </c>
      <c r="I100" s="597">
        <v>2</v>
      </c>
      <c r="J100" s="587">
        <v>0</v>
      </c>
      <c r="K100" s="502"/>
      <c r="L100" s="502"/>
      <c r="M100" s="527" t="s">
        <v>941</v>
      </c>
      <c r="N100" s="530">
        <v>0</v>
      </c>
      <c r="O100" s="529">
        <v>0</v>
      </c>
      <c r="P100" s="529">
        <v>24</v>
      </c>
      <c r="Q100" s="529">
        <v>34</v>
      </c>
      <c r="R100" s="529">
        <v>19</v>
      </c>
      <c r="S100" s="529">
        <v>95</v>
      </c>
      <c r="T100" s="529">
        <v>0</v>
      </c>
      <c r="U100" s="529">
        <v>46</v>
      </c>
      <c r="V100" s="529">
        <v>0</v>
      </c>
      <c r="W100" s="529">
        <v>7</v>
      </c>
      <c r="X100" s="529">
        <v>8</v>
      </c>
      <c r="Y100" s="529">
        <v>20</v>
      </c>
      <c r="Z100" s="529">
        <v>32</v>
      </c>
      <c r="AA100" s="529">
        <v>49</v>
      </c>
      <c r="AB100" s="529">
        <v>74</v>
      </c>
      <c r="AC100" s="529">
        <v>73</v>
      </c>
      <c r="AD100" s="529">
        <v>768</v>
      </c>
      <c r="AE100" s="529">
        <v>44</v>
      </c>
      <c r="AF100" s="529">
        <v>516</v>
      </c>
      <c r="AG100" s="529">
        <v>452</v>
      </c>
      <c r="AH100" s="529">
        <v>103</v>
      </c>
      <c r="AI100" s="531">
        <v>64</v>
      </c>
      <c r="AJ100" s="515"/>
      <c r="AK100" s="241">
        <f t="shared" si="142"/>
        <v>61962</v>
      </c>
      <c r="AL100" s="241">
        <f t="shared" si="106"/>
        <v>54679</v>
      </c>
      <c r="AM100" s="241">
        <f t="shared" si="107"/>
        <v>38532</v>
      </c>
      <c r="AN100" s="241">
        <f t="shared" si="108"/>
        <v>34558.69</v>
      </c>
      <c r="AO100" s="241">
        <f t="shared" si="109"/>
        <v>44348.5</v>
      </c>
      <c r="AP100" s="241">
        <f t="shared" si="110"/>
        <v>40336.5</v>
      </c>
      <c r="AQ100" s="241">
        <f t="shared" si="111"/>
        <v>47232.5</v>
      </c>
      <c r="AR100" s="241">
        <f t="shared" si="112"/>
        <v>54710.99</v>
      </c>
      <c r="AS100" s="241">
        <f t="shared" si="113"/>
        <v>15745.318181818182</v>
      </c>
      <c r="AT100" s="241">
        <f t="shared" si="114"/>
        <v>28554.355123674904</v>
      </c>
      <c r="AU100" s="241">
        <f t="shared" si="115"/>
        <v>14930</v>
      </c>
      <c r="AV100" s="241">
        <f t="shared" si="116"/>
        <v>26243</v>
      </c>
      <c r="AW100" s="241">
        <f t="shared" si="117"/>
        <v>24909</v>
      </c>
      <c r="AX100" s="241">
        <f t="shared" si="118"/>
        <v>11608</v>
      </c>
      <c r="AY100" s="241">
        <f t="shared" si="119"/>
        <v>20962</v>
      </c>
      <c r="AZ100" s="241">
        <f t="shared" si="100"/>
        <v>16826</v>
      </c>
      <c r="BA100" s="241">
        <f t="shared" si="101"/>
        <v>51307</v>
      </c>
      <c r="BB100" s="241">
        <f t="shared" si="102"/>
        <v>28927</v>
      </c>
      <c r="BC100" s="241">
        <f t="shared" si="103"/>
        <v>61322</v>
      </c>
      <c r="BD100" s="241">
        <f t="shared" si="104"/>
        <v>38452.75</v>
      </c>
      <c r="BE100" s="241">
        <f t="shared" si="105"/>
        <v>32055</v>
      </c>
      <c r="BF100" s="241">
        <f t="shared" si="105"/>
        <v>27451</v>
      </c>
      <c r="BG100" s="241"/>
      <c r="BH100" s="241"/>
      <c r="BI100" s="324">
        <f t="shared" si="99"/>
        <v>2.9505714285714286</v>
      </c>
      <c r="BJ100" s="324">
        <f t="shared" si="120"/>
        <v>1</v>
      </c>
      <c r="BK100" s="324">
        <f t="shared" si="121"/>
        <v>1</v>
      </c>
      <c r="BL100" s="324">
        <f t="shared" si="122"/>
        <v>1</v>
      </c>
      <c r="BM100" s="324">
        <f t="shared" si="123"/>
        <v>1</v>
      </c>
      <c r="BN100" s="324">
        <f t="shared" si="124"/>
        <v>1</v>
      </c>
      <c r="BO100" s="324">
        <f t="shared" si="125"/>
        <v>1</v>
      </c>
      <c r="BP100" s="324">
        <f t="shared" si="126"/>
        <v>1</v>
      </c>
      <c r="BQ100" s="324">
        <f t="shared" si="127"/>
        <v>0.74977705627705626</v>
      </c>
      <c r="BR100" s="324">
        <f t="shared" si="128"/>
        <v>1</v>
      </c>
      <c r="BS100" s="324">
        <f t="shared" si="129"/>
        <v>0.710952380952381</v>
      </c>
      <c r="BT100" s="324">
        <f t="shared" si="130"/>
        <v>1</v>
      </c>
      <c r="BU100" s="324">
        <f t="shared" si="131"/>
        <v>1</v>
      </c>
      <c r="BV100" s="324">
        <f t="shared" si="132"/>
        <v>0.55276190476190479</v>
      </c>
      <c r="BW100" s="324">
        <f t="shared" si="133"/>
        <v>0.99819047619047618</v>
      </c>
      <c r="BX100" s="324">
        <f t="shared" si="134"/>
        <v>0.80123809523809519</v>
      </c>
      <c r="BY100" s="324">
        <f t="shared" si="135"/>
        <v>1</v>
      </c>
      <c r="BZ100" s="324">
        <f t="shared" si="136"/>
        <v>1</v>
      </c>
      <c r="CA100" s="324">
        <f t="shared" si="137"/>
        <v>1</v>
      </c>
      <c r="CB100" s="324">
        <f t="shared" si="138"/>
        <v>1</v>
      </c>
      <c r="CC100" s="324">
        <f t="shared" si="139"/>
        <v>1</v>
      </c>
      <c r="CD100" s="324">
        <f t="shared" si="140"/>
        <v>1</v>
      </c>
      <c r="CK100" s="527" t="s">
        <v>941</v>
      </c>
      <c r="CL100" s="530">
        <v>4</v>
      </c>
      <c r="CM100" s="529">
        <v>6</v>
      </c>
      <c r="CN100" s="529">
        <v>27</v>
      </c>
      <c r="CO100" s="529">
        <v>0</v>
      </c>
      <c r="CP100" s="529">
        <v>4</v>
      </c>
      <c r="CQ100" s="529">
        <v>0</v>
      </c>
      <c r="CR100" s="529">
        <v>0</v>
      </c>
      <c r="CS100" s="529">
        <v>0</v>
      </c>
      <c r="CT100" s="529">
        <v>2</v>
      </c>
      <c r="CU100" s="529">
        <v>3</v>
      </c>
      <c r="CV100" s="529">
        <v>13</v>
      </c>
      <c r="CW100" s="529">
        <v>3</v>
      </c>
      <c r="CX100" s="529">
        <v>14</v>
      </c>
      <c r="CY100" s="529">
        <v>7</v>
      </c>
      <c r="CZ100" s="529">
        <v>11</v>
      </c>
      <c r="DA100" s="529">
        <v>15</v>
      </c>
      <c r="DB100" s="529">
        <v>44</v>
      </c>
      <c r="DC100" s="531">
        <v>2</v>
      </c>
      <c r="DD100" s="323"/>
      <c r="DE100" s="137">
        <v>41942</v>
      </c>
      <c r="DF100" s="241">
        <f t="shared" si="141"/>
        <v>2947.66</v>
      </c>
      <c r="DG100" s="241">
        <f t="shared" si="143"/>
        <v>1564.5</v>
      </c>
      <c r="DH100" s="241">
        <f t="shared" si="144"/>
        <v>9253</v>
      </c>
      <c r="DI100" s="241">
        <f t="shared" si="145"/>
        <v>5203.5</v>
      </c>
      <c r="DJ100" s="241">
        <f t="shared" si="146"/>
        <v>1793.5</v>
      </c>
      <c r="DK100" s="241">
        <f t="shared" si="147"/>
        <v>6076.681818181818</v>
      </c>
      <c r="DL100" s="241">
        <f t="shared" si="148"/>
        <v>660.5</v>
      </c>
      <c r="DM100" s="241">
        <f t="shared" si="149"/>
        <v>2129</v>
      </c>
      <c r="DN100" s="241">
        <f t="shared" si="150"/>
        <v>703</v>
      </c>
      <c r="DO100" s="241">
        <f t="shared" si="151"/>
        <v>1367</v>
      </c>
      <c r="DP100" s="241">
        <f t="shared" si="152"/>
        <v>3821</v>
      </c>
      <c r="DQ100" s="241">
        <f t="shared" si="153"/>
        <v>920</v>
      </c>
      <c r="DR100" s="241">
        <f t="shared" si="154"/>
        <v>2028</v>
      </c>
      <c r="DS100" s="241">
        <f t="shared" si="155"/>
        <v>893</v>
      </c>
    </row>
    <row r="101" spans="1:123" x14ac:dyDescent="0.2">
      <c r="A101" s="585" t="s">
        <v>942</v>
      </c>
      <c r="B101" s="586">
        <v>31</v>
      </c>
      <c r="C101" s="597">
        <v>11</v>
      </c>
      <c r="D101" s="597">
        <v>8</v>
      </c>
      <c r="E101" s="597">
        <v>0</v>
      </c>
      <c r="F101" s="597">
        <v>1</v>
      </c>
      <c r="G101" s="597">
        <v>0</v>
      </c>
      <c r="H101" s="597">
        <v>9</v>
      </c>
      <c r="I101" s="597">
        <v>1</v>
      </c>
      <c r="J101" s="587">
        <v>0</v>
      </c>
      <c r="K101" s="502"/>
      <c r="L101" s="502"/>
      <c r="M101" s="527" t="s">
        <v>942</v>
      </c>
      <c r="N101" s="530">
        <v>0</v>
      </c>
      <c r="O101" s="529">
        <v>0</v>
      </c>
      <c r="P101" s="529">
        <v>20</v>
      </c>
      <c r="Q101" s="529">
        <v>6</v>
      </c>
      <c r="R101" s="529">
        <v>14</v>
      </c>
      <c r="S101" s="529">
        <v>35</v>
      </c>
      <c r="T101" s="529">
        <v>0</v>
      </c>
      <c r="U101" s="529">
        <v>43</v>
      </c>
      <c r="V101" s="529">
        <v>0</v>
      </c>
      <c r="W101" s="529">
        <v>4.5</v>
      </c>
      <c r="X101" s="529">
        <v>7</v>
      </c>
      <c r="Y101" s="529">
        <v>6</v>
      </c>
      <c r="Z101" s="529">
        <v>0</v>
      </c>
      <c r="AA101" s="529">
        <v>0</v>
      </c>
      <c r="AB101" s="529">
        <v>73</v>
      </c>
      <c r="AC101" s="529">
        <v>35</v>
      </c>
      <c r="AD101" s="529">
        <v>414</v>
      </c>
      <c r="AE101" s="529">
        <v>6</v>
      </c>
      <c r="AF101" s="529">
        <v>675</v>
      </c>
      <c r="AG101" s="529">
        <v>597</v>
      </c>
      <c r="AH101" s="529">
        <v>63</v>
      </c>
      <c r="AI101" s="531">
        <v>63</v>
      </c>
      <c r="AJ101" s="515"/>
      <c r="AK101" s="241">
        <f t="shared" si="142"/>
        <v>61962</v>
      </c>
      <c r="AL101" s="241">
        <f t="shared" si="106"/>
        <v>54679</v>
      </c>
      <c r="AM101" s="241">
        <f t="shared" si="107"/>
        <v>38552</v>
      </c>
      <c r="AN101" s="241">
        <f t="shared" si="108"/>
        <v>34564.69</v>
      </c>
      <c r="AO101" s="241">
        <f t="shared" si="109"/>
        <v>44362.5</v>
      </c>
      <c r="AP101" s="241">
        <f t="shared" si="110"/>
        <v>40371.5</v>
      </c>
      <c r="AQ101" s="241">
        <f t="shared" si="111"/>
        <v>47232.5</v>
      </c>
      <c r="AR101" s="241">
        <f t="shared" si="112"/>
        <v>54753.99</v>
      </c>
      <c r="AS101" s="241">
        <f t="shared" si="113"/>
        <v>15745.318181818182</v>
      </c>
      <c r="AT101" s="241">
        <f t="shared" si="114"/>
        <v>28558.855123674904</v>
      </c>
      <c r="AU101" s="241">
        <f t="shared" si="115"/>
        <v>14937</v>
      </c>
      <c r="AV101" s="241">
        <f t="shared" si="116"/>
        <v>26249</v>
      </c>
      <c r="AW101" s="241">
        <f t="shared" si="117"/>
        <v>24909</v>
      </c>
      <c r="AX101" s="241">
        <f t="shared" si="118"/>
        <v>11608</v>
      </c>
      <c r="AY101" s="241">
        <f t="shared" si="119"/>
        <v>21035</v>
      </c>
      <c r="AZ101" s="241">
        <f t="shared" si="100"/>
        <v>16861</v>
      </c>
      <c r="BA101" s="241">
        <f t="shared" si="101"/>
        <v>51721</v>
      </c>
      <c r="BB101" s="241">
        <f t="shared" si="102"/>
        <v>28933</v>
      </c>
      <c r="BC101" s="241">
        <f t="shared" si="103"/>
        <v>61997</v>
      </c>
      <c r="BD101" s="241">
        <f t="shared" si="104"/>
        <v>39049.75</v>
      </c>
      <c r="BE101" s="241">
        <f t="shared" si="105"/>
        <v>32118</v>
      </c>
      <c r="BF101" s="241">
        <f t="shared" si="105"/>
        <v>27514</v>
      </c>
      <c r="BG101" s="241"/>
      <c r="BH101" s="241"/>
      <c r="BI101" s="324">
        <f t="shared" si="99"/>
        <v>2.9505714285714286</v>
      </c>
      <c r="BJ101" s="324">
        <f t="shared" si="120"/>
        <v>1</v>
      </c>
      <c r="BK101" s="324">
        <f t="shared" si="121"/>
        <v>1</v>
      </c>
      <c r="BL101" s="324">
        <f t="shared" si="122"/>
        <v>1</v>
      </c>
      <c r="BM101" s="324">
        <f t="shared" si="123"/>
        <v>1</v>
      </c>
      <c r="BN101" s="324">
        <f t="shared" si="124"/>
        <v>1</v>
      </c>
      <c r="BO101" s="324">
        <f t="shared" si="125"/>
        <v>1</v>
      </c>
      <c r="BP101" s="324">
        <f t="shared" si="126"/>
        <v>1</v>
      </c>
      <c r="BQ101" s="324">
        <f t="shared" si="127"/>
        <v>0.74977705627705626</v>
      </c>
      <c r="BR101" s="324">
        <f t="shared" si="128"/>
        <v>1</v>
      </c>
      <c r="BS101" s="324">
        <f t="shared" si="129"/>
        <v>0.7112857142857143</v>
      </c>
      <c r="BT101" s="324">
        <f t="shared" si="130"/>
        <v>1</v>
      </c>
      <c r="BU101" s="324">
        <f t="shared" si="131"/>
        <v>1</v>
      </c>
      <c r="BV101" s="324">
        <f t="shared" si="132"/>
        <v>0.55276190476190479</v>
      </c>
      <c r="BW101" s="324">
        <f t="shared" si="133"/>
        <v>1</v>
      </c>
      <c r="BX101" s="324">
        <f t="shared" si="134"/>
        <v>0.8029047619047619</v>
      </c>
      <c r="BY101" s="324">
        <f t="shared" si="135"/>
        <v>1</v>
      </c>
      <c r="BZ101" s="324">
        <f t="shared" si="136"/>
        <v>1</v>
      </c>
      <c r="CA101" s="324">
        <f t="shared" si="137"/>
        <v>1</v>
      </c>
      <c r="CB101" s="324">
        <f t="shared" si="138"/>
        <v>1</v>
      </c>
      <c r="CC101" s="324">
        <f t="shared" si="139"/>
        <v>1</v>
      </c>
      <c r="CD101" s="324">
        <f t="shared" si="140"/>
        <v>1</v>
      </c>
      <c r="CK101" s="527" t="s">
        <v>942</v>
      </c>
      <c r="CL101" s="530">
        <v>0</v>
      </c>
      <c r="CM101" s="529">
        <v>0</v>
      </c>
      <c r="CN101" s="529">
        <v>9.5</v>
      </c>
      <c r="CO101" s="529">
        <v>0</v>
      </c>
      <c r="CP101" s="529">
        <v>2</v>
      </c>
      <c r="CQ101" s="529">
        <v>0</v>
      </c>
      <c r="CR101" s="529">
        <v>0</v>
      </c>
      <c r="CS101" s="529">
        <v>1</v>
      </c>
      <c r="CT101" s="529">
        <v>1</v>
      </c>
      <c r="CU101" s="529">
        <v>0</v>
      </c>
      <c r="CV101" s="529">
        <v>0</v>
      </c>
      <c r="CW101" s="529">
        <v>2</v>
      </c>
      <c r="CX101" s="529">
        <v>1</v>
      </c>
      <c r="CY101" s="529">
        <v>3</v>
      </c>
      <c r="CZ101" s="529">
        <v>2</v>
      </c>
      <c r="DA101" s="529">
        <v>20</v>
      </c>
      <c r="DB101" s="529">
        <v>58</v>
      </c>
      <c r="DC101" s="531">
        <v>0</v>
      </c>
      <c r="DD101" s="323"/>
      <c r="DE101" s="137">
        <v>41943</v>
      </c>
      <c r="DF101" s="241">
        <f t="shared" si="141"/>
        <v>2947.66</v>
      </c>
      <c r="DG101" s="241">
        <f t="shared" si="143"/>
        <v>1564.5</v>
      </c>
      <c r="DH101" s="241">
        <f t="shared" si="144"/>
        <v>9262.5</v>
      </c>
      <c r="DI101" s="241">
        <f t="shared" si="145"/>
        <v>5203.5</v>
      </c>
      <c r="DJ101" s="241">
        <f t="shared" si="146"/>
        <v>1795.5</v>
      </c>
      <c r="DK101" s="241">
        <f t="shared" si="147"/>
        <v>6076.681818181818</v>
      </c>
      <c r="DL101" s="241">
        <f t="shared" si="148"/>
        <v>660.5</v>
      </c>
      <c r="DM101" s="241">
        <f t="shared" si="149"/>
        <v>2130</v>
      </c>
      <c r="DN101" s="241">
        <f t="shared" si="150"/>
        <v>704</v>
      </c>
      <c r="DO101" s="241">
        <f t="shared" si="151"/>
        <v>1367</v>
      </c>
      <c r="DP101" s="241">
        <f t="shared" si="152"/>
        <v>3821</v>
      </c>
      <c r="DQ101" s="241">
        <f t="shared" si="153"/>
        <v>922</v>
      </c>
      <c r="DR101" s="241">
        <f t="shared" si="154"/>
        <v>2029</v>
      </c>
      <c r="DS101" s="241">
        <f t="shared" si="155"/>
        <v>896</v>
      </c>
    </row>
    <row r="102" spans="1:123" x14ac:dyDescent="0.2">
      <c r="A102" s="585" t="s">
        <v>943</v>
      </c>
      <c r="B102" s="586">
        <v>31</v>
      </c>
      <c r="C102" s="597">
        <v>5</v>
      </c>
      <c r="D102" s="597">
        <v>60</v>
      </c>
      <c r="E102" s="597">
        <v>10</v>
      </c>
      <c r="F102" s="597">
        <v>1</v>
      </c>
      <c r="G102" s="597">
        <v>0</v>
      </c>
      <c r="H102" s="597">
        <v>14</v>
      </c>
      <c r="I102" s="597">
        <v>5</v>
      </c>
      <c r="J102" s="587">
        <v>0</v>
      </c>
      <c r="K102" s="502"/>
      <c r="L102" s="502"/>
      <c r="M102" s="527" t="s">
        <v>943</v>
      </c>
      <c r="N102" s="530">
        <v>0</v>
      </c>
      <c r="O102" s="529">
        <v>0</v>
      </c>
      <c r="P102" s="529">
        <v>16</v>
      </c>
      <c r="Q102" s="529">
        <v>6</v>
      </c>
      <c r="R102" s="529">
        <v>3</v>
      </c>
      <c r="S102" s="529">
        <v>575</v>
      </c>
      <c r="T102" s="529">
        <v>0</v>
      </c>
      <c r="U102" s="529">
        <v>17</v>
      </c>
      <c r="V102" s="529">
        <v>0</v>
      </c>
      <c r="W102" s="529">
        <v>4</v>
      </c>
      <c r="X102" s="529">
        <v>3</v>
      </c>
      <c r="Y102" s="529">
        <v>9</v>
      </c>
      <c r="Z102" s="529">
        <v>0</v>
      </c>
      <c r="AA102" s="529">
        <v>0</v>
      </c>
      <c r="AB102" s="529">
        <v>21</v>
      </c>
      <c r="AC102" s="529">
        <v>36</v>
      </c>
      <c r="AD102" s="529">
        <v>277</v>
      </c>
      <c r="AE102" s="529">
        <v>1</v>
      </c>
      <c r="AF102" s="529">
        <v>627</v>
      </c>
      <c r="AG102" s="529">
        <v>501</v>
      </c>
      <c r="AH102" s="529">
        <v>52</v>
      </c>
      <c r="AI102" s="531">
        <v>50</v>
      </c>
      <c r="AJ102" s="515"/>
      <c r="AK102" s="241">
        <f t="shared" si="142"/>
        <v>61962</v>
      </c>
      <c r="AL102" s="241">
        <f t="shared" si="106"/>
        <v>54679</v>
      </c>
      <c r="AM102" s="241">
        <f t="shared" si="107"/>
        <v>38568</v>
      </c>
      <c r="AN102" s="241">
        <f t="shared" si="108"/>
        <v>34570.69</v>
      </c>
      <c r="AO102" s="241">
        <f t="shared" si="109"/>
        <v>44365.5</v>
      </c>
      <c r="AP102" s="241">
        <f t="shared" si="110"/>
        <v>40946.5</v>
      </c>
      <c r="AQ102" s="241">
        <f t="shared" si="111"/>
        <v>47232.5</v>
      </c>
      <c r="AR102" s="241">
        <f t="shared" si="112"/>
        <v>54770.99</v>
      </c>
      <c r="AS102" s="241">
        <f t="shared" si="113"/>
        <v>15745.318181818182</v>
      </c>
      <c r="AT102" s="241">
        <f t="shared" si="114"/>
        <v>28562.855123674904</v>
      </c>
      <c r="AU102" s="241">
        <f t="shared" si="115"/>
        <v>14940</v>
      </c>
      <c r="AV102" s="241">
        <f t="shared" si="116"/>
        <v>26258</v>
      </c>
      <c r="AW102" s="241">
        <f t="shared" si="117"/>
        <v>24909</v>
      </c>
      <c r="AX102" s="241">
        <f t="shared" si="118"/>
        <v>11608</v>
      </c>
      <c r="AY102" s="241">
        <f t="shared" si="119"/>
        <v>21056</v>
      </c>
      <c r="AZ102" s="241">
        <f t="shared" si="100"/>
        <v>16897</v>
      </c>
      <c r="BA102" s="241">
        <f t="shared" si="101"/>
        <v>51998</v>
      </c>
      <c r="BB102" s="241">
        <f t="shared" si="102"/>
        <v>28934</v>
      </c>
      <c r="BC102" s="241">
        <f t="shared" si="103"/>
        <v>62624</v>
      </c>
      <c r="BD102" s="241">
        <f t="shared" si="104"/>
        <v>39550.75</v>
      </c>
      <c r="BE102" s="241">
        <f t="shared" si="105"/>
        <v>32170</v>
      </c>
      <c r="BF102" s="241">
        <f t="shared" si="105"/>
        <v>27564</v>
      </c>
      <c r="BG102" s="241"/>
      <c r="BH102" s="241"/>
      <c r="BI102" s="324">
        <f t="shared" si="99"/>
        <v>2.9505714285714286</v>
      </c>
      <c r="BJ102" s="324">
        <f t="shared" si="120"/>
        <v>1</v>
      </c>
      <c r="BK102" s="324">
        <f t="shared" si="121"/>
        <v>1</v>
      </c>
      <c r="BL102" s="324">
        <f t="shared" si="122"/>
        <v>1</v>
      </c>
      <c r="BM102" s="324">
        <f t="shared" si="123"/>
        <v>1</v>
      </c>
      <c r="BN102" s="324">
        <f t="shared" si="124"/>
        <v>1</v>
      </c>
      <c r="BO102" s="324">
        <f t="shared" si="125"/>
        <v>1</v>
      </c>
      <c r="BP102" s="324">
        <f t="shared" si="126"/>
        <v>1</v>
      </c>
      <c r="BQ102" s="324">
        <f t="shared" si="127"/>
        <v>0.74977705627705626</v>
      </c>
      <c r="BR102" s="324">
        <f t="shared" si="128"/>
        <v>1</v>
      </c>
      <c r="BS102" s="324">
        <f t="shared" si="129"/>
        <v>0.71142857142857141</v>
      </c>
      <c r="BT102" s="324">
        <f t="shared" si="130"/>
        <v>1</v>
      </c>
      <c r="BU102" s="324">
        <f t="shared" si="131"/>
        <v>1</v>
      </c>
      <c r="BV102" s="324">
        <f t="shared" si="132"/>
        <v>0.55276190476190479</v>
      </c>
      <c r="BW102" s="324">
        <f t="shared" si="133"/>
        <v>1</v>
      </c>
      <c r="BX102" s="324">
        <f t="shared" si="134"/>
        <v>0.80461904761904757</v>
      </c>
      <c r="BY102" s="324">
        <f t="shared" si="135"/>
        <v>1</v>
      </c>
      <c r="BZ102" s="324">
        <f t="shared" si="136"/>
        <v>1</v>
      </c>
      <c r="CA102" s="324">
        <f t="shared" si="137"/>
        <v>1</v>
      </c>
      <c r="CB102" s="324">
        <f t="shared" si="138"/>
        <v>1</v>
      </c>
      <c r="CC102" s="324">
        <f t="shared" si="139"/>
        <v>1</v>
      </c>
      <c r="CD102" s="324">
        <f t="shared" si="140"/>
        <v>1</v>
      </c>
      <c r="CK102" s="527" t="s">
        <v>943</v>
      </c>
      <c r="CL102" s="530">
        <v>5</v>
      </c>
      <c r="CM102" s="529">
        <v>0</v>
      </c>
      <c r="CN102" s="529">
        <v>98</v>
      </c>
      <c r="CO102" s="529">
        <v>0</v>
      </c>
      <c r="CP102" s="529">
        <v>5</v>
      </c>
      <c r="CQ102" s="529">
        <v>0</v>
      </c>
      <c r="CR102" s="529">
        <v>0</v>
      </c>
      <c r="CS102" s="529">
        <v>1</v>
      </c>
      <c r="CT102" s="529">
        <v>2</v>
      </c>
      <c r="CU102" s="529">
        <v>0</v>
      </c>
      <c r="CV102" s="529">
        <v>0</v>
      </c>
      <c r="CW102" s="529">
        <v>2</v>
      </c>
      <c r="CX102" s="529">
        <v>2</v>
      </c>
      <c r="CY102" s="529">
        <v>0</v>
      </c>
      <c r="CZ102" s="529">
        <v>0</v>
      </c>
      <c r="DA102" s="529">
        <v>35</v>
      </c>
      <c r="DB102" s="529">
        <v>52</v>
      </c>
      <c r="DC102" s="531">
        <v>1</v>
      </c>
      <c r="DD102" s="323"/>
      <c r="DE102" s="137">
        <v>41944</v>
      </c>
      <c r="DF102" s="241">
        <f t="shared" si="141"/>
        <v>2952.66</v>
      </c>
      <c r="DG102" s="241">
        <f t="shared" si="143"/>
        <v>1564.5</v>
      </c>
      <c r="DH102" s="241">
        <f t="shared" si="144"/>
        <v>9360.5</v>
      </c>
      <c r="DI102" s="241">
        <f t="shared" si="145"/>
        <v>5203.5</v>
      </c>
      <c r="DJ102" s="241">
        <f t="shared" si="146"/>
        <v>1800.5</v>
      </c>
      <c r="DK102" s="241">
        <f t="shared" si="147"/>
        <v>6076.681818181818</v>
      </c>
      <c r="DL102" s="241">
        <f t="shared" si="148"/>
        <v>660.5</v>
      </c>
      <c r="DM102" s="241">
        <f t="shared" si="149"/>
        <v>2131</v>
      </c>
      <c r="DN102" s="241">
        <f t="shared" si="150"/>
        <v>706</v>
      </c>
      <c r="DO102" s="241">
        <f t="shared" si="151"/>
        <v>1367</v>
      </c>
      <c r="DP102" s="241">
        <f t="shared" si="152"/>
        <v>3821</v>
      </c>
      <c r="DQ102" s="241">
        <f t="shared" si="153"/>
        <v>924</v>
      </c>
      <c r="DR102" s="241">
        <f t="shared" si="154"/>
        <v>2031</v>
      </c>
      <c r="DS102" s="241">
        <f t="shared" si="155"/>
        <v>896</v>
      </c>
    </row>
    <row r="103" spans="1:123" x14ac:dyDescent="0.2">
      <c r="A103" s="585" t="s">
        <v>944</v>
      </c>
      <c r="B103" s="586">
        <v>16</v>
      </c>
      <c r="C103" s="597">
        <v>2</v>
      </c>
      <c r="D103" s="597">
        <v>12.5</v>
      </c>
      <c r="E103" s="597">
        <v>2</v>
      </c>
      <c r="F103" s="597">
        <v>0</v>
      </c>
      <c r="G103" s="597">
        <v>0</v>
      </c>
      <c r="H103" s="597">
        <v>10</v>
      </c>
      <c r="I103" s="597">
        <v>2</v>
      </c>
      <c r="J103" s="587">
        <v>0</v>
      </c>
      <c r="K103" s="502"/>
      <c r="L103" s="502"/>
      <c r="M103" s="527" t="s">
        <v>944</v>
      </c>
      <c r="N103" s="530">
        <v>0</v>
      </c>
      <c r="O103" s="529">
        <v>0</v>
      </c>
      <c r="P103" s="529">
        <v>11.5</v>
      </c>
      <c r="Q103" s="529">
        <v>8</v>
      </c>
      <c r="R103" s="529">
        <v>11</v>
      </c>
      <c r="S103" s="529">
        <v>35</v>
      </c>
      <c r="T103" s="529">
        <v>0</v>
      </c>
      <c r="U103" s="529">
        <v>7</v>
      </c>
      <c r="V103" s="529">
        <v>0</v>
      </c>
      <c r="W103" s="529">
        <v>7</v>
      </c>
      <c r="X103" s="529">
        <v>3</v>
      </c>
      <c r="Y103" s="529">
        <v>7</v>
      </c>
      <c r="Z103" s="529">
        <v>0</v>
      </c>
      <c r="AA103" s="529">
        <v>0</v>
      </c>
      <c r="AB103" s="529">
        <v>0</v>
      </c>
      <c r="AC103" s="529">
        <v>11</v>
      </c>
      <c r="AD103" s="529">
        <v>207</v>
      </c>
      <c r="AE103" s="529">
        <v>1</v>
      </c>
      <c r="AF103" s="529">
        <v>384</v>
      </c>
      <c r="AG103" s="529">
        <v>275</v>
      </c>
      <c r="AH103" s="529">
        <v>26</v>
      </c>
      <c r="AI103" s="531">
        <v>41</v>
      </c>
      <c r="AJ103" s="515"/>
      <c r="AK103" s="241">
        <f t="shared" si="142"/>
        <v>61962</v>
      </c>
      <c r="AL103" s="241">
        <f t="shared" si="106"/>
        <v>54679</v>
      </c>
      <c r="AM103" s="241">
        <f t="shared" si="107"/>
        <v>38579.5</v>
      </c>
      <c r="AN103" s="241">
        <f t="shared" si="108"/>
        <v>34578.69</v>
      </c>
      <c r="AO103" s="241">
        <f t="shared" si="109"/>
        <v>44376.5</v>
      </c>
      <c r="AP103" s="241">
        <f t="shared" si="110"/>
        <v>40981.5</v>
      </c>
      <c r="AQ103" s="241">
        <f t="shared" si="111"/>
        <v>47232.5</v>
      </c>
      <c r="AR103" s="241">
        <f t="shared" si="112"/>
        <v>54777.99</v>
      </c>
      <c r="AS103" s="241">
        <f t="shared" si="113"/>
        <v>15745.318181818182</v>
      </c>
      <c r="AT103" s="241">
        <f t="shared" si="114"/>
        <v>28569.855123674904</v>
      </c>
      <c r="AU103" s="241">
        <f t="shared" si="115"/>
        <v>14943</v>
      </c>
      <c r="AV103" s="241">
        <f t="shared" si="116"/>
        <v>26265</v>
      </c>
      <c r="AW103" s="241">
        <f t="shared" si="117"/>
        <v>24909</v>
      </c>
      <c r="AX103" s="241">
        <f t="shared" si="118"/>
        <v>11608</v>
      </c>
      <c r="AY103" s="241">
        <f t="shared" si="119"/>
        <v>21056</v>
      </c>
      <c r="AZ103" s="241">
        <f t="shared" si="100"/>
        <v>16908</v>
      </c>
      <c r="BA103" s="241">
        <f t="shared" si="101"/>
        <v>52205</v>
      </c>
      <c r="BB103" s="241">
        <f t="shared" si="102"/>
        <v>28935</v>
      </c>
      <c r="BC103" s="241">
        <f t="shared" si="103"/>
        <v>63008</v>
      </c>
      <c r="BD103" s="241">
        <f t="shared" si="104"/>
        <v>39825.75</v>
      </c>
      <c r="BE103" s="241">
        <f t="shared" si="105"/>
        <v>32196</v>
      </c>
      <c r="BF103" s="241">
        <f t="shared" si="105"/>
        <v>27605</v>
      </c>
      <c r="BG103" s="241"/>
      <c r="BH103" s="241"/>
      <c r="BI103" s="324">
        <f t="shared" si="99"/>
        <v>2.9505714285714286</v>
      </c>
      <c r="BJ103" s="324">
        <f t="shared" si="120"/>
        <v>1</v>
      </c>
      <c r="BK103" s="324">
        <f t="shared" si="121"/>
        <v>1</v>
      </c>
      <c r="BL103" s="324">
        <f t="shared" si="122"/>
        <v>1</v>
      </c>
      <c r="BM103" s="324">
        <f t="shared" si="123"/>
        <v>1</v>
      </c>
      <c r="BN103" s="324">
        <f t="shared" si="124"/>
        <v>1</v>
      </c>
      <c r="BO103" s="324">
        <f t="shared" si="125"/>
        <v>1</v>
      </c>
      <c r="BP103" s="324">
        <f t="shared" si="126"/>
        <v>1</v>
      </c>
      <c r="BQ103" s="324">
        <f t="shared" si="127"/>
        <v>0.74977705627705626</v>
      </c>
      <c r="BR103" s="324">
        <f t="shared" si="128"/>
        <v>1</v>
      </c>
      <c r="BS103" s="324">
        <f t="shared" si="129"/>
        <v>0.71157142857142852</v>
      </c>
      <c r="BT103" s="324">
        <f t="shared" si="130"/>
        <v>1</v>
      </c>
      <c r="BU103" s="324">
        <f t="shared" si="131"/>
        <v>1</v>
      </c>
      <c r="BV103" s="324">
        <f t="shared" si="132"/>
        <v>0.55276190476190479</v>
      </c>
      <c r="BW103" s="324">
        <f t="shared" si="133"/>
        <v>1</v>
      </c>
      <c r="BX103" s="324">
        <f t="shared" si="134"/>
        <v>0.80514285714285716</v>
      </c>
      <c r="BY103" s="324">
        <f t="shared" si="135"/>
        <v>1</v>
      </c>
      <c r="BZ103" s="324">
        <f t="shared" si="136"/>
        <v>1</v>
      </c>
      <c r="CA103" s="324">
        <f t="shared" si="137"/>
        <v>1</v>
      </c>
      <c r="CB103" s="324">
        <f t="shared" si="138"/>
        <v>1</v>
      </c>
      <c r="CC103" s="324">
        <f t="shared" si="139"/>
        <v>1</v>
      </c>
      <c r="CD103" s="324">
        <f t="shared" si="140"/>
        <v>1</v>
      </c>
      <c r="CK103" s="527" t="s">
        <v>944</v>
      </c>
      <c r="CL103" s="530">
        <v>1</v>
      </c>
      <c r="CM103" s="529">
        <v>2</v>
      </c>
      <c r="CN103" s="529">
        <v>13</v>
      </c>
      <c r="CO103" s="529">
        <v>0</v>
      </c>
      <c r="CP103" s="529">
        <v>2</v>
      </c>
      <c r="CQ103" s="529">
        <v>0</v>
      </c>
      <c r="CR103" s="529">
        <v>1</v>
      </c>
      <c r="CS103" s="529">
        <v>1</v>
      </c>
      <c r="CT103" s="529">
        <v>0</v>
      </c>
      <c r="CU103" s="529">
        <v>0</v>
      </c>
      <c r="CV103" s="529">
        <v>0</v>
      </c>
      <c r="CW103" s="529">
        <v>0</v>
      </c>
      <c r="CX103" s="529">
        <v>1</v>
      </c>
      <c r="CY103" s="529">
        <v>1</v>
      </c>
      <c r="CZ103" s="529">
        <v>2</v>
      </c>
      <c r="DA103" s="529">
        <v>9</v>
      </c>
      <c r="DB103" s="529">
        <v>2</v>
      </c>
      <c r="DC103" s="531">
        <v>1</v>
      </c>
      <c r="DD103" s="323"/>
      <c r="DE103" s="137">
        <v>41945</v>
      </c>
      <c r="DF103" s="241">
        <f t="shared" si="141"/>
        <v>2953.66</v>
      </c>
      <c r="DG103" s="241">
        <f t="shared" si="143"/>
        <v>1566.5</v>
      </c>
      <c r="DH103" s="241">
        <f t="shared" si="144"/>
        <v>9373.5</v>
      </c>
      <c r="DI103" s="241">
        <f t="shared" si="145"/>
        <v>5203.5</v>
      </c>
      <c r="DJ103" s="241">
        <f t="shared" si="146"/>
        <v>1802.5</v>
      </c>
      <c r="DK103" s="241">
        <f t="shared" si="147"/>
        <v>6076.681818181818</v>
      </c>
      <c r="DL103" s="241">
        <f t="shared" si="148"/>
        <v>661.5</v>
      </c>
      <c r="DM103" s="241">
        <f t="shared" si="149"/>
        <v>2132</v>
      </c>
      <c r="DN103" s="241">
        <f t="shared" si="150"/>
        <v>706</v>
      </c>
      <c r="DO103" s="241">
        <f t="shared" si="151"/>
        <v>1367</v>
      </c>
      <c r="DP103" s="241">
        <f t="shared" si="152"/>
        <v>3821</v>
      </c>
      <c r="DQ103" s="241">
        <f t="shared" si="153"/>
        <v>924</v>
      </c>
      <c r="DR103" s="241">
        <f t="shared" si="154"/>
        <v>2032</v>
      </c>
      <c r="DS103" s="241">
        <f t="shared" si="155"/>
        <v>897</v>
      </c>
    </row>
    <row r="104" spans="1:123" x14ac:dyDescent="0.2">
      <c r="A104" s="585" t="s">
        <v>945</v>
      </c>
      <c r="B104" s="586">
        <v>13</v>
      </c>
      <c r="C104" s="597">
        <v>2</v>
      </c>
      <c r="D104" s="597">
        <v>12</v>
      </c>
      <c r="E104" s="597">
        <v>1</v>
      </c>
      <c r="F104" s="597">
        <v>2</v>
      </c>
      <c r="G104" s="597">
        <v>0</v>
      </c>
      <c r="H104" s="597">
        <v>11</v>
      </c>
      <c r="I104" s="597">
        <v>0</v>
      </c>
      <c r="J104" s="587">
        <v>0</v>
      </c>
      <c r="K104" s="502"/>
      <c r="L104" s="502"/>
      <c r="M104" s="527" t="s">
        <v>945</v>
      </c>
      <c r="N104" s="530">
        <v>0</v>
      </c>
      <c r="O104" s="529">
        <v>0</v>
      </c>
      <c r="P104" s="529">
        <v>7</v>
      </c>
      <c r="Q104" s="529">
        <v>7</v>
      </c>
      <c r="R104" s="529">
        <v>6</v>
      </c>
      <c r="S104" s="529">
        <v>8</v>
      </c>
      <c r="T104" s="529">
        <v>0</v>
      </c>
      <c r="U104" s="529">
        <v>4</v>
      </c>
      <c r="V104" s="529">
        <v>0</v>
      </c>
      <c r="W104" s="529">
        <v>1</v>
      </c>
      <c r="X104" s="529">
        <v>0</v>
      </c>
      <c r="Y104" s="529">
        <v>4</v>
      </c>
      <c r="Z104" s="529">
        <v>0</v>
      </c>
      <c r="AA104" s="529">
        <v>13</v>
      </c>
      <c r="AB104" s="529">
        <v>0</v>
      </c>
      <c r="AC104" s="529">
        <v>22</v>
      </c>
      <c r="AD104" s="529">
        <v>260</v>
      </c>
      <c r="AE104" s="529">
        <v>0</v>
      </c>
      <c r="AF104" s="529">
        <v>308</v>
      </c>
      <c r="AG104" s="529">
        <v>216</v>
      </c>
      <c r="AH104" s="529">
        <v>16</v>
      </c>
      <c r="AI104" s="531">
        <v>14</v>
      </c>
      <c r="AJ104" s="515"/>
      <c r="AK104" s="241">
        <f t="shared" si="142"/>
        <v>61962</v>
      </c>
      <c r="AL104" s="241">
        <f t="shared" si="106"/>
        <v>54679</v>
      </c>
      <c r="AM104" s="241">
        <f t="shared" si="107"/>
        <v>38586.5</v>
      </c>
      <c r="AN104" s="241">
        <f t="shared" si="108"/>
        <v>34585.69</v>
      </c>
      <c r="AO104" s="241">
        <f t="shared" si="109"/>
        <v>44382.5</v>
      </c>
      <c r="AP104" s="241">
        <f t="shared" si="110"/>
        <v>40989.5</v>
      </c>
      <c r="AQ104" s="241">
        <f t="shared" si="111"/>
        <v>47232.5</v>
      </c>
      <c r="AR104" s="241">
        <f t="shared" si="112"/>
        <v>54781.99</v>
      </c>
      <c r="AS104" s="241">
        <f t="shared" si="113"/>
        <v>15745.318181818182</v>
      </c>
      <c r="AT104" s="241">
        <f t="shared" si="114"/>
        <v>28570.855123674904</v>
      </c>
      <c r="AU104" s="241">
        <f t="shared" si="115"/>
        <v>14943</v>
      </c>
      <c r="AV104" s="241">
        <f t="shared" si="116"/>
        <v>26269</v>
      </c>
      <c r="AW104" s="241">
        <f t="shared" si="117"/>
        <v>24909</v>
      </c>
      <c r="AX104" s="241">
        <f t="shared" si="118"/>
        <v>11621</v>
      </c>
      <c r="AY104" s="241">
        <f t="shared" si="119"/>
        <v>21056</v>
      </c>
      <c r="AZ104" s="241">
        <f t="shared" si="100"/>
        <v>16930</v>
      </c>
      <c r="BA104" s="241">
        <f t="shared" si="101"/>
        <v>52465</v>
      </c>
      <c r="BB104" s="241">
        <f t="shared" si="102"/>
        <v>28935</v>
      </c>
      <c r="BC104" s="241">
        <f t="shared" si="103"/>
        <v>63316</v>
      </c>
      <c r="BD104" s="241">
        <f t="shared" si="104"/>
        <v>40041.75</v>
      </c>
      <c r="BE104" s="241">
        <f t="shared" si="105"/>
        <v>32212</v>
      </c>
      <c r="BF104" s="241">
        <f t="shared" si="105"/>
        <v>27619</v>
      </c>
      <c r="BG104" s="241"/>
      <c r="BH104" s="241"/>
      <c r="BI104" s="324">
        <f t="shared" si="99"/>
        <v>2.9505714285714286</v>
      </c>
      <c r="BJ104" s="324">
        <f t="shared" si="120"/>
        <v>1</v>
      </c>
      <c r="BK104" s="324">
        <f t="shared" si="121"/>
        <v>1</v>
      </c>
      <c r="BL104" s="324">
        <f t="shared" si="122"/>
        <v>1</v>
      </c>
      <c r="BM104" s="324">
        <f t="shared" si="123"/>
        <v>1</v>
      </c>
      <c r="BN104" s="324">
        <f t="shared" si="124"/>
        <v>1</v>
      </c>
      <c r="BO104" s="324">
        <f t="shared" si="125"/>
        <v>1</v>
      </c>
      <c r="BP104" s="324">
        <f t="shared" si="126"/>
        <v>1</v>
      </c>
      <c r="BQ104" s="324">
        <f t="shared" si="127"/>
        <v>0.74977705627705626</v>
      </c>
      <c r="BR104" s="324">
        <f t="shared" si="128"/>
        <v>1</v>
      </c>
      <c r="BS104" s="324">
        <f t="shared" si="129"/>
        <v>0.71157142857142852</v>
      </c>
      <c r="BT104" s="324">
        <f t="shared" si="130"/>
        <v>1</v>
      </c>
      <c r="BU104" s="324">
        <f t="shared" si="131"/>
        <v>1</v>
      </c>
      <c r="BV104" s="324">
        <f t="shared" si="132"/>
        <v>0.55338095238095242</v>
      </c>
      <c r="BW104" s="324">
        <f t="shared" si="133"/>
        <v>1</v>
      </c>
      <c r="BX104" s="324">
        <f t="shared" si="134"/>
        <v>0.80619047619047624</v>
      </c>
      <c r="BY104" s="324">
        <f t="shared" si="135"/>
        <v>1</v>
      </c>
      <c r="BZ104" s="324">
        <f t="shared" si="136"/>
        <v>1</v>
      </c>
      <c r="CA104" s="324">
        <f t="shared" si="137"/>
        <v>1</v>
      </c>
      <c r="CB104" s="324">
        <f t="shared" si="138"/>
        <v>1</v>
      </c>
      <c r="CC104" s="324">
        <f t="shared" si="139"/>
        <v>1</v>
      </c>
      <c r="CD104" s="324">
        <f t="shared" si="140"/>
        <v>1</v>
      </c>
      <c r="CK104" s="527" t="s">
        <v>945</v>
      </c>
      <c r="CL104" s="530">
        <v>0</v>
      </c>
      <c r="CM104" s="529">
        <v>1</v>
      </c>
      <c r="CN104" s="529">
        <v>0</v>
      </c>
      <c r="CO104" s="529">
        <v>0</v>
      </c>
      <c r="CP104" s="529">
        <v>1</v>
      </c>
      <c r="CQ104" s="529">
        <v>0</v>
      </c>
      <c r="CR104" s="529">
        <v>0</v>
      </c>
      <c r="CS104" s="529">
        <v>0</v>
      </c>
      <c r="CT104" s="529">
        <v>2</v>
      </c>
      <c r="CU104" s="529">
        <v>0</v>
      </c>
      <c r="CV104" s="529">
        <v>9</v>
      </c>
      <c r="CW104" s="529">
        <v>0</v>
      </c>
      <c r="CX104" s="529">
        <v>0</v>
      </c>
      <c r="CY104" s="529">
        <v>3</v>
      </c>
      <c r="CZ104" s="529">
        <v>0</v>
      </c>
      <c r="DA104" s="529">
        <v>3</v>
      </c>
      <c r="DB104" s="529">
        <v>35</v>
      </c>
      <c r="DC104" s="531">
        <v>0</v>
      </c>
      <c r="DD104" s="323"/>
      <c r="DE104" s="137">
        <v>41946</v>
      </c>
      <c r="DF104" s="241">
        <f t="shared" si="141"/>
        <v>2953.66</v>
      </c>
      <c r="DG104" s="241">
        <f t="shared" si="143"/>
        <v>1567.5</v>
      </c>
      <c r="DH104" s="241">
        <f t="shared" si="144"/>
        <v>9373.5</v>
      </c>
      <c r="DI104" s="241">
        <f t="shared" si="145"/>
        <v>5203.5</v>
      </c>
      <c r="DJ104" s="241">
        <f t="shared" si="146"/>
        <v>1803.5</v>
      </c>
      <c r="DK104" s="241">
        <f t="shared" si="147"/>
        <v>6076.681818181818</v>
      </c>
      <c r="DL104" s="241">
        <f t="shared" si="148"/>
        <v>661.5</v>
      </c>
      <c r="DM104" s="241">
        <f t="shared" si="149"/>
        <v>2132</v>
      </c>
      <c r="DN104" s="241">
        <f t="shared" si="150"/>
        <v>708</v>
      </c>
      <c r="DO104" s="241">
        <f t="shared" si="151"/>
        <v>1367</v>
      </c>
      <c r="DP104" s="241">
        <f t="shared" si="152"/>
        <v>3830</v>
      </c>
      <c r="DQ104" s="241">
        <f t="shared" si="153"/>
        <v>924</v>
      </c>
      <c r="DR104" s="241">
        <f t="shared" si="154"/>
        <v>2032</v>
      </c>
      <c r="DS104" s="241">
        <f t="shared" si="155"/>
        <v>900</v>
      </c>
    </row>
    <row r="105" spans="1:123" x14ac:dyDescent="0.2">
      <c r="A105" s="585" t="s">
        <v>946</v>
      </c>
      <c r="B105" s="586">
        <v>15</v>
      </c>
      <c r="C105" s="597">
        <v>3</v>
      </c>
      <c r="D105" s="597">
        <v>4</v>
      </c>
      <c r="E105" s="597">
        <v>3</v>
      </c>
      <c r="F105" s="597">
        <v>1</v>
      </c>
      <c r="G105" s="597">
        <v>0</v>
      </c>
      <c r="H105" s="597">
        <v>4</v>
      </c>
      <c r="I105" s="597">
        <v>0</v>
      </c>
      <c r="J105" s="587">
        <v>0</v>
      </c>
      <c r="K105" s="502"/>
      <c r="L105" s="502"/>
      <c r="M105" s="527" t="s">
        <v>946</v>
      </c>
      <c r="N105" s="530">
        <v>0</v>
      </c>
      <c r="O105" s="529">
        <v>0</v>
      </c>
      <c r="P105" s="529">
        <v>5</v>
      </c>
      <c r="Q105" s="529">
        <v>8</v>
      </c>
      <c r="R105" s="529">
        <v>1</v>
      </c>
      <c r="S105" s="529">
        <v>38.69</v>
      </c>
      <c r="T105" s="529">
        <v>0</v>
      </c>
      <c r="U105" s="529">
        <v>3</v>
      </c>
      <c r="V105" s="529">
        <v>0</v>
      </c>
      <c r="W105" s="529">
        <v>0</v>
      </c>
      <c r="X105" s="529">
        <v>1</v>
      </c>
      <c r="Y105" s="529">
        <v>0</v>
      </c>
      <c r="Z105" s="529">
        <v>9</v>
      </c>
      <c r="AA105" s="529">
        <v>11</v>
      </c>
      <c r="AB105" s="529">
        <v>4</v>
      </c>
      <c r="AC105" s="529">
        <v>7</v>
      </c>
      <c r="AD105" s="529">
        <v>234</v>
      </c>
      <c r="AE105" s="529">
        <v>0</v>
      </c>
      <c r="AF105" s="529">
        <v>367</v>
      </c>
      <c r="AG105" s="529">
        <v>89</v>
      </c>
      <c r="AH105" s="529">
        <v>15</v>
      </c>
      <c r="AI105" s="531">
        <v>21</v>
      </c>
      <c r="AJ105" s="515"/>
      <c r="AK105" s="241">
        <f t="shared" si="142"/>
        <v>61962</v>
      </c>
      <c r="AL105" s="241">
        <f t="shared" si="106"/>
        <v>54679</v>
      </c>
      <c r="AM105" s="241">
        <f t="shared" si="107"/>
        <v>38591.5</v>
      </c>
      <c r="AN105" s="241">
        <f t="shared" si="108"/>
        <v>34593.69</v>
      </c>
      <c r="AO105" s="241">
        <f t="shared" si="109"/>
        <v>44383.5</v>
      </c>
      <c r="AP105" s="241">
        <f t="shared" si="110"/>
        <v>41028.19</v>
      </c>
      <c r="AQ105" s="241">
        <f t="shared" si="111"/>
        <v>47232.5</v>
      </c>
      <c r="AR105" s="241">
        <f t="shared" si="112"/>
        <v>54784.99</v>
      </c>
      <c r="AS105" s="241">
        <f t="shared" si="113"/>
        <v>15745.318181818182</v>
      </c>
      <c r="AT105" s="241">
        <f t="shared" si="114"/>
        <v>28570.855123674904</v>
      </c>
      <c r="AU105" s="241">
        <f t="shared" si="115"/>
        <v>14944</v>
      </c>
      <c r="AV105" s="241">
        <f t="shared" si="116"/>
        <v>26269</v>
      </c>
      <c r="AW105" s="241">
        <f t="shared" si="117"/>
        <v>24918</v>
      </c>
      <c r="AX105" s="241">
        <f t="shared" si="118"/>
        <v>11632</v>
      </c>
      <c r="AY105" s="241">
        <f t="shared" si="119"/>
        <v>21060</v>
      </c>
      <c r="AZ105" s="241">
        <f t="shared" si="100"/>
        <v>16937</v>
      </c>
      <c r="BA105" s="241">
        <f t="shared" si="101"/>
        <v>52699</v>
      </c>
      <c r="BB105" s="241">
        <f t="shared" si="102"/>
        <v>28935</v>
      </c>
      <c r="BC105" s="241">
        <f t="shared" si="103"/>
        <v>63683</v>
      </c>
      <c r="BD105" s="241">
        <f t="shared" si="104"/>
        <v>40130.75</v>
      </c>
      <c r="BE105" s="241">
        <f t="shared" si="105"/>
        <v>32227</v>
      </c>
      <c r="BF105" s="241">
        <f t="shared" si="105"/>
        <v>27640</v>
      </c>
      <c r="BG105" s="241"/>
      <c r="BH105" s="241"/>
      <c r="BI105" s="324">
        <f t="shared" ref="BI105:BI131" si="156">AK105/BJ$5</f>
        <v>2.9505714285714286</v>
      </c>
      <c r="BJ105" s="324">
        <f t="shared" si="120"/>
        <v>1</v>
      </c>
      <c r="BK105" s="324">
        <f t="shared" si="121"/>
        <v>1</v>
      </c>
      <c r="BL105" s="324">
        <f t="shared" si="122"/>
        <v>1</v>
      </c>
      <c r="BM105" s="324">
        <f t="shared" si="123"/>
        <v>1</v>
      </c>
      <c r="BN105" s="324">
        <f t="shared" si="124"/>
        <v>1</v>
      </c>
      <c r="BO105" s="324">
        <f t="shared" si="125"/>
        <v>1</v>
      </c>
      <c r="BP105" s="324">
        <f t="shared" si="126"/>
        <v>1</v>
      </c>
      <c r="BQ105" s="324">
        <f t="shared" si="127"/>
        <v>0.74977705627705626</v>
      </c>
      <c r="BR105" s="324">
        <f t="shared" si="128"/>
        <v>1</v>
      </c>
      <c r="BS105" s="324">
        <f t="shared" si="129"/>
        <v>0.7116190476190476</v>
      </c>
      <c r="BT105" s="324">
        <f t="shared" si="130"/>
        <v>1</v>
      </c>
      <c r="BU105" s="324">
        <f t="shared" si="131"/>
        <v>1</v>
      </c>
      <c r="BV105" s="324">
        <f t="shared" si="132"/>
        <v>0.5539047619047619</v>
      </c>
      <c r="BW105" s="324">
        <f t="shared" si="133"/>
        <v>1</v>
      </c>
      <c r="BX105" s="324">
        <f t="shared" si="134"/>
        <v>0.80652380952380953</v>
      </c>
      <c r="BY105" s="324">
        <f t="shared" si="135"/>
        <v>1</v>
      </c>
      <c r="BZ105" s="324">
        <f t="shared" si="136"/>
        <v>1</v>
      </c>
      <c r="CA105" s="324">
        <f t="shared" si="137"/>
        <v>1</v>
      </c>
      <c r="CB105" s="324">
        <f t="shared" si="138"/>
        <v>1</v>
      </c>
      <c r="CC105" s="324">
        <f t="shared" si="139"/>
        <v>1</v>
      </c>
      <c r="CD105" s="324">
        <f t="shared" si="140"/>
        <v>1</v>
      </c>
      <c r="CK105" s="527" t="s">
        <v>946</v>
      </c>
      <c r="CL105" s="530">
        <v>2</v>
      </c>
      <c r="CM105" s="529">
        <v>0</v>
      </c>
      <c r="CN105" s="529">
        <v>6.65</v>
      </c>
      <c r="CO105" s="529">
        <v>0</v>
      </c>
      <c r="CP105" s="529">
        <v>1</v>
      </c>
      <c r="CQ105" s="529">
        <v>0</v>
      </c>
      <c r="CR105" s="529">
        <v>0</v>
      </c>
      <c r="CS105" s="529">
        <v>0</v>
      </c>
      <c r="CT105" s="529">
        <v>0</v>
      </c>
      <c r="CU105" s="529">
        <v>1</v>
      </c>
      <c r="CV105" s="529">
        <v>5</v>
      </c>
      <c r="CW105" s="529">
        <v>0</v>
      </c>
      <c r="CX105" s="529">
        <v>1</v>
      </c>
      <c r="CY105" s="529">
        <v>9</v>
      </c>
      <c r="CZ105" s="529">
        <v>0</v>
      </c>
      <c r="DA105" s="529">
        <v>8</v>
      </c>
      <c r="DB105" s="529">
        <v>24</v>
      </c>
      <c r="DC105" s="531">
        <v>1</v>
      </c>
      <c r="DD105" s="323"/>
      <c r="DE105" s="137">
        <v>41947</v>
      </c>
      <c r="DF105" s="241">
        <f t="shared" si="141"/>
        <v>2955.66</v>
      </c>
      <c r="DG105" s="241">
        <f t="shared" si="143"/>
        <v>1567.5</v>
      </c>
      <c r="DH105" s="241">
        <f t="shared" si="144"/>
        <v>9380.15</v>
      </c>
      <c r="DI105" s="241">
        <f t="shared" si="145"/>
        <v>5203.5</v>
      </c>
      <c r="DJ105" s="241">
        <f t="shared" si="146"/>
        <v>1804.5</v>
      </c>
      <c r="DK105" s="241">
        <f t="shared" si="147"/>
        <v>6076.681818181818</v>
      </c>
      <c r="DL105" s="241">
        <f t="shared" si="148"/>
        <v>661.5</v>
      </c>
      <c r="DM105" s="241">
        <f t="shared" si="149"/>
        <v>2132</v>
      </c>
      <c r="DN105" s="241">
        <f t="shared" si="150"/>
        <v>708</v>
      </c>
      <c r="DO105" s="241">
        <f t="shared" si="151"/>
        <v>1368</v>
      </c>
      <c r="DP105" s="241">
        <f t="shared" si="152"/>
        <v>3835</v>
      </c>
      <c r="DQ105" s="241">
        <f t="shared" si="153"/>
        <v>924</v>
      </c>
      <c r="DR105" s="241">
        <f t="shared" si="154"/>
        <v>2033</v>
      </c>
      <c r="DS105" s="241">
        <f t="shared" si="155"/>
        <v>909</v>
      </c>
    </row>
    <row r="106" spans="1:123" x14ac:dyDescent="0.2">
      <c r="A106" s="585" t="s">
        <v>947</v>
      </c>
      <c r="B106" s="586">
        <v>6</v>
      </c>
      <c r="C106" s="597">
        <v>1</v>
      </c>
      <c r="D106" s="597">
        <v>17</v>
      </c>
      <c r="E106" s="597">
        <v>1</v>
      </c>
      <c r="F106" s="597">
        <v>0</v>
      </c>
      <c r="G106" s="597">
        <v>0</v>
      </c>
      <c r="H106" s="597">
        <v>5</v>
      </c>
      <c r="I106" s="597">
        <v>0</v>
      </c>
      <c r="J106" s="587">
        <v>0</v>
      </c>
      <c r="K106" s="502"/>
      <c r="L106" s="502"/>
      <c r="M106" s="527" t="s">
        <v>947</v>
      </c>
      <c r="N106" s="530">
        <v>0</v>
      </c>
      <c r="O106" s="529">
        <v>0</v>
      </c>
      <c r="P106" s="529">
        <v>0</v>
      </c>
      <c r="Q106" s="529">
        <v>3</v>
      </c>
      <c r="R106" s="529">
        <v>0</v>
      </c>
      <c r="S106" s="529">
        <v>69.430000000000007</v>
      </c>
      <c r="T106" s="529">
        <v>0</v>
      </c>
      <c r="U106" s="529">
        <v>5</v>
      </c>
      <c r="V106" s="529">
        <v>0</v>
      </c>
      <c r="W106" s="529">
        <v>0</v>
      </c>
      <c r="X106" s="529">
        <v>0</v>
      </c>
      <c r="Y106" s="529">
        <v>0</v>
      </c>
      <c r="Z106" s="529">
        <v>18</v>
      </c>
      <c r="AA106" s="529">
        <v>10</v>
      </c>
      <c r="AB106" s="529">
        <v>4</v>
      </c>
      <c r="AC106" s="529">
        <v>5</v>
      </c>
      <c r="AD106" s="529">
        <v>74</v>
      </c>
      <c r="AE106" s="529">
        <v>0</v>
      </c>
      <c r="AF106" s="529">
        <v>466</v>
      </c>
      <c r="AG106" s="529">
        <v>71</v>
      </c>
      <c r="AH106" s="529">
        <v>26</v>
      </c>
      <c r="AI106" s="531">
        <v>15</v>
      </c>
      <c r="AJ106" s="515"/>
      <c r="AK106" s="241">
        <f t="shared" si="142"/>
        <v>61962</v>
      </c>
      <c r="AL106" s="241">
        <f t="shared" si="106"/>
        <v>54679</v>
      </c>
      <c r="AM106" s="241">
        <f t="shared" si="107"/>
        <v>38591.5</v>
      </c>
      <c r="AN106" s="241">
        <f t="shared" si="108"/>
        <v>34596.69</v>
      </c>
      <c r="AO106" s="241">
        <f t="shared" si="109"/>
        <v>44383.5</v>
      </c>
      <c r="AP106" s="241">
        <f t="shared" si="110"/>
        <v>41097.620000000003</v>
      </c>
      <c r="AQ106" s="241">
        <f t="shared" si="111"/>
        <v>47232.5</v>
      </c>
      <c r="AR106" s="241">
        <f t="shared" si="112"/>
        <v>54789.99</v>
      </c>
      <c r="AS106" s="241">
        <f t="shared" si="113"/>
        <v>15745.318181818182</v>
      </c>
      <c r="AT106" s="241">
        <f t="shared" si="114"/>
        <v>28570.855123674904</v>
      </c>
      <c r="AU106" s="241">
        <f t="shared" si="115"/>
        <v>14944</v>
      </c>
      <c r="AV106" s="241">
        <f t="shared" si="116"/>
        <v>26269</v>
      </c>
      <c r="AW106" s="241">
        <f t="shared" si="117"/>
        <v>24936</v>
      </c>
      <c r="AX106" s="241">
        <f t="shared" si="118"/>
        <v>11642</v>
      </c>
      <c r="AY106" s="241">
        <f t="shared" si="119"/>
        <v>21064</v>
      </c>
      <c r="AZ106" s="241">
        <f t="shared" si="100"/>
        <v>16942</v>
      </c>
      <c r="BA106" s="241">
        <f t="shared" si="101"/>
        <v>52773</v>
      </c>
      <c r="BB106" s="241">
        <f t="shared" si="102"/>
        <v>28935</v>
      </c>
      <c r="BC106" s="241">
        <f t="shared" si="103"/>
        <v>64149</v>
      </c>
      <c r="BD106" s="241">
        <f t="shared" si="104"/>
        <v>40201.75</v>
      </c>
      <c r="BE106" s="241">
        <f t="shared" si="105"/>
        <v>32253</v>
      </c>
      <c r="BF106" s="241">
        <f t="shared" si="105"/>
        <v>27655</v>
      </c>
      <c r="BG106" s="241"/>
      <c r="BH106" s="241"/>
      <c r="BI106" s="324">
        <f t="shared" si="156"/>
        <v>2.9505714285714286</v>
      </c>
      <c r="BJ106" s="324">
        <f t="shared" si="120"/>
        <v>1</v>
      </c>
      <c r="BK106" s="324">
        <f t="shared" si="121"/>
        <v>1</v>
      </c>
      <c r="BL106" s="324">
        <f t="shared" si="122"/>
        <v>1</v>
      </c>
      <c r="BM106" s="324">
        <f t="shared" si="123"/>
        <v>1</v>
      </c>
      <c r="BN106" s="324">
        <f t="shared" si="124"/>
        <v>1</v>
      </c>
      <c r="BO106" s="324">
        <f t="shared" si="125"/>
        <v>1</v>
      </c>
      <c r="BP106" s="324">
        <f t="shared" si="126"/>
        <v>1</v>
      </c>
      <c r="BQ106" s="324">
        <f t="shared" si="127"/>
        <v>0.74977705627705626</v>
      </c>
      <c r="BR106" s="324">
        <f t="shared" si="128"/>
        <v>1</v>
      </c>
      <c r="BS106" s="324">
        <f t="shared" si="129"/>
        <v>0.7116190476190476</v>
      </c>
      <c r="BT106" s="324">
        <f t="shared" si="130"/>
        <v>1</v>
      </c>
      <c r="BU106" s="324">
        <f t="shared" si="131"/>
        <v>1</v>
      </c>
      <c r="BV106" s="324">
        <f t="shared" si="132"/>
        <v>0.55438095238095242</v>
      </c>
      <c r="BW106" s="324">
        <f t="shared" si="133"/>
        <v>1</v>
      </c>
      <c r="BX106" s="324">
        <f t="shared" si="134"/>
        <v>0.80676190476190479</v>
      </c>
      <c r="BY106" s="324">
        <f t="shared" si="135"/>
        <v>1</v>
      </c>
      <c r="BZ106" s="324">
        <f t="shared" si="136"/>
        <v>1</v>
      </c>
      <c r="CA106" s="324">
        <f t="shared" si="137"/>
        <v>1</v>
      </c>
      <c r="CB106" s="324">
        <f t="shared" si="138"/>
        <v>1</v>
      </c>
      <c r="CC106" s="324">
        <f t="shared" si="139"/>
        <v>1</v>
      </c>
      <c r="CD106" s="324">
        <f t="shared" si="140"/>
        <v>1</v>
      </c>
      <c r="CK106" s="527" t="s">
        <v>947</v>
      </c>
      <c r="CL106" s="530">
        <v>1</v>
      </c>
      <c r="CM106" s="529">
        <v>0</v>
      </c>
      <c r="CN106" s="529">
        <v>13.35</v>
      </c>
      <c r="CO106" s="529">
        <v>0</v>
      </c>
      <c r="CP106" s="529">
        <v>1</v>
      </c>
      <c r="CQ106" s="529">
        <v>0</v>
      </c>
      <c r="CR106" s="529">
        <v>0</v>
      </c>
      <c r="CS106" s="529">
        <v>1</v>
      </c>
      <c r="CT106" s="529">
        <v>0</v>
      </c>
      <c r="CU106" s="529">
        <v>1</v>
      </c>
      <c r="CV106" s="529">
        <v>4</v>
      </c>
      <c r="CW106" s="529">
        <v>0</v>
      </c>
      <c r="CX106" s="529">
        <v>0</v>
      </c>
      <c r="CY106" s="529">
        <v>2</v>
      </c>
      <c r="CZ106" s="529">
        <v>1</v>
      </c>
      <c r="DA106" s="529">
        <v>10</v>
      </c>
      <c r="DB106" s="529">
        <v>1</v>
      </c>
      <c r="DC106" s="531">
        <v>0</v>
      </c>
      <c r="DD106" s="323"/>
      <c r="DE106" s="137">
        <v>41948</v>
      </c>
      <c r="DF106" s="241">
        <f t="shared" si="141"/>
        <v>2956.66</v>
      </c>
      <c r="DG106" s="241">
        <f t="shared" si="143"/>
        <v>1567.5</v>
      </c>
      <c r="DH106" s="241">
        <f t="shared" si="144"/>
        <v>9393.5</v>
      </c>
      <c r="DI106" s="241">
        <f t="shared" si="145"/>
        <v>5203.5</v>
      </c>
      <c r="DJ106" s="241">
        <f t="shared" si="146"/>
        <v>1805.5</v>
      </c>
      <c r="DK106" s="241">
        <f t="shared" si="147"/>
        <v>6076.681818181818</v>
      </c>
      <c r="DL106" s="241">
        <f t="shared" si="148"/>
        <v>661.5</v>
      </c>
      <c r="DM106" s="241">
        <f t="shared" si="149"/>
        <v>2133</v>
      </c>
      <c r="DN106" s="241">
        <f t="shared" si="150"/>
        <v>708</v>
      </c>
      <c r="DO106" s="241">
        <f t="shared" si="151"/>
        <v>1369</v>
      </c>
      <c r="DP106" s="241">
        <f t="shared" si="152"/>
        <v>3839</v>
      </c>
      <c r="DQ106" s="241">
        <f t="shared" si="153"/>
        <v>924</v>
      </c>
      <c r="DR106" s="241">
        <f t="shared" si="154"/>
        <v>2033</v>
      </c>
      <c r="DS106" s="241">
        <f t="shared" si="155"/>
        <v>911</v>
      </c>
    </row>
    <row r="107" spans="1:123" x14ac:dyDescent="0.2">
      <c r="A107" s="585" t="s">
        <v>948</v>
      </c>
      <c r="B107" s="586">
        <v>2</v>
      </c>
      <c r="C107" s="597">
        <v>0</v>
      </c>
      <c r="D107" s="597">
        <v>5</v>
      </c>
      <c r="E107" s="597">
        <v>0</v>
      </c>
      <c r="F107" s="597">
        <v>2</v>
      </c>
      <c r="G107" s="597">
        <v>0</v>
      </c>
      <c r="H107" s="597">
        <v>7</v>
      </c>
      <c r="I107" s="597">
        <v>0</v>
      </c>
      <c r="J107" s="587">
        <v>0</v>
      </c>
      <c r="K107" s="502"/>
      <c r="L107" s="502"/>
      <c r="M107" s="527" t="s">
        <v>948</v>
      </c>
      <c r="N107" s="530">
        <v>0</v>
      </c>
      <c r="O107" s="529">
        <v>0</v>
      </c>
      <c r="P107" s="529">
        <v>0</v>
      </c>
      <c r="Q107" s="529">
        <v>4</v>
      </c>
      <c r="R107" s="529">
        <v>0</v>
      </c>
      <c r="S107" s="529">
        <v>100.13</v>
      </c>
      <c r="T107" s="529">
        <v>0</v>
      </c>
      <c r="U107" s="529">
        <v>0</v>
      </c>
      <c r="V107" s="529">
        <v>0</v>
      </c>
      <c r="W107" s="529">
        <v>0</v>
      </c>
      <c r="X107" s="529">
        <v>0</v>
      </c>
      <c r="Y107" s="529">
        <v>0</v>
      </c>
      <c r="Z107" s="529">
        <v>6</v>
      </c>
      <c r="AA107" s="529">
        <v>0</v>
      </c>
      <c r="AB107" s="529">
        <v>7</v>
      </c>
      <c r="AC107" s="529">
        <v>2</v>
      </c>
      <c r="AD107" s="529">
        <v>0</v>
      </c>
      <c r="AE107" s="529">
        <v>0</v>
      </c>
      <c r="AF107" s="529">
        <v>341</v>
      </c>
      <c r="AG107" s="529">
        <v>26</v>
      </c>
      <c r="AH107" s="529">
        <v>79</v>
      </c>
      <c r="AI107" s="531">
        <v>12</v>
      </c>
      <c r="AJ107" s="515"/>
      <c r="AK107" s="241">
        <f t="shared" si="142"/>
        <v>61962</v>
      </c>
      <c r="AL107" s="241">
        <f t="shared" si="106"/>
        <v>54679</v>
      </c>
      <c r="AM107" s="241">
        <f t="shared" si="107"/>
        <v>38591.5</v>
      </c>
      <c r="AN107" s="241">
        <f t="shared" si="108"/>
        <v>34600.69</v>
      </c>
      <c r="AO107" s="241">
        <f t="shared" si="109"/>
        <v>44383.5</v>
      </c>
      <c r="AP107" s="241">
        <f t="shared" si="110"/>
        <v>41197.75</v>
      </c>
      <c r="AQ107" s="241">
        <f t="shared" si="111"/>
        <v>47232.5</v>
      </c>
      <c r="AR107" s="241">
        <f t="shared" si="112"/>
        <v>54789.99</v>
      </c>
      <c r="AS107" s="241">
        <f t="shared" si="113"/>
        <v>15745.318181818182</v>
      </c>
      <c r="AT107" s="241">
        <f t="shared" si="114"/>
        <v>28570.855123674904</v>
      </c>
      <c r="AU107" s="241">
        <f t="shared" si="115"/>
        <v>14944</v>
      </c>
      <c r="AV107" s="241">
        <f t="shared" si="116"/>
        <v>26269</v>
      </c>
      <c r="AW107" s="241">
        <f t="shared" si="117"/>
        <v>24942</v>
      </c>
      <c r="AX107" s="241">
        <f t="shared" si="118"/>
        <v>11642</v>
      </c>
      <c r="AY107" s="241">
        <f t="shared" si="119"/>
        <v>21071</v>
      </c>
      <c r="AZ107" s="241">
        <f t="shared" si="100"/>
        <v>16944</v>
      </c>
      <c r="BA107" s="241">
        <f t="shared" si="101"/>
        <v>52773</v>
      </c>
      <c r="BB107" s="241">
        <f t="shared" si="102"/>
        <v>28935</v>
      </c>
      <c r="BC107" s="241">
        <f t="shared" si="103"/>
        <v>64490</v>
      </c>
      <c r="BD107" s="241">
        <f t="shared" si="104"/>
        <v>40227.75</v>
      </c>
      <c r="BE107" s="241">
        <f t="shared" si="105"/>
        <v>32332</v>
      </c>
      <c r="BF107" s="241">
        <f t="shared" si="105"/>
        <v>27667</v>
      </c>
      <c r="BG107" s="241"/>
      <c r="BH107" s="241"/>
      <c r="BI107" s="324">
        <f t="shared" si="156"/>
        <v>2.9505714285714286</v>
      </c>
      <c r="BJ107" s="324">
        <f t="shared" ref="BJ107:BJ131" si="157">IF(AL107/$BK$5&gt;1,1,AL107/$BK$5)</f>
        <v>1</v>
      </c>
      <c r="BK107" s="324">
        <f t="shared" ref="BK107:BK131" si="158">IF(AM107/$BK$5&gt;1,1,AM107/$BK$5)</f>
        <v>1</v>
      </c>
      <c r="BL107" s="324">
        <f t="shared" ref="BL107:BL131" si="159">IF(AN107/$BK$5&gt;1,1,AN107/$BK$5)</f>
        <v>1</v>
      </c>
      <c r="BM107" s="324">
        <f t="shared" ref="BM107:BM131" si="160">IF(AO107/$BK$5&gt;1,1,AO107/$BK$5)</f>
        <v>1</v>
      </c>
      <c r="BN107" s="324">
        <f t="shared" ref="BN107:BN131" si="161">IF(AP107/$BK$5&gt;1,1,AP107/$BK$5)</f>
        <v>1</v>
      </c>
      <c r="BO107" s="324">
        <f t="shared" ref="BO107:BO131" si="162">IF(AQ107/$BK$5&gt;1,1,AQ107/$BK$5)</f>
        <v>1</v>
      </c>
      <c r="BP107" s="324">
        <f t="shared" ref="BP107:BP131" si="163">IF(AR107/$BK$5&gt;1,1,AR107/$BK$5)</f>
        <v>1</v>
      </c>
      <c r="BQ107" s="324">
        <f t="shared" ref="BQ107:BQ131" si="164">IF(AS107/$BK$5&gt;1,1,AS107/$BK$5)</f>
        <v>0.74977705627705626</v>
      </c>
      <c r="BR107" s="324">
        <f t="shared" ref="BR107:BR131" si="165">IF(AT107/$BK$5&gt;1,1,AT107/$BK$5)</f>
        <v>1</v>
      </c>
      <c r="BS107" s="324">
        <f t="shared" ref="BS107:BS131" si="166">IF(AU107/$BK$5&gt;1,1,AU107/$BK$5)</f>
        <v>0.7116190476190476</v>
      </c>
      <c r="BT107" s="324">
        <f t="shared" ref="BT107:BT131" si="167">IF(AV107/$BK$5&gt;1,1,AV107/$BK$5)</f>
        <v>1</v>
      </c>
      <c r="BU107" s="324">
        <f t="shared" ref="BU107:BU131" si="168">IF(AW107/$BK$5&gt;1,1,AW107/$BK$5)</f>
        <v>1</v>
      </c>
      <c r="BV107" s="324">
        <f t="shared" ref="BV107:BV131" si="169">IF(AX107/$BK$5&gt;1,1,AX107/$BK$5)</f>
        <v>0.55438095238095242</v>
      </c>
      <c r="BW107" s="324">
        <f t="shared" ref="BW107:BW131" si="170">IF(AY107/$BK$5&gt;1,1,AY107/$BK$5)</f>
        <v>1</v>
      </c>
      <c r="BX107" s="324">
        <f t="shared" ref="BX107:BX131" si="171">IF(AZ107/$BK$5&gt;1,1,AZ107/$BK$5)</f>
        <v>0.80685714285714283</v>
      </c>
      <c r="BY107" s="324">
        <f t="shared" ref="BY107:BY131" si="172">IF(BA107/$BK$5&gt;1,1,BA107/$BK$5)</f>
        <v>1</v>
      </c>
      <c r="BZ107" s="324">
        <f t="shared" ref="BZ107:BZ131" si="173">IF(BB107/$BK$5&gt;1,1,BB107/$BK$5)</f>
        <v>1</v>
      </c>
      <c r="CA107" s="324">
        <f t="shared" ref="CA107:CA131" si="174">IF(BC107/$BK$5&gt;1,1,BC107/$BK$5)</f>
        <v>1</v>
      </c>
      <c r="CB107" s="324">
        <f t="shared" ref="CB107:CB131" si="175">IF(BD107/$BK$5&gt;1,1,BD107/$BK$5)</f>
        <v>1</v>
      </c>
      <c r="CC107" s="324">
        <f t="shared" ref="CC107:CC131" si="176">IF(BE107/$BK$5&gt;1,1,BE107/$BK$5)</f>
        <v>1</v>
      </c>
      <c r="CD107" s="324">
        <f t="shared" si="140"/>
        <v>1</v>
      </c>
      <c r="CK107" s="527" t="s">
        <v>948</v>
      </c>
      <c r="CL107" s="530">
        <v>1</v>
      </c>
      <c r="CM107" s="529">
        <v>0</v>
      </c>
      <c r="CN107" s="529">
        <v>20</v>
      </c>
      <c r="CO107" s="529">
        <v>0</v>
      </c>
      <c r="CP107" s="529">
        <v>0</v>
      </c>
      <c r="CQ107" s="529">
        <v>0</v>
      </c>
      <c r="CR107" s="529">
        <v>0</v>
      </c>
      <c r="CS107" s="529">
        <v>0</v>
      </c>
      <c r="CT107" s="529">
        <v>0</v>
      </c>
      <c r="CU107" s="529">
        <v>0</v>
      </c>
      <c r="CV107" s="529">
        <v>0</v>
      </c>
      <c r="CW107" s="529">
        <v>1</v>
      </c>
      <c r="CX107" s="529">
        <v>0</v>
      </c>
      <c r="CY107" s="529">
        <v>0</v>
      </c>
      <c r="CZ107" s="529">
        <v>0</v>
      </c>
      <c r="DA107" s="529">
        <v>28</v>
      </c>
      <c r="DB107" s="529">
        <v>0</v>
      </c>
      <c r="DC107" s="531">
        <v>1</v>
      </c>
      <c r="DD107" s="323"/>
      <c r="DE107" s="137">
        <v>41949</v>
      </c>
      <c r="DF107" s="241">
        <f t="shared" si="141"/>
        <v>2957.66</v>
      </c>
      <c r="DG107" s="241">
        <f t="shared" si="143"/>
        <v>1567.5</v>
      </c>
      <c r="DH107" s="241">
        <f t="shared" si="144"/>
        <v>9413.5</v>
      </c>
      <c r="DI107" s="241">
        <f t="shared" si="145"/>
        <v>5203.5</v>
      </c>
      <c r="DJ107" s="241">
        <f t="shared" si="146"/>
        <v>1805.5</v>
      </c>
      <c r="DK107" s="241">
        <f t="shared" si="147"/>
        <v>6076.681818181818</v>
      </c>
      <c r="DL107" s="241">
        <f t="shared" si="148"/>
        <v>661.5</v>
      </c>
      <c r="DM107" s="241">
        <f t="shared" si="149"/>
        <v>2133</v>
      </c>
      <c r="DN107" s="241">
        <f t="shared" si="150"/>
        <v>708</v>
      </c>
      <c r="DO107" s="241">
        <f t="shared" si="151"/>
        <v>1369</v>
      </c>
      <c r="DP107" s="241">
        <f t="shared" si="152"/>
        <v>3839</v>
      </c>
      <c r="DQ107" s="241">
        <f t="shared" si="153"/>
        <v>925</v>
      </c>
      <c r="DR107" s="241">
        <f t="shared" si="154"/>
        <v>2033</v>
      </c>
      <c r="DS107" s="241">
        <f t="shared" si="155"/>
        <v>911</v>
      </c>
    </row>
    <row r="108" spans="1:123" x14ac:dyDescent="0.2">
      <c r="A108" s="585" t="s">
        <v>949</v>
      </c>
      <c r="B108" s="586">
        <v>1</v>
      </c>
      <c r="C108" s="597">
        <v>2</v>
      </c>
      <c r="D108" s="597">
        <v>14</v>
      </c>
      <c r="E108" s="597">
        <v>2</v>
      </c>
      <c r="F108" s="597">
        <v>1</v>
      </c>
      <c r="G108" s="597">
        <v>0</v>
      </c>
      <c r="H108" s="597">
        <v>3</v>
      </c>
      <c r="I108" s="597">
        <v>2</v>
      </c>
      <c r="J108" s="587">
        <v>0</v>
      </c>
      <c r="K108" s="502"/>
      <c r="L108" s="502"/>
      <c r="M108" s="527" t="s">
        <v>949</v>
      </c>
      <c r="N108" s="530">
        <v>0</v>
      </c>
      <c r="O108" s="529">
        <v>0</v>
      </c>
      <c r="P108" s="529">
        <v>0</v>
      </c>
      <c r="Q108" s="529">
        <v>0</v>
      </c>
      <c r="R108" s="529">
        <v>1</v>
      </c>
      <c r="S108" s="529">
        <v>84.45</v>
      </c>
      <c r="T108" s="529">
        <v>0</v>
      </c>
      <c r="U108" s="529">
        <v>0</v>
      </c>
      <c r="V108" s="529">
        <v>0</v>
      </c>
      <c r="W108" s="529">
        <v>1</v>
      </c>
      <c r="X108" s="529">
        <v>0</v>
      </c>
      <c r="Y108" s="529">
        <v>0</v>
      </c>
      <c r="Z108" s="529">
        <v>0</v>
      </c>
      <c r="AA108" s="529">
        <v>0</v>
      </c>
      <c r="AB108" s="529">
        <v>5</v>
      </c>
      <c r="AC108" s="529">
        <v>5</v>
      </c>
      <c r="AD108" s="529">
        <v>0</v>
      </c>
      <c r="AE108" s="529">
        <v>0</v>
      </c>
      <c r="AF108" s="529">
        <v>98</v>
      </c>
      <c r="AG108" s="529">
        <v>0</v>
      </c>
      <c r="AH108" s="529">
        <v>88</v>
      </c>
      <c r="AI108" s="531">
        <v>16</v>
      </c>
      <c r="AJ108" s="515"/>
      <c r="AK108" s="241">
        <f t="shared" si="142"/>
        <v>61962</v>
      </c>
      <c r="AL108" s="241">
        <f t="shared" si="106"/>
        <v>54679</v>
      </c>
      <c r="AM108" s="241">
        <f t="shared" si="107"/>
        <v>38591.5</v>
      </c>
      <c r="AN108" s="241">
        <f t="shared" si="108"/>
        <v>34600.69</v>
      </c>
      <c r="AO108" s="241">
        <f t="shared" si="109"/>
        <v>44384.5</v>
      </c>
      <c r="AP108" s="241">
        <f t="shared" si="110"/>
        <v>41282.199999999997</v>
      </c>
      <c r="AQ108" s="241">
        <f t="shared" si="111"/>
        <v>47232.5</v>
      </c>
      <c r="AR108" s="241">
        <f t="shared" si="112"/>
        <v>54789.99</v>
      </c>
      <c r="AS108" s="241">
        <f t="shared" si="113"/>
        <v>15745.318181818182</v>
      </c>
      <c r="AT108" s="241">
        <f t="shared" si="114"/>
        <v>28571.855123674904</v>
      </c>
      <c r="AU108" s="241">
        <f t="shared" si="115"/>
        <v>14944</v>
      </c>
      <c r="AV108" s="241">
        <f t="shared" si="116"/>
        <v>26269</v>
      </c>
      <c r="AW108" s="241">
        <f t="shared" si="117"/>
        <v>24942</v>
      </c>
      <c r="AX108" s="241">
        <f t="shared" si="118"/>
        <v>11642</v>
      </c>
      <c r="AY108" s="241">
        <f t="shared" si="119"/>
        <v>21076</v>
      </c>
      <c r="AZ108" s="241">
        <f t="shared" si="100"/>
        <v>16949</v>
      </c>
      <c r="BA108" s="241">
        <f t="shared" si="101"/>
        <v>52773</v>
      </c>
      <c r="BB108" s="241">
        <f t="shared" si="102"/>
        <v>28935</v>
      </c>
      <c r="BC108" s="241">
        <f t="shared" si="103"/>
        <v>64588</v>
      </c>
      <c r="BD108" s="241">
        <f t="shared" si="104"/>
        <v>40227.75</v>
      </c>
      <c r="BE108" s="241">
        <f t="shared" si="105"/>
        <v>32420</v>
      </c>
      <c r="BF108" s="241">
        <f t="shared" si="105"/>
        <v>27683</v>
      </c>
      <c r="BG108" s="241"/>
      <c r="BH108" s="241"/>
      <c r="BI108" s="324">
        <f t="shared" si="156"/>
        <v>2.9505714285714286</v>
      </c>
      <c r="BJ108" s="324">
        <f t="shared" si="157"/>
        <v>1</v>
      </c>
      <c r="BK108" s="324">
        <f t="shared" si="158"/>
        <v>1</v>
      </c>
      <c r="BL108" s="324">
        <f t="shared" si="159"/>
        <v>1</v>
      </c>
      <c r="BM108" s="324">
        <f t="shared" si="160"/>
        <v>1</v>
      </c>
      <c r="BN108" s="324">
        <f t="shared" si="161"/>
        <v>1</v>
      </c>
      <c r="BO108" s="324">
        <f t="shared" si="162"/>
        <v>1</v>
      </c>
      <c r="BP108" s="324">
        <f t="shared" si="163"/>
        <v>1</v>
      </c>
      <c r="BQ108" s="324">
        <f t="shared" si="164"/>
        <v>0.74977705627705626</v>
      </c>
      <c r="BR108" s="324">
        <f t="shared" si="165"/>
        <v>1</v>
      </c>
      <c r="BS108" s="324">
        <f t="shared" si="166"/>
        <v>0.7116190476190476</v>
      </c>
      <c r="BT108" s="324">
        <f t="shared" si="167"/>
        <v>1</v>
      </c>
      <c r="BU108" s="324">
        <f t="shared" si="168"/>
        <v>1</v>
      </c>
      <c r="BV108" s="324">
        <f t="shared" si="169"/>
        <v>0.55438095238095242</v>
      </c>
      <c r="BW108" s="324">
        <f t="shared" si="170"/>
        <v>1</v>
      </c>
      <c r="BX108" s="324">
        <f t="shared" si="171"/>
        <v>0.80709523809523809</v>
      </c>
      <c r="BY108" s="324">
        <f t="shared" si="172"/>
        <v>1</v>
      </c>
      <c r="BZ108" s="324">
        <f t="shared" si="173"/>
        <v>1</v>
      </c>
      <c r="CA108" s="324">
        <f t="shared" si="174"/>
        <v>1</v>
      </c>
      <c r="CB108" s="324">
        <f t="shared" si="175"/>
        <v>1</v>
      </c>
      <c r="CC108" s="324">
        <f t="shared" si="176"/>
        <v>1</v>
      </c>
      <c r="CD108" s="324">
        <f t="shared" si="140"/>
        <v>1</v>
      </c>
      <c r="CK108" s="527" t="s">
        <v>949</v>
      </c>
      <c r="CL108" s="530">
        <v>0</v>
      </c>
      <c r="CM108" s="529">
        <v>0</v>
      </c>
      <c r="CN108" s="529">
        <v>16</v>
      </c>
      <c r="CO108" s="529">
        <v>0</v>
      </c>
      <c r="CP108" s="529">
        <v>0</v>
      </c>
      <c r="CQ108" s="529">
        <v>0</v>
      </c>
      <c r="CR108" s="529">
        <v>0</v>
      </c>
      <c r="CS108" s="529">
        <v>0</v>
      </c>
      <c r="CT108" s="529">
        <v>0</v>
      </c>
      <c r="CU108" s="529">
        <v>0</v>
      </c>
      <c r="CV108" s="529">
        <v>0</v>
      </c>
      <c r="CW108" s="529">
        <v>0</v>
      </c>
      <c r="CX108" s="529">
        <v>0</v>
      </c>
      <c r="CY108" s="529">
        <v>0</v>
      </c>
      <c r="CZ108" s="529">
        <v>0</v>
      </c>
      <c r="DA108" s="529">
        <v>5</v>
      </c>
      <c r="DB108" s="529">
        <v>0</v>
      </c>
      <c r="DC108" s="531">
        <v>9</v>
      </c>
      <c r="DD108" s="323"/>
      <c r="DE108" s="137">
        <v>41950</v>
      </c>
      <c r="DF108" s="241">
        <f t="shared" si="141"/>
        <v>2957.66</v>
      </c>
      <c r="DG108" s="241">
        <f t="shared" si="143"/>
        <v>1567.5</v>
      </c>
      <c r="DH108" s="241">
        <f t="shared" si="144"/>
        <v>9429.5</v>
      </c>
      <c r="DI108" s="241">
        <f t="shared" si="145"/>
        <v>5203.5</v>
      </c>
      <c r="DJ108" s="241">
        <f t="shared" si="146"/>
        <v>1805.5</v>
      </c>
      <c r="DK108" s="241">
        <f t="shared" si="147"/>
        <v>6076.681818181818</v>
      </c>
      <c r="DL108" s="241">
        <f t="shared" si="148"/>
        <v>661.5</v>
      </c>
      <c r="DM108" s="241">
        <f t="shared" si="149"/>
        <v>2133</v>
      </c>
      <c r="DN108" s="241">
        <f t="shared" si="150"/>
        <v>708</v>
      </c>
      <c r="DO108" s="241">
        <f t="shared" si="151"/>
        <v>1369</v>
      </c>
      <c r="DP108" s="241">
        <f t="shared" si="152"/>
        <v>3839</v>
      </c>
      <c r="DQ108" s="241">
        <f t="shared" si="153"/>
        <v>925</v>
      </c>
      <c r="DR108" s="241">
        <f t="shared" si="154"/>
        <v>2033</v>
      </c>
      <c r="DS108" s="241">
        <f t="shared" si="155"/>
        <v>911</v>
      </c>
    </row>
    <row r="109" spans="1:123" x14ac:dyDescent="0.2">
      <c r="A109" s="585" t="s">
        <v>950</v>
      </c>
      <c r="B109" s="586">
        <v>3</v>
      </c>
      <c r="C109" s="597">
        <v>1</v>
      </c>
      <c r="D109" s="597">
        <v>5</v>
      </c>
      <c r="E109" s="597">
        <v>0</v>
      </c>
      <c r="F109" s="597">
        <v>1</v>
      </c>
      <c r="G109" s="597">
        <v>0</v>
      </c>
      <c r="H109" s="597">
        <v>2</v>
      </c>
      <c r="I109" s="597">
        <v>0</v>
      </c>
      <c r="J109" s="587">
        <v>0</v>
      </c>
      <c r="K109" s="502"/>
      <c r="L109" s="502"/>
      <c r="M109" s="527" t="s">
        <v>950</v>
      </c>
      <c r="N109" s="530">
        <v>0</v>
      </c>
      <c r="O109" s="529">
        <v>0</v>
      </c>
      <c r="P109" s="529">
        <v>0</v>
      </c>
      <c r="Q109" s="529">
        <v>0</v>
      </c>
      <c r="R109" s="529">
        <v>0</v>
      </c>
      <c r="S109" s="529">
        <v>68.77</v>
      </c>
      <c r="T109" s="529">
        <v>0</v>
      </c>
      <c r="U109" s="529">
        <v>0</v>
      </c>
      <c r="V109" s="529">
        <v>0</v>
      </c>
      <c r="W109" s="529">
        <v>0</v>
      </c>
      <c r="X109" s="529">
        <v>0</v>
      </c>
      <c r="Y109" s="529">
        <v>0</v>
      </c>
      <c r="Z109" s="529">
        <v>0</v>
      </c>
      <c r="AA109" s="529">
        <v>4</v>
      </c>
      <c r="AB109" s="529">
        <v>0</v>
      </c>
      <c r="AC109" s="529">
        <v>2</v>
      </c>
      <c r="AD109" s="529">
        <v>0</v>
      </c>
      <c r="AE109" s="529">
        <v>0</v>
      </c>
      <c r="AF109" s="529">
        <v>40</v>
      </c>
      <c r="AG109" s="529">
        <v>0</v>
      </c>
      <c r="AH109" s="529">
        <v>85</v>
      </c>
      <c r="AI109" s="531">
        <v>16</v>
      </c>
      <c r="AJ109" s="515"/>
      <c r="AK109" s="241">
        <f t="shared" si="142"/>
        <v>61962</v>
      </c>
      <c r="AL109" s="241">
        <f t="shared" si="106"/>
        <v>54679</v>
      </c>
      <c r="AM109" s="241">
        <f t="shared" si="107"/>
        <v>38591.5</v>
      </c>
      <c r="AN109" s="241">
        <f t="shared" si="108"/>
        <v>34600.69</v>
      </c>
      <c r="AO109" s="241">
        <f t="shared" si="109"/>
        <v>44384.5</v>
      </c>
      <c r="AP109" s="241">
        <f t="shared" si="110"/>
        <v>41350.969999999994</v>
      </c>
      <c r="AQ109" s="241">
        <f t="shared" si="111"/>
        <v>47232.5</v>
      </c>
      <c r="AR109" s="241">
        <f t="shared" si="112"/>
        <v>54789.99</v>
      </c>
      <c r="AS109" s="241">
        <f t="shared" si="113"/>
        <v>15745.318181818182</v>
      </c>
      <c r="AT109" s="241">
        <f t="shared" si="114"/>
        <v>28571.855123674904</v>
      </c>
      <c r="AU109" s="241">
        <f t="shared" si="115"/>
        <v>14944</v>
      </c>
      <c r="AV109" s="241">
        <f t="shared" si="116"/>
        <v>26269</v>
      </c>
      <c r="AW109" s="241">
        <f t="shared" si="117"/>
        <v>24942</v>
      </c>
      <c r="AX109" s="241">
        <f t="shared" si="118"/>
        <v>11646</v>
      </c>
      <c r="AY109" s="241">
        <f t="shared" si="119"/>
        <v>21076</v>
      </c>
      <c r="AZ109" s="241">
        <f t="shared" si="100"/>
        <v>16951</v>
      </c>
      <c r="BA109" s="241">
        <f t="shared" si="101"/>
        <v>52773</v>
      </c>
      <c r="BB109" s="241">
        <f t="shared" si="102"/>
        <v>28935</v>
      </c>
      <c r="BC109" s="241">
        <f t="shared" si="103"/>
        <v>64628</v>
      </c>
      <c r="BD109" s="241">
        <f t="shared" si="104"/>
        <v>40227.75</v>
      </c>
      <c r="BE109" s="241">
        <f t="shared" si="105"/>
        <v>32505</v>
      </c>
      <c r="BF109" s="241">
        <f t="shared" si="105"/>
        <v>27699</v>
      </c>
      <c r="BG109" s="241"/>
      <c r="BH109" s="241"/>
      <c r="BI109" s="324">
        <f t="shared" si="156"/>
        <v>2.9505714285714286</v>
      </c>
      <c r="BJ109" s="324">
        <f t="shared" si="157"/>
        <v>1</v>
      </c>
      <c r="BK109" s="324">
        <f t="shared" si="158"/>
        <v>1</v>
      </c>
      <c r="BL109" s="324">
        <f t="shared" si="159"/>
        <v>1</v>
      </c>
      <c r="BM109" s="324">
        <f t="shared" si="160"/>
        <v>1</v>
      </c>
      <c r="BN109" s="324">
        <f t="shared" si="161"/>
        <v>1</v>
      </c>
      <c r="BO109" s="324">
        <f t="shared" si="162"/>
        <v>1</v>
      </c>
      <c r="BP109" s="324">
        <f t="shared" si="163"/>
        <v>1</v>
      </c>
      <c r="BQ109" s="324">
        <f t="shared" si="164"/>
        <v>0.74977705627705626</v>
      </c>
      <c r="BR109" s="324">
        <f t="shared" si="165"/>
        <v>1</v>
      </c>
      <c r="BS109" s="324">
        <f t="shared" si="166"/>
        <v>0.7116190476190476</v>
      </c>
      <c r="BT109" s="324">
        <f t="shared" si="167"/>
        <v>1</v>
      </c>
      <c r="BU109" s="324">
        <f t="shared" si="168"/>
        <v>1</v>
      </c>
      <c r="BV109" s="324">
        <f t="shared" si="169"/>
        <v>0.5545714285714286</v>
      </c>
      <c r="BW109" s="324">
        <f t="shared" si="170"/>
        <v>1</v>
      </c>
      <c r="BX109" s="324">
        <f t="shared" si="171"/>
        <v>0.80719047619047624</v>
      </c>
      <c r="BY109" s="324">
        <f t="shared" si="172"/>
        <v>1</v>
      </c>
      <c r="BZ109" s="324">
        <f t="shared" si="173"/>
        <v>1</v>
      </c>
      <c r="CA109" s="324">
        <f t="shared" si="174"/>
        <v>1</v>
      </c>
      <c r="CB109" s="324">
        <f t="shared" si="175"/>
        <v>1</v>
      </c>
      <c r="CC109" s="324">
        <f t="shared" si="176"/>
        <v>1</v>
      </c>
      <c r="CD109" s="324">
        <f t="shared" si="140"/>
        <v>1</v>
      </c>
      <c r="CK109" s="527" t="s">
        <v>950</v>
      </c>
      <c r="CL109" s="530">
        <v>2</v>
      </c>
      <c r="CM109" s="529">
        <v>0</v>
      </c>
      <c r="CN109" s="529">
        <v>12</v>
      </c>
      <c r="CO109" s="529">
        <v>0</v>
      </c>
      <c r="CP109" s="529">
        <v>0</v>
      </c>
      <c r="CQ109" s="529">
        <v>0</v>
      </c>
      <c r="CR109" s="529">
        <v>0</v>
      </c>
      <c r="CS109" s="529">
        <v>0</v>
      </c>
      <c r="CT109" s="529">
        <v>0</v>
      </c>
      <c r="CU109" s="529">
        <v>0</v>
      </c>
      <c r="CV109" s="529">
        <v>0</v>
      </c>
      <c r="CW109" s="529">
        <v>0</v>
      </c>
      <c r="CX109" s="529">
        <v>0</v>
      </c>
      <c r="CY109" s="529">
        <v>0</v>
      </c>
      <c r="CZ109" s="529">
        <v>0</v>
      </c>
      <c r="DA109" s="529">
        <v>1</v>
      </c>
      <c r="DB109" s="529">
        <v>0</v>
      </c>
      <c r="DC109" s="531">
        <v>8</v>
      </c>
      <c r="DD109" s="323"/>
      <c r="DE109" s="137">
        <v>41951</v>
      </c>
      <c r="DF109" s="241">
        <f t="shared" si="141"/>
        <v>2959.66</v>
      </c>
      <c r="DG109" s="241">
        <f t="shared" si="143"/>
        <v>1567.5</v>
      </c>
      <c r="DH109" s="241">
        <f t="shared" si="144"/>
        <v>9441.5</v>
      </c>
      <c r="DI109" s="241">
        <f t="shared" si="145"/>
        <v>5203.5</v>
      </c>
      <c r="DJ109" s="241">
        <f t="shared" si="146"/>
        <v>1805.5</v>
      </c>
      <c r="DK109" s="241">
        <f t="shared" si="147"/>
        <v>6076.681818181818</v>
      </c>
      <c r="DL109" s="241">
        <f t="shared" si="148"/>
        <v>661.5</v>
      </c>
      <c r="DM109" s="241">
        <f t="shared" si="149"/>
        <v>2133</v>
      </c>
      <c r="DN109" s="241">
        <f t="shared" si="150"/>
        <v>708</v>
      </c>
      <c r="DO109" s="241">
        <f t="shared" si="151"/>
        <v>1369</v>
      </c>
      <c r="DP109" s="241">
        <f t="shared" si="152"/>
        <v>3839</v>
      </c>
      <c r="DQ109" s="241">
        <f t="shared" si="153"/>
        <v>925</v>
      </c>
      <c r="DR109" s="241">
        <f t="shared" si="154"/>
        <v>2033</v>
      </c>
      <c r="DS109" s="241">
        <f t="shared" si="155"/>
        <v>911</v>
      </c>
    </row>
    <row r="110" spans="1:123" x14ac:dyDescent="0.2">
      <c r="A110" s="585" t="s">
        <v>951</v>
      </c>
      <c r="B110" s="586">
        <v>1</v>
      </c>
      <c r="C110" s="597">
        <v>0</v>
      </c>
      <c r="D110" s="597">
        <v>1</v>
      </c>
      <c r="E110" s="597">
        <v>1</v>
      </c>
      <c r="F110" s="597">
        <v>0</v>
      </c>
      <c r="G110" s="597">
        <v>0</v>
      </c>
      <c r="H110" s="597">
        <v>0</v>
      </c>
      <c r="I110" s="597">
        <v>0</v>
      </c>
      <c r="J110" s="587">
        <v>0</v>
      </c>
      <c r="K110" s="502"/>
      <c r="L110" s="502"/>
      <c r="M110" s="527" t="s">
        <v>951</v>
      </c>
      <c r="N110" s="530">
        <v>0</v>
      </c>
      <c r="O110" s="529">
        <v>0</v>
      </c>
      <c r="P110" s="529">
        <v>0</v>
      </c>
      <c r="Q110" s="529">
        <v>3</v>
      </c>
      <c r="R110" s="529">
        <v>0</v>
      </c>
      <c r="S110" s="529">
        <v>53.1</v>
      </c>
      <c r="T110" s="529">
        <v>0</v>
      </c>
      <c r="U110" s="529">
        <v>0</v>
      </c>
      <c r="V110" s="529">
        <v>0</v>
      </c>
      <c r="W110" s="529">
        <v>0</v>
      </c>
      <c r="X110" s="529">
        <v>0</v>
      </c>
      <c r="Y110" s="529">
        <v>0</v>
      </c>
      <c r="Z110" s="529">
        <v>0</v>
      </c>
      <c r="AA110" s="529">
        <v>0</v>
      </c>
      <c r="AB110" s="529">
        <v>0</v>
      </c>
      <c r="AC110" s="529">
        <v>1</v>
      </c>
      <c r="AD110" s="529">
        <v>0</v>
      </c>
      <c r="AE110" s="529">
        <v>0</v>
      </c>
      <c r="AF110" s="529">
        <v>33</v>
      </c>
      <c r="AG110" s="529">
        <v>0</v>
      </c>
      <c r="AH110" s="529">
        <v>155</v>
      </c>
      <c r="AI110" s="531">
        <v>7</v>
      </c>
      <c r="AJ110" s="515"/>
      <c r="AK110" s="241">
        <f t="shared" si="142"/>
        <v>61962</v>
      </c>
      <c r="AL110" s="241">
        <f t="shared" si="106"/>
        <v>54679</v>
      </c>
      <c r="AM110" s="241">
        <f t="shared" si="107"/>
        <v>38591.5</v>
      </c>
      <c r="AN110" s="241">
        <f t="shared" si="108"/>
        <v>34603.69</v>
      </c>
      <c r="AO110" s="241">
        <f t="shared" si="109"/>
        <v>44384.5</v>
      </c>
      <c r="AP110" s="241">
        <f t="shared" si="110"/>
        <v>41404.069999999992</v>
      </c>
      <c r="AQ110" s="241">
        <f t="shared" si="111"/>
        <v>47232.5</v>
      </c>
      <c r="AR110" s="241">
        <f t="shared" si="112"/>
        <v>54789.99</v>
      </c>
      <c r="AS110" s="241">
        <f t="shared" si="113"/>
        <v>15745.318181818182</v>
      </c>
      <c r="AT110" s="241">
        <f t="shared" si="114"/>
        <v>28571.855123674904</v>
      </c>
      <c r="AU110" s="241">
        <f t="shared" si="115"/>
        <v>14944</v>
      </c>
      <c r="AV110" s="241">
        <f t="shared" si="116"/>
        <v>26269</v>
      </c>
      <c r="AW110" s="241">
        <f t="shared" si="117"/>
        <v>24942</v>
      </c>
      <c r="AX110" s="241">
        <f t="shared" si="118"/>
        <v>11646</v>
      </c>
      <c r="AY110" s="241">
        <f t="shared" si="119"/>
        <v>21076</v>
      </c>
      <c r="AZ110" s="241">
        <f t="shared" si="100"/>
        <v>16952</v>
      </c>
      <c r="BA110" s="241">
        <f t="shared" si="101"/>
        <v>52773</v>
      </c>
      <c r="BB110" s="241">
        <f t="shared" si="102"/>
        <v>28935</v>
      </c>
      <c r="BC110" s="241">
        <f t="shared" si="103"/>
        <v>64661</v>
      </c>
      <c r="BD110" s="241">
        <f t="shared" si="104"/>
        <v>40227.75</v>
      </c>
      <c r="BE110" s="241">
        <f t="shared" si="105"/>
        <v>32660</v>
      </c>
      <c r="BF110" s="241">
        <f t="shared" si="105"/>
        <v>27706</v>
      </c>
      <c r="BG110" s="241"/>
      <c r="BH110" s="241"/>
      <c r="BI110" s="324">
        <f t="shared" si="156"/>
        <v>2.9505714285714286</v>
      </c>
      <c r="BJ110" s="324">
        <f t="shared" si="157"/>
        <v>1</v>
      </c>
      <c r="BK110" s="324">
        <f t="shared" si="158"/>
        <v>1</v>
      </c>
      <c r="BL110" s="324">
        <f t="shared" si="159"/>
        <v>1</v>
      </c>
      <c r="BM110" s="324">
        <f t="shared" si="160"/>
        <v>1</v>
      </c>
      <c r="BN110" s="324">
        <f t="shared" si="161"/>
        <v>1</v>
      </c>
      <c r="BO110" s="324">
        <f t="shared" si="162"/>
        <v>1</v>
      </c>
      <c r="BP110" s="324">
        <f t="shared" si="163"/>
        <v>1</v>
      </c>
      <c r="BQ110" s="324">
        <f t="shared" si="164"/>
        <v>0.74977705627705626</v>
      </c>
      <c r="BR110" s="324">
        <f t="shared" si="165"/>
        <v>1</v>
      </c>
      <c r="BS110" s="324">
        <f t="shared" si="166"/>
        <v>0.7116190476190476</v>
      </c>
      <c r="BT110" s="324">
        <f t="shared" si="167"/>
        <v>1</v>
      </c>
      <c r="BU110" s="324">
        <f t="shared" si="168"/>
        <v>1</v>
      </c>
      <c r="BV110" s="324">
        <f t="shared" si="169"/>
        <v>0.5545714285714286</v>
      </c>
      <c r="BW110" s="324">
        <f t="shared" si="170"/>
        <v>1</v>
      </c>
      <c r="BX110" s="324">
        <f t="shared" si="171"/>
        <v>0.8072380952380952</v>
      </c>
      <c r="BY110" s="324">
        <f t="shared" si="172"/>
        <v>1</v>
      </c>
      <c r="BZ110" s="324">
        <f t="shared" si="173"/>
        <v>1</v>
      </c>
      <c r="CA110" s="324">
        <f t="shared" si="174"/>
        <v>1</v>
      </c>
      <c r="CB110" s="324">
        <f t="shared" si="175"/>
        <v>1</v>
      </c>
      <c r="CC110" s="324">
        <f t="shared" si="176"/>
        <v>1</v>
      </c>
      <c r="CD110" s="324">
        <f t="shared" si="140"/>
        <v>1</v>
      </c>
      <c r="CK110" s="527" t="s">
        <v>951</v>
      </c>
      <c r="CL110" s="530">
        <v>0</v>
      </c>
      <c r="CM110" s="529">
        <v>0</v>
      </c>
      <c r="CN110" s="529">
        <v>8</v>
      </c>
      <c r="CO110" s="529">
        <v>0</v>
      </c>
      <c r="CP110" s="529">
        <v>0</v>
      </c>
      <c r="CQ110" s="529">
        <v>0</v>
      </c>
      <c r="CR110" s="529">
        <v>0</v>
      </c>
      <c r="CS110" s="529">
        <v>0</v>
      </c>
      <c r="CT110" s="529">
        <v>0</v>
      </c>
      <c r="CU110" s="529">
        <v>0</v>
      </c>
      <c r="CV110" s="529">
        <v>0</v>
      </c>
      <c r="CW110" s="529">
        <v>0</v>
      </c>
      <c r="CX110" s="529">
        <v>1</v>
      </c>
      <c r="CY110" s="529">
        <v>0</v>
      </c>
      <c r="CZ110" s="529">
        <v>0</v>
      </c>
      <c r="DA110" s="529">
        <v>0</v>
      </c>
      <c r="DB110" s="529">
        <v>0</v>
      </c>
      <c r="DC110" s="531">
        <v>9</v>
      </c>
      <c r="DD110" s="323"/>
      <c r="DE110" s="137">
        <v>41952</v>
      </c>
      <c r="DF110" s="241">
        <f t="shared" si="141"/>
        <v>2959.66</v>
      </c>
      <c r="DG110" s="241">
        <f t="shared" si="143"/>
        <v>1567.5</v>
      </c>
      <c r="DH110" s="241">
        <f t="shared" si="144"/>
        <v>9449.5</v>
      </c>
      <c r="DI110" s="241">
        <f t="shared" si="145"/>
        <v>5203.5</v>
      </c>
      <c r="DJ110" s="241">
        <f t="shared" si="146"/>
        <v>1805.5</v>
      </c>
      <c r="DK110" s="241">
        <f t="shared" si="147"/>
        <v>6076.681818181818</v>
      </c>
      <c r="DL110" s="241">
        <f t="shared" si="148"/>
        <v>661.5</v>
      </c>
      <c r="DM110" s="241">
        <f t="shared" si="149"/>
        <v>2133</v>
      </c>
      <c r="DN110" s="241">
        <f t="shared" si="150"/>
        <v>708</v>
      </c>
      <c r="DO110" s="241">
        <f t="shared" si="151"/>
        <v>1369</v>
      </c>
      <c r="DP110" s="241">
        <f t="shared" si="152"/>
        <v>3839</v>
      </c>
      <c r="DQ110" s="241">
        <f t="shared" si="153"/>
        <v>925</v>
      </c>
      <c r="DR110" s="241">
        <f t="shared" si="154"/>
        <v>2034</v>
      </c>
      <c r="DS110" s="241">
        <f t="shared" si="155"/>
        <v>911</v>
      </c>
    </row>
    <row r="111" spans="1:123" x14ac:dyDescent="0.2">
      <c r="A111" s="585" t="s">
        <v>952</v>
      </c>
      <c r="B111" s="586">
        <v>0</v>
      </c>
      <c r="C111" s="597">
        <v>1</v>
      </c>
      <c r="D111" s="597">
        <v>6</v>
      </c>
      <c r="E111" s="597">
        <v>2</v>
      </c>
      <c r="F111" s="597">
        <v>0</v>
      </c>
      <c r="G111" s="597">
        <v>0</v>
      </c>
      <c r="H111" s="597">
        <v>0</v>
      </c>
      <c r="I111" s="597">
        <v>3</v>
      </c>
      <c r="J111" s="587">
        <v>0</v>
      </c>
      <c r="K111" s="502"/>
      <c r="L111" s="502"/>
      <c r="M111" s="527" t="s">
        <v>952</v>
      </c>
      <c r="N111" s="530">
        <v>0</v>
      </c>
      <c r="O111" s="529">
        <v>0</v>
      </c>
      <c r="P111" s="529">
        <v>1</v>
      </c>
      <c r="Q111" s="529">
        <v>1</v>
      </c>
      <c r="R111" s="529">
        <v>0</v>
      </c>
      <c r="S111" s="529">
        <v>37.43</v>
      </c>
      <c r="T111" s="529">
        <v>0</v>
      </c>
      <c r="U111" s="529">
        <v>0</v>
      </c>
      <c r="V111" s="529">
        <v>0</v>
      </c>
      <c r="W111" s="529">
        <v>0</v>
      </c>
      <c r="X111" s="529">
        <v>0</v>
      </c>
      <c r="Y111" s="529">
        <v>0</v>
      </c>
      <c r="Z111" s="529">
        <v>0</v>
      </c>
      <c r="AA111" s="529">
        <v>0</v>
      </c>
      <c r="AB111" s="529">
        <v>0</v>
      </c>
      <c r="AC111" s="529">
        <v>0</v>
      </c>
      <c r="AD111" s="529">
        <v>0</v>
      </c>
      <c r="AE111" s="529">
        <v>0</v>
      </c>
      <c r="AF111" s="529">
        <v>51</v>
      </c>
      <c r="AG111" s="529">
        <v>0</v>
      </c>
      <c r="AH111" s="529">
        <v>15</v>
      </c>
      <c r="AI111" s="531">
        <v>0</v>
      </c>
      <c r="AJ111" s="515"/>
      <c r="AK111" s="241">
        <f t="shared" si="142"/>
        <v>61962</v>
      </c>
      <c r="AL111" s="241">
        <f t="shared" si="106"/>
        <v>54679</v>
      </c>
      <c r="AM111" s="241">
        <f t="shared" si="107"/>
        <v>38592.5</v>
      </c>
      <c r="AN111" s="241">
        <f t="shared" si="108"/>
        <v>34604.69</v>
      </c>
      <c r="AO111" s="241">
        <f t="shared" si="109"/>
        <v>44384.5</v>
      </c>
      <c r="AP111" s="241">
        <f t="shared" si="110"/>
        <v>41441.499999999993</v>
      </c>
      <c r="AQ111" s="241">
        <f t="shared" si="111"/>
        <v>47232.5</v>
      </c>
      <c r="AR111" s="241">
        <f t="shared" si="112"/>
        <v>54789.99</v>
      </c>
      <c r="AS111" s="241">
        <f t="shared" si="113"/>
        <v>15745.318181818182</v>
      </c>
      <c r="AT111" s="241">
        <f t="shared" si="114"/>
        <v>28571.855123674904</v>
      </c>
      <c r="AU111" s="241">
        <f t="shared" si="115"/>
        <v>14944</v>
      </c>
      <c r="AV111" s="241">
        <f t="shared" si="116"/>
        <v>26269</v>
      </c>
      <c r="AW111" s="241">
        <f t="shared" si="117"/>
        <v>24942</v>
      </c>
      <c r="AX111" s="241">
        <f t="shared" si="118"/>
        <v>11646</v>
      </c>
      <c r="AY111" s="241">
        <f t="shared" si="119"/>
        <v>21076</v>
      </c>
      <c r="AZ111" s="241">
        <f t="shared" si="100"/>
        <v>16952</v>
      </c>
      <c r="BA111" s="241">
        <f t="shared" si="101"/>
        <v>52773</v>
      </c>
      <c r="BB111" s="241">
        <f t="shared" si="102"/>
        <v>28935</v>
      </c>
      <c r="BC111" s="241">
        <f t="shared" si="103"/>
        <v>64712</v>
      </c>
      <c r="BD111" s="241">
        <f t="shared" si="104"/>
        <v>40227.75</v>
      </c>
      <c r="BE111" s="241">
        <f t="shared" si="105"/>
        <v>32675</v>
      </c>
      <c r="BF111" s="241">
        <f t="shared" si="105"/>
        <v>27706</v>
      </c>
      <c r="BG111" s="241"/>
      <c r="BH111" s="241"/>
      <c r="BI111" s="324">
        <f t="shared" si="156"/>
        <v>2.9505714285714286</v>
      </c>
      <c r="BJ111" s="324">
        <f t="shared" si="157"/>
        <v>1</v>
      </c>
      <c r="BK111" s="324">
        <f t="shared" si="158"/>
        <v>1</v>
      </c>
      <c r="BL111" s="324">
        <f t="shared" si="159"/>
        <v>1</v>
      </c>
      <c r="BM111" s="324">
        <f t="shared" si="160"/>
        <v>1</v>
      </c>
      <c r="BN111" s="324">
        <f t="shared" si="161"/>
        <v>1</v>
      </c>
      <c r="BO111" s="324">
        <f t="shared" si="162"/>
        <v>1</v>
      </c>
      <c r="BP111" s="324">
        <f t="shared" si="163"/>
        <v>1</v>
      </c>
      <c r="BQ111" s="324">
        <f t="shared" si="164"/>
        <v>0.74977705627705626</v>
      </c>
      <c r="BR111" s="324">
        <f t="shared" si="165"/>
        <v>1</v>
      </c>
      <c r="BS111" s="324">
        <f t="shared" si="166"/>
        <v>0.7116190476190476</v>
      </c>
      <c r="BT111" s="324">
        <f t="shared" si="167"/>
        <v>1</v>
      </c>
      <c r="BU111" s="324">
        <f t="shared" si="168"/>
        <v>1</v>
      </c>
      <c r="BV111" s="324">
        <f t="shared" si="169"/>
        <v>0.5545714285714286</v>
      </c>
      <c r="BW111" s="324">
        <f t="shared" si="170"/>
        <v>1</v>
      </c>
      <c r="BX111" s="324">
        <f t="shared" si="171"/>
        <v>0.8072380952380952</v>
      </c>
      <c r="BY111" s="324">
        <f t="shared" si="172"/>
        <v>1</v>
      </c>
      <c r="BZ111" s="324">
        <f t="shared" si="173"/>
        <v>1</v>
      </c>
      <c r="CA111" s="324">
        <f t="shared" si="174"/>
        <v>1</v>
      </c>
      <c r="CB111" s="324">
        <f t="shared" si="175"/>
        <v>1</v>
      </c>
      <c r="CC111" s="324">
        <f t="shared" si="176"/>
        <v>1</v>
      </c>
      <c r="CD111" s="324">
        <f t="shared" si="140"/>
        <v>1</v>
      </c>
      <c r="CK111" s="527" t="s">
        <v>952</v>
      </c>
      <c r="CL111" s="530">
        <v>2</v>
      </c>
      <c r="CM111" s="529">
        <v>0</v>
      </c>
      <c r="CN111" s="529">
        <v>4</v>
      </c>
      <c r="CO111" s="529">
        <v>0</v>
      </c>
      <c r="CP111" s="529">
        <v>0</v>
      </c>
      <c r="CQ111" s="529">
        <v>0</v>
      </c>
      <c r="CR111" s="529">
        <v>0</v>
      </c>
      <c r="CS111" s="529">
        <v>0</v>
      </c>
      <c r="CT111" s="529">
        <v>0</v>
      </c>
      <c r="CU111" s="529">
        <v>0</v>
      </c>
      <c r="CV111" s="529">
        <v>0</v>
      </c>
      <c r="CW111" s="529">
        <v>0</v>
      </c>
      <c r="CX111" s="529">
        <v>0</v>
      </c>
      <c r="CY111" s="529">
        <v>0</v>
      </c>
      <c r="CZ111" s="529">
        <v>0</v>
      </c>
      <c r="DA111" s="529">
        <v>2</v>
      </c>
      <c r="DB111" s="529">
        <v>0</v>
      </c>
      <c r="DC111" s="531">
        <v>5</v>
      </c>
      <c r="DD111" s="323"/>
      <c r="DE111" s="137">
        <v>41953</v>
      </c>
      <c r="DF111" s="241">
        <f t="shared" si="141"/>
        <v>2961.66</v>
      </c>
      <c r="DG111" s="241">
        <f t="shared" si="143"/>
        <v>1567.5</v>
      </c>
      <c r="DH111" s="241">
        <f t="shared" si="144"/>
        <v>9453.5</v>
      </c>
      <c r="DI111" s="241">
        <f t="shared" si="145"/>
        <v>5203.5</v>
      </c>
      <c r="DJ111" s="241">
        <f t="shared" si="146"/>
        <v>1805.5</v>
      </c>
      <c r="DK111" s="241">
        <f t="shared" si="147"/>
        <v>6076.681818181818</v>
      </c>
      <c r="DL111" s="241">
        <f t="shared" si="148"/>
        <v>661.5</v>
      </c>
      <c r="DM111" s="241">
        <f t="shared" si="149"/>
        <v>2133</v>
      </c>
      <c r="DN111" s="241">
        <f t="shared" si="150"/>
        <v>708</v>
      </c>
      <c r="DO111" s="241">
        <f t="shared" si="151"/>
        <v>1369</v>
      </c>
      <c r="DP111" s="241">
        <f t="shared" si="152"/>
        <v>3839</v>
      </c>
      <c r="DQ111" s="241">
        <f t="shared" si="153"/>
        <v>925</v>
      </c>
      <c r="DR111" s="241">
        <f t="shared" si="154"/>
        <v>2034</v>
      </c>
      <c r="DS111" s="241">
        <f t="shared" si="155"/>
        <v>911</v>
      </c>
    </row>
    <row r="112" spans="1:123" x14ac:dyDescent="0.2">
      <c r="A112" s="585" t="s">
        <v>953</v>
      </c>
      <c r="B112" s="586">
        <v>1</v>
      </c>
      <c r="C112" s="597">
        <v>0</v>
      </c>
      <c r="D112" s="597">
        <v>7</v>
      </c>
      <c r="E112" s="597">
        <v>2</v>
      </c>
      <c r="F112" s="597">
        <v>3</v>
      </c>
      <c r="G112" s="597">
        <v>0</v>
      </c>
      <c r="H112" s="597">
        <v>4</v>
      </c>
      <c r="I112" s="597">
        <v>0</v>
      </c>
      <c r="J112" s="587">
        <v>0</v>
      </c>
      <c r="K112" s="502"/>
      <c r="L112" s="502"/>
      <c r="M112" s="527" t="s">
        <v>953</v>
      </c>
      <c r="N112" s="530">
        <v>0</v>
      </c>
      <c r="O112" s="529">
        <v>0</v>
      </c>
      <c r="P112" s="529">
        <v>1</v>
      </c>
      <c r="Q112" s="529">
        <v>0</v>
      </c>
      <c r="R112" s="529">
        <v>0</v>
      </c>
      <c r="S112" s="529">
        <v>20</v>
      </c>
      <c r="T112" s="529">
        <v>0</v>
      </c>
      <c r="U112" s="529">
        <v>0</v>
      </c>
      <c r="V112" s="529">
        <v>0</v>
      </c>
      <c r="W112" s="529">
        <v>0</v>
      </c>
      <c r="X112" s="529">
        <v>0</v>
      </c>
      <c r="Y112" s="529">
        <v>0</v>
      </c>
      <c r="Z112" s="529">
        <v>0</v>
      </c>
      <c r="AA112" s="529">
        <v>0</v>
      </c>
      <c r="AB112" s="529">
        <v>3</v>
      </c>
      <c r="AC112" s="529">
        <v>1</v>
      </c>
      <c r="AD112" s="529">
        <v>0</v>
      </c>
      <c r="AE112" s="529">
        <v>0</v>
      </c>
      <c r="AF112" s="529">
        <v>29</v>
      </c>
      <c r="AG112" s="529">
        <v>0</v>
      </c>
      <c r="AH112" s="529">
        <v>15</v>
      </c>
      <c r="AI112" s="531">
        <v>0</v>
      </c>
      <c r="AJ112" s="515"/>
      <c r="AK112" s="241">
        <f t="shared" si="142"/>
        <v>61962</v>
      </c>
      <c r="AL112" s="241">
        <f t="shared" si="106"/>
        <v>54679</v>
      </c>
      <c r="AM112" s="241">
        <f t="shared" si="107"/>
        <v>38593.5</v>
      </c>
      <c r="AN112" s="241">
        <f t="shared" si="108"/>
        <v>34604.69</v>
      </c>
      <c r="AO112" s="241">
        <f t="shared" si="109"/>
        <v>44384.5</v>
      </c>
      <c r="AP112" s="241">
        <f t="shared" si="110"/>
        <v>41461.499999999993</v>
      </c>
      <c r="AQ112" s="241">
        <f t="shared" si="111"/>
        <v>47232.5</v>
      </c>
      <c r="AR112" s="241">
        <f t="shared" si="112"/>
        <v>54789.99</v>
      </c>
      <c r="AS112" s="241">
        <f t="shared" si="113"/>
        <v>15745.318181818182</v>
      </c>
      <c r="AT112" s="241">
        <f t="shared" si="114"/>
        <v>28571.855123674904</v>
      </c>
      <c r="AU112" s="241">
        <f t="shared" si="115"/>
        <v>14944</v>
      </c>
      <c r="AV112" s="241">
        <f t="shared" si="116"/>
        <v>26269</v>
      </c>
      <c r="AW112" s="241">
        <f t="shared" si="117"/>
        <v>24942</v>
      </c>
      <c r="AX112" s="241">
        <f t="shared" si="118"/>
        <v>11646</v>
      </c>
      <c r="AY112" s="241">
        <f t="shared" si="119"/>
        <v>21079</v>
      </c>
      <c r="AZ112" s="241">
        <f t="shared" si="100"/>
        <v>16953</v>
      </c>
      <c r="BA112" s="241">
        <f t="shared" si="101"/>
        <v>52773</v>
      </c>
      <c r="BB112" s="241">
        <f t="shared" si="102"/>
        <v>28935</v>
      </c>
      <c r="BC112" s="241">
        <f t="shared" si="103"/>
        <v>64741</v>
      </c>
      <c r="BD112" s="241">
        <f t="shared" si="104"/>
        <v>40227.75</v>
      </c>
      <c r="BE112" s="241">
        <f t="shared" si="105"/>
        <v>32690</v>
      </c>
      <c r="BF112" s="241">
        <f t="shared" si="105"/>
        <v>27706</v>
      </c>
      <c r="BG112" s="241"/>
      <c r="BH112" s="241"/>
      <c r="BI112" s="324">
        <f t="shared" si="156"/>
        <v>2.9505714285714286</v>
      </c>
      <c r="BJ112" s="324">
        <f t="shared" si="157"/>
        <v>1</v>
      </c>
      <c r="BK112" s="324">
        <f t="shared" si="158"/>
        <v>1</v>
      </c>
      <c r="BL112" s="324">
        <f t="shared" si="159"/>
        <v>1</v>
      </c>
      <c r="BM112" s="324">
        <f t="shared" si="160"/>
        <v>1</v>
      </c>
      <c r="BN112" s="324">
        <f t="shared" si="161"/>
        <v>1</v>
      </c>
      <c r="BO112" s="324">
        <f t="shared" si="162"/>
        <v>1</v>
      </c>
      <c r="BP112" s="324">
        <f t="shared" si="163"/>
        <v>1</v>
      </c>
      <c r="BQ112" s="324">
        <f t="shared" si="164"/>
        <v>0.74977705627705626</v>
      </c>
      <c r="BR112" s="324">
        <f t="shared" si="165"/>
        <v>1</v>
      </c>
      <c r="BS112" s="324">
        <f t="shared" si="166"/>
        <v>0.7116190476190476</v>
      </c>
      <c r="BT112" s="324">
        <f t="shared" si="167"/>
        <v>1</v>
      </c>
      <c r="BU112" s="324">
        <f t="shared" si="168"/>
        <v>1</v>
      </c>
      <c r="BV112" s="324">
        <f t="shared" si="169"/>
        <v>0.5545714285714286</v>
      </c>
      <c r="BW112" s="324">
        <f t="shared" si="170"/>
        <v>1</v>
      </c>
      <c r="BX112" s="324">
        <f t="shared" si="171"/>
        <v>0.80728571428571427</v>
      </c>
      <c r="BY112" s="324">
        <f t="shared" si="172"/>
        <v>1</v>
      </c>
      <c r="BZ112" s="324">
        <f t="shared" si="173"/>
        <v>1</v>
      </c>
      <c r="CA112" s="324">
        <f t="shared" si="174"/>
        <v>1</v>
      </c>
      <c r="CB112" s="324">
        <f t="shared" si="175"/>
        <v>1</v>
      </c>
      <c r="CC112" s="324">
        <f t="shared" si="176"/>
        <v>1</v>
      </c>
      <c r="CD112" s="324">
        <f t="shared" si="140"/>
        <v>1</v>
      </c>
      <c r="CK112" s="527" t="s">
        <v>953</v>
      </c>
      <c r="CL112" s="530">
        <v>0</v>
      </c>
      <c r="CM112" s="529">
        <v>0</v>
      </c>
      <c r="CN112" s="529">
        <v>0</v>
      </c>
      <c r="CO112" s="529">
        <v>0</v>
      </c>
      <c r="CP112" s="529">
        <v>0</v>
      </c>
      <c r="CQ112" s="529">
        <v>0</v>
      </c>
      <c r="CR112" s="529">
        <v>0</v>
      </c>
      <c r="CS112" s="529">
        <v>0</v>
      </c>
      <c r="CT112" s="529">
        <v>0</v>
      </c>
      <c r="CU112" s="529">
        <v>0</v>
      </c>
      <c r="CV112" s="529">
        <v>0</v>
      </c>
      <c r="CW112" s="529">
        <v>0</v>
      </c>
      <c r="CX112" s="529">
        <v>0</v>
      </c>
      <c r="CY112" s="529">
        <v>0</v>
      </c>
      <c r="CZ112" s="529">
        <v>0</v>
      </c>
      <c r="DA112" s="529">
        <v>2</v>
      </c>
      <c r="DB112" s="529">
        <v>0</v>
      </c>
      <c r="DC112" s="531">
        <v>4</v>
      </c>
      <c r="DD112" s="323"/>
      <c r="DE112" s="137">
        <v>41954</v>
      </c>
      <c r="DF112" s="241">
        <f t="shared" si="141"/>
        <v>2961.66</v>
      </c>
      <c r="DG112" s="241">
        <f t="shared" si="143"/>
        <v>1567.5</v>
      </c>
      <c r="DH112" s="241">
        <f t="shared" si="144"/>
        <v>9453.5</v>
      </c>
      <c r="DI112" s="241">
        <f t="shared" si="145"/>
        <v>5203.5</v>
      </c>
      <c r="DJ112" s="241">
        <f t="shared" si="146"/>
        <v>1805.5</v>
      </c>
      <c r="DK112" s="241">
        <f t="shared" si="147"/>
        <v>6076.681818181818</v>
      </c>
      <c r="DL112" s="241">
        <f t="shared" si="148"/>
        <v>661.5</v>
      </c>
      <c r="DM112" s="241">
        <f t="shared" si="149"/>
        <v>2133</v>
      </c>
      <c r="DN112" s="241">
        <f t="shared" si="150"/>
        <v>708</v>
      </c>
      <c r="DO112" s="241">
        <f t="shared" si="151"/>
        <v>1369</v>
      </c>
      <c r="DP112" s="241">
        <f t="shared" si="152"/>
        <v>3839</v>
      </c>
      <c r="DQ112" s="241">
        <f t="shared" si="153"/>
        <v>925</v>
      </c>
      <c r="DR112" s="241">
        <f t="shared" si="154"/>
        <v>2034</v>
      </c>
      <c r="DS112" s="241">
        <f t="shared" si="155"/>
        <v>911</v>
      </c>
    </row>
    <row r="113" spans="1:123" x14ac:dyDescent="0.2">
      <c r="A113" s="585" t="s">
        <v>954</v>
      </c>
      <c r="B113" s="586">
        <v>1</v>
      </c>
      <c r="C113" s="597">
        <v>2</v>
      </c>
      <c r="D113" s="597">
        <v>7</v>
      </c>
      <c r="E113" s="597">
        <v>0</v>
      </c>
      <c r="F113" s="597">
        <v>2</v>
      </c>
      <c r="G113" s="597">
        <v>0</v>
      </c>
      <c r="H113" s="597">
        <v>2</v>
      </c>
      <c r="I113" s="597">
        <v>0</v>
      </c>
      <c r="J113" s="587">
        <v>0</v>
      </c>
      <c r="K113" s="502"/>
      <c r="L113" s="502"/>
      <c r="M113" s="527" t="s">
        <v>954</v>
      </c>
      <c r="N113" s="530">
        <v>0</v>
      </c>
      <c r="O113" s="529">
        <v>0</v>
      </c>
      <c r="P113" s="529">
        <v>1</v>
      </c>
      <c r="Q113" s="529">
        <v>1</v>
      </c>
      <c r="R113" s="529">
        <v>0</v>
      </c>
      <c r="S113" s="529">
        <v>11</v>
      </c>
      <c r="T113" s="529">
        <v>0</v>
      </c>
      <c r="U113" s="529">
        <v>0</v>
      </c>
      <c r="V113" s="529">
        <v>0</v>
      </c>
      <c r="W113" s="529">
        <v>0</v>
      </c>
      <c r="X113" s="529">
        <v>0</v>
      </c>
      <c r="Y113" s="529">
        <v>0</v>
      </c>
      <c r="Z113" s="529">
        <v>0</v>
      </c>
      <c r="AA113" s="529">
        <v>0</v>
      </c>
      <c r="AB113" s="529">
        <v>1</v>
      </c>
      <c r="AC113" s="529">
        <v>0</v>
      </c>
      <c r="AD113" s="529">
        <v>0</v>
      </c>
      <c r="AE113" s="529">
        <v>0</v>
      </c>
      <c r="AF113" s="529">
        <v>28</v>
      </c>
      <c r="AG113" s="529">
        <v>0</v>
      </c>
      <c r="AH113" s="529">
        <v>0</v>
      </c>
      <c r="AI113" s="531">
        <v>0</v>
      </c>
      <c r="AJ113" s="515"/>
      <c r="AK113" s="241">
        <f t="shared" si="142"/>
        <v>61962</v>
      </c>
      <c r="AL113" s="241">
        <f t="shared" si="106"/>
        <v>54679</v>
      </c>
      <c r="AM113" s="241">
        <f t="shared" si="107"/>
        <v>38594.5</v>
      </c>
      <c r="AN113" s="241">
        <f t="shared" si="108"/>
        <v>34605.69</v>
      </c>
      <c r="AO113" s="241">
        <f t="shared" si="109"/>
        <v>44384.5</v>
      </c>
      <c r="AP113" s="241">
        <f t="shared" si="110"/>
        <v>41472.499999999993</v>
      </c>
      <c r="AQ113" s="241">
        <f t="shared" si="111"/>
        <v>47232.5</v>
      </c>
      <c r="AR113" s="241">
        <f t="shared" si="112"/>
        <v>54789.99</v>
      </c>
      <c r="AS113" s="241">
        <f t="shared" si="113"/>
        <v>15745.318181818182</v>
      </c>
      <c r="AT113" s="241">
        <f t="shared" si="114"/>
        <v>28571.855123674904</v>
      </c>
      <c r="AU113" s="241">
        <f t="shared" si="115"/>
        <v>14944</v>
      </c>
      <c r="AV113" s="241">
        <f t="shared" si="116"/>
        <v>26269</v>
      </c>
      <c r="AW113" s="241">
        <f t="shared" si="117"/>
        <v>24942</v>
      </c>
      <c r="AX113" s="241">
        <f t="shared" si="118"/>
        <v>11646</v>
      </c>
      <c r="AY113" s="241">
        <f t="shared" si="119"/>
        <v>21080</v>
      </c>
      <c r="AZ113" s="241">
        <f t="shared" si="100"/>
        <v>16953</v>
      </c>
      <c r="BA113" s="241">
        <f t="shared" si="101"/>
        <v>52773</v>
      </c>
      <c r="BB113" s="241">
        <f t="shared" si="102"/>
        <v>28935</v>
      </c>
      <c r="BC113" s="241">
        <f t="shared" si="103"/>
        <v>64769</v>
      </c>
      <c r="BD113" s="241">
        <f t="shared" si="104"/>
        <v>40227.75</v>
      </c>
      <c r="BE113" s="241">
        <f t="shared" si="105"/>
        <v>32690</v>
      </c>
      <c r="BF113" s="241">
        <f t="shared" si="105"/>
        <v>27706</v>
      </c>
      <c r="BG113" s="241"/>
      <c r="BH113" s="241"/>
      <c r="BI113" s="324">
        <f t="shared" si="156"/>
        <v>2.9505714285714286</v>
      </c>
      <c r="BJ113" s="324">
        <f t="shared" si="157"/>
        <v>1</v>
      </c>
      <c r="BK113" s="324">
        <f t="shared" si="158"/>
        <v>1</v>
      </c>
      <c r="BL113" s="324">
        <f t="shared" si="159"/>
        <v>1</v>
      </c>
      <c r="BM113" s="324">
        <f t="shared" si="160"/>
        <v>1</v>
      </c>
      <c r="BN113" s="324">
        <f t="shared" si="161"/>
        <v>1</v>
      </c>
      <c r="BO113" s="324">
        <f t="shared" si="162"/>
        <v>1</v>
      </c>
      <c r="BP113" s="324">
        <f t="shared" si="163"/>
        <v>1</v>
      </c>
      <c r="BQ113" s="324">
        <f t="shared" si="164"/>
        <v>0.74977705627705626</v>
      </c>
      <c r="BR113" s="324">
        <f t="shared" si="165"/>
        <v>1</v>
      </c>
      <c r="BS113" s="324">
        <f t="shared" si="166"/>
        <v>0.7116190476190476</v>
      </c>
      <c r="BT113" s="324">
        <f t="shared" si="167"/>
        <v>1</v>
      </c>
      <c r="BU113" s="324">
        <f t="shared" si="168"/>
        <v>1</v>
      </c>
      <c r="BV113" s="324">
        <f t="shared" si="169"/>
        <v>0.5545714285714286</v>
      </c>
      <c r="BW113" s="324">
        <f t="shared" si="170"/>
        <v>1</v>
      </c>
      <c r="BX113" s="324">
        <f t="shared" si="171"/>
        <v>0.80728571428571427</v>
      </c>
      <c r="BY113" s="324">
        <f t="shared" si="172"/>
        <v>1</v>
      </c>
      <c r="BZ113" s="324">
        <f t="shared" si="173"/>
        <v>1</v>
      </c>
      <c r="CA113" s="324">
        <f t="shared" si="174"/>
        <v>1</v>
      </c>
      <c r="CB113" s="324">
        <f t="shared" si="175"/>
        <v>1</v>
      </c>
      <c r="CC113" s="324">
        <f t="shared" si="176"/>
        <v>1</v>
      </c>
      <c r="CD113" s="324">
        <f t="shared" si="140"/>
        <v>1</v>
      </c>
      <c r="CK113" s="527" t="s">
        <v>954</v>
      </c>
      <c r="CL113" s="530">
        <v>0</v>
      </c>
      <c r="CM113" s="529">
        <v>0</v>
      </c>
      <c r="CN113" s="529">
        <v>6</v>
      </c>
      <c r="CO113" s="529">
        <v>0</v>
      </c>
      <c r="CP113" s="529">
        <v>0</v>
      </c>
      <c r="CQ113" s="529">
        <v>0</v>
      </c>
      <c r="CR113" s="529">
        <v>0</v>
      </c>
      <c r="CS113" s="529">
        <v>0</v>
      </c>
      <c r="CT113" s="529">
        <v>0</v>
      </c>
      <c r="CU113" s="529">
        <v>0</v>
      </c>
      <c r="CV113" s="529">
        <v>0</v>
      </c>
      <c r="CW113" s="529">
        <v>0</v>
      </c>
      <c r="CX113" s="529">
        <v>0</v>
      </c>
      <c r="CY113" s="529">
        <v>0</v>
      </c>
      <c r="CZ113" s="529">
        <v>0</v>
      </c>
      <c r="DA113" s="529">
        <v>1</v>
      </c>
      <c r="DB113" s="529">
        <v>0</v>
      </c>
      <c r="DC113" s="531">
        <v>0</v>
      </c>
      <c r="DD113" s="323"/>
      <c r="DE113" s="137">
        <v>41955</v>
      </c>
      <c r="DF113" s="241">
        <f t="shared" si="141"/>
        <v>2961.66</v>
      </c>
      <c r="DG113" s="241">
        <f t="shared" si="143"/>
        <v>1567.5</v>
      </c>
      <c r="DH113" s="241">
        <f t="shared" si="144"/>
        <v>9459.5</v>
      </c>
      <c r="DI113" s="241">
        <f t="shared" si="145"/>
        <v>5203.5</v>
      </c>
      <c r="DJ113" s="241">
        <f t="shared" si="146"/>
        <v>1805.5</v>
      </c>
      <c r="DK113" s="241">
        <f t="shared" si="147"/>
        <v>6076.681818181818</v>
      </c>
      <c r="DL113" s="241">
        <f t="shared" si="148"/>
        <v>661.5</v>
      </c>
      <c r="DM113" s="241">
        <f t="shared" si="149"/>
        <v>2133</v>
      </c>
      <c r="DN113" s="241">
        <f t="shared" si="150"/>
        <v>708</v>
      </c>
      <c r="DO113" s="241">
        <f t="shared" si="151"/>
        <v>1369</v>
      </c>
      <c r="DP113" s="241">
        <f t="shared" si="152"/>
        <v>3839</v>
      </c>
      <c r="DQ113" s="241">
        <f t="shared" si="153"/>
        <v>925</v>
      </c>
      <c r="DR113" s="241">
        <f t="shared" si="154"/>
        <v>2034</v>
      </c>
      <c r="DS113" s="241">
        <f t="shared" si="155"/>
        <v>911</v>
      </c>
    </row>
    <row r="114" spans="1:123" x14ac:dyDescent="0.2">
      <c r="A114" s="585" t="s">
        <v>955</v>
      </c>
      <c r="B114" s="586">
        <v>0</v>
      </c>
      <c r="C114" s="597">
        <v>1</v>
      </c>
      <c r="D114" s="597">
        <v>7</v>
      </c>
      <c r="E114" s="597">
        <v>4</v>
      </c>
      <c r="F114" s="597">
        <v>0</v>
      </c>
      <c r="G114" s="597">
        <v>0</v>
      </c>
      <c r="H114" s="597">
        <v>3</v>
      </c>
      <c r="I114" s="597">
        <v>0</v>
      </c>
      <c r="J114" s="587">
        <v>0</v>
      </c>
      <c r="K114" s="502"/>
      <c r="L114" s="502"/>
      <c r="M114" s="527" t="s">
        <v>955</v>
      </c>
      <c r="N114" s="530">
        <v>0</v>
      </c>
      <c r="O114" s="529">
        <v>0</v>
      </c>
      <c r="P114" s="529">
        <v>0</v>
      </c>
      <c r="Q114" s="529">
        <v>0</v>
      </c>
      <c r="R114" s="529">
        <v>0</v>
      </c>
      <c r="S114" s="529">
        <v>1</v>
      </c>
      <c r="T114" s="529">
        <v>0</v>
      </c>
      <c r="U114" s="529">
        <v>0</v>
      </c>
      <c r="V114" s="529">
        <v>0</v>
      </c>
      <c r="W114" s="529">
        <v>0</v>
      </c>
      <c r="X114" s="529">
        <v>0</v>
      </c>
      <c r="Y114" s="529">
        <v>0</v>
      </c>
      <c r="Z114" s="529">
        <v>0</v>
      </c>
      <c r="AA114" s="529">
        <v>0</v>
      </c>
      <c r="AB114" s="529">
        <v>0</v>
      </c>
      <c r="AC114" s="529">
        <v>0</v>
      </c>
      <c r="AD114" s="529">
        <v>0</v>
      </c>
      <c r="AE114" s="529">
        <v>0</v>
      </c>
      <c r="AF114" s="529">
        <v>23</v>
      </c>
      <c r="AG114" s="529">
        <v>0</v>
      </c>
      <c r="AH114" s="529">
        <v>0</v>
      </c>
      <c r="AI114" s="531">
        <v>0</v>
      </c>
      <c r="AJ114" s="515"/>
      <c r="AK114" s="241">
        <f t="shared" si="142"/>
        <v>61962</v>
      </c>
      <c r="AL114" s="241">
        <f t="shared" si="106"/>
        <v>54679</v>
      </c>
      <c r="AM114" s="241">
        <f t="shared" si="107"/>
        <v>38594.5</v>
      </c>
      <c r="AN114" s="241">
        <f t="shared" si="108"/>
        <v>34605.69</v>
      </c>
      <c r="AO114" s="241">
        <f t="shared" si="109"/>
        <v>44384.5</v>
      </c>
      <c r="AP114" s="241">
        <f t="shared" si="110"/>
        <v>41473.499999999993</v>
      </c>
      <c r="AQ114" s="241">
        <f t="shared" si="111"/>
        <v>47232.5</v>
      </c>
      <c r="AR114" s="241">
        <f t="shared" si="112"/>
        <v>54789.99</v>
      </c>
      <c r="AS114" s="241">
        <f t="shared" si="113"/>
        <v>15745.318181818182</v>
      </c>
      <c r="AT114" s="241">
        <f t="shared" si="114"/>
        <v>28571.855123674904</v>
      </c>
      <c r="AU114" s="241">
        <f t="shared" si="115"/>
        <v>14944</v>
      </c>
      <c r="AV114" s="241">
        <f t="shared" si="116"/>
        <v>26269</v>
      </c>
      <c r="AW114" s="241">
        <f t="shared" si="117"/>
        <v>24942</v>
      </c>
      <c r="AX114" s="241">
        <f t="shared" si="118"/>
        <v>11646</v>
      </c>
      <c r="AY114" s="241">
        <f t="shared" si="119"/>
        <v>21080</v>
      </c>
      <c r="AZ114" s="241">
        <f t="shared" si="100"/>
        <v>16953</v>
      </c>
      <c r="BA114" s="241">
        <f t="shared" si="101"/>
        <v>52773</v>
      </c>
      <c r="BB114" s="241">
        <f t="shared" si="102"/>
        <v>28935</v>
      </c>
      <c r="BC114" s="241">
        <f t="shared" si="103"/>
        <v>64792</v>
      </c>
      <c r="BD114" s="241">
        <f t="shared" si="104"/>
        <v>40227.75</v>
      </c>
      <c r="BE114" s="241">
        <f t="shared" si="105"/>
        <v>32690</v>
      </c>
      <c r="BF114" s="241">
        <f t="shared" si="105"/>
        <v>27706</v>
      </c>
      <c r="BG114" s="241"/>
      <c r="BH114" s="241"/>
      <c r="BI114" s="324">
        <f t="shared" si="156"/>
        <v>2.9505714285714286</v>
      </c>
      <c r="BJ114" s="324">
        <f t="shared" si="157"/>
        <v>1</v>
      </c>
      <c r="BK114" s="324">
        <f t="shared" si="158"/>
        <v>1</v>
      </c>
      <c r="BL114" s="324">
        <f t="shared" si="159"/>
        <v>1</v>
      </c>
      <c r="BM114" s="324">
        <f t="shared" si="160"/>
        <v>1</v>
      </c>
      <c r="BN114" s="324">
        <f t="shared" si="161"/>
        <v>1</v>
      </c>
      <c r="BO114" s="324">
        <f t="shared" si="162"/>
        <v>1</v>
      </c>
      <c r="BP114" s="324">
        <f t="shared" si="163"/>
        <v>1</v>
      </c>
      <c r="BQ114" s="324">
        <f t="shared" si="164"/>
        <v>0.74977705627705626</v>
      </c>
      <c r="BR114" s="324">
        <f t="shared" si="165"/>
        <v>1</v>
      </c>
      <c r="BS114" s="324">
        <f t="shared" si="166"/>
        <v>0.7116190476190476</v>
      </c>
      <c r="BT114" s="324">
        <f t="shared" si="167"/>
        <v>1</v>
      </c>
      <c r="BU114" s="324">
        <f t="shared" si="168"/>
        <v>1</v>
      </c>
      <c r="BV114" s="324">
        <f t="shared" si="169"/>
        <v>0.5545714285714286</v>
      </c>
      <c r="BW114" s="324">
        <f t="shared" si="170"/>
        <v>1</v>
      </c>
      <c r="BX114" s="324">
        <f t="shared" si="171"/>
        <v>0.80728571428571427</v>
      </c>
      <c r="BY114" s="324">
        <f t="shared" si="172"/>
        <v>1</v>
      </c>
      <c r="BZ114" s="324">
        <f t="shared" si="173"/>
        <v>1</v>
      </c>
      <c r="CA114" s="324">
        <f t="shared" si="174"/>
        <v>1</v>
      </c>
      <c r="CB114" s="324">
        <f t="shared" si="175"/>
        <v>1</v>
      </c>
      <c r="CC114" s="324">
        <f t="shared" si="176"/>
        <v>1</v>
      </c>
      <c r="CD114" s="324">
        <f t="shared" si="140"/>
        <v>1</v>
      </c>
      <c r="CK114" s="527" t="s">
        <v>955</v>
      </c>
      <c r="CL114" s="530">
        <v>0</v>
      </c>
      <c r="CM114" s="529">
        <v>0</v>
      </c>
      <c r="CN114" s="529">
        <v>0</v>
      </c>
      <c r="CO114" s="529">
        <v>0</v>
      </c>
      <c r="CP114" s="529">
        <v>0</v>
      </c>
      <c r="CQ114" s="529">
        <v>0</v>
      </c>
      <c r="CR114" s="529">
        <v>0</v>
      </c>
      <c r="CS114" s="529">
        <v>0</v>
      </c>
      <c r="CT114" s="529">
        <v>0</v>
      </c>
      <c r="CU114" s="529">
        <v>0</v>
      </c>
      <c r="CV114" s="529">
        <v>0</v>
      </c>
      <c r="CW114" s="529">
        <v>0</v>
      </c>
      <c r="CX114" s="529">
        <v>0</v>
      </c>
      <c r="CY114" s="529">
        <v>0</v>
      </c>
      <c r="CZ114" s="529">
        <v>0</v>
      </c>
      <c r="DA114" s="529">
        <v>0</v>
      </c>
      <c r="DB114" s="529">
        <v>0</v>
      </c>
      <c r="DC114" s="531">
        <v>0</v>
      </c>
      <c r="DD114" s="323"/>
      <c r="DE114" s="137">
        <v>41956</v>
      </c>
      <c r="DF114" s="241">
        <f t="shared" si="141"/>
        <v>2961.66</v>
      </c>
      <c r="DG114" s="241">
        <f t="shared" si="143"/>
        <v>1567.5</v>
      </c>
      <c r="DH114" s="241">
        <f t="shared" si="144"/>
        <v>9459.5</v>
      </c>
      <c r="DI114" s="241">
        <f t="shared" si="145"/>
        <v>5203.5</v>
      </c>
      <c r="DJ114" s="241">
        <f t="shared" si="146"/>
        <v>1805.5</v>
      </c>
      <c r="DK114" s="241">
        <f t="shared" si="147"/>
        <v>6076.681818181818</v>
      </c>
      <c r="DL114" s="241">
        <f t="shared" si="148"/>
        <v>661.5</v>
      </c>
      <c r="DM114" s="241">
        <f t="shared" si="149"/>
        <v>2133</v>
      </c>
      <c r="DN114" s="241">
        <f t="shared" si="150"/>
        <v>708</v>
      </c>
      <c r="DO114" s="241">
        <f t="shared" si="151"/>
        <v>1369</v>
      </c>
      <c r="DP114" s="241">
        <f t="shared" si="152"/>
        <v>3839</v>
      </c>
      <c r="DQ114" s="241">
        <f t="shared" si="153"/>
        <v>925</v>
      </c>
      <c r="DR114" s="241">
        <f t="shared" si="154"/>
        <v>2034</v>
      </c>
      <c r="DS114" s="241">
        <f t="shared" si="155"/>
        <v>911</v>
      </c>
    </row>
    <row r="115" spans="1:123" x14ac:dyDescent="0.2">
      <c r="A115" s="585" t="s">
        <v>956</v>
      </c>
      <c r="B115" s="586">
        <v>0</v>
      </c>
      <c r="C115" s="597">
        <v>0</v>
      </c>
      <c r="D115" s="597">
        <v>2</v>
      </c>
      <c r="E115" s="597">
        <v>0</v>
      </c>
      <c r="F115" s="597">
        <v>0</v>
      </c>
      <c r="G115" s="597">
        <v>0</v>
      </c>
      <c r="H115" s="597">
        <v>1</v>
      </c>
      <c r="I115" s="597">
        <v>0</v>
      </c>
      <c r="J115" s="587">
        <v>0</v>
      </c>
      <c r="K115" s="502"/>
      <c r="L115" s="502"/>
      <c r="M115" s="527" t="s">
        <v>956</v>
      </c>
      <c r="N115" s="530">
        <v>0</v>
      </c>
      <c r="O115" s="529">
        <v>0</v>
      </c>
      <c r="P115" s="529">
        <v>0</v>
      </c>
      <c r="Q115" s="529">
        <v>0</v>
      </c>
      <c r="R115" s="529">
        <v>0</v>
      </c>
      <c r="S115" s="529">
        <v>0</v>
      </c>
      <c r="T115" s="529">
        <v>0</v>
      </c>
      <c r="U115" s="529">
        <v>0</v>
      </c>
      <c r="V115" s="529">
        <v>0</v>
      </c>
      <c r="W115" s="529">
        <v>0</v>
      </c>
      <c r="X115" s="529">
        <v>0</v>
      </c>
      <c r="Y115" s="529">
        <v>0</v>
      </c>
      <c r="Z115" s="529">
        <v>0</v>
      </c>
      <c r="AA115" s="529">
        <v>0</v>
      </c>
      <c r="AB115" s="529">
        <v>0</v>
      </c>
      <c r="AC115" s="529">
        <v>0</v>
      </c>
      <c r="AD115" s="529">
        <v>0</v>
      </c>
      <c r="AE115" s="529">
        <v>0</v>
      </c>
      <c r="AF115" s="529">
        <v>16</v>
      </c>
      <c r="AG115" s="529">
        <v>0</v>
      </c>
      <c r="AH115" s="529">
        <v>0</v>
      </c>
      <c r="AI115" s="531">
        <v>0</v>
      </c>
      <c r="AJ115" s="515"/>
      <c r="AK115" s="241">
        <f t="shared" si="142"/>
        <v>61962</v>
      </c>
      <c r="AL115" s="241">
        <f t="shared" si="106"/>
        <v>54679</v>
      </c>
      <c r="AM115" s="241">
        <f t="shared" si="107"/>
        <v>38594.5</v>
      </c>
      <c r="AN115" s="241">
        <f t="shared" si="108"/>
        <v>34605.69</v>
      </c>
      <c r="AO115" s="241">
        <f t="shared" si="109"/>
        <v>44384.5</v>
      </c>
      <c r="AP115" s="241">
        <f t="shared" si="110"/>
        <v>41473.499999999993</v>
      </c>
      <c r="AQ115" s="241">
        <f t="shared" si="111"/>
        <v>47232.5</v>
      </c>
      <c r="AR115" s="241">
        <f t="shared" si="112"/>
        <v>54789.99</v>
      </c>
      <c r="AS115" s="241">
        <f t="shared" si="113"/>
        <v>15745.318181818182</v>
      </c>
      <c r="AT115" s="241">
        <f t="shared" si="114"/>
        <v>28571.855123674904</v>
      </c>
      <c r="AU115" s="241">
        <f t="shared" si="115"/>
        <v>14944</v>
      </c>
      <c r="AV115" s="241">
        <f t="shared" si="116"/>
        <v>26269</v>
      </c>
      <c r="AW115" s="241">
        <f t="shared" si="117"/>
        <v>24942</v>
      </c>
      <c r="AX115" s="241">
        <f t="shared" si="118"/>
        <v>11646</v>
      </c>
      <c r="AY115" s="241">
        <f t="shared" si="119"/>
        <v>21080</v>
      </c>
      <c r="AZ115" s="241">
        <f t="shared" si="100"/>
        <v>16953</v>
      </c>
      <c r="BA115" s="241">
        <f t="shared" si="101"/>
        <v>52773</v>
      </c>
      <c r="BB115" s="241">
        <f t="shared" si="102"/>
        <v>28935</v>
      </c>
      <c r="BC115" s="241">
        <f t="shared" si="103"/>
        <v>64808</v>
      </c>
      <c r="BD115" s="241">
        <f t="shared" si="104"/>
        <v>40227.75</v>
      </c>
      <c r="BE115" s="241">
        <f t="shared" si="105"/>
        <v>32690</v>
      </c>
      <c r="BF115" s="241">
        <f t="shared" si="105"/>
        <v>27706</v>
      </c>
      <c r="BG115" s="241"/>
      <c r="BH115" s="241"/>
      <c r="BI115" s="324">
        <f t="shared" si="156"/>
        <v>2.9505714285714286</v>
      </c>
      <c r="BJ115" s="324">
        <f t="shared" si="157"/>
        <v>1</v>
      </c>
      <c r="BK115" s="324">
        <f t="shared" si="158"/>
        <v>1</v>
      </c>
      <c r="BL115" s="324">
        <f t="shared" si="159"/>
        <v>1</v>
      </c>
      <c r="BM115" s="324">
        <f t="shared" si="160"/>
        <v>1</v>
      </c>
      <c r="BN115" s="324">
        <f t="shared" si="161"/>
        <v>1</v>
      </c>
      <c r="BO115" s="324">
        <f t="shared" si="162"/>
        <v>1</v>
      </c>
      <c r="BP115" s="324">
        <f t="shared" si="163"/>
        <v>1</v>
      </c>
      <c r="BQ115" s="324">
        <f t="shared" si="164"/>
        <v>0.74977705627705626</v>
      </c>
      <c r="BR115" s="324">
        <f t="shared" si="165"/>
        <v>1</v>
      </c>
      <c r="BS115" s="324">
        <f t="shared" si="166"/>
        <v>0.7116190476190476</v>
      </c>
      <c r="BT115" s="324">
        <f t="shared" si="167"/>
        <v>1</v>
      </c>
      <c r="BU115" s="324">
        <f t="shared" si="168"/>
        <v>1</v>
      </c>
      <c r="BV115" s="324">
        <f t="shared" si="169"/>
        <v>0.5545714285714286</v>
      </c>
      <c r="BW115" s="324">
        <f t="shared" si="170"/>
        <v>1</v>
      </c>
      <c r="BX115" s="324">
        <f t="shared" si="171"/>
        <v>0.80728571428571427</v>
      </c>
      <c r="BY115" s="324">
        <f t="shared" si="172"/>
        <v>1</v>
      </c>
      <c r="BZ115" s="324">
        <f t="shared" si="173"/>
        <v>1</v>
      </c>
      <c r="CA115" s="324">
        <f t="shared" si="174"/>
        <v>1</v>
      </c>
      <c r="CB115" s="324">
        <f t="shared" si="175"/>
        <v>1</v>
      </c>
      <c r="CC115" s="324">
        <f t="shared" si="176"/>
        <v>1</v>
      </c>
      <c r="CD115" s="324">
        <f t="shared" si="140"/>
        <v>1</v>
      </c>
      <c r="CK115" s="527" t="s">
        <v>956</v>
      </c>
      <c r="CL115" s="530">
        <v>0</v>
      </c>
      <c r="CM115" s="529">
        <v>0</v>
      </c>
      <c r="CN115" s="529">
        <v>0</v>
      </c>
      <c r="CO115" s="529">
        <v>0</v>
      </c>
      <c r="CP115" s="529">
        <v>0</v>
      </c>
      <c r="CQ115" s="529">
        <v>0</v>
      </c>
      <c r="CR115" s="529">
        <v>0</v>
      </c>
      <c r="CS115" s="529">
        <v>0</v>
      </c>
      <c r="CT115" s="529">
        <v>0</v>
      </c>
      <c r="CU115" s="529">
        <v>0</v>
      </c>
      <c r="CV115" s="529">
        <v>0</v>
      </c>
      <c r="CW115" s="529">
        <v>0</v>
      </c>
      <c r="CX115" s="529">
        <v>0</v>
      </c>
      <c r="CY115" s="529">
        <v>0</v>
      </c>
      <c r="CZ115" s="529">
        <v>0</v>
      </c>
      <c r="DA115" s="529">
        <v>2</v>
      </c>
      <c r="DB115" s="529">
        <v>0</v>
      </c>
      <c r="DC115" s="531">
        <v>0</v>
      </c>
      <c r="DD115" s="323"/>
      <c r="DE115" s="137">
        <v>41957</v>
      </c>
      <c r="DF115" s="241">
        <f t="shared" si="141"/>
        <v>2961.66</v>
      </c>
      <c r="DG115" s="241">
        <f t="shared" si="143"/>
        <v>1567.5</v>
      </c>
      <c r="DH115" s="241">
        <f t="shared" si="144"/>
        <v>9459.5</v>
      </c>
      <c r="DI115" s="241">
        <f t="shared" si="145"/>
        <v>5203.5</v>
      </c>
      <c r="DJ115" s="241">
        <f t="shared" si="146"/>
        <v>1805.5</v>
      </c>
      <c r="DK115" s="241">
        <f t="shared" si="147"/>
        <v>6076.681818181818</v>
      </c>
      <c r="DL115" s="241">
        <f t="shared" si="148"/>
        <v>661.5</v>
      </c>
      <c r="DM115" s="241">
        <f t="shared" si="149"/>
        <v>2133</v>
      </c>
      <c r="DN115" s="241">
        <f t="shared" si="150"/>
        <v>708</v>
      </c>
      <c r="DO115" s="241">
        <f t="shared" si="151"/>
        <v>1369</v>
      </c>
      <c r="DP115" s="241">
        <f t="shared" si="152"/>
        <v>3839</v>
      </c>
      <c r="DQ115" s="241">
        <f t="shared" si="153"/>
        <v>925</v>
      </c>
      <c r="DR115" s="241">
        <f t="shared" si="154"/>
        <v>2034</v>
      </c>
      <c r="DS115" s="241">
        <f t="shared" si="155"/>
        <v>911</v>
      </c>
    </row>
    <row r="116" spans="1:123" x14ac:dyDescent="0.2">
      <c r="A116" s="585" t="s">
        <v>957</v>
      </c>
      <c r="B116" s="586">
        <v>1</v>
      </c>
      <c r="C116" s="597">
        <v>0</v>
      </c>
      <c r="D116" s="597">
        <v>4</v>
      </c>
      <c r="E116" s="597">
        <v>0</v>
      </c>
      <c r="F116" s="597">
        <v>0</v>
      </c>
      <c r="G116" s="597">
        <v>0</v>
      </c>
      <c r="H116" s="597">
        <v>0</v>
      </c>
      <c r="I116" s="597">
        <v>0</v>
      </c>
      <c r="J116" s="587">
        <v>0</v>
      </c>
      <c r="K116" s="502"/>
      <c r="L116" s="502"/>
      <c r="M116" s="527" t="s">
        <v>957</v>
      </c>
      <c r="N116" s="530">
        <v>0</v>
      </c>
      <c r="O116" s="529">
        <v>0</v>
      </c>
      <c r="P116" s="529">
        <v>0</v>
      </c>
      <c r="Q116" s="529">
        <v>0</v>
      </c>
      <c r="R116" s="529">
        <v>0</v>
      </c>
      <c r="S116" s="529">
        <v>0</v>
      </c>
      <c r="T116" s="529">
        <v>0</v>
      </c>
      <c r="U116" s="529">
        <v>0</v>
      </c>
      <c r="V116" s="529">
        <v>0</v>
      </c>
      <c r="W116" s="529">
        <v>0</v>
      </c>
      <c r="X116" s="529">
        <v>0</v>
      </c>
      <c r="Y116" s="529">
        <v>0</v>
      </c>
      <c r="Z116" s="529">
        <v>0</v>
      </c>
      <c r="AA116" s="529">
        <v>0</v>
      </c>
      <c r="AB116" s="529">
        <v>0</v>
      </c>
      <c r="AC116" s="529">
        <v>0</v>
      </c>
      <c r="AD116" s="529">
        <v>0</v>
      </c>
      <c r="AE116" s="529">
        <v>0</v>
      </c>
      <c r="AF116" s="529">
        <v>0</v>
      </c>
      <c r="AG116" s="529">
        <v>0</v>
      </c>
      <c r="AH116" s="529">
        <v>0</v>
      </c>
      <c r="AI116" s="531">
        <v>0</v>
      </c>
      <c r="AJ116" s="515"/>
      <c r="AK116" s="241">
        <f t="shared" si="142"/>
        <v>61962</v>
      </c>
      <c r="AL116" s="241">
        <f t="shared" si="106"/>
        <v>54679</v>
      </c>
      <c r="AM116" s="241">
        <f t="shared" si="107"/>
        <v>38594.5</v>
      </c>
      <c r="AN116" s="241">
        <f t="shared" si="108"/>
        <v>34605.69</v>
      </c>
      <c r="AO116" s="241">
        <f t="shared" si="109"/>
        <v>44384.5</v>
      </c>
      <c r="AP116" s="241">
        <f t="shared" si="110"/>
        <v>41473.499999999993</v>
      </c>
      <c r="AQ116" s="241">
        <f t="shared" si="111"/>
        <v>47232.5</v>
      </c>
      <c r="AR116" s="241">
        <f t="shared" si="112"/>
        <v>54789.99</v>
      </c>
      <c r="AS116" s="241">
        <f t="shared" si="113"/>
        <v>15745.318181818182</v>
      </c>
      <c r="AT116" s="241">
        <f t="shared" si="114"/>
        <v>28571.855123674904</v>
      </c>
      <c r="AU116" s="241">
        <f t="shared" si="115"/>
        <v>14944</v>
      </c>
      <c r="AV116" s="241">
        <f t="shared" si="116"/>
        <v>26269</v>
      </c>
      <c r="AW116" s="241">
        <f t="shared" si="117"/>
        <v>24942</v>
      </c>
      <c r="AX116" s="241">
        <f t="shared" si="118"/>
        <v>11646</v>
      </c>
      <c r="AY116" s="241">
        <f t="shared" si="119"/>
        <v>21080</v>
      </c>
      <c r="AZ116" s="241">
        <f t="shared" si="100"/>
        <v>16953</v>
      </c>
      <c r="BA116" s="241">
        <f t="shared" si="101"/>
        <v>52773</v>
      </c>
      <c r="BB116" s="241">
        <f t="shared" si="102"/>
        <v>28935</v>
      </c>
      <c r="BC116" s="241">
        <f t="shared" si="103"/>
        <v>64808</v>
      </c>
      <c r="BD116" s="241">
        <f t="shared" si="104"/>
        <v>40227.75</v>
      </c>
      <c r="BE116" s="241">
        <f t="shared" si="105"/>
        <v>32690</v>
      </c>
      <c r="BF116" s="241">
        <f t="shared" si="105"/>
        <v>27706</v>
      </c>
      <c r="BG116" s="241"/>
      <c r="BH116" s="241"/>
      <c r="BI116" s="324">
        <f t="shared" si="156"/>
        <v>2.9505714285714286</v>
      </c>
      <c r="BJ116" s="324">
        <f t="shared" si="157"/>
        <v>1</v>
      </c>
      <c r="BK116" s="324">
        <f t="shared" si="158"/>
        <v>1</v>
      </c>
      <c r="BL116" s="324">
        <f t="shared" si="159"/>
        <v>1</v>
      </c>
      <c r="BM116" s="324">
        <f t="shared" si="160"/>
        <v>1</v>
      </c>
      <c r="BN116" s="324">
        <f t="shared" si="161"/>
        <v>1</v>
      </c>
      <c r="BO116" s="324">
        <f t="shared" si="162"/>
        <v>1</v>
      </c>
      <c r="BP116" s="324">
        <f t="shared" si="163"/>
        <v>1</v>
      </c>
      <c r="BQ116" s="324">
        <f t="shared" si="164"/>
        <v>0.74977705627705626</v>
      </c>
      <c r="BR116" s="324">
        <f t="shared" si="165"/>
        <v>1</v>
      </c>
      <c r="BS116" s="324">
        <f t="shared" si="166"/>
        <v>0.7116190476190476</v>
      </c>
      <c r="BT116" s="324">
        <f t="shared" si="167"/>
        <v>1</v>
      </c>
      <c r="BU116" s="324">
        <f t="shared" si="168"/>
        <v>1</v>
      </c>
      <c r="BV116" s="324">
        <f t="shared" si="169"/>
        <v>0.5545714285714286</v>
      </c>
      <c r="BW116" s="324">
        <f t="shared" si="170"/>
        <v>1</v>
      </c>
      <c r="BX116" s="324">
        <f t="shared" si="171"/>
        <v>0.80728571428571427</v>
      </c>
      <c r="BY116" s="324">
        <f t="shared" si="172"/>
        <v>1</v>
      </c>
      <c r="BZ116" s="324">
        <f t="shared" si="173"/>
        <v>1</v>
      </c>
      <c r="CA116" s="324">
        <f t="shared" si="174"/>
        <v>1</v>
      </c>
      <c r="CB116" s="324">
        <f t="shared" si="175"/>
        <v>1</v>
      </c>
      <c r="CC116" s="324">
        <f t="shared" si="176"/>
        <v>1</v>
      </c>
      <c r="CD116" s="324">
        <f t="shared" si="140"/>
        <v>1</v>
      </c>
      <c r="CK116" s="527" t="s">
        <v>957</v>
      </c>
      <c r="CL116" s="530">
        <v>0</v>
      </c>
      <c r="CM116" s="529">
        <v>0</v>
      </c>
      <c r="CN116" s="529">
        <v>0</v>
      </c>
      <c r="CO116" s="529">
        <v>0</v>
      </c>
      <c r="CP116" s="529">
        <v>0</v>
      </c>
      <c r="CQ116" s="529">
        <v>0</v>
      </c>
      <c r="CR116" s="529">
        <v>0</v>
      </c>
      <c r="CS116" s="529">
        <v>0</v>
      </c>
      <c r="CT116" s="529">
        <v>0</v>
      </c>
      <c r="CU116" s="529">
        <v>0</v>
      </c>
      <c r="CV116" s="529">
        <v>0</v>
      </c>
      <c r="CW116" s="529">
        <v>0</v>
      </c>
      <c r="CX116" s="529">
        <v>0</v>
      </c>
      <c r="CY116" s="529">
        <v>0</v>
      </c>
      <c r="CZ116" s="529">
        <v>0</v>
      </c>
      <c r="DA116" s="529">
        <v>0</v>
      </c>
      <c r="DB116" s="529">
        <v>0</v>
      </c>
      <c r="DC116" s="531">
        <v>0</v>
      </c>
      <c r="DD116" s="323"/>
      <c r="DE116" s="137">
        <v>41958</v>
      </c>
      <c r="DF116" s="241">
        <f t="shared" si="141"/>
        <v>2961.66</v>
      </c>
      <c r="DG116" s="241">
        <f t="shared" si="143"/>
        <v>1567.5</v>
      </c>
      <c r="DH116" s="241">
        <f t="shared" si="144"/>
        <v>9459.5</v>
      </c>
      <c r="DI116" s="241">
        <f t="shared" si="145"/>
        <v>5203.5</v>
      </c>
      <c r="DJ116" s="241">
        <f t="shared" si="146"/>
        <v>1805.5</v>
      </c>
      <c r="DK116" s="241">
        <f t="shared" si="147"/>
        <v>6076.681818181818</v>
      </c>
      <c r="DL116" s="241">
        <f t="shared" si="148"/>
        <v>661.5</v>
      </c>
      <c r="DM116" s="241">
        <f t="shared" si="149"/>
        <v>2133</v>
      </c>
      <c r="DN116" s="241">
        <f t="shared" si="150"/>
        <v>708</v>
      </c>
      <c r="DO116" s="241">
        <f t="shared" si="151"/>
        <v>1369</v>
      </c>
      <c r="DP116" s="241">
        <f t="shared" si="152"/>
        <v>3839</v>
      </c>
      <c r="DQ116" s="241">
        <f t="shared" si="153"/>
        <v>925</v>
      </c>
      <c r="DR116" s="241">
        <f t="shared" si="154"/>
        <v>2034</v>
      </c>
      <c r="DS116" s="241">
        <f t="shared" si="155"/>
        <v>911</v>
      </c>
    </row>
    <row r="117" spans="1:123" x14ac:dyDescent="0.2">
      <c r="A117" s="585" t="s">
        <v>958</v>
      </c>
      <c r="B117" s="586">
        <v>0</v>
      </c>
      <c r="C117" s="597">
        <v>0</v>
      </c>
      <c r="D117" s="597">
        <v>1</v>
      </c>
      <c r="E117" s="597">
        <v>0</v>
      </c>
      <c r="F117" s="597">
        <v>1</v>
      </c>
      <c r="G117" s="597">
        <v>0</v>
      </c>
      <c r="H117" s="597">
        <v>2</v>
      </c>
      <c r="I117" s="597">
        <v>0</v>
      </c>
      <c r="J117" s="587">
        <v>0</v>
      </c>
      <c r="K117" s="502"/>
      <c r="L117" s="502"/>
      <c r="M117" s="527" t="s">
        <v>958</v>
      </c>
      <c r="N117" s="530">
        <v>0</v>
      </c>
      <c r="O117" s="529">
        <v>0</v>
      </c>
      <c r="P117" s="529">
        <v>0</v>
      </c>
      <c r="Q117" s="529">
        <v>0</v>
      </c>
      <c r="R117" s="529">
        <v>0</v>
      </c>
      <c r="S117" s="529">
        <v>0</v>
      </c>
      <c r="T117" s="529">
        <v>0</v>
      </c>
      <c r="U117" s="529">
        <v>0</v>
      </c>
      <c r="V117" s="529">
        <v>0</v>
      </c>
      <c r="W117" s="529">
        <v>0</v>
      </c>
      <c r="X117" s="529">
        <v>0</v>
      </c>
      <c r="Y117" s="529">
        <v>0</v>
      </c>
      <c r="Z117" s="529">
        <v>0</v>
      </c>
      <c r="AA117" s="529">
        <v>0</v>
      </c>
      <c r="AB117" s="529">
        <v>0</v>
      </c>
      <c r="AC117" s="529">
        <v>0</v>
      </c>
      <c r="AD117" s="529">
        <v>0</v>
      </c>
      <c r="AE117" s="529">
        <v>0</v>
      </c>
      <c r="AF117" s="529">
        <v>0</v>
      </c>
      <c r="AG117" s="529">
        <v>0</v>
      </c>
      <c r="AH117" s="529">
        <v>0</v>
      </c>
      <c r="AI117" s="531">
        <v>0</v>
      </c>
      <c r="AJ117" s="515"/>
      <c r="AK117" s="241">
        <f t="shared" si="142"/>
        <v>61962</v>
      </c>
      <c r="AL117" s="241">
        <f t="shared" si="106"/>
        <v>54679</v>
      </c>
      <c r="AM117" s="241">
        <f t="shared" si="107"/>
        <v>38594.5</v>
      </c>
      <c r="AN117" s="241">
        <f t="shared" si="108"/>
        <v>34605.69</v>
      </c>
      <c r="AO117" s="241">
        <f t="shared" si="109"/>
        <v>44384.5</v>
      </c>
      <c r="AP117" s="241">
        <f t="shared" si="110"/>
        <v>41473.499999999993</v>
      </c>
      <c r="AQ117" s="241">
        <f t="shared" si="111"/>
        <v>47232.5</v>
      </c>
      <c r="AR117" s="241">
        <f t="shared" si="112"/>
        <v>54789.99</v>
      </c>
      <c r="AS117" s="241">
        <f t="shared" si="113"/>
        <v>15745.318181818182</v>
      </c>
      <c r="AT117" s="241">
        <f t="shared" si="114"/>
        <v>28571.855123674904</v>
      </c>
      <c r="AU117" s="241">
        <f t="shared" si="115"/>
        <v>14944</v>
      </c>
      <c r="AV117" s="241">
        <f t="shared" si="116"/>
        <v>26269</v>
      </c>
      <c r="AW117" s="241">
        <f t="shared" si="117"/>
        <v>24942</v>
      </c>
      <c r="AX117" s="241">
        <f t="shared" si="118"/>
        <v>11646</v>
      </c>
      <c r="AY117" s="241">
        <f t="shared" si="119"/>
        <v>21080</v>
      </c>
      <c r="AZ117" s="241">
        <f t="shared" si="100"/>
        <v>16953</v>
      </c>
      <c r="BA117" s="241">
        <f t="shared" si="101"/>
        <v>52773</v>
      </c>
      <c r="BB117" s="241">
        <f t="shared" si="102"/>
        <v>28935</v>
      </c>
      <c r="BC117" s="241">
        <f t="shared" si="103"/>
        <v>64808</v>
      </c>
      <c r="BD117" s="241">
        <f t="shared" si="104"/>
        <v>40227.75</v>
      </c>
      <c r="BE117" s="241">
        <f t="shared" si="105"/>
        <v>32690</v>
      </c>
      <c r="BF117" s="241">
        <f t="shared" si="105"/>
        <v>27706</v>
      </c>
      <c r="BG117" s="241"/>
      <c r="BH117" s="241"/>
      <c r="BI117" s="324">
        <f t="shared" si="156"/>
        <v>2.9505714285714286</v>
      </c>
      <c r="BJ117" s="324">
        <f t="shared" si="157"/>
        <v>1</v>
      </c>
      <c r="BK117" s="324">
        <f t="shared" si="158"/>
        <v>1</v>
      </c>
      <c r="BL117" s="324">
        <f t="shared" si="159"/>
        <v>1</v>
      </c>
      <c r="BM117" s="324">
        <f t="shared" si="160"/>
        <v>1</v>
      </c>
      <c r="BN117" s="324">
        <f t="shared" si="161"/>
        <v>1</v>
      </c>
      <c r="BO117" s="324">
        <f t="shared" si="162"/>
        <v>1</v>
      </c>
      <c r="BP117" s="324">
        <f t="shared" si="163"/>
        <v>1</v>
      </c>
      <c r="BQ117" s="324">
        <f t="shared" si="164"/>
        <v>0.74977705627705626</v>
      </c>
      <c r="BR117" s="324">
        <f t="shared" si="165"/>
        <v>1</v>
      </c>
      <c r="BS117" s="324">
        <f t="shared" si="166"/>
        <v>0.7116190476190476</v>
      </c>
      <c r="BT117" s="324">
        <f t="shared" si="167"/>
        <v>1</v>
      </c>
      <c r="BU117" s="324">
        <f t="shared" si="168"/>
        <v>1</v>
      </c>
      <c r="BV117" s="324">
        <f t="shared" si="169"/>
        <v>0.5545714285714286</v>
      </c>
      <c r="BW117" s="324">
        <f t="shared" si="170"/>
        <v>1</v>
      </c>
      <c r="BX117" s="324">
        <f t="shared" si="171"/>
        <v>0.80728571428571427</v>
      </c>
      <c r="BY117" s="324">
        <f t="shared" si="172"/>
        <v>1</v>
      </c>
      <c r="BZ117" s="324">
        <f t="shared" si="173"/>
        <v>1</v>
      </c>
      <c r="CA117" s="324">
        <f t="shared" si="174"/>
        <v>1</v>
      </c>
      <c r="CB117" s="324">
        <f t="shared" si="175"/>
        <v>1</v>
      </c>
      <c r="CC117" s="324">
        <f t="shared" si="176"/>
        <v>1</v>
      </c>
      <c r="CD117" s="324">
        <f t="shared" si="140"/>
        <v>1</v>
      </c>
      <c r="CK117" s="527" t="s">
        <v>958</v>
      </c>
      <c r="CL117" s="530">
        <v>0</v>
      </c>
      <c r="CM117" s="529">
        <v>0</v>
      </c>
      <c r="CN117" s="529">
        <v>0</v>
      </c>
      <c r="CO117" s="529">
        <v>0</v>
      </c>
      <c r="CP117" s="529">
        <v>0</v>
      </c>
      <c r="CQ117" s="529">
        <v>0</v>
      </c>
      <c r="CR117" s="529">
        <v>0</v>
      </c>
      <c r="CS117" s="529">
        <v>0</v>
      </c>
      <c r="CT117" s="529">
        <v>0</v>
      </c>
      <c r="CU117" s="529">
        <v>0</v>
      </c>
      <c r="CV117" s="529">
        <v>0</v>
      </c>
      <c r="CW117" s="529">
        <v>0</v>
      </c>
      <c r="CX117" s="529">
        <v>0</v>
      </c>
      <c r="CY117" s="529">
        <v>0</v>
      </c>
      <c r="CZ117" s="529">
        <v>0</v>
      </c>
      <c r="DA117" s="529">
        <v>0</v>
      </c>
      <c r="DB117" s="529">
        <v>0</v>
      </c>
      <c r="DC117" s="531">
        <v>0</v>
      </c>
      <c r="DD117" s="323"/>
      <c r="DE117" s="137">
        <v>41959</v>
      </c>
      <c r="DF117" s="241">
        <f t="shared" si="141"/>
        <v>2961.66</v>
      </c>
      <c r="DG117" s="241">
        <f t="shared" si="143"/>
        <v>1567.5</v>
      </c>
      <c r="DH117" s="241">
        <f t="shared" si="144"/>
        <v>9459.5</v>
      </c>
      <c r="DI117" s="241">
        <f t="shared" si="145"/>
        <v>5203.5</v>
      </c>
      <c r="DJ117" s="241">
        <f t="shared" si="146"/>
        <v>1805.5</v>
      </c>
      <c r="DK117" s="241">
        <f t="shared" si="147"/>
        <v>6076.681818181818</v>
      </c>
      <c r="DL117" s="241">
        <f t="shared" si="148"/>
        <v>661.5</v>
      </c>
      <c r="DM117" s="241">
        <f t="shared" si="149"/>
        <v>2133</v>
      </c>
      <c r="DN117" s="241">
        <f t="shared" si="150"/>
        <v>708</v>
      </c>
      <c r="DO117" s="241">
        <f t="shared" si="151"/>
        <v>1369</v>
      </c>
      <c r="DP117" s="241">
        <f t="shared" si="152"/>
        <v>3839</v>
      </c>
      <c r="DQ117" s="241">
        <f t="shared" si="153"/>
        <v>925</v>
      </c>
      <c r="DR117" s="241">
        <f t="shared" si="154"/>
        <v>2034</v>
      </c>
      <c r="DS117" s="241">
        <f t="shared" si="155"/>
        <v>911</v>
      </c>
    </row>
    <row r="118" spans="1:123" x14ac:dyDescent="0.2">
      <c r="A118" s="585" t="s">
        <v>959</v>
      </c>
      <c r="B118" s="586">
        <v>0</v>
      </c>
      <c r="C118" s="597">
        <v>1</v>
      </c>
      <c r="D118" s="597">
        <v>1</v>
      </c>
      <c r="E118" s="597">
        <v>0</v>
      </c>
      <c r="F118" s="597">
        <v>0</v>
      </c>
      <c r="G118" s="597">
        <v>0</v>
      </c>
      <c r="H118" s="597">
        <v>0</v>
      </c>
      <c r="I118" s="597">
        <v>0</v>
      </c>
      <c r="J118" s="587">
        <v>0</v>
      </c>
      <c r="K118" s="502"/>
      <c r="L118" s="502"/>
      <c r="M118" s="527" t="s">
        <v>959</v>
      </c>
      <c r="N118" s="530">
        <v>0</v>
      </c>
      <c r="O118" s="529">
        <v>0</v>
      </c>
      <c r="P118" s="529">
        <v>0</v>
      </c>
      <c r="Q118" s="529">
        <v>0</v>
      </c>
      <c r="R118" s="529">
        <v>0</v>
      </c>
      <c r="S118" s="529">
        <v>0</v>
      </c>
      <c r="T118" s="529">
        <v>0</v>
      </c>
      <c r="U118" s="529">
        <v>0</v>
      </c>
      <c r="V118" s="529">
        <v>0</v>
      </c>
      <c r="W118" s="529">
        <v>0</v>
      </c>
      <c r="X118" s="529">
        <v>0</v>
      </c>
      <c r="Y118" s="529">
        <v>0</v>
      </c>
      <c r="Z118" s="529">
        <v>0</v>
      </c>
      <c r="AA118" s="529">
        <v>0</v>
      </c>
      <c r="AB118" s="529">
        <v>0</v>
      </c>
      <c r="AC118" s="529">
        <v>0</v>
      </c>
      <c r="AD118" s="529">
        <v>0</v>
      </c>
      <c r="AE118" s="529">
        <v>0</v>
      </c>
      <c r="AF118" s="529">
        <v>0</v>
      </c>
      <c r="AG118" s="529">
        <v>0</v>
      </c>
      <c r="AH118" s="529">
        <v>0</v>
      </c>
      <c r="AI118" s="531">
        <v>0</v>
      </c>
      <c r="AJ118" s="515"/>
      <c r="AK118" s="241">
        <f t="shared" si="142"/>
        <v>61962</v>
      </c>
      <c r="AL118" s="241">
        <f t="shared" si="106"/>
        <v>54679</v>
      </c>
      <c r="AM118" s="241">
        <f t="shared" si="107"/>
        <v>38594.5</v>
      </c>
      <c r="AN118" s="241">
        <f t="shared" si="108"/>
        <v>34605.69</v>
      </c>
      <c r="AO118" s="241">
        <f t="shared" si="109"/>
        <v>44384.5</v>
      </c>
      <c r="AP118" s="241">
        <f t="shared" si="110"/>
        <v>41473.499999999993</v>
      </c>
      <c r="AQ118" s="241">
        <f t="shared" si="111"/>
        <v>47232.5</v>
      </c>
      <c r="AR118" s="241">
        <f t="shared" si="112"/>
        <v>54789.99</v>
      </c>
      <c r="AS118" s="241">
        <f t="shared" si="113"/>
        <v>15745.318181818182</v>
      </c>
      <c r="AT118" s="241">
        <f t="shared" si="114"/>
        <v>28571.855123674904</v>
      </c>
      <c r="AU118" s="241">
        <f t="shared" si="115"/>
        <v>14944</v>
      </c>
      <c r="AV118" s="241">
        <f t="shared" si="116"/>
        <v>26269</v>
      </c>
      <c r="AW118" s="241">
        <f t="shared" si="117"/>
        <v>24942</v>
      </c>
      <c r="AX118" s="241">
        <f t="shared" si="118"/>
        <v>11646</v>
      </c>
      <c r="AY118" s="241">
        <f t="shared" si="119"/>
        <v>21080</v>
      </c>
      <c r="AZ118" s="241">
        <f t="shared" si="100"/>
        <v>16953</v>
      </c>
      <c r="BA118" s="241">
        <f t="shared" si="101"/>
        <v>52773</v>
      </c>
      <c r="BB118" s="241">
        <f t="shared" si="102"/>
        <v>28935</v>
      </c>
      <c r="BC118" s="241">
        <f t="shared" si="103"/>
        <v>64808</v>
      </c>
      <c r="BD118" s="241">
        <f t="shared" si="104"/>
        <v>40227.75</v>
      </c>
      <c r="BE118" s="241">
        <f t="shared" si="105"/>
        <v>32690</v>
      </c>
      <c r="BF118" s="241">
        <f t="shared" si="105"/>
        <v>27706</v>
      </c>
      <c r="BG118" s="241"/>
      <c r="BH118" s="241"/>
      <c r="BI118" s="324">
        <f t="shared" si="156"/>
        <v>2.9505714285714286</v>
      </c>
      <c r="BJ118" s="324">
        <f t="shared" si="157"/>
        <v>1</v>
      </c>
      <c r="BK118" s="324">
        <f t="shared" si="158"/>
        <v>1</v>
      </c>
      <c r="BL118" s="324">
        <f t="shared" si="159"/>
        <v>1</v>
      </c>
      <c r="BM118" s="324">
        <f t="shared" si="160"/>
        <v>1</v>
      </c>
      <c r="BN118" s="324">
        <f t="shared" si="161"/>
        <v>1</v>
      </c>
      <c r="BO118" s="324">
        <f t="shared" si="162"/>
        <v>1</v>
      </c>
      <c r="BP118" s="324">
        <f t="shared" si="163"/>
        <v>1</v>
      </c>
      <c r="BQ118" s="324">
        <f t="shared" si="164"/>
        <v>0.74977705627705626</v>
      </c>
      <c r="BR118" s="324">
        <f t="shared" si="165"/>
        <v>1</v>
      </c>
      <c r="BS118" s="324">
        <f t="shared" si="166"/>
        <v>0.7116190476190476</v>
      </c>
      <c r="BT118" s="324">
        <f t="shared" si="167"/>
        <v>1</v>
      </c>
      <c r="BU118" s="324">
        <f t="shared" si="168"/>
        <v>1</v>
      </c>
      <c r="BV118" s="324">
        <f t="shared" si="169"/>
        <v>0.5545714285714286</v>
      </c>
      <c r="BW118" s="324">
        <f t="shared" si="170"/>
        <v>1</v>
      </c>
      <c r="BX118" s="324">
        <f t="shared" si="171"/>
        <v>0.80728571428571427</v>
      </c>
      <c r="BY118" s="324">
        <f t="shared" si="172"/>
        <v>1</v>
      </c>
      <c r="BZ118" s="324">
        <f t="shared" si="173"/>
        <v>1</v>
      </c>
      <c r="CA118" s="324">
        <f t="shared" si="174"/>
        <v>1</v>
      </c>
      <c r="CB118" s="324">
        <f t="shared" si="175"/>
        <v>1</v>
      </c>
      <c r="CC118" s="324">
        <f t="shared" si="176"/>
        <v>1</v>
      </c>
      <c r="CD118" s="324">
        <f t="shared" si="140"/>
        <v>1</v>
      </c>
      <c r="CK118" s="527" t="s">
        <v>959</v>
      </c>
      <c r="CL118" s="530">
        <v>0</v>
      </c>
      <c r="CM118" s="529">
        <v>0</v>
      </c>
      <c r="CN118" s="529">
        <v>0</v>
      </c>
      <c r="CO118" s="529">
        <v>0</v>
      </c>
      <c r="CP118" s="529">
        <v>0</v>
      </c>
      <c r="CQ118" s="529">
        <v>0</v>
      </c>
      <c r="CR118" s="529">
        <v>0</v>
      </c>
      <c r="CS118" s="529">
        <v>0</v>
      </c>
      <c r="CT118" s="529">
        <v>0</v>
      </c>
      <c r="CU118" s="529">
        <v>0</v>
      </c>
      <c r="CV118" s="529">
        <v>0</v>
      </c>
      <c r="CW118" s="529">
        <v>0</v>
      </c>
      <c r="CX118" s="529">
        <v>0</v>
      </c>
      <c r="CY118" s="529">
        <v>0</v>
      </c>
      <c r="CZ118" s="529">
        <v>0</v>
      </c>
      <c r="DA118" s="529">
        <v>0</v>
      </c>
      <c r="DB118" s="529">
        <v>0</v>
      </c>
      <c r="DC118" s="531">
        <v>0</v>
      </c>
      <c r="DD118" s="323"/>
      <c r="DE118" s="137">
        <v>41960</v>
      </c>
      <c r="DF118" s="241">
        <f t="shared" si="141"/>
        <v>2961.66</v>
      </c>
      <c r="DG118" s="241">
        <f t="shared" si="143"/>
        <v>1567.5</v>
      </c>
      <c r="DH118" s="241">
        <f t="shared" si="144"/>
        <v>9459.5</v>
      </c>
      <c r="DI118" s="241">
        <f t="shared" si="145"/>
        <v>5203.5</v>
      </c>
      <c r="DJ118" s="241">
        <f t="shared" si="146"/>
        <v>1805.5</v>
      </c>
      <c r="DK118" s="241">
        <f t="shared" si="147"/>
        <v>6076.681818181818</v>
      </c>
      <c r="DL118" s="241">
        <f t="shared" si="148"/>
        <v>661.5</v>
      </c>
      <c r="DM118" s="241">
        <f t="shared" si="149"/>
        <v>2133</v>
      </c>
      <c r="DN118" s="241">
        <f t="shared" si="150"/>
        <v>708</v>
      </c>
      <c r="DO118" s="241">
        <f t="shared" si="151"/>
        <v>1369</v>
      </c>
      <c r="DP118" s="241">
        <f t="shared" si="152"/>
        <v>3839</v>
      </c>
      <c r="DQ118" s="241">
        <f t="shared" si="153"/>
        <v>925</v>
      </c>
      <c r="DR118" s="241">
        <f t="shared" si="154"/>
        <v>2034</v>
      </c>
      <c r="DS118" s="241">
        <f t="shared" si="155"/>
        <v>911</v>
      </c>
    </row>
    <row r="119" spans="1:123" x14ac:dyDescent="0.2">
      <c r="A119" s="585" t="s">
        <v>960</v>
      </c>
      <c r="B119" s="586">
        <v>0</v>
      </c>
      <c r="C119" s="597">
        <v>0</v>
      </c>
      <c r="D119" s="597">
        <v>2</v>
      </c>
      <c r="E119" s="597">
        <v>0</v>
      </c>
      <c r="F119" s="597">
        <v>0</v>
      </c>
      <c r="G119" s="597">
        <v>0</v>
      </c>
      <c r="H119" s="597">
        <v>2</v>
      </c>
      <c r="I119" s="597">
        <v>0</v>
      </c>
      <c r="J119" s="587">
        <v>0</v>
      </c>
      <c r="K119" s="502"/>
      <c r="L119" s="502"/>
      <c r="M119" s="527" t="s">
        <v>960</v>
      </c>
      <c r="N119" s="530">
        <v>0</v>
      </c>
      <c r="O119" s="529">
        <v>0</v>
      </c>
      <c r="P119" s="529">
        <v>0</v>
      </c>
      <c r="Q119" s="529">
        <v>0</v>
      </c>
      <c r="R119" s="529">
        <v>0</v>
      </c>
      <c r="S119" s="529">
        <v>0</v>
      </c>
      <c r="T119" s="529">
        <v>0</v>
      </c>
      <c r="U119" s="529">
        <v>0</v>
      </c>
      <c r="V119" s="529">
        <v>0</v>
      </c>
      <c r="W119" s="529">
        <v>0</v>
      </c>
      <c r="X119" s="529">
        <v>0</v>
      </c>
      <c r="Y119" s="529">
        <v>0</v>
      </c>
      <c r="Z119" s="529">
        <v>0</v>
      </c>
      <c r="AA119" s="529">
        <v>0</v>
      </c>
      <c r="AB119" s="529">
        <v>0</v>
      </c>
      <c r="AC119" s="529">
        <v>0</v>
      </c>
      <c r="AD119" s="529">
        <v>0</v>
      </c>
      <c r="AE119" s="529">
        <v>0</v>
      </c>
      <c r="AF119" s="529">
        <v>0</v>
      </c>
      <c r="AG119" s="529">
        <v>0</v>
      </c>
      <c r="AH119" s="529">
        <v>0</v>
      </c>
      <c r="AI119" s="531">
        <v>0</v>
      </c>
      <c r="AJ119" s="515"/>
      <c r="AK119" s="241">
        <f t="shared" si="142"/>
        <v>61962</v>
      </c>
      <c r="AL119" s="241">
        <f t="shared" si="106"/>
        <v>54679</v>
      </c>
      <c r="AM119" s="241">
        <f t="shared" si="107"/>
        <v>38594.5</v>
      </c>
      <c r="AN119" s="241">
        <f t="shared" si="108"/>
        <v>34605.69</v>
      </c>
      <c r="AO119" s="241">
        <f t="shared" si="109"/>
        <v>44384.5</v>
      </c>
      <c r="AP119" s="241">
        <f t="shared" si="110"/>
        <v>41473.499999999993</v>
      </c>
      <c r="AQ119" s="241">
        <f t="shared" si="111"/>
        <v>47232.5</v>
      </c>
      <c r="AR119" s="241">
        <f t="shared" si="112"/>
        <v>54789.99</v>
      </c>
      <c r="AS119" s="241">
        <f t="shared" si="113"/>
        <v>15745.318181818182</v>
      </c>
      <c r="AT119" s="241">
        <f t="shared" si="114"/>
        <v>28571.855123674904</v>
      </c>
      <c r="AU119" s="241">
        <f t="shared" si="115"/>
        <v>14944</v>
      </c>
      <c r="AV119" s="241">
        <f t="shared" si="116"/>
        <v>26269</v>
      </c>
      <c r="AW119" s="241">
        <f t="shared" si="117"/>
        <v>24942</v>
      </c>
      <c r="AX119" s="241">
        <f t="shared" si="118"/>
        <v>11646</v>
      </c>
      <c r="AY119" s="241">
        <f t="shared" si="119"/>
        <v>21080</v>
      </c>
      <c r="AZ119" s="241">
        <f t="shared" si="100"/>
        <v>16953</v>
      </c>
      <c r="BA119" s="241">
        <f t="shared" si="101"/>
        <v>52773</v>
      </c>
      <c r="BB119" s="241">
        <f t="shared" si="102"/>
        <v>28935</v>
      </c>
      <c r="BC119" s="241">
        <f t="shared" si="103"/>
        <v>64808</v>
      </c>
      <c r="BD119" s="241">
        <f t="shared" si="104"/>
        <v>40227.75</v>
      </c>
      <c r="BE119" s="241">
        <f t="shared" si="105"/>
        <v>32690</v>
      </c>
      <c r="BF119" s="241">
        <f t="shared" si="105"/>
        <v>27706</v>
      </c>
      <c r="BG119" s="241"/>
      <c r="BH119" s="241"/>
      <c r="BI119" s="324">
        <f t="shared" si="156"/>
        <v>2.9505714285714286</v>
      </c>
      <c r="BJ119" s="324">
        <f t="shared" si="157"/>
        <v>1</v>
      </c>
      <c r="BK119" s="324">
        <f t="shared" si="158"/>
        <v>1</v>
      </c>
      <c r="BL119" s="324">
        <f t="shared" si="159"/>
        <v>1</v>
      </c>
      <c r="BM119" s="324">
        <f t="shared" si="160"/>
        <v>1</v>
      </c>
      <c r="BN119" s="324">
        <f t="shared" si="161"/>
        <v>1</v>
      </c>
      <c r="BO119" s="324">
        <f t="shared" si="162"/>
        <v>1</v>
      </c>
      <c r="BP119" s="324">
        <f t="shared" si="163"/>
        <v>1</v>
      </c>
      <c r="BQ119" s="324">
        <f t="shared" si="164"/>
        <v>0.74977705627705626</v>
      </c>
      <c r="BR119" s="324">
        <f t="shared" si="165"/>
        <v>1</v>
      </c>
      <c r="BS119" s="324">
        <f t="shared" si="166"/>
        <v>0.7116190476190476</v>
      </c>
      <c r="BT119" s="324">
        <f t="shared" si="167"/>
        <v>1</v>
      </c>
      <c r="BU119" s="324">
        <f t="shared" si="168"/>
        <v>1</v>
      </c>
      <c r="BV119" s="324">
        <f t="shared" si="169"/>
        <v>0.5545714285714286</v>
      </c>
      <c r="BW119" s="324">
        <f t="shared" si="170"/>
        <v>1</v>
      </c>
      <c r="BX119" s="324">
        <f t="shared" si="171"/>
        <v>0.80728571428571427</v>
      </c>
      <c r="BY119" s="324">
        <f t="shared" si="172"/>
        <v>1</v>
      </c>
      <c r="BZ119" s="324">
        <f t="shared" si="173"/>
        <v>1</v>
      </c>
      <c r="CA119" s="324">
        <f t="shared" si="174"/>
        <v>1</v>
      </c>
      <c r="CB119" s="324">
        <f t="shared" si="175"/>
        <v>1</v>
      </c>
      <c r="CC119" s="324">
        <f t="shared" si="176"/>
        <v>1</v>
      </c>
      <c r="CD119" s="324">
        <f t="shared" si="140"/>
        <v>1</v>
      </c>
      <c r="CK119" s="527" t="s">
        <v>960</v>
      </c>
      <c r="CL119" s="530">
        <v>0</v>
      </c>
      <c r="CM119" s="529">
        <v>0</v>
      </c>
      <c r="CN119" s="529">
        <v>0</v>
      </c>
      <c r="CO119" s="529">
        <v>0</v>
      </c>
      <c r="CP119" s="529">
        <v>0</v>
      </c>
      <c r="CQ119" s="529">
        <v>0</v>
      </c>
      <c r="CR119" s="529">
        <v>0</v>
      </c>
      <c r="CS119" s="529">
        <v>0</v>
      </c>
      <c r="CT119" s="529">
        <v>0</v>
      </c>
      <c r="CU119" s="529">
        <v>0</v>
      </c>
      <c r="CV119" s="529">
        <v>0</v>
      </c>
      <c r="CW119" s="529">
        <v>0</v>
      </c>
      <c r="CX119" s="529">
        <v>0</v>
      </c>
      <c r="CY119" s="529">
        <v>0</v>
      </c>
      <c r="CZ119" s="529">
        <v>0</v>
      </c>
      <c r="DA119" s="529">
        <v>0</v>
      </c>
      <c r="DB119" s="529">
        <v>0</v>
      </c>
      <c r="DC119" s="531">
        <v>0</v>
      </c>
      <c r="DD119" s="323"/>
      <c r="DE119" s="137">
        <v>41961</v>
      </c>
      <c r="DF119" s="241">
        <f t="shared" si="141"/>
        <v>2961.66</v>
      </c>
      <c r="DG119" s="241">
        <f t="shared" si="143"/>
        <v>1567.5</v>
      </c>
      <c r="DH119" s="241">
        <f t="shared" si="144"/>
        <v>9459.5</v>
      </c>
      <c r="DI119" s="241">
        <f t="shared" si="145"/>
        <v>5203.5</v>
      </c>
      <c r="DJ119" s="241">
        <f t="shared" si="146"/>
        <v>1805.5</v>
      </c>
      <c r="DK119" s="241">
        <f t="shared" si="147"/>
        <v>6076.681818181818</v>
      </c>
      <c r="DL119" s="241">
        <f t="shared" si="148"/>
        <v>661.5</v>
      </c>
      <c r="DM119" s="241">
        <f t="shared" si="149"/>
        <v>2133</v>
      </c>
      <c r="DN119" s="241">
        <f t="shared" si="150"/>
        <v>708</v>
      </c>
      <c r="DO119" s="241">
        <f t="shared" si="151"/>
        <v>1369</v>
      </c>
      <c r="DP119" s="241">
        <f t="shared" si="152"/>
        <v>3839</v>
      </c>
      <c r="DQ119" s="241">
        <f t="shared" si="153"/>
        <v>925</v>
      </c>
      <c r="DR119" s="241">
        <f t="shared" si="154"/>
        <v>2034</v>
      </c>
      <c r="DS119" s="241">
        <f t="shared" si="155"/>
        <v>911</v>
      </c>
    </row>
    <row r="120" spans="1:123" x14ac:dyDescent="0.2">
      <c r="A120" s="585" t="s">
        <v>961</v>
      </c>
      <c r="B120" s="586">
        <v>0</v>
      </c>
      <c r="C120" s="597">
        <v>0</v>
      </c>
      <c r="D120" s="597">
        <v>1</v>
      </c>
      <c r="E120" s="597">
        <v>0</v>
      </c>
      <c r="F120" s="597">
        <v>0</v>
      </c>
      <c r="G120" s="597">
        <v>0</v>
      </c>
      <c r="H120" s="597">
        <v>0</v>
      </c>
      <c r="I120" s="597">
        <v>0</v>
      </c>
      <c r="J120" s="587">
        <v>0</v>
      </c>
      <c r="K120" s="502"/>
      <c r="L120" s="502"/>
      <c r="M120" s="527" t="s">
        <v>961</v>
      </c>
      <c r="N120" s="530">
        <v>0</v>
      </c>
      <c r="O120" s="529">
        <v>0</v>
      </c>
      <c r="P120" s="529">
        <v>0</v>
      </c>
      <c r="Q120" s="529">
        <v>0</v>
      </c>
      <c r="R120" s="529">
        <v>0</v>
      </c>
      <c r="S120" s="529">
        <v>0</v>
      </c>
      <c r="T120" s="529">
        <v>0</v>
      </c>
      <c r="U120" s="529">
        <v>0</v>
      </c>
      <c r="V120" s="529">
        <v>0</v>
      </c>
      <c r="W120" s="529">
        <v>0</v>
      </c>
      <c r="X120" s="529">
        <v>0</v>
      </c>
      <c r="Y120" s="529">
        <v>0</v>
      </c>
      <c r="Z120" s="529">
        <v>0</v>
      </c>
      <c r="AA120" s="529">
        <v>0</v>
      </c>
      <c r="AB120" s="529">
        <v>0</v>
      </c>
      <c r="AC120" s="529">
        <v>0</v>
      </c>
      <c r="AD120" s="529">
        <v>0</v>
      </c>
      <c r="AE120" s="529">
        <v>0</v>
      </c>
      <c r="AF120" s="529">
        <v>0</v>
      </c>
      <c r="AG120" s="529">
        <v>0</v>
      </c>
      <c r="AH120" s="529">
        <v>0</v>
      </c>
      <c r="AI120" s="531">
        <v>0</v>
      </c>
      <c r="AJ120" s="515"/>
      <c r="AK120" s="241">
        <f t="shared" si="142"/>
        <v>61962</v>
      </c>
      <c r="AL120" s="241">
        <f t="shared" si="106"/>
        <v>54679</v>
      </c>
      <c r="AM120" s="241">
        <f t="shared" si="107"/>
        <v>38594.5</v>
      </c>
      <c r="AN120" s="241">
        <f t="shared" si="108"/>
        <v>34605.69</v>
      </c>
      <c r="AO120" s="241">
        <f t="shared" si="109"/>
        <v>44384.5</v>
      </c>
      <c r="AP120" s="241">
        <f t="shared" si="110"/>
        <v>41473.499999999993</v>
      </c>
      <c r="AQ120" s="241">
        <f t="shared" si="111"/>
        <v>47232.5</v>
      </c>
      <c r="AR120" s="241">
        <f t="shared" si="112"/>
        <v>54789.99</v>
      </c>
      <c r="AS120" s="241">
        <f t="shared" si="113"/>
        <v>15745.318181818182</v>
      </c>
      <c r="AT120" s="241">
        <f t="shared" si="114"/>
        <v>28571.855123674904</v>
      </c>
      <c r="AU120" s="241">
        <f t="shared" si="115"/>
        <v>14944</v>
      </c>
      <c r="AV120" s="241">
        <f t="shared" si="116"/>
        <v>26269</v>
      </c>
      <c r="AW120" s="241">
        <f t="shared" si="117"/>
        <v>24942</v>
      </c>
      <c r="AX120" s="241">
        <f t="shared" si="118"/>
        <v>11646</v>
      </c>
      <c r="AY120" s="241">
        <f t="shared" si="119"/>
        <v>21080</v>
      </c>
      <c r="AZ120" s="241">
        <f t="shared" si="100"/>
        <v>16953</v>
      </c>
      <c r="BA120" s="241">
        <f t="shared" si="101"/>
        <v>52773</v>
      </c>
      <c r="BB120" s="241">
        <f t="shared" si="102"/>
        <v>28935</v>
      </c>
      <c r="BC120" s="241">
        <f t="shared" si="103"/>
        <v>64808</v>
      </c>
      <c r="BD120" s="241">
        <f t="shared" si="104"/>
        <v>40227.75</v>
      </c>
      <c r="BE120" s="241">
        <f t="shared" si="105"/>
        <v>32690</v>
      </c>
      <c r="BF120" s="241">
        <f t="shared" si="105"/>
        <v>27706</v>
      </c>
      <c r="BG120" s="241"/>
      <c r="BH120" s="241"/>
      <c r="BI120" s="324">
        <f t="shared" si="156"/>
        <v>2.9505714285714286</v>
      </c>
      <c r="BJ120" s="324">
        <f t="shared" si="157"/>
        <v>1</v>
      </c>
      <c r="BK120" s="324">
        <f t="shared" si="158"/>
        <v>1</v>
      </c>
      <c r="BL120" s="324">
        <f t="shared" si="159"/>
        <v>1</v>
      </c>
      <c r="BM120" s="324">
        <f t="shared" si="160"/>
        <v>1</v>
      </c>
      <c r="BN120" s="324">
        <f t="shared" si="161"/>
        <v>1</v>
      </c>
      <c r="BO120" s="324">
        <f t="shared" si="162"/>
        <v>1</v>
      </c>
      <c r="BP120" s="324">
        <f t="shared" si="163"/>
        <v>1</v>
      </c>
      <c r="BQ120" s="324">
        <f t="shared" si="164"/>
        <v>0.74977705627705626</v>
      </c>
      <c r="BR120" s="324">
        <f t="shared" si="165"/>
        <v>1</v>
      </c>
      <c r="BS120" s="324">
        <f t="shared" si="166"/>
        <v>0.7116190476190476</v>
      </c>
      <c r="BT120" s="324">
        <f t="shared" si="167"/>
        <v>1</v>
      </c>
      <c r="BU120" s="324">
        <f t="shared" si="168"/>
        <v>1</v>
      </c>
      <c r="BV120" s="324">
        <f t="shared" si="169"/>
        <v>0.5545714285714286</v>
      </c>
      <c r="BW120" s="324">
        <f t="shared" si="170"/>
        <v>1</v>
      </c>
      <c r="BX120" s="324">
        <f t="shared" si="171"/>
        <v>0.80728571428571427</v>
      </c>
      <c r="BY120" s="324">
        <f t="shared" si="172"/>
        <v>1</v>
      </c>
      <c r="BZ120" s="324">
        <f t="shared" si="173"/>
        <v>1</v>
      </c>
      <c r="CA120" s="324">
        <f t="shared" si="174"/>
        <v>1</v>
      </c>
      <c r="CB120" s="324">
        <f t="shared" si="175"/>
        <v>1</v>
      </c>
      <c r="CC120" s="324">
        <f t="shared" si="176"/>
        <v>1</v>
      </c>
      <c r="CD120" s="324">
        <f t="shared" si="140"/>
        <v>1</v>
      </c>
      <c r="CK120" s="527" t="s">
        <v>961</v>
      </c>
      <c r="CL120" s="530">
        <v>0</v>
      </c>
      <c r="CM120" s="529">
        <v>0</v>
      </c>
      <c r="CN120" s="529">
        <v>0</v>
      </c>
      <c r="CO120" s="529">
        <v>0</v>
      </c>
      <c r="CP120" s="529">
        <v>0</v>
      </c>
      <c r="CQ120" s="529">
        <v>0</v>
      </c>
      <c r="CR120" s="529">
        <v>0</v>
      </c>
      <c r="CS120" s="529">
        <v>0</v>
      </c>
      <c r="CT120" s="529">
        <v>0</v>
      </c>
      <c r="CU120" s="529">
        <v>0</v>
      </c>
      <c r="CV120" s="529">
        <v>0</v>
      </c>
      <c r="CW120" s="529">
        <v>0</v>
      </c>
      <c r="CX120" s="529">
        <v>0</v>
      </c>
      <c r="CY120" s="529">
        <v>0</v>
      </c>
      <c r="CZ120" s="529">
        <v>0</v>
      </c>
      <c r="DA120" s="529">
        <v>0</v>
      </c>
      <c r="DB120" s="529">
        <v>0</v>
      </c>
      <c r="DC120" s="531">
        <v>0</v>
      </c>
      <c r="DD120" s="323"/>
      <c r="DE120" s="137">
        <v>41962</v>
      </c>
      <c r="DF120" s="241">
        <f t="shared" si="141"/>
        <v>2961.66</v>
      </c>
      <c r="DG120" s="241">
        <f t="shared" si="143"/>
        <v>1567.5</v>
      </c>
      <c r="DH120" s="241">
        <f t="shared" si="144"/>
        <v>9459.5</v>
      </c>
      <c r="DI120" s="241">
        <f t="shared" si="145"/>
        <v>5203.5</v>
      </c>
      <c r="DJ120" s="241">
        <f t="shared" si="146"/>
        <v>1805.5</v>
      </c>
      <c r="DK120" s="241">
        <f t="shared" si="147"/>
        <v>6076.681818181818</v>
      </c>
      <c r="DL120" s="241">
        <f t="shared" si="148"/>
        <v>661.5</v>
      </c>
      <c r="DM120" s="241">
        <f t="shared" si="149"/>
        <v>2133</v>
      </c>
      <c r="DN120" s="241">
        <f t="shared" si="150"/>
        <v>708</v>
      </c>
      <c r="DO120" s="241">
        <f t="shared" si="151"/>
        <v>1369</v>
      </c>
      <c r="DP120" s="241">
        <f t="shared" si="152"/>
        <v>3839</v>
      </c>
      <c r="DQ120" s="241">
        <f t="shared" si="153"/>
        <v>925</v>
      </c>
      <c r="DR120" s="241">
        <f t="shared" si="154"/>
        <v>2034</v>
      </c>
      <c r="DS120" s="241">
        <f t="shared" si="155"/>
        <v>911</v>
      </c>
    </row>
    <row r="121" spans="1:123" x14ac:dyDescent="0.2">
      <c r="A121" s="585" t="s">
        <v>962</v>
      </c>
      <c r="B121" s="586">
        <v>0</v>
      </c>
      <c r="C121" s="597">
        <v>0</v>
      </c>
      <c r="D121" s="597">
        <v>0</v>
      </c>
      <c r="E121" s="597">
        <v>0</v>
      </c>
      <c r="F121" s="597">
        <v>0</v>
      </c>
      <c r="G121" s="597">
        <v>0</v>
      </c>
      <c r="H121" s="597">
        <v>2</v>
      </c>
      <c r="I121" s="597">
        <v>0</v>
      </c>
      <c r="J121" s="587">
        <v>0</v>
      </c>
      <c r="K121" s="502"/>
      <c r="L121" s="502"/>
      <c r="M121" s="527" t="s">
        <v>962</v>
      </c>
      <c r="N121" s="530">
        <v>0</v>
      </c>
      <c r="O121" s="529">
        <v>0</v>
      </c>
      <c r="P121" s="529">
        <v>0</v>
      </c>
      <c r="Q121" s="529">
        <v>0</v>
      </c>
      <c r="R121" s="529">
        <v>0</v>
      </c>
      <c r="S121" s="529">
        <v>0</v>
      </c>
      <c r="T121" s="529">
        <v>0</v>
      </c>
      <c r="U121" s="529">
        <v>0</v>
      </c>
      <c r="V121" s="529">
        <v>0</v>
      </c>
      <c r="W121" s="529">
        <v>0</v>
      </c>
      <c r="X121" s="529">
        <v>0</v>
      </c>
      <c r="Y121" s="529">
        <v>0</v>
      </c>
      <c r="Z121" s="529">
        <v>0</v>
      </c>
      <c r="AA121" s="529">
        <v>0</v>
      </c>
      <c r="AB121" s="529">
        <v>0</v>
      </c>
      <c r="AC121" s="529">
        <v>0</v>
      </c>
      <c r="AD121" s="529">
        <v>0</v>
      </c>
      <c r="AE121" s="529">
        <v>0</v>
      </c>
      <c r="AF121" s="529">
        <v>0</v>
      </c>
      <c r="AG121" s="529">
        <v>0</v>
      </c>
      <c r="AH121" s="529">
        <v>0</v>
      </c>
      <c r="AI121" s="531">
        <v>0</v>
      </c>
      <c r="AJ121" s="515"/>
      <c r="AK121" s="241">
        <f t="shared" si="142"/>
        <v>61962</v>
      </c>
      <c r="AL121" s="241">
        <f t="shared" si="106"/>
        <v>54679</v>
      </c>
      <c r="AM121" s="241">
        <f t="shared" si="107"/>
        <v>38594.5</v>
      </c>
      <c r="AN121" s="241">
        <f t="shared" si="108"/>
        <v>34605.69</v>
      </c>
      <c r="AO121" s="241">
        <f t="shared" si="109"/>
        <v>44384.5</v>
      </c>
      <c r="AP121" s="241">
        <f t="shared" si="110"/>
        <v>41473.499999999993</v>
      </c>
      <c r="AQ121" s="241">
        <f t="shared" si="111"/>
        <v>47232.5</v>
      </c>
      <c r="AR121" s="241">
        <f t="shared" si="112"/>
        <v>54789.99</v>
      </c>
      <c r="AS121" s="241">
        <f t="shared" si="113"/>
        <v>15745.318181818182</v>
      </c>
      <c r="AT121" s="241">
        <f t="shared" si="114"/>
        <v>28571.855123674904</v>
      </c>
      <c r="AU121" s="241">
        <f t="shared" si="115"/>
        <v>14944</v>
      </c>
      <c r="AV121" s="241">
        <f t="shared" si="116"/>
        <v>26269</v>
      </c>
      <c r="AW121" s="241">
        <f t="shared" si="117"/>
        <v>24942</v>
      </c>
      <c r="AX121" s="241">
        <f t="shared" si="118"/>
        <v>11646</v>
      </c>
      <c r="AY121" s="241">
        <f t="shared" si="119"/>
        <v>21080</v>
      </c>
      <c r="AZ121" s="241">
        <f t="shared" si="100"/>
        <v>16953</v>
      </c>
      <c r="BA121" s="241">
        <f t="shared" si="101"/>
        <v>52773</v>
      </c>
      <c r="BB121" s="241">
        <f t="shared" si="102"/>
        <v>28935</v>
      </c>
      <c r="BC121" s="241">
        <f t="shared" si="103"/>
        <v>64808</v>
      </c>
      <c r="BD121" s="241">
        <f t="shared" si="104"/>
        <v>40227.75</v>
      </c>
      <c r="BE121" s="241">
        <f t="shared" si="105"/>
        <v>32690</v>
      </c>
      <c r="BF121" s="241">
        <f t="shared" si="105"/>
        <v>27706</v>
      </c>
      <c r="BG121" s="241"/>
      <c r="BH121" s="241"/>
      <c r="BI121" s="324">
        <f t="shared" si="156"/>
        <v>2.9505714285714286</v>
      </c>
      <c r="BJ121" s="324">
        <f t="shared" si="157"/>
        <v>1</v>
      </c>
      <c r="BK121" s="324">
        <f t="shared" si="158"/>
        <v>1</v>
      </c>
      <c r="BL121" s="324">
        <f t="shared" si="159"/>
        <v>1</v>
      </c>
      <c r="BM121" s="324">
        <f t="shared" si="160"/>
        <v>1</v>
      </c>
      <c r="BN121" s="324">
        <f t="shared" si="161"/>
        <v>1</v>
      </c>
      <c r="BO121" s="324">
        <f t="shared" si="162"/>
        <v>1</v>
      </c>
      <c r="BP121" s="324">
        <f t="shared" si="163"/>
        <v>1</v>
      </c>
      <c r="BQ121" s="324">
        <f t="shared" si="164"/>
        <v>0.74977705627705626</v>
      </c>
      <c r="BR121" s="324">
        <f t="shared" si="165"/>
        <v>1</v>
      </c>
      <c r="BS121" s="324">
        <f t="shared" si="166"/>
        <v>0.7116190476190476</v>
      </c>
      <c r="BT121" s="324">
        <f t="shared" si="167"/>
        <v>1</v>
      </c>
      <c r="BU121" s="324">
        <f t="shared" si="168"/>
        <v>1</v>
      </c>
      <c r="BV121" s="324">
        <f t="shared" si="169"/>
        <v>0.5545714285714286</v>
      </c>
      <c r="BW121" s="324">
        <f t="shared" si="170"/>
        <v>1</v>
      </c>
      <c r="BX121" s="324">
        <f t="shared" si="171"/>
        <v>0.80728571428571427</v>
      </c>
      <c r="BY121" s="324">
        <f t="shared" si="172"/>
        <v>1</v>
      </c>
      <c r="BZ121" s="324">
        <f t="shared" si="173"/>
        <v>1</v>
      </c>
      <c r="CA121" s="324">
        <f t="shared" si="174"/>
        <v>1</v>
      </c>
      <c r="CB121" s="324">
        <f t="shared" si="175"/>
        <v>1</v>
      </c>
      <c r="CC121" s="324">
        <f t="shared" si="176"/>
        <v>1</v>
      </c>
      <c r="CD121" s="324">
        <f t="shared" si="140"/>
        <v>1</v>
      </c>
      <c r="CK121" s="527" t="s">
        <v>962</v>
      </c>
      <c r="CL121" s="530">
        <v>0</v>
      </c>
      <c r="CM121" s="529">
        <v>0</v>
      </c>
      <c r="CN121" s="529">
        <v>0</v>
      </c>
      <c r="CO121" s="529">
        <v>0</v>
      </c>
      <c r="CP121" s="529">
        <v>0</v>
      </c>
      <c r="CQ121" s="529">
        <v>0</v>
      </c>
      <c r="CR121" s="529">
        <v>0</v>
      </c>
      <c r="CS121" s="529">
        <v>0</v>
      </c>
      <c r="CT121" s="529">
        <v>0</v>
      </c>
      <c r="CU121" s="529">
        <v>0</v>
      </c>
      <c r="CV121" s="529">
        <v>0</v>
      </c>
      <c r="CW121" s="529">
        <v>0</v>
      </c>
      <c r="CX121" s="529">
        <v>0</v>
      </c>
      <c r="CY121" s="529">
        <v>0</v>
      </c>
      <c r="CZ121" s="529">
        <v>0</v>
      </c>
      <c r="DA121" s="529">
        <v>0</v>
      </c>
      <c r="DB121" s="529">
        <v>0</v>
      </c>
      <c r="DC121" s="531">
        <v>0</v>
      </c>
      <c r="DD121" s="323"/>
      <c r="DE121" s="137">
        <v>41963</v>
      </c>
      <c r="DF121" s="241">
        <f t="shared" si="141"/>
        <v>2961.66</v>
      </c>
      <c r="DG121" s="241">
        <f t="shared" si="143"/>
        <v>1567.5</v>
      </c>
      <c r="DH121" s="241">
        <f t="shared" si="144"/>
        <v>9459.5</v>
      </c>
      <c r="DI121" s="241">
        <f t="shared" si="145"/>
        <v>5203.5</v>
      </c>
      <c r="DJ121" s="241">
        <f t="shared" si="146"/>
        <v>1805.5</v>
      </c>
      <c r="DK121" s="241">
        <f t="shared" si="147"/>
        <v>6076.681818181818</v>
      </c>
      <c r="DL121" s="241">
        <f t="shared" si="148"/>
        <v>661.5</v>
      </c>
      <c r="DM121" s="241">
        <f t="shared" si="149"/>
        <v>2133</v>
      </c>
      <c r="DN121" s="241">
        <f t="shared" si="150"/>
        <v>708</v>
      </c>
      <c r="DO121" s="241">
        <f t="shared" si="151"/>
        <v>1369</v>
      </c>
      <c r="DP121" s="241">
        <f t="shared" si="152"/>
        <v>3839</v>
      </c>
      <c r="DQ121" s="241">
        <f t="shared" si="153"/>
        <v>925</v>
      </c>
      <c r="DR121" s="241">
        <f t="shared" si="154"/>
        <v>2034</v>
      </c>
      <c r="DS121" s="241">
        <f t="shared" si="155"/>
        <v>911</v>
      </c>
    </row>
    <row r="122" spans="1:123" x14ac:dyDescent="0.2">
      <c r="A122" s="585" t="s">
        <v>963</v>
      </c>
      <c r="B122" s="586">
        <v>0</v>
      </c>
      <c r="C122" s="597">
        <v>0</v>
      </c>
      <c r="D122" s="597">
        <v>3</v>
      </c>
      <c r="E122" s="597">
        <v>0</v>
      </c>
      <c r="F122" s="597">
        <v>0</v>
      </c>
      <c r="G122" s="597">
        <v>0</v>
      </c>
      <c r="H122" s="597">
        <v>1</v>
      </c>
      <c r="I122" s="597">
        <v>0</v>
      </c>
      <c r="J122" s="587">
        <v>0</v>
      </c>
      <c r="K122" s="502"/>
      <c r="L122" s="502"/>
      <c r="M122" s="527" t="s">
        <v>963</v>
      </c>
      <c r="N122" s="530">
        <v>0</v>
      </c>
      <c r="O122" s="529">
        <v>0</v>
      </c>
      <c r="P122" s="529">
        <v>0</v>
      </c>
      <c r="Q122" s="529">
        <v>0</v>
      </c>
      <c r="R122" s="529">
        <v>0</v>
      </c>
      <c r="S122" s="529">
        <v>0</v>
      </c>
      <c r="T122" s="529">
        <v>0</v>
      </c>
      <c r="U122" s="529">
        <v>0</v>
      </c>
      <c r="V122" s="529">
        <v>0</v>
      </c>
      <c r="W122" s="529">
        <v>0</v>
      </c>
      <c r="X122" s="529">
        <v>0</v>
      </c>
      <c r="Y122" s="529">
        <v>0</v>
      </c>
      <c r="Z122" s="529">
        <v>0</v>
      </c>
      <c r="AA122" s="529">
        <v>0</v>
      </c>
      <c r="AB122" s="529">
        <v>0</v>
      </c>
      <c r="AC122" s="529">
        <v>0</v>
      </c>
      <c r="AD122" s="529">
        <v>0</v>
      </c>
      <c r="AE122" s="529">
        <v>0</v>
      </c>
      <c r="AF122" s="529">
        <v>0</v>
      </c>
      <c r="AG122" s="529">
        <v>0</v>
      </c>
      <c r="AH122" s="529">
        <v>0</v>
      </c>
      <c r="AI122" s="531">
        <v>0</v>
      </c>
      <c r="AJ122" s="515"/>
      <c r="AK122" s="241">
        <f t="shared" si="142"/>
        <v>61962</v>
      </c>
      <c r="AL122" s="241">
        <f t="shared" si="106"/>
        <v>54679</v>
      </c>
      <c r="AM122" s="241">
        <f t="shared" si="107"/>
        <v>38594.5</v>
      </c>
      <c r="AN122" s="241">
        <f t="shared" si="108"/>
        <v>34605.69</v>
      </c>
      <c r="AO122" s="241">
        <f t="shared" si="109"/>
        <v>44384.5</v>
      </c>
      <c r="AP122" s="241">
        <f t="shared" si="110"/>
        <v>41473.499999999993</v>
      </c>
      <c r="AQ122" s="241">
        <f t="shared" si="111"/>
        <v>47232.5</v>
      </c>
      <c r="AR122" s="241">
        <f t="shared" si="112"/>
        <v>54789.99</v>
      </c>
      <c r="AS122" s="241">
        <f t="shared" si="113"/>
        <v>15745.318181818182</v>
      </c>
      <c r="AT122" s="241">
        <f t="shared" si="114"/>
        <v>28571.855123674904</v>
      </c>
      <c r="AU122" s="241">
        <f t="shared" si="115"/>
        <v>14944</v>
      </c>
      <c r="AV122" s="241">
        <f t="shared" si="116"/>
        <v>26269</v>
      </c>
      <c r="AW122" s="241">
        <f t="shared" si="117"/>
        <v>24942</v>
      </c>
      <c r="AX122" s="241">
        <f t="shared" si="118"/>
        <v>11646</v>
      </c>
      <c r="AY122" s="241">
        <f t="shared" si="119"/>
        <v>21080</v>
      </c>
      <c r="AZ122" s="241">
        <f t="shared" si="100"/>
        <v>16953</v>
      </c>
      <c r="BA122" s="241">
        <f t="shared" si="101"/>
        <v>52773</v>
      </c>
      <c r="BB122" s="241">
        <f t="shared" si="102"/>
        <v>28935</v>
      </c>
      <c r="BC122" s="241">
        <f t="shared" si="103"/>
        <v>64808</v>
      </c>
      <c r="BD122" s="241">
        <f t="shared" si="104"/>
        <v>40227.75</v>
      </c>
      <c r="BE122" s="241">
        <f t="shared" si="105"/>
        <v>32690</v>
      </c>
      <c r="BF122" s="241">
        <f t="shared" si="105"/>
        <v>27706</v>
      </c>
      <c r="BG122" s="241"/>
      <c r="BH122" s="241"/>
      <c r="BI122" s="324">
        <f t="shared" si="156"/>
        <v>2.9505714285714286</v>
      </c>
      <c r="BJ122" s="324">
        <f t="shared" si="157"/>
        <v>1</v>
      </c>
      <c r="BK122" s="324">
        <f t="shared" si="158"/>
        <v>1</v>
      </c>
      <c r="BL122" s="324">
        <f t="shared" si="159"/>
        <v>1</v>
      </c>
      <c r="BM122" s="324">
        <f t="shared" si="160"/>
        <v>1</v>
      </c>
      <c r="BN122" s="324">
        <f t="shared" si="161"/>
        <v>1</v>
      </c>
      <c r="BO122" s="324">
        <f t="shared" si="162"/>
        <v>1</v>
      </c>
      <c r="BP122" s="324">
        <f t="shared" si="163"/>
        <v>1</v>
      </c>
      <c r="BQ122" s="324">
        <f t="shared" si="164"/>
        <v>0.74977705627705626</v>
      </c>
      <c r="BR122" s="324">
        <f t="shared" si="165"/>
        <v>1</v>
      </c>
      <c r="BS122" s="324">
        <f t="shared" si="166"/>
        <v>0.7116190476190476</v>
      </c>
      <c r="BT122" s="324">
        <f t="shared" si="167"/>
        <v>1</v>
      </c>
      <c r="BU122" s="324">
        <f t="shared" si="168"/>
        <v>1</v>
      </c>
      <c r="BV122" s="324">
        <f t="shared" si="169"/>
        <v>0.5545714285714286</v>
      </c>
      <c r="BW122" s="324">
        <f t="shared" si="170"/>
        <v>1</v>
      </c>
      <c r="BX122" s="324">
        <f t="shared" si="171"/>
        <v>0.80728571428571427</v>
      </c>
      <c r="BY122" s="324">
        <f t="shared" si="172"/>
        <v>1</v>
      </c>
      <c r="BZ122" s="324">
        <f t="shared" si="173"/>
        <v>1</v>
      </c>
      <c r="CA122" s="324">
        <f t="shared" si="174"/>
        <v>1</v>
      </c>
      <c r="CB122" s="324">
        <f t="shared" si="175"/>
        <v>1</v>
      </c>
      <c r="CC122" s="324">
        <f t="shared" si="176"/>
        <v>1</v>
      </c>
      <c r="CD122" s="324">
        <f t="shared" si="140"/>
        <v>1</v>
      </c>
      <c r="CK122" s="527" t="s">
        <v>963</v>
      </c>
      <c r="CL122" s="530">
        <v>0</v>
      </c>
      <c r="CM122" s="529">
        <v>0</v>
      </c>
      <c r="CN122" s="529">
        <v>0</v>
      </c>
      <c r="CO122" s="529">
        <v>0</v>
      </c>
      <c r="CP122" s="529">
        <v>0</v>
      </c>
      <c r="CQ122" s="529">
        <v>0</v>
      </c>
      <c r="CR122" s="529">
        <v>0</v>
      </c>
      <c r="CS122" s="529">
        <v>0</v>
      </c>
      <c r="CT122" s="529">
        <v>0</v>
      </c>
      <c r="CU122" s="529">
        <v>0</v>
      </c>
      <c r="CV122" s="529">
        <v>0</v>
      </c>
      <c r="CW122" s="529">
        <v>0</v>
      </c>
      <c r="CX122" s="529">
        <v>0</v>
      </c>
      <c r="CY122" s="529">
        <v>0</v>
      </c>
      <c r="CZ122" s="529">
        <v>0</v>
      </c>
      <c r="DA122" s="529">
        <v>0</v>
      </c>
      <c r="DB122" s="529">
        <v>0</v>
      </c>
      <c r="DC122" s="531">
        <v>0</v>
      </c>
      <c r="DD122" s="323"/>
      <c r="DE122" s="137">
        <v>41964</v>
      </c>
      <c r="DF122" s="241">
        <f t="shared" si="141"/>
        <v>2961.66</v>
      </c>
      <c r="DG122" s="241">
        <f t="shared" si="143"/>
        <v>1567.5</v>
      </c>
      <c r="DH122" s="241">
        <f t="shared" si="144"/>
        <v>9459.5</v>
      </c>
      <c r="DI122" s="241">
        <f t="shared" si="145"/>
        <v>5203.5</v>
      </c>
      <c r="DJ122" s="241">
        <f t="shared" si="146"/>
        <v>1805.5</v>
      </c>
      <c r="DK122" s="241">
        <f t="shared" si="147"/>
        <v>6076.681818181818</v>
      </c>
      <c r="DL122" s="241">
        <f t="shared" si="148"/>
        <v>661.5</v>
      </c>
      <c r="DM122" s="241">
        <f t="shared" si="149"/>
        <v>2133</v>
      </c>
      <c r="DN122" s="241">
        <f t="shared" si="150"/>
        <v>708</v>
      </c>
      <c r="DO122" s="241">
        <f t="shared" si="151"/>
        <v>1369</v>
      </c>
      <c r="DP122" s="241">
        <f t="shared" si="152"/>
        <v>3839</v>
      </c>
      <c r="DQ122" s="241">
        <f t="shared" si="153"/>
        <v>925</v>
      </c>
      <c r="DR122" s="241">
        <f t="shared" si="154"/>
        <v>2034</v>
      </c>
      <c r="DS122" s="241">
        <f t="shared" si="155"/>
        <v>911</v>
      </c>
    </row>
    <row r="123" spans="1:123" x14ac:dyDescent="0.2">
      <c r="A123" s="585" t="s">
        <v>964</v>
      </c>
      <c r="B123" s="586">
        <v>0</v>
      </c>
      <c r="C123" s="597">
        <v>0</v>
      </c>
      <c r="D123" s="597">
        <v>4</v>
      </c>
      <c r="E123" s="597">
        <v>0</v>
      </c>
      <c r="F123" s="597">
        <v>0</v>
      </c>
      <c r="G123" s="597">
        <v>0</v>
      </c>
      <c r="H123" s="597">
        <v>3</v>
      </c>
      <c r="I123" s="597">
        <v>0</v>
      </c>
      <c r="J123" s="587">
        <v>0</v>
      </c>
      <c r="K123" s="502"/>
      <c r="L123" s="502"/>
      <c r="M123" s="527" t="s">
        <v>964</v>
      </c>
      <c r="N123" s="530">
        <v>0</v>
      </c>
      <c r="O123" s="529">
        <v>0</v>
      </c>
      <c r="P123" s="529">
        <v>0</v>
      </c>
      <c r="Q123" s="529">
        <v>0</v>
      </c>
      <c r="R123" s="529">
        <v>0</v>
      </c>
      <c r="S123" s="529">
        <v>0</v>
      </c>
      <c r="T123" s="529">
        <v>0</v>
      </c>
      <c r="U123" s="529">
        <v>0</v>
      </c>
      <c r="V123" s="529">
        <v>0</v>
      </c>
      <c r="W123" s="529">
        <v>0</v>
      </c>
      <c r="X123" s="529">
        <v>0</v>
      </c>
      <c r="Y123" s="529">
        <v>0</v>
      </c>
      <c r="Z123" s="529">
        <v>0</v>
      </c>
      <c r="AA123" s="529">
        <v>0</v>
      </c>
      <c r="AB123" s="529">
        <v>0</v>
      </c>
      <c r="AC123" s="529">
        <v>0</v>
      </c>
      <c r="AD123" s="529">
        <v>0</v>
      </c>
      <c r="AE123" s="529">
        <v>0</v>
      </c>
      <c r="AF123" s="529">
        <v>0</v>
      </c>
      <c r="AG123" s="529">
        <v>0</v>
      </c>
      <c r="AH123" s="529">
        <v>0</v>
      </c>
      <c r="AI123" s="531">
        <v>0</v>
      </c>
      <c r="AJ123" s="515"/>
      <c r="AK123" s="241">
        <f t="shared" si="142"/>
        <v>61962</v>
      </c>
      <c r="AL123" s="241">
        <f t="shared" si="106"/>
        <v>54679</v>
      </c>
      <c r="AM123" s="241">
        <f t="shared" si="107"/>
        <v>38594.5</v>
      </c>
      <c r="AN123" s="241">
        <f t="shared" si="108"/>
        <v>34605.69</v>
      </c>
      <c r="AO123" s="241">
        <f t="shared" si="109"/>
        <v>44384.5</v>
      </c>
      <c r="AP123" s="241">
        <f t="shared" si="110"/>
        <v>41473.499999999993</v>
      </c>
      <c r="AQ123" s="241">
        <f t="shared" si="111"/>
        <v>47232.5</v>
      </c>
      <c r="AR123" s="241">
        <f t="shared" si="112"/>
        <v>54789.99</v>
      </c>
      <c r="AS123" s="241">
        <f t="shared" si="113"/>
        <v>15745.318181818182</v>
      </c>
      <c r="AT123" s="241">
        <f t="shared" si="114"/>
        <v>28571.855123674904</v>
      </c>
      <c r="AU123" s="241">
        <f t="shared" si="115"/>
        <v>14944</v>
      </c>
      <c r="AV123" s="241">
        <f t="shared" si="116"/>
        <v>26269</v>
      </c>
      <c r="AW123" s="241">
        <f t="shared" si="117"/>
        <v>24942</v>
      </c>
      <c r="AX123" s="241">
        <f t="shared" si="118"/>
        <v>11646</v>
      </c>
      <c r="AY123" s="241">
        <f t="shared" si="119"/>
        <v>21080</v>
      </c>
      <c r="AZ123" s="241">
        <f t="shared" si="100"/>
        <v>16953</v>
      </c>
      <c r="BA123" s="241">
        <f t="shared" si="101"/>
        <v>52773</v>
      </c>
      <c r="BB123" s="241">
        <f t="shared" si="102"/>
        <v>28935</v>
      </c>
      <c r="BC123" s="241">
        <f t="shared" si="103"/>
        <v>64808</v>
      </c>
      <c r="BD123" s="241">
        <f t="shared" si="104"/>
        <v>40227.75</v>
      </c>
      <c r="BE123" s="241">
        <f t="shared" si="105"/>
        <v>32690</v>
      </c>
      <c r="BF123" s="241">
        <f t="shared" si="105"/>
        <v>27706</v>
      </c>
      <c r="BG123" s="241"/>
      <c r="BH123" s="241"/>
      <c r="BI123" s="324">
        <f t="shared" si="156"/>
        <v>2.9505714285714286</v>
      </c>
      <c r="BJ123" s="324">
        <f t="shared" si="157"/>
        <v>1</v>
      </c>
      <c r="BK123" s="324">
        <f t="shared" si="158"/>
        <v>1</v>
      </c>
      <c r="BL123" s="324">
        <f t="shared" si="159"/>
        <v>1</v>
      </c>
      <c r="BM123" s="324">
        <f t="shared" si="160"/>
        <v>1</v>
      </c>
      <c r="BN123" s="324">
        <f t="shared" si="161"/>
        <v>1</v>
      </c>
      <c r="BO123" s="324">
        <f t="shared" si="162"/>
        <v>1</v>
      </c>
      <c r="BP123" s="324">
        <f t="shared" si="163"/>
        <v>1</v>
      </c>
      <c r="BQ123" s="324">
        <f t="shared" si="164"/>
        <v>0.74977705627705626</v>
      </c>
      <c r="BR123" s="324">
        <f t="shared" si="165"/>
        <v>1</v>
      </c>
      <c r="BS123" s="324">
        <f t="shared" si="166"/>
        <v>0.7116190476190476</v>
      </c>
      <c r="BT123" s="324">
        <f t="shared" si="167"/>
        <v>1</v>
      </c>
      <c r="BU123" s="324">
        <f t="shared" si="168"/>
        <v>1</v>
      </c>
      <c r="BV123" s="324">
        <f t="shared" si="169"/>
        <v>0.5545714285714286</v>
      </c>
      <c r="BW123" s="324">
        <f t="shared" si="170"/>
        <v>1</v>
      </c>
      <c r="BX123" s="324">
        <f t="shared" si="171"/>
        <v>0.80728571428571427</v>
      </c>
      <c r="BY123" s="324">
        <f t="shared" si="172"/>
        <v>1</v>
      </c>
      <c r="BZ123" s="324">
        <f t="shared" si="173"/>
        <v>1</v>
      </c>
      <c r="CA123" s="324">
        <f t="shared" si="174"/>
        <v>1</v>
      </c>
      <c r="CB123" s="324">
        <f t="shared" si="175"/>
        <v>1</v>
      </c>
      <c r="CC123" s="324">
        <f t="shared" si="176"/>
        <v>1</v>
      </c>
      <c r="CD123" s="324">
        <f t="shared" si="140"/>
        <v>1</v>
      </c>
      <c r="CK123" s="527" t="s">
        <v>964</v>
      </c>
      <c r="CL123" s="530">
        <v>0</v>
      </c>
      <c r="CM123" s="529">
        <v>0</v>
      </c>
      <c r="CN123" s="529">
        <v>0</v>
      </c>
      <c r="CO123" s="529">
        <v>0</v>
      </c>
      <c r="CP123" s="529">
        <v>0</v>
      </c>
      <c r="CQ123" s="529">
        <v>0</v>
      </c>
      <c r="CR123" s="529">
        <v>0</v>
      </c>
      <c r="CS123" s="529">
        <v>0</v>
      </c>
      <c r="CT123" s="529">
        <v>0</v>
      </c>
      <c r="CU123" s="529">
        <v>0</v>
      </c>
      <c r="CV123" s="529">
        <v>0</v>
      </c>
      <c r="CW123" s="529">
        <v>0</v>
      </c>
      <c r="CX123" s="529">
        <v>0</v>
      </c>
      <c r="CY123" s="529">
        <v>0</v>
      </c>
      <c r="CZ123" s="529">
        <v>0</v>
      </c>
      <c r="DA123" s="529">
        <v>0</v>
      </c>
      <c r="DB123" s="529">
        <v>0</v>
      </c>
      <c r="DC123" s="531">
        <v>0</v>
      </c>
      <c r="DD123" s="323"/>
      <c r="DE123" s="137">
        <v>41965</v>
      </c>
      <c r="DF123" s="241">
        <f t="shared" si="141"/>
        <v>2961.66</v>
      </c>
      <c r="DG123" s="241">
        <f t="shared" si="143"/>
        <v>1567.5</v>
      </c>
      <c r="DH123" s="241">
        <f t="shared" si="144"/>
        <v>9459.5</v>
      </c>
      <c r="DI123" s="241">
        <f t="shared" si="145"/>
        <v>5203.5</v>
      </c>
      <c r="DJ123" s="241">
        <f t="shared" si="146"/>
        <v>1805.5</v>
      </c>
      <c r="DK123" s="241">
        <f t="shared" si="147"/>
        <v>6076.681818181818</v>
      </c>
      <c r="DL123" s="241">
        <f t="shared" si="148"/>
        <v>661.5</v>
      </c>
      <c r="DM123" s="241">
        <f t="shared" si="149"/>
        <v>2133</v>
      </c>
      <c r="DN123" s="241">
        <f t="shared" si="150"/>
        <v>708</v>
      </c>
      <c r="DO123" s="241">
        <f t="shared" si="151"/>
        <v>1369</v>
      </c>
      <c r="DP123" s="241">
        <f t="shared" si="152"/>
        <v>3839</v>
      </c>
      <c r="DQ123" s="241">
        <f t="shared" si="153"/>
        <v>925</v>
      </c>
      <c r="DR123" s="241">
        <f t="shared" si="154"/>
        <v>2034</v>
      </c>
      <c r="DS123" s="241">
        <f t="shared" si="155"/>
        <v>911</v>
      </c>
    </row>
    <row r="124" spans="1:123" x14ac:dyDescent="0.2">
      <c r="A124" s="585" t="s">
        <v>965</v>
      </c>
      <c r="B124" s="586">
        <v>0</v>
      </c>
      <c r="C124" s="597">
        <v>0</v>
      </c>
      <c r="D124" s="597">
        <v>16</v>
      </c>
      <c r="E124" s="597">
        <v>2</v>
      </c>
      <c r="F124" s="597">
        <v>0</v>
      </c>
      <c r="G124" s="597">
        <v>0</v>
      </c>
      <c r="H124" s="597">
        <v>3</v>
      </c>
      <c r="I124" s="597">
        <v>0</v>
      </c>
      <c r="J124" s="587">
        <v>0</v>
      </c>
      <c r="K124" s="502"/>
      <c r="L124" s="502"/>
      <c r="M124" s="527" t="s">
        <v>965</v>
      </c>
      <c r="N124" s="530">
        <v>0</v>
      </c>
      <c r="O124" s="529">
        <v>0</v>
      </c>
      <c r="P124" s="529">
        <v>0</v>
      </c>
      <c r="Q124" s="529">
        <v>0</v>
      </c>
      <c r="R124" s="529">
        <v>0</v>
      </c>
      <c r="S124" s="529">
        <v>0</v>
      </c>
      <c r="T124" s="529">
        <v>0</v>
      </c>
      <c r="U124" s="529">
        <v>0</v>
      </c>
      <c r="V124" s="529">
        <v>0</v>
      </c>
      <c r="W124" s="529">
        <v>0</v>
      </c>
      <c r="X124" s="529">
        <v>0</v>
      </c>
      <c r="Y124" s="529">
        <v>0</v>
      </c>
      <c r="Z124" s="529">
        <v>0</v>
      </c>
      <c r="AA124" s="529">
        <v>0</v>
      </c>
      <c r="AB124" s="529">
        <v>0</v>
      </c>
      <c r="AC124" s="529">
        <v>0</v>
      </c>
      <c r="AD124" s="529">
        <v>0</v>
      </c>
      <c r="AE124" s="529">
        <v>0</v>
      </c>
      <c r="AF124" s="529">
        <v>0</v>
      </c>
      <c r="AG124" s="529">
        <v>0</v>
      </c>
      <c r="AH124" s="529">
        <v>0</v>
      </c>
      <c r="AI124" s="531">
        <v>0</v>
      </c>
      <c r="AJ124" s="515"/>
      <c r="AK124" s="241">
        <f t="shared" si="142"/>
        <v>61962</v>
      </c>
      <c r="AL124" s="241">
        <f t="shared" si="106"/>
        <v>54679</v>
      </c>
      <c r="AM124" s="241">
        <f t="shared" si="107"/>
        <v>38594.5</v>
      </c>
      <c r="AN124" s="241">
        <f t="shared" si="108"/>
        <v>34605.69</v>
      </c>
      <c r="AO124" s="241">
        <f t="shared" si="109"/>
        <v>44384.5</v>
      </c>
      <c r="AP124" s="241">
        <f t="shared" si="110"/>
        <v>41473.499999999993</v>
      </c>
      <c r="AQ124" s="241">
        <f t="shared" si="111"/>
        <v>47232.5</v>
      </c>
      <c r="AR124" s="241">
        <f t="shared" si="112"/>
        <v>54789.99</v>
      </c>
      <c r="AS124" s="241">
        <f t="shared" si="113"/>
        <v>15745.318181818182</v>
      </c>
      <c r="AT124" s="241">
        <f t="shared" si="114"/>
        <v>28571.855123674904</v>
      </c>
      <c r="AU124" s="241">
        <f t="shared" si="115"/>
        <v>14944</v>
      </c>
      <c r="AV124" s="241">
        <f t="shared" si="116"/>
        <v>26269</v>
      </c>
      <c r="AW124" s="241">
        <f t="shared" si="117"/>
        <v>24942</v>
      </c>
      <c r="AX124" s="241">
        <f t="shared" si="118"/>
        <v>11646</v>
      </c>
      <c r="AY124" s="241">
        <f t="shared" si="119"/>
        <v>21080</v>
      </c>
      <c r="AZ124" s="241">
        <f t="shared" si="100"/>
        <v>16953</v>
      </c>
      <c r="BA124" s="241">
        <f t="shared" si="101"/>
        <v>52773</v>
      </c>
      <c r="BB124" s="241">
        <f t="shared" si="102"/>
        <v>28935</v>
      </c>
      <c r="BC124" s="241">
        <f t="shared" si="103"/>
        <v>64808</v>
      </c>
      <c r="BD124" s="241">
        <f t="shared" si="104"/>
        <v>40227.75</v>
      </c>
      <c r="BE124" s="241">
        <f t="shared" si="105"/>
        <v>32690</v>
      </c>
      <c r="BF124" s="241">
        <f t="shared" si="105"/>
        <v>27706</v>
      </c>
      <c r="BG124" s="241"/>
      <c r="BH124" s="241"/>
      <c r="BI124" s="324">
        <f t="shared" si="156"/>
        <v>2.9505714285714286</v>
      </c>
      <c r="BJ124" s="324">
        <f t="shared" si="157"/>
        <v>1</v>
      </c>
      <c r="BK124" s="324">
        <f t="shared" si="158"/>
        <v>1</v>
      </c>
      <c r="BL124" s="324">
        <f t="shared" si="159"/>
        <v>1</v>
      </c>
      <c r="BM124" s="324">
        <f t="shared" si="160"/>
        <v>1</v>
      </c>
      <c r="BN124" s="324">
        <f t="shared" si="161"/>
        <v>1</v>
      </c>
      <c r="BO124" s="324">
        <f t="shared" si="162"/>
        <v>1</v>
      </c>
      <c r="BP124" s="324">
        <f t="shared" si="163"/>
        <v>1</v>
      </c>
      <c r="BQ124" s="324">
        <f t="shared" si="164"/>
        <v>0.74977705627705626</v>
      </c>
      <c r="BR124" s="324">
        <f t="shared" si="165"/>
        <v>1</v>
      </c>
      <c r="BS124" s="324">
        <f t="shared" si="166"/>
        <v>0.7116190476190476</v>
      </c>
      <c r="BT124" s="324">
        <f t="shared" si="167"/>
        <v>1</v>
      </c>
      <c r="BU124" s="324">
        <f t="shared" si="168"/>
        <v>1</v>
      </c>
      <c r="BV124" s="324">
        <f t="shared" si="169"/>
        <v>0.5545714285714286</v>
      </c>
      <c r="BW124" s="324">
        <f t="shared" si="170"/>
        <v>1</v>
      </c>
      <c r="BX124" s="324">
        <f t="shared" si="171"/>
        <v>0.80728571428571427</v>
      </c>
      <c r="BY124" s="324">
        <f t="shared" si="172"/>
        <v>1</v>
      </c>
      <c r="BZ124" s="324">
        <f t="shared" si="173"/>
        <v>1</v>
      </c>
      <c r="CA124" s="324">
        <f t="shared" si="174"/>
        <v>1</v>
      </c>
      <c r="CB124" s="324">
        <f t="shared" si="175"/>
        <v>1</v>
      </c>
      <c r="CC124" s="324">
        <f t="shared" si="176"/>
        <v>1</v>
      </c>
      <c r="CD124" s="324">
        <f t="shared" si="140"/>
        <v>1</v>
      </c>
      <c r="CK124" s="527" t="s">
        <v>965</v>
      </c>
      <c r="CL124" s="530">
        <v>0</v>
      </c>
      <c r="CM124" s="529">
        <v>0</v>
      </c>
      <c r="CN124" s="529">
        <v>0</v>
      </c>
      <c r="CO124" s="529">
        <v>0</v>
      </c>
      <c r="CP124" s="529">
        <v>0</v>
      </c>
      <c r="CQ124" s="529">
        <v>0</v>
      </c>
      <c r="CR124" s="529">
        <v>0</v>
      </c>
      <c r="CS124" s="529">
        <v>0</v>
      </c>
      <c r="CT124" s="529">
        <v>0</v>
      </c>
      <c r="CU124" s="529">
        <v>0</v>
      </c>
      <c r="CV124" s="529">
        <v>0</v>
      </c>
      <c r="CW124" s="529">
        <v>0</v>
      </c>
      <c r="CX124" s="529">
        <v>0</v>
      </c>
      <c r="CY124" s="529">
        <v>0</v>
      </c>
      <c r="CZ124" s="529">
        <v>0</v>
      </c>
      <c r="DA124" s="529">
        <v>0</v>
      </c>
      <c r="DB124" s="529">
        <v>0</v>
      </c>
      <c r="DC124" s="531">
        <v>0</v>
      </c>
      <c r="DD124" s="323"/>
      <c r="DE124" s="137">
        <v>41966</v>
      </c>
      <c r="DF124" s="241">
        <f t="shared" si="141"/>
        <v>2961.66</v>
      </c>
      <c r="DG124" s="241">
        <f t="shared" si="143"/>
        <v>1567.5</v>
      </c>
      <c r="DH124" s="241">
        <f t="shared" si="144"/>
        <v>9459.5</v>
      </c>
      <c r="DI124" s="241">
        <f t="shared" si="145"/>
        <v>5203.5</v>
      </c>
      <c r="DJ124" s="241">
        <f t="shared" si="146"/>
        <v>1805.5</v>
      </c>
      <c r="DK124" s="241">
        <f t="shared" si="147"/>
        <v>6076.681818181818</v>
      </c>
      <c r="DL124" s="241">
        <f t="shared" si="148"/>
        <v>661.5</v>
      </c>
      <c r="DM124" s="241">
        <f t="shared" si="149"/>
        <v>2133</v>
      </c>
      <c r="DN124" s="241">
        <f t="shared" si="150"/>
        <v>708</v>
      </c>
      <c r="DO124" s="241">
        <f t="shared" si="151"/>
        <v>1369</v>
      </c>
      <c r="DP124" s="241">
        <f t="shared" si="152"/>
        <v>3839</v>
      </c>
      <c r="DQ124" s="241">
        <f t="shared" si="153"/>
        <v>925</v>
      </c>
      <c r="DR124" s="241">
        <f t="shared" si="154"/>
        <v>2034</v>
      </c>
      <c r="DS124" s="241">
        <f t="shared" si="155"/>
        <v>911</v>
      </c>
    </row>
    <row r="125" spans="1:123" x14ac:dyDescent="0.2">
      <c r="A125" s="585" t="s">
        <v>966</v>
      </c>
      <c r="B125" s="586">
        <v>2</v>
      </c>
      <c r="C125" s="597">
        <v>1</v>
      </c>
      <c r="D125" s="597">
        <v>13</v>
      </c>
      <c r="E125" s="597">
        <v>1</v>
      </c>
      <c r="F125" s="597">
        <v>0</v>
      </c>
      <c r="G125" s="597">
        <v>0</v>
      </c>
      <c r="H125" s="597">
        <v>21</v>
      </c>
      <c r="I125" s="597">
        <v>1</v>
      </c>
      <c r="J125" s="587">
        <v>0</v>
      </c>
      <c r="K125" s="502"/>
      <c r="L125" s="502"/>
      <c r="M125" s="527" t="s">
        <v>966</v>
      </c>
      <c r="N125" s="530">
        <v>0</v>
      </c>
      <c r="O125" s="529">
        <v>0</v>
      </c>
      <c r="P125" s="529">
        <v>0</v>
      </c>
      <c r="Q125" s="529">
        <v>0</v>
      </c>
      <c r="R125" s="529">
        <v>0</v>
      </c>
      <c r="S125" s="529">
        <v>0</v>
      </c>
      <c r="T125" s="529">
        <v>0</v>
      </c>
      <c r="U125" s="529">
        <v>0</v>
      </c>
      <c r="V125" s="529">
        <v>0</v>
      </c>
      <c r="W125" s="529">
        <v>0</v>
      </c>
      <c r="X125" s="529">
        <v>0</v>
      </c>
      <c r="Y125" s="529">
        <v>0</v>
      </c>
      <c r="Z125" s="529">
        <v>0</v>
      </c>
      <c r="AA125" s="529">
        <v>0</v>
      </c>
      <c r="AB125" s="529">
        <v>0</v>
      </c>
      <c r="AC125" s="529">
        <v>0</v>
      </c>
      <c r="AD125" s="529">
        <v>0</v>
      </c>
      <c r="AE125" s="529">
        <v>0</v>
      </c>
      <c r="AF125" s="529">
        <v>0</v>
      </c>
      <c r="AG125" s="529">
        <v>0</v>
      </c>
      <c r="AH125" s="529">
        <v>0</v>
      </c>
      <c r="AI125" s="531">
        <v>0</v>
      </c>
      <c r="AJ125" s="515"/>
      <c r="AK125" s="241">
        <f t="shared" si="142"/>
        <v>61962</v>
      </c>
      <c r="AL125" s="241">
        <f t="shared" si="106"/>
        <v>54679</v>
      </c>
      <c r="AM125" s="241">
        <f t="shared" si="107"/>
        <v>38594.5</v>
      </c>
      <c r="AN125" s="241">
        <f t="shared" si="108"/>
        <v>34605.69</v>
      </c>
      <c r="AO125" s="241">
        <f t="shared" si="109"/>
        <v>44384.5</v>
      </c>
      <c r="AP125" s="241">
        <f t="shared" si="110"/>
        <v>41473.499999999993</v>
      </c>
      <c r="AQ125" s="241">
        <f t="shared" si="111"/>
        <v>47232.5</v>
      </c>
      <c r="AR125" s="241">
        <f t="shared" si="112"/>
        <v>54789.99</v>
      </c>
      <c r="AS125" s="241">
        <f t="shared" si="113"/>
        <v>15745.318181818182</v>
      </c>
      <c r="AT125" s="241">
        <f t="shared" si="114"/>
        <v>28571.855123674904</v>
      </c>
      <c r="AU125" s="241">
        <f t="shared" si="115"/>
        <v>14944</v>
      </c>
      <c r="AV125" s="241">
        <f t="shared" si="116"/>
        <v>26269</v>
      </c>
      <c r="AW125" s="241">
        <f t="shared" si="117"/>
        <v>24942</v>
      </c>
      <c r="AX125" s="241">
        <f t="shared" si="118"/>
        <v>11646</v>
      </c>
      <c r="AY125" s="241">
        <f t="shared" si="119"/>
        <v>21080</v>
      </c>
      <c r="AZ125" s="241">
        <f t="shared" si="100"/>
        <v>16953</v>
      </c>
      <c r="BA125" s="241">
        <f t="shared" si="101"/>
        <v>52773</v>
      </c>
      <c r="BB125" s="241">
        <f t="shared" si="102"/>
        <v>28935</v>
      </c>
      <c r="BC125" s="241">
        <f t="shared" si="103"/>
        <v>64808</v>
      </c>
      <c r="BD125" s="241">
        <f t="shared" si="104"/>
        <v>40227.75</v>
      </c>
      <c r="BE125" s="241">
        <f t="shared" si="105"/>
        <v>32690</v>
      </c>
      <c r="BF125" s="241">
        <f t="shared" si="105"/>
        <v>27706</v>
      </c>
      <c r="BG125" s="241"/>
      <c r="BH125" s="241"/>
      <c r="BI125" s="324">
        <f t="shared" si="156"/>
        <v>2.9505714285714286</v>
      </c>
      <c r="BJ125" s="324">
        <f t="shared" si="157"/>
        <v>1</v>
      </c>
      <c r="BK125" s="324">
        <f t="shared" si="158"/>
        <v>1</v>
      </c>
      <c r="BL125" s="324">
        <f t="shared" si="159"/>
        <v>1</v>
      </c>
      <c r="BM125" s="324">
        <f t="shared" si="160"/>
        <v>1</v>
      </c>
      <c r="BN125" s="324">
        <f t="shared" si="161"/>
        <v>1</v>
      </c>
      <c r="BO125" s="324">
        <f t="shared" si="162"/>
        <v>1</v>
      </c>
      <c r="BP125" s="324">
        <f t="shared" si="163"/>
        <v>1</v>
      </c>
      <c r="BQ125" s="324">
        <f t="shared" si="164"/>
        <v>0.74977705627705626</v>
      </c>
      <c r="BR125" s="324">
        <f t="shared" si="165"/>
        <v>1</v>
      </c>
      <c r="BS125" s="324">
        <f t="shared" si="166"/>
        <v>0.7116190476190476</v>
      </c>
      <c r="BT125" s="324">
        <f t="shared" si="167"/>
        <v>1</v>
      </c>
      <c r="BU125" s="324">
        <f t="shared" si="168"/>
        <v>1</v>
      </c>
      <c r="BV125" s="324">
        <f t="shared" si="169"/>
        <v>0.5545714285714286</v>
      </c>
      <c r="BW125" s="324">
        <f t="shared" si="170"/>
        <v>1</v>
      </c>
      <c r="BX125" s="324">
        <f t="shared" si="171"/>
        <v>0.80728571428571427</v>
      </c>
      <c r="BY125" s="324">
        <f t="shared" si="172"/>
        <v>1</v>
      </c>
      <c r="BZ125" s="324">
        <f t="shared" si="173"/>
        <v>1</v>
      </c>
      <c r="CA125" s="324">
        <f t="shared" si="174"/>
        <v>1</v>
      </c>
      <c r="CB125" s="324">
        <f t="shared" si="175"/>
        <v>1</v>
      </c>
      <c r="CC125" s="324">
        <f t="shared" si="176"/>
        <v>1</v>
      </c>
      <c r="CD125" s="324">
        <f t="shared" si="140"/>
        <v>1</v>
      </c>
      <c r="CK125" s="527" t="s">
        <v>966</v>
      </c>
      <c r="CL125" s="530">
        <v>0</v>
      </c>
      <c r="CM125" s="529">
        <v>0</v>
      </c>
      <c r="CN125" s="529">
        <v>0</v>
      </c>
      <c r="CO125" s="529">
        <v>0</v>
      </c>
      <c r="CP125" s="529">
        <v>0</v>
      </c>
      <c r="CQ125" s="529">
        <v>0</v>
      </c>
      <c r="CR125" s="529">
        <v>0</v>
      </c>
      <c r="CS125" s="529">
        <v>0</v>
      </c>
      <c r="CT125" s="529">
        <v>0</v>
      </c>
      <c r="CU125" s="529">
        <v>0</v>
      </c>
      <c r="CV125" s="529">
        <v>0</v>
      </c>
      <c r="CW125" s="529">
        <v>0</v>
      </c>
      <c r="CX125" s="529">
        <v>0</v>
      </c>
      <c r="CY125" s="529">
        <v>0</v>
      </c>
      <c r="CZ125" s="529">
        <v>0</v>
      </c>
      <c r="DA125" s="529">
        <v>0</v>
      </c>
      <c r="DB125" s="529">
        <v>0</v>
      </c>
      <c r="DC125" s="531">
        <v>0</v>
      </c>
      <c r="DD125" s="323"/>
      <c r="DE125" s="137">
        <v>41967</v>
      </c>
      <c r="DF125" s="241">
        <f t="shared" si="141"/>
        <v>2961.66</v>
      </c>
      <c r="DG125" s="241">
        <f t="shared" si="143"/>
        <v>1567.5</v>
      </c>
      <c r="DH125" s="241">
        <f t="shared" si="144"/>
        <v>9459.5</v>
      </c>
      <c r="DI125" s="241">
        <f t="shared" si="145"/>
        <v>5203.5</v>
      </c>
      <c r="DJ125" s="241">
        <f t="shared" si="146"/>
        <v>1805.5</v>
      </c>
      <c r="DK125" s="241">
        <f t="shared" si="147"/>
        <v>6076.681818181818</v>
      </c>
      <c r="DL125" s="241">
        <f t="shared" si="148"/>
        <v>661.5</v>
      </c>
      <c r="DM125" s="241">
        <f t="shared" si="149"/>
        <v>2133</v>
      </c>
      <c r="DN125" s="241">
        <f t="shared" si="150"/>
        <v>708</v>
      </c>
      <c r="DO125" s="241">
        <f t="shared" si="151"/>
        <v>1369</v>
      </c>
      <c r="DP125" s="241">
        <f t="shared" si="152"/>
        <v>3839</v>
      </c>
      <c r="DQ125" s="241">
        <f t="shared" si="153"/>
        <v>925</v>
      </c>
      <c r="DR125" s="241">
        <f t="shared" si="154"/>
        <v>2034</v>
      </c>
      <c r="DS125" s="241">
        <f t="shared" si="155"/>
        <v>911</v>
      </c>
    </row>
    <row r="126" spans="1:123" x14ac:dyDescent="0.2">
      <c r="A126" s="585" t="s">
        <v>967</v>
      </c>
      <c r="B126" s="586">
        <v>1</v>
      </c>
      <c r="C126" s="597">
        <v>0</v>
      </c>
      <c r="D126" s="597">
        <v>6</v>
      </c>
      <c r="E126" s="597">
        <v>3</v>
      </c>
      <c r="F126" s="597">
        <v>0</v>
      </c>
      <c r="G126" s="597">
        <v>0</v>
      </c>
      <c r="H126" s="597">
        <v>1</v>
      </c>
      <c r="I126" s="597">
        <v>1</v>
      </c>
      <c r="J126" s="587">
        <v>0</v>
      </c>
      <c r="K126" s="502"/>
      <c r="L126" s="502"/>
      <c r="M126" s="527" t="s">
        <v>967</v>
      </c>
      <c r="N126" s="530">
        <v>0</v>
      </c>
      <c r="O126" s="529">
        <v>0</v>
      </c>
      <c r="P126" s="529">
        <v>0</v>
      </c>
      <c r="Q126" s="529">
        <v>0</v>
      </c>
      <c r="R126" s="529">
        <v>0</v>
      </c>
      <c r="S126" s="529">
        <v>0</v>
      </c>
      <c r="T126" s="529">
        <v>0</v>
      </c>
      <c r="U126" s="529">
        <v>0</v>
      </c>
      <c r="V126" s="529">
        <v>0</v>
      </c>
      <c r="W126" s="529">
        <v>0</v>
      </c>
      <c r="X126" s="529">
        <v>0</v>
      </c>
      <c r="Y126" s="529">
        <v>0</v>
      </c>
      <c r="Z126" s="529">
        <v>0</v>
      </c>
      <c r="AA126" s="529">
        <v>0</v>
      </c>
      <c r="AB126" s="529">
        <v>0</v>
      </c>
      <c r="AC126" s="529">
        <v>0</v>
      </c>
      <c r="AD126" s="529">
        <v>0</v>
      </c>
      <c r="AE126" s="529">
        <v>0</v>
      </c>
      <c r="AF126" s="529">
        <v>0</v>
      </c>
      <c r="AG126" s="529">
        <v>0</v>
      </c>
      <c r="AH126" s="529">
        <v>0</v>
      </c>
      <c r="AI126" s="531">
        <v>0</v>
      </c>
      <c r="AJ126" s="515"/>
      <c r="AK126" s="241">
        <f t="shared" si="142"/>
        <v>61962</v>
      </c>
      <c r="AL126" s="241">
        <f t="shared" si="106"/>
        <v>54679</v>
      </c>
      <c r="AM126" s="241">
        <f t="shared" si="107"/>
        <v>38594.5</v>
      </c>
      <c r="AN126" s="241">
        <f t="shared" si="108"/>
        <v>34605.69</v>
      </c>
      <c r="AO126" s="241">
        <f t="shared" si="109"/>
        <v>44384.5</v>
      </c>
      <c r="AP126" s="241">
        <f t="shared" si="110"/>
        <v>41473.499999999993</v>
      </c>
      <c r="AQ126" s="241">
        <f t="shared" si="111"/>
        <v>47232.5</v>
      </c>
      <c r="AR126" s="241">
        <f t="shared" si="112"/>
        <v>54789.99</v>
      </c>
      <c r="AS126" s="241">
        <f t="shared" si="113"/>
        <v>15745.318181818182</v>
      </c>
      <c r="AT126" s="241">
        <f t="shared" si="114"/>
        <v>28571.855123674904</v>
      </c>
      <c r="AU126" s="241">
        <f t="shared" si="115"/>
        <v>14944</v>
      </c>
      <c r="AV126" s="241">
        <f t="shared" si="116"/>
        <v>26269</v>
      </c>
      <c r="AW126" s="241">
        <f t="shared" si="117"/>
        <v>24942</v>
      </c>
      <c r="AX126" s="241">
        <f t="shared" si="118"/>
        <v>11646</v>
      </c>
      <c r="AY126" s="241">
        <f t="shared" si="119"/>
        <v>21080</v>
      </c>
      <c r="AZ126" s="241">
        <f t="shared" si="100"/>
        <v>16953</v>
      </c>
      <c r="BA126" s="241">
        <f t="shared" si="101"/>
        <v>52773</v>
      </c>
      <c r="BB126" s="241">
        <f t="shared" si="102"/>
        <v>28935</v>
      </c>
      <c r="BC126" s="241">
        <f t="shared" si="103"/>
        <v>64808</v>
      </c>
      <c r="BD126" s="241">
        <f t="shared" si="104"/>
        <v>40227.75</v>
      </c>
      <c r="BE126" s="241">
        <f t="shared" si="105"/>
        <v>32690</v>
      </c>
      <c r="BF126" s="241">
        <f t="shared" si="105"/>
        <v>27706</v>
      </c>
      <c r="BG126" s="241"/>
      <c r="BH126" s="241"/>
      <c r="BI126" s="324">
        <f t="shared" si="156"/>
        <v>2.9505714285714286</v>
      </c>
      <c r="BJ126" s="324">
        <f t="shared" si="157"/>
        <v>1</v>
      </c>
      <c r="BK126" s="324">
        <f t="shared" si="158"/>
        <v>1</v>
      </c>
      <c r="BL126" s="324">
        <f t="shared" si="159"/>
        <v>1</v>
      </c>
      <c r="BM126" s="324">
        <f t="shared" si="160"/>
        <v>1</v>
      </c>
      <c r="BN126" s="324">
        <f t="shared" si="161"/>
        <v>1</v>
      </c>
      <c r="BO126" s="324">
        <f t="shared" si="162"/>
        <v>1</v>
      </c>
      <c r="BP126" s="324">
        <f t="shared" si="163"/>
        <v>1</v>
      </c>
      <c r="BQ126" s="324">
        <f t="shared" si="164"/>
        <v>0.74977705627705626</v>
      </c>
      <c r="BR126" s="324">
        <f t="shared" si="165"/>
        <v>1</v>
      </c>
      <c r="BS126" s="324">
        <f t="shared" si="166"/>
        <v>0.7116190476190476</v>
      </c>
      <c r="BT126" s="324">
        <f t="shared" si="167"/>
        <v>1</v>
      </c>
      <c r="BU126" s="324">
        <f t="shared" si="168"/>
        <v>1</v>
      </c>
      <c r="BV126" s="324">
        <f t="shared" si="169"/>
        <v>0.5545714285714286</v>
      </c>
      <c r="BW126" s="324">
        <f t="shared" si="170"/>
        <v>1</v>
      </c>
      <c r="BX126" s="324">
        <f t="shared" si="171"/>
        <v>0.80728571428571427</v>
      </c>
      <c r="BY126" s="324">
        <f t="shared" si="172"/>
        <v>1</v>
      </c>
      <c r="BZ126" s="324">
        <f t="shared" si="173"/>
        <v>1</v>
      </c>
      <c r="CA126" s="324">
        <f t="shared" si="174"/>
        <v>1</v>
      </c>
      <c r="CB126" s="324">
        <f t="shared" si="175"/>
        <v>1</v>
      </c>
      <c r="CC126" s="324">
        <f t="shared" si="176"/>
        <v>1</v>
      </c>
      <c r="CD126" s="324">
        <f t="shared" si="140"/>
        <v>1</v>
      </c>
      <c r="CK126" s="527" t="s">
        <v>967</v>
      </c>
      <c r="CL126" s="530">
        <v>0</v>
      </c>
      <c r="CM126" s="529">
        <v>0</v>
      </c>
      <c r="CN126" s="529">
        <v>0</v>
      </c>
      <c r="CO126" s="529">
        <v>0</v>
      </c>
      <c r="CP126" s="529">
        <v>0</v>
      </c>
      <c r="CQ126" s="529">
        <v>0</v>
      </c>
      <c r="CR126" s="529">
        <v>0</v>
      </c>
      <c r="CS126" s="529">
        <v>0</v>
      </c>
      <c r="CT126" s="529">
        <v>0</v>
      </c>
      <c r="CU126" s="529">
        <v>0</v>
      </c>
      <c r="CV126" s="529">
        <v>0</v>
      </c>
      <c r="CW126" s="529">
        <v>0</v>
      </c>
      <c r="CX126" s="529">
        <v>0</v>
      </c>
      <c r="CY126" s="529">
        <v>0</v>
      </c>
      <c r="CZ126" s="529">
        <v>0</v>
      </c>
      <c r="DA126" s="529">
        <v>0</v>
      </c>
      <c r="DB126" s="529">
        <v>0</v>
      </c>
      <c r="DC126" s="531">
        <v>0</v>
      </c>
      <c r="DD126" s="323"/>
      <c r="DE126" s="137">
        <v>41968</v>
      </c>
      <c r="DF126" s="241">
        <f t="shared" si="141"/>
        <v>2961.66</v>
      </c>
      <c r="DG126" s="241">
        <f t="shared" si="143"/>
        <v>1567.5</v>
      </c>
      <c r="DH126" s="241">
        <f t="shared" si="144"/>
        <v>9459.5</v>
      </c>
      <c r="DI126" s="241">
        <f t="shared" si="145"/>
        <v>5203.5</v>
      </c>
      <c r="DJ126" s="241">
        <f t="shared" si="146"/>
        <v>1805.5</v>
      </c>
      <c r="DK126" s="241">
        <f t="shared" si="147"/>
        <v>6076.681818181818</v>
      </c>
      <c r="DL126" s="241">
        <f t="shared" si="148"/>
        <v>661.5</v>
      </c>
      <c r="DM126" s="241">
        <f t="shared" si="149"/>
        <v>2133</v>
      </c>
      <c r="DN126" s="241">
        <f t="shared" si="150"/>
        <v>708</v>
      </c>
      <c r="DO126" s="241">
        <f t="shared" si="151"/>
        <v>1369</v>
      </c>
      <c r="DP126" s="241">
        <f t="shared" si="152"/>
        <v>3839</v>
      </c>
      <c r="DQ126" s="241">
        <f t="shared" si="153"/>
        <v>925</v>
      </c>
      <c r="DR126" s="241">
        <f t="shared" si="154"/>
        <v>2034</v>
      </c>
      <c r="DS126" s="241">
        <f t="shared" si="155"/>
        <v>911</v>
      </c>
    </row>
    <row r="127" spans="1:123" x14ac:dyDescent="0.2">
      <c r="A127" s="585" t="s">
        <v>968</v>
      </c>
      <c r="B127" s="586">
        <v>0</v>
      </c>
      <c r="C127" s="597">
        <v>0</v>
      </c>
      <c r="D127" s="597">
        <v>8</v>
      </c>
      <c r="E127" s="597">
        <v>11</v>
      </c>
      <c r="F127" s="597">
        <v>0</v>
      </c>
      <c r="G127" s="597">
        <v>0</v>
      </c>
      <c r="H127" s="597">
        <v>0</v>
      </c>
      <c r="I127" s="597">
        <v>0</v>
      </c>
      <c r="J127" s="587">
        <v>0</v>
      </c>
      <c r="K127" s="502"/>
      <c r="L127" s="502"/>
      <c r="M127" s="527" t="s">
        <v>968</v>
      </c>
      <c r="N127" s="530">
        <v>0</v>
      </c>
      <c r="O127" s="529">
        <v>0</v>
      </c>
      <c r="P127" s="529">
        <v>0</v>
      </c>
      <c r="Q127" s="529">
        <v>0</v>
      </c>
      <c r="R127" s="529">
        <v>0</v>
      </c>
      <c r="S127" s="529">
        <v>0</v>
      </c>
      <c r="T127" s="529">
        <v>0</v>
      </c>
      <c r="U127" s="529">
        <v>0</v>
      </c>
      <c r="V127" s="529">
        <v>0</v>
      </c>
      <c r="W127" s="529">
        <v>0</v>
      </c>
      <c r="X127" s="529">
        <v>0</v>
      </c>
      <c r="Y127" s="529">
        <v>0</v>
      </c>
      <c r="Z127" s="529">
        <v>0</v>
      </c>
      <c r="AA127" s="529">
        <v>0</v>
      </c>
      <c r="AB127" s="529">
        <v>0</v>
      </c>
      <c r="AC127" s="529">
        <v>0</v>
      </c>
      <c r="AD127" s="529">
        <v>0</v>
      </c>
      <c r="AE127" s="529">
        <v>0</v>
      </c>
      <c r="AF127" s="529">
        <v>0</v>
      </c>
      <c r="AG127" s="529">
        <v>0</v>
      </c>
      <c r="AH127" s="529">
        <v>0</v>
      </c>
      <c r="AI127" s="531">
        <v>0</v>
      </c>
      <c r="AJ127" s="515"/>
      <c r="AK127" s="241">
        <f t="shared" si="142"/>
        <v>61962</v>
      </c>
      <c r="AL127" s="241">
        <f t="shared" si="106"/>
        <v>54679</v>
      </c>
      <c r="AM127" s="241">
        <f t="shared" si="107"/>
        <v>38594.5</v>
      </c>
      <c r="AN127" s="241">
        <f t="shared" si="108"/>
        <v>34605.69</v>
      </c>
      <c r="AO127" s="241">
        <f t="shared" si="109"/>
        <v>44384.5</v>
      </c>
      <c r="AP127" s="241">
        <f t="shared" si="110"/>
        <v>41473.499999999993</v>
      </c>
      <c r="AQ127" s="241">
        <f t="shared" si="111"/>
        <v>47232.5</v>
      </c>
      <c r="AR127" s="241">
        <f t="shared" si="112"/>
        <v>54789.99</v>
      </c>
      <c r="AS127" s="241">
        <f t="shared" si="113"/>
        <v>15745.318181818182</v>
      </c>
      <c r="AT127" s="241">
        <f t="shared" si="114"/>
        <v>28571.855123674904</v>
      </c>
      <c r="AU127" s="241">
        <f t="shared" si="115"/>
        <v>14944</v>
      </c>
      <c r="AV127" s="241">
        <f t="shared" si="116"/>
        <v>26269</v>
      </c>
      <c r="AW127" s="241">
        <f t="shared" si="117"/>
        <v>24942</v>
      </c>
      <c r="AX127" s="241">
        <f t="shared" si="118"/>
        <v>11646</v>
      </c>
      <c r="AY127" s="241">
        <f t="shared" si="119"/>
        <v>21080</v>
      </c>
      <c r="AZ127" s="241">
        <f t="shared" si="100"/>
        <v>16953</v>
      </c>
      <c r="BA127" s="241">
        <f t="shared" si="101"/>
        <v>52773</v>
      </c>
      <c r="BB127" s="241">
        <f t="shared" si="102"/>
        <v>28935</v>
      </c>
      <c r="BC127" s="241">
        <f t="shared" si="103"/>
        <v>64808</v>
      </c>
      <c r="BD127" s="241">
        <f t="shared" si="104"/>
        <v>40227.75</v>
      </c>
      <c r="BE127" s="241">
        <f t="shared" si="105"/>
        <v>32690</v>
      </c>
      <c r="BF127" s="241">
        <f t="shared" si="105"/>
        <v>27706</v>
      </c>
      <c r="BG127" s="241"/>
      <c r="BH127" s="241"/>
      <c r="BI127" s="324">
        <f t="shared" si="156"/>
        <v>2.9505714285714286</v>
      </c>
      <c r="BJ127" s="324">
        <f t="shared" si="157"/>
        <v>1</v>
      </c>
      <c r="BK127" s="324">
        <f t="shared" si="158"/>
        <v>1</v>
      </c>
      <c r="BL127" s="324">
        <f t="shared" si="159"/>
        <v>1</v>
      </c>
      <c r="BM127" s="324">
        <f t="shared" si="160"/>
        <v>1</v>
      </c>
      <c r="BN127" s="324">
        <f t="shared" si="161"/>
        <v>1</v>
      </c>
      <c r="BO127" s="324">
        <f t="shared" si="162"/>
        <v>1</v>
      </c>
      <c r="BP127" s="324">
        <f t="shared" si="163"/>
        <v>1</v>
      </c>
      <c r="BQ127" s="324">
        <f t="shared" si="164"/>
        <v>0.74977705627705626</v>
      </c>
      <c r="BR127" s="324">
        <f t="shared" si="165"/>
        <v>1</v>
      </c>
      <c r="BS127" s="324">
        <f t="shared" si="166"/>
        <v>0.7116190476190476</v>
      </c>
      <c r="BT127" s="324">
        <f t="shared" si="167"/>
        <v>1</v>
      </c>
      <c r="BU127" s="324">
        <f t="shared" si="168"/>
        <v>1</v>
      </c>
      <c r="BV127" s="324">
        <f t="shared" si="169"/>
        <v>0.5545714285714286</v>
      </c>
      <c r="BW127" s="324">
        <f t="shared" si="170"/>
        <v>1</v>
      </c>
      <c r="BX127" s="324">
        <f t="shared" si="171"/>
        <v>0.80728571428571427</v>
      </c>
      <c r="BY127" s="324">
        <f t="shared" si="172"/>
        <v>1</v>
      </c>
      <c r="BZ127" s="324">
        <f t="shared" si="173"/>
        <v>1</v>
      </c>
      <c r="CA127" s="324">
        <f t="shared" si="174"/>
        <v>1</v>
      </c>
      <c r="CB127" s="324">
        <f t="shared" si="175"/>
        <v>1</v>
      </c>
      <c r="CC127" s="324">
        <f t="shared" si="176"/>
        <v>1</v>
      </c>
      <c r="CD127" s="324">
        <f t="shared" si="140"/>
        <v>1</v>
      </c>
      <c r="CK127" s="527" t="s">
        <v>968</v>
      </c>
      <c r="CL127" s="530">
        <v>0</v>
      </c>
      <c r="CM127" s="529">
        <v>0</v>
      </c>
      <c r="CN127" s="529">
        <v>0</v>
      </c>
      <c r="CO127" s="529">
        <v>0</v>
      </c>
      <c r="CP127" s="529">
        <v>0</v>
      </c>
      <c r="CQ127" s="529">
        <v>0</v>
      </c>
      <c r="CR127" s="529">
        <v>0</v>
      </c>
      <c r="CS127" s="529">
        <v>0</v>
      </c>
      <c r="CT127" s="529">
        <v>0</v>
      </c>
      <c r="CU127" s="529">
        <v>0</v>
      </c>
      <c r="CV127" s="529">
        <v>0</v>
      </c>
      <c r="CW127" s="529">
        <v>0</v>
      </c>
      <c r="CX127" s="529">
        <v>0</v>
      </c>
      <c r="CY127" s="529">
        <v>0</v>
      </c>
      <c r="CZ127" s="529">
        <v>0</v>
      </c>
      <c r="DA127" s="529">
        <v>0</v>
      </c>
      <c r="DB127" s="529">
        <v>0</v>
      </c>
      <c r="DC127" s="531">
        <v>0</v>
      </c>
      <c r="DD127" s="323"/>
      <c r="DE127" s="137">
        <v>41969</v>
      </c>
      <c r="DF127" s="241">
        <f t="shared" si="141"/>
        <v>2961.66</v>
      </c>
      <c r="DG127" s="241">
        <f t="shared" si="143"/>
        <v>1567.5</v>
      </c>
      <c r="DH127" s="241">
        <f t="shared" si="144"/>
        <v>9459.5</v>
      </c>
      <c r="DI127" s="241">
        <f t="shared" si="145"/>
        <v>5203.5</v>
      </c>
      <c r="DJ127" s="241">
        <f t="shared" si="146"/>
        <v>1805.5</v>
      </c>
      <c r="DK127" s="241">
        <f t="shared" si="147"/>
        <v>6076.681818181818</v>
      </c>
      <c r="DL127" s="241">
        <f t="shared" si="148"/>
        <v>661.5</v>
      </c>
      <c r="DM127" s="241">
        <f t="shared" si="149"/>
        <v>2133</v>
      </c>
      <c r="DN127" s="241">
        <f t="shared" si="150"/>
        <v>708</v>
      </c>
      <c r="DO127" s="241">
        <f t="shared" si="151"/>
        <v>1369</v>
      </c>
      <c r="DP127" s="241">
        <f t="shared" si="152"/>
        <v>3839</v>
      </c>
      <c r="DQ127" s="241">
        <f t="shared" si="153"/>
        <v>925</v>
      </c>
      <c r="DR127" s="241">
        <f t="shared" si="154"/>
        <v>2034</v>
      </c>
      <c r="DS127" s="241">
        <f t="shared" si="155"/>
        <v>911</v>
      </c>
    </row>
    <row r="128" spans="1:123" x14ac:dyDescent="0.2">
      <c r="A128" s="585" t="s">
        <v>969</v>
      </c>
      <c r="B128" s="586">
        <v>0</v>
      </c>
      <c r="C128" s="597">
        <v>1</v>
      </c>
      <c r="D128" s="597">
        <v>5</v>
      </c>
      <c r="E128" s="597">
        <v>21</v>
      </c>
      <c r="F128" s="597">
        <v>0</v>
      </c>
      <c r="G128" s="597">
        <v>0</v>
      </c>
      <c r="H128" s="597">
        <v>1</v>
      </c>
      <c r="I128" s="597">
        <v>0</v>
      </c>
      <c r="J128" s="587">
        <v>0</v>
      </c>
      <c r="K128" s="502"/>
      <c r="L128" s="502"/>
      <c r="M128" s="527" t="s">
        <v>969</v>
      </c>
      <c r="N128" s="530">
        <v>0</v>
      </c>
      <c r="O128" s="529">
        <v>0</v>
      </c>
      <c r="P128" s="529">
        <v>0</v>
      </c>
      <c r="Q128" s="529">
        <v>0</v>
      </c>
      <c r="R128" s="529">
        <v>0</v>
      </c>
      <c r="S128" s="529">
        <v>0</v>
      </c>
      <c r="T128" s="529">
        <v>0</v>
      </c>
      <c r="U128" s="529">
        <v>0</v>
      </c>
      <c r="V128" s="529">
        <v>0</v>
      </c>
      <c r="W128" s="529">
        <v>0</v>
      </c>
      <c r="X128" s="529">
        <v>0</v>
      </c>
      <c r="Y128" s="529">
        <v>0</v>
      </c>
      <c r="Z128" s="529">
        <v>0</v>
      </c>
      <c r="AA128" s="529">
        <v>0</v>
      </c>
      <c r="AB128" s="529">
        <v>0</v>
      </c>
      <c r="AC128" s="529">
        <v>0</v>
      </c>
      <c r="AD128" s="529">
        <v>0</v>
      </c>
      <c r="AE128" s="529">
        <v>0</v>
      </c>
      <c r="AF128" s="529">
        <v>0</v>
      </c>
      <c r="AG128" s="529">
        <v>0</v>
      </c>
      <c r="AH128" s="529">
        <v>0</v>
      </c>
      <c r="AI128" s="531">
        <v>0</v>
      </c>
      <c r="AJ128" s="515"/>
      <c r="AK128" s="241">
        <f t="shared" si="142"/>
        <v>61962</v>
      </c>
      <c r="AL128" s="241">
        <f t="shared" si="106"/>
        <v>54679</v>
      </c>
      <c r="AM128" s="241">
        <f t="shared" si="107"/>
        <v>38594.5</v>
      </c>
      <c r="AN128" s="241">
        <f t="shared" si="108"/>
        <v>34605.69</v>
      </c>
      <c r="AO128" s="241">
        <f t="shared" si="109"/>
        <v>44384.5</v>
      </c>
      <c r="AP128" s="241">
        <f t="shared" si="110"/>
        <v>41473.499999999993</v>
      </c>
      <c r="AQ128" s="241">
        <f t="shared" si="111"/>
        <v>47232.5</v>
      </c>
      <c r="AR128" s="241">
        <f t="shared" si="112"/>
        <v>54789.99</v>
      </c>
      <c r="AS128" s="241">
        <f t="shared" si="113"/>
        <v>15745.318181818182</v>
      </c>
      <c r="AT128" s="241">
        <f t="shared" si="114"/>
        <v>28571.855123674904</v>
      </c>
      <c r="AU128" s="241">
        <f t="shared" si="115"/>
        <v>14944</v>
      </c>
      <c r="AV128" s="241">
        <f t="shared" si="116"/>
        <v>26269</v>
      </c>
      <c r="AW128" s="241">
        <f t="shared" si="117"/>
        <v>24942</v>
      </c>
      <c r="AX128" s="241">
        <f t="shared" si="118"/>
        <v>11646</v>
      </c>
      <c r="AY128" s="241">
        <f t="shared" si="119"/>
        <v>21080</v>
      </c>
      <c r="AZ128" s="241">
        <f t="shared" si="100"/>
        <v>16953</v>
      </c>
      <c r="BA128" s="241">
        <f t="shared" si="101"/>
        <v>52773</v>
      </c>
      <c r="BB128" s="241">
        <f t="shared" si="102"/>
        <v>28935</v>
      </c>
      <c r="BC128" s="241">
        <f t="shared" si="103"/>
        <v>64808</v>
      </c>
      <c r="BD128" s="241">
        <f t="shared" si="104"/>
        <v>40227.75</v>
      </c>
      <c r="BE128" s="241">
        <f t="shared" si="105"/>
        <v>32690</v>
      </c>
      <c r="BF128" s="241">
        <f t="shared" si="105"/>
        <v>27706</v>
      </c>
      <c r="BG128" s="241"/>
      <c r="BH128" s="241"/>
      <c r="BI128" s="324">
        <f t="shared" si="156"/>
        <v>2.9505714285714286</v>
      </c>
      <c r="BJ128" s="324">
        <f t="shared" si="157"/>
        <v>1</v>
      </c>
      <c r="BK128" s="324">
        <f t="shared" si="158"/>
        <v>1</v>
      </c>
      <c r="BL128" s="324">
        <f t="shared" si="159"/>
        <v>1</v>
      </c>
      <c r="BM128" s="324">
        <f t="shared" si="160"/>
        <v>1</v>
      </c>
      <c r="BN128" s="324">
        <f t="shared" si="161"/>
        <v>1</v>
      </c>
      <c r="BO128" s="324">
        <f t="shared" si="162"/>
        <v>1</v>
      </c>
      <c r="BP128" s="324">
        <f t="shared" si="163"/>
        <v>1</v>
      </c>
      <c r="BQ128" s="324">
        <f t="shared" si="164"/>
        <v>0.74977705627705626</v>
      </c>
      <c r="BR128" s="324">
        <f t="shared" si="165"/>
        <v>1</v>
      </c>
      <c r="BS128" s="324">
        <f t="shared" si="166"/>
        <v>0.7116190476190476</v>
      </c>
      <c r="BT128" s="324">
        <f t="shared" si="167"/>
        <v>1</v>
      </c>
      <c r="BU128" s="324">
        <f t="shared" si="168"/>
        <v>1</v>
      </c>
      <c r="BV128" s="324">
        <f t="shared" si="169"/>
        <v>0.5545714285714286</v>
      </c>
      <c r="BW128" s="324">
        <f t="shared" si="170"/>
        <v>1</v>
      </c>
      <c r="BX128" s="324">
        <f t="shared" si="171"/>
        <v>0.80728571428571427</v>
      </c>
      <c r="BY128" s="324">
        <f t="shared" si="172"/>
        <v>1</v>
      </c>
      <c r="BZ128" s="324">
        <f t="shared" si="173"/>
        <v>1</v>
      </c>
      <c r="CA128" s="324">
        <f t="shared" si="174"/>
        <v>1</v>
      </c>
      <c r="CB128" s="324">
        <f t="shared" si="175"/>
        <v>1</v>
      </c>
      <c r="CC128" s="324">
        <f t="shared" si="176"/>
        <v>1</v>
      </c>
      <c r="CD128" s="324">
        <f t="shared" si="140"/>
        <v>1</v>
      </c>
      <c r="CK128" s="527" t="s">
        <v>969</v>
      </c>
      <c r="CL128" s="530">
        <v>0</v>
      </c>
      <c r="CM128" s="529">
        <v>0</v>
      </c>
      <c r="CN128" s="529">
        <v>0</v>
      </c>
      <c r="CO128" s="529">
        <v>0</v>
      </c>
      <c r="CP128" s="529">
        <v>0</v>
      </c>
      <c r="CQ128" s="529">
        <v>0</v>
      </c>
      <c r="CR128" s="529">
        <v>0</v>
      </c>
      <c r="CS128" s="529">
        <v>0</v>
      </c>
      <c r="CT128" s="529">
        <v>0</v>
      </c>
      <c r="CU128" s="529">
        <v>0</v>
      </c>
      <c r="CV128" s="529">
        <v>0</v>
      </c>
      <c r="CW128" s="529">
        <v>0</v>
      </c>
      <c r="CX128" s="529">
        <v>0</v>
      </c>
      <c r="CY128" s="529">
        <v>0</v>
      </c>
      <c r="CZ128" s="529">
        <v>0</v>
      </c>
      <c r="DA128" s="529">
        <v>0</v>
      </c>
      <c r="DB128" s="529">
        <v>0</v>
      </c>
      <c r="DC128" s="531">
        <v>0</v>
      </c>
      <c r="DD128" s="323"/>
      <c r="DE128" s="137">
        <v>41970</v>
      </c>
      <c r="DF128" s="241">
        <f t="shared" si="141"/>
        <v>2961.66</v>
      </c>
      <c r="DG128" s="241">
        <f t="shared" si="143"/>
        <v>1567.5</v>
      </c>
      <c r="DH128" s="241">
        <f t="shared" si="144"/>
        <v>9459.5</v>
      </c>
      <c r="DI128" s="241">
        <f t="shared" si="145"/>
        <v>5203.5</v>
      </c>
      <c r="DJ128" s="241">
        <f t="shared" si="146"/>
        <v>1805.5</v>
      </c>
      <c r="DK128" s="241">
        <f t="shared" si="147"/>
        <v>6076.681818181818</v>
      </c>
      <c r="DL128" s="241">
        <f t="shared" si="148"/>
        <v>661.5</v>
      </c>
      <c r="DM128" s="241">
        <f t="shared" si="149"/>
        <v>2133</v>
      </c>
      <c r="DN128" s="241">
        <f t="shared" si="150"/>
        <v>708</v>
      </c>
      <c r="DO128" s="241">
        <f t="shared" si="151"/>
        <v>1369</v>
      </c>
      <c r="DP128" s="241">
        <f t="shared" si="152"/>
        <v>3839</v>
      </c>
      <c r="DQ128" s="241">
        <f t="shared" si="153"/>
        <v>925</v>
      </c>
      <c r="DR128" s="241">
        <f t="shared" si="154"/>
        <v>2034</v>
      </c>
      <c r="DS128" s="241">
        <f t="shared" si="155"/>
        <v>911</v>
      </c>
    </row>
    <row r="129" spans="1:123" x14ac:dyDescent="0.2">
      <c r="A129" s="585" t="s">
        <v>970</v>
      </c>
      <c r="B129" s="586">
        <v>0</v>
      </c>
      <c r="C129" s="597">
        <v>0</v>
      </c>
      <c r="D129" s="597">
        <v>0</v>
      </c>
      <c r="E129" s="597">
        <v>6</v>
      </c>
      <c r="F129" s="597">
        <v>0</v>
      </c>
      <c r="G129" s="597">
        <v>0</v>
      </c>
      <c r="H129" s="597">
        <v>0</v>
      </c>
      <c r="I129" s="597">
        <v>0</v>
      </c>
      <c r="J129" s="587">
        <v>0</v>
      </c>
      <c r="K129" s="502"/>
      <c r="L129" s="502"/>
      <c r="M129" s="527" t="s">
        <v>970</v>
      </c>
      <c r="N129" s="530">
        <v>0</v>
      </c>
      <c r="O129" s="529">
        <v>0</v>
      </c>
      <c r="P129" s="529">
        <v>0</v>
      </c>
      <c r="Q129" s="529">
        <v>0</v>
      </c>
      <c r="R129" s="529">
        <v>0</v>
      </c>
      <c r="S129" s="529">
        <v>0</v>
      </c>
      <c r="T129" s="529">
        <v>0</v>
      </c>
      <c r="U129" s="529">
        <v>0</v>
      </c>
      <c r="V129" s="529">
        <v>0</v>
      </c>
      <c r="W129" s="529">
        <v>0</v>
      </c>
      <c r="X129" s="529">
        <v>0</v>
      </c>
      <c r="Y129" s="529">
        <v>0</v>
      </c>
      <c r="Z129" s="529">
        <v>0</v>
      </c>
      <c r="AA129" s="529">
        <v>0</v>
      </c>
      <c r="AB129" s="529">
        <v>0</v>
      </c>
      <c r="AC129" s="529">
        <v>0</v>
      </c>
      <c r="AD129" s="529">
        <v>0</v>
      </c>
      <c r="AE129" s="529">
        <v>0</v>
      </c>
      <c r="AF129" s="529">
        <v>0</v>
      </c>
      <c r="AG129" s="529">
        <v>0</v>
      </c>
      <c r="AH129" s="529">
        <v>0</v>
      </c>
      <c r="AI129" s="531">
        <v>0</v>
      </c>
      <c r="AJ129" s="515"/>
      <c r="AK129" s="241">
        <f t="shared" si="142"/>
        <v>61962</v>
      </c>
      <c r="AL129" s="241">
        <f t="shared" si="106"/>
        <v>54679</v>
      </c>
      <c r="AM129" s="241">
        <f t="shared" si="107"/>
        <v>38594.5</v>
      </c>
      <c r="AN129" s="241">
        <f t="shared" si="108"/>
        <v>34605.69</v>
      </c>
      <c r="AO129" s="241">
        <f t="shared" si="109"/>
        <v>44384.5</v>
      </c>
      <c r="AP129" s="241">
        <f t="shared" si="110"/>
        <v>41473.499999999993</v>
      </c>
      <c r="AQ129" s="241">
        <f t="shared" si="111"/>
        <v>47232.5</v>
      </c>
      <c r="AR129" s="241">
        <f t="shared" si="112"/>
        <v>54789.99</v>
      </c>
      <c r="AS129" s="241">
        <f t="shared" si="113"/>
        <v>15745.318181818182</v>
      </c>
      <c r="AT129" s="241">
        <f t="shared" si="114"/>
        <v>28571.855123674904</v>
      </c>
      <c r="AU129" s="241">
        <f t="shared" si="115"/>
        <v>14944</v>
      </c>
      <c r="AV129" s="241">
        <f t="shared" si="116"/>
        <v>26269</v>
      </c>
      <c r="AW129" s="241">
        <f t="shared" si="117"/>
        <v>24942</v>
      </c>
      <c r="AX129" s="241">
        <f t="shared" si="118"/>
        <v>11646</v>
      </c>
      <c r="AY129" s="241">
        <f t="shared" si="119"/>
        <v>21080</v>
      </c>
      <c r="AZ129" s="241">
        <f t="shared" si="100"/>
        <v>16953</v>
      </c>
      <c r="BA129" s="241">
        <f t="shared" si="101"/>
        <v>52773</v>
      </c>
      <c r="BB129" s="241">
        <f t="shared" si="102"/>
        <v>28935</v>
      </c>
      <c r="BC129" s="241">
        <f t="shared" si="103"/>
        <v>64808</v>
      </c>
      <c r="BD129" s="241">
        <f t="shared" si="104"/>
        <v>40227.75</v>
      </c>
      <c r="BE129" s="241">
        <f t="shared" si="105"/>
        <v>32690</v>
      </c>
      <c r="BF129" s="241">
        <f t="shared" si="105"/>
        <v>27706</v>
      </c>
      <c r="BG129" s="241"/>
      <c r="BH129" s="241"/>
      <c r="BI129" s="324">
        <f t="shared" si="156"/>
        <v>2.9505714285714286</v>
      </c>
      <c r="BJ129" s="324">
        <f t="shared" si="157"/>
        <v>1</v>
      </c>
      <c r="BK129" s="324">
        <f t="shared" si="158"/>
        <v>1</v>
      </c>
      <c r="BL129" s="324">
        <f t="shared" si="159"/>
        <v>1</v>
      </c>
      <c r="BM129" s="324">
        <f t="shared" si="160"/>
        <v>1</v>
      </c>
      <c r="BN129" s="324">
        <f t="shared" si="161"/>
        <v>1</v>
      </c>
      <c r="BO129" s="324">
        <f t="shared" si="162"/>
        <v>1</v>
      </c>
      <c r="BP129" s="324">
        <f t="shared" si="163"/>
        <v>1</v>
      </c>
      <c r="BQ129" s="324">
        <f t="shared" si="164"/>
        <v>0.74977705627705626</v>
      </c>
      <c r="BR129" s="324">
        <f t="shared" si="165"/>
        <v>1</v>
      </c>
      <c r="BS129" s="324">
        <f t="shared" si="166"/>
        <v>0.7116190476190476</v>
      </c>
      <c r="BT129" s="324">
        <f t="shared" si="167"/>
        <v>1</v>
      </c>
      <c r="BU129" s="324">
        <f t="shared" si="168"/>
        <v>1</v>
      </c>
      <c r="BV129" s="324">
        <f t="shared" si="169"/>
        <v>0.5545714285714286</v>
      </c>
      <c r="BW129" s="324">
        <f t="shared" si="170"/>
        <v>1</v>
      </c>
      <c r="BX129" s="324">
        <f t="shared" si="171"/>
        <v>0.80728571428571427</v>
      </c>
      <c r="BY129" s="324">
        <f t="shared" si="172"/>
        <v>1</v>
      </c>
      <c r="BZ129" s="324">
        <f t="shared" si="173"/>
        <v>1</v>
      </c>
      <c r="CA129" s="324">
        <f t="shared" si="174"/>
        <v>1</v>
      </c>
      <c r="CB129" s="324">
        <f t="shared" si="175"/>
        <v>1</v>
      </c>
      <c r="CC129" s="324">
        <f t="shared" si="176"/>
        <v>1</v>
      </c>
      <c r="CD129" s="324">
        <f t="shared" si="140"/>
        <v>1</v>
      </c>
      <c r="CK129" s="527" t="s">
        <v>970</v>
      </c>
      <c r="CL129" s="530">
        <v>0</v>
      </c>
      <c r="CM129" s="529">
        <v>0</v>
      </c>
      <c r="CN129" s="529">
        <v>0</v>
      </c>
      <c r="CO129" s="529">
        <v>0</v>
      </c>
      <c r="CP129" s="529">
        <v>0</v>
      </c>
      <c r="CQ129" s="529">
        <v>0</v>
      </c>
      <c r="CR129" s="529">
        <v>0</v>
      </c>
      <c r="CS129" s="529">
        <v>0</v>
      </c>
      <c r="CT129" s="529">
        <v>0</v>
      </c>
      <c r="CU129" s="529">
        <v>0</v>
      </c>
      <c r="CV129" s="529">
        <v>0</v>
      </c>
      <c r="CW129" s="529">
        <v>0</v>
      </c>
      <c r="CX129" s="529">
        <v>0</v>
      </c>
      <c r="CY129" s="529">
        <v>0</v>
      </c>
      <c r="CZ129" s="529">
        <v>0</v>
      </c>
      <c r="DA129" s="529">
        <v>0</v>
      </c>
      <c r="DB129" s="529">
        <v>0</v>
      </c>
      <c r="DC129" s="531">
        <v>0</v>
      </c>
      <c r="DD129" s="323"/>
      <c r="DE129" s="137">
        <v>41971</v>
      </c>
      <c r="DF129" s="241">
        <f t="shared" si="141"/>
        <v>2961.66</v>
      </c>
      <c r="DG129" s="241">
        <f t="shared" si="143"/>
        <v>1567.5</v>
      </c>
      <c r="DH129" s="241">
        <f t="shared" si="144"/>
        <v>9459.5</v>
      </c>
      <c r="DI129" s="241">
        <f t="shared" si="145"/>
        <v>5203.5</v>
      </c>
      <c r="DJ129" s="241">
        <f t="shared" si="146"/>
        <v>1805.5</v>
      </c>
      <c r="DK129" s="241">
        <f t="shared" si="147"/>
        <v>6076.681818181818</v>
      </c>
      <c r="DL129" s="241">
        <f t="shared" si="148"/>
        <v>661.5</v>
      </c>
      <c r="DM129" s="241">
        <f t="shared" si="149"/>
        <v>2133</v>
      </c>
      <c r="DN129" s="241">
        <f t="shared" si="150"/>
        <v>708</v>
      </c>
      <c r="DO129" s="241">
        <f t="shared" si="151"/>
        <v>1369</v>
      </c>
      <c r="DP129" s="241">
        <f t="shared" si="152"/>
        <v>3839</v>
      </c>
      <c r="DQ129" s="241">
        <f t="shared" si="153"/>
        <v>925</v>
      </c>
      <c r="DR129" s="241">
        <f t="shared" si="154"/>
        <v>2034</v>
      </c>
      <c r="DS129" s="241">
        <f t="shared" si="155"/>
        <v>911</v>
      </c>
    </row>
    <row r="130" spans="1:123" x14ac:dyDescent="0.2">
      <c r="A130" s="585" t="s">
        <v>971</v>
      </c>
      <c r="B130" s="586">
        <v>0</v>
      </c>
      <c r="C130" s="597">
        <v>0</v>
      </c>
      <c r="D130" s="597">
        <v>0</v>
      </c>
      <c r="E130" s="597">
        <v>3</v>
      </c>
      <c r="F130" s="597">
        <v>0</v>
      </c>
      <c r="G130" s="597">
        <v>0</v>
      </c>
      <c r="H130" s="597">
        <v>0</v>
      </c>
      <c r="I130" s="597">
        <v>0</v>
      </c>
      <c r="J130" s="587">
        <v>0</v>
      </c>
      <c r="K130" s="502"/>
      <c r="L130" s="502"/>
      <c r="M130" s="527" t="s">
        <v>971</v>
      </c>
      <c r="N130" s="530">
        <v>0</v>
      </c>
      <c r="O130" s="529">
        <v>0</v>
      </c>
      <c r="P130" s="529">
        <v>0</v>
      </c>
      <c r="Q130" s="529">
        <v>0</v>
      </c>
      <c r="R130" s="529">
        <v>0</v>
      </c>
      <c r="S130" s="529">
        <v>0</v>
      </c>
      <c r="T130" s="529">
        <v>0</v>
      </c>
      <c r="U130" s="529">
        <v>0</v>
      </c>
      <c r="V130" s="529">
        <v>0</v>
      </c>
      <c r="W130" s="529">
        <v>0</v>
      </c>
      <c r="X130" s="529">
        <v>0</v>
      </c>
      <c r="Y130" s="529">
        <v>0</v>
      </c>
      <c r="Z130" s="529">
        <v>0</v>
      </c>
      <c r="AA130" s="529">
        <v>0</v>
      </c>
      <c r="AB130" s="529">
        <v>0</v>
      </c>
      <c r="AC130" s="529">
        <v>0</v>
      </c>
      <c r="AD130" s="529">
        <v>0</v>
      </c>
      <c r="AE130" s="529">
        <v>0</v>
      </c>
      <c r="AF130" s="529">
        <v>0</v>
      </c>
      <c r="AG130" s="529">
        <v>0</v>
      </c>
      <c r="AH130" s="529">
        <v>0</v>
      </c>
      <c r="AI130" s="531">
        <v>0</v>
      </c>
      <c r="AJ130" s="515"/>
      <c r="AK130" s="241">
        <f t="shared" si="142"/>
        <v>61962</v>
      </c>
      <c r="AL130" s="241">
        <f t="shared" si="106"/>
        <v>54679</v>
      </c>
      <c r="AM130" s="241">
        <f t="shared" si="107"/>
        <v>38594.5</v>
      </c>
      <c r="AN130" s="241">
        <f t="shared" si="108"/>
        <v>34605.69</v>
      </c>
      <c r="AO130" s="241">
        <f t="shared" si="109"/>
        <v>44384.5</v>
      </c>
      <c r="AP130" s="241">
        <f t="shared" si="110"/>
        <v>41473.499999999993</v>
      </c>
      <c r="AQ130" s="241">
        <f t="shared" si="111"/>
        <v>47232.5</v>
      </c>
      <c r="AR130" s="241">
        <f t="shared" si="112"/>
        <v>54789.99</v>
      </c>
      <c r="AS130" s="241">
        <f t="shared" si="113"/>
        <v>15745.318181818182</v>
      </c>
      <c r="AT130" s="241">
        <f t="shared" si="114"/>
        <v>28571.855123674904</v>
      </c>
      <c r="AU130" s="241">
        <f t="shared" si="115"/>
        <v>14944</v>
      </c>
      <c r="AV130" s="241">
        <f t="shared" si="116"/>
        <v>26269</v>
      </c>
      <c r="AW130" s="241">
        <f t="shared" si="117"/>
        <v>24942</v>
      </c>
      <c r="AX130" s="241">
        <f t="shared" si="118"/>
        <v>11646</v>
      </c>
      <c r="AY130" s="241">
        <f t="shared" si="119"/>
        <v>21080</v>
      </c>
      <c r="AZ130" s="241">
        <f t="shared" si="100"/>
        <v>16953</v>
      </c>
      <c r="BA130" s="241">
        <f t="shared" si="101"/>
        <v>52773</v>
      </c>
      <c r="BB130" s="241">
        <f t="shared" si="102"/>
        <v>28935</v>
      </c>
      <c r="BC130" s="241">
        <f t="shared" si="103"/>
        <v>64808</v>
      </c>
      <c r="BD130" s="241">
        <f t="shared" si="104"/>
        <v>40227.75</v>
      </c>
      <c r="BE130" s="241">
        <f t="shared" si="105"/>
        <v>32690</v>
      </c>
      <c r="BF130" s="241">
        <f t="shared" si="105"/>
        <v>27706</v>
      </c>
      <c r="BG130" s="241"/>
      <c r="BH130" s="241"/>
      <c r="BI130" s="324">
        <f t="shared" si="156"/>
        <v>2.9505714285714286</v>
      </c>
      <c r="BJ130" s="324">
        <f t="shared" si="157"/>
        <v>1</v>
      </c>
      <c r="BK130" s="324">
        <f t="shared" si="158"/>
        <v>1</v>
      </c>
      <c r="BL130" s="324">
        <f t="shared" si="159"/>
        <v>1</v>
      </c>
      <c r="BM130" s="324">
        <f t="shared" si="160"/>
        <v>1</v>
      </c>
      <c r="BN130" s="324">
        <f t="shared" si="161"/>
        <v>1</v>
      </c>
      <c r="BO130" s="324">
        <f t="shared" si="162"/>
        <v>1</v>
      </c>
      <c r="BP130" s="324">
        <f t="shared" si="163"/>
        <v>1</v>
      </c>
      <c r="BQ130" s="324">
        <f t="shared" si="164"/>
        <v>0.74977705627705626</v>
      </c>
      <c r="BR130" s="324">
        <f t="shared" si="165"/>
        <v>1</v>
      </c>
      <c r="BS130" s="324">
        <f t="shared" si="166"/>
        <v>0.7116190476190476</v>
      </c>
      <c r="BT130" s="324">
        <f t="shared" si="167"/>
        <v>1</v>
      </c>
      <c r="BU130" s="324">
        <f t="shared" si="168"/>
        <v>1</v>
      </c>
      <c r="BV130" s="324">
        <f t="shared" si="169"/>
        <v>0.5545714285714286</v>
      </c>
      <c r="BW130" s="324">
        <f t="shared" si="170"/>
        <v>1</v>
      </c>
      <c r="BX130" s="324">
        <f t="shared" si="171"/>
        <v>0.80728571428571427</v>
      </c>
      <c r="BY130" s="324">
        <f t="shared" si="172"/>
        <v>1</v>
      </c>
      <c r="BZ130" s="324">
        <f t="shared" si="173"/>
        <v>1</v>
      </c>
      <c r="CA130" s="324">
        <f t="shared" si="174"/>
        <v>1</v>
      </c>
      <c r="CB130" s="324">
        <f t="shared" si="175"/>
        <v>1</v>
      </c>
      <c r="CC130" s="324">
        <f t="shared" si="176"/>
        <v>1</v>
      </c>
      <c r="CD130" s="324">
        <f t="shared" si="140"/>
        <v>1</v>
      </c>
      <c r="CK130" s="527" t="s">
        <v>971</v>
      </c>
      <c r="CL130" s="530">
        <v>0</v>
      </c>
      <c r="CM130" s="529">
        <v>0</v>
      </c>
      <c r="CN130" s="529">
        <v>0</v>
      </c>
      <c r="CO130" s="529">
        <v>0</v>
      </c>
      <c r="CP130" s="529">
        <v>0</v>
      </c>
      <c r="CQ130" s="529">
        <v>0</v>
      </c>
      <c r="CR130" s="529">
        <v>0</v>
      </c>
      <c r="CS130" s="529">
        <v>0</v>
      </c>
      <c r="CT130" s="529">
        <v>0</v>
      </c>
      <c r="CU130" s="529">
        <v>0</v>
      </c>
      <c r="CV130" s="529">
        <v>0</v>
      </c>
      <c r="CW130" s="529">
        <v>0</v>
      </c>
      <c r="CX130" s="529">
        <v>0</v>
      </c>
      <c r="CY130" s="529">
        <v>0</v>
      </c>
      <c r="CZ130" s="529">
        <v>0</v>
      </c>
      <c r="DA130" s="529">
        <v>0</v>
      </c>
      <c r="DB130" s="529">
        <v>0</v>
      </c>
      <c r="DC130" s="531">
        <v>0</v>
      </c>
      <c r="DD130" s="323"/>
      <c r="DE130" s="137">
        <v>41972</v>
      </c>
      <c r="DF130" s="241">
        <f t="shared" si="141"/>
        <v>2961.66</v>
      </c>
      <c r="DG130" s="241">
        <f t="shared" si="143"/>
        <v>1567.5</v>
      </c>
      <c r="DH130" s="241">
        <f t="shared" si="144"/>
        <v>9459.5</v>
      </c>
      <c r="DI130" s="241">
        <f t="shared" si="145"/>
        <v>5203.5</v>
      </c>
      <c r="DJ130" s="241">
        <f t="shared" si="146"/>
        <v>1805.5</v>
      </c>
      <c r="DK130" s="241">
        <f t="shared" si="147"/>
        <v>6076.681818181818</v>
      </c>
      <c r="DL130" s="241">
        <f t="shared" si="148"/>
        <v>661.5</v>
      </c>
      <c r="DM130" s="241">
        <f t="shared" si="149"/>
        <v>2133</v>
      </c>
      <c r="DN130" s="241">
        <f t="shared" si="150"/>
        <v>708</v>
      </c>
      <c r="DO130" s="241">
        <f t="shared" si="151"/>
        <v>1369</v>
      </c>
      <c r="DP130" s="241">
        <f t="shared" si="152"/>
        <v>3839</v>
      </c>
      <c r="DQ130" s="241">
        <f t="shared" si="153"/>
        <v>925</v>
      </c>
      <c r="DR130" s="241">
        <f t="shared" si="154"/>
        <v>2034</v>
      </c>
      <c r="DS130" s="241">
        <f t="shared" si="155"/>
        <v>911</v>
      </c>
    </row>
    <row r="131" spans="1:123" x14ac:dyDescent="0.2">
      <c r="A131" s="585" t="s">
        <v>972</v>
      </c>
      <c r="B131" s="586">
        <v>0</v>
      </c>
      <c r="C131" s="597">
        <v>0</v>
      </c>
      <c r="D131" s="597">
        <v>0</v>
      </c>
      <c r="E131" s="597">
        <v>2</v>
      </c>
      <c r="F131" s="597">
        <v>0</v>
      </c>
      <c r="G131" s="597">
        <v>0</v>
      </c>
      <c r="H131" s="597">
        <v>0</v>
      </c>
      <c r="I131" s="597">
        <v>0</v>
      </c>
      <c r="J131" s="587">
        <v>0</v>
      </c>
      <c r="K131" s="502"/>
      <c r="L131" s="502"/>
      <c r="M131" s="527" t="s">
        <v>972</v>
      </c>
      <c r="N131" s="530">
        <v>0</v>
      </c>
      <c r="O131" s="529">
        <v>0</v>
      </c>
      <c r="P131" s="529">
        <v>0</v>
      </c>
      <c r="Q131" s="529">
        <v>0</v>
      </c>
      <c r="R131" s="529">
        <v>0</v>
      </c>
      <c r="S131" s="529">
        <v>0</v>
      </c>
      <c r="T131" s="529">
        <v>0</v>
      </c>
      <c r="U131" s="529">
        <v>0</v>
      </c>
      <c r="V131" s="529">
        <v>0</v>
      </c>
      <c r="W131" s="529">
        <v>0</v>
      </c>
      <c r="X131" s="529">
        <v>0</v>
      </c>
      <c r="Y131" s="529">
        <v>0</v>
      </c>
      <c r="Z131" s="529">
        <v>0</v>
      </c>
      <c r="AA131" s="529">
        <v>0</v>
      </c>
      <c r="AB131" s="529">
        <v>0</v>
      </c>
      <c r="AC131" s="529">
        <v>0</v>
      </c>
      <c r="AD131" s="529">
        <v>0</v>
      </c>
      <c r="AE131" s="529">
        <v>0</v>
      </c>
      <c r="AF131" s="529">
        <v>0</v>
      </c>
      <c r="AG131" s="529">
        <v>0</v>
      </c>
      <c r="AH131" s="529">
        <v>0</v>
      </c>
      <c r="AI131" s="531">
        <v>0</v>
      </c>
      <c r="AJ131" s="515"/>
      <c r="AK131" s="241">
        <f t="shared" si="142"/>
        <v>61962</v>
      </c>
      <c r="AL131" s="241">
        <f t="shared" si="106"/>
        <v>54679</v>
      </c>
      <c r="AM131" s="241">
        <f t="shared" si="107"/>
        <v>38594.5</v>
      </c>
      <c r="AN131" s="241">
        <f t="shared" si="108"/>
        <v>34605.69</v>
      </c>
      <c r="AO131" s="241">
        <f t="shared" si="109"/>
        <v>44384.5</v>
      </c>
      <c r="AP131" s="241">
        <f t="shared" si="110"/>
        <v>41473.499999999993</v>
      </c>
      <c r="AQ131" s="241">
        <f t="shared" si="111"/>
        <v>47232.5</v>
      </c>
      <c r="AR131" s="241">
        <f t="shared" si="112"/>
        <v>54789.99</v>
      </c>
      <c r="AS131" s="241">
        <f t="shared" si="113"/>
        <v>15745.318181818182</v>
      </c>
      <c r="AT131" s="241">
        <f t="shared" si="114"/>
        <v>28571.855123674904</v>
      </c>
      <c r="AU131" s="241">
        <f t="shared" si="115"/>
        <v>14944</v>
      </c>
      <c r="AV131" s="241">
        <f t="shared" si="116"/>
        <v>26269</v>
      </c>
      <c r="AW131" s="241">
        <f t="shared" si="117"/>
        <v>24942</v>
      </c>
      <c r="AX131" s="241">
        <f t="shared" si="118"/>
        <v>11646</v>
      </c>
      <c r="AY131" s="241">
        <f t="shared" si="119"/>
        <v>21080</v>
      </c>
      <c r="AZ131" s="241">
        <f t="shared" si="100"/>
        <v>16953</v>
      </c>
      <c r="BA131" s="241">
        <f t="shared" si="101"/>
        <v>52773</v>
      </c>
      <c r="BB131" s="241">
        <f t="shared" si="102"/>
        <v>28935</v>
      </c>
      <c r="BC131" s="241">
        <f t="shared" si="103"/>
        <v>64808</v>
      </c>
      <c r="BD131" s="241">
        <f t="shared" si="104"/>
        <v>40227.75</v>
      </c>
      <c r="BE131" s="241">
        <f t="shared" si="105"/>
        <v>32690</v>
      </c>
      <c r="BF131" s="241">
        <f t="shared" si="105"/>
        <v>27706</v>
      </c>
      <c r="BG131" s="241"/>
      <c r="BH131" s="241"/>
      <c r="BI131" s="324">
        <f t="shared" si="156"/>
        <v>2.9505714285714286</v>
      </c>
      <c r="BJ131" s="324">
        <f t="shared" si="157"/>
        <v>1</v>
      </c>
      <c r="BK131" s="324">
        <f t="shared" si="158"/>
        <v>1</v>
      </c>
      <c r="BL131" s="324">
        <f t="shared" si="159"/>
        <v>1</v>
      </c>
      <c r="BM131" s="324">
        <f t="shared" si="160"/>
        <v>1</v>
      </c>
      <c r="BN131" s="324">
        <f t="shared" si="161"/>
        <v>1</v>
      </c>
      <c r="BO131" s="324">
        <f t="shared" si="162"/>
        <v>1</v>
      </c>
      <c r="BP131" s="324">
        <f t="shared" si="163"/>
        <v>1</v>
      </c>
      <c r="BQ131" s="324">
        <f t="shared" si="164"/>
        <v>0.74977705627705626</v>
      </c>
      <c r="BR131" s="324">
        <f t="shared" si="165"/>
        <v>1</v>
      </c>
      <c r="BS131" s="324">
        <f t="shared" si="166"/>
        <v>0.7116190476190476</v>
      </c>
      <c r="BT131" s="324">
        <f t="shared" si="167"/>
        <v>1</v>
      </c>
      <c r="BU131" s="324">
        <f t="shared" si="168"/>
        <v>1</v>
      </c>
      <c r="BV131" s="324">
        <f t="shared" si="169"/>
        <v>0.5545714285714286</v>
      </c>
      <c r="BW131" s="324">
        <f t="shared" si="170"/>
        <v>1</v>
      </c>
      <c r="BX131" s="324">
        <f t="shared" si="171"/>
        <v>0.80728571428571427</v>
      </c>
      <c r="BY131" s="324">
        <f t="shared" si="172"/>
        <v>1</v>
      </c>
      <c r="BZ131" s="324">
        <f t="shared" si="173"/>
        <v>1</v>
      </c>
      <c r="CA131" s="324">
        <f t="shared" si="174"/>
        <v>1</v>
      </c>
      <c r="CB131" s="324">
        <f t="shared" si="175"/>
        <v>1</v>
      </c>
      <c r="CC131" s="324">
        <f t="shared" si="176"/>
        <v>1</v>
      </c>
      <c r="CD131" s="324">
        <f t="shared" si="140"/>
        <v>1</v>
      </c>
      <c r="CK131" s="527" t="s">
        <v>972</v>
      </c>
      <c r="CL131" s="530">
        <v>0</v>
      </c>
      <c r="CM131" s="529">
        <v>0</v>
      </c>
      <c r="CN131" s="529">
        <v>0</v>
      </c>
      <c r="CO131" s="529">
        <v>0</v>
      </c>
      <c r="CP131" s="529">
        <v>0</v>
      </c>
      <c r="CQ131" s="529">
        <v>0</v>
      </c>
      <c r="CR131" s="529">
        <v>0</v>
      </c>
      <c r="CS131" s="529">
        <v>0</v>
      </c>
      <c r="CT131" s="529">
        <v>0</v>
      </c>
      <c r="CU131" s="529">
        <v>0</v>
      </c>
      <c r="CV131" s="529">
        <v>0</v>
      </c>
      <c r="CW131" s="529">
        <v>0</v>
      </c>
      <c r="CX131" s="529">
        <v>0</v>
      </c>
      <c r="CY131" s="529">
        <v>0</v>
      </c>
      <c r="CZ131" s="529">
        <v>0</v>
      </c>
      <c r="DA131" s="529">
        <v>0</v>
      </c>
      <c r="DB131" s="529">
        <v>0</v>
      </c>
      <c r="DC131" s="531">
        <v>0</v>
      </c>
      <c r="DD131" s="323"/>
      <c r="DE131" s="137">
        <v>41973</v>
      </c>
      <c r="DF131" s="241">
        <f t="shared" si="141"/>
        <v>2961.66</v>
      </c>
      <c r="DG131" s="241">
        <f t="shared" si="143"/>
        <v>1567.5</v>
      </c>
      <c r="DH131" s="241">
        <f t="shared" si="144"/>
        <v>9459.5</v>
      </c>
      <c r="DI131" s="241">
        <f t="shared" si="145"/>
        <v>5203.5</v>
      </c>
      <c r="DJ131" s="241">
        <f t="shared" si="146"/>
        <v>1805.5</v>
      </c>
      <c r="DK131" s="241">
        <f t="shared" si="147"/>
        <v>6076.681818181818</v>
      </c>
      <c r="DL131" s="241">
        <f t="shared" si="148"/>
        <v>661.5</v>
      </c>
      <c r="DM131" s="241">
        <f t="shared" si="149"/>
        <v>2133</v>
      </c>
      <c r="DN131" s="241">
        <f t="shared" si="150"/>
        <v>708</v>
      </c>
      <c r="DO131" s="241">
        <f t="shared" si="151"/>
        <v>1369</v>
      </c>
      <c r="DP131" s="241">
        <f t="shared" si="152"/>
        <v>3839</v>
      </c>
      <c r="DQ131" s="241">
        <f t="shared" si="153"/>
        <v>925</v>
      </c>
      <c r="DR131" s="241">
        <f t="shared" si="154"/>
        <v>2034</v>
      </c>
      <c r="DS131" s="241">
        <f t="shared" si="155"/>
        <v>911</v>
      </c>
    </row>
    <row r="132" spans="1:123" x14ac:dyDescent="0.2">
      <c r="A132" s="588" t="s">
        <v>9</v>
      </c>
      <c r="B132" s="589">
        <v>168682.16</v>
      </c>
      <c r="C132" s="595">
        <v>9385</v>
      </c>
      <c r="D132" s="595">
        <v>45002.93</v>
      </c>
      <c r="E132" s="595">
        <v>6306</v>
      </c>
      <c r="F132" s="595">
        <v>312787.09999999998</v>
      </c>
      <c r="G132" s="595">
        <v>133073</v>
      </c>
      <c r="H132" s="595">
        <v>2288.5</v>
      </c>
      <c r="I132" s="595">
        <v>124</v>
      </c>
      <c r="J132" s="590">
        <v>38</v>
      </c>
      <c r="K132" s="502"/>
      <c r="L132" s="502"/>
      <c r="M132" s="532" t="s">
        <v>9</v>
      </c>
      <c r="N132" s="537">
        <v>61962</v>
      </c>
      <c r="O132" s="533">
        <v>54679</v>
      </c>
      <c r="P132" s="533">
        <v>38594.5</v>
      </c>
      <c r="Q132" s="533">
        <v>34605.69</v>
      </c>
      <c r="R132" s="533">
        <v>44384.5</v>
      </c>
      <c r="S132" s="533">
        <v>41473.499999999993</v>
      </c>
      <c r="T132" s="533">
        <v>47232.5</v>
      </c>
      <c r="U132" s="533">
        <v>54789.99</v>
      </c>
      <c r="V132" s="533">
        <v>15745.318181818182</v>
      </c>
      <c r="W132" s="533">
        <v>28571.855123674904</v>
      </c>
      <c r="X132" s="533">
        <v>14944</v>
      </c>
      <c r="Y132" s="533">
        <v>26269</v>
      </c>
      <c r="Z132" s="533">
        <v>24942</v>
      </c>
      <c r="AA132" s="533">
        <v>11646</v>
      </c>
      <c r="AB132" s="533">
        <v>21080</v>
      </c>
      <c r="AC132" s="533">
        <v>16953</v>
      </c>
      <c r="AD132" s="533">
        <v>52773</v>
      </c>
      <c r="AE132" s="533">
        <v>28935</v>
      </c>
      <c r="AF132" s="533">
        <v>64808</v>
      </c>
      <c r="AG132" s="533">
        <v>40227.75</v>
      </c>
      <c r="AH132" s="533">
        <v>32690</v>
      </c>
      <c r="AI132" s="538">
        <v>27706</v>
      </c>
      <c r="AJ132" s="515"/>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CK132" s="532" t="s">
        <v>9</v>
      </c>
      <c r="CL132" s="537">
        <v>2961.66</v>
      </c>
      <c r="CM132" s="533">
        <v>1567.5</v>
      </c>
      <c r="CN132" s="533">
        <v>9459.5</v>
      </c>
      <c r="CO132" s="533">
        <v>5203.5</v>
      </c>
      <c r="CP132" s="533">
        <v>1805.5</v>
      </c>
      <c r="CQ132" s="533">
        <v>6076.681818181818</v>
      </c>
      <c r="CR132" s="533">
        <v>661.5</v>
      </c>
      <c r="CS132" s="533">
        <v>2133</v>
      </c>
      <c r="CT132" s="533">
        <v>708</v>
      </c>
      <c r="CU132" s="533">
        <v>1369</v>
      </c>
      <c r="CV132" s="533">
        <v>3839</v>
      </c>
      <c r="CW132" s="533">
        <v>925</v>
      </c>
      <c r="CX132" s="533">
        <v>2034</v>
      </c>
      <c r="CY132" s="533">
        <v>911</v>
      </c>
      <c r="CZ132" s="533">
        <v>5813</v>
      </c>
      <c r="DA132" s="533">
        <v>2487</v>
      </c>
      <c r="DB132" s="533">
        <v>5496</v>
      </c>
      <c r="DC132" s="538">
        <v>2438</v>
      </c>
      <c r="DD132" s="323"/>
    </row>
    <row r="133" spans="1:123" x14ac:dyDescent="0.2">
      <c r="A133"/>
      <c r="B133"/>
      <c r="C133"/>
      <c r="D133"/>
      <c r="E133"/>
      <c r="F133"/>
      <c r="G133"/>
      <c r="H133"/>
      <c r="I133"/>
      <c r="J133"/>
      <c r="M133"/>
      <c r="N133"/>
      <c r="O133"/>
      <c r="P133"/>
      <c r="Q133"/>
      <c r="R133"/>
      <c r="S133"/>
      <c r="T133"/>
      <c r="U133"/>
      <c r="V133"/>
      <c r="W133"/>
      <c r="X133"/>
      <c r="Y133"/>
      <c r="Z133"/>
      <c r="AA133"/>
      <c r="AB133"/>
      <c r="AC133"/>
      <c r="AD133"/>
      <c r="AE133"/>
      <c r="AF133"/>
      <c r="AG133"/>
      <c r="AH133"/>
      <c r="AI133"/>
      <c r="AJ133"/>
      <c r="CK133"/>
      <c r="CL133"/>
      <c r="CM133"/>
      <c r="CN133"/>
      <c r="CO133"/>
      <c r="CP133"/>
      <c r="CQ133"/>
      <c r="CR133"/>
      <c r="CS133"/>
      <c r="CT133"/>
      <c r="CU133"/>
      <c r="CV133"/>
      <c r="CW133"/>
      <c r="CX133"/>
      <c r="CY133"/>
      <c r="CZ133"/>
      <c r="DA133"/>
      <c r="DB133"/>
    </row>
    <row r="134" spans="1:123" x14ac:dyDescent="0.2">
      <c r="A134"/>
      <c r="B134"/>
      <c r="C134"/>
      <c r="D134"/>
      <c r="E134"/>
      <c r="F134"/>
      <c r="G134"/>
      <c r="H134"/>
      <c r="I134"/>
      <c r="J134"/>
      <c r="M134"/>
      <c r="N134"/>
      <c r="O134"/>
      <c r="P134"/>
      <c r="Q134"/>
      <c r="R134"/>
      <c r="S134"/>
      <c r="T134"/>
      <c r="U134"/>
      <c r="V134"/>
      <c r="W134"/>
      <c r="X134"/>
      <c r="Y134"/>
      <c r="Z134"/>
      <c r="AA134"/>
      <c r="AB134"/>
      <c r="AC134"/>
      <c r="AD134"/>
      <c r="AE134"/>
      <c r="AF134"/>
      <c r="AG134"/>
      <c r="AH134"/>
      <c r="AI134"/>
      <c r="AJ134"/>
      <c r="CK134"/>
      <c r="CL134"/>
      <c r="CM134"/>
      <c r="CN134"/>
      <c r="CO134"/>
      <c r="CP134"/>
      <c r="CQ134"/>
      <c r="CR134"/>
      <c r="CS134"/>
      <c r="CT134"/>
      <c r="CU134"/>
      <c r="CV134"/>
      <c r="CW134"/>
      <c r="CX134"/>
      <c r="CY134"/>
      <c r="CZ134"/>
      <c r="DA134"/>
      <c r="DB134"/>
    </row>
    <row r="135" spans="1:123" x14ac:dyDescent="0.2">
      <c r="M135"/>
      <c r="N135"/>
      <c r="O135"/>
      <c r="P135"/>
      <c r="Q135"/>
      <c r="R135"/>
      <c r="S135"/>
      <c r="T135"/>
      <c r="U135"/>
      <c r="V135"/>
      <c r="W135"/>
      <c r="X135"/>
      <c r="Y135"/>
      <c r="Z135"/>
      <c r="AA135"/>
      <c r="AB135"/>
      <c r="AC135"/>
      <c r="AD135"/>
      <c r="AE135"/>
      <c r="AF135"/>
      <c r="AG135"/>
      <c r="AH135"/>
      <c r="AI135"/>
      <c r="AJ135"/>
    </row>
    <row r="136" spans="1:123" x14ac:dyDescent="0.2">
      <c r="A136" s="579"/>
      <c r="B136" s="580" t="s">
        <v>6</v>
      </c>
      <c r="C136" s="581"/>
      <c r="D136"/>
      <c r="E136"/>
      <c r="F136"/>
      <c r="G136"/>
      <c r="H136"/>
      <c r="I136"/>
      <c r="M136"/>
      <c r="N136"/>
      <c r="O136"/>
      <c r="P136"/>
      <c r="Q136"/>
      <c r="R136"/>
      <c r="S136"/>
      <c r="T136"/>
      <c r="U136"/>
      <c r="V136"/>
      <c r="W136"/>
      <c r="X136"/>
      <c r="Y136"/>
      <c r="Z136"/>
      <c r="AA136"/>
      <c r="AB136"/>
      <c r="AC136"/>
      <c r="AD136"/>
      <c r="AE136"/>
      <c r="AF136"/>
      <c r="AG136"/>
      <c r="AH136"/>
      <c r="AI136"/>
      <c r="AJ136"/>
    </row>
    <row r="137" spans="1:123" x14ac:dyDescent="0.2">
      <c r="A137" s="580" t="s">
        <v>4</v>
      </c>
      <c r="B137" s="579" t="s">
        <v>5</v>
      </c>
      <c r="C137" s="582" t="s">
        <v>95</v>
      </c>
      <c r="D137"/>
      <c r="E137"/>
      <c r="F137"/>
      <c r="G137"/>
      <c r="H137"/>
      <c r="I137"/>
      <c r="J137" s="413"/>
      <c r="K137" s="413"/>
      <c r="L137" s="413"/>
      <c r="M137"/>
      <c r="N137"/>
      <c r="O137"/>
      <c r="P137"/>
      <c r="Q137"/>
      <c r="R137"/>
      <c r="S137"/>
      <c r="T137"/>
      <c r="U137"/>
      <c r="V137"/>
      <c r="W137"/>
      <c r="X137"/>
      <c r="Y137"/>
      <c r="Z137"/>
      <c r="AA137"/>
      <c r="AB137"/>
      <c r="AC137"/>
      <c r="AD137"/>
      <c r="AE137"/>
      <c r="AF137"/>
      <c r="AG137"/>
      <c r="AH137"/>
      <c r="AI137"/>
      <c r="AJ137"/>
    </row>
    <row r="138" spans="1:123" x14ac:dyDescent="0.2">
      <c r="A138" s="579">
        <v>1986</v>
      </c>
      <c r="B138" s="583">
        <v>35121</v>
      </c>
      <c r="C138" s="584">
        <v>0</v>
      </c>
      <c r="D138"/>
      <c r="E138"/>
      <c r="F138"/>
      <c r="G138"/>
      <c r="H138"/>
      <c r="I138"/>
      <c r="J138" s="133"/>
      <c r="K138" s="133"/>
      <c r="L138" s="133"/>
      <c r="M138"/>
      <c r="N138"/>
      <c r="O138"/>
      <c r="P138"/>
      <c r="Q138"/>
      <c r="R138"/>
      <c r="S138"/>
      <c r="T138"/>
      <c r="U138"/>
      <c r="V138"/>
      <c r="W138"/>
      <c r="X138"/>
      <c r="Y138"/>
      <c r="Z138"/>
      <c r="AA138"/>
      <c r="AB138"/>
      <c r="AC138"/>
      <c r="AD138"/>
      <c r="AE138"/>
      <c r="AF138"/>
      <c r="AG138"/>
      <c r="AH138"/>
      <c r="AI138"/>
      <c r="AJ138"/>
    </row>
    <row r="139" spans="1:123" x14ac:dyDescent="0.2">
      <c r="A139" s="585">
        <v>1987</v>
      </c>
      <c r="B139" s="586">
        <v>53216</v>
      </c>
      <c r="C139" s="587">
        <v>0</v>
      </c>
      <c r="D139"/>
      <c r="E139"/>
      <c r="F139"/>
      <c r="G139"/>
      <c r="H139"/>
      <c r="I139"/>
      <c r="J139" s="133"/>
      <c r="K139" s="133"/>
      <c r="L139" s="133"/>
      <c r="M139"/>
      <c r="N139"/>
      <c r="O139"/>
      <c r="P139"/>
      <c r="Q139"/>
      <c r="R139"/>
      <c r="S139"/>
      <c r="T139"/>
      <c r="U139"/>
      <c r="V139"/>
      <c r="W139"/>
      <c r="X139"/>
      <c r="Y139"/>
      <c r="Z139"/>
      <c r="AA139"/>
      <c r="AB139"/>
      <c r="AC139"/>
      <c r="AD139"/>
      <c r="AE139"/>
      <c r="AF139"/>
      <c r="AG139"/>
      <c r="AH139"/>
      <c r="AI139"/>
      <c r="AJ139"/>
    </row>
    <row r="140" spans="1:123" x14ac:dyDescent="0.2">
      <c r="A140" s="585">
        <v>1988</v>
      </c>
      <c r="B140" s="586">
        <v>66171</v>
      </c>
      <c r="C140" s="587">
        <v>10149</v>
      </c>
      <c r="D140"/>
      <c r="E140"/>
      <c r="F140"/>
      <c r="G140"/>
      <c r="H140"/>
      <c r="I140"/>
      <c r="J140" s="133"/>
      <c r="K140" s="133"/>
      <c r="L140" s="133"/>
      <c r="M140"/>
      <c r="N140"/>
      <c r="O140"/>
      <c r="P140"/>
      <c r="Q140"/>
      <c r="R140"/>
      <c r="S140"/>
      <c r="T140"/>
      <c r="U140"/>
      <c r="V140"/>
      <c r="W140"/>
      <c r="X140"/>
      <c r="Y140"/>
      <c r="Z140"/>
      <c r="AA140"/>
      <c r="AB140"/>
      <c r="AC140"/>
      <c r="AD140"/>
      <c r="AE140"/>
      <c r="AF140"/>
      <c r="AG140"/>
      <c r="AH140"/>
      <c r="AI140"/>
      <c r="AJ140"/>
    </row>
    <row r="141" spans="1:123" x14ac:dyDescent="0.2">
      <c r="A141" s="585">
        <v>1989</v>
      </c>
      <c r="B141" s="586">
        <v>60316</v>
      </c>
      <c r="C141" s="587">
        <v>16023</v>
      </c>
      <c r="D141"/>
      <c r="E141"/>
      <c r="F141"/>
      <c r="G141"/>
      <c r="H141"/>
      <c r="I141"/>
      <c r="J141" s="133"/>
      <c r="K141" s="133"/>
      <c r="L141" s="133"/>
      <c r="M141"/>
      <c r="N141"/>
      <c r="O141"/>
      <c r="P141"/>
      <c r="Q141"/>
      <c r="R141"/>
      <c r="S141"/>
      <c r="T141"/>
      <c r="U141"/>
      <c r="V141"/>
      <c r="W141"/>
      <c r="X141"/>
      <c r="Y141"/>
      <c r="Z141"/>
      <c r="AA141"/>
      <c r="AB141"/>
      <c r="AC141"/>
      <c r="AD141"/>
      <c r="AE141"/>
      <c r="AF141"/>
      <c r="AG141"/>
      <c r="AH141"/>
      <c r="AI141"/>
      <c r="AJ141"/>
    </row>
    <row r="142" spans="1:123" x14ac:dyDescent="0.2">
      <c r="A142" s="585">
        <v>1990</v>
      </c>
      <c r="B142" s="586">
        <v>117106</v>
      </c>
      <c r="C142" s="587">
        <v>18149</v>
      </c>
      <c r="D142"/>
      <c r="E142"/>
      <c r="F142"/>
      <c r="G142"/>
      <c r="H142"/>
      <c r="I142"/>
      <c r="J142" s="133"/>
      <c r="K142" s="133"/>
      <c r="L142" s="133"/>
      <c r="M142"/>
      <c r="N142"/>
      <c r="O142"/>
      <c r="P142"/>
      <c r="Q142"/>
      <c r="R142"/>
      <c r="S142"/>
      <c r="T142"/>
      <c r="U142"/>
      <c r="V142"/>
      <c r="W142"/>
      <c r="X142"/>
      <c r="Y142"/>
      <c r="Z142"/>
      <c r="AA142"/>
      <c r="AB142"/>
      <c r="AC142"/>
      <c r="AD142"/>
      <c r="AE142"/>
      <c r="AF142"/>
      <c r="AG142"/>
      <c r="AH142"/>
      <c r="AI142"/>
      <c r="AJ142"/>
    </row>
    <row r="143" spans="1:123" x14ac:dyDescent="0.2">
      <c r="A143" s="585">
        <v>1991</v>
      </c>
      <c r="B143" s="586">
        <v>114414</v>
      </c>
      <c r="C143" s="587">
        <v>17843</v>
      </c>
      <c r="D143"/>
      <c r="E143"/>
      <c r="F143"/>
      <c r="G143"/>
      <c r="H143"/>
      <c r="I143"/>
      <c r="J143" s="133"/>
      <c r="K143" s="133"/>
      <c r="L143" s="133"/>
      <c r="M143"/>
      <c r="N143"/>
      <c r="O143"/>
      <c r="P143"/>
      <c r="Q143"/>
      <c r="R143"/>
      <c r="S143"/>
      <c r="T143"/>
      <c r="U143"/>
      <c r="V143"/>
      <c r="W143"/>
      <c r="X143"/>
      <c r="Y143"/>
      <c r="Z143"/>
      <c r="AA143"/>
      <c r="AB143"/>
      <c r="AC143"/>
      <c r="AD143"/>
      <c r="AE143"/>
      <c r="AF143"/>
      <c r="AG143"/>
      <c r="AH143"/>
      <c r="AI143"/>
      <c r="AJ143"/>
    </row>
    <row r="144" spans="1:123" x14ac:dyDescent="0.2">
      <c r="A144" s="585">
        <v>1992</v>
      </c>
      <c r="B144" s="586">
        <v>140805</v>
      </c>
      <c r="C144" s="587">
        <v>4056</v>
      </c>
      <c r="D144"/>
      <c r="E144"/>
      <c r="F144"/>
      <c r="G144"/>
      <c r="H144"/>
      <c r="I144"/>
      <c r="J144" s="133"/>
      <c r="K144" s="133"/>
      <c r="L144" s="133"/>
      <c r="M144"/>
      <c r="N144"/>
      <c r="O144"/>
      <c r="P144"/>
      <c r="Q144"/>
      <c r="R144"/>
      <c r="S144"/>
      <c r="T144"/>
      <c r="U144"/>
      <c r="V144"/>
      <c r="W144"/>
      <c r="X144"/>
      <c r="Y144"/>
      <c r="Z144"/>
      <c r="AA144"/>
      <c r="AB144"/>
      <c r="AC144"/>
      <c r="AD144"/>
      <c r="AE144"/>
      <c r="AF144"/>
      <c r="AG144"/>
      <c r="AH144"/>
      <c r="AI144"/>
      <c r="AJ144"/>
    </row>
    <row r="145" spans="1:36" x14ac:dyDescent="0.2">
      <c r="A145" s="585">
        <v>1993</v>
      </c>
      <c r="B145" s="586">
        <v>96257</v>
      </c>
      <c r="C145" s="587">
        <v>1808</v>
      </c>
      <c r="D145"/>
      <c r="E145"/>
      <c r="F145"/>
      <c r="G145"/>
      <c r="H145"/>
      <c r="I145"/>
      <c r="J145" s="133"/>
      <c r="K145" s="133"/>
      <c r="L145" s="133"/>
      <c r="M145"/>
      <c r="N145"/>
      <c r="O145"/>
      <c r="P145"/>
      <c r="Q145"/>
      <c r="R145"/>
      <c r="S145"/>
      <c r="T145"/>
      <c r="U145"/>
      <c r="V145"/>
      <c r="W145"/>
      <c r="X145"/>
      <c r="Y145"/>
      <c r="Z145"/>
      <c r="AA145"/>
      <c r="AB145"/>
      <c r="AC145"/>
      <c r="AD145"/>
      <c r="AE145"/>
      <c r="AF145"/>
      <c r="AG145"/>
      <c r="AH145"/>
      <c r="AI145"/>
      <c r="AJ145"/>
    </row>
    <row r="146" spans="1:36" x14ac:dyDescent="0.2">
      <c r="A146" s="585">
        <v>1994</v>
      </c>
      <c r="B146" s="586">
        <v>57678</v>
      </c>
      <c r="C146" s="587">
        <v>957</v>
      </c>
      <c r="D146"/>
      <c r="E146"/>
      <c r="F146"/>
      <c r="G146"/>
      <c r="H146"/>
      <c r="I146"/>
      <c r="J146" s="133"/>
      <c r="K146" s="133"/>
      <c r="L146" s="133"/>
      <c r="M146"/>
      <c r="N146"/>
      <c r="O146"/>
      <c r="P146"/>
      <c r="Q146"/>
      <c r="R146"/>
      <c r="S146"/>
      <c r="T146"/>
      <c r="U146"/>
      <c r="V146"/>
      <c r="W146"/>
      <c r="X146"/>
      <c r="Y146"/>
      <c r="Z146"/>
      <c r="AA146"/>
      <c r="AB146"/>
      <c r="AC146"/>
      <c r="AD146"/>
      <c r="AE146"/>
      <c r="AF146"/>
      <c r="AG146"/>
      <c r="AH146"/>
      <c r="AI146"/>
      <c r="AJ146"/>
    </row>
    <row r="147" spans="1:36" x14ac:dyDescent="0.2">
      <c r="A147" s="585">
        <v>1995</v>
      </c>
      <c r="B147" s="586">
        <v>27162</v>
      </c>
      <c r="C147" s="587">
        <v>2500</v>
      </c>
      <c r="D147"/>
      <c r="E147"/>
      <c r="F147"/>
      <c r="G147"/>
      <c r="H147"/>
      <c r="I147"/>
      <c r="J147" s="133"/>
      <c r="K147" s="133"/>
      <c r="L147" s="133"/>
      <c r="M147"/>
      <c r="N147"/>
      <c r="O147"/>
      <c r="P147"/>
      <c r="Q147"/>
      <c r="R147"/>
      <c r="S147"/>
      <c r="T147"/>
      <c r="U147"/>
      <c r="V147"/>
      <c r="W147"/>
      <c r="X147"/>
      <c r="Y147"/>
      <c r="Z147"/>
      <c r="AA147"/>
      <c r="AB147"/>
      <c r="AC147"/>
      <c r="AD147"/>
      <c r="AE147"/>
      <c r="AF147"/>
      <c r="AG147"/>
      <c r="AH147"/>
      <c r="AI147"/>
      <c r="AJ147"/>
    </row>
    <row r="148" spans="1:36" x14ac:dyDescent="0.2">
      <c r="A148" s="585">
        <v>1996</v>
      </c>
      <c r="B148" s="586">
        <v>27338</v>
      </c>
      <c r="C148" s="587">
        <v>1796</v>
      </c>
      <c r="D148"/>
      <c r="E148"/>
      <c r="F148"/>
      <c r="G148"/>
      <c r="H148"/>
      <c r="I148"/>
      <c r="J148" s="133"/>
      <c r="K148" s="133"/>
      <c r="L148" s="133"/>
      <c r="M148"/>
      <c r="N148"/>
      <c r="O148"/>
      <c r="P148"/>
      <c r="Q148"/>
      <c r="R148"/>
      <c r="S148"/>
      <c r="T148"/>
      <c r="U148"/>
      <c r="V148"/>
      <c r="W148"/>
      <c r="X148"/>
      <c r="Y148"/>
      <c r="Z148"/>
      <c r="AA148"/>
      <c r="AB148"/>
      <c r="AC148"/>
      <c r="AD148"/>
      <c r="AE148"/>
      <c r="AF148"/>
      <c r="AG148"/>
      <c r="AH148"/>
      <c r="AI148"/>
      <c r="AJ148"/>
    </row>
    <row r="149" spans="1:36" x14ac:dyDescent="0.2">
      <c r="A149" s="585">
        <v>1997</v>
      </c>
      <c r="B149" s="586">
        <v>26115</v>
      </c>
      <c r="C149" s="587">
        <v>643</v>
      </c>
      <c r="D149"/>
      <c r="E149"/>
      <c r="F149"/>
      <c r="G149"/>
      <c r="H149"/>
      <c r="I149"/>
      <c r="J149" s="133"/>
      <c r="K149" s="133"/>
      <c r="L149" s="133"/>
      <c r="M149"/>
      <c r="N149"/>
      <c r="O149"/>
      <c r="P149"/>
      <c r="Q149"/>
      <c r="R149"/>
      <c r="S149"/>
      <c r="T149"/>
      <c r="U149"/>
      <c r="V149"/>
      <c r="W149"/>
      <c r="X149"/>
      <c r="Y149"/>
      <c r="Z149"/>
      <c r="AA149"/>
      <c r="AB149"/>
      <c r="AC149"/>
      <c r="AD149"/>
      <c r="AE149"/>
      <c r="AF149"/>
      <c r="AG149"/>
      <c r="AH149"/>
      <c r="AI149"/>
      <c r="AJ149"/>
    </row>
    <row r="150" spans="1:36" x14ac:dyDescent="0.2">
      <c r="A150" s="585">
        <v>1998</v>
      </c>
      <c r="B150" s="586">
        <v>38103</v>
      </c>
      <c r="C150" s="587">
        <v>513</v>
      </c>
      <c r="D150"/>
      <c r="E150"/>
      <c r="F150"/>
      <c r="G150"/>
      <c r="H150"/>
      <c r="I150"/>
      <c r="J150" s="133"/>
      <c r="K150" s="133"/>
      <c r="L150" s="133"/>
      <c r="M150"/>
      <c r="N150"/>
      <c r="O150"/>
      <c r="P150"/>
      <c r="Q150"/>
      <c r="R150"/>
      <c r="S150"/>
      <c r="T150"/>
      <c r="U150"/>
      <c r="V150"/>
      <c r="W150"/>
      <c r="X150"/>
      <c r="Y150"/>
      <c r="Z150"/>
      <c r="AA150"/>
      <c r="AB150"/>
      <c r="AC150"/>
      <c r="AD150"/>
      <c r="AE150"/>
      <c r="AF150"/>
      <c r="AG150"/>
      <c r="AH150"/>
      <c r="AI150"/>
      <c r="AJ150"/>
    </row>
    <row r="151" spans="1:36" x14ac:dyDescent="0.2">
      <c r="A151" s="585">
        <v>1999</v>
      </c>
      <c r="B151" s="586">
        <v>13786</v>
      </c>
      <c r="C151" s="587">
        <v>814</v>
      </c>
      <c r="D151"/>
      <c r="E151"/>
      <c r="F151"/>
      <c r="G151"/>
      <c r="H151"/>
      <c r="I151"/>
      <c r="J151" s="133"/>
      <c r="K151" s="133"/>
      <c r="L151" s="133"/>
      <c r="M151"/>
      <c r="N151"/>
      <c r="O151"/>
      <c r="P151"/>
      <c r="Q151"/>
      <c r="R151"/>
      <c r="S151"/>
      <c r="T151"/>
      <c r="U151"/>
      <c r="V151"/>
      <c r="W151"/>
      <c r="X151"/>
      <c r="Y151"/>
      <c r="Z151"/>
      <c r="AA151"/>
      <c r="AB151"/>
      <c r="AC151"/>
      <c r="AD151"/>
      <c r="AE151"/>
      <c r="AF151"/>
      <c r="AG151"/>
      <c r="AH151"/>
      <c r="AI151"/>
      <c r="AJ151"/>
    </row>
    <row r="152" spans="1:36" x14ac:dyDescent="0.2">
      <c r="A152" s="585">
        <v>2000</v>
      </c>
      <c r="B152" s="586">
        <v>5032</v>
      </c>
      <c r="C152" s="587">
        <v>2304</v>
      </c>
      <c r="D152"/>
      <c r="E152"/>
      <c r="F152"/>
      <c r="G152"/>
      <c r="H152"/>
      <c r="I152"/>
      <c r="J152" s="133"/>
      <c r="K152" s="133"/>
      <c r="L152" s="133"/>
      <c r="M152"/>
      <c r="N152"/>
      <c r="O152"/>
      <c r="P152"/>
      <c r="Q152"/>
      <c r="R152"/>
      <c r="S152"/>
      <c r="T152"/>
      <c r="U152"/>
      <c r="V152"/>
      <c r="W152"/>
      <c r="X152"/>
      <c r="Y152"/>
      <c r="Z152"/>
      <c r="AA152"/>
      <c r="AB152"/>
      <c r="AC152"/>
      <c r="AD152"/>
      <c r="AE152"/>
      <c r="AF152"/>
      <c r="AG152"/>
      <c r="AH152"/>
      <c r="AI152"/>
      <c r="AJ152"/>
    </row>
    <row r="153" spans="1:36" x14ac:dyDescent="0.2">
      <c r="A153" s="585">
        <v>2001</v>
      </c>
      <c r="B153" s="586">
        <v>27706</v>
      </c>
      <c r="C153" s="587">
        <v>3447</v>
      </c>
      <c r="D153"/>
      <c r="E153"/>
      <c r="F153"/>
      <c r="G153"/>
      <c r="H153"/>
      <c r="I153"/>
      <c r="J153" s="133"/>
      <c r="K153" s="133"/>
      <c r="L153" s="133"/>
      <c r="M153"/>
      <c r="N153"/>
      <c r="O153"/>
      <c r="P153"/>
      <c r="Q153"/>
      <c r="R153"/>
      <c r="S153"/>
      <c r="T153"/>
      <c r="U153"/>
      <c r="V153"/>
      <c r="W153"/>
      <c r="X153"/>
      <c r="Y153"/>
      <c r="Z153"/>
      <c r="AA153"/>
      <c r="AB153"/>
      <c r="AC153"/>
      <c r="AD153"/>
      <c r="AE153"/>
      <c r="AF153"/>
      <c r="AG153"/>
      <c r="AH153"/>
      <c r="AI153"/>
      <c r="AJ153"/>
    </row>
    <row r="154" spans="1:36" x14ac:dyDescent="0.2">
      <c r="A154" s="585">
        <v>2002</v>
      </c>
      <c r="B154" s="586">
        <v>32690</v>
      </c>
      <c r="C154" s="587">
        <v>2438</v>
      </c>
      <c r="D154"/>
      <c r="E154"/>
      <c r="F154"/>
      <c r="G154"/>
      <c r="H154"/>
      <c r="I154"/>
      <c r="J154" s="133"/>
      <c r="K154" s="133"/>
      <c r="L154" s="133"/>
      <c r="M154"/>
      <c r="N154"/>
      <c r="O154"/>
      <c r="P154"/>
      <c r="Q154"/>
      <c r="R154"/>
      <c r="S154"/>
      <c r="T154"/>
      <c r="U154"/>
      <c r="V154"/>
      <c r="W154"/>
      <c r="X154"/>
      <c r="Y154"/>
      <c r="Z154"/>
      <c r="AA154"/>
      <c r="AB154"/>
      <c r="AC154"/>
      <c r="AD154"/>
      <c r="AE154"/>
      <c r="AF154"/>
      <c r="AG154"/>
      <c r="AH154"/>
      <c r="AI154"/>
      <c r="AJ154"/>
    </row>
    <row r="155" spans="1:36" x14ac:dyDescent="0.2">
      <c r="A155" s="585">
        <v>2003</v>
      </c>
      <c r="B155" s="586">
        <v>40227.75</v>
      </c>
      <c r="C155" s="587">
        <v>5496</v>
      </c>
      <c r="D155"/>
      <c r="E155"/>
      <c r="F155"/>
      <c r="G155"/>
      <c r="H155"/>
      <c r="I155"/>
      <c r="J155" s="133"/>
      <c r="K155" s="133"/>
      <c r="L155" s="133"/>
      <c r="M155"/>
      <c r="N155"/>
      <c r="O155"/>
      <c r="P155"/>
      <c r="Q155"/>
      <c r="R155"/>
      <c r="S155"/>
      <c r="T155"/>
      <c r="U155"/>
      <c r="V155"/>
      <c r="W155"/>
      <c r="X155"/>
      <c r="Y155"/>
      <c r="Z155"/>
      <c r="AA155"/>
      <c r="AB155"/>
      <c r="AC155"/>
      <c r="AD155"/>
      <c r="AE155"/>
      <c r="AF155"/>
      <c r="AG155"/>
      <c r="AH155"/>
      <c r="AI155"/>
      <c r="AJ155"/>
    </row>
    <row r="156" spans="1:36" x14ac:dyDescent="0.2">
      <c r="A156" s="585">
        <v>2004</v>
      </c>
      <c r="B156" s="586">
        <v>64808</v>
      </c>
      <c r="C156" s="587">
        <v>2487</v>
      </c>
      <c r="D156"/>
      <c r="E156"/>
      <c r="F156"/>
      <c r="G156"/>
      <c r="H156"/>
      <c r="I156"/>
      <c r="J156" s="133"/>
      <c r="K156" s="133"/>
      <c r="L156" s="133"/>
      <c r="M156"/>
      <c r="N156"/>
      <c r="O156"/>
      <c r="P156"/>
      <c r="Q156"/>
      <c r="R156"/>
      <c r="S156"/>
      <c r="T156"/>
      <c r="U156"/>
      <c r="V156"/>
      <c r="W156"/>
      <c r="X156"/>
      <c r="Y156"/>
      <c r="Z156"/>
      <c r="AA156"/>
      <c r="AB156"/>
      <c r="AC156"/>
      <c r="AD156"/>
      <c r="AE156"/>
      <c r="AF156"/>
      <c r="AG156"/>
      <c r="AH156"/>
      <c r="AI156"/>
      <c r="AJ156"/>
    </row>
    <row r="157" spans="1:36" x14ac:dyDescent="0.2">
      <c r="A157" s="585">
        <v>2005</v>
      </c>
      <c r="B157" s="586">
        <v>28935</v>
      </c>
      <c r="C157" s="587">
        <v>5813</v>
      </c>
      <c r="D157"/>
      <c r="E157"/>
      <c r="F157"/>
      <c r="G157"/>
      <c r="H157"/>
      <c r="I157"/>
      <c r="J157" s="133"/>
      <c r="K157" s="133"/>
      <c r="L157" s="133"/>
      <c r="M157"/>
      <c r="N157"/>
      <c r="O157"/>
      <c r="P157"/>
      <c r="Q157"/>
      <c r="R157"/>
      <c r="S157"/>
      <c r="T157"/>
      <c r="U157"/>
      <c r="V157"/>
      <c r="W157"/>
      <c r="X157"/>
      <c r="Y157"/>
      <c r="Z157"/>
      <c r="AA157"/>
      <c r="AB157"/>
      <c r="AC157"/>
      <c r="AD157"/>
      <c r="AE157"/>
      <c r="AF157"/>
      <c r="AG157"/>
      <c r="AH157"/>
      <c r="AI157"/>
      <c r="AJ157"/>
    </row>
    <row r="158" spans="1:36" x14ac:dyDescent="0.2">
      <c r="A158" s="585">
        <v>2006</v>
      </c>
      <c r="B158" s="586">
        <v>52773</v>
      </c>
      <c r="C158" s="587">
        <v>911</v>
      </c>
      <c r="D158"/>
      <c r="E158"/>
      <c r="F158"/>
      <c r="G158"/>
      <c r="H158"/>
      <c r="I158"/>
      <c r="J158" s="133"/>
      <c r="K158" s="133"/>
      <c r="L158" s="133"/>
      <c r="M158"/>
      <c r="N158"/>
      <c r="O158"/>
      <c r="P158"/>
      <c r="Q158"/>
      <c r="R158"/>
      <c r="S158"/>
      <c r="T158"/>
      <c r="U158"/>
      <c r="V158"/>
      <c r="W158"/>
      <c r="X158"/>
      <c r="Y158"/>
      <c r="Z158"/>
      <c r="AA158"/>
      <c r="AB158"/>
      <c r="AC158"/>
      <c r="AD158"/>
      <c r="AE158"/>
      <c r="AF158"/>
      <c r="AG158"/>
      <c r="AH158"/>
      <c r="AI158"/>
      <c r="AJ158"/>
    </row>
    <row r="159" spans="1:36" x14ac:dyDescent="0.2">
      <c r="A159" s="585">
        <v>2007</v>
      </c>
      <c r="B159" s="586">
        <v>16953</v>
      </c>
      <c r="C159" s="587">
        <v>2034</v>
      </c>
      <c r="D159"/>
      <c r="E159"/>
      <c r="F159"/>
      <c r="G159"/>
      <c r="H159"/>
      <c r="I159"/>
      <c r="J159" s="133"/>
      <c r="K159" s="133"/>
      <c r="L159" s="133"/>
      <c r="M159"/>
      <c r="N159"/>
      <c r="O159"/>
      <c r="P159"/>
      <c r="Q159"/>
      <c r="R159"/>
      <c r="S159"/>
      <c r="T159"/>
      <c r="U159"/>
      <c r="V159"/>
      <c r="W159"/>
      <c r="X159"/>
      <c r="Y159"/>
      <c r="Z159"/>
      <c r="AA159"/>
      <c r="AB159"/>
      <c r="AC159"/>
      <c r="AD159"/>
      <c r="AE159"/>
      <c r="AF159"/>
      <c r="AG159"/>
      <c r="AH159"/>
      <c r="AI159"/>
      <c r="AJ159"/>
    </row>
    <row r="160" spans="1:36" x14ac:dyDescent="0.2">
      <c r="A160" s="585">
        <v>2008</v>
      </c>
      <c r="B160" s="586">
        <v>21080</v>
      </c>
      <c r="C160" s="587">
        <v>925</v>
      </c>
      <c r="D160"/>
      <c r="E160"/>
      <c r="F160"/>
      <c r="G160"/>
      <c r="H160"/>
      <c r="I160"/>
      <c r="J160" s="133"/>
      <c r="K160" s="133"/>
      <c r="L160" s="133"/>
      <c r="M160"/>
      <c r="N160"/>
      <c r="O160"/>
      <c r="P160"/>
      <c r="Q160"/>
      <c r="R160"/>
      <c r="S160"/>
      <c r="T160"/>
      <c r="U160"/>
      <c r="V160"/>
      <c r="W160"/>
      <c r="X160"/>
      <c r="Y160"/>
      <c r="Z160"/>
      <c r="AA160"/>
      <c r="AB160"/>
      <c r="AC160"/>
      <c r="AD160"/>
      <c r="AE160"/>
      <c r="AF160"/>
      <c r="AG160"/>
      <c r="AH160"/>
      <c r="AI160"/>
      <c r="AJ160"/>
    </row>
    <row r="161" spans="1:36" x14ac:dyDescent="0.2">
      <c r="A161" s="585">
        <v>2009</v>
      </c>
      <c r="B161" s="586">
        <v>11646</v>
      </c>
      <c r="C161" s="587">
        <v>3839</v>
      </c>
      <c r="D161"/>
      <c r="E161"/>
      <c r="F161"/>
      <c r="G161"/>
      <c r="H161"/>
      <c r="I161"/>
      <c r="J161" s="133"/>
      <c r="K161" s="133"/>
      <c r="L161" s="133"/>
      <c r="M161"/>
      <c r="N161"/>
      <c r="O161"/>
      <c r="P161"/>
      <c r="Q161"/>
      <c r="R161"/>
      <c r="S161"/>
      <c r="T161"/>
      <c r="U161"/>
      <c r="V161"/>
      <c r="W161"/>
      <c r="X161"/>
      <c r="Y161"/>
      <c r="Z161"/>
      <c r="AA161"/>
      <c r="AB161"/>
      <c r="AC161"/>
      <c r="AD161"/>
      <c r="AE161"/>
      <c r="AF161"/>
      <c r="AG161"/>
      <c r="AH161"/>
      <c r="AI161"/>
      <c r="AJ161"/>
    </row>
    <row r="162" spans="1:36" x14ac:dyDescent="0.2">
      <c r="A162" s="585">
        <v>2010</v>
      </c>
      <c r="B162" s="586">
        <v>24942</v>
      </c>
      <c r="C162" s="587">
        <v>1369</v>
      </c>
      <c r="D162"/>
      <c r="E162"/>
      <c r="F162"/>
      <c r="G162"/>
      <c r="H162"/>
      <c r="I162"/>
      <c r="J162" s="133"/>
      <c r="K162" s="133"/>
      <c r="L162" s="133"/>
      <c r="M162"/>
      <c r="N162"/>
      <c r="O162"/>
      <c r="P162"/>
      <c r="Q162"/>
      <c r="R162"/>
      <c r="S162"/>
      <c r="T162"/>
      <c r="U162"/>
      <c r="V162"/>
      <c r="W162"/>
      <c r="X162"/>
      <c r="Y162"/>
      <c r="Z162"/>
      <c r="AA162"/>
      <c r="AB162"/>
      <c r="AC162"/>
      <c r="AD162"/>
      <c r="AE162"/>
      <c r="AF162"/>
      <c r="AG162"/>
      <c r="AH162"/>
      <c r="AI162"/>
      <c r="AJ162"/>
    </row>
    <row r="163" spans="1:36" x14ac:dyDescent="0.2">
      <c r="A163" s="585">
        <v>2011</v>
      </c>
      <c r="B163" s="586">
        <v>26269</v>
      </c>
      <c r="C163" s="587">
        <v>708</v>
      </c>
      <c r="D163"/>
      <c r="E163"/>
      <c r="F163"/>
      <c r="G163"/>
      <c r="H163"/>
      <c r="I163"/>
      <c r="J163" s="133"/>
      <c r="K163" s="133"/>
      <c r="L163" s="133"/>
      <c r="M163"/>
      <c r="N163"/>
      <c r="O163"/>
      <c r="P163"/>
      <c r="Q163"/>
      <c r="R163"/>
      <c r="S163"/>
      <c r="T163"/>
      <c r="U163"/>
      <c r="V163"/>
      <c r="W163"/>
      <c r="X163"/>
      <c r="Y163"/>
      <c r="Z163"/>
      <c r="AA163"/>
      <c r="AB163"/>
      <c r="AC163"/>
      <c r="AD163"/>
      <c r="AE163"/>
      <c r="AF163"/>
      <c r="AG163"/>
      <c r="AH163"/>
      <c r="AI163"/>
      <c r="AJ163"/>
    </row>
    <row r="164" spans="1:36" x14ac:dyDescent="0.2">
      <c r="A164" s="585">
        <v>2012</v>
      </c>
      <c r="B164" s="586">
        <v>14944</v>
      </c>
      <c r="C164" s="587">
        <v>2133</v>
      </c>
      <c r="D164"/>
      <c r="E164"/>
      <c r="F164"/>
      <c r="G164"/>
      <c r="H164"/>
      <c r="I164"/>
      <c r="J164" s="133"/>
      <c r="K164" s="133"/>
      <c r="L164" s="133"/>
      <c r="M164"/>
      <c r="N164"/>
      <c r="O164"/>
      <c r="P164"/>
      <c r="Q164"/>
      <c r="R164"/>
      <c r="S164"/>
      <c r="T164"/>
      <c r="U164"/>
      <c r="V164"/>
      <c r="W164"/>
      <c r="X164"/>
      <c r="Y164"/>
      <c r="Z164"/>
      <c r="AA164"/>
      <c r="AB164"/>
      <c r="AC164"/>
      <c r="AD164"/>
      <c r="AE164"/>
      <c r="AF164"/>
      <c r="AG164"/>
      <c r="AH164"/>
      <c r="AI164"/>
      <c r="AJ164"/>
    </row>
    <row r="165" spans="1:36" x14ac:dyDescent="0.2">
      <c r="A165" s="585">
        <v>2013</v>
      </c>
      <c r="B165" s="586">
        <v>28571.855123674904</v>
      </c>
      <c r="C165" s="587">
        <v>661.5</v>
      </c>
      <c r="D165"/>
      <c r="E165"/>
      <c r="F165"/>
      <c r="G165"/>
      <c r="H165"/>
      <c r="I165"/>
      <c r="J165" s="133"/>
      <c r="K165" s="133"/>
      <c r="L165" s="133"/>
      <c r="M165"/>
      <c r="N165"/>
      <c r="O165"/>
      <c r="P165"/>
      <c r="Q165"/>
      <c r="R165"/>
      <c r="S165"/>
      <c r="T165"/>
      <c r="U165"/>
      <c r="V165"/>
      <c r="W165"/>
      <c r="X165"/>
      <c r="Y165"/>
      <c r="Z165"/>
      <c r="AA165"/>
      <c r="AB165"/>
      <c r="AC165"/>
      <c r="AD165"/>
      <c r="AE165"/>
      <c r="AF165"/>
      <c r="AG165"/>
      <c r="AH165"/>
      <c r="AI165"/>
      <c r="AJ165"/>
    </row>
    <row r="166" spans="1:36" x14ac:dyDescent="0.2">
      <c r="A166" s="585">
        <v>2014</v>
      </c>
      <c r="B166" s="586">
        <v>15745.318181818182</v>
      </c>
      <c r="C166" s="587">
        <v>6076.681818181818</v>
      </c>
      <c r="D166"/>
      <c r="E166"/>
      <c r="F166"/>
      <c r="G166"/>
      <c r="H166"/>
      <c r="I166"/>
      <c r="M166"/>
      <c r="N166"/>
      <c r="O166"/>
      <c r="P166"/>
      <c r="Q166"/>
      <c r="R166"/>
      <c r="S166"/>
      <c r="T166"/>
      <c r="U166"/>
      <c r="V166"/>
      <c r="W166"/>
      <c r="X166"/>
      <c r="Y166"/>
      <c r="Z166"/>
      <c r="AA166"/>
      <c r="AB166"/>
      <c r="AC166"/>
      <c r="AD166"/>
      <c r="AE166"/>
      <c r="AF166"/>
      <c r="AG166"/>
      <c r="AH166"/>
      <c r="AI166"/>
      <c r="AJ166"/>
    </row>
    <row r="167" spans="1:36" x14ac:dyDescent="0.2">
      <c r="A167" s="585">
        <v>2015</v>
      </c>
      <c r="B167" s="586">
        <v>54789.99</v>
      </c>
      <c r="C167" s="587">
        <v>1805.5</v>
      </c>
      <c r="D167"/>
      <c r="E167"/>
      <c r="F167"/>
      <c r="G167"/>
      <c r="H167"/>
      <c r="I167"/>
      <c r="M167"/>
      <c r="N167"/>
      <c r="O167"/>
      <c r="P167"/>
      <c r="Q167"/>
      <c r="R167"/>
      <c r="S167"/>
      <c r="T167"/>
      <c r="U167"/>
      <c r="V167"/>
      <c r="W167"/>
      <c r="X167"/>
      <c r="Y167"/>
      <c r="Z167"/>
      <c r="AA167"/>
      <c r="AB167"/>
      <c r="AC167"/>
      <c r="AD167"/>
      <c r="AE167"/>
      <c r="AF167"/>
      <c r="AG167"/>
      <c r="AH167"/>
      <c r="AI167"/>
      <c r="AJ167"/>
    </row>
    <row r="168" spans="1:36" x14ac:dyDescent="0.2">
      <c r="A168" s="585">
        <v>2016</v>
      </c>
      <c r="B168" s="586">
        <v>47232.5</v>
      </c>
      <c r="C168" s="587">
        <v>5203.5</v>
      </c>
      <c r="D168"/>
      <c r="E168"/>
      <c r="F168"/>
      <c r="G168"/>
      <c r="H168"/>
      <c r="I168"/>
      <c r="M168"/>
      <c r="N168"/>
      <c r="O168"/>
      <c r="P168"/>
      <c r="Q168"/>
      <c r="R168"/>
      <c r="S168"/>
      <c r="T168"/>
      <c r="U168"/>
      <c r="V168"/>
      <c r="W168"/>
      <c r="X168"/>
      <c r="Y168"/>
      <c r="Z168"/>
      <c r="AA168"/>
      <c r="AB168"/>
      <c r="AC168"/>
      <c r="AD168"/>
      <c r="AE168"/>
      <c r="AF168"/>
      <c r="AG168"/>
      <c r="AH168"/>
      <c r="AI168"/>
      <c r="AJ168"/>
    </row>
    <row r="169" spans="1:36" x14ac:dyDescent="0.2">
      <c r="A169" s="585">
        <v>2017</v>
      </c>
      <c r="B169" s="586">
        <v>41473.499999999993</v>
      </c>
      <c r="C169" s="587">
        <v>9459.5</v>
      </c>
      <c r="D169"/>
      <c r="E169"/>
      <c r="F169"/>
      <c r="G169"/>
      <c r="H169"/>
      <c r="I169"/>
      <c r="M169"/>
      <c r="N169"/>
      <c r="O169"/>
      <c r="P169"/>
      <c r="Q169"/>
      <c r="R169"/>
      <c r="S169"/>
      <c r="T169"/>
      <c r="U169"/>
      <c r="V169"/>
      <c r="W169"/>
      <c r="X169"/>
      <c r="Y169"/>
      <c r="Z169"/>
      <c r="AA169"/>
      <c r="AB169"/>
      <c r="AC169"/>
      <c r="AD169"/>
      <c r="AE169"/>
      <c r="AF169"/>
      <c r="AG169"/>
      <c r="AH169"/>
      <c r="AI169"/>
      <c r="AJ169"/>
    </row>
    <row r="170" spans="1:36" x14ac:dyDescent="0.2">
      <c r="A170" s="585">
        <v>2018</v>
      </c>
      <c r="B170" s="586">
        <v>44384.5</v>
      </c>
      <c r="C170" s="587">
        <v>1567.5</v>
      </c>
      <c r="D170"/>
      <c r="E170"/>
      <c r="F170"/>
      <c r="G170"/>
      <c r="H170"/>
      <c r="I170"/>
      <c r="M170"/>
      <c r="N170"/>
      <c r="O170"/>
      <c r="P170"/>
      <c r="Q170"/>
      <c r="R170"/>
      <c r="S170"/>
      <c r="T170"/>
      <c r="U170"/>
      <c r="V170"/>
      <c r="W170"/>
      <c r="X170"/>
      <c r="Y170"/>
      <c r="Z170"/>
      <c r="AA170"/>
      <c r="AB170"/>
      <c r="AC170"/>
      <c r="AD170"/>
      <c r="AE170"/>
      <c r="AF170"/>
      <c r="AG170"/>
      <c r="AH170"/>
      <c r="AI170"/>
      <c r="AJ170"/>
    </row>
    <row r="171" spans="1:36" x14ac:dyDescent="0.2">
      <c r="A171" s="585">
        <v>2019</v>
      </c>
      <c r="B171" s="586">
        <v>34605.69</v>
      </c>
      <c r="C171" s="587">
        <v>2961.66</v>
      </c>
      <c r="D171"/>
      <c r="E171"/>
      <c r="F171"/>
      <c r="G171"/>
      <c r="H171"/>
      <c r="I171"/>
      <c r="M171"/>
      <c r="N171"/>
      <c r="O171"/>
      <c r="P171"/>
      <c r="Q171"/>
      <c r="R171"/>
      <c r="S171"/>
      <c r="T171"/>
      <c r="U171"/>
      <c r="V171"/>
      <c r="W171"/>
      <c r="X171"/>
      <c r="Y171"/>
      <c r="Z171"/>
      <c r="AA171"/>
      <c r="AB171"/>
      <c r="AC171"/>
      <c r="AD171"/>
      <c r="AE171"/>
      <c r="AF171"/>
      <c r="AG171"/>
      <c r="AH171"/>
      <c r="AI171"/>
      <c r="AJ171"/>
    </row>
    <row r="172" spans="1:36" x14ac:dyDescent="0.2">
      <c r="A172" s="585">
        <v>2020</v>
      </c>
      <c r="B172" s="586">
        <v>38594.5</v>
      </c>
      <c r="C172" s="587">
        <v>2041</v>
      </c>
      <c r="D172"/>
      <c r="E172"/>
      <c r="F172"/>
      <c r="G172"/>
      <c r="H172"/>
      <c r="I172"/>
      <c r="M172"/>
      <c r="N172"/>
      <c r="O172"/>
      <c r="P172"/>
      <c r="Q172"/>
      <c r="R172"/>
      <c r="S172"/>
      <c r="T172"/>
      <c r="U172"/>
      <c r="V172"/>
      <c r="W172"/>
      <c r="X172"/>
      <c r="Y172"/>
      <c r="Z172"/>
      <c r="AA172"/>
      <c r="AB172"/>
      <c r="AC172"/>
      <c r="AD172"/>
      <c r="AE172"/>
      <c r="AF172"/>
      <c r="AG172"/>
      <c r="AH172"/>
      <c r="AI172"/>
      <c r="AJ172"/>
    </row>
    <row r="173" spans="1:36" x14ac:dyDescent="0.2">
      <c r="A173" s="585">
        <v>2021</v>
      </c>
      <c r="B173" s="586">
        <v>54679</v>
      </c>
      <c r="C173" s="587">
        <v>9493</v>
      </c>
      <c r="D173"/>
      <c r="E173"/>
      <c r="F173"/>
      <c r="G173"/>
      <c r="H173"/>
      <c r="I173"/>
      <c r="M173"/>
      <c r="N173"/>
      <c r="O173"/>
      <c r="P173"/>
      <c r="Q173"/>
      <c r="R173"/>
      <c r="S173"/>
      <c r="T173"/>
      <c r="U173"/>
      <c r="V173"/>
      <c r="W173"/>
      <c r="X173"/>
      <c r="Y173"/>
      <c r="Z173"/>
      <c r="AA173"/>
      <c r="AB173"/>
      <c r="AC173"/>
      <c r="AD173"/>
      <c r="AE173"/>
      <c r="AF173"/>
      <c r="AG173"/>
      <c r="AH173"/>
      <c r="AI173"/>
      <c r="AJ173"/>
    </row>
    <row r="174" spans="1:36" x14ac:dyDescent="0.2">
      <c r="A174" s="585">
        <v>2022</v>
      </c>
      <c r="B174" s="586">
        <v>72900.600000000006</v>
      </c>
      <c r="C174" s="587">
        <v>5625</v>
      </c>
      <c r="D174"/>
      <c r="E174"/>
      <c r="F174"/>
      <c r="G174"/>
      <c r="M174"/>
      <c r="N174"/>
      <c r="O174"/>
      <c r="P174"/>
      <c r="Q174"/>
      <c r="R174"/>
      <c r="S174"/>
      <c r="T174"/>
      <c r="U174"/>
      <c r="V174"/>
      <c r="W174"/>
      <c r="X174"/>
      <c r="Y174"/>
      <c r="Z174"/>
      <c r="AA174"/>
      <c r="AB174"/>
      <c r="AC174"/>
      <c r="AD174"/>
      <c r="AE174"/>
      <c r="AF174"/>
      <c r="AG174"/>
      <c r="AH174"/>
      <c r="AI174"/>
      <c r="AJ174"/>
    </row>
    <row r="175" spans="1:36" x14ac:dyDescent="0.2">
      <c r="A175" s="585">
        <v>2023</v>
      </c>
      <c r="B175" s="586">
        <v>95781.56</v>
      </c>
      <c r="C175" s="587">
        <v>3760</v>
      </c>
      <c r="D175"/>
      <c r="E175" s="325" t="s">
        <v>4</v>
      </c>
      <c r="F175" s="326" t="s">
        <v>206</v>
      </c>
      <c r="G175" s="327" t="s">
        <v>206</v>
      </c>
      <c r="H175" s="56" t="s">
        <v>692</v>
      </c>
      <c r="M175"/>
      <c r="N175"/>
      <c r="O175"/>
      <c r="P175"/>
      <c r="Q175"/>
      <c r="R175"/>
      <c r="S175"/>
      <c r="T175"/>
      <c r="U175"/>
      <c r="V175"/>
      <c r="W175"/>
      <c r="X175"/>
      <c r="Y175"/>
      <c r="Z175"/>
      <c r="AA175"/>
      <c r="AB175"/>
      <c r="AC175"/>
      <c r="AD175"/>
      <c r="AE175"/>
      <c r="AF175"/>
      <c r="AG175"/>
      <c r="AH175"/>
      <c r="AI175"/>
      <c r="AJ175"/>
    </row>
    <row r="176" spans="1:36" x14ac:dyDescent="0.2">
      <c r="A176" s="588" t="s">
        <v>9</v>
      </c>
      <c r="B176" s="589">
        <v>1770352.7633054932</v>
      </c>
      <c r="C176" s="590">
        <v>157809.84181818183</v>
      </c>
      <c r="D176"/>
      <c r="E176" s="325">
        <v>2017</v>
      </c>
      <c r="F176" s="340">
        <v>1544</v>
      </c>
      <c r="G176" s="341">
        <v>108.47000000000001</v>
      </c>
      <c r="H176" s="295">
        <f>SUM(F176:G176)</f>
        <v>1652.47</v>
      </c>
      <c r="M176"/>
      <c r="N176"/>
      <c r="O176"/>
      <c r="P176"/>
      <c r="Q176"/>
      <c r="R176"/>
      <c r="S176"/>
      <c r="T176"/>
      <c r="U176"/>
      <c r="V176"/>
      <c r="W176"/>
      <c r="X176"/>
      <c r="Y176"/>
      <c r="Z176"/>
      <c r="AA176"/>
      <c r="AB176"/>
      <c r="AC176"/>
      <c r="AD176"/>
      <c r="AE176"/>
      <c r="AF176"/>
      <c r="AG176"/>
      <c r="AH176"/>
      <c r="AI176"/>
      <c r="AJ176"/>
    </row>
    <row r="177" spans="1:36" x14ac:dyDescent="0.2">
      <c r="A177"/>
      <c r="B177"/>
      <c r="C177"/>
      <c r="D177"/>
      <c r="E177" s="283">
        <v>2016</v>
      </c>
      <c r="F177" s="141">
        <v>636.1</v>
      </c>
      <c r="G177" s="284">
        <v>29.41</v>
      </c>
      <c r="H177" s="295">
        <f>SUM(F177:G177)</f>
        <v>665.51</v>
      </c>
      <c r="M177"/>
      <c r="N177"/>
      <c r="O177"/>
      <c r="P177"/>
      <c r="Q177"/>
      <c r="R177"/>
      <c r="S177"/>
      <c r="T177"/>
      <c r="U177"/>
      <c r="V177"/>
      <c r="W177"/>
      <c r="X177"/>
      <c r="Y177"/>
      <c r="Z177"/>
      <c r="AA177"/>
      <c r="AB177"/>
      <c r="AC177"/>
      <c r="AD177"/>
      <c r="AE177"/>
      <c r="AF177"/>
      <c r="AG177"/>
      <c r="AH177"/>
      <c r="AI177"/>
      <c r="AJ177"/>
    </row>
    <row r="178" spans="1:36" x14ac:dyDescent="0.2">
      <c r="A178"/>
      <c r="B178"/>
      <c r="C178"/>
      <c r="D178"/>
      <c r="E178" s="283">
        <v>2015</v>
      </c>
      <c r="F178" s="141">
        <v>729.09</v>
      </c>
      <c r="G178" s="284">
        <v>34.299999999999997</v>
      </c>
      <c r="H178" s="295">
        <f>SUM(F178:G178)</f>
        <v>763.39</v>
      </c>
      <c r="M178"/>
      <c r="N178"/>
      <c r="O178"/>
      <c r="P178"/>
      <c r="Q178"/>
      <c r="R178"/>
      <c r="S178"/>
      <c r="T178"/>
      <c r="U178"/>
      <c r="V178"/>
      <c r="W178"/>
      <c r="X178"/>
      <c r="Y178"/>
      <c r="Z178"/>
      <c r="AA178"/>
      <c r="AB178"/>
      <c r="AC178"/>
      <c r="AD178"/>
      <c r="AE178"/>
      <c r="AF178"/>
      <c r="AG178"/>
      <c r="AH178"/>
      <c r="AI178"/>
      <c r="AJ178"/>
    </row>
    <row r="179" spans="1:36" x14ac:dyDescent="0.2">
      <c r="A179"/>
      <c r="B179"/>
      <c r="C179"/>
      <c r="D179"/>
      <c r="E179" s="283">
        <v>2014</v>
      </c>
      <c r="F179" s="141">
        <v>1709.363636363636</v>
      </c>
      <c r="G179" s="284">
        <v>143.08472914507084</v>
      </c>
      <c r="H179" s="295">
        <f>SUM(F179:G179)</f>
        <v>1852.448365508707</v>
      </c>
      <c r="M179"/>
      <c r="N179"/>
      <c r="O179"/>
      <c r="P179"/>
      <c r="Q179"/>
      <c r="R179"/>
      <c r="S179"/>
      <c r="T179"/>
      <c r="U179"/>
      <c r="V179"/>
      <c r="W179"/>
      <c r="X179"/>
      <c r="Y179"/>
      <c r="Z179"/>
      <c r="AA179"/>
      <c r="AB179"/>
      <c r="AC179"/>
      <c r="AD179"/>
      <c r="AE179"/>
      <c r="AF179"/>
      <c r="AG179"/>
      <c r="AH179"/>
      <c r="AI179"/>
      <c r="AJ179"/>
    </row>
    <row r="180" spans="1:36" x14ac:dyDescent="0.2">
      <c r="A180"/>
      <c r="B180"/>
      <c r="C180"/>
      <c r="D180"/>
      <c r="E180" s="283">
        <v>2013</v>
      </c>
      <c r="F180" s="141">
        <v>1963</v>
      </c>
      <c r="G180" s="284">
        <v>414</v>
      </c>
      <c r="H180" s="295">
        <f>SUM(F180:G180)</f>
        <v>2377</v>
      </c>
      <c r="M180"/>
      <c r="N180"/>
      <c r="O180"/>
      <c r="P180"/>
      <c r="Q180"/>
      <c r="R180"/>
      <c r="S180"/>
      <c r="T180"/>
      <c r="U180"/>
      <c r="V180"/>
      <c r="W180"/>
      <c r="X180"/>
      <c r="Y180"/>
      <c r="Z180"/>
      <c r="AA180"/>
      <c r="AB180"/>
      <c r="AC180"/>
      <c r="AD180"/>
      <c r="AE180"/>
      <c r="AF180"/>
      <c r="AG180"/>
      <c r="AH180"/>
      <c r="AI180"/>
      <c r="AJ180"/>
    </row>
    <row r="181" spans="1:36" x14ac:dyDescent="0.2">
      <c r="A181"/>
      <c r="B181"/>
      <c r="C181"/>
      <c r="D181"/>
      <c r="E181" s="283">
        <v>2012</v>
      </c>
      <c r="F181" s="141">
        <v>443</v>
      </c>
      <c r="G181" s="342"/>
      <c r="M181"/>
      <c r="N181"/>
      <c r="O181"/>
      <c r="P181"/>
      <c r="Q181"/>
      <c r="R181"/>
      <c r="S181"/>
      <c r="T181"/>
      <c r="U181"/>
      <c r="V181"/>
      <c r="W181"/>
      <c r="X181"/>
      <c r="Y181"/>
      <c r="Z181"/>
      <c r="AA181"/>
      <c r="AB181"/>
      <c r="AC181"/>
      <c r="AD181"/>
      <c r="AE181"/>
      <c r="AF181"/>
      <c r="AG181"/>
      <c r="AH181"/>
      <c r="AI181"/>
      <c r="AJ181"/>
    </row>
    <row r="182" spans="1:36" x14ac:dyDescent="0.2">
      <c r="A182"/>
      <c r="B182"/>
      <c r="C182"/>
      <c r="D182"/>
      <c r="E182" s="283">
        <v>2011</v>
      </c>
      <c r="F182" s="141">
        <v>690</v>
      </c>
      <c r="G182"/>
      <c r="M182"/>
      <c r="N182"/>
      <c r="O182"/>
      <c r="P182"/>
      <c r="Q182"/>
      <c r="R182"/>
      <c r="S182"/>
      <c r="T182"/>
      <c r="U182"/>
      <c r="V182"/>
      <c r="W182"/>
      <c r="X182"/>
      <c r="Y182"/>
      <c r="Z182"/>
      <c r="AA182"/>
      <c r="AB182"/>
      <c r="AC182"/>
      <c r="AD182"/>
      <c r="AE182"/>
      <c r="AF182"/>
      <c r="AG182"/>
      <c r="AH182"/>
      <c r="AI182"/>
      <c r="AJ182"/>
    </row>
    <row r="183" spans="1:36" x14ac:dyDescent="0.2">
      <c r="A183"/>
      <c r="B183"/>
      <c r="C183"/>
      <c r="D183"/>
      <c r="E183" s="283">
        <v>2010</v>
      </c>
      <c r="F183" s="141">
        <v>651</v>
      </c>
      <c r="G183"/>
      <c r="M183"/>
      <c r="N183"/>
      <c r="O183"/>
      <c r="P183"/>
      <c r="Q183"/>
      <c r="R183"/>
      <c r="S183"/>
      <c r="T183"/>
      <c r="U183"/>
      <c r="V183"/>
      <c r="W183"/>
      <c r="X183"/>
      <c r="Y183"/>
      <c r="Z183"/>
      <c r="AA183"/>
      <c r="AB183"/>
      <c r="AC183"/>
      <c r="AD183"/>
      <c r="AE183"/>
      <c r="AF183"/>
      <c r="AG183"/>
      <c r="AH183"/>
      <c r="AI183"/>
      <c r="AJ183"/>
    </row>
    <row r="184" spans="1:36" x14ac:dyDescent="0.2">
      <c r="A184"/>
      <c r="B184"/>
      <c r="C184"/>
      <c r="D184"/>
      <c r="E184" s="283">
        <v>2009</v>
      </c>
      <c r="F184" s="141">
        <v>956</v>
      </c>
      <c r="G184"/>
      <c r="M184"/>
      <c r="N184"/>
      <c r="O184"/>
      <c r="P184"/>
      <c r="Q184"/>
      <c r="R184"/>
      <c r="S184"/>
      <c r="T184"/>
      <c r="U184"/>
      <c r="V184"/>
      <c r="W184"/>
      <c r="X184"/>
      <c r="Y184"/>
      <c r="Z184"/>
      <c r="AA184"/>
      <c r="AB184"/>
      <c r="AC184"/>
      <c r="AD184"/>
      <c r="AE184"/>
      <c r="AF184"/>
      <c r="AG184"/>
      <c r="AH184"/>
      <c r="AI184"/>
      <c r="AJ184"/>
    </row>
    <row r="185" spans="1:36" x14ac:dyDescent="0.2">
      <c r="A185"/>
      <c r="B185"/>
      <c r="C185"/>
      <c r="D185"/>
      <c r="E185" s="283">
        <v>2008</v>
      </c>
      <c r="F185" s="141">
        <v>603</v>
      </c>
      <c r="G185"/>
      <c r="M185"/>
      <c r="N185"/>
      <c r="O185"/>
      <c r="P185"/>
      <c r="Q185"/>
      <c r="R185"/>
      <c r="S185"/>
      <c r="T185"/>
      <c r="U185"/>
      <c r="V185"/>
      <c r="W185"/>
      <c r="X185"/>
      <c r="Y185"/>
      <c r="Z185"/>
      <c r="AA185"/>
      <c r="AB185"/>
      <c r="AC185"/>
      <c r="AD185"/>
      <c r="AE185"/>
      <c r="AF185"/>
      <c r="AG185"/>
      <c r="AH185"/>
      <c r="AI185"/>
      <c r="AJ185"/>
    </row>
    <row r="186" spans="1:36" x14ac:dyDescent="0.2">
      <c r="A186"/>
      <c r="B186"/>
      <c r="C186"/>
      <c r="D186"/>
      <c r="E186" s="283">
        <v>2007</v>
      </c>
      <c r="F186" s="141">
        <v>293</v>
      </c>
      <c r="G186"/>
      <c r="M186"/>
      <c r="N186"/>
      <c r="O186"/>
      <c r="P186"/>
      <c r="Q186"/>
      <c r="R186"/>
      <c r="S186"/>
      <c r="T186"/>
      <c r="U186"/>
      <c r="V186"/>
      <c r="W186"/>
      <c r="X186"/>
      <c r="Y186"/>
      <c r="Z186"/>
      <c r="AA186"/>
      <c r="AB186"/>
      <c r="AC186"/>
      <c r="AD186"/>
      <c r="AE186"/>
      <c r="AF186"/>
      <c r="AG186"/>
      <c r="AH186"/>
      <c r="AI186"/>
      <c r="AJ186"/>
    </row>
    <row r="187" spans="1:36" x14ac:dyDescent="0.2">
      <c r="A187"/>
      <c r="B187"/>
      <c r="C187"/>
      <c r="D187"/>
      <c r="E187" s="283">
        <v>2006</v>
      </c>
      <c r="F187" s="141">
        <v>776</v>
      </c>
      <c r="G187"/>
      <c r="M187"/>
      <c r="N187"/>
      <c r="O187"/>
      <c r="P187"/>
      <c r="Q187"/>
      <c r="R187"/>
      <c r="S187"/>
      <c r="T187"/>
      <c r="U187"/>
      <c r="V187"/>
      <c r="W187"/>
      <c r="X187"/>
      <c r="Y187"/>
      <c r="Z187"/>
      <c r="AA187"/>
      <c r="AB187"/>
      <c r="AC187"/>
      <c r="AD187"/>
      <c r="AE187"/>
      <c r="AF187"/>
      <c r="AG187"/>
      <c r="AH187"/>
      <c r="AI187"/>
      <c r="AJ187"/>
    </row>
    <row r="188" spans="1:36" x14ac:dyDescent="0.2">
      <c r="A188"/>
      <c r="B188"/>
      <c r="C188"/>
      <c r="D188"/>
      <c r="E188" s="283">
        <v>2005</v>
      </c>
      <c r="F188" s="141">
        <v>441</v>
      </c>
      <c r="G188"/>
      <c r="M188"/>
      <c r="N188"/>
      <c r="O188"/>
      <c r="P188"/>
      <c r="Q188"/>
      <c r="R188"/>
      <c r="S188"/>
      <c r="T188"/>
      <c r="U188"/>
      <c r="V188"/>
      <c r="W188"/>
      <c r="X188"/>
      <c r="Y188"/>
      <c r="Z188"/>
      <c r="AA188"/>
      <c r="AB188"/>
      <c r="AC188"/>
      <c r="AD188"/>
      <c r="AE188"/>
      <c r="AF188"/>
      <c r="AG188"/>
      <c r="AH188"/>
      <c r="AI188"/>
      <c r="AJ188"/>
    </row>
    <row r="189" spans="1:36" x14ac:dyDescent="0.2">
      <c r="A189"/>
      <c r="B189"/>
      <c r="C189"/>
      <c r="D189"/>
      <c r="E189" s="283">
        <v>2004</v>
      </c>
      <c r="F189" s="141">
        <v>374</v>
      </c>
      <c r="G189"/>
      <c r="M189"/>
      <c r="N189"/>
      <c r="O189"/>
      <c r="P189"/>
      <c r="Q189"/>
      <c r="R189"/>
      <c r="S189"/>
      <c r="T189"/>
      <c r="U189"/>
      <c r="V189"/>
      <c r="W189"/>
      <c r="X189"/>
      <c r="Y189"/>
      <c r="Z189"/>
      <c r="AA189"/>
      <c r="AB189"/>
      <c r="AC189"/>
      <c r="AD189"/>
      <c r="AE189"/>
      <c r="AF189"/>
      <c r="AG189"/>
      <c r="AH189"/>
      <c r="AI189"/>
      <c r="AJ189"/>
    </row>
    <row r="190" spans="1:36" x14ac:dyDescent="0.2">
      <c r="A190"/>
      <c r="B190"/>
      <c r="C190"/>
      <c r="D190"/>
      <c r="E190" s="283">
        <v>2003</v>
      </c>
      <c r="F190" s="141">
        <v>583.75</v>
      </c>
      <c r="G190"/>
      <c r="M190"/>
      <c r="N190"/>
      <c r="O190"/>
      <c r="P190"/>
      <c r="Q190"/>
      <c r="R190"/>
      <c r="S190"/>
      <c r="T190"/>
      <c r="U190"/>
      <c r="V190"/>
      <c r="W190"/>
      <c r="X190"/>
      <c r="Y190"/>
      <c r="Z190"/>
      <c r="AA190"/>
      <c r="AB190"/>
      <c r="AC190"/>
      <c r="AD190"/>
      <c r="AE190"/>
      <c r="AF190"/>
      <c r="AG190"/>
      <c r="AH190"/>
      <c r="AI190"/>
      <c r="AJ190"/>
    </row>
    <row r="191" spans="1:36" x14ac:dyDescent="0.2">
      <c r="A191"/>
      <c r="B191"/>
      <c r="C191"/>
      <c r="D191"/>
      <c r="E191" s="283">
        <v>2002</v>
      </c>
      <c r="F191" s="141">
        <v>1401</v>
      </c>
      <c r="G191"/>
      <c r="M191"/>
      <c r="N191"/>
      <c r="O191"/>
      <c r="P191"/>
      <c r="Q191"/>
      <c r="R191"/>
      <c r="S191"/>
      <c r="T191"/>
      <c r="U191"/>
      <c r="V191"/>
      <c r="W191"/>
      <c r="X191"/>
      <c r="Y191"/>
      <c r="Z191"/>
      <c r="AA191"/>
      <c r="AB191"/>
      <c r="AC191"/>
      <c r="AD191"/>
      <c r="AE191"/>
      <c r="AF191"/>
      <c r="AG191"/>
      <c r="AH191"/>
      <c r="AI191"/>
      <c r="AJ191"/>
    </row>
    <row r="192" spans="1:36" x14ac:dyDescent="0.2">
      <c r="A192"/>
      <c r="B192"/>
      <c r="C192"/>
      <c r="D192"/>
      <c r="E192" s="283">
        <v>2001</v>
      </c>
      <c r="F192" s="141">
        <v>2007</v>
      </c>
      <c r="G192"/>
      <c r="M192"/>
      <c r="N192"/>
      <c r="O192"/>
      <c r="P192"/>
      <c r="Q192"/>
      <c r="R192"/>
      <c r="S192"/>
      <c r="T192"/>
      <c r="U192"/>
      <c r="V192"/>
      <c r="W192"/>
      <c r="X192"/>
      <c r="Y192"/>
      <c r="Z192"/>
      <c r="AA192"/>
      <c r="AB192"/>
      <c r="AC192"/>
      <c r="AD192"/>
      <c r="AE192"/>
      <c r="AF192"/>
      <c r="AG192"/>
      <c r="AH192"/>
      <c r="AI192"/>
      <c r="AJ192"/>
    </row>
    <row r="193" spans="1:36" x14ac:dyDescent="0.2">
      <c r="A193"/>
      <c r="B193"/>
      <c r="C193"/>
      <c r="D193"/>
      <c r="E193" s="283">
        <v>2000</v>
      </c>
      <c r="F193" s="141">
        <v>1338</v>
      </c>
      <c r="G193"/>
      <c r="M193"/>
      <c r="N193"/>
      <c r="O193"/>
      <c r="P193"/>
      <c r="Q193"/>
      <c r="R193"/>
      <c r="S193"/>
      <c r="T193"/>
      <c r="U193"/>
      <c r="V193"/>
      <c r="W193"/>
      <c r="X193"/>
      <c r="Y193"/>
      <c r="Z193"/>
      <c r="AA193"/>
      <c r="AB193"/>
      <c r="AC193"/>
      <c r="AD193"/>
      <c r="AE193"/>
      <c r="AF193"/>
      <c r="AG193"/>
      <c r="AH193"/>
      <c r="AI193"/>
      <c r="AJ193"/>
    </row>
    <row r="194" spans="1:36" x14ac:dyDescent="0.2">
      <c r="A194"/>
      <c r="B194"/>
      <c r="C194"/>
      <c r="D194"/>
      <c r="E194" s="283">
        <v>1999</v>
      </c>
      <c r="F194" s="141">
        <v>474</v>
      </c>
      <c r="G194"/>
      <c r="M194"/>
      <c r="N194"/>
      <c r="O194"/>
      <c r="P194"/>
      <c r="Q194"/>
      <c r="R194"/>
      <c r="S194"/>
      <c r="T194"/>
      <c r="U194"/>
      <c r="V194"/>
      <c r="W194"/>
      <c r="X194"/>
      <c r="Y194"/>
      <c r="Z194"/>
      <c r="AA194"/>
      <c r="AB194"/>
      <c r="AC194"/>
      <c r="AD194"/>
      <c r="AE194"/>
      <c r="AF194"/>
      <c r="AG194"/>
      <c r="AH194"/>
      <c r="AI194"/>
      <c r="AJ194"/>
    </row>
    <row r="195" spans="1:36" x14ac:dyDescent="0.2">
      <c r="A195"/>
      <c r="B195"/>
      <c r="C195"/>
      <c r="D195"/>
      <c r="E195" s="283">
        <v>1998</v>
      </c>
      <c r="F195" s="141">
        <v>608</v>
      </c>
      <c r="G195"/>
      <c r="M195"/>
      <c r="N195"/>
      <c r="O195"/>
      <c r="P195"/>
      <c r="Q195"/>
      <c r="R195"/>
      <c r="S195"/>
      <c r="T195"/>
      <c r="U195"/>
      <c r="V195"/>
      <c r="W195"/>
      <c r="X195"/>
      <c r="Y195"/>
      <c r="Z195"/>
      <c r="AA195"/>
      <c r="AB195"/>
      <c r="AC195"/>
      <c r="AD195"/>
      <c r="AE195"/>
      <c r="AF195"/>
      <c r="AG195"/>
      <c r="AH195"/>
      <c r="AI195"/>
      <c r="AJ195"/>
    </row>
    <row r="196" spans="1:36" x14ac:dyDescent="0.2">
      <c r="A196"/>
      <c r="B196"/>
      <c r="C196"/>
      <c r="D196"/>
      <c r="E196" s="283">
        <v>1997</v>
      </c>
      <c r="F196" s="141">
        <v>514</v>
      </c>
      <c r="G196"/>
      <c r="M196"/>
      <c r="N196"/>
      <c r="O196"/>
      <c r="P196"/>
      <c r="Q196"/>
      <c r="R196"/>
      <c r="S196"/>
      <c r="T196"/>
      <c r="U196"/>
      <c r="V196"/>
      <c r="W196"/>
      <c r="X196"/>
      <c r="Y196"/>
      <c r="Z196"/>
      <c r="AA196"/>
      <c r="AB196"/>
      <c r="AC196"/>
      <c r="AD196"/>
      <c r="AE196"/>
      <c r="AF196"/>
      <c r="AG196"/>
      <c r="AH196"/>
      <c r="AI196"/>
      <c r="AJ196"/>
    </row>
    <row r="197" spans="1:36" x14ac:dyDescent="0.2">
      <c r="A197"/>
      <c r="B197"/>
      <c r="C197"/>
      <c r="D197"/>
      <c r="E197" s="283">
        <v>1996</v>
      </c>
      <c r="F197" s="141">
        <v>564</v>
      </c>
      <c r="G197"/>
      <c r="M197"/>
      <c r="N197"/>
      <c r="O197"/>
      <c r="P197"/>
      <c r="Q197"/>
      <c r="R197"/>
      <c r="S197"/>
      <c r="T197"/>
      <c r="U197"/>
      <c r="V197"/>
      <c r="W197"/>
      <c r="X197"/>
      <c r="Y197"/>
      <c r="Z197"/>
      <c r="AA197"/>
      <c r="AB197"/>
      <c r="AC197"/>
      <c r="AD197"/>
      <c r="AE197"/>
      <c r="AF197"/>
      <c r="AG197"/>
      <c r="AH197"/>
      <c r="AI197"/>
      <c r="AJ197"/>
    </row>
    <row r="198" spans="1:36" x14ac:dyDescent="0.2">
      <c r="A198"/>
      <c r="B198"/>
      <c r="C198"/>
      <c r="D198"/>
      <c r="E198" s="283">
        <v>1995</v>
      </c>
      <c r="F198" s="141">
        <v>297</v>
      </c>
      <c r="G198"/>
      <c r="M198"/>
      <c r="N198"/>
      <c r="O198"/>
      <c r="P198"/>
      <c r="Q198"/>
      <c r="R198"/>
      <c r="S198"/>
      <c r="T198"/>
      <c r="U198"/>
      <c r="V198"/>
      <c r="W198"/>
      <c r="X198"/>
      <c r="Y198"/>
      <c r="Z198"/>
      <c r="AA198"/>
      <c r="AB198"/>
      <c r="AC198"/>
      <c r="AD198"/>
      <c r="AE198"/>
      <c r="AF198"/>
      <c r="AG198"/>
      <c r="AH198"/>
      <c r="AI198"/>
      <c r="AJ198"/>
    </row>
    <row r="199" spans="1:36" x14ac:dyDescent="0.2">
      <c r="A199"/>
      <c r="B199"/>
      <c r="C199"/>
      <c r="D199"/>
      <c r="E199" s="283">
        <v>1994</v>
      </c>
      <c r="F199" s="141">
        <v>418</v>
      </c>
      <c r="G199"/>
      <c r="M199"/>
      <c r="N199"/>
      <c r="O199"/>
      <c r="P199"/>
      <c r="Q199"/>
      <c r="R199"/>
      <c r="S199"/>
      <c r="T199"/>
      <c r="U199"/>
      <c r="V199"/>
      <c r="W199"/>
      <c r="X199"/>
      <c r="Y199"/>
      <c r="Z199"/>
      <c r="AA199"/>
      <c r="AB199"/>
      <c r="AC199"/>
      <c r="AD199"/>
      <c r="AE199"/>
      <c r="AF199"/>
      <c r="AG199"/>
      <c r="AH199"/>
      <c r="AI199"/>
      <c r="AJ199"/>
    </row>
    <row r="200" spans="1:36" x14ac:dyDescent="0.2">
      <c r="A200"/>
      <c r="B200"/>
      <c r="C200"/>
      <c r="D200"/>
      <c r="E200" s="283">
        <v>1993</v>
      </c>
      <c r="F200" s="141">
        <v>1338</v>
      </c>
      <c r="G200"/>
      <c r="M200"/>
      <c r="N200"/>
      <c r="O200"/>
      <c r="P200"/>
      <c r="Q200"/>
      <c r="R200"/>
      <c r="S200"/>
      <c r="T200"/>
      <c r="U200"/>
      <c r="V200"/>
      <c r="W200"/>
      <c r="X200"/>
      <c r="Y200"/>
      <c r="Z200"/>
      <c r="AA200"/>
      <c r="AB200"/>
      <c r="AC200"/>
      <c r="AD200"/>
      <c r="AE200"/>
      <c r="AF200"/>
      <c r="AG200"/>
      <c r="AH200"/>
      <c r="AI200"/>
      <c r="AJ200"/>
    </row>
    <row r="201" spans="1:36" x14ac:dyDescent="0.2">
      <c r="A201"/>
      <c r="B201"/>
      <c r="C201"/>
      <c r="D201"/>
      <c r="E201" s="283">
        <v>1992</v>
      </c>
      <c r="F201" s="141">
        <v>1545</v>
      </c>
      <c r="G201"/>
      <c r="M201"/>
      <c r="N201"/>
      <c r="O201"/>
      <c r="P201"/>
      <c r="Q201"/>
      <c r="R201"/>
      <c r="S201"/>
      <c r="T201"/>
      <c r="U201"/>
      <c r="V201"/>
      <c r="W201"/>
      <c r="X201"/>
      <c r="Y201"/>
      <c r="Z201"/>
      <c r="AA201"/>
      <c r="AB201"/>
      <c r="AC201"/>
      <c r="AD201"/>
      <c r="AE201"/>
      <c r="AF201"/>
      <c r="AG201"/>
      <c r="AH201"/>
      <c r="AI201"/>
      <c r="AJ201"/>
    </row>
    <row r="202" spans="1:36" x14ac:dyDescent="0.2">
      <c r="A202"/>
      <c r="B202"/>
      <c r="C202"/>
      <c r="D202"/>
      <c r="E202" s="283">
        <v>1991</v>
      </c>
      <c r="F202" s="141">
        <v>396</v>
      </c>
      <c r="G202"/>
      <c r="M202"/>
      <c r="N202"/>
      <c r="O202"/>
      <c r="P202"/>
      <c r="Q202"/>
      <c r="R202"/>
      <c r="S202"/>
      <c r="T202"/>
      <c r="U202"/>
      <c r="V202"/>
      <c r="W202"/>
      <c r="X202"/>
      <c r="Y202"/>
      <c r="Z202"/>
      <c r="AA202"/>
      <c r="AB202"/>
      <c r="AC202"/>
      <c r="AD202"/>
      <c r="AE202"/>
      <c r="AF202"/>
      <c r="AG202"/>
      <c r="AH202"/>
      <c r="AI202"/>
      <c r="AJ202"/>
    </row>
    <row r="203" spans="1:36" x14ac:dyDescent="0.2">
      <c r="A203"/>
      <c r="B203"/>
      <c r="C203"/>
      <c r="D203"/>
      <c r="E203"/>
      <c r="F203" s="339">
        <v>23292.303636363635</v>
      </c>
      <c r="G203"/>
      <c r="M203"/>
      <c r="N203"/>
      <c r="O203"/>
      <c r="P203"/>
      <c r="Q203"/>
      <c r="R203"/>
      <c r="S203"/>
      <c r="T203"/>
      <c r="U203"/>
      <c r="V203"/>
      <c r="W203"/>
      <c r="X203"/>
      <c r="Y203"/>
      <c r="Z203"/>
      <c r="AA203"/>
      <c r="AB203"/>
      <c r="AC203"/>
      <c r="AD203"/>
      <c r="AE203"/>
      <c r="AF203"/>
      <c r="AG203"/>
      <c r="AH203"/>
      <c r="AI203"/>
      <c r="AJ203"/>
    </row>
    <row r="204" spans="1:36" x14ac:dyDescent="0.2">
      <c r="A204"/>
      <c r="B204"/>
      <c r="C204"/>
      <c r="D204"/>
      <c r="E204"/>
      <c r="F204"/>
      <c r="G204"/>
      <c r="M204"/>
      <c r="N204"/>
      <c r="O204"/>
      <c r="P204"/>
      <c r="Q204"/>
      <c r="R204"/>
      <c r="S204"/>
      <c r="T204"/>
      <c r="U204"/>
      <c r="V204"/>
      <c r="W204"/>
      <c r="X204"/>
      <c r="Y204"/>
      <c r="Z204"/>
      <c r="AA204"/>
      <c r="AB204"/>
      <c r="AC204"/>
      <c r="AD204"/>
      <c r="AE204"/>
      <c r="AF204"/>
      <c r="AG204"/>
      <c r="AH204"/>
      <c r="AI204"/>
      <c r="AJ204"/>
    </row>
    <row r="205" spans="1:36" x14ac:dyDescent="0.2">
      <c r="A205"/>
      <c r="B205"/>
      <c r="C205"/>
      <c r="D205"/>
      <c r="E205"/>
      <c r="F205"/>
      <c r="G205"/>
      <c r="M205"/>
      <c r="N205"/>
      <c r="O205"/>
      <c r="P205"/>
      <c r="Q205"/>
      <c r="R205"/>
      <c r="S205"/>
      <c r="T205"/>
      <c r="U205"/>
      <c r="V205"/>
      <c r="W205"/>
      <c r="X205"/>
      <c r="Y205"/>
      <c r="Z205"/>
      <c r="AA205"/>
      <c r="AB205"/>
      <c r="AC205"/>
      <c r="AD205"/>
      <c r="AE205"/>
      <c r="AF205"/>
      <c r="AG205"/>
      <c r="AH205"/>
      <c r="AI205"/>
      <c r="AJ205"/>
    </row>
    <row r="206" spans="1:36" x14ac:dyDescent="0.2">
      <c r="A206"/>
      <c r="B206"/>
      <c r="C206"/>
      <c r="D206"/>
      <c r="E206"/>
      <c r="F206"/>
      <c r="G206"/>
      <c r="M206"/>
      <c r="N206"/>
      <c r="O206"/>
      <c r="P206"/>
      <c r="Q206"/>
      <c r="R206"/>
      <c r="S206"/>
      <c r="T206"/>
      <c r="U206"/>
      <c r="V206"/>
      <c r="W206"/>
      <c r="X206"/>
      <c r="Y206"/>
      <c r="Z206"/>
      <c r="AA206"/>
      <c r="AB206"/>
      <c r="AC206"/>
      <c r="AD206"/>
      <c r="AE206"/>
      <c r="AF206"/>
      <c r="AG206"/>
      <c r="AH206"/>
      <c r="AI206"/>
      <c r="AJ206"/>
    </row>
    <row r="207" spans="1:36" x14ac:dyDescent="0.2">
      <c r="A207"/>
      <c r="B207"/>
      <c r="C207"/>
      <c r="D207"/>
      <c r="E207"/>
      <c r="F207"/>
      <c r="G207"/>
      <c r="M207"/>
      <c r="N207"/>
      <c r="O207"/>
      <c r="P207"/>
      <c r="Q207"/>
      <c r="R207"/>
      <c r="S207"/>
      <c r="T207"/>
      <c r="U207"/>
      <c r="V207"/>
      <c r="W207"/>
      <c r="X207"/>
      <c r="Y207"/>
      <c r="Z207"/>
      <c r="AA207"/>
      <c r="AB207"/>
      <c r="AC207"/>
      <c r="AD207"/>
      <c r="AE207"/>
      <c r="AF207"/>
      <c r="AG207"/>
      <c r="AH207"/>
      <c r="AI207"/>
      <c r="AJ207"/>
    </row>
    <row r="208" spans="1:36" x14ac:dyDescent="0.2">
      <c r="A208"/>
      <c r="B208"/>
      <c r="C208"/>
      <c r="D208"/>
      <c r="E208"/>
      <c r="F208"/>
      <c r="G208"/>
      <c r="M208"/>
      <c r="N208"/>
      <c r="O208"/>
      <c r="P208"/>
      <c r="Q208"/>
      <c r="R208"/>
      <c r="S208"/>
      <c r="T208"/>
      <c r="U208"/>
      <c r="V208"/>
      <c r="W208"/>
      <c r="X208"/>
      <c r="Y208"/>
      <c r="Z208"/>
      <c r="AA208"/>
      <c r="AB208"/>
      <c r="AC208"/>
      <c r="AD208"/>
      <c r="AE208"/>
      <c r="AF208"/>
      <c r="AG208"/>
      <c r="AH208"/>
      <c r="AI208"/>
      <c r="AJ208"/>
    </row>
    <row r="209" spans="1:36" x14ac:dyDescent="0.2">
      <c r="A209"/>
      <c r="B209"/>
      <c r="C209"/>
      <c r="D209"/>
      <c r="E209"/>
      <c r="F209"/>
      <c r="G209"/>
      <c r="M209"/>
      <c r="N209"/>
      <c r="O209"/>
      <c r="P209"/>
      <c r="Q209"/>
      <c r="R209"/>
      <c r="S209"/>
      <c r="T209"/>
      <c r="U209"/>
      <c r="V209"/>
      <c r="W209"/>
      <c r="X209"/>
      <c r="Y209"/>
      <c r="Z209"/>
      <c r="AA209"/>
      <c r="AB209"/>
      <c r="AC209"/>
      <c r="AD209"/>
      <c r="AE209"/>
      <c r="AF209"/>
      <c r="AG209"/>
      <c r="AH209"/>
      <c r="AI209"/>
      <c r="AJ209"/>
    </row>
    <row r="210" spans="1:36" x14ac:dyDescent="0.2">
      <c r="A210"/>
      <c r="B210"/>
      <c r="C210"/>
      <c r="D210"/>
      <c r="E210"/>
      <c r="F210"/>
      <c r="G210"/>
      <c r="M210"/>
      <c r="N210"/>
      <c r="O210"/>
      <c r="P210"/>
      <c r="Q210"/>
      <c r="R210"/>
      <c r="S210"/>
      <c r="T210"/>
      <c r="U210"/>
      <c r="V210"/>
      <c r="W210"/>
      <c r="X210"/>
      <c r="Y210"/>
      <c r="Z210"/>
      <c r="AA210"/>
      <c r="AB210"/>
      <c r="AC210"/>
      <c r="AD210"/>
      <c r="AE210"/>
      <c r="AF210"/>
      <c r="AG210"/>
      <c r="AH210"/>
      <c r="AI210"/>
      <c r="AJ210"/>
    </row>
    <row r="211" spans="1:36" x14ac:dyDescent="0.2">
      <c r="A211"/>
      <c r="B211"/>
      <c r="C211"/>
      <c r="D211"/>
      <c r="E211"/>
      <c r="F211"/>
      <c r="G211"/>
      <c r="M211"/>
      <c r="N211"/>
      <c r="O211"/>
      <c r="P211"/>
      <c r="Q211"/>
      <c r="R211"/>
      <c r="S211"/>
      <c r="T211"/>
      <c r="U211"/>
      <c r="V211"/>
      <c r="W211"/>
      <c r="X211"/>
      <c r="Y211"/>
      <c r="Z211"/>
      <c r="AA211"/>
      <c r="AB211"/>
      <c r="AC211"/>
      <c r="AD211"/>
      <c r="AE211"/>
      <c r="AF211"/>
      <c r="AG211"/>
      <c r="AH211"/>
      <c r="AI211"/>
      <c r="AJ211"/>
    </row>
    <row r="212" spans="1:36" x14ac:dyDescent="0.2">
      <c r="A212"/>
      <c r="B212"/>
      <c r="C212"/>
      <c r="D212"/>
      <c r="E212"/>
      <c r="F212"/>
      <c r="G212"/>
      <c r="M212"/>
      <c r="N212"/>
      <c r="O212"/>
      <c r="P212"/>
      <c r="Q212"/>
      <c r="R212"/>
      <c r="S212"/>
      <c r="T212"/>
      <c r="U212"/>
      <c r="V212"/>
      <c r="W212"/>
      <c r="X212"/>
      <c r="Y212"/>
      <c r="Z212"/>
      <c r="AA212"/>
      <c r="AB212"/>
      <c r="AC212"/>
      <c r="AD212"/>
      <c r="AE212"/>
      <c r="AF212"/>
      <c r="AG212"/>
      <c r="AH212"/>
      <c r="AI212"/>
      <c r="AJ212"/>
    </row>
    <row r="213" spans="1:36" x14ac:dyDescent="0.2">
      <c r="A213"/>
      <c r="B213"/>
      <c r="C213"/>
      <c r="D213"/>
      <c r="E213"/>
      <c r="F213"/>
      <c r="G213"/>
      <c r="M213"/>
      <c r="N213"/>
      <c r="O213"/>
      <c r="P213"/>
      <c r="Q213"/>
      <c r="R213"/>
      <c r="S213"/>
      <c r="T213"/>
      <c r="U213"/>
      <c r="V213"/>
      <c r="W213"/>
      <c r="X213"/>
      <c r="Y213"/>
      <c r="Z213"/>
      <c r="AA213"/>
      <c r="AB213"/>
      <c r="AC213"/>
      <c r="AD213"/>
      <c r="AE213"/>
      <c r="AF213"/>
      <c r="AG213"/>
      <c r="AH213"/>
      <c r="AI213"/>
      <c r="AJ213"/>
    </row>
    <row r="214" spans="1:36" x14ac:dyDescent="0.2">
      <c r="A214"/>
      <c r="B214"/>
      <c r="C214"/>
      <c r="D214"/>
      <c r="E214"/>
      <c r="F214"/>
      <c r="G214"/>
      <c r="M214"/>
      <c r="N214"/>
      <c r="O214"/>
      <c r="P214"/>
      <c r="Q214"/>
      <c r="R214"/>
      <c r="S214"/>
      <c r="T214"/>
      <c r="U214"/>
      <c r="V214"/>
      <c r="W214"/>
      <c r="X214"/>
      <c r="Y214"/>
      <c r="Z214"/>
      <c r="AA214"/>
      <c r="AB214"/>
      <c r="AC214"/>
      <c r="AD214"/>
      <c r="AE214"/>
      <c r="AF214"/>
      <c r="AG214"/>
      <c r="AH214"/>
      <c r="AI214"/>
      <c r="AJ214"/>
    </row>
    <row r="215" spans="1:36" x14ac:dyDescent="0.2">
      <c r="A215"/>
      <c r="B215"/>
      <c r="C215"/>
      <c r="D215"/>
      <c r="E215"/>
      <c r="F215"/>
      <c r="G215"/>
      <c r="M215"/>
      <c r="N215"/>
      <c r="O215"/>
      <c r="P215"/>
      <c r="Q215"/>
      <c r="R215"/>
      <c r="S215"/>
      <c r="T215"/>
      <c r="U215"/>
      <c r="V215"/>
      <c r="W215"/>
      <c r="X215"/>
      <c r="Y215"/>
      <c r="Z215"/>
      <c r="AA215"/>
      <c r="AB215"/>
      <c r="AC215"/>
      <c r="AD215"/>
      <c r="AE215"/>
      <c r="AF215"/>
      <c r="AG215"/>
      <c r="AH215"/>
      <c r="AI215"/>
      <c r="AJ215"/>
    </row>
    <row r="216" spans="1:36" x14ac:dyDescent="0.2">
      <c r="A216"/>
      <c r="B216"/>
      <c r="C216"/>
      <c r="D216"/>
      <c r="E216"/>
      <c r="F216"/>
      <c r="G216"/>
      <c r="M216"/>
      <c r="N216"/>
      <c r="O216"/>
      <c r="P216"/>
      <c r="Q216"/>
      <c r="R216"/>
      <c r="S216"/>
      <c r="T216"/>
      <c r="U216"/>
      <c r="V216"/>
      <c r="W216"/>
      <c r="X216"/>
      <c r="Y216"/>
      <c r="Z216"/>
      <c r="AA216"/>
      <c r="AB216"/>
      <c r="AC216"/>
      <c r="AD216"/>
      <c r="AE216"/>
      <c r="AF216"/>
      <c r="AG216"/>
      <c r="AH216"/>
      <c r="AI216"/>
      <c r="AJ216"/>
    </row>
    <row r="217" spans="1:36" x14ac:dyDescent="0.2">
      <c r="A217"/>
      <c r="B217"/>
      <c r="C217"/>
      <c r="D217"/>
      <c r="E217"/>
      <c r="F217"/>
      <c r="G217"/>
      <c r="M217"/>
      <c r="N217"/>
      <c r="O217"/>
      <c r="P217"/>
      <c r="Q217"/>
      <c r="R217"/>
      <c r="S217"/>
      <c r="T217"/>
      <c r="U217"/>
      <c r="V217"/>
      <c r="W217"/>
      <c r="X217"/>
      <c r="Y217"/>
      <c r="Z217"/>
      <c r="AA217"/>
      <c r="AB217"/>
      <c r="AC217"/>
      <c r="AD217"/>
      <c r="AE217"/>
      <c r="AF217"/>
      <c r="AG217"/>
      <c r="AH217"/>
      <c r="AI217"/>
      <c r="AJ217"/>
    </row>
    <row r="218" spans="1:36" x14ac:dyDescent="0.2">
      <c r="A218"/>
      <c r="B218"/>
      <c r="C218"/>
      <c r="D218"/>
      <c r="E218"/>
      <c r="F218"/>
      <c r="G218"/>
      <c r="M218"/>
      <c r="N218"/>
      <c r="O218"/>
      <c r="P218"/>
      <c r="Q218"/>
      <c r="R218"/>
      <c r="S218"/>
      <c r="T218"/>
      <c r="U218"/>
      <c r="V218"/>
      <c r="W218"/>
      <c r="X218"/>
      <c r="Y218"/>
      <c r="Z218"/>
      <c r="AA218"/>
      <c r="AB218"/>
      <c r="AC218"/>
      <c r="AD218"/>
      <c r="AE218"/>
      <c r="AF218"/>
      <c r="AG218"/>
      <c r="AH218"/>
      <c r="AI218"/>
      <c r="AJ218"/>
    </row>
    <row r="219" spans="1:36" x14ac:dyDescent="0.2">
      <c r="A219"/>
      <c r="B219"/>
      <c r="C219"/>
      <c r="D219"/>
      <c r="E219"/>
      <c r="F219"/>
      <c r="G219"/>
      <c r="M219"/>
      <c r="N219"/>
      <c r="O219"/>
      <c r="P219"/>
      <c r="Q219"/>
      <c r="R219"/>
      <c r="S219"/>
      <c r="T219"/>
      <c r="U219"/>
      <c r="V219"/>
      <c r="W219"/>
      <c r="X219"/>
      <c r="Y219"/>
      <c r="Z219"/>
      <c r="AA219"/>
      <c r="AB219"/>
      <c r="AC219"/>
      <c r="AD219"/>
      <c r="AE219"/>
      <c r="AF219"/>
      <c r="AG219"/>
      <c r="AH219"/>
      <c r="AI219"/>
      <c r="AJ219"/>
    </row>
    <row r="220" spans="1:36" x14ac:dyDescent="0.2">
      <c r="A220"/>
      <c r="B220"/>
      <c r="C220"/>
      <c r="D220"/>
      <c r="E220"/>
      <c r="F220"/>
      <c r="G220"/>
      <c r="M220"/>
      <c r="N220"/>
      <c r="O220"/>
      <c r="P220"/>
      <c r="Q220"/>
      <c r="R220"/>
      <c r="S220"/>
      <c r="T220"/>
      <c r="U220"/>
      <c r="V220"/>
      <c r="W220"/>
      <c r="X220"/>
      <c r="Y220"/>
      <c r="Z220"/>
      <c r="AA220"/>
      <c r="AB220"/>
      <c r="AC220"/>
      <c r="AD220"/>
      <c r="AE220"/>
      <c r="AF220"/>
      <c r="AG220"/>
      <c r="AH220"/>
      <c r="AI220"/>
      <c r="AJ220"/>
    </row>
    <row r="221" spans="1:36" x14ac:dyDescent="0.2">
      <c r="A221"/>
      <c r="B221"/>
      <c r="C221"/>
      <c r="D221"/>
      <c r="E221"/>
      <c r="F221"/>
      <c r="G221"/>
      <c r="M221"/>
      <c r="N221"/>
      <c r="O221"/>
      <c r="P221"/>
      <c r="Q221"/>
      <c r="R221"/>
      <c r="S221"/>
      <c r="T221"/>
      <c r="U221"/>
      <c r="V221"/>
      <c r="W221"/>
      <c r="X221"/>
      <c r="Y221"/>
      <c r="Z221"/>
      <c r="AA221"/>
      <c r="AB221"/>
      <c r="AC221"/>
      <c r="AD221"/>
      <c r="AE221"/>
      <c r="AF221"/>
      <c r="AG221"/>
      <c r="AH221"/>
      <c r="AI221"/>
      <c r="AJ221"/>
    </row>
    <row r="222" spans="1:36" x14ac:dyDescent="0.2">
      <c r="A222"/>
      <c r="B222"/>
      <c r="C222"/>
      <c r="D222"/>
      <c r="E222"/>
      <c r="F222"/>
      <c r="G222"/>
      <c r="M222"/>
      <c r="N222"/>
      <c r="O222"/>
      <c r="P222"/>
      <c r="Q222"/>
      <c r="R222"/>
      <c r="S222"/>
      <c r="T222"/>
      <c r="U222"/>
      <c r="V222"/>
      <c r="W222"/>
      <c r="X222"/>
      <c r="Y222"/>
      <c r="Z222"/>
      <c r="AA222"/>
      <c r="AB222"/>
      <c r="AC222"/>
      <c r="AD222"/>
      <c r="AE222"/>
      <c r="AF222"/>
      <c r="AG222"/>
      <c r="AH222"/>
      <c r="AI222"/>
      <c r="AJ222"/>
    </row>
    <row r="223" spans="1:36" x14ac:dyDescent="0.2">
      <c r="A223"/>
      <c r="B223"/>
      <c r="C223"/>
      <c r="D223"/>
      <c r="E223"/>
      <c r="F223"/>
      <c r="G223"/>
      <c r="M223"/>
      <c r="N223"/>
      <c r="O223"/>
      <c r="P223"/>
      <c r="Q223"/>
      <c r="R223"/>
      <c r="S223"/>
      <c r="T223"/>
      <c r="U223"/>
      <c r="V223"/>
      <c r="W223"/>
      <c r="X223"/>
      <c r="Y223"/>
      <c r="Z223"/>
      <c r="AA223"/>
      <c r="AB223"/>
      <c r="AC223"/>
      <c r="AD223"/>
      <c r="AE223"/>
      <c r="AF223"/>
      <c r="AG223"/>
      <c r="AH223"/>
      <c r="AI223"/>
      <c r="AJ223"/>
    </row>
    <row r="224" spans="1:36" x14ac:dyDescent="0.2">
      <c r="A224"/>
      <c r="B224"/>
      <c r="C224"/>
      <c r="D224"/>
      <c r="E224"/>
      <c r="F224"/>
      <c r="G224"/>
      <c r="M224"/>
      <c r="N224"/>
      <c r="O224"/>
      <c r="P224"/>
      <c r="Q224"/>
      <c r="R224"/>
      <c r="S224"/>
      <c r="T224"/>
      <c r="U224"/>
      <c r="V224"/>
      <c r="W224"/>
      <c r="X224"/>
      <c r="Y224"/>
      <c r="Z224"/>
      <c r="AA224"/>
      <c r="AB224"/>
      <c r="AC224"/>
      <c r="AD224"/>
      <c r="AE224"/>
      <c r="AF224"/>
      <c r="AG224"/>
      <c r="AH224"/>
      <c r="AI224"/>
      <c r="AJ224"/>
    </row>
    <row r="225" spans="1:36" x14ac:dyDescent="0.2">
      <c r="A225"/>
      <c r="B225"/>
      <c r="C225"/>
      <c r="D225"/>
      <c r="E225"/>
      <c r="F225"/>
      <c r="G225"/>
      <c r="M225"/>
      <c r="N225"/>
      <c r="O225"/>
      <c r="P225"/>
      <c r="Q225"/>
      <c r="R225"/>
      <c r="S225"/>
      <c r="T225"/>
      <c r="U225"/>
      <c r="V225"/>
      <c r="W225"/>
      <c r="X225"/>
      <c r="Y225"/>
      <c r="Z225"/>
      <c r="AA225"/>
      <c r="AB225"/>
      <c r="AC225"/>
      <c r="AD225"/>
      <c r="AE225"/>
      <c r="AF225"/>
      <c r="AG225"/>
      <c r="AH225"/>
      <c r="AI225"/>
      <c r="AJ225"/>
    </row>
    <row r="226" spans="1:36" x14ac:dyDescent="0.2">
      <c r="A226"/>
      <c r="B226"/>
      <c r="C226"/>
      <c r="D226"/>
      <c r="E226"/>
      <c r="F226"/>
      <c r="G226"/>
      <c r="M226"/>
      <c r="N226"/>
      <c r="O226"/>
      <c r="P226"/>
      <c r="Q226"/>
      <c r="R226"/>
      <c r="S226"/>
      <c r="T226"/>
      <c r="U226"/>
      <c r="V226"/>
      <c r="W226"/>
      <c r="X226"/>
      <c r="Y226"/>
      <c r="Z226"/>
      <c r="AA226"/>
      <c r="AB226"/>
      <c r="AC226"/>
      <c r="AD226"/>
      <c r="AE226"/>
      <c r="AF226"/>
      <c r="AG226"/>
      <c r="AH226"/>
      <c r="AI226"/>
      <c r="AJ226"/>
    </row>
    <row r="227" spans="1:36" x14ac:dyDescent="0.2">
      <c r="A227"/>
      <c r="B227"/>
      <c r="C227"/>
      <c r="D227"/>
      <c r="E227"/>
      <c r="F227"/>
      <c r="G227"/>
      <c r="M227"/>
      <c r="N227"/>
      <c r="O227"/>
      <c r="P227"/>
      <c r="Q227"/>
      <c r="R227"/>
      <c r="S227"/>
      <c r="T227"/>
      <c r="U227"/>
      <c r="V227"/>
      <c r="W227"/>
      <c r="X227"/>
      <c r="Y227"/>
      <c r="Z227"/>
      <c r="AA227"/>
      <c r="AB227"/>
      <c r="AC227"/>
      <c r="AD227"/>
      <c r="AE227"/>
      <c r="AF227"/>
      <c r="AG227"/>
      <c r="AH227"/>
      <c r="AI227"/>
      <c r="AJ227"/>
    </row>
    <row r="228" spans="1:36" x14ac:dyDescent="0.2">
      <c r="A228"/>
      <c r="B228"/>
      <c r="C228"/>
      <c r="D228"/>
      <c r="E228"/>
      <c r="F228"/>
      <c r="G228"/>
      <c r="M228"/>
      <c r="N228"/>
      <c r="O228"/>
      <c r="P228"/>
      <c r="Q228"/>
      <c r="R228"/>
      <c r="S228"/>
      <c r="T228"/>
      <c r="U228"/>
      <c r="V228"/>
      <c r="W228"/>
      <c r="X228"/>
      <c r="Y228"/>
      <c r="Z228"/>
      <c r="AA228"/>
      <c r="AB228"/>
      <c r="AC228"/>
      <c r="AD228"/>
      <c r="AE228"/>
      <c r="AF228"/>
      <c r="AG228"/>
      <c r="AH228"/>
      <c r="AI228"/>
      <c r="AJ228"/>
    </row>
    <row r="229" spans="1:36" x14ac:dyDescent="0.2">
      <c r="A229"/>
      <c r="B229"/>
      <c r="C229"/>
      <c r="D229"/>
      <c r="E229"/>
      <c r="F229"/>
      <c r="G229"/>
      <c r="M229"/>
      <c r="N229"/>
      <c r="O229"/>
      <c r="P229"/>
      <c r="Q229"/>
      <c r="R229"/>
      <c r="S229"/>
      <c r="T229"/>
      <c r="U229"/>
      <c r="V229"/>
      <c r="W229"/>
      <c r="X229"/>
      <c r="Y229"/>
      <c r="Z229"/>
      <c r="AA229"/>
      <c r="AB229"/>
      <c r="AC229"/>
      <c r="AD229"/>
      <c r="AE229"/>
      <c r="AF229"/>
      <c r="AG229"/>
      <c r="AH229"/>
      <c r="AI229"/>
      <c r="AJ229"/>
    </row>
    <row r="230" spans="1:36" x14ac:dyDescent="0.2">
      <c r="A230"/>
      <c r="B230"/>
      <c r="C230"/>
      <c r="D230"/>
      <c r="E230"/>
      <c r="F230"/>
      <c r="G230"/>
      <c r="M230"/>
      <c r="N230"/>
      <c r="O230"/>
      <c r="P230"/>
      <c r="Q230"/>
      <c r="R230"/>
      <c r="S230"/>
      <c r="T230"/>
      <c r="U230"/>
      <c r="V230"/>
      <c r="W230"/>
      <c r="X230"/>
      <c r="Y230"/>
      <c r="Z230"/>
      <c r="AA230"/>
      <c r="AB230"/>
      <c r="AC230"/>
      <c r="AD230"/>
      <c r="AE230"/>
      <c r="AF230"/>
      <c r="AG230"/>
      <c r="AH230"/>
      <c r="AI230"/>
      <c r="AJ230"/>
    </row>
    <row r="231" spans="1:36" x14ac:dyDescent="0.2">
      <c r="A231"/>
      <c r="B231"/>
      <c r="C231"/>
      <c r="D231"/>
      <c r="E231"/>
      <c r="F231"/>
      <c r="G231"/>
      <c r="M231"/>
      <c r="N231"/>
      <c r="O231"/>
      <c r="P231"/>
      <c r="Q231"/>
      <c r="R231"/>
      <c r="S231"/>
      <c r="T231"/>
      <c r="U231"/>
      <c r="V231"/>
      <c r="W231"/>
      <c r="X231"/>
      <c r="Y231"/>
      <c r="Z231"/>
      <c r="AA231"/>
      <c r="AB231"/>
      <c r="AC231"/>
      <c r="AD231"/>
      <c r="AE231"/>
      <c r="AF231"/>
      <c r="AG231"/>
      <c r="AH231"/>
      <c r="AI231"/>
      <c r="AJ231"/>
    </row>
    <row r="232" spans="1:36" x14ac:dyDescent="0.2">
      <c r="A232"/>
      <c r="B232"/>
      <c r="C232"/>
      <c r="D232"/>
      <c r="E232"/>
      <c r="F232"/>
      <c r="G232"/>
      <c r="M232"/>
      <c r="N232"/>
      <c r="O232"/>
      <c r="P232"/>
      <c r="Q232"/>
      <c r="R232"/>
      <c r="S232"/>
      <c r="T232"/>
      <c r="U232"/>
      <c r="V232"/>
      <c r="W232"/>
      <c r="X232"/>
      <c r="Y232"/>
      <c r="Z232"/>
      <c r="AA232"/>
      <c r="AB232"/>
      <c r="AC232"/>
      <c r="AD232"/>
      <c r="AE232"/>
      <c r="AF232"/>
      <c r="AG232"/>
      <c r="AH232"/>
      <c r="AI232"/>
      <c r="AJ232"/>
    </row>
    <row r="233" spans="1:36" x14ac:dyDescent="0.2">
      <c r="A233"/>
      <c r="B233"/>
      <c r="C233"/>
      <c r="D233"/>
      <c r="E233"/>
      <c r="F233"/>
      <c r="G233"/>
      <c r="M233"/>
      <c r="N233"/>
      <c r="O233"/>
      <c r="P233"/>
      <c r="Q233"/>
      <c r="R233"/>
      <c r="S233"/>
      <c r="T233"/>
      <c r="U233"/>
      <c r="V233"/>
      <c r="W233"/>
      <c r="X233"/>
      <c r="Y233"/>
      <c r="Z233"/>
      <c r="AA233"/>
      <c r="AB233"/>
      <c r="AC233"/>
      <c r="AD233"/>
      <c r="AE233"/>
      <c r="AF233"/>
      <c r="AG233"/>
      <c r="AH233"/>
      <c r="AI233"/>
      <c r="AJ233"/>
    </row>
    <row r="234" spans="1:36" x14ac:dyDescent="0.2">
      <c r="A234"/>
      <c r="B234"/>
      <c r="C234"/>
      <c r="D234"/>
      <c r="E234"/>
      <c r="F234"/>
      <c r="G234"/>
      <c r="M234"/>
      <c r="N234"/>
      <c r="O234"/>
      <c r="P234"/>
      <c r="Q234"/>
      <c r="R234"/>
      <c r="S234"/>
      <c r="T234"/>
      <c r="U234"/>
      <c r="V234"/>
      <c r="W234"/>
      <c r="X234"/>
      <c r="Y234"/>
      <c r="Z234"/>
      <c r="AA234"/>
      <c r="AB234"/>
      <c r="AC234"/>
      <c r="AD234"/>
      <c r="AE234"/>
      <c r="AF234"/>
      <c r="AG234"/>
      <c r="AH234"/>
      <c r="AI234"/>
      <c r="AJ234"/>
    </row>
    <row r="235" spans="1:36" x14ac:dyDescent="0.2">
      <c r="A235"/>
      <c r="B235"/>
      <c r="C235"/>
      <c r="D235"/>
      <c r="E235"/>
      <c r="F235"/>
      <c r="G235"/>
      <c r="M235"/>
      <c r="N235"/>
      <c r="O235"/>
      <c r="P235"/>
      <c r="Q235"/>
      <c r="R235"/>
      <c r="S235"/>
      <c r="T235"/>
      <c r="U235"/>
      <c r="V235"/>
      <c r="W235"/>
      <c r="X235"/>
      <c r="Y235"/>
      <c r="Z235"/>
      <c r="AA235"/>
      <c r="AB235"/>
      <c r="AC235"/>
      <c r="AD235"/>
      <c r="AE235"/>
      <c r="AF235"/>
      <c r="AG235"/>
      <c r="AH235"/>
      <c r="AI235"/>
      <c r="AJ235"/>
    </row>
    <row r="236" spans="1:36" x14ac:dyDescent="0.2">
      <c r="A236"/>
      <c r="B236"/>
      <c r="C236"/>
      <c r="D236"/>
      <c r="E236"/>
      <c r="F236"/>
      <c r="G236"/>
      <c r="M236"/>
      <c r="N236"/>
      <c r="O236"/>
      <c r="P236"/>
      <c r="Q236"/>
      <c r="R236"/>
      <c r="S236"/>
      <c r="T236"/>
      <c r="U236"/>
      <c r="V236"/>
      <c r="W236"/>
      <c r="X236"/>
      <c r="Y236"/>
      <c r="Z236"/>
      <c r="AA236"/>
      <c r="AB236"/>
      <c r="AC236"/>
      <c r="AD236"/>
      <c r="AE236"/>
      <c r="AF236"/>
      <c r="AG236"/>
      <c r="AH236"/>
      <c r="AI236"/>
      <c r="AJ236"/>
    </row>
    <row r="237" spans="1:36" x14ac:dyDescent="0.2">
      <c r="A237"/>
      <c r="B237"/>
      <c r="C237"/>
      <c r="D237"/>
      <c r="E237"/>
      <c r="F237"/>
      <c r="G237"/>
      <c r="M237"/>
      <c r="N237"/>
      <c r="O237"/>
      <c r="P237"/>
      <c r="Q237"/>
      <c r="R237"/>
      <c r="S237"/>
      <c r="T237"/>
      <c r="U237"/>
      <c r="V237"/>
      <c r="W237"/>
      <c r="X237"/>
      <c r="Y237"/>
      <c r="Z237"/>
      <c r="AA237"/>
      <c r="AB237"/>
      <c r="AC237"/>
      <c r="AD237"/>
      <c r="AE237"/>
      <c r="AF237"/>
      <c r="AG237"/>
      <c r="AH237"/>
      <c r="AI237"/>
      <c r="AJ237"/>
    </row>
    <row r="238" spans="1:36" x14ac:dyDescent="0.2">
      <c r="A238"/>
      <c r="B238"/>
      <c r="C238"/>
      <c r="D238"/>
      <c r="E238"/>
      <c r="F238"/>
      <c r="G238"/>
      <c r="M238"/>
      <c r="N238"/>
      <c r="O238"/>
      <c r="P238"/>
      <c r="Q238"/>
      <c r="R238"/>
      <c r="S238"/>
      <c r="T238"/>
      <c r="U238"/>
      <c r="V238"/>
      <c r="W238"/>
      <c r="X238"/>
      <c r="Y238"/>
      <c r="Z238"/>
      <c r="AA238"/>
      <c r="AB238"/>
      <c r="AC238"/>
      <c r="AD238"/>
      <c r="AE238"/>
      <c r="AF238"/>
      <c r="AG238"/>
      <c r="AH238"/>
      <c r="AI238"/>
      <c r="AJ238"/>
    </row>
    <row r="239" spans="1:36" x14ac:dyDescent="0.2">
      <c r="A239"/>
      <c r="B239"/>
      <c r="C239"/>
      <c r="D239"/>
      <c r="E239"/>
      <c r="F239"/>
      <c r="G239"/>
      <c r="M239"/>
      <c r="N239"/>
      <c r="O239"/>
      <c r="P239"/>
      <c r="Q239"/>
      <c r="R239"/>
      <c r="S239"/>
      <c r="T239"/>
      <c r="U239"/>
      <c r="V239"/>
      <c r="W239"/>
      <c r="X239"/>
      <c r="Y239"/>
      <c r="Z239"/>
      <c r="AA239"/>
      <c r="AB239"/>
      <c r="AC239"/>
      <c r="AD239"/>
      <c r="AE239"/>
      <c r="AF239"/>
      <c r="AG239"/>
      <c r="AH239"/>
      <c r="AI239"/>
      <c r="AJ239"/>
    </row>
    <row r="240" spans="1:36" x14ac:dyDescent="0.2">
      <c r="A240"/>
      <c r="B240"/>
      <c r="C240"/>
      <c r="D240"/>
      <c r="E240"/>
      <c r="F240"/>
      <c r="G240"/>
      <c r="M240"/>
      <c r="N240"/>
      <c r="O240"/>
      <c r="P240"/>
      <c r="Q240"/>
      <c r="R240"/>
      <c r="S240"/>
      <c r="T240"/>
      <c r="U240"/>
      <c r="V240"/>
      <c r="W240"/>
      <c r="X240"/>
      <c r="Y240"/>
      <c r="Z240"/>
      <c r="AA240"/>
      <c r="AB240"/>
      <c r="AC240"/>
      <c r="AD240"/>
      <c r="AE240"/>
      <c r="AF240"/>
      <c r="AG240"/>
      <c r="AH240"/>
      <c r="AI240"/>
      <c r="AJ240"/>
    </row>
    <row r="241" spans="1:36" x14ac:dyDescent="0.2">
      <c r="A241"/>
      <c r="B241"/>
      <c r="C241"/>
      <c r="D241"/>
      <c r="E241"/>
      <c r="F241"/>
      <c r="G241"/>
      <c r="M241"/>
      <c r="N241"/>
      <c r="O241"/>
      <c r="P241"/>
      <c r="Q241"/>
      <c r="R241"/>
      <c r="S241"/>
      <c r="T241"/>
      <c r="U241"/>
      <c r="V241"/>
      <c r="W241"/>
      <c r="X241"/>
      <c r="Y241"/>
      <c r="Z241"/>
      <c r="AA241"/>
      <c r="AB241"/>
      <c r="AC241"/>
      <c r="AD241"/>
      <c r="AE241"/>
      <c r="AF241"/>
      <c r="AG241"/>
      <c r="AH241"/>
      <c r="AI241"/>
      <c r="AJ241"/>
    </row>
    <row r="242" spans="1:36" x14ac:dyDescent="0.2">
      <c r="A242"/>
      <c r="B242"/>
      <c r="C242"/>
      <c r="D242"/>
      <c r="E242"/>
      <c r="F242"/>
      <c r="G242"/>
      <c r="M242"/>
      <c r="N242"/>
      <c r="O242"/>
      <c r="P242"/>
      <c r="Q242"/>
      <c r="R242"/>
      <c r="S242"/>
      <c r="T242"/>
      <c r="U242"/>
      <c r="V242"/>
      <c r="W242"/>
      <c r="X242"/>
      <c r="Y242"/>
      <c r="Z242"/>
      <c r="AA242"/>
      <c r="AB242"/>
      <c r="AC242"/>
      <c r="AD242"/>
      <c r="AE242"/>
      <c r="AF242"/>
      <c r="AG242"/>
      <c r="AH242"/>
      <c r="AI242"/>
      <c r="AJ242"/>
    </row>
    <row r="243" spans="1:36" x14ac:dyDescent="0.2">
      <c r="A243"/>
      <c r="B243"/>
      <c r="C243"/>
      <c r="D243"/>
      <c r="E243"/>
      <c r="F243"/>
      <c r="G243"/>
      <c r="M243"/>
      <c r="N243"/>
      <c r="O243"/>
      <c r="P243"/>
      <c r="Q243"/>
      <c r="R243"/>
      <c r="S243"/>
      <c r="T243"/>
      <c r="U243"/>
      <c r="V243"/>
      <c r="W243"/>
      <c r="X243"/>
      <c r="Y243"/>
      <c r="Z243"/>
      <c r="AA243"/>
      <c r="AB243"/>
      <c r="AC243"/>
      <c r="AD243"/>
      <c r="AE243"/>
      <c r="AF243"/>
      <c r="AG243"/>
      <c r="AH243"/>
      <c r="AI243"/>
      <c r="AJ243"/>
    </row>
    <row r="244" spans="1:36" x14ac:dyDescent="0.2">
      <c r="A244"/>
      <c r="B244"/>
      <c r="C244"/>
      <c r="D244"/>
      <c r="E244"/>
      <c r="F244"/>
      <c r="G244"/>
      <c r="M244"/>
      <c r="N244"/>
      <c r="O244"/>
      <c r="P244"/>
      <c r="Q244"/>
      <c r="R244"/>
      <c r="S244"/>
      <c r="T244"/>
      <c r="U244"/>
      <c r="V244"/>
      <c r="W244"/>
      <c r="X244"/>
      <c r="Y244"/>
      <c r="Z244"/>
      <c r="AA244"/>
      <c r="AB244"/>
      <c r="AC244"/>
      <c r="AD244"/>
      <c r="AE244"/>
      <c r="AF244"/>
      <c r="AG244"/>
      <c r="AH244"/>
      <c r="AI244"/>
      <c r="AJ244"/>
    </row>
    <row r="245" spans="1:36" x14ac:dyDescent="0.2">
      <c r="A245"/>
      <c r="B245"/>
      <c r="C245"/>
      <c r="D245"/>
      <c r="E245"/>
      <c r="F245"/>
      <c r="G245"/>
      <c r="M245"/>
      <c r="N245"/>
      <c r="O245"/>
      <c r="P245"/>
      <c r="Q245"/>
      <c r="R245"/>
      <c r="S245"/>
      <c r="T245"/>
      <c r="U245"/>
      <c r="V245"/>
      <c r="W245"/>
      <c r="X245"/>
      <c r="Y245"/>
      <c r="Z245"/>
      <c r="AA245"/>
      <c r="AB245"/>
      <c r="AC245"/>
      <c r="AD245"/>
      <c r="AE245"/>
      <c r="AF245"/>
      <c r="AG245"/>
      <c r="AH245"/>
      <c r="AI245"/>
      <c r="AJ245"/>
    </row>
    <row r="246" spans="1:36" x14ac:dyDescent="0.2">
      <c r="A246"/>
      <c r="B246"/>
      <c r="C246"/>
      <c r="D246"/>
      <c r="E246"/>
      <c r="F246"/>
      <c r="G246"/>
      <c r="M246"/>
      <c r="N246"/>
      <c r="O246"/>
      <c r="P246"/>
      <c r="Q246"/>
      <c r="R246"/>
      <c r="S246"/>
      <c r="T246"/>
      <c r="U246"/>
      <c r="V246"/>
      <c r="W246"/>
      <c r="X246"/>
      <c r="Y246"/>
      <c r="Z246"/>
      <c r="AA246"/>
      <c r="AB246"/>
      <c r="AC246"/>
      <c r="AD246"/>
      <c r="AE246"/>
      <c r="AF246"/>
      <c r="AG246"/>
      <c r="AH246"/>
      <c r="AI246"/>
      <c r="AJ246"/>
    </row>
    <row r="247" spans="1:36" x14ac:dyDescent="0.2">
      <c r="A247"/>
      <c r="B247"/>
      <c r="C247"/>
      <c r="D247"/>
      <c r="E247"/>
      <c r="F247"/>
      <c r="G247"/>
      <c r="M247"/>
      <c r="N247"/>
      <c r="O247"/>
      <c r="P247"/>
      <c r="Q247"/>
      <c r="R247"/>
      <c r="S247"/>
      <c r="T247"/>
      <c r="U247"/>
      <c r="V247"/>
      <c r="W247"/>
      <c r="X247"/>
      <c r="Y247"/>
      <c r="Z247"/>
      <c r="AA247"/>
      <c r="AB247"/>
      <c r="AC247"/>
      <c r="AD247"/>
      <c r="AE247"/>
      <c r="AF247"/>
      <c r="AG247"/>
      <c r="AH247"/>
      <c r="AI247"/>
      <c r="AJ247"/>
    </row>
    <row r="248" spans="1:36" x14ac:dyDescent="0.2">
      <c r="A248"/>
      <c r="B248"/>
      <c r="C248"/>
      <c r="D248"/>
      <c r="E248"/>
      <c r="F248"/>
      <c r="G248"/>
      <c r="M248"/>
      <c r="N248"/>
      <c r="O248"/>
      <c r="P248"/>
      <c r="Q248"/>
      <c r="R248"/>
      <c r="S248"/>
      <c r="T248"/>
      <c r="U248"/>
      <c r="V248"/>
      <c r="W248"/>
      <c r="X248"/>
      <c r="Y248"/>
      <c r="Z248"/>
      <c r="AA248"/>
      <c r="AB248"/>
      <c r="AC248"/>
      <c r="AD248"/>
      <c r="AE248"/>
      <c r="AF248"/>
      <c r="AG248"/>
      <c r="AH248"/>
      <c r="AI248"/>
      <c r="AJ248"/>
    </row>
    <row r="249" spans="1:36" x14ac:dyDescent="0.2">
      <c r="A249"/>
      <c r="B249"/>
      <c r="C249"/>
      <c r="D249"/>
      <c r="E249"/>
      <c r="F249"/>
      <c r="G249"/>
      <c r="M249"/>
      <c r="N249"/>
      <c r="O249"/>
      <c r="P249"/>
      <c r="Q249"/>
      <c r="R249"/>
      <c r="S249"/>
      <c r="T249"/>
      <c r="U249"/>
      <c r="V249"/>
      <c r="W249"/>
      <c r="X249"/>
      <c r="Y249"/>
      <c r="Z249"/>
      <c r="AA249"/>
      <c r="AB249"/>
      <c r="AC249"/>
      <c r="AD249"/>
      <c r="AE249"/>
      <c r="AF249"/>
      <c r="AG249"/>
      <c r="AH249"/>
      <c r="AI249"/>
      <c r="AJ249"/>
    </row>
    <row r="250" spans="1:36" x14ac:dyDescent="0.2">
      <c r="A250"/>
      <c r="B250"/>
      <c r="C250"/>
      <c r="D250"/>
      <c r="E250"/>
      <c r="F250"/>
      <c r="G250"/>
      <c r="M250"/>
      <c r="N250"/>
      <c r="O250"/>
      <c r="P250"/>
      <c r="Q250"/>
      <c r="R250"/>
      <c r="S250"/>
      <c r="T250"/>
      <c r="U250"/>
      <c r="V250"/>
      <c r="W250"/>
      <c r="X250"/>
      <c r="Y250"/>
      <c r="Z250"/>
      <c r="AA250"/>
      <c r="AB250"/>
      <c r="AC250"/>
      <c r="AD250"/>
      <c r="AE250"/>
      <c r="AF250"/>
      <c r="AG250"/>
      <c r="AH250"/>
      <c r="AI250"/>
      <c r="AJ250"/>
    </row>
    <row r="251" spans="1:36" x14ac:dyDescent="0.2">
      <c r="A251"/>
      <c r="B251"/>
      <c r="C251"/>
      <c r="D251"/>
      <c r="E251"/>
      <c r="F251"/>
      <c r="G251"/>
      <c r="M251"/>
      <c r="N251"/>
      <c r="O251"/>
      <c r="P251"/>
      <c r="Q251"/>
      <c r="R251"/>
      <c r="S251"/>
      <c r="T251"/>
      <c r="U251"/>
      <c r="V251"/>
      <c r="W251"/>
      <c r="X251"/>
      <c r="Y251"/>
      <c r="Z251"/>
      <c r="AA251"/>
      <c r="AB251"/>
      <c r="AC251"/>
      <c r="AD251"/>
      <c r="AE251"/>
      <c r="AF251"/>
      <c r="AG251"/>
      <c r="AH251"/>
      <c r="AI251"/>
      <c r="AJ251"/>
    </row>
    <row r="252" spans="1:36" x14ac:dyDescent="0.2">
      <c r="A252"/>
      <c r="B252"/>
      <c r="C252"/>
      <c r="D252"/>
      <c r="E252"/>
      <c r="F252"/>
      <c r="G252"/>
      <c r="M252"/>
      <c r="N252"/>
      <c r="O252"/>
      <c r="P252"/>
      <c r="Q252"/>
      <c r="R252"/>
      <c r="S252"/>
      <c r="T252"/>
      <c r="U252"/>
      <c r="V252"/>
      <c r="W252"/>
      <c r="X252"/>
      <c r="Y252"/>
      <c r="Z252"/>
      <c r="AA252"/>
      <c r="AB252"/>
      <c r="AC252"/>
      <c r="AD252"/>
      <c r="AE252"/>
      <c r="AF252"/>
      <c r="AG252"/>
      <c r="AH252"/>
      <c r="AI252"/>
      <c r="AJ252"/>
    </row>
    <row r="253" spans="1:36" x14ac:dyDescent="0.2">
      <c r="A253"/>
      <c r="B253"/>
      <c r="C253"/>
      <c r="D253"/>
      <c r="E253"/>
      <c r="F253"/>
      <c r="G253"/>
      <c r="M253"/>
      <c r="N253"/>
      <c r="O253"/>
      <c r="P253"/>
      <c r="Q253"/>
      <c r="R253"/>
      <c r="S253"/>
      <c r="T253"/>
      <c r="U253"/>
      <c r="V253"/>
      <c r="W253"/>
      <c r="X253"/>
      <c r="Y253"/>
      <c r="Z253"/>
      <c r="AA253"/>
      <c r="AB253"/>
      <c r="AC253"/>
      <c r="AD253"/>
      <c r="AE253"/>
      <c r="AF253"/>
      <c r="AG253"/>
      <c r="AH253"/>
      <c r="AI253"/>
      <c r="AJ253"/>
    </row>
    <row r="254" spans="1:36" x14ac:dyDescent="0.2">
      <c r="A254"/>
      <c r="B254"/>
      <c r="C254"/>
      <c r="D254"/>
      <c r="E254"/>
      <c r="F254"/>
      <c r="G254"/>
      <c r="M254"/>
      <c r="N254"/>
      <c r="O254"/>
      <c r="P254"/>
      <c r="Q254"/>
      <c r="R254"/>
      <c r="S254"/>
      <c r="T254"/>
      <c r="U254"/>
      <c r="V254"/>
      <c r="W254"/>
      <c r="X254"/>
      <c r="Y254"/>
      <c r="Z254"/>
      <c r="AA254"/>
      <c r="AB254"/>
      <c r="AC254"/>
      <c r="AD254"/>
      <c r="AE254"/>
      <c r="AF254"/>
      <c r="AG254"/>
      <c r="AH254"/>
      <c r="AI254"/>
      <c r="AJ254"/>
    </row>
    <row r="255" spans="1:36" x14ac:dyDescent="0.2">
      <c r="A255"/>
      <c r="B255"/>
      <c r="C255"/>
      <c r="D255"/>
      <c r="E255"/>
      <c r="F255"/>
      <c r="G255"/>
      <c r="M255"/>
      <c r="N255"/>
      <c r="O255"/>
      <c r="P255"/>
      <c r="Q255"/>
      <c r="R255"/>
      <c r="S255"/>
      <c r="T255"/>
      <c r="U255"/>
      <c r="V255"/>
      <c r="W255"/>
      <c r="X255"/>
      <c r="Y255"/>
      <c r="Z255"/>
      <c r="AA255"/>
      <c r="AB255"/>
      <c r="AC255"/>
      <c r="AD255"/>
      <c r="AE255"/>
      <c r="AF255"/>
      <c r="AG255"/>
      <c r="AH255"/>
      <c r="AI255"/>
      <c r="AJ255"/>
    </row>
    <row r="256" spans="1:36" x14ac:dyDescent="0.2">
      <c r="A256"/>
      <c r="B256"/>
      <c r="C256"/>
      <c r="D256"/>
      <c r="E256"/>
      <c r="F256"/>
      <c r="G256"/>
      <c r="M256"/>
      <c r="N256"/>
      <c r="O256"/>
      <c r="P256"/>
      <c r="Q256"/>
      <c r="R256"/>
      <c r="S256"/>
      <c r="T256"/>
      <c r="U256"/>
      <c r="V256"/>
      <c r="W256"/>
      <c r="X256"/>
      <c r="Y256"/>
      <c r="Z256"/>
      <c r="AA256"/>
      <c r="AB256"/>
      <c r="AC256"/>
      <c r="AD256"/>
      <c r="AE256"/>
      <c r="AF256"/>
      <c r="AG256"/>
      <c r="AH256"/>
      <c r="AI256"/>
      <c r="AJ256"/>
    </row>
    <row r="257" spans="1:36" x14ac:dyDescent="0.2">
      <c r="A257"/>
      <c r="B257"/>
      <c r="C257"/>
      <c r="D257"/>
      <c r="E257"/>
      <c r="F257"/>
      <c r="G257"/>
      <c r="M257"/>
      <c r="N257"/>
      <c r="O257"/>
      <c r="P257"/>
      <c r="Q257"/>
      <c r="R257"/>
      <c r="S257"/>
      <c r="T257"/>
      <c r="U257"/>
      <c r="V257"/>
      <c r="W257"/>
      <c r="X257"/>
      <c r="Y257"/>
      <c r="Z257"/>
      <c r="AA257"/>
      <c r="AB257"/>
      <c r="AC257"/>
      <c r="AD257"/>
      <c r="AE257"/>
      <c r="AF257"/>
      <c r="AG257"/>
      <c r="AH257"/>
      <c r="AI257"/>
      <c r="AJ257"/>
    </row>
    <row r="258" spans="1:36" x14ac:dyDescent="0.2">
      <c r="A258"/>
      <c r="B258"/>
      <c r="C258"/>
      <c r="D258"/>
      <c r="E258"/>
      <c r="F258"/>
      <c r="G258"/>
      <c r="M258"/>
      <c r="N258"/>
      <c r="O258"/>
      <c r="P258"/>
      <c r="Q258"/>
      <c r="R258"/>
      <c r="S258"/>
      <c r="T258"/>
      <c r="U258"/>
      <c r="V258"/>
      <c r="W258"/>
      <c r="X258"/>
      <c r="Y258"/>
      <c r="Z258"/>
      <c r="AA258"/>
      <c r="AB258"/>
      <c r="AC258"/>
      <c r="AD258"/>
      <c r="AE258"/>
      <c r="AF258"/>
      <c r="AG258"/>
      <c r="AH258"/>
      <c r="AI258"/>
      <c r="AJ258"/>
    </row>
    <row r="259" spans="1:36" x14ac:dyDescent="0.2">
      <c r="A259"/>
      <c r="B259"/>
      <c r="C259"/>
      <c r="D259"/>
      <c r="E259"/>
      <c r="F259"/>
      <c r="G259"/>
      <c r="M259"/>
      <c r="N259"/>
      <c r="O259"/>
      <c r="P259"/>
      <c r="Q259"/>
      <c r="R259"/>
      <c r="S259"/>
      <c r="T259"/>
      <c r="U259"/>
      <c r="V259"/>
      <c r="W259"/>
      <c r="X259"/>
      <c r="Y259"/>
      <c r="Z259"/>
      <c r="AA259"/>
      <c r="AB259"/>
      <c r="AC259"/>
      <c r="AD259"/>
      <c r="AE259"/>
      <c r="AF259"/>
      <c r="AG259"/>
      <c r="AH259"/>
      <c r="AI259"/>
      <c r="AJ259"/>
    </row>
    <row r="260" spans="1:36" x14ac:dyDescent="0.2">
      <c r="A260"/>
      <c r="B260"/>
      <c r="C260"/>
      <c r="D260"/>
      <c r="E260"/>
      <c r="F260"/>
      <c r="G260"/>
      <c r="M260"/>
      <c r="N260"/>
      <c r="O260"/>
      <c r="P260"/>
      <c r="Q260"/>
      <c r="R260"/>
      <c r="S260"/>
      <c r="T260"/>
      <c r="U260"/>
      <c r="V260"/>
      <c r="W260"/>
      <c r="X260"/>
      <c r="Y260"/>
      <c r="Z260"/>
      <c r="AA260"/>
      <c r="AB260"/>
      <c r="AC260"/>
      <c r="AD260"/>
      <c r="AE260"/>
      <c r="AF260"/>
      <c r="AG260"/>
      <c r="AH260"/>
      <c r="AI260"/>
      <c r="AJ260"/>
    </row>
    <row r="261" spans="1:36" x14ac:dyDescent="0.2">
      <c r="A261"/>
      <c r="B261"/>
      <c r="C261"/>
      <c r="D261"/>
      <c r="E261"/>
      <c r="F261"/>
      <c r="G261"/>
      <c r="M261"/>
      <c r="N261"/>
      <c r="O261"/>
      <c r="P261"/>
      <c r="Q261"/>
      <c r="R261"/>
      <c r="S261"/>
      <c r="T261"/>
      <c r="U261"/>
      <c r="V261"/>
      <c r="W261"/>
      <c r="X261"/>
      <c r="Y261"/>
      <c r="Z261"/>
      <c r="AA261"/>
      <c r="AB261"/>
      <c r="AC261"/>
      <c r="AD261"/>
      <c r="AE261"/>
      <c r="AF261"/>
      <c r="AG261"/>
      <c r="AH261"/>
      <c r="AI261"/>
      <c r="AJ261"/>
    </row>
    <row r="262" spans="1:36" x14ac:dyDescent="0.2">
      <c r="A262"/>
      <c r="B262"/>
      <c r="C262"/>
      <c r="D262"/>
      <c r="E262"/>
      <c r="F262"/>
      <c r="G262"/>
      <c r="M262"/>
      <c r="N262"/>
      <c r="O262"/>
      <c r="P262"/>
      <c r="Q262"/>
      <c r="R262"/>
      <c r="S262"/>
      <c r="T262"/>
      <c r="U262"/>
      <c r="V262"/>
      <c r="W262"/>
      <c r="X262"/>
      <c r="Y262"/>
      <c r="Z262"/>
      <c r="AA262"/>
      <c r="AB262"/>
      <c r="AC262"/>
      <c r="AD262"/>
      <c r="AE262"/>
      <c r="AF262"/>
      <c r="AG262"/>
      <c r="AH262"/>
      <c r="AI262"/>
      <c r="AJ262"/>
    </row>
    <row r="263" spans="1:36" x14ac:dyDescent="0.2">
      <c r="A263"/>
      <c r="B263"/>
      <c r="C263"/>
      <c r="D263"/>
      <c r="E263"/>
      <c r="F263"/>
      <c r="G263"/>
      <c r="M263"/>
      <c r="N263"/>
      <c r="O263"/>
      <c r="P263"/>
      <c r="Q263"/>
      <c r="R263"/>
      <c r="S263"/>
      <c r="T263"/>
      <c r="U263"/>
      <c r="V263"/>
      <c r="W263"/>
      <c r="X263"/>
      <c r="Y263"/>
      <c r="Z263"/>
      <c r="AA263"/>
      <c r="AB263"/>
      <c r="AC263"/>
      <c r="AD263"/>
      <c r="AE263"/>
      <c r="AF263"/>
      <c r="AG263"/>
      <c r="AH263"/>
      <c r="AI263"/>
      <c r="AJ263"/>
    </row>
    <row r="264" spans="1:36" x14ac:dyDescent="0.2">
      <c r="A264"/>
      <c r="B264"/>
      <c r="C264"/>
      <c r="D264"/>
      <c r="E264"/>
      <c r="F264"/>
      <c r="G264"/>
      <c r="M264"/>
      <c r="N264"/>
      <c r="O264"/>
      <c r="P264"/>
      <c r="Q264"/>
      <c r="R264"/>
      <c r="S264"/>
      <c r="T264"/>
      <c r="U264"/>
      <c r="V264"/>
      <c r="W264"/>
      <c r="X264"/>
      <c r="Y264"/>
      <c r="Z264"/>
      <c r="AA264"/>
      <c r="AB264"/>
      <c r="AC264"/>
      <c r="AD264"/>
      <c r="AE264"/>
      <c r="AF264"/>
      <c r="AG264"/>
      <c r="AH264"/>
      <c r="AI264"/>
      <c r="AJ264"/>
    </row>
    <row r="265" spans="1:36" x14ac:dyDescent="0.2">
      <c r="A265"/>
      <c r="B265"/>
      <c r="C265"/>
      <c r="D265"/>
      <c r="E265"/>
      <c r="F265"/>
      <c r="G265"/>
      <c r="M265"/>
      <c r="N265"/>
      <c r="O265"/>
      <c r="P265"/>
      <c r="Q265"/>
      <c r="R265"/>
      <c r="S265"/>
      <c r="T265"/>
      <c r="U265"/>
      <c r="V265"/>
      <c r="W265"/>
      <c r="X265"/>
      <c r="Y265"/>
      <c r="Z265"/>
      <c r="AA265"/>
      <c r="AB265"/>
      <c r="AC265"/>
      <c r="AD265"/>
      <c r="AE265"/>
      <c r="AF265"/>
      <c r="AG265"/>
      <c r="AH265"/>
      <c r="AI265"/>
      <c r="AJ265"/>
    </row>
    <row r="266" spans="1:36" x14ac:dyDescent="0.2">
      <c r="A266"/>
      <c r="B266"/>
      <c r="C266"/>
      <c r="D266"/>
      <c r="E266"/>
      <c r="F266"/>
      <c r="G266"/>
      <c r="M266"/>
      <c r="N266"/>
      <c r="O266"/>
      <c r="P266"/>
      <c r="Q266"/>
      <c r="R266"/>
      <c r="S266"/>
      <c r="T266"/>
      <c r="U266"/>
      <c r="V266"/>
      <c r="W266"/>
      <c r="X266"/>
      <c r="Y266"/>
      <c r="Z266"/>
      <c r="AA266"/>
      <c r="AB266"/>
      <c r="AC266"/>
      <c r="AD266"/>
      <c r="AE266"/>
      <c r="AF266"/>
      <c r="AG266"/>
      <c r="AH266"/>
      <c r="AI266"/>
      <c r="AJ266"/>
    </row>
    <row r="267" spans="1:36" x14ac:dyDescent="0.2">
      <c r="A267"/>
      <c r="B267"/>
      <c r="C267"/>
      <c r="D267"/>
      <c r="E267"/>
      <c r="F267"/>
      <c r="G267"/>
      <c r="M267"/>
      <c r="N267"/>
      <c r="O267"/>
      <c r="P267"/>
      <c r="Q267"/>
      <c r="R267"/>
      <c r="S267"/>
      <c r="T267"/>
      <c r="U267"/>
      <c r="V267"/>
      <c r="W267"/>
      <c r="X267"/>
      <c r="Y267"/>
      <c r="Z267"/>
      <c r="AA267"/>
      <c r="AB267"/>
      <c r="AC267"/>
      <c r="AD267"/>
      <c r="AE267"/>
      <c r="AF267"/>
      <c r="AG267"/>
      <c r="AH267"/>
      <c r="AI267"/>
      <c r="AJ267"/>
    </row>
    <row r="268" spans="1:36" x14ac:dyDescent="0.2">
      <c r="A268"/>
      <c r="B268"/>
      <c r="C268"/>
      <c r="D268"/>
      <c r="E268"/>
      <c r="F268"/>
      <c r="G268"/>
      <c r="M268"/>
      <c r="N268"/>
      <c r="O268"/>
      <c r="P268"/>
      <c r="Q268"/>
      <c r="R268"/>
      <c r="S268"/>
      <c r="T268"/>
      <c r="U268"/>
      <c r="V268"/>
      <c r="W268"/>
      <c r="X268"/>
      <c r="Y268"/>
      <c r="Z268"/>
      <c r="AA268"/>
      <c r="AB268"/>
      <c r="AC268"/>
      <c r="AD268"/>
      <c r="AE268"/>
      <c r="AF268"/>
      <c r="AG268"/>
      <c r="AH268"/>
      <c r="AI268"/>
      <c r="AJ268"/>
    </row>
    <row r="269" spans="1:36" x14ac:dyDescent="0.2">
      <c r="A269"/>
      <c r="B269"/>
      <c r="C269"/>
      <c r="D269"/>
      <c r="E269"/>
      <c r="F269"/>
      <c r="G269"/>
      <c r="M269"/>
      <c r="N269"/>
      <c r="O269"/>
      <c r="P269"/>
      <c r="Q269"/>
      <c r="R269"/>
      <c r="S269"/>
      <c r="T269"/>
      <c r="U269"/>
      <c r="V269"/>
      <c r="W269"/>
      <c r="X269"/>
      <c r="Y269"/>
      <c r="Z269"/>
      <c r="AA269"/>
      <c r="AB269"/>
      <c r="AC269"/>
      <c r="AD269"/>
      <c r="AE269"/>
      <c r="AF269"/>
      <c r="AG269"/>
      <c r="AH269"/>
      <c r="AI269"/>
      <c r="AJ269"/>
    </row>
    <row r="270" spans="1:36" x14ac:dyDescent="0.2">
      <c r="A270"/>
      <c r="B270"/>
      <c r="C270"/>
      <c r="D270"/>
      <c r="E270"/>
      <c r="F270"/>
      <c r="G270"/>
      <c r="M270"/>
      <c r="N270"/>
      <c r="O270"/>
      <c r="P270"/>
      <c r="Q270"/>
      <c r="R270"/>
      <c r="S270"/>
      <c r="T270"/>
      <c r="U270"/>
      <c r="V270"/>
      <c r="W270"/>
      <c r="X270"/>
      <c r="Y270"/>
      <c r="Z270"/>
      <c r="AA270"/>
      <c r="AB270"/>
      <c r="AC270"/>
      <c r="AD270"/>
      <c r="AE270"/>
      <c r="AF270"/>
      <c r="AG270"/>
      <c r="AH270"/>
      <c r="AI270"/>
      <c r="AJ270"/>
    </row>
    <row r="271" spans="1:36" x14ac:dyDescent="0.2">
      <c r="A271"/>
      <c r="B271"/>
      <c r="C271"/>
      <c r="D271"/>
      <c r="E271"/>
      <c r="F271"/>
      <c r="G271"/>
      <c r="M271"/>
      <c r="N271"/>
      <c r="O271"/>
      <c r="P271"/>
      <c r="Q271"/>
      <c r="R271"/>
      <c r="S271"/>
      <c r="T271"/>
      <c r="U271"/>
      <c r="V271"/>
      <c r="W271"/>
      <c r="X271"/>
      <c r="Y271"/>
      <c r="Z271"/>
      <c r="AA271"/>
      <c r="AB271"/>
      <c r="AC271"/>
      <c r="AD271"/>
      <c r="AE271"/>
      <c r="AF271"/>
      <c r="AG271"/>
      <c r="AH271"/>
      <c r="AI271"/>
      <c r="AJ271"/>
    </row>
    <row r="272" spans="1:36" x14ac:dyDescent="0.2">
      <c r="A272"/>
      <c r="B272"/>
      <c r="C272"/>
      <c r="D272"/>
      <c r="E272"/>
      <c r="F272"/>
      <c r="G272"/>
      <c r="M272"/>
      <c r="N272"/>
      <c r="O272"/>
      <c r="P272"/>
      <c r="Q272"/>
      <c r="R272"/>
      <c r="S272"/>
      <c r="T272"/>
      <c r="U272"/>
      <c r="V272"/>
      <c r="W272"/>
      <c r="X272"/>
      <c r="Y272"/>
      <c r="Z272"/>
      <c r="AA272"/>
      <c r="AB272"/>
      <c r="AC272"/>
      <c r="AD272"/>
      <c r="AE272"/>
      <c r="AF272"/>
      <c r="AG272"/>
      <c r="AH272"/>
      <c r="AI272"/>
      <c r="AJ272"/>
    </row>
    <row r="273" spans="1:36" x14ac:dyDescent="0.2">
      <c r="A273"/>
      <c r="B273"/>
      <c r="C273"/>
      <c r="D273"/>
      <c r="E273"/>
      <c r="F273"/>
      <c r="G273"/>
      <c r="M273"/>
      <c r="N273"/>
      <c r="O273"/>
      <c r="P273"/>
      <c r="Q273"/>
      <c r="R273"/>
      <c r="S273"/>
      <c r="T273"/>
      <c r="U273"/>
      <c r="V273"/>
      <c r="W273"/>
      <c r="X273"/>
      <c r="Y273"/>
      <c r="Z273"/>
      <c r="AA273"/>
      <c r="AB273"/>
      <c r="AC273"/>
      <c r="AD273"/>
      <c r="AE273"/>
      <c r="AF273"/>
      <c r="AG273"/>
      <c r="AH273"/>
      <c r="AI273"/>
      <c r="AJ273"/>
    </row>
    <row r="274" spans="1:36" x14ac:dyDescent="0.2">
      <c r="A274"/>
      <c r="B274"/>
      <c r="C274"/>
      <c r="D274"/>
      <c r="E274"/>
      <c r="F274"/>
      <c r="G274"/>
      <c r="M274"/>
      <c r="N274"/>
      <c r="O274"/>
      <c r="P274"/>
      <c r="Q274"/>
      <c r="R274"/>
      <c r="S274"/>
      <c r="T274"/>
      <c r="U274"/>
      <c r="V274"/>
      <c r="W274"/>
      <c r="X274"/>
      <c r="Y274"/>
      <c r="Z274"/>
      <c r="AA274"/>
      <c r="AB274"/>
      <c r="AC274"/>
      <c r="AD274"/>
      <c r="AE274"/>
      <c r="AF274"/>
      <c r="AG274"/>
      <c r="AH274"/>
      <c r="AI274"/>
      <c r="AJ274"/>
    </row>
    <row r="275" spans="1:36" x14ac:dyDescent="0.2">
      <c r="A275"/>
      <c r="B275"/>
      <c r="C275"/>
      <c r="D275"/>
      <c r="E275"/>
      <c r="F275"/>
      <c r="G275"/>
      <c r="M275"/>
      <c r="N275"/>
      <c r="O275"/>
      <c r="P275"/>
      <c r="Q275"/>
      <c r="R275"/>
      <c r="S275"/>
      <c r="T275"/>
      <c r="U275"/>
      <c r="V275"/>
      <c r="W275"/>
      <c r="X275"/>
      <c r="Y275"/>
      <c r="Z275"/>
      <c r="AA275"/>
      <c r="AB275"/>
      <c r="AC275"/>
      <c r="AD275"/>
      <c r="AE275"/>
      <c r="AF275"/>
      <c r="AG275"/>
      <c r="AH275"/>
      <c r="AI275"/>
      <c r="AJ275"/>
    </row>
    <row r="276" spans="1:36" x14ac:dyDescent="0.2">
      <c r="A276"/>
      <c r="B276"/>
      <c r="C276"/>
      <c r="D276"/>
      <c r="E276"/>
      <c r="F276"/>
      <c r="G276"/>
      <c r="M276"/>
      <c r="N276"/>
      <c r="O276"/>
      <c r="P276"/>
      <c r="Q276"/>
      <c r="R276"/>
      <c r="S276"/>
      <c r="T276"/>
      <c r="U276"/>
      <c r="V276"/>
      <c r="W276"/>
      <c r="X276"/>
      <c r="Y276"/>
      <c r="Z276"/>
      <c r="AA276"/>
      <c r="AB276"/>
      <c r="AC276"/>
      <c r="AD276"/>
      <c r="AE276"/>
      <c r="AF276"/>
      <c r="AG276"/>
      <c r="AH276"/>
      <c r="AI276"/>
      <c r="AJ276"/>
    </row>
    <row r="277" spans="1:36" x14ac:dyDescent="0.2">
      <c r="A277"/>
      <c r="B277"/>
      <c r="C277"/>
      <c r="D277"/>
      <c r="E277"/>
      <c r="F277"/>
      <c r="G277"/>
      <c r="M277"/>
      <c r="N277"/>
      <c r="O277"/>
      <c r="P277"/>
      <c r="Q277"/>
      <c r="R277"/>
      <c r="S277"/>
      <c r="T277"/>
      <c r="U277"/>
      <c r="V277"/>
      <c r="W277"/>
      <c r="X277"/>
      <c r="Y277"/>
      <c r="Z277"/>
      <c r="AA277"/>
      <c r="AB277"/>
      <c r="AC277"/>
      <c r="AD277"/>
      <c r="AE277"/>
      <c r="AF277"/>
      <c r="AG277"/>
      <c r="AH277"/>
      <c r="AI277"/>
      <c r="AJ277"/>
    </row>
    <row r="278" spans="1:36" x14ac:dyDescent="0.2">
      <c r="A278"/>
      <c r="B278"/>
      <c r="C278"/>
      <c r="D278"/>
      <c r="E278"/>
      <c r="F278"/>
      <c r="G278"/>
      <c r="M278"/>
      <c r="N278"/>
      <c r="O278"/>
      <c r="P278"/>
      <c r="Q278"/>
      <c r="R278"/>
      <c r="S278"/>
      <c r="T278"/>
      <c r="U278"/>
      <c r="V278"/>
      <c r="W278"/>
      <c r="X278"/>
      <c r="Y278"/>
      <c r="Z278"/>
      <c r="AA278"/>
      <c r="AB278"/>
      <c r="AC278"/>
      <c r="AD278"/>
      <c r="AE278"/>
      <c r="AF278"/>
      <c r="AG278"/>
      <c r="AH278"/>
      <c r="AI278"/>
      <c r="AJ278"/>
    </row>
    <row r="279" spans="1:36" x14ac:dyDescent="0.2">
      <c r="A279"/>
      <c r="B279"/>
      <c r="C279"/>
      <c r="D279"/>
      <c r="E279"/>
      <c r="F279"/>
      <c r="G279"/>
      <c r="M279"/>
      <c r="N279"/>
      <c r="O279"/>
      <c r="P279"/>
      <c r="Q279"/>
      <c r="R279"/>
      <c r="S279"/>
      <c r="T279"/>
      <c r="U279"/>
      <c r="V279"/>
      <c r="W279"/>
      <c r="X279"/>
      <c r="Y279"/>
      <c r="Z279"/>
      <c r="AA279"/>
      <c r="AB279"/>
      <c r="AC279"/>
      <c r="AD279"/>
      <c r="AE279"/>
      <c r="AF279"/>
      <c r="AG279"/>
      <c r="AH279"/>
      <c r="AI279"/>
      <c r="AJ279"/>
    </row>
    <row r="280" spans="1:36" x14ac:dyDescent="0.2">
      <c r="A280"/>
      <c r="B280"/>
      <c r="C280"/>
      <c r="D280"/>
      <c r="E280"/>
      <c r="F280"/>
      <c r="G280"/>
      <c r="M280"/>
      <c r="N280"/>
      <c r="O280"/>
      <c r="P280"/>
      <c r="Q280"/>
      <c r="R280"/>
      <c r="S280"/>
      <c r="T280"/>
      <c r="U280"/>
      <c r="V280"/>
      <c r="W280"/>
      <c r="X280"/>
      <c r="Y280"/>
      <c r="Z280"/>
      <c r="AA280"/>
      <c r="AB280"/>
      <c r="AC280"/>
      <c r="AD280"/>
      <c r="AE280"/>
      <c r="AF280"/>
      <c r="AG280"/>
      <c r="AH280"/>
      <c r="AI280"/>
      <c r="AJ280"/>
    </row>
    <row r="281" spans="1:36" x14ac:dyDescent="0.2">
      <c r="A281"/>
      <c r="B281"/>
      <c r="C281"/>
      <c r="D281"/>
      <c r="E281"/>
      <c r="F281"/>
      <c r="G281"/>
      <c r="M281"/>
      <c r="N281"/>
      <c r="O281"/>
      <c r="P281"/>
      <c r="Q281"/>
      <c r="R281"/>
      <c r="S281"/>
      <c r="T281"/>
      <c r="U281"/>
      <c r="V281"/>
      <c r="W281"/>
      <c r="X281"/>
      <c r="Y281"/>
      <c r="Z281"/>
      <c r="AA281"/>
      <c r="AB281"/>
      <c r="AC281"/>
      <c r="AD281"/>
      <c r="AE281"/>
      <c r="AF281"/>
      <c r="AG281"/>
      <c r="AH281"/>
      <c r="AI281"/>
      <c r="AJ281"/>
    </row>
    <row r="282" spans="1:36" x14ac:dyDescent="0.2">
      <c r="A282"/>
      <c r="B282"/>
      <c r="C282"/>
      <c r="D282"/>
      <c r="E282"/>
      <c r="F282"/>
      <c r="G282"/>
      <c r="M282"/>
      <c r="N282"/>
      <c r="O282"/>
      <c r="P282"/>
      <c r="Q282"/>
      <c r="R282"/>
      <c r="S282"/>
      <c r="T282"/>
      <c r="U282"/>
      <c r="V282"/>
      <c r="W282"/>
      <c r="X282"/>
      <c r="Y282"/>
      <c r="Z282"/>
      <c r="AA282"/>
      <c r="AB282"/>
      <c r="AC282"/>
      <c r="AD282"/>
      <c r="AE282"/>
      <c r="AF282"/>
      <c r="AG282"/>
      <c r="AH282"/>
      <c r="AI282"/>
      <c r="AJ282"/>
    </row>
    <row r="283" spans="1:36" x14ac:dyDescent="0.2">
      <c r="A283"/>
      <c r="B283"/>
      <c r="C283"/>
      <c r="D283"/>
      <c r="E283"/>
      <c r="F283"/>
      <c r="G283"/>
      <c r="M283"/>
      <c r="N283"/>
      <c r="O283"/>
      <c r="P283"/>
      <c r="Q283"/>
      <c r="R283"/>
      <c r="S283"/>
      <c r="T283"/>
      <c r="U283"/>
      <c r="V283"/>
      <c r="W283"/>
      <c r="X283"/>
      <c r="Y283"/>
      <c r="Z283"/>
      <c r="AA283"/>
      <c r="AB283"/>
      <c r="AC283"/>
      <c r="AD283"/>
      <c r="AE283"/>
      <c r="AF283"/>
      <c r="AG283"/>
      <c r="AH283"/>
      <c r="AI283"/>
      <c r="AJ283"/>
    </row>
    <row r="284" spans="1:36" x14ac:dyDescent="0.2">
      <c r="A284"/>
      <c r="B284"/>
      <c r="C284"/>
      <c r="D284"/>
      <c r="E284"/>
      <c r="F284"/>
      <c r="G284"/>
      <c r="M284"/>
      <c r="N284"/>
      <c r="O284"/>
      <c r="P284"/>
      <c r="Q284"/>
      <c r="R284"/>
      <c r="S284"/>
      <c r="T284"/>
      <c r="U284"/>
      <c r="V284"/>
      <c r="W284"/>
      <c r="X284"/>
      <c r="Y284"/>
      <c r="Z284"/>
      <c r="AA284"/>
      <c r="AB284"/>
      <c r="AC284"/>
      <c r="AD284"/>
      <c r="AE284"/>
      <c r="AF284"/>
      <c r="AG284"/>
      <c r="AH284"/>
      <c r="AI284"/>
      <c r="AJ284"/>
    </row>
    <row r="285" spans="1:36" x14ac:dyDescent="0.2">
      <c r="A285"/>
      <c r="B285"/>
      <c r="C285"/>
      <c r="D285"/>
      <c r="E285"/>
      <c r="F285"/>
      <c r="G285"/>
      <c r="M285"/>
      <c r="N285"/>
      <c r="O285"/>
      <c r="P285"/>
      <c r="Q285"/>
      <c r="R285"/>
      <c r="S285"/>
      <c r="T285"/>
      <c r="U285"/>
      <c r="V285"/>
      <c r="W285"/>
      <c r="X285"/>
      <c r="Y285"/>
      <c r="Z285"/>
      <c r="AA285"/>
      <c r="AB285"/>
      <c r="AC285"/>
      <c r="AD285"/>
      <c r="AE285"/>
      <c r="AF285"/>
      <c r="AG285"/>
      <c r="AH285"/>
      <c r="AI285"/>
      <c r="AJ285"/>
    </row>
    <row r="286" spans="1:36" x14ac:dyDescent="0.2">
      <c r="A286"/>
      <c r="B286"/>
      <c r="C286"/>
      <c r="D286"/>
      <c r="E286"/>
      <c r="F286"/>
      <c r="G286"/>
      <c r="M286"/>
      <c r="N286"/>
      <c r="O286"/>
      <c r="P286"/>
      <c r="Q286"/>
      <c r="R286"/>
      <c r="S286"/>
      <c r="T286"/>
      <c r="U286"/>
      <c r="V286"/>
      <c r="W286"/>
      <c r="X286"/>
      <c r="Y286"/>
      <c r="Z286"/>
      <c r="AA286"/>
      <c r="AB286"/>
      <c r="AC286"/>
      <c r="AD286"/>
      <c r="AE286"/>
      <c r="AF286"/>
      <c r="AG286"/>
      <c r="AH286"/>
      <c r="AI286"/>
      <c r="AJ286"/>
    </row>
    <row r="287" spans="1:36" x14ac:dyDescent="0.2">
      <c r="A287"/>
      <c r="B287"/>
      <c r="C287"/>
      <c r="D287"/>
      <c r="E287"/>
      <c r="F287"/>
      <c r="G287"/>
      <c r="M287"/>
      <c r="N287"/>
      <c r="O287"/>
      <c r="P287"/>
      <c r="Q287"/>
      <c r="R287"/>
      <c r="S287"/>
      <c r="T287"/>
      <c r="U287"/>
      <c r="V287"/>
      <c r="W287"/>
      <c r="X287"/>
      <c r="Y287"/>
      <c r="Z287"/>
      <c r="AA287"/>
      <c r="AB287"/>
      <c r="AC287"/>
      <c r="AD287"/>
      <c r="AE287"/>
      <c r="AF287"/>
      <c r="AG287"/>
      <c r="AH287"/>
      <c r="AI287"/>
      <c r="AJ287"/>
    </row>
    <row r="288" spans="1:36" x14ac:dyDescent="0.2">
      <c r="A288"/>
      <c r="B288"/>
      <c r="C288"/>
      <c r="D288"/>
      <c r="E288"/>
      <c r="F288"/>
      <c r="G288"/>
      <c r="M288"/>
      <c r="N288"/>
      <c r="O288"/>
      <c r="P288"/>
      <c r="Q288"/>
      <c r="R288"/>
      <c r="S288"/>
      <c r="T288"/>
      <c r="U288"/>
      <c r="V288"/>
      <c r="W288"/>
      <c r="X288"/>
      <c r="Y288"/>
      <c r="Z288"/>
      <c r="AA288"/>
      <c r="AB288"/>
      <c r="AC288"/>
      <c r="AD288"/>
      <c r="AE288"/>
      <c r="AF288"/>
      <c r="AG288"/>
      <c r="AH288"/>
      <c r="AI288"/>
      <c r="AJ288"/>
    </row>
    <row r="289" spans="1:36" x14ac:dyDescent="0.2">
      <c r="A289"/>
      <c r="B289"/>
      <c r="C289"/>
      <c r="D289"/>
      <c r="E289"/>
      <c r="F289"/>
      <c r="G289"/>
      <c r="M289"/>
      <c r="N289"/>
      <c r="O289"/>
      <c r="P289"/>
      <c r="Q289"/>
      <c r="R289"/>
      <c r="S289"/>
      <c r="T289"/>
      <c r="U289"/>
      <c r="V289"/>
      <c r="W289"/>
      <c r="X289"/>
      <c r="Y289"/>
      <c r="Z289"/>
      <c r="AA289"/>
      <c r="AB289"/>
      <c r="AC289"/>
      <c r="AD289"/>
      <c r="AE289"/>
      <c r="AF289"/>
      <c r="AG289"/>
      <c r="AH289"/>
      <c r="AI289"/>
      <c r="AJ289"/>
    </row>
    <row r="290" spans="1:36" x14ac:dyDescent="0.2">
      <c r="A290"/>
      <c r="B290"/>
      <c r="C290"/>
      <c r="D290"/>
      <c r="E290"/>
      <c r="F290"/>
      <c r="G290"/>
      <c r="M290"/>
      <c r="N290"/>
      <c r="O290"/>
      <c r="P290"/>
      <c r="Q290"/>
      <c r="R290"/>
      <c r="S290"/>
      <c r="T290"/>
      <c r="U290"/>
      <c r="V290"/>
      <c r="W290"/>
      <c r="X290"/>
      <c r="Y290"/>
      <c r="Z290"/>
      <c r="AA290"/>
      <c r="AB290"/>
      <c r="AC290"/>
      <c r="AD290"/>
      <c r="AE290"/>
      <c r="AF290"/>
      <c r="AG290"/>
      <c r="AH290"/>
      <c r="AI290"/>
      <c r="AJ290"/>
    </row>
    <row r="291" spans="1:36" x14ac:dyDescent="0.2">
      <c r="A291"/>
      <c r="B291"/>
      <c r="C291"/>
      <c r="D291"/>
      <c r="E291"/>
      <c r="F291"/>
      <c r="G291"/>
      <c r="M291"/>
      <c r="N291"/>
      <c r="O291"/>
      <c r="P291"/>
      <c r="Q291"/>
      <c r="R291"/>
      <c r="S291"/>
      <c r="T291"/>
      <c r="U291"/>
      <c r="V291"/>
      <c r="W291"/>
      <c r="X291"/>
      <c r="Y291"/>
      <c r="Z291"/>
      <c r="AA291"/>
      <c r="AB291"/>
      <c r="AC291"/>
      <c r="AD291"/>
      <c r="AE291"/>
      <c r="AF291"/>
      <c r="AG291"/>
      <c r="AH291"/>
      <c r="AI291"/>
      <c r="AJ291"/>
    </row>
    <row r="292" spans="1:36" x14ac:dyDescent="0.2">
      <c r="A292"/>
      <c r="B292"/>
      <c r="C292"/>
      <c r="D292"/>
      <c r="E292"/>
      <c r="F292"/>
      <c r="G292"/>
      <c r="M292"/>
      <c r="N292"/>
      <c r="O292"/>
      <c r="P292"/>
      <c r="Q292"/>
      <c r="R292"/>
      <c r="S292"/>
      <c r="T292"/>
      <c r="U292"/>
      <c r="V292"/>
      <c r="W292"/>
      <c r="X292"/>
      <c r="Y292"/>
      <c r="Z292"/>
      <c r="AA292"/>
      <c r="AB292"/>
      <c r="AC292"/>
      <c r="AD292"/>
      <c r="AE292"/>
      <c r="AF292"/>
      <c r="AG292"/>
      <c r="AH292"/>
      <c r="AI292"/>
      <c r="AJ292"/>
    </row>
    <row r="293" spans="1:36" x14ac:dyDescent="0.2">
      <c r="A293"/>
      <c r="B293"/>
      <c r="C293"/>
      <c r="D293"/>
      <c r="E293"/>
      <c r="F293"/>
      <c r="G293"/>
      <c r="M293"/>
      <c r="N293"/>
      <c r="O293"/>
      <c r="P293"/>
      <c r="Q293"/>
      <c r="R293"/>
      <c r="S293"/>
      <c r="T293"/>
      <c r="U293"/>
      <c r="V293"/>
      <c r="W293"/>
      <c r="X293"/>
      <c r="Y293"/>
      <c r="Z293"/>
      <c r="AA293"/>
      <c r="AB293"/>
      <c r="AC293"/>
      <c r="AD293"/>
      <c r="AE293"/>
      <c r="AF293"/>
      <c r="AG293"/>
      <c r="AH293"/>
      <c r="AI293"/>
      <c r="AJ293"/>
    </row>
    <row r="294" spans="1:36" x14ac:dyDescent="0.2">
      <c r="A294"/>
      <c r="B294"/>
      <c r="C294"/>
      <c r="D294"/>
      <c r="E294"/>
      <c r="F294"/>
      <c r="G294"/>
      <c r="M294"/>
      <c r="N294"/>
      <c r="O294"/>
      <c r="P294"/>
      <c r="Q294"/>
      <c r="R294"/>
      <c r="S294"/>
      <c r="T294"/>
      <c r="U294"/>
      <c r="V294"/>
      <c r="W294"/>
      <c r="X294"/>
      <c r="Y294"/>
      <c r="Z294"/>
      <c r="AA294"/>
      <c r="AB294"/>
      <c r="AC294"/>
      <c r="AD294"/>
      <c r="AE294"/>
      <c r="AF294"/>
      <c r="AG294"/>
      <c r="AH294"/>
      <c r="AI294"/>
      <c r="AJ294"/>
    </row>
    <row r="295" spans="1:36" x14ac:dyDescent="0.2">
      <c r="A295"/>
      <c r="B295"/>
      <c r="C295"/>
      <c r="D295"/>
      <c r="E295"/>
      <c r="F295"/>
      <c r="G295"/>
      <c r="M295"/>
      <c r="N295"/>
      <c r="O295"/>
      <c r="P295"/>
      <c r="Q295"/>
      <c r="R295"/>
      <c r="S295"/>
      <c r="T295"/>
      <c r="U295"/>
      <c r="V295"/>
      <c r="W295"/>
      <c r="X295"/>
      <c r="Y295"/>
      <c r="Z295"/>
      <c r="AA295"/>
      <c r="AB295"/>
      <c r="AC295"/>
      <c r="AD295"/>
      <c r="AE295"/>
      <c r="AF295"/>
      <c r="AG295"/>
      <c r="AH295"/>
      <c r="AI295"/>
      <c r="AJ295"/>
    </row>
    <row r="296" spans="1:36" x14ac:dyDescent="0.2">
      <c r="A296"/>
      <c r="B296"/>
      <c r="C296"/>
      <c r="D296"/>
      <c r="E296"/>
      <c r="F296"/>
      <c r="G296"/>
      <c r="M296"/>
      <c r="N296"/>
      <c r="O296"/>
      <c r="P296"/>
      <c r="Q296"/>
      <c r="R296"/>
      <c r="S296"/>
      <c r="T296"/>
      <c r="U296"/>
      <c r="V296"/>
      <c r="W296"/>
      <c r="X296"/>
      <c r="Y296"/>
      <c r="Z296"/>
      <c r="AA296"/>
      <c r="AB296"/>
      <c r="AC296"/>
      <c r="AD296"/>
      <c r="AE296"/>
      <c r="AF296"/>
      <c r="AG296"/>
      <c r="AH296"/>
      <c r="AI296"/>
      <c r="AJ296"/>
    </row>
    <row r="297" spans="1:36" x14ac:dyDescent="0.2">
      <c r="A297"/>
      <c r="B297"/>
      <c r="C297"/>
      <c r="D297"/>
      <c r="E297"/>
      <c r="F297"/>
      <c r="G297"/>
      <c r="M297"/>
      <c r="N297"/>
      <c r="O297"/>
      <c r="P297"/>
      <c r="Q297"/>
      <c r="R297"/>
      <c r="S297"/>
      <c r="T297"/>
      <c r="U297"/>
      <c r="V297"/>
      <c r="W297"/>
      <c r="X297"/>
      <c r="Y297"/>
      <c r="Z297"/>
      <c r="AA297"/>
      <c r="AB297"/>
      <c r="AC297"/>
      <c r="AD297"/>
      <c r="AE297"/>
      <c r="AF297"/>
      <c r="AG297"/>
      <c r="AH297"/>
      <c r="AI297"/>
      <c r="AJ297"/>
    </row>
    <row r="298" spans="1:36" x14ac:dyDescent="0.2">
      <c r="A298"/>
      <c r="B298"/>
      <c r="C298"/>
      <c r="D298"/>
      <c r="E298"/>
      <c r="F298"/>
      <c r="G298"/>
      <c r="M298"/>
      <c r="N298"/>
      <c r="O298"/>
      <c r="P298"/>
      <c r="Q298"/>
      <c r="R298"/>
      <c r="S298"/>
      <c r="T298"/>
      <c r="U298"/>
      <c r="V298"/>
      <c r="W298"/>
      <c r="X298"/>
      <c r="Y298"/>
      <c r="Z298"/>
      <c r="AA298"/>
      <c r="AB298"/>
      <c r="AC298"/>
      <c r="AD298"/>
      <c r="AE298"/>
      <c r="AF298"/>
      <c r="AG298"/>
      <c r="AH298"/>
      <c r="AI298"/>
      <c r="AJ298"/>
    </row>
    <row r="299" spans="1:36" x14ac:dyDescent="0.2">
      <c r="A299"/>
      <c r="B299"/>
      <c r="C299"/>
      <c r="D299"/>
      <c r="E299"/>
      <c r="F299"/>
      <c r="G299"/>
      <c r="M299"/>
      <c r="N299"/>
      <c r="O299"/>
      <c r="P299"/>
      <c r="Q299"/>
      <c r="R299"/>
      <c r="S299"/>
      <c r="T299"/>
      <c r="U299"/>
      <c r="V299"/>
      <c r="W299"/>
      <c r="X299"/>
      <c r="Y299"/>
      <c r="Z299"/>
      <c r="AA299"/>
      <c r="AB299"/>
      <c r="AC299"/>
      <c r="AD299"/>
      <c r="AE299"/>
      <c r="AF299"/>
      <c r="AG299"/>
      <c r="AH299"/>
      <c r="AI299"/>
      <c r="AJ299"/>
    </row>
    <row r="300" spans="1:36" x14ac:dyDescent="0.2">
      <c r="A300"/>
      <c r="B300"/>
      <c r="C300"/>
      <c r="D300"/>
      <c r="E300"/>
      <c r="F300"/>
      <c r="G300"/>
      <c r="M300"/>
      <c r="N300"/>
      <c r="O300"/>
      <c r="P300"/>
      <c r="Q300"/>
      <c r="R300"/>
      <c r="S300"/>
      <c r="T300"/>
      <c r="U300"/>
      <c r="V300"/>
      <c r="W300"/>
      <c r="X300"/>
      <c r="Y300"/>
      <c r="Z300"/>
      <c r="AA300"/>
      <c r="AB300"/>
      <c r="AC300"/>
      <c r="AD300"/>
      <c r="AE300"/>
      <c r="AF300"/>
      <c r="AG300"/>
      <c r="AH300"/>
      <c r="AI300"/>
      <c r="AJ300"/>
    </row>
    <row r="301" spans="1:36" x14ac:dyDescent="0.2">
      <c r="A301"/>
      <c r="B301"/>
      <c r="C301"/>
      <c r="D301"/>
      <c r="E301"/>
      <c r="F301"/>
      <c r="G301"/>
      <c r="M301"/>
      <c r="N301"/>
      <c r="O301"/>
      <c r="P301"/>
      <c r="Q301"/>
      <c r="R301"/>
      <c r="S301"/>
      <c r="T301"/>
      <c r="U301"/>
      <c r="V301"/>
      <c r="W301"/>
      <c r="X301"/>
      <c r="Y301"/>
      <c r="Z301"/>
      <c r="AA301"/>
      <c r="AB301"/>
      <c r="AC301"/>
      <c r="AD301"/>
      <c r="AE301"/>
      <c r="AF301"/>
      <c r="AG301"/>
      <c r="AH301"/>
      <c r="AI301"/>
      <c r="AJ301"/>
    </row>
    <row r="302" spans="1:36" x14ac:dyDescent="0.2">
      <c r="A302"/>
      <c r="B302"/>
      <c r="C302"/>
      <c r="D302"/>
      <c r="E302"/>
      <c r="F302"/>
      <c r="G302"/>
      <c r="M302"/>
      <c r="N302"/>
      <c r="O302"/>
      <c r="P302"/>
      <c r="Q302"/>
      <c r="R302"/>
      <c r="S302"/>
      <c r="T302"/>
      <c r="U302"/>
      <c r="V302"/>
      <c r="W302"/>
      <c r="X302"/>
      <c r="Y302"/>
      <c r="Z302"/>
      <c r="AA302"/>
      <c r="AB302"/>
      <c r="AC302"/>
      <c r="AD302"/>
      <c r="AE302"/>
      <c r="AF302"/>
      <c r="AG302"/>
      <c r="AH302"/>
      <c r="AI302"/>
      <c r="AJ302"/>
    </row>
    <row r="303" spans="1:36" x14ac:dyDescent="0.2">
      <c r="A303"/>
      <c r="B303"/>
      <c r="C303"/>
      <c r="D303"/>
      <c r="E303"/>
      <c r="F303"/>
      <c r="G303"/>
      <c r="M303"/>
      <c r="N303"/>
      <c r="O303"/>
      <c r="P303"/>
      <c r="Q303"/>
      <c r="R303"/>
      <c r="S303"/>
      <c r="T303"/>
      <c r="U303"/>
      <c r="V303"/>
      <c r="W303"/>
      <c r="X303"/>
      <c r="Y303"/>
      <c r="Z303"/>
      <c r="AA303"/>
      <c r="AB303"/>
      <c r="AC303"/>
      <c r="AD303"/>
      <c r="AE303"/>
      <c r="AF303"/>
      <c r="AG303"/>
      <c r="AH303"/>
      <c r="AI303"/>
      <c r="AJ303"/>
    </row>
    <row r="304" spans="1:36" x14ac:dyDescent="0.2">
      <c r="A304"/>
      <c r="B304"/>
      <c r="C304"/>
      <c r="D304"/>
      <c r="E304"/>
      <c r="F304"/>
      <c r="G304"/>
      <c r="M304"/>
      <c r="N304"/>
      <c r="O304"/>
      <c r="P304"/>
      <c r="Q304"/>
      <c r="R304"/>
      <c r="S304"/>
      <c r="T304"/>
      <c r="U304"/>
      <c r="V304"/>
      <c r="W304"/>
      <c r="X304"/>
      <c r="Y304"/>
      <c r="Z304"/>
      <c r="AA304"/>
      <c r="AB304"/>
      <c r="AC304"/>
      <c r="AD304"/>
      <c r="AE304"/>
      <c r="AF304"/>
      <c r="AG304"/>
      <c r="AH304"/>
      <c r="AI304"/>
      <c r="AJ304"/>
    </row>
    <row r="305" spans="1:36" x14ac:dyDescent="0.2">
      <c r="A305"/>
      <c r="B305"/>
      <c r="C305"/>
      <c r="D305"/>
      <c r="E305"/>
      <c r="F305"/>
      <c r="G305"/>
      <c r="M305"/>
      <c r="N305"/>
      <c r="O305"/>
      <c r="P305"/>
      <c r="Q305"/>
      <c r="R305"/>
      <c r="S305"/>
      <c r="T305"/>
      <c r="U305"/>
      <c r="V305"/>
      <c r="W305"/>
      <c r="X305"/>
      <c r="Y305"/>
      <c r="Z305"/>
      <c r="AA305"/>
      <c r="AB305"/>
      <c r="AC305"/>
      <c r="AD305"/>
      <c r="AE305"/>
      <c r="AF305"/>
      <c r="AG305"/>
      <c r="AH305"/>
      <c r="AI305"/>
      <c r="AJ305"/>
    </row>
    <row r="306" spans="1:36" x14ac:dyDescent="0.2">
      <c r="A306"/>
      <c r="B306"/>
      <c r="C306"/>
      <c r="D306"/>
      <c r="E306"/>
      <c r="F306"/>
      <c r="G306"/>
      <c r="M306"/>
      <c r="N306"/>
      <c r="O306"/>
      <c r="P306"/>
      <c r="Q306"/>
      <c r="R306"/>
      <c r="S306"/>
      <c r="T306"/>
      <c r="U306"/>
      <c r="V306"/>
      <c r="W306"/>
      <c r="X306"/>
      <c r="Y306"/>
      <c r="Z306"/>
      <c r="AA306"/>
      <c r="AB306"/>
      <c r="AC306"/>
      <c r="AD306"/>
      <c r="AE306"/>
      <c r="AF306"/>
      <c r="AG306"/>
      <c r="AH306"/>
      <c r="AI306"/>
      <c r="AJ306"/>
    </row>
    <row r="307" spans="1:36" x14ac:dyDescent="0.2">
      <c r="A307"/>
      <c r="B307"/>
      <c r="C307"/>
      <c r="D307"/>
      <c r="E307"/>
      <c r="F307"/>
      <c r="G307"/>
      <c r="M307"/>
      <c r="N307"/>
      <c r="O307"/>
      <c r="P307"/>
      <c r="Q307"/>
      <c r="R307"/>
      <c r="S307"/>
      <c r="T307"/>
      <c r="U307"/>
      <c r="V307"/>
      <c r="W307"/>
      <c r="X307"/>
      <c r="Y307"/>
      <c r="Z307"/>
      <c r="AA307"/>
      <c r="AB307"/>
      <c r="AC307"/>
      <c r="AD307"/>
      <c r="AE307"/>
      <c r="AF307"/>
      <c r="AG307"/>
      <c r="AH307"/>
      <c r="AI307"/>
      <c r="AJ307"/>
    </row>
    <row r="308" spans="1:36" x14ac:dyDescent="0.2">
      <c r="A308"/>
      <c r="B308"/>
      <c r="C308"/>
      <c r="D308"/>
      <c r="E308"/>
      <c r="F308"/>
      <c r="G308"/>
      <c r="M308"/>
      <c r="N308"/>
      <c r="O308"/>
      <c r="P308"/>
      <c r="Q308"/>
      <c r="R308"/>
      <c r="S308"/>
      <c r="T308"/>
      <c r="U308"/>
      <c r="V308"/>
      <c r="W308"/>
      <c r="X308"/>
      <c r="Y308"/>
      <c r="Z308"/>
      <c r="AA308"/>
      <c r="AB308"/>
      <c r="AC308"/>
      <c r="AD308"/>
      <c r="AE308"/>
      <c r="AF308"/>
      <c r="AG308"/>
      <c r="AH308"/>
      <c r="AI308"/>
      <c r="AJ308"/>
    </row>
    <row r="309" spans="1:36" x14ac:dyDescent="0.2">
      <c r="A309"/>
      <c r="B309"/>
      <c r="C309"/>
      <c r="D309"/>
      <c r="E309"/>
      <c r="F309"/>
      <c r="G309"/>
      <c r="M309"/>
      <c r="N309"/>
      <c r="O309"/>
      <c r="P309"/>
      <c r="Q309"/>
      <c r="R309"/>
      <c r="S309"/>
      <c r="T309"/>
      <c r="U309"/>
      <c r="V309"/>
      <c r="W309"/>
      <c r="X309"/>
      <c r="Y309"/>
      <c r="Z309"/>
      <c r="AA309"/>
      <c r="AB309"/>
      <c r="AC309"/>
      <c r="AD309"/>
      <c r="AE309"/>
      <c r="AF309"/>
      <c r="AG309"/>
      <c r="AH309"/>
      <c r="AI309"/>
      <c r="AJ309"/>
    </row>
    <row r="310" spans="1:36" x14ac:dyDescent="0.2">
      <c r="A310"/>
      <c r="B310"/>
      <c r="C310"/>
      <c r="D310"/>
      <c r="E310"/>
      <c r="F310"/>
      <c r="G310"/>
      <c r="M310"/>
      <c r="N310"/>
      <c r="O310"/>
      <c r="P310"/>
      <c r="Q310"/>
      <c r="R310"/>
      <c r="S310"/>
      <c r="T310"/>
      <c r="U310"/>
      <c r="V310"/>
      <c r="W310"/>
      <c r="X310"/>
      <c r="Y310"/>
      <c r="Z310"/>
      <c r="AA310"/>
      <c r="AB310"/>
      <c r="AC310"/>
      <c r="AD310"/>
      <c r="AE310"/>
      <c r="AF310"/>
      <c r="AG310"/>
      <c r="AH310"/>
      <c r="AI310"/>
      <c r="AJ310"/>
    </row>
    <row r="311" spans="1:36" x14ac:dyDescent="0.2">
      <c r="A311"/>
      <c r="B311"/>
      <c r="C311"/>
      <c r="D311"/>
      <c r="E311"/>
      <c r="F311"/>
      <c r="G311"/>
      <c r="M311"/>
      <c r="N311"/>
      <c r="O311"/>
      <c r="P311"/>
      <c r="Q311"/>
      <c r="R311"/>
      <c r="S311"/>
      <c r="T311"/>
      <c r="U311"/>
      <c r="V311"/>
      <c r="W311"/>
      <c r="X311"/>
      <c r="Y311"/>
      <c r="Z311"/>
      <c r="AA311"/>
      <c r="AB311"/>
      <c r="AC311"/>
      <c r="AD311"/>
      <c r="AE311"/>
      <c r="AF311"/>
      <c r="AG311"/>
      <c r="AH311"/>
      <c r="AI311"/>
      <c r="AJ311"/>
    </row>
    <row r="312" spans="1:36" x14ac:dyDescent="0.2">
      <c r="A312"/>
      <c r="B312"/>
      <c r="C312"/>
      <c r="D312"/>
      <c r="E312"/>
      <c r="F312"/>
      <c r="G312"/>
      <c r="M312"/>
      <c r="N312"/>
      <c r="O312"/>
      <c r="P312"/>
      <c r="Q312"/>
      <c r="R312"/>
      <c r="S312"/>
      <c r="T312"/>
      <c r="U312"/>
      <c r="V312"/>
      <c r="W312"/>
      <c r="X312"/>
      <c r="Y312"/>
      <c r="Z312"/>
      <c r="AA312"/>
      <c r="AB312"/>
      <c r="AC312"/>
      <c r="AD312"/>
      <c r="AE312"/>
      <c r="AF312"/>
      <c r="AG312"/>
      <c r="AH312"/>
      <c r="AI312"/>
      <c r="AJ312"/>
    </row>
    <row r="313" spans="1:36" x14ac:dyDescent="0.2">
      <c r="A313"/>
      <c r="B313"/>
      <c r="C313"/>
      <c r="D313"/>
      <c r="E313"/>
      <c r="F313"/>
      <c r="G313"/>
      <c r="M313"/>
      <c r="N313"/>
      <c r="O313"/>
      <c r="P313"/>
      <c r="Q313"/>
      <c r="R313"/>
      <c r="S313"/>
      <c r="T313"/>
      <c r="U313"/>
      <c r="V313"/>
      <c r="W313"/>
      <c r="X313"/>
      <c r="Y313"/>
      <c r="Z313"/>
      <c r="AA313"/>
      <c r="AB313"/>
      <c r="AC313"/>
      <c r="AD313"/>
      <c r="AE313"/>
      <c r="AF313"/>
      <c r="AG313"/>
      <c r="AH313"/>
      <c r="AI313"/>
      <c r="AJ313"/>
    </row>
    <row r="314" spans="1:36" x14ac:dyDescent="0.2">
      <c r="A314"/>
      <c r="B314"/>
      <c r="C314"/>
      <c r="D314"/>
      <c r="E314"/>
      <c r="F314"/>
      <c r="G314"/>
      <c r="M314"/>
      <c r="N314"/>
      <c r="O314"/>
      <c r="P314"/>
      <c r="Q314"/>
      <c r="R314"/>
      <c r="S314"/>
      <c r="T314"/>
      <c r="U314"/>
      <c r="V314"/>
      <c r="W314"/>
      <c r="X314"/>
      <c r="Y314"/>
      <c r="Z314"/>
      <c r="AA314"/>
      <c r="AB314"/>
      <c r="AC314"/>
      <c r="AD314"/>
      <c r="AE314"/>
      <c r="AF314"/>
      <c r="AG314"/>
      <c r="AH314"/>
      <c r="AI314"/>
      <c r="AJ314"/>
    </row>
    <row r="315" spans="1:36" x14ac:dyDescent="0.2">
      <c r="A315"/>
      <c r="B315"/>
      <c r="C315"/>
      <c r="D315"/>
      <c r="E315"/>
      <c r="F315"/>
      <c r="G315"/>
      <c r="M315"/>
      <c r="N315"/>
      <c r="O315"/>
      <c r="P315"/>
      <c r="Q315"/>
      <c r="R315"/>
      <c r="S315"/>
      <c r="T315"/>
      <c r="U315"/>
      <c r="V315"/>
      <c r="W315"/>
      <c r="X315"/>
      <c r="Y315"/>
      <c r="Z315"/>
      <c r="AA315"/>
      <c r="AB315"/>
      <c r="AC315"/>
      <c r="AD315"/>
      <c r="AE315"/>
      <c r="AF315"/>
      <c r="AG315"/>
      <c r="AH315"/>
      <c r="AI315"/>
      <c r="AJ315"/>
    </row>
    <row r="316" spans="1:36" x14ac:dyDescent="0.2">
      <c r="A316"/>
      <c r="B316"/>
      <c r="C316"/>
      <c r="D316"/>
      <c r="E316"/>
      <c r="F316"/>
      <c r="G316"/>
      <c r="M316"/>
      <c r="N316"/>
      <c r="O316"/>
      <c r="P316"/>
      <c r="Q316"/>
      <c r="R316"/>
      <c r="S316"/>
      <c r="T316"/>
      <c r="U316"/>
      <c r="V316"/>
      <c r="W316"/>
      <c r="X316"/>
      <c r="Y316"/>
      <c r="Z316"/>
      <c r="AA316"/>
      <c r="AB316"/>
      <c r="AC316"/>
      <c r="AD316"/>
      <c r="AE316"/>
      <c r="AF316"/>
      <c r="AG316"/>
      <c r="AH316"/>
      <c r="AI316"/>
      <c r="AJ316"/>
    </row>
    <row r="317" spans="1:36" x14ac:dyDescent="0.2">
      <c r="A317"/>
      <c r="B317"/>
      <c r="C317"/>
      <c r="D317"/>
      <c r="E317"/>
      <c r="F317"/>
      <c r="G317"/>
      <c r="M317"/>
      <c r="N317"/>
      <c r="O317"/>
      <c r="P317"/>
      <c r="Q317"/>
      <c r="R317"/>
      <c r="S317"/>
      <c r="T317"/>
      <c r="U317"/>
      <c r="V317"/>
      <c r="W317"/>
      <c r="X317"/>
      <c r="Y317"/>
      <c r="Z317"/>
      <c r="AA317"/>
      <c r="AB317"/>
      <c r="AC317"/>
      <c r="AD317"/>
      <c r="AE317"/>
      <c r="AF317"/>
      <c r="AG317"/>
      <c r="AH317"/>
      <c r="AI317"/>
      <c r="AJ317"/>
    </row>
    <row r="318" spans="1:36" x14ac:dyDescent="0.2">
      <c r="A318"/>
      <c r="B318"/>
      <c r="C318"/>
      <c r="D318"/>
      <c r="E318"/>
      <c r="F318"/>
      <c r="G318"/>
      <c r="M318"/>
      <c r="N318"/>
      <c r="O318"/>
      <c r="P318"/>
      <c r="Q318"/>
      <c r="R318"/>
      <c r="S318"/>
      <c r="T318"/>
      <c r="U318"/>
      <c r="V318"/>
      <c r="W318"/>
      <c r="X318"/>
      <c r="Y318"/>
      <c r="Z318"/>
      <c r="AA318"/>
      <c r="AB318"/>
      <c r="AC318"/>
      <c r="AD318"/>
      <c r="AE318"/>
      <c r="AF318"/>
      <c r="AG318"/>
      <c r="AH318"/>
      <c r="AI318"/>
      <c r="AJ318"/>
    </row>
    <row r="319" spans="1:36" x14ac:dyDescent="0.2">
      <c r="A319"/>
      <c r="B319"/>
      <c r="C319"/>
      <c r="D319"/>
      <c r="E319"/>
      <c r="F319"/>
      <c r="G319"/>
      <c r="M319"/>
      <c r="N319"/>
      <c r="O319"/>
      <c r="P319"/>
      <c r="Q319"/>
      <c r="R319"/>
      <c r="S319"/>
      <c r="T319"/>
      <c r="U319"/>
      <c r="V319"/>
      <c r="W319"/>
      <c r="X319"/>
      <c r="Y319"/>
      <c r="Z319"/>
      <c r="AA319"/>
      <c r="AB319"/>
      <c r="AC319"/>
      <c r="AD319"/>
      <c r="AE319"/>
      <c r="AF319"/>
      <c r="AG319"/>
      <c r="AH319"/>
      <c r="AI319"/>
      <c r="AJ319"/>
    </row>
    <row r="320" spans="1:36" x14ac:dyDescent="0.2">
      <c r="A320"/>
      <c r="B320"/>
      <c r="C320"/>
      <c r="D320"/>
      <c r="E320"/>
      <c r="F320"/>
      <c r="G320"/>
      <c r="M320"/>
      <c r="N320"/>
      <c r="O320"/>
      <c r="P320"/>
      <c r="Q320"/>
      <c r="R320"/>
      <c r="S320"/>
      <c r="T320"/>
      <c r="U320"/>
      <c r="V320"/>
      <c r="W320"/>
      <c r="X320"/>
      <c r="Y320"/>
      <c r="Z320"/>
      <c r="AA320"/>
      <c r="AB320"/>
      <c r="AC320"/>
      <c r="AD320"/>
      <c r="AE320"/>
      <c r="AF320"/>
      <c r="AG320"/>
      <c r="AH320"/>
      <c r="AI320"/>
      <c r="AJ320"/>
    </row>
    <row r="321" spans="1:36" x14ac:dyDescent="0.2">
      <c r="A321"/>
      <c r="B321"/>
      <c r="C321"/>
      <c r="D321"/>
      <c r="E321"/>
      <c r="F321"/>
      <c r="G321"/>
      <c r="M321"/>
      <c r="N321"/>
      <c r="O321"/>
      <c r="P321"/>
      <c r="Q321"/>
      <c r="R321"/>
      <c r="S321"/>
      <c r="T321"/>
      <c r="U321"/>
      <c r="V321"/>
      <c r="W321"/>
      <c r="X321"/>
      <c r="Y321"/>
      <c r="Z321"/>
      <c r="AA321"/>
      <c r="AB321"/>
      <c r="AC321"/>
      <c r="AD321"/>
      <c r="AE321"/>
      <c r="AF321"/>
      <c r="AG321"/>
      <c r="AH321"/>
      <c r="AI321"/>
      <c r="AJ321"/>
    </row>
    <row r="322" spans="1:36" x14ac:dyDescent="0.2">
      <c r="A322"/>
      <c r="B322"/>
      <c r="C322"/>
      <c r="D322"/>
      <c r="E322"/>
      <c r="F322"/>
      <c r="G322"/>
      <c r="M322"/>
      <c r="N322"/>
      <c r="O322"/>
      <c r="P322"/>
      <c r="Q322"/>
      <c r="R322"/>
      <c r="S322"/>
      <c r="T322"/>
      <c r="U322"/>
      <c r="V322"/>
      <c r="W322"/>
      <c r="X322"/>
      <c r="Y322"/>
      <c r="Z322"/>
      <c r="AA322"/>
      <c r="AB322"/>
      <c r="AC322"/>
      <c r="AD322"/>
      <c r="AE322"/>
      <c r="AF322"/>
      <c r="AG322"/>
      <c r="AH322"/>
      <c r="AI322"/>
      <c r="AJ322"/>
    </row>
    <row r="323" spans="1:36" x14ac:dyDescent="0.2">
      <c r="A323"/>
      <c r="B323"/>
      <c r="C323"/>
      <c r="D323"/>
      <c r="E323"/>
      <c r="F323"/>
      <c r="G323"/>
      <c r="M323"/>
      <c r="N323"/>
      <c r="O323"/>
      <c r="P323"/>
      <c r="Q323"/>
      <c r="R323"/>
      <c r="S323"/>
      <c r="T323"/>
      <c r="U323"/>
      <c r="V323"/>
      <c r="W323"/>
      <c r="X323"/>
      <c r="Y323"/>
      <c r="Z323"/>
      <c r="AA323"/>
      <c r="AB323"/>
      <c r="AC323"/>
      <c r="AD323"/>
      <c r="AE323"/>
      <c r="AF323"/>
      <c r="AG323"/>
      <c r="AH323"/>
      <c r="AI323"/>
      <c r="AJ323"/>
    </row>
    <row r="324" spans="1:36" x14ac:dyDescent="0.2">
      <c r="A324"/>
      <c r="B324"/>
      <c r="C324"/>
      <c r="D324"/>
      <c r="E324"/>
      <c r="F324"/>
      <c r="G324"/>
      <c r="M324"/>
      <c r="N324"/>
      <c r="O324"/>
      <c r="P324"/>
      <c r="Q324"/>
      <c r="R324"/>
      <c r="S324"/>
      <c r="T324"/>
      <c r="U324"/>
      <c r="V324"/>
      <c r="W324"/>
      <c r="X324"/>
      <c r="Y324"/>
      <c r="Z324"/>
      <c r="AA324"/>
      <c r="AB324"/>
      <c r="AC324"/>
      <c r="AD324"/>
      <c r="AE324"/>
      <c r="AF324"/>
      <c r="AG324"/>
      <c r="AH324"/>
      <c r="AI324"/>
      <c r="AJ324"/>
    </row>
    <row r="325" spans="1:36" x14ac:dyDescent="0.2">
      <c r="A325"/>
      <c r="B325"/>
      <c r="C325"/>
      <c r="D325"/>
      <c r="E325"/>
      <c r="F325"/>
      <c r="G325"/>
      <c r="M325"/>
      <c r="N325"/>
      <c r="O325"/>
      <c r="P325"/>
      <c r="Q325"/>
      <c r="R325"/>
      <c r="S325"/>
      <c r="T325"/>
      <c r="U325"/>
      <c r="V325"/>
      <c r="W325"/>
      <c r="X325"/>
      <c r="Y325"/>
      <c r="Z325"/>
      <c r="AA325"/>
      <c r="AB325"/>
      <c r="AC325"/>
      <c r="AD325"/>
      <c r="AE325"/>
      <c r="AF325"/>
      <c r="AG325"/>
      <c r="AH325"/>
      <c r="AI325"/>
      <c r="AJ325"/>
    </row>
    <row r="326" spans="1:36" x14ac:dyDescent="0.2">
      <c r="A326"/>
      <c r="B326"/>
      <c r="C326"/>
      <c r="D326"/>
      <c r="E326"/>
      <c r="F326"/>
      <c r="G326"/>
      <c r="M326"/>
      <c r="N326"/>
      <c r="O326"/>
      <c r="P326"/>
      <c r="Q326"/>
      <c r="R326"/>
      <c r="S326"/>
      <c r="T326"/>
      <c r="U326"/>
      <c r="V326"/>
      <c r="W326"/>
      <c r="X326"/>
      <c r="Y326"/>
      <c r="Z326"/>
      <c r="AA326"/>
      <c r="AB326"/>
      <c r="AC326"/>
      <c r="AD326"/>
      <c r="AE326"/>
      <c r="AF326"/>
      <c r="AG326"/>
      <c r="AH326"/>
      <c r="AI326"/>
      <c r="AJ326"/>
    </row>
    <row r="327" spans="1:36" x14ac:dyDescent="0.2">
      <c r="A327"/>
      <c r="B327"/>
      <c r="C327"/>
      <c r="D327"/>
      <c r="E327"/>
      <c r="F327"/>
      <c r="G327"/>
      <c r="M327"/>
      <c r="N327"/>
      <c r="O327"/>
      <c r="P327"/>
      <c r="Q327"/>
      <c r="R327"/>
      <c r="S327"/>
      <c r="T327"/>
      <c r="U327"/>
      <c r="V327"/>
      <c r="W327"/>
      <c r="X327"/>
      <c r="Y327"/>
      <c r="Z327"/>
      <c r="AA327"/>
      <c r="AB327"/>
      <c r="AC327"/>
      <c r="AD327"/>
      <c r="AE327"/>
      <c r="AF327"/>
      <c r="AG327"/>
      <c r="AH327"/>
      <c r="AI327"/>
      <c r="AJ327"/>
    </row>
    <row r="328" spans="1:36" x14ac:dyDescent="0.2">
      <c r="A328"/>
      <c r="B328"/>
      <c r="C328"/>
      <c r="D328"/>
      <c r="E328"/>
      <c r="F328"/>
      <c r="G328"/>
      <c r="M328"/>
      <c r="N328"/>
      <c r="O328"/>
      <c r="P328"/>
      <c r="Q328"/>
      <c r="R328"/>
      <c r="S328"/>
      <c r="T328"/>
      <c r="U328"/>
      <c r="V328"/>
      <c r="W328"/>
      <c r="X328"/>
      <c r="Y328"/>
      <c r="Z328"/>
      <c r="AA328"/>
      <c r="AB328"/>
      <c r="AC328"/>
      <c r="AD328"/>
      <c r="AE328"/>
      <c r="AF328"/>
      <c r="AG328"/>
      <c r="AH328"/>
      <c r="AI328"/>
      <c r="AJ328"/>
    </row>
    <row r="329" spans="1:36" x14ac:dyDescent="0.2">
      <c r="A329"/>
      <c r="B329"/>
      <c r="C329"/>
      <c r="D329"/>
      <c r="E329"/>
      <c r="F329"/>
      <c r="G329"/>
      <c r="M329"/>
      <c r="N329"/>
      <c r="O329"/>
      <c r="P329"/>
      <c r="Q329"/>
      <c r="R329"/>
      <c r="S329"/>
      <c r="T329"/>
      <c r="U329"/>
      <c r="V329"/>
      <c r="W329"/>
      <c r="X329"/>
      <c r="Y329"/>
      <c r="Z329"/>
      <c r="AA329"/>
      <c r="AB329"/>
      <c r="AC329"/>
      <c r="AD329"/>
      <c r="AE329"/>
      <c r="AF329"/>
      <c r="AG329"/>
      <c r="AH329"/>
      <c r="AI329"/>
      <c r="AJ329"/>
    </row>
    <row r="330" spans="1:36" x14ac:dyDescent="0.2">
      <c r="A330"/>
      <c r="B330"/>
      <c r="C330"/>
      <c r="D330"/>
      <c r="E330"/>
      <c r="F330"/>
      <c r="G330"/>
      <c r="M330"/>
      <c r="N330"/>
      <c r="O330"/>
      <c r="P330"/>
      <c r="Q330"/>
      <c r="R330"/>
      <c r="S330"/>
      <c r="T330"/>
      <c r="U330"/>
      <c r="V330"/>
      <c r="W330"/>
      <c r="X330"/>
      <c r="Y330"/>
      <c r="Z330"/>
      <c r="AA330"/>
      <c r="AB330"/>
      <c r="AC330"/>
      <c r="AD330"/>
      <c r="AE330"/>
      <c r="AF330"/>
      <c r="AG330"/>
      <c r="AH330"/>
      <c r="AI330"/>
      <c r="AJ330"/>
    </row>
    <row r="331" spans="1:36" x14ac:dyDescent="0.2">
      <c r="A331"/>
      <c r="B331"/>
      <c r="C331"/>
      <c r="D331"/>
      <c r="E331"/>
      <c r="F331"/>
      <c r="G331"/>
      <c r="M331"/>
      <c r="N331"/>
      <c r="O331"/>
      <c r="P331"/>
      <c r="Q331"/>
      <c r="R331"/>
      <c r="S331"/>
      <c r="T331"/>
      <c r="U331"/>
      <c r="V331"/>
      <c r="W331"/>
      <c r="X331"/>
      <c r="Y331"/>
      <c r="Z331"/>
      <c r="AA331"/>
      <c r="AB331"/>
      <c r="AC331"/>
      <c r="AD331"/>
      <c r="AE331"/>
      <c r="AF331"/>
      <c r="AG331"/>
      <c r="AH331"/>
      <c r="AI331"/>
      <c r="AJ331"/>
    </row>
    <row r="332" spans="1:36" x14ac:dyDescent="0.2">
      <c r="A332"/>
      <c r="B332"/>
      <c r="C332"/>
      <c r="D332"/>
      <c r="E332"/>
      <c r="F332"/>
      <c r="G332"/>
      <c r="M332"/>
      <c r="N332"/>
      <c r="O332"/>
      <c r="P332"/>
      <c r="Q332"/>
      <c r="R332"/>
      <c r="S332"/>
      <c r="T332"/>
      <c r="U332"/>
      <c r="V332"/>
      <c r="W332"/>
      <c r="X332"/>
      <c r="Y332"/>
      <c r="Z332"/>
      <c r="AA332"/>
      <c r="AB332"/>
      <c r="AC332"/>
      <c r="AD332"/>
      <c r="AE332"/>
      <c r="AF332"/>
      <c r="AG332"/>
      <c r="AH332"/>
      <c r="AI332"/>
      <c r="AJ332"/>
    </row>
    <row r="333" spans="1:36" x14ac:dyDescent="0.2">
      <c r="A333"/>
      <c r="B333"/>
      <c r="C333"/>
      <c r="D333"/>
      <c r="E333"/>
      <c r="F333"/>
      <c r="G333"/>
      <c r="M333"/>
      <c r="N333"/>
      <c r="O333"/>
      <c r="P333"/>
      <c r="Q333"/>
      <c r="R333"/>
      <c r="S333"/>
      <c r="T333"/>
      <c r="U333"/>
      <c r="V333"/>
      <c r="W333"/>
      <c r="X333"/>
      <c r="Y333"/>
      <c r="Z333"/>
      <c r="AA333"/>
      <c r="AB333"/>
      <c r="AC333"/>
      <c r="AD333"/>
      <c r="AE333"/>
      <c r="AF333"/>
      <c r="AG333"/>
      <c r="AH333"/>
      <c r="AI333"/>
      <c r="AJ333"/>
    </row>
    <row r="334" spans="1:36" x14ac:dyDescent="0.2">
      <c r="A334"/>
      <c r="B334"/>
      <c r="C334"/>
      <c r="D334"/>
      <c r="E334"/>
      <c r="F334"/>
      <c r="G334"/>
      <c r="M334"/>
      <c r="N334"/>
      <c r="O334"/>
      <c r="P334"/>
      <c r="Q334"/>
      <c r="R334"/>
      <c r="S334"/>
      <c r="T334"/>
      <c r="U334"/>
      <c r="V334"/>
      <c r="W334"/>
      <c r="X334"/>
      <c r="Y334"/>
      <c r="Z334"/>
      <c r="AA334"/>
      <c r="AB334"/>
      <c r="AC334"/>
      <c r="AD334"/>
      <c r="AE334"/>
      <c r="AF334"/>
      <c r="AG334"/>
      <c r="AH334"/>
      <c r="AI334"/>
      <c r="AJ334"/>
    </row>
    <row r="335" spans="1:36" x14ac:dyDescent="0.2">
      <c r="A335"/>
      <c r="B335"/>
      <c r="C335"/>
      <c r="D335"/>
      <c r="E335"/>
      <c r="F335"/>
      <c r="G335"/>
      <c r="M335"/>
      <c r="N335"/>
      <c r="O335"/>
      <c r="P335"/>
      <c r="Q335"/>
      <c r="R335"/>
      <c r="S335"/>
      <c r="T335"/>
      <c r="U335"/>
      <c r="V335"/>
      <c r="W335"/>
      <c r="X335"/>
      <c r="Y335"/>
      <c r="Z335"/>
      <c r="AA335"/>
      <c r="AB335"/>
      <c r="AC335"/>
      <c r="AD335"/>
      <c r="AE335"/>
      <c r="AF335"/>
      <c r="AG335"/>
      <c r="AH335"/>
      <c r="AI335"/>
      <c r="AJ335"/>
    </row>
    <row r="336" spans="1:36" x14ac:dyDescent="0.2">
      <c r="A336"/>
      <c r="B336"/>
      <c r="C336"/>
      <c r="D336"/>
      <c r="E336"/>
      <c r="F336"/>
      <c r="G336"/>
      <c r="M336"/>
      <c r="N336"/>
      <c r="O336"/>
      <c r="P336"/>
      <c r="Q336"/>
      <c r="R336"/>
      <c r="S336"/>
      <c r="T336"/>
      <c r="U336"/>
      <c r="V336"/>
      <c r="W336"/>
      <c r="X336"/>
      <c r="Y336"/>
      <c r="Z336"/>
      <c r="AA336"/>
      <c r="AB336"/>
      <c r="AC336"/>
      <c r="AD336"/>
      <c r="AE336"/>
      <c r="AF336"/>
      <c r="AG336"/>
      <c r="AH336"/>
      <c r="AI336"/>
      <c r="AJ336"/>
    </row>
    <row r="337" spans="1:36" x14ac:dyDescent="0.2">
      <c r="A337"/>
      <c r="B337"/>
      <c r="C337"/>
      <c r="D337"/>
      <c r="E337"/>
      <c r="F337"/>
      <c r="G337"/>
      <c r="M337"/>
      <c r="N337"/>
      <c r="O337"/>
      <c r="P337"/>
      <c r="Q337"/>
      <c r="R337"/>
      <c r="S337"/>
      <c r="T337"/>
      <c r="U337"/>
      <c r="V337"/>
      <c r="W337"/>
      <c r="X337"/>
      <c r="Y337"/>
      <c r="Z337"/>
      <c r="AA337"/>
      <c r="AB337"/>
      <c r="AC337"/>
      <c r="AD337"/>
      <c r="AE337"/>
      <c r="AF337"/>
      <c r="AG337"/>
      <c r="AH337"/>
      <c r="AI337"/>
      <c r="AJ337"/>
    </row>
    <row r="338" spans="1:36" x14ac:dyDescent="0.2">
      <c r="A338"/>
      <c r="B338"/>
      <c r="C338"/>
      <c r="D338"/>
      <c r="E338"/>
      <c r="F338"/>
      <c r="G338"/>
      <c r="M338"/>
      <c r="N338"/>
      <c r="O338"/>
      <c r="P338"/>
      <c r="Q338"/>
      <c r="R338"/>
      <c r="S338"/>
      <c r="T338"/>
      <c r="U338"/>
      <c r="V338"/>
      <c r="W338"/>
      <c r="X338"/>
      <c r="Y338"/>
      <c r="Z338"/>
      <c r="AA338"/>
      <c r="AB338"/>
      <c r="AC338"/>
      <c r="AD338"/>
      <c r="AE338"/>
      <c r="AF338"/>
      <c r="AG338"/>
      <c r="AH338"/>
      <c r="AI338"/>
      <c r="AJ338"/>
    </row>
    <row r="339" spans="1:36" x14ac:dyDescent="0.2">
      <c r="A339"/>
      <c r="B339"/>
      <c r="C339"/>
      <c r="D339"/>
      <c r="E339"/>
      <c r="F339"/>
      <c r="G339"/>
      <c r="M339"/>
      <c r="N339"/>
      <c r="O339"/>
      <c r="P339"/>
      <c r="Q339"/>
      <c r="R339"/>
      <c r="S339"/>
      <c r="T339"/>
      <c r="U339"/>
      <c r="V339"/>
      <c r="W339"/>
      <c r="X339"/>
      <c r="Y339"/>
      <c r="Z339"/>
      <c r="AA339"/>
      <c r="AB339"/>
      <c r="AC339"/>
      <c r="AD339"/>
      <c r="AE339"/>
      <c r="AF339"/>
      <c r="AG339"/>
      <c r="AH339"/>
      <c r="AI339"/>
      <c r="AJ339"/>
    </row>
    <row r="340" spans="1:36" x14ac:dyDescent="0.2">
      <c r="A340"/>
      <c r="B340"/>
      <c r="C340"/>
      <c r="D340"/>
      <c r="E340"/>
      <c r="F340"/>
      <c r="G340"/>
      <c r="M340"/>
      <c r="N340"/>
      <c r="O340"/>
      <c r="P340"/>
      <c r="Q340"/>
      <c r="R340"/>
      <c r="S340"/>
      <c r="T340"/>
      <c r="U340"/>
      <c r="V340"/>
      <c r="W340"/>
      <c r="X340"/>
      <c r="Y340"/>
      <c r="Z340"/>
      <c r="AA340"/>
      <c r="AB340"/>
      <c r="AC340"/>
      <c r="AD340"/>
      <c r="AE340"/>
      <c r="AF340"/>
      <c r="AG340"/>
      <c r="AH340"/>
      <c r="AI340"/>
      <c r="AJ340"/>
    </row>
    <row r="341" spans="1:36" x14ac:dyDescent="0.2">
      <c r="A341"/>
      <c r="B341"/>
      <c r="C341"/>
      <c r="D341"/>
      <c r="E341"/>
      <c r="F341"/>
      <c r="G341"/>
      <c r="M341"/>
      <c r="N341"/>
      <c r="O341"/>
      <c r="P341"/>
      <c r="Q341"/>
      <c r="R341"/>
      <c r="S341"/>
      <c r="T341"/>
      <c r="U341"/>
      <c r="V341"/>
      <c r="W341"/>
      <c r="X341"/>
      <c r="Y341"/>
      <c r="Z341"/>
      <c r="AA341"/>
      <c r="AB341"/>
      <c r="AC341"/>
      <c r="AD341"/>
      <c r="AE341"/>
      <c r="AF341"/>
      <c r="AG341"/>
      <c r="AH341"/>
      <c r="AI341"/>
      <c r="AJ341"/>
    </row>
    <row r="342" spans="1:36" x14ac:dyDescent="0.2">
      <c r="A342"/>
      <c r="B342"/>
      <c r="C342"/>
      <c r="D342"/>
      <c r="E342"/>
      <c r="F342"/>
      <c r="G342"/>
      <c r="M342"/>
      <c r="N342"/>
      <c r="O342"/>
      <c r="P342"/>
      <c r="Q342"/>
      <c r="R342"/>
      <c r="S342"/>
      <c r="T342"/>
      <c r="U342"/>
      <c r="V342"/>
      <c r="W342"/>
      <c r="X342"/>
      <c r="Y342"/>
      <c r="Z342"/>
      <c r="AA342"/>
      <c r="AB342"/>
      <c r="AC342"/>
      <c r="AD342"/>
      <c r="AE342"/>
      <c r="AF342"/>
      <c r="AG342"/>
      <c r="AH342"/>
      <c r="AI342"/>
      <c r="AJ342"/>
    </row>
    <row r="343" spans="1:36" x14ac:dyDescent="0.2">
      <c r="A343"/>
      <c r="B343"/>
      <c r="C343"/>
      <c r="D343"/>
      <c r="E343"/>
      <c r="F343"/>
      <c r="G343"/>
      <c r="M343"/>
      <c r="N343"/>
      <c r="O343"/>
      <c r="P343"/>
      <c r="Q343"/>
      <c r="R343"/>
      <c r="S343"/>
      <c r="T343"/>
      <c r="U343"/>
      <c r="V343"/>
      <c r="W343"/>
      <c r="X343"/>
      <c r="Y343"/>
      <c r="Z343"/>
      <c r="AA343"/>
      <c r="AB343"/>
      <c r="AC343"/>
      <c r="AD343"/>
      <c r="AE343"/>
      <c r="AF343"/>
      <c r="AG343"/>
      <c r="AH343"/>
      <c r="AI343"/>
      <c r="AJ343"/>
    </row>
    <row r="344" spans="1:36" x14ac:dyDescent="0.2">
      <c r="A344"/>
      <c r="B344"/>
      <c r="C344"/>
      <c r="D344"/>
      <c r="E344"/>
      <c r="F344"/>
      <c r="G344"/>
      <c r="M344"/>
      <c r="N344"/>
      <c r="O344"/>
      <c r="P344"/>
      <c r="Q344"/>
      <c r="R344"/>
      <c r="S344"/>
      <c r="T344"/>
      <c r="U344"/>
      <c r="V344"/>
      <c r="W344"/>
      <c r="X344"/>
      <c r="Y344"/>
      <c r="Z344"/>
      <c r="AA344"/>
      <c r="AB344"/>
      <c r="AC344"/>
      <c r="AD344"/>
      <c r="AE344"/>
      <c r="AF344"/>
      <c r="AG344"/>
      <c r="AH344"/>
      <c r="AI344"/>
      <c r="AJ344"/>
    </row>
    <row r="345" spans="1:36" x14ac:dyDescent="0.2">
      <c r="A345"/>
      <c r="B345"/>
      <c r="C345"/>
      <c r="D345"/>
      <c r="E345"/>
      <c r="F345"/>
      <c r="G345"/>
      <c r="M345"/>
      <c r="N345"/>
      <c r="O345"/>
      <c r="P345"/>
      <c r="Q345"/>
      <c r="R345"/>
      <c r="S345"/>
      <c r="T345"/>
      <c r="U345"/>
      <c r="V345"/>
      <c r="W345"/>
      <c r="X345"/>
      <c r="Y345"/>
      <c r="Z345"/>
      <c r="AA345"/>
      <c r="AB345"/>
      <c r="AC345"/>
      <c r="AD345"/>
      <c r="AE345"/>
      <c r="AF345"/>
      <c r="AG345"/>
      <c r="AH345"/>
      <c r="AI345"/>
      <c r="AJ345"/>
    </row>
    <row r="346" spans="1:36" x14ac:dyDescent="0.2">
      <c r="A346"/>
      <c r="B346"/>
      <c r="C346"/>
      <c r="D346"/>
      <c r="E346"/>
      <c r="F346"/>
      <c r="G346"/>
      <c r="M346"/>
      <c r="N346"/>
      <c r="O346"/>
      <c r="P346"/>
      <c r="Q346"/>
      <c r="R346"/>
      <c r="S346"/>
      <c r="T346"/>
      <c r="U346"/>
      <c r="V346"/>
      <c r="W346"/>
      <c r="X346"/>
      <c r="Y346"/>
      <c r="Z346"/>
      <c r="AA346"/>
      <c r="AB346"/>
      <c r="AC346"/>
      <c r="AD346"/>
      <c r="AE346"/>
      <c r="AF346"/>
      <c r="AG346"/>
      <c r="AH346"/>
      <c r="AI346"/>
      <c r="AJ346"/>
    </row>
    <row r="347" spans="1:36" x14ac:dyDescent="0.2">
      <c r="A347"/>
      <c r="B347"/>
      <c r="C347"/>
      <c r="D347"/>
      <c r="E347"/>
      <c r="F347"/>
      <c r="G347"/>
      <c r="M347"/>
      <c r="N347"/>
      <c r="O347"/>
      <c r="P347"/>
      <c r="Q347"/>
      <c r="R347"/>
      <c r="S347"/>
      <c r="T347"/>
      <c r="U347"/>
      <c r="V347"/>
      <c r="W347"/>
      <c r="X347"/>
      <c r="Y347"/>
      <c r="Z347"/>
      <c r="AA347"/>
      <c r="AB347"/>
      <c r="AC347"/>
      <c r="AD347"/>
      <c r="AE347"/>
      <c r="AF347"/>
      <c r="AG347"/>
      <c r="AH347"/>
      <c r="AI347"/>
      <c r="AJ347"/>
    </row>
    <row r="348" spans="1:36" x14ac:dyDescent="0.2">
      <c r="A348"/>
      <c r="B348"/>
      <c r="C348"/>
      <c r="D348"/>
      <c r="E348"/>
      <c r="F348"/>
      <c r="G348"/>
      <c r="M348"/>
      <c r="N348"/>
      <c r="O348"/>
      <c r="P348"/>
      <c r="Q348"/>
      <c r="R348"/>
      <c r="S348"/>
      <c r="T348"/>
      <c r="U348"/>
      <c r="V348"/>
      <c r="W348"/>
      <c r="X348"/>
      <c r="Y348"/>
      <c r="Z348"/>
      <c r="AA348"/>
      <c r="AB348"/>
      <c r="AC348"/>
      <c r="AD348"/>
      <c r="AE348"/>
      <c r="AF348"/>
      <c r="AG348"/>
      <c r="AH348"/>
      <c r="AI348"/>
      <c r="AJ348"/>
    </row>
    <row r="349" spans="1:36" x14ac:dyDescent="0.2">
      <c r="A349"/>
      <c r="B349"/>
      <c r="C349"/>
      <c r="D349"/>
      <c r="E349"/>
      <c r="F349"/>
      <c r="G349"/>
      <c r="M349"/>
      <c r="N349"/>
      <c r="O349"/>
      <c r="P349"/>
      <c r="Q349"/>
      <c r="R349"/>
      <c r="S349"/>
      <c r="T349"/>
      <c r="U349"/>
      <c r="V349"/>
      <c r="W349"/>
      <c r="X349"/>
      <c r="Y349"/>
      <c r="Z349"/>
      <c r="AA349"/>
      <c r="AB349"/>
      <c r="AC349"/>
      <c r="AD349"/>
      <c r="AE349"/>
      <c r="AF349"/>
      <c r="AG349"/>
      <c r="AH349"/>
      <c r="AI349"/>
      <c r="AJ349"/>
    </row>
    <row r="350" spans="1:36" x14ac:dyDescent="0.2">
      <c r="A350"/>
      <c r="B350"/>
      <c r="C350"/>
      <c r="D350"/>
      <c r="E350"/>
      <c r="F350"/>
      <c r="G350"/>
      <c r="M350"/>
      <c r="N350"/>
      <c r="O350"/>
      <c r="P350"/>
      <c r="Q350"/>
      <c r="R350"/>
      <c r="S350"/>
      <c r="T350"/>
      <c r="U350"/>
      <c r="V350"/>
      <c r="W350"/>
      <c r="X350"/>
      <c r="Y350"/>
      <c r="Z350"/>
      <c r="AA350"/>
      <c r="AB350"/>
      <c r="AC350"/>
      <c r="AD350"/>
      <c r="AE350"/>
      <c r="AF350"/>
      <c r="AG350"/>
      <c r="AH350"/>
      <c r="AI350"/>
      <c r="AJ350"/>
    </row>
    <row r="351" spans="1:36" x14ac:dyDescent="0.2">
      <c r="A351"/>
      <c r="B351"/>
      <c r="C351"/>
      <c r="D351"/>
      <c r="E351"/>
      <c r="F351"/>
      <c r="G351"/>
      <c r="M351"/>
      <c r="N351"/>
      <c r="O351"/>
      <c r="P351"/>
      <c r="Q351"/>
      <c r="R351"/>
      <c r="S351"/>
      <c r="T351"/>
      <c r="U351"/>
      <c r="V351"/>
      <c r="W351"/>
      <c r="X351"/>
      <c r="Y351"/>
      <c r="Z351"/>
      <c r="AA351"/>
      <c r="AB351"/>
      <c r="AC351"/>
      <c r="AD351"/>
      <c r="AE351"/>
      <c r="AF351"/>
      <c r="AG351"/>
      <c r="AH351"/>
      <c r="AI351"/>
      <c r="AJ351"/>
    </row>
    <row r="352" spans="1:36" x14ac:dyDescent="0.2">
      <c r="A352"/>
      <c r="B352"/>
      <c r="C352"/>
      <c r="D352"/>
      <c r="E352"/>
      <c r="F352"/>
      <c r="G352"/>
      <c r="M352"/>
      <c r="N352"/>
      <c r="O352"/>
      <c r="P352"/>
      <c r="Q352"/>
      <c r="R352"/>
      <c r="S352"/>
      <c r="T352"/>
      <c r="U352"/>
      <c r="V352"/>
      <c r="W352"/>
      <c r="X352"/>
      <c r="Y352"/>
      <c r="Z352"/>
      <c r="AA352"/>
      <c r="AB352"/>
      <c r="AC352"/>
      <c r="AD352"/>
      <c r="AE352"/>
      <c r="AF352"/>
      <c r="AG352"/>
      <c r="AH352"/>
      <c r="AI352"/>
      <c r="AJ352"/>
    </row>
    <row r="353" spans="1:36" x14ac:dyDescent="0.2">
      <c r="A353"/>
      <c r="B353"/>
      <c r="C353"/>
      <c r="D353"/>
      <c r="E353"/>
      <c r="F353"/>
      <c r="G353"/>
      <c r="M353"/>
      <c r="N353"/>
      <c r="O353"/>
      <c r="P353"/>
      <c r="Q353"/>
      <c r="R353"/>
      <c r="S353"/>
      <c r="T353"/>
      <c r="U353"/>
      <c r="V353"/>
      <c r="W353"/>
      <c r="X353"/>
      <c r="Y353"/>
      <c r="Z353"/>
      <c r="AA353"/>
      <c r="AB353"/>
      <c r="AC353"/>
      <c r="AD353"/>
      <c r="AE353"/>
      <c r="AF353"/>
      <c r="AG353"/>
      <c r="AH353"/>
      <c r="AI353"/>
      <c r="AJ353"/>
    </row>
    <row r="354" spans="1:36" x14ac:dyDescent="0.2">
      <c r="A354"/>
      <c r="B354"/>
      <c r="C354"/>
      <c r="D354"/>
      <c r="E354"/>
      <c r="F354"/>
      <c r="G354"/>
      <c r="M354"/>
      <c r="N354"/>
      <c r="O354"/>
      <c r="P354"/>
      <c r="Q354"/>
      <c r="R354"/>
      <c r="S354"/>
      <c r="T354"/>
      <c r="U354"/>
      <c r="V354"/>
      <c r="W354"/>
      <c r="X354"/>
      <c r="Y354"/>
      <c r="Z354"/>
      <c r="AA354"/>
      <c r="AB354"/>
      <c r="AC354"/>
      <c r="AD354"/>
      <c r="AE354"/>
      <c r="AF354"/>
      <c r="AG354"/>
      <c r="AH354"/>
      <c r="AI354"/>
      <c r="AJ354"/>
    </row>
    <row r="355" spans="1:36" x14ac:dyDescent="0.2">
      <c r="A355"/>
      <c r="B355"/>
      <c r="C355"/>
      <c r="D355"/>
      <c r="E355"/>
      <c r="F355"/>
      <c r="G355"/>
      <c r="M355"/>
      <c r="N355"/>
      <c r="O355"/>
      <c r="P355"/>
      <c r="Q355"/>
      <c r="R355"/>
      <c r="S355"/>
      <c r="T355"/>
      <c r="U355"/>
      <c r="V355"/>
      <c r="W355"/>
      <c r="X355"/>
      <c r="Y355"/>
      <c r="Z355"/>
      <c r="AA355"/>
      <c r="AB355"/>
      <c r="AC355"/>
      <c r="AD355"/>
      <c r="AE355"/>
      <c r="AF355"/>
      <c r="AG355"/>
      <c r="AH355"/>
      <c r="AI355"/>
      <c r="AJ355"/>
    </row>
    <row r="356" spans="1:36" x14ac:dyDescent="0.2">
      <c r="A356"/>
      <c r="B356"/>
      <c r="C356"/>
      <c r="D356"/>
      <c r="E356"/>
      <c r="F356"/>
      <c r="G356"/>
      <c r="M356"/>
      <c r="N356"/>
      <c r="O356"/>
      <c r="P356"/>
      <c r="Q356"/>
      <c r="R356"/>
      <c r="S356"/>
      <c r="T356"/>
      <c r="U356"/>
      <c r="V356"/>
      <c r="W356"/>
      <c r="X356"/>
      <c r="Y356"/>
      <c r="Z356"/>
      <c r="AA356"/>
      <c r="AB356"/>
      <c r="AC356"/>
      <c r="AD356"/>
      <c r="AE356"/>
      <c r="AF356"/>
      <c r="AG356"/>
      <c r="AH356"/>
      <c r="AI356"/>
      <c r="AJ356"/>
    </row>
    <row r="357" spans="1:36" x14ac:dyDescent="0.2">
      <c r="A357"/>
      <c r="B357"/>
      <c r="C357"/>
      <c r="D357"/>
      <c r="E357"/>
      <c r="F357"/>
      <c r="G357"/>
      <c r="M357"/>
      <c r="N357"/>
      <c r="O357"/>
      <c r="P357"/>
      <c r="Q357"/>
      <c r="R357"/>
      <c r="S357"/>
      <c r="T357"/>
      <c r="U357"/>
      <c r="V357"/>
      <c r="W357"/>
      <c r="X357"/>
      <c r="Y357"/>
      <c r="Z357"/>
      <c r="AA357"/>
      <c r="AB357"/>
      <c r="AC357"/>
      <c r="AD357"/>
      <c r="AE357"/>
      <c r="AF357"/>
      <c r="AG357"/>
      <c r="AH357"/>
      <c r="AI357"/>
      <c r="AJ357"/>
    </row>
    <row r="358" spans="1:36" x14ac:dyDescent="0.2">
      <c r="A358"/>
      <c r="B358"/>
      <c r="C358"/>
      <c r="D358"/>
      <c r="E358"/>
      <c r="F358"/>
      <c r="G358"/>
      <c r="M358"/>
      <c r="N358"/>
      <c r="O358"/>
      <c r="P358"/>
      <c r="Q358"/>
      <c r="R358"/>
      <c r="S358"/>
      <c r="T358"/>
      <c r="U358"/>
      <c r="V358"/>
      <c r="W358"/>
      <c r="X358"/>
      <c r="Y358"/>
      <c r="Z358"/>
      <c r="AA358"/>
      <c r="AB358"/>
      <c r="AC358"/>
      <c r="AD358"/>
      <c r="AE358"/>
      <c r="AF358"/>
      <c r="AG358"/>
      <c r="AH358"/>
      <c r="AI358"/>
      <c r="AJ358"/>
    </row>
    <row r="359" spans="1:36" x14ac:dyDescent="0.2">
      <c r="A359"/>
      <c r="B359"/>
      <c r="C359"/>
      <c r="D359"/>
      <c r="E359"/>
      <c r="F359"/>
      <c r="G359"/>
      <c r="M359"/>
      <c r="N359"/>
      <c r="O359"/>
      <c r="P359"/>
      <c r="Q359"/>
      <c r="R359"/>
      <c r="S359"/>
      <c r="T359"/>
      <c r="U359"/>
      <c r="V359"/>
      <c r="W359"/>
      <c r="X359"/>
      <c r="Y359"/>
      <c r="Z359"/>
      <c r="AA359"/>
      <c r="AB359"/>
      <c r="AC359"/>
      <c r="AD359"/>
      <c r="AE359"/>
      <c r="AF359"/>
      <c r="AG359"/>
      <c r="AH359"/>
      <c r="AI359"/>
      <c r="AJ359"/>
    </row>
    <row r="360" spans="1:36" x14ac:dyDescent="0.2">
      <c r="A360"/>
      <c r="B360"/>
      <c r="C360"/>
      <c r="D360"/>
      <c r="E360"/>
      <c r="F360"/>
      <c r="G360"/>
      <c r="M360"/>
      <c r="N360"/>
      <c r="O360"/>
      <c r="P360"/>
      <c r="Q360"/>
      <c r="R360"/>
      <c r="S360"/>
      <c r="T360"/>
      <c r="U360"/>
      <c r="V360"/>
      <c r="W360"/>
      <c r="X360"/>
      <c r="Y360"/>
      <c r="Z360"/>
      <c r="AA360"/>
      <c r="AB360"/>
      <c r="AC360"/>
      <c r="AD360"/>
      <c r="AE360"/>
      <c r="AF360"/>
      <c r="AG360"/>
      <c r="AH360"/>
      <c r="AI360"/>
      <c r="AJ360"/>
    </row>
    <row r="361" spans="1:36" x14ac:dyDescent="0.2">
      <c r="A361"/>
      <c r="B361"/>
      <c r="C361"/>
      <c r="D361"/>
      <c r="E361"/>
      <c r="F361"/>
      <c r="G361"/>
      <c r="M361"/>
      <c r="N361"/>
      <c r="O361"/>
      <c r="P361"/>
      <c r="Q361"/>
      <c r="R361"/>
      <c r="S361"/>
      <c r="T361"/>
      <c r="U361"/>
      <c r="V361"/>
      <c r="W361"/>
      <c r="X361"/>
      <c r="Y361"/>
      <c r="Z361"/>
      <c r="AA361"/>
      <c r="AB361"/>
      <c r="AC361"/>
      <c r="AD361"/>
      <c r="AE361"/>
      <c r="AF361"/>
      <c r="AG361"/>
      <c r="AH361"/>
      <c r="AI361"/>
      <c r="AJ361"/>
    </row>
    <row r="362" spans="1:36" x14ac:dyDescent="0.2">
      <c r="A362"/>
      <c r="B362"/>
      <c r="C362"/>
      <c r="D362"/>
      <c r="E362"/>
      <c r="F362"/>
      <c r="G362"/>
      <c r="M362"/>
      <c r="N362"/>
      <c r="O362"/>
      <c r="P362"/>
      <c r="Q362"/>
      <c r="R362"/>
      <c r="S362"/>
      <c r="T362"/>
      <c r="U362"/>
      <c r="V362"/>
      <c r="W362"/>
      <c r="X362"/>
      <c r="Y362"/>
      <c r="Z362"/>
      <c r="AA362"/>
      <c r="AB362"/>
      <c r="AC362"/>
      <c r="AD362"/>
      <c r="AE362"/>
      <c r="AF362"/>
      <c r="AG362"/>
      <c r="AH362"/>
      <c r="AI362"/>
      <c r="AJ362"/>
    </row>
    <row r="363" spans="1:36" x14ac:dyDescent="0.2">
      <c r="A363"/>
      <c r="B363"/>
      <c r="C363"/>
      <c r="D363"/>
      <c r="E363"/>
      <c r="F363"/>
      <c r="G363"/>
      <c r="M363"/>
      <c r="N363"/>
      <c r="O363"/>
      <c r="P363"/>
      <c r="Q363"/>
      <c r="R363"/>
      <c r="S363"/>
      <c r="T363"/>
      <c r="U363"/>
      <c r="V363"/>
      <c r="W363"/>
      <c r="X363"/>
      <c r="Y363"/>
      <c r="Z363"/>
      <c r="AA363"/>
      <c r="AB363"/>
      <c r="AC363"/>
      <c r="AD363"/>
      <c r="AE363"/>
      <c r="AF363"/>
      <c r="AG363"/>
      <c r="AH363"/>
      <c r="AI363"/>
      <c r="AJ363"/>
    </row>
    <row r="364" spans="1:36" x14ac:dyDescent="0.2">
      <c r="A364"/>
      <c r="B364"/>
      <c r="C364"/>
      <c r="D364"/>
      <c r="E364"/>
      <c r="F364"/>
      <c r="G364"/>
      <c r="M364"/>
      <c r="N364"/>
      <c r="O364"/>
      <c r="P364"/>
      <c r="Q364"/>
      <c r="R364"/>
      <c r="S364"/>
      <c r="T364"/>
      <c r="U364"/>
      <c r="V364"/>
      <c r="W364"/>
      <c r="X364"/>
      <c r="Y364"/>
      <c r="Z364"/>
      <c r="AA364"/>
      <c r="AB364"/>
      <c r="AC364"/>
      <c r="AD364"/>
      <c r="AE364"/>
      <c r="AF364"/>
      <c r="AG364"/>
      <c r="AH364"/>
      <c r="AI364"/>
      <c r="AJ364"/>
    </row>
    <row r="365" spans="1:36" x14ac:dyDescent="0.2">
      <c r="A365"/>
      <c r="B365"/>
      <c r="C365"/>
      <c r="D365"/>
      <c r="E365"/>
      <c r="F365"/>
      <c r="G365"/>
      <c r="M365"/>
      <c r="N365"/>
      <c r="O365"/>
      <c r="P365"/>
      <c r="Q365"/>
      <c r="R365"/>
      <c r="S365"/>
      <c r="T365"/>
      <c r="U365"/>
      <c r="V365"/>
      <c r="W365"/>
      <c r="X365"/>
      <c r="Y365"/>
      <c r="Z365"/>
      <c r="AA365"/>
      <c r="AB365"/>
      <c r="AC365"/>
      <c r="AD365"/>
      <c r="AE365"/>
      <c r="AF365"/>
      <c r="AG365"/>
      <c r="AH365"/>
      <c r="AI365"/>
      <c r="AJ365"/>
    </row>
    <row r="366" spans="1:36" x14ac:dyDescent="0.2">
      <c r="A366"/>
      <c r="B366"/>
      <c r="C366"/>
      <c r="D366"/>
      <c r="E366"/>
      <c r="F366"/>
      <c r="G366"/>
      <c r="M366"/>
      <c r="N366"/>
      <c r="O366"/>
      <c r="P366"/>
      <c r="Q366"/>
      <c r="R366"/>
      <c r="S366"/>
      <c r="T366"/>
      <c r="U366"/>
      <c r="V366"/>
      <c r="W366"/>
      <c r="X366"/>
      <c r="Y366"/>
      <c r="Z366"/>
      <c r="AA366"/>
      <c r="AB366"/>
      <c r="AC366"/>
      <c r="AD366"/>
      <c r="AE366"/>
      <c r="AF366"/>
      <c r="AG366"/>
      <c r="AH366"/>
      <c r="AI366"/>
      <c r="AJ366"/>
    </row>
    <row r="367" spans="1:36" x14ac:dyDescent="0.2">
      <c r="A367"/>
      <c r="B367"/>
      <c r="C367"/>
      <c r="D367"/>
      <c r="E367"/>
      <c r="F367"/>
      <c r="G367"/>
      <c r="M367"/>
      <c r="N367"/>
      <c r="O367"/>
      <c r="P367"/>
      <c r="Q367"/>
      <c r="R367"/>
      <c r="S367"/>
      <c r="T367"/>
      <c r="U367"/>
      <c r="V367"/>
      <c r="W367"/>
      <c r="X367"/>
      <c r="Y367"/>
      <c r="Z367"/>
      <c r="AA367"/>
      <c r="AB367"/>
      <c r="AC367"/>
      <c r="AD367"/>
      <c r="AE367"/>
      <c r="AF367"/>
      <c r="AG367"/>
      <c r="AH367"/>
      <c r="AI367"/>
      <c r="AJ367"/>
    </row>
    <row r="368" spans="1:36" x14ac:dyDescent="0.2">
      <c r="A368"/>
      <c r="B368"/>
      <c r="C368"/>
      <c r="D368"/>
      <c r="E368"/>
      <c r="F368"/>
      <c r="G368"/>
      <c r="M368"/>
      <c r="N368"/>
      <c r="O368"/>
      <c r="P368"/>
      <c r="Q368"/>
      <c r="R368"/>
      <c r="S368"/>
      <c r="T368"/>
      <c r="U368"/>
      <c r="V368"/>
      <c r="W368"/>
      <c r="X368"/>
      <c r="Y368"/>
      <c r="Z368"/>
      <c r="AA368"/>
      <c r="AB368"/>
      <c r="AC368"/>
      <c r="AD368"/>
      <c r="AE368"/>
      <c r="AF368"/>
      <c r="AG368"/>
      <c r="AH368"/>
      <c r="AI368"/>
      <c r="AJ368"/>
    </row>
    <row r="369" spans="1:36" x14ac:dyDescent="0.2">
      <c r="A369"/>
      <c r="B369"/>
      <c r="C369"/>
      <c r="D369"/>
      <c r="E369"/>
      <c r="F369"/>
      <c r="G369"/>
      <c r="M369"/>
      <c r="N369"/>
      <c r="O369"/>
      <c r="P369"/>
      <c r="Q369"/>
      <c r="R369"/>
      <c r="S369"/>
      <c r="T369"/>
      <c r="U369"/>
      <c r="V369"/>
      <c r="W369"/>
      <c r="X369"/>
      <c r="Y369"/>
      <c r="Z369"/>
      <c r="AA369"/>
      <c r="AB369"/>
      <c r="AC369"/>
      <c r="AD369"/>
      <c r="AE369"/>
      <c r="AF369"/>
      <c r="AG369"/>
      <c r="AH369"/>
      <c r="AI369"/>
      <c r="AJ369"/>
    </row>
    <row r="370" spans="1:36" x14ac:dyDescent="0.2">
      <c r="A370"/>
      <c r="B370"/>
      <c r="C370"/>
      <c r="D370"/>
      <c r="E370"/>
      <c r="F370"/>
      <c r="G370"/>
      <c r="M370"/>
      <c r="N370"/>
      <c r="O370"/>
      <c r="P370"/>
      <c r="Q370"/>
      <c r="R370"/>
      <c r="S370"/>
      <c r="T370"/>
      <c r="U370"/>
      <c r="V370"/>
      <c r="W370"/>
      <c r="X370"/>
      <c r="Y370"/>
      <c r="Z370"/>
      <c r="AA370"/>
      <c r="AB370"/>
      <c r="AC370"/>
      <c r="AD370"/>
      <c r="AE370"/>
      <c r="AF370"/>
      <c r="AG370"/>
      <c r="AH370"/>
      <c r="AI370"/>
      <c r="AJ370"/>
    </row>
    <row r="371" spans="1:36" x14ac:dyDescent="0.2">
      <c r="A371"/>
      <c r="B371"/>
      <c r="C371"/>
      <c r="D371"/>
      <c r="E371"/>
      <c r="F371"/>
      <c r="G371"/>
      <c r="M371"/>
      <c r="N371"/>
      <c r="O371"/>
      <c r="P371"/>
      <c r="Q371"/>
      <c r="R371"/>
      <c r="S371"/>
      <c r="T371"/>
      <c r="U371"/>
      <c r="V371"/>
      <c r="W371"/>
      <c r="X371"/>
      <c r="Y371"/>
      <c r="Z371"/>
      <c r="AA371"/>
      <c r="AB371"/>
      <c r="AC371"/>
      <c r="AD371"/>
      <c r="AE371"/>
      <c r="AF371"/>
      <c r="AG371"/>
      <c r="AH371"/>
      <c r="AI371"/>
      <c r="AJ371"/>
    </row>
    <row r="372" spans="1:36" x14ac:dyDescent="0.2">
      <c r="A372"/>
      <c r="B372"/>
      <c r="C372"/>
      <c r="D372"/>
      <c r="E372"/>
      <c r="F372"/>
      <c r="G372"/>
      <c r="M372"/>
      <c r="N372"/>
      <c r="O372"/>
      <c r="P372"/>
      <c r="Q372"/>
      <c r="R372"/>
      <c r="S372"/>
      <c r="T372"/>
      <c r="U372"/>
      <c r="V372"/>
      <c r="W372"/>
      <c r="X372"/>
      <c r="Y372"/>
      <c r="Z372"/>
      <c r="AA372"/>
      <c r="AB372"/>
      <c r="AC372"/>
      <c r="AD372"/>
      <c r="AE372"/>
      <c r="AF372"/>
      <c r="AG372"/>
      <c r="AH372"/>
      <c r="AI372"/>
      <c r="AJ372"/>
    </row>
    <row r="373" spans="1:36" x14ac:dyDescent="0.2">
      <c r="A373"/>
      <c r="B373"/>
      <c r="C373"/>
      <c r="D373"/>
      <c r="E373"/>
      <c r="F373"/>
      <c r="G373"/>
      <c r="M373"/>
      <c r="N373"/>
      <c r="O373"/>
      <c r="P373"/>
      <c r="Q373"/>
      <c r="R373"/>
      <c r="S373"/>
      <c r="T373"/>
      <c r="U373"/>
      <c r="V373"/>
      <c r="W373"/>
      <c r="X373"/>
      <c r="Y373"/>
      <c r="Z373"/>
      <c r="AA373"/>
      <c r="AB373"/>
      <c r="AC373"/>
      <c r="AD373"/>
      <c r="AE373"/>
      <c r="AF373"/>
      <c r="AG373"/>
      <c r="AH373"/>
      <c r="AI373"/>
      <c r="AJ373"/>
    </row>
    <row r="374" spans="1:36" x14ac:dyDescent="0.2">
      <c r="A374"/>
      <c r="B374"/>
      <c r="C374"/>
      <c r="D374"/>
      <c r="E374"/>
      <c r="F374"/>
      <c r="G374"/>
      <c r="M374"/>
      <c r="N374"/>
      <c r="O374"/>
      <c r="P374"/>
      <c r="Q374"/>
      <c r="R374"/>
      <c r="S374"/>
      <c r="T374"/>
      <c r="U374"/>
      <c r="V374"/>
      <c r="W374"/>
      <c r="X374"/>
      <c r="Y374"/>
      <c r="Z374"/>
      <c r="AA374"/>
      <c r="AB374"/>
      <c r="AC374"/>
      <c r="AD374"/>
      <c r="AE374"/>
      <c r="AF374"/>
      <c r="AG374"/>
      <c r="AH374"/>
      <c r="AI374"/>
      <c r="AJ374"/>
    </row>
    <row r="375" spans="1:36" x14ac:dyDescent="0.2">
      <c r="A375"/>
      <c r="B375"/>
      <c r="C375"/>
      <c r="D375"/>
      <c r="E375"/>
      <c r="F375"/>
      <c r="G375"/>
      <c r="M375"/>
      <c r="N375"/>
      <c r="O375"/>
      <c r="P375"/>
      <c r="Q375"/>
      <c r="R375"/>
      <c r="S375"/>
      <c r="T375"/>
      <c r="U375"/>
      <c r="V375"/>
      <c r="W375"/>
      <c r="X375"/>
      <c r="Y375"/>
      <c r="Z375"/>
      <c r="AA375"/>
      <c r="AB375"/>
      <c r="AC375"/>
      <c r="AD375"/>
      <c r="AE375"/>
      <c r="AF375"/>
      <c r="AG375"/>
      <c r="AH375"/>
      <c r="AI375"/>
      <c r="AJ375"/>
    </row>
    <row r="376" spans="1:36" x14ac:dyDescent="0.2">
      <c r="A376"/>
      <c r="B376"/>
      <c r="C376"/>
      <c r="D376"/>
      <c r="E376"/>
      <c r="F376"/>
      <c r="G376"/>
      <c r="M376"/>
      <c r="N376"/>
      <c r="O376"/>
      <c r="P376"/>
      <c r="Q376"/>
      <c r="R376"/>
      <c r="S376"/>
      <c r="T376"/>
      <c r="U376"/>
      <c r="V376"/>
      <c r="W376"/>
      <c r="X376"/>
      <c r="Y376"/>
      <c r="Z376"/>
      <c r="AA376"/>
      <c r="AB376"/>
      <c r="AC376"/>
      <c r="AD376"/>
      <c r="AE376"/>
      <c r="AF376"/>
      <c r="AG376"/>
      <c r="AH376"/>
      <c r="AI376"/>
      <c r="AJ376"/>
    </row>
    <row r="377" spans="1:36" x14ac:dyDescent="0.2">
      <c r="A377"/>
      <c r="B377"/>
      <c r="C377"/>
      <c r="D377"/>
      <c r="E377"/>
      <c r="F377"/>
      <c r="G377"/>
      <c r="M377"/>
      <c r="N377"/>
      <c r="O377"/>
      <c r="P377"/>
      <c r="Q377"/>
      <c r="R377"/>
      <c r="S377"/>
      <c r="T377"/>
      <c r="U377"/>
      <c r="V377"/>
      <c r="W377"/>
      <c r="X377"/>
      <c r="Y377"/>
      <c r="Z377"/>
      <c r="AA377"/>
      <c r="AB377"/>
      <c r="AC377"/>
      <c r="AD377"/>
      <c r="AE377"/>
      <c r="AF377"/>
      <c r="AG377"/>
      <c r="AH377"/>
      <c r="AI377"/>
      <c r="AJ377"/>
    </row>
    <row r="378" spans="1:36" x14ac:dyDescent="0.2">
      <c r="A378"/>
      <c r="B378"/>
      <c r="C378"/>
      <c r="D378"/>
      <c r="E378"/>
      <c r="F378"/>
      <c r="G378"/>
      <c r="M378"/>
      <c r="N378"/>
      <c r="O378"/>
      <c r="P378"/>
      <c r="Q378"/>
      <c r="R378"/>
      <c r="S378"/>
      <c r="T378"/>
      <c r="U378"/>
      <c r="V378"/>
      <c r="W378"/>
      <c r="X378"/>
      <c r="Y378"/>
      <c r="Z378"/>
      <c r="AA378"/>
      <c r="AB378"/>
      <c r="AC378"/>
      <c r="AD378"/>
      <c r="AE378"/>
      <c r="AF378"/>
      <c r="AG378"/>
      <c r="AH378"/>
      <c r="AI378"/>
      <c r="AJ378"/>
    </row>
    <row r="379" spans="1:36" x14ac:dyDescent="0.2">
      <c r="A379"/>
      <c r="B379"/>
      <c r="C379"/>
      <c r="D379"/>
      <c r="E379"/>
      <c r="F379"/>
      <c r="G379"/>
      <c r="M379"/>
      <c r="N379"/>
      <c r="O379"/>
      <c r="P379"/>
      <c r="Q379"/>
      <c r="R379"/>
      <c r="S379"/>
      <c r="T379"/>
      <c r="U379"/>
      <c r="V379"/>
      <c r="W379"/>
      <c r="X379"/>
      <c r="Y379"/>
      <c r="Z379"/>
      <c r="AA379"/>
      <c r="AB379"/>
      <c r="AC379"/>
      <c r="AD379"/>
      <c r="AE379"/>
      <c r="AF379"/>
      <c r="AG379"/>
      <c r="AH379"/>
      <c r="AI379"/>
      <c r="AJ379"/>
    </row>
    <row r="380" spans="1:36" x14ac:dyDescent="0.2">
      <c r="A380"/>
      <c r="B380"/>
      <c r="C380"/>
      <c r="D380"/>
      <c r="E380"/>
      <c r="F380"/>
      <c r="G380"/>
      <c r="M380"/>
      <c r="N380"/>
      <c r="O380"/>
      <c r="P380"/>
      <c r="Q380"/>
      <c r="R380"/>
      <c r="S380"/>
      <c r="T380"/>
      <c r="U380"/>
      <c r="V380"/>
      <c r="W380"/>
      <c r="X380"/>
      <c r="Y380"/>
      <c r="Z380"/>
      <c r="AA380"/>
      <c r="AB380"/>
      <c r="AC380"/>
      <c r="AD380"/>
      <c r="AE380"/>
      <c r="AF380"/>
      <c r="AG380"/>
      <c r="AH380"/>
      <c r="AI380"/>
      <c r="AJ380"/>
    </row>
    <row r="381" spans="1:36" x14ac:dyDescent="0.2">
      <c r="A381"/>
      <c r="B381"/>
      <c r="C381"/>
      <c r="D381"/>
      <c r="E381"/>
      <c r="F381"/>
      <c r="G381"/>
      <c r="M381"/>
      <c r="N381"/>
      <c r="O381"/>
      <c r="P381"/>
      <c r="Q381"/>
      <c r="R381"/>
      <c r="S381"/>
      <c r="T381"/>
      <c r="U381"/>
      <c r="V381"/>
      <c r="W381"/>
      <c r="X381"/>
      <c r="Y381"/>
      <c r="Z381"/>
      <c r="AA381"/>
      <c r="AB381"/>
      <c r="AC381"/>
      <c r="AD381"/>
      <c r="AE381"/>
      <c r="AF381"/>
      <c r="AG381"/>
      <c r="AH381"/>
      <c r="AI381"/>
      <c r="AJ381"/>
    </row>
    <row r="382" spans="1:36" x14ac:dyDescent="0.2">
      <c r="A382"/>
      <c r="B382"/>
      <c r="C382"/>
      <c r="D382"/>
      <c r="E382"/>
      <c r="F382"/>
      <c r="G382"/>
      <c r="M382"/>
      <c r="N382"/>
      <c r="O382"/>
      <c r="P382"/>
      <c r="Q382"/>
      <c r="R382"/>
      <c r="S382"/>
      <c r="T382"/>
      <c r="U382"/>
      <c r="V382"/>
      <c r="W382"/>
      <c r="X382"/>
      <c r="Y382"/>
      <c r="Z382"/>
      <c r="AA382"/>
      <c r="AB382"/>
      <c r="AC382"/>
      <c r="AD382"/>
      <c r="AE382"/>
      <c r="AF382"/>
      <c r="AG382"/>
      <c r="AH382"/>
      <c r="AI382"/>
      <c r="AJ382"/>
    </row>
    <row r="383" spans="1:36" x14ac:dyDescent="0.2">
      <c r="A383"/>
      <c r="B383"/>
      <c r="C383"/>
      <c r="D383"/>
      <c r="E383"/>
      <c r="F383"/>
      <c r="G383"/>
      <c r="M383"/>
      <c r="N383"/>
      <c r="O383"/>
      <c r="P383"/>
      <c r="Q383"/>
      <c r="R383"/>
      <c r="S383"/>
      <c r="T383"/>
      <c r="U383"/>
      <c r="V383"/>
      <c r="W383"/>
      <c r="X383"/>
      <c r="Y383"/>
      <c r="Z383"/>
      <c r="AA383"/>
      <c r="AB383"/>
      <c r="AC383"/>
      <c r="AD383"/>
      <c r="AE383"/>
      <c r="AF383"/>
      <c r="AG383"/>
      <c r="AH383"/>
      <c r="AI383"/>
      <c r="AJ383"/>
    </row>
    <row r="384" spans="1:36" x14ac:dyDescent="0.2">
      <c r="A384"/>
      <c r="B384"/>
      <c r="C384"/>
      <c r="D384"/>
      <c r="E384"/>
      <c r="F384"/>
      <c r="G384"/>
      <c r="M384"/>
      <c r="N384"/>
      <c r="O384"/>
      <c r="P384"/>
      <c r="Q384"/>
      <c r="R384"/>
      <c r="S384"/>
      <c r="T384"/>
      <c r="U384"/>
      <c r="V384"/>
      <c r="W384"/>
      <c r="X384"/>
      <c r="Y384"/>
      <c r="Z384"/>
      <c r="AA384"/>
      <c r="AB384"/>
      <c r="AC384"/>
      <c r="AD384"/>
      <c r="AE384"/>
      <c r="AF384"/>
      <c r="AG384"/>
      <c r="AH384"/>
      <c r="AI384"/>
      <c r="AJ384"/>
    </row>
    <row r="385" spans="1:36" x14ac:dyDescent="0.2">
      <c r="A385"/>
      <c r="B385"/>
      <c r="C385"/>
      <c r="D385"/>
      <c r="E385"/>
      <c r="F385"/>
      <c r="G385"/>
      <c r="M385"/>
      <c r="N385"/>
      <c r="O385"/>
      <c r="P385"/>
      <c r="Q385"/>
      <c r="R385"/>
      <c r="S385"/>
      <c r="T385"/>
      <c r="U385"/>
      <c r="V385"/>
      <c r="W385"/>
      <c r="X385"/>
      <c r="Y385"/>
      <c r="Z385"/>
      <c r="AA385"/>
      <c r="AB385"/>
      <c r="AC385"/>
      <c r="AD385"/>
      <c r="AE385"/>
      <c r="AF385"/>
      <c r="AG385"/>
      <c r="AH385"/>
      <c r="AI385"/>
      <c r="AJ385"/>
    </row>
    <row r="386" spans="1:36" x14ac:dyDescent="0.2">
      <c r="A386"/>
      <c r="B386"/>
      <c r="C386"/>
      <c r="D386"/>
      <c r="E386"/>
      <c r="F386"/>
      <c r="G386"/>
      <c r="M386"/>
      <c r="N386"/>
      <c r="O386"/>
      <c r="P386"/>
      <c r="Q386"/>
      <c r="R386"/>
      <c r="S386"/>
      <c r="T386"/>
      <c r="U386"/>
      <c r="V386"/>
      <c r="W386"/>
      <c r="X386"/>
      <c r="Y386"/>
      <c r="Z386"/>
      <c r="AA386"/>
      <c r="AB386"/>
      <c r="AC386"/>
      <c r="AD386"/>
      <c r="AE386"/>
      <c r="AF386"/>
      <c r="AG386"/>
      <c r="AH386"/>
      <c r="AI386"/>
      <c r="AJ386"/>
    </row>
    <row r="387" spans="1:36" x14ac:dyDescent="0.2">
      <c r="A387"/>
      <c r="B387"/>
      <c r="C387"/>
      <c r="D387"/>
      <c r="E387"/>
      <c r="F387"/>
      <c r="G387"/>
      <c r="M387"/>
      <c r="N387"/>
      <c r="O387"/>
      <c r="P387"/>
      <c r="Q387"/>
      <c r="R387"/>
      <c r="S387"/>
      <c r="T387"/>
      <c r="U387"/>
      <c r="V387"/>
      <c r="W387"/>
      <c r="X387"/>
      <c r="Y387"/>
      <c r="Z387"/>
      <c r="AA387"/>
      <c r="AB387"/>
      <c r="AC387"/>
      <c r="AD387"/>
      <c r="AE387"/>
      <c r="AF387"/>
      <c r="AG387"/>
      <c r="AH387"/>
      <c r="AI387"/>
      <c r="AJ387"/>
    </row>
    <row r="388" spans="1:36" x14ac:dyDescent="0.2">
      <c r="A388"/>
      <c r="B388"/>
      <c r="C388"/>
      <c r="D388"/>
      <c r="E388"/>
      <c r="F388"/>
      <c r="G388"/>
      <c r="M388"/>
      <c r="N388"/>
      <c r="O388"/>
      <c r="P388"/>
      <c r="Q388"/>
      <c r="R388"/>
      <c r="S388"/>
      <c r="T388"/>
      <c r="U388"/>
      <c r="V388"/>
      <c r="W388"/>
      <c r="X388"/>
      <c r="Y388"/>
      <c r="Z388"/>
      <c r="AA388"/>
      <c r="AB388"/>
      <c r="AC388"/>
      <c r="AD388"/>
      <c r="AE388"/>
      <c r="AF388"/>
      <c r="AG388"/>
      <c r="AH388"/>
      <c r="AI388"/>
      <c r="AJ388"/>
    </row>
    <row r="389" spans="1:36" x14ac:dyDescent="0.2">
      <c r="A389"/>
      <c r="B389"/>
      <c r="C389"/>
      <c r="D389"/>
      <c r="E389"/>
      <c r="F389"/>
      <c r="G389"/>
      <c r="M389"/>
      <c r="N389"/>
      <c r="O389"/>
      <c r="P389"/>
      <c r="Q389"/>
      <c r="R389"/>
      <c r="S389"/>
      <c r="T389"/>
      <c r="U389"/>
      <c r="V389"/>
      <c r="W389"/>
      <c r="X389"/>
      <c r="Y389"/>
      <c r="Z389"/>
      <c r="AA389"/>
      <c r="AB389"/>
      <c r="AC389"/>
      <c r="AD389"/>
      <c r="AE389"/>
      <c r="AF389"/>
      <c r="AG389"/>
      <c r="AH389"/>
      <c r="AI389"/>
      <c r="AJ389"/>
    </row>
    <row r="390" spans="1:36" x14ac:dyDescent="0.2">
      <c r="A390"/>
      <c r="B390"/>
      <c r="C390"/>
      <c r="D390"/>
      <c r="E390"/>
      <c r="F390"/>
      <c r="G390"/>
      <c r="M390"/>
      <c r="N390"/>
      <c r="O390"/>
      <c r="P390"/>
      <c r="Q390"/>
      <c r="R390"/>
      <c r="S390"/>
      <c r="T390"/>
      <c r="U390"/>
      <c r="V390"/>
      <c r="W390"/>
      <c r="X390"/>
      <c r="Y390"/>
      <c r="Z390"/>
      <c r="AA390"/>
      <c r="AB390"/>
      <c r="AC390"/>
      <c r="AD390"/>
      <c r="AE390"/>
      <c r="AF390"/>
      <c r="AG390"/>
      <c r="AH390"/>
      <c r="AI390"/>
      <c r="AJ390"/>
    </row>
    <row r="391" spans="1:36" x14ac:dyDescent="0.2">
      <c r="A391"/>
      <c r="B391"/>
      <c r="C391"/>
      <c r="D391"/>
      <c r="E391"/>
      <c r="F391"/>
      <c r="G391"/>
      <c r="M391"/>
      <c r="N391"/>
      <c r="O391"/>
      <c r="P391"/>
      <c r="Q391"/>
      <c r="R391"/>
      <c r="S391"/>
      <c r="T391"/>
      <c r="U391"/>
      <c r="V391"/>
      <c r="W391"/>
      <c r="X391"/>
      <c r="Y391"/>
      <c r="Z391"/>
      <c r="AA391"/>
      <c r="AB391"/>
      <c r="AC391"/>
      <c r="AD391"/>
      <c r="AE391"/>
      <c r="AF391"/>
      <c r="AG391"/>
      <c r="AH391"/>
      <c r="AI391"/>
      <c r="AJ391"/>
    </row>
    <row r="392" spans="1:36" x14ac:dyDescent="0.2">
      <c r="A392"/>
      <c r="B392"/>
      <c r="C392"/>
      <c r="D392"/>
      <c r="E392"/>
      <c r="F392"/>
      <c r="G392"/>
      <c r="M392"/>
      <c r="N392"/>
      <c r="O392"/>
      <c r="P392"/>
      <c r="Q392"/>
      <c r="R392"/>
      <c r="S392"/>
      <c r="T392"/>
      <c r="U392"/>
      <c r="V392"/>
      <c r="W392"/>
      <c r="X392"/>
      <c r="Y392"/>
      <c r="Z392"/>
      <c r="AA392"/>
      <c r="AB392"/>
      <c r="AC392"/>
      <c r="AD392"/>
      <c r="AE392"/>
      <c r="AF392"/>
      <c r="AG392"/>
      <c r="AH392"/>
      <c r="AI392"/>
      <c r="AJ392"/>
    </row>
    <row r="393" spans="1:36" x14ac:dyDescent="0.2">
      <c r="A393"/>
      <c r="B393"/>
      <c r="C393"/>
      <c r="D393"/>
      <c r="E393"/>
      <c r="F393"/>
      <c r="G393"/>
      <c r="M393"/>
      <c r="N393"/>
      <c r="O393"/>
      <c r="P393"/>
      <c r="Q393"/>
      <c r="R393"/>
      <c r="S393"/>
      <c r="T393"/>
      <c r="U393"/>
      <c r="V393"/>
      <c r="W393"/>
      <c r="X393"/>
      <c r="Y393"/>
      <c r="Z393"/>
      <c r="AA393"/>
      <c r="AB393"/>
      <c r="AC393"/>
      <c r="AD393"/>
      <c r="AE393"/>
      <c r="AF393"/>
      <c r="AG393"/>
      <c r="AH393"/>
      <c r="AI393"/>
      <c r="AJ393"/>
    </row>
    <row r="394" spans="1:36" x14ac:dyDescent="0.2">
      <c r="A394"/>
      <c r="B394"/>
      <c r="C394"/>
      <c r="D394"/>
      <c r="E394"/>
      <c r="F394"/>
      <c r="G394"/>
      <c r="M394"/>
      <c r="N394"/>
      <c r="O394"/>
      <c r="P394"/>
      <c r="Q394"/>
      <c r="R394"/>
      <c r="S394"/>
      <c r="T394"/>
      <c r="U394"/>
      <c r="V394"/>
      <c r="W394"/>
      <c r="X394"/>
      <c r="Y394"/>
      <c r="Z394"/>
      <c r="AA394"/>
      <c r="AB394"/>
      <c r="AC394"/>
      <c r="AD394"/>
      <c r="AE394"/>
      <c r="AF394"/>
      <c r="AG394"/>
      <c r="AH394"/>
      <c r="AI394"/>
      <c r="AJ394"/>
    </row>
    <row r="395" spans="1:36" x14ac:dyDescent="0.2">
      <c r="A395"/>
      <c r="B395"/>
      <c r="C395"/>
      <c r="D395"/>
      <c r="E395"/>
      <c r="F395"/>
      <c r="G395"/>
      <c r="M395"/>
      <c r="N395"/>
      <c r="O395"/>
      <c r="P395"/>
      <c r="Q395"/>
      <c r="R395"/>
      <c r="S395"/>
      <c r="T395"/>
      <c r="U395"/>
      <c r="V395"/>
      <c r="W395"/>
      <c r="X395"/>
      <c r="Y395"/>
      <c r="Z395"/>
      <c r="AA395"/>
      <c r="AB395"/>
      <c r="AC395"/>
      <c r="AD395"/>
      <c r="AE395"/>
      <c r="AF395"/>
      <c r="AG395"/>
      <c r="AH395"/>
      <c r="AI395"/>
      <c r="AJ395"/>
    </row>
    <row r="396" spans="1:36" x14ac:dyDescent="0.2">
      <c r="A396"/>
      <c r="B396"/>
      <c r="C396"/>
      <c r="D396"/>
      <c r="E396"/>
      <c r="F396"/>
      <c r="G396"/>
      <c r="M396"/>
      <c r="N396"/>
      <c r="O396"/>
      <c r="P396"/>
      <c r="Q396"/>
      <c r="R396"/>
      <c r="S396"/>
      <c r="T396"/>
      <c r="U396"/>
      <c r="V396"/>
      <c r="W396"/>
      <c r="X396"/>
      <c r="Y396"/>
      <c r="Z396"/>
      <c r="AA396"/>
      <c r="AB396"/>
      <c r="AC396"/>
      <c r="AD396"/>
      <c r="AE396"/>
      <c r="AF396"/>
      <c r="AG396"/>
      <c r="AH396"/>
      <c r="AI396"/>
      <c r="AJ396"/>
    </row>
    <row r="397" spans="1:36" x14ac:dyDescent="0.2">
      <c r="A397"/>
      <c r="B397"/>
      <c r="C397"/>
      <c r="D397"/>
      <c r="E397"/>
      <c r="F397"/>
      <c r="G397"/>
      <c r="M397"/>
      <c r="N397"/>
      <c r="O397"/>
      <c r="P397"/>
      <c r="Q397"/>
      <c r="R397"/>
      <c r="S397"/>
      <c r="T397"/>
      <c r="U397"/>
      <c r="V397"/>
      <c r="W397"/>
      <c r="X397"/>
      <c r="Y397"/>
      <c r="Z397"/>
      <c r="AA397"/>
      <c r="AB397"/>
      <c r="AC397"/>
      <c r="AD397"/>
      <c r="AE397"/>
      <c r="AF397"/>
      <c r="AG397"/>
      <c r="AH397"/>
      <c r="AI397"/>
      <c r="AJ397"/>
    </row>
    <row r="398" spans="1:36" x14ac:dyDescent="0.2">
      <c r="A398"/>
      <c r="B398"/>
      <c r="C398"/>
      <c r="D398"/>
      <c r="E398"/>
      <c r="F398"/>
      <c r="G398"/>
      <c r="M398"/>
      <c r="N398"/>
      <c r="O398"/>
      <c r="P398"/>
      <c r="Q398"/>
      <c r="R398"/>
      <c r="S398"/>
      <c r="T398"/>
      <c r="U398"/>
      <c r="V398"/>
      <c r="W398"/>
      <c r="X398"/>
      <c r="Y398"/>
      <c r="Z398"/>
      <c r="AA398"/>
      <c r="AB398"/>
      <c r="AC398"/>
      <c r="AD398"/>
      <c r="AE398"/>
      <c r="AF398"/>
      <c r="AG398"/>
      <c r="AH398"/>
      <c r="AI398"/>
      <c r="AJ398"/>
    </row>
    <row r="399" spans="1:36" x14ac:dyDescent="0.2">
      <c r="A399"/>
      <c r="B399"/>
      <c r="C399"/>
      <c r="D399"/>
      <c r="E399"/>
      <c r="F399"/>
      <c r="G399"/>
      <c r="M399"/>
      <c r="N399"/>
      <c r="O399"/>
      <c r="P399"/>
      <c r="Q399"/>
      <c r="R399"/>
      <c r="S399"/>
      <c r="T399"/>
      <c r="U399"/>
      <c r="V399"/>
      <c r="W399"/>
      <c r="X399"/>
      <c r="Y399"/>
      <c r="Z399"/>
      <c r="AA399"/>
      <c r="AB399"/>
      <c r="AC399"/>
      <c r="AD399"/>
      <c r="AE399"/>
      <c r="AF399"/>
      <c r="AG399"/>
      <c r="AH399"/>
      <c r="AI399"/>
      <c r="AJ399"/>
    </row>
    <row r="400" spans="1:36" x14ac:dyDescent="0.2">
      <c r="A400"/>
      <c r="B400"/>
      <c r="C400"/>
      <c r="D400"/>
      <c r="E400"/>
      <c r="F400"/>
      <c r="G400"/>
      <c r="M400"/>
      <c r="N400"/>
      <c r="O400"/>
      <c r="P400"/>
      <c r="Q400"/>
      <c r="R400"/>
      <c r="S400"/>
      <c r="T400"/>
      <c r="U400"/>
      <c r="V400"/>
      <c r="W400"/>
      <c r="X400"/>
      <c r="Y400"/>
      <c r="Z400"/>
      <c r="AA400"/>
      <c r="AB400"/>
      <c r="AC400"/>
      <c r="AD400"/>
      <c r="AE400"/>
      <c r="AF400"/>
      <c r="AG400"/>
      <c r="AH400"/>
      <c r="AI400"/>
      <c r="AJ400"/>
    </row>
    <row r="401" spans="1:36" x14ac:dyDescent="0.2">
      <c r="A401"/>
      <c r="B401"/>
      <c r="C401"/>
      <c r="D401"/>
      <c r="E401"/>
      <c r="F401"/>
      <c r="G401"/>
      <c r="M401"/>
      <c r="N401"/>
      <c r="O401"/>
      <c r="P401"/>
      <c r="Q401"/>
      <c r="R401"/>
      <c r="S401"/>
      <c r="T401"/>
      <c r="U401"/>
      <c r="V401"/>
      <c r="W401"/>
      <c r="X401"/>
      <c r="Y401"/>
      <c r="Z401"/>
      <c r="AA401"/>
      <c r="AB401"/>
      <c r="AC401"/>
      <c r="AD401"/>
      <c r="AE401"/>
      <c r="AF401"/>
      <c r="AG401"/>
      <c r="AH401"/>
      <c r="AI401"/>
      <c r="AJ401"/>
    </row>
    <row r="402" spans="1:36" x14ac:dyDescent="0.2">
      <c r="A402"/>
      <c r="B402"/>
      <c r="C402"/>
      <c r="D402"/>
      <c r="E402"/>
      <c r="F402"/>
      <c r="G402"/>
      <c r="M402"/>
      <c r="N402"/>
      <c r="O402"/>
      <c r="P402"/>
      <c r="Q402"/>
      <c r="R402"/>
      <c r="S402"/>
      <c r="T402"/>
      <c r="U402"/>
      <c r="V402"/>
      <c r="W402"/>
      <c r="X402"/>
      <c r="Y402"/>
      <c r="Z402"/>
      <c r="AA402"/>
      <c r="AB402"/>
      <c r="AC402"/>
      <c r="AD402"/>
      <c r="AE402"/>
      <c r="AF402"/>
      <c r="AG402"/>
      <c r="AH402"/>
      <c r="AI402"/>
      <c r="AJ402"/>
    </row>
    <row r="403" spans="1:36" x14ac:dyDescent="0.2">
      <c r="A403"/>
      <c r="B403"/>
      <c r="C403"/>
      <c r="D403"/>
      <c r="E403"/>
      <c r="F403"/>
      <c r="G403"/>
      <c r="M403"/>
      <c r="N403"/>
      <c r="O403"/>
      <c r="P403"/>
      <c r="Q403"/>
      <c r="R403"/>
      <c r="S403"/>
      <c r="T403"/>
      <c r="U403"/>
      <c r="V403"/>
      <c r="W403"/>
      <c r="X403"/>
      <c r="Y403"/>
      <c r="Z403"/>
      <c r="AA403"/>
      <c r="AB403"/>
      <c r="AC403"/>
      <c r="AD403"/>
      <c r="AE403"/>
      <c r="AF403"/>
      <c r="AG403"/>
      <c r="AH403"/>
      <c r="AI403"/>
      <c r="AJ403"/>
    </row>
    <row r="404" spans="1:36" x14ac:dyDescent="0.2">
      <c r="A404"/>
      <c r="B404"/>
      <c r="C404"/>
      <c r="D404"/>
      <c r="E404"/>
      <c r="F404"/>
      <c r="G404"/>
      <c r="M404"/>
      <c r="N404"/>
      <c r="O404"/>
      <c r="P404"/>
      <c r="Q404"/>
      <c r="R404"/>
      <c r="S404"/>
      <c r="T404"/>
      <c r="U404"/>
      <c r="V404"/>
      <c r="W404"/>
      <c r="X404"/>
      <c r="Y404"/>
      <c r="Z404"/>
      <c r="AA404"/>
      <c r="AB404"/>
      <c r="AC404"/>
      <c r="AD404"/>
      <c r="AE404"/>
      <c r="AF404"/>
      <c r="AG404"/>
      <c r="AH404"/>
      <c r="AI404"/>
      <c r="AJ404"/>
    </row>
    <row r="405" spans="1:36" x14ac:dyDescent="0.2">
      <c r="A405"/>
      <c r="B405"/>
      <c r="C405"/>
      <c r="D405"/>
      <c r="E405"/>
      <c r="F405"/>
      <c r="G405"/>
      <c r="M405"/>
      <c r="N405"/>
      <c r="O405"/>
      <c r="P405"/>
      <c r="Q405"/>
      <c r="R405"/>
      <c r="S405"/>
      <c r="T405"/>
      <c r="U405"/>
      <c r="V405"/>
      <c r="W405"/>
      <c r="X405"/>
      <c r="Y405"/>
      <c r="Z405"/>
      <c r="AA405"/>
      <c r="AB405"/>
      <c r="AC405"/>
      <c r="AD405"/>
      <c r="AE405"/>
      <c r="AF405"/>
      <c r="AG405"/>
      <c r="AH405"/>
      <c r="AI405"/>
      <c r="AJ405"/>
    </row>
    <row r="406" spans="1:36" x14ac:dyDescent="0.2">
      <c r="A406"/>
      <c r="B406"/>
      <c r="C406"/>
      <c r="D406"/>
      <c r="E406"/>
      <c r="F406"/>
      <c r="G406"/>
      <c r="M406"/>
      <c r="N406"/>
      <c r="O406"/>
      <c r="P406"/>
      <c r="Q406"/>
      <c r="R406"/>
      <c r="S406"/>
      <c r="T406"/>
      <c r="U406"/>
      <c r="V406"/>
      <c r="W406"/>
      <c r="X406"/>
      <c r="Y406"/>
      <c r="Z406"/>
      <c r="AA406"/>
      <c r="AB406"/>
      <c r="AC406"/>
      <c r="AD406"/>
      <c r="AE406"/>
      <c r="AF406"/>
      <c r="AG406"/>
      <c r="AH406"/>
      <c r="AI406"/>
      <c r="AJ406"/>
    </row>
    <row r="407" spans="1:36" x14ac:dyDescent="0.2">
      <c r="A407"/>
      <c r="B407"/>
      <c r="C407"/>
      <c r="D407"/>
      <c r="E407"/>
      <c r="F407"/>
      <c r="G407"/>
      <c r="M407"/>
      <c r="N407"/>
      <c r="O407"/>
      <c r="P407"/>
      <c r="Q407"/>
      <c r="R407"/>
      <c r="S407"/>
      <c r="T407"/>
      <c r="U407"/>
      <c r="V407"/>
      <c r="W407"/>
      <c r="X407"/>
      <c r="Y407"/>
      <c r="Z407"/>
      <c r="AA407"/>
      <c r="AB407"/>
      <c r="AC407"/>
      <c r="AD407"/>
      <c r="AE407"/>
      <c r="AF407"/>
      <c r="AG407"/>
      <c r="AH407"/>
      <c r="AI407"/>
      <c r="AJ407"/>
    </row>
    <row r="408" spans="1:36" x14ac:dyDescent="0.2">
      <c r="A408"/>
      <c r="B408"/>
      <c r="C408"/>
      <c r="D408"/>
      <c r="E408"/>
      <c r="F408"/>
      <c r="G408"/>
      <c r="M408"/>
      <c r="N408"/>
      <c r="O408"/>
      <c r="P408"/>
      <c r="Q408"/>
      <c r="R408"/>
      <c r="S408"/>
      <c r="T408"/>
      <c r="U408"/>
      <c r="V408"/>
      <c r="W408"/>
      <c r="X408"/>
      <c r="Y408"/>
      <c r="Z408"/>
      <c r="AA408"/>
      <c r="AB408"/>
      <c r="AC408"/>
      <c r="AD408"/>
      <c r="AE408"/>
      <c r="AF408"/>
      <c r="AG408"/>
      <c r="AH408"/>
      <c r="AI408"/>
      <c r="AJ408"/>
    </row>
    <row r="409" spans="1:36" x14ac:dyDescent="0.2">
      <c r="A409"/>
      <c r="B409"/>
      <c r="C409"/>
      <c r="D409"/>
      <c r="E409"/>
      <c r="F409"/>
      <c r="G409"/>
      <c r="M409"/>
      <c r="N409"/>
      <c r="O409"/>
      <c r="P409"/>
      <c r="Q409"/>
      <c r="R409"/>
      <c r="S409"/>
      <c r="T409"/>
      <c r="U409"/>
      <c r="V409"/>
      <c r="W409"/>
      <c r="X409"/>
      <c r="Y409"/>
      <c r="Z409"/>
      <c r="AA409"/>
      <c r="AB409"/>
      <c r="AC409"/>
      <c r="AD409"/>
      <c r="AE409"/>
      <c r="AF409"/>
      <c r="AG409"/>
      <c r="AH409"/>
      <c r="AI409"/>
      <c r="AJ409"/>
    </row>
    <row r="410" spans="1:36" x14ac:dyDescent="0.2">
      <c r="A410"/>
      <c r="B410"/>
      <c r="C410"/>
      <c r="D410"/>
      <c r="E410"/>
      <c r="F410"/>
      <c r="G410"/>
      <c r="M410"/>
      <c r="N410"/>
      <c r="O410"/>
      <c r="P410"/>
      <c r="Q410"/>
      <c r="R410"/>
      <c r="S410"/>
      <c r="T410"/>
      <c r="U410"/>
      <c r="V410"/>
      <c r="W410"/>
      <c r="X410"/>
      <c r="Y410"/>
      <c r="Z410"/>
      <c r="AA410"/>
      <c r="AB410"/>
      <c r="AC410"/>
      <c r="AD410"/>
      <c r="AE410"/>
      <c r="AF410"/>
      <c r="AG410"/>
      <c r="AH410"/>
      <c r="AI410"/>
      <c r="AJ410"/>
    </row>
    <row r="411" spans="1:36" x14ac:dyDescent="0.2">
      <c r="A411"/>
      <c r="B411"/>
      <c r="C411"/>
      <c r="D411"/>
      <c r="E411"/>
      <c r="F411"/>
      <c r="G411"/>
      <c r="M411"/>
      <c r="N411"/>
      <c r="O411"/>
      <c r="P411"/>
      <c r="Q411"/>
      <c r="R411"/>
      <c r="S411"/>
      <c r="T411"/>
      <c r="U411"/>
      <c r="V411"/>
      <c r="W411"/>
      <c r="X411"/>
      <c r="Y411"/>
      <c r="Z411"/>
      <c r="AA411"/>
      <c r="AB411"/>
      <c r="AC411"/>
      <c r="AD411"/>
      <c r="AE411"/>
      <c r="AF411"/>
      <c r="AG411"/>
      <c r="AH411"/>
      <c r="AI411"/>
      <c r="AJ411"/>
    </row>
    <row r="412" spans="1:36" x14ac:dyDescent="0.2">
      <c r="A412"/>
      <c r="B412"/>
      <c r="C412"/>
      <c r="D412"/>
      <c r="E412"/>
      <c r="F412"/>
      <c r="G412"/>
      <c r="M412"/>
      <c r="N412"/>
      <c r="O412"/>
      <c r="P412"/>
      <c r="Q412"/>
      <c r="R412"/>
      <c r="S412"/>
      <c r="T412"/>
      <c r="U412"/>
      <c r="V412"/>
      <c r="W412"/>
      <c r="X412"/>
      <c r="Y412"/>
      <c r="Z412"/>
      <c r="AA412"/>
      <c r="AB412"/>
      <c r="AC412"/>
      <c r="AD412"/>
      <c r="AE412"/>
      <c r="AF412"/>
      <c r="AG412"/>
      <c r="AH412"/>
      <c r="AI412"/>
      <c r="AJ412"/>
    </row>
    <row r="413" spans="1:36" x14ac:dyDescent="0.2">
      <c r="A413"/>
      <c r="B413"/>
      <c r="C413"/>
      <c r="D413"/>
      <c r="E413"/>
      <c r="F413"/>
      <c r="G413"/>
      <c r="M413"/>
      <c r="N413"/>
      <c r="O413"/>
      <c r="P413"/>
      <c r="Q413"/>
      <c r="R413"/>
      <c r="S413"/>
      <c r="T413"/>
      <c r="U413"/>
      <c r="V413"/>
      <c r="W413"/>
      <c r="X413"/>
      <c r="Y413"/>
      <c r="Z413"/>
      <c r="AA413"/>
      <c r="AB413"/>
      <c r="AC413"/>
      <c r="AD413"/>
      <c r="AE413"/>
      <c r="AF413"/>
      <c r="AG413"/>
      <c r="AH413"/>
      <c r="AI413"/>
      <c r="AJ413"/>
    </row>
    <row r="414" spans="1:36" x14ac:dyDescent="0.2">
      <c r="A414"/>
      <c r="B414"/>
      <c r="C414"/>
      <c r="D414"/>
      <c r="E414"/>
      <c r="F414"/>
      <c r="G414"/>
      <c r="M414"/>
      <c r="N414"/>
      <c r="O414"/>
      <c r="P414"/>
      <c r="Q414"/>
      <c r="R414"/>
      <c r="S414"/>
      <c r="T414"/>
      <c r="U414"/>
      <c r="V414"/>
      <c r="W414"/>
      <c r="X414"/>
      <c r="Y414"/>
      <c r="Z414"/>
      <c r="AA414"/>
      <c r="AB414"/>
      <c r="AC414"/>
      <c r="AD414"/>
      <c r="AE414"/>
      <c r="AF414"/>
      <c r="AG414"/>
      <c r="AH414"/>
      <c r="AI414"/>
      <c r="AJ414"/>
    </row>
    <row r="415" spans="1:36" x14ac:dyDescent="0.2">
      <c r="A415"/>
      <c r="B415"/>
      <c r="C415"/>
      <c r="D415"/>
      <c r="E415"/>
      <c r="F415"/>
      <c r="G415"/>
      <c r="M415"/>
      <c r="N415"/>
      <c r="O415"/>
      <c r="P415"/>
      <c r="Q415"/>
      <c r="R415"/>
      <c r="S415"/>
      <c r="T415"/>
      <c r="U415"/>
      <c r="V415"/>
      <c r="W415"/>
      <c r="X415"/>
      <c r="Y415"/>
      <c r="Z415"/>
      <c r="AA415"/>
      <c r="AB415"/>
      <c r="AC415"/>
      <c r="AD415"/>
      <c r="AE415"/>
      <c r="AF415"/>
      <c r="AG415"/>
      <c r="AH415"/>
      <c r="AI415"/>
      <c r="AJ415"/>
    </row>
    <row r="416" spans="1:36" x14ac:dyDescent="0.2">
      <c r="A416"/>
      <c r="B416"/>
      <c r="C416"/>
      <c r="D416"/>
      <c r="E416"/>
      <c r="F416"/>
      <c r="G416"/>
      <c r="M416"/>
      <c r="N416"/>
      <c r="O416"/>
      <c r="P416"/>
      <c r="Q416"/>
      <c r="R416"/>
      <c r="S416"/>
      <c r="T416"/>
      <c r="U416"/>
      <c r="V416"/>
      <c r="W416"/>
      <c r="X416"/>
      <c r="Y416"/>
      <c r="Z416"/>
      <c r="AA416"/>
      <c r="AB416"/>
      <c r="AC416"/>
      <c r="AD416"/>
      <c r="AE416"/>
      <c r="AF416"/>
      <c r="AG416"/>
      <c r="AH416"/>
      <c r="AI416"/>
      <c r="AJ416"/>
    </row>
    <row r="417" spans="1:36" x14ac:dyDescent="0.2">
      <c r="A417"/>
      <c r="B417"/>
      <c r="C417"/>
      <c r="D417"/>
      <c r="E417"/>
      <c r="F417"/>
      <c r="G417"/>
      <c r="M417"/>
      <c r="N417"/>
      <c r="O417"/>
      <c r="P417"/>
      <c r="Q417"/>
      <c r="R417"/>
      <c r="S417"/>
      <c r="T417"/>
      <c r="U417"/>
      <c r="V417"/>
      <c r="W417"/>
      <c r="X417"/>
      <c r="Y417"/>
      <c r="Z417"/>
      <c r="AA417"/>
      <c r="AB417"/>
      <c r="AC417"/>
      <c r="AD417"/>
      <c r="AE417"/>
      <c r="AF417"/>
      <c r="AG417"/>
      <c r="AH417"/>
      <c r="AI417"/>
      <c r="AJ417"/>
    </row>
    <row r="418" spans="1:36" x14ac:dyDescent="0.2">
      <c r="A418"/>
      <c r="B418"/>
      <c r="C418"/>
      <c r="D418"/>
      <c r="E418"/>
      <c r="F418"/>
      <c r="G418"/>
      <c r="M418"/>
      <c r="N418"/>
      <c r="O418"/>
      <c r="P418"/>
      <c r="Q418"/>
      <c r="R418"/>
      <c r="S418"/>
      <c r="T418"/>
      <c r="U418"/>
      <c r="V418"/>
      <c r="W418"/>
      <c r="X418"/>
      <c r="Y418"/>
      <c r="Z418"/>
      <c r="AA418"/>
      <c r="AB418"/>
      <c r="AC418"/>
      <c r="AD418"/>
      <c r="AE418"/>
      <c r="AF418"/>
      <c r="AG418"/>
      <c r="AH418"/>
      <c r="AI418"/>
      <c r="AJ418"/>
    </row>
    <row r="419" spans="1:36" x14ac:dyDescent="0.2">
      <c r="A419"/>
      <c r="B419"/>
      <c r="C419"/>
      <c r="D419"/>
      <c r="E419"/>
      <c r="F419"/>
      <c r="G419"/>
      <c r="M419"/>
      <c r="N419"/>
      <c r="O419"/>
      <c r="P419"/>
      <c r="Q419"/>
      <c r="R419"/>
      <c r="S419"/>
      <c r="T419"/>
      <c r="U419"/>
      <c r="V419"/>
      <c r="W419"/>
      <c r="X419"/>
      <c r="Y419"/>
      <c r="Z419"/>
      <c r="AA419"/>
      <c r="AB419"/>
      <c r="AC419"/>
      <c r="AD419"/>
      <c r="AE419"/>
      <c r="AF419"/>
      <c r="AG419"/>
      <c r="AH419"/>
      <c r="AI419"/>
      <c r="AJ419"/>
    </row>
    <row r="420" spans="1:36" x14ac:dyDescent="0.2">
      <c r="A420"/>
      <c r="B420"/>
      <c r="C420"/>
      <c r="D420"/>
      <c r="E420"/>
      <c r="F420"/>
      <c r="G420"/>
      <c r="M420"/>
      <c r="N420"/>
      <c r="O420"/>
      <c r="P420"/>
      <c r="Q420"/>
      <c r="R420"/>
      <c r="S420"/>
      <c r="T420"/>
      <c r="U420"/>
      <c r="V420"/>
      <c r="W420"/>
      <c r="X420"/>
      <c r="Y420"/>
      <c r="Z420"/>
      <c r="AA420"/>
      <c r="AB420"/>
      <c r="AC420"/>
      <c r="AD420"/>
      <c r="AE420"/>
      <c r="AF420"/>
      <c r="AG420"/>
      <c r="AH420"/>
      <c r="AI420"/>
      <c r="AJ420"/>
    </row>
    <row r="421" spans="1:36" x14ac:dyDescent="0.2">
      <c r="A421"/>
      <c r="B421"/>
      <c r="C421"/>
      <c r="D421"/>
      <c r="E421"/>
      <c r="F421"/>
      <c r="G421"/>
      <c r="M421"/>
      <c r="N421"/>
      <c r="O421"/>
      <c r="P421"/>
      <c r="Q421"/>
      <c r="R421"/>
      <c r="S421"/>
      <c r="T421"/>
      <c r="U421"/>
      <c r="V421"/>
      <c r="W421"/>
      <c r="X421"/>
      <c r="Y421"/>
      <c r="Z421"/>
      <c r="AA421"/>
      <c r="AB421"/>
      <c r="AC421"/>
      <c r="AD421"/>
      <c r="AE421"/>
      <c r="AF421"/>
      <c r="AG421"/>
      <c r="AH421"/>
      <c r="AI421"/>
      <c r="AJ421"/>
    </row>
    <row r="422" spans="1:36" x14ac:dyDescent="0.2">
      <c r="A422"/>
      <c r="B422"/>
      <c r="C422"/>
      <c r="D422"/>
      <c r="E422"/>
      <c r="F422"/>
      <c r="G422"/>
      <c r="M422"/>
      <c r="N422"/>
      <c r="O422"/>
      <c r="P422"/>
      <c r="Q422"/>
      <c r="R422"/>
      <c r="S422"/>
      <c r="T422"/>
      <c r="U422"/>
      <c r="V422"/>
      <c r="W422"/>
      <c r="X422"/>
      <c r="Y422"/>
      <c r="Z422"/>
      <c r="AA422"/>
      <c r="AB422"/>
      <c r="AC422"/>
      <c r="AD422"/>
      <c r="AE422"/>
      <c r="AF422"/>
      <c r="AG422"/>
      <c r="AH422"/>
      <c r="AI422"/>
      <c r="AJ422"/>
    </row>
    <row r="423" spans="1:36" x14ac:dyDescent="0.2">
      <c r="A423"/>
      <c r="B423"/>
      <c r="C423"/>
      <c r="D423"/>
      <c r="E423"/>
      <c r="F423"/>
      <c r="G423"/>
      <c r="M423"/>
      <c r="N423"/>
      <c r="O423"/>
      <c r="P423"/>
      <c r="Q423"/>
      <c r="R423"/>
      <c r="S423"/>
      <c r="T423"/>
      <c r="U423"/>
      <c r="V423"/>
      <c r="W423"/>
      <c r="X423"/>
      <c r="Y423"/>
      <c r="Z423"/>
      <c r="AA423"/>
      <c r="AB423"/>
      <c r="AC423"/>
      <c r="AD423"/>
      <c r="AE423"/>
      <c r="AF423"/>
      <c r="AG423"/>
      <c r="AH423"/>
      <c r="AI423"/>
      <c r="AJ423"/>
    </row>
    <row r="424" spans="1:36" x14ac:dyDescent="0.2">
      <c r="A424"/>
      <c r="B424"/>
      <c r="C424"/>
      <c r="D424"/>
      <c r="E424"/>
      <c r="F424"/>
      <c r="G424"/>
      <c r="M424"/>
      <c r="N424"/>
      <c r="O424"/>
      <c r="P424"/>
      <c r="Q424"/>
      <c r="R424"/>
      <c r="S424"/>
      <c r="T424"/>
      <c r="U424"/>
      <c r="V424"/>
      <c r="W424"/>
      <c r="X424"/>
      <c r="Y424"/>
      <c r="Z424"/>
      <c r="AA424"/>
      <c r="AB424"/>
      <c r="AC424"/>
      <c r="AD424"/>
      <c r="AE424"/>
      <c r="AF424"/>
      <c r="AG424"/>
      <c r="AH424"/>
      <c r="AI424"/>
      <c r="AJ424"/>
    </row>
    <row r="425" spans="1:36" x14ac:dyDescent="0.2">
      <c r="A425"/>
      <c r="B425"/>
      <c r="C425"/>
      <c r="D425"/>
      <c r="E425"/>
      <c r="F425"/>
      <c r="G425"/>
      <c r="M425"/>
      <c r="N425"/>
      <c r="O425"/>
      <c r="P425"/>
      <c r="Q425"/>
      <c r="R425"/>
      <c r="S425"/>
      <c r="T425"/>
      <c r="U425"/>
      <c r="V425"/>
      <c r="W425"/>
      <c r="X425"/>
      <c r="Y425"/>
      <c r="Z425"/>
      <c r="AA425"/>
      <c r="AB425"/>
      <c r="AC425"/>
      <c r="AD425"/>
      <c r="AE425"/>
      <c r="AF425"/>
      <c r="AG425"/>
      <c r="AH425"/>
      <c r="AI425"/>
      <c r="AJ425"/>
    </row>
    <row r="426" spans="1:36" x14ac:dyDescent="0.2">
      <c r="A426"/>
      <c r="B426"/>
      <c r="C426"/>
      <c r="D426"/>
      <c r="E426"/>
      <c r="F426"/>
      <c r="G426"/>
      <c r="M426"/>
      <c r="N426"/>
      <c r="O426"/>
      <c r="P426"/>
      <c r="Q426"/>
      <c r="R426"/>
      <c r="S426"/>
      <c r="T426"/>
      <c r="U426"/>
      <c r="V426"/>
      <c r="W426"/>
      <c r="X426"/>
      <c r="Y426"/>
      <c r="Z426"/>
      <c r="AA426"/>
      <c r="AB426"/>
      <c r="AC426"/>
      <c r="AD426"/>
      <c r="AE426"/>
      <c r="AF426"/>
      <c r="AG426"/>
      <c r="AH426"/>
      <c r="AI426"/>
      <c r="AJ426"/>
    </row>
    <row r="427" spans="1:36" x14ac:dyDescent="0.2">
      <c r="A427"/>
      <c r="B427"/>
      <c r="C427"/>
      <c r="D427"/>
      <c r="E427"/>
      <c r="F427"/>
      <c r="G427"/>
      <c r="M427"/>
      <c r="N427"/>
      <c r="O427"/>
      <c r="P427"/>
      <c r="Q427"/>
      <c r="R427"/>
      <c r="S427"/>
      <c r="T427"/>
      <c r="U427"/>
      <c r="V427"/>
      <c r="W427"/>
      <c r="X427"/>
      <c r="Y427"/>
      <c r="Z427"/>
      <c r="AA427"/>
      <c r="AB427"/>
      <c r="AC427"/>
      <c r="AD427"/>
      <c r="AE427"/>
      <c r="AF427"/>
      <c r="AG427"/>
      <c r="AH427"/>
      <c r="AI427"/>
      <c r="AJ427"/>
    </row>
    <row r="428" spans="1:36" x14ac:dyDescent="0.2">
      <c r="A428"/>
      <c r="B428"/>
      <c r="C428"/>
      <c r="D428"/>
      <c r="E428"/>
      <c r="F428"/>
      <c r="G428"/>
      <c r="M428"/>
      <c r="N428"/>
      <c r="O428"/>
      <c r="P428"/>
      <c r="Q428"/>
      <c r="R428"/>
      <c r="S428"/>
      <c r="T428"/>
      <c r="U428"/>
      <c r="V428"/>
      <c r="W428"/>
      <c r="X428"/>
      <c r="Y428"/>
      <c r="Z428"/>
      <c r="AA428"/>
      <c r="AB428"/>
      <c r="AC428"/>
      <c r="AD428"/>
      <c r="AE428"/>
      <c r="AF428"/>
      <c r="AG428"/>
      <c r="AH428"/>
      <c r="AI428"/>
      <c r="AJ428"/>
    </row>
    <row r="429" spans="1:36" x14ac:dyDescent="0.2">
      <c r="A429"/>
      <c r="B429"/>
      <c r="C429"/>
      <c r="D429"/>
      <c r="E429"/>
      <c r="F429"/>
      <c r="G429"/>
      <c r="M429"/>
      <c r="N429"/>
      <c r="O429"/>
      <c r="P429"/>
      <c r="Q429"/>
      <c r="R429"/>
      <c r="S429"/>
      <c r="T429"/>
      <c r="U429"/>
      <c r="V429"/>
      <c r="W429"/>
      <c r="X429"/>
      <c r="Y429"/>
      <c r="Z429"/>
      <c r="AA429"/>
      <c r="AB429"/>
      <c r="AC429"/>
      <c r="AD429"/>
      <c r="AE429"/>
      <c r="AF429"/>
      <c r="AG429"/>
      <c r="AH429"/>
      <c r="AI429"/>
      <c r="AJ429"/>
    </row>
    <row r="430" spans="1:36" x14ac:dyDescent="0.2">
      <c r="A430"/>
      <c r="B430"/>
      <c r="C430"/>
      <c r="D430"/>
      <c r="E430"/>
      <c r="F430"/>
      <c r="G430"/>
      <c r="M430"/>
      <c r="N430"/>
      <c r="O430"/>
      <c r="P430"/>
      <c r="Q430"/>
      <c r="R430"/>
      <c r="S430"/>
      <c r="T430"/>
      <c r="U430"/>
      <c r="V430"/>
      <c r="W430"/>
      <c r="X430"/>
      <c r="Y430"/>
      <c r="Z430"/>
      <c r="AA430"/>
      <c r="AB430"/>
      <c r="AC430"/>
      <c r="AD430"/>
      <c r="AE430"/>
      <c r="AF430"/>
      <c r="AG430"/>
      <c r="AH430"/>
      <c r="AI430"/>
      <c r="AJ430"/>
    </row>
    <row r="431" spans="1:36" x14ac:dyDescent="0.2">
      <c r="A431"/>
      <c r="B431"/>
      <c r="C431"/>
      <c r="D431"/>
      <c r="E431"/>
      <c r="F431"/>
      <c r="G431"/>
      <c r="M431"/>
      <c r="N431"/>
      <c r="O431"/>
      <c r="P431"/>
      <c r="Q431"/>
      <c r="R431"/>
      <c r="S431"/>
      <c r="T431"/>
      <c r="U431"/>
      <c r="V431"/>
      <c r="W431"/>
      <c r="X431"/>
      <c r="Y431"/>
      <c r="Z431"/>
      <c r="AA431"/>
      <c r="AB431"/>
      <c r="AC431"/>
      <c r="AD431"/>
      <c r="AE431"/>
      <c r="AF431"/>
      <c r="AG431"/>
      <c r="AH431"/>
      <c r="AI431"/>
      <c r="AJ431"/>
    </row>
    <row r="432" spans="1:36" x14ac:dyDescent="0.2">
      <c r="A432"/>
      <c r="B432"/>
      <c r="C432"/>
      <c r="D432"/>
      <c r="E432"/>
      <c r="F432"/>
      <c r="G432"/>
      <c r="M432"/>
      <c r="N432"/>
      <c r="O432"/>
      <c r="P432"/>
      <c r="Q432"/>
      <c r="R432"/>
      <c r="S432"/>
      <c r="T432"/>
      <c r="U432"/>
      <c r="V432"/>
      <c r="W432"/>
      <c r="X432"/>
      <c r="Y432"/>
      <c r="Z432"/>
      <c r="AA432"/>
      <c r="AB432"/>
      <c r="AC432"/>
      <c r="AD432"/>
      <c r="AE432"/>
      <c r="AF432"/>
      <c r="AG432"/>
      <c r="AH432"/>
      <c r="AI432"/>
      <c r="AJ432"/>
    </row>
    <row r="433" spans="1:36" x14ac:dyDescent="0.2">
      <c r="A433"/>
      <c r="B433"/>
      <c r="C433"/>
      <c r="D433"/>
      <c r="E433"/>
      <c r="F433"/>
      <c r="G433"/>
      <c r="M433"/>
      <c r="N433"/>
      <c r="O433"/>
      <c r="P433"/>
      <c r="Q433"/>
      <c r="R433"/>
      <c r="S433"/>
      <c r="T433"/>
      <c r="U433"/>
      <c r="V433"/>
      <c r="W433"/>
      <c r="X433"/>
      <c r="Y433"/>
      <c r="Z433"/>
      <c r="AA433"/>
      <c r="AB433"/>
      <c r="AC433"/>
      <c r="AD433"/>
      <c r="AE433"/>
      <c r="AF433"/>
      <c r="AG433"/>
      <c r="AH433"/>
      <c r="AI433"/>
      <c r="AJ433"/>
    </row>
    <row r="434" spans="1:36" x14ac:dyDescent="0.2">
      <c r="A434"/>
      <c r="B434"/>
      <c r="C434"/>
      <c r="D434"/>
      <c r="E434"/>
      <c r="F434"/>
      <c r="G434"/>
      <c r="M434"/>
      <c r="N434"/>
      <c r="O434"/>
      <c r="P434"/>
      <c r="Q434"/>
      <c r="R434"/>
      <c r="S434"/>
      <c r="T434"/>
      <c r="U434"/>
      <c r="V434"/>
      <c r="W434"/>
      <c r="X434"/>
      <c r="Y434"/>
      <c r="Z434"/>
      <c r="AA434"/>
      <c r="AB434"/>
      <c r="AC434"/>
      <c r="AD434"/>
      <c r="AE434"/>
      <c r="AF434"/>
      <c r="AG434"/>
      <c r="AH434"/>
      <c r="AI434"/>
      <c r="AJ434"/>
    </row>
    <row r="435" spans="1:36" x14ac:dyDescent="0.2">
      <c r="A435"/>
      <c r="B435"/>
      <c r="C435"/>
      <c r="D435"/>
      <c r="E435"/>
      <c r="F435"/>
      <c r="G435"/>
      <c r="M435"/>
      <c r="N435"/>
      <c r="O435"/>
      <c r="P435"/>
      <c r="Q435"/>
      <c r="R435"/>
      <c r="S435"/>
      <c r="T435"/>
      <c r="U435"/>
      <c r="V435"/>
      <c r="W435"/>
      <c r="X435"/>
      <c r="Y435"/>
      <c r="Z435"/>
      <c r="AA435"/>
      <c r="AB435"/>
      <c r="AC435"/>
      <c r="AD435"/>
      <c r="AE435"/>
      <c r="AF435"/>
      <c r="AG435"/>
      <c r="AH435"/>
      <c r="AI435"/>
      <c r="AJ435"/>
    </row>
    <row r="436" spans="1:36" x14ac:dyDescent="0.2">
      <c r="A436"/>
      <c r="B436"/>
      <c r="C436"/>
      <c r="D436"/>
      <c r="E436"/>
      <c r="F436"/>
      <c r="G436"/>
      <c r="M436"/>
      <c r="N436"/>
      <c r="O436"/>
      <c r="P436"/>
      <c r="Q436"/>
      <c r="R436"/>
      <c r="S436"/>
      <c r="T436"/>
      <c r="U436"/>
      <c r="V436"/>
      <c r="W436"/>
      <c r="X436"/>
      <c r="Y436"/>
      <c r="Z436"/>
      <c r="AA436"/>
      <c r="AB436"/>
      <c r="AC436"/>
      <c r="AD436"/>
      <c r="AE436"/>
      <c r="AF436"/>
      <c r="AG436"/>
      <c r="AH436"/>
      <c r="AI436"/>
      <c r="AJ436"/>
    </row>
    <row r="437" spans="1:36" x14ac:dyDescent="0.2">
      <c r="A437"/>
      <c r="B437"/>
      <c r="C437"/>
      <c r="D437"/>
      <c r="E437"/>
      <c r="F437"/>
      <c r="G437"/>
      <c r="M437"/>
      <c r="N437"/>
      <c r="O437"/>
      <c r="P437"/>
      <c r="Q437"/>
      <c r="R437"/>
      <c r="S437"/>
      <c r="T437"/>
      <c r="U437"/>
      <c r="V437"/>
      <c r="W437"/>
      <c r="X437"/>
      <c r="Y437"/>
      <c r="Z437"/>
      <c r="AA437"/>
      <c r="AB437"/>
      <c r="AC437"/>
      <c r="AD437"/>
      <c r="AE437"/>
      <c r="AF437"/>
      <c r="AG437"/>
      <c r="AH437"/>
      <c r="AI437"/>
      <c r="AJ437"/>
    </row>
    <row r="438" spans="1:36" x14ac:dyDescent="0.2">
      <c r="A438"/>
      <c r="B438"/>
      <c r="C438"/>
      <c r="D438"/>
      <c r="E438"/>
      <c r="F438"/>
      <c r="G438"/>
      <c r="M438"/>
      <c r="N438"/>
      <c r="O438"/>
      <c r="P438"/>
      <c r="Q438"/>
      <c r="R438"/>
      <c r="S438"/>
      <c r="T438"/>
      <c r="U438"/>
      <c r="V438"/>
      <c r="W438"/>
      <c r="X438"/>
      <c r="Y438"/>
      <c r="Z438"/>
      <c r="AA438"/>
      <c r="AB438"/>
      <c r="AC438"/>
      <c r="AD438"/>
      <c r="AE438"/>
      <c r="AF438"/>
      <c r="AG438"/>
      <c r="AH438"/>
      <c r="AI438"/>
      <c r="AJ438"/>
    </row>
    <row r="439" spans="1:36" x14ac:dyDescent="0.2">
      <c r="A439"/>
      <c r="B439"/>
      <c r="C439"/>
      <c r="D439"/>
      <c r="E439"/>
      <c r="F439"/>
      <c r="G439"/>
      <c r="M439"/>
      <c r="N439"/>
      <c r="O439"/>
      <c r="P439"/>
      <c r="Q439"/>
      <c r="R439"/>
      <c r="S439"/>
      <c r="T439"/>
      <c r="U439"/>
      <c r="V439"/>
      <c r="W439"/>
      <c r="X439"/>
      <c r="Y439"/>
      <c r="Z439"/>
      <c r="AA439"/>
      <c r="AB439"/>
      <c r="AC439"/>
      <c r="AD439"/>
      <c r="AE439"/>
      <c r="AF439"/>
      <c r="AG439"/>
      <c r="AH439"/>
      <c r="AI439"/>
      <c r="AJ439"/>
    </row>
    <row r="440" spans="1:36" x14ac:dyDescent="0.2">
      <c r="A440"/>
      <c r="B440"/>
      <c r="C440"/>
      <c r="D440"/>
      <c r="E440"/>
      <c r="F440"/>
      <c r="G440"/>
      <c r="M440"/>
      <c r="N440"/>
      <c r="O440"/>
      <c r="P440"/>
      <c r="Q440"/>
      <c r="R440"/>
      <c r="S440"/>
      <c r="T440"/>
      <c r="U440"/>
      <c r="V440"/>
      <c r="W440"/>
      <c r="X440"/>
      <c r="Y440"/>
      <c r="Z440"/>
      <c r="AA440"/>
      <c r="AB440"/>
      <c r="AC440"/>
      <c r="AD440"/>
      <c r="AE440"/>
      <c r="AF440"/>
      <c r="AG440"/>
      <c r="AH440"/>
      <c r="AI440"/>
      <c r="AJ440"/>
    </row>
    <row r="441" spans="1:36" x14ac:dyDescent="0.2">
      <c r="A441"/>
      <c r="B441"/>
      <c r="C441"/>
      <c r="D441"/>
      <c r="E441"/>
      <c r="F441"/>
      <c r="G441"/>
      <c r="M441"/>
      <c r="N441"/>
      <c r="O441"/>
      <c r="P441"/>
      <c r="Q441"/>
      <c r="R441"/>
      <c r="S441"/>
      <c r="T441"/>
      <c r="U441"/>
      <c r="V441"/>
      <c r="W441"/>
      <c r="X441"/>
      <c r="Y441"/>
      <c r="Z441"/>
      <c r="AA441"/>
      <c r="AB441"/>
      <c r="AC441"/>
      <c r="AD441"/>
      <c r="AE441"/>
      <c r="AF441"/>
      <c r="AG441"/>
      <c r="AH441"/>
      <c r="AI441"/>
      <c r="AJ441"/>
    </row>
    <row r="442" spans="1:36" x14ac:dyDescent="0.2">
      <c r="A442"/>
      <c r="B442"/>
      <c r="C442"/>
      <c r="D442"/>
      <c r="E442"/>
      <c r="F442"/>
      <c r="G442"/>
      <c r="M442"/>
      <c r="N442"/>
      <c r="O442"/>
      <c r="P442"/>
      <c r="Q442"/>
      <c r="R442"/>
      <c r="S442"/>
      <c r="T442"/>
      <c r="U442"/>
      <c r="V442"/>
      <c r="W442"/>
      <c r="X442"/>
      <c r="Y442"/>
      <c r="Z442"/>
      <c r="AA442"/>
      <c r="AB442"/>
      <c r="AC442"/>
      <c r="AD442"/>
      <c r="AE442"/>
      <c r="AF442"/>
      <c r="AG442"/>
      <c r="AH442"/>
      <c r="AI442"/>
      <c r="AJ442"/>
    </row>
    <row r="443" spans="1:36" x14ac:dyDescent="0.2">
      <c r="A443"/>
      <c r="B443"/>
      <c r="C443"/>
      <c r="D443"/>
      <c r="E443"/>
      <c r="F443"/>
      <c r="G443"/>
      <c r="M443"/>
      <c r="N443"/>
      <c r="O443"/>
      <c r="P443"/>
      <c r="Q443"/>
      <c r="R443"/>
      <c r="S443"/>
      <c r="T443"/>
      <c r="U443"/>
      <c r="V443"/>
      <c r="W443"/>
      <c r="X443"/>
      <c r="Y443"/>
      <c r="Z443"/>
      <c r="AA443"/>
      <c r="AB443"/>
      <c r="AC443"/>
      <c r="AD443"/>
      <c r="AE443"/>
      <c r="AF443"/>
      <c r="AG443"/>
      <c r="AH443"/>
      <c r="AI443"/>
      <c r="AJ443"/>
    </row>
    <row r="444" spans="1:36" x14ac:dyDescent="0.2">
      <c r="A444"/>
      <c r="B444"/>
      <c r="C444"/>
      <c r="D444"/>
      <c r="E444"/>
      <c r="F444"/>
      <c r="G444"/>
      <c r="M444"/>
      <c r="N444"/>
      <c r="O444"/>
      <c r="P444"/>
      <c r="Q444"/>
      <c r="R444"/>
      <c r="S444"/>
      <c r="T444"/>
      <c r="U444"/>
      <c r="V444"/>
      <c r="W444"/>
      <c r="X444"/>
      <c r="Y444"/>
      <c r="Z444"/>
      <c r="AA444"/>
      <c r="AB444"/>
      <c r="AC444"/>
      <c r="AD444"/>
      <c r="AE444"/>
      <c r="AF444"/>
      <c r="AG444"/>
      <c r="AH444"/>
      <c r="AI444"/>
      <c r="AJ444"/>
    </row>
    <row r="445" spans="1:36" x14ac:dyDescent="0.2">
      <c r="A445"/>
      <c r="B445"/>
      <c r="C445"/>
      <c r="D445"/>
      <c r="E445"/>
      <c r="F445"/>
      <c r="G445"/>
      <c r="M445"/>
      <c r="N445"/>
      <c r="O445"/>
      <c r="P445"/>
      <c r="Q445"/>
      <c r="R445"/>
      <c r="S445"/>
      <c r="T445"/>
      <c r="U445"/>
      <c r="V445"/>
      <c r="W445"/>
      <c r="X445"/>
      <c r="Y445"/>
      <c r="Z445"/>
      <c r="AA445"/>
      <c r="AB445"/>
      <c r="AC445"/>
      <c r="AD445"/>
      <c r="AE445"/>
      <c r="AF445"/>
      <c r="AG445"/>
      <c r="AH445"/>
      <c r="AI445"/>
      <c r="AJ445"/>
    </row>
    <row r="446" spans="1:36" x14ac:dyDescent="0.2">
      <c r="A446"/>
      <c r="B446"/>
      <c r="C446"/>
      <c r="D446"/>
      <c r="E446"/>
      <c r="F446"/>
      <c r="G446"/>
      <c r="M446"/>
      <c r="N446"/>
      <c r="O446"/>
      <c r="P446"/>
      <c r="Q446"/>
      <c r="R446"/>
      <c r="S446"/>
      <c r="T446"/>
      <c r="U446"/>
      <c r="V446"/>
      <c r="W446"/>
      <c r="X446"/>
      <c r="Y446"/>
      <c r="Z446"/>
      <c r="AA446"/>
      <c r="AB446"/>
      <c r="AC446"/>
      <c r="AD446"/>
      <c r="AE446"/>
      <c r="AF446"/>
      <c r="AG446"/>
      <c r="AH446"/>
      <c r="AI446"/>
      <c r="AJ446"/>
    </row>
    <row r="447" spans="1:36" x14ac:dyDescent="0.2">
      <c r="A447"/>
      <c r="B447"/>
      <c r="C447"/>
      <c r="D447"/>
      <c r="E447"/>
      <c r="F447"/>
      <c r="G447"/>
      <c r="M447"/>
      <c r="N447"/>
      <c r="O447"/>
      <c r="P447"/>
      <c r="Q447"/>
      <c r="R447"/>
      <c r="S447"/>
      <c r="T447"/>
      <c r="U447"/>
      <c r="V447"/>
      <c r="W447"/>
      <c r="X447"/>
      <c r="Y447"/>
      <c r="Z447"/>
      <c r="AA447"/>
      <c r="AB447"/>
      <c r="AC447"/>
      <c r="AD447"/>
      <c r="AE447"/>
      <c r="AF447"/>
      <c r="AG447"/>
      <c r="AH447"/>
      <c r="AI447"/>
      <c r="AJ447"/>
    </row>
    <row r="448" spans="1:36" x14ac:dyDescent="0.2">
      <c r="A448"/>
      <c r="B448"/>
      <c r="C448"/>
      <c r="D448"/>
      <c r="E448"/>
      <c r="F448"/>
      <c r="G448"/>
      <c r="M448"/>
      <c r="N448"/>
      <c r="O448"/>
      <c r="P448"/>
      <c r="Q448"/>
      <c r="R448"/>
      <c r="S448"/>
      <c r="T448"/>
      <c r="U448"/>
      <c r="V448"/>
      <c r="W448"/>
      <c r="X448"/>
      <c r="Y448"/>
      <c r="Z448"/>
      <c r="AA448"/>
      <c r="AB448"/>
      <c r="AC448"/>
      <c r="AD448"/>
      <c r="AE448"/>
      <c r="AF448"/>
      <c r="AG448"/>
      <c r="AH448"/>
      <c r="AI448"/>
      <c r="AJ448"/>
    </row>
    <row r="449" spans="1:36" x14ac:dyDescent="0.2">
      <c r="A449"/>
      <c r="B449"/>
      <c r="C449"/>
      <c r="D449"/>
      <c r="E449"/>
      <c r="F449"/>
      <c r="G449"/>
      <c r="M449"/>
      <c r="N449"/>
      <c r="O449"/>
      <c r="P449"/>
      <c r="Q449"/>
      <c r="R449"/>
      <c r="S449"/>
      <c r="T449"/>
      <c r="U449"/>
      <c r="V449"/>
      <c r="W449"/>
      <c r="X449"/>
      <c r="Y449"/>
      <c r="Z449"/>
      <c r="AA449"/>
      <c r="AB449"/>
      <c r="AC449"/>
      <c r="AD449"/>
      <c r="AE449"/>
      <c r="AF449"/>
      <c r="AG449"/>
      <c r="AH449"/>
      <c r="AI449"/>
      <c r="AJ449"/>
    </row>
    <row r="450" spans="1:36" x14ac:dyDescent="0.2">
      <c r="A450"/>
      <c r="B450"/>
      <c r="C450"/>
      <c r="D450"/>
      <c r="E450"/>
      <c r="F450"/>
      <c r="G450"/>
      <c r="M450"/>
      <c r="N450"/>
      <c r="O450"/>
      <c r="P450"/>
      <c r="Q450"/>
      <c r="R450"/>
      <c r="S450"/>
      <c r="T450"/>
      <c r="U450"/>
      <c r="V450"/>
      <c r="W450"/>
      <c r="X450"/>
      <c r="Y450"/>
      <c r="Z450"/>
      <c r="AA450"/>
      <c r="AB450"/>
      <c r="AC450"/>
      <c r="AD450"/>
      <c r="AE450"/>
      <c r="AF450"/>
      <c r="AG450"/>
      <c r="AH450"/>
      <c r="AI450"/>
      <c r="AJ450"/>
    </row>
    <row r="451" spans="1:36" x14ac:dyDescent="0.2">
      <c r="A451"/>
      <c r="B451"/>
      <c r="C451"/>
      <c r="D451"/>
      <c r="E451"/>
      <c r="F451"/>
      <c r="G451"/>
      <c r="M451"/>
      <c r="N451"/>
      <c r="O451"/>
      <c r="P451"/>
      <c r="Q451"/>
      <c r="R451"/>
      <c r="S451"/>
      <c r="T451"/>
      <c r="U451"/>
      <c r="V451"/>
      <c r="W451"/>
      <c r="X451"/>
      <c r="Y451"/>
      <c r="Z451"/>
      <c r="AA451"/>
      <c r="AB451"/>
      <c r="AC451"/>
      <c r="AD451"/>
      <c r="AE451"/>
      <c r="AF451"/>
      <c r="AG451"/>
      <c r="AH451"/>
      <c r="AI451"/>
      <c r="AJ451"/>
    </row>
    <row r="452" spans="1:36" x14ac:dyDescent="0.2">
      <c r="A452"/>
      <c r="B452"/>
      <c r="C452"/>
      <c r="D452"/>
      <c r="E452"/>
      <c r="F452"/>
      <c r="G452"/>
      <c r="M452"/>
      <c r="N452"/>
      <c r="O452"/>
      <c r="P452"/>
      <c r="Q452"/>
      <c r="R452"/>
      <c r="S452"/>
      <c r="T452"/>
      <c r="U452"/>
      <c r="V452"/>
      <c r="W452"/>
      <c r="X452"/>
      <c r="Y452"/>
      <c r="Z452"/>
      <c r="AA452"/>
      <c r="AB452"/>
      <c r="AC452"/>
      <c r="AD452"/>
      <c r="AE452"/>
      <c r="AF452"/>
      <c r="AG452"/>
      <c r="AH452"/>
      <c r="AI452"/>
      <c r="AJ452"/>
    </row>
    <row r="453" spans="1:36" x14ac:dyDescent="0.2">
      <c r="A453"/>
      <c r="B453"/>
      <c r="C453"/>
      <c r="D453"/>
      <c r="E453"/>
      <c r="F453"/>
      <c r="G453"/>
      <c r="M453"/>
      <c r="N453"/>
      <c r="O453"/>
      <c r="P453"/>
      <c r="Q453"/>
      <c r="R453"/>
      <c r="S453"/>
      <c r="T453"/>
      <c r="U453"/>
      <c r="V453"/>
      <c r="W453"/>
      <c r="X453"/>
      <c r="Y453"/>
      <c r="Z453"/>
      <c r="AA453"/>
      <c r="AB453"/>
      <c r="AC453"/>
      <c r="AD453"/>
      <c r="AE453"/>
      <c r="AF453"/>
      <c r="AG453"/>
      <c r="AH453"/>
      <c r="AI453"/>
      <c r="AJ453"/>
    </row>
    <row r="454" spans="1:36" x14ac:dyDescent="0.2">
      <c r="A454"/>
      <c r="B454"/>
      <c r="C454"/>
      <c r="D454"/>
      <c r="E454"/>
      <c r="F454"/>
      <c r="G454"/>
      <c r="M454"/>
      <c r="N454"/>
      <c r="O454"/>
      <c r="P454"/>
      <c r="Q454"/>
      <c r="R454"/>
      <c r="S454"/>
      <c r="T454"/>
      <c r="U454"/>
      <c r="V454"/>
      <c r="W454"/>
      <c r="X454"/>
      <c r="Y454"/>
      <c r="Z454"/>
      <c r="AA454"/>
      <c r="AB454"/>
      <c r="AC454"/>
      <c r="AD454"/>
      <c r="AE454"/>
      <c r="AF454"/>
      <c r="AG454"/>
      <c r="AH454"/>
      <c r="AI454"/>
      <c r="AJ454"/>
    </row>
    <row r="455" spans="1:36" x14ac:dyDescent="0.2">
      <c r="A455"/>
      <c r="B455"/>
      <c r="C455"/>
      <c r="D455"/>
      <c r="E455"/>
      <c r="F455"/>
      <c r="G455"/>
      <c r="M455"/>
      <c r="N455"/>
      <c r="O455"/>
      <c r="P455"/>
      <c r="Q455"/>
      <c r="R455"/>
      <c r="S455"/>
      <c r="T455"/>
      <c r="U455"/>
      <c r="V455"/>
      <c r="W455"/>
      <c r="X455"/>
      <c r="Y455"/>
      <c r="Z455"/>
      <c r="AA455"/>
      <c r="AB455"/>
      <c r="AC455"/>
      <c r="AD455"/>
      <c r="AE455"/>
      <c r="AF455"/>
      <c r="AG455"/>
      <c r="AH455"/>
      <c r="AI455"/>
      <c r="AJ455"/>
    </row>
    <row r="456" spans="1:36" x14ac:dyDescent="0.2">
      <c r="A456"/>
      <c r="B456"/>
      <c r="C456"/>
      <c r="D456"/>
      <c r="E456"/>
      <c r="F456"/>
      <c r="G456"/>
      <c r="M456"/>
      <c r="N456"/>
      <c r="O456"/>
      <c r="P456"/>
      <c r="Q456"/>
      <c r="R456"/>
      <c r="S456"/>
      <c r="T456"/>
      <c r="U456"/>
      <c r="V456"/>
      <c r="W456"/>
      <c r="X456"/>
      <c r="Y456"/>
      <c r="Z456"/>
      <c r="AA456"/>
      <c r="AB456"/>
      <c r="AC456"/>
      <c r="AD456"/>
      <c r="AE456"/>
      <c r="AF456"/>
      <c r="AG456"/>
      <c r="AH456"/>
      <c r="AI456"/>
      <c r="AJ456"/>
    </row>
    <row r="457" spans="1:36" x14ac:dyDescent="0.2">
      <c r="A457"/>
      <c r="B457"/>
      <c r="C457"/>
      <c r="D457"/>
      <c r="E457"/>
      <c r="F457"/>
      <c r="G457"/>
      <c r="M457"/>
      <c r="N457"/>
      <c r="O457"/>
      <c r="P457"/>
      <c r="Q457"/>
      <c r="R457"/>
      <c r="S457"/>
      <c r="T457"/>
      <c r="U457"/>
      <c r="V457"/>
      <c r="W457"/>
      <c r="X457"/>
      <c r="Y457"/>
      <c r="Z457"/>
      <c r="AA457"/>
      <c r="AB457"/>
      <c r="AC457"/>
      <c r="AD457"/>
      <c r="AE457"/>
      <c r="AF457"/>
      <c r="AG457"/>
      <c r="AH457"/>
      <c r="AI457"/>
      <c r="AJ457"/>
    </row>
    <row r="458" spans="1:36" x14ac:dyDescent="0.2">
      <c r="A458"/>
      <c r="B458"/>
      <c r="C458"/>
      <c r="D458"/>
      <c r="E458"/>
      <c r="F458"/>
      <c r="G458"/>
      <c r="M458"/>
      <c r="N458"/>
      <c r="O458"/>
      <c r="P458"/>
      <c r="Q458"/>
      <c r="R458"/>
      <c r="S458"/>
      <c r="T458"/>
      <c r="U458"/>
      <c r="V458"/>
      <c r="W458"/>
      <c r="X458"/>
      <c r="Y458"/>
      <c r="Z458"/>
      <c r="AA458"/>
      <c r="AB458"/>
      <c r="AC458"/>
      <c r="AD458"/>
      <c r="AE458"/>
      <c r="AF458"/>
      <c r="AG458"/>
      <c r="AH458"/>
      <c r="AI458"/>
      <c r="AJ458"/>
    </row>
    <row r="459" spans="1:36" x14ac:dyDescent="0.2">
      <c r="A459"/>
      <c r="B459"/>
      <c r="C459"/>
      <c r="D459"/>
      <c r="E459"/>
      <c r="F459"/>
      <c r="G459"/>
      <c r="M459"/>
      <c r="N459"/>
      <c r="O459"/>
      <c r="P459"/>
      <c r="Q459"/>
      <c r="R459"/>
      <c r="S459"/>
      <c r="T459"/>
      <c r="U459"/>
      <c r="V459"/>
      <c r="W459"/>
      <c r="X459"/>
      <c r="Y459"/>
      <c r="Z459"/>
      <c r="AA459"/>
      <c r="AB459"/>
      <c r="AC459"/>
      <c r="AD459"/>
      <c r="AE459"/>
      <c r="AF459"/>
      <c r="AG459"/>
      <c r="AH459"/>
      <c r="AI459"/>
      <c r="AJ459"/>
    </row>
    <row r="460" spans="1:36" x14ac:dyDescent="0.2">
      <c r="A460"/>
      <c r="B460"/>
      <c r="C460"/>
      <c r="D460"/>
      <c r="E460"/>
      <c r="F460"/>
      <c r="G460"/>
      <c r="M460"/>
      <c r="N460"/>
      <c r="O460"/>
      <c r="P460"/>
      <c r="Q460"/>
      <c r="R460"/>
      <c r="S460"/>
      <c r="T460"/>
      <c r="U460"/>
      <c r="V460"/>
      <c r="W460"/>
      <c r="X460"/>
      <c r="Y460"/>
      <c r="Z460"/>
      <c r="AA460"/>
      <c r="AB460"/>
      <c r="AC460"/>
      <c r="AD460"/>
      <c r="AE460"/>
      <c r="AF460"/>
      <c r="AG460"/>
      <c r="AH460"/>
      <c r="AI460"/>
      <c r="AJ460"/>
    </row>
    <row r="461" spans="1:36" x14ac:dyDescent="0.2">
      <c r="A461"/>
      <c r="B461"/>
      <c r="C461"/>
      <c r="D461"/>
      <c r="E461"/>
      <c r="F461"/>
      <c r="G461"/>
      <c r="M461"/>
      <c r="N461"/>
      <c r="O461"/>
      <c r="P461"/>
      <c r="Q461"/>
      <c r="R461"/>
      <c r="S461"/>
      <c r="T461"/>
      <c r="U461"/>
      <c r="V461"/>
      <c r="W461"/>
      <c r="X461"/>
      <c r="Y461"/>
      <c r="Z461"/>
      <c r="AA461"/>
      <c r="AB461"/>
      <c r="AC461"/>
      <c r="AD461"/>
      <c r="AE461"/>
      <c r="AF461"/>
      <c r="AG461"/>
      <c r="AH461"/>
      <c r="AI461"/>
      <c r="AJ461"/>
    </row>
    <row r="462" spans="1:36" x14ac:dyDescent="0.2">
      <c r="A462"/>
      <c r="B462"/>
      <c r="C462"/>
      <c r="D462"/>
      <c r="E462"/>
      <c r="F462"/>
      <c r="G462"/>
      <c r="M462"/>
      <c r="N462"/>
      <c r="O462"/>
      <c r="P462"/>
      <c r="Q462"/>
      <c r="R462"/>
      <c r="S462"/>
      <c r="T462"/>
      <c r="U462"/>
      <c r="V462"/>
      <c r="W462"/>
      <c r="X462"/>
      <c r="Y462"/>
      <c r="Z462"/>
      <c r="AA462"/>
      <c r="AB462"/>
      <c r="AC462"/>
      <c r="AD462"/>
      <c r="AE462"/>
      <c r="AF462"/>
      <c r="AG462"/>
      <c r="AH462"/>
      <c r="AI462"/>
      <c r="AJ462"/>
    </row>
    <row r="463" spans="1:36" x14ac:dyDescent="0.2">
      <c r="A463"/>
      <c r="B463"/>
      <c r="C463"/>
      <c r="D463"/>
      <c r="E463"/>
      <c r="F463"/>
      <c r="G463"/>
      <c r="M463"/>
      <c r="N463"/>
      <c r="O463"/>
      <c r="P463"/>
      <c r="Q463"/>
      <c r="R463"/>
      <c r="S463"/>
      <c r="T463"/>
      <c r="U463"/>
      <c r="V463"/>
      <c r="W463"/>
      <c r="X463"/>
      <c r="Y463"/>
      <c r="Z463"/>
      <c r="AA463"/>
      <c r="AB463"/>
      <c r="AC463"/>
      <c r="AD463"/>
      <c r="AE463"/>
      <c r="AF463"/>
      <c r="AG463"/>
      <c r="AH463"/>
      <c r="AI463"/>
      <c r="AJ463"/>
    </row>
    <row r="464" spans="1:36" x14ac:dyDescent="0.2">
      <c r="A464"/>
      <c r="B464"/>
      <c r="C464"/>
      <c r="D464"/>
      <c r="E464"/>
      <c r="F464"/>
      <c r="G464"/>
      <c r="M464"/>
      <c r="N464"/>
      <c r="O464"/>
      <c r="P464"/>
      <c r="Q464"/>
      <c r="R464"/>
      <c r="S464"/>
      <c r="T464"/>
      <c r="U464"/>
      <c r="V464"/>
      <c r="W464"/>
      <c r="X464"/>
      <c r="Y464"/>
      <c r="Z464"/>
      <c r="AA464"/>
      <c r="AB464"/>
      <c r="AC464"/>
      <c r="AD464"/>
      <c r="AE464"/>
      <c r="AF464"/>
      <c r="AG464"/>
      <c r="AH464"/>
      <c r="AI464"/>
      <c r="AJ464"/>
    </row>
    <row r="465" spans="1:36" x14ac:dyDescent="0.2">
      <c r="A465"/>
      <c r="B465"/>
      <c r="C465"/>
      <c r="D465"/>
      <c r="E465"/>
      <c r="F465"/>
      <c r="G465"/>
      <c r="M465"/>
      <c r="N465"/>
      <c r="O465"/>
      <c r="P465"/>
      <c r="Q465"/>
      <c r="R465"/>
      <c r="S465"/>
      <c r="T465"/>
      <c r="U465"/>
      <c r="V465"/>
      <c r="W465"/>
      <c r="X465"/>
      <c r="Y465"/>
      <c r="Z465"/>
      <c r="AA465"/>
      <c r="AB465"/>
      <c r="AC465"/>
      <c r="AD465"/>
      <c r="AE465"/>
      <c r="AF465"/>
      <c r="AG465"/>
      <c r="AH465"/>
      <c r="AI465"/>
      <c r="AJ465"/>
    </row>
    <row r="466" spans="1:36" x14ac:dyDescent="0.2">
      <c r="A466"/>
      <c r="B466"/>
      <c r="C466"/>
      <c r="D466"/>
      <c r="E466"/>
      <c r="F466"/>
      <c r="G466"/>
      <c r="M466"/>
      <c r="N466"/>
      <c r="O466"/>
      <c r="P466"/>
      <c r="Q466"/>
      <c r="R466"/>
      <c r="S466"/>
      <c r="T466"/>
      <c r="U466"/>
      <c r="V466"/>
      <c r="W466"/>
      <c r="X466"/>
      <c r="Y466"/>
      <c r="Z466"/>
      <c r="AA466"/>
      <c r="AB466"/>
      <c r="AC466"/>
      <c r="AD466"/>
      <c r="AE466"/>
      <c r="AF466"/>
      <c r="AG466"/>
      <c r="AH466"/>
      <c r="AI466"/>
      <c r="AJ466"/>
    </row>
    <row r="467" spans="1:36" x14ac:dyDescent="0.2">
      <c r="A467"/>
      <c r="B467"/>
      <c r="C467"/>
      <c r="D467"/>
      <c r="E467"/>
      <c r="F467"/>
      <c r="G467"/>
      <c r="M467"/>
      <c r="N467"/>
      <c r="O467"/>
      <c r="P467"/>
      <c r="Q467"/>
      <c r="R467"/>
      <c r="S467"/>
      <c r="T467"/>
      <c r="U467"/>
      <c r="V467"/>
      <c r="W467"/>
      <c r="X467"/>
      <c r="Y467"/>
      <c r="Z467"/>
      <c r="AA467"/>
      <c r="AB467"/>
      <c r="AC467"/>
      <c r="AD467"/>
      <c r="AE467"/>
      <c r="AF467"/>
      <c r="AG467"/>
      <c r="AH467"/>
      <c r="AI467"/>
      <c r="AJ467"/>
    </row>
    <row r="468" spans="1:36" x14ac:dyDescent="0.2">
      <c r="A468"/>
      <c r="B468"/>
      <c r="C468"/>
      <c r="D468"/>
      <c r="E468"/>
      <c r="F468"/>
      <c r="G468"/>
      <c r="M468"/>
      <c r="N468"/>
      <c r="O468"/>
      <c r="P468"/>
      <c r="Q468"/>
      <c r="R468"/>
      <c r="S468"/>
      <c r="T468"/>
      <c r="U468"/>
      <c r="V468"/>
      <c r="W468"/>
      <c r="X468"/>
      <c r="Y468"/>
      <c r="Z468"/>
      <c r="AA468"/>
      <c r="AB468"/>
      <c r="AC468"/>
      <c r="AD468"/>
      <c r="AE468"/>
      <c r="AF468"/>
      <c r="AG468"/>
      <c r="AH468"/>
      <c r="AI468"/>
      <c r="AJ468"/>
    </row>
    <row r="469" spans="1:36" x14ac:dyDescent="0.2">
      <c r="A469"/>
      <c r="B469"/>
      <c r="C469"/>
      <c r="D469"/>
      <c r="E469"/>
      <c r="F469"/>
      <c r="G469"/>
      <c r="M469"/>
      <c r="N469"/>
      <c r="O469"/>
      <c r="P469"/>
      <c r="Q469"/>
      <c r="R469"/>
      <c r="S469"/>
      <c r="T469"/>
      <c r="U469"/>
      <c r="V469"/>
      <c r="W469"/>
      <c r="X469"/>
      <c r="Y469"/>
      <c r="Z469"/>
      <c r="AA469"/>
      <c r="AB469"/>
      <c r="AC469"/>
      <c r="AD469"/>
      <c r="AE469"/>
      <c r="AF469"/>
      <c r="AG469"/>
      <c r="AH469"/>
      <c r="AI469"/>
      <c r="AJ469"/>
    </row>
    <row r="470" spans="1:36" x14ac:dyDescent="0.2">
      <c r="A470"/>
      <c r="B470"/>
      <c r="C470"/>
      <c r="D470"/>
      <c r="E470"/>
      <c r="F470"/>
      <c r="G470"/>
      <c r="M470"/>
      <c r="N470"/>
      <c r="O470"/>
      <c r="P470"/>
      <c r="Q470"/>
      <c r="R470"/>
      <c r="S470"/>
      <c r="T470"/>
      <c r="U470"/>
      <c r="V470"/>
      <c r="W470"/>
      <c r="X470"/>
      <c r="Y470"/>
      <c r="Z470"/>
      <c r="AA470"/>
      <c r="AB470"/>
      <c r="AC470"/>
      <c r="AD470"/>
      <c r="AE470"/>
      <c r="AF470"/>
      <c r="AG470"/>
      <c r="AH470"/>
      <c r="AI470"/>
      <c r="AJ470"/>
    </row>
    <row r="471" spans="1:36" x14ac:dyDescent="0.2">
      <c r="A471"/>
      <c r="B471"/>
      <c r="C471"/>
      <c r="D471"/>
      <c r="E471"/>
      <c r="F471"/>
      <c r="G471"/>
      <c r="M471"/>
      <c r="N471"/>
      <c r="O471"/>
      <c r="P471"/>
      <c r="Q471"/>
      <c r="R471"/>
      <c r="S471"/>
      <c r="T471"/>
      <c r="U471"/>
      <c r="V471"/>
      <c r="W471"/>
      <c r="X471"/>
      <c r="Y471"/>
      <c r="Z471"/>
      <c r="AA471"/>
      <c r="AB471"/>
      <c r="AC471"/>
      <c r="AD471"/>
      <c r="AE471"/>
      <c r="AF471"/>
      <c r="AG471"/>
      <c r="AH471"/>
      <c r="AI471"/>
      <c r="AJ471"/>
    </row>
    <row r="472" spans="1:36" x14ac:dyDescent="0.2">
      <c r="A472"/>
      <c r="B472"/>
      <c r="C472"/>
      <c r="D472"/>
      <c r="E472"/>
      <c r="F472"/>
      <c r="G472"/>
      <c r="M472"/>
      <c r="N472"/>
      <c r="O472"/>
      <c r="P472"/>
      <c r="Q472"/>
      <c r="R472"/>
      <c r="S472"/>
      <c r="T472"/>
      <c r="U472"/>
      <c r="V472"/>
      <c r="W472"/>
      <c r="X472"/>
      <c r="Y472"/>
      <c r="Z472"/>
      <c r="AA472"/>
      <c r="AB472"/>
      <c r="AC472"/>
      <c r="AD472"/>
      <c r="AE472"/>
      <c r="AF472"/>
      <c r="AG472"/>
      <c r="AH472"/>
      <c r="AI472"/>
      <c r="AJ472"/>
    </row>
    <row r="473" spans="1:36" x14ac:dyDescent="0.2">
      <c r="A473"/>
      <c r="B473"/>
      <c r="C473"/>
      <c r="D473"/>
      <c r="E473"/>
      <c r="F473"/>
      <c r="G473"/>
      <c r="M473"/>
      <c r="N473"/>
      <c r="O473"/>
      <c r="P473"/>
      <c r="Q473"/>
      <c r="R473"/>
      <c r="S473"/>
      <c r="T473"/>
      <c r="U473"/>
      <c r="V473"/>
      <c r="W473"/>
      <c r="X473"/>
      <c r="Y473"/>
      <c r="Z473"/>
      <c r="AA473"/>
      <c r="AB473"/>
      <c r="AC473"/>
      <c r="AD473"/>
      <c r="AE473"/>
      <c r="AF473"/>
      <c r="AG473"/>
      <c r="AH473"/>
      <c r="AI473"/>
      <c r="AJ473"/>
    </row>
    <row r="474" spans="1:36" x14ac:dyDescent="0.2">
      <c r="A474"/>
      <c r="B474"/>
      <c r="C474"/>
      <c r="D474"/>
      <c r="E474"/>
      <c r="F474"/>
      <c r="G474"/>
      <c r="M474"/>
      <c r="N474"/>
      <c r="O474"/>
      <c r="P474"/>
      <c r="Q474"/>
      <c r="R474"/>
      <c r="S474"/>
      <c r="T474"/>
      <c r="U474"/>
      <c r="V474"/>
      <c r="W474"/>
      <c r="X474"/>
      <c r="Y474"/>
      <c r="Z474"/>
      <c r="AA474"/>
      <c r="AB474"/>
      <c r="AC474"/>
      <c r="AD474"/>
      <c r="AE474"/>
      <c r="AF474"/>
      <c r="AG474"/>
      <c r="AH474"/>
      <c r="AI474"/>
      <c r="AJ474"/>
    </row>
    <row r="475" spans="1:36" x14ac:dyDescent="0.2">
      <c r="A475"/>
      <c r="B475"/>
      <c r="C475"/>
      <c r="D475"/>
      <c r="E475"/>
      <c r="F475"/>
      <c r="G475"/>
      <c r="M475"/>
      <c r="N475"/>
      <c r="O475"/>
      <c r="P475"/>
      <c r="Q475"/>
      <c r="R475"/>
      <c r="S475"/>
      <c r="T475"/>
      <c r="U475"/>
      <c r="V475"/>
      <c r="W475"/>
      <c r="X475"/>
      <c r="Y475"/>
      <c r="Z475"/>
      <c r="AA475"/>
      <c r="AB475"/>
      <c r="AC475"/>
      <c r="AD475"/>
      <c r="AE475"/>
      <c r="AF475"/>
      <c r="AG475"/>
      <c r="AH475"/>
      <c r="AI475"/>
      <c r="AJ475"/>
    </row>
    <row r="476" spans="1:36" x14ac:dyDescent="0.2">
      <c r="A476"/>
      <c r="B476"/>
      <c r="C476"/>
      <c r="D476"/>
      <c r="E476"/>
      <c r="F476"/>
      <c r="G476"/>
      <c r="M476"/>
      <c r="N476"/>
      <c r="O476"/>
      <c r="P476"/>
      <c r="Q476"/>
      <c r="R476"/>
      <c r="S476"/>
      <c r="T476"/>
      <c r="U476"/>
      <c r="V476"/>
      <c r="W476"/>
      <c r="X476"/>
      <c r="Y476"/>
      <c r="Z476"/>
      <c r="AA476"/>
      <c r="AB476"/>
      <c r="AC476"/>
      <c r="AD476"/>
      <c r="AE476"/>
      <c r="AF476"/>
      <c r="AG476"/>
      <c r="AH476"/>
      <c r="AI476"/>
      <c r="AJ476"/>
    </row>
    <row r="477" spans="1:36" x14ac:dyDescent="0.2">
      <c r="A477"/>
      <c r="B477"/>
      <c r="C477"/>
      <c r="D477"/>
      <c r="E477"/>
      <c r="F477"/>
      <c r="G477"/>
      <c r="M477"/>
      <c r="N477"/>
      <c r="O477"/>
      <c r="P477"/>
      <c r="Q477"/>
      <c r="R477"/>
      <c r="S477"/>
      <c r="T477"/>
      <c r="U477"/>
      <c r="V477"/>
      <c r="W477"/>
      <c r="X477"/>
      <c r="Y477"/>
      <c r="Z477"/>
      <c r="AA477"/>
      <c r="AB477"/>
      <c r="AC477"/>
      <c r="AD477"/>
      <c r="AE477"/>
      <c r="AF477"/>
      <c r="AG477"/>
      <c r="AH477"/>
      <c r="AI477"/>
      <c r="AJ477"/>
    </row>
    <row r="478" spans="1:36" x14ac:dyDescent="0.2">
      <c r="A478"/>
      <c r="B478"/>
      <c r="C478"/>
      <c r="D478"/>
      <c r="E478"/>
      <c r="F478"/>
      <c r="G478"/>
      <c r="M478"/>
      <c r="N478"/>
      <c r="O478"/>
      <c r="P478"/>
      <c r="Q478"/>
      <c r="R478"/>
      <c r="S478"/>
      <c r="T478"/>
      <c r="U478"/>
      <c r="V478"/>
      <c r="W478"/>
      <c r="X478"/>
      <c r="Y478"/>
      <c r="Z478"/>
      <c r="AA478"/>
      <c r="AB478"/>
      <c r="AC478"/>
      <c r="AD478"/>
      <c r="AE478"/>
      <c r="AF478"/>
      <c r="AG478"/>
      <c r="AH478"/>
      <c r="AI478"/>
      <c r="AJ478"/>
    </row>
    <row r="479" spans="1:36" x14ac:dyDescent="0.2">
      <c r="A479"/>
      <c r="B479"/>
      <c r="C479"/>
      <c r="D479"/>
      <c r="E479"/>
      <c r="F479"/>
      <c r="G479"/>
      <c r="M479"/>
      <c r="N479"/>
      <c r="O479"/>
      <c r="P479"/>
      <c r="Q479"/>
      <c r="R479"/>
      <c r="S479"/>
      <c r="T479"/>
      <c r="U479"/>
      <c r="V479"/>
      <c r="W479"/>
      <c r="X479"/>
      <c r="Y479"/>
      <c r="Z479"/>
      <c r="AA479"/>
      <c r="AB479"/>
      <c r="AC479"/>
      <c r="AD479"/>
      <c r="AE479"/>
      <c r="AF479"/>
      <c r="AG479"/>
      <c r="AH479"/>
      <c r="AI479"/>
      <c r="AJ479"/>
    </row>
    <row r="480" spans="1:36" x14ac:dyDescent="0.2">
      <c r="A480"/>
      <c r="B480"/>
      <c r="C480"/>
      <c r="D480"/>
      <c r="E480"/>
      <c r="F480"/>
      <c r="G480"/>
      <c r="M480"/>
      <c r="N480"/>
      <c r="O480"/>
      <c r="P480"/>
      <c r="Q480"/>
      <c r="R480"/>
      <c r="S480"/>
      <c r="T480"/>
      <c r="U480"/>
      <c r="V480"/>
      <c r="W480"/>
      <c r="X480"/>
      <c r="Y480"/>
      <c r="Z480"/>
      <c r="AA480"/>
      <c r="AB480"/>
      <c r="AC480"/>
      <c r="AD480"/>
      <c r="AE480"/>
      <c r="AF480"/>
      <c r="AG480"/>
      <c r="AH480"/>
      <c r="AI480"/>
      <c r="AJ480"/>
    </row>
    <row r="481" spans="1:36" x14ac:dyDescent="0.2">
      <c r="A481"/>
      <c r="B481"/>
      <c r="C481"/>
      <c r="D481"/>
      <c r="E481"/>
      <c r="F481"/>
      <c r="G481"/>
      <c r="M481"/>
      <c r="N481"/>
      <c r="O481"/>
      <c r="P481"/>
      <c r="Q481"/>
      <c r="R481"/>
      <c r="S481"/>
      <c r="T481"/>
      <c r="U481"/>
      <c r="V481"/>
      <c r="W481"/>
      <c r="X481"/>
      <c r="Y481"/>
      <c r="Z481"/>
      <c r="AA481"/>
      <c r="AB481"/>
      <c r="AC481"/>
      <c r="AD481"/>
      <c r="AE481"/>
      <c r="AF481"/>
      <c r="AG481"/>
      <c r="AH481"/>
      <c r="AI481"/>
      <c r="AJ481"/>
    </row>
    <row r="482" spans="1:36" x14ac:dyDescent="0.2">
      <c r="A482"/>
      <c r="B482"/>
      <c r="C482"/>
      <c r="D482"/>
      <c r="E482"/>
      <c r="F482"/>
      <c r="G482"/>
      <c r="M482"/>
      <c r="N482"/>
      <c r="O482"/>
      <c r="P482"/>
      <c r="Q482"/>
      <c r="R482"/>
      <c r="S482"/>
      <c r="T482"/>
      <c r="U482"/>
      <c r="V482"/>
      <c r="W482"/>
      <c r="X482"/>
      <c r="Y482"/>
      <c r="Z482"/>
      <c r="AA482"/>
      <c r="AB482"/>
      <c r="AC482"/>
      <c r="AD482"/>
      <c r="AE482"/>
      <c r="AF482"/>
      <c r="AG482"/>
      <c r="AH482"/>
      <c r="AI482"/>
      <c r="AJ482"/>
    </row>
    <row r="483" spans="1:36" x14ac:dyDescent="0.2">
      <c r="A483"/>
      <c r="B483"/>
      <c r="C483"/>
      <c r="D483"/>
      <c r="E483"/>
      <c r="F483"/>
      <c r="G483"/>
      <c r="M483"/>
      <c r="N483"/>
      <c r="O483"/>
      <c r="P483"/>
      <c r="Q483"/>
      <c r="R483"/>
      <c r="S483"/>
      <c r="T483"/>
      <c r="U483"/>
      <c r="V483"/>
      <c r="W483"/>
      <c r="X483"/>
      <c r="Y483"/>
      <c r="Z483"/>
      <c r="AA483"/>
      <c r="AB483"/>
      <c r="AC483"/>
      <c r="AD483"/>
      <c r="AE483"/>
      <c r="AF483"/>
      <c r="AG483"/>
      <c r="AH483"/>
      <c r="AI483"/>
      <c r="AJ483"/>
    </row>
    <row r="484" spans="1:36" x14ac:dyDescent="0.2">
      <c r="A484"/>
      <c r="B484"/>
      <c r="C484"/>
      <c r="D484"/>
      <c r="E484"/>
      <c r="F484"/>
      <c r="G484"/>
      <c r="M484"/>
      <c r="N484"/>
      <c r="O484"/>
      <c r="P484"/>
      <c r="Q484"/>
      <c r="R484"/>
      <c r="S484"/>
      <c r="T484"/>
      <c r="U484"/>
      <c r="V484"/>
      <c r="W484"/>
      <c r="X484"/>
      <c r="Y484"/>
      <c r="Z484"/>
      <c r="AA484"/>
      <c r="AB484"/>
      <c r="AC484"/>
      <c r="AD484"/>
      <c r="AE484"/>
      <c r="AF484"/>
      <c r="AG484"/>
      <c r="AH484"/>
      <c r="AI484"/>
      <c r="AJ484"/>
    </row>
    <row r="485" spans="1:36" x14ac:dyDescent="0.2">
      <c r="A485"/>
      <c r="B485"/>
      <c r="C485"/>
      <c r="D485"/>
      <c r="E485"/>
      <c r="F485"/>
      <c r="G485"/>
      <c r="M485"/>
      <c r="N485"/>
      <c r="O485"/>
      <c r="P485"/>
      <c r="Q485"/>
      <c r="R485"/>
      <c r="S485"/>
      <c r="T485"/>
      <c r="U485"/>
      <c r="V485"/>
      <c r="W485"/>
      <c r="X485"/>
      <c r="Y485"/>
      <c r="Z485"/>
      <c r="AA485"/>
      <c r="AB485"/>
      <c r="AC485"/>
      <c r="AD485"/>
      <c r="AE485"/>
      <c r="AF485"/>
      <c r="AG485"/>
      <c r="AH485"/>
      <c r="AI485"/>
      <c r="AJ485"/>
    </row>
    <row r="486" spans="1:36" x14ac:dyDescent="0.2">
      <c r="A486"/>
      <c r="B486"/>
      <c r="C486"/>
      <c r="D486"/>
      <c r="E486"/>
      <c r="F486"/>
      <c r="G486"/>
      <c r="M486"/>
      <c r="N486"/>
      <c r="O486"/>
      <c r="P486"/>
      <c r="Q486"/>
      <c r="R486"/>
      <c r="S486"/>
      <c r="T486"/>
      <c r="U486"/>
      <c r="V486"/>
      <c r="W486"/>
      <c r="X486"/>
      <c r="Y486"/>
      <c r="Z486"/>
      <c r="AA486"/>
      <c r="AB486"/>
      <c r="AC486"/>
      <c r="AD486"/>
      <c r="AE486"/>
      <c r="AF486"/>
      <c r="AG486"/>
      <c r="AH486"/>
      <c r="AI486"/>
      <c r="AJ486"/>
    </row>
    <row r="487" spans="1:36" x14ac:dyDescent="0.2">
      <c r="A487"/>
      <c r="B487"/>
      <c r="C487"/>
      <c r="D487"/>
      <c r="E487"/>
      <c r="F487"/>
      <c r="G487"/>
      <c r="M487"/>
      <c r="N487"/>
      <c r="O487"/>
      <c r="P487"/>
      <c r="Q487"/>
      <c r="R487"/>
      <c r="S487"/>
      <c r="T487"/>
      <c r="U487"/>
      <c r="V487"/>
      <c r="W487"/>
      <c r="X487"/>
      <c r="Y487"/>
      <c r="Z487"/>
      <c r="AA487"/>
      <c r="AB487"/>
      <c r="AC487"/>
      <c r="AD487"/>
      <c r="AE487"/>
      <c r="AF487"/>
      <c r="AG487"/>
      <c r="AH487"/>
      <c r="AI487"/>
      <c r="AJ487"/>
    </row>
    <row r="488" spans="1:36" x14ac:dyDescent="0.2">
      <c r="A488"/>
      <c r="B488"/>
      <c r="C488"/>
      <c r="D488"/>
      <c r="E488"/>
      <c r="F488"/>
      <c r="G488"/>
      <c r="M488"/>
      <c r="N488"/>
      <c r="O488"/>
      <c r="P488"/>
      <c r="Q488"/>
      <c r="R488"/>
      <c r="S488"/>
      <c r="T488"/>
      <c r="U488"/>
      <c r="V488"/>
      <c r="W488"/>
      <c r="X488"/>
      <c r="Y488"/>
      <c r="Z488"/>
      <c r="AA488"/>
      <c r="AB488"/>
      <c r="AC488"/>
      <c r="AD488"/>
      <c r="AE488"/>
      <c r="AF488"/>
      <c r="AG488"/>
      <c r="AH488"/>
      <c r="AI488"/>
      <c r="AJ488"/>
    </row>
    <row r="489" spans="1:36" x14ac:dyDescent="0.2">
      <c r="A489"/>
      <c r="B489"/>
      <c r="C489"/>
      <c r="D489"/>
      <c r="E489"/>
      <c r="F489"/>
      <c r="G489"/>
      <c r="M489"/>
      <c r="N489"/>
      <c r="O489"/>
      <c r="P489"/>
      <c r="Q489"/>
      <c r="R489"/>
      <c r="S489"/>
      <c r="T489"/>
      <c r="U489"/>
      <c r="V489"/>
      <c r="W489"/>
      <c r="X489"/>
      <c r="Y489"/>
      <c r="Z489"/>
      <c r="AA489"/>
      <c r="AB489"/>
      <c r="AC489"/>
      <c r="AD489"/>
      <c r="AE489"/>
      <c r="AF489"/>
      <c r="AG489"/>
      <c r="AH489"/>
      <c r="AI489"/>
      <c r="AJ489"/>
    </row>
    <row r="490" spans="1:36" x14ac:dyDescent="0.2">
      <c r="A490"/>
      <c r="B490"/>
      <c r="C490"/>
      <c r="D490"/>
      <c r="E490"/>
      <c r="F490"/>
      <c r="G490"/>
      <c r="M490"/>
      <c r="N490"/>
      <c r="O490"/>
      <c r="P490"/>
      <c r="Q490"/>
      <c r="R490"/>
      <c r="S490"/>
      <c r="T490"/>
      <c r="U490"/>
      <c r="V490"/>
      <c r="W490"/>
      <c r="X490"/>
      <c r="Y490"/>
      <c r="Z490"/>
      <c r="AA490"/>
      <c r="AB490"/>
      <c r="AC490"/>
      <c r="AD490"/>
      <c r="AE490"/>
      <c r="AF490"/>
      <c r="AG490"/>
      <c r="AH490"/>
      <c r="AI490"/>
      <c r="AJ490"/>
    </row>
    <row r="491" spans="1:36" x14ac:dyDescent="0.2">
      <c r="A491"/>
      <c r="B491"/>
      <c r="C491"/>
      <c r="D491"/>
      <c r="E491"/>
      <c r="F491"/>
      <c r="G491"/>
      <c r="M491"/>
      <c r="N491"/>
      <c r="O491"/>
      <c r="P491"/>
      <c r="Q491"/>
      <c r="R491"/>
      <c r="S491"/>
      <c r="T491"/>
      <c r="U491"/>
      <c r="V491"/>
      <c r="W491"/>
      <c r="X491"/>
      <c r="Y491"/>
      <c r="Z491"/>
      <c r="AA491"/>
      <c r="AB491"/>
      <c r="AC491"/>
      <c r="AD491"/>
      <c r="AE491"/>
      <c r="AF491"/>
      <c r="AG491"/>
      <c r="AH491"/>
      <c r="AI491"/>
      <c r="AJ491"/>
    </row>
    <row r="492" spans="1:36" x14ac:dyDescent="0.2">
      <c r="A492"/>
      <c r="B492"/>
      <c r="C492"/>
      <c r="D492"/>
      <c r="E492"/>
      <c r="F492"/>
      <c r="G492"/>
      <c r="M492"/>
      <c r="N492"/>
      <c r="O492"/>
      <c r="P492"/>
      <c r="Q492"/>
      <c r="R492"/>
      <c r="S492"/>
      <c r="T492"/>
      <c r="U492"/>
      <c r="V492"/>
      <c r="W492"/>
      <c r="X492"/>
      <c r="Y492"/>
      <c r="Z492"/>
      <c r="AA492"/>
      <c r="AB492"/>
      <c r="AC492"/>
      <c r="AD492"/>
      <c r="AE492"/>
      <c r="AF492"/>
      <c r="AG492"/>
      <c r="AH492"/>
      <c r="AI492"/>
      <c r="AJ492"/>
    </row>
    <row r="493" spans="1:36" x14ac:dyDescent="0.2">
      <c r="A493"/>
      <c r="B493"/>
      <c r="C493"/>
      <c r="D493"/>
      <c r="E493"/>
      <c r="F493"/>
      <c r="G493"/>
      <c r="M493"/>
      <c r="N493"/>
      <c r="O493"/>
      <c r="P493"/>
      <c r="Q493"/>
      <c r="R493"/>
      <c r="S493"/>
      <c r="T493"/>
      <c r="U493"/>
      <c r="V493"/>
      <c r="W493"/>
      <c r="X493"/>
      <c r="Y493"/>
      <c r="Z493"/>
      <c r="AA493"/>
      <c r="AB493"/>
      <c r="AC493"/>
      <c r="AD493"/>
      <c r="AE493"/>
      <c r="AF493"/>
      <c r="AG493"/>
      <c r="AH493"/>
      <c r="AI493"/>
      <c r="AJ493"/>
    </row>
    <row r="494" spans="1:36" x14ac:dyDescent="0.2">
      <c r="A494"/>
      <c r="B494"/>
      <c r="C494"/>
      <c r="D494"/>
      <c r="E494"/>
      <c r="F494"/>
      <c r="G494"/>
      <c r="M494"/>
      <c r="N494"/>
      <c r="O494"/>
      <c r="P494"/>
      <c r="Q494"/>
      <c r="R494"/>
      <c r="S494"/>
      <c r="T494"/>
      <c r="U494"/>
      <c r="V494"/>
      <c r="W494"/>
      <c r="X494"/>
      <c r="Y494"/>
      <c r="Z494"/>
      <c r="AA494"/>
      <c r="AB494"/>
      <c r="AC494"/>
      <c r="AD494"/>
      <c r="AE494"/>
      <c r="AF494"/>
      <c r="AG494"/>
      <c r="AH494"/>
      <c r="AI494"/>
      <c r="AJ494"/>
    </row>
    <row r="495" spans="1:36" x14ac:dyDescent="0.2">
      <c r="A495"/>
      <c r="B495"/>
      <c r="C495"/>
      <c r="D495"/>
      <c r="E495"/>
      <c r="F495"/>
      <c r="G495"/>
      <c r="M495"/>
      <c r="N495"/>
      <c r="O495"/>
      <c r="P495"/>
      <c r="Q495"/>
      <c r="R495"/>
      <c r="S495"/>
      <c r="T495"/>
      <c r="U495"/>
      <c r="V495"/>
      <c r="W495"/>
      <c r="X495"/>
      <c r="Y495"/>
      <c r="Z495"/>
      <c r="AA495"/>
      <c r="AB495"/>
      <c r="AC495"/>
      <c r="AD495"/>
      <c r="AE495"/>
      <c r="AF495"/>
      <c r="AG495"/>
      <c r="AH495"/>
      <c r="AI495"/>
      <c r="AJ495"/>
    </row>
    <row r="496" spans="1:36" x14ac:dyDescent="0.2">
      <c r="A496"/>
      <c r="B496"/>
      <c r="C496"/>
      <c r="D496"/>
      <c r="E496"/>
      <c r="F496"/>
      <c r="G496"/>
      <c r="M496"/>
      <c r="N496"/>
      <c r="O496"/>
      <c r="P496"/>
      <c r="Q496"/>
      <c r="R496"/>
      <c r="S496"/>
      <c r="T496"/>
      <c r="U496"/>
      <c r="V496"/>
      <c r="W496"/>
      <c r="X496"/>
      <c r="Y496"/>
      <c r="Z496"/>
      <c r="AA496"/>
      <c r="AB496"/>
      <c r="AC496"/>
      <c r="AD496"/>
      <c r="AE496"/>
      <c r="AF496"/>
      <c r="AG496"/>
      <c r="AH496"/>
      <c r="AI496"/>
      <c r="AJ496"/>
    </row>
    <row r="497" spans="1:36" x14ac:dyDescent="0.2">
      <c r="A497"/>
      <c r="B497"/>
      <c r="C497"/>
      <c r="D497"/>
      <c r="E497"/>
      <c r="F497"/>
      <c r="G497"/>
      <c r="M497"/>
      <c r="N497"/>
      <c r="O497"/>
      <c r="P497"/>
      <c r="Q497"/>
      <c r="R497"/>
      <c r="S497"/>
      <c r="T497"/>
      <c r="U497"/>
      <c r="V497"/>
      <c r="W497"/>
      <c r="X497"/>
      <c r="Y497"/>
      <c r="Z497"/>
      <c r="AA497"/>
      <c r="AB497"/>
      <c r="AC497"/>
      <c r="AD497"/>
      <c r="AE497"/>
      <c r="AF497"/>
      <c r="AG497"/>
      <c r="AH497"/>
      <c r="AI497"/>
      <c r="AJ497"/>
    </row>
    <row r="498" spans="1:36" x14ac:dyDescent="0.2">
      <c r="A498"/>
      <c r="B498"/>
      <c r="C498"/>
      <c r="D498"/>
      <c r="E498"/>
      <c r="F498"/>
      <c r="G498"/>
      <c r="M498"/>
      <c r="N498"/>
      <c r="O498"/>
      <c r="P498"/>
      <c r="Q498"/>
      <c r="R498"/>
      <c r="S498"/>
      <c r="T498"/>
      <c r="U498"/>
      <c r="V498"/>
      <c r="W498"/>
      <c r="X498"/>
      <c r="Y498"/>
      <c r="Z498"/>
      <c r="AA498"/>
      <c r="AB498"/>
      <c r="AC498"/>
      <c r="AD498"/>
      <c r="AE498"/>
      <c r="AF498"/>
      <c r="AG498"/>
      <c r="AH498"/>
      <c r="AI498"/>
      <c r="AJ498"/>
    </row>
    <row r="499" spans="1:36" x14ac:dyDescent="0.2">
      <c r="A499"/>
      <c r="B499"/>
      <c r="C499"/>
      <c r="D499"/>
      <c r="E499"/>
      <c r="F499"/>
      <c r="G499"/>
      <c r="M499"/>
      <c r="N499"/>
      <c r="O499"/>
      <c r="P499"/>
      <c r="Q499"/>
      <c r="R499"/>
      <c r="S499"/>
      <c r="T499"/>
      <c r="U499"/>
      <c r="V499"/>
      <c r="W499"/>
      <c r="X499"/>
      <c r="Y499"/>
      <c r="Z499"/>
      <c r="AA499"/>
      <c r="AB499"/>
      <c r="AC499"/>
      <c r="AD499"/>
      <c r="AE499"/>
      <c r="AF499"/>
      <c r="AG499"/>
      <c r="AH499"/>
      <c r="AI499"/>
      <c r="AJ499"/>
    </row>
    <row r="500" spans="1:36" x14ac:dyDescent="0.2">
      <c r="A500"/>
      <c r="B500"/>
      <c r="C500"/>
      <c r="D500"/>
      <c r="E500"/>
      <c r="F500"/>
      <c r="G500"/>
      <c r="M500"/>
      <c r="N500"/>
      <c r="O500"/>
      <c r="P500"/>
      <c r="Q500"/>
      <c r="R500"/>
      <c r="S500"/>
      <c r="T500"/>
      <c r="U500"/>
      <c r="V500"/>
      <c r="W500"/>
      <c r="X500"/>
      <c r="Y500"/>
      <c r="Z500"/>
      <c r="AA500"/>
      <c r="AB500"/>
      <c r="AC500"/>
      <c r="AD500"/>
      <c r="AE500"/>
      <c r="AF500"/>
      <c r="AG500"/>
      <c r="AH500"/>
      <c r="AI500"/>
      <c r="AJ500"/>
    </row>
    <row r="501" spans="1:36" x14ac:dyDescent="0.2">
      <c r="A501"/>
      <c r="B501"/>
      <c r="C501"/>
      <c r="D501"/>
      <c r="E501"/>
      <c r="F501"/>
      <c r="G501"/>
      <c r="M501"/>
      <c r="N501"/>
      <c r="O501"/>
      <c r="P501"/>
      <c r="Q501"/>
      <c r="R501"/>
      <c r="S501"/>
      <c r="T501"/>
      <c r="U501"/>
      <c r="V501"/>
      <c r="W501"/>
      <c r="X501"/>
      <c r="Y501"/>
      <c r="Z501"/>
      <c r="AA501"/>
      <c r="AB501"/>
      <c r="AC501"/>
      <c r="AD501"/>
      <c r="AE501"/>
      <c r="AF501"/>
      <c r="AG501"/>
      <c r="AH501"/>
      <c r="AI501"/>
      <c r="AJ501"/>
    </row>
    <row r="502" spans="1:36" x14ac:dyDescent="0.2">
      <c r="A502"/>
      <c r="B502"/>
      <c r="C502"/>
      <c r="D502"/>
      <c r="E502"/>
      <c r="F502"/>
      <c r="G502"/>
      <c r="M502"/>
      <c r="N502"/>
      <c r="O502"/>
      <c r="P502"/>
      <c r="Q502"/>
      <c r="R502"/>
      <c r="S502"/>
      <c r="T502"/>
      <c r="U502"/>
      <c r="V502"/>
      <c r="W502"/>
      <c r="X502"/>
      <c r="Y502"/>
      <c r="Z502"/>
      <c r="AA502"/>
      <c r="AB502"/>
      <c r="AC502"/>
      <c r="AD502"/>
      <c r="AE502"/>
      <c r="AF502"/>
      <c r="AG502"/>
      <c r="AH502"/>
      <c r="AI502"/>
      <c r="AJ502"/>
    </row>
    <row r="503" spans="1:36" x14ac:dyDescent="0.2">
      <c r="A503"/>
      <c r="B503"/>
      <c r="C503"/>
      <c r="D503"/>
      <c r="E503"/>
      <c r="F503"/>
      <c r="G503"/>
      <c r="M503"/>
      <c r="N503"/>
      <c r="O503"/>
      <c r="P503"/>
      <c r="Q503"/>
      <c r="R503"/>
      <c r="S503"/>
      <c r="T503"/>
      <c r="U503"/>
      <c r="V503"/>
      <c r="W503"/>
      <c r="X503"/>
      <c r="Y503"/>
      <c r="Z503"/>
      <c r="AA503"/>
      <c r="AB503"/>
      <c r="AC503"/>
      <c r="AD503"/>
      <c r="AE503"/>
      <c r="AF503"/>
      <c r="AG503"/>
      <c r="AH503"/>
      <c r="AI503"/>
      <c r="AJ503"/>
    </row>
    <row r="504" spans="1:36" x14ac:dyDescent="0.2">
      <c r="A504"/>
      <c r="B504"/>
      <c r="C504"/>
      <c r="D504"/>
      <c r="E504"/>
      <c r="F504"/>
      <c r="G504"/>
      <c r="M504"/>
      <c r="N504"/>
      <c r="O504"/>
      <c r="P504"/>
      <c r="Q504"/>
      <c r="R504"/>
      <c r="S504"/>
      <c r="T504"/>
      <c r="U504"/>
      <c r="V504"/>
      <c r="W504"/>
      <c r="X504"/>
      <c r="Y504"/>
      <c r="Z504"/>
      <c r="AA504"/>
      <c r="AB504"/>
      <c r="AC504"/>
      <c r="AD504"/>
      <c r="AE504"/>
      <c r="AF504"/>
      <c r="AG504"/>
      <c r="AH504"/>
      <c r="AI504"/>
      <c r="AJ504"/>
    </row>
    <row r="505" spans="1:36" x14ac:dyDescent="0.2">
      <c r="A505"/>
      <c r="B505"/>
      <c r="C505"/>
      <c r="D505"/>
      <c r="E505"/>
      <c r="F505"/>
      <c r="G505"/>
      <c r="M505"/>
      <c r="N505"/>
      <c r="O505"/>
      <c r="P505"/>
      <c r="Q505"/>
      <c r="R505"/>
      <c r="S505"/>
      <c r="T505"/>
      <c r="U505"/>
      <c r="V505"/>
      <c r="W505"/>
      <c r="X505"/>
      <c r="Y505"/>
      <c r="Z505"/>
      <c r="AA505"/>
      <c r="AB505"/>
      <c r="AC505"/>
      <c r="AD505"/>
      <c r="AE505"/>
      <c r="AF505"/>
      <c r="AG505"/>
      <c r="AH505"/>
      <c r="AI505"/>
      <c r="AJ505"/>
    </row>
    <row r="506" spans="1:36" x14ac:dyDescent="0.2">
      <c r="A506"/>
      <c r="B506"/>
      <c r="C506"/>
      <c r="D506"/>
      <c r="E506"/>
      <c r="F506"/>
      <c r="G506"/>
      <c r="M506"/>
      <c r="N506"/>
      <c r="O506"/>
      <c r="P506"/>
      <c r="Q506"/>
      <c r="R506"/>
      <c r="S506"/>
      <c r="T506"/>
      <c r="U506"/>
      <c r="V506"/>
      <c r="W506"/>
      <c r="X506"/>
      <c r="Y506"/>
      <c r="Z506"/>
      <c r="AA506"/>
      <c r="AB506"/>
      <c r="AC506"/>
      <c r="AD506"/>
      <c r="AE506"/>
      <c r="AF506"/>
      <c r="AG506"/>
      <c r="AH506"/>
      <c r="AI506"/>
      <c r="AJ506"/>
    </row>
    <row r="507" spans="1:36" x14ac:dyDescent="0.2">
      <c r="A507"/>
      <c r="B507"/>
      <c r="C507"/>
      <c r="D507"/>
      <c r="E507"/>
      <c r="F507"/>
      <c r="G507"/>
      <c r="M507"/>
      <c r="N507"/>
      <c r="O507"/>
      <c r="P507"/>
      <c r="Q507"/>
      <c r="R507"/>
      <c r="S507"/>
      <c r="T507"/>
      <c r="U507"/>
      <c r="V507"/>
      <c r="W507"/>
      <c r="X507"/>
      <c r="Y507"/>
      <c r="Z507"/>
      <c r="AA507"/>
      <c r="AB507"/>
      <c r="AC507"/>
      <c r="AD507"/>
      <c r="AE507"/>
      <c r="AF507"/>
      <c r="AG507"/>
      <c r="AH507"/>
      <c r="AI507"/>
      <c r="AJ507"/>
    </row>
    <row r="508" spans="1:36" x14ac:dyDescent="0.2">
      <c r="A508"/>
      <c r="B508"/>
      <c r="C508"/>
      <c r="D508"/>
      <c r="E508"/>
      <c r="F508"/>
      <c r="G508"/>
      <c r="M508"/>
      <c r="N508"/>
      <c r="O508"/>
      <c r="P508"/>
      <c r="Q508"/>
      <c r="R508"/>
      <c r="S508"/>
      <c r="T508"/>
      <c r="U508"/>
      <c r="V508"/>
      <c r="W508"/>
      <c r="X508"/>
      <c r="Y508"/>
      <c r="Z508"/>
      <c r="AA508"/>
      <c r="AB508"/>
      <c r="AC508"/>
      <c r="AD508"/>
      <c r="AE508"/>
      <c r="AF508"/>
      <c r="AG508"/>
      <c r="AH508"/>
      <c r="AI508"/>
      <c r="AJ508"/>
    </row>
    <row r="509" spans="1:36" x14ac:dyDescent="0.2">
      <c r="A509"/>
      <c r="B509"/>
      <c r="C509"/>
      <c r="D509"/>
      <c r="E509"/>
      <c r="F509"/>
      <c r="G509"/>
      <c r="M509"/>
      <c r="N509"/>
      <c r="O509"/>
      <c r="P509"/>
      <c r="Q509"/>
      <c r="R509"/>
      <c r="S509"/>
      <c r="T509"/>
      <c r="U509"/>
      <c r="V509"/>
      <c r="W509"/>
      <c r="X509"/>
      <c r="Y509"/>
      <c r="Z509"/>
      <c r="AA509"/>
      <c r="AB509"/>
      <c r="AC509"/>
      <c r="AD509"/>
      <c r="AE509"/>
      <c r="AF509"/>
      <c r="AG509"/>
      <c r="AH509"/>
      <c r="AI509"/>
      <c r="AJ509"/>
    </row>
    <row r="510" spans="1:36" x14ac:dyDescent="0.2">
      <c r="A510"/>
      <c r="B510"/>
      <c r="C510"/>
      <c r="D510"/>
      <c r="E510"/>
      <c r="F510"/>
      <c r="G510"/>
      <c r="M510"/>
      <c r="N510"/>
      <c r="O510"/>
      <c r="P510"/>
      <c r="Q510"/>
      <c r="R510"/>
      <c r="S510"/>
      <c r="T510"/>
      <c r="U510"/>
      <c r="V510"/>
      <c r="W510"/>
      <c r="X510"/>
      <c r="Y510"/>
      <c r="Z510"/>
      <c r="AA510"/>
      <c r="AB510"/>
      <c r="AC510"/>
      <c r="AD510"/>
      <c r="AE510"/>
      <c r="AF510"/>
      <c r="AG510"/>
      <c r="AH510"/>
      <c r="AI510"/>
      <c r="AJ510"/>
    </row>
    <row r="511" spans="1:36" x14ac:dyDescent="0.2">
      <c r="A511"/>
      <c r="B511"/>
      <c r="C511"/>
      <c r="D511"/>
      <c r="E511"/>
      <c r="F511"/>
      <c r="G511"/>
      <c r="M511"/>
      <c r="N511"/>
      <c r="O511"/>
      <c r="P511"/>
      <c r="Q511"/>
      <c r="R511"/>
      <c r="S511"/>
      <c r="T511"/>
      <c r="U511"/>
      <c r="V511"/>
      <c r="W511"/>
      <c r="X511"/>
      <c r="Y511"/>
      <c r="Z511"/>
      <c r="AA511"/>
      <c r="AB511"/>
      <c r="AC511"/>
      <c r="AD511"/>
      <c r="AE511"/>
      <c r="AF511"/>
      <c r="AG511"/>
      <c r="AH511"/>
      <c r="AI511"/>
      <c r="AJ511"/>
    </row>
    <row r="512" spans="1:36" x14ac:dyDescent="0.2">
      <c r="A512"/>
      <c r="B512"/>
      <c r="C512"/>
      <c r="D512"/>
      <c r="E512"/>
      <c r="F512"/>
      <c r="G512"/>
      <c r="M512"/>
      <c r="N512"/>
      <c r="O512"/>
      <c r="P512"/>
      <c r="Q512"/>
      <c r="R512"/>
      <c r="S512"/>
      <c r="T512"/>
      <c r="U512"/>
      <c r="V512"/>
      <c r="W512"/>
      <c r="X512"/>
      <c r="Y512"/>
      <c r="Z512"/>
      <c r="AA512"/>
      <c r="AB512"/>
      <c r="AC512"/>
      <c r="AD512"/>
      <c r="AE512"/>
      <c r="AF512"/>
      <c r="AG512"/>
      <c r="AH512"/>
      <c r="AI512"/>
      <c r="AJ512"/>
    </row>
    <row r="513" spans="1:36" x14ac:dyDescent="0.2">
      <c r="A513"/>
      <c r="B513"/>
      <c r="C513"/>
      <c r="D513"/>
      <c r="E513"/>
      <c r="F513"/>
      <c r="G513"/>
      <c r="M513"/>
      <c r="N513"/>
      <c r="O513"/>
      <c r="P513"/>
      <c r="Q513"/>
      <c r="R513"/>
      <c r="S513"/>
      <c r="T513"/>
      <c r="U513"/>
      <c r="V513"/>
      <c r="W513"/>
      <c r="X513"/>
      <c r="Y513"/>
      <c r="Z513"/>
      <c r="AA513"/>
      <c r="AB513"/>
      <c r="AC513"/>
      <c r="AD513"/>
      <c r="AE513"/>
      <c r="AF513"/>
      <c r="AG513"/>
      <c r="AH513"/>
      <c r="AI513"/>
      <c r="AJ513"/>
    </row>
    <row r="514" spans="1:36" x14ac:dyDescent="0.2">
      <c r="A514"/>
      <c r="B514"/>
      <c r="C514"/>
      <c r="D514"/>
      <c r="E514"/>
      <c r="F514"/>
      <c r="G514"/>
      <c r="M514"/>
      <c r="N514"/>
      <c r="O514"/>
      <c r="P514"/>
      <c r="Q514"/>
      <c r="R514"/>
      <c r="S514"/>
      <c r="T514"/>
      <c r="U514"/>
      <c r="V514"/>
      <c r="W514"/>
      <c r="X514"/>
      <c r="Y514"/>
      <c r="Z514"/>
      <c r="AA514"/>
      <c r="AB514"/>
      <c r="AC514"/>
      <c r="AD514"/>
      <c r="AE514"/>
      <c r="AF514"/>
      <c r="AG514"/>
      <c r="AH514"/>
      <c r="AI514"/>
      <c r="AJ514"/>
    </row>
    <row r="515" spans="1:36" x14ac:dyDescent="0.2">
      <c r="A515"/>
      <c r="B515"/>
      <c r="C515"/>
      <c r="D515"/>
      <c r="E515"/>
      <c r="F515"/>
      <c r="G515"/>
      <c r="M515"/>
      <c r="N515"/>
      <c r="O515"/>
      <c r="P515"/>
      <c r="Q515"/>
      <c r="R515"/>
      <c r="S515"/>
      <c r="T515"/>
      <c r="U515"/>
      <c r="V515"/>
      <c r="W515"/>
      <c r="X515"/>
      <c r="Y515"/>
      <c r="Z515"/>
      <c r="AA515"/>
      <c r="AB515"/>
      <c r="AC515"/>
      <c r="AD515"/>
      <c r="AE515"/>
      <c r="AF515"/>
      <c r="AG515"/>
      <c r="AH515"/>
      <c r="AI515"/>
      <c r="AJ515"/>
    </row>
    <row r="516" spans="1:36" x14ac:dyDescent="0.2">
      <c r="A516"/>
      <c r="B516"/>
      <c r="C516"/>
      <c r="D516"/>
      <c r="E516"/>
      <c r="F516"/>
      <c r="G516"/>
      <c r="M516"/>
      <c r="N516"/>
      <c r="O516"/>
      <c r="P516"/>
      <c r="Q516"/>
      <c r="R516"/>
      <c r="S516"/>
      <c r="T516"/>
      <c r="U516"/>
      <c r="V516"/>
      <c r="W516"/>
      <c r="X516"/>
      <c r="Y516"/>
      <c r="Z516"/>
      <c r="AA516"/>
      <c r="AB516"/>
      <c r="AC516"/>
      <c r="AD516"/>
      <c r="AE516"/>
      <c r="AF516"/>
      <c r="AG516"/>
      <c r="AH516"/>
      <c r="AI516"/>
      <c r="AJ516"/>
    </row>
    <row r="517" spans="1:36" x14ac:dyDescent="0.2">
      <c r="A517"/>
      <c r="B517"/>
      <c r="C517"/>
      <c r="D517"/>
      <c r="E517"/>
      <c r="F517"/>
      <c r="G517"/>
      <c r="M517"/>
      <c r="N517"/>
      <c r="O517"/>
      <c r="P517"/>
      <c r="Q517"/>
      <c r="R517"/>
      <c r="S517"/>
      <c r="T517"/>
      <c r="U517"/>
      <c r="V517"/>
      <c r="W517"/>
      <c r="X517"/>
      <c r="Y517"/>
      <c r="Z517"/>
      <c r="AA517"/>
      <c r="AB517"/>
      <c r="AC517"/>
      <c r="AD517"/>
      <c r="AE517"/>
      <c r="AF517"/>
      <c r="AG517"/>
      <c r="AH517"/>
      <c r="AI517"/>
      <c r="AJ517"/>
    </row>
    <row r="518" spans="1:36" x14ac:dyDescent="0.2">
      <c r="A518"/>
      <c r="B518"/>
      <c r="C518"/>
      <c r="D518"/>
      <c r="E518"/>
      <c r="F518"/>
      <c r="G518"/>
      <c r="M518"/>
      <c r="N518"/>
      <c r="O518"/>
      <c r="P518"/>
      <c r="Q518"/>
      <c r="R518"/>
      <c r="S518"/>
      <c r="T518"/>
      <c r="U518"/>
      <c r="V518"/>
      <c r="W518"/>
      <c r="X518"/>
      <c r="Y518"/>
      <c r="Z518"/>
      <c r="AA518"/>
      <c r="AB518"/>
      <c r="AC518"/>
      <c r="AD518"/>
      <c r="AE518"/>
      <c r="AF518"/>
      <c r="AG518"/>
      <c r="AH518"/>
      <c r="AI518"/>
      <c r="AJ518"/>
    </row>
    <row r="519" spans="1:36" x14ac:dyDescent="0.2">
      <c r="A519"/>
      <c r="B519"/>
      <c r="C519"/>
      <c r="D519"/>
      <c r="E519"/>
      <c r="F519"/>
      <c r="G519"/>
      <c r="M519"/>
      <c r="N519"/>
      <c r="O519"/>
      <c r="P519"/>
      <c r="Q519"/>
      <c r="R519"/>
      <c r="S519"/>
      <c r="T519"/>
      <c r="U519"/>
      <c r="V519"/>
      <c r="W519"/>
      <c r="X519"/>
      <c r="Y519"/>
      <c r="Z519"/>
      <c r="AA519"/>
      <c r="AB519"/>
      <c r="AC519"/>
      <c r="AD519"/>
      <c r="AE519"/>
      <c r="AF519"/>
      <c r="AG519"/>
      <c r="AH519"/>
      <c r="AI519"/>
      <c r="AJ519"/>
    </row>
    <row r="520" spans="1:36" x14ac:dyDescent="0.2">
      <c r="A520"/>
      <c r="B520"/>
      <c r="C520"/>
      <c r="D520"/>
      <c r="E520"/>
      <c r="F520"/>
      <c r="G520"/>
      <c r="M520"/>
      <c r="N520"/>
      <c r="O520"/>
      <c r="P520"/>
      <c r="Q520"/>
      <c r="R520"/>
      <c r="S520"/>
      <c r="T520"/>
      <c r="U520"/>
      <c r="V520"/>
      <c r="W520"/>
      <c r="X520"/>
      <c r="Y520"/>
      <c r="Z520"/>
      <c r="AA520"/>
      <c r="AB520"/>
      <c r="AC520"/>
      <c r="AD520"/>
      <c r="AE520"/>
      <c r="AF520"/>
      <c r="AG520"/>
      <c r="AH520"/>
      <c r="AI520"/>
      <c r="AJ520"/>
    </row>
    <row r="521" spans="1:36" x14ac:dyDescent="0.2">
      <c r="A521"/>
      <c r="B521"/>
      <c r="C521"/>
      <c r="D521"/>
      <c r="E521"/>
      <c r="F521"/>
      <c r="G521"/>
      <c r="M521"/>
      <c r="N521"/>
      <c r="O521"/>
      <c r="P521"/>
      <c r="Q521"/>
      <c r="R521"/>
      <c r="S521"/>
      <c r="T521"/>
      <c r="U521"/>
      <c r="V521"/>
      <c r="W521"/>
      <c r="X521"/>
      <c r="Y521"/>
      <c r="Z521"/>
      <c r="AA521"/>
      <c r="AB521"/>
      <c r="AC521"/>
      <c r="AD521"/>
      <c r="AE521"/>
      <c r="AF521"/>
      <c r="AG521"/>
      <c r="AH521"/>
      <c r="AI521"/>
      <c r="AJ521"/>
    </row>
    <row r="522" spans="1:36" x14ac:dyDescent="0.2">
      <c r="A522"/>
      <c r="B522"/>
      <c r="C522"/>
      <c r="D522"/>
      <c r="E522"/>
      <c r="F522"/>
      <c r="G522"/>
      <c r="M522"/>
      <c r="N522"/>
      <c r="O522"/>
      <c r="P522"/>
      <c r="Q522"/>
      <c r="R522"/>
      <c r="S522"/>
      <c r="T522"/>
      <c r="U522"/>
      <c r="V522"/>
      <c r="W522"/>
      <c r="X522"/>
      <c r="Y522"/>
      <c r="Z522"/>
      <c r="AA522"/>
      <c r="AB522"/>
      <c r="AC522"/>
      <c r="AD522"/>
      <c r="AE522"/>
      <c r="AF522"/>
      <c r="AG522"/>
      <c r="AH522"/>
      <c r="AI522"/>
      <c r="AJ522"/>
    </row>
    <row r="523" spans="1:36" x14ac:dyDescent="0.2">
      <c r="A523"/>
      <c r="B523"/>
      <c r="C523"/>
      <c r="D523"/>
      <c r="E523"/>
      <c r="F523"/>
      <c r="G523"/>
      <c r="M523"/>
      <c r="N523"/>
      <c r="O523"/>
      <c r="P523"/>
      <c r="Q523"/>
      <c r="R523"/>
      <c r="S523"/>
      <c r="T523"/>
      <c r="U523"/>
      <c r="V523"/>
      <c r="W523"/>
      <c r="X523"/>
      <c r="Y523"/>
      <c r="Z523"/>
      <c r="AA523"/>
      <c r="AB523"/>
      <c r="AC523"/>
      <c r="AD523"/>
      <c r="AE523"/>
      <c r="AF523"/>
      <c r="AG523"/>
      <c r="AH523"/>
      <c r="AI523"/>
      <c r="AJ523"/>
    </row>
    <row r="524" spans="1:36" x14ac:dyDescent="0.2">
      <c r="A524"/>
      <c r="B524"/>
      <c r="C524"/>
      <c r="D524"/>
      <c r="E524"/>
      <c r="F524"/>
      <c r="G524"/>
      <c r="M524"/>
      <c r="N524"/>
      <c r="O524"/>
      <c r="P524"/>
      <c r="Q524"/>
      <c r="R524"/>
      <c r="S524"/>
      <c r="T524"/>
      <c r="U524"/>
      <c r="V524"/>
      <c r="W524"/>
      <c r="X524"/>
      <c r="Y524"/>
      <c r="Z524"/>
      <c r="AA524"/>
      <c r="AB524"/>
      <c r="AC524"/>
      <c r="AD524"/>
      <c r="AE524"/>
      <c r="AF524"/>
      <c r="AG524"/>
      <c r="AH524"/>
      <c r="AI524"/>
      <c r="AJ524"/>
    </row>
    <row r="525" spans="1:36" x14ac:dyDescent="0.2">
      <c r="A525"/>
      <c r="B525"/>
      <c r="C525"/>
      <c r="D525"/>
      <c r="E525"/>
      <c r="F525"/>
      <c r="G525"/>
      <c r="M525"/>
      <c r="N525"/>
      <c r="O525"/>
      <c r="P525"/>
      <c r="Q525"/>
      <c r="R525"/>
      <c r="S525"/>
      <c r="T525"/>
      <c r="U525"/>
      <c r="V525"/>
      <c r="W525"/>
      <c r="X525"/>
      <c r="Y525"/>
      <c r="Z525"/>
      <c r="AA525"/>
      <c r="AB525"/>
      <c r="AC525"/>
      <c r="AD525"/>
      <c r="AE525"/>
      <c r="AF525"/>
      <c r="AG525"/>
      <c r="AH525"/>
      <c r="AI525"/>
      <c r="AJ525"/>
    </row>
    <row r="526" spans="1:36" x14ac:dyDescent="0.2">
      <c r="A526"/>
      <c r="B526"/>
      <c r="C526"/>
      <c r="D526"/>
      <c r="E526"/>
      <c r="F526"/>
      <c r="G526"/>
      <c r="M526"/>
      <c r="N526"/>
      <c r="O526"/>
      <c r="P526"/>
      <c r="Q526"/>
      <c r="R526"/>
      <c r="S526"/>
      <c r="T526"/>
      <c r="U526"/>
      <c r="V526"/>
      <c r="W526"/>
      <c r="X526"/>
      <c r="Y526"/>
      <c r="Z526"/>
      <c r="AA526"/>
      <c r="AB526"/>
      <c r="AC526"/>
      <c r="AD526"/>
      <c r="AE526"/>
      <c r="AF526"/>
      <c r="AG526"/>
      <c r="AH526"/>
      <c r="AI526"/>
      <c r="AJ526"/>
    </row>
    <row r="527" spans="1:36" x14ac:dyDescent="0.2">
      <c r="A527"/>
      <c r="B527"/>
      <c r="C527"/>
      <c r="D527"/>
      <c r="E527"/>
      <c r="F527"/>
      <c r="G527"/>
      <c r="M527"/>
      <c r="N527"/>
      <c r="O527"/>
      <c r="P527"/>
      <c r="Q527"/>
      <c r="R527"/>
      <c r="S527"/>
      <c r="T527"/>
      <c r="U527"/>
      <c r="V527"/>
      <c r="W527"/>
      <c r="X527"/>
      <c r="Y527"/>
      <c r="Z527"/>
      <c r="AA527"/>
      <c r="AB527"/>
      <c r="AC527"/>
      <c r="AD527"/>
      <c r="AE527"/>
      <c r="AF527"/>
      <c r="AG527"/>
      <c r="AH527"/>
      <c r="AI527"/>
      <c r="AJ527"/>
    </row>
    <row r="528" spans="1:36" x14ac:dyDescent="0.2">
      <c r="A528"/>
      <c r="B528"/>
      <c r="C528"/>
      <c r="D528"/>
      <c r="E528"/>
      <c r="F528"/>
      <c r="G528"/>
      <c r="M528"/>
      <c r="N528"/>
      <c r="O528"/>
      <c r="P528"/>
      <c r="Q528"/>
      <c r="R528"/>
      <c r="S528"/>
      <c r="T528"/>
      <c r="U528"/>
      <c r="V528"/>
      <c r="W528"/>
      <c r="X528"/>
      <c r="Y528"/>
      <c r="Z528"/>
      <c r="AA528"/>
      <c r="AB528"/>
      <c r="AC528"/>
      <c r="AD528"/>
      <c r="AE528"/>
      <c r="AF528"/>
      <c r="AG528"/>
      <c r="AH528"/>
      <c r="AI528"/>
      <c r="AJ528"/>
    </row>
    <row r="529" spans="1:36" x14ac:dyDescent="0.2">
      <c r="A529"/>
      <c r="B529"/>
      <c r="C529"/>
      <c r="D529"/>
      <c r="E529"/>
      <c r="F529"/>
      <c r="G529"/>
      <c r="M529"/>
      <c r="N529"/>
      <c r="O529"/>
      <c r="P529"/>
      <c r="Q529"/>
      <c r="R529"/>
      <c r="S529"/>
      <c r="T529"/>
      <c r="U529"/>
      <c r="V529"/>
      <c r="W529"/>
      <c r="X529"/>
      <c r="Y529"/>
      <c r="Z529"/>
      <c r="AA529"/>
      <c r="AB529"/>
      <c r="AC529"/>
      <c r="AD529"/>
      <c r="AE529"/>
      <c r="AF529"/>
      <c r="AG529"/>
      <c r="AH529"/>
      <c r="AI529"/>
      <c r="AJ529"/>
    </row>
    <row r="530" spans="1:36" x14ac:dyDescent="0.2">
      <c r="A530"/>
      <c r="B530"/>
      <c r="C530"/>
      <c r="D530"/>
      <c r="E530"/>
      <c r="F530"/>
      <c r="G530"/>
      <c r="M530"/>
      <c r="N530"/>
      <c r="O530"/>
      <c r="P530"/>
      <c r="Q530"/>
      <c r="R530"/>
      <c r="S530"/>
      <c r="T530"/>
      <c r="U530"/>
      <c r="V530"/>
      <c r="W530"/>
      <c r="X530"/>
      <c r="Y530"/>
      <c r="Z530"/>
      <c r="AA530"/>
      <c r="AB530"/>
      <c r="AC530"/>
      <c r="AD530"/>
      <c r="AE530"/>
      <c r="AF530"/>
      <c r="AG530"/>
      <c r="AH530"/>
      <c r="AI530"/>
      <c r="AJ530"/>
    </row>
    <row r="531" spans="1:36" x14ac:dyDescent="0.2">
      <c r="A531"/>
      <c r="B531"/>
      <c r="C531"/>
      <c r="D531"/>
      <c r="E531"/>
      <c r="F531"/>
      <c r="G531"/>
      <c r="M531"/>
      <c r="N531"/>
      <c r="O531"/>
      <c r="P531"/>
      <c r="Q531"/>
      <c r="R531"/>
      <c r="S531"/>
      <c r="T531"/>
      <c r="U531"/>
      <c r="V531"/>
      <c r="W531"/>
      <c r="X531"/>
      <c r="Y531"/>
      <c r="Z531"/>
      <c r="AA531"/>
      <c r="AB531"/>
      <c r="AC531"/>
      <c r="AD531"/>
      <c r="AE531"/>
      <c r="AF531"/>
      <c r="AG531"/>
      <c r="AH531"/>
      <c r="AI531"/>
      <c r="AJ531"/>
    </row>
    <row r="532" spans="1:36" x14ac:dyDescent="0.2">
      <c r="A532"/>
      <c r="B532"/>
      <c r="C532"/>
      <c r="D532"/>
      <c r="E532"/>
      <c r="F532"/>
      <c r="G532"/>
      <c r="M532"/>
      <c r="N532"/>
      <c r="O532"/>
      <c r="P532"/>
      <c r="Q532"/>
      <c r="R532"/>
      <c r="S532"/>
      <c r="T532"/>
      <c r="U532"/>
      <c r="V532"/>
      <c r="W532"/>
      <c r="X532"/>
      <c r="Y532"/>
      <c r="Z532"/>
      <c r="AA532"/>
      <c r="AB532"/>
      <c r="AC532"/>
      <c r="AD532"/>
      <c r="AE532"/>
      <c r="AF532"/>
      <c r="AG532"/>
      <c r="AH532"/>
      <c r="AI532"/>
      <c r="AJ532"/>
    </row>
    <row r="533" spans="1:36" x14ac:dyDescent="0.2">
      <c r="A533"/>
      <c r="B533"/>
      <c r="C533"/>
      <c r="D533"/>
      <c r="E533"/>
      <c r="F533"/>
      <c r="G533"/>
      <c r="M533"/>
      <c r="N533"/>
      <c r="O533"/>
      <c r="P533"/>
      <c r="Q533"/>
      <c r="R533"/>
      <c r="S533"/>
      <c r="T533"/>
      <c r="U533"/>
      <c r="V533"/>
      <c r="W533"/>
      <c r="X533"/>
      <c r="Y533"/>
      <c r="Z533"/>
      <c r="AA533"/>
      <c r="AB533"/>
      <c r="AC533"/>
      <c r="AD533"/>
      <c r="AE533"/>
      <c r="AF533"/>
      <c r="AG533"/>
      <c r="AH533"/>
      <c r="AI533"/>
      <c r="AJ533"/>
    </row>
    <row r="534" spans="1:36" x14ac:dyDescent="0.2">
      <c r="A534"/>
      <c r="B534"/>
      <c r="C534"/>
      <c r="D534"/>
      <c r="E534"/>
      <c r="F534"/>
      <c r="G534"/>
      <c r="M534"/>
      <c r="N534"/>
      <c r="O534"/>
      <c r="P534"/>
      <c r="Q534"/>
      <c r="R534"/>
      <c r="S534"/>
      <c r="T534"/>
      <c r="U534"/>
      <c r="V534"/>
      <c r="W534"/>
      <c r="X534"/>
      <c r="Y534"/>
      <c r="Z534"/>
      <c r="AA534"/>
      <c r="AB534"/>
      <c r="AC534"/>
      <c r="AD534"/>
      <c r="AE534"/>
      <c r="AF534"/>
      <c r="AG534"/>
      <c r="AH534"/>
      <c r="AI534"/>
      <c r="AJ534"/>
    </row>
    <row r="535" spans="1:36" x14ac:dyDescent="0.2">
      <c r="A535"/>
      <c r="B535"/>
      <c r="C535"/>
      <c r="D535"/>
      <c r="E535"/>
      <c r="F535"/>
      <c r="G535"/>
      <c r="M535"/>
      <c r="N535"/>
      <c r="O535"/>
      <c r="P535"/>
      <c r="Q535"/>
      <c r="R535"/>
      <c r="S535"/>
      <c r="T535"/>
      <c r="U535"/>
      <c r="V535"/>
      <c r="W535"/>
      <c r="X535"/>
      <c r="Y535"/>
      <c r="Z535"/>
      <c r="AA535"/>
      <c r="AB535"/>
      <c r="AC535"/>
      <c r="AD535"/>
      <c r="AE535"/>
      <c r="AF535"/>
      <c r="AG535"/>
      <c r="AH535"/>
      <c r="AI535"/>
      <c r="AJ535"/>
    </row>
    <row r="536" spans="1:36" x14ac:dyDescent="0.2">
      <c r="A536"/>
      <c r="B536"/>
      <c r="C536"/>
      <c r="D536"/>
      <c r="E536"/>
      <c r="F536"/>
      <c r="G536"/>
      <c r="M536"/>
      <c r="N536"/>
      <c r="O536"/>
      <c r="P536"/>
      <c r="Q536"/>
      <c r="R536"/>
      <c r="S536"/>
      <c r="T536"/>
      <c r="U536"/>
      <c r="V536"/>
      <c r="W536"/>
      <c r="X536"/>
      <c r="Y536"/>
      <c r="Z536"/>
      <c r="AA536"/>
      <c r="AB536"/>
      <c r="AC536"/>
      <c r="AD536"/>
      <c r="AE536"/>
      <c r="AF536"/>
      <c r="AG536"/>
      <c r="AH536"/>
      <c r="AI536"/>
      <c r="AJ536"/>
    </row>
    <row r="537" spans="1:36" x14ac:dyDescent="0.2">
      <c r="A537"/>
      <c r="B537"/>
      <c r="C537"/>
      <c r="D537"/>
      <c r="E537"/>
      <c r="F537"/>
      <c r="G537"/>
      <c r="M537"/>
      <c r="N537"/>
      <c r="O537"/>
      <c r="P537"/>
      <c r="Q537"/>
      <c r="R537"/>
      <c r="S537"/>
      <c r="T537"/>
      <c r="U537"/>
      <c r="V537"/>
      <c r="W537"/>
      <c r="X537"/>
      <c r="Y537"/>
      <c r="Z537"/>
      <c r="AA537"/>
      <c r="AB537"/>
      <c r="AC537"/>
      <c r="AD537"/>
      <c r="AE537"/>
      <c r="AF537"/>
      <c r="AG537"/>
      <c r="AH537"/>
      <c r="AI537"/>
      <c r="AJ537"/>
    </row>
    <row r="538" spans="1:36" x14ac:dyDescent="0.2">
      <c r="A538"/>
      <c r="B538"/>
      <c r="C538"/>
      <c r="D538"/>
      <c r="E538"/>
      <c r="F538"/>
      <c r="G538"/>
      <c r="M538"/>
      <c r="N538"/>
      <c r="O538"/>
      <c r="P538"/>
      <c r="Q538"/>
      <c r="R538"/>
      <c r="S538"/>
      <c r="T538"/>
      <c r="U538"/>
      <c r="V538"/>
      <c r="W538"/>
      <c r="X538"/>
      <c r="Y538"/>
      <c r="Z538"/>
      <c r="AA538"/>
      <c r="AB538"/>
      <c r="AC538"/>
      <c r="AD538"/>
      <c r="AE538"/>
      <c r="AF538"/>
      <c r="AG538"/>
      <c r="AH538"/>
      <c r="AI538"/>
      <c r="AJ538"/>
    </row>
    <row r="539" spans="1:36" x14ac:dyDescent="0.2">
      <c r="A539"/>
      <c r="B539"/>
      <c r="C539"/>
      <c r="D539"/>
      <c r="E539"/>
      <c r="F539"/>
      <c r="G539"/>
      <c r="M539"/>
      <c r="N539"/>
      <c r="O539"/>
      <c r="P539"/>
      <c r="Q539"/>
      <c r="R539"/>
      <c r="S539"/>
      <c r="T539"/>
      <c r="U539"/>
      <c r="V539"/>
      <c r="W539"/>
      <c r="X539"/>
      <c r="Y539"/>
      <c r="Z539"/>
      <c r="AA539"/>
      <c r="AB539"/>
      <c r="AC539"/>
      <c r="AD539"/>
      <c r="AE539"/>
      <c r="AF539"/>
      <c r="AG539"/>
      <c r="AH539"/>
      <c r="AI539"/>
      <c r="AJ539"/>
    </row>
    <row r="540" spans="1:36" x14ac:dyDescent="0.2">
      <c r="A540"/>
      <c r="B540"/>
      <c r="C540"/>
      <c r="D540"/>
      <c r="E540"/>
      <c r="F540"/>
      <c r="G540"/>
      <c r="M540"/>
      <c r="N540"/>
      <c r="O540"/>
      <c r="P540"/>
      <c r="Q540"/>
      <c r="R540"/>
      <c r="S540"/>
      <c r="T540"/>
      <c r="U540"/>
      <c r="V540"/>
      <c r="W540"/>
      <c r="X540"/>
      <c r="Y540"/>
      <c r="Z540"/>
      <c r="AA540"/>
      <c r="AB540"/>
      <c r="AC540"/>
      <c r="AD540"/>
      <c r="AE540"/>
      <c r="AF540"/>
      <c r="AG540"/>
      <c r="AH540"/>
      <c r="AI540"/>
      <c r="AJ540"/>
    </row>
    <row r="541" spans="1:36" x14ac:dyDescent="0.2">
      <c r="A541"/>
      <c r="B541"/>
      <c r="C541"/>
      <c r="D541"/>
      <c r="E541"/>
      <c r="F541"/>
      <c r="G541"/>
      <c r="M541"/>
      <c r="N541"/>
      <c r="O541"/>
      <c r="P541"/>
      <c r="Q541"/>
      <c r="R541"/>
      <c r="S541"/>
      <c r="T541"/>
      <c r="U541"/>
      <c r="V541"/>
      <c r="W541"/>
      <c r="X541"/>
      <c r="Y541"/>
      <c r="Z541"/>
      <c r="AA541"/>
      <c r="AB541"/>
      <c r="AC541"/>
      <c r="AD541"/>
      <c r="AE541"/>
      <c r="AF541"/>
      <c r="AG541"/>
      <c r="AH541"/>
      <c r="AI541"/>
      <c r="AJ541"/>
    </row>
    <row r="542" spans="1:36" x14ac:dyDescent="0.2">
      <c r="A542"/>
      <c r="B542"/>
      <c r="C542"/>
      <c r="D542"/>
      <c r="E542"/>
      <c r="F542"/>
      <c r="G542"/>
      <c r="M542"/>
      <c r="N542"/>
      <c r="O542"/>
      <c r="P542"/>
      <c r="Q542"/>
      <c r="R542"/>
      <c r="S542"/>
      <c r="T542"/>
      <c r="U542"/>
      <c r="V542"/>
      <c r="W542"/>
      <c r="X542"/>
      <c r="Y542"/>
      <c r="Z542"/>
      <c r="AA542"/>
      <c r="AB542"/>
      <c r="AC542"/>
      <c r="AD542"/>
      <c r="AE542"/>
      <c r="AF542"/>
      <c r="AG542"/>
      <c r="AH542"/>
      <c r="AI542"/>
      <c r="AJ542"/>
    </row>
    <row r="543" spans="1:36" x14ac:dyDescent="0.2">
      <c r="A543"/>
      <c r="B543"/>
      <c r="C543"/>
      <c r="D543"/>
      <c r="E543"/>
      <c r="F543"/>
      <c r="G543"/>
      <c r="M543"/>
      <c r="N543"/>
      <c r="O543"/>
      <c r="P543"/>
      <c r="Q543"/>
      <c r="R543"/>
      <c r="S543"/>
      <c r="T543"/>
      <c r="U543"/>
      <c r="V543"/>
      <c r="W543"/>
      <c r="X543"/>
      <c r="Y543"/>
      <c r="Z543"/>
      <c r="AA543"/>
      <c r="AB543"/>
      <c r="AC543"/>
      <c r="AD543"/>
      <c r="AE543"/>
      <c r="AF543"/>
      <c r="AG543"/>
      <c r="AH543"/>
      <c r="AI543"/>
      <c r="AJ543"/>
    </row>
    <row r="544" spans="1:36" x14ac:dyDescent="0.2">
      <c r="A544"/>
      <c r="B544"/>
      <c r="C544"/>
      <c r="D544"/>
      <c r="E544"/>
      <c r="F544"/>
      <c r="G544"/>
      <c r="M544"/>
      <c r="N544"/>
      <c r="O544"/>
      <c r="P544"/>
      <c r="Q544"/>
      <c r="R544"/>
      <c r="S544"/>
      <c r="T544"/>
      <c r="U544"/>
      <c r="V544"/>
      <c r="W544"/>
      <c r="X544"/>
      <c r="Y544"/>
      <c r="Z544"/>
      <c r="AA544"/>
      <c r="AB544"/>
      <c r="AC544"/>
      <c r="AD544"/>
      <c r="AE544"/>
      <c r="AF544"/>
      <c r="AG544"/>
      <c r="AH544"/>
      <c r="AI544"/>
      <c r="AJ544"/>
    </row>
    <row r="545" spans="1:36" x14ac:dyDescent="0.2">
      <c r="A545"/>
      <c r="B545"/>
      <c r="C545"/>
      <c r="D545"/>
      <c r="E545"/>
      <c r="F545"/>
      <c r="G545"/>
      <c r="M545"/>
      <c r="N545"/>
      <c r="O545"/>
      <c r="P545"/>
      <c r="Q545"/>
      <c r="R545"/>
      <c r="S545"/>
      <c r="T545"/>
      <c r="U545"/>
      <c r="V545"/>
      <c r="W545"/>
      <c r="X545"/>
      <c r="Y545"/>
      <c r="Z545"/>
      <c r="AA545"/>
      <c r="AB545"/>
      <c r="AC545"/>
      <c r="AD545"/>
      <c r="AE545"/>
      <c r="AF545"/>
      <c r="AG545"/>
      <c r="AH545"/>
      <c r="AI545"/>
      <c r="AJ545"/>
    </row>
    <row r="546" spans="1:36" x14ac:dyDescent="0.2">
      <c r="A546"/>
      <c r="B546"/>
      <c r="C546"/>
      <c r="D546"/>
      <c r="E546"/>
      <c r="F546"/>
      <c r="G546"/>
      <c r="M546"/>
      <c r="N546"/>
      <c r="O546"/>
      <c r="P546"/>
      <c r="Q546"/>
      <c r="R546"/>
      <c r="S546"/>
      <c r="T546"/>
      <c r="U546"/>
      <c r="V546"/>
      <c r="W546"/>
      <c r="X546"/>
      <c r="Y546"/>
      <c r="Z546"/>
      <c r="AA546"/>
      <c r="AB546"/>
      <c r="AC546"/>
      <c r="AD546"/>
      <c r="AE546"/>
      <c r="AF546"/>
      <c r="AG546"/>
      <c r="AH546"/>
      <c r="AI546"/>
      <c r="AJ546"/>
    </row>
    <row r="547" spans="1:36" x14ac:dyDescent="0.2">
      <c r="A547"/>
      <c r="B547"/>
      <c r="C547"/>
      <c r="D547"/>
      <c r="E547"/>
      <c r="F547"/>
      <c r="G547"/>
      <c r="M547"/>
      <c r="N547"/>
      <c r="O547"/>
      <c r="P547"/>
      <c r="Q547"/>
      <c r="R547"/>
      <c r="S547"/>
      <c r="T547"/>
      <c r="U547"/>
      <c r="V547"/>
      <c r="W547"/>
      <c r="X547"/>
      <c r="Y547"/>
      <c r="Z547"/>
      <c r="AA547"/>
      <c r="AB547"/>
      <c r="AC547"/>
      <c r="AD547"/>
      <c r="AE547"/>
      <c r="AF547"/>
      <c r="AG547"/>
      <c r="AH547"/>
      <c r="AI547"/>
      <c r="AJ547"/>
    </row>
    <row r="548" spans="1:36" x14ac:dyDescent="0.2">
      <c r="A548"/>
      <c r="B548"/>
      <c r="C548"/>
      <c r="D548"/>
      <c r="E548"/>
      <c r="F548"/>
      <c r="G548"/>
      <c r="M548"/>
      <c r="N548"/>
      <c r="O548"/>
      <c r="P548"/>
      <c r="Q548"/>
      <c r="R548"/>
      <c r="S548"/>
      <c r="T548"/>
      <c r="U548"/>
      <c r="V548"/>
      <c r="W548"/>
      <c r="X548"/>
      <c r="Y548"/>
      <c r="Z548"/>
      <c r="AA548"/>
      <c r="AB548"/>
      <c r="AC548"/>
      <c r="AD548"/>
      <c r="AE548"/>
      <c r="AF548"/>
      <c r="AG548"/>
      <c r="AH548"/>
      <c r="AI548"/>
      <c r="AJ548"/>
    </row>
    <row r="549" spans="1:36" x14ac:dyDescent="0.2">
      <c r="A549"/>
      <c r="B549"/>
      <c r="C549"/>
      <c r="D549"/>
      <c r="E549"/>
      <c r="F549"/>
      <c r="G549"/>
      <c r="M549"/>
      <c r="N549"/>
      <c r="O549"/>
      <c r="P549"/>
      <c r="Q549"/>
      <c r="R549"/>
      <c r="S549"/>
      <c r="T549"/>
      <c r="U549"/>
      <c r="V549"/>
      <c r="W549"/>
      <c r="X549"/>
      <c r="Y549"/>
      <c r="Z549"/>
      <c r="AA549"/>
      <c r="AB549"/>
      <c r="AC549"/>
      <c r="AD549"/>
      <c r="AE549"/>
      <c r="AF549"/>
      <c r="AG549"/>
      <c r="AH549"/>
      <c r="AI549"/>
      <c r="AJ549"/>
    </row>
    <row r="550" spans="1:36" x14ac:dyDescent="0.2">
      <c r="A550"/>
      <c r="B550"/>
      <c r="C550"/>
      <c r="D550"/>
      <c r="E550"/>
      <c r="F550"/>
      <c r="G550"/>
      <c r="M550"/>
      <c r="N550"/>
      <c r="O550"/>
      <c r="P550"/>
      <c r="Q550"/>
      <c r="R550"/>
      <c r="S550"/>
      <c r="T550"/>
      <c r="U550"/>
      <c r="V550"/>
      <c r="W550"/>
      <c r="X550"/>
      <c r="Y550"/>
      <c r="Z550"/>
      <c r="AA550"/>
      <c r="AB550"/>
      <c r="AC550"/>
      <c r="AD550"/>
      <c r="AE550"/>
      <c r="AF550"/>
      <c r="AG550"/>
      <c r="AH550"/>
      <c r="AI550"/>
      <c r="AJ550"/>
    </row>
    <row r="551" spans="1:36" x14ac:dyDescent="0.2">
      <c r="A551"/>
      <c r="B551"/>
      <c r="C551"/>
      <c r="D551"/>
      <c r="E551"/>
      <c r="F551"/>
      <c r="G551"/>
      <c r="M551"/>
      <c r="N551"/>
      <c r="O551"/>
      <c r="P551"/>
      <c r="Q551"/>
      <c r="R551"/>
      <c r="S551"/>
      <c r="T551"/>
      <c r="U551"/>
      <c r="V551"/>
      <c r="W551"/>
      <c r="X551"/>
      <c r="Y551"/>
      <c r="Z551"/>
      <c r="AA551"/>
      <c r="AB551"/>
      <c r="AC551"/>
      <c r="AD551"/>
      <c r="AE551"/>
      <c r="AF551"/>
      <c r="AG551"/>
      <c r="AH551"/>
      <c r="AI551"/>
      <c r="AJ551"/>
    </row>
    <row r="552" spans="1:36" x14ac:dyDescent="0.2">
      <c r="A552"/>
      <c r="B552"/>
      <c r="C552"/>
      <c r="D552"/>
      <c r="E552"/>
      <c r="F552"/>
      <c r="G552"/>
      <c r="M552"/>
      <c r="N552"/>
      <c r="O552"/>
      <c r="P552"/>
      <c r="Q552"/>
      <c r="R552"/>
      <c r="S552"/>
      <c r="T552"/>
      <c r="U552"/>
      <c r="V552"/>
      <c r="W552"/>
      <c r="X552"/>
      <c r="Y552"/>
      <c r="Z552"/>
      <c r="AA552"/>
      <c r="AB552"/>
      <c r="AC552"/>
      <c r="AD552"/>
      <c r="AE552"/>
      <c r="AF552"/>
      <c r="AG552"/>
      <c r="AH552"/>
      <c r="AI552"/>
      <c r="AJ552"/>
    </row>
    <row r="553" spans="1:36" x14ac:dyDescent="0.2">
      <c r="A553"/>
      <c r="B553"/>
      <c r="C553"/>
      <c r="D553"/>
      <c r="E553"/>
      <c r="F553"/>
      <c r="G553"/>
      <c r="M553"/>
      <c r="N553"/>
      <c r="O553"/>
      <c r="P553"/>
      <c r="Q553"/>
      <c r="R553"/>
      <c r="S553"/>
      <c r="T553"/>
      <c r="U553"/>
      <c r="V553"/>
      <c r="W553"/>
      <c r="X553"/>
      <c r="Y553"/>
      <c r="Z553"/>
      <c r="AA553"/>
      <c r="AB553"/>
      <c r="AC553"/>
      <c r="AD553"/>
      <c r="AE553"/>
      <c r="AF553"/>
      <c r="AG553"/>
      <c r="AH553"/>
      <c r="AI553"/>
      <c r="AJ553"/>
    </row>
    <row r="554" spans="1:36" x14ac:dyDescent="0.2">
      <c r="A554"/>
      <c r="B554"/>
      <c r="C554"/>
      <c r="D554"/>
      <c r="E554"/>
      <c r="F554"/>
      <c r="G554"/>
      <c r="M554"/>
      <c r="N554"/>
      <c r="O554"/>
      <c r="P554"/>
      <c r="Q554"/>
      <c r="R554"/>
      <c r="S554"/>
      <c r="T554"/>
      <c r="U554"/>
      <c r="V554"/>
      <c r="W554"/>
      <c r="X554"/>
      <c r="Y554"/>
      <c r="Z554"/>
      <c r="AA554"/>
      <c r="AB554"/>
      <c r="AC554"/>
      <c r="AD554"/>
      <c r="AE554"/>
      <c r="AF554"/>
      <c r="AG554"/>
      <c r="AH554"/>
      <c r="AI554"/>
      <c r="AJ554"/>
    </row>
    <row r="555" spans="1:36" x14ac:dyDescent="0.2">
      <c r="A555"/>
      <c r="B555"/>
      <c r="C555"/>
      <c r="D555"/>
      <c r="E555"/>
      <c r="F555"/>
      <c r="G555"/>
      <c r="M555"/>
      <c r="N555"/>
      <c r="O555"/>
      <c r="P555"/>
      <c r="Q555"/>
      <c r="R555"/>
      <c r="S555"/>
      <c r="T555"/>
      <c r="U555"/>
      <c r="V555"/>
      <c r="W555"/>
      <c r="X555"/>
      <c r="Y555"/>
      <c r="Z555"/>
      <c r="AA555"/>
      <c r="AB555"/>
      <c r="AC555"/>
      <c r="AD555"/>
      <c r="AE555"/>
      <c r="AF555"/>
      <c r="AG555"/>
      <c r="AH555"/>
      <c r="AI555"/>
      <c r="AJ555"/>
    </row>
    <row r="556" spans="1:36" x14ac:dyDescent="0.2">
      <c r="A556"/>
      <c r="B556"/>
      <c r="C556"/>
      <c r="D556"/>
      <c r="E556"/>
      <c r="F556"/>
      <c r="G556"/>
      <c r="M556"/>
      <c r="N556"/>
      <c r="O556"/>
      <c r="P556"/>
      <c r="Q556"/>
      <c r="R556"/>
      <c r="S556"/>
      <c r="T556"/>
      <c r="U556"/>
      <c r="V556"/>
      <c r="W556"/>
      <c r="X556"/>
      <c r="Y556"/>
      <c r="Z556"/>
      <c r="AA556"/>
      <c r="AB556"/>
      <c r="AC556"/>
      <c r="AD556"/>
      <c r="AE556"/>
      <c r="AF556"/>
      <c r="AG556"/>
      <c r="AH556"/>
      <c r="AI556"/>
      <c r="AJ556"/>
    </row>
    <row r="557" spans="1:36" x14ac:dyDescent="0.2">
      <c r="A557"/>
      <c r="B557"/>
      <c r="C557"/>
      <c r="D557"/>
      <c r="E557"/>
      <c r="F557"/>
      <c r="G557"/>
      <c r="M557"/>
      <c r="N557"/>
      <c r="O557"/>
      <c r="P557"/>
      <c r="Q557"/>
      <c r="R557"/>
      <c r="S557"/>
      <c r="T557"/>
      <c r="U557"/>
      <c r="V557"/>
      <c r="W557"/>
      <c r="X557"/>
      <c r="Y557"/>
      <c r="Z557"/>
      <c r="AA557"/>
      <c r="AB557"/>
      <c r="AC557"/>
      <c r="AD557"/>
      <c r="AE557"/>
      <c r="AF557"/>
      <c r="AG557"/>
      <c r="AH557"/>
      <c r="AI557"/>
      <c r="AJ557"/>
    </row>
    <row r="558" spans="1:36" x14ac:dyDescent="0.2">
      <c r="A558"/>
      <c r="B558"/>
      <c r="C558"/>
      <c r="D558"/>
      <c r="E558"/>
      <c r="F558"/>
      <c r="G558"/>
      <c r="M558"/>
      <c r="N558"/>
      <c r="O558"/>
      <c r="P558"/>
      <c r="Q558"/>
      <c r="R558"/>
      <c r="S558"/>
      <c r="T558"/>
      <c r="U558"/>
      <c r="V558"/>
      <c r="W558"/>
      <c r="X558"/>
      <c r="Y558"/>
      <c r="Z558"/>
      <c r="AA558"/>
      <c r="AB558"/>
      <c r="AC558"/>
      <c r="AD558"/>
      <c r="AE558"/>
      <c r="AF558"/>
      <c r="AG558"/>
      <c r="AH558"/>
      <c r="AI558"/>
      <c r="AJ558"/>
    </row>
    <row r="559" spans="1:36" x14ac:dyDescent="0.2">
      <c r="A559"/>
      <c r="B559"/>
      <c r="C559"/>
      <c r="D559"/>
      <c r="E559"/>
      <c r="F559"/>
      <c r="G559"/>
      <c r="M559"/>
      <c r="N559"/>
      <c r="O559"/>
      <c r="P559"/>
      <c r="Q559"/>
      <c r="R559"/>
      <c r="S559"/>
      <c r="T559"/>
      <c r="U559"/>
      <c r="V559"/>
      <c r="W559"/>
      <c r="X559"/>
      <c r="Y559"/>
      <c r="Z559"/>
      <c r="AA559"/>
      <c r="AB559"/>
      <c r="AC559"/>
      <c r="AD559"/>
      <c r="AE559"/>
      <c r="AF559"/>
      <c r="AG559"/>
      <c r="AH559"/>
      <c r="AI559"/>
      <c r="AJ559"/>
    </row>
    <row r="560" spans="1:36" x14ac:dyDescent="0.2">
      <c r="A560"/>
      <c r="B560"/>
      <c r="C560"/>
      <c r="D560"/>
      <c r="E560"/>
      <c r="F560"/>
      <c r="G560"/>
      <c r="M560"/>
      <c r="N560"/>
      <c r="O560"/>
      <c r="P560"/>
      <c r="Q560"/>
      <c r="R560"/>
      <c r="S560"/>
      <c r="T560"/>
      <c r="U560"/>
      <c r="V560"/>
      <c r="W560"/>
      <c r="X560"/>
      <c r="Y560"/>
      <c r="Z560"/>
      <c r="AA560"/>
      <c r="AB560"/>
      <c r="AC560"/>
      <c r="AD560"/>
      <c r="AE560"/>
      <c r="AF560"/>
      <c r="AG560"/>
      <c r="AH560"/>
      <c r="AI560"/>
      <c r="AJ560"/>
    </row>
    <row r="561" spans="1:36" x14ac:dyDescent="0.2">
      <c r="A561"/>
      <c r="B561"/>
      <c r="C561"/>
      <c r="D561"/>
      <c r="E561"/>
      <c r="F561"/>
      <c r="G561"/>
      <c r="M561"/>
      <c r="N561"/>
      <c r="O561"/>
      <c r="P561"/>
      <c r="Q561"/>
      <c r="R561"/>
      <c r="S561"/>
      <c r="T561"/>
      <c r="U561"/>
      <c r="V561"/>
      <c r="W561"/>
      <c r="X561"/>
      <c r="Y561"/>
      <c r="Z561"/>
      <c r="AA561"/>
      <c r="AB561"/>
      <c r="AC561"/>
      <c r="AD561"/>
      <c r="AE561"/>
      <c r="AF561"/>
      <c r="AG561"/>
      <c r="AH561"/>
      <c r="AI561"/>
      <c r="AJ561"/>
    </row>
    <row r="562" spans="1:36" x14ac:dyDescent="0.2">
      <c r="A562"/>
      <c r="B562"/>
      <c r="C562"/>
      <c r="D562"/>
      <c r="E562"/>
      <c r="F562"/>
      <c r="G562"/>
      <c r="M562"/>
      <c r="N562"/>
      <c r="O562"/>
      <c r="P562"/>
      <c r="Q562"/>
      <c r="R562"/>
      <c r="S562"/>
      <c r="T562"/>
      <c r="U562"/>
      <c r="V562"/>
      <c r="W562"/>
      <c r="X562"/>
      <c r="Y562"/>
      <c r="Z562"/>
      <c r="AA562"/>
      <c r="AB562"/>
      <c r="AC562"/>
      <c r="AD562"/>
      <c r="AE562"/>
      <c r="AF562"/>
      <c r="AG562"/>
      <c r="AH562"/>
      <c r="AI562"/>
      <c r="AJ562"/>
    </row>
    <row r="563" spans="1:36" x14ac:dyDescent="0.2">
      <c r="A563"/>
      <c r="B563"/>
      <c r="C563"/>
      <c r="D563"/>
      <c r="E563"/>
      <c r="F563"/>
      <c r="G563"/>
      <c r="M563"/>
      <c r="N563"/>
      <c r="O563"/>
      <c r="P563"/>
      <c r="Q563"/>
      <c r="R563"/>
      <c r="S563"/>
      <c r="T563"/>
      <c r="U563"/>
      <c r="V563"/>
      <c r="W563"/>
      <c r="X563"/>
      <c r="Y563"/>
      <c r="Z563"/>
      <c r="AA563"/>
      <c r="AB563"/>
      <c r="AC563"/>
      <c r="AD563"/>
      <c r="AE563"/>
      <c r="AF563"/>
      <c r="AG563"/>
      <c r="AH563"/>
      <c r="AI563"/>
      <c r="AJ563"/>
    </row>
    <row r="564" spans="1:36" x14ac:dyDescent="0.2">
      <c r="A564"/>
      <c r="B564"/>
      <c r="C564"/>
      <c r="D564"/>
      <c r="E564"/>
      <c r="F564"/>
      <c r="G564"/>
      <c r="M564"/>
      <c r="N564"/>
      <c r="O564"/>
      <c r="P564"/>
      <c r="Q564"/>
      <c r="R564"/>
      <c r="S564"/>
      <c r="T564"/>
      <c r="U564"/>
      <c r="V564"/>
      <c r="W564"/>
      <c r="X564"/>
      <c r="Y564"/>
      <c r="Z564"/>
      <c r="AA564"/>
      <c r="AB564"/>
      <c r="AC564"/>
      <c r="AD564"/>
      <c r="AE564"/>
      <c r="AF564"/>
      <c r="AG564"/>
      <c r="AH564"/>
      <c r="AI564"/>
      <c r="AJ564"/>
    </row>
    <row r="565" spans="1:36" x14ac:dyDescent="0.2">
      <c r="A565"/>
      <c r="B565"/>
      <c r="C565"/>
      <c r="D565"/>
      <c r="E565"/>
      <c r="F565"/>
      <c r="G565"/>
      <c r="M565"/>
      <c r="N565"/>
      <c r="O565"/>
      <c r="P565"/>
      <c r="Q565"/>
      <c r="R565"/>
      <c r="S565"/>
      <c r="T565"/>
      <c r="U565"/>
      <c r="V565"/>
      <c r="W565"/>
      <c r="X565"/>
      <c r="Y565"/>
      <c r="Z565"/>
      <c r="AA565"/>
      <c r="AB565"/>
      <c r="AC565"/>
      <c r="AD565"/>
      <c r="AE565"/>
      <c r="AF565"/>
      <c r="AG565"/>
      <c r="AH565"/>
      <c r="AI565"/>
      <c r="AJ565"/>
    </row>
    <row r="566" spans="1:36" x14ac:dyDescent="0.2">
      <c r="A566"/>
      <c r="B566"/>
      <c r="C566"/>
      <c r="D566"/>
      <c r="E566"/>
      <c r="F566"/>
      <c r="G566"/>
      <c r="M566"/>
      <c r="N566"/>
      <c r="O566"/>
      <c r="P566"/>
      <c r="Q566"/>
      <c r="R566"/>
      <c r="S566"/>
      <c r="T566"/>
      <c r="U566"/>
      <c r="V566"/>
      <c r="W566"/>
      <c r="X566"/>
      <c r="Y566"/>
      <c r="Z566"/>
      <c r="AA566"/>
      <c r="AB566"/>
      <c r="AC566"/>
      <c r="AD566"/>
      <c r="AE566"/>
      <c r="AF566"/>
      <c r="AG566"/>
      <c r="AH566"/>
      <c r="AI566"/>
      <c r="AJ566"/>
    </row>
    <row r="567" spans="1:36" x14ac:dyDescent="0.2">
      <c r="A567"/>
      <c r="B567"/>
      <c r="C567"/>
      <c r="D567"/>
      <c r="E567"/>
      <c r="F567"/>
      <c r="G567"/>
      <c r="M567"/>
      <c r="N567"/>
      <c r="O567"/>
      <c r="P567"/>
      <c r="Q567"/>
      <c r="R567"/>
      <c r="S567"/>
      <c r="T567"/>
      <c r="U567"/>
      <c r="V567"/>
      <c r="W567"/>
      <c r="X567"/>
      <c r="Y567"/>
      <c r="Z567"/>
      <c r="AA567"/>
      <c r="AB567"/>
      <c r="AC567"/>
      <c r="AD567"/>
      <c r="AE567"/>
      <c r="AF567"/>
      <c r="AG567"/>
      <c r="AH567"/>
      <c r="AI567"/>
      <c r="AJ567"/>
    </row>
    <row r="568" spans="1:36" x14ac:dyDescent="0.2">
      <c r="A568"/>
      <c r="B568"/>
      <c r="C568"/>
      <c r="D568"/>
      <c r="E568"/>
      <c r="F568"/>
      <c r="G568"/>
      <c r="M568"/>
      <c r="N568"/>
      <c r="O568"/>
      <c r="P568"/>
      <c r="Q568"/>
      <c r="R568"/>
      <c r="S568"/>
      <c r="T568"/>
      <c r="U568"/>
      <c r="V568"/>
      <c r="W568"/>
      <c r="X568"/>
      <c r="Y568"/>
      <c r="Z568"/>
      <c r="AA568"/>
      <c r="AB568"/>
      <c r="AC568"/>
      <c r="AD568"/>
      <c r="AE568"/>
      <c r="AF568"/>
      <c r="AG568"/>
      <c r="AH568"/>
      <c r="AI568"/>
      <c r="AJ568"/>
    </row>
    <row r="569" spans="1:36" x14ac:dyDescent="0.2">
      <c r="A569"/>
      <c r="B569"/>
      <c r="C569"/>
      <c r="D569"/>
      <c r="E569"/>
      <c r="F569"/>
      <c r="G569"/>
      <c r="M569"/>
      <c r="N569"/>
      <c r="O569"/>
      <c r="P569"/>
      <c r="Q569"/>
      <c r="R569"/>
      <c r="S569"/>
      <c r="T569"/>
      <c r="U569"/>
      <c r="V569"/>
      <c r="W569"/>
      <c r="X569"/>
      <c r="Y569"/>
      <c r="Z569"/>
      <c r="AA569"/>
      <c r="AB569"/>
      <c r="AC569"/>
      <c r="AD569"/>
      <c r="AE569"/>
      <c r="AF569"/>
      <c r="AG569"/>
      <c r="AH569"/>
      <c r="AI569"/>
      <c r="AJ569"/>
    </row>
    <row r="570" spans="1:36" x14ac:dyDescent="0.2">
      <c r="A570"/>
      <c r="B570"/>
      <c r="C570"/>
      <c r="D570"/>
      <c r="E570"/>
      <c r="F570"/>
      <c r="G570"/>
      <c r="M570"/>
      <c r="N570"/>
      <c r="O570"/>
      <c r="P570"/>
      <c r="Q570"/>
      <c r="R570"/>
      <c r="S570"/>
      <c r="T570"/>
      <c r="U570"/>
      <c r="V570"/>
      <c r="W570"/>
      <c r="X570"/>
      <c r="Y570"/>
      <c r="Z570"/>
      <c r="AA570"/>
      <c r="AB570"/>
      <c r="AC570"/>
      <c r="AD570"/>
      <c r="AE570"/>
      <c r="AF570"/>
      <c r="AG570"/>
      <c r="AH570"/>
      <c r="AI570"/>
      <c r="AJ570"/>
    </row>
    <row r="571" spans="1:36" x14ac:dyDescent="0.2">
      <c r="A571"/>
      <c r="B571"/>
      <c r="C571"/>
      <c r="D571"/>
      <c r="E571"/>
      <c r="F571"/>
      <c r="G571"/>
      <c r="M571"/>
      <c r="N571"/>
      <c r="O571"/>
      <c r="P571"/>
      <c r="Q571"/>
      <c r="R571"/>
      <c r="S571"/>
      <c r="T571"/>
      <c r="U571"/>
      <c r="V571"/>
      <c r="W571"/>
      <c r="X571"/>
      <c r="Y571"/>
      <c r="Z571"/>
      <c r="AA571"/>
      <c r="AB571"/>
      <c r="AC571"/>
      <c r="AD571"/>
      <c r="AE571"/>
      <c r="AF571"/>
      <c r="AG571"/>
      <c r="AH571"/>
      <c r="AI571"/>
      <c r="AJ571"/>
    </row>
    <row r="572" spans="1:36" x14ac:dyDescent="0.2">
      <c r="A572"/>
      <c r="B572"/>
      <c r="C572"/>
      <c r="D572"/>
      <c r="E572"/>
      <c r="F572"/>
      <c r="G572"/>
      <c r="M572"/>
      <c r="N572"/>
      <c r="O572"/>
      <c r="P572"/>
      <c r="Q572"/>
      <c r="R572"/>
      <c r="S572"/>
      <c r="T572"/>
      <c r="U572"/>
      <c r="V572"/>
      <c r="W572"/>
      <c r="X572"/>
      <c r="Y572"/>
      <c r="Z572"/>
      <c r="AA572"/>
      <c r="AB572"/>
      <c r="AC572"/>
      <c r="AD572"/>
      <c r="AE572"/>
      <c r="AF572"/>
      <c r="AG572"/>
      <c r="AH572"/>
      <c r="AI572"/>
      <c r="AJ572"/>
    </row>
    <row r="573" spans="1:36" x14ac:dyDescent="0.2">
      <c r="A573"/>
      <c r="B573"/>
      <c r="C573"/>
      <c r="D573"/>
      <c r="E573"/>
      <c r="F573"/>
      <c r="G573"/>
      <c r="M573"/>
      <c r="N573"/>
      <c r="O573"/>
      <c r="P573"/>
      <c r="Q573"/>
      <c r="R573"/>
      <c r="S573"/>
      <c r="T573"/>
      <c r="U573"/>
      <c r="V573"/>
      <c r="W573"/>
      <c r="X573"/>
      <c r="Y573"/>
      <c r="Z573"/>
      <c r="AA573"/>
      <c r="AB573"/>
      <c r="AC573"/>
      <c r="AD573"/>
      <c r="AE573"/>
      <c r="AF573"/>
      <c r="AG573"/>
      <c r="AH573"/>
      <c r="AI573"/>
      <c r="AJ573"/>
    </row>
    <row r="574" spans="1:36" x14ac:dyDescent="0.2">
      <c r="A574"/>
      <c r="B574"/>
      <c r="C574"/>
      <c r="D574"/>
      <c r="E574"/>
      <c r="F574"/>
      <c r="G574"/>
      <c r="M574"/>
      <c r="N574"/>
      <c r="O574"/>
      <c r="P574"/>
      <c r="Q574"/>
      <c r="R574"/>
      <c r="S574"/>
      <c r="T574"/>
      <c r="U574"/>
      <c r="V574"/>
      <c r="W574"/>
      <c r="X574"/>
      <c r="Y574"/>
      <c r="Z574"/>
      <c r="AA574"/>
      <c r="AB574"/>
      <c r="AC574"/>
      <c r="AD574"/>
      <c r="AE574"/>
      <c r="AF574"/>
      <c r="AG574"/>
      <c r="AH574"/>
      <c r="AI574"/>
      <c r="AJ574"/>
    </row>
    <row r="575" spans="1:36" x14ac:dyDescent="0.2">
      <c r="A575"/>
      <c r="B575"/>
      <c r="C575"/>
      <c r="D575"/>
      <c r="E575"/>
      <c r="F575"/>
      <c r="G575"/>
      <c r="M575"/>
      <c r="N575"/>
      <c r="O575"/>
      <c r="P575"/>
      <c r="Q575"/>
      <c r="R575"/>
      <c r="S575"/>
      <c r="T575"/>
      <c r="U575"/>
      <c r="V575"/>
      <c r="W575"/>
      <c r="X575"/>
      <c r="Y575"/>
      <c r="Z575"/>
      <c r="AA575"/>
      <c r="AB575"/>
      <c r="AC575"/>
      <c r="AD575"/>
      <c r="AE575"/>
      <c r="AF575"/>
      <c r="AG575"/>
      <c r="AH575"/>
      <c r="AI575"/>
      <c r="AJ575"/>
    </row>
    <row r="576" spans="1:36" x14ac:dyDescent="0.2">
      <c r="A576"/>
      <c r="B576"/>
      <c r="C576"/>
      <c r="D576"/>
      <c r="E576"/>
      <c r="F576"/>
      <c r="G576"/>
      <c r="M576"/>
      <c r="N576"/>
      <c r="O576"/>
      <c r="P576"/>
      <c r="Q576"/>
      <c r="R576"/>
      <c r="S576"/>
      <c r="T576"/>
      <c r="U576"/>
      <c r="V576"/>
      <c r="W576"/>
      <c r="X576"/>
      <c r="Y576"/>
      <c r="Z576"/>
      <c r="AA576"/>
      <c r="AB576"/>
      <c r="AC576"/>
      <c r="AD576"/>
      <c r="AE576"/>
      <c r="AF576"/>
      <c r="AG576"/>
      <c r="AH576"/>
      <c r="AI576"/>
      <c r="AJ576"/>
    </row>
    <row r="577" spans="1:36" x14ac:dyDescent="0.2">
      <c r="A577"/>
      <c r="B577"/>
      <c r="C577"/>
      <c r="D577"/>
      <c r="E577"/>
      <c r="F577"/>
      <c r="G577"/>
      <c r="M577"/>
      <c r="N577"/>
      <c r="O577"/>
      <c r="P577"/>
      <c r="Q577"/>
      <c r="R577"/>
      <c r="S577"/>
      <c r="T577"/>
      <c r="U577"/>
      <c r="V577"/>
      <c r="W577"/>
      <c r="X577"/>
      <c r="Y577"/>
      <c r="Z577"/>
      <c r="AA577"/>
      <c r="AB577"/>
      <c r="AC577"/>
      <c r="AD577"/>
      <c r="AE577"/>
      <c r="AF577"/>
      <c r="AG577"/>
      <c r="AH577"/>
      <c r="AI577"/>
      <c r="AJ577"/>
    </row>
    <row r="578" spans="1:36" x14ac:dyDescent="0.2">
      <c r="A578"/>
      <c r="B578"/>
      <c r="C578"/>
      <c r="D578"/>
      <c r="E578"/>
      <c r="F578"/>
      <c r="G578"/>
      <c r="M578"/>
      <c r="N578"/>
      <c r="O578"/>
      <c r="P578"/>
      <c r="Q578"/>
      <c r="R578"/>
      <c r="S578"/>
      <c r="T578"/>
      <c r="U578"/>
      <c r="V578"/>
      <c r="W578"/>
      <c r="X578"/>
      <c r="Y578"/>
      <c r="Z578"/>
      <c r="AA578"/>
      <c r="AB578"/>
      <c r="AC578"/>
      <c r="AD578"/>
      <c r="AE578"/>
      <c r="AF578"/>
      <c r="AG578"/>
      <c r="AH578"/>
      <c r="AI578"/>
      <c r="AJ578"/>
    </row>
    <row r="579" spans="1:36" x14ac:dyDescent="0.2">
      <c r="A579"/>
      <c r="B579"/>
      <c r="C579"/>
      <c r="D579"/>
      <c r="E579"/>
      <c r="F579"/>
      <c r="G579"/>
      <c r="M579"/>
      <c r="N579"/>
      <c r="O579"/>
      <c r="P579"/>
      <c r="Q579"/>
      <c r="R579"/>
      <c r="S579"/>
      <c r="T579"/>
      <c r="U579"/>
      <c r="V579"/>
      <c r="W579"/>
      <c r="X579"/>
      <c r="Y579"/>
      <c r="Z579"/>
      <c r="AA579"/>
      <c r="AB579"/>
      <c r="AC579"/>
      <c r="AD579"/>
      <c r="AE579"/>
      <c r="AF579"/>
      <c r="AG579"/>
      <c r="AH579"/>
      <c r="AI579"/>
      <c r="AJ579"/>
    </row>
    <row r="580" spans="1:36" x14ac:dyDescent="0.2">
      <c r="A580"/>
      <c r="B580"/>
      <c r="C580"/>
      <c r="D580"/>
      <c r="E580"/>
      <c r="F580"/>
      <c r="G580"/>
      <c r="M580"/>
      <c r="N580"/>
      <c r="O580"/>
      <c r="P580"/>
      <c r="Q580"/>
      <c r="R580"/>
      <c r="S580"/>
      <c r="T580"/>
      <c r="U580"/>
      <c r="V580"/>
      <c r="W580"/>
      <c r="X580"/>
      <c r="Y580"/>
      <c r="Z580"/>
      <c r="AA580"/>
      <c r="AB580"/>
      <c r="AC580"/>
      <c r="AD580"/>
      <c r="AE580"/>
      <c r="AF580"/>
      <c r="AG580"/>
      <c r="AH580"/>
      <c r="AI580"/>
      <c r="AJ580"/>
    </row>
    <row r="581" spans="1:36" x14ac:dyDescent="0.2">
      <c r="A581"/>
      <c r="B581"/>
      <c r="C581"/>
      <c r="D581"/>
      <c r="E581"/>
      <c r="F581"/>
      <c r="G581"/>
      <c r="M581"/>
      <c r="N581"/>
      <c r="O581"/>
      <c r="P581"/>
      <c r="Q581"/>
      <c r="R581"/>
      <c r="S581"/>
      <c r="T581"/>
      <c r="U581"/>
      <c r="V581"/>
      <c r="W581"/>
      <c r="X581"/>
      <c r="Y581"/>
      <c r="Z581"/>
      <c r="AA581"/>
      <c r="AB581"/>
      <c r="AC581"/>
      <c r="AD581"/>
      <c r="AE581"/>
      <c r="AF581"/>
      <c r="AG581"/>
      <c r="AH581"/>
      <c r="AI581"/>
      <c r="AJ581"/>
    </row>
    <row r="582" spans="1:36" x14ac:dyDescent="0.2">
      <c r="A582"/>
      <c r="B582"/>
      <c r="C582"/>
      <c r="D582"/>
      <c r="E582"/>
      <c r="F582"/>
      <c r="G582"/>
      <c r="M582"/>
      <c r="N582"/>
      <c r="O582"/>
      <c r="P582"/>
      <c r="Q582"/>
      <c r="R582"/>
      <c r="S582"/>
      <c r="T582"/>
      <c r="U582"/>
      <c r="V582"/>
      <c r="W582"/>
      <c r="X582"/>
      <c r="Y582"/>
      <c r="Z582"/>
      <c r="AA582"/>
      <c r="AB582"/>
      <c r="AC582"/>
      <c r="AD582"/>
      <c r="AE582"/>
      <c r="AF582"/>
      <c r="AG582"/>
      <c r="AH582"/>
      <c r="AI582"/>
      <c r="AJ582"/>
    </row>
    <row r="583" spans="1:36" x14ac:dyDescent="0.2">
      <c r="A583"/>
      <c r="B583"/>
      <c r="C583"/>
      <c r="D583"/>
      <c r="E583"/>
      <c r="F583"/>
      <c r="G583"/>
      <c r="M583"/>
      <c r="N583"/>
      <c r="O583"/>
      <c r="P583"/>
      <c r="Q583"/>
      <c r="R583"/>
      <c r="S583"/>
      <c r="T583"/>
      <c r="U583"/>
      <c r="V583"/>
      <c r="W583"/>
      <c r="X583"/>
      <c r="Y583"/>
      <c r="Z583"/>
      <c r="AA583"/>
      <c r="AB583"/>
      <c r="AC583"/>
      <c r="AD583"/>
      <c r="AE583"/>
      <c r="AF583"/>
      <c r="AG583"/>
      <c r="AH583"/>
      <c r="AI583"/>
      <c r="AJ583"/>
    </row>
    <row r="584" spans="1:36" x14ac:dyDescent="0.2">
      <c r="A584"/>
      <c r="B584"/>
      <c r="C584"/>
      <c r="D584"/>
      <c r="E584"/>
      <c r="F584"/>
      <c r="G584"/>
      <c r="M584"/>
      <c r="N584"/>
      <c r="O584"/>
      <c r="P584"/>
      <c r="Q584"/>
      <c r="R584"/>
      <c r="S584"/>
      <c r="T584"/>
      <c r="U584"/>
      <c r="V584"/>
      <c r="W584"/>
      <c r="X584"/>
      <c r="Y584"/>
      <c r="Z584"/>
      <c r="AA584"/>
      <c r="AB584"/>
      <c r="AC584"/>
      <c r="AD584"/>
      <c r="AE584"/>
      <c r="AF584"/>
      <c r="AG584"/>
      <c r="AH584"/>
      <c r="AI584"/>
      <c r="AJ584"/>
    </row>
    <row r="585" spans="1:36" x14ac:dyDescent="0.2">
      <c r="A585"/>
      <c r="B585"/>
      <c r="C585"/>
      <c r="D585"/>
      <c r="E585"/>
      <c r="F585"/>
      <c r="G585"/>
      <c r="M585"/>
      <c r="N585"/>
      <c r="O585"/>
      <c r="P585"/>
      <c r="Q585"/>
      <c r="R585"/>
      <c r="S585"/>
      <c r="T585"/>
      <c r="U585"/>
      <c r="V585"/>
      <c r="W585"/>
      <c r="X585"/>
      <c r="Y585"/>
      <c r="Z585"/>
      <c r="AA585"/>
      <c r="AB585"/>
      <c r="AC585"/>
      <c r="AD585"/>
      <c r="AE585"/>
      <c r="AF585"/>
      <c r="AG585"/>
      <c r="AH585"/>
      <c r="AI585"/>
      <c r="AJ585"/>
    </row>
    <row r="586" spans="1:36" x14ac:dyDescent="0.2">
      <c r="A586"/>
      <c r="B586"/>
      <c r="C586"/>
      <c r="D586"/>
      <c r="E586"/>
      <c r="F586"/>
      <c r="G586"/>
      <c r="M586"/>
      <c r="N586"/>
      <c r="O586"/>
      <c r="P586"/>
      <c r="Q586"/>
      <c r="R586"/>
      <c r="S586"/>
      <c r="T586"/>
      <c r="U586"/>
      <c r="V586"/>
      <c r="W586"/>
      <c r="X586"/>
      <c r="Y586"/>
      <c r="Z586"/>
      <c r="AA586"/>
      <c r="AB586"/>
      <c r="AC586"/>
      <c r="AD586"/>
      <c r="AE586"/>
      <c r="AF586"/>
      <c r="AG586"/>
      <c r="AH586"/>
      <c r="AI586"/>
      <c r="AJ586"/>
    </row>
    <row r="587" spans="1:36" x14ac:dyDescent="0.2">
      <c r="A587"/>
      <c r="B587"/>
      <c r="C587"/>
      <c r="D587"/>
      <c r="E587"/>
      <c r="F587"/>
      <c r="G587"/>
      <c r="M587"/>
      <c r="N587"/>
      <c r="O587"/>
      <c r="P587"/>
      <c r="Q587"/>
      <c r="R587"/>
      <c r="S587"/>
      <c r="T587"/>
      <c r="U587"/>
      <c r="V587"/>
      <c r="W587"/>
      <c r="X587"/>
      <c r="Y587"/>
      <c r="Z587"/>
      <c r="AA587"/>
      <c r="AB587"/>
      <c r="AC587"/>
      <c r="AD587"/>
      <c r="AE587"/>
      <c r="AF587"/>
      <c r="AG587"/>
      <c r="AH587"/>
      <c r="AI587"/>
      <c r="AJ587"/>
    </row>
    <row r="588" spans="1:36" x14ac:dyDescent="0.2">
      <c r="A588"/>
      <c r="B588"/>
      <c r="C588"/>
      <c r="D588"/>
      <c r="E588"/>
      <c r="F588"/>
      <c r="G588"/>
      <c r="M588"/>
      <c r="N588"/>
      <c r="O588"/>
      <c r="P588"/>
      <c r="Q588"/>
      <c r="R588"/>
      <c r="S588"/>
      <c r="T588"/>
      <c r="U588"/>
      <c r="V588"/>
      <c r="W588"/>
      <c r="X588"/>
      <c r="Y588"/>
      <c r="Z588"/>
      <c r="AA588"/>
      <c r="AB588"/>
      <c r="AC588"/>
      <c r="AD588"/>
      <c r="AE588"/>
      <c r="AF588"/>
      <c r="AG588"/>
      <c r="AH588"/>
      <c r="AI588"/>
      <c r="AJ588"/>
    </row>
    <row r="589" spans="1:36" x14ac:dyDescent="0.2">
      <c r="A589"/>
      <c r="B589"/>
      <c r="C589"/>
      <c r="D589"/>
      <c r="E589"/>
      <c r="F589"/>
      <c r="G589"/>
      <c r="M589"/>
      <c r="N589"/>
      <c r="O589"/>
      <c r="P589"/>
      <c r="Q589"/>
      <c r="R589"/>
      <c r="S589"/>
      <c r="T589"/>
      <c r="U589"/>
      <c r="V589"/>
      <c r="W589"/>
      <c r="X589"/>
      <c r="Y589"/>
      <c r="Z589"/>
      <c r="AA589"/>
      <c r="AB589"/>
      <c r="AC589"/>
      <c r="AD589"/>
      <c r="AE589"/>
      <c r="AF589"/>
      <c r="AG589"/>
      <c r="AH589"/>
      <c r="AI589"/>
      <c r="AJ589"/>
    </row>
    <row r="590" spans="1:36" x14ac:dyDescent="0.2">
      <c r="A590"/>
      <c r="B590"/>
      <c r="C590"/>
      <c r="D590"/>
      <c r="E590"/>
      <c r="F590"/>
      <c r="G590"/>
      <c r="M590"/>
      <c r="N590"/>
      <c r="O590"/>
      <c r="P590"/>
      <c r="Q590"/>
      <c r="R590"/>
      <c r="S590"/>
      <c r="T590"/>
      <c r="U590"/>
      <c r="V590"/>
      <c r="W590"/>
      <c r="X590"/>
      <c r="Y590"/>
      <c r="Z590"/>
      <c r="AA590"/>
      <c r="AB590"/>
      <c r="AC590"/>
      <c r="AD590"/>
      <c r="AE590"/>
      <c r="AF590"/>
      <c r="AG590"/>
      <c r="AH590"/>
      <c r="AI590"/>
      <c r="AJ590"/>
    </row>
    <row r="591" spans="1:36" x14ac:dyDescent="0.2">
      <c r="A591"/>
      <c r="B591"/>
      <c r="C591"/>
      <c r="D591"/>
      <c r="E591"/>
      <c r="F591"/>
      <c r="G591"/>
      <c r="M591"/>
      <c r="N591"/>
      <c r="O591"/>
      <c r="P591"/>
      <c r="Q591"/>
      <c r="R591"/>
      <c r="S591"/>
      <c r="T591"/>
      <c r="U591"/>
      <c r="V591"/>
      <c r="W591"/>
      <c r="X591"/>
      <c r="Y591"/>
      <c r="Z591"/>
      <c r="AA591"/>
      <c r="AB591"/>
      <c r="AC591"/>
      <c r="AD591"/>
      <c r="AE591"/>
      <c r="AF591"/>
      <c r="AG591"/>
      <c r="AH591"/>
      <c r="AI591"/>
      <c r="AJ591"/>
    </row>
    <row r="592" spans="1:36" x14ac:dyDescent="0.2">
      <c r="A592"/>
      <c r="B592"/>
      <c r="C592"/>
      <c r="D592"/>
      <c r="E592"/>
      <c r="F592"/>
      <c r="G592"/>
      <c r="M592"/>
      <c r="N592"/>
      <c r="O592"/>
      <c r="P592"/>
      <c r="Q592"/>
      <c r="R592"/>
      <c r="S592"/>
      <c r="T592"/>
      <c r="U592"/>
      <c r="V592"/>
      <c r="W592"/>
      <c r="X592"/>
      <c r="Y592"/>
      <c r="Z592"/>
      <c r="AA592"/>
      <c r="AB592"/>
      <c r="AC592"/>
      <c r="AD592"/>
      <c r="AE592"/>
      <c r="AF592"/>
      <c r="AG592"/>
      <c r="AH592"/>
      <c r="AI592"/>
      <c r="AJ592"/>
    </row>
    <row r="593" spans="1:36" x14ac:dyDescent="0.2">
      <c r="A593"/>
      <c r="B593"/>
      <c r="C593"/>
      <c r="D593"/>
      <c r="E593"/>
      <c r="F593"/>
      <c r="G593"/>
      <c r="M593"/>
      <c r="N593"/>
      <c r="O593"/>
      <c r="P593"/>
      <c r="Q593"/>
      <c r="R593"/>
      <c r="S593"/>
      <c r="T593"/>
      <c r="U593"/>
      <c r="V593"/>
      <c r="W593"/>
      <c r="X593"/>
      <c r="Y593"/>
      <c r="Z593"/>
      <c r="AA593"/>
      <c r="AB593"/>
      <c r="AC593"/>
      <c r="AD593"/>
      <c r="AE593"/>
      <c r="AF593"/>
      <c r="AG593"/>
      <c r="AH593"/>
      <c r="AI593"/>
      <c r="AJ593"/>
    </row>
    <row r="594" spans="1:36" x14ac:dyDescent="0.2">
      <c r="A594"/>
      <c r="B594"/>
      <c r="C594"/>
      <c r="D594"/>
      <c r="E594"/>
      <c r="F594"/>
      <c r="G594"/>
      <c r="M594"/>
      <c r="N594"/>
      <c r="O594"/>
      <c r="P594"/>
      <c r="Q594"/>
      <c r="R594"/>
      <c r="S594"/>
      <c r="T594"/>
      <c r="U594"/>
      <c r="V594"/>
      <c r="W594"/>
      <c r="X594"/>
      <c r="Y594"/>
      <c r="Z594"/>
      <c r="AA594"/>
      <c r="AB594"/>
      <c r="AC594"/>
      <c r="AD594"/>
      <c r="AE594"/>
      <c r="AF594"/>
      <c r="AG594"/>
      <c r="AH594"/>
      <c r="AI594"/>
      <c r="AJ594"/>
    </row>
    <row r="595" spans="1:36" x14ac:dyDescent="0.2">
      <c r="A595"/>
      <c r="B595"/>
      <c r="C595"/>
      <c r="D595"/>
      <c r="E595"/>
      <c r="F595"/>
      <c r="G595"/>
      <c r="M595"/>
      <c r="N595"/>
      <c r="O595"/>
      <c r="P595"/>
      <c r="Q595"/>
      <c r="R595"/>
      <c r="S595"/>
      <c r="T595"/>
      <c r="U595"/>
      <c r="V595"/>
      <c r="W595"/>
      <c r="X595"/>
      <c r="Y595"/>
      <c r="Z595"/>
      <c r="AA595"/>
      <c r="AB595"/>
      <c r="AC595"/>
      <c r="AD595"/>
      <c r="AE595"/>
      <c r="AF595"/>
      <c r="AG595"/>
      <c r="AH595"/>
      <c r="AI595"/>
      <c r="AJ595"/>
    </row>
    <row r="596" spans="1:36" x14ac:dyDescent="0.2">
      <c r="A596"/>
      <c r="B596"/>
      <c r="C596"/>
      <c r="D596"/>
      <c r="E596"/>
      <c r="F596"/>
      <c r="G596"/>
      <c r="M596"/>
      <c r="N596"/>
      <c r="O596"/>
      <c r="P596"/>
      <c r="Q596"/>
      <c r="R596"/>
      <c r="S596"/>
      <c r="T596"/>
      <c r="U596"/>
      <c r="V596"/>
      <c r="W596"/>
      <c r="X596"/>
      <c r="Y596"/>
      <c r="Z596"/>
      <c r="AA596"/>
      <c r="AB596"/>
      <c r="AC596"/>
      <c r="AD596"/>
      <c r="AE596"/>
      <c r="AF596"/>
      <c r="AG596"/>
      <c r="AH596"/>
      <c r="AI596"/>
      <c r="AJ596"/>
    </row>
    <row r="597" spans="1:36" x14ac:dyDescent="0.2">
      <c r="A597"/>
      <c r="B597"/>
      <c r="C597"/>
      <c r="D597"/>
      <c r="E597"/>
      <c r="F597"/>
      <c r="G597"/>
      <c r="M597"/>
      <c r="N597"/>
      <c r="O597"/>
      <c r="P597"/>
      <c r="Q597"/>
      <c r="R597"/>
      <c r="S597"/>
      <c r="T597"/>
      <c r="U597"/>
      <c r="V597"/>
      <c r="W597"/>
      <c r="X597"/>
      <c r="Y597"/>
      <c r="Z597"/>
      <c r="AA597"/>
      <c r="AB597"/>
      <c r="AC597"/>
      <c r="AD597"/>
      <c r="AE597"/>
      <c r="AF597"/>
      <c r="AG597"/>
      <c r="AH597"/>
      <c r="AI597"/>
      <c r="AJ597"/>
    </row>
    <row r="598" spans="1:36" x14ac:dyDescent="0.2">
      <c r="A598"/>
      <c r="B598"/>
      <c r="C598"/>
      <c r="D598"/>
      <c r="E598"/>
      <c r="F598"/>
      <c r="G598"/>
      <c r="M598"/>
      <c r="N598"/>
      <c r="O598"/>
      <c r="P598"/>
      <c r="Q598"/>
      <c r="R598"/>
      <c r="S598"/>
      <c r="T598"/>
      <c r="U598"/>
      <c r="V598"/>
      <c r="W598"/>
      <c r="X598"/>
      <c r="Y598"/>
      <c r="Z598"/>
      <c r="AA598"/>
      <c r="AB598"/>
      <c r="AC598"/>
      <c r="AD598"/>
      <c r="AE598"/>
      <c r="AF598"/>
      <c r="AG598"/>
      <c r="AH598"/>
      <c r="AI598"/>
      <c r="AJ598"/>
    </row>
    <row r="599" spans="1:36" x14ac:dyDescent="0.2">
      <c r="A599"/>
      <c r="B599"/>
      <c r="C599"/>
      <c r="D599"/>
      <c r="E599"/>
      <c r="F599"/>
      <c r="G599"/>
      <c r="M599"/>
      <c r="N599"/>
      <c r="O599"/>
      <c r="P599"/>
      <c r="Q599"/>
      <c r="R599"/>
      <c r="S599"/>
      <c r="T599"/>
      <c r="U599"/>
      <c r="V599"/>
      <c r="W599"/>
      <c r="X599"/>
      <c r="Y599"/>
      <c r="Z599"/>
      <c r="AA599"/>
      <c r="AB599"/>
      <c r="AC599"/>
      <c r="AD599"/>
      <c r="AE599"/>
      <c r="AF599"/>
      <c r="AG599"/>
      <c r="AH599"/>
      <c r="AI599"/>
      <c r="AJ599"/>
    </row>
    <row r="600" spans="1:36" x14ac:dyDescent="0.2">
      <c r="A600"/>
      <c r="B600"/>
      <c r="C600"/>
      <c r="D600"/>
      <c r="E600"/>
      <c r="F600"/>
      <c r="G600"/>
      <c r="M600"/>
      <c r="N600"/>
      <c r="O600"/>
      <c r="P600"/>
      <c r="Q600"/>
      <c r="R600"/>
      <c r="S600"/>
      <c r="T600"/>
      <c r="U600"/>
      <c r="V600"/>
      <c r="W600"/>
      <c r="X600"/>
      <c r="Y600"/>
      <c r="Z600"/>
      <c r="AA600"/>
      <c r="AB600"/>
      <c r="AC600"/>
      <c r="AD600"/>
      <c r="AE600"/>
      <c r="AF600"/>
      <c r="AG600"/>
      <c r="AH600"/>
      <c r="AI600"/>
      <c r="AJ600"/>
    </row>
    <row r="601" spans="1:36" x14ac:dyDescent="0.2">
      <c r="A601"/>
      <c r="B601"/>
      <c r="C601"/>
      <c r="D601"/>
      <c r="E601"/>
      <c r="F601"/>
      <c r="G601"/>
      <c r="M601"/>
      <c r="N601"/>
      <c r="O601"/>
      <c r="P601"/>
      <c r="Q601"/>
      <c r="R601"/>
      <c r="S601"/>
      <c r="T601"/>
      <c r="U601"/>
      <c r="V601"/>
      <c r="W601"/>
      <c r="X601"/>
      <c r="Y601"/>
      <c r="Z601"/>
      <c r="AA601"/>
      <c r="AB601"/>
      <c r="AC601"/>
      <c r="AD601"/>
      <c r="AE601"/>
      <c r="AF601"/>
      <c r="AG601"/>
      <c r="AH601"/>
      <c r="AI601"/>
      <c r="AJ601"/>
    </row>
    <row r="602" spans="1:36" x14ac:dyDescent="0.2">
      <c r="A602"/>
      <c r="B602"/>
      <c r="C602"/>
      <c r="D602"/>
      <c r="E602"/>
      <c r="F602"/>
      <c r="G602"/>
      <c r="M602"/>
      <c r="N602"/>
      <c r="O602"/>
      <c r="P602"/>
      <c r="Q602"/>
      <c r="R602"/>
      <c r="S602"/>
      <c r="T602"/>
      <c r="U602"/>
      <c r="V602"/>
      <c r="W602"/>
      <c r="X602"/>
      <c r="Y602"/>
      <c r="Z602"/>
      <c r="AA602"/>
      <c r="AB602"/>
      <c r="AC602"/>
      <c r="AD602"/>
      <c r="AE602"/>
      <c r="AF602"/>
      <c r="AG602"/>
      <c r="AH602"/>
      <c r="AI602"/>
      <c r="AJ602"/>
    </row>
    <row r="603" spans="1:36" x14ac:dyDescent="0.2">
      <c r="A603"/>
      <c r="B603"/>
      <c r="C603"/>
      <c r="D603"/>
      <c r="E603"/>
      <c r="F603"/>
      <c r="G603"/>
      <c r="M603"/>
      <c r="N603"/>
      <c r="O603"/>
      <c r="P603"/>
      <c r="Q603"/>
      <c r="R603"/>
      <c r="S603"/>
      <c r="T603"/>
      <c r="U603"/>
      <c r="V603"/>
      <c r="W603"/>
      <c r="X603"/>
      <c r="Y603"/>
      <c r="Z603"/>
      <c r="AA603"/>
      <c r="AB603"/>
      <c r="AC603"/>
      <c r="AD603"/>
      <c r="AE603"/>
      <c r="AF603"/>
      <c r="AG603"/>
      <c r="AH603"/>
      <c r="AI603"/>
      <c r="AJ603"/>
    </row>
    <row r="604" spans="1:36" x14ac:dyDescent="0.2">
      <c r="A604"/>
      <c r="B604"/>
      <c r="C604"/>
      <c r="D604"/>
      <c r="E604"/>
      <c r="F604"/>
      <c r="G604"/>
      <c r="M604"/>
      <c r="N604"/>
      <c r="O604"/>
      <c r="P604"/>
      <c r="Q604"/>
      <c r="R604"/>
      <c r="S604"/>
      <c r="T604"/>
      <c r="U604"/>
      <c r="V604"/>
      <c r="W604"/>
      <c r="X604"/>
      <c r="Y604"/>
      <c r="Z604"/>
      <c r="AA604"/>
      <c r="AB604"/>
      <c r="AC604"/>
      <c r="AD604"/>
      <c r="AE604"/>
      <c r="AF604"/>
      <c r="AG604"/>
      <c r="AH604"/>
      <c r="AI604"/>
      <c r="AJ604"/>
    </row>
    <row r="605" spans="1:36" x14ac:dyDescent="0.2">
      <c r="A605"/>
      <c r="B605"/>
      <c r="C605"/>
      <c r="D605"/>
      <c r="E605"/>
      <c r="F605"/>
      <c r="G605"/>
      <c r="M605"/>
      <c r="N605"/>
      <c r="O605"/>
      <c r="P605"/>
      <c r="Q605"/>
      <c r="R605"/>
      <c r="S605"/>
      <c r="T605"/>
      <c r="U605"/>
      <c r="V605"/>
      <c r="W605"/>
      <c r="X605"/>
      <c r="Y605"/>
      <c r="Z605"/>
      <c r="AA605"/>
      <c r="AB605"/>
      <c r="AC605"/>
      <c r="AD605"/>
      <c r="AE605"/>
      <c r="AF605"/>
      <c r="AG605"/>
      <c r="AH605"/>
      <c r="AI605"/>
      <c r="AJ605"/>
    </row>
    <row r="606" spans="1:36" x14ac:dyDescent="0.2">
      <c r="A606"/>
      <c r="B606"/>
      <c r="C606"/>
      <c r="D606"/>
      <c r="E606"/>
      <c r="F606"/>
      <c r="G606"/>
      <c r="M606"/>
      <c r="N606"/>
      <c r="O606"/>
      <c r="P606"/>
      <c r="Q606"/>
      <c r="R606"/>
      <c r="S606"/>
      <c r="T606"/>
      <c r="U606"/>
      <c r="V606"/>
      <c r="W606"/>
      <c r="X606"/>
      <c r="Y606"/>
      <c r="Z606"/>
      <c r="AA606"/>
      <c r="AB606"/>
      <c r="AC606"/>
      <c r="AD606"/>
      <c r="AE606"/>
      <c r="AF606"/>
      <c r="AG606"/>
      <c r="AH606"/>
      <c r="AI606"/>
      <c r="AJ606"/>
    </row>
    <row r="607" spans="1:36" x14ac:dyDescent="0.2">
      <c r="A607"/>
      <c r="B607"/>
      <c r="C607"/>
      <c r="D607"/>
      <c r="E607"/>
      <c r="F607"/>
      <c r="G607"/>
      <c r="M607"/>
      <c r="N607"/>
      <c r="O607"/>
      <c r="P607"/>
      <c r="Q607"/>
      <c r="R607"/>
      <c r="S607"/>
      <c r="T607"/>
      <c r="U607"/>
      <c r="V607"/>
      <c r="W607"/>
      <c r="X607"/>
      <c r="Y607"/>
      <c r="Z607"/>
      <c r="AA607"/>
      <c r="AB607"/>
      <c r="AC607"/>
      <c r="AD607"/>
      <c r="AE607"/>
      <c r="AF607"/>
      <c r="AG607"/>
      <c r="AH607"/>
      <c r="AI607"/>
      <c r="AJ607"/>
    </row>
    <row r="608" spans="1:36" x14ac:dyDescent="0.2">
      <c r="A608"/>
      <c r="B608"/>
      <c r="C608"/>
      <c r="D608"/>
      <c r="E608"/>
      <c r="F608"/>
      <c r="G608"/>
      <c r="M608"/>
      <c r="N608"/>
      <c r="O608"/>
      <c r="P608"/>
      <c r="Q608"/>
      <c r="R608"/>
      <c r="S608"/>
      <c r="T608"/>
      <c r="U608"/>
      <c r="V608"/>
      <c r="W608"/>
      <c r="X608"/>
      <c r="Y608"/>
      <c r="Z608"/>
      <c r="AA608"/>
      <c r="AB608"/>
      <c r="AC608"/>
      <c r="AD608"/>
      <c r="AE608"/>
      <c r="AF608"/>
      <c r="AG608"/>
      <c r="AH608"/>
      <c r="AI608"/>
      <c r="AJ608"/>
    </row>
    <row r="609" spans="1:36" x14ac:dyDescent="0.2">
      <c r="A609"/>
      <c r="B609"/>
      <c r="C609"/>
      <c r="D609"/>
      <c r="E609"/>
      <c r="F609"/>
      <c r="G609"/>
      <c r="M609"/>
      <c r="N609"/>
      <c r="O609"/>
      <c r="P609"/>
      <c r="Q609"/>
      <c r="R609"/>
      <c r="S609"/>
      <c r="T609"/>
      <c r="U609"/>
      <c r="V609"/>
      <c r="W609"/>
      <c r="X609"/>
      <c r="Y609"/>
      <c r="Z609"/>
      <c r="AA609"/>
      <c r="AB609"/>
      <c r="AC609"/>
      <c r="AD609"/>
      <c r="AE609"/>
      <c r="AF609"/>
      <c r="AG609"/>
      <c r="AH609"/>
      <c r="AI609"/>
      <c r="AJ609"/>
    </row>
    <row r="610" spans="1:36" x14ac:dyDescent="0.2">
      <c r="A610"/>
      <c r="B610"/>
      <c r="C610"/>
      <c r="D610"/>
      <c r="E610"/>
      <c r="F610"/>
      <c r="G610"/>
      <c r="M610"/>
      <c r="N610"/>
      <c r="O610"/>
      <c r="P610"/>
      <c r="Q610"/>
      <c r="R610"/>
      <c r="S610"/>
      <c r="T610"/>
      <c r="U610"/>
      <c r="V610"/>
      <c r="W610"/>
      <c r="X610"/>
      <c r="Y610"/>
      <c r="Z610"/>
      <c r="AA610"/>
      <c r="AB610"/>
      <c r="AC610"/>
      <c r="AD610"/>
      <c r="AE610"/>
      <c r="AF610"/>
      <c r="AG610"/>
      <c r="AH610"/>
      <c r="AI610"/>
      <c r="AJ610"/>
    </row>
    <row r="611" spans="1:36" x14ac:dyDescent="0.2">
      <c r="A611"/>
      <c r="B611"/>
      <c r="C611"/>
      <c r="D611"/>
      <c r="E611"/>
      <c r="F611"/>
      <c r="G611"/>
      <c r="M611"/>
      <c r="N611"/>
      <c r="O611"/>
      <c r="P611"/>
      <c r="Q611"/>
      <c r="R611"/>
      <c r="S611"/>
      <c r="T611"/>
      <c r="U611"/>
      <c r="V611"/>
      <c r="W611"/>
      <c r="X611"/>
      <c r="Y611"/>
      <c r="Z611"/>
      <c r="AA611"/>
      <c r="AB611"/>
      <c r="AC611"/>
      <c r="AD611"/>
      <c r="AE611"/>
      <c r="AF611"/>
      <c r="AG611"/>
      <c r="AH611"/>
      <c r="AI611"/>
      <c r="AJ611"/>
    </row>
    <row r="612" spans="1:36" x14ac:dyDescent="0.2">
      <c r="A612"/>
      <c r="B612"/>
      <c r="C612"/>
      <c r="D612"/>
      <c r="E612"/>
      <c r="F612"/>
      <c r="G612"/>
      <c r="M612"/>
      <c r="N612"/>
      <c r="O612"/>
      <c r="P612"/>
      <c r="Q612"/>
      <c r="R612"/>
      <c r="S612"/>
      <c r="T612"/>
      <c r="U612"/>
      <c r="V612"/>
      <c r="W612"/>
      <c r="X612"/>
      <c r="Y612"/>
      <c r="Z612"/>
      <c r="AA612"/>
      <c r="AB612"/>
      <c r="AC612"/>
      <c r="AD612"/>
      <c r="AE612"/>
      <c r="AF612"/>
      <c r="AG612"/>
      <c r="AH612"/>
      <c r="AI612"/>
      <c r="AJ612"/>
    </row>
    <row r="613" spans="1:36" x14ac:dyDescent="0.2">
      <c r="A613"/>
      <c r="B613"/>
      <c r="C613"/>
      <c r="D613"/>
      <c r="E613"/>
      <c r="F613"/>
      <c r="G613"/>
      <c r="M613"/>
      <c r="N613"/>
      <c r="O613"/>
      <c r="P613"/>
      <c r="Q613"/>
      <c r="R613"/>
      <c r="S613"/>
      <c r="T613"/>
      <c r="U613"/>
      <c r="V613"/>
      <c r="W613"/>
      <c r="X613"/>
      <c r="Y613"/>
      <c r="Z613"/>
      <c r="AA613"/>
      <c r="AB613"/>
      <c r="AC613"/>
      <c r="AD613"/>
      <c r="AE613"/>
      <c r="AF613"/>
      <c r="AG613"/>
      <c r="AH613"/>
      <c r="AI613"/>
      <c r="AJ613"/>
    </row>
    <row r="614" spans="1:36" x14ac:dyDescent="0.2">
      <c r="A614"/>
      <c r="B614"/>
      <c r="C614"/>
      <c r="D614"/>
      <c r="E614"/>
      <c r="F614"/>
      <c r="G614"/>
      <c r="M614"/>
      <c r="N614"/>
      <c r="O614"/>
      <c r="P614"/>
      <c r="Q614"/>
      <c r="R614"/>
      <c r="S614"/>
      <c r="T614"/>
      <c r="U614"/>
      <c r="V614"/>
      <c r="W614"/>
      <c r="X614"/>
      <c r="Y614"/>
      <c r="Z614"/>
      <c r="AA614"/>
      <c r="AB614"/>
      <c r="AC614"/>
      <c r="AD614"/>
      <c r="AE614"/>
      <c r="AF614"/>
      <c r="AG614"/>
      <c r="AH614"/>
      <c r="AI614"/>
      <c r="AJ614"/>
    </row>
    <row r="615" spans="1:36" x14ac:dyDescent="0.2">
      <c r="A615"/>
      <c r="B615"/>
      <c r="C615"/>
      <c r="D615"/>
      <c r="E615"/>
      <c r="F615"/>
      <c r="G615"/>
      <c r="M615"/>
      <c r="N615"/>
      <c r="O615"/>
      <c r="P615"/>
      <c r="Q615"/>
      <c r="R615"/>
      <c r="S615"/>
      <c r="T615"/>
      <c r="U615"/>
      <c r="V615"/>
      <c r="W615"/>
      <c r="X615"/>
      <c r="Y615"/>
      <c r="Z615"/>
      <c r="AA615"/>
      <c r="AB615"/>
      <c r="AC615"/>
      <c r="AD615"/>
      <c r="AE615"/>
      <c r="AF615"/>
      <c r="AG615"/>
      <c r="AH615"/>
      <c r="AI615"/>
      <c r="AJ615"/>
    </row>
    <row r="616" spans="1:36" x14ac:dyDescent="0.2">
      <c r="A616"/>
      <c r="B616"/>
      <c r="C616"/>
      <c r="D616"/>
      <c r="E616"/>
      <c r="F616"/>
      <c r="G616"/>
      <c r="M616"/>
      <c r="N616"/>
      <c r="O616"/>
      <c r="P616"/>
      <c r="Q616"/>
      <c r="R616"/>
      <c r="S616"/>
      <c r="T616"/>
      <c r="U616"/>
      <c r="V616"/>
      <c r="W616"/>
      <c r="X616"/>
      <c r="Y616"/>
      <c r="Z616"/>
      <c r="AA616"/>
      <c r="AB616"/>
      <c r="AC616"/>
      <c r="AD616"/>
      <c r="AE616"/>
      <c r="AF616"/>
      <c r="AG616"/>
      <c r="AH616"/>
      <c r="AI616"/>
      <c r="AJ616"/>
    </row>
    <row r="617" spans="1:36" x14ac:dyDescent="0.2">
      <c r="A617"/>
      <c r="B617"/>
      <c r="C617"/>
      <c r="D617"/>
      <c r="E617"/>
      <c r="F617"/>
      <c r="G617"/>
      <c r="M617"/>
      <c r="N617"/>
      <c r="O617"/>
      <c r="P617"/>
      <c r="Q617"/>
      <c r="R617"/>
      <c r="S617"/>
      <c r="T617"/>
      <c r="U617"/>
      <c r="V617"/>
      <c r="W617"/>
      <c r="X617"/>
      <c r="Y617"/>
      <c r="Z617"/>
      <c r="AA617"/>
      <c r="AB617"/>
      <c r="AC617"/>
      <c r="AD617"/>
      <c r="AE617"/>
      <c r="AF617"/>
      <c r="AG617"/>
      <c r="AH617"/>
      <c r="AI617"/>
      <c r="AJ617"/>
    </row>
    <row r="618" spans="1:36" x14ac:dyDescent="0.2">
      <c r="A618"/>
      <c r="B618"/>
      <c r="C618"/>
      <c r="D618"/>
      <c r="E618"/>
      <c r="F618"/>
      <c r="G618"/>
      <c r="M618"/>
      <c r="N618"/>
      <c r="O618"/>
      <c r="P618"/>
      <c r="Q618"/>
      <c r="R618"/>
      <c r="S618"/>
      <c r="T618"/>
      <c r="U618"/>
      <c r="V618"/>
      <c r="W618"/>
      <c r="X618"/>
      <c r="Y618"/>
      <c r="Z618"/>
      <c r="AA618"/>
      <c r="AB618"/>
      <c r="AC618"/>
      <c r="AD618"/>
      <c r="AE618"/>
      <c r="AF618"/>
      <c r="AG618"/>
      <c r="AH618"/>
      <c r="AI618"/>
      <c r="AJ618"/>
    </row>
    <row r="619" spans="1:36" x14ac:dyDescent="0.2">
      <c r="A619"/>
      <c r="B619"/>
      <c r="C619"/>
      <c r="D619"/>
      <c r="E619"/>
      <c r="F619"/>
      <c r="G619"/>
      <c r="M619"/>
      <c r="N619"/>
      <c r="O619"/>
      <c r="P619"/>
      <c r="Q619"/>
      <c r="R619"/>
      <c r="S619"/>
      <c r="T619"/>
      <c r="U619"/>
      <c r="V619"/>
      <c r="W619"/>
      <c r="X619"/>
      <c r="Y619"/>
      <c r="Z619"/>
      <c r="AA619"/>
      <c r="AB619"/>
      <c r="AC619"/>
      <c r="AD619"/>
      <c r="AE619"/>
      <c r="AF619"/>
      <c r="AG619"/>
      <c r="AH619"/>
      <c r="AI619"/>
      <c r="AJ619"/>
    </row>
    <row r="620" spans="1:36" x14ac:dyDescent="0.2">
      <c r="A620"/>
      <c r="B620"/>
      <c r="C620"/>
      <c r="D620"/>
      <c r="E620"/>
      <c r="F620"/>
      <c r="G620"/>
      <c r="M620"/>
      <c r="N620"/>
      <c r="O620"/>
      <c r="P620"/>
      <c r="Q620"/>
      <c r="R620"/>
      <c r="S620"/>
      <c r="T620"/>
      <c r="U620"/>
      <c r="V620"/>
      <c r="W620"/>
      <c r="X620"/>
      <c r="Y620"/>
      <c r="Z620"/>
      <c r="AA620"/>
      <c r="AB620"/>
      <c r="AC620"/>
      <c r="AD620"/>
      <c r="AE620"/>
      <c r="AF620"/>
      <c r="AG620"/>
      <c r="AH620"/>
      <c r="AI620"/>
      <c r="AJ620"/>
    </row>
    <row r="621" spans="1:36" x14ac:dyDescent="0.2">
      <c r="A621"/>
      <c r="B621"/>
      <c r="C621"/>
      <c r="D621"/>
      <c r="E621"/>
      <c r="F621"/>
      <c r="G621"/>
      <c r="M621"/>
      <c r="N621"/>
      <c r="O621"/>
      <c r="P621"/>
      <c r="Q621"/>
      <c r="R621"/>
      <c r="S621"/>
      <c r="T621"/>
      <c r="U621"/>
      <c r="V621"/>
      <c r="W621"/>
      <c r="X621"/>
      <c r="Y621"/>
      <c r="Z621"/>
      <c r="AA621"/>
      <c r="AB621"/>
      <c r="AC621"/>
      <c r="AD621"/>
      <c r="AE621"/>
      <c r="AF621"/>
      <c r="AG621"/>
      <c r="AH621"/>
      <c r="AI621"/>
      <c r="AJ621"/>
    </row>
    <row r="622" spans="1:36" x14ac:dyDescent="0.2">
      <c r="A622"/>
      <c r="B622"/>
      <c r="C622"/>
      <c r="D622"/>
      <c r="E622"/>
      <c r="F622"/>
      <c r="G622"/>
      <c r="M622"/>
      <c r="N622"/>
      <c r="O622"/>
      <c r="P622"/>
      <c r="Q622"/>
      <c r="R622"/>
      <c r="S622"/>
      <c r="T622"/>
      <c r="U622"/>
      <c r="V622"/>
      <c r="W622"/>
      <c r="X622"/>
      <c r="Y622"/>
      <c r="Z622"/>
      <c r="AA622"/>
      <c r="AB622"/>
      <c r="AC622"/>
      <c r="AD622"/>
      <c r="AE622"/>
      <c r="AF622"/>
      <c r="AG622"/>
      <c r="AH622"/>
      <c r="AI622"/>
      <c r="AJ622"/>
    </row>
    <row r="623" spans="1:36" x14ac:dyDescent="0.2">
      <c r="A623"/>
      <c r="B623"/>
      <c r="C623"/>
      <c r="D623"/>
      <c r="E623"/>
      <c r="F623"/>
      <c r="G623"/>
      <c r="M623"/>
      <c r="N623"/>
      <c r="O623"/>
      <c r="P623"/>
      <c r="Q623"/>
      <c r="R623"/>
      <c r="S623"/>
      <c r="T623"/>
      <c r="U623"/>
      <c r="V623"/>
      <c r="W623"/>
      <c r="X623"/>
      <c r="Y623"/>
      <c r="Z623"/>
      <c r="AA623"/>
      <c r="AB623"/>
      <c r="AC623"/>
      <c r="AD623"/>
      <c r="AE623"/>
      <c r="AF623"/>
      <c r="AG623"/>
      <c r="AH623"/>
      <c r="AI623"/>
      <c r="AJ623"/>
    </row>
    <row r="624" spans="1:36" x14ac:dyDescent="0.2">
      <c r="A624"/>
      <c r="B624"/>
      <c r="C624"/>
      <c r="D624"/>
      <c r="E624"/>
      <c r="F624"/>
      <c r="G624"/>
      <c r="M624"/>
      <c r="N624"/>
      <c r="O624"/>
      <c r="P624"/>
      <c r="Q624"/>
      <c r="R624"/>
      <c r="S624"/>
      <c r="T624"/>
      <c r="U624"/>
      <c r="V624"/>
      <c r="W624"/>
      <c r="X624"/>
      <c r="Y624"/>
      <c r="Z624"/>
      <c r="AA624"/>
      <c r="AB624"/>
      <c r="AC624"/>
      <c r="AD624"/>
      <c r="AE624"/>
      <c r="AF624"/>
      <c r="AG624"/>
      <c r="AH624"/>
      <c r="AI624"/>
      <c r="AJ624"/>
    </row>
    <row r="625" spans="1:36" x14ac:dyDescent="0.2">
      <c r="A625"/>
      <c r="B625"/>
      <c r="C625"/>
      <c r="D625"/>
      <c r="E625"/>
      <c r="F625"/>
      <c r="G625"/>
      <c r="M625"/>
      <c r="N625"/>
      <c r="O625"/>
      <c r="P625"/>
      <c r="Q625"/>
      <c r="R625"/>
      <c r="S625"/>
      <c r="T625"/>
      <c r="U625"/>
      <c r="V625"/>
      <c r="W625"/>
      <c r="X625"/>
      <c r="Y625"/>
      <c r="Z625"/>
      <c r="AA625"/>
      <c r="AB625"/>
      <c r="AC625"/>
      <c r="AD625"/>
      <c r="AE625"/>
      <c r="AF625"/>
      <c r="AG625"/>
      <c r="AH625"/>
      <c r="AI625"/>
      <c r="AJ625"/>
    </row>
    <row r="626" spans="1:36" x14ac:dyDescent="0.2">
      <c r="A626"/>
      <c r="B626"/>
      <c r="C626"/>
      <c r="D626"/>
      <c r="E626"/>
      <c r="F626"/>
      <c r="G626"/>
      <c r="M626"/>
      <c r="N626"/>
      <c r="O626"/>
      <c r="P626"/>
      <c r="Q626"/>
      <c r="R626"/>
      <c r="S626"/>
      <c r="T626"/>
      <c r="U626"/>
      <c r="V626"/>
      <c r="W626"/>
      <c r="X626"/>
      <c r="Y626"/>
      <c r="Z626"/>
      <c r="AA626"/>
      <c r="AB626"/>
      <c r="AC626"/>
      <c r="AD626"/>
      <c r="AE626"/>
      <c r="AF626"/>
      <c r="AG626"/>
      <c r="AH626"/>
      <c r="AI626"/>
      <c r="AJ626"/>
    </row>
    <row r="627" spans="1:36" x14ac:dyDescent="0.2">
      <c r="A627"/>
      <c r="B627"/>
      <c r="C627"/>
      <c r="D627"/>
      <c r="E627"/>
      <c r="F627"/>
      <c r="G627"/>
      <c r="M627"/>
      <c r="N627"/>
      <c r="O627"/>
      <c r="P627"/>
      <c r="Q627"/>
      <c r="R627"/>
      <c r="S627"/>
      <c r="T627"/>
      <c r="U627"/>
      <c r="V627"/>
      <c r="W627"/>
      <c r="X627"/>
      <c r="Y627"/>
      <c r="Z627"/>
      <c r="AA627"/>
      <c r="AB627"/>
      <c r="AC627"/>
      <c r="AD627"/>
      <c r="AE627"/>
      <c r="AF627"/>
      <c r="AG627"/>
      <c r="AH627"/>
      <c r="AI627"/>
      <c r="AJ627"/>
    </row>
    <row r="628" spans="1:36" x14ac:dyDescent="0.2">
      <c r="A628"/>
      <c r="B628"/>
      <c r="C628"/>
      <c r="D628"/>
      <c r="E628"/>
      <c r="F628"/>
      <c r="G628"/>
      <c r="M628"/>
      <c r="N628"/>
      <c r="O628"/>
      <c r="P628"/>
      <c r="Q628"/>
      <c r="R628"/>
      <c r="S628"/>
      <c r="T628"/>
      <c r="U628"/>
      <c r="V628"/>
      <c r="W628"/>
      <c r="X628"/>
      <c r="Y628"/>
      <c r="Z628"/>
      <c r="AA628"/>
      <c r="AB628"/>
      <c r="AC628"/>
      <c r="AD628"/>
      <c r="AE628"/>
      <c r="AF628"/>
      <c r="AG628"/>
      <c r="AH628"/>
      <c r="AI628"/>
      <c r="AJ628"/>
    </row>
    <row r="629" spans="1:36" x14ac:dyDescent="0.2">
      <c r="A629"/>
      <c r="B629"/>
      <c r="C629"/>
      <c r="D629"/>
      <c r="E629"/>
      <c r="F629"/>
      <c r="G629"/>
      <c r="M629"/>
      <c r="N629"/>
      <c r="O629"/>
      <c r="P629"/>
      <c r="Q629"/>
      <c r="R629"/>
      <c r="S629"/>
      <c r="T629"/>
      <c r="U629"/>
      <c r="V629"/>
      <c r="W629"/>
      <c r="X629"/>
      <c r="Y629"/>
      <c r="Z629"/>
      <c r="AA629"/>
      <c r="AB629"/>
      <c r="AC629"/>
      <c r="AD629"/>
      <c r="AE629"/>
      <c r="AF629"/>
      <c r="AG629"/>
      <c r="AH629"/>
      <c r="AI629"/>
      <c r="AJ629"/>
    </row>
    <row r="630" spans="1:36" x14ac:dyDescent="0.2">
      <c r="A630"/>
      <c r="B630"/>
      <c r="C630"/>
      <c r="D630"/>
      <c r="E630"/>
      <c r="F630"/>
      <c r="G630"/>
      <c r="M630"/>
      <c r="N630"/>
      <c r="O630"/>
      <c r="P630"/>
      <c r="Q630"/>
      <c r="R630"/>
      <c r="S630"/>
      <c r="T630"/>
      <c r="U630"/>
      <c r="V630"/>
      <c r="W630"/>
      <c r="X630"/>
      <c r="Y630"/>
      <c r="Z630"/>
      <c r="AA630"/>
      <c r="AB630"/>
      <c r="AC630"/>
      <c r="AD630"/>
      <c r="AE630"/>
      <c r="AF630"/>
      <c r="AG630"/>
      <c r="AH630"/>
      <c r="AI630"/>
      <c r="AJ630"/>
    </row>
    <row r="631" spans="1:36" x14ac:dyDescent="0.2">
      <c r="A631"/>
      <c r="B631"/>
      <c r="C631"/>
      <c r="D631"/>
      <c r="E631"/>
      <c r="F631"/>
      <c r="G631"/>
      <c r="M631"/>
      <c r="N631"/>
      <c r="O631"/>
      <c r="P631"/>
      <c r="Q631"/>
      <c r="R631"/>
      <c r="S631"/>
      <c r="T631"/>
      <c r="U631"/>
      <c r="V631"/>
      <c r="W631"/>
      <c r="X631"/>
      <c r="Y631"/>
      <c r="Z631"/>
      <c r="AA631"/>
      <c r="AB631"/>
      <c r="AC631"/>
      <c r="AD631"/>
      <c r="AE631"/>
      <c r="AF631"/>
      <c r="AG631"/>
      <c r="AH631"/>
      <c r="AI631"/>
      <c r="AJ631"/>
    </row>
    <row r="632" spans="1:36" x14ac:dyDescent="0.2">
      <c r="A632"/>
      <c r="B632"/>
      <c r="C632"/>
      <c r="D632"/>
      <c r="E632"/>
      <c r="F632"/>
      <c r="G632"/>
      <c r="M632"/>
      <c r="N632"/>
      <c r="O632"/>
      <c r="P632"/>
      <c r="Q632"/>
      <c r="R632"/>
      <c r="S632"/>
      <c r="T632"/>
      <c r="U632"/>
      <c r="V632"/>
      <c r="W632"/>
      <c r="X632"/>
      <c r="Y632"/>
      <c r="Z632"/>
      <c r="AA632"/>
      <c r="AB632"/>
      <c r="AC632"/>
      <c r="AD632"/>
      <c r="AE632"/>
      <c r="AF632"/>
      <c r="AG632"/>
      <c r="AH632"/>
      <c r="AI632"/>
      <c r="AJ632"/>
    </row>
    <row r="633" spans="1:36" x14ac:dyDescent="0.2">
      <c r="A633"/>
      <c r="B633"/>
      <c r="C633"/>
      <c r="D633"/>
      <c r="E633"/>
      <c r="F633"/>
      <c r="G633"/>
      <c r="M633"/>
      <c r="N633"/>
      <c r="O633"/>
      <c r="P633"/>
      <c r="Q633"/>
      <c r="R633"/>
      <c r="S633"/>
      <c r="T633"/>
      <c r="U633"/>
      <c r="V633"/>
      <c r="W633"/>
      <c r="X633"/>
      <c r="Y633"/>
      <c r="Z633"/>
      <c r="AA633"/>
      <c r="AB633"/>
      <c r="AC633"/>
      <c r="AD633"/>
      <c r="AE633"/>
      <c r="AF633"/>
      <c r="AG633"/>
      <c r="AH633"/>
      <c r="AI633"/>
      <c r="AJ633"/>
    </row>
    <row r="634" spans="1:36" x14ac:dyDescent="0.2">
      <c r="A634"/>
      <c r="B634"/>
      <c r="C634"/>
      <c r="D634"/>
      <c r="E634"/>
      <c r="F634"/>
      <c r="G634"/>
      <c r="M634"/>
      <c r="N634"/>
      <c r="O634"/>
      <c r="P634"/>
      <c r="Q634"/>
      <c r="R634"/>
      <c r="S634"/>
      <c r="T634"/>
      <c r="U634"/>
      <c r="V634"/>
      <c r="W634"/>
      <c r="X634"/>
      <c r="Y634"/>
      <c r="Z634"/>
      <c r="AA634"/>
      <c r="AB634"/>
      <c r="AC634"/>
      <c r="AD634"/>
      <c r="AE634"/>
      <c r="AF634"/>
      <c r="AG634"/>
      <c r="AH634"/>
      <c r="AI634"/>
      <c r="AJ634"/>
    </row>
    <row r="635" spans="1:36" x14ac:dyDescent="0.2">
      <c r="A635"/>
      <c r="B635"/>
      <c r="C635"/>
      <c r="D635"/>
      <c r="E635"/>
      <c r="F635"/>
      <c r="G635"/>
      <c r="M635"/>
      <c r="N635"/>
      <c r="O635"/>
      <c r="P635"/>
      <c r="Q635"/>
      <c r="R635"/>
      <c r="S635"/>
      <c r="T635"/>
      <c r="U635"/>
      <c r="V635"/>
      <c r="W635"/>
      <c r="X635"/>
      <c r="Y635"/>
      <c r="Z635"/>
      <c r="AA635"/>
      <c r="AB635"/>
      <c r="AC635"/>
      <c r="AD635"/>
      <c r="AE635"/>
      <c r="AF635"/>
      <c r="AG635"/>
      <c r="AH635"/>
      <c r="AI635"/>
      <c r="AJ635"/>
    </row>
    <row r="636" spans="1:36" x14ac:dyDescent="0.2">
      <c r="A636"/>
      <c r="B636"/>
      <c r="C636"/>
      <c r="D636"/>
      <c r="E636"/>
      <c r="F636"/>
      <c r="G636"/>
      <c r="M636"/>
      <c r="N636"/>
      <c r="O636"/>
      <c r="P636"/>
      <c r="Q636"/>
      <c r="R636"/>
      <c r="S636"/>
      <c r="T636"/>
      <c r="U636"/>
      <c r="V636"/>
      <c r="W636"/>
      <c r="X636"/>
      <c r="Y636"/>
      <c r="Z636"/>
      <c r="AA636"/>
      <c r="AB636"/>
      <c r="AC636"/>
      <c r="AD636"/>
      <c r="AE636"/>
      <c r="AF636"/>
      <c r="AG636"/>
      <c r="AH636"/>
      <c r="AI636"/>
      <c r="AJ636"/>
    </row>
    <row r="637" spans="1:36" x14ac:dyDescent="0.2">
      <c r="A637"/>
      <c r="B637"/>
      <c r="C637"/>
      <c r="D637"/>
      <c r="E637"/>
      <c r="F637"/>
      <c r="G637"/>
      <c r="M637"/>
      <c r="N637"/>
      <c r="O637"/>
      <c r="P637"/>
      <c r="Q637"/>
      <c r="R637"/>
      <c r="S637"/>
      <c r="T637"/>
      <c r="U637"/>
      <c r="V637"/>
      <c r="W637"/>
      <c r="X637"/>
      <c r="Y637"/>
      <c r="Z637"/>
      <c r="AA637"/>
      <c r="AB637"/>
      <c r="AC637"/>
      <c r="AD637"/>
      <c r="AE637"/>
      <c r="AF637"/>
      <c r="AG637"/>
      <c r="AH637"/>
      <c r="AI637"/>
      <c r="AJ637"/>
    </row>
    <row r="638" spans="1:36" x14ac:dyDescent="0.2">
      <c r="A638"/>
      <c r="B638"/>
      <c r="C638"/>
      <c r="D638"/>
      <c r="E638"/>
      <c r="F638"/>
      <c r="G638"/>
      <c r="M638"/>
      <c r="N638"/>
      <c r="O638"/>
      <c r="P638"/>
      <c r="Q638"/>
      <c r="R638"/>
      <c r="S638"/>
      <c r="T638"/>
      <c r="U638"/>
      <c r="V638"/>
      <c r="W638"/>
      <c r="X638"/>
      <c r="Y638"/>
      <c r="Z638"/>
      <c r="AA638"/>
      <c r="AB638"/>
      <c r="AC638"/>
      <c r="AD638"/>
      <c r="AE638"/>
      <c r="AF638"/>
      <c r="AG638"/>
      <c r="AH638"/>
      <c r="AI638"/>
      <c r="AJ638"/>
    </row>
    <row r="639" spans="1:36" x14ac:dyDescent="0.2">
      <c r="A639"/>
      <c r="B639"/>
      <c r="C639"/>
      <c r="D639"/>
      <c r="E639"/>
      <c r="F639"/>
      <c r="G639"/>
      <c r="M639"/>
      <c r="N639"/>
      <c r="O639"/>
      <c r="P639"/>
      <c r="Q639"/>
      <c r="R639"/>
      <c r="S639"/>
      <c r="T639"/>
      <c r="U639"/>
      <c r="V639"/>
      <c r="W639"/>
      <c r="X639"/>
      <c r="Y639"/>
      <c r="Z639"/>
      <c r="AA639"/>
      <c r="AB639"/>
      <c r="AC639"/>
      <c r="AD639"/>
      <c r="AE639"/>
      <c r="AF639"/>
      <c r="AG639"/>
      <c r="AH639"/>
      <c r="AI639"/>
      <c r="AJ639"/>
    </row>
    <row r="640" spans="1:36" x14ac:dyDescent="0.2">
      <c r="A640"/>
      <c r="B640"/>
      <c r="C640"/>
      <c r="D640"/>
      <c r="E640"/>
      <c r="F640"/>
      <c r="G640"/>
      <c r="M640"/>
      <c r="N640"/>
      <c r="O640"/>
      <c r="P640"/>
      <c r="Q640"/>
      <c r="R640"/>
      <c r="S640"/>
      <c r="T640"/>
      <c r="U640"/>
      <c r="V640"/>
      <c r="W640"/>
      <c r="X640"/>
      <c r="Y640"/>
      <c r="Z640"/>
      <c r="AA640"/>
      <c r="AB640"/>
      <c r="AC640"/>
      <c r="AD640"/>
      <c r="AE640"/>
      <c r="AF640"/>
      <c r="AG640"/>
      <c r="AH640"/>
      <c r="AI640"/>
      <c r="AJ640"/>
    </row>
    <row r="641" spans="1:36" x14ac:dyDescent="0.2">
      <c r="A641"/>
      <c r="B641"/>
      <c r="C641"/>
      <c r="D641"/>
      <c r="E641"/>
      <c r="F641"/>
      <c r="G641"/>
      <c r="M641"/>
      <c r="N641"/>
      <c r="O641"/>
      <c r="P641"/>
      <c r="Q641"/>
      <c r="R641"/>
      <c r="S641"/>
      <c r="T641"/>
      <c r="U641"/>
      <c r="V641"/>
      <c r="W641"/>
      <c r="X641"/>
      <c r="Y641"/>
      <c r="Z641"/>
      <c r="AA641"/>
      <c r="AB641"/>
      <c r="AC641"/>
      <c r="AD641"/>
      <c r="AE641"/>
      <c r="AF641"/>
      <c r="AG641"/>
      <c r="AH641"/>
      <c r="AI641"/>
      <c r="AJ641"/>
    </row>
    <row r="642" spans="1:36" x14ac:dyDescent="0.2">
      <c r="A642"/>
      <c r="B642"/>
      <c r="C642"/>
      <c r="D642"/>
      <c r="E642"/>
      <c r="F642"/>
      <c r="G642"/>
      <c r="M642"/>
      <c r="N642"/>
      <c r="O642"/>
      <c r="P642"/>
      <c r="Q642"/>
      <c r="R642"/>
      <c r="S642"/>
      <c r="T642"/>
      <c r="U642"/>
      <c r="V642"/>
      <c r="W642"/>
      <c r="X642"/>
      <c r="Y642"/>
      <c r="Z642"/>
      <c r="AA642"/>
      <c r="AB642"/>
      <c r="AC642"/>
      <c r="AD642"/>
      <c r="AE642"/>
      <c r="AF642"/>
      <c r="AG642"/>
      <c r="AH642"/>
      <c r="AI642"/>
      <c r="AJ642"/>
    </row>
    <row r="643" spans="1:36" x14ac:dyDescent="0.2">
      <c r="A643"/>
      <c r="B643"/>
      <c r="C643"/>
      <c r="D643"/>
      <c r="E643"/>
      <c r="F643"/>
      <c r="G643"/>
      <c r="M643"/>
      <c r="N643"/>
      <c r="O643"/>
      <c r="P643"/>
      <c r="Q643"/>
      <c r="R643"/>
      <c r="S643"/>
      <c r="T643"/>
      <c r="U643"/>
      <c r="V643"/>
      <c r="W643"/>
      <c r="X643"/>
      <c r="Y643"/>
      <c r="Z643"/>
      <c r="AA643"/>
      <c r="AB643"/>
      <c r="AC643"/>
      <c r="AD643"/>
      <c r="AE643"/>
      <c r="AF643"/>
      <c r="AG643"/>
      <c r="AH643"/>
      <c r="AI643"/>
      <c r="AJ643"/>
    </row>
    <row r="644" spans="1:36" x14ac:dyDescent="0.2">
      <c r="A644"/>
      <c r="B644"/>
      <c r="C644"/>
      <c r="D644"/>
      <c r="E644"/>
      <c r="F644"/>
      <c r="G644"/>
      <c r="M644"/>
      <c r="N644"/>
      <c r="O644"/>
      <c r="P644"/>
      <c r="Q644"/>
      <c r="R644"/>
      <c r="S644"/>
      <c r="T644"/>
      <c r="U644"/>
      <c r="V644"/>
      <c r="W644"/>
      <c r="X644"/>
      <c r="Y644"/>
      <c r="Z644"/>
      <c r="AA644"/>
      <c r="AB644"/>
      <c r="AC644"/>
      <c r="AD644"/>
      <c r="AE644"/>
      <c r="AF644"/>
      <c r="AG644"/>
      <c r="AH644"/>
      <c r="AI644"/>
      <c r="AJ644"/>
    </row>
    <row r="645" spans="1:36" x14ac:dyDescent="0.2">
      <c r="A645"/>
      <c r="B645"/>
      <c r="C645"/>
      <c r="D645"/>
      <c r="E645"/>
      <c r="F645"/>
      <c r="G645"/>
      <c r="M645"/>
      <c r="N645"/>
      <c r="O645"/>
      <c r="P645"/>
      <c r="Q645"/>
      <c r="R645"/>
      <c r="S645"/>
      <c r="T645"/>
      <c r="U645"/>
      <c r="V645"/>
      <c r="W645"/>
      <c r="X645"/>
      <c r="Y645"/>
      <c r="Z645"/>
      <c r="AA645"/>
      <c r="AB645"/>
      <c r="AC645"/>
      <c r="AD645"/>
      <c r="AE645"/>
      <c r="AF645"/>
      <c r="AG645"/>
      <c r="AH645"/>
      <c r="AI645"/>
      <c r="AJ645"/>
    </row>
    <row r="646" spans="1:36" x14ac:dyDescent="0.2">
      <c r="A646"/>
      <c r="B646"/>
      <c r="C646"/>
      <c r="D646"/>
      <c r="E646"/>
      <c r="F646"/>
      <c r="G646"/>
      <c r="M646"/>
      <c r="N646"/>
      <c r="O646"/>
      <c r="P646"/>
      <c r="Q646"/>
      <c r="R646"/>
      <c r="S646"/>
      <c r="T646"/>
      <c r="U646"/>
      <c r="V646"/>
      <c r="W646"/>
      <c r="X646"/>
      <c r="Y646"/>
      <c r="Z646"/>
      <c r="AA646"/>
      <c r="AB646"/>
      <c r="AC646"/>
      <c r="AD646"/>
      <c r="AE646"/>
      <c r="AF646"/>
      <c r="AG646"/>
      <c r="AH646"/>
      <c r="AI646"/>
      <c r="AJ646"/>
    </row>
    <row r="647" spans="1:36" x14ac:dyDescent="0.2">
      <c r="A647"/>
      <c r="B647"/>
      <c r="C647"/>
      <c r="D647"/>
      <c r="E647"/>
      <c r="F647"/>
      <c r="G647"/>
      <c r="M647"/>
      <c r="N647"/>
      <c r="O647"/>
      <c r="P647"/>
      <c r="Q647"/>
      <c r="R647"/>
      <c r="S647"/>
      <c r="T647"/>
      <c r="U647"/>
      <c r="V647"/>
      <c r="W647"/>
      <c r="X647"/>
      <c r="Y647"/>
      <c r="Z647"/>
      <c r="AA647"/>
      <c r="AB647"/>
      <c r="AC647"/>
      <c r="AD647"/>
      <c r="AE647"/>
      <c r="AF647"/>
      <c r="AG647"/>
      <c r="AH647"/>
      <c r="AI647"/>
      <c r="AJ647"/>
    </row>
    <row r="648" spans="1:36" x14ac:dyDescent="0.2">
      <c r="A648"/>
      <c r="B648"/>
      <c r="C648"/>
      <c r="D648"/>
      <c r="E648"/>
      <c r="F648"/>
      <c r="G648"/>
      <c r="M648"/>
      <c r="N648"/>
      <c r="O648"/>
      <c r="P648"/>
      <c r="Q648"/>
      <c r="R648"/>
      <c r="S648"/>
      <c r="T648"/>
      <c r="U648"/>
      <c r="V648"/>
      <c r="W648"/>
      <c r="X648"/>
      <c r="Y648"/>
      <c r="Z648"/>
      <c r="AA648"/>
      <c r="AB648"/>
      <c r="AC648"/>
      <c r="AD648"/>
      <c r="AE648"/>
      <c r="AF648"/>
      <c r="AG648"/>
      <c r="AH648"/>
      <c r="AI648"/>
      <c r="AJ648"/>
    </row>
    <row r="649" spans="1:36" x14ac:dyDescent="0.2">
      <c r="A649"/>
      <c r="B649"/>
      <c r="C649"/>
      <c r="D649"/>
      <c r="E649"/>
      <c r="F649"/>
      <c r="G649"/>
      <c r="M649"/>
      <c r="N649"/>
      <c r="O649"/>
      <c r="P649"/>
      <c r="Q649"/>
      <c r="R649"/>
      <c r="S649"/>
      <c r="T649"/>
      <c r="U649"/>
      <c r="V649"/>
      <c r="W649"/>
      <c r="X649"/>
      <c r="Y649"/>
      <c r="Z649"/>
      <c r="AA649"/>
      <c r="AB649"/>
      <c r="AC649"/>
      <c r="AD649"/>
      <c r="AE649"/>
      <c r="AF649"/>
      <c r="AG649"/>
      <c r="AH649"/>
      <c r="AI649"/>
      <c r="AJ649"/>
    </row>
    <row r="650" spans="1:36" x14ac:dyDescent="0.2">
      <c r="A650"/>
      <c r="B650"/>
      <c r="C650"/>
      <c r="D650"/>
      <c r="E650"/>
      <c r="F650"/>
      <c r="G650"/>
      <c r="M650"/>
      <c r="N650"/>
      <c r="O650"/>
      <c r="P650"/>
      <c r="Q650"/>
      <c r="R650"/>
      <c r="S650"/>
      <c r="T650"/>
      <c r="U650"/>
      <c r="V650"/>
      <c r="W650"/>
      <c r="X650"/>
      <c r="Y650"/>
      <c r="Z650"/>
      <c r="AA650"/>
      <c r="AB650"/>
      <c r="AC650"/>
      <c r="AD650"/>
      <c r="AE650"/>
      <c r="AF650"/>
      <c r="AG650"/>
      <c r="AH650"/>
      <c r="AI650"/>
      <c r="AJ650"/>
    </row>
    <row r="651" spans="1:36" x14ac:dyDescent="0.2">
      <c r="A651"/>
      <c r="B651"/>
      <c r="C651"/>
      <c r="D651"/>
      <c r="E651"/>
      <c r="F651"/>
      <c r="G651"/>
      <c r="M651"/>
      <c r="N651"/>
      <c r="O651"/>
      <c r="P651"/>
      <c r="Q651"/>
      <c r="R651"/>
      <c r="S651"/>
      <c r="T651"/>
      <c r="U651"/>
      <c r="V651"/>
      <c r="W651"/>
      <c r="X651"/>
      <c r="Y651"/>
      <c r="Z651"/>
      <c r="AA651"/>
      <c r="AB651"/>
      <c r="AC651"/>
      <c r="AD651"/>
      <c r="AE651"/>
      <c r="AF651"/>
      <c r="AG651"/>
      <c r="AH651"/>
      <c r="AI651"/>
      <c r="AJ651"/>
    </row>
    <row r="652" spans="1:36" x14ac:dyDescent="0.2">
      <c r="A652"/>
      <c r="B652"/>
      <c r="C652"/>
      <c r="D652"/>
      <c r="E652"/>
      <c r="F652"/>
      <c r="G652"/>
      <c r="M652"/>
      <c r="N652"/>
      <c r="O652"/>
      <c r="P652"/>
      <c r="Q652"/>
      <c r="R652"/>
      <c r="S652"/>
      <c r="T652"/>
      <c r="U652"/>
      <c r="V652"/>
      <c r="W652"/>
      <c r="X652"/>
      <c r="Y652"/>
      <c r="Z652"/>
      <c r="AA652"/>
      <c r="AB652"/>
      <c r="AC652"/>
      <c r="AD652"/>
      <c r="AE652"/>
      <c r="AF652"/>
      <c r="AG652"/>
      <c r="AH652"/>
      <c r="AI652"/>
      <c r="AJ652"/>
    </row>
    <row r="653" spans="1:36" x14ac:dyDescent="0.2">
      <c r="A653"/>
      <c r="B653"/>
      <c r="C653"/>
      <c r="D653"/>
      <c r="E653"/>
      <c r="F653"/>
      <c r="G653"/>
      <c r="M653"/>
      <c r="N653"/>
      <c r="O653"/>
      <c r="P653"/>
      <c r="Q653"/>
      <c r="R653"/>
      <c r="S653"/>
      <c r="T653"/>
      <c r="U653"/>
      <c r="V653"/>
      <c r="W653"/>
      <c r="X653"/>
      <c r="Y653"/>
      <c r="Z653"/>
      <c r="AA653"/>
      <c r="AB653"/>
      <c r="AC653"/>
      <c r="AD653"/>
      <c r="AE653"/>
      <c r="AF653"/>
      <c r="AG653"/>
      <c r="AH653"/>
      <c r="AI653"/>
      <c r="AJ653"/>
    </row>
    <row r="654" spans="1:36" x14ac:dyDescent="0.2">
      <c r="A654"/>
      <c r="B654"/>
      <c r="C654"/>
      <c r="D654"/>
      <c r="E654"/>
      <c r="F654"/>
      <c r="G654"/>
      <c r="M654"/>
      <c r="N654"/>
      <c r="O654"/>
      <c r="P654"/>
      <c r="Q654"/>
      <c r="R654"/>
      <c r="S654"/>
      <c r="T654"/>
      <c r="U654"/>
      <c r="V654"/>
      <c r="W654"/>
      <c r="X654"/>
      <c r="Y654"/>
      <c r="Z654"/>
      <c r="AA654"/>
      <c r="AB654"/>
      <c r="AC654"/>
      <c r="AD654"/>
      <c r="AE654"/>
      <c r="AF654"/>
      <c r="AG654"/>
      <c r="AH654"/>
      <c r="AI654"/>
      <c r="AJ654"/>
    </row>
    <row r="655" spans="1:36" x14ac:dyDescent="0.2">
      <c r="A655"/>
      <c r="B655"/>
      <c r="C655"/>
      <c r="D655"/>
      <c r="E655"/>
      <c r="F655"/>
      <c r="G655"/>
      <c r="M655"/>
      <c r="N655"/>
      <c r="O655"/>
      <c r="P655"/>
      <c r="Q655"/>
      <c r="R655"/>
      <c r="S655"/>
      <c r="T655"/>
      <c r="U655"/>
      <c r="V655"/>
      <c r="W655"/>
      <c r="X655"/>
      <c r="Y655"/>
      <c r="Z655"/>
      <c r="AA655"/>
      <c r="AB655"/>
      <c r="AC655"/>
      <c r="AD655"/>
      <c r="AE655"/>
      <c r="AF655"/>
      <c r="AG655"/>
      <c r="AH655"/>
      <c r="AI655"/>
      <c r="AJ655"/>
    </row>
    <row r="656" spans="1:36" x14ac:dyDescent="0.2">
      <c r="A656"/>
      <c r="B656"/>
      <c r="C656"/>
      <c r="D656"/>
      <c r="E656"/>
      <c r="F656"/>
      <c r="G656"/>
      <c r="M656"/>
      <c r="N656"/>
      <c r="O656"/>
      <c r="P656"/>
      <c r="Q656"/>
      <c r="R656"/>
      <c r="S656"/>
      <c r="T656"/>
      <c r="U656"/>
      <c r="V656"/>
      <c r="W656"/>
      <c r="X656"/>
      <c r="Y656"/>
      <c r="Z656"/>
      <c r="AA656"/>
      <c r="AB656"/>
      <c r="AC656"/>
      <c r="AD656"/>
      <c r="AE656"/>
      <c r="AF656"/>
      <c r="AG656"/>
      <c r="AH656"/>
      <c r="AI656"/>
      <c r="AJ656"/>
    </row>
    <row r="657" spans="1:36" x14ac:dyDescent="0.2">
      <c r="A657"/>
      <c r="B657"/>
      <c r="C657"/>
      <c r="D657"/>
      <c r="E657"/>
      <c r="F657"/>
      <c r="G657"/>
      <c r="M657"/>
      <c r="N657"/>
      <c r="O657"/>
      <c r="P657"/>
      <c r="Q657"/>
      <c r="R657"/>
      <c r="S657"/>
      <c r="T657"/>
      <c r="U657"/>
      <c r="V657"/>
      <c r="W657"/>
      <c r="X657"/>
      <c r="Y657"/>
      <c r="Z657"/>
      <c r="AA657"/>
      <c r="AB657"/>
      <c r="AC657"/>
      <c r="AD657"/>
      <c r="AE657"/>
      <c r="AF657"/>
      <c r="AG657"/>
      <c r="AH657"/>
      <c r="AI657"/>
      <c r="AJ657"/>
    </row>
    <row r="658" spans="1:36" x14ac:dyDescent="0.2">
      <c r="A658"/>
      <c r="B658"/>
      <c r="C658"/>
      <c r="D658"/>
      <c r="E658"/>
      <c r="F658"/>
      <c r="G658"/>
      <c r="M658"/>
      <c r="N658"/>
      <c r="O658"/>
      <c r="P658"/>
      <c r="Q658"/>
      <c r="R658"/>
      <c r="S658"/>
      <c r="T658"/>
      <c r="U658"/>
      <c r="V658"/>
      <c r="W658"/>
      <c r="X658"/>
      <c r="Y658"/>
      <c r="Z658"/>
      <c r="AA658"/>
      <c r="AB658"/>
      <c r="AC658"/>
      <c r="AD658"/>
      <c r="AE658"/>
      <c r="AF658"/>
      <c r="AG658"/>
      <c r="AH658"/>
      <c r="AI658"/>
      <c r="AJ658"/>
    </row>
    <row r="659" spans="1:36" x14ac:dyDescent="0.2">
      <c r="A659"/>
      <c r="B659"/>
      <c r="C659"/>
      <c r="D659"/>
      <c r="E659"/>
      <c r="F659"/>
      <c r="G659"/>
      <c r="M659"/>
      <c r="N659"/>
      <c r="O659"/>
      <c r="P659"/>
      <c r="Q659"/>
      <c r="R659"/>
      <c r="S659"/>
      <c r="T659"/>
      <c r="U659"/>
      <c r="V659"/>
      <c r="W659"/>
      <c r="X659"/>
      <c r="Y659"/>
      <c r="Z659"/>
      <c r="AA659"/>
      <c r="AB659"/>
      <c r="AC659"/>
      <c r="AD659"/>
      <c r="AE659"/>
      <c r="AF659"/>
      <c r="AG659"/>
      <c r="AH659"/>
      <c r="AI659"/>
      <c r="AJ659"/>
    </row>
    <row r="660" spans="1:36" x14ac:dyDescent="0.2">
      <c r="A660"/>
      <c r="B660"/>
      <c r="C660"/>
      <c r="D660"/>
      <c r="E660"/>
      <c r="F660"/>
      <c r="G660"/>
      <c r="M660"/>
      <c r="N660"/>
      <c r="O660"/>
      <c r="P660"/>
      <c r="Q660"/>
      <c r="R660"/>
      <c r="S660"/>
      <c r="T660"/>
      <c r="U660"/>
      <c r="V660"/>
      <c r="W660"/>
      <c r="X660"/>
      <c r="Y660"/>
      <c r="Z660"/>
      <c r="AA660"/>
      <c r="AB660"/>
      <c r="AC660"/>
      <c r="AD660"/>
      <c r="AE660"/>
      <c r="AF660"/>
      <c r="AG660"/>
      <c r="AH660"/>
      <c r="AI660"/>
      <c r="AJ660"/>
    </row>
    <row r="661" spans="1:36" x14ac:dyDescent="0.2">
      <c r="A661"/>
      <c r="B661"/>
      <c r="C661"/>
      <c r="D661"/>
      <c r="E661"/>
      <c r="F661"/>
      <c r="G661"/>
      <c r="M661"/>
      <c r="N661"/>
      <c r="O661"/>
      <c r="P661"/>
      <c r="Q661"/>
      <c r="R661"/>
      <c r="S661"/>
      <c r="T661"/>
      <c r="U661"/>
      <c r="V661"/>
      <c r="W661"/>
      <c r="X661"/>
      <c r="Y661"/>
      <c r="Z661"/>
      <c r="AA661"/>
      <c r="AB661"/>
      <c r="AC661"/>
      <c r="AD661"/>
      <c r="AE661"/>
      <c r="AF661"/>
      <c r="AG661"/>
      <c r="AH661"/>
      <c r="AI661"/>
      <c r="AJ661"/>
    </row>
    <row r="662" spans="1:36" x14ac:dyDescent="0.2">
      <c r="A662"/>
      <c r="B662"/>
      <c r="C662"/>
      <c r="D662"/>
      <c r="E662"/>
      <c r="F662"/>
      <c r="G662"/>
      <c r="M662"/>
      <c r="N662"/>
      <c r="O662"/>
      <c r="P662"/>
      <c r="Q662"/>
      <c r="R662"/>
      <c r="S662"/>
      <c r="T662"/>
      <c r="U662"/>
      <c r="V662"/>
      <c r="W662"/>
      <c r="X662"/>
      <c r="Y662"/>
      <c r="Z662"/>
      <c r="AA662"/>
      <c r="AB662"/>
      <c r="AC662"/>
      <c r="AD662"/>
      <c r="AE662"/>
      <c r="AF662"/>
      <c r="AG662"/>
      <c r="AH662"/>
      <c r="AI662"/>
      <c r="AJ662"/>
    </row>
    <row r="663" spans="1:36" x14ac:dyDescent="0.2">
      <c r="A663"/>
      <c r="B663"/>
      <c r="C663"/>
      <c r="D663"/>
      <c r="E663"/>
      <c r="F663"/>
      <c r="G663"/>
      <c r="M663"/>
      <c r="N663"/>
      <c r="O663"/>
      <c r="P663"/>
      <c r="Q663"/>
      <c r="R663"/>
      <c r="S663"/>
      <c r="T663"/>
      <c r="U663"/>
      <c r="V663"/>
      <c r="W663"/>
      <c r="X663"/>
      <c r="Y663"/>
      <c r="Z663"/>
      <c r="AA663"/>
      <c r="AB663"/>
      <c r="AC663"/>
      <c r="AD663"/>
      <c r="AE663"/>
      <c r="AF663"/>
      <c r="AG663"/>
      <c r="AH663"/>
      <c r="AI663"/>
      <c r="AJ663"/>
    </row>
    <row r="664" spans="1:36" x14ac:dyDescent="0.2">
      <c r="A664"/>
      <c r="B664"/>
      <c r="C664"/>
      <c r="D664"/>
      <c r="E664"/>
      <c r="F664"/>
      <c r="G664"/>
      <c r="M664"/>
      <c r="N664"/>
      <c r="O664"/>
      <c r="P664"/>
      <c r="Q664"/>
      <c r="R664"/>
      <c r="S664"/>
      <c r="T664"/>
      <c r="U664"/>
      <c r="V664"/>
      <c r="W664"/>
      <c r="X664"/>
      <c r="Y664"/>
      <c r="Z664"/>
      <c r="AA664"/>
      <c r="AB664"/>
      <c r="AC664"/>
      <c r="AD664"/>
      <c r="AE664"/>
      <c r="AF664"/>
      <c r="AG664"/>
      <c r="AH664"/>
      <c r="AI664"/>
      <c r="AJ664"/>
    </row>
    <row r="665" spans="1:36" x14ac:dyDescent="0.2">
      <c r="A665"/>
      <c r="B665"/>
      <c r="C665"/>
      <c r="D665"/>
      <c r="E665"/>
      <c r="F665"/>
      <c r="G665"/>
      <c r="M665"/>
      <c r="N665"/>
      <c r="O665"/>
      <c r="P665"/>
      <c r="Q665"/>
      <c r="R665"/>
      <c r="S665"/>
      <c r="T665"/>
      <c r="U665"/>
      <c r="V665"/>
      <c r="W665"/>
      <c r="X665"/>
      <c r="Y665"/>
      <c r="Z665"/>
      <c r="AA665"/>
      <c r="AB665"/>
      <c r="AC665"/>
      <c r="AD665"/>
      <c r="AE665"/>
      <c r="AF665"/>
      <c r="AG665"/>
      <c r="AH665"/>
      <c r="AI665"/>
      <c r="AJ665"/>
    </row>
    <row r="666" spans="1:36" x14ac:dyDescent="0.2">
      <c r="A666"/>
      <c r="B666"/>
      <c r="C666"/>
      <c r="D666"/>
      <c r="E666"/>
      <c r="F666"/>
      <c r="G666"/>
      <c r="M666"/>
      <c r="N666"/>
      <c r="O666"/>
      <c r="P666"/>
      <c r="Q666"/>
      <c r="R666"/>
      <c r="S666"/>
      <c r="T666"/>
      <c r="U666"/>
      <c r="V666"/>
      <c r="W666"/>
      <c r="X666"/>
      <c r="Y666"/>
      <c r="Z666"/>
      <c r="AA666"/>
      <c r="AB666"/>
      <c r="AC666"/>
      <c r="AD666"/>
      <c r="AE666"/>
      <c r="AF666"/>
      <c r="AG666"/>
      <c r="AH666"/>
      <c r="AI666"/>
      <c r="AJ666"/>
    </row>
    <row r="667" spans="1:36" x14ac:dyDescent="0.2">
      <c r="A667"/>
      <c r="B667"/>
      <c r="C667"/>
      <c r="D667"/>
      <c r="E667"/>
      <c r="F667"/>
      <c r="G667"/>
      <c r="M667"/>
      <c r="N667"/>
      <c r="O667"/>
      <c r="P667"/>
      <c r="Q667"/>
      <c r="R667"/>
      <c r="S667"/>
      <c r="T667"/>
      <c r="U667"/>
      <c r="V667"/>
      <c r="W667"/>
      <c r="X667"/>
      <c r="Y667"/>
      <c r="Z667"/>
      <c r="AA667"/>
      <c r="AB667"/>
      <c r="AC667"/>
      <c r="AD667"/>
      <c r="AE667"/>
      <c r="AF667"/>
      <c r="AG667"/>
      <c r="AH667"/>
      <c r="AI667"/>
      <c r="AJ667"/>
    </row>
    <row r="668" spans="1:36" x14ac:dyDescent="0.2">
      <c r="A668"/>
      <c r="B668"/>
      <c r="C668"/>
      <c r="D668"/>
      <c r="E668"/>
      <c r="F668"/>
      <c r="G668"/>
      <c r="M668"/>
      <c r="N668"/>
      <c r="O668"/>
      <c r="P668"/>
      <c r="Q668"/>
      <c r="R668"/>
      <c r="S668"/>
      <c r="T668"/>
      <c r="U668"/>
      <c r="V668"/>
      <c r="W668"/>
      <c r="X668"/>
      <c r="Y668"/>
      <c r="Z668"/>
      <c r="AA668"/>
      <c r="AB668"/>
      <c r="AC668"/>
      <c r="AD668"/>
      <c r="AE668"/>
      <c r="AF668"/>
      <c r="AG668"/>
      <c r="AH668"/>
      <c r="AI668"/>
      <c r="AJ668"/>
    </row>
    <row r="669" spans="1:36" x14ac:dyDescent="0.2">
      <c r="A669"/>
      <c r="B669"/>
      <c r="C669"/>
      <c r="D669"/>
      <c r="E669"/>
      <c r="F669"/>
      <c r="G669"/>
      <c r="M669"/>
      <c r="N669"/>
      <c r="O669"/>
      <c r="P669"/>
      <c r="Q669"/>
      <c r="R669"/>
      <c r="S669"/>
      <c r="T669"/>
      <c r="U669"/>
      <c r="V669"/>
      <c r="W669"/>
      <c r="X669"/>
      <c r="Y669"/>
      <c r="Z669"/>
      <c r="AA669"/>
      <c r="AB669"/>
      <c r="AC669"/>
      <c r="AD669"/>
      <c r="AE669"/>
      <c r="AF669"/>
      <c r="AG669"/>
      <c r="AH669"/>
      <c r="AI669"/>
      <c r="AJ669"/>
    </row>
    <row r="670" spans="1:36" x14ac:dyDescent="0.2">
      <c r="A670"/>
      <c r="B670"/>
      <c r="C670"/>
      <c r="D670"/>
      <c r="E670"/>
      <c r="F670"/>
      <c r="G670"/>
      <c r="M670"/>
      <c r="N670"/>
      <c r="O670"/>
      <c r="P670"/>
      <c r="Q670"/>
      <c r="R670"/>
      <c r="S670"/>
      <c r="T670"/>
      <c r="U670"/>
      <c r="V670"/>
      <c r="W670"/>
      <c r="X670"/>
      <c r="Y670"/>
      <c r="Z670"/>
      <c r="AA670"/>
      <c r="AB670"/>
      <c r="AC670"/>
      <c r="AD670"/>
      <c r="AE670"/>
      <c r="AF670"/>
      <c r="AG670"/>
      <c r="AH670"/>
      <c r="AI670"/>
      <c r="AJ670"/>
    </row>
    <row r="671" spans="1:36" x14ac:dyDescent="0.2">
      <c r="A671"/>
      <c r="B671"/>
      <c r="C671"/>
      <c r="D671"/>
      <c r="E671"/>
      <c r="F671"/>
      <c r="G671"/>
      <c r="M671"/>
      <c r="N671"/>
      <c r="O671"/>
      <c r="P671"/>
      <c r="Q671"/>
      <c r="R671"/>
      <c r="S671"/>
      <c r="T671"/>
      <c r="U671"/>
      <c r="V671"/>
      <c r="W671"/>
      <c r="X671"/>
      <c r="Y671"/>
      <c r="Z671"/>
      <c r="AA671"/>
      <c r="AB671"/>
      <c r="AC671"/>
      <c r="AD671"/>
      <c r="AE671"/>
      <c r="AF671"/>
      <c r="AG671"/>
      <c r="AH671"/>
      <c r="AI671"/>
      <c r="AJ671"/>
    </row>
    <row r="672" spans="1:36" x14ac:dyDescent="0.2">
      <c r="A672"/>
      <c r="B672"/>
      <c r="C672"/>
      <c r="D672"/>
      <c r="E672"/>
      <c r="F672"/>
      <c r="G672"/>
      <c r="M672"/>
      <c r="N672"/>
      <c r="O672"/>
      <c r="P672"/>
      <c r="Q672"/>
      <c r="R672"/>
      <c r="S672"/>
      <c r="T672"/>
      <c r="U672"/>
      <c r="V672"/>
      <c r="W672"/>
      <c r="X672"/>
      <c r="Y672"/>
      <c r="Z672"/>
      <c r="AA672"/>
      <c r="AB672"/>
      <c r="AC672"/>
      <c r="AD672"/>
      <c r="AE672"/>
      <c r="AF672"/>
      <c r="AG672"/>
      <c r="AH672"/>
      <c r="AI672"/>
      <c r="AJ672"/>
    </row>
    <row r="673" spans="1:36" x14ac:dyDescent="0.2">
      <c r="A673"/>
      <c r="B673"/>
      <c r="C673"/>
      <c r="D673"/>
      <c r="E673"/>
      <c r="F673"/>
      <c r="G673"/>
      <c r="M673"/>
      <c r="N673"/>
      <c r="O673"/>
      <c r="P673"/>
      <c r="Q673"/>
      <c r="R673"/>
      <c r="S673"/>
      <c r="T673"/>
      <c r="U673"/>
      <c r="V673"/>
      <c r="W673"/>
      <c r="X673"/>
      <c r="Y673"/>
      <c r="Z673"/>
      <c r="AA673"/>
      <c r="AB673"/>
      <c r="AC673"/>
      <c r="AD673"/>
      <c r="AE673"/>
      <c r="AF673"/>
      <c r="AG673"/>
      <c r="AH673"/>
      <c r="AI673"/>
      <c r="AJ673"/>
    </row>
    <row r="674" spans="1:36" x14ac:dyDescent="0.2">
      <c r="A674"/>
      <c r="B674"/>
      <c r="C674"/>
      <c r="D674"/>
      <c r="E674"/>
      <c r="F674"/>
      <c r="G674"/>
      <c r="M674"/>
      <c r="N674"/>
      <c r="O674"/>
      <c r="P674"/>
      <c r="Q674"/>
      <c r="R674"/>
      <c r="S674"/>
      <c r="T674"/>
      <c r="U674"/>
      <c r="V674"/>
      <c r="W674"/>
      <c r="X674"/>
      <c r="Y674"/>
      <c r="Z674"/>
      <c r="AA674"/>
      <c r="AB674"/>
      <c r="AC674"/>
      <c r="AD674"/>
      <c r="AE674"/>
      <c r="AF674"/>
      <c r="AG674"/>
      <c r="AH674"/>
      <c r="AI674"/>
      <c r="AJ674"/>
    </row>
    <row r="675" spans="1:36" x14ac:dyDescent="0.2">
      <c r="A675"/>
      <c r="B675"/>
      <c r="C675"/>
      <c r="D675"/>
      <c r="E675"/>
      <c r="F675"/>
      <c r="G675"/>
      <c r="M675"/>
      <c r="N675"/>
      <c r="O675"/>
      <c r="P675"/>
      <c r="Q675"/>
      <c r="R675"/>
      <c r="S675"/>
      <c r="T675"/>
      <c r="U675"/>
      <c r="V675"/>
      <c r="W675"/>
      <c r="X675"/>
      <c r="Y675"/>
      <c r="Z675"/>
      <c r="AA675"/>
      <c r="AB675"/>
      <c r="AC675"/>
      <c r="AD675"/>
      <c r="AE675"/>
      <c r="AF675"/>
      <c r="AG675"/>
      <c r="AH675"/>
      <c r="AI675"/>
      <c r="AJ675"/>
    </row>
    <row r="676" spans="1:36" x14ac:dyDescent="0.2">
      <c r="A676"/>
      <c r="B676"/>
      <c r="C676"/>
      <c r="D676"/>
      <c r="E676"/>
      <c r="F676"/>
      <c r="G676"/>
      <c r="M676"/>
      <c r="N676"/>
      <c r="O676"/>
      <c r="P676"/>
      <c r="Q676"/>
      <c r="R676"/>
      <c r="S676"/>
      <c r="T676"/>
      <c r="U676"/>
      <c r="V676"/>
      <c r="W676"/>
      <c r="X676"/>
      <c r="Y676"/>
      <c r="Z676"/>
      <c r="AA676"/>
      <c r="AB676"/>
      <c r="AC676"/>
      <c r="AD676"/>
      <c r="AE676"/>
      <c r="AF676"/>
      <c r="AG676"/>
      <c r="AH676"/>
      <c r="AI676"/>
      <c r="AJ676"/>
    </row>
    <row r="677" spans="1:36" x14ac:dyDescent="0.2">
      <c r="A677"/>
      <c r="B677"/>
      <c r="C677"/>
      <c r="D677"/>
      <c r="E677"/>
      <c r="F677"/>
      <c r="G677"/>
      <c r="M677"/>
      <c r="N677"/>
      <c r="O677"/>
      <c r="P677"/>
      <c r="Q677"/>
      <c r="R677"/>
      <c r="S677"/>
      <c r="T677"/>
      <c r="U677"/>
      <c r="V677"/>
      <c r="W677"/>
      <c r="X677"/>
      <c r="Y677"/>
      <c r="Z677"/>
      <c r="AA677"/>
      <c r="AB677"/>
      <c r="AC677"/>
      <c r="AD677"/>
      <c r="AE677"/>
      <c r="AF677"/>
      <c r="AG677"/>
      <c r="AH677"/>
      <c r="AI677"/>
      <c r="AJ677"/>
    </row>
    <row r="678" spans="1:36" x14ac:dyDescent="0.2">
      <c r="A678"/>
      <c r="B678"/>
      <c r="C678"/>
      <c r="D678"/>
      <c r="E678"/>
      <c r="F678"/>
      <c r="G678"/>
      <c r="M678"/>
      <c r="N678"/>
      <c r="O678"/>
      <c r="P678"/>
      <c r="Q678"/>
      <c r="R678"/>
      <c r="S678"/>
      <c r="T678"/>
      <c r="U678"/>
      <c r="V678"/>
      <c r="W678"/>
      <c r="X678"/>
      <c r="Y678"/>
      <c r="Z678"/>
      <c r="AA678"/>
      <c r="AB678"/>
      <c r="AC678"/>
      <c r="AD678"/>
      <c r="AE678"/>
      <c r="AF678"/>
      <c r="AG678"/>
      <c r="AH678"/>
      <c r="AI678"/>
      <c r="AJ678"/>
    </row>
    <row r="679" spans="1:36" x14ac:dyDescent="0.2">
      <c r="A679"/>
      <c r="B679"/>
      <c r="C679"/>
      <c r="D679"/>
      <c r="E679"/>
      <c r="F679"/>
      <c r="G679"/>
      <c r="M679"/>
      <c r="N679"/>
      <c r="O679"/>
      <c r="P679"/>
      <c r="Q679"/>
      <c r="R679"/>
      <c r="S679"/>
      <c r="T679"/>
      <c r="U679"/>
      <c r="V679"/>
      <c r="W679"/>
      <c r="X679"/>
      <c r="Y679"/>
      <c r="Z679"/>
      <c r="AA679"/>
      <c r="AB679"/>
      <c r="AC679"/>
      <c r="AD679"/>
      <c r="AE679"/>
      <c r="AF679"/>
      <c r="AG679"/>
      <c r="AH679"/>
      <c r="AI679"/>
      <c r="AJ679"/>
    </row>
    <row r="680" spans="1:36" x14ac:dyDescent="0.2">
      <c r="A680"/>
      <c r="B680"/>
      <c r="C680"/>
      <c r="D680"/>
      <c r="E680"/>
      <c r="F680"/>
      <c r="G680"/>
      <c r="M680"/>
      <c r="N680"/>
      <c r="O680"/>
      <c r="P680"/>
      <c r="Q680"/>
      <c r="R680"/>
      <c r="S680"/>
      <c r="T680"/>
      <c r="U680"/>
      <c r="V680"/>
      <c r="W680"/>
      <c r="X680"/>
      <c r="Y680"/>
      <c r="Z680"/>
      <c r="AA680"/>
      <c r="AB680"/>
      <c r="AC680"/>
      <c r="AD680"/>
      <c r="AE680"/>
      <c r="AF680"/>
      <c r="AG680"/>
      <c r="AH680"/>
      <c r="AI680"/>
      <c r="AJ680"/>
    </row>
    <row r="681" spans="1:36" x14ac:dyDescent="0.2">
      <c r="A681"/>
      <c r="B681"/>
      <c r="C681"/>
      <c r="D681"/>
      <c r="E681"/>
      <c r="F681"/>
      <c r="G681"/>
      <c r="M681"/>
      <c r="N681"/>
      <c r="O681"/>
      <c r="P681"/>
      <c r="Q681"/>
      <c r="R681"/>
      <c r="S681"/>
      <c r="T681"/>
      <c r="U681"/>
      <c r="V681"/>
      <c r="W681"/>
      <c r="X681"/>
      <c r="Y681"/>
      <c r="Z681"/>
      <c r="AA681"/>
      <c r="AB681"/>
      <c r="AC681"/>
      <c r="AD681"/>
      <c r="AE681"/>
      <c r="AF681"/>
      <c r="AG681"/>
      <c r="AH681"/>
      <c r="AI681"/>
      <c r="AJ681"/>
    </row>
    <row r="682" spans="1:36" x14ac:dyDescent="0.2">
      <c r="A682"/>
      <c r="B682"/>
      <c r="C682"/>
      <c r="D682"/>
      <c r="E682"/>
      <c r="F682"/>
      <c r="G682"/>
      <c r="M682"/>
      <c r="N682"/>
      <c r="O682"/>
      <c r="P682"/>
      <c r="Q682"/>
      <c r="R682"/>
      <c r="S682"/>
      <c r="T682"/>
      <c r="U682"/>
      <c r="V682"/>
      <c r="W682"/>
      <c r="X682"/>
      <c r="Y682"/>
      <c r="Z682"/>
      <c r="AA682"/>
      <c r="AB682"/>
      <c r="AC682"/>
      <c r="AD682"/>
      <c r="AE682"/>
      <c r="AF682"/>
      <c r="AG682"/>
      <c r="AH682"/>
      <c r="AI682"/>
      <c r="AJ682"/>
    </row>
    <row r="683" spans="1:36" x14ac:dyDescent="0.2">
      <c r="A683"/>
      <c r="B683"/>
      <c r="C683"/>
      <c r="D683"/>
      <c r="E683"/>
      <c r="F683"/>
      <c r="G683"/>
      <c r="M683"/>
      <c r="N683"/>
      <c r="O683"/>
      <c r="P683"/>
      <c r="Q683"/>
      <c r="R683"/>
      <c r="S683"/>
      <c r="T683"/>
      <c r="U683"/>
      <c r="V683"/>
      <c r="W683"/>
      <c r="X683"/>
      <c r="Y683"/>
      <c r="Z683"/>
      <c r="AA683"/>
      <c r="AB683"/>
      <c r="AC683"/>
      <c r="AD683"/>
      <c r="AE683"/>
      <c r="AF683"/>
      <c r="AG683"/>
      <c r="AH683"/>
      <c r="AI683"/>
      <c r="AJ683"/>
    </row>
    <row r="684" spans="1:36" x14ac:dyDescent="0.2">
      <c r="A684"/>
      <c r="B684"/>
      <c r="C684"/>
      <c r="D684"/>
      <c r="E684"/>
      <c r="F684"/>
      <c r="G684"/>
      <c r="M684"/>
      <c r="N684"/>
      <c r="O684"/>
      <c r="P684"/>
      <c r="Q684"/>
      <c r="R684"/>
      <c r="S684"/>
      <c r="T684"/>
      <c r="U684"/>
      <c r="V684"/>
      <c r="W684"/>
      <c r="X684"/>
      <c r="Y684"/>
      <c r="Z684"/>
      <c r="AA684"/>
      <c r="AB684"/>
      <c r="AC684"/>
      <c r="AD684"/>
      <c r="AE684"/>
      <c r="AF684"/>
      <c r="AG684"/>
      <c r="AH684"/>
      <c r="AI684"/>
      <c r="AJ684"/>
    </row>
    <row r="685" spans="1:36" x14ac:dyDescent="0.2">
      <c r="A685"/>
      <c r="B685"/>
      <c r="C685"/>
      <c r="D685"/>
      <c r="E685"/>
      <c r="F685"/>
      <c r="G685"/>
      <c r="M685"/>
      <c r="N685"/>
      <c r="O685"/>
      <c r="P685"/>
      <c r="Q685"/>
      <c r="R685"/>
      <c r="S685"/>
      <c r="T685"/>
      <c r="U685"/>
      <c r="V685"/>
      <c r="W685"/>
      <c r="X685"/>
      <c r="Y685"/>
      <c r="Z685"/>
      <c r="AA685"/>
      <c r="AB685"/>
      <c r="AC685"/>
      <c r="AD685"/>
      <c r="AE685"/>
      <c r="AF685"/>
      <c r="AG685"/>
      <c r="AH685"/>
      <c r="AI685"/>
      <c r="AJ685"/>
    </row>
    <row r="686" spans="1:36" x14ac:dyDescent="0.2">
      <c r="A686"/>
      <c r="B686"/>
      <c r="C686"/>
      <c r="D686"/>
      <c r="E686"/>
      <c r="F686"/>
      <c r="G686"/>
      <c r="M686"/>
      <c r="N686"/>
      <c r="O686"/>
      <c r="P686"/>
      <c r="Q686"/>
      <c r="R686"/>
      <c r="S686"/>
      <c r="T686"/>
      <c r="U686"/>
      <c r="V686"/>
      <c r="W686"/>
      <c r="X686"/>
      <c r="Y686"/>
      <c r="Z686"/>
      <c r="AA686"/>
      <c r="AB686"/>
      <c r="AC686"/>
      <c r="AD686"/>
      <c r="AE686"/>
      <c r="AF686"/>
      <c r="AG686"/>
      <c r="AH686"/>
      <c r="AI686"/>
      <c r="AJ686"/>
    </row>
    <row r="687" spans="1:36" x14ac:dyDescent="0.2">
      <c r="A687"/>
      <c r="B687"/>
      <c r="C687"/>
      <c r="D687"/>
      <c r="E687"/>
      <c r="F687"/>
      <c r="G687"/>
      <c r="M687"/>
      <c r="N687"/>
      <c r="O687"/>
      <c r="P687"/>
      <c r="Q687"/>
      <c r="R687"/>
      <c r="S687"/>
      <c r="T687"/>
      <c r="U687"/>
      <c r="V687"/>
      <c r="W687"/>
      <c r="X687"/>
      <c r="Y687"/>
      <c r="Z687"/>
      <c r="AA687"/>
      <c r="AB687"/>
      <c r="AC687"/>
      <c r="AD687"/>
      <c r="AE687"/>
      <c r="AF687"/>
      <c r="AG687"/>
      <c r="AH687"/>
      <c r="AI687"/>
      <c r="AJ687"/>
    </row>
    <row r="688" spans="1:36" x14ac:dyDescent="0.2">
      <c r="A688"/>
      <c r="B688"/>
      <c r="C688"/>
      <c r="D688"/>
      <c r="E688"/>
      <c r="F688"/>
      <c r="G688"/>
      <c r="M688"/>
      <c r="N688"/>
      <c r="O688"/>
      <c r="P688"/>
      <c r="Q688"/>
      <c r="R688"/>
      <c r="S688"/>
      <c r="T688"/>
      <c r="U688"/>
      <c r="V688"/>
      <c r="W688"/>
      <c r="X688"/>
      <c r="Y688"/>
      <c r="Z688"/>
      <c r="AA688"/>
      <c r="AB688"/>
      <c r="AC688"/>
      <c r="AD688"/>
      <c r="AE688"/>
      <c r="AF688"/>
      <c r="AG688"/>
      <c r="AH688"/>
      <c r="AI688"/>
      <c r="AJ688"/>
    </row>
    <row r="689" spans="1:36" x14ac:dyDescent="0.2">
      <c r="A689"/>
      <c r="B689"/>
      <c r="C689"/>
      <c r="D689"/>
      <c r="E689"/>
      <c r="F689"/>
      <c r="G689"/>
      <c r="M689"/>
      <c r="N689"/>
      <c r="O689"/>
      <c r="P689"/>
      <c r="Q689"/>
      <c r="R689"/>
      <c r="S689"/>
      <c r="T689"/>
      <c r="U689"/>
      <c r="V689"/>
      <c r="W689"/>
      <c r="X689"/>
      <c r="Y689"/>
      <c r="Z689"/>
      <c r="AA689"/>
      <c r="AB689"/>
      <c r="AC689"/>
      <c r="AD689"/>
      <c r="AE689"/>
      <c r="AF689"/>
      <c r="AG689"/>
      <c r="AH689"/>
      <c r="AI689"/>
      <c r="AJ689"/>
    </row>
    <row r="690" spans="1:36" x14ac:dyDescent="0.2">
      <c r="A690"/>
      <c r="B690"/>
      <c r="C690"/>
      <c r="D690"/>
      <c r="E690"/>
      <c r="F690"/>
      <c r="G690"/>
      <c r="M690"/>
      <c r="N690"/>
      <c r="O690"/>
      <c r="P690"/>
      <c r="Q690"/>
      <c r="R690"/>
      <c r="S690"/>
      <c r="T690"/>
      <c r="U690"/>
      <c r="V690"/>
      <c r="W690"/>
      <c r="X690"/>
      <c r="Y690"/>
      <c r="Z690"/>
      <c r="AA690"/>
      <c r="AB690"/>
      <c r="AC690"/>
      <c r="AD690"/>
      <c r="AE690"/>
      <c r="AF690"/>
      <c r="AG690"/>
      <c r="AH690"/>
      <c r="AI690"/>
      <c r="AJ690"/>
    </row>
    <row r="691" spans="1:36" x14ac:dyDescent="0.2">
      <c r="A691"/>
      <c r="B691"/>
      <c r="C691"/>
      <c r="D691"/>
      <c r="E691"/>
      <c r="F691"/>
      <c r="G691"/>
      <c r="M691"/>
      <c r="N691"/>
      <c r="O691"/>
      <c r="P691"/>
      <c r="Q691"/>
      <c r="R691"/>
      <c r="S691"/>
      <c r="T691"/>
      <c r="U691"/>
      <c r="V691"/>
      <c r="W691"/>
      <c r="X691"/>
      <c r="Y691"/>
      <c r="Z691"/>
      <c r="AA691"/>
      <c r="AB691"/>
      <c r="AC691"/>
      <c r="AD691"/>
      <c r="AE691"/>
      <c r="AF691"/>
      <c r="AG691"/>
      <c r="AH691"/>
      <c r="AI691"/>
      <c r="AJ691"/>
    </row>
    <row r="692" spans="1:36" x14ac:dyDescent="0.2">
      <c r="A692"/>
      <c r="B692"/>
      <c r="C692"/>
      <c r="D692"/>
      <c r="E692"/>
      <c r="F692"/>
      <c r="G692"/>
      <c r="M692"/>
      <c r="N692"/>
      <c r="O692"/>
      <c r="P692"/>
      <c r="Q692"/>
      <c r="R692"/>
      <c r="S692"/>
      <c r="T692"/>
      <c r="U692"/>
      <c r="V692"/>
      <c r="W692"/>
      <c r="X692"/>
      <c r="Y692"/>
      <c r="Z692"/>
      <c r="AA692"/>
      <c r="AB692"/>
      <c r="AC692"/>
      <c r="AD692"/>
      <c r="AE692"/>
      <c r="AF692"/>
      <c r="AG692"/>
      <c r="AH692"/>
      <c r="AI692"/>
      <c r="AJ692"/>
    </row>
    <row r="693" spans="1:36" x14ac:dyDescent="0.2">
      <c r="A693"/>
      <c r="B693"/>
      <c r="C693"/>
      <c r="D693"/>
      <c r="E693"/>
      <c r="F693"/>
      <c r="G693"/>
      <c r="M693"/>
      <c r="N693"/>
      <c r="O693"/>
      <c r="P693"/>
      <c r="Q693"/>
      <c r="R693"/>
      <c r="S693"/>
      <c r="T693"/>
      <c r="U693"/>
      <c r="V693"/>
      <c r="W693"/>
      <c r="X693"/>
      <c r="Y693"/>
      <c r="Z693"/>
      <c r="AA693"/>
      <c r="AB693"/>
      <c r="AC693"/>
      <c r="AD693"/>
      <c r="AE693"/>
      <c r="AF693"/>
      <c r="AG693"/>
      <c r="AH693"/>
      <c r="AI693"/>
      <c r="AJ693"/>
    </row>
    <row r="694" spans="1:36" x14ac:dyDescent="0.2">
      <c r="A694"/>
      <c r="B694"/>
      <c r="C694"/>
      <c r="D694"/>
      <c r="E694"/>
      <c r="F694"/>
      <c r="G694"/>
      <c r="M694"/>
      <c r="N694"/>
      <c r="O694"/>
      <c r="P694"/>
      <c r="Q694"/>
      <c r="R694"/>
      <c r="S694"/>
      <c r="T694"/>
      <c r="U694"/>
      <c r="V694"/>
      <c r="W694"/>
      <c r="X694"/>
      <c r="Y694"/>
      <c r="Z694"/>
      <c r="AA694"/>
      <c r="AB694"/>
      <c r="AC694"/>
      <c r="AD694"/>
      <c r="AE694"/>
      <c r="AF694"/>
      <c r="AG694"/>
      <c r="AH694"/>
      <c r="AI694"/>
      <c r="AJ694"/>
    </row>
    <row r="695" spans="1:36" x14ac:dyDescent="0.2">
      <c r="A695"/>
      <c r="B695"/>
      <c r="C695"/>
      <c r="D695"/>
      <c r="E695"/>
      <c r="F695"/>
      <c r="G695"/>
      <c r="M695"/>
      <c r="N695"/>
      <c r="O695"/>
      <c r="P695"/>
      <c r="Q695"/>
      <c r="R695"/>
      <c r="S695"/>
      <c r="T695"/>
      <c r="U695"/>
      <c r="V695"/>
      <c r="W695"/>
      <c r="X695"/>
      <c r="Y695"/>
      <c r="Z695"/>
      <c r="AA695"/>
      <c r="AB695"/>
      <c r="AC695"/>
      <c r="AD695"/>
      <c r="AE695"/>
      <c r="AF695"/>
      <c r="AG695"/>
      <c r="AH695"/>
      <c r="AI695"/>
      <c r="AJ695"/>
    </row>
    <row r="696" spans="1:36" x14ac:dyDescent="0.2">
      <c r="A696"/>
      <c r="B696"/>
      <c r="C696"/>
      <c r="D696"/>
      <c r="E696"/>
      <c r="F696"/>
      <c r="G696"/>
      <c r="M696"/>
      <c r="N696"/>
      <c r="O696"/>
      <c r="P696"/>
      <c r="Q696"/>
      <c r="R696"/>
      <c r="S696"/>
      <c r="T696"/>
      <c r="U696"/>
      <c r="V696"/>
      <c r="W696"/>
      <c r="X696"/>
      <c r="Y696"/>
      <c r="Z696"/>
      <c r="AA696"/>
      <c r="AB696"/>
      <c r="AC696"/>
      <c r="AD696"/>
      <c r="AE696"/>
      <c r="AF696"/>
      <c r="AG696"/>
      <c r="AH696"/>
      <c r="AI696"/>
      <c r="AJ696"/>
    </row>
    <row r="697" spans="1:36" x14ac:dyDescent="0.2">
      <c r="A697"/>
      <c r="B697"/>
      <c r="C697"/>
      <c r="D697"/>
      <c r="E697"/>
      <c r="F697"/>
      <c r="G697"/>
      <c r="M697"/>
      <c r="N697"/>
      <c r="O697"/>
      <c r="P697"/>
      <c r="Q697"/>
      <c r="R697"/>
      <c r="S697"/>
      <c r="T697"/>
      <c r="U697"/>
      <c r="V697"/>
      <c r="W697"/>
      <c r="X697"/>
      <c r="Y697"/>
      <c r="Z697"/>
      <c r="AA697"/>
      <c r="AB697"/>
      <c r="AC697"/>
      <c r="AD697"/>
      <c r="AE697"/>
      <c r="AF697"/>
      <c r="AG697"/>
      <c r="AH697"/>
      <c r="AI697"/>
      <c r="AJ697"/>
    </row>
    <row r="698" spans="1:36" x14ac:dyDescent="0.2">
      <c r="A698"/>
      <c r="B698"/>
      <c r="C698"/>
      <c r="D698"/>
      <c r="E698"/>
      <c r="F698"/>
      <c r="G698"/>
      <c r="M698"/>
      <c r="N698"/>
      <c r="O698"/>
      <c r="P698"/>
      <c r="Q698"/>
      <c r="R698"/>
      <c r="S698"/>
      <c r="T698"/>
      <c r="U698"/>
      <c r="V698"/>
      <c r="W698"/>
      <c r="X698"/>
      <c r="Y698"/>
      <c r="Z698"/>
      <c r="AA698"/>
      <c r="AB698"/>
      <c r="AC698"/>
      <c r="AD698"/>
      <c r="AE698"/>
      <c r="AF698"/>
      <c r="AG698"/>
      <c r="AH698"/>
      <c r="AI698"/>
      <c r="AJ698"/>
    </row>
    <row r="699" spans="1:36" x14ac:dyDescent="0.2">
      <c r="A699"/>
      <c r="B699"/>
      <c r="C699"/>
      <c r="D699"/>
      <c r="E699"/>
      <c r="F699"/>
      <c r="G699"/>
      <c r="M699"/>
      <c r="N699"/>
      <c r="O699"/>
      <c r="P699"/>
      <c r="Q699"/>
      <c r="R699"/>
      <c r="S699"/>
      <c r="T699"/>
      <c r="U699"/>
      <c r="V699"/>
      <c r="W699"/>
      <c r="X699"/>
      <c r="Y699"/>
      <c r="Z699"/>
      <c r="AA699"/>
      <c r="AB699"/>
      <c r="AC699"/>
      <c r="AD699"/>
      <c r="AE699"/>
      <c r="AF699"/>
      <c r="AG699"/>
      <c r="AH699"/>
      <c r="AI699"/>
      <c r="AJ699"/>
    </row>
    <row r="700" spans="1:36" x14ac:dyDescent="0.2">
      <c r="A700"/>
      <c r="B700"/>
      <c r="C700"/>
      <c r="D700"/>
      <c r="E700"/>
      <c r="F700"/>
      <c r="G700"/>
      <c r="M700"/>
      <c r="N700"/>
      <c r="O700"/>
      <c r="P700"/>
      <c r="Q700"/>
      <c r="R700"/>
      <c r="S700"/>
      <c r="T700"/>
      <c r="U700"/>
      <c r="V700"/>
      <c r="W700"/>
      <c r="X700"/>
      <c r="Y700"/>
      <c r="Z700"/>
      <c r="AA700"/>
      <c r="AB700"/>
      <c r="AC700"/>
      <c r="AD700"/>
      <c r="AE700"/>
      <c r="AF700"/>
      <c r="AG700"/>
      <c r="AH700"/>
      <c r="AI700"/>
      <c r="AJ700"/>
    </row>
    <row r="701" spans="1:36" x14ac:dyDescent="0.2">
      <c r="A701"/>
      <c r="B701"/>
      <c r="C701"/>
      <c r="D701"/>
      <c r="E701"/>
      <c r="F701"/>
      <c r="G701"/>
      <c r="M701"/>
      <c r="N701"/>
      <c r="O701"/>
      <c r="P701"/>
      <c r="Q701"/>
      <c r="R701"/>
      <c r="S701"/>
      <c r="T701"/>
      <c r="U701"/>
      <c r="V701"/>
      <c r="W701"/>
      <c r="X701"/>
      <c r="Y701"/>
      <c r="Z701"/>
      <c r="AA701"/>
      <c r="AB701"/>
      <c r="AC701"/>
      <c r="AD701"/>
      <c r="AE701"/>
      <c r="AF701"/>
      <c r="AG701"/>
      <c r="AH701"/>
      <c r="AI701"/>
      <c r="AJ701"/>
    </row>
    <row r="702" spans="1:36" x14ac:dyDescent="0.2">
      <c r="A702"/>
      <c r="B702"/>
      <c r="C702"/>
      <c r="D702"/>
      <c r="E702"/>
      <c r="F702"/>
      <c r="G702"/>
      <c r="M702"/>
      <c r="N702"/>
      <c r="O702"/>
      <c r="P702"/>
      <c r="Q702"/>
      <c r="R702"/>
      <c r="S702"/>
      <c r="T702"/>
      <c r="U702"/>
      <c r="V702"/>
      <c r="W702"/>
      <c r="X702"/>
      <c r="Y702"/>
      <c r="Z702"/>
      <c r="AA702"/>
      <c r="AB702"/>
      <c r="AC702"/>
      <c r="AD702"/>
      <c r="AE702"/>
      <c r="AF702"/>
      <c r="AG702"/>
      <c r="AH702"/>
      <c r="AI702"/>
      <c r="AJ702"/>
    </row>
    <row r="703" spans="1:36" x14ac:dyDescent="0.2">
      <c r="A703"/>
      <c r="B703"/>
      <c r="C703"/>
      <c r="D703"/>
      <c r="E703"/>
      <c r="F703"/>
      <c r="G703"/>
      <c r="M703"/>
      <c r="N703"/>
      <c r="O703"/>
      <c r="P703"/>
      <c r="Q703"/>
      <c r="R703"/>
      <c r="S703"/>
      <c r="T703"/>
      <c r="U703"/>
      <c r="V703"/>
      <c r="W703"/>
      <c r="X703"/>
      <c r="Y703"/>
      <c r="Z703"/>
      <c r="AA703"/>
      <c r="AB703"/>
      <c r="AC703"/>
      <c r="AD703"/>
      <c r="AE703"/>
      <c r="AF703"/>
      <c r="AG703"/>
      <c r="AH703"/>
      <c r="AI703"/>
      <c r="AJ703"/>
    </row>
    <row r="704" spans="1:36" x14ac:dyDescent="0.2">
      <c r="A704"/>
      <c r="B704"/>
      <c r="C704"/>
      <c r="D704"/>
      <c r="E704"/>
      <c r="F704"/>
      <c r="G704"/>
      <c r="M704"/>
      <c r="N704"/>
      <c r="O704"/>
      <c r="P704"/>
      <c r="Q704"/>
      <c r="R704"/>
      <c r="S704"/>
      <c r="T704"/>
      <c r="U704"/>
      <c r="V704"/>
      <c r="W704"/>
      <c r="X704"/>
      <c r="Y704"/>
      <c r="Z704"/>
      <c r="AA704"/>
      <c r="AB704"/>
      <c r="AC704"/>
      <c r="AD704"/>
      <c r="AE704"/>
      <c r="AF704"/>
      <c r="AG704"/>
      <c r="AH704"/>
      <c r="AI704"/>
      <c r="AJ704"/>
    </row>
    <row r="705" spans="1:36" x14ac:dyDescent="0.2">
      <c r="A705"/>
      <c r="B705"/>
      <c r="C705"/>
      <c r="D705"/>
      <c r="E705"/>
      <c r="F705"/>
      <c r="G705"/>
      <c r="M705"/>
      <c r="N705"/>
      <c r="O705"/>
      <c r="P705"/>
      <c r="Q705"/>
      <c r="R705"/>
      <c r="S705"/>
      <c r="T705"/>
      <c r="U705"/>
      <c r="V705"/>
      <c r="W705"/>
      <c r="X705"/>
      <c r="Y705"/>
      <c r="Z705"/>
      <c r="AA705"/>
      <c r="AB705"/>
      <c r="AC705"/>
      <c r="AD705"/>
      <c r="AE705"/>
      <c r="AF705"/>
      <c r="AG705"/>
      <c r="AH705"/>
      <c r="AI705"/>
      <c r="AJ705"/>
    </row>
    <row r="706" spans="1:36" x14ac:dyDescent="0.2">
      <c r="A706"/>
      <c r="B706"/>
      <c r="C706"/>
      <c r="D706"/>
      <c r="E706"/>
      <c r="F706"/>
      <c r="G706"/>
      <c r="M706"/>
      <c r="N706"/>
      <c r="O706"/>
      <c r="P706"/>
      <c r="Q706"/>
      <c r="R706"/>
      <c r="S706"/>
      <c r="T706"/>
      <c r="U706"/>
      <c r="V706"/>
      <c r="W706"/>
      <c r="X706"/>
      <c r="Y706"/>
      <c r="Z706"/>
      <c r="AA706"/>
      <c r="AB706"/>
      <c r="AC706"/>
      <c r="AD706"/>
      <c r="AE706"/>
      <c r="AF706"/>
      <c r="AG706"/>
      <c r="AH706"/>
      <c r="AI706"/>
      <c r="AJ706"/>
    </row>
    <row r="707" spans="1:36" x14ac:dyDescent="0.2">
      <c r="A707"/>
      <c r="B707"/>
      <c r="C707"/>
      <c r="D707"/>
      <c r="E707"/>
      <c r="F707"/>
      <c r="G707"/>
      <c r="M707"/>
      <c r="N707"/>
      <c r="O707"/>
      <c r="P707"/>
      <c r="Q707"/>
      <c r="R707"/>
      <c r="S707"/>
      <c r="T707"/>
      <c r="U707"/>
      <c r="V707"/>
      <c r="W707"/>
      <c r="X707"/>
      <c r="Y707"/>
      <c r="Z707"/>
      <c r="AA707"/>
      <c r="AB707"/>
      <c r="AC707"/>
      <c r="AD707"/>
      <c r="AE707"/>
      <c r="AF707"/>
      <c r="AG707"/>
      <c r="AH707"/>
      <c r="AI707"/>
      <c r="AJ707"/>
    </row>
    <row r="708" spans="1:36" x14ac:dyDescent="0.2">
      <c r="A708"/>
      <c r="B708"/>
      <c r="C708"/>
      <c r="D708"/>
      <c r="E708"/>
      <c r="F708"/>
      <c r="G708"/>
      <c r="M708"/>
      <c r="N708"/>
      <c r="O708"/>
      <c r="P708"/>
      <c r="Q708"/>
      <c r="R708"/>
      <c r="S708"/>
      <c r="T708"/>
      <c r="U708"/>
      <c r="V708"/>
      <c r="W708"/>
      <c r="X708"/>
      <c r="Y708"/>
      <c r="Z708"/>
      <c r="AA708"/>
      <c r="AB708"/>
      <c r="AC708"/>
      <c r="AD708"/>
      <c r="AE708"/>
      <c r="AF708"/>
      <c r="AG708"/>
      <c r="AH708"/>
      <c r="AI708"/>
      <c r="AJ708"/>
    </row>
    <row r="709" spans="1:36" x14ac:dyDescent="0.2">
      <c r="A709"/>
      <c r="B709"/>
      <c r="C709"/>
      <c r="D709"/>
      <c r="E709"/>
      <c r="F709"/>
      <c r="G709"/>
      <c r="M709"/>
      <c r="N709"/>
      <c r="O709"/>
      <c r="P709"/>
      <c r="Q709"/>
      <c r="R709"/>
      <c r="S709"/>
      <c r="T709"/>
      <c r="U709"/>
      <c r="V709"/>
      <c r="W709"/>
      <c r="X709"/>
      <c r="Y709"/>
      <c r="Z709"/>
      <c r="AA709"/>
      <c r="AB709"/>
      <c r="AC709"/>
      <c r="AD709"/>
      <c r="AE709"/>
      <c r="AF709"/>
      <c r="AG709"/>
      <c r="AH709"/>
      <c r="AI709"/>
      <c r="AJ709"/>
    </row>
    <row r="710" spans="1:36" x14ac:dyDescent="0.2">
      <c r="A710"/>
      <c r="B710"/>
      <c r="C710"/>
      <c r="D710"/>
      <c r="E710"/>
      <c r="F710"/>
      <c r="G710"/>
      <c r="M710"/>
      <c r="N710"/>
      <c r="O710"/>
      <c r="P710"/>
      <c r="Q710"/>
      <c r="R710"/>
      <c r="S710"/>
      <c r="T710"/>
      <c r="U710"/>
      <c r="V710"/>
      <c r="W710"/>
      <c r="X710"/>
      <c r="Y710"/>
      <c r="Z710"/>
      <c r="AA710"/>
      <c r="AB710"/>
      <c r="AC710"/>
      <c r="AD710"/>
      <c r="AE710"/>
      <c r="AF710"/>
      <c r="AG710"/>
      <c r="AH710"/>
      <c r="AI710"/>
      <c r="AJ710"/>
    </row>
    <row r="711" spans="1:36" x14ac:dyDescent="0.2">
      <c r="A711"/>
      <c r="B711"/>
      <c r="C711"/>
      <c r="D711"/>
      <c r="E711"/>
      <c r="F711"/>
      <c r="G711"/>
      <c r="M711"/>
      <c r="N711"/>
      <c r="O711"/>
      <c r="P711"/>
      <c r="Q711"/>
      <c r="R711"/>
      <c r="S711"/>
      <c r="T711"/>
      <c r="U711"/>
      <c r="V711"/>
      <c r="W711"/>
      <c r="X711"/>
      <c r="Y711"/>
      <c r="Z711"/>
      <c r="AA711"/>
      <c r="AB711"/>
      <c r="AC711"/>
      <c r="AD711"/>
      <c r="AE711"/>
      <c r="AF711"/>
      <c r="AG711"/>
      <c r="AH711"/>
      <c r="AI711"/>
      <c r="AJ711"/>
    </row>
    <row r="712" spans="1:36" x14ac:dyDescent="0.2">
      <c r="A712"/>
      <c r="B712"/>
      <c r="C712"/>
      <c r="D712"/>
      <c r="E712"/>
      <c r="F712"/>
      <c r="G712"/>
      <c r="M712"/>
      <c r="N712"/>
      <c r="O712"/>
      <c r="P712"/>
      <c r="Q712"/>
      <c r="R712"/>
      <c r="S712"/>
      <c r="T712"/>
      <c r="U712"/>
      <c r="V712"/>
      <c r="W712"/>
      <c r="X712"/>
      <c r="Y712"/>
      <c r="Z712"/>
      <c r="AA712"/>
      <c r="AB712"/>
      <c r="AC712"/>
      <c r="AD712"/>
      <c r="AE712"/>
      <c r="AF712"/>
      <c r="AG712"/>
      <c r="AH712"/>
      <c r="AI712"/>
      <c r="AJ712"/>
    </row>
    <row r="713" spans="1:36" x14ac:dyDescent="0.2">
      <c r="A713"/>
      <c r="B713"/>
      <c r="C713"/>
      <c r="D713"/>
      <c r="E713"/>
      <c r="F713"/>
      <c r="G713"/>
      <c r="M713"/>
      <c r="N713"/>
      <c r="O713"/>
      <c r="P713"/>
      <c r="Q713"/>
      <c r="R713"/>
      <c r="S713"/>
      <c r="T713"/>
      <c r="U713"/>
      <c r="V713"/>
      <c r="W713"/>
      <c r="X713"/>
      <c r="Y713"/>
      <c r="Z713"/>
      <c r="AA713"/>
      <c r="AB713"/>
      <c r="AC713"/>
      <c r="AD713"/>
      <c r="AE713"/>
      <c r="AF713"/>
      <c r="AG713"/>
      <c r="AH713"/>
      <c r="AI713"/>
      <c r="AJ713"/>
    </row>
    <row r="714" spans="1:36" x14ac:dyDescent="0.2">
      <c r="A714"/>
      <c r="B714"/>
      <c r="C714"/>
      <c r="D714"/>
      <c r="E714"/>
      <c r="F714"/>
      <c r="G714"/>
      <c r="M714"/>
      <c r="N714"/>
      <c r="O714"/>
      <c r="P714"/>
      <c r="Q714"/>
      <c r="R714"/>
      <c r="S714"/>
      <c r="T714"/>
      <c r="U714"/>
      <c r="V714"/>
      <c r="W714"/>
      <c r="X714"/>
      <c r="Y714"/>
      <c r="Z714"/>
      <c r="AA714"/>
      <c r="AB714"/>
      <c r="AC714"/>
      <c r="AD714"/>
      <c r="AE714"/>
      <c r="AF714"/>
      <c r="AG714"/>
      <c r="AH714"/>
      <c r="AI714"/>
      <c r="AJ714"/>
    </row>
    <row r="715" spans="1:36" x14ac:dyDescent="0.2">
      <c r="A715"/>
      <c r="B715"/>
      <c r="C715"/>
      <c r="D715"/>
      <c r="E715"/>
      <c r="F715"/>
      <c r="G715"/>
      <c r="M715"/>
      <c r="N715"/>
      <c r="O715"/>
      <c r="P715"/>
      <c r="Q715"/>
      <c r="R715"/>
      <c r="S715"/>
      <c r="T715"/>
      <c r="U715"/>
      <c r="V715"/>
      <c r="W715"/>
      <c r="X715"/>
      <c r="Y715"/>
      <c r="Z715"/>
      <c r="AA715"/>
      <c r="AB715"/>
      <c r="AC715"/>
      <c r="AD715"/>
      <c r="AE715"/>
      <c r="AF715"/>
      <c r="AG715"/>
      <c r="AH715"/>
      <c r="AI715"/>
      <c r="AJ715"/>
    </row>
    <row r="716" spans="1:36" x14ac:dyDescent="0.2">
      <c r="A716"/>
      <c r="B716"/>
      <c r="C716"/>
      <c r="D716"/>
      <c r="E716"/>
      <c r="F716"/>
      <c r="G716"/>
      <c r="M716"/>
      <c r="N716"/>
      <c r="O716"/>
      <c r="P716"/>
      <c r="Q716"/>
      <c r="R716"/>
      <c r="S716"/>
      <c r="T716"/>
      <c r="U716"/>
      <c r="V716"/>
      <c r="W716"/>
      <c r="X716"/>
      <c r="Y716"/>
      <c r="Z716"/>
      <c r="AA716"/>
      <c r="AB716"/>
      <c r="AC716"/>
      <c r="AD716"/>
      <c r="AE716"/>
      <c r="AF716"/>
      <c r="AG716"/>
      <c r="AH716"/>
      <c r="AI716"/>
      <c r="AJ716"/>
    </row>
    <row r="717" spans="1:36" x14ac:dyDescent="0.2">
      <c r="A717"/>
      <c r="B717"/>
      <c r="C717"/>
      <c r="D717"/>
      <c r="E717"/>
      <c r="F717"/>
      <c r="G717"/>
      <c r="M717"/>
      <c r="N717"/>
      <c r="O717"/>
      <c r="P717"/>
      <c r="Q717"/>
      <c r="R717"/>
      <c r="S717"/>
      <c r="T717"/>
      <c r="U717"/>
      <c r="V717"/>
      <c r="W717"/>
      <c r="X717"/>
      <c r="Y717"/>
      <c r="Z717"/>
      <c r="AA717"/>
      <c r="AB717"/>
      <c r="AC717"/>
      <c r="AD717"/>
      <c r="AE717"/>
      <c r="AF717"/>
      <c r="AG717"/>
      <c r="AH717"/>
      <c r="AI717"/>
      <c r="AJ717"/>
    </row>
    <row r="718" spans="1:36" x14ac:dyDescent="0.2">
      <c r="A718"/>
      <c r="B718"/>
      <c r="C718"/>
      <c r="D718"/>
      <c r="E718"/>
      <c r="F718"/>
      <c r="G718"/>
      <c r="M718"/>
      <c r="N718"/>
      <c r="O718"/>
      <c r="P718"/>
      <c r="Q718"/>
      <c r="R718"/>
      <c r="S718"/>
      <c r="T718"/>
      <c r="U718"/>
      <c r="V718"/>
      <c r="W718"/>
      <c r="X718"/>
      <c r="Y718"/>
      <c r="Z718"/>
      <c r="AA718"/>
      <c r="AB718"/>
      <c r="AC718"/>
      <c r="AD718"/>
      <c r="AE718"/>
      <c r="AF718"/>
      <c r="AG718"/>
      <c r="AH718"/>
      <c r="AI718"/>
      <c r="AJ718"/>
    </row>
    <row r="719" spans="1:36" x14ac:dyDescent="0.2">
      <c r="A719"/>
      <c r="B719"/>
      <c r="C719"/>
      <c r="D719"/>
      <c r="E719"/>
      <c r="F719"/>
      <c r="G719"/>
      <c r="M719"/>
      <c r="N719"/>
      <c r="O719"/>
      <c r="P719"/>
      <c r="Q719"/>
      <c r="R719"/>
      <c r="S719"/>
      <c r="T719"/>
      <c r="U719"/>
      <c r="V719"/>
      <c r="W719"/>
      <c r="X719"/>
      <c r="Y719"/>
      <c r="Z719"/>
      <c r="AA719"/>
      <c r="AB719"/>
      <c r="AC719"/>
      <c r="AD719"/>
      <c r="AE719"/>
      <c r="AF719"/>
      <c r="AG719"/>
      <c r="AH719"/>
      <c r="AI719"/>
      <c r="AJ719"/>
    </row>
    <row r="720" spans="1:36" x14ac:dyDescent="0.2">
      <c r="A720"/>
      <c r="B720"/>
      <c r="C720"/>
      <c r="D720"/>
      <c r="E720"/>
      <c r="F720"/>
      <c r="G720"/>
      <c r="M720"/>
      <c r="N720"/>
      <c r="O720"/>
      <c r="P720"/>
      <c r="Q720"/>
      <c r="R720"/>
      <c r="S720"/>
      <c r="T720"/>
      <c r="U720"/>
      <c r="V720"/>
      <c r="W720"/>
      <c r="X720"/>
      <c r="Y720"/>
      <c r="Z720"/>
      <c r="AA720"/>
      <c r="AB720"/>
      <c r="AC720"/>
      <c r="AD720"/>
      <c r="AE720"/>
      <c r="AF720"/>
      <c r="AG720"/>
      <c r="AH720"/>
      <c r="AI720"/>
      <c r="AJ720"/>
    </row>
    <row r="721" spans="1:36" x14ac:dyDescent="0.2">
      <c r="A721"/>
      <c r="B721"/>
      <c r="C721"/>
      <c r="D721"/>
      <c r="E721"/>
      <c r="F721"/>
      <c r="G721"/>
      <c r="M721"/>
      <c r="N721"/>
      <c r="O721"/>
      <c r="P721"/>
      <c r="Q721"/>
      <c r="R721"/>
      <c r="S721"/>
      <c r="T721"/>
      <c r="U721"/>
      <c r="V721"/>
      <c r="W721"/>
      <c r="X721"/>
      <c r="Y721"/>
      <c r="Z721"/>
      <c r="AA721"/>
      <c r="AB721"/>
      <c r="AC721"/>
      <c r="AD721"/>
      <c r="AE721"/>
      <c r="AF721"/>
      <c r="AG721"/>
      <c r="AH721"/>
      <c r="AI721"/>
      <c r="AJ721"/>
    </row>
    <row r="722" spans="1:36" x14ac:dyDescent="0.2">
      <c r="A722"/>
      <c r="B722"/>
      <c r="C722"/>
      <c r="D722"/>
      <c r="E722"/>
      <c r="F722"/>
      <c r="G722"/>
      <c r="M722"/>
      <c r="N722"/>
      <c r="O722"/>
      <c r="P722"/>
      <c r="Q722"/>
      <c r="R722"/>
      <c r="S722"/>
      <c r="T722"/>
      <c r="U722"/>
      <c r="V722"/>
      <c r="W722"/>
      <c r="X722"/>
      <c r="Y722"/>
      <c r="Z722"/>
      <c r="AA722"/>
      <c r="AB722"/>
      <c r="AC722"/>
      <c r="AD722"/>
      <c r="AE722"/>
      <c r="AF722"/>
      <c r="AG722"/>
      <c r="AH722"/>
      <c r="AI722"/>
      <c r="AJ722"/>
    </row>
    <row r="723" spans="1:36" x14ac:dyDescent="0.2">
      <c r="A723"/>
      <c r="B723"/>
      <c r="C723"/>
      <c r="D723"/>
      <c r="E723"/>
      <c r="F723"/>
      <c r="G723"/>
      <c r="M723"/>
      <c r="N723"/>
      <c r="O723"/>
      <c r="P723"/>
      <c r="Q723"/>
      <c r="R723"/>
      <c r="S723"/>
      <c r="T723"/>
      <c r="U723"/>
      <c r="V723"/>
      <c r="W723"/>
      <c r="X723"/>
      <c r="Y723"/>
      <c r="Z723"/>
      <c r="AA723"/>
      <c r="AB723"/>
      <c r="AC723"/>
      <c r="AD723"/>
      <c r="AE723"/>
      <c r="AF723"/>
      <c r="AG723"/>
      <c r="AH723"/>
      <c r="AI723"/>
      <c r="AJ723"/>
    </row>
    <row r="724" spans="1:36" x14ac:dyDescent="0.2">
      <c r="A724"/>
      <c r="B724"/>
      <c r="C724"/>
      <c r="D724"/>
      <c r="E724"/>
      <c r="F724"/>
      <c r="G724"/>
      <c r="M724"/>
      <c r="N724"/>
      <c r="O724"/>
      <c r="P724"/>
      <c r="Q724"/>
      <c r="R724"/>
      <c r="S724"/>
      <c r="T724"/>
      <c r="U724"/>
      <c r="V724"/>
      <c r="W724"/>
      <c r="X724"/>
      <c r="Y724"/>
      <c r="Z724"/>
      <c r="AA724"/>
      <c r="AB724"/>
      <c r="AC724"/>
      <c r="AD724"/>
      <c r="AE724"/>
      <c r="AF724"/>
      <c r="AG724"/>
      <c r="AH724"/>
      <c r="AI724"/>
      <c r="AJ724"/>
    </row>
    <row r="725" spans="1:36" x14ac:dyDescent="0.2">
      <c r="A725"/>
      <c r="B725"/>
      <c r="C725"/>
      <c r="D725"/>
      <c r="E725"/>
      <c r="F725"/>
      <c r="G725"/>
      <c r="M725"/>
      <c r="N725"/>
      <c r="O725"/>
      <c r="P725"/>
      <c r="Q725"/>
      <c r="R725"/>
      <c r="S725"/>
      <c r="T725"/>
      <c r="U725"/>
      <c r="V725"/>
      <c r="W725"/>
      <c r="X725"/>
      <c r="Y725"/>
      <c r="Z725"/>
      <c r="AA725"/>
      <c r="AB725"/>
      <c r="AC725"/>
      <c r="AD725"/>
      <c r="AE725"/>
      <c r="AF725"/>
      <c r="AG725"/>
      <c r="AH725"/>
      <c r="AI725"/>
      <c r="AJ725"/>
    </row>
    <row r="726" spans="1:36" x14ac:dyDescent="0.2">
      <c r="A726"/>
      <c r="B726"/>
      <c r="C726"/>
      <c r="D726"/>
      <c r="E726"/>
      <c r="F726"/>
      <c r="G726"/>
      <c r="M726"/>
      <c r="N726"/>
      <c r="O726"/>
      <c r="P726"/>
      <c r="Q726"/>
      <c r="R726"/>
      <c r="S726"/>
      <c r="T726"/>
      <c r="U726"/>
      <c r="V726"/>
      <c r="W726"/>
      <c r="X726"/>
      <c r="Y726"/>
      <c r="Z726"/>
      <c r="AA726"/>
      <c r="AB726"/>
      <c r="AC726"/>
      <c r="AD726"/>
      <c r="AE726"/>
      <c r="AF726"/>
      <c r="AG726"/>
      <c r="AH726"/>
      <c r="AI726"/>
      <c r="AJ726"/>
    </row>
    <row r="727" spans="1:36" x14ac:dyDescent="0.2">
      <c r="A727"/>
      <c r="B727"/>
      <c r="C727"/>
      <c r="D727"/>
      <c r="E727"/>
      <c r="F727"/>
      <c r="G727"/>
      <c r="M727"/>
      <c r="N727"/>
      <c r="O727"/>
      <c r="P727"/>
      <c r="Q727"/>
      <c r="R727"/>
      <c r="S727"/>
      <c r="T727"/>
      <c r="U727"/>
      <c r="V727"/>
      <c r="W727"/>
      <c r="X727"/>
      <c r="Y727"/>
      <c r="Z727"/>
      <c r="AA727"/>
      <c r="AB727"/>
      <c r="AC727"/>
      <c r="AD727"/>
      <c r="AE727"/>
      <c r="AF727"/>
      <c r="AG727"/>
      <c r="AH727"/>
      <c r="AI727"/>
      <c r="AJ727"/>
    </row>
    <row r="728" spans="1:36" x14ac:dyDescent="0.2">
      <c r="A728"/>
      <c r="B728"/>
      <c r="C728"/>
      <c r="D728"/>
      <c r="E728"/>
      <c r="F728"/>
      <c r="G728"/>
      <c r="M728"/>
      <c r="N728"/>
      <c r="O728"/>
      <c r="P728"/>
      <c r="Q728"/>
      <c r="R728"/>
      <c r="S728"/>
      <c r="T728"/>
      <c r="U728"/>
      <c r="V728"/>
      <c r="W728"/>
      <c r="X728"/>
      <c r="Y728"/>
      <c r="Z728"/>
      <c r="AA728"/>
      <c r="AB728"/>
      <c r="AC728"/>
      <c r="AD728"/>
      <c r="AE728"/>
      <c r="AF728"/>
      <c r="AG728"/>
      <c r="AH728"/>
      <c r="AI728"/>
      <c r="AJ728"/>
    </row>
    <row r="729" spans="1:36" x14ac:dyDescent="0.2">
      <c r="A729"/>
      <c r="B729"/>
      <c r="C729"/>
      <c r="D729"/>
      <c r="E729"/>
      <c r="F729"/>
      <c r="G729"/>
      <c r="M729"/>
      <c r="N729"/>
      <c r="O729"/>
      <c r="P729"/>
      <c r="Q729"/>
      <c r="R729"/>
      <c r="S729"/>
      <c r="T729"/>
      <c r="U729"/>
      <c r="V729"/>
      <c r="W729"/>
      <c r="X729"/>
      <c r="Y729"/>
      <c r="Z729"/>
      <c r="AA729"/>
      <c r="AB729"/>
      <c r="AC729"/>
      <c r="AD729"/>
      <c r="AE729"/>
      <c r="AF729"/>
      <c r="AG729"/>
      <c r="AH729"/>
      <c r="AI729"/>
      <c r="AJ729"/>
    </row>
    <row r="730" spans="1:36" x14ac:dyDescent="0.2">
      <c r="A730"/>
      <c r="B730"/>
      <c r="C730"/>
      <c r="D730"/>
      <c r="E730"/>
      <c r="F730"/>
      <c r="G730"/>
      <c r="M730"/>
      <c r="N730"/>
      <c r="O730"/>
      <c r="P730"/>
      <c r="Q730"/>
      <c r="R730"/>
      <c r="S730"/>
      <c r="T730"/>
      <c r="U730"/>
      <c r="V730"/>
      <c r="W730"/>
      <c r="X730"/>
      <c r="Y730"/>
      <c r="Z730"/>
      <c r="AA730"/>
      <c r="AB730"/>
      <c r="AC730"/>
      <c r="AD730"/>
      <c r="AE730"/>
      <c r="AF730"/>
      <c r="AG730"/>
      <c r="AH730"/>
      <c r="AI730"/>
      <c r="AJ730"/>
    </row>
    <row r="731" spans="1:36" x14ac:dyDescent="0.2">
      <c r="A731"/>
      <c r="B731"/>
      <c r="C731"/>
      <c r="D731"/>
      <c r="E731"/>
      <c r="F731"/>
      <c r="G731"/>
      <c r="M731"/>
      <c r="N731"/>
      <c r="O731"/>
      <c r="P731"/>
      <c r="Q731"/>
      <c r="R731"/>
      <c r="S731"/>
      <c r="T731"/>
      <c r="U731"/>
      <c r="V731"/>
      <c r="W731"/>
      <c r="X731"/>
      <c r="Y731"/>
      <c r="Z731"/>
      <c r="AA731"/>
      <c r="AB731"/>
      <c r="AC731"/>
      <c r="AD731"/>
      <c r="AE731"/>
      <c r="AF731"/>
      <c r="AG731"/>
      <c r="AH731"/>
      <c r="AI731"/>
      <c r="AJ731"/>
    </row>
    <row r="732" spans="1:36" x14ac:dyDescent="0.2">
      <c r="A732"/>
      <c r="B732"/>
      <c r="C732"/>
      <c r="D732"/>
      <c r="E732"/>
      <c r="F732"/>
      <c r="G732"/>
      <c r="M732"/>
      <c r="N732"/>
      <c r="O732"/>
      <c r="P732"/>
      <c r="Q732"/>
      <c r="R732"/>
      <c r="S732"/>
      <c r="T732"/>
      <c r="U732"/>
      <c r="V732"/>
      <c r="W732"/>
      <c r="X732"/>
      <c r="Y732"/>
      <c r="Z732"/>
      <c r="AA732"/>
      <c r="AB732"/>
      <c r="AC732"/>
      <c r="AD732"/>
      <c r="AE732"/>
      <c r="AF732"/>
      <c r="AG732"/>
      <c r="AH732"/>
      <c r="AI732"/>
      <c r="AJ732"/>
    </row>
    <row r="733" spans="1:36" x14ac:dyDescent="0.2">
      <c r="A733"/>
      <c r="B733"/>
      <c r="C733"/>
      <c r="D733"/>
      <c r="E733"/>
      <c r="F733"/>
      <c r="G733"/>
      <c r="M733"/>
      <c r="N733"/>
      <c r="O733"/>
      <c r="P733"/>
      <c r="Q733"/>
      <c r="R733"/>
      <c r="S733"/>
      <c r="T733"/>
      <c r="U733"/>
      <c r="V733"/>
      <c r="W733"/>
      <c r="X733"/>
      <c r="Y733"/>
      <c r="Z733"/>
      <c r="AA733"/>
      <c r="AB733"/>
      <c r="AC733"/>
      <c r="AD733"/>
      <c r="AE733"/>
      <c r="AF733"/>
      <c r="AG733"/>
      <c r="AH733"/>
      <c r="AI733"/>
      <c r="AJ733"/>
    </row>
    <row r="734" spans="1:36" x14ac:dyDescent="0.2">
      <c r="A734"/>
      <c r="B734"/>
      <c r="C734"/>
      <c r="D734"/>
      <c r="E734"/>
      <c r="F734"/>
      <c r="G734"/>
      <c r="M734"/>
      <c r="N734"/>
      <c r="O734"/>
      <c r="P734"/>
      <c r="Q734"/>
      <c r="R734"/>
      <c r="S734"/>
      <c r="T734"/>
      <c r="U734"/>
      <c r="V734"/>
      <c r="W734"/>
      <c r="X734"/>
      <c r="Y734"/>
      <c r="Z734"/>
      <c r="AA734"/>
      <c r="AB734"/>
      <c r="AC734"/>
      <c r="AD734"/>
      <c r="AE734"/>
      <c r="AF734"/>
      <c r="AG734"/>
      <c r="AH734"/>
      <c r="AI734"/>
      <c r="AJ734"/>
    </row>
    <row r="735" spans="1:36" x14ac:dyDescent="0.2">
      <c r="A735"/>
      <c r="B735"/>
      <c r="C735"/>
      <c r="D735"/>
      <c r="E735"/>
      <c r="F735"/>
      <c r="G735"/>
      <c r="M735"/>
      <c r="N735"/>
      <c r="O735"/>
      <c r="P735"/>
      <c r="Q735"/>
      <c r="R735"/>
      <c r="S735"/>
      <c r="T735"/>
      <c r="U735"/>
      <c r="V735"/>
      <c r="W735"/>
      <c r="X735"/>
      <c r="Y735"/>
      <c r="Z735"/>
      <c r="AA735"/>
      <c r="AB735"/>
      <c r="AC735"/>
      <c r="AD735"/>
      <c r="AE735"/>
      <c r="AF735"/>
      <c r="AG735"/>
      <c r="AH735"/>
      <c r="AI735"/>
      <c r="AJ735"/>
    </row>
    <row r="736" spans="1:36" x14ac:dyDescent="0.2">
      <c r="A736"/>
      <c r="B736"/>
      <c r="C736"/>
      <c r="D736"/>
      <c r="E736"/>
      <c r="F736"/>
      <c r="G736"/>
      <c r="M736"/>
      <c r="N736"/>
      <c r="O736"/>
      <c r="P736"/>
      <c r="Q736"/>
      <c r="R736"/>
      <c r="S736"/>
      <c r="T736"/>
      <c r="U736"/>
      <c r="V736"/>
      <c r="W736"/>
      <c r="X736"/>
      <c r="Y736"/>
      <c r="Z736"/>
      <c r="AA736"/>
      <c r="AB736"/>
      <c r="AC736"/>
      <c r="AD736"/>
      <c r="AE736"/>
      <c r="AF736"/>
      <c r="AG736"/>
      <c r="AH736"/>
      <c r="AI736"/>
      <c r="AJ736"/>
    </row>
    <row r="737" spans="1:36" x14ac:dyDescent="0.2">
      <c r="A737"/>
      <c r="B737"/>
      <c r="C737"/>
      <c r="D737"/>
      <c r="E737"/>
      <c r="F737"/>
      <c r="G737"/>
      <c r="M737"/>
      <c r="N737"/>
      <c r="O737"/>
      <c r="P737"/>
      <c r="Q737"/>
      <c r="R737"/>
      <c r="S737"/>
      <c r="T737"/>
      <c r="U737"/>
      <c r="V737"/>
      <c r="W737"/>
      <c r="X737"/>
      <c r="Y737"/>
      <c r="Z737"/>
      <c r="AA737"/>
      <c r="AB737"/>
      <c r="AC737"/>
      <c r="AD737"/>
      <c r="AE737"/>
      <c r="AF737"/>
      <c r="AG737"/>
      <c r="AH737"/>
      <c r="AI737"/>
      <c r="AJ737"/>
    </row>
    <row r="738" spans="1:36" x14ac:dyDescent="0.2">
      <c r="A738"/>
      <c r="B738"/>
      <c r="C738"/>
      <c r="D738"/>
      <c r="E738"/>
      <c r="F738"/>
      <c r="G738"/>
      <c r="M738"/>
      <c r="N738"/>
      <c r="O738"/>
      <c r="P738"/>
      <c r="Q738"/>
      <c r="R738"/>
      <c r="S738"/>
      <c r="T738"/>
      <c r="U738"/>
      <c r="V738"/>
      <c r="W738"/>
      <c r="X738"/>
      <c r="Y738"/>
      <c r="Z738"/>
      <c r="AA738"/>
      <c r="AB738"/>
      <c r="AC738"/>
      <c r="AD738"/>
      <c r="AE738"/>
      <c r="AF738"/>
      <c r="AG738"/>
      <c r="AH738"/>
      <c r="AI738"/>
      <c r="AJ738"/>
    </row>
    <row r="739" spans="1:36" x14ac:dyDescent="0.2">
      <c r="A739"/>
      <c r="B739"/>
      <c r="C739"/>
      <c r="D739"/>
      <c r="E739"/>
      <c r="F739"/>
      <c r="G739"/>
      <c r="M739"/>
      <c r="N739"/>
      <c r="O739"/>
      <c r="P739"/>
      <c r="Q739"/>
      <c r="R739"/>
      <c r="S739"/>
      <c r="T739"/>
      <c r="U739"/>
      <c r="V739"/>
      <c r="W739"/>
      <c r="X739"/>
      <c r="Y739"/>
      <c r="Z739"/>
      <c r="AA739"/>
      <c r="AB739"/>
      <c r="AC739"/>
      <c r="AD739"/>
      <c r="AE739"/>
      <c r="AF739"/>
      <c r="AG739"/>
      <c r="AH739"/>
      <c r="AI739"/>
      <c r="AJ739"/>
    </row>
    <row r="740" spans="1:36" x14ac:dyDescent="0.2">
      <c r="A740"/>
      <c r="B740"/>
      <c r="C740"/>
      <c r="D740"/>
      <c r="E740"/>
      <c r="F740"/>
      <c r="G740"/>
      <c r="M740"/>
      <c r="N740"/>
      <c r="O740"/>
      <c r="P740"/>
      <c r="Q740"/>
      <c r="R740"/>
      <c r="S740"/>
      <c r="T740"/>
      <c r="U740"/>
      <c r="V740"/>
      <c r="W740"/>
      <c r="X740"/>
      <c r="Y740"/>
      <c r="Z740"/>
      <c r="AA740"/>
      <c r="AB740"/>
      <c r="AC740"/>
      <c r="AD740"/>
      <c r="AE740"/>
      <c r="AF740"/>
      <c r="AG740"/>
      <c r="AH740"/>
      <c r="AI740"/>
      <c r="AJ740"/>
    </row>
    <row r="741" spans="1:36" x14ac:dyDescent="0.2">
      <c r="A741"/>
      <c r="B741"/>
      <c r="C741"/>
      <c r="D741"/>
      <c r="E741"/>
      <c r="F741"/>
      <c r="G741"/>
      <c r="M741"/>
      <c r="N741"/>
      <c r="O741"/>
      <c r="P741"/>
      <c r="Q741"/>
      <c r="R741"/>
      <c r="S741"/>
      <c r="T741"/>
      <c r="U741"/>
      <c r="V741"/>
      <c r="W741"/>
      <c r="X741"/>
      <c r="Y741"/>
      <c r="Z741"/>
      <c r="AA741"/>
      <c r="AB741"/>
      <c r="AC741"/>
      <c r="AD741"/>
      <c r="AE741"/>
      <c r="AF741"/>
      <c r="AG741"/>
      <c r="AH741"/>
      <c r="AI741"/>
      <c r="AJ741"/>
    </row>
    <row r="742" spans="1:36" x14ac:dyDescent="0.2">
      <c r="A742"/>
      <c r="B742"/>
      <c r="C742"/>
      <c r="D742"/>
      <c r="E742"/>
      <c r="F742"/>
      <c r="G742"/>
      <c r="M742"/>
      <c r="N742"/>
      <c r="O742"/>
      <c r="P742"/>
      <c r="Q742"/>
      <c r="R742"/>
      <c r="S742"/>
      <c r="T742"/>
      <c r="U742"/>
      <c r="V742"/>
      <c r="W742"/>
      <c r="X742"/>
      <c r="Y742"/>
      <c r="Z742"/>
      <c r="AA742"/>
      <c r="AB742"/>
      <c r="AC742"/>
      <c r="AD742"/>
      <c r="AE742"/>
      <c r="AF742"/>
      <c r="AG742"/>
      <c r="AH742"/>
      <c r="AI742"/>
      <c r="AJ742"/>
    </row>
    <row r="743" spans="1:36" x14ac:dyDescent="0.2">
      <c r="A743"/>
      <c r="B743"/>
      <c r="C743"/>
      <c r="D743"/>
      <c r="E743"/>
      <c r="F743"/>
      <c r="G743"/>
      <c r="M743"/>
      <c r="N743"/>
      <c r="O743"/>
      <c r="P743"/>
      <c r="Q743"/>
      <c r="R743"/>
      <c r="S743"/>
      <c r="T743"/>
      <c r="U743"/>
      <c r="V743"/>
      <c r="W743"/>
      <c r="X743"/>
      <c r="Y743"/>
      <c r="Z743"/>
      <c r="AA743"/>
      <c r="AB743"/>
      <c r="AC743"/>
      <c r="AD743"/>
      <c r="AE743"/>
      <c r="AF743"/>
      <c r="AG743"/>
      <c r="AH743"/>
      <c r="AI743"/>
      <c r="AJ743"/>
    </row>
    <row r="744" spans="1:36" x14ac:dyDescent="0.2">
      <c r="A744"/>
      <c r="B744"/>
      <c r="C744"/>
      <c r="D744"/>
      <c r="E744"/>
      <c r="F744"/>
      <c r="G744"/>
      <c r="M744"/>
      <c r="N744"/>
      <c r="O744"/>
      <c r="P744"/>
      <c r="Q744"/>
      <c r="R744"/>
      <c r="S744"/>
      <c r="T744"/>
      <c r="U744"/>
      <c r="V744"/>
      <c r="W744"/>
      <c r="X744"/>
      <c r="Y744"/>
      <c r="Z744"/>
      <c r="AA744"/>
      <c r="AB744"/>
      <c r="AC744"/>
      <c r="AD744"/>
      <c r="AE744"/>
      <c r="AF744"/>
      <c r="AG744"/>
      <c r="AH744"/>
      <c r="AI744"/>
      <c r="AJ744"/>
    </row>
    <row r="745" spans="1:36" x14ac:dyDescent="0.2">
      <c r="A745"/>
      <c r="B745"/>
      <c r="C745"/>
      <c r="D745"/>
      <c r="E745"/>
      <c r="F745"/>
      <c r="G745"/>
      <c r="M745"/>
      <c r="N745"/>
      <c r="O745"/>
      <c r="P745"/>
      <c r="Q745"/>
      <c r="R745"/>
      <c r="S745"/>
      <c r="T745"/>
      <c r="U745"/>
      <c r="V745"/>
      <c r="W745"/>
      <c r="X745"/>
      <c r="Y745"/>
      <c r="Z745"/>
      <c r="AA745"/>
      <c r="AB745"/>
      <c r="AC745"/>
      <c r="AD745"/>
      <c r="AE745"/>
      <c r="AF745"/>
      <c r="AG745"/>
      <c r="AH745"/>
      <c r="AI745"/>
      <c r="AJ745"/>
    </row>
    <row r="746" spans="1:36" x14ac:dyDescent="0.2">
      <c r="A746"/>
      <c r="B746"/>
      <c r="C746"/>
      <c r="D746"/>
      <c r="E746"/>
      <c r="F746"/>
      <c r="G746"/>
      <c r="M746"/>
      <c r="N746"/>
      <c r="O746"/>
      <c r="P746"/>
      <c r="Q746"/>
      <c r="R746"/>
      <c r="S746"/>
      <c r="T746"/>
      <c r="U746"/>
      <c r="V746"/>
      <c r="W746"/>
      <c r="X746"/>
      <c r="Y746"/>
      <c r="Z746"/>
      <c r="AA746"/>
      <c r="AB746"/>
      <c r="AC746"/>
      <c r="AD746"/>
      <c r="AE746"/>
      <c r="AF746"/>
      <c r="AG746"/>
      <c r="AH746"/>
      <c r="AI746"/>
      <c r="AJ746"/>
    </row>
    <row r="747" spans="1:36" x14ac:dyDescent="0.2">
      <c r="A747"/>
      <c r="B747"/>
      <c r="C747"/>
      <c r="D747"/>
      <c r="E747"/>
      <c r="F747"/>
      <c r="G747"/>
      <c r="M747"/>
      <c r="N747"/>
      <c r="O747"/>
      <c r="P747"/>
      <c r="Q747"/>
      <c r="R747"/>
      <c r="S747"/>
      <c r="T747"/>
      <c r="U747"/>
      <c r="V747"/>
      <c r="W747"/>
      <c r="X747"/>
      <c r="Y747"/>
      <c r="Z747"/>
      <c r="AA747"/>
      <c r="AB747"/>
      <c r="AC747"/>
      <c r="AD747"/>
      <c r="AE747"/>
      <c r="AF747"/>
      <c r="AG747"/>
      <c r="AH747"/>
      <c r="AI747"/>
      <c r="AJ747"/>
    </row>
    <row r="748" spans="1:36" x14ac:dyDescent="0.2">
      <c r="A748"/>
      <c r="B748"/>
      <c r="C748"/>
      <c r="D748"/>
      <c r="E748"/>
      <c r="F748"/>
      <c r="G748"/>
      <c r="M748"/>
      <c r="N748"/>
      <c r="O748"/>
      <c r="P748"/>
      <c r="Q748"/>
      <c r="R748"/>
      <c r="S748"/>
      <c r="T748"/>
      <c r="U748"/>
      <c r="V748"/>
      <c r="W748"/>
      <c r="X748"/>
      <c r="Y748"/>
      <c r="Z748"/>
      <c r="AA748"/>
      <c r="AB748"/>
      <c r="AC748"/>
      <c r="AD748"/>
      <c r="AE748"/>
      <c r="AF748"/>
      <c r="AG748"/>
      <c r="AH748"/>
      <c r="AI748"/>
      <c r="AJ748"/>
    </row>
    <row r="749" spans="1:36" x14ac:dyDescent="0.2">
      <c r="A749"/>
      <c r="B749"/>
      <c r="C749"/>
      <c r="D749"/>
      <c r="E749"/>
      <c r="F749"/>
      <c r="G749"/>
      <c r="M749"/>
      <c r="N749"/>
      <c r="O749"/>
      <c r="P749"/>
      <c r="Q749"/>
      <c r="R749"/>
      <c r="S749"/>
      <c r="T749"/>
      <c r="U749"/>
      <c r="V749"/>
      <c r="W749"/>
      <c r="X749"/>
      <c r="Y749"/>
      <c r="Z749"/>
      <c r="AA749"/>
      <c r="AB749"/>
      <c r="AC749"/>
      <c r="AD749"/>
      <c r="AE749"/>
      <c r="AF749"/>
      <c r="AG749"/>
      <c r="AH749"/>
      <c r="AI749"/>
      <c r="AJ749"/>
    </row>
    <row r="750" spans="1:36" x14ac:dyDescent="0.2">
      <c r="A750"/>
      <c r="B750"/>
      <c r="C750"/>
      <c r="D750"/>
      <c r="E750"/>
      <c r="F750"/>
      <c r="G750"/>
      <c r="M750"/>
      <c r="N750"/>
      <c r="O750"/>
      <c r="P750"/>
      <c r="Q750"/>
      <c r="R750"/>
      <c r="S750"/>
      <c r="T750"/>
      <c r="U750"/>
      <c r="V750"/>
      <c r="W750"/>
      <c r="X750"/>
      <c r="Y750"/>
      <c r="Z750"/>
      <c r="AA750"/>
      <c r="AB750"/>
      <c r="AC750"/>
      <c r="AD750"/>
      <c r="AE750"/>
      <c r="AF750"/>
      <c r="AG750"/>
      <c r="AH750"/>
      <c r="AI750"/>
      <c r="AJ750"/>
    </row>
    <row r="751" spans="1:36" x14ac:dyDescent="0.2">
      <c r="A751"/>
      <c r="B751"/>
      <c r="C751"/>
      <c r="D751"/>
      <c r="E751"/>
      <c r="F751"/>
      <c r="G751"/>
      <c r="M751"/>
      <c r="N751"/>
      <c r="O751"/>
      <c r="P751"/>
      <c r="Q751"/>
      <c r="R751"/>
      <c r="S751"/>
      <c r="T751"/>
      <c r="U751"/>
      <c r="V751"/>
      <c r="W751"/>
      <c r="X751"/>
      <c r="Y751"/>
      <c r="Z751"/>
      <c r="AA751"/>
      <c r="AB751"/>
      <c r="AC751"/>
      <c r="AD751"/>
      <c r="AE751"/>
      <c r="AF751"/>
      <c r="AG751"/>
      <c r="AH751"/>
      <c r="AI751"/>
      <c r="AJ751"/>
    </row>
    <row r="752" spans="1:36" x14ac:dyDescent="0.2">
      <c r="A752"/>
      <c r="B752"/>
      <c r="C752"/>
      <c r="D752"/>
      <c r="E752"/>
      <c r="F752"/>
      <c r="G752"/>
      <c r="M752"/>
      <c r="N752"/>
      <c r="O752"/>
      <c r="P752"/>
      <c r="Q752"/>
      <c r="R752"/>
      <c r="S752"/>
      <c r="T752"/>
      <c r="U752"/>
      <c r="V752"/>
      <c r="W752"/>
      <c r="X752"/>
      <c r="Y752"/>
      <c r="Z752"/>
      <c r="AA752"/>
      <c r="AB752"/>
      <c r="AC752"/>
      <c r="AD752"/>
      <c r="AE752"/>
      <c r="AF752"/>
      <c r="AG752"/>
      <c r="AH752"/>
      <c r="AI752"/>
      <c r="AJ752"/>
    </row>
    <row r="753" spans="1:36" x14ac:dyDescent="0.2">
      <c r="A753"/>
      <c r="B753"/>
      <c r="C753"/>
      <c r="D753"/>
      <c r="E753"/>
      <c r="F753"/>
      <c r="G753"/>
      <c r="M753"/>
      <c r="N753"/>
      <c r="O753"/>
      <c r="P753"/>
      <c r="Q753"/>
      <c r="R753"/>
      <c r="S753"/>
      <c r="T753"/>
      <c r="U753"/>
      <c r="V753"/>
      <c r="W753"/>
      <c r="X753"/>
      <c r="Y753"/>
      <c r="Z753"/>
      <c r="AA753"/>
      <c r="AB753"/>
      <c r="AC753"/>
      <c r="AD753"/>
      <c r="AE753"/>
      <c r="AF753"/>
      <c r="AG753"/>
      <c r="AH753"/>
      <c r="AI753"/>
      <c r="AJ753"/>
    </row>
    <row r="754" spans="1:36" x14ac:dyDescent="0.2">
      <c r="A754"/>
      <c r="B754"/>
      <c r="C754"/>
      <c r="D754"/>
      <c r="E754"/>
      <c r="F754"/>
      <c r="G754"/>
      <c r="M754"/>
      <c r="N754"/>
      <c r="O754"/>
      <c r="P754"/>
      <c r="Q754"/>
      <c r="R754"/>
      <c r="S754"/>
      <c r="T754"/>
      <c r="U754"/>
      <c r="V754"/>
      <c r="W754"/>
      <c r="X754"/>
      <c r="Y754"/>
      <c r="Z754"/>
      <c r="AA754"/>
      <c r="AB754"/>
      <c r="AC754"/>
      <c r="AD754"/>
      <c r="AE754"/>
      <c r="AF754"/>
      <c r="AG754"/>
      <c r="AH754"/>
      <c r="AI754"/>
      <c r="AJ754"/>
    </row>
    <row r="755" spans="1:36" x14ac:dyDescent="0.2">
      <c r="A755"/>
      <c r="B755"/>
      <c r="C755"/>
      <c r="D755"/>
      <c r="E755"/>
      <c r="F755"/>
      <c r="G755"/>
      <c r="M755"/>
      <c r="N755"/>
      <c r="O755"/>
      <c r="P755"/>
      <c r="Q755"/>
      <c r="R755"/>
      <c r="S755"/>
      <c r="T755"/>
      <c r="U755"/>
      <c r="V755"/>
      <c r="W755"/>
      <c r="X755"/>
      <c r="Y755"/>
      <c r="Z755"/>
      <c r="AA755"/>
      <c r="AB755"/>
      <c r="AC755"/>
      <c r="AD755"/>
      <c r="AE755"/>
      <c r="AF755"/>
      <c r="AG755"/>
      <c r="AH755"/>
      <c r="AI755"/>
      <c r="AJ755"/>
    </row>
    <row r="756" spans="1:36" x14ac:dyDescent="0.2">
      <c r="A756"/>
      <c r="B756"/>
      <c r="C756"/>
      <c r="D756"/>
      <c r="E756"/>
      <c r="F756"/>
      <c r="G756"/>
      <c r="M756"/>
      <c r="N756"/>
      <c r="O756"/>
      <c r="P756"/>
      <c r="Q756"/>
      <c r="R756"/>
      <c r="S756"/>
      <c r="T756"/>
      <c r="U756"/>
      <c r="V756"/>
      <c r="W756"/>
      <c r="X756"/>
      <c r="Y756"/>
      <c r="Z756"/>
      <c r="AA756"/>
      <c r="AB756"/>
      <c r="AC756"/>
      <c r="AD756"/>
      <c r="AE756"/>
      <c r="AF756"/>
      <c r="AG756"/>
      <c r="AH756"/>
      <c r="AI756"/>
      <c r="AJ756"/>
    </row>
    <row r="757" spans="1:36" x14ac:dyDescent="0.2">
      <c r="A757"/>
      <c r="B757"/>
      <c r="C757"/>
      <c r="D757"/>
      <c r="E757"/>
      <c r="F757"/>
      <c r="G757"/>
      <c r="M757"/>
      <c r="N757"/>
      <c r="O757"/>
      <c r="P757"/>
      <c r="Q757"/>
      <c r="R757"/>
      <c r="S757"/>
      <c r="T757"/>
      <c r="U757"/>
      <c r="V757"/>
      <c r="W757"/>
      <c r="X757"/>
      <c r="Y757"/>
      <c r="Z757"/>
      <c r="AA757"/>
      <c r="AB757"/>
      <c r="AC757"/>
      <c r="AD757"/>
      <c r="AE757"/>
      <c r="AF757"/>
      <c r="AG757"/>
      <c r="AH757"/>
      <c r="AI757"/>
      <c r="AJ757"/>
    </row>
    <row r="758" spans="1:36" x14ac:dyDescent="0.2">
      <c r="A758"/>
      <c r="B758"/>
      <c r="C758"/>
      <c r="D758"/>
      <c r="E758"/>
      <c r="F758"/>
      <c r="G758"/>
      <c r="M758"/>
      <c r="N758"/>
      <c r="O758"/>
      <c r="P758"/>
      <c r="Q758"/>
      <c r="R758"/>
      <c r="S758"/>
      <c r="T758"/>
      <c r="U758"/>
      <c r="V758"/>
      <c r="W758"/>
      <c r="X758"/>
      <c r="Y758"/>
      <c r="Z758"/>
      <c r="AA758"/>
      <c r="AB758"/>
      <c r="AC758"/>
      <c r="AD758"/>
      <c r="AE758"/>
      <c r="AF758"/>
      <c r="AG758"/>
      <c r="AH758"/>
      <c r="AI758"/>
      <c r="AJ758"/>
    </row>
    <row r="759" spans="1:36" x14ac:dyDescent="0.2">
      <c r="A759"/>
      <c r="B759"/>
      <c r="C759"/>
      <c r="D759"/>
      <c r="E759"/>
      <c r="F759"/>
      <c r="G759"/>
      <c r="M759"/>
      <c r="N759"/>
      <c r="O759"/>
      <c r="P759"/>
      <c r="Q759"/>
      <c r="R759"/>
      <c r="S759"/>
      <c r="T759"/>
      <c r="U759"/>
      <c r="V759"/>
      <c r="W759"/>
      <c r="X759"/>
      <c r="Y759"/>
      <c r="Z759"/>
      <c r="AA759"/>
      <c r="AB759"/>
      <c r="AC759"/>
      <c r="AD759"/>
      <c r="AE759"/>
      <c r="AF759"/>
      <c r="AG759"/>
      <c r="AH759"/>
      <c r="AI759"/>
      <c r="AJ759"/>
    </row>
    <row r="760" spans="1:36" x14ac:dyDescent="0.2">
      <c r="A760"/>
      <c r="B760"/>
      <c r="C760"/>
      <c r="D760"/>
      <c r="E760"/>
      <c r="F760"/>
      <c r="G760"/>
      <c r="M760"/>
      <c r="N760"/>
      <c r="O760"/>
      <c r="P760"/>
      <c r="Q760"/>
      <c r="R760"/>
      <c r="S760"/>
      <c r="T760"/>
      <c r="U760"/>
      <c r="V760"/>
      <c r="W760"/>
      <c r="X760"/>
      <c r="Y760"/>
      <c r="Z760"/>
      <c r="AA760"/>
      <c r="AB760"/>
      <c r="AC760"/>
      <c r="AD760"/>
      <c r="AE760"/>
      <c r="AF760"/>
      <c r="AG760"/>
      <c r="AH760"/>
      <c r="AI760"/>
      <c r="AJ760"/>
    </row>
    <row r="761" spans="1:36" x14ac:dyDescent="0.2">
      <c r="A761"/>
      <c r="B761"/>
      <c r="C761"/>
      <c r="D761"/>
      <c r="E761"/>
      <c r="F761"/>
      <c r="G761"/>
      <c r="M761"/>
      <c r="N761"/>
      <c r="O761"/>
      <c r="P761"/>
      <c r="Q761"/>
      <c r="R761"/>
      <c r="S761"/>
      <c r="T761"/>
      <c r="U761"/>
      <c r="V761"/>
      <c r="W761"/>
      <c r="X761"/>
      <c r="Y761"/>
      <c r="Z761"/>
      <c r="AA761"/>
      <c r="AB761"/>
      <c r="AC761"/>
      <c r="AD761"/>
      <c r="AE761"/>
      <c r="AF761"/>
      <c r="AG761"/>
      <c r="AH761"/>
      <c r="AI761"/>
      <c r="AJ761"/>
    </row>
    <row r="762" spans="1:36" x14ac:dyDescent="0.2">
      <c r="A762"/>
      <c r="B762"/>
      <c r="C762"/>
      <c r="D762"/>
      <c r="E762"/>
      <c r="F762"/>
      <c r="G762"/>
      <c r="M762"/>
      <c r="N762"/>
      <c r="O762"/>
      <c r="P762"/>
      <c r="Q762"/>
      <c r="R762"/>
      <c r="S762"/>
      <c r="T762"/>
      <c r="U762"/>
      <c r="V762"/>
      <c r="W762"/>
      <c r="X762"/>
      <c r="Y762"/>
      <c r="Z762"/>
      <c r="AA762"/>
      <c r="AB762"/>
      <c r="AC762"/>
      <c r="AD762"/>
      <c r="AE762"/>
      <c r="AF762"/>
      <c r="AG762"/>
      <c r="AH762"/>
      <c r="AI762"/>
      <c r="AJ762"/>
    </row>
    <row r="763" spans="1:36" x14ac:dyDescent="0.2">
      <c r="A763"/>
      <c r="B763"/>
      <c r="C763"/>
      <c r="D763"/>
      <c r="E763"/>
      <c r="F763"/>
      <c r="G763"/>
      <c r="M763"/>
      <c r="N763"/>
      <c r="O763"/>
      <c r="P763"/>
      <c r="Q763"/>
      <c r="R763"/>
      <c r="S763"/>
      <c r="T763"/>
      <c r="U763"/>
      <c r="V763"/>
      <c r="W763"/>
      <c r="X763"/>
      <c r="Y763"/>
      <c r="Z763"/>
      <c r="AA763"/>
      <c r="AB763"/>
      <c r="AC763"/>
      <c r="AD763"/>
      <c r="AE763"/>
      <c r="AF763"/>
      <c r="AG763"/>
      <c r="AH763"/>
      <c r="AI763"/>
      <c r="AJ763"/>
    </row>
    <row r="764" spans="1:36" x14ac:dyDescent="0.2">
      <c r="A764"/>
      <c r="B764"/>
      <c r="C764"/>
      <c r="D764"/>
      <c r="E764"/>
      <c r="F764"/>
      <c r="G764"/>
      <c r="M764"/>
      <c r="N764"/>
      <c r="O764"/>
      <c r="P764"/>
      <c r="Q764"/>
      <c r="R764"/>
      <c r="S764"/>
      <c r="T764"/>
      <c r="U764"/>
      <c r="V764"/>
      <c r="W764"/>
      <c r="X764"/>
      <c r="Y764"/>
      <c r="Z764"/>
      <c r="AA764"/>
      <c r="AB764"/>
      <c r="AC764"/>
      <c r="AD764"/>
      <c r="AE764"/>
      <c r="AF764"/>
      <c r="AG764"/>
      <c r="AH764"/>
      <c r="AI764"/>
      <c r="AJ764"/>
    </row>
    <row r="765" spans="1:36" x14ac:dyDescent="0.2">
      <c r="A765"/>
      <c r="B765"/>
      <c r="C765"/>
      <c r="D765"/>
      <c r="E765"/>
      <c r="F765"/>
      <c r="G765"/>
      <c r="M765"/>
      <c r="N765"/>
      <c r="O765"/>
      <c r="P765"/>
      <c r="Q765"/>
      <c r="R765"/>
      <c r="S765"/>
      <c r="T765"/>
      <c r="U765"/>
      <c r="V765"/>
      <c r="W765"/>
      <c r="X765"/>
      <c r="Y765"/>
      <c r="Z765"/>
      <c r="AA765"/>
      <c r="AB765"/>
      <c r="AC765"/>
      <c r="AD765"/>
      <c r="AE765"/>
      <c r="AF765"/>
      <c r="AG765"/>
      <c r="AH765"/>
      <c r="AI765"/>
      <c r="AJ765"/>
    </row>
    <row r="766" spans="1:36" x14ac:dyDescent="0.2">
      <c r="A766"/>
      <c r="B766"/>
      <c r="C766"/>
      <c r="D766"/>
      <c r="E766"/>
      <c r="F766"/>
      <c r="G766"/>
      <c r="M766"/>
      <c r="N766"/>
      <c r="O766"/>
      <c r="P766"/>
      <c r="Q766"/>
      <c r="R766"/>
      <c r="S766"/>
      <c r="T766"/>
      <c r="U766"/>
      <c r="V766"/>
      <c r="W766"/>
      <c r="X766"/>
      <c r="Y766"/>
      <c r="Z766"/>
      <c r="AA766"/>
      <c r="AB766"/>
      <c r="AC766"/>
      <c r="AD766"/>
      <c r="AE766"/>
      <c r="AF766"/>
      <c r="AG766"/>
      <c r="AH766"/>
      <c r="AI766"/>
      <c r="AJ766"/>
    </row>
    <row r="767" spans="1:36" x14ac:dyDescent="0.2">
      <c r="A767"/>
      <c r="B767"/>
      <c r="C767"/>
      <c r="D767"/>
      <c r="E767"/>
      <c r="F767"/>
      <c r="G767"/>
      <c r="M767"/>
      <c r="N767"/>
      <c r="O767"/>
      <c r="P767"/>
      <c r="Q767"/>
      <c r="R767"/>
      <c r="S767"/>
      <c r="T767"/>
      <c r="U767"/>
      <c r="V767"/>
      <c r="W767"/>
      <c r="X767"/>
      <c r="Y767"/>
      <c r="Z767"/>
      <c r="AA767"/>
      <c r="AB767"/>
      <c r="AC767"/>
      <c r="AD767"/>
      <c r="AE767"/>
      <c r="AF767"/>
      <c r="AG767"/>
      <c r="AH767"/>
      <c r="AI767"/>
      <c r="AJ767"/>
    </row>
    <row r="768" spans="1:36" x14ac:dyDescent="0.2">
      <c r="A768"/>
      <c r="B768"/>
      <c r="C768"/>
      <c r="D768"/>
      <c r="E768"/>
      <c r="F768"/>
      <c r="G768"/>
      <c r="M768"/>
      <c r="N768"/>
      <c r="O768"/>
      <c r="P768"/>
      <c r="Q768"/>
      <c r="R768"/>
      <c r="S768"/>
      <c r="T768"/>
      <c r="U768"/>
      <c r="V768"/>
      <c r="W768"/>
      <c r="X768"/>
      <c r="Y768"/>
      <c r="Z768"/>
      <c r="AA768"/>
      <c r="AB768"/>
      <c r="AC768"/>
      <c r="AD768"/>
      <c r="AE768"/>
      <c r="AF768"/>
      <c r="AG768"/>
      <c r="AH768"/>
      <c r="AI768"/>
      <c r="AJ768"/>
    </row>
    <row r="769" spans="1:36" x14ac:dyDescent="0.2">
      <c r="A769"/>
      <c r="B769"/>
      <c r="C769"/>
      <c r="D769"/>
      <c r="E769"/>
      <c r="F769"/>
      <c r="G769"/>
      <c r="M769"/>
      <c r="N769"/>
      <c r="O769"/>
      <c r="P769"/>
      <c r="Q769"/>
      <c r="R769"/>
      <c r="S769"/>
      <c r="T769"/>
      <c r="U769"/>
      <c r="V769"/>
      <c r="W769"/>
      <c r="X769"/>
      <c r="Y769"/>
      <c r="Z769"/>
      <c r="AA769"/>
      <c r="AB769"/>
      <c r="AC769"/>
      <c r="AD769"/>
      <c r="AE769"/>
      <c r="AF769"/>
      <c r="AG769"/>
      <c r="AH769"/>
      <c r="AI769"/>
      <c r="AJ769"/>
    </row>
    <row r="770" spans="1:36" x14ac:dyDescent="0.2">
      <c r="A770"/>
      <c r="B770"/>
      <c r="C770"/>
      <c r="D770"/>
      <c r="E770"/>
      <c r="F770"/>
      <c r="G770"/>
      <c r="M770"/>
      <c r="N770"/>
      <c r="O770"/>
      <c r="P770"/>
      <c r="Q770"/>
      <c r="R770"/>
      <c r="S770"/>
      <c r="T770"/>
      <c r="U770"/>
      <c r="V770"/>
      <c r="W770"/>
      <c r="X770"/>
      <c r="Y770"/>
      <c r="Z770"/>
      <c r="AA770"/>
      <c r="AB770"/>
      <c r="AC770"/>
      <c r="AD770"/>
      <c r="AE770"/>
      <c r="AF770"/>
      <c r="AG770"/>
      <c r="AH770"/>
      <c r="AI770"/>
      <c r="AJ770"/>
    </row>
    <row r="771" spans="1:36" x14ac:dyDescent="0.2">
      <c r="A771"/>
      <c r="B771"/>
      <c r="C771"/>
      <c r="D771"/>
      <c r="E771"/>
      <c r="F771"/>
      <c r="G771"/>
      <c r="M771"/>
      <c r="N771"/>
      <c r="O771"/>
      <c r="P771"/>
      <c r="Q771"/>
      <c r="R771"/>
      <c r="S771"/>
      <c r="T771"/>
      <c r="U771"/>
      <c r="V771"/>
      <c r="W771"/>
      <c r="X771"/>
      <c r="Y771"/>
      <c r="Z771"/>
      <c r="AA771"/>
      <c r="AB771"/>
      <c r="AC771"/>
      <c r="AD771"/>
      <c r="AE771"/>
      <c r="AF771"/>
      <c r="AG771"/>
      <c r="AH771"/>
      <c r="AI771"/>
      <c r="AJ771"/>
    </row>
    <row r="772" spans="1:36" x14ac:dyDescent="0.2">
      <c r="A772"/>
      <c r="B772"/>
      <c r="C772"/>
      <c r="D772"/>
      <c r="E772"/>
      <c r="F772"/>
      <c r="G772"/>
      <c r="M772"/>
      <c r="N772"/>
      <c r="O772"/>
      <c r="P772"/>
      <c r="Q772"/>
      <c r="R772"/>
      <c r="S772"/>
      <c r="T772"/>
      <c r="U772"/>
      <c r="V772"/>
      <c r="W772"/>
      <c r="X772"/>
      <c r="Y772"/>
      <c r="Z772"/>
      <c r="AA772"/>
      <c r="AB772"/>
      <c r="AC772"/>
      <c r="AD772"/>
      <c r="AE772"/>
      <c r="AF772"/>
      <c r="AG772"/>
      <c r="AH772"/>
      <c r="AI772"/>
      <c r="AJ772"/>
    </row>
    <row r="773" spans="1:36" x14ac:dyDescent="0.2">
      <c r="A773"/>
      <c r="B773"/>
      <c r="C773"/>
      <c r="D773"/>
      <c r="E773"/>
      <c r="F773"/>
      <c r="G773"/>
      <c r="M773"/>
      <c r="N773"/>
      <c r="O773"/>
      <c r="P773"/>
      <c r="Q773"/>
      <c r="R773"/>
      <c r="S773"/>
      <c r="T773"/>
      <c r="U773"/>
      <c r="V773"/>
      <c r="W773"/>
      <c r="X773"/>
      <c r="Y773"/>
      <c r="Z773"/>
      <c r="AA773"/>
      <c r="AB773"/>
      <c r="AC773"/>
      <c r="AD773"/>
      <c r="AE773"/>
      <c r="AF773"/>
      <c r="AG773"/>
      <c r="AH773"/>
      <c r="AI773"/>
      <c r="AJ773"/>
    </row>
    <row r="774" spans="1:36" x14ac:dyDescent="0.2">
      <c r="A774"/>
      <c r="B774"/>
      <c r="C774"/>
      <c r="D774"/>
      <c r="E774"/>
      <c r="F774"/>
      <c r="G774"/>
      <c r="M774"/>
      <c r="N774"/>
      <c r="O774"/>
      <c r="P774"/>
      <c r="Q774"/>
      <c r="R774"/>
      <c r="S774"/>
      <c r="T774"/>
      <c r="U774"/>
      <c r="V774"/>
      <c r="W774"/>
      <c r="X774"/>
      <c r="Y774"/>
      <c r="Z774"/>
      <c r="AA774"/>
      <c r="AB774"/>
      <c r="AC774"/>
      <c r="AD774"/>
      <c r="AE774"/>
      <c r="AF774"/>
      <c r="AG774"/>
      <c r="AH774"/>
      <c r="AI774"/>
      <c r="AJ774"/>
    </row>
    <row r="775" spans="1:36" x14ac:dyDescent="0.2">
      <c r="A775"/>
      <c r="B775"/>
      <c r="C775"/>
      <c r="D775"/>
      <c r="E775"/>
      <c r="F775"/>
      <c r="G775"/>
      <c r="M775"/>
      <c r="N775"/>
      <c r="O775"/>
      <c r="P775"/>
      <c r="Q775"/>
      <c r="R775"/>
      <c r="S775"/>
      <c r="T775"/>
      <c r="U775"/>
      <c r="V775"/>
      <c r="W775"/>
      <c r="X775"/>
      <c r="Y775"/>
      <c r="Z775"/>
      <c r="AA775"/>
      <c r="AB775"/>
      <c r="AC775"/>
      <c r="AD775"/>
      <c r="AE775"/>
      <c r="AF775"/>
      <c r="AG775"/>
      <c r="AH775"/>
      <c r="AI775"/>
      <c r="AJ775"/>
    </row>
    <row r="776" spans="1:36" x14ac:dyDescent="0.2">
      <c r="A776"/>
      <c r="B776"/>
      <c r="C776"/>
      <c r="D776"/>
      <c r="E776"/>
      <c r="F776"/>
      <c r="G776"/>
      <c r="M776"/>
      <c r="N776"/>
      <c r="O776"/>
      <c r="P776"/>
      <c r="Q776"/>
      <c r="R776"/>
      <c r="S776"/>
      <c r="T776"/>
      <c r="U776"/>
      <c r="V776"/>
      <c r="W776"/>
      <c r="X776"/>
      <c r="Y776"/>
      <c r="Z776"/>
      <c r="AA776"/>
      <c r="AB776"/>
      <c r="AC776"/>
      <c r="AD776"/>
      <c r="AE776"/>
      <c r="AF776"/>
      <c r="AG776"/>
      <c r="AH776"/>
      <c r="AI776"/>
      <c r="AJ776"/>
    </row>
    <row r="777" spans="1:36" x14ac:dyDescent="0.2">
      <c r="A777"/>
      <c r="B777"/>
      <c r="C777"/>
      <c r="D777"/>
      <c r="E777"/>
      <c r="F777"/>
      <c r="G777"/>
      <c r="M777"/>
      <c r="N777"/>
      <c r="O777"/>
      <c r="P777"/>
      <c r="Q777"/>
      <c r="R777"/>
      <c r="S777"/>
      <c r="T777"/>
      <c r="U777"/>
      <c r="V777"/>
      <c r="W777"/>
      <c r="X777"/>
      <c r="Y777"/>
      <c r="Z777"/>
      <c r="AA777"/>
      <c r="AB777"/>
      <c r="AC777"/>
      <c r="AD777"/>
      <c r="AE777"/>
      <c r="AF777"/>
      <c r="AG777"/>
      <c r="AH777"/>
      <c r="AI777"/>
      <c r="AJ777"/>
    </row>
    <row r="778" spans="1:36" x14ac:dyDescent="0.2">
      <c r="A778"/>
      <c r="B778"/>
      <c r="C778"/>
      <c r="D778"/>
      <c r="E778"/>
      <c r="F778"/>
      <c r="G778"/>
      <c r="M778"/>
      <c r="N778"/>
      <c r="O778"/>
      <c r="P778"/>
      <c r="Q778"/>
      <c r="R778"/>
      <c r="S778"/>
      <c r="T778"/>
      <c r="U778"/>
      <c r="V778"/>
      <c r="W778"/>
      <c r="X778"/>
      <c r="Y778"/>
      <c r="Z778"/>
      <c r="AA778"/>
      <c r="AB778"/>
      <c r="AC778"/>
      <c r="AD778"/>
      <c r="AE778"/>
      <c r="AF778"/>
      <c r="AG778"/>
      <c r="AH778"/>
      <c r="AI778"/>
      <c r="AJ778"/>
    </row>
    <row r="779" spans="1:36" x14ac:dyDescent="0.2">
      <c r="A779"/>
      <c r="B779"/>
      <c r="C779"/>
      <c r="D779"/>
      <c r="E779"/>
      <c r="F779"/>
      <c r="G779"/>
      <c r="M779"/>
      <c r="N779"/>
      <c r="O779"/>
      <c r="P779"/>
      <c r="Q779"/>
      <c r="R779"/>
      <c r="S779"/>
      <c r="T779"/>
      <c r="U779"/>
      <c r="V779"/>
      <c r="W779"/>
      <c r="X779"/>
      <c r="Y779"/>
      <c r="Z779"/>
      <c r="AA779"/>
      <c r="AB779"/>
      <c r="AC779"/>
      <c r="AD779"/>
      <c r="AE779"/>
      <c r="AF779"/>
      <c r="AG779"/>
      <c r="AH779"/>
      <c r="AI779"/>
      <c r="AJ779"/>
    </row>
    <row r="780" spans="1:36" x14ac:dyDescent="0.2">
      <c r="A780"/>
      <c r="B780"/>
      <c r="C780"/>
      <c r="D780"/>
      <c r="E780"/>
      <c r="F780"/>
      <c r="G780"/>
      <c r="M780"/>
      <c r="N780"/>
      <c r="O780"/>
      <c r="P780"/>
      <c r="Q780"/>
      <c r="R780"/>
      <c r="S780"/>
      <c r="T780"/>
      <c r="U780"/>
      <c r="V780"/>
      <c r="W780"/>
      <c r="X780"/>
      <c r="Y780"/>
      <c r="Z780"/>
      <c r="AA780"/>
      <c r="AB780"/>
      <c r="AC780"/>
      <c r="AD780"/>
      <c r="AE780"/>
      <c r="AF780"/>
      <c r="AG780"/>
      <c r="AH780"/>
      <c r="AI780"/>
      <c r="AJ780"/>
    </row>
    <row r="781" spans="1:36" x14ac:dyDescent="0.2">
      <c r="A781"/>
      <c r="B781"/>
      <c r="C781"/>
      <c r="D781"/>
      <c r="E781"/>
      <c r="F781"/>
      <c r="G781"/>
      <c r="M781"/>
      <c r="N781"/>
      <c r="O781"/>
      <c r="P781"/>
      <c r="Q781"/>
      <c r="R781"/>
      <c r="S781"/>
      <c r="T781"/>
      <c r="U781"/>
      <c r="V781"/>
      <c r="W781"/>
      <c r="X781"/>
      <c r="Y781"/>
      <c r="Z781"/>
      <c r="AA781"/>
      <c r="AB781"/>
      <c r="AC781"/>
      <c r="AD781"/>
      <c r="AE781"/>
      <c r="AF781"/>
      <c r="AG781"/>
      <c r="AH781"/>
      <c r="AI781"/>
      <c r="AJ781"/>
    </row>
    <row r="782" spans="1:36" x14ac:dyDescent="0.2">
      <c r="A782"/>
      <c r="B782"/>
      <c r="C782"/>
      <c r="D782"/>
      <c r="E782"/>
      <c r="F782"/>
      <c r="G782"/>
      <c r="M782"/>
      <c r="N782"/>
      <c r="O782"/>
      <c r="P782"/>
      <c r="Q782"/>
      <c r="R782"/>
      <c r="S782"/>
      <c r="T782"/>
      <c r="U782"/>
      <c r="V782"/>
      <c r="W782"/>
      <c r="X782"/>
      <c r="Y782"/>
      <c r="Z782"/>
      <c r="AA782"/>
      <c r="AB782"/>
      <c r="AC782"/>
      <c r="AD782"/>
      <c r="AE782"/>
      <c r="AF782"/>
      <c r="AG782"/>
      <c r="AH782"/>
      <c r="AI782"/>
      <c r="AJ782"/>
    </row>
    <row r="783" spans="1:36" x14ac:dyDescent="0.2">
      <c r="A783"/>
      <c r="B783"/>
      <c r="C783"/>
      <c r="D783"/>
      <c r="E783"/>
      <c r="F783"/>
      <c r="G783"/>
      <c r="M783"/>
      <c r="N783"/>
      <c r="O783"/>
      <c r="P783"/>
      <c r="Q783"/>
      <c r="R783"/>
      <c r="S783"/>
      <c r="T783"/>
      <c r="U783"/>
      <c r="V783"/>
      <c r="W783"/>
      <c r="X783"/>
      <c r="Y783"/>
      <c r="Z783"/>
      <c r="AA783"/>
      <c r="AB783"/>
      <c r="AC783"/>
      <c r="AD783"/>
      <c r="AE783"/>
      <c r="AF783"/>
      <c r="AG783"/>
      <c r="AH783"/>
      <c r="AI783"/>
      <c r="AJ783"/>
    </row>
    <row r="784" spans="1:36" x14ac:dyDescent="0.2">
      <c r="A784"/>
      <c r="B784"/>
      <c r="C784"/>
      <c r="D784"/>
      <c r="E784"/>
      <c r="F784"/>
      <c r="G784"/>
      <c r="M784"/>
      <c r="N784"/>
      <c r="O784"/>
      <c r="P784"/>
      <c r="Q784"/>
      <c r="R784"/>
      <c r="S784"/>
      <c r="T784"/>
      <c r="U784"/>
      <c r="V784"/>
      <c r="W784"/>
      <c r="X784"/>
      <c r="Y784"/>
      <c r="Z784"/>
      <c r="AA784"/>
      <c r="AB784"/>
      <c r="AC784"/>
      <c r="AD784"/>
      <c r="AE784"/>
      <c r="AF784"/>
      <c r="AG784"/>
      <c r="AH784"/>
      <c r="AI784"/>
      <c r="AJ784"/>
    </row>
    <row r="785" spans="1:36" x14ac:dyDescent="0.2">
      <c r="A785"/>
      <c r="B785"/>
      <c r="C785"/>
      <c r="D785"/>
      <c r="E785"/>
      <c r="F785"/>
      <c r="G785"/>
      <c r="M785"/>
      <c r="N785"/>
      <c r="O785"/>
      <c r="P785"/>
      <c r="Q785"/>
      <c r="R785"/>
      <c r="S785"/>
      <c r="T785"/>
      <c r="U785"/>
      <c r="V785"/>
      <c r="W785"/>
      <c r="X785"/>
      <c r="Y785"/>
      <c r="Z785"/>
      <c r="AA785"/>
      <c r="AB785"/>
      <c r="AC785"/>
      <c r="AD785"/>
      <c r="AE785"/>
      <c r="AF785"/>
      <c r="AG785"/>
      <c r="AH785"/>
      <c r="AI785"/>
      <c r="AJ785"/>
    </row>
    <row r="786" spans="1:36" x14ac:dyDescent="0.2">
      <c r="A786"/>
      <c r="B786"/>
      <c r="C786"/>
      <c r="D786"/>
      <c r="E786"/>
      <c r="F786"/>
      <c r="G786"/>
      <c r="M786"/>
      <c r="N786"/>
      <c r="O786"/>
      <c r="P786"/>
      <c r="Q786"/>
      <c r="R786"/>
      <c r="S786"/>
      <c r="T786"/>
      <c r="U786"/>
      <c r="V786"/>
      <c r="W786"/>
      <c r="X786"/>
      <c r="Y786"/>
      <c r="Z786"/>
      <c r="AA786"/>
      <c r="AB786"/>
      <c r="AC786"/>
      <c r="AD786"/>
      <c r="AE786"/>
      <c r="AF786"/>
      <c r="AG786"/>
      <c r="AH786"/>
      <c r="AI786"/>
      <c r="AJ786"/>
    </row>
    <row r="787" spans="1:36" x14ac:dyDescent="0.2">
      <c r="A787"/>
      <c r="B787"/>
      <c r="C787"/>
      <c r="D787"/>
      <c r="E787"/>
      <c r="F787"/>
      <c r="G787"/>
      <c r="M787"/>
      <c r="N787"/>
      <c r="O787"/>
      <c r="P787"/>
      <c r="Q787"/>
      <c r="R787"/>
      <c r="S787"/>
      <c r="T787"/>
      <c r="U787"/>
      <c r="V787"/>
      <c r="W787"/>
      <c r="X787"/>
      <c r="Y787"/>
      <c r="Z787"/>
      <c r="AA787"/>
      <c r="AB787"/>
      <c r="AC787"/>
      <c r="AD787"/>
      <c r="AE787"/>
      <c r="AF787"/>
      <c r="AG787"/>
      <c r="AH787"/>
      <c r="AI787"/>
      <c r="AJ787"/>
    </row>
    <row r="788" spans="1:36" x14ac:dyDescent="0.2">
      <c r="A788"/>
      <c r="B788"/>
      <c r="C788"/>
      <c r="D788"/>
      <c r="E788"/>
      <c r="F788"/>
      <c r="G788"/>
      <c r="M788"/>
      <c r="N788"/>
      <c r="O788"/>
      <c r="P788"/>
      <c r="Q788"/>
      <c r="R788"/>
      <c r="S788"/>
      <c r="T788"/>
      <c r="U788"/>
      <c r="V788"/>
      <c r="W788"/>
      <c r="X788"/>
      <c r="Y788"/>
      <c r="Z788"/>
      <c r="AA788"/>
      <c r="AB788"/>
      <c r="AC788"/>
      <c r="AD788"/>
      <c r="AE788"/>
      <c r="AF788"/>
      <c r="AG788"/>
      <c r="AH788"/>
      <c r="AI788"/>
      <c r="AJ788"/>
    </row>
    <row r="789" spans="1:36" x14ac:dyDescent="0.2">
      <c r="A789"/>
      <c r="B789"/>
      <c r="C789"/>
      <c r="D789"/>
      <c r="E789"/>
      <c r="F789"/>
      <c r="G789"/>
      <c r="M789"/>
      <c r="N789"/>
      <c r="O789"/>
      <c r="P789"/>
      <c r="Q789"/>
      <c r="R789"/>
      <c r="S789"/>
      <c r="T789"/>
      <c r="U789"/>
      <c r="V789"/>
      <c r="W789"/>
      <c r="X789"/>
      <c r="Y789"/>
      <c r="Z789"/>
      <c r="AA789"/>
      <c r="AB789"/>
      <c r="AC789"/>
      <c r="AD789"/>
      <c r="AE789"/>
      <c r="AF789"/>
      <c r="AG789"/>
      <c r="AH789"/>
      <c r="AI789"/>
      <c r="AJ789"/>
    </row>
    <row r="790" spans="1:36" x14ac:dyDescent="0.2">
      <c r="A790"/>
      <c r="B790"/>
      <c r="C790"/>
      <c r="D790"/>
      <c r="E790"/>
      <c r="F790"/>
      <c r="G790"/>
      <c r="M790"/>
      <c r="N790"/>
      <c r="O790"/>
      <c r="P790"/>
      <c r="Q790"/>
      <c r="R790"/>
      <c r="S790"/>
      <c r="T790"/>
      <c r="U790"/>
      <c r="V790"/>
      <c r="W790"/>
      <c r="X790"/>
      <c r="Y790"/>
      <c r="Z790"/>
      <c r="AA790"/>
      <c r="AB790"/>
      <c r="AC790"/>
      <c r="AD790"/>
      <c r="AE790"/>
      <c r="AF790"/>
      <c r="AG790"/>
      <c r="AH790"/>
      <c r="AI790"/>
      <c r="AJ790"/>
    </row>
    <row r="791" spans="1:36" x14ac:dyDescent="0.2">
      <c r="A791"/>
      <c r="B791"/>
      <c r="C791"/>
      <c r="D791"/>
      <c r="E791"/>
      <c r="F791"/>
      <c r="G791"/>
      <c r="M791"/>
      <c r="N791"/>
      <c r="O791"/>
      <c r="P791"/>
      <c r="Q791"/>
      <c r="R791"/>
      <c r="S791"/>
      <c r="T791"/>
      <c r="U791"/>
      <c r="V791"/>
      <c r="W791"/>
      <c r="X791"/>
      <c r="Y791"/>
      <c r="Z791"/>
      <c r="AA791"/>
      <c r="AB791"/>
      <c r="AC791"/>
      <c r="AD791"/>
      <c r="AE791"/>
      <c r="AF791"/>
      <c r="AG791"/>
      <c r="AH791"/>
      <c r="AI791"/>
      <c r="AJ791"/>
    </row>
    <row r="792" spans="1:36" x14ac:dyDescent="0.2">
      <c r="A792"/>
      <c r="B792"/>
      <c r="C792"/>
      <c r="D792"/>
      <c r="E792"/>
      <c r="F792"/>
      <c r="G792"/>
      <c r="M792"/>
      <c r="N792"/>
      <c r="O792"/>
      <c r="P792"/>
      <c r="Q792"/>
      <c r="R792"/>
      <c r="S792"/>
      <c r="T792"/>
      <c r="U792"/>
      <c r="V792"/>
      <c r="W792"/>
      <c r="X792"/>
      <c r="Y792"/>
      <c r="Z792"/>
      <c r="AA792"/>
      <c r="AB792"/>
      <c r="AC792"/>
      <c r="AD792"/>
      <c r="AE792"/>
      <c r="AF792"/>
      <c r="AG792"/>
      <c r="AH792"/>
      <c r="AI792"/>
      <c r="AJ792"/>
    </row>
    <row r="793" spans="1:36" x14ac:dyDescent="0.2">
      <c r="A793"/>
      <c r="B793"/>
      <c r="C793"/>
      <c r="D793"/>
      <c r="E793"/>
      <c r="F793"/>
      <c r="G793"/>
      <c r="M793"/>
      <c r="N793"/>
      <c r="O793"/>
      <c r="P793"/>
      <c r="Q793"/>
      <c r="R793"/>
      <c r="S793"/>
      <c r="T793"/>
      <c r="U793"/>
      <c r="V793"/>
      <c r="W793"/>
      <c r="X793"/>
      <c r="Y793"/>
      <c r="Z793"/>
      <c r="AA793"/>
      <c r="AB793"/>
      <c r="AC793"/>
      <c r="AD793"/>
      <c r="AE793"/>
      <c r="AF793"/>
      <c r="AG793"/>
      <c r="AH793"/>
      <c r="AI793"/>
      <c r="AJ793"/>
    </row>
    <row r="794" spans="1:36" x14ac:dyDescent="0.2">
      <c r="A794"/>
      <c r="B794"/>
      <c r="C794"/>
      <c r="D794"/>
      <c r="E794"/>
      <c r="F794"/>
      <c r="G794"/>
      <c r="M794"/>
      <c r="N794"/>
      <c r="O794"/>
      <c r="P794"/>
      <c r="Q794"/>
      <c r="R794"/>
      <c r="S794"/>
      <c r="T794"/>
      <c r="U794"/>
      <c r="V794"/>
      <c r="W794"/>
      <c r="X794"/>
      <c r="Y794"/>
      <c r="Z794"/>
      <c r="AA794"/>
      <c r="AB794"/>
      <c r="AC794"/>
      <c r="AD794"/>
      <c r="AE794"/>
      <c r="AF794"/>
      <c r="AG794"/>
      <c r="AH794"/>
      <c r="AI794"/>
      <c r="AJ794"/>
    </row>
    <row r="795" spans="1:36" x14ac:dyDescent="0.2">
      <c r="A795"/>
      <c r="B795"/>
      <c r="C795"/>
      <c r="D795"/>
      <c r="E795"/>
      <c r="F795"/>
      <c r="G795"/>
      <c r="M795"/>
      <c r="N795"/>
      <c r="O795"/>
      <c r="P795"/>
      <c r="Q795"/>
      <c r="R795"/>
      <c r="S795"/>
      <c r="T795"/>
      <c r="U795"/>
      <c r="V795"/>
      <c r="W795"/>
      <c r="X795"/>
      <c r="Y795"/>
      <c r="Z795"/>
      <c r="AA795"/>
      <c r="AB795"/>
      <c r="AC795"/>
      <c r="AD795"/>
      <c r="AE795"/>
      <c r="AF795"/>
      <c r="AG795"/>
      <c r="AH795"/>
      <c r="AI795"/>
      <c r="AJ795"/>
    </row>
    <row r="796" spans="1:36" x14ac:dyDescent="0.2">
      <c r="A796"/>
      <c r="B796"/>
      <c r="C796"/>
      <c r="D796"/>
      <c r="E796"/>
      <c r="F796"/>
      <c r="G796"/>
      <c r="M796"/>
      <c r="N796"/>
      <c r="O796"/>
      <c r="P796"/>
      <c r="Q796"/>
      <c r="R796"/>
      <c r="S796"/>
      <c r="T796"/>
      <c r="U796"/>
      <c r="V796"/>
      <c r="W796"/>
      <c r="X796"/>
      <c r="Y796"/>
      <c r="Z796"/>
      <c r="AA796"/>
      <c r="AB796"/>
      <c r="AC796"/>
      <c r="AD796"/>
      <c r="AE796"/>
      <c r="AF796"/>
      <c r="AG796"/>
      <c r="AH796"/>
      <c r="AI796"/>
      <c r="AJ796"/>
    </row>
    <row r="797" spans="1:36" x14ac:dyDescent="0.2">
      <c r="A797"/>
      <c r="B797"/>
      <c r="C797"/>
      <c r="D797"/>
      <c r="E797"/>
      <c r="F797"/>
      <c r="G797"/>
      <c r="M797"/>
      <c r="N797"/>
      <c r="O797"/>
      <c r="P797"/>
      <c r="Q797"/>
      <c r="R797"/>
      <c r="S797"/>
      <c r="T797"/>
      <c r="U797"/>
      <c r="V797"/>
      <c r="W797"/>
      <c r="X797"/>
      <c r="Y797"/>
      <c r="Z797"/>
      <c r="AA797"/>
      <c r="AB797"/>
      <c r="AC797"/>
      <c r="AD797"/>
      <c r="AE797"/>
      <c r="AF797"/>
      <c r="AG797"/>
      <c r="AH797"/>
      <c r="AI797"/>
      <c r="AJ797"/>
    </row>
    <row r="798" spans="1:36" x14ac:dyDescent="0.2">
      <c r="A798"/>
      <c r="B798"/>
      <c r="C798"/>
      <c r="D798"/>
      <c r="E798"/>
      <c r="F798"/>
      <c r="G798"/>
      <c r="M798"/>
      <c r="N798"/>
      <c r="O798"/>
      <c r="P798"/>
      <c r="Q798"/>
      <c r="R798"/>
      <c r="S798"/>
      <c r="T798"/>
      <c r="U798"/>
      <c r="V798"/>
      <c r="W798"/>
      <c r="X798"/>
      <c r="Y798"/>
      <c r="Z798"/>
      <c r="AA798"/>
      <c r="AB798"/>
      <c r="AC798"/>
      <c r="AD798"/>
      <c r="AE798"/>
      <c r="AF798"/>
      <c r="AG798"/>
      <c r="AH798"/>
      <c r="AI798"/>
      <c r="AJ798"/>
    </row>
    <row r="799" spans="1:36" x14ac:dyDescent="0.2">
      <c r="A799"/>
      <c r="B799"/>
      <c r="C799"/>
      <c r="D799"/>
      <c r="E799"/>
      <c r="F799"/>
      <c r="G799"/>
      <c r="M799"/>
      <c r="N799"/>
      <c r="O799"/>
      <c r="P799"/>
      <c r="Q799"/>
      <c r="R799"/>
      <c r="S799"/>
      <c r="T799"/>
      <c r="U799"/>
      <c r="V799"/>
      <c r="W799"/>
      <c r="X799"/>
      <c r="Y799"/>
      <c r="Z799"/>
      <c r="AA799"/>
      <c r="AB799"/>
      <c r="AC799"/>
      <c r="AD799"/>
      <c r="AE799"/>
      <c r="AF799"/>
      <c r="AG799"/>
      <c r="AH799"/>
      <c r="AI799"/>
      <c r="AJ799"/>
    </row>
    <row r="800" spans="1:36" x14ac:dyDescent="0.2">
      <c r="A800"/>
      <c r="B800"/>
      <c r="C800"/>
      <c r="D800"/>
      <c r="E800"/>
      <c r="F800"/>
      <c r="G800"/>
      <c r="M800"/>
      <c r="N800"/>
      <c r="O800"/>
      <c r="P800"/>
      <c r="Q800"/>
      <c r="R800"/>
      <c r="S800"/>
      <c r="T800"/>
      <c r="U800"/>
      <c r="V800"/>
      <c r="W800"/>
      <c r="X800"/>
      <c r="Y800"/>
      <c r="Z800"/>
      <c r="AA800"/>
      <c r="AB800"/>
      <c r="AC800"/>
      <c r="AD800"/>
      <c r="AE800"/>
      <c r="AF800"/>
      <c r="AG800"/>
      <c r="AH800"/>
      <c r="AI800"/>
      <c r="AJ800"/>
    </row>
    <row r="801" spans="1:36" x14ac:dyDescent="0.2">
      <c r="A801"/>
      <c r="B801"/>
      <c r="C801"/>
      <c r="D801"/>
      <c r="E801"/>
      <c r="F801"/>
      <c r="G801"/>
      <c r="M801"/>
      <c r="N801"/>
      <c r="O801"/>
      <c r="P801"/>
      <c r="Q801"/>
      <c r="R801"/>
      <c r="S801"/>
      <c r="T801"/>
      <c r="U801"/>
      <c r="V801"/>
      <c r="W801"/>
      <c r="X801"/>
      <c r="Y801"/>
      <c r="Z801"/>
      <c r="AA801"/>
      <c r="AB801"/>
      <c r="AC801"/>
      <c r="AD801"/>
      <c r="AE801"/>
      <c r="AF801"/>
      <c r="AG801"/>
      <c r="AH801"/>
      <c r="AI801"/>
      <c r="AJ801"/>
    </row>
    <row r="802" spans="1:36" x14ac:dyDescent="0.2">
      <c r="A802"/>
      <c r="B802"/>
      <c r="C802"/>
      <c r="D802"/>
      <c r="E802"/>
      <c r="F802"/>
      <c r="G802"/>
      <c r="M802"/>
      <c r="N802"/>
      <c r="O802"/>
      <c r="P802"/>
      <c r="Q802"/>
      <c r="R802"/>
      <c r="S802"/>
      <c r="T802"/>
      <c r="U802"/>
      <c r="V802"/>
      <c r="W802"/>
      <c r="X802"/>
      <c r="Y802"/>
      <c r="Z802"/>
      <c r="AA802"/>
      <c r="AB802"/>
      <c r="AC802"/>
      <c r="AD802"/>
      <c r="AE802"/>
      <c r="AF802"/>
      <c r="AG802"/>
      <c r="AH802"/>
      <c r="AI802"/>
      <c r="AJ802"/>
    </row>
    <row r="803" spans="1:36" x14ac:dyDescent="0.2">
      <c r="A803"/>
      <c r="B803"/>
      <c r="C803"/>
      <c r="D803"/>
      <c r="E803"/>
      <c r="F803"/>
      <c r="G803"/>
      <c r="M803"/>
      <c r="N803"/>
      <c r="O803"/>
      <c r="P803"/>
      <c r="Q803"/>
      <c r="R803"/>
      <c r="S803"/>
      <c r="T803"/>
      <c r="U803"/>
      <c r="V803"/>
      <c r="W803"/>
      <c r="X803"/>
      <c r="Y803"/>
      <c r="Z803"/>
      <c r="AA803"/>
      <c r="AB803"/>
      <c r="AC803"/>
      <c r="AD803"/>
      <c r="AE803"/>
      <c r="AF803"/>
      <c r="AG803"/>
      <c r="AH803"/>
      <c r="AI803"/>
      <c r="AJ803"/>
    </row>
    <row r="804" spans="1:36" x14ac:dyDescent="0.2">
      <c r="A804"/>
      <c r="B804"/>
      <c r="C804"/>
      <c r="D804"/>
      <c r="E804"/>
      <c r="F804"/>
      <c r="G804"/>
      <c r="M804"/>
      <c r="N804"/>
      <c r="O804"/>
      <c r="P804"/>
      <c r="Q804"/>
      <c r="R804"/>
      <c r="S804"/>
      <c r="T804"/>
      <c r="U804"/>
      <c r="V804"/>
      <c r="W804"/>
      <c r="X804"/>
      <c r="Y804"/>
      <c r="Z804"/>
      <c r="AA804"/>
      <c r="AB804"/>
      <c r="AC804"/>
      <c r="AD804"/>
      <c r="AE804"/>
      <c r="AF804"/>
      <c r="AG804"/>
      <c r="AH804"/>
      <c r="AI804"/>
      <c r="AJ804"/>
    </row>
    <row r="805" spans="1:36" x14ac:dyDescent="0.2">
      <c r="A805"/>
      <c r="B805"/>
      <c r="C805"/>
      <c r="D805"/>
      <c r="E805"/>
      <c r="F805"/>
      <c r="G805"/>
      <c r="M805"/>
      <c r="N805"/>
      <c r="O805"/>
      <c r="P805"/>
      <c r="Q805"/>
      <c r="R805"/>
      <c r="S805"/>
      <c r="T805"/>
      <c r="U805"/>
      <c r="V805"/>
      <c r="W805"/>
      <c r="X805"/>
      <c r="Y805"/>
      <c r="Z805"/>
      <c r="AA805"/>
      <c r="AB805"/>
      <c r="AC805"/>
      <c r="AD805"/>
      <c r="AE805"/>
      <c r="AF805"/>
      <c r="AG805"/>
      <c r="AH805"/>
      <c r="AI805"/>
      <c r="AJ805"/>
    </row>
    <row r="806" spans="1:36" x14ac:dyDescent="0.2">
      <c r="A806"/>
      <c r="B806"/>
      <c r="C806"/>
      <c r="D806"/>
      <c r="E806"/>
      <c r="F806"/>
      <c r="G806"/>
      <c r="M806"/>
      <c r="N806"/>
      <c r="O806"/>
      <c r="P806"/>
      <c r="Q806"/>
      <c r="R806"/>
      <c r="S806"/>
      <c r="T806"/>
      <c r="U806"/>
      <c r="V806"/>
      <c r="W806"/>
      <c r="X806"/>
      <c r="Y806"/>
      <c r="Z806"/>
      <c r="AA806"/>
      <c r="AB806"/>
      <c r="AC806"/>
      <c r="AD806"/>
      <c r="AE806"/>
      <c r="AF806"/>
      <c r="AG806"/>
      <c r="AH806"/>
      <c r="AI806"/>
      <c r="AJ806"/>
    </row>
    <row r="807" spans="1:36" x14ac:dyDescent="0.2">
      <c r="A807"/>
      <c r="B807"/>
      <c r="C807"/>
      <c r="D807"/>
      <c r="E807"/>
      <c r="F807"/>
      <c r="G807"/>
      <c r="M807"/>
      <c r="N807"/>
      <c r="O807"/>
      <c r="P807"/>
      <c r="Q807"/>
      <c r="R807"/>
      <c r="S807"/>
      <c r="T807"/>
      <c r="U807"/>
      <c r="V807"/>
      <c r="W807"/>
      <c r="X807"/>
      <c r="Y807"/>
      <c r="Z807"/>
      <c r="AA807"/>
      <c r="AB807"/>
      <c r="AC807"/>
      <c r="AD807"/>
      <c r="AE807"/>
      <c r="AF807"/>
      <c r="AG807"/>
      <c r="AH807"/>
      <c r="AI807"/>
      <c r="AJ807"/>
    </row>
    <row r="808" spans="1:36" x14ac:dyDescent="0.2">
      <c r="M808"/>
      <c r="N808"/>
      <c r="O808"/>
      <c r="P808"/>
      <c r="Q808"/>
      <c r="R808"/>
      <c r="S808"/>
      <c r="T808"/>
      <c r="U808"/>
      <c r="V808"/>
      <c r="W808"/>
      <c r="X808"/>
      <c r="Y808"/>
      <c r="Z808"/>
      <c r="AA808"/>
      <c r="AB808"/>
      <c r="AC808"/>
      <c r="AD808"/>
      <c r="AE808"/>
      <c r="AF808"/>
      <c r="AG808"/>
      <c r="AH808"/>
      <c r="AI808"/>
      <c r="AJ808"/>
    </row>
    <row r="809" spans="1:36" x14ac:dyDescent="0.2">
      <c r="M809"/>
      <c r="N809"/>
      <c r="O809"/>
      <c r="P809"/>
      <c r="Q809"/>
      <c r="R809"/>
      <c r="S809"/>
      <c r="T809"/>
      <c r="U809"/>
      <c r="V809"/>
      <c r="W809"/>
      <c r="X809"/>
      <c r="Y809"/>
      <c r="Z809"/>
      <c r="AA809"/>
      <c r="AB809"/>
      <c r="AC809"/>
      <c r="AD809"/>
      <c r="AE809"/>
      <c r="AF809"/>
      <c r="AG809"/>
      <c r="AH809"/>
      <c r="AI809"/>
      <c r="AJ809"/>
    </row>
    <row r="810" spans="1:36" x14ac:dyDescent="0.2">
      <c r="M810"/>
      <c r="N810"/>
      <c r="O810"/>
      <c r="P810"/>
      <c r="Q810"/>
      <c r="R810"/>
      <c r="S810"/>
      <c r="T810"/>
      <c r="U810"/>
      <c r="V810"/>
      <c r="W810"/>
      <c r="X810"/>
      <c r="Y810"/>
      <c r="Z810"/>
      <c r="AA810"/>
      <c r="AB810"/>
      <c r="AC810"/>
      <c r="AD810"/>
      <c r="AE810"/>
      <c r="AF810"/>
      <c r="AG810"/>
      <c r="AH810"/>
      <c r="AI810"/>
      <c r="AJ810"/>
    </row>
    <row r="811" spans="1:36" x14ac:dyDescent="0.2">
      <c r="M811"/>
      <c r="N811"/>
      <c r="O811"/>
      <c r="P811"/>
      <c r="Q811"/>
      <c r="R811"/>
      <c r="S811"/>
      <c r="T811"/>
      <c r="U811"/>
      <c r="V811"/>
      <c r="W811"/>
      <c r="X811"/>
      <c r="Y811"/>
      <c r="Z811"/>
      <c r="AA811"/>
      <c r="AB811"/>
      <c r="AC811"/>
      <c r="AD811"/>
      <c r="AE811"/>
      <c r="AF811"/>
      <c r="AG811"/>
      <c r="AH811"/>
      <c r="AI811"/>
      <c r="AJ811"/>
    </row>
    <row r="812" spans="1:36" x14ac:dyDescent="0.2">
      <c r="M812"/>
      <c r="N812"/>
      <c r="O812"/>
      <c r="P812"/>
      <c r="Q812"/>
      <c r="R812"/>
      <c r="S812"/>
      <c r="T812"/>
      <c r="U812"/>
      <c r="V812"/>
      <c r="W812"/>
      <c r="X812"/>
      <c r="Y812"/>
      <c r="Z812"/>
      <c r="AA812"/>
      <c r="AB812"/>
      <c r="AC812"/>
      <c r="AD812"/>
      <c r="AE812"/>
      <c r="AF812"/>
      <c r="AG812"/>
      <c r="AH812"/>
      <c r="AI812"/>
      <c r="AJ812"/>
    </row>
    <row r="813" spans="1:36" x14ac:dyDescent="0.2">
      <c r="M813"/>
      <c r="N813"/>
      <c r="O813"/>
      <c r="P813"/>
      <c r="Q813"/>
      <c r="R813"/>
      <c r="S813"/>
      <c r="T813"/>
      <c r="U813"/>
      <c r="V813"/>
      <c r="W813"/>
      <c r="X813"/>
      <c r="Y813"/>
      <c r="Z813"/>
      <c r="AA813"/>
      <c r="AB813"/>
      <c r="AC813"/>
      <c r="AD813"/>
      <c r="AE813"/>
      <c r="AF813"/>
      <c r="AG813"/>
      <c r="AH813"/>
      <c r="AI813"/>
      <c r="AJ813"/>
    </row>
    <row r="814" spans="1:36" x14ac:dyDescent="0.2">
      <c r="M814"/>
      <c r="N814"/>
      <c r="O814"/>
      <c r="P814"/>
      <c r="Q814"/>
      <c r="R814"/>
      <c r="S814"/>
      <c r="T814"/>
      <c r="U814"/>
      <c r="V814"/>
      <c r="W814"/>
      <c r="X814"/>
      <c r="Y814"/>
      <c r="Z814"/>
      <c r="AA814"/>
      <c r="AB814"/>
      <c r="AC814"/>
      <c r="AD814"/>
      <c r="AE814"/>
      <c r="AF814"/>
      <c r="AG814"/>
      <c r="AH814"/>
      <c r="AI814"/>
      <c r="AJ814"/>
    </row>
    <row r="815" spans="1:36" x14ac:dyDescent="0.2">
      <c r="M815"/>
      <c r="N815"/>
      <c r="O815"/>
      <c r="P815"/>
      <c r="Q815"/>
      <c r="R815"/>
      <c r="S815"/>
      <c r="T815"/>
      <c r="U815"/>
      <c r="V815"/>
      <c r="W815"/>
      <c r="X815"/>
      <c r="Y815"/>
      <c r="Z815"/>
      <c r="AA815"/>
      <c r="AB815"/>
      <c r="AC815"/>
      <c r="AD815"/>
      <c r="AE815"/>
      <c r="AF815"/>
      <c r="AG815"/>
      <c r="AH815"/>
      <c r="AI815"/>
      <c r="AJ815"/>
    </row>
    <row r="816" spans="1:36" x14ac:dyDescent="0.2">
      <c r="M816"/>
      <c r="N816"/>
      <c r="O816"/>
      <c r="P816"/>
      <c r="Q816"/>
      <c r="R816"/>
      <c r="S816"/>
      <c r="T816"/>
      <c r="U816"/>
      <c r="V816"/>
      <c r="W816"/>
      <c r="X816"/>
      <c r="Y816"/>
      <c r="Z816"/>
      <c r="AA816"/>
      <c r="AB816"/>
      <c r="AC816"/>
      <c r="AD816"/>
      <c r="AE816"/>
      <c r="AF816"/>
      <c r="AG816"/>
      <c r="AH816"/>
      <c r="AI816"/>
      <c r="AJ816"/>
    </row>
    <row r="817" spans="13:36" x14ac:dyDescent="0.2">
      <c r="M817"/>
      <c r="N817"/>
      <c r="O817"/>
      <c r="P817"/>
      <c r="Q817"/>
      <c r="R817"/>
      <c r="S817"/>
      <c r="T817"/>
      <c r="U817"/>
      <c r="V817"/>
      <c r="W817"/>
      <c r="X817"/>
      <c r="Y817"/>
      <c r="Z817"/>
      <c r="AA817"/>
      <c r="AB817"/>
      <c r="AC817"/>
      <c r="AD817"/>
      <c r="AE817"/>
      <c r="AF817"/>
      <c r="AG817"/>
      <c r="AH817"/>
      <c r="AI817"/>
      <c r="AJ817"/>
    </row>
    <row r="818" spans="13:36" x14ac:dyDescent="0.2">
      <c r="M818"/>
      <c r="N818"/>
      <c r="O818"/>
      <c r="P818"/>
      <c r="Q818"/>
      <c r="R818"/>
      <c r="S818"/>
      <c r="T818"/>
      <c r="U818"/>
      <c r="V818"/>
      <c r="W818"/>
      <c r="X818"/>
      <c r="Y818"/>
      <c r="Z818"/>
      <c r="AA818"/>
      <c r="AB818"/>
      <c r="AC818"/>
      <c r="AD818"/>
      <c r="AE818"/>
      <c r="AF818"/>
      <c r="AG818"/>
      <c r="AH818"/>
      <c r="AI818"/>
      <c r="AJ818"/>
    </row>
    <row r="819" spans="13:36" x14ac:dyDescent="0.2">
      <c r="M819"/>
      <c r="N819"/>
      <c r="O819"/>
      <c r="P819"/>
      <c r="Q819"/>
      <c r="R819"/>
      <c r="S819"/>
      <c r="T819"/>
      <c r="U819"/>
      <c r="V819"/>
      <c r="W819"/>
      <c r="X819"/>
      <c r="Y819"/>
      <c r="Z819"/>
      <c r="AA819"/>
      <c r="AB819"/>
      <c r="AC819"/>
      <c r="AD819"/>
      <c r="AE819"/>
      <c r="AF819"/>
      <c r="AG819"/>
      <c r="AH819"/>
      <c r="AI819"/>
      <c r="AJ819"/>
    </row>
    <row r="820" spans="13:36" x14ac:dyDescent="0.2">
      <c r="M820"/>
      <c r="N820"/>
      <c r="O820"/>
      <c r="P820"/>
      <c r="Q820"/>
      <c r="R820"/>
      <c r="S820"/>
      <c r="T820"/>
      <c r="U820"/>
      <c r="V820"/>
      <c r="W820"/>
      <c r="X820"/>
      <c r="Y820"/>
      <c r="Z820"/>
      <c r="AA820"/>
      <c r="AB820"/>
      <c r="AC820"/>
      <c r="AD820"/>
      <c r="AE820"/>
      <c r="AF820"/>
      <c r="AG820"/>
      <c r="AH820"/>
      <c r="AI820"/>
      <c r="AJ820"/>
    </row>
    <row r="821" spans="13:36" x14ac:dyDescent="0.2">
      <c r="M821"/>
      <c r="N821"/>
      <c r="O821"/>
      <c r="P821"/>
      <c r="Q821"/>
      <c r="R821"/>
      <c r="S821"/>
      <c r="T821"/>
      <c r="U821"/>
      <c r="V821"/>
      <c r="W821"/>
      <c r="X821"/>
      <c r="Y821"/>
      <c r="Z821"/>
      <c r="AA821"/>
      <c r="AB821"/>
      <c r="AC821"/>
      <c r="AD821"/>
      <c r="AE821"/>
      <c r="AF821"/>
      <c r="AG821"/>
      <c r="AH821"/>
      <c r="AI821"/>
      <c r="AJ821"/>
    </row>
    <row r="822" spans="13:36" x14ac:dyDescent="0.2">
      <c r="M822"/>
      <c r="N822"/>
      <c r="O822"/>
      <c r="P822"/>
      <c r="Q822"/>
      <c r="R822"/>
      <c r="S822"/>
      <c r="T822"/>
      <c r="U822"/>
      <c r="V822"/>
      <c r="W822"/>
      <c r="X822"/>
      <c r="Y822"/>
      <c r="Z822"/>
      <c r="AA822"/>
      <c r="AB822"/>
      <c r="AC822"/>
      <c r="AD822"/>
      <c r="AE822"/>
      <c r="AF822"/>
      <c r="AG822"/>
      <c r="AH822"/>
      <c r="AI822"/>
      <c r="AJ822"/>
    </row>
    <row r="823" spans="13:36" x14ac:dyDescent="0.2">
      <c r="M823"/>
      <c r="N823"/>
      <c r="O823"/>
      <c r="P823"/>
      <c r="Q823"/>
      <c r="R823"/>
      <c r="S823"/>
      <c r="T823"/>
      <c r="U823"/>
      <c r="V823"/>
      <c r="W823"/>
      <c r="X823"/>
      <c r="Y823"/>
      <c r="Z823"/>
      <c r="AA823"/>
      <c r="AB823"/>
      <c r="AC823"/>
      <c r="AD823"/>
      <c r="AE823"/>
      <c r="AF823"/>
      <c r="AG823"/>
      <c r="AH823"/>
      <c r="AI823"/>
      <c r="AJ823"/>
    </row>
    <row r="824" spans="13:36" x14ac:dyDescent="0.2">
      <c r="M824"/>
      <c r="N824"/>
      <c r="O824"/>
      <c r="P824"/>
      <c r="Q824"/>
      <c r="R824"/>
      <c r="S824"/>
      <c r="T824"/>
      <c r="U824"/>
      <c r="V824"/>
      <c r="W824"/>
      <c r="X824"/>
      <c r="Y824"/>
      <c r="Z824"/>
      <c r="AA824"/>
      <c r="AB824"/>
      <c r="AC824"/>
      <c r="AD824"/>
      <c r="AE824"/>
      <c r="AF824"/>
      <c r="AG824"/>
      <c r="AH824"/>
      <c r="AI824"/>
      <c r="AJ824"/>
    </row>
    <row r="825" spans="13:36" x14ac:dyDescent="0.2">
      <c r="M825"/>
      <c r="N825"/>
      <c r="O825"/>
      <c r="P825"/>
      <c r="Q825"/>
      <c r="R825"/>
      <c r="S825"/>
      <c r="T825"/>
      <c r="U825"/>
      <c r="V825"/>
      <c r="W825"/>
      <c r="X825"/>
      <c r="Y825"/>
      <c r="Z825"/>
      <c r="AA825"/>
      <c r="AB825"/>
      <c r="AC825"/>
      <c r="AD825"/>
      <c r="AE825"/>
      <c r="AF825"/>
      <c r="AG825"/>
      <c r="AH825"/>
      <c r="AI825"/>
      <c r="AJ825"/>
    </row>
    <row r="826" spans="13:36" x14ac:dyDescent="0.2">
      <c r="M826"/>
      <c r="N826"/>
      <c r="O826"/>
      <c r="P826"/>
      <c r="Q826"/>
      <c r="R826"/>
      <c r="S826"/>
      <c r="T826"/>
      <c r="U826"/>
      <c r="V826"/>
      <c r="W826"/>
      <c r="X826"/>
      <c r="Y826"/>
      <c r="Z826"/>
      <c r="AA826"/>
      <c r="AB826"/>
      <c r="AC826"/>
      <c r="AD826"/>
      <c r="AE826"/>
      <c r="AF826"/>
      <c r="AG826"/>
      <c r="AH826"/>
      <c r="AI826"/>
      <c r="AJ826"/>
    </row>
    <row r="827" spans="13:36" x14ac:dyDescent="0.2">
      <c r="M827"/>
      <c r="N827"/>
      <c r="O827"/>
      <c r="P827"/>
      <c r="Q827"/>
      <c r="R827"/>
      <c r="S827"/>
      <c r="T827"/>
      <c r="U827"/>
      <c r="V827"/>
      <c r="W827"/>
      <c r="X827"/>
      <c r="Y827"/>
      <c r="Z827"/>
      <c r="AA827"/>
      <c r="AB827"/>
      <c r="AC827"/>
      <c r="AD827"/>
      <c r="AE827"/>
      <c r="AF827"/>
      <c r="AG827"/>
      <c r="AH827"/>
      <c r="AI827"/>
      <c r="AJ827"/>
    </row>
    <row r="828" spans="13:36" x14ac:dyDescent="0.2">
      <c r="M828"/>
      <c r="N828"/>
      <c r="O828"/>
      <c r="P828"/>
      <c r="Q828"/>
      <c r="R828"/>
      <c r="S828"/>
      <c r="T828"/>
      <c r="U828"/>
      <c r="V828"/>
      <c r="W828"/>
      <c r="X828"/>
      <c r="Y828"/>
      <c r="Z828"/>
      <c r="AA828"/>
      <c r="AB828"/>
      <c r="AC828"/>
      <c r="AD828"/>
      <c r="AE828"/>
      <c r="AF828"/>
      <c r="AG828"/>
      <c r="AH828"/>
      <c r="AI828"/>
      <c r="AJ828"/>
    </row>
    <row r="829" spans="13:36" x14ac:dyDescent="0.2">
      <c r="M829"/>
      <c r="N829"/>
      <c r="O829"/>
      <c r="P829"/>
      <c r="Q829"/>
      <c r="R829"/>
      <c r="S829"/>
      <c r="T829"/>
      <c r="U829"/>
      <c r="V829"/>
      <c r="W829"/>
      <c r="X829"/>
      <c r="Y829"/>
      <c r="Z829"/>
      <c r="AA829"/>
      <c r="AB829"/>
      <c r="AC829"/>
      <c r="AD829"/>
      <c r="AE829"/>
      <c r="AF829"/>
      <c r="AG829"/>
      <c r="AH829"/>
      <c r="AI829"/>
      <c r="AJ829"/>
    </row>
    <row r="830" spans="13:36" x14ac:dyDescent="0.2">
      <c r="M830"/>
      <c r="N830"/>
      <c r="O830"/>
      <c r="P830"/>
      <c r="Q830"/>
      <c r="R830"/>
      <c r="S830"/>
      <c r="T830"/>
      <c r="U830"/>
      <c r="V830"/>
      <c r="W830"/>
      <c r="X830"/>
      <c r="Y830"/>
      <c r="Z830"/>
      <c r="AA830"/>
      <c r="AB830"/>
      <c r="AC830"/>
      <c r="AD830"/>
      <c r="AE830"/>
      <c r="AF830"/>
      <c r="AG830"/>
      <c r="AH830"/>
      <c r="AI830"/>
      <c r="AJ830"/>
    </row>
    <row r="831" spans="13:36" x14ac:dyDescent="0.2">
      <c r="M831"/>
      <c r="N831"/>
      <c r="O831"/>
      <c r="P831"/>
      <c r="Q831"/>
      <c r="R831"/>
      <c r="S831"/>
      <c r="T831"/>
      <c r="U831"/>
      <c r="V831"/>
      <c r="W831"/>
      <c r="X831"/>
      <c r="Y831"/>
      <c r="Z831"/>
      <c r="AA831"/>
      <c r="AB831"/>
      <c r="AC831"/>
      <c r="AD831"/>
      <c r="AE831"/>
      <c r="AF831"/>
      <c r="AG831"/>
      <c r="AH831"/>
      <c r="AI831"/>
      <c r="AJ831"/>
    </row>
    <row r="832" spans="13:36" x14ac:dyDescent="0.2">
      <c r="M832"/>
      <c r="N832"/>
      <c r="O832"/>
      <c r="P832"/>
      <c r="Q832"/>
      <c r="R832"/>
      <c r="S832"/>
      <c r="T832"/>
      <c r="U832"/>
      <c r="V832"/>
      <c r="W832"/>
      <c r="X832"/>
      <c r="Y832"/>
      <c r="Z832"/>
      <c r="AA832"/>
      <c r="AB832"/>
      <c r="AC832"/>
      <c r="AD832"/>
      <c r="AE832"/>
      <c r="AF832"/>
      <c r="AG832"/>
      <c r="AH832"/>
      <c r="AI832"/>
      <c r="AJ832"/>
    </row>
    <row r="833" spans="13:36" x14ac:dyDescent="0.2">
      <c r="M833"/>
      <c r="N833"/>
      <c r="O833"/>
      <c r="P833"/>
      <c r="Q833"/>
      <c r="R833"/>
      <c r="S833"/>
      <c r="T833"/>
      <c r="U833"/>
      <c r="V833"/>
      <c r="W833"/>
      <c r="X833"/>
      <c r="Y833"/>
      <c r="Z833"/>
      <c r="AA833"/>
      <c r="AB833"/>
      <c r="AC833"/>
      <c r="AD833"/>
      <c r="AE833"/>
      <c r="AF833"/>
      <c r="AG833"/>
      <c r="AH833"/>
      <c r="AI833"/>
      <c r="AJ833"/>
    </row>
    <row r="834" spans="13:36" x14ac:dyDescent="0.2">
      <c r="M834"/>
      <c r="N834"/>
      <c r="O834"/>
      <c r="P834"/>
      <c r="Q834"/>
      <c r="R834"/>
      <c r="S834"/>
      <c r="T834"/>
      <c r="U834"/>
      <c r="V834"/>
      <c r="W834"/>
      <c r="X834"/>
      <c r="Y834"/>
      <c r="Z834"/>
      <c r="AA834"/>
      <c r="AB834"/>
      <c r="AC834"/>
      <c r="AD834"/>
      <c r="AE834"/>
      <c r="AF834"/>
      <c r="AG834"/>
      <c r="AH834"/>
      <c r="AI834"/>
      <c r="AJ834"/>
    </row>
    <row r="835" spans="13:36" x14ac:dyDescent="0.2">
      <c r="M835"/>
      <c r="N835"/>
      <c r="O835"/>
      <c r="P835"/>
      <c r="Q835"/>
      <c r="R835"/>
      <c r="S835"/>
      <c r="T835"/>
      <c r="U835"/>
      <c r="V835"/>
      <c r="W835"/>
      <c r="X835"/>
      <c r="Y835"/>
      <c r="Z835"/>
      <c r="AA835"/>
      <c r="AB835"/>
      <c r="AC835"/>
      <c r="AD835"/>
      <c r="AE835"/>
      <c r="AF835"/>
      <c r="AG835"/>
      <c r="AH835"/>
      <c r="AI835"/>
      <c r="AJ835"/>
    </row>
    <row r="836" spans="13:36" x14ac:dyDescent="0.2">
      <c r="M836"/>
      <c r="N836"/>
      <c r="O836"/>
      <c r="P836"/>
      <c r="Q836"/>
      <c r="R836"/>
      <c r="S836"/>
      <c r="T836"/>
      <c r="U836"/>
      <c r="V836"/>
      <c r="W836"/>
      <c r="X836"/>
      <c r="Y836"/>
      <c r="Z836"/>
      <c r="AA836"/>
      <c r="AB836"/>
      <c r="AC836"/>
      <c r="AD836"/>
      <c r="AE836"/>
      <c r="AF836"/>
      <c r="AG836"/>
      <c r="AH836"/>
      <c r="AI836"/>
      <c r="AJ836"/>
    </row>
    <row r="837" spans="13:36" x14ac:dyDescent="0.2">
      <c r="M837"/>
      <c r="N837"/>
      <c r="O837"/>
      <c r="P837"/>
      <c r="Q837"/>
      <c r="R837"/>
      <c r="S837"/>
      <c r="T837"/>
      <c r="U837"/>
      <c r="V837"/>
      <c r="W837"/>
      <c r="X837"/>
      <c r="Y837"/>
      <c r="Z837"/>
      <c r="AA837"/>
      <c r="AB837"/>
      <c r="AC837"/>
      <c r="AD837"/>
      <c r="AE837"/>
      <c r="AF837"/>
      <c r="AG837"/>
      <c r="AH837"/>
      <c r="AI837"/>
      <c r="AJ837"/>
    </row>
    <row r="838" spans="13:36" x14ac:dyDescent="0.2">
      <c r="M838"/>
      <c r="N838"/>
      <c r="O838"/>
      <c r="P838"/>
      <c r="Q838"/>
      <c r="R838"/>
      <c r="S838"/>
      <c r="T838"/>
      <c r="U838"/>
      <c r="V838"/>
      <c r="W838"/>
      <c r="X838"/>
      <c r="Y838"/>
      <c r="Z838"/>
      <c r="AA838"/>
      <c r="AB838"/>
      <c r="AC838"/>
      <c r="AD838"/>
      <c r="AE838"/>
      <c r="AF838"/>
      <c r="AG838"/>
      <c r="AH838"/>
      <c r="AI838"/>
      <c r="AJ838"/>
    </row>
    <row r="839" spans="13:36" x14ac:dyDescent="0.2">
      <c r="M839"/>
      <c r="N839"/>
      <c r="O839"/>
      <c r="P839"/>
      <c r="Q839"/>
      <c r="R839"/>
      <c r="S839"/>
      <c r="T839"/>
      <c r="U839"/>
      <c r="V839"/>
      <c r="W839"/>
      <c r="X839"/>
      <c r="Y839"/>
      <c r="Z839"/>
      <c r="AA839"/>
      <c r="AB839"/>
      <c r="AC839"/>
      <c r="AD839"/>
      <c r="AE839"/>
      <c r="AF839"/>
      <c r="AG839"/>
      <c r="AH839"/>
      <c r="AI839"/>
      <c r="AJ839"/>
    </row>
    <row r="840" spans="13:36" x14ac:dyDescent="0.2">
      <c r="M840"/>
      <c r="N840"/>
      <c r="O840"/>
      <c r="P840"/>
      <c r="Q840"/>
      <c r="R840"/>
      <c r="S840"/>
      <c r="T840"/>
      <c r="U840"/>
      <c r="V840"/>
      <c r="W840"/>
      <c r="X840"/>
      <c r="Y840"/>
      <c r="Z840"/>
      <c r="AA840"/>
      <c r="AB840"/>
      <c r="AC840"/>
      <c r="AD840"/>
      <c r="AE840"/>
      <c r="AF840"/>
      <c r="AG840"/>
      <c r="AH840"/>
      <c r="AI840"/>
      <c r="AJ840"/>
    </row>
    <row r="841" spans="13:36" x14ac:dyDescent="0.2">
      <c r="M841"/>
      <c r="N841"/>
      <c r="O841"/>
      <c r="P841"/>
      <c r="Q841"/>
      <c r="R841"/>
      <c r="S841"/>
      <c r="T841"/>
      <c r="U841"/>
      <c r="V841"/>
      <c r="W841"/>
      <c r="X841"/>
      <c r="Y841"/>
      <c r="Z841"/>
      <c r="AA841"/>
      <c r="AB841"/>
      <c r="AC841"/>
      <c r="AD841"/>
      <c r="AE841"/>
      <c r="AF841"/>
      <c r="AG841"/>
      <c r="AH841"/>
      <c r="AI841"/>
      <c r="AJ841"/>
    </row>
    <row r="842" spans="13:36" x14ac:dyDescent="0.2">
      <c r="M842"/>
      <c r="N842"/>
      <c r="O842"/>
      <c r="P842"/>
      <c r="Q842"/>
      <c r="R842"/>
      <c r="S842"/>
      <c r="T842"/>
      <c r="U842"/>
      <c r="V842"/>
      <c r="W842"/>
      <c r="X842"/>
      <c r="Y842"/>
      <c r="Z842"/>
      <c r="AA842"/>
      <c r="AB842"/>
      <c r="AC842"/>
      <c r="AD842"/>
      <c r="AE842"/>
      <c r="AF842"/>
      <c r="AG842"/>
      <c r="AH842"/>
      <c r="AI842"/>
      <c r="AJ842"/>
    </row>
    <row r="843" spans="13:36" x14ac:dyDescent="0.2">
      <c r="M843"/>
      <c r="N843"/>
      <c r="O843"/>
      <c r="P843"/>
      <c r="Q843"/>
      <c r="R843"/>
      <c r="S843"/>
      <c r="T843"/>
      <c r="U843"/>
      <c r="V843"/>
      <c r="W843"/>
      <c r="X843"/>
      <c r="Y843"/>
      <c r="Z843"/>
      <c r="AA843"/>
      <c r="AB843"/>
      <c r="AC843"/>
      <c r="AD843"/>
      <c r="AE843"/>
      <c r="AF843"/>
      <c r="AG843"/>
      <c r="AH843"/>
      <c r="AI843"/>
      <c r="AJ843"/>
    </row>
    <row r="844" spans="13:36" x14ac:dyDescent="0.2">
      <c r="M844"/>
      <c r="N844"/>
      <c r="O844"/>
      <c r="P844"/>
      <c r="Q844"/>
      <c r="R844"/>
      <c r="S844"/>
      <c r="T844"/>
      <c r="U844"/>
      <c r="V844"/>
      <c r="W844"/>
      <c r="X844"/>
      <c r="Y844"/>
      <c r="Z844"/>
      <c r="AA844"/>
      <c r="AB844"/>
      <c r="AC844"/>
      <c r="AD844"/>
      <c r="AE844"/>
      <c r="AF844"/>
      <c r="AG844"/>
      <c r="AH844"/>
      <c r="AI844"/>
      <c r="AJ844"/>
    </row>
    <row r="845" spans="13:36" x14ac:dyDescent="0.2">
      <c r="M845"/>
      <c r="N845"/>
      <c r="O845"/>
      <c r="P845"/>
      <c r="Q845"/>
      <c r="R845"/>
      <c r="S845"/>
      <c r="T845"/>
      <c r="U845"/>
      <c r="V845"/>
      <c r="W845"/>
      <c r="X845"/>
      <c r="Y845"/>
      <c r="Z845"/>
      <c r="AA845"/>
      <c r="AB845"/>
      <c r="AC845"/>
      <c r="AD845"/>
      <c r="AE845"/>
      <c r="AF845"/>
      <c r="AG845"/>
      <c r="AH845"/>
      <c r="AI845"/>
      <c r="AJ845"/>
    </row>
    <row r="846" spans="13:36" x14ac:dyDescent="0.2">
      <c r="M846"/>
      <c r="N846"/>
      <c r="O846"/>
      <c r="P846"/>
      <c r="Q846"/>
      <c r="R846"/>
      <c r="S846"/>
      <c r="T846"/>
      <c r="U846"/>
      <c r="V846"/>
      <c r="W846"/>
      <c r="X846"/>
      <c r="Y846"/>
      <c r="Z846"/>
      <c r="AA846"/>
      <c r="AB846"/>
      <c r="AC846"/>
      <c r="AD846"/>
      <c r="AE846"/>
      <c r="AF846"/>
      <c r="AG846"/>
      <c r="AH846"/>
      <c r="AI846"/>
      <c r="AJ846"/>
    </row>
    <row r="847" spans="13:36" x14ac:dyDescent="0.2">
      <c r="M847"/>
      <c r="N847"/>
      <c r="O847"/>
      <c r="P847"/>
      <c r="Q847"/>
      <c r="R847"/>
      <c r="S847"/>
      <c r="T847"/>
      <c r="U847"/>
      <c r="V847"/>
      <c r="W847"/>
      <c r="X847"/>
      <c r="Y847"/>
      <c r="Z847"/>
      <c r="AA847"/>
      <c r="AB847"/>
      <c r="AC847"/>
      <c r="AD847"/>
      <c r="AE847"/>
      <c r="AF847"/>
      <c r="AG847"/>
      <c r="AH847"/>
      <c r="AI847"/>
      <c r="AJ847"/>
    </row>
    <row r="848" spans="13:36" x14ac:dyDescent="0.2">
      <c r="M848"/>
      <c r="N848"/>
      <c r="O848"/>
      <c r="P848"/>
      <c r="Q848"/>
      <c r="R848"/>
      <c r="S848"/>
      <c r="T848"/>
      <c r="U848"/>
      <c r="V848"/>
      <c r="W848"/>
      <c r="X848"/>
      <c r="Y848"/>
      <c r="Z848"/>
      <c r="AA848"/>
      <c r="AB848"/>
      <c r="AC848"/>
      <c r="AD848"/>
      <c r="AE848"/>
      <c r="AF848"/>
      <c r="AG848"/>
      <c r="AH848"/>
      <c r="AI848"/>
      <c r="AJ848"/>
    </row>
    <row r="849" spans="13:36" x14ac:dyDescent="0.2">
      <c r="M849"/>
      <c r="N849"/>
      <c r="O849"/>
      <c r="P849"/>
      <c r="Q849"/>
      <c r="R849"/>
      <c r="S849"/>
      <c r="T849"/>
      <c r="U849"/>
      <c r="V849"/>
      <c r="W849"/>
      <c r="X849"/>
      <c r="Y849"/>
      <c r="Z849"/>
      <c r="AA849"/>
      <c r="AB849"/>
      <c r="AC849"/>
      <c r="AD849"/>
      <c r="AE849"/>
      <c r="AF849"/>
      <c r="AG849"/>
      <c r="AH849"/>
      <c r="AI849"/>
      <c r="AJ849"/>
    </row>
    <row r="850" spans="13:36" x14ac:dyDescent="0.2">
      <c r="M850"/>
      <c r="N850"/>
      <c r="O850"/>
      <c r="P850"/>
      <c r="Q850"/>
      <c r="R850"/>
      <c r="S850"/>
      <c r="T850"/>
      <c r="U850"/>
      <c r="V850"/>
      <c r="W850"/>
      <c r="X850"/>
      <c r="Y850"/>
      <c r="Z850"/>
      <c r="AA850"/>
      <c r="AB850"/>
      <c r="AC850"/>
      <c r="AD850"/>
      <c r="AE850"/>
      <c r="AF850"/>
      <c r="AG850"/>
      <c r="AH850"/>
      <c r="AI850"/>
      <c r="AJ850"/>
    </row>
    <row r="851" spans="13:36" x14ac:dyDescent="0.2">
      <c r="M851"/>
      <c r="N851"/>
      <c r="O851"/>
      <c r="P851"/>
      <c r="Q851"/>
      <c r="R851"/>
      <c r="S851"/>
      <c r="T851"/>
      <c r="U851"/>
      <c r="V851"/>
      <c r="W851"/>
      <c r="X851"/>
      <c r="Y851"/>
      <c r="Z851"/>
      <c r="AA851"/>
      <c r="AB851"/>
      <c r="AC851"/>
      <c r="AD851"/>
      <c r="AE851"/>
      <c r="AF851"/>
      <c r="AG851"/>
      <c r="AH851"/>
      <c r="AI851"/>
      <c r="AJ851"/>
    </row>
    <row r="852" spans="13:36" x14ac:dyDescent="0.2">
      <c r="M852"/>
      <c r="N852"/>
      <c r="O852"/>
      <c r="P852"/>
      <c r="Q852"/>
      <c r="R852"/>
      <c r="S852"/>
      <c r="T852"/>
      <c r="U852"/>
      <c r="V852"/>
      <c r="W852"/>
      <c r="X852"/>
      <c r="Y852"/>
      <c r="Z852"/>
      <c r="AA852"/>
      <c r="AB852"/>
      <c r="AC852"/>
      <c r="AD852"/>
      <c r="AE852"/>
      <c r="AF852"/>
      <c r="AG852"/>
      <c r="AH852"/>
      <c r="AI852"/>
      <c r="AJ852"/>
    </row>
    <row r="853" spans="13:36" x14ac:dyDescent="0.2">
      <c r="M853"/>
      <c r="N853"/>
      <c r="O853"/>
      <c r="P853"/>
      <c r="Q853"/>
      <c r="R853"/>
      <c r="S853"/>
      <c r="T853"/>
      <c r="U853"/>
      <c r="V853"/>
      <c r="W853"/>
      <c r="X853"/>
      <c r="Y853"/>
      <c r="Z853"/>
      <c r="AA853"/>
      <c r="AB853"/>
      <c r="AC853"/>
      <c r="AD853"/>
      <c r="AE853"/>
      <c r="AF853"/>
      <c r="AG853"/>
      <c r="AH853"/>
      <c r="AI853"/>
      <c r="AJ853"/>
    </row>
    <row r="854" spans="13:36" x14ac:dyDescent="0.2">
      <c r="M854"/>
      <c r="N854"/>
      <c r="O854"/>
      <c r="P854"/>
      <c r="Q854"/>
      <c r="R854"/>
      <c r="S854"/>
      <c r="T854"/>
      <c r="U854"/>
      <c r="V854"/>
      <c r="W854"/>
      <c r="X854"/>
      <c r="Y854"/>
      <c r="Z854"/>
      <c r="AA854"/>
      <c r="AB854"/>
      <c r="AC854"/>
      <c r="AD854"/>
      <c r="AE854"/>
      <c r="AF854"/>
      <c r="AG854"/>
      <c r="AH854"/>
      <c r="AI854"/>
      <c r="AJ854"/>
    </row>
    <row r="855" spans="13:36" x14ac:dyDescent="0.2">
      <c r="M855"/>
      <c r="N855"/>
      <c r="O855"/>
      <c r="P855"/>
      <c r="Q855"/>
      <c r="R855"/>
      <c r="S855"/>
      <c r="T855"/>
      <c r="U855"/>
      <c r="V855"/>
      <c r="W855"/>
      <c r="X855"/>
      <c r="Y855"/>
      <c r="Z855"/>
      <c r="AA855"/>
      <c r="AB855"/>
      <c r="AC855"/>
      <c r="AD855"/>
      <c r="AE855"/>
      <c r="AF855"/>
      <c r="AG855"/>
      <c r="AH855"/>
      <c r="AI855"/>
      <c r="AJ855"/>
    </row>
    <row r="856" spans="13:36" x14ac:dyDescent="0.2">
      <c r="M856"/>
      <c r="N856"/>
      <c r="O856"/>
      <c r="P856"/>
      <c r="Q856"/>
      <c r="R856"/>
      <c r="S856"/>
      <c r="T856"/>
      <c r="U856"/>
      <c r="V856"/>
      <c r="W856"/>
      <c r="X856"/>
      <c r="Y856"/>
      <c r="Z856"/>
      <c r="AA856"/>
      <c r="AB856"/>
      <c r="AC856"/>
      <c r="AD856"/>
      <c r="AE856"/>
      <c r="AF856"/>
      <c r="AG856"/>
      <c r="AH856"/>
      <c r="AI856"/>
      <c r="AJ856"/>
    </row>
    <row r="857" spans="13:36" x14ac:dyDescent="0.2">
      <c r="M857"/>
      <c r="N857"/>
      <c r="O857"/>
      <c r="P857"/>
      <c r="Q857"/>
      <c r="R857"/>
      <c r="S857"/>
      <c r="T857"/>
      <c r="U857"/>
      <c r="V857"/>
      <c r="W857"/>
      <c r="X857"/>
      <c r="Y857"/>
      <c r="Z857"/>
      <c r="AA857"/>
      <c r="AB857"/>
      <c r="AC857"/>
      <c r="AD857"/>
      <c r="AE857"/>
      <c r="AF857"/>
      <c r="AG857"/>
      <c r="AH857"/>
      <c r="AI857"/>
      <c r="AJ857"/>
    </row>
    <row r="858" spans="13:36" x14ac:dyDescent="0.2">
      <c r="M858"/>
      <c r="N858"/>
      <c r="O858"/>
      <c r="P858"/>
      <c r="Q858"/>
      <c r="R858"/>
      <c r="S858"/>
      <c r="T858"/>
      <c r="U858"/>
      <c r="V858"/>
      <c r="W858"/>
      <c r="X858"/>
      <c r="Y858"/>
      <c r="Z858"/>
      <c r="AA858"/>
      <c r="AB858"/>
      <c r="AC858"/>
      <c r="AD858"/>
      <c r="AE858"/>
      <c r="AF858"/>
      <c r="AG858"/>
      <c r="AH858"/>
      <c r="AI858"/>
      <c r="AJ858"/>
    </row>
    <row r="859" spans="13:36" x14ac:dyDescent="0.2">
      <c r="M859"/>
      <c r="N859"/>
      <c r="O859"/>
      <c r="P859"/>
      <c r="Q859"/>
      <c r="R859"/>
      <c r="S859"/>
      <c r="T859"/>
      <c r="U859"/>
      <c r="V859"/>
      <c r="W859"/>
      <c r="X859"/>
      <c r="Y859"/>
      <c r="Z859"/>
      <c r="AA859"/>
      <c r="AB859"/>
      <c r="AC859"/>
      <c r="AD859"/>
      <c r="AE859"/>
      <c r="AF859"/>
      <c r="AG859"/>
      <c r="AH859"/>
      <c r="AI859"/>
      <c r="AJ859"/>
    </row>
    <row r="860" spans="13:36" x14ac:dyDescent="0.2">
      <c r="M860"/>
      <c r="N860"/>
      <c r="O860"/>
      <c r="P860"/>
      <c r="Q860"/>
      <c r="R860"/>
      <c r="S860"/>
      <c r="T860"/>
      <c r="U860"/>
      <c r="V860"/>
      <c r="W860"/>
      <c r="X860"/>
      <c r="Y860"/>
      <c r="Z860"/>
      <c r="AA860"/>
      <c r="AB860"/>
      <c r="AC860"/>
      <c r="AD860"/>
      <c r="AE860"/>
      <c r="AF860"/>
      <c r="AG860"/>
      <c r="AH860"/>
      <c r="AI860"/>
      <c r="AJ860"/>
    </row>
    <row r="861" spans="13:36" x14ac:dyDescent="0.2">
      <c r="M861"/>
      <c r="N861"/>
      <c r="O861"/>
      <c r="P861"/>
      <c r="Q861"/>
      <c r="R861"/>
      <c r="S861"/>
      <c r="T861"/>
      <c r="U861"/>
      <c r="V861"/>
      <c r="W861"/>
      <c r="X861"/>
      <c r="Y861"/>
      <c r="Z861"/>
      <c r="AA861"/>
      <c r="AB861"/>
      <c r="AC861"/>
      <c r="AD861"/>
      <c r="AE861"/>
      <c r="AF861"/>
      <c r="AG861"/>
      <c r="AH861"/>
      <c r="AI861"/>
      <c r="AJ861"/>
    </row>
    <row r="862" spans="13:36" x14ac:dyDescent="0.2">
      <c r="M862"/>
      <c r="N862"/>
      <c r="O862"/>
      <c r="P862"/>
      <c r="Q862"/>
      <c r="R862"/>
      <c r="S862"/>
      <c r="T862"/>
      <c r="U862"/>
      <c r="V862"/>
      <c r="W862"/>
      <c r="X862"/>
      <c r="Y862"/>
      <c r="Z862"/>
      <c r="AA862"/>
      <c r="AB862"/>
      <c r="AC862"/>
      <c r="AD862"/>
      <c r="AE862"/>
      <c r="AF862"/>
      <c r="AG862"/>
      <c r="AH862"/>
      <c r="AI862"/>
      <c r="AJ862"/>
    </row>
    <row r="863" spans="13:36" x14ac:dyDescent="0.2">
      <c r="M863"/>
      <c r="N863"/>
      <c r="O863"/>
      <c r="P863"/>
      <c r="Q863"/>
      <c r="R863"/>
      <c r="S863"/>
      <c r="T863"/>
      <c r="U863"/>
      <c r="V863"/>
      <c r="W863"/>
      <c r="X863"/>
      <c r="Y863"/>
      <c r="Z863"/>
      <c r="AA863"/>
      <c r="AB863"/>
      <c r="AC863"/>
      <c r="AD863"/>
      <c r="AE863"/>
      <c r="AF863"/>
      <c r="AG863"/>
      <c r="AH863"/>
      <c r="AI863"/>
      <c r="AJ863"/>
    </row>
    <row r="864" spans="13:36" x14ac:dyDescent="0.2">
      <c r="M864"/>
      <c r="N864"/>
      <c r="O864"/>
      <c r="P864"/>
      <c r="Q864"/>
      <c r="R864"/>
      <c r="S864"/>
      <c r="T864"/>
      <c r="U864"/>
      <c r="V864"/>
      <c r="W864"/>
      <c r="X864"/>
      <c r="Y864"/>
      <c r="Z864"/>
      <c r="AA864"/>
      <c r="AB864"/>
      <c r="AC864"/>
      <c r="AD864"/>
      <c r="AE864"/>
      <c r="AF864"/>
      <c r="AG864"/>
      <c r="AH864"/>
      <c r="AI864"/>
      <c r="AJ864"/>
    </row>
    <row r="865" spans="13:36" x14ac:dyDescent="0.2">
      <c r="M865"/>
      <c r="N865"/>
      <c r="O865"/>
      <c r="P865"/>
      <c r="Q865"/>
      <c r="R865"/>
      <c r="S865"/>
      <c r="T865"/>
      <c r="U865"/>
      <c r="V865"/>
      <c r="W865"/>
      <c r="X865"/>
      <c r="Y865"/>
      <c r="Z865"/>
      <c r="AA865"/>
      <c r="AB865"/>
      <c r="AC865"/>
      <c r="AD865"/>
      <c r="AE865"/>
      <c r="AF865"/>
      <c r="AG865"/>
      <c r="AH865"/>
      <c r="AI865"/>
      <c r="AJ865"/>
    </row>
    <row r="866" spans="13:36" x14ac:dyDescent="0.2">
      <c r="M866"/>
      <c r="N866"/>
      <c r="O866"/>
      <c r="P866"/>
      <c r="Q866"/>
      <c r="R866"/>
      <c r="S866"/>
      <c r="T866"/>
      <c r="U866"/>
      <c r="V866"/>
      <c r="W866"/>
      <c r="X866"/>
      <c r="Y866"/>
      <c r="Z866"/>
      <c r="AA866"/>
      <c r="AB866"/>
      <c r="AC866"/>
      <c r="AD866"/>
      <c r="AE866"/>
      <c r="AF866"/>
      <c r="AG866"/>
      <c r="AH866"/>
      <c r="AI866"/>
      <c r="AJ866"/>
    </row>
    <row r="867" spans="13:36" x14ac:dyDescent="0.2">
      <c r="M867"/>
      <c r="N867"/>
      <c r="O867"/>
      <c r="P867"/>
      <c r="Q867"/>
      <c r="R867"/>
      <c r="S867"/>
      <c r="T867"/>
      <c r="U867"/>
      <c r="V867"/>
      <c r="W867"/>
      <c r="X867"/>
      <c r="Y867"/>
      <c r="Z867"/>
      <c r="AA867"/>
      <c r="AB867"/>
      <c r="AC867"/>
      <c r="AD867"/>
      <c r="AE867"/>
      <c r="AF867"/>
      <c r="AG867"/>
      <c r="AH867"/>
      <c r="AI867"/>
      <c r="AJ867"/>
    </row>
    <row r="868" spans="13:36" x14ac:dyDescent="0.2">
      <c r="M868"/>
      <c r="N868"/>
      <c r="O868"/>
      <c r="P868"/>
      <c r="Q868"/>
      <c r="R868"/>
      <c r="S868"/>
      <c r="T868"/>
      <c r="U868"/>
      <c r="V868"/>
      <c r="W868"/>
      <c r="X868"/>
      <c r="Y868"/>
      <c r="Z868"/>
      <c r="AA868"/>
      <c r="AB868"/>
      <c r="AC868"/>
      <c r="AD868"/>
      <c r="AE868"/>
      <c r="AF868"/>
      <c r="AG868"/>
      <c r="AH868"/>
      <c r="AI868"/>
      <c r="AJ868"/>
    </row>
    <row r="869" spans="13:36" x14ac:dyDescent="0.2">
      <c r="M869"/>
      <c r="N869"/>
      <c r="O869"/>
      <c r="P869"/>
      <c r="Q869"/>
      <c r="R869"/>
      <c r="S869"/>
      <c r="T869"/>
      <c r="U869"/>
      <c r="V869"/>
      <c r="W869"/>
      <c r="X869"/>
      <c r="Y869"/>
      <c r="Z869"/>
      <c r="AA869"/>
      <c r="AB869"/>
      <c r="AC869"/>
      <c r="AD869"/>
      <c r="AE869"/>
      <c r="AF869"/>
      <c r="AG869"/>
      <c r="AH869"/>
      <c r="AI869"/>
      <c r="AJ869"/>
    </row>
    <row r="870" spans="13:36" x14ac:dyDescent="0.2">
      <c r="M870"/>
      <c r="N870"/>
      <c r="O870"/>
      <c r="P870"/>
      <c r="Q870"/>
      <c r="R870"/>
      <c r="S870"/>
      <c r="T870"/>
      <c r="U870"/>
      <c r="V870"/>
      <c r="W870"/>
      <c r="X870"/>
      <c r="Y870"/>
      <c r="Z870"/>
      <c r="AA870"/>
      <c r="AB870"/>
      <c r="AC870"/>
      <c r="AD870"/>
      <c r="AE870"/>
      <c r="AF870"/>
      <c r="AG870"/>
      <c r="AH870"/>
      <c r="AI870"/>
      <c r="AJ870"/>
    </row>
    <row r="871" spans="13:36" x14ac:dyDescent="0.2">
      <c r="M871"/>
      <c r="N871"/>
      <c r="O871"/>
      <c r="P871"/>
      <c r="Q871"/>
      <c r="R871"/>
      <c r="S871"/>
      <c r="T871"/>
      <c r="U871"/>
      <c r="V871"/>
      <c r="W871"/>
      <c r="X871"/>
      <c r="Y871"/>
      <c r="Z871"/>
      <c r="AA871"/>
      <c r="AB871"/>
      <c r="AC871"/>
      <c r="AD871"/>
      <c r="AE871"/>
      <c r="AF871"/>
      <c r="AG871"/>
      <c r="AH871"/>
      <c r="AI871"/>
      <c r="AJ871"/>
    </row>
    <row r="872" spans="13:36" x14ac:dyDescent="0.2">
      <c r="M872"/>
      <c r="N872"/>
      <c r="O872"/>
      <c r="P872"/>
      <c r="Q872"/>
      <c r="R872"/>
      <c r="S872"/>
      <c r="T872"/>
      <c r="U872"/>
      <c r="V872"/>
      <c r="W872"/>
      <c r="X872"/>
      <c r="Y872"/>
      <c r="Z872"/>
      <c r="AA872"/>
      <c r="AB872"/>
      <c r="AC872"/>
      <c r="AD872"/>
      <c r="AE872"/>
      <c r="AF872"/>
      <c r="AG872"/>
      <c r="AH872"/>
      <c r="AI872"/>
      <c r="AJ872"/>
    </row>
    <row r="873" spans="13:36" x14ac:dyDescent="0.2">
      <c r="M873"/>
      <c r="N873"/>
      <c r="O873"/>
      <c r="P873"/>
      <c r="Q873"/>
      <c r="R873"/>
      <c r="S873"/>
      <c r="T873"/>
      <c r="U873"/>
      <c r="V873"/>
      <c r="W873"/>
      <c r="X873"/>
      <c r="Y873"/>
      <c r="Z873"/>
      <c r="AA873"/>
      <c r="AB873"/>
      <c r="AC873"/>
      <c r="AD873"/>
      <c r="AE873"/>
      <c r="AF873"/>
      <c r="AG873"/>
      <c r="AH873"/>
      <c r="AI873"/>
      <c r="AJ873"/>
    </row>
    <row r="874" spans="13:36" x14ac:dyDescent="0.2">
      <c r="M874"/>
      <c r="N874"/>
      <c r="O874"/>
      <c r="P874"/>
      <c r="Q874"/>
      <c r="R874"/>
      <c r="S874"/>
      <c r="T874"/>
      <c r="U874"/>
      <c r="V874"/>
      <c r="W874"/>
      <c r="X874"/>
      <c r="Y874"/>
      <c r="Z874"/>
      <c r="AA874"/>
      <c r="AB874"/>
      <c r="AC874"/>
      <c r="AD874"/>
      <c r="AE874"/>
      <c r="AF874"/>
      <c r="AG874"/>
      <c r="AH874"/>
      <c r="AI874"/>
      <c r="AJ874"/>
    </row>
    <row r="875" spans="13:36" x14ac:dyDescent="0.2">
      <c r="M875"/>
      <c r="N875"/>
      <c r="O875"/>
      <c r="P875"/>
      <c r="Q875"/>
      <c r="R875"/>
      <c r="S875"/>
      <c r="T875"/>
      <c r="U875"/>
      <c r="V875"/>
      <c r="W875"/>
      <c r="X875"/>
      <c r="Y875"/>
      <c r="Z875"/>
      <c r="AA875"/>
      <c r="AB875"/>
      <c r="AC875"/>
      <c r="AD875"/>
      <c r="AE875"/>
      <c r="AF875"/>
      <c r="AG875"/>
      <c r="AH875"/>
      <c r="AI875"/>
      <c r="AJ875"/>
    </row>
    <row r="876" spans="13:36" x14ac:dyDescent="0.2">
      <c r="M876"/>
      <c r="N876"/>
      <c r="O876"/>
      <c r="P876"/>
      <c r="Q876"/>
      <c r="R876"/>
      <c r="S876"/>
      <c r="T876"/>
      <c r="U876"/>
      <c r="V876"/>
      <c r="W876"/>
      <c r="X876"/>
      <c r="Y876"/>
      <c r="Z876"/>
      <c r="AA876"/>
      <c r="AB876"/>
      <c r="AC876"/>
      <c r="AD876"/>
      <c r="AE876"/>
      <c r="AF876"/>
      <c r="AG876"/>
      <c r="AH876"/>
      <c r="AI876"/>
      <c r="AJ876"/>
    </row>
    <row r="877" spans="13:36" x14ac:dyDescent="0.2">
      <c r="M877"/>
      <c r="N877"/>
      <c r="O877"/>
      <c r="P877"/>
      <c r="Q877"/>
      <c r="R877"/>
      <c r="S877"/>
      <c r="T877"/>
      <c r="U877"/>
      <c r="V877"/>
      <c r="W877"/>
      <c r="X877"/>
      <c r="Y877"/>
      <c r="Z877"/>
      <c r="AA877"/>
      <c r="AB877"/>
      <c r="AC877"/>
      <c r="AD877"/>
      <c r="AE877"/>
      <c r="AF877"/>
      <c r="AG877"/>
      <c r="AH877"/>
      <c r="AI877"/>
      <c r="AJ877"/>
    </row>
    <row r="878" spans="13:36" x14ac:dyDescent="0.2">
      <c r="M878"/>
      <c r="N878"/>
      <c r="O878"/>
      <c r="P878"/>
      <c r="Q878"/>
      <c r="R878"/>
      <c r="S878"/>
      <c r="T878"/>
      <c r="U878"/>
      <c r="V878"/>
      <c r="W878"/>
      <c r="X878"/>
      <c r="Y878"/>
      <c r="Z878"/>
      <c r="AA878"/>
      <c r="AB878"/>
      <c r="AC878"/>
      <c r="AD878"/>
      <c r="AE878"/>
      <c r="AF878"/>
      <c r="AG878"/>
      <c r="AH878"/>
      <c r="AI878"/>
      <c r="AJ878"/>
    </row>
    <row r="879" spans="13:36" x14ac:dyDescent="0.2">
      <c r="M879"/>
      <c r="N879"/>
      <c r="O879"/>
      <c r="P879"/>
      <c r="Q879"/>
      <c r="R879"/>
      <c r="S879"/>
      <c r="T879"/>
      <c r="U879"/>
      <c r="V879"/>
      <c r="W879"/>
      <c r="X879"/>
      <c r="Y879"/>
      <c r="Z879"/>
      <c r="AA879"/>
      <c r="AB879"/>
      <c r="AC879"/>
      <c r="AD879"/>
      <c r="AE879"/>
      <c r="AF879"/>
      <c r="AG879"/>
      <c r="AH879"/>
      <c r="AI879"/>
      <c r="AJ879"/>
    </row>
    <row r="880" spans="13:36" x14ac:dyDescent="0.2">
      <c r="M880"/>
      <c r="N880"/>
      <c r="O880"/>
      <c r="P880"/>
      <c r="Q880"/>
      <c r="R880"/>
      <c r="S880"/>
      <c r="T880"/>
      <c r="U880"/>
      <c r="V880"/>
      <c r="W880"/>
      <c r="X880"/>
      <c r="Y880"/>
      <c r="Z880"/>
      <c r="AA880"/>
      <c r="AB880"/>
      <c r="AC880"/>
      <c r="AD880"/>
      <c r="AE880"/>
      <c r="AF880"/>
      <c r="AG880"/>
      <c r="AH880"/>
      <c r="AI880"/>
      <c r="AJ880"/>
    </row>
    <row r="881" spans="13:36" x14ac:dyDescent="0.2">
      <c r="M881"/>
      <c r="N881"/>
      <c r="O881"/>
      <c r="P881"/>
      <c r="Q881"/>
      <c r="R881"/>
      <c r="S881"/>
      <c r="T881"/>
      <c r="U881"/>
      <c r="V881"/>
      <c r="W881"/>
      <c r="X881"/>
      <c r="Y881"/>
      <c r="Z881"/>
      <c r="AA881"/>
      <c r="AB881"/>
      <c r="AC881"/>
      <c r="AD881"/>
      <c r="AE881"/>
      <c r="AF881"/>
      <c r="AG881"/>
      <c r="AH881"/>
      <c r="AI881"/>
      <c r="AJ881"/>
    </row>
    <row r="882" spans="13:36" x14ac:dyDescent="0.2">
      <c r="M882"/>
      <c r="N882"/>
      <c r="O882"/>
      <c r="P882"/>
      <c r="Q882"/>
      <c r="R882"/>
      <c r="S882"/>
      <c r="T882"/>
      <c r="U882"/>
      <c r="V882"/>
      <c r="W882"/>
      <c r="X882"/>
      <c r="Y882"/>
      <c r="Z882"/>
      <c r="AA882"/>
      <c r="AB882"/>
      <c r="AC882"/>
      <c r="AD882"/>
      <c r="AE882"/>
      <c r="AF882"/>
      <c r="AG882"/>
      <c r="AH882"/>
      <c r="AI882"/>
      <c r="AJ882"/>
    </row>
    <row r="883" spans="13:36" x14ac:dyDescent="0.2">
      <c r="M883"/>
      <c r="N883"/>
      <c r="O883"/>
      <c r="P883"/>
      <c r="Q883"/>
      <c r="R883"/>
      <c r="S883"/>
      <c r="T883"/>
      <c r="U883"/>
      <c r="V883"/>
      <c r="W883"/>
      <c r="X883"/>
      <c r="Y883"/>
      <c r="Z883"/>
      <c r="AA883"/>
      <c r="AB883"/>
      <c r="AC883"/>
      <c r="AD883"/>
      <c r="AE883"/>
      <c r="AF883"/>
      <c r="AG883"/>
      <c r="AH883"/>
      <c r="AI883"/>
      <c r="AJ883"/>
    </row>
    <row r="884" spans="13:36" x14ac:dyDescent="0.2">
      <c r="M884"/>
      <c r="N884"/>
      <c r="O884"/>
      <c r="P884"/>
      <c r="Q884"/>
      <c r="R884"/>
      <c r="S884"/>
      <c r="T884"/>
      <c r="U884"/>
      <c r="V884"/>
      <c r="W884"/>
      <c r="X884"/>
      <c r="Y884"/>
      <c r="Z884"/>
      <c r="AA884"/>
      <c r="AB884"/>
      <c r="AC884"/>
      <c r="AD884"/>
      <c r="AE884"/>
      <c r="AF884"/>
      <c r="AG884"/>
      <c r="AH884"/>
      <c r="AI884"/>
      <c r="AJ884"/>
    </row>
    <row r="885" spans="13:36" x14ac:dyDescent="0.2">
      <c r="M885"/>
      <c r="N885"/>
      <c r="O885"/>
      <c r="P885"/>
      <c r="Q885"/>
      <c r="R885"/>
      <c r="S885"/>
      <c r="T885"/>
      <c r="U885"/>
      <c r="V885"/>
      <c r="W885"/>
      <c r="X885"/>
      <c r="Y885"/>
      <c r="Z885"/>
      <c r="AA885"/>
      <c r="AB885"/>
      <c r="AC885"/>
      <c r="AD885"/>
      <c r="AE885"/>
      <c r="AF885"/>
      <c r="AG885"/>
      <c r="AH885"/>
      <c r="AI885"/>
      <c r="AJ885"/>
    </row>
    <row r="886" spans="13:36" x14ac:dyDescent="0.2">
      <c r="M886"/>
      <c r="N886"/>
      <c r="O886"/>
      <c r="P886"/>
      <c r="Q886"/>
      <c r="R886"/>
      <c r="S886"/>
      <c r="T886"/>
      <c r="U886"/>
      <c r="V886"/>
      <c r="W886"/>
      <c r="X886"/>
      <c r="Y886"/>
      <c r="Z886"/>
      <c r="AA886"/>
      <c r="AB886"/>
      <c r="AC886"/>
      <c r="AD886"/>
      <c r="AE886"/>
      <c r="AF886"/>
      <c r="AG886"/>
      <c r="AH886"/>
      <c r="AI886"/>
      <c r="AJ886"/>
    </row>
    <row r="887" spans="13:36" x14ac:dyDescent="0.2">
      <c r="M887"/>
      <c r="N887"/>
      <c r="O887"/>
      <c r="P887"/>
      <c r="Q887"/>
      <c r="R887"/>
      <c r="S887"/>
      <c r="T887"/>
      <c r="U887"/>
      <c r="V887"/>
      <c r="W887"/>
      <c r="X887"/>
      <c r="Y887"/>
      <c r="Z887"/>
      <c r="AA887"/>
      <c r="AB887"/>
      <c r="AC887"/>
      <c r="AD887"/>
      <c r="AE887"/>
      <c r="AF887"/>
      <c r="AG887"/>
      <c r="AH887"/>
      <c r="AI887"/>
      <c r="AJ887"/>
    </row>
    <row r="888" spans="13:36" x14ac:dyDescent="0.2">
      <c r="M888"/>
      <c r="N888"/>
      <c r="O888"/>
      <c r="P888"/>
      <c r="Q888"/>
      <c r="R888"/>
      <c r="S888"/>
      <c r="T888"/>
      <c r="U888"/>
      <c r="V888"/>
      <c r="W888"/>
      <c r="X888"/>
      <c r="Y888"/>
      <c r="Z888"/>
      <c r="AA888"/>
      <c r="AB888"/>
      <c r="AC888"/>
      <c r="AD888"/>
      <c r="AE888"/>
      <c r="AF888"/>
      <c r="AG888"/>
      <c r="AH888"/>
      <c r="AI888"/>
      <c r="AJ888"/>
    </row>
    <row r="889" spans="13:36" x14ac:dyDescent="0.2">
      <c r="M889"/>
      <c r="N889"/>
      <c r="O889"/>
      <c r="P889"/>
      <c r="Q889"/>
      <c r="R889"/>
      <c r="S889"/>
      <c r="T889"/>
      <c r="U889"/>
      <c r="V889"/>
      <c r="W889"/>
      <c r="X889"/>
      <c r="Y889"/>
      <c r="Z889"/>
      <c r="AA889"/>
      <c r="AB889"/>
      <c r="AC889"/>
      <c r="AD889"/>
      <c r="AE889"/>
      <c r="AF889"/>
      <c r="AG889"/>
      <c r="AH889"/>
      <c r="AI889"/>
      <c r="AJ889"/>
    </row>
    <row r="890" spans="13:36" x14ac:dyDescent="0.2">
      <c r="M890"/>
      <c r="N890"/>
      <c r="O890"/>
      <c r="P890"/>
      <c r="Q890"/>
      <c r="R890"/>
      <c r="S890"/>
      <c r="T890"/>
      <c r="U890"/>
      <c r="V890"/>
      <c r="W890"/>
      <c r="X890"/>
      <c r="Y890"/>
      <c r="Z890"/>
      <c r="AA890"/>
      <c r="AB890"/>
      <c r="AC890"/>
      <c r="AD890"/>
      <c r="AE890"/>
      <c r="AF890"/>
      <c r="AG890"/>
      <c r="AH890"/>
      <c r="AI890"/>
      <c r="AJ890"/>
    </row>
    <row r="891" spans="13:36" x14ac:dyDescent="0.2">
      <c r="M891"/>
      <c r="N891"/>
      <c r="O891"/>
      <c r="P891"/>
      <c r="Q891"/>
      <c r="R891"/>
      <c r="S891"/>
      <c r="T891"/>
      <c r="U891"/>
      <c r="V891"/>
      <c r="W891"/>
      <c r="X891"/>
      <c r="Y891"/>
      <c r="Z891"/>
      <c r="AA891"/>
      <c r="AB891"/>
      <c r="AC891"/>
      <c r="AD891"/>
      <c r="AE891"/>
      <c r="AF891"/>
      <c r="AG891"/>
      <c r="AH891"/>
      <c r="AI891"/>
      <c r="AJ891"/>
    </row>
    <row r="892" spans="13:36" x14ac:dyDescent="0.2">
      <c r="M892"/>
      <c r="N892"/>
      <c r="O892"/>
      <c r="P892"/>
      <c r="Q892"/>
      <c r="R892"/>
      <c r="S892"/>
      <c r="T892"/>
      <c r="U892"/>
      <c r="V892"/>
      <c r="W892"/>
      <c r="X892"/>
      <c r="Y892"/>
      <c r="Z892"/>
      <c r="AA892"/>
      <c r="AB892"/>
      <c r="AC892"/>
      <c r="AD892"/>
      <c r="AE892"/>
      <c r="AF892"/>
      <c r="AG892"/>
      <c r="AH892"/>
      <c r="AI892"/>
      <c r="AJ892"/>
    </row>
    <row r="893" spans="13:36" x14ac:dyDescent="0.2">
      <c r="M893"/>
      <c r="N893"/>
      <c r="O893"/>
      <c r="P893"/>
      <c r="Q893"/>
      <c r="R893"/>
      <c r="S893"/>
      <c r="T893"/>
      <c r="U893"/>
      <c r="V893"/>
      <c r="W893"/>
      <c r="X893"/>
      <c r="Y893"/>
      <c r="Z893"/>
      <c r="AA893"/>
      <c r="AB893"/>
      <c r="AC893"/>
      <c r="AD893"/>
      <c r="AE893"/>
      <c r="AF893"/>
      <c r="AG893"/>
      <c r="AH893"/>
      <c r="AI893"/>
      <c r="AJ893"/>
    </row>
    <row r="894" spans="13:36" x14ac:dyDescent="0.2">
      <c r="M894"/>
      <c r="N894"/>
      <c r="O894"/>
      <c r="P894"/>
      <c r="Q894"/>
      <c r="R894"/>
      <c r="S894"/>
      <c r="T894"/>
      <c r="U894"/>
      <c r="V894"/>
      <c r="W894"/>
      <c r="X894"/>
      <c r="Y894"/>
      <c r="Z894"/>
      <c r="AA894"/>
      <c r="AB894"/>
      <c r="AC894"/>
      <c r="AD894"/>
      <c r="AE894"/>
      <c r="AF894"/>
      <c r="AG894"/>
      <c r="AH894"/>
      <c r="AI894"/>
      <c r="AJ894"/>
    </row>
    <row r="895" spans="13:36" x14ac:dyDescent="0.2">
      <c r="M895"/>
      <c r="N895"/>
      <c r="O895"/>
      <c r="P895"/>
      <c r="Q895"/>
      <c r="R895"/>
      <c r="S895"/>
      <c r="T895"/>
      <c r="U895"/>
      <c r="V895"/>
      <c r="W895"/>
      <c r="X895"/>
      <c r="Y895"/>
      <c r="Z895"/>
      <c r="AA895"/>
      <c r="AB895"/>
      <c r="AC895"/>
      <c r="AD895"/>
      <c r="AE895"/>
      <c r="AF895"/>
      <c r="AG895"/>
      <c r="AH895"/>
      <c r="AI895"/>
      <c r="AJ895"/>
    </row>
    <row r="896" spans="13:36" x14ac:dyDescent="0.2">
      <c r="M896"/>
      <c r="N896"/>
      <c r="O896"/>
      <c r="P896"/>
      <c r="Q896"/>
      <c r="R896"/>
      <c r="S896"/>
      <c r="T896"/>
      <c r="U896"/>
      <c r="V896"/>
      <c r="W896"/>
      <c r="X896"/>
      <c r="Y896"/>
      <c r="Z896"/>
      <c r="AA896"/>
      <c r="AB896"/>
      <c r="AC896"/>
      <c r="AD896"/>
      <c r="AE896"/>
      <c r="AF896"/>
      <c r="AG896"/>
      <c r="AH896"/>
      <c r="AI896"/>
      <c r="AJ896"/>
    </row>
    <row r="897" spans="13:36" x14ac:dyDescent="0.2">
      <c r="M897"/>
      <c r="N897"/>
      <c r="O897"/>
      <c r="P897"/>
      <c r="Q897"/>
      <c r="R897"/>
      <c r="S897"/>
      <c r="T897"/>
      <c r="U897"/>
      <c r="V897"/>
      <c r="W897"/>
      <c r="X897"/>
      <c r="Y897"/>
      <c r="Z897"/>
      <c r="AA897"/>
      <c r="AB897"/>
      <c r="AC897"/>
      <c r="AD897"/>
      <c r="AE897"/>
      <c r="AF897"/>
      <c r="AG897"/>
      <c r="AH897"/>
      <c r="AI897"/>
      <c r="AJ897"/>
    </row>
    <row r="898" spans="13:36" x14ac:dyDescent="0.2">
      <c r="M898"/>
      <c r="N898"/>
      <c r="O898"/>
      <c r="P898"/>
      <c r="Q898"/>
      <c r="R898"/>
      <c r="S898"/>
      <c r="T898"/>
      <c r="U898"/>
      <c r="V898"/>
      <c r="W898"/>
      <c r="X898"/>
      <c r="Y898"/>
      <c r="Z898"/>
      <c r="AA898"/>
      <c r="AB898"/>
      <c r="AC898"/>
      <c r="AD898"/>
      <c r="AE898"/>
      <c r="AF898"/>
      <c r="AG898"/>
      <c r="AH898"/>
      <c r="AI898"/>
      <c r="AJ898"/>
    </row>
    <row r="899" spans="13:36" x14ac:dyDescent="0.2">
      <c r="M899"/>
      <c r="N899"/>
      <c r="O899"/>
      <c r="P899"/>
      <c r="Q899"/>
      <c r="R899"/>
      <c r="S899"/>
      <c r="T899"/>
      <c r="U899"/>
      <c r="V899"/>
      <c r="W899"/>
      <c r="X899"/>
      <c r="Y899"/>
      <c r="Z899"/>
      <c r="AA899"/>
      <c r="AB899"/>
      <c r="AC899"/>
      <c r="AD899"/>
      <c r="AE899"/>
      <c r="AF899"/>
      <c r="AG899"/>
      <c r="AH899"/>
      <c r="AI899"/>
      <c r="AJ899"/>
    </row>
    <row r="900" spans="13:36" x14ac:dyDescent="0.2">
      <c r="M900"/>
      <c r="N900"/>
      <c r="O900"/>
      <c r="P900"/>
      <c r="Q900"/>
      <c r="R900"/>
      <c r="S900"/>
      <c r="T900"/>
      <c r="U900"/>
      <c r="V900"/>
      <c r="W900"/>
      <c r="X900"/>
      <c r="Y900"/>
      <c r="Z900"/>
      <c r="AA900"/>
      <c r="AB900"/>
      <c r="AC900"/>
      <c r="AD900"/>
      <c r="AE900"/>
      <c r="AF900"/>
      <c r="AG900"/>
      <c r="AH900"/>
      <c r="AI900"/>
      <c r="AJ900"/>
    </row>
    <row r="901" spans="13:36" x14ac:dyDescent="0.2">
      <c r="M901"/>
      <c r="N901"/>
      <c r="O901"/>
      <c r="P901"/>
      <c r="Q901"/>
      <c r="R901"/>
      <c r="S901"/>
      <c r="T901"/>
      <c r="U901"/>
      <c r="V901"/>
      <c r="W901"/>
      <c r="X901"/>
      <c r="Y901"/>
      <c r="Z901"/>
      <c r="AA901"/>
      <c r="AB901"/>
      <c r="AC901"/>
      <c r="AD901"/>
      <c r="AE901"/>
      <c r="AF901"/>
      <c r="AG901"/>
      <c r="AH901"/>
      <c r="AI901"/>
      <c r="AJ901"/>
    </row>
    <row r="902" spans="13:36" x14ac:dyDescent="0.2">
      <c r="M902"/>
      <c r="N902"/>
      <c r="O902"/>
      <c r="P902"/>
      <c r="Q902"/>
      <c r="R902"/>
      <c r="S902"/>
      <c r="T902"/>
      <c r="U902"/>
      <c r="V902"/>
      <c r="W902"/>
      <c r="X902"/>
      <c r="Y902"/>
      <c r="Z902"/>
      <c r="AA902"/>
      <c r="AB902"/>
      <c r="AC902"/>
      <c r="AD902"/>
      <c r="AE902"/>
      <c r="AF902"/>
      <c r="AG902"/>
      <c r="AH902"/>
      <c r="AI902"/>
      <c r="AJ902"/>
    </row>
    <row r="903" spans="13:36" x14ac:dyDescent="0.2">
      <c r="M903"/>
      <c r="N903"/>
      <c r="O903"/>
      <c r="P903"/>
      <c r="Q903"/>
      <c r="R903"/>
      <c r="S903"/>
      <c r="T903"/>
      <c r="U903"/>
      <c r="V903"/>
      <c r="W903"/>
      <c r="X903"/>
      <c r="Y903"/>
      <c r="Z903"/>
      <c r="AA903"/>
      <c r="AB903"/>
      <c r="AC903"/>
      <c r="AD903"/>
      <c r="AE903"/>
      <c r="AF903"/>
      <c r="AG903"/>
      <c r="AH903"/>
      <c r="AI903"/>
      <c r="AJ903"/>
    </row>
    <row r="904" spans="13:36" x14ac:dyDescent="0.2">
      <c r="M904"/>
      <c r="N904"/>
      <c r="O904"/>
      <c r="P904"/>
      <c r="Q904"/>
      <c r="R904"/>
      <c r="S904"/>
      <c r="T904"/>
      <c r="U904"/>
      <c r="V904"/>
      <c r="W904"/>
      <c r="X904"/>
      <c r="Y904"/>
      <c r="Z904"/>
      <c r="AA904"/>
      <c r="AB904"/>
      <c r="AC904"/>
      <c r="AD904"/>
      <c r="AE904"/>
      <c r="AF904"/>
      <c r="AG904"/>
      <c r="AH904"/>
      <c r="AI904"/>
      <c r="AJ904"/>
    </row>
    <row r="905" spans="13:36" x14ac:dyDescent="0.2">
      <c r="M905"/>
      <c r="N905"/>
      <c r="O905"/>
      <c r="P905"/>
      <c r="Q905"/>
      <c r="R905"/>
      <c r="S905"/>
      <c r="T905"/>
      <c r="U905"/>
      <c r="V905"/>
      <c r="W905"/>
      <c r="X905"/>
      <c r="Y905"/>
      <c r="Z905"/>
      <c r="AA905"/>
      <c r="AB905"/>
      <c r="AC905"/>
      <c r="AD905"/>
      <c r="AE905"/>
      <c r="AF905"/>
      <c r="AG905"/>
      <c r="AH905"/>
      <c r="AI905"/>
      <c r="AJ905"/>
    </row>
    <row r="906" spans="13:36" x14ac:dyDescent="0.2">
      <c r="M906"/>
      <c r="N906"/>
      <c r="O906"/>
      <c r="P906"/>
      <c r="Q906"/>
      <c r="R906"/>
      <c r="S906"/>
      <c r="T906"/>
      <c r="U906"/>
      <c r="V906"/>
      <c r="W906"/>
      <c r="X906"/>
      <c r="Y906"/>
      <c r="Z906"/>
      <c r="AA906"/>
      <c r="AB906"/>
      <c r="AC906"/>
      <c r="AD906"/>
      <c r="AE906"/>
      <c r="AF906"/>
      <c r="AG906"/>
      <c r="AH906"/>
      <c r="AI906"/>
      <c r="AJ906"/>
    </row>
    <row r="907" spans="13:36" x14ac:dyDescent="0.2">
      <c r="M907"/>
      <c r="N907"/>
      <c r="O907"/>
      <c r="P907"/>
      <c r="Q907"/>
      <c r="R907"/>
      <c r="S907"/>
      <c r="T907"/>
      <c r="U907"/>
      <c r="V907"/>
      <c r="W907"/>
      <c r="X907"/>
      <c r="Y907"/>
      <c r="Z907"/>
      <c r="AA907"/>
      <c r="AB907"/>
      <c r="AC907"/>
      <c r="AD907"/>
      <c r="AE907"/>
      <c r="AF907"/>
      <c r="AG907"/>
      <c r="AH907"/>
      <c r="AI907"/>
      <c r="AJ907"/>
    </row>
    <row r="908" spans="13:36" x14ac:dyDescent="0.2">
      <c r="M908"/>
      <c r="N908"/>
      <c r="O908"/>
      <c r="P908"/>
      <c r="Q908"/>
      <c r="R908"/>
      <c r="S908"/>
      <c r="T908"/>
      <c r="U908"/>
      <c r="V908"/>
      <c r="W908"/>
      <c r="X908"/>
      <c r="Y908"/>
      <c r="Z908"/>
      <c r="AA908"/>
      <c r="AB908"/>
      <c r="AC908"/>
      <c r="AD908"/>
      <c r="AE908"/>
      <c r="AF908"/>
      <c r="AG908"/>
      <c r="AH908"/>
      <c r="AI908"/>
      <c r="AJ908"/>
    </row>
    <row r="909" spans="13:36" x14ac:dyDescent="0.2">
      <c r="M909"/>
      <c r="N909"/>
      <c r="O909"/>
      <c r="P909"/>
      <c r="Q909"/>
      <c r="R909"/>
      <c r="S909"/>
      <c r="T909"/>
      <c r="U909"/>
      <c r="V909"/>
      <c r="W909"/>
      <c r="X909"/>
      <c r="Y909"/>
      <c r="Z909"/>
      <c r="AA909"/>
      <c r="AB909"/>
      <c r="AC909"/>
      <c r="AD909"/>
      <c r="AE909"/>
      <c r="AF909"/>
      <c r="AG909"/>
      <c r="AH909"/>
      <c r="AI909"/>
      <c r="AJ909"/>
    </row>
    <row r="910" spans="13:36" x14ac:dyDescent="0.2">
      <c r="M910"/>
      <c r="N910"/>
      <c r="O910"/>
      <c r="P910"/>
      <c r="Q910"/>
      <c r="R910"/>
      <c r="S910"/>
      <c r="T910"/>
      <c r="U910"/>
      <c r="V910"/>
      <c r="W910"/>
      <c r="X910"/>
      <c r="Y910"/>
      <c r="Z910"/>
      <c r="AA910"/>
      <c r="AB910"/>
      <c r="AC910"/>
      <c r="AD910"/>
      <c r="AE910"/>
      <c r="AF910"/>
      <c r="AG910"/>
      <c r="AH910"/>
      <c r="AI910"/>
      <c r="AJ910"/>
    </row>
    <row r="911" spans="13:36" x14ac:dyDescent="0.2">
      <c r="M911"/>
      <c r="N911"/>
      <c r="O911"/>
      <c r="P911"/>
      <c r="Q911"/>
      <c r="R911"/>
      <c r="S911"/>
      <c r="T911"/>
      <c r="U911"/>
      <c r="V911"/>
      <c r="W911"/>
      <c r="X911"/>
      <c r="Y911"/>
      <c r="Z911"/>
      <c r="AA911"/>
      <c r="AB911"/>
      <c r="AC911"/>
      <c r="AD911"/>
      <c r="AE911"/>
      <c r="AF911"/>
      <c r="AG911"/>
      <c r="AH911"/>
      <c r="AI911"/>
      <c r="AJ911"/>
    </row>
    <row r="912" spans="13:36" x14ac:dyDescent="0.2">
      <c r="M912"/>
      <c r="N912"/>
      <c r="O912"/>
      <c r="P912"/>
      <c r="Q912"/>
      <c r="R912"/>
      <c r="S912"/>
      <c r="T912"/>
      <c r="U912"/>
      <c r="V912"/>
      <c r="W912"/>
      <c r="X912"/>
      <c r="Y912"/>
      <c r="Z912"/>
      <c r="AA912"/>
      <c r="AB912"/>
      <c r="AC912"/>
      <c r="AD912"/>
      <c r="AE912"/>
      <c r="AF912"/>
      <c r="AG912"/>
      <c r="AH912"/>
      <c r="AI912"/>
      <c r="AJ912"/>
    </row>
    <row r="913" spans="13:36" x14ac:dyDescent="0.2">
      <c r="M913"/>
      <c r="N913"/>
      <c r="O913"/>
      <c r="P913"/>
      <c r="Q913"/>
      <c r="R913"/>
      <c r="S913"/>
      <c r="T913"/>
      <c r="U913"/>
      <c r="V913"/>
      <c r="W913"/>
      <c r="X913"/>
      <c r="Y913"/>
      <c r="Z913"/>
      <c r="AA913"/>
      <c r="AB913"/>
      <c r="AC913"/>
      <c r="AD913"/>
      <c r="AE913"/>
      <c r="AF913"/>
      <c r="AG913"/>
      <c r="AH913"/>
      <c r="AI913"/>
      <c r="AJ913"/>
    </row>
    <row r="914" spans="13:36" x14ac:dyDescent="0.2">
      <c r="M914"/>
      <c r="N914"/>
      <c r="O914"/>
      <c r="P914"/>
      <c r="Q914"/>
      <c r="R914"/>
      <c r="S914"/>
      <c r="T914"/>
      <c r="U914"/>
      <c r="V914"/>
      <c r="W914"/>
      <c r="X914"/>
      <c r="Y914"/>
      <c r="Z914"/>
      <c r="AA914"/>
      <c r="AB914"/>
      <c r="AC914"/>
      <c r="AD914"/>
      <c r="AE914"/>
      <c r="AF914"/>
      <c r="AG914"/>
      <c r="AH914"/>
      <c r="AI914"/>
      <c r="AJ914"/>
    </row>
    <row r="915" spans="13:36" x14ac:dyDescent="0.2">
      <c r="M915"/>
      <c r="N915"/>
      <c r="O915"/>
      <c r="P915"/>
      <c r="Q915"/>
      <c r="R915"/>
      <c r="S915"/>
      <c r="T915"/>
      <c r="U915"/>
      <c r="V915"/>
      <c r="W915"/>
      <c r="X915"/>
      <c r="Y915"/>
      <c r="Z915"/>
      <c r="AA915"/>
      <c r="AB915"/>
      <c r="AC915"/>
      <c r="AD915"/>
      <c r="AE915"/>
      <c r="AF915"/>
      <c r="AG915"/>
      <c r="AH915"/>
      <c r="AI915"/>
      <c r="AJ915"/>
    </row>
    <row r="916" spans="13:36" x14ac:dyDescent="0.2">
      <c r="M916"/>
      <c r="N916"/>
      <c r="O916"/>
      <c r="P916"/>
      <c r="Q916"/>
      <c r="R916"/>
      <c r="S916"/>
      <c r="T916"/>
      <c r="U916"/>
      <c r="V916"/>
      <c r="W916"/>
      <c r="X916"/>
      <c r="Y916"/>
      <c r="Z916"/>
      <c r="AA916"/>
      <c r="AB916"/>
      <c r="AC916"/>
      <c r="AD916"/>
      <c r="AE916"/>
      <c r="AF916"/>
      <c r="AG916"/>
      <c r="AH916"/>
      <c r="AI916"/>
      <c r="AJ916"/>
    </row>
    <row r="917" spans="13:36" x14ac:dyDescent="0.2">
      <c r="M917"/>
      <c r="N917"/>
      <c r="O917"/>
      <c r="P917"/>
      <c r="Q917"/>
      <c r="R917"/>
      <c r="S917"/>
      <c r="T917"/>
      <c r="U917"/>
      <c r="V917"/>
      <c r="W917"/>
      <c r="X917"/>
      <c r="Y917"/>
      <c r="Z917"/>
      <c r="AA917"/>
      <c r="AB917"/>
      <c r="AC917"/>
      <c r="AD917"/>
      <c r="AE917"/>
      <c r="AF917"/>
      <c r="AG917"/>
      <c r="AH917"/>
      <c r="AI917"/>
      <c r="AJ917"/>
    </row>
    <row r="918" spans="13:36" x14ac:dyDescent="0.2">
      <c r="M918"/>
      <c r="N918"/>
      <c r="O918"/>
      <c r="P918"/>
      <c r="Q918"/>
      <c r="R918"/>
      <c r="S918"/>
      <c r="T918"/>
      <c r="U918"/>
      <c r="V918"/>
      <c r="W918"/>
      <c r="X918"/>
      <c r="Y918"/>
      <c r="Z918"/>
      <c r="AA918"/>
      <c r="AB918"/>
      <c r="AC918"/>
      <c r="AD918"/>
      <c r="AE918"/>
      <c r="AF918"/>
      <c r="AG918"/>
      <c r="AH918"/>
      <c r="AI918"/>
      <c r="AJ918"/>
    </row>
    <row r="919" spans="13:36" x14ac:dyDescent="0.2">
      <c r="M919"/>
      <c r="N919"/>
      <c r="O919"/>
      <c r="P919"/>
      <c r="Q919"/>
      <c r="R919"/>
      <c r="S919"/>
      <c r="T919"/>
      <c r="U919"/>
      <c r="V919"/>
      <c r="W919"/>
      <c r="X919"/>
      <c r="Y919"/>
      <c r="Z919"/>
      <c r="AA919"/>
      <c r="AB919"/>
      <c r="AC919"/>
      <c r="AD919"/>
      <c r="AE919"/>
      <c r="AF919"/>
      <c r="AG919"/>
      <c r="AH919"/>
      <c r="AI919"/>
      <c r="AJ919"/>
    </row>
    <row r="920" spans="13:36" x14ac:dyDescent="0.2">
      <c r="M920"/>
      <c r="N920"/>
      <c r="O920"/>
      <c r="P920"/>
      <c r="Q920"/>
      <c r="R920"/>
      <c r="S920"/>
      <c r="T920"/>
      <c r="U920"/>
      <c r="V920"/>
      <c r="W920"/>
      <c r="X920"/>
      <c r="Y920"/>
      <c r="Z920"/>
      <c r="AA920"/>
      <c r="AB920"/>
      <c r="AC920"/>
      <c r="AD920"/>
      <c r="AE920"/>
      <c r="AF920"/>
      <c r="AG920"/>
      <c r="AH920"/>
      <c r="AI920"/>
      <c r="AJ920"/>
    </row>
    <row r="921" spans="13:36" x14ac:dyDescent="0.2">
      <c r="M921"/>
      <c r="N921"/>
      <c r="O921"/>
      <c r="P921"/>
      <c r="Q921"/>
      <c r="R921"/>
      <c r="S921"/>
      <c r="T921"/>
      <c r="U921"/>
      <c r="V921"/>
      <c r="W921"/>
      <c r="X921"/>
      <c r="Y921"/>
      <c r="Z921"/>
      <c r="AA921"/>
      <c r="AB921"/>
      <c r="AC921"/>
      <c r="AD921"/>
      <c r="AE921"/>
      <c r="AF921"/>
      <c r="AG921"/>
      <c r="AH921"/>
      <c r="AI921"/>
      <c r="AJ921"/>
    </row>
    <row r="922" spans="13:36" x14ac:dyDescent="0.2">
      <c r="M922"/>
      <c r="N922"/>
      <c r="O922"/>
      <c r="P922"/>
      <c r="Q922"/>
      <c r="R922"/>
      <c r="S922"/>
      <c r="T922"/>
      <c r="U922"/>
      <c r="V922"/>
      <c r="W922"/>
      <c r="X922"/>
      <c r="Y922"/>
      <c r="Z922"/>
      <c r="AA922"/>
      <c r="AB922"/>
      <c r="AC922"/>
      <c r="AD922"/>
      <c r="AE922"/>
      <c r="AF922"/>
      <c r="AG922"/>
      <c r="AH922"/>
      <c r="AI922"/>
      <c r="AJ922"/>
    </row>
    <row r="923" spans="13:36" x14ac:dyDescent="0.2">
      <c r="M923"/>
      <c r="N923"/>
      <c r="O923"/>
      <c r="P923"/>
      <c r="Q923"/>
      <c r="R923"/>
      <c r="S923"/>
      <c r="T923"/>
      <c r="U923"/>
      <c r="V923"/>
      <c r="W923"/>
      <c r="X923"/>
      <c r="Y923"/>
      <c r="Z923"/>
      <c r="AA923"/>
      <c r="AB923"/>
      <c r="AC923"/>
      <c r="AD923"/>
      <c r="AE923"/>
      <c r="AF923"/>
      <c r="AG923"/>
      <c r="AH923"/>
      <c r="AI923"/>
      <c r="AJ923"/>
    </row>
    <row r="924" spans="13:36" x14ac:dyDescent="0.2">
      <c r="M924"/>
      <c r="N924"/>
      <c r="O924"/>
      <c r="P924"/>
      <c r="Q924"/>
      <c r="R924"/>
      <c r="S924"/>
      <c r="T924"/>
      <c r="U924"/>
      <c r="V924"/>
      <c r="W924"/>
      <c r="X924"/>
      <c r="Y924"/>
      <c r="Z924"/>
      <c r="AA924"/>
      <c r="AB924"/>
      <c r="AC924"/>
      <c r="AD924"/>
      <c r="AE924"/>
      <c r="AF924"/>
      <c r="AG924"/>
      <c r="AH924"/>
      <c r="AI924"/>
      <c r="AJ924"/>
    </row>
    <row r="925" spans="13:36" x14ac:dyDescent="0.2">
      <c r="M925"/>
      <c r="N925"/>
      <c r="O925"/>
      <c r="P925"/>
      <c r="Q925"/>
      <c r="R925"/>
      <c r="S925"/>
      <c r="T925"/>
      <c r="U925"/>
      <c r="V925"/>
      <c r="W925"/>
      <c r="X925"/>
      <c r="Y925"/>
      <c r="Z925"/>
      <c r="AA925"/>
      <c r="AB925"/>
      <c r="AC925"/>
      <c r="AD925"/>
      <c r="AE925"/>
      <c r="AF925"/>
      <c r="AG925"/>
      <c r="AH925"/>
      <c r="AI925"/>
      <c r="AJ925"/>
    </row>
    <row r="926" spans="13:36" x14ac:dyDescent="0.2">
      <c r="M926"/>
      <c r="N926"/>
      <c r="O926"/>
      <c r="P926"/>
      <c r="Q926"/>
      <c r="R926"/>
      <c r="S926"/>
      <c r="T926"/>
      <c r="U926"/>
      <c r="V926"/>
      <c r="W926"/>
      <c r="X926"/>
      <c r="Y926"/>
      <c r="Z926"/>
      <c r="AA926"/>
      <c r="AB926"/>
      <c r="AC926"/>
      <c r="AD926"/>
      <c r="AE926"/>
      <c r="AF926"/>
      <c r="AG926"/>
      <c r="AH926"/>
      <c r="AI926"/>
      <c r="AJ926"/>
    </row>
    <row r="927" spans="13:36" x14ac:dyDescent="0.2">
      <c r="M927"/>
      <c r="N927"/>
      <c r="O927"/>
      <c r="P927"/>
      <c r="Q927"/>
      <c r="R927"/>
      <c r="S927"/>
      <c r="T927"/>
      <c r="U927"/>
      <c r="V927"/>
      <c r="W927"/>
      <c r="X927"/>
      <c r="Y927"/>
      <c r="Z927"/>
      <c r="AA927"/>
      <c r="AB927"/>
      <c r="AC927"/>
      <c r="AD927"/>
      <c r="AE927"/>
      <c r="AF927"/>
      <c r="AG927"/>
      <c r="AH927"/>
      <c r="AI927"/>
      <c r="AJ927"/>
    </row>
    <row r="928" spans="13:36" x14ac:dyDescent="0.2">
      <c r="M928"/>
      <c r="N928"/>
      <c r="O928"/>
      <c r="P928"/>
      <c r="Q928"/>
      <c r="R928"/>
      <c r="S928"/>
      <c r="T928"/>
      <c r="U928"/>
      <c r="V928"/>
      <c r="W928"/>
      <c r="X928"/>
      <c r="Y928"/>
      <c r="Z928"/>
      <c r="AA928"/>
      <c r="AB928"/>
      <c r="AC928"/>
      <c r="AD928"/>
      <c r="AE928"/>
      <c r="AF928"/>
      <c r="AG928"/>
      <c r="AH928"/>
      <c r="AI928"/>
      <c r="AJ928"/>
    </row>
    <row r="929" spans="13:36" x14ac:dyDescent="0.2">
      <c r="M929"/>
      <c r="N929"/>
      <c r="O929"/>
      <c r="P929"/>
      <c r="Q929"/>
      <c r="R929"/>
      <c r="S929"/>
      <c r="T929"/>
      <c r="U929"/>
      <c r="V929"/>
      <c r="W929"/>
      <c r="X929"/>
      <c r="Y929"/>
      <c r="Z929"/>
      <c r="AA929"/>
      <c r="AB929"/>
      <c r="AC929"/>
      <c r="AD929"/>
      <c r="AE929"/>
      <c r="AF929"/>
      <c r="AG929"/>
      <c r="AH929"/>
      <c r="AI929"/>
      <c r="AJ929"/>
    </row>
    <row r="930" spans="13:36" x14ac:dyDescent="0.2">
      <c r="M930"/>
      <c r="N930"/>
      <c r="O930"/>
      <c r="P930"/>
      <c r="Q930"/>
      <c r="R930"/>
      <c r="S930"/>
      <c r="T930"/>
      <c r="U930"/>
      <c r="V930"/>
      <c r="W930"/>
      <c r="X930"/>
      <c r="Y930"/>
      <c r="Z930"/>
      <c r="AA930"/>
      <c r="AB930"/>
      <c r="AC930"/>
      <c r="AD930"/>
      <c r="AE930"/>
      <c r="AF930"/>
      <c r="AG930"/>
      <c r="AH930"/>
      <c r="AI930"/>
      <c r="AJ930"/>
    </row>
    <row r="931" spans="13:36" x14ac:dyDescent="0.2">
      <c r="M931"/>
      <c r="N931"/>
      <c r="O931"/>
      <c r="P931"/>
      <c r="Q931"/>
      <c r="R931"/>
      <c r="S931"/>
      <c r="T931"/>
      <c r="U931"/>
      <c r="V931"/>
      <c r="W931"/>
      <c r="X931"/>
      <c r="Y931"/>
      <c r="Z931"/>
      <c r="AA931"/>
      <c r="AB931"/>
      <c r="AC931"/>
      <c r="AD931"/>
      <c r="AE931"/>
      <c r="AF931"/>
      <c r="AG931"/>
      <c r="AH931"/>
      <c r="AI931"/>
      <c r="AJ931"/>
    </row>
    <row r="932" spans="13:36" x14ac:dyDescent="0.2">
      <c r="M932"/>
      <c r="N932"/>
      <c r="O932"/>
      <c r="P932"/>
      <c r="Q932"/>
      <c r="R932"/>
      <c r="S932"/>
      <c r="T932"/>
      <c r="U932"/>
      <c r="V932"/>
      <c r="W932"/>
      <c r="X932"/>
      <c r="Y932"/>
      <c r="Z932"/>
      <c r="AA932"/>
      <c r="AB932"/>
      <c r="AC932"/>
      <c r="AD932"/>
      <c r="AE932"/>
      <c r="AF932"/>
      <c r="AG932"/>
      <c r="AH932"/>
      <c r="AI932"/>
      <c r="AJ932"/>
    </row>
    <row r="933" spans="13:36" x14ac:dyDescent="0.2">
      <c r="M933"/>
      <c r="N933"/>
      <c r="O933"/>
      <c r="P933"/>
      <c r="Q933"/>
      <c r="R933"/>
      <c r="S933"/>
      <c r="T933"/>
      <c r="U933"/>
      <c r="V933"/>
      <c r="W933"/>
      <c r="X933"/>
      <c r="Y933"/>
      <c r="Z933"/>
      <c r="AA933"/>
      <c r="AB933"/>
      <c r="AC933"/>
      <c r="AD933"/>
      <c r="AE933"/>
      <c r="AF933"/>
      <c r="AG933"/>
      <c r="AH933"/>
      <c r="AI933"/>
      <c r="AJ933"/>
    </row>
    <row r="934" spans="13:36" x14ac:dyDescent="0.2">
      <c r="M934"/>
      <c r="N934"/>
      <c r="O934"/>
      <c r="P934"/>
      <c r="Q934"/>
      <c r="R934"/>
      <c r="S934"/>
      <c r="T934"/>
      <c r="U934"/>
      <c r="V934"/>
      <c r="W934"/>
      <c r="X934"/>
      <c r="Y934"/>
      <c r="Z934"/>
      <c r="AA934"/>
      <c r="AB934"/>
      <c r="AC934"/>
      <c r="AD934"/>
      <c r="AE934"/>
      <c r="AF934"/>
      <c r="AG934"/>
      <c r="AH934"/>
      <c r="AI934"/>
      <c r="AJ934"/>
    </row>
    <row r="935" spans="13:36" x14ac:dyDescent="0.2">
      <c r="M935"/>
      <c r="N935"/>
      <c r="O935"/>
      <c r="P935"/>
      <c r="Q935"/>
      <c r="R935"/>
      <c r="S935"/>
      <c r="T935"/>
      <c r="U935"/>
      <c r="V935"/>
      <c r="W935"/>
      <c r="X935"/>
      <c r="Y935"/>
      <c r="Z935"/>
      <c r="AA935"/>
      <c r="AB935"/>
      <c r="AC935"/>
      <c r="AD935"/>
      <c r="AE935"/>
      <c r="AF935"/>
      <c r="AG935"/>
      <c r="AH935"/>
      <c r="AI935"/>
      <c r="AJ935"/>
    </row>
    <row r="936" spans="13:36" x14ac:dyDescent="0.2">
      <c r="M936"/>
      <c r="N936"/>
      <c r="O936"/>
      <c r="P936"/>
      <c r="Q936"/>
      <c r="R936"/>
      <c r="S936"/>
      <c r="T936"/>
      <c r="U936"/>
      <c r="V936"/>
      <c r="W936"/>
      <c r="X936"/>
      <c r="Y936"/>
      <c r="Z936"/>
      <c r="AA936"/>
      <c r="AB936"/>
      <c r="AC936"/>
      <c r="AD936"/>
      <c r="AE936"/>
      <c r="AF936"/>
      <c r="AG936"/>
      <c r="AH936"/>
      <c r="AI936"/>
      <c r="AJ936"/>
    </row>
    <row r="937" spans="13:36" x14ac:dyDescent="0.2">
      <c r="M937"/>
      <c r="N937"/>
      <c r="O937"/>
      <c r="P937"/>
      <c r="Q937"/>
      <c r="R937"/>
      <c r="S937"/>
      <c r="T937"/>
      <c r="U937"/>
      <c r="V937"/>
      <c r="W937"/>
      <c r="X937"/>
      <c r="Y937"/>
      <c r="Z937"/>
      <c r="AA937"/>
      <c r="AB937"/>
      <c r="AC937"/>
      <c r="AD937"/>
      <c r="AE937"/>
      <c r="AF937"/>
      <c r="AG937"/>
      <c r="AH937"/>
      <c r="AI937"/>
      <c r="AJ937"/>
    </row>
    <row r="938" spans="13:36" x14ac:dyDescent="0.2">
      <c r="M938"/>
      <c r="N938"/>
      <c r="O938"/>
      <c r="P938"/>
      <c r="Q938"/>
      <c r="R938"/>
      <c r="S938"/>
      <c r="T938"/>
      <c r="U938"/>
      <c r="V938"/>
      <c r="W938"/>
      <c r="X938"/>
      <c r="Y938"/>
      <c r="Z938"/>
      <c r="AA938"/>
      <c r="AB938"/>
      <c r="AC938"/>
      <c r="AD938"/>
      <c r="AE938"/>
      <c r="AF938"/>
      <c r="AG938"/>
      <c r="AH938"/>
      <c r="AI938"/>
      <c r="AJ938"/>
    </row>
    <row r="939" spans="13:36" x14ac:dyDescent="0.2">
      <c r="M939"/>
      <c r="N939"/>
      <c r="O939"/>
      <c r="P939"/>
      <c r="Q939"/>
      <c r="R939"/>
      <c r="S939"/>
      <c r="T939"/>
      <c r="U939"/>
      <c r="V939"/>
      <c r="W939"/>
      <c r="X939"/>
      <c r="Y939"/>
      <c r="Z939"/>
      <c r="AA939"/>
      <c r="AB939"/>
      <c r="AC939"/>
      <c r="AD939"/>
      <c r="AE939"/>
      <c r="AF939"/>
      <c r="AG939"/>
      <c r="AH939"/>
      <c r="AI939"/>
      <c r="AJ939"/>
    </row>
    <row r="940" spans="13:36" x14ac:dyDescent="0.2">
      <c r="M940"/>
      <c r="N940"/>
      <c r="O940"/>
      <c r="P940"/>
      <c r="Q940"/>
      <c r="R940"/>
      <c r="S940"/>
      <c r="T940"/>
      <c r="U940"/>
      <c r="V940"/>
      <c r="W940"/>
      <c r="X940"/>
      <c r="Y940"/>
      <c r="Z940"/>
      <c r="AA940"/>
      <c r="AB940"/>
      <c r="AC940"/>
      <c r="AD940"/>
      <c r="AE940"/>
      <c r="AF940"/>
      <c r="AG940"/>
      <c r="AH940"/>
      <c r="AI940"/>
      <c r="AJ940"/>
    </row>
    <row r="941" spans="13:36" x14ac:dyDescent="0.2">
      <c r="M941"/>
      <c r="N941"/>
      <c r="O941"/>
      <c r="P941"/>
      <c r="Q941"/>
      <c r="R941"/>
      <c r="S941"/>
      <c r="T941"/>
      <c r="U941"/>
      <c r="V941"/>
      <c r="W941"/>
      <c r="X941"/>
      <c r="Y941"/>
      <c r="Z941"/>
      <c r="AA941"/>
      <c r="AB941"/>
      <c r="AC941"/>
      <c r="AD941"/>
      <c r="AE941"/>
      <c r="AF941"/>
      <c r="AG941"/>
      <c r="AH941"/>
      <c r="AI941"/>
      <c r="AJ941"/>
    </row>
    <row r="942" spans="13:36" x14ac:dyDescent="0.2">
      <c r="M942"/>
      <c r="N942"/>
      <c r="O942"/>
      <c r="P942"/>
      <c r="Q942"/>
      <c r="R942"/>
      <c r="S942"/>
      <c r="T942"/>
      <c r="U942"/>
      <c r="V942"/>
      <c r="W942"/>
      <c r="X942"/>
      <c r="Y942"/>
      <c r="Z942"/>
      <c r="AA942"/>
      <c r="AB942"/>
      <c r="AC942"/>
      <c r="AD942"/>
      <c r="AE942"/>
      <c r="AF942"/>
      <c r="AG942"/>
      <c r="AH942"/>
      <c r="AI942"/>
      <c r="AJ942"/>
    </row>
    <row r="943" spans="13:36" x14ac:dyDescent="0.2">
      <c r="M943"/>
      <c r="N943"/>
      <c r="O943"/>
      <c r="P943"/>
      <c r="Q943"/>
      <c r="R943"/>
      <c r="S943"/>
      <c r="T943"/>
      <c r="U943"/>
      <c r="V943"/>
      <c r="W943"/>
      <c r="X943"/>
      <c r="Y943"/>
      <c r="Z943"/>
      <c r="AA943"/>
      <c r="AB943"/>
      <c r="AC943"/>
      <c r="AD943"/>
      <c r="AE943"/>
      <c r="AF943"/>
      <c r="AG943"/>
      <c r="AH943"/>
      <c r="AI943"/>
      <c r="AJ943"/>
    </row>
    <row r="944" spans="13:36" x14ac:dyDescent="0.2">
      <c r="M944"/>
      <c r="N944"/>
      <c r="O944"/>
      <c r="P944"/>
      <c r="Q944"/>
      <c r="R944"/>
      <c r="S944"/>
      <c r="T944"/>
      <c r="U944"/>
      <c r="V944"/>
      <c r="W944"/>
      <c r="X944"/>
      <c r="Y944"/>
      <c r="Z944"/>
      <c r="AA944"/>
      <c r="AB944"/>
      <c r="AC944"/>
      <c r="AD944"/>
      <c r="AE944"/>
      <c r="AF944"/>
      <c r="AG944"/>
      <c r="AH944"/>
      <c r="AI944"/>
      <c r="AJ944"/>
    </row>
    <row r="945" spans="13:36" x14ac:dyDescent="0.2">
      <c r="M945"/>
      <c r="N945"/>
      <c r="O945"/>
      <c r="P945"/>
      <c r="Q945"/>
      <c r="R945"/>
      <c r="S945"/>
      <c r="T945"/>
      <c r="U945"/>
      <c r="V945"/>
      <c r="W945"/>
      <c r="X945"/>
      <c r="Y945"/>
      <c r="Z945"/>
      <c r="AA945"/>
      <c r="AB945"/>
      <c r="AC945"/>
      <c r="AD945"/>
      <c r="AE945"/>
      <c r="AF945"/>
      <c r="AG945"/>
      <c r="AH945"/>
      <c r="AI945"/>
      <c r="AJ945"/>
    </row>
    <row r="946" spans="13:36" x14ac:dyDescent="0.2">
      <c r="M946"/>
      <c r="N946"/>
      <c r="O946"/>
      <c r="P946"/>
      <c r="Q946"/>
      <c r="R946"/>
      <c r="S946"/>
      <c r="T946"/>
      <c r="U946"/>
      <c r="V946"/>
      <c r="W946"/>
      <c r="X946"/>
      <c r="Y946"/>
      <c r="Z946"/>
      <c r="AA946"/>
      <c r="AB946"/>
      <c r="AC946"/>
      <c r="AD946"/>
      <c r="AE946"/>
      <c r="AF946"/>
      <c r="AG946"/>
      <c r="AH946"/>
      <c r="AI946"/>
      <c r="AJ946"/>
    </row>
    <row r="947" spans="13:36" x14ac:dyDescent="0.2">
      <c r="M947"/>
      <c r="N947"/>
      <c r="O947"/>
      <c r="P947"/>
      <c r="Q947"/>
      <c r="R947"/>
      <c r="S947"/>
      <c r="T947"/>
      <c r="U947"/>
      <c r="V947"/>
      <c r="W947"/>
      <c r="X947"/>
      <c r="Y947"/>
      <c r="Z947"/>
      <c r="AA947"/>
      <c r="AB947"/>
      <c r="AC947"/>
      <c r="AD947"/>
      <c r="AE947"/>
      <c r="AF947"/>
      <c r="AG947"/>
      <c r="AH947"/>
      <c r="AI947"/>
      <c r="AJ947"/>
    </row>
    <row r="948" spans="13:36" x14ac:dyDescent="0.2">
      <c r="M948"/>
      <c r="N948"/>
      <c r="O948"/>
      <c r="P948"/>
      <c r="Q948"/>
      <c r="R948"/>
      <c r="S948"/>
      <c r="T948"/>
      <c r="U948"/>
      <c r="V948"/>
      <c r="W948"/>
      <c r="X948"/>
      <c r="Y948"/>
      <c r="Z948"/>
      <c r="AA948"/>
      <c r="AB948"/>
      <c r="AC948"/>
      <c r="AD948"/>
      <c r="AE948"/>
      <c r="AF948"/>
      <c r="AG948"/>
      <c r="AH948"/>
      <c r="AI948"/>
      <c r="AJ948"/>
    </row>
    <row r="949" spans="13:36" x14ac:dyDescent="0.2">
      <c r="M949"/>
      <c r="N949"/>
      <c r="O949"/>
      <c r="P949"/>
      <c r="Q949"/>
      <c r="R949"/>
      <c r="S949"/>
      <c r="T949"/>
      <c r="U949"/>
      <c r="V949"/>
      <c r="W949"/>
      <c r="X949"/>
      <c r="Y949"/>
      <c r="Z949"/>
      <c r="AA949"/>
      <c r="AB949"/>
      <c r="AC949"/>
      <c r="AD949"/>
      <c r="AE949"/>
      <c r="AF949"/>
      <c r="AG949"/>
      <c r="AH949"/>
      <c r="AI949"/>
      <c r="AJ949"/>
    </row>
    <row r="950" spans="13:36" x14ac:dyDescent="0.2">
      <c r="M950"/>
      <c r="N950"/>
      <c r="O950"/>
      <c r="P950"/>
      <c r="Q950"/>
      <c r="R950"/>
      <c r="S950"/>
      <c r="T950"/>
      <c r="U950"/>
      <c r="V950"/>
      <c r="W950"/>
      <c r="X950"/>
      <c r="Y950"/>
      <c r="Z950"/>
      <c r="AA950"/>
      <c r="AB950"/>
      <c r="AC950"/>
      <c r="AD950"/>
      <c r="AE950"/>
      <c r="AF950"/>
      <c r="AG950"/>
      <c r="AH950"/>
      <c r="AI950"/>
      <c r="AJ950"/>
    </row>
    <row r="951" spans="13:36" x14ac:dyDescent="0.2">
      <c r="M951"/>
      <c r="N951"/>
      <c r="O951"/>
      <c r="P951"/>
      <c r="Q951"/>
      <c r="R951"/>
      <c r="S951"/>
      <c r="T951"/>
      <c r="U951"/>
      <c r="V951"/>
      <c r="W951"/>
      <c r="X951"/>
      <c r="Y951"/>
      <c r="Z951"/>
      <c r="AA951"/>
      <c r="AB951"/>
      <c r="AC951"/>
      <c r="AD951"/>
      <c r="AE951"/>
      <c r="AF951"/>
      <c r="AG951"/>
      <c r="AH951"/>
      <c r="AI951"/>
      <c r="AJ951"/>
    </row>
    <row r="952" spans="13:36" x14ac:dyDescent="0.2">
      <c r="M952"/>
      <c r="N952"/>
      <c r="O952"/>
      <c r="P952"/>
      <c r="Q952"/>
      <c r="R952"/>
      <c r="S952"/>
      <c r="T952"/>
      <c r="U952"/>
      <c r="V952"/>
      <c r="W952"/>
      <c r="X952"/>
      <c r="Y952"/>
      <c r="Z952"/>
      <c r="AA952"/>
      <c r="AB952"/>
      <c r="AC952"/>
      <c r="AD952"/>
      <c r="AE952"/>
      <c r="AF952"/>
      <c r="AG952"/>
      <c r="AH952"/>
      <c r="AI952"/>
      <c r="AJ952"/>
    </row>
    <row r="953" spans="13:36" x14ac:dyDescent="0.2">
      <c r="M953"/>
      <c r="N953"/>
      <c r="O953"/>
      <c r="P953"/>
      <c r="Q953"/>
      <c r="R953"/>
      <c r="S953"/>
      <c r="T953"/>
      <c r="U953"/>
      <c r="V953"/>
      <c r="W953"/>
      <c r="X953"/>
      <c r="Y953"/>
      <c r="Z953"/>
      <c r="AA953"/>
      <c r="AB953"/>
      <c r="AC953"/>
      <c r="AD953"/>
      <c r="AE953"/>
      <c r="AF953"/>
      <c r="AG953"/>
      <c r="AH953"/>
      <c r="AI953"/>
      <c r="AJ953"/>
    </row>
    <row r="954" spans="13:36" x14ac:dyDescent="0.2">
      <c r="M954"/>
      <c r="N954"/>
      <c r="O954"/>
      <c r="P954"/>
      <c r="Q954"/>
      <c r="R954"/>
      <c r="S954"/>
      <c r="T954"/>
      <c r="U954"/>
      <c r="V954"/>
      <c r="W954"/>
      <c r="X954"/>
      <c r="Y954"/>
      <c r="Z954"/>
      <c r="AA954"/>
      <c r="AB954"/>
      <c r="AC954"/>
      <c r="AD954"/>
      <c r="AE954"/>
      <c r="AF954"/>
      <c r="AG954"/>
      <c r="AH954"/>
      <c r="AI954"/>
      <c r="AJ954"/>
    </row>
    <row r="955" spans="13:36" x14ac:dyDescent="0.2">
      <c r="M955"/>
      <c r="N955"/>
      <c r="O955"/>
      <c r="P955"/>
      <c r="Q955"/>
      <c r="R955"/>
      <c r="S955"/>
      <c r="T955"/>
      <c r="U955"/>
      <c r="V955"/>
      <c r="W955"/>
      <c r="X955"/>
      <c r="Y955"/>
      <c r="Z955"/>
      <c r="AA955"/>
      <c r="AB955"/>
      <c r="AC955"/>
      <c r="AD955"/>
      <c r="AE955"/>
      <c r="AF955"/>
      <c r="AG955"/>
      <c r="AH955"/>
      <c r="AI955"/>
      <c r="AJ955"/>
    </row>
    <row r="956" spans="13:36" x14ac:dyDescent="0.2">
      <c r="M956"/>
      <c r="N956"/>
      <c r="O956"/>
      <c r="P956"/>
      <c r="Q956"/>
      <c r="R956"/>
      <c r="S956"/>
      <c r="T956"/>
      <c r="U956"/>
      <c r="V956"/>
      <c r="W956"/>
      <c r="X956"/>
      <c r="Y956"/>
      <c r="Z956"/>
      <c r="AA956"/>
      <c r="AB956"/>
      <c r="AC956"/>
      <c r="AD956"/>
      <c r="AE956"/>
      <c r="AF956"/>
      <c r="AG956"/>
      <c r="AH956"/>
      <c r="AI956"/>
      <c r="AJ956"/>
    </row>
    <row r="957" spans="13:36" x14ac:dyDescent="0.2">
      <c r="M957"/>
      <c r="N957"/>
      <c r="O957"/>
      <c r="P957"/>
      <c r="Q957"/>
      <c r="R957"/>
      <c r="S957"/>
      <c r="T957"/>
      <c r="U957"/>
      <c r="V957"/>
      <c r="W957"/>
      <c r="X957"/>
      <c r="Y957"/>
      <c r="Z957"/>
      <c r="AA957"/>
      <c r="AB957"/>
      <c r="AC957"/>
      <c r="AD957"/>
      <c r="AE957"/>
      <c r="AF957"/>
      <c r="AG957"/>
      <c r="AH957"/>
      <c r="AI957"/>
      <c r="AJ957"/>
    </row>
    <row r="958" spans="13:36" x14ac:dyDescent="0.2">
      <c r="M958"/>
      <c r="N958"/>
      <c r="O958"/>
      <c r="P958"/>
      <c r="Q958"/>
      <c r="R958"/>
      <c r="S958"/>
      <c r="T958"/>
      <c r="U958"/>
      <c r="V958"/>
      <c r="W958"/>
      <c r="X958"/>
      <c r="Y958"/>
      <c r="Z958"/>
      <c r="AA958"/>
      <c r="AB958"/>
      <c r="AC958"/>
      <c r="AD958"/>
      <c r="AE958"/>
      <c r="AF958"/>
      <c r="AG958"/>
      <c r="AH958"/>
      <c r="AI958"/>
      <c r="AJ958"/>
    </row>
    <row r="959" spans="13:36" x14ac:dyDescent="0.2">
      <c r="M959"/>
      <c r="N959"/>
      <c r="O959"/>
      <c r="P959"/>
      <c r="Q959"/>
      <c r="R959"/>
      <c r="S959"/>
      <c r="T959"/>
      <c r="U959"/>
      <c r="V959"/>
      <c r="W959"/>
      <c r="X959"/>
      <c r="Y959"/>
      <c r="Z959"/>
      <c r="AA959"/>
      <c r="AB959"/>
      <c r="AC959"/>
      <c r="AD959"/>
      <c r="AE959"/>
      <c r="AF959"/>
      <c r="AG959"/>
      <c r="AH959"/>
      <c r="AI959"/>
      <c r="AJ959"/>
    </row>
    <row r="960" spans="13:36" x14ac:dyDescent="0.2">
      <c r="M960"/>
      <c r="N960"/>
      <c r="O960"/>
      <c r="P960"/>
      <c r="Q960"/>
      <c r="R960"/>
      <c r="S960"/>
      <c r="T960"/>
      <c r="U960"/>
      <c r="V960"/>
      <c r="W960"/>
      <c r="X960"/>
      <c r="Y960"/>
      <c r="Z960"/>
      <c r="AA960"/>
      <c r="AB960"/>
      <c r="AC960"/>
      <c r="AD960"/>
      <c r="AE960"/>
      <c r="AF960"/>
      <c r="AG960"/>
      <c r="AH960"/>
      <c r="AI960"/>
      <c r="AJ960"/>
    </row>
    <row r="961" spans="13:36" x14ac:dyDescent="0.2">
      <c r="M961"/>
      <c r="N961"/>
      <c r="O961"/>
      <c r="P961"/>
      <c r="Q961"/>
      <c r="R961"/>
      <c r="S961"/>
      <c r="T961"/>
      <c r="U961"/>
      <c r="V961"/>
      <c r="W961"/>
      <c r="X961"/>
      <c r="Y961"/>
      <c r="Z961"/>
      <c r="AA961"/>
      <c r="AB961"/>
      <c r="AC961"/>
      <c r="AD961"/>
      <c r="AE961"/>
      <c r="AF961"/>
      <c r="AG961"/>
      <c r="AH961"/>
      <c r="AI961"/>
      <c r="AJ961"/>
    </row>
    <row r="962" spans="13:36" x14ac:dyDescent="0.2">
      <c r="M962"/>
      <c r="N962"/>
      <c r="O962"/>
      <c r="P962"/>
      <c r="Q962"/>
      <c r="R962"/>
      <c r="S962"/>
      <c r="T962"/>
      <c r="U962"/>
      <c r="V962"/>
      <c r="W962"/>
      <c r="X962"/>
      <c r="Y962"/>
      <c r="Z962"/>
      <c r="AA962"/>
      <c r="AB962"/>
      <c r="AC962"/>
      <c r="AD962"/>
      <c r="AE962"/>
      <c r="AF962"/>
      <c r="AG962"/>
      <c r="AH962"/>
      <c r="AI962"/>
      <c r="AJ962"/>
    </row>
    <row r="963" spans="13:36" x14ac:dyDescent="0.2">
      <c r="M963"/>
      <c r="N963"/>
      <c r="O963"/>
      <c r="P963"/>
      <c r="Q963"/>
      <c r="R963"/>
      <c r="S963"/>
      <c r="T963"/>
      <c r="U963"/>
      <c r="V963"/>
      <c r="W963"/>
      <c r="X963"/>
      <c r="Y963"/>
      <c r="Z963"/>
      <c r="AA963"/>
      <c r="AB963"/>
      <c r="AC963"/>
      <c r="AD963"/>
      <c r="AE963"/>
      <c r="AF963"/>
      <c r="AG963"/>
      <c r="AH963"/>
      <c r="AI963"/>
      <c r="AJ963"/>
    </row>
    <row r="964" spans="13:36" x14ac:dyDescent="0.2">
      <c r="M964"/>
      <c r="N964"/>
      <c r="O964"/>
      <c r="P964"/>
      <c r="Q964"/>
      <c r="R964"/>
      <c r="S964"/>
      <c r="T964"/>
      <c r="U964"/>
      <c r="V964"/>
      <c r="W964"/>
      <c r="X964"/>
      <c r="Y964"/>
      <c r="Z964"/>
      <c r="AA964"/>
      <c r="AB964"/>
      <c r="AC964"/>
      <c r="AD964"/>
      <c r="AE964"/>
      <c r="AF964"/>
      <c r="AG964"/>
      <c r="AH964"/>
      <c r="AI964"/>
      <c r="AJ964"/>
    </row>
    <row r="965" spans="13:36" x14ac:dyDescent="0.2">
      <c r="M965"/>
      <c r="N965"/>
      <c r="O965"/>
      <c r="P965"/>
      <c r="Q965"/>
      <c r="R965"/>
      <c r="S965"/>
      <c r="T965"/>
      <c r="U965"/>
      <c r="V965"/>
      <c r="W965"/>
      <c r="X965"/>
      <c r="Y965"/>
      <c r="Z965"/>
      <c r="AA965"/>
      <c r="AB965"/>
      <c r="AC965"/>
      <c r="AD965"/>
      <c r="AE965"/>
      <c r="AF965"/>
      <c r="AG965"/>
      <c r="AH965"/>
      <c r="AI965"/>
      <c r="AJ965"/>
    </row>
    <row r="966" spans="13:36" x14ac:dyDescent="0.2">
      <c r="M966"/>
      <c r="N966"/>
      <c r="O966"/>
      <c r="P966"/>
      <c r="Q966"/>
      <c r="R966"/>
      <c r="S966"/>
      <c r="T966"/>
      <c r="U966"/>
      <c r="V966"/>
      <c r="W966"/>
      <c r="X966"/>
      <c r="Y966"/>
      <c r="Z966"/>
      <c r="AA966"/>
      <c r="AB966"/>
      <c r="AC966"/>
      <c r="AD966"/>
      <c r="AE966"/>
      <c r="AF966"/>
      <c r="AG966"/>
      <c r="AH966"/>
      <c r="AI966"/>
      <c r="AJ966"/>
    </row>
    <row r="967" spans="13:36" x14ac:dyDescent="0.2">
      <c r="M967"/>
      <c r="N967"/>
      <c r="O967"/>
      <c r="P967"/>
      <c r="Q967"/>
      <c r="R967"/>
      <c r="S967"/>
      <c r="T967"/>
      <c r="U967"/>
      <c r="V967"/>
      <c r="W967"/>
      <c r="X967"/>
      <c r="Y967"/>
      <c r="Z967"/>
      <c r="AA967"/>
      <c r="AB967"/>
      <c r="AC967"/>
      <c r="AD967"/>
      <c r="AE967"/>
      <c r="AF967"/>
      <c r="AG967"/>
      <c r="AH967"/>
      <c r="AI967"/>
      <c r="AJ967"/>
    </row>
    <row r="968" spans="13:36" x14ac:dyDescent="0.2">
      <c r="M968"/>
      <c r="N968"/>
      <c r="O968"/>
      <c r="P968"/>
      <c r="Q968"/>
      <c r="R968"/>
      <c r="S968"/>
      <c r="T968"/>
      <c r="U968"/>
      <c r="V968"/>
      <c r="W968"/>
      <c r="X968"/>
      <c r="Y968"/>
      <c r="Z968"/>
      <c r="AA968"/>
      <c r="AB968"/>
      <c r="AC968"/>
      <c r="AD968"/>
      <c r="AE968"/>
      <c r="AF968"/>
      <c r="AG968"/>
      <c r="AH968"/>
      <c r="AI968"/>
      <c r="AJ968"/>
    </row>
    <row r="969" spans="13:36" x14ac:dyDescent="0.2">
      <c r="M969"/>
      <c r="N969"/>
      <c r="O969"/>
      <c r="P969"/>
      <c r="Q969"/>
      <c r="R969"/>
      <c r="S969"/>
      <c r="T969"/>
      <c r="U969"/>
      <c r="V969"/>
      <c r="W969"/>
      <c r="X969"/>
      <c r="Y969"/>
      <c r="Z969"/>
      <c r="AA969"/>
      <c r="AB969"/>
      <c r="AC969"/>
      <c r="AD969"/>
      <c r="AE969"/>
      <c r="AF969"/>
      <c r="AG969"/>
      <c r="AH969"/>
      <c r="AI969"/>
      <c r="AJ969"/>
    </row>
    <row r="970" spans="13:36" x14ac:dyDescent="0.2">
      <c r="M970"/>
      <c r="N970"/>
      <c r="O970"/>
      <c r="P970"/>
      <c r="Q970"/>
      <c r="R970"/>
      <c r="S970"/>
      <c r="T970"/>
      <c r="U970"/>
      <c r="V970"/>
      <c r="W970"/>
      <c r="X970"/>
      <c r="Y970"/>
      <c r="Z970"/>
      <c r="AA970"/>
      <c r="AB970"/>
      <c r="AC970"/>
      <c r="AD970"/>
      <c r="AE970"/>
      <c r="AF970"/>
      <c r="AG970"/>
      <c r="AH970"/>
      <c r="AI970"/>
      <c r="AJ970"/>
    </row>
    <row r="971" spans="13:36" x14ac:dyDescent="0.2">
      <c r="M971"/>
      <c r="N971"/>
      <c r="O971"/>
      <c r="P971"/>
      <c r="Q971"/>
      <c r="R971"/>
      <c r="S971"/>
      <c r="T971"/>
      <c r="U971"/>
      <c r="V971"/>
      <c r="W971"/>
      <c r="X971"/>
      <c r="Y971"/>
      <c r="Z971"/>
      <c r="AA971"/>
      <c r="AB971"/>
      <c r="AC971"/>
      <c r="AD971"/>
      <c r="AE971"/>
      <c r="AF971"/>
      <c r="AG971"/>
      <c r="AH971"/>
      <c r="AI971"/>
      <c r="AJ971"/>
    </row>
    <row r="972" spans="13:36" x14ac:dyDescent="0.2">
      <c r="M972"/>
      <c r="N972"/>
      <c r="O972"/>
      <c r="P972"/>
      <c r="Q972"/>
      <c r="R972"/>
      <c r="S972"/>
      <c r="T972"/>
      <c r="U972"/>
      <c r="V972"/>
      <c r="W972"/>
      <c r="X972"/>
      <c r="Y972"/>
      <c r="Z972"/>
      <c r="AA972"/>
      <c r="AB972"/>
      <c r="AC972"/>
      <c r="AD972"/>
      <c r="AE972"/>
      <c r="AF972"/>
      <c r="AG972"/>
      <c r="AH972"/>
      <c r="AI972"/>
      <c r="AJ972"/>
    </row>
    <row r="973" spans="13:36" x14ac:dyDescent="0.2">
      <c r="M973"/>
      <c r="N973"/>
      <c r="O973"/>
      <c r="P973"/>
      <c r="Q973"/>
      <c r="R973"/>
      <c r="S973"/>
      <c r="T973"/>
      <c r="U973"/>
      <c r="V973"/>
      <c r="W973"/>
      <c r="X973"/>
      <c r="Y973"/>
      <c r="Z973"/>
      <c r="AA973"/>
      <c r="AB973"/>
      <c r="AC973"/>
      <c r="AD973"/>
      <c r="AE973"/>
      <c r="AF973"/>
      <c r="AG973"/>
      <c r="AH973"/>
      <c r="AI973"/>
      <c r="AJ973"/>
    </row>
    <row r="974" spans="13:36" x14ac:dyDescent="0.2">
      <c r="M974"/>
      <c r="N974"/>
      <c r="O974"/>
      <c r="P974"/>
      <c r="Q974"/>
      <c r="R974"/>
      <c r="S974"/>
      <c r="T974"/>
      <c r="U974"/>
      <c r="V974"/>
      <c r="W974"/>
      <c r="X974"/>
      <c r="Y974"/>
      <c r="Z974"/>
      <c r="AA974"/>
      <c r="AB974"/>
      <c r="AC974"/>
      <c r="AD974"/>
      <c r="AE974"/>
      <c r="AF974"/>
      <c r="AG974"/>
      <c r="AH974"/>
      <c r="AI974"/>
      <c r="AJ974"/>
    </row>
    <row r="975" spans="13:36" x14ac:dyDescent="0.2">
      <c r="M975"/>
      <c r="N975"/>
      <c r="O975"/>
      <c r="P975"/>
      <c r="Q975"/>
      <c r="R975"/>
      <c r="S975"/>
      <c r="T975"/>
      <c r="U975"/>
      <c r="V975"/>
      <c r="W975"/>
      <c r="X975"/>
      <c r="Y975"/>
      <c r="Z975"/>
      <c r="AA975"/>
      <c r="AB975"/>
      <c r="AC975"/>
      <c r="AD975"/>
      <c r="AE975"/>
      <c r="AF975"/>
      <c r="AG975"/>
      <c r="AH975"/>
      <c r="AI975"/>
      <c r="AJ975"/>
    </row>
    <row r="976" spans="13:36" x14ac:dyDescent="0.2">
      <c r="M976"/>
      <c r="N976"/>
      <c r="O976"/>
      <c r="P976"/>
      <c r="Q976"/>
      <c r="R976"/>
      <c r="S976"/>
      <c r="T976"/>
      <c r="U976"/>
      <c r="V976"/>
      <c r="W976"/>
      <c r="X976"/>
      <c r="Y976"/>
      <c r="Z976"/>
      <c r="AA976"/>
      <c r="AB976"/>
      <c r="AC976"/>
      <c r="AD976"/>
      <c r="AE976"/>
      <c r="AF976"/>
      <c r="AG976"/>
      <c r="AH976"/>
      <c r="AI976"/>
      <c r="AJ976"/>
    </row>
    <row r="977" spans="13:36" x14ac:dyDescent="0.2">
      <c r="M977"/>
      <c r="N977"/>
      <c r="O977"/>
      <c r="P977"/>
      <c r="Q977"/>
      <c r="R977"/>
      <c r="S977"/>
      <c r="T977"/>
      <c r="U977"/>
      <c r="V977"/>
      <c r="W977"/>
      <c r="X977"/>
      <c r="Y977"/>
      <c r="Z977"/>
      <c r="AA977"/>
      <c r="AB977"/>
      <c r="AC977"/>
      <c r="AD977"/>
      <c r="AE977"/>
      <c r="AF977"/>
      <c r="AG977"/>
      <c r="AH977"/>
      <c r="AI977"/>
      <c r="AJ977"/>
    </row>
    <row r="978" spans="13:36" x14ac:dyDescent="0.2">
      <c r="M978"/>
      <c r="N978"/>
      <c r="O978"/>
      <c r="P978"/>
      <c r="Q978"/>
      <c r="R978"/>
      <c r="S978"/>
      <c r="T978"/>
      <c r="U978"/>
      <c r="V978"/>
      <c r="W978"/>
      <c r="X978"/>
      <c r="Y978"/>
      <c r="Z978"/>
      <c r="AA978"/>
      <c r="AB978"/>
      <c r="AC978"/>
      <c r="AD978"/>
      <c r="AE978"/>
      <c r="AF978"/>
      <c r="AG978"/>
      <c r="AH978"/>
      <c r="AI978"/>
      <c r="AJ978"/>
    </row>
    <row r="979" spans="13:36" x14ac:dyDescent="0.2">
      <c r="M979"/>
      <c r="N979"/>
      <c r="O979"/>
      <c r="P979"/>
      <c r="Q979"/>
      <c r="R979"/>
      <c r="S979"/>
      <c r="T979"/>
      <c r="U979"/>
      <c r="V979"/>
      <c r="W979"/>
      <c r="X979"/>
      <c r="Y979"/>
      <c r="Z979"/>
      <c r="AA979"/>
      <c r="AB979"/>
      <c r="AC979"/>
      <c r="AD979"/>
      <c r="AE979"/>
      <c r="AF979"/>
      <c r="AG979"/>
      <c r="AH979"/>
      <c r="AI979"/>
      <c r="AJ979"/>
    </row>
    <row r="980" spans="13:36" x14ac:dyDescent="0.2">
      <c r="M980"/>
      <c r="N980"/>
      <c r="O980"/>
      <c r="P980"/>
      <c r="Q980"/>
      <c r="R980"/>
      <c r="S980"/>
      <c r="T980"/>
      <c r="U980"/>
      <c r="V980"/>
      <c r="W980"/>
      <c r="X980"/>
      <c r="Y980"/>
      <c r="Z980"/>
      <c r="AA980"/>
      <c r="AB980"/>
      <c r="AC980"/>
      <c r="AD980"/>
      <c r="AE980"/>
      <c r="AF980"/>
      <c r="AG980"/>
      <c r="AH980"/>
      <c r="AI980"/>
      <c r="AJ980"/>
    </row>
    <row r="981" spans="13:36" x14ac:dyDescent="0.2">
      <c r="M981"/>
      <c r="N981"/>
      <c r="O981"/>
      <c r="P981"/>
      <c r="Q981"/>
      <c r="R981"/>
      <c r="S981"/>
      <c r="T981"/>
      <c r="U981"/>
      <c r="V981"/>
      <c r="W981"/>
      <c r="X981"/>
      <c r="Y981"/>
      <c r="Z981"/>
      <c r="AA981"/>
      <c r="AB981"/>
      <c r="AC981"/>
      <c r="AD981"/>
      <c r="AE981"/>
      <c r="AF981"/>
      <c r="AG981"/>
      <c r="AH981"/>
      <c r="AI981"/>
      <c r="AJ981"/>
    </row>
    <row r="982" spans="13:36" x14ac:dyDescent="0.2">
      <c r="M982"/>
      <c r="N982"/>
      <c r="O982"/>
      <c r="P982"/>
      <c r="Q982"/>
      <c r="R982"/>
      <c r="S982"/>
      <c r="T982"/>
      <c r="U982"/>
      <c r="V982"/>
      <c r="W982"/>
      <c r="X982"/>
      <c r="Y982"/>
      <c r="Z982"/>
      <c r="AA982"/>
      <c r="AB982"/>
      <c r="AC982"/>
      <c r="AD982"/>
      <c r="AE982"/>
      <c r="AF982"/>
      <c r="AG982"/>
      <c r="AH982"/>
      <c r="AI982"/>
      <c r="AJ982"/>
    </row>
    <row r="983" spans="13:36" x14ac:dyDescent="0.2">
      <c r="M983"/>
      <c r="N983"/>
      <c r="O983"/>
      <c r="P983"/>
      <c r="Q983"/>
      <c r="R983"/>
      <c r="S983"/>
      <c r="T983"/>
      <c r="U983"/>
      <c r="V983"/>
      <c r="W983"/>
      <c r="X983"/>
      <c r="Y983"/>
      <c r="Z983"/>
      <c r="AA983"/>
      <c r="AB983"/>
      <c r="AC983"/>
      <c r="AD983"/>
      <c r="AE983"/>
      <c r="AF983"/>
      <c r="AG983"/>
      <c r="AH983"/>
      <c r="AI983"/>
      <c r="AJ983"/>
    </row>
    <row r="984" spans="13:36" x14ac:dyDescent="0.2">
      <c r="M984"/>
      <c r="N984"/>
      <c r="O984"/>
      <c r="P984"/>
      <c r="Q984"/>
      <c r="R984"/>
      <c r="S984"/>
      <c r="T984"/>
      <c r="U984"/>
      <c r="V984"/>
      <c r="W984"/>
      <c r="X984"/>
      <c r="Y984"/>
      <c r="Z984"/>
      <c r="AA984"/>
      <c r="AB984"/>
      <c r="AC984"/>
      <c r="AD984"/>
      <c r="AE984"/>
      <c r="AF984"/>
      <c r="AG984"/>
      <c r="AH984"/>
      <c r="AI984"/>
      <c r="AJ984"/>
    </row>
    <row r="985" spans="13:36" x14ac:dyDescent="0.2">
      <c r="M985"/>
      <c r="N985"/>
      <c r="O985"/>
      <c r="P985"/>
      <c r="Q985"/>
      <c r="R985"/>
      <c r="S985"/>
      <c r="T985"/>
      <c r="U985"/>
      <c r="V985"/>
      <c r="W985"/>
      <c r="X985"/>
      <c r="Y985"/>
      <c r="Z985"/>
      <c r="AA985"/>
      <c r="AB985"/>
      <c r="AC985"/>
      <c r="AD985"/>
      <c r="AE985"/>
      <c r="AF985"/>
      <c r="AG985"/>
      <c r="AH985"/>
      <c r="AI985"/>
      <c r="AJ985"/>
    </row>
    <row r="986" spans="13:36" x14ac:dyDescent="0.2">
      <c r="M986"/>
      <c r="N986"/>
      <c r="O986"/>
      <c r="P986"/>
      <c r="Q986"/>
      <c r="R986"/>
      <c r="S986"/>
      <c r="T986"/>
      <c r="U986"/>
      <c r="V986"/>
      <c r="W986"/>
      <c r="X986"/>
      <c r="Y986"/>
      <c r="Z986"/>
      <c r="AA986"/>
      <c r="AB986"/>
      <c r="AC986"/>
      <c r="AD986"/>
      <c r="AE986"/>
      <c r="AF986"/>
      <c r="AG986"/>
      <c r="AH986"/>
      <c r="AI986"/>
      <c r="AJ986"/>
    </row>
    <row r="987" spans="13:36" x14ac:dyDescent="0.2">
      <c r="M987"/>
      <c r="N987"/>
      <c r="O987"/>
      <c r="P987"/>
      <c r="Q987"/>
      <c r="R987"/>
      <c r="S987"/>
      <c r="T987"/>
      <c r="U987"/>
      <c r="V987"/>
      <c r="W987"/>
      <c r="X987"/>
      <c r="Y987"/>
      <c r="Z987"/>
      <c r="AA987"/>
      <c r="AB987"/>
      <c r="AC987"/>
      <c r="AD987"/>
      <c r="AE987"/>
      <c r="AF987"/>
      <c r="AG987"/>
      <c r="AH987"/>
      <c r="AI987"/>
      <c r="AJ987"/>
    </row>
    <row r="988" spans="13:36" x14ac:dyDescent="0.2">
      <c r="M988"/>
      <c r="N988"/>
      <c r="O988"/>
      <c r="P988"/>
      <c r="Q988"/>
      <c r="R988"/>
      <c r="S988"/>
      <c r="T988"/>
      <c r="U988"/>
      <c r="V988"/>
      <c r="W988"/>
      <c r="X988"/>
      <c r="Y988"/>
      <c r="Z988"/>
      <c r="AA988"/>
      <c r="AB988"/>
      <c r="AC988"/>
      <c r="AD988"/>
      <c r="AE988"/>
      <c r="AF988"/>
      <c r="AG988"/>
      <c r="AH988"/>
      <c r="AI988"/>
      <c r="AJ988"/>
    </row>
    <row r="989" spans="13:36" x14ac:dyDescent="0.2">
      <c r="M989"/>
      <c r="N989"/>
      <c r="O989"/>
      <c r="P989"/>
      <c r="Q989"/>
      <c r="R989"/>
      <c r="S989"/>
      <c r="T989"/>
      <c r="U989"/>
      <c r="V989"/>
      <c r="W989"/>
      <c r="X989"/>
      <c r="Y989"/>
      <c r="Z989"/>
      <c r="AA989"/>
      <c r="AB989"/>
      <c r="AC989"/>
      <c r="AD989"/>
      <c r="AE989"/>
      <c r="AF989"/>
      <c r="AG989"/>
      <c r="AH989"/>
      <c r="AI989"/>
      <c r="AJ989"/>
    </row>
    <row r="990" spans="13:36" x14ac:dyDescent="0.2">
      <c r="M990"/>
      <c r="N990"/>
      <c r="O990"/>
      <c r="P990"/>
      <c r="Q990"/>
      <c r="R990"/>
      <c r="S990"/>
      <c r="T990"/>
      <c r="U990"/>
      <c r="V990"/>
      <c r="W990"/>
      <c r="X990"/>
      <c r="Y990"/>
      <c r="Z990"/>
      <c r="AA990"/>
      <c r="AB990"/>
      <c r="AC990"/>
      <c r="AD990"/>
      <c r="AE990"/>
      <c r="AF990"/>
      <c r="AG990"/>
      <c r="AH990"/>
      <c r="AI990"/>
      <c r="AJ990"/>
    </row>
    <row r="991" spans="13:36" x14ac:dyDescent="0.2">
      <c r="M991"/>
      <c r="N991"/>
      <c r="O991"/>
      <c r="P991"/>
      <c r="Q991"/>
      <c r="R991"/>
      <c r="S991"/>
      <c r="T991"/>
      <c r="U991"/>
      <c r="V991"/>
      <c r="W991"/>
      <c r="X991"/>
      <c r="Y991"/>
      <c r="Z991"/>
      <c r="AA991"/>
      <c r="AB991"/>
      <c r="AC991"/>
      <c r="AD991"/>
      <c r="AE991"/>
      <c r="AF991"/>
      <c r="AG991"/>
      <c r="AH991"/>
      <c r="AI991"/>
      <c r="AJ991"/>
    </row>
    <row r="992" spans="13:36" x14ac:dyDescent="0.2">
      <c r="M992"/>
      <c r="N992"/>
      <c r="O992"/>
      <c r="P992"/>
      <c r="Q992"/>
      <c r="R992"/>
      <c r="S992"/>
      <c r="T992"/>
      <c r="U992"/>
      <c r="V992"/>
      <c r="W992"/>
      <c r="X992"/>
      <c r="Y992"/>
      <c r="Z992"/>
      <c r="AA992"/>
      <c r="AB992"/>
      <c r="AC992"/>
      <c r="AD992"/>
      <c r="AE992"/>
      <c r="AF992"/>
      <c r="AG992"/>
      <c r="AH992"/>
      <c r="AI992"/>
      <c r="AJ992"/>
    </row>
    <row r="993" spans="13:36" x14ac:dyDescent="0.2">
      <c r="M993"/>
      <c r="N993"/>
      <c r="O993"/>
      <c r="P993"/>
      <c r="Q993"/>
      <c r="R993"/>
      <c r="S993"/>
      <c r="T993"/>
      <c r="U993"/>
      <c r="V993"/>
      <c r="W993"/>
      <c r="X993"/>
      <c r="Y993"/>
      <c r="Z993"/>
      <c r="AA993"/>
      <c r="AB993"/>
      <c r="AC993"/>
      <c r="AD993"/>
      <c r="AE993"/>
      <c r="AF993"/>
      <c r="AG993"/>
      <c r="AH993"/>
      <c r="AI993"/>
      <c r="AJ993"/>
    </row>
    <row r="994" spans="13:36" x14ac:dyDescent="0.2">
      <c r="M994"/>
      <c r="N994"/>
      <c r="O994"/>
      <c r="P994"/>
      <c r="Q994"/>
      <c r="R994"/>
      <c r="S994"/>
      <c r="T994"/>
      <c r="U994"/>
      <c r="V994"/>
      <c r="W994"/>
      <c r="X994"/>
      <c r="Y994"/>
      <c r="Z994"/>
      <c r="AA994"/>
      <c r="AB994"/>
      <c r="AC994"/>
      <c r="AD994"/>
      <c r="AE994"/>
      <c r="AF994"/>
      <c r="AG994"/>
      <c r="AH994"/>
      <c r="AI994"/>
      <c r="AJ994"/>
    </row>
    <row r="995" spans="13:36" x14ac:dyDescent="0.2">
      <c r="M995"/>
      <c r="N995"/>
      <c r="O995"/>
      <c r="P995"/>
      <c r="Q995"/>
      <c r="R995"/>
      <c r="S995"/>
      <c r="T995"/>
      <c r="U995"/>
      <c r="V995"/>
      <c r="W995"/>
      <c r="X995"/>
      <c r="Y995"/>
      <c r="Z995"/>
      <c r="AA995"/>
      <c r="AB995"/>
      <c r="AC995"/>
      <c r="AD995"/>
      <c r="AE995"/>
      <c r="AF995"/>
      <c r="AG995"/>
      <c r="AH995"/>
      <c r="AI995"/>
      <c r="AJ995"/>
    </row>
    <row r="996" spans="13:36" x14ac:dyDescent="0.2">
      <c r="M996"/>
      <c r="N996"/>
      <c r="O996"/>
      <c r="P996"/>
      <c r="Q996"/>
      <c r="R996"/>
      <c r="S996"/>
      <c r="T996"/>
      <c r="U996"/>
      <c r="V996"/>
      <c r="W996"/>
      <c r="X996"/>
      <c r="Y996"/>
      <c r="Z996"/>
      <c r="AA996"/>
      <c r="AB996"/>
      <c r="AC996"/>
      <c r="AD996"/>
      <c r="AE996"/>
      <c r="AF996"/>
      <c r="AG996"/>
      <c r="AH996"/>
      <c r="AI996"/>
      <c r="AJ996"/>
    </row>
    <row r="997" spans="13:36" x14ac:dyDescent="0.2">
      <c r="M997"/>
      <c r="N997"/>
      <c r="O997"/>
      <c r="P997"/>
      <c r="Q997"/>
      <c r="R997"/>
      <c r="S997"/>
      <c r="T997"/>
      <c r="U997"/>
      <c r="V997"/>
      <c r="W997"/>
      <c r="X997"/>
      <c r="Y997"/>
      <c r="Z997"/>
      <c r="AA997"/>
      <c r="AB997"/>
      <c r="AC997"/>
      <c r="AD997"/>
      <c r="AE997"/>
      <c r="AF997"/>
      <c r="AG997"/>
      <c r="AH997"/>
      <c r="AI997"/>
      <c r="AJ997"/>
    </row>
    <row r="998" spans="13:36" x14ac:dyDescent="0.2">
      <c r="M998"/>
      <c r="N998"/>
      <c r="O998"/>
      <c r="P998"/>
      <c r="Q998"/>
      <c r="R998"/>
      <c r="S998"/>
      <c r="T998"/>
      <c r="U998"/>
      <c r="V998"/>
      <c r="W998"/>
      <c r="X998"/>
      <c r="Y998"/>
      <c r="Z998"/>
      <c r="AA998"/>
      <c r="AB998"/>
      <c r="AC998"/>
      <c r="AD998"/>
      <c r="AE998"/>
      <c r="AF998"/>
      <c r="AG998"/>
      <c r="AH998"/>
      <c r="AI998"/>
      <c r="AJ998"/>
    </row>
    <row r="999" spans="13:36" x14ac:dyDescent="0.2">
      <c r="M999"/>
      <c r="N999"/>
      <c r="O999"/>
      <c r="P999"/>
      <c r="Q999"/>
      <c r="R999"/>
      <c r="S999"/>
      <c r="T999"/>
      <c r="U999"/>
      <c r="V999"/>
      <c r="W999"/>
      <c r="X999"/>
      <c r="Y999"/>
      <c r="Z999"/>
      <c r="AA999"/>
      <c r="AB999"/>
      <c r="AC999"/>
      <c r="AD999"/>
      <c r="AE999"/>
      <c r="AF999"/>
      <c r="AG999"/>
      <c r="AH999"/>
      <c r="AI999"/>
      <c r="AJ999"/>
    </row>
    <row r="1000" spans="13:36" x14ac:dyDescent="0.2">
      <c r="M1000"/>
      <c r="N1000"/>
      <c r="O1000"/>
      <c r="P1000"/>
      <c r="Q1000"/>
      <c r="R1000"/>
      <c r="S1000"/>
      <c r="T1000"/>
      <c r="U1000"/>
      <c r="V1000"/>
      <c r="W1000"/>
      <c r="X1000"/>
      <c r="Y1000"/>
      <c r="Z1000"/>
      <c r="AA1000"/>
      <c r="AB1000"/>
      <c r="AC1000"/>
      <c r="AD1000"/>
      <c r="AE1000"/>
      <c r="AF1000"/>
      <c r="AG1000"/>
      <c r="AH1000"/>
      <c r="AI1000"/>
      <c r="AJ1000"/>
    </row>
    <row r="1001" spans="13:36" x14ac:dyDescent="0.2">
      <c r="M1001"/>
      <c r="N1001"/>
      <c r="O1001"/>
      <c r="P1001"/>
      <c r="Q1001"/>
      <c r="R1001"/>
      <c r="S1001"/>
      <c r="T1001"/>
      <c r="U1001"/>
      <c r="V1001"/>
      <c r="W1001"/>
      <c r="X1001"/>
      <c r="Y1001"/>
      <c r="Z1001"/>
      <c r="AA1001"/>
      <c r="AB1001"/>
      <c r="AC1001"/>
      <c r="AD1001"/>
      <c r="AE1001"/>
      <c r="AF1001"/>
      <c r="AG1001"/>
      <c r="AH1001"/>
      <c r="AI1001"/>
      <c r="AJ1001"/>
    </row>
    <row r="1002" spans="13:36" x14ac:dyDescent="0.2">
      <c r="M1002"/>
      <c r="N1002"/>
      <c r="O1002"/>
      <c r="P1002"/>
      <c r="Q1002"/>
      <c r="R1002"/>
      <c r="S1002"/>
      <c r="T1002"/>
      <c r="U1002"/>
      <c r="V1002"/>
      <c r="W1002"/>
      <c r="X1002"/>
      <c r="Y1002"/>
      <c r="Z1002"/>
      <c r="AA1002"/>
      <c r="AB1002"/>
      <c r="AC1002"/>
      <c r="AD1002"/>
      <c r="AE1002"/>
      <c r="AF1002"/>
      <c r="AG1002"/>
      <c r="AH1002"/>
      <c r="AI1002"/>
      <c r="AJ1002"/>
    </row>
    <row r="1003" spans="13:36" x14ac:dyDescent="0.2">
      <c r="M1003"/>
      <c r="N1003"/>
      <c r="O1003"/>
      <c r="P1003"/>
      <c r="Q1003"/>
      <c r="R1003"/>
      <c r="S1003"/>
      <c r="T1003"/>
      <c r="U1003"/>
      <c r="V1003"/>
      <c r="W1003"/>
      <c r="X1003"/>
      <c r="Y1003"/>
      <c r="Z1003"/>
      <c r="AA1003"/>
      <c r="AB1003"/>
      <c r="AC1003"/>
      <c r="AD1003"/>
      <c r="AE1003"/>
      <c r="AF1003"/>
      <c r="AG1003"/>
      <c r="AH1003"/>
      <c r="AI1003"/>
      <c r="AJ1003"/>
    </row>
    <row r="1004" spans="13:36" x14ac:dyDescent="0.2">
      <c r="M1004"/>
      <c r="N1004"/>
      <c r="O1004"/>
      <c r="P1004"/>
      <c r="Q1004"/>
      <c r="R1004"/>
      <c r="S1004"/>
      <c r="T1004"/>
      <c r="U1004"/>
      <c r="V1004"/>
      <c r="W1004"/>
      <c r="X1004"/>
      <c r="Y1004"/>
      <c r="Z1004"/>
      <c r="AA1004"/>
      <c r="AB1004"/>
      <c r="AC1004"/>
      <c r="AD1004"/>
      <c r="AE1004"/>
      <c r="AF1004"/>
      <c r="AG1004"/>
      <c r="AH1004"/>
      <c r="AI1004"/>
      <c r="AJ1004"/>
    </row>
    <row r="1005" spans="13:36" x14ac:dyDescent="0.2">
      <c r="M1005"/>
      <c r="N1005"/>
      <c r="O1005"/>
      <c r="P1005"/>
      <c r="Q1005"/>
      <c r="R1005"/>
      <c r="S1005"/>
      <c r="T1005"/>
      <c r="U1005"/>
      <c r="V1005"/>
      <c r="W1005"/>
      <c r="X1005"/>
      <c r="Y1005"/>
      <c r="Z1005"/>
      <c r="AA1005"/>
      <c r="AB1005"/>
      <c r="AC1005"/>
      <c r="AD1005"/>
      <c r="AE1005"/>
      <c r="AF1005"/>
      <c r="AG1005"/>
      <c r="AH1005"/>
      <c r="AI1005"/>
      <c r="AJ1005"/>
    </row>
    <row r="1006" spans="13:36" x14ac:dyDescent="0.2">
      <c r="M1006"/>
      <c r="N1006"/>
      <c r="O1006"/>
      <c r="P1006"/>
      <c r="Q1006"/>
      <c r="R1006"/>
      <c r="S1006"/>
      <c r="T1006"/>
      <c r="U1006"/>
      <c r="V1006"/>
      <c r="W1006"/>
      <c r="X1006"/>
      <c r="Y1006"/>
      <c r="Z1006"/>
      <c r="AA1006"/>
      <c r="AB1006"/>
      <c r="AC1006"/>
      <c r="AD1006"/>
      <c r="AE1006"/>
      <c r="AF1006"/>
      <c r="AG1006"/>
      <c r="AH1006"/>
      <c r="AI1006"/>
      <c r="AJ1006"/>
    </row>
    <row r="1007" spans="13:36" x14ac:dyDescent="0.2">
      <c r="M1007"/>
      <c r="N1007"/>
      <c r="O1007"/>
      <c r="P1007"/>
      <c r="Q1007"/>
      <c r="R1007"/>
      <c r="S1007"/>
      <c r="T1007"/>
      <c r="U1007"/>
      <c r="V1007"/>
      <c r="W1007"/>
      <c r="X1007"/>
      <c r="Y1007"/>
      <c r="Z1007"/>
      <c r="AA1007"/>
      <c r="AB1007"/>
      <c r="AC1007"/>
      <c r="AD1007"/>
      <c r="AE1007"/>
      <c r="AF1007"/>
      <c r="AG1007"/>
      <c r="AH1007"/>
      <c r="AI1007"/>
      <c r="AJ1007"/>
    </row>
    <row r="1008" spans="13:36" x14ac:dyDescent="0.2">
      <c r="M1008"/>
      <c r="N1008"/>
      <c r="O1008"/>
      <c r="P1008"/>
      <c r="Q1008"/>
      <c r="R1008"/>
      <c r="S1008"/>
      <c r="T1008"/>
      <c r="U1008"/>
      <c r="V1008"/>
      <c r="W1008"/>
      <c r="X1008"/>
      <c r="Y1008"/>
      <c r="Z1008"/>
      <c r="AA1008"/>
      <c r="AB1008"/>
      <c r="AC1008"/>
      <c r="AD1008"/>
      <c r="AE1008"/>
      <c r="AF1008"/>
      <c r="AG1008"/>
      <c r="AH1008"/>
      <c r="AI1008"/>
      <c r="AJ1008"/>
    </row>
    <row r="1009" spans="13:36" x14ac:dyDescent="0.2">
      <c r="M1009"/>
      <c r="N1009"/>
      <c r="O1009"/>
      <c r="P1009"/>
      <c r="Q1009"/>
      <c r="R1009"/>
      <c r="S1009"/>
      <c r="T1009"/>
      <c r="U1009"/>
      <c r="V1009"/>
      <c r="W1009"/>
      <c r="X1009"/>
      <c r="Y1009"/>
      <c r="Z1009"/>
      <c r="AA1009"/>
      <c r="AB1009"/>
      <c r="AC1009"/>
      <c r="AD1009"/>
      <c r="AE1009"/>
      <c r="AF1009"/>
      <c r="AG1009"/>
      <c r="AH1009"/>
      <c r="AI1009"/>
      <c r="AJ1009"/>
    </row>
    <row r="1010" spans="13:36" x14ac:dyDescent="0.2">
      <c r="M1010"/>
      <c r="N1010"/>
      <c r="O1010"/>
      <c r="P1010"/>
      <c r="Q1010"/>
      <c r="R1010"/>
      <c r="S1010"/>
      <c r="T1010"/>
      <c r="U1010"/>
      <c r="V1010"/>
      <c r="W1010"/>
      <c r="X1010"/>
      <c r="Y1010"/>
      <c r="Z1010"/>
      <c r="AA1010"/>
      <c r="AB1010"/>
      <c r="AC1010"/>
      <c r="AD1010"/>
      <c r="AE1010"/>
      <c r="AF1010"/>
      <c r="AG1010"/>
      <c r="AH1010"/>
      <c r="AI1010"/>
      <c r="AJ1010"/>
    </row>
    <row r="1011" spans="13:36" x14ac:dyDescent="0.2">
      <c r="M1011"/>
      <c r="N1011"/>
      <c r="O1011"/>
      <c r="P1011"/>
      <c r="Q1011"/>
      <c r="R1011"/>
      <c r="S1011"/>
      <c r="T1011"/>
      <c r="U1011"/>
      <c r="V1011"/>
      <c r="W1011"/>
      <c r="X1011"/>
      <c r="Y1011"/>
      <c r="Z1011"/>
      <c r="AA1011"/>
      <c r="AB1011"/>
      <c r="AC1011"/>
      <c r="AD1011"/>
      <c r="AE1011"/>
      <c r="AF1011"/>
      <c r="AG1011"/>
      <c r="AH1011"/>
      <c r="AI1011"/>
      <c r="AJ1011"/>
    </row>
    <row r="1012" spans="13:36" x14ac:dyDescent="0.2">
      <c r="M1012"/>
      <c r="N1012"/>
      <c r="O1012"/>
      <c r="P1012"/>
      <c r="Q1012"/>
      <c r="R1012"/>
      <c r="S1012"/>
      <c r="T1012"/>
      <c r="U1012"/>
      <c r="V1012"/>
      <c r="W1012"/>
      <c r="X1012"/>
      <c r="Y1012"/>
      <c r="Z1012"/>
      <c r="AA1012"/>
      <c r="AB1012"/>
      <c r="AC1012"/>
      <c r="AD1012"/>
      <c r="AE1012"/>
      <c r="AF1012"/>
      <c r="AG1012"/>
      <c r="AH1012"/>
      <c r="AI1012"/>
      <c r="AJ1012"/>
    </row>
    <row r="1013" spans="13:36" x14ac:dyDescent="0.2">
      <c r="M1013"/>
      <c r="N1013"/>
      <c r="O1013"/>
      <c r="P1013"/>
      <c r="Q1013"/>
      <c r="R1013"/>
      <c r="S1013"/>
      <c r="T1013"/>
      <c r="U1013"/>
      <c r="V1013"/>
      <c r="W1013"/>
      <c r="X1013"/>
      <c r="Y1013"/>
      <c r="Z1013"/>
      <c r="AA1013"/>
      <c r="AB1013"/>
      <c r="AC1013"/>
      <c r="AD1013"/>
      <c r="AE1013"/>
      <c r="AF1013"/>
      <c r="AG1013"/>
      <c r="AH1013"/>
      <c r="AI1013"/>
      <c r="AJ1013"/>
    </row>
    <row r="1014" spans="13:36" x14ac:dyDescent="0.2">
      <c r="M1014"/>
      <c r="N1014"/>
      <c r="O1014"/>
      <c r="P1014"/>
      <c r="Q1014"/>
      <c r="R1014"/>
      <c r="S1014"/>
      <c r="T1014"/>
      <c r="U1014"/>
      <c r="V1014"/>
      <c r="W1014"/>
      <c r="X1014"/>
      <c r="Y1014"/>
      <c r="Z1014"/>
      <c r="AA1014"/>
      <c r="AB1014"/>
      <c r="AC1014"/>
      <c r="AD1014"/>
      <c r="AE1014"/>
      <c r="AF1014"/>
      <c r="AG1014"/>
      <c r="AH1014"/>
      <c r="AI1014"/>
      <c r="AJ1014"/>
    </row>
    <row r="1015" spans="13:36" x14ac:dyDescent="0.2">
      <c r="M1015"/>
      <c r="N1015"/>
      <c r="O1015"/>
      <c r="P1015"/>
      <c r="Q1015"/>
      <c r="R1015"/>
      <c r="S1015"/>
      <c r="T1015"/>
      <c r="U1015"/>
      <c r="V1015"/>
      <c r="W1015"/>
      <c r="X1015"/>
      <c r="Y1015"/>
      <c r="Z1015"/>
      <c r="AA1015"/>
      <c r="AB1015"/>
      <c r="AC1015"/>
      <c r="AD1015"/>
      <c r="AE1015"/>
      <c r="AF1015"/>
      <c r="AG1015"/>
      <c r="AH1015"/>
      <c r="AI1015"/>
      <c r="AJ1015"/>
    </row>
    <row r="1016" spans="13:36" x14ac:dyDescent="0.2">
      <c r="M1016"/>
      <c r="N1016"/>
      <c r="O1016"/>
      <c r="P1016"/>
      <c r="Q1016"/>
      <c r="R1016"/>
      <c r="S1016"/>
      <c r="T1016"/>
      <c r="U1016"/>
      <c r="V1016"/>
      <c r="W1016"/>
      <c r="X1016"/>
      <c r="Y1016"/>
      <c r="Z1016"/>
      <c r="AA1016"/>
      <c r="AB1016"/>
      <c r="AC1016"/>
      <c r="AD1016"/>
      <c r="AE1016"/>
      <c r="AF1016"/>
      <c r="AG1016"/>
      <c r="AH1016"/>
      <c r="AI1016"/>
      <c r="AJ1016"/>
    </row>
    <row r="1017" spans="13:36" x14ac:dyDescent="0.2">
      <c r="M1017"/>
      <c r="N1017"/>
      <c r="O1017"/>
      <c r="P1017"/>
      <c r="Q1017"/>
      <c r="R1017"/>
      <c r="S1017"/>
      <c r="T1017"/>
      <c r="U1017"/>
      <c r="V1017"/>
      <c r="W1017"/>
      <c r="X1017"/>
      <c r="Y1017"/>
      <c r="Z1017"/>
      <c r="AA1017"/>
      <c r="AB1017"/>
      <c r="AC1017"/>
      <c r="AD1017"/>
      <c r="AE1017"/>
      <c r="AF1017"/>
      <c r="AG1017"/>
      <c r="AH1017"/>
      <c r="AI1017"/>
      <c r="AJ1017"/>
    </row>
    <row r="1018" spans="13:36" x14ac:dyDescent="0.2">
      <c r="M1018"/>
      <c r="N1018"/>
      <c r="O1018"/>
      <c r="P1018"/>
      <c r="Q1018"/>
      <c r="R1018"/>
      <c r="S1018"/>
      <c r="T1018"/>
      <c r="U1018"/>
      <c r="V1018"/>
      <c r="W1018"/>
      <c r="X1018"/>
      <c r="Y1018"/>
      <c r="Z1018"/>
      <c r="AA1018"/>
      <c r="AB1018"/>
      <c r="AC1018"/>
      <c r="AD1018"/>
      <c r="AE1018"/>
      <c r="AF1018"/>
      <c r="AG1018"/>
      <c r="AH1018"/>
      <c r="AI1018"/>
      <c r="AJ1018"/>
    </row>
    <row r="1019" spans="13:36" x14ac:dyDescent="0.2">
      <c r="M1019"/>
      <c r="N1019"/>
      <c r="O1019"/>
      <c r="P1019"/>
      <c r="Q1019"/>
      <c r="R1019"/>
      <c r="S1019"/>
      <c r="T1019"/>
      <c r="U1019"/>
      <c r="V1019"/>
      <c r="W1019"/>
      <c r="X1019"/>
      <c r="Y1019"/>
      <c r="Z1019"/>
      <c r="AA1019"/>
      <c r="AB1019"/>
      <c r="AC1019"/>
      <c r="AD1019"/>
      <c r="AE1019"/>
      <c r="AF1019"/>
      <c r="AG1019"/>
      <c r="AH1019"/>
      <c r="AI1019"/>
      <c r="AJ1019"/>
    </row>
    <row r="1020" spans="13:36" x14ac:dyDescent="0.2">
      <c r="M1020"/>
      <c r="N1020"/>
      <c r="O1020"/>
      <c r="P1020"/>
      <c r="Q1020"/>
      <c r="R1020"/>
      <c r="S1020"/>
      <c r="T1020"/>
      <c r="U1020"/>
      <c r="V1020"/>
      <c r="W1020"/>
      <c r="X1020"/>
      <c r="Y1020"/>
      <c r="Z1020"/>
      <c r="AA1020"/>
      <c r="AB1020"/>
      <c r="AC1020"/>
      <c r="AD1020"/>
      <c r="AE1020"/>
      <c r="AF1020"/>
      <c r="AG1020"/>
      <c r="AH1020"/>
      <c r="AI1020"/>
      <c r="AJ1020"/>
    </row>
    <row r="1021" spans="13:36" x14ac:dyDescent="0.2">
      <c r="M1021"/>
      <c r="N1021"/>
      <c r="O1021"/>
      <c r="P1021"/>
      <c r="Q1021"/>
      <c r="R1021"/>
      <c r="S1021"/>
      <c r="T1021"/>
      <c r="U1021"/>
      <c r="V1021"/>
      <c r="W1021"/>
      <c r="X1021"/>
      <c r="Y1021"/>
      <c r="Z1021"/>
      <c r="AA1021"/>
      <c r="AB1021"/>
      <c r="AC1021"/>
      <c r="AD1021"/>
      <c r="AE1021"/>
      <c r="AF1021"/>
      <c r="AG1021"/>
      <c r="AH1021"/>
      <c r="AI1021"/>
      <c r="AJ1021"/>
    </row>
    <row r="1022" spans="13:36" x14ac:dyDescent="0.2">
      <c r="M1022"/>
      <c r="N1022"/>
      <c r="O1022"/>
      <c r="P1022"/>
      <c r="Q1022"/>
      <c r="R1022"/>
      <c r="S1022"/>
      <c r="T1022"/>
      <c r="U1022"/>
      <c r="V1022"/>
      <c r="W1022"/>
      <c r="X1022"/>
      <c r="Y1022"/>
      <c r="Z1022"/>
      <c r="AA1022"/>
      <c r="AB1022"/>
      <c r="AC1022"/>
      <c r="AD1022"/>
      <c r="AE1022"/>
      <c r="AF1022"/>
      <c r="AG1022"/>
      <c r="AH1022"/>
      <c r="AI1022"/>
      <c r="AJ1022"/>
    </row>
    <row r="1023" spans="13:36" x14ac:dyDescent="0.2">
      <c r="M1023"/>
      <c r="N1023"/>
      <c r="O1023"/>
      <c r="P1023"/>
      <c r="Q1023"/>
      <c r="R1023"/>
      <c r="S1023"/>
      <c r="T1023"/>
      <c r="U1023"/>
      <c r="V1023"/>
      <c r="W1023"/>
      <c r="X1023"/>
      <c r="Y1023"/>
      <c r="Z1023"/>
      <c r="AA1023"/>
      <c r="AB1023"/>
      <c r="AC1023"/>
      <c r="AD1023"/>
      <c r="AE1023"/>
      <c r="AF1023"/>
      <c r="AG1023"/>
      <c r="AH1023"/>
      <c r="AI1023"/>
      <c r="AJ1023"/>
    </row>
    <row r="1024" spans="13:36" x14ac:dyDescent="0.2">
      <c r="M1024"/>
      <c r="N1024"/>
      <c r="O1024"/>
      <c r="P1024"/>
      <c r="Q1024"/>
      <c r="R1024"/>
      <c r="S1024"/>
      <c r="T1024"/>
      <c r="U1024"/>
      <c r="V1024"/>
      <c r="W1024"/>
      <c r="X1024"/>
      <c r="Y1024"/>
      <c r="Z1024"/>
      <c r="AA1024"/>
      <c r="AB1024"/>
      <c r="AC1024"/>
      <c r="AD1024"/>
      <c r="AE1024"/>
      <c r="AF1024"/>
      <c r="AG1024"/>
      <c r="AH1024"/>
      <c r="AI1024"/>
      <c r="AJ1024"/>
    </row>
    <row r="1025" spans="13:36" x14ac:dyDescent="0.2">
      <c r="M1025"/>
      <c r="N1025"/>
      <c r="O1025"/>
      <c r="P1025"/>
      <c r="Q1025"/>
      <c r="R1025"/>
      <c r="S1025"/>
      <c r="T1025"/>
      <c r="U1025"/>
      <c r="V1025"/>
      <c r="W1025"/>
      <c r="X1025"/>
      <c r="Y1025"/>
      <c r="Z1025"/>
      <c r="AA1025"/>
      <c r="AB1025"/>
      <c r="AC1025"/>
      <c r="AD1025"/>
      <c r="AE1025"/>
      <c r="AF1025"/>
      <c r="AG1025"/>
      <c r="AH1025"/>
      <c r="AI1025"/>
      <c r="AJ1025"/>
    </row>
    <row r="1026" spans="13:36" x14ac:dyDescent="0.2">
      <c r="M1026"/>
      <c r="N1026"/>
      <c r="O1026"/>
      <c r="P1026"/>
      <c r="Q1026"/>
      <c r="R1026"/>
      <c r="S1026"/>
      <c r="T1026"/>
      <c r="U1026"/>
      <c r="V1026"/>
      <c r="W1026"/>
      <c r="X1026"/>
      <c r="Y1026"/>
      <c r="Z1026"/>
      <c r="AA1026"/>
      <c r="AB1026"/>
      <c r="AC1026"/>
      <c r="AD1026"/>
      <c r="AE1026"/>
      <c r="AF1026"/>
      <c r="AG1026"/>
      <c r="AH1026"/>
      <c r="AI1026"/>
      <c r="AJ1026"/>
    </row>
    <row r="1027" spans="13:36" x14ac:dyDescent="0.2">
      <c r="M1027"/>
      <c r="N1027"/>
      <c r="O1027"/>
      <c r="P1027"/>
      <c r="Q1027"/>
      <c r="R1027"/>
      <c r="S1027"/>
      <c r="T1027"/>
      <c r="U1027"/>
      <c r="V1027"/>
      <c r="W1027"/>
      <c r="X1027"/>
      <c r="Y1027"/>
      <c r="Z1027"/>
      <c r="AA1027"/>
      <c r="AB1027"/>
      <c r="AC1027"/>
      <c r="AD1027"/>
      <c r="AE1027"/>
      <c r="AF1027"/>
      <c r="AG1027"/>
      <c r="AH1027"/>
      <c r="AI1027"/>
      <c r="AJ1027"/>
    </row>
    <row r="1028" spans="13:36" x14ac:dyDescent="0.2">
      <c r="M1028"/>
      <c r="N1028"/>
      <c r="O1028"/>
      <c r="P1028"/>
      <c r="Q1028"/>
      <c r="R1028"/>
      <c r="S1028"/>
      <c r="T1028"/>
      <c r="U1028"/>
      <c r="V1028"/>
      <c r="W1028"/>
      <c r="X1028"/>
      <c r="Y1028"/>
      <c r="Z1028"/>
      <c r="AA1028"/>
      <c r="AB1028"/>
      <c r="AC1028"/>
      <c r="AD1028"/>
      <c r="AE1028"/>
      <c r="AF1028"/>
      <c r="AG1028"/>
      <c r="AH1028"/>
      <c r="AI1028"/>
      <c r="AJ1028"/>
    </row>
    <row r="1029" spans="13:36" x14ac:dyDescent="0.2">
      <c r="M1029"/>
      <c r="N1029"/>
      <c r="O1029"/>
      <c r="P1029"/>
      <c r="Q1029"/>
      <c r="R1029"/>
      <c r="S1029"/>
      <c r="T1029"/>
      <c r="U1029"/>
      <c r="V1029"/>
      <c r="W1029"/>
      <c r="X1029"/>
      <c r="Y1029"/>
      <c r="Z1029"/>
      <c r="AA1029"/>
      <c r="AB1029"/>
      <c r="AC1029"/>
      <c r="AD1029"/>
      <c r="AE1029"/>
      <c r="AF1029"/>
      <c r="AG1029"/>
      <c r="AH1029"/>
      <c r="AI1029"/>
      <c r="AJ1029"/>
    </row>
    <row r="1030" spans="13:36" x14ac:dyDescent="0.2">
      <c r="M1030"/>
      <c r="N1030"/>
      <c r="O1030"/>
      <c r="P1030"/>
      <c r="Q1030"/>
      <c r="R1030"/>
      <c r="S1030"/>
      <c r="T1030"/>
      <c r="U1030"/>
      <c r="V1030"/>
      <c r="W1030"/>
      <c r="X1030"/>
      <c r="Y1030"/>
      <c r="Z1030"/>
      <c r="AA1030"/>
      <c r="AB1030"/>
      <c r="AC1030"/>
      <c r="AD1030"/>
      <c r="AE1030"/>
      <c r="AF1030"/>
      <c r="AG1030"/>
      <c r="AH1030"/>
      <c r="AI1030"/>
      <c r="AJ1030"/>
    </row>
    <row r="1031" spans="13:36" x14ac:dyDescent="0.2">
      <c r="M1031"/>
      <c r="N1031"/>
      <c r="O1031"/>
      <c r="P1031"/>
      <c r="Q1031"/>
      <c r="R1031"/>
      <c r="S1031"/>
      <c r="T1031"/>
      <c r="U1031"/>
      <c r="V1031"/>
      <c r="W1031"/>
      <c r="X1031"/>
      <c r="Y1031"/>
      <c r="Z1031"/>
      <c r="AA1031"/>
      <c r="AB1031"/>
      <c r="AC1031"/>
      <c r="AD1031"/>
      <c r="AE1031"/>
      <c r="AF1031"/>
      <c r="AG1031"/>
      <c r="AH1031"/>
      <c r="AI1031"/>
      <c r="AJ1031"/>
    </row>
    <row r="1032" spans="13:36" x14ac:dyDescent="0.2">
      <c r="M1032"/>
      <c r="N1032"/>
      <c r="O1032"/>
      <c r="P1032"/>
      <c r="Q1032"/>
      <c r="R1032"/>
      <c r="S1032"/>
      <c r="T1032"/>
      <c r="U1032"/>
      <c r="V1032"/>
      <c r="W1032"/>
      <c r="X1032"/>
      <c r="Y1032"/>
      <c r="Z1032"/>
      <c r="AA1032"/>
      <c r="AB1032"/>
      <c r="AC1032"/>
      <c r="AD1032"/>
      <c r="AE1032"/>
      <c r="AF1032"/>
      <c r="AG1032"/>
      <c r="AH1032"/>
      <c r="AI1032"/>
      <c r="AJ1032"/>
    </row>
    <row r="1033" spans="13:36" x14ac:dyDescent="0.2">
      <c r="M1033"/>
      <c r="N1033"/>
      <c r="O1033"/>
      <c r="P1033"/>
      <c r="Q1033"/>
      <c r="R1033"/>
      <c r="S1033"/>
      <c r="T1033"/>
      <c r="U1033"/>
      <c r="V1033"/>
      <c r="W1033"/>
      <c r="X1033"/>
      <c r="Y1033"/>
      <c r="Z1033"/>
      <c r="AA1033"/>
      <c r="AB1033"/>
      <c r="AC1033"/>
      <c r="AD1033"/>
      <c r="AE1033"/>
      <c r="AF1033"/>
      <c r="AG1033"/>
      <c r="AH1033"/>
      <c r="AI1033"/>
      <c r="AJ1033"/>
    </row>
    <row r="1034" spans="13:36" x14ac:dyDescent="0.2">
      <c r="M1034"/>
      <c r="N1034"/>
      <c r="O1034"/>
      <c r="P1034"/>
      <c r="Q1034"/>
      <c r="R1034"/>
      <c r="S1034"/>
      <c r="T1034"/>
      <c r="U1034"/>
      <c r="V1034"/>
      <c r="W1034"/>
      <c r="X1034"/>
      <c r="Y1034"/>
      <c r="Z1034"/>
      <c r="AA1034"/>
      <c r="AB1034"/>
      <c r="AC1034"/>
      <c r="AD1034"/>
      <c r="AE1034"/>
      <c r="AF1034"/>
      <c r="AG1034"/>
      <c r="AH1034"/>
      <c r="AI1034"/>
      <c r="AJ1034"/>
    </row>
    <row r="1035" spans="13:36" x14ac:dyDescent="0.2">
      <c r="M1035"/>
      <c r="N1035"/>
      <c r="O1035"/>
      <c r="P1035"/>
      <c r="Q1035"/>
      <c r="R1035"/>
      <c r="S1035"/>
      <c r="T1035"/>
      <c r="U1035"/>
      <c r="V1035"/>
      <c r="W1035"/>
      <c r="X1035"/>
      <c r="Y1035"/>
      <c r="Z1035"/>
      <c r="AA1035"/>
      <c r="AB1035"/>
      <c r="AC1035"/>
      <c r="AD1035"/>
      <c r="AE1035"/>
      <c r="AF1035"/>
      <c r="AG1035"/>
      <c r="AH1035"/>
      <c r="AI1035"/>
      <c r="AJ1035"/>
    </row>
    <row r="1036" spans="13:36" x14ac:dyDescent="0.2">
      <c r="M1036"/>
      <c r="N1036"/>
      <c r="O1036"/>
      <c r="P1036"/>
      <c r="Q1036"/>
      <c r="R1036"/>
      <c r="S1036"/>
      <c r="T1036"/>
      <c r="U1036"/>
      <c r="V1036"/>
      <c r="W1036"/>
      <c r="X1036"/>
      <c r="Y1036"/>
      <c r="Z1036"/>
      <c r="AA1036"/>
      <c r="AB1036"/>
      <c r="AC1036"/>
      <c r="AD1036"/>
      <c r="AE1036"/>
      <c r="AF1036"/>
      <c r="AG1036"/>
      <c r="AH1036"/>
      <c r="AI1036"/>
      <c r="AJ1036"/>
    </row>
    <row r="1037" spans="13:36" x14ac:dyDescent="0.2">
      <c r="M1037"/>
      <c r="N1037"/>
      <c r="O1037"/>
      <c r="P1037"/>
      <c r="Q1037"/>
      <c r="R1037"/>
      <c r="S1037"/>
      <c r="T1037"/>
      <c r="U1037"/>
      <c r="V1037"/>
      <c r="W1037"/>
      <c r="X1037"/>
      <c r="Y1037"/>
      <c r="Z1037"/>
      <c r="AA1037"/>
      <c r="AB1037"/>
      <c r="AC1037"/>
      <c r="AD1037"/>
      <c r="AE1037"/>
      <c r="AF1037"/>
      <c r="AG1037"/>
      <c r="AH1037"/>
      <c r="AI1037"/>
      <c r="AJ1037"/>
    </row>
    <row r="1038" spans="13:36" x14ac:dyDescent="0.2">
      <c r="M1038"/>
      <c r="N1038"/>
      <c r="O1038"/>
      <c r="P1038"/>
      <c r="Q1038"/>
      <c r="R1038"/>
      <c r="S1038"/>
      <c r="T1038"/>
      <c r="U1038"/>
      <c r="V1038"/>
      <c r="W1038"/>
      <c r="X1038"/>
      <c r="Y1038"/>
      <c r="Z1038"/>
      <c r="AA1038"/>
      <c r="AB1038"/>
      <c r="AC1038"/>
      <c r="AD1038"/>
      <c r="AE1038"/>
      <c r="AF1038"/>
      <c r="AG1038"/>
      <c r="AH1038"/>
      <c r="AI1038"/>
      <c r="AJ1038"/>
    </row>
    <row r="1039" spans="13:36" x14ac:dyDescent="0.2">
      <c r="M1039"/>
      <c r="N1039"/>
      <c r="O1039"/>
      <c r="P1039"/>
      <c r="Q1039"/>
      <c r="R1039"/>
      <c r="S1039"/>
      <c r="T1039"/>
      <c r="U1039"/>
      <c r="V1039"/>
      <c r="W1039"/>
      <c r="X1039"/>
      <c r="Y1039"/>
      <c r="Z1039"/>
      <c r="AA1039"/>
      <c r="AB1039"/>
      <c r="AC1039"/>
      <c r="AD1039"/>
      <c r="AE1039"/>
      <c r="AF1039"/>
      <c r="AG1039"/>
      <c r="AH1039"/>
      <c r="AI1039"/>
      <c r="AJ1039"/>
    </row>
    <row r="1040" spans="13:36" x14ac:dyDescent="0.2">
      <c r="M1040"/>
      <c r="N1040"/>
      <c r="O1040"/>
      <c r="P1040"/>
      <c r="Q1040"/>
      <c r="R1040"/>
      <c r="S1040"/>
      <c r="T1040"/>
      <c r="U1040"/>
      <c r="V1040"/>
      <c r="W1040"/>
      <c r="X1040"/>
      <c r="Y1040"/>
      <c r="Z1040"/>
      <c r="AA1040"/>
      <c r="AB1040"/>
      <c r="AC1040"/>
      <c r="AD1040"/>
      <c r="AE1040"/>
      <c r="AF1040"/>
      <c r="AG1040"/>
      <c r="AH1040"/>
      <c r="AI1040"/>
      <c r="AJ1040"/>
    </row>
    <row r="1041" spans="13:36" x14ac:dyDescent="0.2">
      <c r="M1041"/>
      <c r="N1041"/>
      <c r="O1041"/>
      <c r="P1041"/>
      <c r="Q1041"/>
      <c r="R1041"/>
      <c r="S1041"/>
      <c r="T1041"/>
      <c r="U1041"/>
      <c r="V1041"/>
      <c r="W1041"/>
      <c r="X1041"/>
      <c r="Y1041"/>
      <c r="Z1041"/>
      <c r="AA1041"/>
      <c r="AB1041"/>
      <c r="AC1041"/>
      <c r="AD1041"/>
      <c r="AE1041"/>
      <c r="AF1041"/>
      <c r="AG1041"/>
      <c r="AH1041"/>
      <c r="AI1041"/>
      <c r="AJ1041"/>
    </row>
    <row r="1042" spans="13:36" x14ac:dyDescent="0.2">
      <c r="M1042"/>
      <c r="N1042"/>
      <c r="O1042"/>
      <c r="P1042"/>
      <c r="Q1042"/>
      <c r="R1042"/>
      <c r="S1042"/>
      <c r="T1042"/>
      <c r="U1042"/>
      <c r="V1042"/>
      <c r="W1042"/>
      <c r="X1042"/>
      <c r="Y1042"/>
      <c r="Z1042"/>
      <c r="AA1042"/>
      <c r="AB1042"/>
      <c r="AC1042"/>
      <c r="AD1042"/>
      <c r="AE1042"/>
      <c r="AF1042"/>
      <c r="AG1042"/>
      <c r="AH1042"/>
      <c r="AI1042"/>
      <c r="AJ1042"/>
    </row>
    <row r="1043" spans="13:36" x14ac:dyDescent="0.2">
      <c r="M1043"/>
      <c r="N1043"/>
      <c r="O1043"/>
      <c r="P1043"/>
      <c r="Q1043"/>
      <c r="R1043"/>
      <c r="S1043"/>
      <c r="T1043"/>
      <c r="U1043"/>
      <c r="V1043"/>
      <c r="W1043"/>
      <c r="X1043"/>
      <c r="Y1043"/>
      <c r="Z1043"/>
      <c r="AA1043"/>
      <c r="AB1043"/>
      <c r="AC1043"/>
      <c r="AD1043"/>
      <c r="AE1043"/>
      <c r="AF1043"/>
      <c r="AG1043"/>
      <c r="AH1043"/>
      <c r="AI1043"/>
      <c r="AJ1043"/>
    </row>
    <row r="1044" spans="13:36" x14ac:dyDescent="0.2">
      <c r="M1044"/>
      <c r="N1044"/>
      <c r="O1044"/>
      <c r="P1044"/>
      <c r="Q1044"/>
      <c r="R1044"/>
      <c r="S1044"/>
      <c r="T1044"/>
      <c r="U1044"/>
      <c r="V1044"/>
      <c r="W1044"/>
      <c r="X1044"/>
      <c r="Y1044"/>
      <c r="Z1044"/>
      <c r="AA1044"/>
      <c r="AB1044"/>
      <c r="AC1044"/>
      <c r="AD1044"/>
      <c r="AE1044"/>
      <c r="AF1044"/>
      <c r="AG1044"/>
      <c r="AH1044"/>
      <c r="AI1044"/>
      <c r="AJ1044"/>
    </row>
    <row r="1045" spans="13:36" x14ac:dyDescent="0.2">
      <c r="M1045"/>
      <c r="N1045"/>
      <c r="O1045"/>
      <c r="P1045"/>
      <c r="Q1045"/>
      <c r="R1045"/>
      <c r="S1045"/>
      <c r="T1045"/>
      <c r="U1045"/>
      <c r="V1045"/>
      <c r="W1045"/>
      <c r="X1045"/>
      <c r="Y1045"/>
      <c r="Z1045"/>
      <c r="AA1045"/>
      <c r="AB1045"/>
      <c r="AC1045"/>
      <c r="AD1045"/>
      <c r="AE1045"/>
      <c r="AF1045"/>
      <c r="AG1045"/>
      <c r="AH1045"/>
      <c r="AI1045"/>
      <c r="AJ1045"/>
    </row>
    <row r="1046" spans="13:36" x14ac:dyDescent="0.2">
      <c r="M1046"/>
      <c r="N1046"/>
      <c r="O1046"/>
      <c r="P1046"/>
      <c r="Q1046"/>
      <c r="R1046"/>
      <c r="S1046"/>
      <c r="T1046"/>
      <c r="U1046"/>
      <c r="V1046"/>
      <c r="W1046"/>
      <c r="X1046"/>
      <c r="Y1046"/>
      <c r="Z1046"/>
      <c r="AA1046"/>
      <c r="AB1046"/>
      <c r="AC1046"/>
      <c r="AD1046"/>
      <c r="AE1046"/>
      <c r="AF1046"/>
      <c r="AG1046"/>
      <c r="AH1046"/>
      <c r="AI1046"/>
      <c r="AJ1046"/>
    </row>
    <row r="1047" spans="13:36" x14ac:dyDescent="0.2">
      <c r="M1047"/>
      <c r="N1047"/>
      <c r="O1047"/>
      <c r="P1047"/>
      <c r="Q1047"/>
      <c r="R1047"/>
      <c r="S1047"/>
      <c r="T1047"/>
      <c r="U1047"/>
      <c r="V1047"/>
      <c r="W1047"/>
      <c r="X1047"/>
      <c r="Y1047"/>
      <c r="Z1047"/>
      <c r="AA1047"/>
      <c r="AB1047"/>
      <c r="AC1047"/>
      <c r="AD1047"/>
      <c r="AE1047"/>
      <c r="AF1047"/>
      <c r="AG1047"/>
      <c r="AH1047"/>
      <c r="AI1047"/>
      <c r="AJ1047"/>
    </row>
    <row r="1048" spans="13:36" x14ac:dyDescent="0.2">
      <c r="M1048"/>
      <c r="N1048"/>
      <c r="O1048"/>
      <c r="P1048"/>
      <c r="Q1048"/>
      <c r="R1048"/>
      <c r="S1048"/>
      <c r="T1048"/>
      <c r="U1048"/>
      <c r="V1048"/>
      <c r="W1048"/>
      <c r="X1048"/>
      <c r="Y1048"/>
      <c r="Z1048"/>
      <c r="AA1048"/>
      <c r="AB1048"/>
      <c r="AC1048"/>
      <c r="AD1048"/>
      <c r="AE1048"/>
      <c r="AF1048"/>
      <c r="AG1048"/>
      <c r="AH1048"/>
      <c r="AI1048"/>
      <c r="AJ1048"/>
    </row>
    <row r="1049" spans="13:36" x14ac:dyDescent="0.2">
      <c r="M1049"/>
      <c r="N1049"/>
      <c r="O1049"/>
      <c r="P1049"/>
      <c r="Q1049"/>
      <c r="R1049"/>
      <c r="S1049"/>
      <c r="T1049"/>
      <c r="U1049"/>
      <c r="V1049"/>
      <c r="W1049"/>
      <c r="X1049"/>
      <c r="Y1049"/>
      <c r="Z1049"/>
      <c r="AA1049"/>
      <c r="AB1049"/>
      <c r="AC1049"/>
      <c r="AD1049"/>
      <c r="AE1049"/>
      <c r="AF1049"/>
      <c r="AG1049"/>
      <c r="AH1049"/>
      <c r="AI1049"/>
      <c r="AJ1049"/>
    </row>
    <row r="1050" spans="13:36" x14ac:dyDescent="0.2">
      <c r="M1050"/>
      <c r="N1050"/>
      <c r="O1050"/>
      <c r="P1050"/>
      <c r="Q1050"/>
      <c r="R1050"/>
      <c r="S1050"/>
      <c r="T1050"/>
      <c r="U1050"/>
      <c r="V1050"/>
      <c r="W1050"/>
      <c r="X1050"/>
      <c r="Y1050"/>
      <c r="Z1050"/>
      <c r="AA1050"/>
      <c r="AB1050"/>
      <c r="AC1050"/>
      <c r="AD1050"/>
      <c r="AE1050"/>
      <c r="AF1050"/>
      <c r="AG1050"/>
      <c r="AH1050"/>
      <c r="AI1050"/>
      <c r="AJ1050"/>
    </row>
    <row r="1051" spans="13:36" x14ac:dyDescent="0.2">
      <c r="M1051"/>
      <c r="N1051"/>
      <c r="O1051"/>
      <c r="P1051"/>
      <c r="Q1051"/>
      <c r="R1051"/>
      <c r="S1051"/>
      <c r="T1051"/>
      <c r="U1051"/>
      <c r="V1051"/>
      <c r="W1051"/>
      <c r="X1051"/>
      <c r="Y1051"/>
      <c r="Z1051"/>
      <c r="AA1051"/>
      <c r="AB1051"/>
      <c r="AC1051"/>
      <c r="AD1051"/>
      <c r="AE1051"/>
      <c r="AF1051"/>
      <c r="AG1051"/>
      <c r="AH1051"/>
      <c r="AI1051"/>
      <c r="AJ1051"/>
    </row>
    <row r="1052" spans="13:36" x14ac:dyDescent="0.2">
      <c r="M1052"/>
      <c r="N1052"/>
      <c r="O1052"/>
      <c r="P1052"/>
      <c r="Q1052"/>
      <c r="R1052"/>
      <c r="S1052"/>
      <c r="T1052"/>
      <c r="U1052"/>
      <c r="V1052"/>
      <c r="W1052"/>
      <c r="X1052"/>
      <c r="Y1052"/>
      <c r="Z1052"/>
      <c r="AA1052"/>
      <c r="AB1052"/>
      <c r="AC1052"/>
      <c r="AD1052"/>
      <c r="AE1052"/>
      <c r="AF1052"/>
      <c r="AG1052"/>
      <c r="AH1052"/>
      <c r="AI1052"/>
      <c r="AJ1052"/>
    </row>
    <row r="1053" spans="13:36" x14ac:dyDescent="0.2">
      <c r="M1053"/>
      <c r="N1053"/>
      <c r="O1053"/>
      <c r="P1053"/>
      <c r="Q1053"/>
      <c r="R1053"/>
      <c r="S1053"/>
      <c r="T1053"/>
      <c r="U1053"/>
      <c r="V1053"/>
      <c r="W1053"/>
      <c r="X1053"/>
      <c r="Y1053"/>
      <c r="Z1053"/>
      <c r="AA1053"/>
      <c r="AB1053"/>
      <c r="AC1053"/>
      <c r="AD1053"/>
      <c r="AE1053"/>
      <c r="AF1053"/>
      <c r="AG1053"/>
      <c r="AH1053"/>
      <c r="AI1053"/>
      <c r="AJ1053"/>
    </row>
    <row r="1054" spans="13:36" x14ac:dyDescent="0.2">
      <c r="M1054"/>
      <c r="N1054"/>
      <c r="O1054"/>
      <c r="P1054"/>
      <c r="Q1054"/>
      <c r="R1054"/>
      <c r="S1054"/>
      <c r="T1054"/>
      <c r="U1054"/>
      <c r="V1054"/>
      <c r="W1054"/>
      <c r="X1054"/>
      <c r="Y1054"/>
      <c r="Z1054"/>
      <c r="AA1054"/>
      <c r="AB1054"/>
      <c r="AC1054"/>
      <c r="AD1054"/>
      <c r="AE1054"/>
      <c r="AF1054"/>
      <c r="AG1054"/>
      <c r="AH1054"/>
      <c r="AI1054"/>
      <c r="AJ1054"/>
    </row>
    <row r="1055" spans="13:36" x14ac:dyDescent="0.2">
      <c r="M1055"/>
      <c r="N1055"/>
      <c r="O1055"/>
      <c r="P1055"/>
      <c r="Q1055"/>
      <c r="R1055"/>
      <c r="S1055"/>
      <c r="T1055"/>
      <c r="U1055"/>
      <c r="V1055"/>
      <c r="W1055"/>
      <c r="X1055"/>
      <c r="Y1055"/>
      <c r="Z1055"/>
      <c r="AA1055"/>
      <c r="AB1055"/>
      <c r="AC1055"/>
      <c r="AD1055"/>
      <c r="AE1055"/>
      <c r="AF1055"/>
      <c r="AG1055"/>
      <c r="AH1055"/>
      <c r="AI1055"/>
      <c r="AJ1055"/>
    </row>
    <row r="1056" spans="13:36" x14ac:dyDescent="0.2">
      <c r="M1056"/>
      <c r="N1056"/>
      <c r="O1056"/>
      <c r="P1056"/>
      <c r="Q1056"/>
      <c r="R1056"/>
      <c r="S1056"/>
      <c r="T1056"/>
      <c r="U1056"/>
      <c r="V1056"/>
      <c r="W1056"/>
      <c r="X1056"/>
      <c r="Y1056"/>
      <c r="Z1056"/>
      <c r="AA1056"/>
      <c r="AB1056"/>
      <c r="AC1056"/>
      <c r="AD1056"/>
      <c r="AE1056"/>
      <c r="AF1056"/>
      <c r="AG1056"/>
      <c r="AH1056"/>
      <c r="AI1056"/>
      <c r="AJ1056"/>
    </row>
    <row r="1057" spans="13:36" x14ac:dyDescent="0.2">
      <c r="M1057"/>
      <c r="N1057"/>
      <c r="O1057"/>
      <c r="P1057"/>
      <c r="Q1057"/>
      <c r="R1057"/>
      <c r="S1057"/>
      <c r="T1057"/>
      <c r="U1057"/>
      <c r="V1057"/>
      <c r="W1057"/>
      <c r="X1057"/>
      <c r="Y1057"/>
      <c r="Z1057"/>
      <c r="AA1057"/>
      <c r="AB1057"/>
      <c r="AC1057"/>
      <c r="AD1057"/>
      <c r="AE1057"/>
      <c r="AF1057"/>
      <c r="AG1057"/>
      <c r="AH1057"/>
      <c r="AI1057"/>
      <c r="AJ1057"/>
    </row>
    <row r="1058" spans="13:36" x14ac:dyDescent="0.2">
      <c r="M1058"/>
      <c r="N1058"/>
      <c r="O1058"/>
      <c r="P1058"/>
      <c r="Q1058"/>
      <c r="R1058"/>
      <c r="S1058"/>
      <c r="T1058"/>
      <c r="U1058"/>
      <c r="V1058"/>
      <c r="W1058"/>
      <c r="X1058"/>
      <c r="Y1058"/>
      <c r="Z1058"/>
      <c r="AA1058"/>
      <c r="AB1058"/>
      <c r="AC1058"/>
      <c r="AD1058"/>
      <c r="AE1058"/>
      <c r="AF1058"/>
      <c r="AG1058"/>
      <c r="AH1058"/>
      <c r="AI1058"/>
      <c r="AJ1058"/>
    </row>
    <row r="1059" spans="13:36" x14ac:dyDescent="0.2">
      <c r="M1059"/>
      <c r="N1059"/>
      <c r="O1059"/>
      <c r="P1059"/>
      <c r="Q1059"/>
      <c r="R1059"/>
      <c r="S1059"/>
      <c r="T1059"/>
      <c r="U1059"/>
      <c r="V1059"/>
      <c r="W1059"/>
      <c r="X1059"/>
      <c r="Y1059"/>
      <c r="Z1059"/>
      <c r="AA1059"/>
      <c r="AB1059"/>
      <c r="AC1059"/>
      <c r="AD1059"/>
      <c r="AE1059"/>
      <c r="AF1059"/>
      <c r="AG1059"/>
      <c r="AH1059"/>
      <c r="AI1059"/>
      <c r="AJ1059"/>
    </row>
    <row r="1060" spans="13:36" x14ac:dyDescent="0.2">
      <c r="M1060"/>
      <c r="N1060"/>
      <c r="O1060"/>
      <c r="P1060"/>
      <c r="Q1060"/>
      <c r="R1060"/>
      <c r="S1060"/>
      <c r="T1060"/>
      <c r="U1060"/>
      <c r="V1060"/>
      <c r="W1060"/>
      <c r="X1060"/>
      <c r="Y1060"/>
      <c r="Z1060"/>
      <c r="AA1060"/>
      <c r="AB1060"/>
      <c r="AC1060"/>
      <c r="AD1060"/>
      <c r="AE1060"/>
      <c r="AF1060"/>
      <c r="AG1060"/>
      <c r="AH1060"/>
      <c r="AI1060"/>
      <c r="AJ1060"/>
    </row>
    <row r="1061" spans="13:36" x14ac:dyDescent="0.2">
      <c r="M1061"/>
      <c r="N1061"/>
      <c r="O1061"/>
      <c r="P1061"/>
      <c r="Q1061"/>
      <c r="R1061"/>
      <c r="S1061"/>
      <c r="T1061"/>
      <c r="U1061"/>
      <c r="V1061"/>
      <c r="W1061"/>
      <c r="X1061"/>
      <c r="Y1061"/>
      <c r="Z1061"/>
      <c r="AA1061"/>
      <c r="AB1061"/>
      <c r="AC1061"/>
      <c r="AD1061"/>
      <c r="AE1061"/>
      <c r="AF1061"/>
      <c r="AG1061"/>
      <c r="AH1061"/>
      <c r="AI1061"/>
      <c r="AJ1061"/>
    </row>
    <row r="1062" spans="13:36" x14ac:dyDescent="0.2">
      <c r="M1062"/>
      <c r="N1062"/>
      <c r="O1062"/>
      <c r="P1062"/>
      <c r="Q1062"/>
      <c r="R1062"/>
      <c r="S1062"/>
      <c r="T1062"/>
      <c r="U1062"/>
      <c r="V1062"/>
      <c r="W1062"/>
      <c r="X1062"/>
      <c r="Y1062"/>
      <c r="Z1062"/>
      <c r="AA1062"/>
      <c r="AB1062"/>
      <c r="AC1062"/>
      <c r="AD1062"/>
      <c r="AE1062"/>
      <c r="AF1062"/>
      <c r="AG1062"/>
      <c r="AH1062"/>
      <c r="AI1062"/>
      <c r="AJ1062"/>
    </row>
    <row r="1063" spans="13:36" x14ac:dyDescent="0.2">
      <c r="M1063"/>
      <c r="N1063"/>
      <c r="O1063"/>
      <c r="P1063"/>
      <c r="Q1063"/>
      <c r="R1063"/>
      <c r="S1063"/>
      <c r="T1063"/>
      <c r="U1063"/>
      <c r="V1063"/>
      <c r="W1063"/>
      <c r="X1063"/>
      <c r="Y1063"/>
      <c r="Z1063"/>
      <c r="AA1063"/>
      <c r="AB1063"/>
      <c r="AC1063"/>
      <c r="AD1063"/>
      <c r="AE1063"/>
      <c r="AF1063"/>
      <c r="AG1063"/>
      <c r="AH1063"/>
      <c r="AI1063"/>
      <c r="AJ1063"/>
    </row>
    <row r="1064" spans="13:36" x14ac:dyDescent="0.2">
      <c r="M1064"/>
      <c r="N1064"/>
      <c r="O1064"/>
      <c r="P1064"/>
      <c r="Q1064"/>
      <c r="R1064"/>
      <c r="S1064"/>
      <c r="T1064"/>
      <c r="U1064"/>
      <c r="V1064"/>
      <c r="W1064"/>
      <c r="X1064"/>
      <c r="Y1064"/>
      <c r="Z1064"/>
      <c r="AA1064"/>
      <c r="AB1064"/>
      <c r="AC1064"/>
      <c r="AD1064"/>
      <c r="AE1064"/>
      <c r="AF1064"/>
      <c r="AG1064"/>
      <c r="AH1064"/>
      <c r="AI1064"/>
      <c r="AJ1064"/>
    </row>
    <row r="1065" spans="13:36" x14ac:dyDescent="0.2">
      <c r="M1065"/>
      <c r="N1065"/>
      <c r="O1065"/>
      <c r="P1065"/>
      <c r="Q1065"/>
      <c r="R1065"/>
      <c r="S1065"/>
      <c r="T1065"/>
      <c r="U1065"/>
      <c r="V1065"/>
      <c r="W1065"/>
      <c r="X1065"/>
      <c r="Y1065"/>
      <c r="Z1065"/>
      <c r="AA1065"/>
      <c r="AB1065"/>
      <c r="AC1065"/>
      <c r="AD1065"/>
      <c r="AE1065"/>
      <c r="AF1065"/>
      <c r="AG1065"/>
      <c r="AH1065"/>
      <c r="AI1065"/>
      <c r="AJ1065"/>
    </row>
    <row r="1066" spans="13:36" x14ac:dyDescent="0.2">
      <c r="M1066"/>
      <c r="N1066"/>
      <c r="O1066"/>
      <c r="P1066"/>
      <c r="Q1066"/>
      <c r="R1066"/>
      <c r="S1066"/>
      <c r="T1066"/>
      <c r="U1066"/>
      <c r="V1066"/>
      <c r="W1066"/>
      <c r="X1066"/>
      <c r="Y1066"/>
      <c r="Z1066"/>
      <c r="AA1066"/>
      <c r="AB1066"/>
      <c r="AC1066"/>
      <c r="AD1066"/>
      <c r="AE1066"/>
      <c r="AF1066"/>
      <c r="AG1066"/>
      <c r="AH1066"/>
      <c r="AI1066"/>
      <c r="AJ1066"/>
    </row>
    <row r="1067" spans="13:36" x14ac:dyDescent="0.2">
      <c r="M1067"/>
      <c r="N1067"/>
      <c r="O1067"/>
      <c r="P1067"/>
      <c r="Q1067"/>
      <c r="R1067"/>
      <c r="S1067"/>
      <c r="T1067"/>
      <c r="U1067"/>
      <c r="V1067"/>
      <c r="W1067"/>
      <c r="X1067"/>
      <c r="Y1067"/>
      <c r="Z1067"/>
      <c r="AA1067"/>
      <c r="AB1067"/>
      <c r="AC1067"/>
      <c r="AD1067"/>
      <c r="AE1067"/>
      <c r="AF1067"/>
      <c r="AG1067"/>
      <c r="AH1067"/>
      <c r="AI1067"/>
      <c r="AJ1067"/>
    </row>
    <row r="1068" spans="13:36" x14ac:dyDescent="0.2">
      <c r="M1068"/>
      <c r="N1068"/>
      <c r="O1068"/>
      <c r="P1068"/>
      <c r="Q1068"/>
      <c r="R1068"/>
      <c r="S1068"/>
      <c r="T1068"/>
      <c r="U1068"/>
      <c r="V1068"/>
      <c r="W1068"/>
      <c r="X1068"/>
      <c r="Y1068"/>
      <c r="Z1068"/>
      <c r="AA1068"/>
      <c r="AB1068"/>
      <c r="AC1068"/>
      <c r="AD1068"/>
      <c r="AE1068"/>
      <c r="AF1068"/>
      <c r="AG1068"/>
      <c r="AH1068"/>
      <c r="AI1068"/>
      <c r="AJ1068"/>
    </row>
    <row r="1069" spans="13:36" x14ac:dyDescent="0.2">
      <c r="M1069"/>
      <c r="N1069"/>
      <c r="O1069"/>
      <c r="P1069"/>
      <c r="Q1069"/>
      <c r="R1069"/>
      <c r="S1069"/>
      <c r="T1069"/>
      <c r="U1069"/>
      <c r="V1069"/>
      <c r="W1069"/>
      <c r="X1069"/>
      <c r="Y1069"/>
      <c r="Z1069"/>
      <c r="AA1069"/>
      <c r="AB1069"/>
      <c r="AC1069"/>
      <c r="AD1069"/>
      <c r="AE1069"/>
      <c r="AF1069"/>
      <c r="AG1069"/>
      <c r="AH1069"/>
      <c r="AI1069"/>
      <c r="AJ1069"/>
    </row>
    <row r="1070" spans="13:36" x14ac:dyDescent="0.2">
      <c r="M1070"/>
      <c r="N1070"/>
      <c r="O1070"/>
      <c r="P1070"/>
      <c r="Q1070"/>
      <c r="R1070"/>
      <c r="S1070"/>
      <c r="T1070"/>
      <c r="U1070"/>
      <c r="V1070"/>
      <c r="W1070"/>
      <c r="X1070"/>
      <c r="Y1070"/>
      <c r="Z1070"/>
      <c r="AA1070"/>
      <c r="AB1070"/>
      <c r="AC1070"/>
      <c r="AD1070"/>
      <c r="AE1070"/>
      <c r="AF1070"/>
      <c r="AG1070"/>
      <c r="AH1070"/>
      <c r="AI1070"/>
      <c r="AJ1070"/>
    </row>
    <row r="1071" spans="13:36" x14ac:dyDescent="0.2">
      <c r="M1071"/>
      <c r="N1071"/>
      <c r="O1071"/>
      <c r="P1071"/>
      <c r="Q1071"/>
      <c r="R1071"/>
      <c r="S1071"/>
      <c r="T1071"/>
      <c r="U1071"/>
      <c r="V1071"/>
      <c r="W1071"/>
      <c r="X1071"/>
      <c r="Y1071"/>
      <c r="Z1071"/>
      <c r="AA1071"/>
      <c r="AB1071"/>
      <c r="AC1071"/>
      <c r="AD1071"/>
      <c r="AE1071"/>
      <c r="AF1071"/>
      <c r="AG1071"/>
      <c r="AH1071"/>
      <c r="AI1071"/>
      <c r="AJ1071"/>
    </row>
    <row r="1072" spans="13:36" x14ac:dyDescent="0.2">
      <c r="M1072"/>
      <c r="N1072"/>
      <c r="O1072"/>
      <c r="P1072"/>
      <c r="Q1072"/>
      <c r="R1072"/>
      <c r="S1072"/>
      <c r="T1072"/>
      <c r="U1072"/>
      <c r="V1072"/>
      <c r="W1072"/>
      <c r="X1072"/>
      <c r="Y1072"/>
      <c r="Z1072"/>
      <c r="AA1072"/>
      <c r="AB1072"/>
      <c r="AC1072"/>
      <c r="AD1072"/>
      <c r="AE1072"/>
      <c r="AF1072"/>
      <c r="AG1072"/>
      <c r="AH1072"/>
      <c r="AI1072"/>
      <c r="AJ1072"/>
    </row>
    <row r="1073" spans="13:36" x14ac:dyDescent="0.2">
      <c r="M1073"/>
      <c r="N1073"/>
      <c r="O1073"/>
      <c r="P1073"/>
      <c r="Q1073"/>
      <c r="R1073"/>
      <c r="S1073"/>
      <c r="T1073"/>
      <c r="U1073"/>
      <c r="V1073"/>
      <c r="W1073"/>
      <c r="X1073"/>
      <c r="Y1073"/>
      <c r="Z1073"/>
      <c r="AA1073"/>
      <c r="AB1073"/>
      <c r="AC1073"/>
      <c r="AD1073"/>
      <c r="AE1073"/>
      <c r="AF1073"/>
      <c r="AG1073"/>
      <c r="AH1073"/>
      <c r="AI1073"/>
      <c r="AJ1073"/>
    </row>
    <row r="1074" spans="13:36" x14ac:dyDescent="0.2">
      <c r="M1074"/>
      <c r="N1074"/>
      <c r="O1074"/>
      <c r="P1074"/>
      <c r="Q1074"/>
      <c r="R1074"/>
      <c r="S1074"/>
      <c r="T1074"/>
      <c r="U1074"/>
      <c r="V1074"/>
      <c r="W1074"/>
      <c r="X1074"/>
      <c r="Y1074"/>
      <c r="Z1074"/>
      <c r="AA1074"/>
      <c r="AB1074"/>
      <c r="AC1074"/>
      <c r="AD1074"/>
      <c r="AE1074"/>
      <c r="AF1074"/>
      <c r="AG1074"/>
      <c r="AH1074"/>
      <c r="AI1074"/>
      <c r="AJ1074"/>
    </row>
    <row r="1075" spans="13:36" x14ac:dyDescent="0.2">
      <c r="M1075"/>
      <c r="N1075"/>
      <c r="O1075"/>
      <c r="P1075"/>
      <c r="Q1075"/>
      <c r="R1075"/>
      <c r="S1075"/>
      <c r="T1075"/>
      <c r="U1075"/>
      <c r="V1075"/>
      <c r="W1075"/>
      <c r="X1075"/>
      <c r="Y1075"/>
      <c r="Z1075"/>
      <c r="AA1075"/>
      <c r="AB1075"/>
      <c r="AC1075"/>
      <c r="AD1075"/>
      <c r="AE1075"/>
      <c r="AF1075"/>
      <c r="AG1075"/>
      <c r="AH1075"/>
      <c r="AI1075"/>
      <c r="AJ1075"/>
    </row>
    <row r="1076" spans="13:36" x14ac:dyDescent="0.2">
      <c r="M1076"/>
      <c r="N1076"/>
      <c r="O1076"/>
      <c r="P1076"/>
      <c r="Q1076"/>
      <c r="R1076"/>
      <c r="S1076"/>
      <c r="T1076"/>
      <c r="U1076"/>
      <c r="V1076"/>
      <c r="W1076"/>
      <c r="X1076"/>
      <c r="Y1076"/>
      <c r="Z1076"/>
      <c r="AA1076"/>
      <c r="AB1076"/>
      <c r="AC1076"/>
      <c r="AD1076"/>
      <c r="AE1076"/>
      <c r="AF1076"/>
      <c r="AG1076"/>
      <c r="AH1076"/>
      <c r="AI1076"/>
      <c r="AJ1076"/>
    </row>
    <row r="1077" spans="13:36" x14ac:dyDescent="0.2">
      <c r="M1077"/>
      <c r="N1077"/>
      <c r="O1077"/>
      <c r="P1077"/>
      <c r="Q1077"/>
      <c r="R1077"/>
      <c r="S1077"/>
      <c r="T1077"/>
      <c r="U1077"/>
      <c r="V1077"/>
      <c r="W1077"/>
      <c r="X1077"/>
      <c r="Y1077"/>
      <c r="Z1077"/>
      <c r="AA1077"/>
      <c r="AB1077"/>
      <c r="AC1077"/>
      <c r="AD1077"/>
      <c r="AE1077"/>
      <c r="AF1077"/>
      <c r="AG1077"/>
      <c r="AH1077"/>
      <c r="AI1077"/>
      <c r="AJ1077"/>
    </row>
    <row r="1078" spans="13:36" x14ac:dyDescent="0.2">
      <c r="M1078"/>
      <c r="N1078"/>
      <c r="O1078"/>
      <c r="P1078"/>
      <c r="Q1078"/>
      <c r="R1078"/>
      <c r="S1078"/>
      <c r="T1078"/>
      <c r="U1078"/>
      <c r="V1078"/>
      <c r="W1078"/>
      <c r="X1078"/>
      <c r="Y1078"/>
      <c r="Z1078"/>
      <c r="AA1078"/>
      <c r="AB1078"/>
      <c r="AC1078"/>
      <c r="AD1078"/>
      <c r="AE1078"/>
      <c r="AF1078"/>
      <c r="AG1078"/>
      <c r="AH1078"/>
      <c r="AI1078"/>
      <c r="AJ1078"/>
    </row>
    <row r="1079" spans="13:36" x14ac:dyDescent="0.2">
      <c r="M1079"/>
      <c r="N1079"/>
      <c r="O1079"/>
      <c r="P1079"/>
      <c r="Q1079"/>
      <c r="R1079"/>
      <c r="S1079"/>
      <c r="T1079"/>
      <c r="U1079"/>
      <c r="V1079"/>
      <c r="W1079"/>
      <c r="X1079"/>
      <c r="Y1079"/>
      <c r="Z1079"/>
      <c r="AA1079"/>
      <c r="AB1079"/>
      <c r="AC1079"/>
      <c r="AD1079"/>
      <c r="AE1079"/>
      <c r="AF1079"/>
      <c r="AG1079"/>
      <c r="AH1079"/>
      <c r="AI1079"/>
      <c r="AJ1079"/>
    </row>
    <row r="1080" spans="13:36" x14ac:dyDescent="0.2">
      <c r="M1080"/>
      <c r="N1080"/>
      <c r="O1080"/>
      <c r="P1080"/>
      <c r="Q1080"/>
      <c r="R1080"/>
      <c r="S1080"/>
      <c r="T1080"/>
      <c r="U1080"/>
      <c r="V1080"/>
      <c r="W1080"/>
      <c r="X1080"/>
      <c r="Y1080"/>
      <c r="Z1080"/>
      <c r="AA1080"/>
      <c r="AB1080"/>
      <c r="AC1080"/>
      <c r="AD1080"/>
      <c r="AE1080"/>
      <c r="AF1080"/>
      <c r="AG1080"/>
      <c r="AH1080"/>
      <c r="AI1080"/>
      <c r="AJ1080"/>
    </row>
    <row r="1081" spans="13:36" x14ac:dyDescent="0.2">
      <c r="M1081"/>
      <c r="N1081"/>
      <c r="O1081"/>
      <c r="P1081"/>
      <c r="Q1081"/>
      <c r="R1081"/>
      <c r="S1081"/>
      <c r="T1081"/>
      <c r="U1081"/>
      <c r="V1081"/>
      <c r="W1081"/>
      <c r="X1081"/>
      <c r="Y1081"/>
      <c r="Z1081"/>
      <c r="AA1081"/>
      <c r="AB1081"/>
      <c r="AC1081"/>
      <c r="AD1081"/>
      <c r="AE1081"/>
      <c r="AF1081"/>
      <c r="AG1081"/>
      <c r="AH1081"/>
      <c r="AI1081"/>
      <c r="AJ1081"/>
    </row>
    <row r="1082" spans="13:36" x14ac:dyDescent="0.2">
      <c r="M1082"/>
      <c r="N1082"/>
      <c r="O1082"/>
      <c r="P1082"/>
      <c r="Q1082"/>
      <c r="R1082"/>
      <c r="S1082"/>
      <c r="T1082"/>
      <c r="U1082"/>
      <c r="V1082"/>
      <c r="W1082"/>
      <c r="X1082"/>
      <c r="Y1082"/>
      <c r="Z1082"/>
      <c r="AA1082"/>
      <c r="AB1082"/>
      <c r="AC1082"/>
      <c r="AD1082"/>
      <c r="AE1082"/>
      <c r="AF1082"/>
      <c r="AG1082"/>
      <c r="AH1082"/>
      <c r="AI1082"/>
      <c r="AJ1082"/>
    </row>
    <row r="1083" spans="13:36" x14ac:dyDescent="0.2">
      <c r="M1083"/>
      <c r="N1083"/>
      <c r="O1083"/>
      <c r="P1083"/>
      <c r="Q1083"/>
      <c r="R1083"/>
      <c r="S1083"/>
      <c r="T1083"/>
      <c r="U1083"/>
      <c r="V1083"/>
      <c r="W1083"/>
      <c r="X1083"/>
      <c r="Y1083"/>
      <c r="Z1083"/>
      <c r="AA1083"/>
      <c r="AB1083"/>
      <c r="AC1083"/>
      <c r="AD1083"/>
      <c r="AE1083"/>
      <c r="AF1083"/>
      <c r="AG1083"/>
      <c r="AH1083"/>
      <c r="AI1083"/>
      <c r="AJ1083"/>
    </row>
    <row r="1084" spans="13:36" x14ac:dyDescent="0.2">
      <c r="M1084"/>
      <c r="N1084"/>
      <c r="O1084"/>
      <c r="P1084"/>
      <c r="Q1084"/>
      <c r="R1084"/>
      <c r="S1084"/>
      <c r="T1084"/>
      <c r="U1084"/>
      <c r="V1084"/>
      <c r="W1084"/>
      <c r="X1084"/>
      <c r="Y1084"/>
      <c r="Z1084"/>
      <c r="AA1084"/>
      <c r="AB1084"/>
      <c r="AC1084"/>
      <c r="AD1084"/>
      <c r="AE1084"/>
      <c r="AF1084"/>
      <c r="AG1084"/>
      <c r="AH1084"/>
      <c r="AI1084"/>
      <c r="AJ1084"/>
    </row>
    <row r="1085" spans="13:36" x14ac:dyDescent="0.2">
      <c r="M1085"/>
      <c r="N1085"/>
      <c r="O1085"/>
      <c r="P1085"/>
      <c r="Q1085"/>
      <c r="R1085"/>
      <c r="S1085"/>
      <c r="T1085"/>
      <c r="U1085"/>
      <c r="V1085"/>
      <c r="W1085"/>
      <c r="X1085"/>
      <c r="Y1085"/>
      <c r="Z1085"/>
      <c r="AA1085"/>
      <c r="AB1085"/>
      <c r="AC1085"/>
      <c r="AD1085"/>
      <c r="AE1085"/>
      <c r="AF1085"/>
      <c r="AG1085"/>
      <c r="AH1085"/>
      <c r="AI1085"/>
      <c r="AJ1085"/>
    </row>
    <row r="1086" spans="13:36" x14ac:dyDescent="0.2">
      <c r="M1086"/>
      <c r="N1086"/>
      <c r="O1086"/>
      <c r="P1086"/>
      <c r="Q1086"/>
      <c r="R1086"/>
      <c r="S1086"/>
      <c r="T1086"/>
      <c r="U1086"/>
      <c r="V1086"/>
      <c r="W1086"/>
      <c r="X1086"/>
      <c r="Y1086"/>
      <c r="Z1086"/>
      <c r="AA1086"/>
      <c r="AB1086"/>
      <c r="AC1086"/>
      <c r="AD1086"/>
      <c r="AE1086"/>
      <c r="AF1086"/>
      <c r="AG1086"/>
      <c r="AH1086"/>
      <c r="AI1086"/>
      <c r="AJ1086"/>
    </row>
    <row r="1087" spans="13:36" x14ac:dyDescent="0.2">
      <c r="M1087"/>
      <c r="N1087"/>
      <c r="O1087"/>
      <c r="P1087"/>
      <c r="Q1087"/>
      <c r="R1087"/>
      <c r="S1087"/>
      <c r="T1087"/>
      <c r="U1087"/>
      <c r="V1087"/>
      <c r="W1087"/>
      <c r="X1087"/>
      <c r="Y1087"/>
      <c r="Z1087"/>
      <c r="AA1087"/>
      <c r="AB1087"/>
      <c r="AC1087"/>
      <c r="AD1087"/>
      <c r="AE1087"/>
      <c r="AF1087"/>
      <c r="AG1087"/>
      <c r="AH1087"/>
      <c r="AI1087"/>
      <c r="AJ1087"/>
    </row>
    <row r="1088" spans="13:36" x14ac:dyDescent="0.2">
      <c r="M1088"/>
      <c r="N1088"/>
      <c r="O1088"/>
      <c r="P1088"/>
      <c r="Q1088"/>
      <c r="R1088"/>
      <c r="S1088"/>
      <c r="T1088"/>
      <c r="U1088"/>
      <c r="V1088"/>
      <c r="W1088"/>
      <c r="X1088"/>
      <c r="Y1088"/>
      <c r="Z1088"/>
      <c r="AA1088"/>
      <c r="AB1088"/>
      <c r="AC1088"/>
      <c r="AD1088"/>
      <c r="AE1088"/>
      <c r="AF1088"/>
      <c r="AG1088"/>
      <c r="AH1088"/>
      <c r="AI1088"/>
      <c r="AJ1088"/>
    </row>
    <row r="1089" spans="13:36" x14ac:dyDescent="0.2">
      <c r="M1089"/>
      <c r="N1089"/>
      <c r="O1089"/>
      <c r="P1089"/>
      <c r="Q1089"/>
      <c r="R1089"/>
      <c r="S1089"/>
      <c r="T1089"/>
      <c r="U1089"/>
      <c r="V1089"/>
      <c r="W1089"/>
      <c r="X1089"/>
      <c r="Y1089"/>
      <c r="Z1089"/>
      <c r="AA1089"/>
      <c r="AB1089"/>
      <c r="AC1089"/>
      <c r="AD1089"/>
      <c r="AE1089"/>
      <c r="AF1089"/>
      <c r="AG1089"/>
      <c r="AH1089"/>
      <c r="AI1089"/>
      <c r="AJ1089"/>
    </row>
    <row r="1090" spans="13:36" x14ac:dyDescent="0.2">
      <c r="M1090"/>
      <c r="N1090"/>
      <c r="O1090"/>
      <c r="P1090"/>
      <c r="Q1090"/>
      <c r="R1090"/>
      <c r="S1090"/>
      <c r="T1090"/>
      <c r="U1090"/>
      <c r="V1090"/>
      <c r="W1090"/>
      <c r="X1090"/>
      <c r="Y1090"/>
      <c r="Z1090"/>
      <c r="AA1090"/>
      <c r="AB1090"/>
      <c r="AC1090"/>
      <c r="AD1090"/>
      <c r="AE1090"/>
      <c r="AF1090"/>
      <c r="AG1090"/>
      <c r="AH1090"/>
      <c r="AI1090"/>
      <c r="AJ1090"/>
    </row>
    <row r="1091" spans="13:36" x14ac:dyDescent="0.2">
      <c r="M1091"/>
      <c r="N1091"/>
      <c r="O1091"/>
      <c r="P1091"/>
      <c r="Q1091"/>
      <c r="R1091"/>
      <c r="S1091"/>
      <c r="T1091"/>
      <c r="U1091"/>
      <c r="V1091"/>
      <c r="W1091"/>
      <c r="X1091"/>
      <c r="Y1091"/>
      <c r="Z1091"/>
      <c r="AA1091"/>
      <c r="AB1091"/>
      <c r="AC1091"/>
      <c r="AD1091"/>
      <c r="AE1091"/>
      <c r="AF1091"/>
      <c r="AG1091"/>
      <c r="AH1091"/>
      <c r="AI1091"/>
      <c r="AJ1091"/>
    </row>
    <row r="1092" spans="13:36" x14ac:dyDescent="0.2">
      <c r="M1092"/>
      <c r="N1092"/>
      <c r="O1092"/>
      <c r="P1092"/>
      <c r="Q1092"/>
      <c r="R1092"/>
      <c r="S1092"/>
      <c r="T1092"/>
      <c r="U1092"/>
      <c r="V1092"/>
      <c r="W1092"/>
      <c r="X1092"/>
      <c r="Y1092"/>
      <c r="Z1092"/>
      <c r="AA1092"/>
      <c r="AB1092"/>
      <c r="AC1092"/>
      <c r="AD1092"/>
      <c r="AE1092"/>
      <c r="AF1092"/>
      <c r="AG1092"/>
      <c r="AH1092"/>
      <c r="AI1092"/>
      <c r="AJ1092"/>
    </row>
    <row r="1093" spans="13:36" x14ac:dyDescent="0.2">
      <c r="M1093"/>
      <c r="N1093"/>
      <c r="O1093"/>
      <c r="P1093"/>
      <c r="Q1093"/>
      <c r="R1093"/>
      <c r="S1093"/>
      <c r="T1093"/>
      <c r="U1093"/>
      <c r="V1093"/>
      <c r="W1093"/>
      <c r="X1093"/>
      <c r="Y1093"/>
      <c r="Z1093"/>
      <c r="AA1093"/>
      <c r="AB1093"/>
      <c r="AC1093"/>
      <c r="AD1093"/>
      <c r="AE1093"/>
      <c r="AF1093"/>
      <c r="AG1093"/>
      <c r="AH1093"/>
      <c r="AI1093"/>
      <c r="AJ1093"/>
    </row>
    <row r="1094" spans="13:36" x14ac:dyDescent="0.2">
      <c r="M1094"/>
      <c r="N1094"/>
      <c r="O1094"/>
      <c r="P1094"/>
      <c r="Q1094"/>
      <c r="R1094"/>
      <c r="S1094"/>
      <c r="T1094"/>
      <c r="U1094"/>
      <c r="V1094"/>
      <c r="W1094"/>
      <c r="X1094"/>
      <c r="Y1094"/>
      <c r="Z1094"/>
      <c r="AA1094"/>
      <c r="AB1094"/>
      <c r="AC1094"/>
      <c r="AD1094"/>
      <c r="AE1094"/>
      <c r="AF1094"/>
      <c r="AG1094"/>
      <c r="AH1094"/>
      <c r="AI1094"/>
      <c r="AJ1094"/>
    </row>
    <row r="1095" spans="13:36" x14ac:dyDescent="0.2">
      <c r="M1095"/>
      <c r="N1095"/>
      <c r="O1095"/>
      <c r="P1095"/>
      <c r="Q1095"/>
      <c r="R1095"/>
      <c r="S1095"/>
      <c r="T1095"/>
      <c r="U1095"/>
      <c r="V1095"/>
      <c r="W1095"/>
      <c r="X1095"/>
      <c r="Y1095"/>
      <c r="Z1095"/>
      <c r="AA1095"/>
      <c r="AB1095"/>
      <c r="AC1095"/>
      <c r="AD1095"/>
      <c r="AE1095"/>
      <c r="AF1095"/>
      <c r="AG1095"/>
      <c r="AH1095"/>
      <c r="AI1095"/>
      <c r="AJ1095"/>
    </row>
    <row r="1096" spans="13:36" x14ac:dyDescent="0.2">
      <c r="M1096"/>
      <c r="N1096"/>
      <c r="O1096"/>
      <c r="P1096"/>
      <c r="Q1096"/>
      <c r="R1096"/>
      <c r="S1096"/>
      <c r="T1096"/>
      <c r="U1096"/>
      <c r="V1096"/>
      <c r="W1096"/>
      <c r="X1096"/>
      <c r="Y1096"/>
      <c r="Z1096"/>
      <c r="AA1096"/>
      <c r="AB1096"/>
      <c r="AC1096"/>
      <c r="AD1096"/>
      <c r="AE1096"/>
      <c r="AF1096"/>
      <c r="AG1096"/>
      <c r="AH1096"/>
      <c r="AI1096"/>
      <c r="AJ1096"/>
    </row>
    <row r="1097" spans="13:36" x14ac:dyDescent="0.2">
      <c r="M1097"/>
      <c r="N1097"/>
      <c r="O1097"/>
      <c r="P1097"/>
      <c r="Q1097"/>
      <c r="R1097"/>
      <c r="S1097"/>
      <c r="T1097"/>
      <c r="U1097"/>
      <c r="V1097"/>
      <c r="W1097"/>
      <c r="X1097"/>
      <c r="Y1097"/>
      <c r="Z1097"/>
      <c r="AA1097"/>
      <c r="AB1097"/>
      <c r="AC1097"/>
      <c r="AD1097"/>
      <c r="AE1097"/>
      <c r="AF1097"/>
      <c r="AG1097"/>
      <c r="AH1097"/>
      <c r="AI1097"/>
      <c r="AJ1097"/>
    </row>
    <row r="1098" spans="13:36" x14ac:dyDescent="0.2">
      <c r="M1098"/>
      <c r="N1098"/>
      <c r="O1098"/>
      <c r="P1098"/>
      <c r="Q1098"/>
      <c r="R1098"/>
      <c r="S1098"/>
      <c r="T1098"/>
      <c r="U1098"/>
      <c r="V1098"/>
      <c r="W1098"/>
      <c r="X1098"/>
      <c r="Y1098"/>
      <c r="Z1098"/>
      <c r="AA1098"/>
      <c r="AB1098"/>
      <c r="AC1098"/>
      <c r="AD1098"/>
      <c r="AE1098"/>
      <c r="AF1098"/>
      <c r="AG1098"/>
      <c r="AH1098"/>
      <c r="AI1098"/>
      <c r="AJ1098"/>
    </row>
    <row r="1099" spans="13:36" x14ac:dyDescent="0.2">
      <c r="M1099"/>
      <c r="N1099"/>
      <c r="O1099"/>
      <c r="P1099"/>
      <c r="Q1099"/>
      <c r="R1099"/>
      <c r="S1099"/>
      <c r="T1099"/>
      <c r="U1099"/>
      <c r="V1099"/>
      <c r="W1099"/>
      <c r="X1099"/>
      <c r="Y1099"/>
      <c r="Z1099"/>
      <c r="AA1099"/>
      <c r="AB1099"/>
      <c r="AC1099"/>
      <c r="AD1099"/>
      <c r="AE1099"/>
      <c r="AF1099"/>
      <c r="AG1099"/>
      <c r="AH1099"/>
      <c r="AI1099"/>
      <c r="AJ1099"/>
    </row>
    <row r="1100" spans="13:36" x14ac:dyDescent="0.2">
      <c r="M1100"/>
      <c r="N1100"/>
      <c r="O1100"/>
      <c r="P1100"/>
      <c r="Q1100"/>
      <c r="R1100"/>
      <c r="S1100"/>
      <c r="T1100"/>
      <c r="U1100"/>
      <c r="V1100"/>
      <c r="W1100"/>
      <c r="X1100"/>
      <c r="Y1100"/>
      <c r="Z1100"/>
      <c r="AA1100"/>
      <c r="AB1100"/>
      <c r="AC1100"/>
      <c r="AD1100"/>
      <c r="AE1100"/>
      <c r="AF1100"/>
      <c r="AG1100"/>
      <c r="AH1100"/>
      <c r="AI1100"/>
      <c r="AJ1100"/>
    </row>
    <row r="1101" spans="13:36" x14ac:dyDescent="0.2">
      <c r="M1101"/>
      <c r="N1101"/>
      <c r="O1101"/>
      <c r="P1101"/>
      <c r="Q1101"/>
      <c r="R1101"/>
      <c r="S1101"/>
      <c r="T1101"/>
      <c r="U1101"/>
      <c r="V1101"/>
      <c r="W1101"/>
      <c r="X1101"/>
      <c r="Y1101"/>
      <c r="Z1101"/>
      <c r="AA1101"/>
      <c r="AB1101"/>
      <c r="AC1101"/>
      <c r="AD1101"/>
      <c r="AE1101"/>
      <c r="AF1101"/>
      <c r="AG1101"/>
      <c r="AH1101"/>
      <c r="AI1101"/>
      <c r="AJ1101"/>
    </row>
    <row r="1102" spans="13:36" x14ac:dyDescent="0.2">
      <c r="M1102"/>
      <c r="N1102"/>
      <c r="O1102"/>
      <c r="P1102"/>
      <c r="Q1102"/>
      <c r="R1102"/>
      <c r="S1102"/>
      <c r="T1102"/>
      <c r="U1102"/>
      <c r="V1102"/>
      <c r="W1102"/>
      <c r="X1102"/>
      <c r="Y1102"/>
      <c r="Z1102"/>
      <c r="AA1102"/>
      <c r="AB1102"/>
      <c r="AC1102"/>
      <c r="AD1102"/>
      <c r="AE1102"/>
      <c r="AF1102"/>
      <c r="AG1102"/>
      <c r="AH1102"/>
      <c r="AI1102"/>
      <c r="AJ1102"/>
    </row>
    <row r="1103" spans="13:36" x14ac:dyDescent="0.2">
      <c r="M1103"/>
      <c r="N1103"/>
      <c r="O1103"/>
      <c r="P1103"/>
      <c r="Q1103"/>
      <c r="R1103"/>
      <c r="S1103"/>
      <c r="T1103"/>
      <c r="U1103"/>
      <c r="V1103"/>
      <c r="W1103"/>
      <c r="X1103"/>
      <c r="Y1103"/>
      <c r="Z1103"/>
      <c r="AA1103"/>
      <c r="AB1103"/>
      <c r="AC1103"/>
      <c r="AD1103"/>
      <c r="AE1103"/>
      <c r="AF1103"/>
      <c r="AG1103"/>
      <c r="AH1103"/>
      <c r="AI1103"/>
      <c r="AJ1103"/>
    </row>
    <row r="1104" spans="13:36" x14ac:dyDescent="0.2">
      <c r="M1104"/>
      <c r="N1104"/>
      <c r="O1104"/>
      <c r="P1104"/>
      <c r="Q1104"/>
      <c r="R1104"/>
      <c r="S1104"/>
      <c r="T1104"/>
      <c r="U1104"/>
      <c r="V1104"/>
      <c r="W1104"/>
      <c r="X1104"/>
      <c r="Y1104"/>
      <c r="Z1104"/>
      <c r="AA1104"/>
      <c r="AB1104"/>
      <c r="AC1104"/>
      <c r="AD1104"/>
      <c r="AE1104"/>
      <c r="AF1104"/>
      <c r="AG1104"/>
      <c r="AH1104"/>
      <c r="AI1104"/>
      <c r="AJ1104"/>
    </row>
    <row r="1105" spans="13:36" x14ac:dyDescent="0.2">
      <c r="M1105"/>
      <c r="N1105"/>
      <c r="O1105"/>
      <c r="P1105"/>
      <c r="Q1105"/>
      <c r="R1105"/>
      <c r="S1105"/>
      <c r="T1105"/>
      <c r="U1105"/>
      <c r="V1105"/>
      <c r="W1105"/>
      <c r="X1105"/>
      <c r="Y1105"/>
      <c r="Z1105"/>
      <c r="AA1105"/>
      <c r="AB1105"/>
      <c r="AC1105"/>
      <c r="AD1105"/>
      <c r="AE1105"/>
      <c r="AF1105"/>
      <c r="AG1105"/>
      <c r="AH1105"/>
      <c r="AI1105"/>
      <c r="AJ1105"/>
    </row>
    <row r="1106" spans="13:36" x14ac:dyDescent="0.2">
      <c r="M1106"/>
      <c r="N1106"/>
      <c r="O1106"/>
      <c r="P1106"/>
      <c r="Q1106"/>
      <c r="R1106"/>
      <c r="S1106"/>
      <c r="T1106"/>
      <c r="U1106"/>
      <c r="V1106"/>
      <c r="W1106"/>
      <c r="X1106"/>
      <c r="Y1106"/>
      <c r="Z1106"/>
      <c r="AA1106"/>
      <c r="AB1106"/>
      <c r="AC1106"/>
      <c r="AD1106"/>
      <c r="AE1106"/>
      <c r="AF1106"/>
      <c r="AG1106"/>
      <c r="AH1106"/>
      <c r="AI1106"/>
      <c r="AJ1106"/>
    </row>
    <row r="1107" spans="13:36" x14ac:dyDescent="0.2">
      <c r="M1107"/>
      <c r="N1107"/>
      <c r="O1107"/>
      <c r="P1107"/>
      <c r="Q1107"/>
      <c r="R1107"/>
      <c r="S1107"/>
      <c r="T1107"/>
      <c r="U1107"/>
      <c r="V1107"/>
      <c r="W1107"/>
      <c r="X1107"/>
      <c r="Y1107"/>
      <c r="Z1107"/>
      <c r="AA1107"/>
      <c r="AB1107"/>
      <c r="AC1107"/>
      <c r="AD1107"/>
      <c r="AE1107"/>
      <c r="AF1107"/>
      <c r="AG1107"/>
      <c r="AH1107"/>
      <c r="AI1107"/>
      <c r="AJ1107"/>
    </row>
    <row r="1108" spans="13:36" x14ac:dyDescent="0.2">
      <c r="M1108"/>
      <c r="N1108"/>
      <c r="O1108"/>
      <c r="P1108"/>
      <c r="Q1108"/>
      <c r="R1108"/>
      <c r="S1108"/>
      <c r="T1108"/>
      <c r="U1108"/>
      <c r="V1108"/>
      <c r="W1108"/>
      <c r="X1108"/>
      <c r="Y1108"/>
      <c r="Z1108"/>
      <c r="AA1108"/>
      <c r="AB1108"/>
      <c r="AC1108"/>
      <c r="AD1108"/>
      <c r="AE1108"/>
      <c r="AF1108"/>
      <c r="AG1108"/>
      <c r="AH1108"/>
      <c r="AI1108"/>
      <c r="AJ1108"/>
    </row>
    <row r="1109" spans="13:36" x14ac:dyDescent="0.2">
      <c r="M1109"/>
      <c r="N1109"/>
      <c r="O1109"/>
      <c r="P1109"/>
      <c r="Q1109"/>
      <c r="R1109"/>
      <c r="S1109"/>
      <c r="T1109"/>
      <c r="U1109"/>
      <c r="V1109"/>
      <c r="W1109"/>
      <c r="X1109"/>
      <c r="Y1109"/>
      <c r="Z1109"/>
      <c r="AA1109"/>
      <c r="AB1109"/>
      <c r="AC1109"/>
      <c r="AD1109"/>
      <c r="AE1109"/>
      <c r="AF1109"/>
      <c r="AG1109"/>
      <c r="AH1109"/>
      <c r="AI1109"/>
      <c r="AJ1109"/>
    </row>
    <row r="1110" spans="13:36" x14ac:dyDescent="0.2">
      <c r="M1110"/>
      <c r="N1110"/>
      <c r="O1110"/>
      <c r="P1110"/>
      <c r="Q1110"/>
      <c r="R1110"/>
      <c r="S1110"/>
      <c r="T1110"/>
      <c r="U1110"/>
      <c r="V1110"/>
      <c r="W1110"/>
      <c r="X1110"/>
      <c r="Y1110"/>
      <c r="Z1110"/>
      <c r="AA1110"/>
      <c r="AB1110"/>
      <c r="AC1110"/>
      <c r="AD1110"/>
      <c r="AE1110"/>
      <c r="AF1110"/>
      <c r="AG1110"/>
      <c r="AH1110"/>
      <c r="AI1110"/>
      <c r="AJ1110"/>
    </row>
    <row r="1111" spans="13:36" x14ac:dyDescent="0.2">
      <c r="M1111"/>
      <c r="N1111"/>
      <c r="O1111"/>
      <c r="P1111"/>
      <c r="Q1111"/>
      <c r="R1111"/>
      <c r="S1111"/>
      <c r="T1111"/>
      <c r="U1111"/>
      <c r="V1111"/>
      <c r="W1111"/>
      <c r="X1111"/>
      <c r="Y1111"/>
      <c r="Z1111"/>
      <c r="AA1111"/>
      <c r="AB1111"/>
      <c r="AC1111"/>
      <c r="AD1111"/>
      <c r="AE1111"/>
      <c r="AF1111"/>
      <c r="AG1111"/>
      <c r="AH1111"/>
      <c r="AI1111"/>
      <c r="AJ1111"/>
    </row>
    <row r="1112" spans="13:36" x14ac:dyDescent="0.2">
      <c r="M1112"/>
      <c r="N1112"/>
      <c r="O1112"/>
      <c r="P1112"/>
      <c r="Q1112"/>
      <c r="R1112"/>
      <c r="S1112"/>
      <c r="T1112"/>
      <c r="U1112"/>
      <c r="V1112"/>
      <c r="W1112"/>
      <c r="X1112"/>
      <c r="Y1112"/>
      <c r="Z1112"/>
      <c r="AA1112"/>
      <c r="AB1112"/>
      <c r="AC1112"/>
      <c r="AD1112"/>
      <c r="AE1112"/>
      <c r="AF1112"/>
      <c r="AG1112"/>
      <c r="AH1112"/>
      <c r="AI1112"/>
      <c r="AJ1112"/>
    </row>
    <row r="1113" spans="13:36" x14ac:dyDescent="0.2">
      <c r="M1113"/>
      <c r="N1113"/>
      <c r="O1113"/>
      <c r="P1113"/>
      <c r="Q1113"/>
      <c r="R1113"/>
      <c r="S1113"/>
      <c r="T1113"/>
      <c r="U1113"/>
      <c r="V1113"/>
      <c r="W1113"/>
      <c r="X1113"/>
      <c r="Y1113"/>
      <c r="Z1113"/>
      <c r="AA1113"/>
      <c r="AB1113"/>
      <c r="AC1113"/>
      <c r="AD1113"/>
      <c r="AE1113"/>
      <c r="AF1113"/>
      <c r="AG1113"/>
      <c r="AH1113"/>
      <c r="AI1113"/>
      <c r="AJ1113"/>
    </row>
    <row r="1114" spans="13:36" x14ac:dyDescent="0.2">
      <c r="M1114"/>
      <c r="N1114"/>
      <c r="O1114"/>
      <c r="P1114"/>
      <c r="Q1114"/>
      <c r="R1114"/>
      <c r="S1114"/>
      <c r="T1114"/>
      <c r="U1114"/>
      <c r="V1114"/>
      <c r="W1114"/>
      <c r="X1114"/>
      <c r="Y1114"/>
      <c r="Z1114"/>
      <c r="AA1114"/>
      <c r="AB1114"/>
      <c r="AC1114"/>
      <c r="AD1114"/>
      <c r="AE1114"/>
      <c r="AF1114"/>
      <c r="AG1114"/>
      <c r="AH1114"/>
      <c r="AI1114"/>
      <c r="AJ1114"/>
    </row>
    <row r="1115" spans="13:36" x14ac:dyDescent="0.2">
      <c r="M1115"/>
      <c r="N1115"/>
      <c r="O1115"/>
      <c r="P1115"/>
      <c r="Q1115"/>
      <c r="R1115"/>
      <c r="S1115"/>
      <c r="T1115"/>
      <c r="U1115"/>
      <c r="V1115"/>
      <c r="W1115"/>
      <c r="X1115"/>
      <c r="Y1115"/>
      <c r="Z1115"/>
      <c r="AA1115"/>
      <c r="AB1115"/>
      <c r="AC1115"/>
      <c r="AD1115"/>
      <c r="AE1115"/>
      <c r="AF1115"/>
      <c r="AG1115"/>
      <c r="AH1115"/>
      <c r="AI1115"/>
      <c r="AJ1115"/>
    </row>
    <row r="1116" spans="13:36" x14ac:dyDescent="0.2">
      <c r="M1116"/>
      <c r="N1116"/>
      <c r="O1116"/>
      <c r="P1116"/>
      <c r="Q1116"/>
      <c r="R1116"/>
      <c r="S1116"/>
      <c r="T1116"/>
      <c r="U1116"/>
      <c r="V1116"/>
      <c r="W1116"/>
      <c r="X1116"/>
      <c r="Y1116"/>
      <c r="Z1116"/>
      <c r="AA1116"/>
      <c r="AB1116"/>
      <c r="AC1116"/>
      <c r="AD1116"/>
      <c r="AE1116"/>
      <c r="AF1116"/>
      <c r="AG1116"/>
      <c r="AH1116"/>
      <c r="AI1116"/>
      <c r="AJ1116"/>
    </row>
    <row r="1117" spans="13:36" x14ac:dyDescent="0.2">
      <c r="M1117"/>
      <c r="N1117"/>
      <c r="O1117"/>
      <c r="P1117"/>
      <c r="Q1117"/>
      <c r="R1117"/>
      <c r="S1117"/>
      <c r="T1117"/>
      <c r="U1117"/>
      <c r="V1117"/>
      <c r="W1117"/>
      <c r="X1117"/>
      <c r="Y1117"/>
      <c r="Z1117"/>
      <c r="AA1117"/>
      <c r="AB1117"/>
      <c r="AC1117"/>
      <c r="AD1117"/>
      <c r="AE1117"/>
      <c r="AF1117"/>
      <c r="AG1117"/>
      <c r="AH1117"/>
      <c r="AI1117"/>
      <c r="AJ1117"/>
    </row>
    <row r="1118" spans="13:36" x14ac:dyDescent="0.2">
      <c r="M1118"/>
      <c r="N1118"/>
      <c r="O1118"/>
      <c r="P1118"/>
      <c r="Q1118"/>
      <c r="R1118"/>
      <c r="S1118"/>
      <c r="T1118"/>
      <c r="U1118"/>
      <c r="V1118"/>
      <c r="W1118"/>
      <c r="X1118"/>
      <c r="Y1118"/>
      <c r="Z1118"/>
      <c r="AA1118"/>
      <c r="AB1118"/>
      <c r="AC1118"/>
      <c r="AD1118"/>
      <c r="AE1118"/>
      <c r="AF1118"/>
      <c r="AG1118"/>
      <c r="AH1118"/>
      <c r="AI1118"/>
      <c r="AJ1118"/>
    </row>
    <row r="1119" spans="13:36" x14ac:dyDescent="0.2">
      <c r="M1119"/>
      <c r="N1119"/>
      <c r="O1119"/>
      <c r="P1119"/>
      <c r="Q1119"/>
      <c r="R1119"/>
      <c r="S1119"/>
      <c r="T1119"/>
      <c r="U1119"/>
      <c r="V1119"/>
      <c r="W1119"/>
      <c r="X1119"/>
      <c r="Y1119"/>
      <c r="Z1119"/>
      <c r="AA1119"/>
      <c r="AB1119"/>
      <c r="AC1119"/>
      <c r="AD1119"/>
      <c r="AE1119"/>
      <c r="AF1119"/>
      <c r="AG1119"/>
      <c r="AH1119"/>
      <c r="AI1119"/>
      <c r="AJ1119"/>
    </row>
    <row r="1120" spans="13:36" x14ac:dyDescent="0.2">
      <c r="M1120"/>
      <c r="N1120"/>
      <c r="O1120"/>
      <c r="P1120"/>
      <c r="Q1120"/>
      <c r="R1120"/>
      <c r="S1120"/>
      <c r="T1120"/>
      <c r="U1120"/>
      <c r="V1120"/>
      <c r="W1120"/>
      <c r="X1120"/>
      <c r="Y1120"/>
      <c r="Z1120"/>
      <c r="AA1120"/>
      <c r="AB1120"/>
      <c r="AC1120"/>
      <c r="AD1120"/>
      <c r="AE1120"/>
      <c r="AF1120"/>
      <c r="AG1120"/>
      <c r="AH1120"/>
      <c r="AI1120"/>
      <c r="AJ1120"/>
    </row>
    <row r="1121" spans="13:36" x14ac:dyDescent="0.2">
      <c r="M1121"/>
      <c r="N1121"/>
      <c r="O1121"/>
      <c r="P1121"/>
      <c r="Q1121"/>
      <c r="R1121"/>
      <c r="S1121"/>
      <c r="T1121"/>
      <c r="U1121"/>
      <c r="V1121"/>
      <c r="W1121"/>
      <c r="X1121"/>
      <c r="Y1121"/>
      <c r="Z1121"/>
      <c r="AA1121"/>
      <c r="AB1121"/>
      <c r="AC1121"/>
      <c r="AD1121"/>
      <c r="AE1121"/>
      <c r="AF1121"/>
      <c r="AG1121"/>
      <c r="AH1121"/>
      <c r="AI1121"/>
      <c r="AJ1121"/>
    </row>
    <row r="1122" spans="13:36" x14ac:dyDescent="0.2">
      <c r="M1122"/>
      <c r="N1122"/>
      <c r="O1122"/>
      <c r="P1122"/>
      <c r="Q1122"/>
      <c r="R1122"/>
      <c r="S1122"/>
      <c r="T1122"/>
      <c r="U1122"/>
      <c r="V1122"/>
      <c r="W1122"/>
      <c r="X1122"/>
      <c r="Y1122"/>
      <c r="Z1122"/>
      <c r="AA1122"/>
      <c r="AB1122"/>
      <c r="AC1122"/>
      <c r="AD1122"/>
      <c r="AE1122"/>
      <c r="AF1122"/>
      <c r="AG1122"/>
      <c r="AH1122"/>
      <c r="AI1122"/>
      <c r="AJ1122"/>
    </row>
    <row r="1123" spans="13:36" x14ac:dyDescent="0.2">
      <c r="M1123"/>
      <c r="N1123"/>
      <c r="O1123"/>
      <c r="P1123"/>
      <c r="Q1123"/>
      <c r="R1123"/>
      <c r="S1123"/>
      <c r="T1123"/>
      <c r="U1123"/>
      <c r="V1123"/>
      <c r="W1123"/>
      <c r="X1123"/>
      <c r="Y1123"/>
      <c r="Z1123"/>
      <c r="AA1123"/>
      <c r="AB1123"/>
      <c r="AC1123"/>
      <c r="AD1123"/>
      <c r="AE1123"/>
      <c r="AF1123"/>
      <c r="AG1123"/>
      <c r="AH1123"/>
      <c r="AI1123"/>
      <c r="AJ1123"/>
    </row>
    <row r="1124" spans="13:36" x14ac:dyDescent="0.2">
      <c r="M1124"/>
      <c r="N1124"/>
      <c r="O1124"/>
      <c r="P1124"/>
      <c r="Q1124"/>
      <c r="R1124"/>
      <c r="S1124"/>
      <c r="T1124"/>
      <c r="U1124"/>
      <c r="V1124"/>
      <c r="W1124"/>
      <c r="X1124"/>
      <c r="Y1124"/>
      <c r="Z1124"/>
      <c r="AA1124"/>
      <c r="AB1124"/>
      <c r="AC1124"/>
      <c r="AD1124"/>
      <c r="AE1124"/>
      <c r="AF1124"/>
      <c r="AG1124"/>
      <c r="AH1124"/>
      <c r="AI1124"/>
      <c r="AJ1124"/>
    </row>
    <row r="1125" spans="13:36" x14ac:dyDescent="0.2">
      <c r="M1125"/>
      <c r="N1125"/>
      <c r="O1125"/>
      <c r="P1125"/>
      <c r="Q1125"/>
      <c r="R1125"/>
      <c r="S1125"/>
      <c r="T1125"/>
      <c r="U1125"/>
      <c r="V1125"/>
      <c r="W1125"/>
      <c r="X1125"/>
      <c r="Y1125"/>
      <c r="Z1125"/>
      <c r="AA1125"/>
      <c r="AB1125"/>
      <c r="AC1125"/>
      <c r="AD1125"/>
      <c r="AE1125"/>
      <c r="AF1125"/>
      <c r="AG1125"/>
      <c r="AH1125"/>
      <c r="AI1125"/>
      <c r="AJ1125"/>
    </row>
    <row r="1126" spans="13:36" x14ac:dyDescent="0.2">
      <c r="M1126"/>
      <c r="N1126"/>
      <c r="O1126"/>
      <c r="P1126"/>
      <c r="Q1126"/>
      <c r="R1126"/>
      <c r="S1126"/>
      <c r="T1126"/>
      <c r="U1126"/>
      <c r="V1126"/>
      <c r="W1126"/>
      <c r="X1126"/>
      <c r="Y1126"/>
      <c r="Z1126"/>
      <c r="AA1126"/>
      <c r="AB1126"/>
      <c r="AC1126"/>
      <c r="AD1126"/>
      <c r="AE1126"/>
      <c r="AF1126"/>
      <c r="AG1126"/>
      <c r="AH1126"/>
      <c r="AI1126"/>
      <c r="AJ1126"/>
    </row>
    <row r="1127" spans="13:36" x14ac:dyDescent="0.2">
      <c r="M1127"/>
      <c r="N1127"/>
      <c r="O1127"/>
      <c r="P1127"/>
      <c r="Q1127"/>
      <c r="R1127"/>
      <c r="S1127"/>
      <c r="T1127"/>
      <c r="U1127"/>
      <c r="V1127"/>
      <c r="W1127"/>
      <c r="X1127"/>
      <c r="Y1127"/>
      <c r="Z1127"/>
      <c r="AA1127"/>
      <c r="AB1127"/>
      <c r="AC1127"/>
      <c r="AD1127"/>
      <c r="AE1127"/>
      <c r="AF1127"/>
      <c r="AG1127"/>
      <c r="AH1127"/>
      <c r="AI1127"/>
      <c r="AJ1127"/>
    </row>
    <row r="1128" spans="13:36" x14ac:dyDescent="0.2">
      <c r="M1128"/>
      <c r="N1128"/>
      <c r="O1128"/>
      <c r="P1128"/>
      <c r="Q1128"/>
      <c r="R1128"/>
      <c r="S1128"/>
      <c r="T1128"/>
      <c r="U1128"/>
      <c r="V1128"/>
      <c r="W1128"/>
      <c r="X1128"/>
      <c r="Y1128"/>
      <c r="Z1128"/>
      <c r="AA1128"/>
      <c r="AB1128"/>
      <c r="AC1128"/>
      <c r="AD1128"/>
      <c r="AE1128"/>
      <c r="AF1128"/>
      <c r="AG1128"/>
      <c r="AH1128"/>
      <c r="AI1128"/>
      <c r="AJ1128"/>
    </row>
    <row r="1129" spans="13:36" x14ac:dyDescent="0.2">
      <c r="M1129"/>
      <c r="N1129"/>
      <c r="O1129"/>
      <c r="P1129"/>
      <c r="Q1129"/>
      <c r="R1129"/>
      <c r="S1129"/>
      <c r="T1129"/>
      <c r="U1129"/>
      <c r="V1129"/>
      <c r="W1129"/>
      <c r="X1129"/>
      <c r="Y1129"/>
      <c r="Z1129"/>
      <c r="AA1129"/>
      <c r="AB1129"/>
      <c r="AC1129"/>
      <c r="AD1129"/>
      <c r="AE1129"/>
      <c r="AF1129"/>
      <c r="AG1129"/>
      <c r="AH1129"/>
      <c r="AI1129"/>
      <c r="AJ1129"/>
    </row>
    <row r="1130" spans="13:36" x14ac:dyDescent="0.2">
      <c r="M1130"/>
      <c r="N1130"/>
      <c r="O1130"/>
      <c r="P1130"/>
      <c r="Q1130"/>
      <c r="R1130"/>
      <c r="S1130"/>
      <c r="T1130"/>
      <c r="U1130"/>
      <c r="V1130"/>
      <c r="W1130"/>
      <c r="X1130"/>
      <c r="Y1130"/>
      <c r="Z1130"/>
      <c r="AA1130"/>
      <c r="AB1130"/>
      <c r="AC1130"/>
      <c r="AD1130"/>
      <c r="AE1130"/>
      <c r="AF1130"/>
      <c r="AG1130"/>
      <c r="AH1130"/>
      <c r="AI1130"/>
      <c r="AJ1130"/>
    </row>
    <row r="1131" spans="13:36" x14ac:dyDescent="0.2">
      <c r="M1131"/>
      <c r="N1131"/>
      <c r="O1131"/>
      <c r="P1131"/>
      <c r="Q1131"/>
      <c r="R1131"/>
      <c r="S1131"/>
      <c r="T1131"/>
      <c r="U1131"/>
      <c r="V1131"/>
      <c r="W1131"/>
      <c r="X1131"/>
      <c r="Y1131"/>
      <c r="Z1131"/>
      <c r="AA1131"/>
      <c r="AB1131"/>
      <c r="AC1131"/>
      <c r="AD1131"/>
      <c r="AE1131"/>
      <c r="AF1131"/>
      <c r="AG1131"/>
      <c r="AH1131"/>
      <c r="AI1131"/>
      <c r="AJ1131"/>
    </row>
    <row r="1132" spans="13:36" x14ac:dyDescent="0.2">
      <c r="M1132"/>
      <c r="N1132"/>
      <c r="O1132"/>
      <c r="P1132"/>
      <c r="Q1132"/>
      <c r="R1132"/>
      <c r="S1132"/>
      <c r="T1132"/>
      <c r="U1132"/>
      <c r="V1132"/>
      <c r="W1132"/>
      <c r="X1132"/>
      <c r="Y1132"/>
      <c r="Z1132"/>
      <c r="AA1132"/>
      <c r="AB1132"/>
      <c r="AC1132"/>
      <c r="AD1132"/>
      <c r="AE1132"/>
      <c r="AF1132"/>
      <c r="AG1132"/>
      <c r="AH1132"/>
      <c r="AI1132"/>
      <c r="AJ1132"/>
    </row>
    <row r="1133" spans="13:36" x14ac:dyDescent="0.2">
      <c r="M1133"/>
      <c r="N1133"/>
      <c r="O1133"/>
      <c r="P1133"/>
      <c r="Q1133"/>
      <c r="R1133"/>
      <c r="S1133"/>
      <c r="T1133"/>
      <c r="U1133"/>
      <c r="V1133"/>
      <c r="W1133"/>
      <c r="X1133"/>
      <c r="Y1133"/>
      <c r="Z1133"/>
      <c r="AA1133"/>
      <c r="AB1133"/>
      <c r="AC1133"/>
      <c r="AD1133"/>
      <c r="AE1133"/>
      <c r="AF1133"/>
      <c r="AG1133"/>
      <c r="AH1133"/>
      <c r="AI1133"/>
      <c r="AJ1133"/>
    </row>
    <row r="1134" spans="13:36" x14ac:dyDescent="0.2">
      <c r="M1134"/>
      <c r="N1134"/>
      <c r="O1134"/>
      <c r="P1134"/>
      <c r="Q1134"/>
      <c r="R1134"/>
      <c r="S1134"/>
      <c r="T1134"/>
      <c r="U1134"/>
      <c r="V1134"/>
      <c r="W1134"/>
      <c r="X1134"/>
      <c r="Y1134"/>
      <c r="Z1134"/>
      <c r="AA1134"/>
      <c r="AB1134"/>
      <c r="AC1134"/>
      <c r="AD1134"/>
      <c r="AE1134"/>
      <c r="AF1134"/>
      <c r="AG1134"/>
      <c r="AH1134"/>
      <c r="AI1134"/>
      <c r="AJ1134"/>
    </row>
    <row r="1135" spans="13:36" x14ac:dyDescent="0.2">
      <c r="M1135"/>
      <c r="N1135"/>
      <c r="O1135"/>
      <c r="P1135"/>
      <c r="Q1135"/>
      <c r="R1135"/>
      <c r="S1135"/>
      <c r="T1135"/>
      <c r="U1135"/>
      <c r="V1135"/>
      <c r="W1135"/>
      <c r="X1135"/>
      <c r="Y1135"/>
      <c r="Z1135"/>
      <c r="AA1135"/>
      <c r="AB1135"/>
      <c r="AC1135"/>
      <c r="AD1135"/>
      <c r="AE1135"/>
      <c r="AF1135"/>
      <c r="AG1135"/>
      <c r="AH1135"/>
      <c r="AI1135"/>
      <c r="AJ1135"/>
    </row>
    <row r="1136" spans="13:36" x14ac:dyDescent="0.2">
      <c r="M1136"/>
      <c r="N1136"/>
      <c r="O1136"/>
      <c r="P1136"/>
      <c r="Q1136"/>
      <c r="R1136"/>
      <c r="S1136"/>
      <c r="T1136"/>
      <c r="U1136"/>
      <c r="V1136"/>
      <c r="W1136"/>
      <c r="X1136"/>
      <c r="Y1136"/>
      <c r="Z1136"/>
      <c r="AA1136"/>
      <c r="AB1136"/>
      <c r="AC1136"/>
      <c r="AD1136"/>
      <c r="AE1136"/>
      <c r="AF1136"/>
      <c r="AG1136"/>
      <c r="AH1136"/>
      <c r="AI1136"/>
      <c r="AJ1136"/>
    </row>
    <row r="1137" spans="13:36" x14ac:dyDescent="0.2">
      <c r="M1137"/>
      <c r="N1137"/>
      <c r="O1137"/>
      <c r="P1137"/>
      <c r="Q1137"/>
      <c r="R1137"/>
      <c r="S1137"/>
      <c r="T1137"/>
      <c r="U1137"/>
      <c r="V1137"/>
      <c r="W1137"/>
      <c r="X1137"/>
      <c r="Y1137"/>
      <c r="Z1137"/>
      <c r="AA1137"/>
      <c r="AB1137"/>
      <c r="AC1137"/>
      <c r="AD1137"/>
      <c r="AE1137"/>
      <c r="AF1137"/>
      <c r="AG1137"/>
      <c r="AH1137"/>
      <c r="AI1137"/>
      <c r="AJ1137"/>
    </row>
    <row r="1138" spans="13:36" x14ac:dyDescent="0.2">
      <c r="M1138"/>
      <c r="N1138"/>
      <c r="O1138"/>
      <c r="P1138"/>
      <c r="Q1138"/>
      <c r="R1138"/>
      <c r="S1138"/>
      <c r="T1138"/>
      <c r="U1138"/>
      <c r="V1138"/>
      <c r="W1138"/>
      <c r="X1138"/>
      <c r="Y1138"/>
      <c r="Z1138"/>
      <c r="AA1138"/>
      <c r="AB1138"/>
      <c r="AC1138"/>
      <c r="AD1138"/>
      <c r="AE1138"/>
      <c r="AF1138"/>
      <c r="AG1138"/>
      <c r="AH1138"/>
      <c r="AI1138"/>
      <c r="AJ1138"/>
    </row>
    <row r="1139" spans="13:36" x14ac:dyDescent="0.2">
      <c r="M1139"/>
      <c r="N1139"/>
      <c r="O1139"/>
      <c r="P1139"/>
      <c r="Q1139"/>
      <c r="R1139"/>
      <c r="S1139"/>
      <c r="T1139"/>
      <c r="U1139"/>
      <c r="V1139"/>
      <c r="W1139"/>
      <c r="X1139"/>
      <c r="Y1139"/>
      <c r="Z1139"/>
      <c r="AA1139"/>
      <c r="AB1139"/>
      <c r="AC1139"/>
      <c r="AD1139"/>
      <c r="AE1139"/>
      <c r="AF1139"/>
      <c r="AG1139"/>
      <c r="AH1139"/>
      <c r="AI1139"/>
      <c r="AJ1139"/>
    </row>
    <row r="1140" spans="13:36" x14ac:dyDescent="0.2">
      <c r="M1140"/>
      <c r="N1140"/>
      <c r="O1140"/>
      <c r="P1140"/>
      <c r="Q1140"/>
      <c r="R1140"/>
      <c r="S1140"/>
      <c r="T1140"/>
      <c r="U1140"/>
      <c r="V1140"/>
      <c r="W1140"/>
      <c r="X1140"/>
      <c r="Y1140"/>
      <c r="Z1140"/>
      <c r="AA1140"/>
      <c r="AB1140"/>
      <c r="AC1140"/>
      <c r="AD1140"/>
      <c r="AE1140"/>
      <c r="AF1140"/>
      <c r="AG1140"/>
      <c r="AH1140"/>
      <c r="AI1140"/>
      <c r="AJ1140"/>
    </row>
    <row r="1141" spans="13:36" x14ac:dyDescent="0.2">
      <c r="M1141"/>
      <c r="N1141"/>
      <c r="O1141"/>
      <c r="P1141"/>
      <c r="Q1141"/>
      <c r="R1141"/>
      <c r="S1141"/>
      <c r="T1141"/>
      <c r="U1141"/>
      <c r="V1141"/>
      <c r="W1141"/>
      <c r="X1141"/>
      <c r="Y1141"/>
      <c r="Z1141"/>
      <c r="AA1141"/>
      <c r="AB1141"/>
      <c r="AC1141"/>
      <c r="AD1141"/>
      <c r="AE1141"/>
      <c r="AF1141"/>
      <c r="AG1141"/>
      <c r="AH1141"/>
      <c r="AI1141"/>
      <c r="AJ1141"/>
    </row>
    <row r="1142" spans="13:36" x14ac:dyDescent="0.2">
      <c r="M1142"/>
      <c r="N1142"/>
      <c r="O1142"/>
      <c r="P1142"/>
      <c r="Q1142"/>
      <c r="R1142"/>
      <c r="S1142"/>
      <c r="T1142"/>
      <c r="U1142"/>
      <c r="V1142"/>
      <c r="W1142"/>
      <c r="X1142"/>
      <c r="Y1142"/>
      <c r="Z1142"/>
      <c r="AA1142"/>
      <c r="AB1142"/>
      <c r="AC1142"/>
      <c r="AD1142"/>
      <c r="AE1142"/>
      <c r="AF1142"/>
      <c r="AG1142"/>
      <c r="AH1142"/>
      <c r="AI1142"/>
      <c r="AJ1142"/>
    </row>
    <row r="1143" spans="13:36" x14ac:dyDescent="0.2">
      <c r="M1143"/>
      <c r="N1143"/>
      <c r="O1143"/>
      <c r="P1143"/>
      <c r="Q1143"/>
      <c r="R1143"/>
      <c r="S1143"/>
      <c r="T1143"/>
      <c r="U1143"/>
      <c r="V1143"/>
      <c r="W1143"/>
      <c r="X1143"/>
      <c r="Y1143"/>
      <c r="Z1143"/>
      <c r="AA1143"/>
      <c r="AB1143"/>
      <c r="AC1143"/>
      <c r="AD1143"/>
      <c r="AE1143"/>
      <c r="AF1143"/>
      <c r="AG1143"/>
      <c r="AH1143"/>
      <c r="AI1143"/>
      <c r="AJ1143"/>
    </row>
    <row r="1144" spans="13:36" x14ac:dyDescent="0.2">
      <c r="M1144"/>
      <c r="N1144"/>
      <c r="O1144"/>
      <c r="P1144"/>
      <c r="Q1144"/>
      <c r="R1144"/>
      <c r="S1144"/>
      <c r="T1144"/>
      <c r="U1144"/>
      <c r="V1144"/>
      <c r="W1144"/>
      <c r="X1144"/>
      <c r="Y1144"/>
      <c r="Z1144"/>
      <c r="AA1144"/>
      <c r="AB1144"/>
      <c r="AC1144"/>
      <c r="AD1144"/>
      <c r="AE1144"/>
      <c r="AF1144"/>
      <c r="AG1144"/>
      <c r="AH1144"/>
      <c r="AI1144"/>
      <c r="AJ1144"/>
    </row>
    <row r="1145" spans="13:36" x14ac:dyDescent="0.2">
      <c r="M1145"/>
      <c r="N1145"/>
      <c r="O1145"/>
      <c r="P1145"/>
      <c r="Q1145"/>
      <c r="R1145"/>
      <c r="S1145"/>
      <c r="T1145"/>
      <c r="U1145"/>
      <c r="V1145"/>
      <c r="W1145"/>
      <c r="X1145"/>
      <c r="Y1145"/>
      <c r="Z1145"/>
      <c r="AA1145"/>
      <c r="AB1145"/>
      <c r="AC1145"/>
      <c r="AD1145"/>
      <c r="AE1145"/>
      <c r="AF1145"/>
      <c r="AG1145"/>
      <c r="AH1145"/>
      <c r="AI1145"/>
      <c r="AJ1145"/>
    </row>
    <row r="1146" spans="13:36" x14ac:dyDescent="0.2">
      <c r="M1146"/>
      <c r="N1146"/>
      <c r="O1146"/>
      <c r="P1146"/>
      <c r="Q1146"/>
      <c r="R1146"/>
      <c r="S1146"/>
      <c r="T1146"/>
      <c r="U1146"/>
      <c r="V1146"/>
      <c r="W1146"/>
      <c r="X1146"/>
      <c r="Y1146"/>
      <c r="Z1146"/>
      <c r="AA1146"/>
      <c r="AB1146"/>
      <c r="AC1146"/>
      <c r="AD1146"/>
      <c r="AE1146"/>
      <c r="AF1146"/>
      <c r="AG1146"/>
      <c r="AH1146"/>
      <c r="AI1146"/>
      <c r="AJ1146"/>
    </row>
    <row r="1147" spans="13:36" x14ac:dyDescent="0.2">
      <c r="M1147"/>
      <c r="N1147"/>
      <c r="O1147"/>
      <c r="P1147"/>
      <c r="Q1147"/>
      <c r="R1147"/>
      <c r="S1147"/>
      <c r="T1147"/>
      <c r="U1147"/>
      <c r="V1147"/>
      <c r="W1147"/>
      <c r="X1147"/>
      <c r="Y1147"/>
      <c r="Z1147"/>
      <c r="AA1147"/>
      <c r="AB1147"/>
      <c r="AC1147"/>
      <c r="AD1147"/>
      <c r="AE1147"/>
      <c r="AF1147"/>
      <c r="AG1147"/>
      <c r="AH1147"/>
      <c r="AI1147"/>
      <c r="AJ1147"/>
    </row>
    <row r="1148" spans="13:36" x14ac:dyDescent="0.2">
      <c r="M1148"/>
      <c r="N1148"/>
      <c r="O1148"/>
      <c r="P1148"/>
      <c r="Q1148"/>
      <c r="R1148"/>
      <c r="S1148"/>
      <c r="T1148"/>
      <c r="U1148"/>
      <c r="V1148"/>
      <c r="W1148"/>
      <c r="X1148"/>
      <c r="Y1148"/>
      <c r="Z1148"/>
      <c r="AA1148"/>
      <c r="AB1148"/>
      <c r="AC1148"/>
      <c r="AD1148"/>
      <c r="AE1148"/>
      <c r="AF1148"/>
      <c r="AG1148"/>
      <c r="AH1148"/>
      <c r="AI1148"/>
      <c r="AJ1148"/>
    </row>
    <row r="1149" spans="13:36" x14ac:dyDescent="0.2">
      <c r="M1149"/>
      <c r="N1149"/>
      <c r="O1149"/>
      <c r="P1149"/>
      <c r="Q1149"/>
      <c r="R1149"/>
      <c r="S1149"/>
      <c r="T1149"/>
      <c r="U1149"/>
      <c r="V1149"/>
      <c r="W1149"/>
      <c r="X1149"/>
      <c r="Y1149"/>
      <c r="Z1149"/>
      <c r="AA1149"/>
      <c r="AB1149"/>
      <c r="AC1149"/>
      <c r="AD1149"/>
      <c r="AE1149"/>
      <c r="AF1149"/>
      <c r="AG1149"/>
      <c r="AH1149"/>
      <c r="AI1149"/>
      <c r="AJ1149"/>
    </row>
    <row r="1150" spans="13:36" x14ac:dyDescent="0.2">
      <c r="M1150"/>
      <c r="N1150"/>
      <c r="O1150"/>
      <c r="P1150"/>
      <c r="Q1150"/>
      <c r="R1150"/>
      <c r="S1150"/>
      <c r="T1150"/>
      <c r="U1150"/>
      <c r="V1150"/>
      <c r="W1150"/>
      <c r="X1150"/>
      <c r="Y1150"/>
      <c r="Z1150"/>
      <c r="AA1150"/>
      <c r="AB1150"/>
      <c r="AC1150"/>
      <c r="AD1150"/>
      <c r="AE1150"/>
      <c r="AF1150"/>
      <c r="AG1150"/>
      <c r="AH1150"/>
      <c r="AI1150"/>
      <c r="AJ1150"/>
    </row>
    <row r="1151" spans="13:36" x14ac:dyDescent="0.2">
      <c r="M1151"/>
      <c r="N1151"/>
      <c r="O1151"/>
      <c r="P1151"/>
      <c r="Q1151"/>
      <c r="R1151"/>
      <c r="S1151"/>
      <c r="T1151"/>
      <c r="U1151"/>
      <c r="V1151"/>
      <c r="W1151"/>
      <c r="X1151"/>
      <c r="Y1151"/>
      <c r="Z1151"/>
      <c r="AA1151"/>
      <c r="AB1151"/>
      <c r="AC1151"/>
      <c r="AD1151"/>
      <c r="AE1151"/>
      <c r="AF1151"/>
      <c r="AG1151"/>
      <c r="AH1151"/>
      <c r="AI1151"/>
      <c r="AJ1151"/>
    </row>
    <row r="1152" spans="13:36" x14ac:dyDescent="0.2">
      <c r="M1152"/>
      <c r="N1152"/>
      <c r="O1152"/>
      <c r="P1152"/>
      <c r="Q1152"/>
      <c r="R1152"/>
      <c r="S1152"/>
      <c r="T1152"/>
      <c r="U1152"/>
      <c r="V1152"/>
      <c r="W1152"/>
      <c r="X1152"/>
      <c r="Y1152"/>
      <c r="Z1152"/>
      <c r="AA1152"/>
      <c r="AB1152"/>
      <c r="AC1152"/>
      <c r="AD1152"/>
      <c r="AE1152"/>
      <c r="AF1152"/>
      <c r="AG1152"/>
      <c r="AH1152"/>
      <c r="AI1152"/>
      <c r="AJ1152"/>
    </row>
    <row r="1153" spans="13:36" x14ac:dyDescent="0.2">
      <c r="M1153"/>
      <c r="N1153"/>
      <c r="O1153"/>
      <c r="P1153"/>
      <c r="Q1153"/>
      <c r="R1153"/>
      <c r="S1153"/>
      <c r="T1153"/>
      <c r="U1153"/>
      <c r="V1153"/>
      <c r="W1153"/>
      <c r="X1153"/>
      <c r="Y1153"/>
      <c r="Z1153"/>
      <c r="AA1153"/>
      <c r="AB1153"/>
      <c r="AC1153"/>
      <c r="AD1153"/>
      <c r="AE1153"/>
      <c r="AF1153"/>
      <c r="AG1153"/>
      <c r="AH1153"/>
      <c r="AI1153"/>
      <c r="AJ1153"/>
    </row>
    <row r="1154" spans="13:36" x14ac:dyDescent="0.2">
      <c r="M1154"/>
      <c r="N1154"/>
      <c r="O1154"/>
      <c r="P1154"/>
      <c r="Q1154"/>
      <c r="R1154"/>
      <c r="S1154"/>
      <c r="T1154"/>
      <c r="U1154"/>
      <c r="V1154"/>
      <c r="W1154"/>
      <c r="X1154"/>
      <c r="Y1154"/>
      <c r="Z1154"/>
      <c r="AA1154"/>
      <c r="AB1154"/>
      <c r="AC1154"/>
      <c r="AD1154"/>
      <c r="AE1154"/>
      <c r="AF1154"/>
      <c r="AG1154"/>
      <c r="AH1154"/>
      <c r="AI1154"/>
      <c r="AJ1154"/>
    </row>
    <row r="1155" spans="13:36" x14ac:dyDescent="0.2">
      <c r="M1155"/>
      <c r="N1155"/>
      <c r="O1155"/>
      <c r="P1155"/>
      <c r="Q1155"/>
      <c r="R1155"/>
      <c r="S1155"/>
      <c r="T1155"/>
      <c r="U1155"/>
      <c r="V1155"/>
      <c r="W1155"/>
      <c r="X1155"/>
      <c r="Y1155"/>
      <c r="Z1155"/>
      <c r="AA1155"/>
      <c r="AB1155"/>
      <c r="AC1155"/>
      <c r="AD1155"/>
      <c r="AE1155"/>
      <c r="AF1155"/>
      <c r="AG1155"/>
      <c r="AH1155"/>
      <c r="AI1155"/>
      <c r="AJ1155"/>
    </row>
    <row r="1156" spans="13:36" x14ac:dyDescent="0.2">
      <c r="M1156"/>
      <c r="N1156"/>
      <c r="O1156"/>
      <c r="P1156"/>
      <c r="Q1156"/>
      <c r="R1156"/>
      <c r="S1156"/>
      <c r="T1156"/>
      <c r="U1156"/>
      <c r="V1156"/>
      <c r="W1156"/>
      <c r="X1156"/>
      <c r="Y1156"/>
      <c r="Z1156"/>
      <c r="AA1156"/>
      <c r="AB1156"/>
      <c r="AC1156"/>
      <c r="AD1156"/>
      <c r="AE1156"/>
      <c r="AF1156"/>
      <c r="AG1156"/>
      <c r="AH1156"/>
      <c r="AI1156"/>
      <c r="AJ1156"/>
    </row>
    <row r="1157" spans="13:36" x14ac:dyDescent="0.2">
      <c r="M1157"/>
      <c r="N1157"/>
      <c r="O1157"/>
      <c r="P1157"/>
      <c r="Q1157"/>
      <c r="R1157"/>
      <c r="S1157"/>
      <c r="T1157"/>
      <c r="U1157"/>
      <c r="V1157"/>
      <c r="W1157"/>
      <c r="X1157"/>
      <c r="Y1157"/>
      <c r="Z1157"/>
      <c r="AA1157"/>
      <c r="AB1157"/>
      <c r="AC1157"/>
      <c r="AD1157"/>
      <c r="AE1157"/>
      <c r="AF1157"/>
      <c r="AG1157"/>
      <c r="AH1157"/>
      <c r="AI1157"/>
      <c r="AJ1157"/>
    </row>
    <row r="1158" spans="13:36" x14ac:dyDescent="0.2">
      <c r="M1158"/>
      <c r="N1158"/>
      <c r="O1158"/>
      <c r="P1158"/>
      <c r="Q1158"/>
      <c r="R1158"/>
      <c r="S1158"/>
      <c r="T1158"/>
      <c r="U1158"/>
      <c r="V1158"/>
      <c r="W1158"/>
      <c r="X1158"/>
      <c r="Y1158"/>
      <c r="Z1158"/>
      <c r="AA1158"/>
      <c r="AB1158"/>
      <c r="AC1158"/>
      <c r="AD1158"/>
      <c r="AE1158"/>
      <c r="AF1158"/>
      <c r="AG1158"/>
      <c r="AH1158"/>
      <c r="AI1158"/>
      <c r="AJ1158"/>
    </row>
    <row r="1159" spans="13:36" x14ac:dyDescent="0.2">
      <c r="M1159"/>
      <c r="N1159"/>
      <c r="O1159"/>
      <c r="P1159"/>
      <c r="Q1159"/>
      <c r="R1159"/>
      <c r="S1159"/>
      <c r="T1159"/>
      <c r="U1159"/>
      <c r="V1159"/>
      <c r="W1159"/>
      <c r="X1159"/>
      <c r="Y1159"/>
      <c r="Z1159"/>
      <c r="AA1159"/>
      <c r="AB1159"/>
      <c r="AC1159"/>
      <c r="AD1159"/>
      <c r="AE1159"/>
      <c r="AF1159"/>
      <c r="AG1159"/>
      <c r="AH1159"/>
      <c r="AI1159"/>
      <c r="AJ1159"/>
    </row>
    <row r="1160" spans="13:36" x14ac:dyDescent="0.2">
      <c r="M1160"/>
      <c r="N1160"/>
      <c r="O1160"/>
      <c r="P1160"/>
      <c r="Q1160"/>
      <c r="R1160"/>
      <c r="S1160"/>
      <c r="T1160"/>
      <c r="U1160"/>
      <c r="V1160"/>
      <c r="W1160"/>
      <c r="X1160"/>
      <c r="Y1160"/>
      <c r="Z1160"/>
      <c r="AA1160"/>
      <c r="AB1160"/>
      <c r="AC1160"/>
      <c r="AD1160"/>
      <c r="AE1160"/>
      <c r="AF1160"/>
      <c r="AG1160"/>
      <c r="AH1160"/>
      <c r="AI1160"/>
      <c r="AJ1160"/>
    </row>
    <row r="1161" spans="13:36" x14ac:dyDescent="0.2">
      <c r="M1161"/>
      <c r="N1161"/>
      <c r="O1161"/>
      <c r="P1161"/>
      <c r="Q1161"/>
      <c r="R1161"/>
      <c r="S1161"/>
      <c r="T1161"/>
      <c r="U1161"/>
      <c r="V1161"/>
      <c r="W1161"/>
      <c r="X1161"/>
      <c r="Y1161"/>
      <c r="Z1161"/>
      <c r="AA1161"/>
      <c r="AB1161"/>
      <c r="AC1161"/>
      <c r="AD1161"/>
      <c r="AE1161"/>
      <c r="AF1161"/>
      <c r="AG1161"/>
      <c r="AH1161"/>
      <c r="AI1161"/>
      <c r="AJ1161"/>
    </row>
    <row r="1162" spans="13:36" x14ac:dyDescent="0.2">
      <c r="M1162"/>
      <c r="N1162"/>
      <c r="O1162"/>
      <c r="P1162"/>
      <c r="Q1162"/>
      <c r="R1162"/>
      <c r="S1162"/>
      <c r="T1162"/>
      <c r="U1162"/>
      <c r="V1162"/>
      <c r="W1162"/>
      <c r="X1162"/>
      <c r="Y1162"/>
      <c r="Z1162"/>
      <c r="AA1162"/>
      <c r="AB1162"/>
      <c r="AC1162"/>
      <c r="AD1162"/>
      <c r="AE1162"/>
      <c r="AF1162"/>
      <c r="AG1162"/>
      <c r="AH1162"/>
      <c r="AI1162"/>
      <c r="AJ1162"/>
    </row>
    <row r="1163" spans="13:36" x14ac:dyDescent="0.2">
      <c r="M1163"/>
      <c r="N1163"/>
      <c r="O1163"/>
      <c r="P1163"/>
      <c r="Q1163"/>
      <c r="R1163"/>
      <c r="S1163"/>
      <c r="T1163"/>
      <c r="U1163"/>
      <c r="V1163"/>
      <c r="W1163"/>
      <c r="X1163"/>
      <c r="Y1163"/>
      <c r="Z1163"/>
      <c r="AA1163"/>
      <c r="AB1163"/>
      <c r="AC1163"/>
      <c r="AD1163"/>
      <c r="AE1163"/>
      <c r="AF1163"/>
      <c r="AG1163"/>
      <c r="AH1163"/>
      <c r="AI1163"/>
      <c r="AJ1163"/>
    </row>
    <row r="1164" spans="13:36" x14ac:dyDescent="0.2">
      <c r="M1164"/>
      <c r="N1164"/>
      <c r="O1164"/>
      <c r="P1164"/>
      <c r="Q1164"/>
      <c r="R1164"/>
      <c r="S1164"/>
      <c r="T1164"/>
      <c r="U1164"/>
      <c r="V1164"/>
      <c r="W1164"/>
      <c r="X1164"/>
      <c r="Y1164"/>
      <c r="Z1164"/>
      <c r="AA1164"/>
      <c r="AB1164"/>
      <c r="AC1164"/>
      <c r="AD1164"/>
      <c r="AE1164"/>
      <c r="AF1164"/>
      <c r="AG1164"/>
      <c r="AH1164"/>
      <c r="AI1164"/>
      <c r="AJ1164"/>
    </row>
    <row r="1165" spans="13:36" x14ac:dyDescent="0.2">
      <c r="M1165"/>
      <c r="N1165"/>
      <c r="O1165"/>
      <c r="P1165"/>
      <c r="Q1165"/>
      <c r="R1165"/>
      <c r="S1165"/>
      <c r="T1165"/>
      <c r="U1165"/>
      <c r="V1165"/>
      <c r="W1165"/>
      <c r="X1165"/>
      <c r="Y1165"/>
      <c r="Z1165"/>
      <c r="AA1165"/>
      <c r="AB1165"/>
      <c r="AC1165"/>
      <c r="AD1165"/>
      <c r="AE1165"/>
      <c r="AF1165"/>
      <c r="AG1165"/>
      <c r="AH1165"/>
      <c r="AI1165"/>
      <c r="AJ1165"/>
    </row>
    <row r="1166" spans="13:36" x14ac:dyDescent="0.2">
      <c r="M1166"/>
      <c r="N1166"/>
      <c r="O1166"/>
      <c r="P1166"/>
      <c r="Q1166"/>
      <c r="R1166"/>
      <c r="S1166"/>
      <c r="T1166"/>
      <c r="U1166"/>
      <c r="V1166"/>
      <c r="W1166"/>
      <c r="X1166"/>
      <c r="Y1166"/>
      <c r="Z1166"/>
      <c r="AA1166"/>
      <c r="AB1166"/>
      <c r="AC1166"/>
      <c r="AD1166"/>
      <c r="AE1166"/>
      <c r="AF1166"/>
      <c r="AG1166"/>
      <c r="AH1166"/>
      <c r="AI1166"/>
      <c r="AJ1166"/>
    </row>
    <row r="1167" spans="13:36" x14ac:dyDescent="0.2">
      <c r="M1167"/>
      <c r="N1167"/>
      <c r="O1167"/>
      <c r="P1167"/>
      <c r="Q1167"/>
      <c r="R1167"/>
      <c r="S1167"/>
      <c r="T1167"/>
      <c r="U1167"/>
      <c r="V1167"/>
      <c r="W1167"/>
      <c r="X1167"/>
      <c r="Y1167"/>
      <c r="Z1167"/>
      <c r="AA1167"/>
      <c r="AB1167"/>
      <c r="AC1167"/>
      <c r="AD1167"/>
      <c r="AE1167"/>
      <c r="AF1167"/>
      <c r="AG1167"/>
      <c r="AH1167"/>
      <c r="AI1167"/>
      <c r="AJ1167"/>
    </row>
    <row r="1168" spans="13:36" x14ac:dyDescent="0.2">
      <c r="M1168"/>
      <c r="N1168"/>
      <c r="O1168"/>
      <c r="P1168"/>
      <c r="Q1168"/>
      <c r="R1168"/>
      <c r="S1168"/>
      <c r="T1168"/>
      <c r="U1168"/>
      <c r="V1168"/>
      <c r="W1168"/>
      <c r="X1168"/>
      <c r="Y1168"/>
      <c r="Z1168"/>
      <c r="AA1168"/>
      <c r="AB1168"/>
      <c r="AC1168"/>
      <c r="AD1168"/>
      <c r="AE1168"/>
      <c r="AF1168"/>
      <c r="AG1168"/>
      <c r="AH1168"/>
      <c r="AI1168"/>
      <c r="AJ1168"/>
    </row>
    <row r="1169" spans="13:36" x14ac:dyDescent="0.2">
      <c r="M1169"/>
      <c r="N1169"/>
      <c r="O1169"/>
      <c r="P1169"/>
      <c r="Q1169"/>
      <c r="R1169"/>
      <c r="S1169"/>
      <c r="T1169"/>
      <c r="U1169"/>
      <c r="V1169"/>
      <c r="W1169"/>
      <c r="X1169"/>
      <c r="Y1169"/>
      <c r="Z1169"/>
      <c r="AA1169"/>
      <c r="AB1169"/>
      <c r="AC1169"/>
      <c r="AD1169"/>
      <c r="AE1169"/>
      <c r="AF1169"/>
      <c r="AG1169"/>
      <c r="AH1169"/>
      <c r="AI1169"/>
      <c r="AJ1169"/>
    </row>
    <row r="1170" spans="13:36" x14ac:dyDescent="0.2">
      <c r="M1170"/>
      <c r="N1170"/>
      <c r="O1170"/>
      <c r="P1170"/>
      <c r="Q1170"/>
      <c r="R1170"/>
      <c r="S1170"/>
      <c r="T1170"/>
      <c r="U1170"/>
      <c r="V1170"/>
      <c r="W1170"/>
      <c r="X1170"/>
      <c r="Y1170"/>
      <c r="Z1170"/>
      <c r="AA1170"/>
      <c r="AB1170"/>
      <c r="AC1170"/>
      <c r="AD1170"/>
      <c r="AE1170"/>
      <c r="AF1170"/>
      <c r="AG1170"/>
      <c r="AH1170"/>
      <c r="AI1170"/>
      <c r="AJ1170"/>
    </row>
    <row r="1171" spans="13:36" x14ac:dyDescent="0.2">
      <c r="M1171"/>
      <c r="N1171"/>
      <c r="O1171"/>
      <c r="P1171"/>
      <c r="Q1171"/>
      <c r="R1171"/>
      <c r="S1171"/>
      <c r="T1171"/>
      <c r="U1171"/>
      <c r="V1171"/>
      <c r="W1171"/>
      <c r="X1171"/>
      <c r="Y1171"/>
      <c r="Z1171"/>
      <c r="AA1171"/>
      <c r="AB1171"/>
      <c r="AC1171"/>
      <c r="AD1171"/>
      <c r="AE1171"/>
      <c r="AF1171"/>
      <c r="AG1171"/>
      <c r="AH1171"/>
      <c r="AI1171"/>
      <c r="AJ1171"/>
    </row>
    <row r="1172" spans="13:36" x14ac:dyDescent="0.2">
      <c r="M1172"/>
      <c r="N1172"/>
      <c r="O1172"/>
      <c r="P1172"/>
      <c r="Q1172"/>
      <c r="R1172"/>
      <c r="S1172"/>
      <c r="T1172"/>
      <c r="U1172"/>
      <c r="V1172"/>
      <c r="W1172"/>
      <c r="X1172"/>
      <c r="Y1172"/>
      <c r="Z1172"/>
      <c r="AA1172"/>
      <c r="AB1172"/>
      <c r="AC1172"/>
      <c r="AD1172"/>
      <c r="AE1172"/>
      <c r="AF1172"/>
      <c r="AG1172"/>
      <c r="AH1172"/>
      <c r="AI1172"/>
      <c r="AJ1172"/>
    </row>
    <row r="1173" spans="13:36" x14ac:dyDescent="0.2">
      <c r="M1173"/>
      <c r="N1173"/>
      <c r="O1173"/>
      <c r="P1173"/>
      <c r="Q1173"/>
      <c r="R1173"/>
      <c r="S1173"/>
      <c r="T1173"/>
      <c r="U1173"/>
      <c r="V1173"/>
      <c r="W1173"/>
      <c r="X1173"/>
      <c r="Y1173"/>
      <c r="Z1173"/>
      <c r="AA1173"/>
      <c r="AB1173"/>
      <c r="AC1173"/>
      <c r="AD1173"/>
      <c r="AE1173"/>
      <c r="AF1173"/>
      <c r="AG1173"/>
      <c r="AH1173"/>
      <c r="AI1173"/>
      <c r="AJ1173"/>
    </row>
    <row r="1174" spans="13:36" x14ac:dyDescent="0.2">
      <c r="M1174"/>
      <c r="N1174"/>
      <c r="O1174"/>
      <c r="P1174"/>
      <c r="Q1174"/>
      <c r="R1174"/>
      <c r="S1174"/>
      <c r="T1174"/>
      <c r="U1174"/>
      <c r="V1174"/>
      <c r="W1174"/>
      <c r="X1174"/>
      <c r="Y1174"/>
      <c r="Z1174"/>
      <c r="AA1174"/>
      <c r="AB1174"/>
      <c r="AC1174"/>
      <c r="AD1174"/>
      <c r="AE1174"/>
      <c r="AF1174"/>
      <c r="AG1174"/>
      <c r="AH1174"/>
      <c r="AI1174"/>
      <c r="AJ1174"/>
    </row>
    <row r="1175" spans="13:36" x14ac:dyDescent="0.2">
      <c r="M1175"/>
      <c r="N1175"/>
      <c r="O1175"/>
      <c r="P1175"/>
      <c r="Q1175"/>
      <c r="R1175"/>
      <c r="S1175"/>
      <c r="T1175"/>
      <c r="U1175"/>
      <c r="V1175"/>
      <c r="W1175"/>
      <c r="X1175"/>
      <c r="Y1175"/>
      <c r="Z1175"/>
      <c r="AA1175"/>
      <c r="AB1175"/>
      <c r="AC1175"/>
      <c r="AD1175"/>
      <c r="AE1175"/>
      <c r="AF1175"/>
      <c r="AG1175"/>
      <c r="AH1175"/>
      <c r="AI1175"/>
      <c r="AJ1175"/>
    </row>
    <row r="1176" spans="13:36" x14ac:dyDescent="0.2">
      <c r="M1176"/>
      <c r="N1176"/>
      <c r="O1176"/>
      <c r="P1176"/>
      <c r="Q1176"/>
      <c r="R1176"/>
      <c r="S1176"/>
      <c r="T1176"/>
      <c r="U1176"/>
      <c r="V1176"/>
      <c r="W1176"/>
      <c r="X1176"/>
      <c r="Y1176"/>
      <c r="Z1176"/>
      <c r="AA1176"/>
      <c r="AB1176"/>
      <c r="AC1176"/>
      <c r="AD1176"/>
      <c r="AE1176"/>
      <c r="AF1176"/>
      <c r="AG1176"/>
      <c r="AH1176"/>
      <c r="AI1176"/>
      <c r="AJ1176"/>
    </row>
    <row r="1177" spans="13:36" x14ac:dyDescent="0.2">
      <c r="M1177"/>
      <c r="N1177"/>
      <c r="O1177"/>
      <c r="P1177"/>
      <c r="Q1177"/>
      <c r="R1177"/>
      <c r="S1177"/>
      <c r="T1177"/>
      <c r="U1177"/>
      <c r="V1177"/>
      <c r="W1177"/>
      <c r="X1177"/>
      <c r="Y1177"/>
      <c r="Z1177"/>
      <c r="AA1177"/>
      <c r="AB1177"/>
      <c r="AC1177"/>
      <c r="AD1177"/>
      <c r="AE1177"/>
      <c r="AF1177"/>
      <c r="AG1177"/>
      <c r="AH1177"/>
      <c r="AI1177"/>
      <c r="AJ1177"/>
    </row>
    <row r="1178" spans="13:36" x14ac:dyDescent="0.2">
      <c r="M1178"/>
      <c r="N1178"/>
      <c r="O1178"/>
      <c r="P1178"/>
      <c r="Q1178"/>
      <c r="R1178"/>
      <c r="S1178"/>
      <c r="T1178"/>
      <c r="U1178"/>
      <c r="V1178"/>
      <c r="W1178"/>
      <c r="X1178"/>
      <c r="Y1178"/>
      <c r="Z1178"/>
      <c r="AA1178"/>
      <c r="AB1178"/>
      <c r="AC1178"/>
      <c r="AD1178"/>
      <c r="AE1178"/>
      <c r="AF1178"/>
      <c r="AG1178"/>
      <c r="AH1178"/>
      <c r="AI1178"/>
      <c r="AJ1178"/>
    </row>
    <row r="1179" spans="13:36" x14ac:dyDescent="0.2">
      <c r="M1179"/>
      <c r="N1179"/>
      <c r="O1179"/>
      <c r="P1179"/>
      <c r="Q1179"/>
      <c r="R1179"/>
      <c r="S1179"/>
      <c r="T1179"/>
      <c r="U1179"/>
      <c r="V1179"/>
      <c r="W1179"/>
      <c r="X1179"/>
      <c r="Y1179"/>
      <c r="Z1179"/>
      <c r="AA1179"/>
      <c r="AB1179"/>
      <c r="AC1179"/>
      <c r="AD1179"/>
      <c r="AE1179"/>
      <c r="AF1179"/>
      <c r="AG1179"/>
      <c r="AH1179"/>
      <c r="AI1179"/>
      <c r="AJ1179"/>
    </row>
    <row r="1180" spans="13:36" x14ac:dyDescent="0.2">
      <c r="M1180"/>
      <c r="N1180"/>
      <c r="O1180"/>
      <c r="P1180"/>
      <c r="Q1180"/>
      <c r="R1180"/>
      <c r="S1180"/>
      <c r="T1180"/>
      <c r="U1180"/>
      <c r="V1180"/>
      <c r="W1180"/>
      <c r="X1180"/>
      <c r="Y1180"/>
      <c r="Z1180"/>
      <c r="AA1180"/>
      <c r="AB1180"/>
      <c r="AC1180"/>
      <c r="AD1180"/>
      <c r="AE1180"/>
      <c r="AF1180"/>
      <c r="AG1180"/>
      <c r="AH1180"/>
      <c r="AI1180"/>
      <c r="AJ1180"/>
    </row>
    <row r="1181" spans="13:36" x14ac:dyDescent="0.2">
      <c r="M1181"/>
      <c r="N1181"/>
      <c r="O1181"/>
      <c r="P1181"/>
      <c r="Q1181"/>
      <c r="R1181"/>
      <c r="S1181"/>
      <c r="T1181"/>
      <c r="U1181"/>
      <c r="V1181"/>
      <c r="W1181"/>
      <c r="X1181"/>
      <c r="Y1181"/>
      <c r="Z1181"/>
      <c r="AA1181"/>
      <c r="AB1181"/>
      <c r="AC1181"/>
      <c r="AD1181"/>
      <c r="AE1181"/>
      <c r="AF1181"/>
      <c r="AG1181"/>
      <c r="AH1181"/>
      <c r="AI1181"/>
      <c r="AJ1181"/>
    </row>
    <row r="1182" spans="13:36" x14ac:dyDescent="0.2">
      <c r="M1182"/>
      <c r="N1182"/>
      <c r="O1182"/>
      <c r="P1182"/>
      <c r="Q1182"/>
      <c r="R1182"/>
      <c r="S1182"/>
      <c r="T1182"/>
      <c r="U1182"/>
      <c r="V1182"/>
      <c r="W1182"/>
      <c r="X1182"/>
      <c r="Y1182"/>
      <c r="Z1182"/>
      <c r="AA1182"/>
      <c r="AB1182"/>
      <c r="AC1182"/>
      <c r="AD1182"/>
      <c r="AE1182"/>
      <c r="AF1182"/>
      <c r="AG1182"/>
      <c r="AH1182"/>
      <c r="AI1182"/>
      <c r="AJ1182"/>
    </row>
    <row r="1183" spans="13:36" x14ac:dyDescent="0.2">
      <c r="M1183"/>
      <c r="N1183"/>
      <c r="O1183"/>
      <c r="P1183"/>
      <c r="Q1183"/>
      <c r="R1183"/>
      <c r="S1183"/>
      <c r="T1183"/>
      <c r="U1183"/>
      <c r="V1183"/>
      <c r="W1183"/>
      <c r="X1183"/>
      <c r="Y1183"/>
      <c r="Z1183"/>
      <c r="AA1183"/>
      <c r="AB1183"/>
      <c r="AC1183"/>
      <c r="AD1183"/>
      <c r="AE1183"/>
      <c r="AF1183"/>
      <c r="AG1183"/>
      <c r="AH1183"/>
      <c r="AI1183"/>
      <c r="AJ1183"/>
    </row>
    <row r="1184" spans="13:36" x14ac:dyDescent="0.2">
      <c r="M1184"/>
      <c r="N1184"/>
      <c r="O1184"/>
      <c r="P1184"/>
      <c r="Q1184"/>
      <c r="R1184"/>
      <c r="S1184"/>
      <c r="T1184"/>
      <c r="U1184"/>
      <c r="V1184"/>
      <c r="W1184"/>
      <c r="X1184"/>
      <c r="Y1184"/>
      <c r="Z1184"/>
      <c r="AA1184"/>
      <c r="AB1184"/>
      <c r="AC1184"/>
      <c r="AD1184"/>
      <c r="AE1184"/>
      <c r="AF1184"/>
      <c r="AG1184"/>
      <c r="AH1184"/>
      <c r="AI1184"/>
      <c r="AJ1184"/>
    </row>
    <row r="1185" spans="13:36" x14ac:dyDescent="0.2">
      <c r="M1185"/>
      <c r="N1185"/>
      <c r="O1185"/>
      <c r="P1185"/>
      <c r="Q1185"/>
      <c r="R1185"/>
      <c r="S1185"/>
      <c r="T1185"/>
      <c r="U1185"/>
      <c r="V1185"/>
      <c r="W1185"/>
      <c r="X1185"/>
      <c r="Y1185"/>
      <c r="Z1185"/>
      <c r="AA1185"/>
      <c r="AB1185"/>
      <c r="AC1185"/>
      <c r="AD1185"/>
      <c r="AE1185"/>
      <c r="AF1185"/>
      <c r="AG1185"/>
      <c r="AH1185"/>
      <c r="AI1185"/>
      <c r="AJ1185"/>
    </row>
    <row r="1186" spans="13:36" x14ac:dyDescent="0.2">
      <c r="M1186"/>
      <c r="N1186"/>
      <c r="O1186"/>
      <c r="P1186"/>
      <c r="Q1186"/>
      <c r="R1186"/>
      <c r="S1186"/>
      <c r="T1186"/>
      <c r="U1186"/>
      <c r="V1186"/>
      <c r="W1186"/>
      <c r="X1186"/>
      <c r="Y1186"/>
      <c r="Z1186"/>
      <c r="AA1186"/>
      <c r="AB1186"/>
      <c r="AC1186"/>
      <c r="AD1186"/>
      <c r="AE1186"/>
      <c r="AF1186"/>
      <c r="AG1186"/>
      <c r="AH1186"/>
      <c r="AI1186"/>
      <c r="AJ1186"/>
    </row>
    <row r="1187" spans="13:36" x14ac:dyDescent="0.2">
      <c r="M1187"/>
      <c r="N1187"/>
      <c r="O1187"/>
      <c r="P1187"/>
      <c r="Q1187"/>
      <c r="R1187"/>
      <c r="S1187"/>
      <c r="T1187"/>
      <c r="U1187"/>
      <c r="V1187"/>
      <c r="W1187"/>
      <c r="X1187"/>
      <c r="Y1187"/>
      <c r="Z1187"/>
      <c r="AA1187"/>
      <c r="AB1187"/>
      <c r="AC1187"/>
      <c r="AD1187"/>
      <c r="AE1187"/>
      <c r="AF1187"/>
      <c r="AG1187"/>
      <c r="AH1187"/>
      <c r="AI1187"/>
      <c r="AJ1187"/>
    </row>
    <row r="1188" spans="13:36" x14ac:dyDescent="0.2">
      <c r="M1188"/>
      <c r="N1188"/>
      <c r="O1188"/>
      <c r="P1188"/>
      <c r="Q1188"/>
      <c r="R1188"/>
      <c r="S1188"/>
      <c r="T1188"/>
      <c r="U1188"/>
      <c r="V1188"/>
      <c r="W1188"/>
      <c r="X1188"/>
      <c r="Y1188"/>
      <c r="Z1188"/>
      <c r="AA1188"/>
      <c r="AB1188"/>
      <c r="AC1188"/>
      <c r="AD1188"/>
      <c r="AE1188"/>
      <c r="AF1188"/>
      <c r="AG1188"/>
      <c r="AH1188"/>
      <c r="AI1188"/>
      <c r="AJ1188"/>
    </row>
    <row r="1189" spans="13:36" x14ac:dyDescent="0.2">
      <c r="M1189"/>
      <c r="N1189"/>
      <c r="O1189"/>
      <c r="P1189"/>
      <c r="Q1189"/>
      <c r="R1189"/>
      <c r="S1189"/>
      <c r="T1189"/>
      <c r="U1189"/>
      <c r="V1189"/>
      <c r="W1189"/>
      <c r="X1189"/>
      <c r="Y1189"/>
      <c r="Z1189"/>
      <c r="AA1189"/>
      <c r="AB1189"/>
      <c r="AC1189"/>
      <c r="AD1189"/>
      <c r="AE1189"/>
      <c r="AF1189"/>
      <c r="AG1189"/>
      <c r="AH1189"/>
      <c r="AI1189"/>
      <c r="AJ1189"/>
    </row>
    <row r="1190" spans="13:36" x14ac:dyDescent="0.2">
      <c r="M1190"/>
      <c r="N1190"/>
      <c r="O1190"/>
      <c r="P1190"/>
      <c r="Q1190"/>
      <c r="R1190"/>
      <c r="S1190"/>
      <c r="T1190"/>
      <c r="U1190"/>
      <c r="V1190"/>
      <c r="W1190"/>
      <c r="X1190"/>
      <c r="Y1190"/>
      <c r="Z1190"/>
      <c r="AA1190"/>
      <c r="AB1190"/>
      <c r="AC1190"/>
      <c r="AD1190"/>
      <c r="AE1190"/>
      <c r="AF1190"/>
      <c r="AG1190"/>
      <c r="AH1190"/>
      <c r="AI1190"/>
      <c r="AJ1190"/>
    </row>
    <row r="1191" spans="13:36" x14ac:dyDescent="0.2">
      <c r="M1191"/>
      <c r="N1191"/>
      <c r="O1191"/>
      <c r="P1191"/>
      <c r="Q1191"/>
      <c r="R1191"/>
      <c r="S1191"/>
      <c r="T1191"/>
      <c r="U1191"/>
      <c r="V1191"/>
      <c r="W1191"/>
      <c r="X1191"/>
      <c r="Y1191"/>
      <c r="Z1191"/>
      <c r="AA1191"/>
      <c r="AB1191"/>
      <c r="AC1191"/>
      <c r="AD1191"/>
      <c r="AE1191"/>
      <c r="AF1191"/>
      <c r="AG1191"/>
      <c r="AH1191"/>
      <c r="AI1191"/>
      <c r="AJ1191"/>
    </row>
    <row r="1192" spans="13:36" x14ac:dyDescent="0.2">
      <c r="M1192"/>
      <c r="N1192"/>
      <c r="O1192"/>
      <c r="P1192"/>
      <c r="Q1192"/>
      <c r="R1192"/>
      <c r="S1192"/>
      <c r="T1192"/>
      <c r="U1192"/>
      <c r="V1192"/>
      <c r="W1192"/>
      <c r="X1192"/>
      <c r="Y1192"/>
      <c r="Z1192"/>
      <c r="AA1192"/>
      <c r="AB1192"/>
      <c r="AC1192"/>
      <c r="AD1192"/>
      <c r="AE1192"/>
      <c r="AF1192"/>
      <c r="AG1192"/>
      <c r="AH1192"/>
      <c r="AI1192"/>
      <c r="AJ1192"/>
    </row>
    <row r="1193" spans="13:36" x14ac:dyDescent="0.2">
      <c r="M1193"/>
      <c r="N1193"/>
      <c r="O1193"/>
      <c r="P1193"/>
      <c r="Q1193"/>
      <c r="R1193"/>
      <c r="S1193"/>
      <c r="T1193"/>
      <c r="U1193"/>
      <c r="V1193"/>
      <c r="W1193"/>
      <c r="X1193"/>
      <c r="Y1193"/>
      <c r="Z1193"/>
      <c r="AA1193"/>
      <c r="AB1193"/>
      <c r="AC1193"/>
      <c r="AD1193"/>
      <c r="AE1193"/>
      <c r="AF1193"/>
      <c r="AG1193"/>
      <c r="AH1193"/>
      <c r="AI1193"/>
      <c r="AJ1193"/>
    </row>
    <row r="1194" spans="13:36" x14ac:dyDescent="0.2">
      <c r="M1194"/>
      <c r="N1194"/>
      <c r="O1194"/>
      <c r="P1194"/>
      <c r="Q1194"/>
      <c r="R1194"/>
      <c r="S1194"/>
      <c r="T1194"/>
      <c r="U1194"/>
      <c r="V1194"/>
      <c r="W1194"/>
      <c r="X1194"/>
      <c r="Y1194"/>
      <c r="Z1194"/>
      <c r="AA1194"/>
      <c r="AB1194"/>
      <c r="AC1194"/>
      <c r="AD1194"/>
      <c r="AE1194"/>
      <c r="AF1194"/>
      <c r="AG1194"/>
      <c r="AH1194"/>
      <c r="AI1194"/>
      <c r="AJ1194"/>
    </row>
    <row r="1195" spans="13:36" x14ac:dyDescent="0.2">
      <c r="M1195"/>
      <c r="N1195"/>
      <c r="O1195"/>
      <c r="P1195"/>
      <c r="Q1195"/>
      <c r="R1195"/>
      <c r="S1195"/>
      <c r="T1195"/>
      <c r="U1195"/>
      <c r="V1195"/>
      <c r="W1195"/>
      <c r="X1195"/>
      <c r="Y1195"/>
      <c r="Z1195"/>
      <c r="AA1195"/>
      <c r="AB1195"/>
      <c r="AC1195"/>
      <c r="AD1195"/>
      <c r="AE1195"/>
      <c r="AF1195"/>
      <c r="AG1195"/>
      <c r="AH1195"/>
      <c r="AI1195"/>
      <c r="AJ1195"/>
    </row>
    <row r="1196" spans="13:36" x14ac:dyDescent="0.2">
      <c r="M1196"/>
      <c r="N1196"/>
      <c r="O1196"/>
      <c r="P1196"/>
      <c r="Q1196"/>
      <c r="R1196"/>
      <c r="S1196"/>
      <c r="T1196"/>
      <c r="U1196"/>
      <c r="V1196"/>
      <c r="W1196"/>
      <c r="X1196"/>
      <c r="Y1196"/>
      <c r="Z1196"/>
      <c r="AA1196"/>
      <c r="AB1196"/>
      <c r="AC1196"/>
      <c r="AD1196"/>
      <c r="AE1196"/>
      <c r="AF1196"/>
      <c r="AG1196"/>
      <c r="AH1196"/>
      <c r="AI1196"/>
      <c r="AJ1196"/>
    </row>
    <row r="1197" spans="13:36" x14ac:dyDescent="0.2">
      <c r="M1197"/>
      <c r="N1197"/>
      <c r="O1197"/>
      <c r="P1197"/>
      <c r="Q1197"/>
      <c r="R1197"/>
      <c r="S1197"/>
      <c r="T1197"/>
      <c r="U1197"/>
      <c r="V1197"/>
      <c r="W1197"/>
      <c r="X1197"/>
      <c r="Y1197"/>
      <c r="Z1197"/>
      <c r="AA1197"/>
      <c r="AB1197"/>
      <c r="AC1197"/>
      <c r="AD1197"/>
      <c r="AE1197"/>
      <c r="AF1197"/>
      <c r="AG1197"/>
      <c r="AH1197"/>
      <c r="AI1197"/>
      <c r="AJ1197"/>
    </row>
    <row r="1198" spans="13:36" x14ac:dyDescent="0.2">
      <c r="M1198"/>
      <c r="N1198"/>
      <c r="O1198"/>
      <c r="P1198"/>
      <c r="Q1198"/>
      <c r="R1198"/>
      <c r="S1198"/>
      <c r="T1198"/>
      <c r="U1198"/>
      <c r="V1198"/>
      <c r="W1198"/>
      <c r="X1198"/>
      <c r="Y1198"/>
      <c r="Z1198"/>
      <c r="AA1198"/>
      <c r="AB1198"/>
      <c r="AC1198"/>
      <c r="AD1198"/>
      <c r="AE1198"/>
      <c r="AF1198"/>
      <c r="AG1198"/>
      <c r="AH1198"/>
      <c r="AI1198"/>
      <c r="AJ1198"/>
    </row>
    <row r="1199" spans="13:36" x14ac:dyDescent="0.2">
      <c r="M1199"/>
      <c r="N1199"/>
      <c r="O1199"/>
      <c r="P1199"/>
      <c r="Q1199"/>
      <c r="R1199"/>
      <c r="S1199"/>
      <c r="T1199"/>
      <c r="U1199"/>
      <c r="V1199"/>
      <c r="W1199"/>
      <c r="X1199"/>
      <c r="Y1199"/>
      <c r="Z1199"/>
      <c r="AA1199"/>
      <c r="AB1199"/>
      <c r="AC1199"/>
      <c r="AD1199"/>
      <c r="AE1199"/>
      <c r="AF1199"/>
      <c r="AG1199"/>
      <c r="AH1199"/>
      <c r="AI1199"/>
      <c r="AJ1199"/>
    </row>
    <row r="1200" spans="13:36" x14ac:dyDescent="0.2">
      <c r="M1200"/>
      <c r="N1200"/>
      <c r="O1200"/>
      <c r="P1200"/>
      <c r="Q1200"/>
      <c r="R1200"/>
      <c r="S1200"/>
      <c r="T1200"/>
      <c r="U1200"/>
      <c r="V1200"/>
      <c r="W1200"/>
      <c r="X1200"/>
      <c r="Y1200"/>
      <c r="Z1200"/>
      <c r="AA1200"/>
      <c r="AB1200"/>
      <c r="AC1200"/>
      <c r="AD1200"/>
      <c r="AE1200"/>
      <c r="AF1200"/>
      <c r="AG1200"/>
      <c r="AH1200"/>
      <c r="AI1200"/>
      <c r="AJ1200"/>
    </row>
    <row r="1201" spans="13:36" x14ac:dyDescent="0.2">
      <c r="M1201"/>
      <c r="N1201"/>
      <c r="O1201"/>
      <c r="P1201"/>
      <c r="Q1201"/>
      <c r="R1201"/>
      <c r="S1201"/>
      <c r="T1201"/>
      <c r="U1201"/>
      <c r="V1201"/>
      <c r="W1201"/>
      <c r="X1201"/>
      <c r="Y1201"/>
      <c r="Z1201"/>
      <c r="AA1201"/>
      <c r="AB1201"/>
      <c r="AC1201"/>
      <c r="AD1201"/>
      <c r="AE1201"/>
      <c r="AF1201"/>
      <c r="AG1201"/>
      <c r="AH1201"/>
      <c r="AI1201"/>
      <c r="AJ1201"/>
    </row>
    <row r="1202" spans="13:36" x14ac:dyDescent="0.2">
      <c r="M1202"/>
      <c r="N1202"/>
      <c r="O1202"/>
      <c r="P1202"/>
      <c r="Q1202"/>
      <c r="R1202"/>
      <c r="S1202"/>
      <c r="T1202"/>
      <c r="U1202"/>
      <c r="V1202"/>
      <c r="W1202"/>
      <c r="X1202"/>
      <c r="Y1202"/>
      <c r="Z1202"/>
      <c r="AA1202"/>
      <c r="AB1202"/>
      <c r="AC1202"/>
      <c r="AD1202"/>
      <c r="AE1202"/>
      <c r="AF1202"/>
      <c r="AG1202"/>
      <c r="AH1202"/>
      <c r="AI1202"/>
      <c r="AJ1202"/>
    </row>
    <row r="1203" spans="13:36" x14ac:dyDescent="0.2">
      <c r="M1203"/>
      <c r="N1203"/>
      <c r="O1203"/>
      <c r="P1203"/>
      <c r="Q1203"/>
      <c r="R1203"/>
      <c r="S1203"/>
      <c r="T1203"/>
      <c r="U1203"/>
      <c r="V1203"/>
      <c r="W1203"/>
      <c r="X1203"/>
      <c r="Y1203"/>
      <c r="Z1203"/>
      <c r="AA1203"/>
      <c r="AB1203"/>
      <c r="AC1203"/>
      <c r="AD1203"/>
      <c r="AE1203"/>
      <c r="AF1203"/>
      <c r="AG1203"/>
      <c r="AH1203"/>
      <c r="AI1203"/>
      <c r="AJ1203"/>
    </row>
    <row r="1204" spans="13:36" x14ac:dyDescent="0.2">
      <c r="M1204"/>
      <c r="N1204"/>
      <c r="O1204"/>
      <c r="P1204"/>
      <c r="Q1204"/>
      <c r="R1204"/>
      <c r="S1204"/>
      <c r="T1204"/>
      <c r="U1204"/>
      <c r="V1204"/>
      <c r="W1204"/>
      <c r="X1204"/>
      <c r="Y1204"/>
      <c r="Z1204"/>
      <c r="AA1204"/>
      <c r="AB1204"/>
      <c r="AC1204"/>
      <c r="AD1204"/>
      <c r="AE1204"/>
      <c r="AF1204"/>
      <c r="AG1204"/>
      <c r="AH1204"/>
      <c r="AI1204"/>
      <c r="AJ1204"/>
    </row>
    <row r="1205" spans="13:36" x14ac:dyDescent="0.2">
      <c r="M1205"/>
      <c r="N1205"/>
      <c r="O1205"/>
      <c r="P1205"/>
      <c r="Q1205"/>
      <c r="R1205"/>
      <c r="S1205"/>
      <c r="T1205"/>
      <c r="U1205"/>
      <c r="V1205"/>
      <c r="W1205"/>
      <c r="X1205"/>
      <c r="Y1205"/>
      <c r="Z1205"/>
      <c r="AA1205"/>
      <c r="AB1205"/>
      <c r="AC1205"/>
      <c r="AD1205"/>
      <c r="AE1205"/>
      <c r="AF1205"/>
      <c r="AG1205"/>
      <c r="AH1205"/>
      <c r="AI1205"/>
      <c r="AJ1205"/>
    </row>
    <row r="1206" spans="13:36" x14ac:dyDescent="0.2">
      <c r="M1206"/>
      <c r="N1206"/>
      <c r="O1206"/>
      <c r="P1206"/>
      <c r="Q1206"/>
      <c r="R1206"/>
      <c r="S1206"/>
      <c r="T1206"/>
      <c r="U1206"/>
      <c r="V1206"/>
      <c r="W1206"/>
      <c r="X1206"/>
      <c r="Y1206"/>
      <c r="Z1206"/>
      <c r="AA1206"/>
      <c r="AB1206"/>
      <c r="AC1206"/>
      <c r="AD1206"/>
      <c r="AE1206"/>
      <c r="AF1206"/>
      <c r="AG1206"/>
      <c r="AH1206"/>
      <c r="AI1206"/>
      <c r="AJ1206"/>
    </row>
    <row r="1207" spans="13:36" x14ac:dyDescent="0.2">
      <c r="M1207"/>
      <c r="N1207"/>
      <c r="O1207"/>
      <c r="P1207"/>
      <c r="Q1207"/>
      <c r="R1207"/>
      <c r="S1207"/>
      <c r="T1207"/>
      <c r="U1207"/>
      <c r="V1207"/>
      <c r="W1207"/>
      <c r="X1207"/>
      <c r="Y1207"/>
      <c r="Z1207"/>
      <c r="AA1207"/>
      <c r="AB1207"/>
      <c r="AC1207"/>
      <c r="AD1207"/>
      <c r="AE1207"/>
      <c r="AF1207"/>
      <c r="AG1207"/>
      <c r="AH1207"/>
      <c r="AI1207"/>
      <c r="AJ1207"/>
    </row>
    <row r="1208" spans="13:36" x14ac:dyDescent="0.2">
      <c r="M1208"/>
      <c r="N1208"/>
      <c r="O1208"/>
      <c r="P1208"/>
      <c r="Q1208"/>
      <c r="R1208"/>
      <c r="S1208"/>
      <c r="T1208"/>
      <c r="U1208"/>
      <c r="V1208"/>
      <c r="W1208"/>
      <c r="X1208"/>
      <c r="Y1208"/>
      <c r="Z1208"/>
      <c r="AA1208"/>
      <c r="AB1208"/>
      <c r="AC1208"/>
      <c r="AD1208"/>
      <c r="AE1208"/>
      <c r="AF1208"/>
      <c r="AG1208"/>
      <c r="AH1208"/>
      <c r="AI1208"/>
      <c r="AJ1208"/>
    </row>
    <row r="1209" spans="13:36" x14ac:dyDescent="0.2">
      <c r="M1209"/>
      <c r="N1209"/>
      <c r="O1209"/>
      <c r="P1209"/>
      <c r="Q1209"/>
      <c r="R1209"/>
      <c r="S1209"/>
      <c r="T1209"/>
      <c r="U1209"/>
      <c r="V1209"/>
      <c r="W1209"/>
      <c r="X1209"/>
      <c r="Y1209"/>
      <c r="Z1209"/>
      <c r="AA1209"/>
      <c r="AB1209"/>
      <c r="AC1209"/>
      <c r="AD1209"/>
      <c r="AE1209"/>
      <c r="AF1209"/>
      <c r="AG1209"/>
      <c r="AH1209"/>
      <c r="AI1209"/>
      <c r="AJ1209"/>
    </row>
    <row r="1210" spans="13:36" x14ac:dyDescent="0.2">
      <c r="M1210"/>
      <c r="N1210"/>
      <c r="O1210"/>
      <c r="P1210"/>
      <c r="Q1210"/>
      <c r="R1210"/>
      <c r="S1210"/>
      <c r="T1210"/>
      <c r="U1210"/>
      <c r="V1210"/>
      <c r="W1210"/>
      <c r="X1210"/>
      <c r="Y1210"/>
      <c r="Z1210"/>
      <c r="AA1210"/>
      <c r="AB1210"/>
      <c r="AC1210"/>
      <c r="AD1210"/>
      <c r="AE1210"/>
      <c r="AF1210"/>
      <c r="AG1210"/>
      <c r="AH1210"/>
      <c r="AI1210"/>
      <c r="AJ1210"/>
    </row>
    <row r="1211" spans="13:36" x14ac:dyDescent="0.2">
      <c r="M1211"/>
      <c r="N1211"/>
      <c r="O1211"/>
      <c r="P1211"/>
      <c r="Q1211"/>
      <c r="R1211"/>
      <c r="S1211"/>
      <c r="T1211"/>
      <c r="U1211"/>
      <c r="V1211"/>
      <c r="W1211"/>
      <c r="X1211"/>
      <c r="Y1211"/>
      <c r="Z1211"/>
      <c r="AA1211"/>
      <c r="AB1211"/>
      <c r="AC1211"/>
      <c r="AD1211"/>
      <c r="AE1211"/>
      <c r="AF1211"/>
      <c r="AG1211"/>
      <c r="AH1211"/>
      <c r="AI1211"/>
      <c r="AJ1211"/>
    </row>
    <row r="1212" spans="13:36" x14ac:dyDescent="0.2">
      <c r="M1212"/>
      <c r="N1212"/>
      <c r="O1212"/>
      <c r="P1212"/>
      <c r="Q1212"/>
      <c r="R1212"/>
      <c r="S1212"/>
      <c r="T1212"/>
      <c r="U1212"/>
      <c r="V1212"/>
      <c r="W1212"/>
      <c r="X1212"/>
      <c r="Y1212"/>
      <c r="Z1212"/>
      <c r="AA1212"/>
      <c r="AB1212"/>
      <c r="AC1212"/>
      <c r="AD1212"/>
      <c r="AE1212"/>
      <c r="AF1212"/>
      <c r="AG1212"/>
      <c r="AH1212"/>
      <c r="AI1212"/>
      <c r="AJ1212"/>
    </row>
    <row r="1213" spans="13:36" x14ac:dyDescent="0.2">
      <c r="M1213"/>
      <c r="N1213"/>
      <c r="O1213"/>
      <c r="P1213"/>
      <c r="Q1213"/>
      <c r="R1213"/>
      <c r="S1213"/>
      <c r="T1213"/>
      <c r="U1213"/>
      <c r="V1213"/>
      <c r="W1213"/>
      <c r="X1213"/>
      <c r="Y1213"/>
      <c r="Z1213"/>
      <c r="AA1213"/>
      <c r="AB1213"/>
      <c r="AC1213"/>
      <c r="AD1213"/>
      <c r="AE1213"/>
      <c r="AF1213"/>
      <c r="AG1213"/>
      <c r="AH1213"/>
      <c r="AI1213"/>
      <c r="AJ1213"/>
    </row>
    <row r="1214" spans="13:36" x14ac:dyDescent="0.2">
      <c r="M1214"/>
      <c r="N1214"/>
      <c r="O1214"/>
      <c r="P1214"/>
      <c r="Q1214"/>
      <c r="R1214"/>
      <c r="S1214"/>
      <c r="T1214"/>
      <c r="U1214"/>
      <c r="V1214"/>
      <c r="W1214"/>
      <c r="X1214"/>
      <c r="Y1214"/>
      <c r="Z1214"/>
      <c r="AA1214"/>
      <c r="AB1214"/>
      <c r="AC1214"/>
      <c r="AD1214"/>
      <c r="AE1214"/>
      <c r="AF1214"/>
      <c r="AG1214"/>
      <c r="AH1214"/>
      <c r="AI1214"/>
      <c r="AJ1214"/>
    </row>
    <row r="1215" spans="13:36" x14ac:dyDescent="0.2">
      <c r="M1215"/>
      <c r="N1215"/>
      <c r="O1215"/>
      <c r="P1215"/>
      <c r="Q1215"/>
      <c r="R1215"/>
      <c r="S1215"/>
      <c r="T1215"/>
      <c r="U1215"/>
      <c r="V1215"/>
      <c r="W1215"/>
      <c r="X1215"/>
      <c r="Y1215"/>
      <c r="Z1215"/>
      <c r="AA1215"/>
      <c r="AB1215"/>
      <c r="AC1215"/>
      <c r="AD1215"/>
      <c r="AE1215"/>
      <c r="AF1215"/>
      <c r="AG1215"/>
      <c r="AH1215"/>
      <c r="AI1215"/>
      <c r="AJ1215"/>
    </row>
    <row r="1216" spans="13:36" x14ac:dyDescent="0.2">
      <c r="M1216"/>
      <c r="N1216"/>
      <c r="O1216"/>
      <c r="P1216"/>
      <c r="Q1216"/>
      <c r="R1216"/>
      <c r="S1216"/>
      <c r="T1216"/>
      <c r="U1216"/>
      <c r="V1216"/>
      <c r="W1216"/>
      <c r="X1216"/>
      <c r="Y1216"/>
      <c r="Z1216"/>
      <c r="AA1216"/>
      <c r="AB1216"/>
      <c r="AC1216"/>
      <c r="AD1216"/>
      <c r="AE1216"/>
      <c r="AF1216"/>
      <c r="AG1216"/>
      <c r="AH1216"/>
      <c r="AI1216"/>
      <c r="AJ1216"/>
    </row>
    <row r="1217" spans="13:36" x14ac:dyDescent="0.2">
      <c r="M1217"/>
      <c r="N1217"/>
      <c r="O1217"/>
      <c r="P1217"/>
      <c r="Q1217"/>
      <c r="R1217"/>
      <c r="S1217"/>
      <c r="T1217"/>
      <c r="U1217"/>
      <c r="V1217"/>
      <c r="W1217"/>
      <c r="X1217"/>
      <c r="Y1217"/>
      <c r="Z1217"/>
      <c r="AA1217"/>
      <c r="AB1217"/>
      <c r="AC1217"/>
      <c r="AD1217"/>
      <c r="AE1217"/>
      <c r="AF1217"/>
      <c r="AG1217"/>
      <c r="AH1217"/>
      <c r="AI1217"/>
      <c r="AJ1217"/>
    </row>
    <row r="1218" spans="13:36" x14ac:dyDescent="0.2">
      <c r="M1218"/>
      <c r="N1218"/>
      <c r="O1218"/>
      <c r="P1218"/>
      <c r="Q1218"/>
      <c r="R1218"/>
      <c r="S1218"/>
      <c r="T1218"/>
      <c r="U1218"/>
      <c r="V1218"/>
      <c r="W1218"/>
      <c r="X1218"/>
      <c r="Y1218"/>
      <c r="Z1218"/>
      <c r="AA1218"/>
      <c r="AB1218"/>
      <c r="AC1218"/>
      <c r="AD1218"/>
      <c r="AE1218"/>
      <c r="AF1218"/>
      <c r="AG1218"/>
      <c r="AH1218"/>
      <c r="AI1218"/>
      <c r="AJ1218"/>
    </row>
    <row r="1219" spans="13:36" x14ac:dyDescent="0.2">
      <c r="M1219"/>
      <c r="N1219"/>
      <c r="O1219"/>
      <c r="P1219"/>
      <c r="Q1219"/>
      <c r="R1219"/>
      <c r="S1219"/>
      <c r="T1219"/>
      <c r="U1219"/>
      <c r="V1219"/>
      <c r="W1219"/>
      <c r="X1219"/>
      <c r="Y1219"/>
      <c r="Z1219"/>
      <c r="AA1219"/>
      <c r="AB1219"/>
      <c r="AC1219"/>
      <c r="AD1219"/>
      <c r="AE1219"/>
      <c r="AF1219"/>
      <c r="AG1219"/>
      <c r="AH1219"/>
      <c r="AI1219"/>
      <c r="AJ1219"/>
    </row>
    <row r="1220" spans="13:36" x14ac:dyDescent="0.2">
      <c r="M1220"/>
      <c r="N1220"/>
      <c r="O1220"/>
      <c r="P1220"/>
      <c r="Q1220"/>
      <c r="R1220"/>
      <c r="S1220"/>
      <c r="T1220"/>
      <c r="U1220"/>
      <c r="V1220"/>
      <c r="W1220"/>
      <c r="X1220"/>
      <c r="Y1220"/>
      <c r="Z1220"/>
      <c r="AA1220"/>
      <c r="AB1220"/>
      <c r="AC1220"/>
      <c r="AD1220"/>
      <c r="AE1220"/>
      <c r="AF1220"/>
      <c r="AG1220"/>
      <c r="AH1220"/>
      <c r="AI1220"/>
      <c r="AJ1220"/>
    </row>
    <row r="1221" spans="13:36" x14ac:dyDescent="0.2">
      <c r="M1221"/>
      <c r="N1221"/>
      <c r="O1221"/>
      <c r="P1221"/>
      <c r="Q1221"/>
      <c r="R1221"/>
      <c r="S1221"/>
      <c r="T1221"/>
      <c r="U1221"/>
      <c r="V1221"/>
      <c r="W1221"/>
      <c r="X1221"/>
      <c r="Y1221"/>
      <c r="Z1221"/>
      <c r="AA1221"/>
      <c r="AB1221"/>
      <c r="AC1221"/>
      <c r="AD1221"/>
      <c r="AE1221"/>
      <c r="AF1221"/>
      <c r="AG1221"/>
      <c r="AH1221"/>
      <c r="AI1221"/>
      <c r="AJ1221"/>
    </row>
    <row r="1222" spans="13:36" x14ac:dyDescent="0.2">
      <c r="M1222"/>
      <c r="N1222"/>
      <c r="O1222"/>
      <c r="P1222"/>
      <c r="Q1222"/>
      <c r="R1222"/>
      <c r="S1222"/>
      <c r="T1222"/>
      <c r="U1222"/>
      <c r="V1222"/>
      <c r="W1222"/>
      <c r="X1222"/>
      <c r="Y1222"/>
      <c r="Z1222"/>
      <c r="AA1222"/>
      <c r="AB1222"/>
      <c r="AC1222"/>
      <c r="AD1222"/>
      <c r="AE1222"/>
      <c r="AF1222"/>
      <c r="AG1222"/>
      <c r="AH1222"/>
      <c r="AI1222"/>
      <c r="AJ1222"/>
    </row>
    <row r="1223" spans="13:36" x14ac:dyDescent="0.2">
      <c r="M1223"/>
      <c r="N1223"/>
      <c r="O1223"/>
      <c r="P1223"/>
      <c r="Q1223"/>
      <c r="R1223"/>
      <c r="S1223"/>
      <c r="T1223"/>
      <c r="U1223"/>
      <c r="V1223"/>
      <c r="W1223"/>
      <c r="X1223"/>
      <c r="Y1223"/>
      <c r="Z1223"/>
      <c r="AA1223"/>
      <c r="AB1223"/>
      <c r="AC1223"/>
      <c r="AD1223"/>
      <c r="AE1223"/>
      <c r="AF1223"/>
      <c r="AG1223"/>
      <c r="AH1223"/>
      <c r="AI1223"/>
      <c r="AJ1223"/>
    </row>
    <row r="1224" spans="13:36" x14ac:dyDescent="0.2">
      <c r="M1224"/>
      <c r="N1224"/>
      <c r="O1224"/>
      <c r="P1224"/>
      <c r="Q1224"/>
      <c r="R1224"/>
      <c r="S1224"/>
      <c r="T1224"/>
      <c r="U1224"/>
      <c r="V1224"/>
      <c r="W1224"/>
      <c r="X1224"/>
      <c r="Y1224"/>
      <c r="Z1224"/>
      <c r="AA1224"/>
      <c r="AB1224"/>
      <c r="AC1224"/>
      <c r="AD1224"/>
      <c r="AE1224"/>
      <c r="AF1224"/>
      <c r="AG1224"/>
      <c r="AH1224"/>
      <c r="AI1224"/>
      <c r="AJ1224"/>
    </row>
    <row r="1225" spans="13:36" x14ac:dyDescent="0.2">
      <c r="M1225"/>
      <c r="N1225"/>
      <c r="O1225"/>
      <c r="P1225"/>
      <c r="Q1225"/>
      <c r="R1225"/>
      <c r="S1225"/>
      <c r="T1225"/>
      <c r="U1225"/>
      <c r="V1225"/>
      <c r="W1225"/>
      <c r="X1225"/>
      <c r="Y1225"/>
      <c r="Z1225"/>
      <c r="AA1225"/>
      <c r="AB1225"/>
      <c r="AC1225"/>
      <c r="AD1225"/>
      <c r="AE1225"/>
      <c r="AF1225"/>
      <c r="AG1225"/>
      <c r="AH1225"/>
      <c r="AI1225"/>
      <c r="AJ1225"/>
    </row>
    <row r="1226" spans="13:36" x14ac:dyDescent="0.2">
      <c r="M1226"/>
      <c r="N1226"/>
      <c r="O1226"/>
      <c r="P1226"/>
      <c r="Q1226"/>
      <c r="R1226"/>
      <c r="S1226"/>
      <c r="T1226"/>
      <c r="U1226"/>
      <c r="V1226"/>
      <c r="W1226"/>
      <c r="X1226"/>
      <c r="Y1226"/>
      <c r="Z1226"/>
      <c r="AA1226"/>
      <c r="AB1226"/>
      <c r="AC1226"/>
      <c r="AD1226"/>
      <c r="AE1226"/>
      <c r="AF1226"/>
      <c r="AG1226"/>
      <c r="AH1226"/>
      <c r="AI1226"/>
      <c r="AJ1226"/>
    </row>
    <row r="1227" spans="13:36" x14ac:dyDescent="0.2">
      <c r="M1227"/>
      <c r="N1227"/>
      <c r="O1227"/>
      <c r="P1227"/>
      <c r="Q1227"/>
      <c r="R1227"/>
      <c r="S1227"/>
      <c r="T1227"/>
      <c r="U1227"/>
      <c r="V1227"/>
      <c r="W1227"/>
      <c r="X1227"/>
      <c r="Y1227"/>
      <c r="Z1227"/>
      <c r="AA1227"/>
      <c r="AB1227"/>
      <c r="AC1227"/>
      <c r="AD1227"/>
      <c r="AE1227"/>
      <c r="AF1227"/>
      <c r="AG1227"/>
      <c r="AH1227"/>
      <c r="AI1227"/>
      <c r="AJ1227"/>
    </row>
    <row r="1228" spans="13:36" x14ac:dyDescent="0.2">
      <c r="M1228"/>
      <c r="N1228"/>
      <c r="O1228"/>
      <c r="P1228"/>
      <c r="Q1228"/>
      <c r="R1228"/>
      <c r="S1228"/>
      <c r="T1228"/>
      <c r="U1228"/>
      <c r="V1228"/>
      <c r="W1228"/>
      <c r="X1228"/>
      <c r="Y1228"/>
      <c r="Z1228"/>
      <c r="AA1228"/>
      <c r="AB1228"/>
      <c r="AC1228"/>
      <c r="AD1228"/>
      <c r="AE1228"/>
      <c r="AF1228"/>
      <c r="AG1228"/>
      <c r="AH1228"/>
      <c r="AI1228"/>
      <c r="AJ1228"/>
    </row>
    <row r="1229" spans="13:36" x14ac:dyDescent="0.2">
      <c r="M1229"/>
      <c r="N1229"/>
      <c r="O1229"/>
      <c r="P1229"/>
      <c r="Q1229"/>
      <c r="R1229"/>
      <c r="S1229"/>
      <c r="T1229"/>
      <c r="U1229"/>
      <c r="V1229"/>
      <c r="W1229"/>
      <c r="X1229"/>
      <c r="Y1229"/>
      <c r="Z1229"/>
      <c r="AA1229"/>
      <c r="AB1229"/>
      <c r="AC1229"/>
      <c r="AD1229"/>
      <c r="AE1229"/>
      <c r="AF1229"/>
      <c r="AG1229"/>
      <c r="AH1229"/>
      <c r="AI1229"/>
      <c r="AJ1229"/>
    </row>
    <row r="1230" spans="13:36" x14ac:dyDescent="0.2">
      <c r="M1230"/>
      <c r="N1230"/>
      <c r="O1230"/>
      <c r="P1230"/>
      <c r="Q1230"/>
      <c r="R1230"/>
      <c r="S1230"/>
      <c r="T1230"/>
      <c r="U1230"/>
      <c r="V1230"/>
      <c r="W1230"/>
      <c r="X1230"/>
      <c r="Y1230"/>
      <c r="Z1230"/>
      <c r="AA1230"/>
      <c r="AB1230"/>
      <c r="AC1230"/>
      <c r="AD1230"/>
      <c r="AE1230"/>
      <c r="AF1230"/>
      <c r="AG1230"/>
      <c r="AH1230"/>
      <c r="AI1230"/>
      <c r="AJ1230"/>
    </row>
    <row r="1231" spans="13:36" x14ac:dyDescent="0.2">
      <c r="M1231"/>
      <c r="N1231"/>
      <c r="O1231"/>
      <c r="P1231"/>
      <c r="Q1231"/>
      <c r="R1231"/>
      <c r="S1231"/>
      <c r="T1231"/>
      <c r="U1231"/>
      <c r="V1231"/>
      <c r="W1231"/>
      <c r="X1231"/>
      <c r="Y1231"/>
      <c r="Z1231"/>
      <c r="AA1231"/>
      <c r="AB1231"/>
      <c r="AC1231"/>
      <c r="AD1231"/>
      <c r="AE1231"/>
      <c r="AF1231"/>
      <c r="AG1231"/>
      <c r="AH1231"/>
      <c r="AI1231"/>
      <c r="AJ1231"/>
    </row>
    <row r="1232" spans="13:36" x14ac:dyDescent="0.2">
      <c r="M1232"/>
      <c r="N1232"/>
      <c r="O1232"/>
      <c r="P1232"/>
      <c r="Q1232"/>
      <c r="R1232"/>
      <c r="S1232"/>
      <c r="T1232"/>
      <c r="U1232"/>
      <c r="V1232"/>
      <c r="W1232"/>
      <c r="X1232"/>
      <c r="Y1232"/>
      <c r="Z1232"/>
      <c r="AA1232"/>
      <c r="AB1232"/>
      <c r="AC1232"/>
      <c r="AD1232"/>
      <c r="AE1232"/>
      <c r="AF1232"/>
      <c r="AG1232"/>
      <c r="AH1232"/>
      <c r="AI1232"/>
      <c r="AJ1232"/>
    </row>
    <row r="1233" spans="13:36" x14ac:dyDescent="0.2">
      <c r="M1233"/>
      <c r="N1233"/>
      <c r="O1233"/>
      <c r="P1233"/>
      <c r="Q1233"/>
      <c r="R1233"/>
      <c r="S1233"/>
      <c r="T1233"/>
      <c r="U1233"/>
      <c r="V1233"/>
      <c r="W1233"/>
      <c r="X1233"/>
      <c r="Y1233"/>
      <c r="Z1233"/>
      <c r="AA1233"/>
      <c r="AB1233"/>
      <c r="AC1233"/>
      <c r="AD1233"/>
      <c r="AE1233"/>
      <c r="AF1233"/>
      <c r="AG1233"/>
      <c r="AH1233"/>
      <c r="AI1233"/>
      <c r="AJ1233"/>
    </row>
    <row r="1234" spans="13:36" x14ac:dyDescent="0.2">
      <c r="M1234"/>
      <c r="N1234"/>
      <c r="O1234"/>
      <c r="P1234"/>
      <c r="Q1234"/>
      <c r="R1234"/>
      <c r="S1234"/>
      <c r="T1234"/>
      <c r="U1234"/>
      <c r="V1234"/>
      <c r="W1234"/>
      <c r="X1234"/>
      <c r="Y1234"/>
      <c r="Z1234"/>
      <c r="AA1234"/>
      <c r="AB1234"/>
      <c r="AC1234"/>
      <c r="AD1234"/>
      <c r="AE1234"/>
      <c r="AF1234"/>
      <c r="AG1234"/>
      <c r="AH1234"/>
      <c r="AI1234"/>
      <c r="AJ1234"/>
    </row>
    <row r="1235" spans="13:36" x14ac:dyDescent="0.2">
      <c r="M1235"/>
      <c r="N1235"/>
      <c r="O1235"/>
      <c r="P1235"/>
      <c r="Q1235"/>
      <c r="R1235"/>
      <c r="S1235"/>
      <c r="T1235"/>
      <c r="U1235"/>
      <c r="V1235"/>
      <c r="W1235"/>
      <c r="X1235"/>
      <c r="Y1235"/>
      <c r="Z1235"/>
      <c r="AA1235"/>
      <c r="AB1235"/>
      <c r="AC1235"/>
      <c r="AD1235"/>
      <c r="AE1235"/>
      <c r="AF1235"/>
      <c r="AG1235"/>
      <c r="AH1235"/>
      <c r="AI1235"/>
      <c r="AJ1235"/>
    </row>
    <row r="1236" spans="13:36" x14ac:dyDescent="0.2">
      <c r="M1236"/>
      <c r="N1236"/>
      <c r="O1236"/>
      <c r="P1236"/>
      <c r="Q1236"/>
      <c r="R1236"/>
      <c r="S1236"/>
      <c r="T1236"/>
      <c r="U1236"/>
      <c r="V1236"/>
      <c r="W1236"/>
      <c r="X1236"/>
      <c r="Y1236"/>
      <c r="Z1236"/>
      <c r="AA1236"/>
      <c r="AB1236"/>
      <c r="AC1236"/>
      <c r="AD1236"/>
      <c r="AE1236"/>
      <c r="AF1236"/>
      <c r="AG1236"/>
      <c r="AH1236"/>
      <c r="AI1236"/>
      <c r="AJ1236"/>
    </row>
    <row r="1237" spans="13:36" x14ac:dyDescent="0.2">
      <c r="M1237"/>
      <c r="N1237"/>
      <c r="O1237"/>
      <c r="P1237"/>
      <c r="Q1237"/>
      <c r="R1237"/>
      <c r="S1237"/>
      <c r="T1237"/>
      <c r="U1237"/>
      <c r="V1237"/>
      <c r="W1237"/>
      <c r="X1237"/>
      <c r="Y1237"/>
      <c r="Z1237"/>
      <c r="AA1237"/>
      <c r="AB1237"/>
      <c r="AC1237"/>
      <c r="AD1237"/>
      <c r="AE1237"/>
      <c r="AF1237"/>
      <c r="AG1237"/>
      <c r="AH1237"/>
      <c r="AI1237"/>
      <c r="AJ1237"/>
    </row>
    <row r="1238" spans="13:36" x14ac:dyDescent="0.2">
      <c r="M1238"/>
      <c r="N1238"/>
      <c r="O1238"/>
      <c r="P1238"/>
      <c r="Q1238"/>
      <c r="R1238"/>
      <c r="S1238"/>
      <c r="T1238"/>
      <c r="U1238"/>
      <c r="V1238"/>
      <c r="W1238"/>
      <c r="X1238"/>
      <c r="Y1238"/>
      <c r="Z1238"/>
      <c r="AA1238"/>
      <c r="AB1238"/>
      <c r="AC1238"/>
      <c r="AD1238"/>
      <c r="AE1238"/>
      <c r="AF1238"/>
      <c r="AG1238"/>
      <c r="AH1238"/>
      <c r="AI1238"/>
      <c r="AJ1238"/>
    </row>
    <row r="1239" spans="13:36" x14ac:dyDescent="0.2">
      <c r="M1239"/>
      <c r="N1239"/>
      <c r="O1239"/>
      <c r="P1239"/>
      <c r="Q1239"/>
      <c r="R1239"/>
      <c r="S1239"/>
      <c r="T1239"/>
      <c r="U1239"/>
      <c r="V1239"/>
      <c r="W1239"/>
      <c r="X1239"/>
      <c r="Y1239"/>
      <c r="Z1239"/>
      <c r="AA1239"/>
      <c r="AB1239"/>
      <c r="AC1239"/>
      <c r="AD1239"/>
      <c r="AE1239"/>
      <c r="AF1239"/>
      <c r="AG1239"/>
      <c r="AH1239"/>
      <c r="AI1239"/>
      <c r="AJ1239"/>
    </row>
    <row r="1240" spans="13:36" x14ac:dyDescent="0.2">
      <c r="M1240"/>
      <c r="N1240"/>
      <c r="O1240"/>
      <c r="P1240"/>
      <c r="Q1240"/>
      <c r="R1240"/>
      <c r="S1240"/>
      <c r="T1240"/>
      <c r="U1240"/>
      <c r="V1240"/>
      <c r="W1240"/>
      <c r="X1240"/>
      <c r="Y1240"/>
      <c r="Z1240"/>
      <c r="AA1240"/>
      <c r="AB1240"/>
      <c r="AC1240"/>
      <c r="AD1240"/>
      <c r="AE1240"/>
      <c r="AF1240"/>
      <c r="AG1240"/>
      <c r="AH1240"/>
      <c r="AI1240"/>
      <c r="AJ1240"/>
    </row>
    <row r="1241" spans="13:36" x14ac:dyDescent="0.2">
      <c r="M1241"/>
      <c r="N1241"/>
      <c r="O1241"/>
      <c r="P1241"/>
      <c r="Q1241"/>
      <c r="R1241"/>
      <c r="S1241"/>
      <c r="T1241"/>
      <c r="U1241"/>
      <c r="V1241"/>
      <c r="W1241"/>
      <c r="X1241"/>
      <c r="Y1241"/>
      <c r="Z1241"/>
      <c r="AA1241"/>
      <c r="AB1241"/>
      <c r="AC1241"/>
      <c r="AD1241"/>
      <c r="AE1241"/>
      <c r="AF1241"/>
      <c r="AG1241"/>
      <c r="AH1241"/>
      <c r="AI1241"/>
      <c r="AJ1241"/>
    </row>
    <row r="1242" spans="13:36" x14ac:dyDescent="0.2">
      <c r="M1242"/>
      <c r="N1242"/>
      <c r="O1242"/>
      <c r="P1242"/>
      <c r="Q1242"/>
      <c r="R1242"/>
      <c r="S1242"/>
      <c r="T1242"/>
      <c r="U1242"/>
      <c r="V1242"/>
      <c r="W1242"/>
      <c r="X1242"/>
      <c r="Y1242"/>
      <c r="Z1242"/>
      <c r="AA1242"/>
      <c r="AB1242"/>
      <c r="AC1242"/>
      <c r="AD1242"/>
      <c r="AE1242"/>
      <c r="AF1242"/>
      <c r="AG1242"/>
      <c r="AH1242"/>
      <c r="AI1242"/>
      <c r="AJ1242"/>
    </row>
    <row r="1243" spans="13:36" x14ac:dyDescent="0.2">
      <c r="M1243"/>
      <c r="N1243"/>
      <c r="O1243"/>
      <c r="P1243"/>
      <c r="Q1243"/>
      <c r="R1243"/>
      <c r="S1243"/>
      <c r="T1243"/>
      <c r="U1243"/>
      <c r="V1243"/>
      <c r="W1243"/>
      <c r="X1243"/>
      <c r="Y1243"/>
      <c r="Z1243"/>
      <c r="AA1243"/>
      <c r="AB1243"/>
      <c r="AC1243"/>
      <c r="AD1243"/>
      <c r="AE1243"/>
      <c r="AF1243"/>
      <c r="AG1243"/>
      <c r="AH1243"/>
      <c r="AI1243"/>
      <c r="AJ1243"/>
    </row>
    <row r="1244" spans="13:36" x14ac:dyDescent="0.2">
      <c r="M1244"/>
      <c r="N1244"/>
      <c r="O1244"/>
      <c r="P1244"/>
      <c r="Q1244"/>
      <c r="R1244"/>
      <c r="S1244"/>
      <c r="T1244"/>
      <c r="U1244"/>
      <c r="V1244"/>
      <c r="W1244"/>
      <c r="X1244"/>
      <c r="Y1244"/>
      <c r="Z1244"/>
      <c r="AA1244"/>
      <c r="AB1244"/>
      <c r="AC1244"/>
      <c r="AD1244"/>
      <c r="AE1244"/>
      <c r="AF1244"/>
      <c r="AG1244"/>
      <c r="AH1244"/>
      <c r="AI1244"/>
      <c r="AJ1244"/>
    </row>
    <row r="1245" spans="13:36" x14ac:dyDescent="0.2">
      <c r="M1245"/>
      <c r="N1245"/>
      <c r="O1245"/>
      <c r="P1245"/>
      <c r="Q1245"/>
      <c r="R1245"/>
      <c r="S1245"/>
      <c r="T1245"/>
      <c r="U1245"/>
      <c r="V1245"/>
      <c r="W1245"/>
      <c r="X1245"/>
      <c r="Y1245"/>
      <c r="Z1245"/>
      <c r="AA1245"/>
      <c r="AB1245"/>
      <c r="AC1245"/>
      <c r="AD1245"/>
      <c r="AE1245"/>
      <c r="AF1245"/>
      <c r="AG1245"/>
      <c r="AH1245"/>
      <c r="AI1245"/>
      <c r="AJ1245"/>
    </row>
    <row r="1246" spans="13:36" x14ac:dyDescent="0.2">
      <c r="M1246"/>
      <c r="N1246"/>
      <c r="O1246"/>
      <c r="P1246"/>
      <c r="Q1246"/>
      <c r="R1246"/>
      <c r="S1246"/>
      <c r="T1246"/>
      <c r="U1246"/>
      <c r="V1246"/>
      <c r="W1246"/>
      <c r="X1246"/>
      <c r="Y1246"/>
      <c r="Z1246"/>
      <c r="AA1246"/>
      <c r="AB1246"/>
      <c r="AC1246"/>
      <c r="AD1246"/>
      <c r="AE1246"/>
      <c r="AF1246"/>
      <c r="AG1246"/>
      <c r="AH1246"/>
      <c r="AI1246"/>
      <c r="AJ1246"/>
    </row>
    <row r="1247" spans="13:36" x14ac:dyDescent="0.2">
      <c r="M1247"/>
      <c r="N1247"/>
      <c r="O1247"/>
      <c r="P1247"/>
      <c r="Q1247"/>
      <c r="R1247"/>
      <c r="S1247"/>
      <c r="T1247"/>
      <c r="U1247"/>
      <c r="V1247"/>
      <c r="W1247"/>
      <c r="X1247"/>
      <c r="Y1247"/>
      <c r="Z1247"/>
      <c r="AA1247"/>
      <c r="AB1247"/>
      <c r="AC1247"/>
      <c r="AD1247"/>
      <c r="AE1247"/>
      <c r="AF1247"/>
      <c r="AG1247"/>
      <c r="AH1247"/>
      <c r="AI1247"/>
      <c r="AJ1247"/>
    </row>
    <row r="1248" spans="13:36" x14ac:dyDescent="0.2">
      <c r="M1248"/>
      <c r="N1248"/>
      <c r="O1248"/>
      <c r="P1248"/>
      <c r="Q1248"/>
      <c r="R1248"/>
      <c r="S1248"/>
      <c r="T1248"/>
      <c r="U1248"/>
      <c r="V1248"/>
      <c r="W1248"/>
      <c r="X1248"/>
      <c r="Y1248"/>
      <c r="Z1248"/>
      <c r="AA1248"/>
      <c r="AB1248"/>
      <c r="AC1248"/>
      <c r="AD1248"/>
      <c r="AE1248"/>
      <c r="AF1248"/>
      <c r="AG1248"/>
      <c r="AH1248"/>
      <c r="AI1248"/>
      <c r="AJ1248"/>
    </row>
    <row r="1249" spans="13:36" x14ac:dyDescent="0.2">
      <c r="M1249"/>
      <c r="N1249"/>
      <c r="O1249"/>
      <c r="P1249"/>
      <c r="Q1249"/>
      <c r="R1249"/>
      <c r="S1249"/>
      <c r="T1249"/>
      <c r="U1249"/>
      <c r="V1249"/>
      <c r="W1249"/>
      <c r="X1249"/>
      <c r="Y1249"/>
      <c r="Z1249"/>
      <c r="AA1249"/>
      <c r="AB1249"/>
      <c r="AC1249"/>
      <c r="AD1249"/>
      <c r="AE1249"/>
      <c r="AF1249"/>
      <c r="AG1249"/>
      <c r="AH1249"/>
      <c r="AI1249"/>
      <c r="AJ1249"/>
    </row>
    <row r="1250" spans="13:36" x14ac:dyDescent="0.2">
      <c r="M1250"/>
      <c r="N1250"/>
      <c r="O1250"/>
      <c r="P1250"/>
      <c r="Q1250"/>
      <c r="R1250"/>
      <c r="S1250"/>
      <c r="T1250"/>
      <c r="U1250"/>
      <c r="V1250"/>
      <c r="W1250"/>
      <c r="X1250"/>
      <c r="Y1250"/>
      <c r="Z1250"/>
      <c r="AA1250"/>
      <c r="AB1250"/>
      <c r="AC1250"/>
      <c r="AD1250"/>
      <c r="AE1250"/>
      <c r="AF1250"/>
      <c r="AG1250"/>
      <c r="AH1250"/>
      <c r="AI1250"/>
      <c r="AJ1250"/>
    </row>
    <row r="1251" spans="13:36" x14ac:dyDescent="0.2">
      <c r="M1251"/>
      <c r="N1251"/>
      <c r="O1251"/>
      <c r="P1251"/>
      <c r="Q1251"/>
      <c r="R1251"/>
      <c r="S1251"/>
      <c r="T1251"/>
      <c r="U1251"/>
      <c r="V1251"/>
      <c r="W1251"/>
      <c r="X1251"/>
      <c r="Y1251"/>
      <c r="Z1251"/>
      <c r="AA1251"/>
      <c r="AB1251"/>
      <c r="AC1251"/>
      <c r="AD1251"/>
      <c r="AE1251"/>
      <c r="AF1251"/>
      <c r="AG1251"/>
      <c r="AH1251"/>
      <c r="AI1251"/>
      <c r="AJ1251"/>
    </row>
    <row r="1252" spans="13:36" x14ac:dyDescent="0.2">
      <c r="M1252"/>
      <c r="N1252"/>
      <c r="O1252"/>
      <c r="P1252"/>
      <c r="Q1252"/>
      <c r="R1252"/>
      <c r="S1252"/>
      <c r="T1252"/>
      <c r="U1252"/>
      <c r="V1252"/>
      <c r="W1252"/>
      <c r="X1252"/>
      <c r="Y1252"/>
      <c r="Z1252"/>
      <c r="AA1252"/>
      <c r="AB1252"/>
      <c r="AC1252"/>
      <c r="AD1252"/>
      <c r="AE1252"/>
      <c r="AF1252"/>
      <c r="AG1252"/>
      <c r="AH1252"/>
      <c r="AI1252"/>
      <c r="AJ1252"/>
    </row>
    <row r="1253" spans="13:36" x14ac:dyDescent="0.2">
      <c r="M1253"/>
      <c r="N1253"/>
      <c r="O1253"/>
      <c r="P1253"/>
      <c r="Q1253"/>
      <c r="R1253"/>
      <c r="S1253"/>
      <c r="T1253"/>
      <c r="U1253"/>
      <c r="V1253"/>
      <c r="W1253"/>
      <c r="X1253"/>
      <c r="Y1253"/>
      <c r="Z1253"/>
      <c r="AA1253"/>
      <c r="AB1253"/>
      <c r="AC1253"/>
      <c r="AD1253"/>
      <c r="AE1253"/>
      <c r="AF1253"/>
      <c r="AG1253"/>
      <c r="AH1253"/>
      <c r="AI1253"/>
      <c r="AJ1253"/>
    </row>
    <row r="1254" spans="13:36" x14ac:dyDescent="0.2">
      <c r="M1254"/>
      <c r="N1254"/>
      <c r="O1254"/>
      <c r="P1254"/>
      <c r="Q1254"/>
      <c r="R1254"/>
      <c r="S1254"/>
      <c r="T1254"/>
      <c r="U1254"/>
      <c r="V1254"/>
      <c r="W1254"/>
      <c r="X1254"/>
      <c r="Y1254"/>
      <c r="Z1254"/>
      <c r="AA1254"/>
      <c r="AB1254"/>
      <c r="AC1254"/>
      <c r="AD1254"/>
      <c r="AE1254"/>
      <c r="AF1254"/>
      <c r="AG1254"/>
      <c r="AH1254"/>
      <c r="AI1254"/>
      <c r="AJ1254"/>
    </row>
    <row r="1255" spans="13:36" x14ac:dyDescent="0.2">
      <c r="M1255"/>
      <c r="N1255"/>
      <c r="O1255"/>
      <c r="P1255"/>
      <c r="Q1255"/>
      <c r="R1255"/>
      <c r="S1255"/>
      <c r="T1255"/>
      <c r="U1255"/>
      <c r="V1255"/>
      <c r="W1255"/>
      <c r="X1255"/>
      <c r="Y1255"/>
      <c r="Z1255"/>
      <c r="AA1255"/>
      <c r="AB1255"/>
      <c r="AC1255"/>
      <c r="AD1255"/>
      <c r="AE1255"/>
      <c r="AF1255"/>
      <c r="AG1255"/>
      <c r="AH1255"/>
      <c r="AI1255"/>
      <c r="AJ1255"/>
    </row>
    <row r="1256" spans="13:36" x14ac:dyDescent="0.2">
      <c r="M1256"/>
      <c r="N1256"/>
      <c r="O1256"/>
      <c r="P1256"/>
      <c r="Q1256"/>
      <c r="R1256"/>
      <c r="S1256"/>
      <c r="T1256"/>
      <c r="U1256"/>
      <c r="V1256"/>
      <c r="W1256"/>
      <c r="X1256"/>
      <c r="Y1256"/>
      <c r="Z1256"/>
      <c r="AA1256"/>
      <c r="AB1256"/>
      <c r="AC1256"/>
      <c r="AD1256"/>
      <c r="AE1256"/>
      <c r="AF1256"/>
      <c r="AG1256"/>
      <c r="AH1256"/>
      <c r="AI1256"/>
      <c r="AJ1256"/>
    </row>
    <row r="1257" spans="13:36" x14ac:dyDescent="0.2">
      <c r="M1257"/>
      <c r="N1257"/>
      <c r="O1257"/>
      <c r="P1257"/>
      <c r="Q1257"/>
      <c r="R1257"/>
      <c r="S1257"/>
      <c r="T1257"/>
      <c r="U1257"/>
      <c r="V1257"/>
      <c r="W1257"/>
      <c r="X1257"/>
      <c r="Y1257"/>
      <c r="Z1257"/>
      <c r="AA1257"/>
      <c r="AB1257"/>
      <c r="AC1257"/>
      <c r="AD1257"/>
      <c r="AE1257"/>
      <c r="AF1257"/>
      <c r="AG1257"/>
      <c r="AH1257"/>
      <c r="AI1257"/>
      <c r="AJ1257"/>
    </row>
    <row r="1258" spans="13:36" x14ac:dyDescent="0.2">
      <c r="M1258"/>
      <c r="N1258"/>
      <c r="O1258"/>
      <c r="P1258"/>
      <c r="Q1258"/>
      <c r="R1258"/>
      <c r="S1258"/>
      <c r="T1258"/>
      <c r="U1258"/>
      <c r="V1258"/>
      <c r="W1258"/>
      <c r="X1258"/>
      <c r="Y1258"/>
      <c r="Z1258"/>
      <c r="AA1258"/>
      <c r="AB1258"/>
      <c r="AC1258"/>
      <c r="AD1258"/>
      <c r="AE1258"/>
      <c r="AF1258"/>
      <c r="AG1258"/>
      <c r="AH1258"/>
      <c r="AI1258"/>
      <c r="AJ1258"/>
    </row>
    <row r="1259" spans="13:36" x14ac:dyDescent="0.2">
      <c r="M1259"/>
      <c r="N1259"/>
      <c r="O1259"/>
      <c r="P1259"/>
      <c r="Q1259"/>
      <c r="R1259"/>
      <c r="S1259"/>
      <c r="T1259"/>
      <c r="U1259"/>
      <c r="V1259"/>
      <c r="W1259"/>
      <c r="X1259"/>
      <c r="Y1259"/>
      <c r="Z1259"/>
      <c r="AA1259"/>
      <c r="AB1259"/>
      <c r="AC1259"/>
      <c r="AD1259"/>
      <c r="AE1259"/>
      <c r="AF1259"/>
      <c r="AG1259"/>
      <c r="AH1259"/>
      <c r="AI1259"/>
      <c r="AJ1259"/>
    </row>
    <row r="1260" spans="13:36" x14ac:dyDescent="0.2">
      <c r="M1260"/>
      <c r="N1260"/>
      <c r="O1260"/>
      <c r="P1260"/>
      <c r="Q1260"/>
      <c r="R1260"/>
      <c r="S1260"/>
      <c r="T1260"/>
      <c r="U1260"/>
      <c r="V1260"/>
      <c r="W1260"/>
      <c r="X1260"/>
      <c r="Y1260"/>
      <c r="Z1260"/>
      <c r="AA1260"/>
      <c r="AB1260"/>
      <c r="AC1260"/>
      <c r="AD1260"/>
      <c r="AE1260"/>
      <c r="AF1260"/>
      <c r="AG1260"/>
      <c r="AH1260"/>
      <c r="AI1260"/>
      <c r="AJ1260"/>
    </row>
    <row r="1261" spans="13:36" x14ac:dyDescent="0.2">
      <c r="M1261"/>
      <c r="N1261"/>
      <c r="O1261"/>
      <c r="P1261"/>
      <c r="Q1261"/>
      <c r="R1261"/>
      <c r="S1261"/>
      <c r="T1261"/>
      <c r="U1261"/>
      <c r="V1261"/>
      <c r="W1261"/>
      <c r="X1261"/>
      <c r="Y1261"/>
      <c r="Z1261"/>
      <c r="AA1261"/>
      <c r="AB1261"/>
      <c r="AC1261"/>
      <c r="AD1261"/>
      <c r="AE1261"/>
      <c r="AF1261"/>
      <c r="AG1261"/>
      <c r="AH1261"/>
      <c r="AI1261"/>
      <c r="AJ1261"/>
    </row>
    <row r="1262" spans="13:36" x14ac:dyDescent="0.2">
      <c r="M1262"/>
      <c r="N1262"/>
      <c r="O1262"/>
      <c r="P1262"/>
      <c r="Q1262"/>
      <c r="R1262"/>
      <c r="S1262"/>
      <c r="T1262"/>
      <c r="U1262"/>
      <c r="V1262"/>
      <c r="W1262"/>
      <c r="X1262"/>
      <c r="Y1262"/>
      <c r="Z1262"/>
      <c r="AA1262"/>
      <c r="AB1262"/>
      <c r="AC1262"/>
      <c r="AD1262"/>
      <c r="AE1262"/>
      <c r="AF1262"/>
      <c r="AG1262"/>
      <c r="AH1262"/>
      <c r="AI1262"/>
      <c r="AJ1262"/>
    </row>
    <row r="1263" spans="13:36" x14ac:dyDescent="0.2">
      <c r="M1263"/>
      <c r="N1263"/>
      <c r="O1263"/>
      <c r="P1263"/>
      <c r="Q1263"/>
      <c r="R1263"/>
      <c r="S1263"/>
      <c r="T1263"/>
      <c r="U1263"/>
      <c r="V1263"/>
      <c r="W1263"/>
      <c r="X1263"/>
      <c r="Y1263"/>
      <c r="Z1263"/>
      <c r="AA1263"/>
      <c r="AB1263"/>
      <c r="AC1263"/>
      <c r="AD1263"/>
      <c r="AE1263"/>
      <c r="AF1263"/>
      <c r="AG1263"/>
      <c r="AH1263"/>
      <c r="AI1263"/>
      <c r="AJ1263"/>
    </row>
    <row r="1264" spans="13:36" x14ac:dyDescent="0.2">
      <c r="M1264"/>
      <c r="N1264"/>
      <c r="O1264"/>
      <c r="P1264"/>
      <c r="Q1264"/>
      <c r="R1264"/>
      <c r="S1264"/>
      <c r="T1264"/>
      <c r="U1264"/>
      <c r="V1264"/>
      <c r="W1264"/>
      <c r="X1264"/>
      <c r="Y1264"/>
      <c r="Z1264"/>
      <c r="AA1264"/>
      <c r="AB1264"/>
      <c r="AC1264"/>
      <c r="AD1264"/>
      <c r="AE1264"/>
      <c r="AF1264"/>
      <c r="AG1264"/>
      <c r="AH1264"/>
      <c r="AI1264"/>
      <c r="AJ1264"/>
    </row>
    <row r="1265" spans="13:36" x14ac:dyDescent="0.2">
      <c r="M1265"/>
      <c r="N1265"/>
      <c r="O1265"/>
      <c r="P1265"/>
      <c r="Q1265"/>
      <c r="R1265"/>
      <c r="S1265"/>
      <c r="T1265"/>
      <c r="U1265"/>
      <c r="V1265"/>
      <c r="W1265"/>
      <c r="X1265"/>
      <c r="Y1265"/>
      <c r="Z1265"/>
      <c r="AA1265"/>
      <c r="AB1265"/>
      <c r="AC1265"/>
      <c r="AD1265"/>
      <c r="AE1265"/>
      <c r="AF1265"/>
      <c r="AG1265"/>
      <c r="AH1265"/>
      <c r="AI1265"/>
      <c r="AJ1265"/>
    </row>
    <row r="1266" spans="13:36" x14ac:dyDescent="0.2">
      <c r="M1266"/>
      <c r="N1266"/>
      <c r="O1266"/>
      <c r="P1266"/>
      <c r="Q1266"/>
      <c r="R1266"/>
      <c r="S1266"/>
      <c r="T1266"/>
      <c r="U1266"/>
      <c r="V1266"/>
      <c r="W1266"/>
      <c r="X1266"/>
      <c r="Y1266"/>
      <c r="Z1266"/>
      <c r="AA1266"/>
      <c r="AB1266"/>
      <c r="AC1266"/>
      <c r="AD1266"/>
      <c r="AE1266"/>
      <c r="AF1266"/>
      <c r="AG1266"/>
      <c r="AH1266"/>
      <c r="AI1266"/>
      <c r="AJ1266"/>
    </row>
    <row r="1267" spans="13:36" x14ac:dyDescent="0.2">
      <c r="M1267"/>
      <c r="N1267"/>
      <c r="O1267"/>
      <c r="P1267"/>
      <c r="Q1267"/>
      <c r="R1267"/>
      <c r="S1267"/>
      <c r="T1267"/>
      <c r="U1267"/>
      <c r="V1267"/>
      <c r="W1267"/>
      <c r="X1267"/>
      <c r="Y1267"/>
      <c r="Z1267"/>
      <c r="AA1267"/>
      <c r="AB1267"/>
      <c r="AC1267"/>
      <c r="AD1267"/>
      <c r="AE1267"/>
      <c r="AF1267"/>
      <c r="AG1267"/>
      <c r="AH1267"/>
      <c r="AI1267"/>
      <c r="AJ1267"/>
    </row>
    <row r="1268" spans="13:36" x14ac:dyDescent="0.2">
      <c r="M1268"/>
      <c r="N1268"/>
      <c r="O1268"/>
      <c r="P1268"/>
      <c r="Q1268"/>
      <c r="R1268"/>
      <c r="S1268"/>
      <c r="T1268"/>
      <c r="U1268"/>
      <c r="V1268"/>
      <c r="W1268"/>
      <c r="X1268"/>
      <c r="Y1268"/>
      <c r="Z1268"/>
      <c r="AA1268"/>
      <c r="AB1268"/>
      <c r="AC1268"/>
      <c r="AD1268"/>
      <c r="AE1268"/>
      <c r="AF1268"/>
      <c r="AG1268"/>
      <c r="AH1268"/>
      <c r="AI1268"/>
      <c r="AJ1268"/>
    </row>
    <row r="1269" spans="13:36" x14ac:dyDescent="0.2">
      <c r="M1269"/>
      <c r="N1269"/>
      <c r="O1269"/>
      <c r="P1269"/>
      <c r="Q1269"/>
      <c r="R1269"/>
      <c r="S1269"/>
      <c r="T1269"/>
      <c r="U1269"/>
      <c r="V1269"/>
      <c r="W1269"/>
      <c r="X1269"/>
      <c r="Y1269"/>
      <c r="Z1269"/>
      <c r="AA1269"/>
      <c r="AB1269"/>
      <c r="AC1269"/>
      <c r="AD1269"/>
      <c r="AE1269"/>
      <c r="AF1269"/>
      <c r="AG1269"/>
      <c r="AH1269"/>
      <c r="AI1269"/>
      <c r="AJ1269"/>
    </row>
    <row r="1270" spans="13:36" x14ac:dyDescent="0.2">
      <c r="M1270"/>
      <c r="N1270"/>
      <c r="O1270"/>
      <c r="P1270"/>
      <c r="Q1270"/>
      <c r="R1270"/>
      <c r="S1270"/>
      <c r="T1270"/>
      <c r="U1270"/>
      <c r="V1270"/>
      <c r="W1270"/>
      <c r="X1270"/>
      <c r="Y1270"/>
      <c r="Z1270"/>
      <c r="AA1270"/>
      <c r="AB1270"/>
      <c r="AC1270"/>
      <c r="AD1270"/>
      <c r="AE1270"/>
      <c r="AF1270"/>
      <c r="AG1270"/>
      <c r="AH1270"/>
      <c r="AI1270"/>
      <c r="AJ1270"/>
    </row>
    <row r="1271" spans="13:36" x14ac:dyDescent="0.2">
      <c r="M1271"/>
      <c r="N1271"/>
      <c r="O1271"/>
      <c r="P1271"/>
      <c r="Q1271"/>
      <c r="R1271"/>
      <c r="S1271"/>
      <c r="T1271"/>
      <c r="U1271"/>
      <c r="V1271"/>
      <c r="W1271"/>
      <c r="X1271"/>
      <c r="Y1271"/>
      <c r="Z1271"/>
      <c r="AA1271"/>
      <c r="AB1271"/>
      <c r="AC1271"/>
      <c r="AD1271"/>
      <c r="AE1271"/>
      <c r="AF1271"/>
      <c r="AG1271"/>
      <c r="AH1271"/>
      <c r="AI1271"/>
      <c r="AJ1271"/>
    </row>
    <row r="1272" spans="13:36" x14ac:dyDescent="0.2">
      <c r="M1272"/>
      <c r="N1272"/>
      <c r="O1272"/>
      <c r="P1272"/>
      <c r="Q1272"/>
      <c r="R1272"/>
      <c r="S1272"/>
      <c r="T1272"/>
      <c r="U1272"/>
      <c r="V1272"/>
      <c r="W1272"/>
      <c r="X1272"/>
      <c r="Y1272"/>
      <c r="Z1272"/>
      <c r="AA1272"/>
      <c r="AB1272"/>
      <c r="AC1272"/>
      <c r="AD1272"/>
      <c r="AE1272"/>
      <c r="AF1272"/>
      <c r="AG1272"/>
      <c r="AH1272"/>
      <c r="AI1272"/>
      <c r="AJ1272"/>
    </row>
    <row r="1273" spans="13:36" x14ac:dyDescent="0.2">
      <c r="M1273"/>
      <c r="N1273"/>
      <c r="O1273"/>
      <c r="P1273"/>
      <c r="Q1273"/>
      <c r="R1273"/>
      <c r="S1273"/>
      <c r="T1273"/>
      <c r="U1273"/>
      <c r="V1273"/>
      <c r="W1273"/>
      <c r="X1273"/>
      <c r="Y1273"/>
      <c r="Z1273"/>
      <c r="AA1273"/>
      <c r="AB1273"/>
      <c r="AC1273"/>
      <c r="AD1273"/>
      <c r="AE1273"/>
      <c r="AF1273"/>
      <c r="AG1273"/>
      <c r="AH1273"/>
      <c r="AI1273"/>
      <c r="AJ1273"/>
    </row>
    <row r="1274" spans="13:36" x14ac:dyDescent="0.2">
      <c r="M1274"/>
      <c r="N1274"/>
      <c r="O1274"/>
      <c r="P1274"/>
      <c r="Q1274"/>
      <c r="R1274"/>
      <c r="S1274"/>
      <c r="T1274"/>
      <c r="U1274"/>
      <c r="V1274"/>
      <c r="W1274"/>
      <c r="X1274"/>
      <c r="Y1274"/>
      <c r="Z1274"/>
      <c r="AA1274"/>
      <c r="AB1274"/>
      <c r="AC1274"/>
      <c r="AD1274"/>
      <c r="AE1274"/>
      <c r="AF1274"/>
      <c r="AG1274"/>
      <c r="AH1274"/>
      <c r="AI1274"/>
      <c r="AJ1274"/>
    </row>
    <row r="1275" spans="13:36" x14ac:dyDescent="0.2">
      <c r="M1275"/>
      <c r="N1275"/>
      <c r="O1275"/>
      <c r="P1275"/>
      <c r="Q1275"/>
      <c r="R1275"/>
      <c r="S1275"/>
      <c r="T1275"/>
      <c r="U1275"/>
      <c r="V1275"/>
      <c r="W1275"/>
      <c r="X1275"/>
      <c r="Y1275"/>
      <c r="Z1275"/>
      <c r="AA1275"/>
      <c r="AB1275"/>
      <c r="AC1275"/>
      <c r="AD1275"/>
      <c r="AE1275"/>
      <c r="AF1275"/>
      <c r="AG1275"/>
      <c r="AH1275"/>
      <c r="AI1275"/>
      <c r="AJ1275"/>
    </row>
    <row r="1276" spans="13:36" x14ac:dyDescent="0.2">
      <c r="M1276"/>
      <c r="N1276"/>
      <c r="O1276"/>
      <c r="P1276"/>
      <c r="Q1276"/>
      <c r="R1276"/>
      <c r="S1276"/>
      <c r="T1276"/>
      <c r="U1276"/>
      <c r="V1276"/>
      <c r="W1276"/>
      <c r="X1276"/>
      <c r="Y1276"/>
      <c r="Z1276"/>
      <c r="AA1276"/>
      <c r="AB1276"/>
      <c r="AC1276"/>
      <c r="AD1276"/>
      <c r="AE1276"/>
      <c r="AF1276"/>
      <c r="AG1276"/>
      <c r="AH1276"/>
      <c r="AI1276"/>
      <c r="AJ1276"/>
    </row>
    <row r="1277" spans="13:36" x14ac:dyDescent="0.2">
      <c r="M1277"/>
      <c r="N1277"/>
      <c r="O1277"/>
      <c r="P1277"/>
      <c r="Q1277"/>
      <c r="R1277"/>
      <c r="S1277"/>
      <c r="T1277"/>
      <c r="U1277"/>
      <c r="V1277"/>
      <c r="W1277"/>
      <c r="X1277"/>
      <c r="Y1277"/>
      <c r="Z1277"/>
      <c r="AA1277"/>
      <c r="AB1277"/>
      <c r="AC1277"/>
      <c r="AD1277"/>
      <c r="AE1277"/>
      <c r="AF1277"/>
      <c r="AG1277"/>
      <c r="AH1277"/>
      <c r="AI1277"/>
      <c r="AJ1277"/>
    </row>
    <row r="1278" spans="13:36" x14ac:dyDescent="0.2">
      <c r="M1278"/>
      <c r="N1278"/>
      <c r="O1278"/>
      <c r="P1278"/>
      <c r="Q1278"/>
      <c r="R1278"/>
      <c r="S1278"/>
      <c r="T1278"/>
      <c r="U1278"/>
      <c r="V1278"/>
      <c r="W1278"/>
      <c r="X1278"/>
      <c r="Y1278"/>
      <c r="Z1278"/>
      <c r="AA1278"/>
      <c r="AB1278"/>
      <c r="AC1278"/>
      <c r="AD1278"/>
      <c r="AE1278"/>
      <c r="AF1278"/>
      <c r="AG1278"/>
      <c r="AH1278"/>
      <c r="AI1278"/>
      <c r="AJ1278"/>
    </row>
    <row r="1279" spans="13:36" x14ac:dyDescent="0.2">
      <c r="M1279"/>
      <c r="N1279"/>
      <c r="O1279"/>
      <c r="P1279"/>
      <c r="Q1279"/>
      <c r="R1279"/>
      <c r="S1279"/>
      <c r="T1279"/>
      <c r="U1279"/>
      <c r="V1279"/>
      <c r="W1279"/>
      <c r="X1279"/>
      <c r="Y1279"/>
      <c r="Z1279"/>
      <c r="AA1279"/>
      <c r="AB1279"/>
      <c r="AC1279"/>
      <c r="AD1279"/>
      <c r="AE1279"/>
      <c r="AF1279"/>
      <c r="AG1279"/>
      <c r="AH1279"/>
      <c r="AI1279"/>
      <c r="AJ1279"/>
    </row>
    <row r="1280" spans="13:36" x14ac:dyDescent="0.2">
      <c r="M1280"/>
      <c r="N1280"/>
      <c r="O1280"/>
      <c r="P1280"/>
      <c r="Q1280"/>
      <c r="R1280"/>
      <c r="S1280"/>
      <c r="T1280"/>
      <c r="U1280"/>
      <c r="V1280"/>
      <c r="W1280"/>
      <c r="X1280"/>
      <c r="Y1280"/>
      <c r="Z1280"/>
      <c r="AA1280"/>
      <c r="AB1280"/>
      <c r="AC1280"/>
      <c r="AD1280"/>
      <c r="AE1280"/>
      <c r="AF1280"/>
      <c r="AG1280"/>
      <c r="AH1280"/>
      <c r="AI1280"/>
      <c r="AJ1280"/>
    </row>
    <row r="1281" spans="13:36" x14ac:dyDescent="0.2">
      <c r="M1281"/>
      <c r="N1281"/>
      <c r="O1281"/>
      <c r="P1281"/>
      <c r="Q1281"/>
      <c r="R1281"/>
      <c r="S1281"/>
      <c r="T1281"/>
      <c r="U1281"/>
      <c r="V1281"/>
      <c r="W1281"/>
      <c r="X1281"/>
      <c r="Y1281"/>
      <c r="Z1281"/>
      <c r="AA1281"/>
      <c r="AB1281"/>
      <c r="AC1281"/>
      <c r="AD1281"/>
      <c r="AE1281"/>
      <c r="AF1281"/>
      <c r="AG1281"/>
      <c r="AH1281"/>
      <c r="AI1281"/>
      <c r="AJ1281"/>
    </row>
    <row r="1282" spans="13:36" x14ac:dyDescent="0.2">
      <c r="M1282"/>
      <c r="N1282"/>
      <c r="O1282"/>
      <c r="P1282"/>
      <c r="Q1282"/>
      <c r="R1282"/>
      <c r="S1282"/>
      <c r="T1282"/>
      <c r="U1282"/>
      <c r="V1282"/>
      <c r="W1282"/>
      <c r="X1282"/>
      <c r="Y1282"/>
      <c r="Z1282"/>
      <c r="AA1282"/>
      <c r="AB1282"/>
      <c r="AC1282"/>
      <c r="AD1282"/>
      <c r="AE1282"/>
      <c r="AF1282"/>
      <c r="AG1282"/>
      <c r="AH1282"/>
      <c r="AI1282"/>
      <c r="AJ1282"/>
    </row>
    <row r="1283" spans="13:36" x14ac:dyDescent="0.2">
      <c r="M1283"/>
      <c r="N1283"/>
      <c r="O1283"/>
      <c r="P1283"/>
      <c r="Q1283"/>
      <c r="R1283"/>
      <c r="S1283"/>
      <c r="T1283"/>
      <c r="U1283"/>
      <c r="V1283"/>
      <c r="W1283"/>
      <c r="X1283"/>
      <c r="Y1283"/>
      <c r="Z1283"/>
      <c r="AA1283"/>
      <c r="AB1283"/>
      <c r="AC1283"/>
      <c r="AD1283"/>
      <c r="AE1283"/>
      <c r="AF1283"/>
      <c r="AG1283"/>
      <c r="AH1283"/>
      <c r="AI1283"/>
      <c r="AJ1283"/>
    </row>
    <row r="1284" spans="13:36" x14ac:dyDescent="0.2">
      <c r="M1284"/>
      <c r="N1284"/>
      <c r="O1284"/>
      <c r="P1284"/>
      <c r="Q1284"/>
      <c r="R1284"/>
      <c r="S1284"/>
      <c r="T1284"/>
      <c r="U1284"/>
      <c r="V1284"/>
      <c r="W1284"/>
      <c r="X1284"/>
      <c r="Y1284"/>
      <c r="Z1284"/>
      <c r="AA1284"/>
      <c r="AB1284"/>
      <c r="AC1284"/>
      <c r="AD1284"/>
      <c r="AE1284"/>
      <c r="AF1284"/>
      <c r="AG1284"/>
      <c r="AH1284"/>
      <c r="AI1284"/>
      <c r="AJ1284"/>
    </row>
    <row r="1285" spans="13:36" x14ac:dyDescent="0.2">
      <c r="M1285"/>
      <c r="N1285"/>
      <c r="O1285"/>
      <c r="P1285"/>
      <c r="Q1285"/>
      <c r="R1285"/>
      <c r="S1285"/>
      <c r="T1285"/>
      <c r="U1285"/>
      <c r="V1285"/>
      <c r="W1285"/>
      <c r="X1285"/>
      <c r="Y1285"/>
      <c r="Z1285"/>
      <c r="AA1285"/>
      <c r="AB1285"/>
      <c r="AC1285"/>
      <c r="AD1285"/>
      <c r="AE1285"/>
      <c r="AF1285"/>
      <c r="AG1285"/>
      <c r="AH1285"/>
      <c r="AI1285"/>
      <c r="AJ1285"/>
    </row>
    <row r="1286" spans="13:36" x14ac:dyDescent="0.2">
      <c r="M1286"/>
      <c r="N1286"/>
      <c r="O1286"/>
      <c r="P1286"/>
      <c r="Q1286"/>
      <c r="R1286"/>
      <c r="S1286"/>
      <c r="T1286"/>
      <c r="U1286"/>
      <c r="V1286"/>
      <c r="W1286"/>
      <c r="X1286"/>
      <c r="Y1286"/>
      <c r="Z1286"/>
      <c r="AA1286"/>
      <c r="AB1286"/>
      <c r="AC1286"/>
      <c r="AD1286"/>
      <c r="AE1286"/>
      <c r="AF1286"/>
      <c r="AG1286"/>
      <c r="AH1286"/>
      <c r="AI1286"/>
      <c r="AJ1286"/>
    </row>
    <row r="1287" spans="13:36" x14ac:dyDescent="0.2">
      <c r="M1287"/>
      <c r="N1287"/>
      <c r="O1287"/>
      <c r="P1287"/>
      <c r="Q1287"/>
      <c r="R1287"/>
      <c r="S1287"/>
      <c r="T1287"/>
      <c r="U1287"/>
      <c r="V1287"/>
      <c r="W1287"/>
      <c r="X1287"/>
      <c r="Y1287"/>
      <c r="Z1287"/>
      <c r="AA1287"/>
      <c r="AB1287"/>
      <c r="AC1287"/>
      <c r="AD1287"/>
      <c r="AE1287"/>
      <c r="AF1287"/>
      <c r="AG1287"/>
      <c r="AH1287"/>
      <c r="AI1287"/>
      <c r="AJ1287"/>
    </row>
    <row r="1288" spans="13:36" x14ac:dyDescent="0.2">
      <c r="M1288"/>
      <c r="N1288"/>
      <c r="O1288"/>
      <c r="P1288"/>
      <c r="Q1288"/>
      <c r="R1288"/>
      <c r="S1288"/>
      <c r="T1288"/>
      <c r="U1288"/>
      <c r="V1288"/>
      <c r="W1288"/>
      <c r="X1288"/>
      <c r="Y1288"/>
      <c r="Z1288"/>
      <c r="AA1288"/>
      <c r="AB1288"/>
      <c r="AC1288"/>
      <c r="AD1288"/>
      <c r="AE1288"/>
      <c r="AF1288"/>
      <c r="AG1288"/>
      <c r="AH1288"/>
      <c r="AI1288"/>
      <c r="AJ1288"/>
    </row>
    <row r="1289" spans="13:36" x14ac:dyDescent="0.2">
      <c r="M1289"/>
      <c r="N1289"/>
      <c r="O1289"/>
      <c r="P1289"/>
      <c r="Q1289"/>
      <c r="R1289"/>
      <c r="S1289"/>
      <c r="T1289"/>
      <c r="U1289"/>
      <c r="V1289"/>
      <c r="W1289"/>
      <c r="X1289"/>
      <c r="Y1289"/>
      <c r="Z1289"/>
      <c r="AA1289"/>
      <c r="AB1289"/>
      <c r="AC1289"/>
      <c r="AD1289"/>
      <c r="AE1289"/>
      <c r="AF1289"/>
      <c r="AG1289"/>
      <c r="AH1289"/>
      <c r="AI1289"/>
      <c r="AJ1289"/>
    </row>
    <row r="1290" spans="13:36" x14ac:dyDescent="0.2">
      <c r="M1290"/>
      <c r="N1290"/>
      <c r="O1290"/>
      <c r="P1290"/>
      <c r="Q1290"/>
      <c r="R1290"/>
      <c r="S1290"/>
      <c r="T1290"/>
      <c r="U1290"/>
      <c r="V1290"/>
      <c r="W1290"/>
      <c r="X1290"/>
      <c r="Y1290"/>
      <c r="Z1290"/>
      <c r="AA1290"/>
      <c r="AB1290"/>
      <c r="AC1290"/>
      <c r="AD1290"/>
      <c r="AE1290"/>
      <c r="AF1290"/>
      <c r="AG1290"/>
      <c r="AH1290"/>
      <c r="AI1290"/>
      <c r="AJ1290"/>
    </row>
    <row r="1291" spans="13:36" x14ac:dyDescent="0.2">
      <c r="M1291"/>
      <c r="N1291"/>
      <c r="O1291"/>
      <c r="P1291"/>
      <c r="Q1291"/>
      <c r="R1291"/>
      <c r="S1291"/>
      <c r="T1291"/>
      <c r="U1291"/>
      <c r="V1291"/>
      <c r="W1291"/>
      <c r="X1291"/>
      <c r="Y1291"/>
      <c r="Z1291"/>
      <c r="AA1291"/>
      <c r="AB1291"/>
      <c r="AC1291"/>
      <c r="AD1291"/>
      <c r="AE1291"/>
      <c r="AF1291"/>
      <c r="AG1291"/>
      <c r="AH1291"/>
      <c r="AI1291"/>
      <c r="AJ1291"/>
    </row>
    <row r="1292" spans="13:36" x14ac:dyDescent="0.2">
      <c r="M1292"/>
      <c r="N1292"/>
      <c r="O1292"/>
      <c r="P1292"/>
      <c r="Q1292"/>
      <c r="R1292"/>
      <c r="S1292"/>
      <c r="T1292"/>
      <c r="U1292"/>
      <c r="V1292"/>
      <c r="W1292"/>
      <c r="X1292"/>
      <c r="Y1292"/>
      <c r="Z1292"/>
      <c r="AA1292"/>
      <c r="AB1292"/>
      <c r="AC1292"/>
      <c r="AD1292"/>
      <c r="AE1292"/>
      <c r="AF1292"/>
      <c r="AG1292"/>
      <c r="AH1292"/>
      <c r="AI1292"/>
      <c r="AJ1292"/>
    </row>
    <row r="1293" spans="13:36" x14ac:dyDescent="0.2">
      <c r="M1293"/>
      <c r="N1293"/>
      <c r="O1293"/>
      <c r="P1293"/>
      <c r="Q1293"/>
      <c r="R1293"/>
      <c r="S1293"/>
      <c r="T1293"/>
      <c r="U1293"/>
      <c r="V1293"/>
      <c r="W1293"/>
      <c r="X1293"/>
      <c r="Y1293"/>
      <c r="Z1293"/>
      <c r="AA1293"/>
      <c r="AB1293"/>
      <c r="AC1293"/>
      <c r="AD1293"/>
      <c r="AE1293"/>
      <c r="AF1293"/>
      <c r="AG1293"/>
      <c r="AH1293"/>
      <c r="AI1293"/>
      <c r="AJ1293"/>
    </row>
    <row r="1294" spans="13:36" x14ac:dyDescent="0.2">
      <c r="M1294"/>
      <c r="N1294"/>
      <c r="O1294"/>
      <c r="P1294"/>
      <c r="Q1294"/>
      <c r="R1294"/>
      <c r="S1294"/>
      <c r="T1294"/>
      <c r="U1294"/>
      <c r="V1294"/>
      <c r="W1294"/>
      <c r="X1294"/>
      <c r="Y1294"/>
      <c r="Z1294"/>
      <c r="AA1294"/>
      <c r="AB1294"/>
      <c r="AC1294"/>
      <c r="AD1294"/>
      <c r="AE1294"/>
      <c r="AF1294"/>
      <c r="AG1294"/>
      <c r="AH1294"/>
      <c r="AI1294"/>
      <c r="AJ1294"/>
    </row>
    <row r="1295" spans="13:36" x14ac:dyDescent="0.2">
      <c r="M1295"/>
      <c r="N1295"/>
      <c r="O1295"/>
      <c r="P1295"/>
      <c r="Q1295"/>
      <c r="R1295"/>
      <c r="S1295"/>
      <c r="T1295"/>
      <c r="U1295"/>
      <c r="V1295"/>
      <c r="W1295"/>
      <c r="X1295"/>
      <c r="Y1295"/>
      <c r="Z1295"/>
      <c r="AA1295"/>
      <c r="AB1295"/>
      <c r="AC1295"/>
      <c r="AD1295"/>
      <c r="AE1295"/>
      <c r="AF1295"/>
      <c r="AG1295"/>
      <c r="AH1295"/>
      <c r="AI1295"/>
      <c r="AJ1295"/>
    </row>
    <row r="1296" spans="13:36" x14ac:dyDescent="0.2">
      <c r="M1296"/>
      <c r="N1296"/>
      <c r="O1296"/>
      <c r="P1296"/>
      <c r="Q1296"/>
      <c r="R1296"/>
      <c r="S1296"/>
      <c r="T1296"/>
      <c r="U1296"/>
      <c r="V1296"/>
      <c r="W1296"/>
      <c r="X1296"/>
      <c r="Y1296"/>
      <c r="Z1296"/>
      <c r="AA1296"/>
      <c r="AB1296"/>
      <c r="AC1296"/>
      <c r="AD1296"/>
      <c r="AE1296"/>
      <c r="AF1296"/>
      <c r="AG1296"/>
      <c r="AH1296"/>
      <c r="AI1296"/>
      <c r="AJ1296"/>
    </row>
    <row r="1297" spans="13:36" x14ac:dyDescent="0.2">
      <c r="M1297"/>
      <c r="N1297"/>
      <c r="O1297"/>
      <c r="P1297"/>
      <c r="Q1297"/>
      <c r="R1297"/>
      <c r="S1297"/>
      <c r="T1297"/>
      <c r="U1297"/>
      <c r="V1297"/>
      <c r="W1297"/>
      <c r="X1297"/>
      <c r="Y1297"/>
      <c r="Z1297"/>
      <c r="AA1297"/>
      <c r="AB1297"/>
      <c r="AC1297"/>
      <c r="AD1297"/>
      <c r="AE1297"/>
      <c r="AF1297"/>
      <c r="AG1297"/>
      <c r="AH1297"/>
      <c r="AI1297"/>
      <c r="AJ1297"/>
    </row>
    <row r="1298" spans="13:36" x14ac:dyDescent="0.2">
      <c r="M1298"/>
      <c r="N1298"/>
      <c r="O1298"/>
      <c r="P1298"/>
      <c r="Q1298"/>
      <c r="R1298"/>
      <c r="S1298"/>
      <c r="T1298"/>
      <c r="U1298"/>
      <c r="V1298"/>
      <c r="W1298"/>
      <c r="X1298"/>
      <c r="Y1298"/>
      <c r="Z1298"/>
      <c r="AA1298"/>
      <c r="AB1298"/>
      <c r="AC1298"/>
      <c r="AD1298"/>
      <c r="AE1298"/>
      <c r="AF1298"/>
      <c r="AG1298"/>
      <c r="AH1298"/>
      <c r="AI1298"/>
      <c r="AJ1298"/>
    </row>
    <row r="1299" spans="13:36" x14ac:dyDescent="0.2">
      <c r="M1299"/>
      <c r="N1299"/>
      <c r="O1299"/>
      <c r="P1299"/>
      <c r="Q1299"/>
      <c r="R1299"/>
      <c r="S1299"/>
      <c r="T1299"/>
      <c r="U1299"/>
      <c r="V1299"/>
      <c r="W1299"/>
      <c r="X1299"/>
      <c r="Y1299"/>
      <c r="Z1299"/>
      <c r="AA1299"/>
      <c r="AB1299"/>
      <c r="AC1299"/>
      <c r="AD1299"/>
      <c r="AE1299"/>
      <c r="AF1299"/>
      <c r="AG1299"/>
      <c r="AH1299"/>
      <c r="AI1299"/>
      <c r="AJ1299"/>
    </row>
    <row r="1300" spans="13:36" x14ac:dyDescent="0.2">
      <c r="M1300"/>
      <c r="N1300"/>
      <c r="O1300"/>
      <c r="P1300"/>
      <c r="Q1300"/>
      <c r="R1300"/>
      <c r="S1300"/>
      <c r="T1300"/>
      <c r="U1300"/>
      <c r="V1300"/>
      <c r="W1300"/>
      <c r="X1300"/>
      <c r="Y1300"/>
      <c r="Z1300"/>
      <c r="AA1300"/>
      <c r="AB1300"/>
      <c r="AC1300"/>
      <c r="AD1300"/>
      <c r="AE1300"/>
      <c r="AF1300"/>
      <c r="AG1300"/>
      <c r="AH1300"/>
      <c r="AI1300"/>
      <c r="AJ1300"/>
    </row>
    <row r="1301" spans="13:36" x14ac:dyDescent="0.2">
      <c r="M1301"/>
      <c r="N1301"/>
      <c r="O1301"/>
      <c r="P1301"/>
      <c r="Q1301"/>
      <c r="R1301"/>
      <c r="S1301"/>
      <c r="T1301"/>
      <c r="U1301"/>
      <c r="V1301"/>
      <c r="W1301"/>
      <c r="X1301"/>
      <c r="Y1301"/>
      <c r="Z1301"/>
      <c r="AA1301"/>
      <c r="AB1301"/>
      <c r="AC1301"/>
      <c r="AD1301"/>
      <c r="AE1301"/>
      <c r="AF1301"/>
      <c r="AG1301"/>
      <c r="AH1301"/>
      <c r="AI1301"/>
      <c r="AJ1301"/>
    </row>
    <row r="1302" spans="13:36" x14ac:dyDescent="0.2">
      <c r="M1302"/>
      <c r="N1302"/>
      <c r="O1302"/>
      <c r="P1302"/>
      <c r="Q1302"/>
      <c r="R1302"/>
      <c r="S1302"/>
      <c r="T1302"/>
      <c r="U1302"/>
      <c r="V1302"/>
      <c r="W1302"/>
      <c r="X1302"/>
      <c r="Y1302"/>
      <c r="Z1302"/>
      <c r="AA1302"/>
      <c r="AB1302"/>
      <c r="AC1302"/>
      <c r="AD1302"/>
      <c r="AE1302"/>
      <c r="AF1302"/>
      <c r="AG1302"/>
      <c r="AH1302"/>
      <c r="AI1302"/>
      <c r="AJ1302"/>
    </row>
    <row r="1303" spans="13:36" x14ac:dyDescent="0.2">
      <c r="M1303"/>
      <c r="N1303"/>
      <c r="O1303"/>
      <c r="P1303"/>
      <c r="Q1303"/>
      <c r="R1303"/>
      <c r="S1303"/>
      <c r="T1303"/>
      <c r="U1303"/>
      <c r="V1303"/>
      <c r="W1303"/>
      <c r="X1303"/>
      <c r="Y1303"/>
      <c r="Z1303"/>
      <c r="AA1303"/>
      <c r="AB1303"/>
      <c r="AC1303"/>
      <c r="AD1303"/>
      <c r="AE1303"/>
      <c r="AF1303"/>
      <c r="AG1303"/>
      <c r="AH1303"/>
      <c r="AI1303"/>
      <c r="AJ1303"/>
    </row>
    <row r="1304" spans="13:36" x14ac:dyDescent="0.2">
      <c r="M1304"/>
      <c r="N1304"/>
      <c r="O1304"/>
      <c r="P1304"/>
      <c r="Q1304"/>
      <c r="R1304"/>
      <c r="S1304"/>
      <c r="T1304"/>
      <c r="U1304"/>
      <c r="V1304"/>
      <c r="W1304"/>
      <c r="X1304"/>
      <c r="Y1304"/>
      <c r="Z1304"/>
      <c r="AA1304"/>
      <c r="AB1304"/>
      <c r="AC1304"/>
      <c r="AD1304"/>
      <c r="AE1304"/>
      <c r="AF1304"/>
      <c r="AG1304"/>
      <c r="AH1304"/>
      <c r="AI1304"/>
      <c r="AJ1304"/>
    </row>
    <row r="1305" spans="13:36" x14ac:dyDescent="0.2">
      <c r="M1305"/>
      <c r="N1305"/>
      <c r="O1305"/>
      <c r="P1305"/>
      <c r="Q1305"/>
      <c r="R1305"/>
      <c r="S1305"/>
      <c r="T1305"/>
      <c r="U1305"/>
      <c r="V1305"/>
      <c r="W1305"/>
      <c r="X1305"/>
      <c r="Y1305"/>
      <c r="Z1305"/>
      <c r="AA1305"/>
      <c r="AB1305"/>
      <c r="AC1305"/>
      <c r="AD1305"/>
      <c r="AE1305"/>
      <c r="AF1305"/>
      <c r="AG1305"/>
      <c r="AH1305"/>
      <c r="AI1305"/>
      <c r="AJ1305"/>
    </row>
    <row r="1306" spans="13:36" x14ac:dyDescent="0.2">
      <c r="M1306"/>
      <c r="N1306"/>
      <c r="O1306"/>
      <c r="P1306"/>
      <c r="Q1306"/>
      <c r="R1306"/>
      <c r="S1306"/>
      <c r="T1306"/>
      <c r="U1306"/>
      <c r="V1306"/>
      <c r="W1306"/>
      <c r="X1306"/>
      <c r="Y1306"/>
      <c r="Z1306"/>
      <c r="AA1306"/>
      <c r="AB1306"/>
      <c r="AC1306"/>
      <c r="AD1306"/>
      <c r="AE1306"/>
      <c r="AF1306"/>
      <c r="AG1306"/>
      <c r="AH1306"/>
      <c r="AI1306"/>
      <c r="AJ1306"/>
    </row>
    <row r="1307" spans="13:36" x14ac:dyDescent="0.2">
      <c r="M1307"/>
      <c r="N1307"/>
      <c r="O1307"/>
      <c r="P1307"/>
      <c r="Q1307"/>
      <c r="R1307"/>
      <c r="S1307"/>
      <c r="T1307"/>
      <c r="U1307"/>
      <c r="V1307"/>
      <c r="W1307"/>
      <c r="X1307"/>
      <c r="Y1307"/>
      <c r="Z1307"/>
      <c r="AA1307"/>
      <c r="AB1307"/>
      <c r="AC1307"/>
      <c r="AD1307"/>
      <c r="AE1307"/>
      <c r="AF1307"/>
      <c r="AG1307"/>
      <c r="AH1307"/>
      <c r="AI1307"/>
      <c r="AJ1307"/>
    </row>
    <row r="1308" spans="13:36" x14ac:dyDescent="0.2">
      <c r="M1308"/>
      <c r="N1308"/>
      <c r="O1308"/>
      <c r="P1308"/>
      <c r="Q1308"/>
      <c r="R1308"/>
      <c r="S1308"/>
      <c r="T1308"/>
      <c r="U1308"/>
      <c r="V1308"/>
      <c r="W1308"/>
      <c r="X1308"/>
      <c r="Y1308"/>
      <c r="Z1308"/>
      <c r="AA1308"/>
      <c r="AB1308"/>
      <c r="AC1308"/>
      <c r="AD1308"/>
      <c r="AE1308"/>
      <c r="AF1308"/>
      <c r="AG1308"/>
      <c r="AH1308"/>
      <c r="AI1308"/>
      <c r="AJ1308"/>
    </row>
    <row r="1309" spans="13:36" x14ac:dyDescent="0.2">
      <c r="M1309"/>
      <c r="N1309"/>
      <c r="O1309"/>
      <c r="P1309"/>
      <c r="Q1309"/>
      <c r="R1309"/>
      <c r="S1309"/>
      <c r="T1309"/>
      <c r="U1309"/>
      <c r="V1309"/>
      <c r="W1309"/>
      <c r="X1309"/>
      <c r="Y1309"/>
      <c r="Z1309"/>
      <c r="AA1309"/>
      <c r="AB1309"/>
      <c r="AC1309"/>
      <c r="AD1309"/>
      <c r="AE1309"/>
      <c r="AF1309"/>
      <c r="AG1309"/>
      <c r="AH1309"/>
      <c r="AI1309"/>
      <c r="AJ1309"/>
    </row>
    <row r="1310" spans="13:36" x14ac:dyDescent="0.2">
      <c r="M1310"/>
      <c r="N1310"/>
      <c r="O1310"/>
      <c r="P1310"/>
      <c r="Q1310"/>
      <c r="R1310"/>
      <c r="S1310"/>
      <c r="T1310"/>
      <c r="U1310"/>
      <c r="V1310"/>
      <c r="W1310"/>
      <c r="X1310"/>
      <c r="Y1310"/>
      <c r="Z1310"/>
      <c r="AA1310"/>
      <c r="AB1310"/>
      <c r="AC1310"/>
      <c r="AD1310"/>
      <c r="AE1310"/>
      <c r="AF1310"/>
      <c r="AG1310"/>
      <c r="AH1310"/>
      <c r="AI1310"/>
      <c r="AJ1310"/>
    </row>
    <row r="1311" spans="13:36" x14ac:dyDescent="0.2">
      <c r="M1311"/>
      <c r="N1311"/>
      <c r="O1311"/>
      <c r="P1311"/>
      <c r="Q1311"/>
      <c r="R1311"/>
      <c r="S1311"/>
      <c r="T1311"/>
      <c r="U1311"/>
      <c r="V1311"/>
      <c r="W1311"/>
      <c r="X1311"/>
      <c r="Y1311"/>
      <c r="Z1311"/>
      <c r="AA1311"/>
      <c r="AB1311"/>
      <c r="AC1311"/>
      <c r="AD1311"/>
      <c r="AE1311"/>
      <c r="AF1311"/>
      <c r="AG1311"/>
      <c r="AH1311"/>
      <c r="AI1311"/>
      <c r="AJ1311"/>
    </row>
    <row r="1312" spans="13:36" x14ac:dyDescent="0.2">
      <c r="M1312"/>
      <c r="N1312"/>
      <c r="O1312"/>
      <c r="P1312"/>
      <c r="Q1312"/>
      <c r="R1312"/>
      <c r="S1312"/>
      <c r="T1312"/>
      <c r="U1312"/>
      <c r="V1312"/>
      <c r="W1312"/>
      <c r="X1312"/>
      <c r="Y1312"/>
      <c r="Z1312"/>
      <c r="AA1312"/>
      <c r="AB1312"/>
      <c r="AC1312"/>
      <c r="AD1312"/>
      <c r="AE1312"/>
      <c r="AF1312"/>
      <c r="AG1312"/>
      <c r="AH1312"/>
      <c r="AI1312"/>
      <c r="AJ1312"/>
    </row>
    <row r="1313" spans="13:36" x14ac:dyDescent="0.2">
      <c r="M1313"/>
      <c r="N1313"/>
      <c r="O1313"/>
      <c r="P1313"/>
      <c r="Q1313"/>
      <c r="R1313"/>
      <c r="S1313"/>
      <c r="T1313"/>
      <c r="U1313"/>
      <c r="V1313"/>
      <c r="W1313"/>
      <c r="X1313"/>
      <c r="Y1313"/>
      <c r="Z1313"/>
      <c r="AA1313"/>
      <c r="AB1313"/>
      <c r="AC1313"/>
      <c r="AD1313"/>
      <c r="AE1313"/>
      <c r="AF1313"/>
      <c r="AG1313"/>
      <c r="AH1313"/>
      <c r="AI1313"/>
      <c r="AJ1313"/>
    </row>
    <row r="1314" spans="13:36" x14ac:dyDescent="0.2">
      <c r="M1314"/>
      <c r="N1314"/>
      <c r="O1314"/>
      <c r="P1314"/>
      <c r="Q1314"/>
      <c r="R1314"/>
      <c r="S1314"/>
      <c r="T1314"/>
      <c r="U1314"/>
      <c r="V1314"/>
      <c r="W1314"/>
      <c r="X1314"/>
      <c r="Y1314"/>
      <c r="Z1314"/>
      <c r="AA1314"/>
      <c r="AB1314"/>
      <c r="AC1314"/>
      <c r="AD1314"/>
      <c r="AE1314"/>
      <c r="AF1314"/>
      <c r="AG1314"/>
      <c r="AH1314"/>
      <c r="AI1314"/>
      <c r="AJ1314"/>
    </row>
    <row r="1315" spans="13:36" x14ac:dyDescent="0.2">
      <c r="M1315"/>
      <c r="N1315"/>
      <c r="O1315"/>
      <c r="P1315"/>
      <c r="Q1315"/>
      <c r="R1315"/>
      <c r="S1315"/>
      <c r="T1315"/>
      <c r="U1315"/>
      <c r="V1315"/>
      <c r="W1315"/>
      <c r="X1315"/>
      <c r="Y1315"/>
      <c r="Z1315"/>
      <c r="AA1315"/>
      <c r="AB1315"/>
      <c r="AC1315"/>
      <c r="AD1315"/>
      <c r="AE1315"/>
      <c r="AF1315"/>
      <c r="AG1315"/>
      <c r="AH1315"/>
      <c r="AI1315"/>
      <c r="AJ1315"/>
    </row>
    <row r="1316" spans="13:36" x14ac:dyDescent="0.2">
      <c r="M1316"/>
      <c r="N1316"/>
      <c r="O1316"/>
      <c r="P1316"/>
      <c r="Q1316"/>
      <c r="R1316"/>
      <c r="S1316"/>
      <c r="T1316"/>
      <c r="U1316"/>
      <c r="V1316"/>
      <c r="W1316"/>
      <c r="X1316"/>
      <c r="Y1316"/>
      <c r="Z1316"/>
      <c r="AA1316"/>
      <c r="AB1316"/>
      <c r="AC1316"/>
      <c r="AD1316"/>
      <c r="AE1316"/>
      <c r="AF1316"/>
      <c r="AG1316"/>
      <c r="AH1316"/>
      <c r="AI1316"/>
      <c r="AJ1316"/>
    </row>
    <row r="1317" spans="13:36" x14ac:dyDescent="0.2">
      <c r="M1317"/>
      <c r="N1317"/>
      <c r="O1317"/>
      <c r="P1317"/>
      <c r="Q1317"/>
      <c r="R1317"/>
      <c r="S1317"/>
      <c r="T1317"/>
      <c r="U1317"/>
      <c r="V1317"/>
      <c r="W1317"/>
      <c r="X1317"/>
      <c r="Y1317"/>
      <c r="Z1317"/>
      <c r="AA1317"/>
      <c r="AB1317"/>
      <c r="AC1317"/>
      <c r="AD1317"/>
      <c r="AE1317"/>
      <c r="AF1317"/>
      <c r="AG1317"/>
      <c r="AH1317"/>
      <c r="AI1317"/>
      <c r="AJ1317"/>
    </row>
    <row r="1318" spans="13:36" x14ac:dyDescent="0.2">
      <c r="M1318"/>
      <c r="N1318"/>
      <c r="O1318"/>
      <c r="P1318"/>
      <c r="Q1318"/>
      <c r="R1318"/>
      <c r="S1318"/>
      <c r="T1318"/>
      <c r="U1318"/>
      <c r="V1318"/>
      <c r="W1318"/>
      <c r="X1318"/>
      <c r="Y1318"/>
      <c r="Z1318"/>
      <c r="AA1318"/>
      <c r="AB1318"/>
      <c r="AC1318"/>
      <c r="AD1318"/>
      <c r="AE1318"/>
      <c r="AF1318"/>
      <c r="AG1318"/>
      <c r="AH1318"/>
      <c r="AI1318"/>
      <c r="AJ1318"/>
    </row>
    <row r="1319" spans="13:36" x14ac:dyDescent="0.2">
      <c r="M1319"/>
      <c r="N1319"/>
      <c r="O1319"/>
      <c r="P1319"/>
      <c r="Q1319"/>
      <c r="R1319"/>
      <c r="S1319"/>
      <c r="T1319"/>
      <c r="U1319"/>
      <c r="V1319"/>
      <c r="W1319"/>
      <c r="X1319"/>
      <c r="Y1319"/>
      <c r="Z1319"/>
      <c r="AA1319"/>
      <c r="AB1319"/>
      <c r="AC1319"/>
      <c r="AD1319"/>
      <c r="AE1319"/>
      <c r="AF1319"/>
      <c r="AG1319"/>
      <c r="AH1319"/>
      <c r="AI1319"/>
      <c r="AJ1319"/>
    </row>
    <row r="1320" spans="13:36" x14ac:dyDescent="0.2">
      <c r="M1320"/>
      <c r="N1320"/>
      <c r="O1320"/>
      <c r="P1320"/>
      <c r="Q1320"/>
      <c r="R1320"/>
      <c r="S1320"/>
      <c r="T1320"/>
      <c r="U1320"/>
      <c r="V1320"/>
      <c r="W1320"/>
      <c r="X1320"/>
      <c r="Y1320"/>
      <c r="Z1320"/>
      <c r="AA1320"/>
      <c r="AB1320"/>
      <c r="AC1320"/>
      <c r="AD1320"/>
      <c r="AE1320"/>
      <c r="AF1320"/>
      <c r="AG1320"/>
      <c r="AH1320"/>
      <c r="AI1320"/>
      <c r="AJ1320"/>
    </row>
    <row r="1321" spans="13:36" x14ac:dyDescent="0.2">
      <c r="M1321"/>
      <c r="N1321"/>
      <c r="O1321"/>
      <c r="P1321"/>
      <c r="Q1321"/>
      <c r="R1321"/>
      <c r="S1321"/>
      <c r="T1321"/>
      <c r="U1321"/>
      <c r="V1321"/>
      <c r="W1321"/>
      <c r="X1321"/>
      <c r="Y1321"/>
      <c r="Z1321"/>
      <c r="AA1321"/>
      <c r="AB1321"/>
      <c r="AC1321"/>
      <c r="AD1321"/>
      <c r="AE1321"/>
      <c r="AF1321"/>
      <c r="AG1321"/>
      <c r="AH1321"/>
      <c r="AI1321"/>
      <c r="AJ1321"/>
    </row>
    <row r="1322" spans="13:36" x14ac:dyDescent="0.2">
      <c r="M1322"/>
      <c r="N1322"/>
      <c r="O1322"/>
      <c r="P1322"/>
      <c r="Q1322"/>
      <c r="R1322"/>
      <c r="S1322"/>
      <c r="T1322"/>
      <c r="U1322"/>
      <c r="V1322"/>
      <c r="W1322"/>
      <c r="X1322"/>
      <c r="Y1322"/>
      <c r="Z1322"/>
      <c r="AA1322"/>
      <c r="AB1322"/>
      <c r="AC1322"/>
      <c r="AD1322"/>
      <c r="AE1322"/>
      <c r="AF1322"/>
      <c r="AG1322"/>
      <c r="AH1322"/>
      <c r="AI1322"/>
      <c r="AJ1322"/>
    </row>
    <row r="1323" spans="13:36" x14ac:dyDescent="0.2">
      <c r="M1323"/>
      <c r="N1323"/>
      <c r="O1323"/>
      <c r="P1323"/>
      <c r="Q1323"/>
      <c r="R1323"/>
      <c r="S1323"/>
      <c r="T1323"/>
      <c r="U1323"/>
      <c r="V1323"/>
      <c r="W1323"/>
      <c r="X1323"/>
      <c r="Y1323"/>
      <c r="Z1323"/>
      <c r="AA1323"/>
      <c r="AB1323"/>
      <c r="AC1323"/>
      <c r="AD1323"/>
      <c r="AE1323"/>
      <c r="AF1323"/>
      <c r="AG1323"/>
      <c r="AH1323"/>
      <c r="AI1323"/>
      <c r="AJ1323"/>
    </row>
    <row r="1324" spans="13:36" x14ac:dyDescent="0.2">
      <c r="M1324"/>
      <c r="N1324"/>
      <c r="O1324"/>
      <c r="P1324"/>
      <c r="Q1324"/>
      <c r="R1324"/>
      <c r="S1324"/>
      <c r="T1324"/>
      <c r="U1324"/>
      <c r="V1324"/>
      <c r="W1324"/>
      <c r="X1324"/>
      <c r="Y1324"/>
      <c r="Z1324"/>
      <c r="AA1324"/>
      <c r="AB1324"/>
      <c r="AC1324"/>
      <c r="AD1324"/>
      <c r="AE1324"/>
      <c r="AF1324"/>
      <c r="AG1324"/>
      <c r="AH1324"/>
      <c r="AI1324"/>
      <c r="AJ1324"/>
    </row>
    <row r="1325" spans="13:36" x14ac:dyDescent="0.2">
      <c r="M1325"/>
      <c r="N1325"/>
      <c r="O1325"/>
      <c r="P1325"/>
      <c r="Q1325"/>
      <c r="R1325"/>
      <c r="S1325"/>
      <c r="T1325"/>
      <c r="U1325"/>
      <c r="V1325"/>
      <c r="W1325"/>
      <c r="X1325"/>
      <c r="Y1325"/>
      <c r="Z1325"/>
      <c r="AA1325"/>
      <c r="AB1325"/>
      <c r="AC1325"/>
      <c r="AD1325"/>
      <c r="AE1325"/>
      <c r="AF1325"/>
      <c r="AG1325"/>
      <c r="AH1325"/>
      <c r="AI1325"/>
      <c r="AJ1325"/>
    </row>
    <row r="1326" spans="13:36" x14ac:dyDescent="0.2">
      <c r="M1326"/>
      <c r="N1326"/>
      <c r="O1326"/>
      <c r="P1326"/>
      <c r="Q1326"/>
      <c r="R1326"/>
      <c r="S1326"/>
      <c r="T1326"/>
      <c r="U1326"/>
      <c r="V1326"/>
      <c r="W1326"/>
      <c r="X1326"/>
      <c r="Y1326"/>
      <c r="Z1326"/>
      <c r="AA1326"/>
      <c r="AB1326"/>
      <c r="AC1326"/>
      <c r="AD1326"/>
      <c r="AE1326"/>
      <c r="AF1326"/>
      <c r="AG1326"/>
      <c r="AH1326"/>
      <c r="AI1326"/>
      <c r="AJ1326"/>
    </row>
    <row r="1327" spans="13:36" x14ac:dyDescent="0.2">
      <c r="M1327"/>
      <c r="N1327"/>
      <c r="O1327"/>
      <c r="P1327"/>
      <c r="Q1327"/>
      <c r="R1327"/>
      <c r="S1327"/>
      <c r="T1327"/>
      <c r="U1327"/>
      <c r="V1327"/>
      <c r="W1327"/>
      <c r="X1327"/>
      <c r="Y1327"/>
      <c r="Z1327"/>
      <c r="AA1327"/>
      <c r="AB1327"/>
      <c r="AC1327"/>
      <c r="AD1327"/>
      <c r="AE1327"/>
      <c r="AF1327"/>
      <c r="AG1327"/>
      <c r="AH1327"/>
      <c r="AI1327"/>
      <c r="AJ1327"/>
    </row>
    <row r="1328" spans="13:36" x14ac:dyDescent="0.2">
      <c r="M1328"/>
      <c r="N1328"/>
      <c r="O1328"/>
      <c r="P1328"/>
      <c r="Q1328"/>
      <c r="R1328"/>
      <c r="S1328"/>
      <c r="T1328"/>
      <c r="U1328"/>
      <c r="V1328"/>
      <c r="W1328"/>
      <c r="X1328"/>
      <c r="Y1328"/>
      <c r="Z1328"/>
      <c r="AA1328"/>
      <c r="AB1328"/>
      <c r="AC1328"/>
      <c r="AD1328"/>
      <c r="AE1328"/>
      <c r="AF1328"/>
      <c r="AG1328"/>
      <c r="AH1328"/>
      <c r="AI1328"/>
      <c r="AJ1328"/>
    </row>
    <row r="1329" spans="13:36" x14ac:dyDescent="0.2">
      <c r="M1329"/>
      <c r="N1329"/>
      <c r="O1329"/>
      <c r="P1329"/>
      <c r="Q1329"/>
      <c r="R1329"/>
      <c r="S1329"/>
      <c r="T1329"/>
      <c r="U1329"/>
      <c r="V1329"/>
      <c r="W1329"/>
      <c r="X1329"/>
      <c r="Y1329"/>
      <c r="Z1329"/>
      <c r="AA1329"/>
      <c r="AB1329"/>
      <c r="AC1329"/>
      <c r="AD1329"/>
      <c r="AE1329"/>
      <c r="AF1329"/>
      <c r="AG1329"/>
      <c r="AH1329"/>
      <c r="AI1329"/>
      <c r="AJ1329"/>
    </row>
    <row r="1330" spans="13:36" x14ac:dyDescent="0.2">
      <c r="M1330"/>
      <c r="N1330"/>
      <c r="O1330"/>
      <c r="P1330"/>
      <c r="Q1330"/>
      <c r="R1330"/>
      <c r="S1330"/>
      <c r="T1330"/>
      <c r="U1330"/>
      <c r="V1330"/>
      <c r="W1330"/>
      <c r="X1330"/>
      <c r="Y1330"/>
      <c r="Z1330"/>
      <c r="AA1330"/>
      <c r="AB1330"/>
      <c r="AC1330"/>
      <c r="AD1330"/>
      <c r="AE1330"/>
      <c r="AF1330"/>
      <c r="AG1330"/>
      <c r="AH1330"/>
      <c r="AI1330"/>
      <c r="AJ1330"/>
    </row>
    <row r="1331" spans="13:36" x14ac:dyDescent="0.2">
      <c r="M1331"/>
      <c r="N1331"/>
      <c r="O1331"/>
      <c r="P1331"/>
      <c r="Q1331"/>
      <c r="R1331"/>
      <c r="S1331"/>
      <c r="T1331"/>
      <c r="U1331"/>
      <c r="V1331"/>
      <c r="W1331"/>
      <c r="X1331"/>
      <c r="Y1331"/>
      <c r="Z1331"/>
      <c r="AA1331"/>
      <c r="AB1331"/>
      <c r="AC1331"/>
      <c r="AD1331"/>
      <c r="AE1331"/>
      <c r="AF1331"/>
      <c r="AG1331"/>
      <c r="AH1331"/>
      <c r="AI1331"/>
      <c r="AJ1331"/>
    </row>
    <row r="1332" spans="13:36" x14ac:dyDescent="0.2">
      <c r="M1332"/>
      <c r="N1332"/>
      <c r="O1332"/>
      <c r="P1332"/>
      <c r="Q1332"/>
      <c r="R1332"/>
      <c r="S1332"/>
      <c r="T1332"/>
      <c r="U1332"/>
      <c r="V1332"/>
      <c r="W1332"/>
      <c r="X1332"/>
      <c r="Y1332"/>
      <c r="Z1332"/>
      <c r="AA1332"/>
      <c r="AB1332"/>
      <c r="AC1332"/>
      <c r="AD1332"/>
      <c r="AE1332"/>
      <c r="AF1332"/>
      <c r="AG1332"/>
      <c r="AH1332"/>
      <c r="AI1332"/>
      <c r="AJ1332"/>
    </row>
    <row r="1333" spans="13:36" x14ac:dyDescent="0.2">
      <c r="M1333"/>
      <c r="N1333"/>
      <c r="O1333"/>
      <c r="P1333"/>
      <c r="Q1333"/>
      <c r="R1333"/>
      <c r="S1333"/>
      <c r="T1333"/>
      <c r="U1333"/>
      <c r="V1333"/>
      <c r="W1333"/>
      <c r="X1333"/>
      <c r="Y1333"/>
      <c r="Z1333"/>
      <c r="AA1333"/>
      <c r="AB1333"/>
      <c r="AC1333"/>
      <c r="AD1333"/>
      <c r="AE1333"/>
      <c r="AF1333"/>
      <c r="AG1333"/>
      <c r="AH1333"/>
      <c r="AI1333"/>
      <c r="AJ1333"/>
    </row>
    <row r="1334" spans="13:36" x14ac:dyDescent="0.2">
      <c r="M1334"/>
      <c r="N1334"/>
      <c r="O1334"/>
      <c r="P1334"/>
      <c r="Q1334"/>
      <c r="R1334"/>
      <c r="S1334"/>
      <c r="T1334"/>
      <c r="U1334"/>
      <c r="V1334"/>
      <c r="W1334"/>
      <c r="X1334"/>
      <c r="Y1334"/>
      <c r="Z1334"/>
      <c r="AA1334"/>
      <c r="AB1334"/>
      <c r="AC1334"/>
      <c r="AD1334"/>
      <c r="AE1334"/>
      <c r="AF1334"/>
      <c r="AG1334"/>
      <c r="AH1334"/>
      <c r="AI1334"/>
      <c r="AJ1334"/>
    </row>
    <row r="1335" spans="13:36" x14ac:dyDescent="0.2">
      <c r="M1335"/>
      <c r="N1335"/>
      <c r="O1335"/>
      <c r="P1335"/>
      <c r="Q1335"/>
      <c r="R1335"/>
      <c r="S1335"/>
      <c r="T1335"/>
      <c r="U1335"/>
      <c r="V1335"/>
      <c r="W1335"/>
      <c r="X1335"/>
      <c r="Y1335"/>
      <c r="Z1335"/>
      <c r="AA1335"/>
      <c r="AB1335"/>
      <c r="AC1335"/>
      <c r="AD1335"/>
      <c r="AE1335"/>
      <c r="AF1335"/>
      <c r="AG1335"/>
      <c r="AH1335"/>
      <c r="AI1335"/>
      <c r="AJ1335"/>
    </row>
    <row r="1336" spans="13:36" x14ac:dyDescent="0.2">
      <c r="M1336"/>
      <c r="N1336"/>
      <c r="O1336"/>
      <c r="P1336"/>
      <c r="Q1336"/>
      <c r="R1336"/>
      <c r="S1336"/>
      <c r="T1336"/>
      <c r="U1336"/>
      <c r="V1336"/>
      <c r="W1336"/>
      <c r="X1336"/>
      <c r="Y1336"/>
      <c r="Z1336"/>
      <c r="AA1336"/>
      <c r="AB1336"/>
      <c r="AC1336"/>
      <c r="AD1336"/>
      <c r="AE1336"/>
      <c r="AF1336"/>
      <c r="AG1336"/>
      <c r="AH1336"/>
      <c r="AI1336"/>
      <c r="AJ1336"/>
    </row>
    <row r="1337" spans="13:36" x14ac:dyDescent="0.2">
      <c r="M1337"/>
      <c r="N1337"/>
      <c r="O1337"/>
      <c r="P1337"/>
      <c r="Q1337"/>
      <c r="R1337"/>
      <c r="S1337"/>
      <c r="T1337"/>
      <c r="U1337"/>
      <c r="V1337"/>
      <c r="W1337"/>
      <c r="X1337"/>
      <c r="Y1337"/>
      <c r="Z1337"/>
      <c r="AA1337"/>
      <c r="AB1337"/>
      <c r="AC1337"/>
      <c r="AD1337"/>
      <c r="AE1337"/>
      <c r="AF1337"/>
      <c r="AG1337"/>
      <c r="AH1337"/>
      <c r="AI1337"/>
      <c r="AJ1337"/>
    </row>
    <row r="1338" spans="13:36" x14ac:dyDescent="0.2">
      <c r="M1338"/>
      <c r="N1338"/>
      <c r="O1338"/>
      <c r="P1338"/>
      <c r="Q1338"/>
      <c r="R1338"/>
      <c r="S1338"/>
      <c r="T1338"/>
      <c r="U1338"/>
      <c r="V1338"/>
      <c r="W1338"/>
      <c r="X1338"/>
      <c r="Y1338"/>
      <c r="Z1338"/>
      <c r="AA1338"/>
      <c r="AB1338"/>
      <c r="AC1338"/>
      <c r="AD1338"/>
      <c r="AE1338"/>
      <c r="AF1338"/>
      <c r="AG1338"/>
      <c r="AH1338"/>
      <c r="AI1338"/>
      <c r="AJ1338"/>
    </row>
    <row r="1339" spans="13:36" x14ac:dyDescent="0.2">
      <c r="M1339"/>
      <c r="N1339"/>
      <c r="O1339"/>
      <c r="P1339"/>
      <c r="Q1339"/>
      <c r="R1339"/>
      <c r="S1339"/>
      <c r="T1339"/>
      <c r="U1339"/>
      <c r="V1339"/>
      <c r="W1339"/>
      <c r="X1339"/>
      <c r="Y1339"/>
      <c r="Z1339"/>
      <c r="AA1339"/>
      <c r="AB1339"/>
      <c r="AC1339"/>
      <c r="AD1339"/>
      <c r="AE1339"/>
      <c r="AF1339"/>
      <c r="AG1339"/>
      <c r="AH1339"/>
      <c r="AI1339"/>
      <c r="AJ1339"/>
    </row>
    <row r="1340" spans="13:36" x14ac:dyDescent="0.2">
      <c r="M1340"/>
      <c r="N1340"/>
      <c r="O1340"/>
      <c r="P1340"/>
      <c r="Q1340"/>
      <c r="R1340"/>
      <c r="S1340"/>
      <c r="T1340"/>
      <c r="U1340"/>
      <c r="V1340"/>
      <c r="W1340"/>
      <c r="X1340"/>
      <c r="Y1340"/>
      <c r="Z1340"/>
      <c r="AA1340"/>
      <c r="AB1340"/>
      <c r="AC1340"/>
      <c r="AD1340"/>
      <c r="AE1340"/>
      <c r="AF1340"/>
      <c r="AG1340"/>
      <c r="AH1340"/>
      <c r="AI1340"/>
      <c r="AJ1340"/>
    </row>
    <row r="1341" spans="13:36" x14ac:dyDescent="0.2">
      <c r="M1341"/>
      <c r="N1341"/>
      <c r="O1341"/>
      <c r="P1341"/>
      <c r="Q1341"/>
      <c r="R1341"/>
      <c r="S1341"/>
      <c r="T1341"/>
      <c r="U1341"/>
      <c r="V1341"/>
      <c r="W1341"/>
      <c r="X1341"/>
      <c r="Y1341"/>
      <c r="Z1341"/>
      <c r="AA1341"/>
      <c r="AB1341"/>
      <c r="AC1341"/>
      <c r="AD1341"/>
      <c r="AE1341"/>
      <c r="AF1341"/>
      <c r="AG1341"/>
      <c r="AH1341"/>
      <c r="AI1341"/>
      <c r="AJ1341"/>
    </row>
    <row r="1342" spans="13:36" x14ac:dyDescent="0.2">
      <c r="M1342"/>
      <c r="N1342"/>
      <c r="O1342"/>
      <c r="P1342"/>
      <c r="Q1342"/>
      <c r="R1342"/>
      <c r="S1342"/>
      <c r="T1342"/>
      <c r="U1342"/>
      <c r="V1342"/>
      <c r="W1342"/>
      <c r="X1342"/>
      <c r="Y1342"/>
      <c r="Z1342"/>
      <c r="AA1342"/>
      <c r="AB1342"/>
      <c r="AC1342"/>
      <c r="AD1342"/>
      <c r="AE1342"/>
      <c r="AF1342"/>
      <c r="AG1342"/>
      <c r="AH1342"/>
      <c r="AI1342"/>
      <c r="AJ1342"/>
    </row>
    <row r="1343" spans="13:36" x14ac:dyDescent="0.2">
      <c r="M1343"/>
      <c r="N1343"/>
      <c r="O1343"/>
      <c r="P1343"/>
      <c r="Q1343"/>
      <c r="R1343"/>
      <c r="S1343"/>
      <c r="T1343"/>
      <c r="U1343"/>
      <c r="V1343"/>
      <c r="W1343"/>
      <c r="X1343"/>
      <c r="Y1343"/>
      <c r="Z1343"/>
      <c r="AA1343"/>
      <c r="AB1343"/>
      <c r="AC1343"/>
      <c r="AD1343"/>
      <c r="AE1343"/>
      <c r="AF1343"/>
      <c r="AG1343"/>
      <c r="AH1343"/>
      <c r="AI1343"/>
      <c r="AJ1343"/>
    </row>
    <row r="1344" spans="13:36" x14ac:dyDescent="0.2">
      <c r="M1344"/>
      <c r="N1344"/>
      <c r="O1344"/>
      <c r="P1344"/>
      <c r="Q1344"/>
      <c r="R1344"/>
      <c r="S1344"/>
      <c r="T1344"/>
      <c r="U1344"/>
      <c r="V1344"/>
      <c r="W1344"/>
      <c r="X1344"/>
      <c r="Y1344"/>
      <c r="Z1344"/>
      <c r="AA1344"/>
      <c r="AB1344"/>
      <c r="AC1344"/>
      <c r="AD1344"/>
      <c r="AE1344"/>
      <c r="AF1344"/>
      <c r="AG1344"/>
      <c r="AH1344"/>
      <c r="AI1344"/>
      <c r="AJ1344"/>
    </row>
    <row r="1345" spans="13:36" x14ac:dyDescent="0.2">
      <c r="M1345"/>
      <c r="N1345"/>
      <c r="O1345"/>
      <c r="P1345"/>
      <c r="Q1345"/>
      <c r="R1345"/>
      <c r="S1345"/>
      <c r="T1345"/>
      <c r="U1345"/>
      <c r="V1345"/>
      <c r="W1345"/>
      <c r="X1345"/>
      <c r="Y1345"/>
      <c r="Z1345"/>
      <c r="AA1345"/>
      <c r="AB1345"/>
      <c r="AC1345"/>
      <c r="AD1345"/>
      <c r="AE1345"/>
      <c r="AF1345"/>
      <c r="AG1345"/>
      <c r="AH1345"/>
      <c r="AI1345"/>
      <c r="AJ1345"/>
    </row>
    <row r="1346" spans="13:36" x14ac:dyDescent="0.2">
      <c r="M1346"/>
      <c r="N1346"/>
      <c r="O1346"/>
      <c r="P1346"/>
      <c r="Q1346"/>
      <c r="R1346"/>
      <c r="S1346"/>
      <c r="T1346"/>
      <c r="U1346"/>
      <c r="V1346"/>
      <c r="W1346"/>
      <c r="X1346"/>
      <c r="Y1346"/>
      <c r="Z1346"/>
      <c r="AA1346"/>
      <c r="AB1346"/>
      <c r="AC1346"/>
      <c r="AD1346"/>
      <c r="AE1346"/>
      <c r="AF1346"/>
      <c r="AG1346"/>
      <c r="AH1346"/>
      <c r="AI1346"/>
      <c r="AJ1346"/>
    </row>
    <row r="1347" spans="13:36" x14ac:dyDescent="0.2">
      <c r="M1347"/>
      <c r="N1347"/>
      <c r="O1347"/>
      <c r="P1347"/>
      <c r="Q1347"/>
      <c r="R1347"/>
      <c r="S1347"/>
      <c r="T1347"/>
      <c r="U1347"/>
      <c r="V1347"/>
      <c r="W1347"/>
      <c r="X1347"/>
      <c r="Y1347"/>
      <c r="Z1347"/>
      <c r="AA1347"/>
      <c r="AB1347"/>
      <c r="AC1347"/>
      <c r="AD1347"/>
      <c r="AE1347"/>
      <c r="AF1347"/>
      <c r="AG1347"/>
      <c r="AH1347"/>
      <c r="AI1347"/>
      <c r="AJ1347"/>
    </row>
    <row r="1348" spans="13:36" x14ac:dyDescent="0.2">
      <c r="M1348"/>
      <c r="N1348"/>
      <c r="O1348"/>
      <c r="P1348"/>
      <c r="Q1348"/>
      <c r="R1348"/>
      <c r="S1348"/>
      <c r="T1348"/>
      <c r="U1348"/>
      <c r="V1348"/>
      <c r="W1348"/>
      <c r="X1348"/>
      <c r="Y1348"/>
      <c r="Z1348"/>
      <c r="AA1348"/>
      <c r="AB1348"/>
      <c r="AC1348"/>
      <c r="AD1348"/>
      <c r="AE1348"/>
      <c r="AF1348"/>
      <c r="AG1348"/>
      <c r="AH1348"/>
      <c r="AI1348"/>
      <c r="AJ1348"/>
    </row>
    <row r="1349" spans="13:36" x14ac:dyDescent="0.2">
      <c r="M1349"/>
      <c r="N1349"/>
      <c r="O1349"/>
      <c r="P1349"/>
      <c r="Q1349"/>
      <c r="R1349"/>
      <c r="S1349"/>
      <c r="T1349"/>
      <c r="U1349"/>
      <c r="V1349"/>
      <c r="W1349"/>
      <c r="X1349"/>
      <c r="Y1349"/>
      <c r="Z1349"/>
      <c r="AA1349"/>
      <c r="AB1349"/>
      <c r="AC1349"/>
      <c r="AD1349"/>
      <c r="AE1349"/>
      <c r="AF1349"/>
      <c r="AG1349"/>
      <c r="AH1349"/>
      <c r="AI1349"/>
      <c r="AJ1349"/>
    </row>
    <row r="1350" spans="13:36" x14ac:dyDescent="0.2">
      <c r="M1350"/>
      <c r="N1350"/>
      <c r="O1350"/>
      <c r="P1350"/>
      <c r="Q1350"/>
      <c r="R1350"/>
      <c r="S1350"/>
      <c r="T1350"/>
      <c r="U1350"/>
      <c r="V1350"/>
      <c r="W1350"/>
      <c r="X1350"/>
      <c r="Y1350"/>
      <c r="Z1350"/>
      <c r="AA1350"/>
      <c r="AB1350"/>
      <c r="AC1350"/>
      <c r="AD1350"/>
      <c r="AE1350"/>
      <c r="AF1350"/>
      <c r="AG1350"/>
      <c r="AH1350"/>
      <c r="AI1350"/>
      <c r="AJ1350"/>
    </row>
    <row r="1351" spans="13:36" x14ac:dyDescent="0.2">
      <c r="M1351"/>
      <c r="N1351"/>
      <c r="O1351"/>
      <c r="P1351"/>
      <c r="Q1351"/>
      <c r="R1351"/>
      <c r="S1351"/>
      <c r="T1351"/>
      <c r="U1351"/>
      <c r="V1351"/>
      <c r="W1351"/>
      <c r="X1351"/>
      <c r="Y1351"/>
      <c r="Z1351"/>
      <c r="AA1351"/>
      <c r="AB1351"/>
      <c r="AC1351"/>
      <c r="AD1351"/>
      <c r="AE1351"/>
      <c r="AF1351"/>
      <c r="AG1351"/>
      <c r="AH1351"/>
      <c r="AI1351"/>
      <c r="AJ1351"/>
    </row>
    <row r="1352" spans="13:36" x14ac:dyDescent="0.2">
      <c r="M1352"/>
      <c r="N1352"/>
      <c r="O1352"/>
      <c r="P1352"/>
      <c r="Q1352"/>
      <c r="R1352"/>
      <c r="S1352"/>
      <c r="T1352"/>
      <c r="U1352"/>
      <c r="V1352"/>
      <c r="W1352"/>
      <c r="X1352"/>
      <c r="Y1352"/>
      <c r="Z1352"/>
      <c r="AA1352"/>
      <c r="AB1352"/>
      <c r="AC1352"/>
      <c r="AD1352"/>
      <c r="AE1352"/>
      <c r="AF1352"/>
      <c r="AG1352"/>
      <c r="AH1352"/>
      <c r="AI1352"/>
      <c r="AJ1352"/>
    </row>
    <row r="1353" spans="13:36" x14ac:dyDescent="0.2">
      <c r="M1353"/>
      <c r="N1353"/>
      <c r="O1353"/>
      <c r="P1353"/>
      <c r="Q1353"/>
      <c r="R1353"/>
      <c r="S1353"/>
      <c r="T1353"/>
      <c r="U1353"/>
      <c r="V1353"/>
      <c r="W1353"/>
      <c r="X1353"/>
      <c r="Y1353"/>
      <c r="Z1353"/>
      <c r="AA1353"/>
      <c r="AB1353"/>
      <c r="AC1353"/>
      <c r="AD1353"/>
      <c r="AE1353"/>
      <c r="AF1353"/>
      <c r="AG1353"/>
      <c r="AH1353"/>
      <c r="AI1353"/>
      <c r="AJ1353"/>
    </row>
    <row r="1354" spans="13:36" x14ac:dyDescent="0.2">
      <c r="M1354"/>
      <c r="N1354"/>
      <c r="O1354"/>
      <c r="P1354"/>
      <c r="Q1354"/>
      <c r="R1354"/>
      <c r="S1354"/>
      <c r="T1354"/>
      <c r="U1354"/>
      <c r="V1354"/>
      <c r="W1354"/>
      <c r="X1354"/>
      <c r="Y1354"/>
      <c r="Z1354"/>
      <c r="AA1354"/>
      <c r="AB1354"/>
      <c r="AC1354"/>
      <c r="AD1354"/>
      <c r="AE1354"/>
      <c r="AF1354"/>
      <c r="AG1354"/>
      <c r="AH1354"/>
      <c r="AI1354"/>
      <c r="AJ1354"/>
    </row>
    <row r="1355" spans="13:36" x14ac:dyDescent="0.2">
      <c r="M1355"/>
      <c r="N1355"/>
      <c r="O1355"/>
      <c r="P1355"/>
      <c r="Q1355"/>
      <c r="R1355"/>
      <c r="S1355"/>
      <c r="T1355"/>
      <c r="U1355"/>
      <c r="V1355"/>
      <c r="W1355"/>
      <c r="X1355"/>
      <c r="Y1355"/>
      <c r="Z1355"/>
      <c r="AA1355"/>
      <c r="AB1355"/>
      <c r="AC1355"/>
      <c r="AD1355"/>
      <c r="AE1355"/>
      <c r="AF1355"/>
      <c r="AG1355"/>
      <c r="AH1355"/>
      <c r="AI1355"/>
      <c r="AJ1355"/>
    </row>
    <row r="1356" spans="13:36" x14ac:dyDescent="0.2">
      <c r="M1356"/>
      <c r="N1356"/>
      <c r="O1356"/>
      <c r="P1356"/>
      <c r="Q1356"/>
      <c r="R1356"/>
      <c r="S1356"/>
      <c r="T1356"/>
      <c r="U1356"/>
      <c r="V1356"/>
      <c r="W1356"/>
      <c r="X1356"/>
      <c r="Y1356"/>
      <c r="Z1356"/>
      <c r="AA1356"/>
      <c r="AB1356"/>
      <c r="AC1356"/>
      <c r="AD1356"/>
      <c r="AE1356"/>
      <c r="AF1356"/>
      <c r="AG1356"/>
      <c r="AH1356"/>
      <c r="AI1356"/>
      <c r="AJ1356"/>
    </row>
    <row r="1357" spans="13:36" x14ac:dyDescent="0.2">
      <c r="M1357"/>
      <c r="N1357"/>
      <c r="O1357"/>
      <c r="P1357"/>
      <c r="Q1357"/>
      <c r="R1357"/>
      <c r="S1357"/>
      <c r="T1357"/>
      <c r="U1357"/>
      <c r="V1357"/>
      <c r="W1357"/>
      <c r="X1357"/>
      <c r="Y1357"/>
      <c r="Z1357"/>
      <c r="AA1357"/>
      <c r="AB1357"/>
      <c r="AC1357"/>
      <c r="AD1357"/>
      <c r="AE1357"/>
      <c r="AF1357"/>
      <c r="AG1357"/>
      <c r="AH1357"/>
      <c r="AI1357"/>
      <c r="AJ1357"/>
    </row>
    <row r="1358" spans="13:36" x14ac:dyDescent="0.2">
      <c r="M1358"/>
      <c r="N1358"/>
      <c r="O1358"/>
      <c r="P1358"/>
      <c r="Q1358"/>
      <c r="R1358"/>
      <c r="S1358"/>
      <c r="T1358"/>
      <c r="U1358"/>
      <c r="V1358"/>
      <c r="W1358"/>
      <c r="X1358"/>
      <c r="Y1358"/>
      <c r="Z1358"/>
      <c r="AA1358"/>
      <c r="AB1358"/>
      <c r="AC1358"/>
      <c r="AD1358"/>
      <c r="AE1358"/>
      <c r="AF1358"/>
      <c r="AG1358"/>
      <c r="AH1358"/>
      <c r="AI1358"/>
      <c r="AJ1358"/>
    </row>
    <row r="1359" spans="13:36" x14ac:dyDescent="0.2">
      <c r="M1359"/>
      <c r="N1359"/>
      <c r="O1359"/>
      <c r="P1359"/>
      <c r="Q1359"/>
      <c r="R1359"/>
      <c r="S1359"/>
      <c r="T1359"/>
      <c r="U1359"/>
      <c r="V1359"/>
      <c r="W1359"/>
      <c r="X1359"/>
      <c r="Y1359"/>
      <c r="Z1359"/>
      <c r="AA1359"/>
      <c r="AB1359"/>
      <c r="AC1359"/>
      <c r="AD1359"/>
      <c r="AE1359"/>
      <c r="AF1359"/>
      <c r="AG1359"/>
      <c r="AH1359"/>
      <c r="AI1359"/>
      <c r="AJ1359"/>
    </row>
    <row r="1360" spans="13:36" x14ac:dyDescent="0.2">
      <c r="M1360"/>
      <c r="N1360"/>
      <c r="O1360"/>
      <c r="P1360"/>
      <c r="Q1360"/>
      <c r="R1360"/>
      <c r="S1360"/>
      <c r="T1360"/>
      <c r="U1360"/>
      <c r="V1360"/>
      <c r="W1360"/>
      <c r="X1360"/>
      <c r="Y1360"/>
      <c r="Z1360"/>
      <c r="AA1360"/>
      <c r="AB1360"/>
      <c r="AC1360"/>
      <c r="AD1360"/>
      <c r="AE1360"/>
      <c r="AF1360"/>
      <c r="AG1360"/>
      <c r="AH1360"/>
      <c r="AI1360"/>
      <c r="AJ1360"/>
    </row>
    <row r="1361" spans="13:36" x14ac:dyDescent="0.2">
      <c r="M1361"/>
      <c r="N1361"/>
      <c r="O1361"/>
      <c r="P1361"/>
      <c r="Q1361"/>
      <c r="R1361"/>
      <c r="S1361"/>
      <c r="T1361"/>
      <c r="U1361"/>
      <c r="V1361"/>
      <c r="W1361"/>
      <c r="X1361"/>
      <c r="Y1361"/>
      <c r="Z1361"/>
      <c r="AA1361"/>
      <c r="AB1361"/>
      <c r="AC1361"/>
      <c r="AD1361"/>
      <c r="AE1361"/>
      <c r="AF1361"/>
      <c r="AG1361"/>
      <c r="AH1361"/>
      <c r="AI1361"/>
      <c r="AJ1361"/>
    </row>
    <row r="1362" spans="13:36" x14ac:dyDescent="0.2">
      <c r="M1362"/>
      <c r="N1362"/>
      <c r="O1362"/>
      <c r="P1362"/>
      <c r="Q1362"/>
      <c r="R1362"/>
      <c r="S1362"/>
      <c r="T1362"/>
      <c r="U1362"/>
      <c r="V1362"/>
      <c r="W1362"/>
      <c r="X1362"/>
      <c r="Y1362"/>
      <c r="Z1362"/>
      <c r="AA1362"/>
      <c r="AB1362"/>
      <c r="AC1362"/>
      <c r="AD1362"/>
      <c r="AE1362"/>
      <c r="AF1362"/>
      <c r="AG1362"/>
      <c r="AH1362"/>
      <c r="AI1362"/>
      <c r="AJ1362"/>
    </row>
    <row r="1363" spans="13:36" x14ac:dyDescent="0.2">
      <c r="M1363"/>
      <c r="N1363"/>
      <c r="O1363"/>
      <c r="P1363"/>
      <c r="Q1363"/>
      <c r="R1363"/>
      <c r="S1363"/>
      <c r="T1363"/>
      <c r="U1363"/>
      <c r="V1363"/>
      <c r="W1363"/>
      <c r="X1363"/>
      <c r="Y1363"/>
      <c r="Z1363"/>
      <c r="AA1363"/>
      <c r="AB1363"/>
      <c r="AC1363"/>
      <c r="AD1363"/>
      <c r="AE1363"/>
      <c r="AF1363"/>
      <c r="AG1363"/>
      <c r="AH1363"/>
      <c r="AI1363"/>
      <c r="AJ1363"/>
    </row>
    <row r="1364" spans="13:36" x14ac:dyDescent="0.2">
      <c r="M1364"/>
      <c r="N1364"/>
      <c r="O1364"/>
      <c r="P1364"/>
      <c r="Q1364"/>
      <c r="R1364"/>
      <c r="S1364"/>
      <c r="T1364"/>
      <c r="U1364"/>
      <c r="V1364"/>
      <c r="W1364"/>
      <c r="X1364"/>
      <c r="Y1364"/>
      <c r="Z1364"/>
      <c r="AA1364"/>
      <c r="AB1364"/>
      <c r="AC1364"/>
      <c r="AD1364"/>
      <c r="AE1364"/>
      <c r="AF1364"/>
      <c r="AG1364"/>
      <c r="AH1364"/>
      <c r="AI1364"/>
      <c r="AJ1364"/>
    </row>
    <row r="1365" spans="13:36" x14ac:dyDescent="0.2">
      <c r="M1365"/>
      <c r="N1365"/>
      <c r="O1365"/>
      <c r="P1365"/>
      <c r="Q1365"/>
      <c r="R1365"/>
      <c r="S1365"/>
      <c r="T1365"/>
      <c r="U1365"/>
      <c r="V1365"/>
      <c r="W1365"/>
      <c r="X1365"/>
      <c r="Y1365"/>
      <c r="Z1365"/>
      <c r="AA1365"/>
      <c r="AB1365"/>
      <c r="AC1365"/>
      <c r="AD1365"/>
      <c r="AE1365"/>
      <c r="AF1365"/>
      <c r="AG1365"/>
      <c r="AH1365"/>
      <c r="AI1365"/>
      <c r="AJ1365"/>
    </row>
    <row r="1366" spans="13:36" x14ac:dyDescent="0.2">
      <c r="M1366"/>
      <c r="N1366"/>
      <c r="O1366"/>
      <c r="P1366"/>
      <c r="Q1366"/>
      <c r="R1366"/>
      <c r="S1366"/>
      <c r="T1366"/>
      <c r="U1366"/>
      <c r="V1366"/>
      <c r="W1366"/>
      <c r="X1366"/>
      <c r="Y1366"/>
      <c r="Z1366"/>
      <c r="AA1366"/>
      <c r="AB1366"/>
      <c r="AC1366"/>
      <c r="AD1366"/>
      <c r="AE1366"/>
      <c r="AF1366"/>
      <c r="AG1366"/>
      <c r="AH1366"/>
      <c r="AI1366"/>
      <c r="AJ1366"/>
    </row>
    <row r="1367" spans="13:36" x14ac:dyDescent="0.2">
      <c r="M1367"/>
      <c r="N1367"/>
      <c r="O1367"/>
      <c r="P1367"/>
      <c r="Q1367"/>
      <c r="R1367"/>
      <c r="S1367"/>
      <c r="T1367"/>
      <c r="U1367"/>
      <c r="V1367"/>
      <c r="W1367"/>
      <c r="X1367"/>
      <c r="Y1367"/>
      <c r="Z1367"/>
      <c r="AA1367"/>
      <c r="AB1367"/>
      <c r="AC1367"/>
      <c r="AD1367"/>
      <c r="AE1367"/>
      <c r="AF1367"/>
      <c r="AG1367"/>
      <c r="AH1367"/>
      <c r="AI1367"/>
      <c r="AJ1367"/>
    </row>
    <row r="1368" spans="13:36" x14ac:dyDescent="0.2">
      <c r="M1368"/>
      <c r="N1368"/>
      <c r="O1368"/>
      <c r="P1368"/>
      <c r="Q1368"/>
      <c r="R1368"/>
      <c r="S1368"/>
      <c r="T1368"/>
      <c r="U1368"/>
      <c r="V1368"/>
      <c r="W1368"/>
      <c r="X1368"/>
      <c r="Y1368"/>
      <c r="Z1368"/>
      <c r="AA1368"/>
      <c r="AB1368"/>
      <c r="AC1368"/>
      <c r="AD1368"/>
      <c r="AE1368"/>
      <c r="AF1368"/>
      <c r="AG1368"/>
      <c r="AH1368"/>
      <c r="AI1368"/>
      <c r="AJ1368"/>
    </row>
    <row r="1369" spans="13:36" x14ac:dyDescent="0.2">
      <c r="M1369"/>
      <c r="N1369"/>
      <c r="O1369"/>
      <c r="P1369"/>
      <c r="Q1369"/>
      <c r="R1369"/>
      <c r="S1369"/>
      <c r="T1369"/>
      <c r="U1369"/>
      <c r="V1369"/>
      <c r="W1369"/>
      <c r="X1369"/>
      <c r="Y1369"/>
      <c r="Z1369"/>
      <c r="AA1369"/>
      <c r="AB1369"/>
      <c r="AC1369"/>
      <c r="AD1369"/>
      <c r="AE1369"/>
      <c r="AF1369"/>
      <c r="AG1369"/>
      <c r="AH1369"/>
      <c r="AI1369"/>
      <c r="AJ1369"/>
    </row>
    <row r="1370" spans="13:36" x14ac:dyDescent="0.2">
      <c r="M1370"/>
      <c r="N1370"/>
      <c r="O1370"/>
      <c r="P1370"/>
      <c r="Q1370"/>
      <c r="R1370"/>
      <c r="S1370"/>
      <c r="T1370"/>
      <c r="U1370"/>
      <c r="V1370"/>
      <c r="W1370"/>
      <c r="X1370"/>
      <c r="Y1370"/>
      <c r="Z1370"/>
      <c r="AA1370"/>
      <c r="AB1370"/>
      <c r="AC1370"/>
      <c r="AD1370"/>
      <c r="AE1370"/>
      <c r="AF1370"/>
      <c r="AG1370"/>
      <c r="AH1370"/>
      <c r="AI1370"/>
      <c r="AJ1370"/>
    </row>
    <row r="1371" spans="13:36" x14ac:dyDescent="0.2">
      <c r="M1371"/>
      <c r="N1371"/>
      <c r="O1371"/>
      <c r="P1371"/>
      <c r="Q1371"/>
      <c r="R1371"/>
      <c r="S1371"/>
      <c r="T1371"/>
      <c r="U1371"/>
      <c r="V1371"/>
      <c r="W1371"/>
      <c r="X1371"/>
      <c r="Y1371"/>
      <c r="Z1371"/>
      <c r="AA1371"/>
      <c r="AB1371"/>
      <c r="AC1371"/>
      <c r="AD1371"/>
      <c r="AE1371"/>
      <c r="AF1371"/>
      <c r="AG1371"/>
      <c r="AH1371"/>
      <c r="AI1371"/>
      <c r="AJ1371"/>
    </row>
    <row r="1372" spans="13:36" x14ac:dyDescent="0.2">
      <c r="M1372"/>
      <c r="N1372"/>
      <c r="O1372"/>
      <c r="P1372"/>
      <c r="Q1372"/>
      <c r="R1372"/>
      <c r="S1372"/>
      <c r="T1372"/>
      <c r="U1372"/>
      <c r="V1372"/>
      <c r="W1372"/>
      <c r="X1372"/>
      <c r="Y1372"/>
      <c r="Z1372"/>
      <c r="AA1372"/>
      <c r="AB1372"/>
      <c r="AC1372"/>
      <c r="AD1372"/>
      <c r="AE1372"/>
      <c r="AF1372"/>
      <c r="AG1372"/>
      <c r="AH1372"/>
      <c r="AI1372"/>
      <c r="AJ1372"/>
    </row>
    <row r="1373" spans="13:36" x14ac:dyDescent="0.2">
      <c r="M1373"/>
      <c r="N1373"/>
      <c r="O1373"/>
      <c r="P1373"/>
      <c r="Q1373"/>
      <c r="R1373"/>
      <c r="S1373"/>
      <c r="T1373"/>
      <c r="U1373"/>
      <c r="V1373"/>
      <c r="W1373"/>
      <c r="X1373"/>
      <c r="Y1373"/>
      <c r="Z1373"/>
      <c r="AA1373"/>
      <c r="AB1373"/>
      <c r="AC1373"/>
      <c r="AD1373"/>
      <c r="AE1373"/>
      <c r="AF1373"/>
      <c r="AG1373"/>
      <c r="AH1373"/>
      <c r="AI1373"/>
      <c r="AJ1373"/>
    </row>
    <row r="1374" spans="13:36" x14ac:dyDescent="0.2">
      <c r="M1374"/>
      <c r="N1374"/>
      <c r="O1374"/>
      <c r="P1374"/>
      <c r="Q1374"/>
      <c r="R1374"/>
      <c r="S1374"/>
      <c r="T1374"/>
      <c r="U1374"/>
      <c r="V1374"/>
      <c r="W1374"/>
      <c r="X1374"/>
      <c r="Y1374"/>
      <c r="Z1374"/>
      <c r="AA1374"/>
      <c r="AB1374"/>
      <c r="AC1374"/>
      <c r="AD1374"/>
      <c r="AE1374"/>
      <c r="AF1374"/>
      <c r="AG1374"/>
      <c r="AH1374"/>
      <c r="AI1374"/>
      <c r="AJ1374"/>
    </row>
    <row r="1375" spans="13:36" x14ac:dyDescent="0.2">
      <c r="M1375"/>
      <c r="N1375"/>
      <c r="O1375"/>
      <c r="P1375"/>
      <c r="Q1375"/>
      <c r="R1375"/>
      <c r="S1375"/>
      <c r="T1375"/>
      <c r="U1375"/>
      <c r="V1375"/>
      <c r="W1375"/>
      <c r="X1375"/>
      <c r="Y1375"/>
      <c r="Z1375"/>
      <c r="AA1375"/>
      <c r="AB1375"/>
      <c r="AC1375"/>
      <c r="AD1375"/>
      <c r="AE1375"/>
      <c r="AF1375"/>
      <c r="AG1375"/>
      <c r="AH1375"/>
      <c r="AI1375"/>
      <c r="AJ1375"/>
    </row>
    <row r="1376" spans="13:36" x14ac:dyDescent="0.2">
      <c r="M1376"/>
      <c r="N1376"/>
      <c r="O1376"/>
      <c r="P1376"/>
      <c r="Q1376"/>
      <c r="R1376"/>
      <c r="S1376"/>
      <c r="T1376"/>
      <c r="U1376"/>
      <c r="V1376"/>
      <c r="W1376"/>
      <c r="X1376"/>
      <c r="Y1376"/>
      <c r="Z1376"/>
      <c r="AA1376"/>
      <c r="AB1376"/>
      <c r="AC1376"/>
      <c r="AD1376"/>
      <c r="AE1376"/>
      <c r="AF1376"/>
      <c r="AG1376"/>
      <c r="AH1376"/>
      <c r="AI1376"/>
      <c r="AJ1376"/>
    </row>
    <row r="1377" spans="13:36" x14ac:dyDescent="0.2">
      <c r="M1377"/>
      <c r="N1377"/>
      <c r="O1377"/>
      <c r="P1377"/>
      <c r="Q1377"/>
      <c r="R1377"/>
      <c r="S1377"/>
      <c r="T1377"/>
      <c r="U1377"/>
      <c r="V1377"/>
      <c r="W1377"/>
      <c r="X1377"/>
      <c r="Y1377"/>
      <c r="Z1377"/>
      <c r="AA1377"/>
      <c r="AB1377"/>
      <c r="AC1377"/>
      <c r="AD1377"/>
      <c r="AE1377"/>
      <c r="AF1377"/>
      <c r="AG1377"/>
      <c r="AH1377"/>
      <c r="AI1377"/>
      <c r="AJ1377"/>
    </row>
    <row r="1378" spans="13:36" x14ac:dyDescent="0.2">
      <c r="M1378"/>
      <c r="N1378"/>
      <c r="O1378"/>
      <c r="P1378"/>
      <c r="Q1378"/>
      <c r="R1378"/>
      <c r="S1378"/>
      <c r="T1378"/>
      <c r="U1378"/>
      <c r="V1378"/>
      <c r="W1378"/>
      <c r="X1378"/>
      <c r="Y1378"/>
      <c r="Z1378"/>
      <c r="AA1378"/>
      <c r="AB1378"/>
      <c r="AC1378"/>
      <c r="AD1378"/>
      <c r="AE1378"/>
      <c r="AF1378"/>
      <c r="AG1378"/>
      <c r="AH1378"/>
      <c r="AI1378"/>
      <c r="AJ1378"/>
    </row>
    <row r="1379" spans="13:36" x14ac:dyDescent="0.2">
      <c r="M1379"/>
      <c r="N1379"/>
      <c r="O1379"/>
      <c r="P1379"/>
      <c r="Q1379"/>
      <c r="R1379"/>
      <c r="S1379"/>
      <c r="T1379"/>
      <c r="U1379"/>
      <c r="V1379"/>
      <c r="W1379"/>
      <c r="X1379"/>
      <c r="Y1379"/>
      <c r="Z1379"/>
      <c r="AA1379"/>
      <c r="AB1379"/>
      <c r="AC1379"/>
      <c r="AD1379"/>
      <c r="AE1379"/>
      <c r="AF1379"/>
      <c r="AG1379"/>
      <c r="AH1379"/>
      <c r="AI1379"/>
      <c r="AJ1379"/>
    </row>
    <row r="1380" spans="13:36" x14ac:dyDescent="0.2">
      <c r="M1380"/>
      <c r="N1380"/>
      <c r="O1380"/>
      <c r="P1380"/>
      <c r="Q1380"/>
      <c r="R1380"/>
      <c r="S1380"/>
      <c r="T1380"/>
      <c r="U1380"/>
      <c r="V1380"/>
      <c r="W1380"/>
      <c r="X1380"/>
      <c r="Y1380"/>
      <c r="Z1380"/>
      <c r="AA1380"/>
      <c r="AB1380"/>
      <c r="AC1380"/>
      <c r="AD1380"/>
      <c r="AE1380"/>
      <c r="AF1380"/>
      <c r="AG1380"/>
      <c r="AH1380"/>
      <c r="AI1380"/>
      <c r="AJ1380"/>
    </row>
    <row r="1381" spans="13:36" x14ac:dyDescent="0.2">
      <c r="M1381"/>
      <c r="N1381"/>
      <c r="O1381"/>
      <c r="P1381"/>
      <c r="Q1381"/>
      <c r="R1381"/>
      <c r="S1381"/>
      <c r="T1381"/>
      <c r="U1381"/>
      <c r="V1381"/>
      <c r="W1381"/>
      <c r="X1381"/>
      <c r="Y1381"/>
      <c r="Z1381"/>
      <c r="AA1381"/>
      <c r="AB1381"/>
      <c r="AC1381"/>
      <c r="AD1381"/>
      <c r="AE1381"/>
      <c r="AF1381"/>
      <c r="AG1381"/>
      <c r="AH1381"/>
      <c r="AI1381"/>
      <c r="AJ1381"/>
    </row>
    <row r="1382" spans="13:36" x14ac:dyDescent="0.2">
      <c r="M1382"/>
      <c r="N1382"/>
      <c r="O1382"/>
      <c r="P1382"/>
      <c r="Q1382"/>
      <c r="R1382"/>
      <c r="S1382"/>
      <c r="T1382"/>
      <c r="U1382"/>
      <c r="V1382"/>
      <c r="W1382"/>
      <c r="X1382"/>
      <c r="Y1382"/>
      <c r="Z1382"/>
      <c r="AA1382"/>
      <c r="AB1382"/>
      <c r="AC1382"/>
      <c r="AD1382"/>
      <c r="AE1382"/>
      <c r="AF1382"/>
      <c r="AG1382"/>
      <c r="AH1382"/>
      <c r="AI1382"/>
      <c r="AJ1382"/>
    </row>
    <row r="1383" spans="13:36" x14ac:dyDescent="0.2">
      <c r="M1383"/>
      <c r="N1383"/>
      <c r="O1383"/>
      <c r="P1383"/>
      <c r="Q1383"/>
      <c r="R1383"/>
      <c r="S1383"/>
      <c r="T1383"/>
      <c r="U1383"/>
      <c r="V1383"/>
      <c r="W1383"/>
      <c r="X1383"/>
      <c r="Y1383"/>
      <c r="Z1383"/>
      <c r="AA1383"/>
      <c r="AB1383"/>
      <c r="AC1383"/>
      <c r="AD1383"/>
      <c r="AE1383"/>
      <c r="AF1383"/>
      <c r="AG1383"/>
      <c r="AH1383"/>
      <c r="AI1383"/>
      <c r="AJ1383"/>
    </row>
    <row r="1384" spans="13:36" x14ac:dyDescent="0.2">
      <c r="M1384"/>
      <c r="N1384"/>
      <c r="O1384"/>
      <c r="P1384"/>
      <c r="Q1384"/>
      <c r="R1384"/>
      <c r="S1384"/>
      <c r="T1384"/>
      <c r="U1384"/>
      <c r="V1384"/>
      <c r="W1384"/>
      <c r="X1384"/>
      <c r="Y1384"/>
      <c r="Z1384"/>
      <c r="AA1384"/>
      <c r="AB1384"/>
      <c r="AC1384"/>
      <c r="AD1384"/>
      <c r="AE1384"/>
      <c r="AF1384"/>
      <c r="AG1384"/>
      <c r="AH1384"/>
      <c r="AI1384"/>
      <c r="AJ1384"/>
    </row>
    <row r="1385" spans="13:36" x14ac:dyDescent="0.2">
      <c r="M1385"/>
      <c r="N1385"/>
      <c r="O1385"/>
      <c r="P1385"/>
      <c r="Q1385"/>
      <c r="R1385"/>
      <c r="S1385"/>
      <c r="T1385"/>
      <c r="U1385"/>
      <c r="V1385"/>
      <c r="W1385"/>
      <c r="X1385"/>
      <c r="Y1385"/>
      <c r="Z1385"/>
      <c r="AA1385"/>
      <c r="AB1385"/>
      <c r="AC1385"/>
      <c r="AD1385"/>
      <c r="AE1385"/>
      <c r="AF1385"/>
      <c r="AG1385"/>
      <c r="AH1385"/>
      <c r="AI1385"/>
      <c r="AJ1385"/>
    </row>
    <row r="1386" spans="13:36" x14ac:dyDescent="0.2">
      <c r="M1386"/>
      <c r="N1386"/>
      <c r="O1386"/>
      <c r="P1386"/>
      <c r="Q1386"/>
      <c r="R1386"/>
      <c r="S1386"/>
      <c r="T1386"/>
      <c r="U1386"/>
      <c r="V1386"/>
      <c r="W1386"/>
      <c r="X1386"/>
      <c r="Y1386"/>
      <c r="Z1386"/>
      <c r="AA1386"/>
      <c r="AB1386"/>
      <c r="AC1386"/>
      <c r="AD1386"/>
      <c r="AE1386"/>
      <c r="AF1386"/>
      <c r="AG1386"/>
      <c r="AH1386"/>
      <c r="AI1386"/>
      <c r="AJ1386"/>
    </row>
    <row r="1387" spans="13:36" x14ac:dyDescent="0.2">
      <c r="M1387"/>
      <c r="N1387"/>
      <c r="O1387"/>
      <c r="P1387"/>
      <c r="Q1387"/>
      <c r="R1387"/>
      <c r="S1387"/>
      <c r="T1387"/>
      <c r="U1387"/>
      <c r="V1387"/>
      <c r="W1387"/>
      <c r="X1387"/>
      <c r="Y1387"/>
      <c r="Z1387"/>
      <c r="AA1387"/>
      <c r="AB1387"/>
      <c r="AC1387"/>
      <c r="AD1387"/>
      <c r="AE1387"/>
      <c r="AF1387"/>
      <c r="AG1387"/>
      <c r="AH1387"/>
      <c r="AI1387"/>
      <c r="AJ1387"/>
    </row>
    <row r="1388" spans="13:36" x14ac:dyDescent="0.2">
      <c r="M1388"/>
      <c r="N1388"/>
      <c r="O1388"/>
      <c r="P1388"/>
      <c r="Q1388"/>
      <c r="R1388"/>
      <c r="S1388"/>
      <c r="T1388"/>
      <c r="U1388"/>
      <c r="V1388"/>
      <c r="W1388"/>
      <c r="X1388"/>
      <c r="Y1388"/>
      <c r="Z1388"/>
      <c r="AA1388"/>
      <c r="AB1388"/>
      <c r="AC1388"/>
      <c r="AD1388"/>
      <c r="AE1388"/>
      <c r="AF1388"/>
      <c r="AG1388"/>
      <c r="AH1388"/>
      <c r="AI1388"/>
      <c r="AJ1388"/>
    </row>
    <row r="1389" spans="13:36" x14ac:dyDescent="0.2">
      <c r="M1389"/>
      <c r="N1389"/>
      <c r="O1389"/>
      <c r="P1389"/>
      <c r="Q1389"/>
      <c r="R1389"/>
      <c r="S1389"/>
      <c r="T1389"/>
      <c r="U1389"/>
      <c r="V1389"/>
      <c r="W1389"/>
      <c r="X1389"/>
      <c r="Y1389"/>
      <c r="Z1389"/>
      <c r="AA1389"/>
      <c r="AB1389"/>
      <c r="AC1389"/>
      <c r="AD1389"/>
      <c r="AE1389"/>
      <c r="AF1389"/>
      <c r="AG1389"/>
      <c r="AH1389"/>
      <c r="AI1389"/>
      <c r="AJ1389"/>
    </row>
    <row r="1390" spans="13:36" x14ac:dyDescent="0.2">
      <c r="M1390"/>
      <c r="N1390"/>
      <c r="O1390"/>
      <c r="P1390"/>
      <c r="Q1390"/>
      <c r="R1390"/>
      <c r="S1390"/>
      <c r="T1390"/>
      <c r="U1390"/>
      <c r="V1390"/>
      <c r="W1390"/>
      <c r="X1390"/>
      <c r="Y1390"/>
      <c r="Z1390"/>
      <c r="AA1390"/>
      <c r="AB1390"/>
      <c r="AC1390"/>
      <c r="AD1390"/>
      <c r="AE1390"/>
      <c r="AF1390"/>
      <c r="AG1390"/>
      <c r="AH1390"/>
      <c r="AI1390"/>
      <c r="AJ1390"/>
    </row>
    <row r="1391" spans="13:36" x14ac:dyDescent="0.2">
      <c r="M1391"/>
      <c r="N1391"/>
      <c r="O1391"/>
      <c r="P1391"/>
      <c r="Q1391"/>
      <c r="R1391"/>
      <c r="S1391"/>
      <c r="T1391"/>
      <c r="U1391"/>
      <c r="V1391"/>
      <c r="W1391"/>
      <c r="X1391"/>
      <c r="Y1391"/>
      <c r="Z1391"/>
      <c r="AA1391"/>
      <c r="AB1391"/>
      <c r="AC1391"/>
      <c r="AD1391"/>
      <c r="AE1391"/>
      <c r="AF1391"/>
      <c r="AG1391"/>
      <c r="AH1391"/>
      <c r="AI1391"/>
      <c r="AJ1391"/>
    </row>
    <row r="1392" spans="13:36" x14ac:dyDescent="0.2">
      <c r="M1392"/>
      <c r="N1392"/>
      <c r="O1392"/>
      <c r="P1392"/>
      <c r="Q1392"/>
      <c r="R1392"/>
      <c r="S1392"/>
      <c r="T1392"/>
      <c r="U1392"/>
      <c r="V1392"/>
      <c r="W1392"/>
      <c r="X1392"/>
      <c r="Y1392"/>
      <c r="Z1392"/>
      <c r="AA1392"/>
      <c r="AB1392"/>
      <c r="AC1392"/>
      <c r="AD1392"/>
      <c r="AE1392"/>
      <c r="AF1392"/>
      <c r="AG1392"/>
      <c r="AH1392"/>
      <c r="AI1392"/>
      <c r="AJ1392"/>
    </row>
    <row r="1393" spans="13:36" x14ac:dyDescent="0.2">
      <c r="M1393"/>
      <c r="N1393"/>
      <c r="O1393"/>
      <c r="P1393"/>
      <c r="Q1393"/>
      <c r="R1393"/>
      <c r="S1393"/>
      <c r="T1393"/>
      <c r="U1393"/>
      <c r="V1393"/>
      <c r="W1393"/>
      <c r="X1393"/>
      <c r="Y1393"/>
      <c r="Z1393"/>
      <c r="AA1393"/>
      <c r="AB1393"/>
      <c r="AC1393"/>
      <c r="AD1393"/>
      <c r="AE1393"/>
      <c r="AF1393"/>
      <c r="AG1393"/>
      <c r="AH1393"/>
      <c r="AI1393"/>
      <c r="AJ1393"/>
    </row>
    <row r="1394" spans="13:36" x14ac:dyDescent="0.2">
      <c r="M1394"/>
      <c r="N1394"/>
      <c r="O1394"/>
      <c r="P1394"/>
      <c r="Q1394"/>
      <c r="R1394"/>
      <c r="S1394"/>
      <c r="T1394"/>
      <c r="U1394"/>
      <c r="V1394"/>
      <c r="W1394"/>
      <c r="X1394"/>
      <c r="Y1394"/>
      <c r="Z1394"/>
      <c r="AA1394"/>
      <c r="AB1394"/>
      <c r="AC1394"/>
      <c r="AD1394"/>
      <c r="AE1394"/>
      <c r="AF1394"/>
      <c r="AG1394"/>
      <c r="AH1394"/>
      <c r="AI1394"/>
      <c r="AJ1394"/>
    </row>
    <row r="1395" spans="13:36" x14ac:dyDescent="0.2">
      <c r="M1395"/>
      <c r="N1395"/>
      <c r="O1395"/>
      <c r="P1395"/>
      <c r="Q1395"/>
      <c r="R1395"/>
      <c r="S1395"/>
      <c r="T1395"/>
      <c r="U1395"/>
      <c r="V1395"/>
      <c r="W1395"/>
      <c r="X1395"/>
      <c r="Y1395"/>
      <c r="Z1395"/>
      <c r="AA1395"/>
      <c r="AB1395"/>
      <c r="AC1395"/>
      <c r="AD1395"/>
      <c r="AE1395"/>
      <c r="AF1395"/>
      <c r="AG1395"/>
      <c r="AH1395"/>
      <c r="AI1395"/>
      <c r="AJ1395"/>
    </row>
    <row r="1396" spans="13:36" x14ac:dyDescent="0.2">
      <c r="M1396"/>
      <c r="N1396"/>
      <c r="O1396"/>
      <c r="P1396"/>
      <c r="Q1396"/>
      <c r="R1396"/>
      <c r="S1396"/>
      <c r="T1396"/>
      <c r="U1396"/>
      <c r="V1396"/>
      <c r="W1396"/>
      <c r="X1396"/>
      <c r="Y1396"/>
      <c r="Z1396"/>
      <c r="AA1396"/>
      <c r="AB1396"/>
      <c r="AC1396"/>
      <c r="AD1396"/>
      <c r="AE1396"/>
      <c r="AF1396"/>
      <c r="AG1396"/>
      <c r="AH1396"/>
      <c r="AI1396"/>
      <c r="AJ1396"/>
    </row>
    <row r="1397" spans="13:36" x14ac:dyDescent="0.2">
      <c r="M1397"/>
      <c r="N1397"/>
      <c r="O1397"/>
      <c r="P1397"/>
      <c r="Q1397"/>
      <c r="R1397"/>
      <c r="S1397"/>
      <c r="T1397"/>
      <c r="U1397"/>
      <c r="V1397"/>
      <c r="W1397"/>
      <c r="X1397"/>
      <c r="Y1397"/>
      <c r="Z1397"/>
      <c r="AA1397"/>
      <c r="AB1397"/>
      <c r="AC1397"/>
      <c r="AD1397"/>
      <c r="AE1397"/>
      <c r="AF1397"/>
      <c r="AG1397"/>
      <c r="AH1397"/>
      <c r="AI1397"/>
      <c r="AJ1397"/>
    </row>
    <row r="1398" spans="13:36" x14ac:dyDescent="0.2">
      <c r="M1398"/>
      <c r="N1398"/>
      <c r="O1398"/>
      <c r="P1398"/>
      <c r="Q1398"/>
      <c r="R1398"/>
      <c r="S1398"/>
      <c r="T1398"/>
      <c r="U1398"/>
      <c r="V1398"/>
      <c r="W1398"/>
      <c r="X1398"/>
      <c r="Y1398"/>
      <c r="Z1398"/>
      <c r="AA1398"/>
      <c r="AB1398"/>
      <c r="AC1398"/>
      <c r="AD1398"/>
      <c r="AE1398"/>
      <c r="AF1398"/>
      <c r="AG1398"/>
      <c r="AH1398"/>
      <c r="AI1398"/>
      <c r="AJ1398"/>
    </row>
    <row r="1399" spans="13:36" x14ac:dyDescent="0.2">
      <c r="M1399"/>
      <c r="N1399"/>
      <c r="O1399"/>
      <c r="P1399"/>
      <c r="Q1399"/>
      <c r="R1399"/>
      <c r="S1399"/>
      <c r="T1399"/>
      <c r="U1399"/>
      <c r="V1399"/>
      <c r="W1399"/>
      <c r="X1399"/>
      <c r="Y1399"/>
      <c r="Z1399"/>
      <c r="AA1399"/>
      <c r="AB1399"/>
      <c r="AC1399"/>
      <c r="AD1399"/>
      <c r="AE1399"/>
      <c r="AF1399"/>
      <c r="AG1399"/>
      <c r="AH1399"/>
      <c r="AI1399"/>
      <c r="AJ1399"/>
    </row>
    <row r="1400" spans="13:36" x14ac:dyDescent="0.2">
      <c r="M1400"/>
      <c r="N1400"/>
      <c r="O1400"/>
      <c r="P1400"/>
      <c r="Q1400"/>
      <c r="R1400"/>
      <c r="S1400"/>
      <c r="T1400"/>
      <c r="U1400"/>
      <c r="V1400"/>
      <c r="W1400"/>
      <c r="X1400"/>
      <c r="Y1400"/>
      <c r="Z1400"/>
      <c r="AA1400"/>
      <c r="AB1400"/>
      <c r="AC1400"/>
      <c r="AD1400"/>
      <c r="AE1400"/>
      <c r="AF1400"/>
      <c r="AG1400"/>
      <c r="AH1400"/>
      <c r="AI1400"/>
      <c r="AJ1400"/>
    </row>
    <row r="1401" spans="13:36" x14ac:dyDescent="0.2">
      <c r="M1401"/>
      <c r="N1401"/>
      <c r="O1401"/>
      <c r="P1401"/>
      <c r="Q1401"/>
      <c r="R1401"/>
      <c r="S1401"/>
      <c r="T1401"/>
      <c r="U1401"/>
      <c r="V1401"/>
      <c r="W1401"/>
      <c r="X1401"/>
      <c r="Y1401"/>
      <c r="Z1401"/>
      <c r="AA1401"/>
      <c r="AB1401"/>
      <c r="AC1401"/>
      <c r="AD1401"/>
      <c r="AE1401"/>
      <c r="AF1401"/>
      <c r="AG1401"/>
      <c r="AH1401"/>
      <c r="AI1401"/>
      <c r="AJ1401"/>
    </row>
    <row r="1402" spans="13:36" x14ac:dyDescent="0.2">
      <c r="M1402"/>
      <c r="N1402"/>
      <c r="O1402"/>
      <c r="P1402"/>
      <c r="Q1402"/>
      <c r="R1402"/>
      <c r="S1402"/>
      <c r="T1402"/>
      <c r="U1402"/>
      <c r="V1402"/>
      <c r="W1402"/>
      <c r="X1402"/>
      <c r="Y1402"/>
      <c r="Z1402"/>
      <c r="AA1402"/>
      <c r="AB1402"/>
      <c r="AC1402"/>
      <c r="AD1402"/>
      <c r="AE1402"/>
      <c r="AF1402"/>
      <c r="AG1402"/>
      <c r="AH1402"/>
      <c r="AI1402"/>
      <c r="AJ1402"/>
    </row>
    <row r="1403" spans="13:36" x14ac:dyDescent="0.2">
      <c r="M1403"/>
      <c r="N1403"/>
      <c r="O1403"/>
      <c r="P1403"/>
      <c r="Q1403"/>
      <c r="R1403"/>
      <c r="S1403"/>
      <c r="T1403"/>
      <c r="U1403"/>
      <c r="V1403"/>
      <c r="W1403"/>
      <c r="X1403"/>
      <c r="Y1403"/>
      <c r="Z1403"/>
      <c r="AA1403"/>
      <c r="AB1403"/>
      <c r="AC1403"/>
      <c r="AD1403"/>
      <c r="AE1403"/>
      <c r="AF1403"/>
      <c r="AG1403"/>
      <c r="AH1403"/>
      <c r="AI1403"/>
      <c r="AJ1403"/>
    </row>
    <row r="1404" spans="13:36" x14ac:dyDescent="0.2">
      <c r="M1404"/>
      <c r="N1404"/>
      <c r="O1404"/>
      <c r="P1404"/>
      <c r="Q1404"/>
      <c r="R1404"/>
      <c r="S1404"/>
      <c r="T1404"/>
      <c r="U1404"/>
      <c r="V1404"/>
      <c r="W1404"/>
      <c r="X1404"/>
      <c r="Y1404"/>
      <c r="Z1404"/>
      <c r="AA1404"/>
      <c r="AB1404"/>
      <c r="AC1404"/>
      <c r="AD1404"/>
      <c r="AE1404"/>
      <c r="AF1404"/>
      <c r="AG1404"/>
      <c r="AH1404"/>
      <c r="AI1404"/>
      <c r="AJ1404"/>
    </row>
    <row r="1405" spans="13:36" x14ac:dyDescent="0.2">
      <c r="M1405"/>
      <c r="N1405"/>
      <c r="O1405"/>
      <c r="P1405"/>
      <c r="Q1405"/>
      <c r="R1405"/>
      <c r="S1405"/>
      <c r="T1405"/>
      <c r="U1405"/>
      <c r="V1405"/>
      <c r="W1405"/>
      <c r="X1405"/>
      <c r="Y1405"/>
      <c r="Z1405"/>
      <c r="AA1405"/>
      <c r="AB1405"/>
      <c r="AC1405"/>
      <c r="AD1405"/>
      <c r="AE1405"/>
      <c r="AF1405"/>
      <c r="AG1405"/>
      <c r="AH1405"/>
      <c r="AI1405"/>
      <c r="AJ1405"/>
    </row>
    <row r="1406" spans="13:36" x14ac:dyDescent="0.2">
      <c r="M1406"/>
      <c r="N1406"/>
      <c r="O1406"/>
      <c r="P1406"/>
      <c r="Q1406"/>
      <c r="R1406"/>
      <c r="S1406"/>
      <c r="T1406"/>
      <c r="U1406"/>
      <c r="V1406"/>
      <c r="W1406"/>
      <c r="X1406"/>
      <c r="Y1406"/>
      <c r="Z1406"/>
      <c r="AA1406"/>
      <c r="AB1406"/>
      <c r="AC1406"/>
      <c r="AD1406"/>
      <c r="AE1406"/>
      <c r="AF1406"/>
      <c r="AG1406"/>
      <c r="AH1406"/>
      <c r="AI1406"/>
      <c r="AJ1406"/>
    </row>
    <row r="1407" spans="13:36" x14ac:dyDescent="0.2">
      <c r="M1407"/>
      <c r="N1407"/>
      <c r="O1407"/>
      <c r="P1407"/>
      <c r="Q1407"/>
      <c r="R1407"/>
      <c r="S1407"/>
      <c r="T1407"/>
      <c r="U1407"/>
      <c r="V1407"/>
      <c r="W1407"/>
      <c r="X1407"/>
      <c r="Y1407"/>
      <c r="Z1407"/>
      <c r="AA1407"/>
      <c r="AB1407"/>
      <c r="AC1407"/>
      <c r="AD1407"/>
      <c r="AE1407"/>
      <c r="AF1407"/>
      <c r="AG1407"/>
      <c r="AH1407"/>
      <c r="AI1407"/>
      <c r="AJ1407"/>
    </row>
    <row r="1408" spans="13:36" x14ac:dyDescent="0.2">
      <c r="M1408"/>
      <c r="N1408"/>
      <c r="O1408"/>
      <c r="P1408"/>
      <c r="Q1408"/>
      <c r="R1408"/>
      <c r="S1408"/>
      <c r="T1408"/>
      <c r="U1408"/>
      <c r="V1408"/>
      <c r="W1408"/>
      <c r="X1408"/>
      <c r="Y1408"/>
      <c r="Z1408"/>
      <c r="AA1408"/>
      <c r="AB1408"/>
      <c r="AC1408"/>
      <c r="AD1408"/>
      <c r="AE1408"/>
      <c r="AF1408"/>
      <c r="AG1408"/>
      <c r="AH1408"/>
      <c r="AI1408"/>
      <c r="AJ1408"/>
    </row>
    <row r="1409" spans="13:36" x14ac:dyDescent="0.2">
      <c r="M1409"/>
      <c r="N1409"/>
      <c r="O1409"/>
      <c r="P1409"/>
      <c r="Q1409"/>
      <c r="R1409"/>
      <c r="S1409"/>
      <c r="T1409"/>
      <c r="U1409"/>
      <c r="V1409"/>
      <c r="W1409"/>
      <c r="X1409"/>
      <c r="Y1409"/>
      <c r="Z1409"/>
      <c r="AA1409"/>
      <c r="AB1409"/>
      <c r="AC1409"/>
      <c r="AD1409"/>
      <c r="AE1409"/>
      <c r="AF1409"/>
      <c r="AG1409"/>
      <c r="AH1409"/>
      <c r="AI1409"/>
      <c r="AJ1409"/>
    </row>
    <row r="1410" spans="13:36" x14ac:dyDescent="0.2">
      <c r="M1410"/>
      <c r="N1410"/>
      <c r="O1410"/>
      <c r="P1410"/>
      <c r="Q1410"/>
      <c r="R1410"/>
      <c r="S1410"/>
      <c r="T1410"/>
      <c r="U1410"/>
      <c r="V1410"/>
      <c r="W1410"/>
      <c r="X1410"/>
      <c r="Y1410"/>
      <c r="Z1410"/>
      <c r="AA1410"/>
      <c r="AB1410"/>
      <c r="AC1410"/>
      <c r="AD1410"/>
      <c r="AE1410"/>
      <c r="AF1410"/>
      <c r="AG1410"/>
      <c r="AH1410"/>
      <c r="AI1410"/>
      <c r="AJ1410"/>
    </row>
    <row r="1411" spans="13:36" x14ac:dyDescent="0.2">
      <c r="M1411"/>
      <c r="N1411"/>
      <c r="O1411"/>
      <c r="P1411"/>
      <c r="Q1411"/>
      <c r="R1411"/>
      <c r="S1411"/>
      <c r="T1411"/>
      <c r="U1411"/>
      <c r="V1411"/>
      <c r="W1411"/>
      <c r="X1411"/>
      <c r="Y1411"/>
      <c r="Z1411"/>
      <c r="AA1411"/>
      <c r="AB1411"/>
      <c r="AC1411"/>
      <c r="AD1411"/>
      <c r="AE1411"/>
      <c r="AF1411"/>
      <c r="AG1411"/>
      <c r="AH1411"/>
      <c r="AI1411"/>
      <c r="AJ1411"/>
    </row>
    <row r="1412" spans="13:36" x14ac:dyDescent="0.2">
      <c r="M1412"/>
      <c r="N1412"/>
      <c r="O1412"/>
      <c r="P1412"/>
      <c r="Q1412"/>
      <c r="R1412"/>
      <c r="S1412"/>
      <c r="T1412"/>
      <c r="U1412"/>
      <c r="V1412"/>
      <c r="W1412"/>
      <c r="X1412"/>
      <c r="Y1412"/>
      <c r="Z1412"/>
      <c r="AA1412"/>
      <c r="AB1412"/>
      <c r="AC1412"/>
      <c r="AD1412"/>
      <c r="AE1412"/>
      <c r="AF1412"/>
      <c r="AG1412"/>
      <c r="AH1412"/>
      <c r="AI1412"/>
      <c r="AJ1412"/>
    </row>
    <row r="1413" spans="13:36" x14ac:dyDescent="0.2">
      <c r="M1413"/>
      <c r="N1413"/>
      <c r="O1413"/>
      <c r="P1413"/>
      <c r="Q1413"/>
      <c r="R1413"/>
      <c r="S1413"/>
      <c r="T1413"/>
      <c r="U1413"/>
      <c r="V1413"/>
      <c r="W1413"/>
      <c r="X1413"/>
      <c r="Y1413"/>
      <c r="Z1413"/>
      <c r="AA1413"/>
      <c r="AB1413"/>
      <c r="AC1413"/>
      <c r="AD1413"/>
      <c r="AE1413"/>
      <c r="AF1413"/>
      <c r="AG1413"/>
      <c r="AH1413"/>
      <c r="AI1413"/>
      <c r="AJ1413"/>
    </row>
    <row r="1414" spans="13:36" x14ac:dyDescent="0.2">
      <c r="M1414"/>
      <c r="N1414"/>
      <c r="O1414"/>
      <c r="P1414"/>
      <c r="Q1414"/>
      <c r="R1414"/>
      <c r="S1414"/>
      <c r="T1414"/>
      <c r="U1414"/>
      <c r="V1414"/>
      <c r="W1414"/>
      <c r="X1414"/>
      <c r="Y1414"/>
      <c r="Z1414"/>
      <c r="AA1414"/>
      <c r="AB1414"/>
      <c r="AC1414"/>
      <c r="AD1414"/>
      <c r="AE1414"/>
      <c r="AF1414"/>
      <c r="AG1414"/>
      <c r="AH1414"/>
      <c r="AI1414"/>
      <c r="AJ1414"/>
    </row>
    <row r="1415" spans="13:36" x14ac:dyDescent="0.2">
      <c r="M1415"/>
      <c r="N1415"/>
      <c r="O1415"/>
      <c r="P1415"/>
      <c r="Q1415"/>
      <c r="R1415"/>
      <c r="S1415"/>
      <c r="T1415"/>
      <c r="U1415"/>
      <c r="V1415"/>
      <c r="W1415"/>
      <c r="X1415"/>
      <c r="Y1415"/>
      <c r="Z1415"/>
      <c r="AA1415"/>
      <c r="AB1415"/>
      <c r="AC1415"/>
      <c r="AD1415"/>
      <c r="AE1415"/>
      <c r="AF1415"/>
      <c r="AG1415"/>
      <c r="AH1415"/>
      <c r="AI1415"/>
      <c r="AJ1415"/>
    </row>
    <row r="1416" spans="13:36" x14ac:dyDescent="0.2">
      <c r="M1416"/>
      <c r="N1416"/>
      <c r="O1416"/>
      <c r="P1416"/>
      <c r="Q1416"/>
      <c r="R1416"/>
      <c r="S1416"/>
      <c r="T1416"/>
      <c r="U1416"/>
      <c r="V1416"/>
      <c r="W1416"/>
      <c r="X1416"/>
      <c r="Y1416"/>
      <c r="Z1416"/>
      <c r="AA1416"/>
      <c r="AB1416"/>
      <c r="AC1416"/>
      <c r="AD1416"/>
      <c r="AE1416"/>
      <c r="AF1416"/>
      <c r="AG1416"/>
      <c r="AH1416"/>
      <c r="AI1416"/>
      <c r="AJ1416"/>
    </row>
    <row r="1417" spans="13:36" x14ac:dyDescent="0.2">
      <c r="M1417"/>
      <c r="N1417"/>
      <c r="O1417"/>
      <c r="P1417"/>
      <c r="Q1417"/>
      <c r="R1417"/>
      <c r="S1417"/>
      <c r="T1417"/>
      <c r="U1417"/>
      <c r="V1417"/>
      <c r="W1417"/>
      <c r="X1417"/>
      <c r="Y1417"/>
      <c r="Z1417"/>
      <c r="AA1417"/>
      <c r="AB1417"/>
      <c r="AC1417"/>
      <c r="AD1417"/>
      <c r="AE1417"/>
      <c r="AF1417"/>
      <c r="AG1417"/>
      <c r="AH1417"/>
      <c r="AI1417"/>
      <c r="AJ1417"/>
    </row>
    <row r="1418" spans="13:36" x14ac:dyDescent="0.2">
      <c r="M1418"/>
      <c r="N1418"/>
      <c r="O1418"/>
      <c r="P1418"/>
      <c r="Q1418"/>
      <c r="R1418"/>
      <c r="S1418"/>
      <c r="T1418"/>
      <c r="U1418"/>
      <c r="V1418"/>
      <c r="W1418"/>
      <c r="X1418"/>
      <c r="Y1418"/>
      <c r="Z1418"/>
      <c r="AA1418"/>
      <c r="AB1418"/>
      <c r="AC1418"/>
      <c r="AD1418"/>
      <c r="AE1418"/>
      <c r="AF1418"/>
      <c r="AG1418"/>
      <c r="AH1418"/>
      <c r="AI1418"/>
      <c r="AJ1418"/>
    </row>
    <row r="1419" spans="13:36" x14ac:dyDescent="0.2">
      <c r="M1419"/>
      <c r="N1419"/>
      <c r="O1419"/>
      <c r="P1419"/>
      <c r="Q1419"/>
      <c r="R1419"/>
      <c r="S1419"/>
      <c r="T1419"/>
      <c r="U1419"/>
      <c r="V1419"/>
      <c r="W1419"/>
      <c r="X1419"/>
      <c r="Y1419"/>
      <c r="Z1419"/>
      <c r="AA1419"/>
      <c r="AB1419"/>
      <c r="AC1419"/>
      <c r="AD1419"/>
      <c r="AE1419"/>
      <c r="AF1419"/>
      <c r="AG1419"/>
      <c r="AH1419"/>
      <c r="AI1419"/>
      <c r="AJ1419"/>
    </row>
    <row r="1420" spans="13:36" x14ac:dyDescent="0.2">
      <c r="M1420"/>
      <c r="N1420"/>
      <c r="O1420"/>
      <c r="P1420"/>
      <c r="Q1420"/>
      <c r="R1420"/>
      <c r="S1420"/>
      <c r="T1420"/>
      <c r="U1420"/>
      <c r="V1420"/>
      <c r="W1420"/>
      <c r="X1420"/>
      <c r="Y1420"/>
      <c r="Z1420"/>
      <c r="AA1420"/>
      <c r="AB1420"/>
      <c r="AC1420"/>
      <c r="AD1420"/>
      <c r="AE1420"/>
      <c r="AF1420"/>
      <c r="AG1420"/>
      <c r="AH1420"/>
      <c r="AI1420"/>
      <c r="AJ1420"/>
    </row>
    <row r="1421" spans="13:36" x14ac:dyDescent="0.2">
      <c r="M1421"/>
      <c r="N1421"/>
      <c r="O1421"/>
      <c r="P1421"/>
      <c r="Q1421"/>
      <c r="R1421"/>
      <c r="S1421"/>
      <c r="T1421"/>
      <c r="U1421"/>
      <c r="V1421"/>
      <c r="W1421"/>
      <c r="X1421"/>
      <c r="Y1421"/>
      <c r="Z1421"/>
      <c r="AA1421"/>
      <c r="AB1421"/>
      <c r="AC1421"/>
      <c r="AD1421"/>
      <c r="AE1421"/>
      <c r="AF1421"/>
      <c r="AG1421"/>
      <c r="AH1421"/>
      <c r="AI1421"/>
      <c r="AJ1421"/>
    </row>
    <row r="1422" spans="13:36" x14ac:dyDescent="0.2">
      <c r="M1422"/>
      <c r="N1422"/>
      <c r="O1422"/>
      <c r="P1422"/>
      <c r="Q1422"/>
      <c r="R1422"/>
      <c r="S1422"/>
      <c r="T1422"/>
      <c r="U1422"/>
      <c r="V1422"/>
      <c r="W1422"/>
      <c r="X1422"/>
      <c r="Y1422"/>
      <c r="Z1422"/>
      <c r="AA1422"/>
      <c r="AB1422"/>
      <c r="AC1422"/>
      <c r="AD1422"/>
      <c r="AE1422"/>
      <c r="AF1422"/>
      <c r="AG1422"/>
      <c r="AH1422"/>
      <c r="AI1422"/>
      <c r="AJ1422"/>
    </row>
    <row r="1423" spans="13:36" x14ac:dyDescent="0.2">
      <c r="M1423"/>
      <c r="N1423"/>
      <c r="O1423"/>
      <c r="P1423"/>
      <c r="Q1423"/>
      <c r="R1423"/>
      <c r="S1423"/>
      <c r="T1423"/>
      <c r="U1423"/>
      <c r="V1423"/>
      <c r="W1423"/>
      <c r="X1423"/>
      <c r="Y1423"/>
      <c r="Z1423"/>
      <c r="AA1423"/>
      <c r="AB1423"/>
      <c r="AC1423"/>
      <c r="AD1423"/>
      <c r="AE1423"/>
      <c r="AF1423"/>
      <c r="AG1423"/>
      <c r="AH1423"/>
      <c r="AI1423"/>
      <c r="AJ1423"/>
    </row>
    <row r="1424" spans="13:36" x14ac:dyDescent="0.2">
      <c r="M1424"/>
      <c r="N1424"/>
      <c r="O1424"/>
      <c r="P1424"/>
      <c r="Q1424"/>
      <c r="R1424"/>
      <c r="S1424"/>
      <c r="T1424"/>
      <c r="U1424"/>
      <c r="V1424"/>
      <c r="W1424"/>
      <c r="X1424"/>
      <c r="Y1424"/>
      <c r="Z1424"/>
      <c r="AA1424"/>
      <c r="AB1424"/>
      <c r="AC1424"/>
      <c r="AD1424"/>
      <c r="AE1424"/>
      <c r="AF1424"/>
      <c r="AG1424"/>
      <c r="AH1424"/>
      <c r="AI1424"/>
      <c r="AJ1424"/>
    </row>
    <row r="1425" spans="13:36" x14ac:dyDescent="0.2">
      <c r="M1425"/>
      <c r="N1425"/>
      <c r="O1425"/>
      <c r="P1425"/>
      <c r="Q1425"/>
      <c r="R1425"/>
      <c r="S1425"/>
      <c r="T1425"/>
      <c r="U1425"/>
      <c r="V1425"/>
      <c r="W1425"/>
      <c r="X1425"/>
      <c r="Y1425"/>
      <c r="Z1425"/>
      <c r="AA1425"/>
      <c r="AB1425"/>
      <c r="AC1425"/>
      <c r="AD1425"/>
      <c r="AE1425"/>
      <c r="AF1425"/>
      <c r="AG1425"/>
      <c r="AH1425"/>
      <c r="AI1425"/>
      <c r="AJ1425"/>
    </row>
    <row r="1426" spans="13:36" x14ac:dyDescent="0.2">
      <c r="M1426"/>
      <c r="N1426"/>
      <c r="O1426"/>
      <c r="P1426"/>
      <c r="Q1426"/>
      <c r="R1426"/>
      <c r="S1426"/>
      <c r="T1426"/>
      <c r="U1426"/>
      <c r="V1426"/>
      <c r="W1426"/>
      <c r="X1426"/>
      <c r="Y1426"/>
      <c r="Z1426"/>
      <c r="AA1426"/>
      <c r="AB1426"/>
      <c r="AC1426"/>
      <c r="AD1426"/>
      <c r="AE1426"/>
      <c r="AF1426"/>
      <c r="AG1426"/>
      <c r="AH1426"/>
      <c r="AI1426"/>
      <c r="AJ1426"/>
    </row>
    <row r="1427" spans="13:36" x14ac:dyDescent="0.2">
      <c r="M1427"/>
      <c r="N1427"/>
      <c r="O1427"/>
      <c r="P1427"/>
      <c r="Q1427"/>
      <c r="R1427"/>
      <c r="S1427"/>
      <c r="T1427"/>
      <c r="U1427"/>
      <c r="V1427"/>
      <c r="W1427"/>
      <c r="X1427"/>
      <c r="Y1427"/>
      <c r="Z1427"/>
      <c r="AA1427"/>
      <c r="AB1427"/>
      <c r="AC1427"/>
      <c r="AD1427"/>
      <c r="AE1427"/>
      <c r="AF1427"/>
      <c r="AG1427"/>
      <c r="AH1427"/>
      <c r="AI1427"/>
      <c r="AJ1427"/>
    </row>
    <row r="1428" spans="13:36" x14ac:dyDescent="0.2">
      <c r="M1428"/>
      <c r="N1428"/>
      <c r="O1428"/>
      <c r="P1428"/>
      <c r="Q1428"/>
      <c r="R1428"/>
      <c r="S1428"/>
      <c r="T1428"/>
      <c r="U1428"/>
      <c r="V1428"/>
      <c r="W1428"/>
      <c r="X1428"/>
      <c r="Y1428"/>
      <c r="Z1428"/>
      <c r="AA1428"/>
      <c r="AB1428"/>
      <c r="AC1428"/>
      <c r="AD1428"/>
      <c r="AE1428"/>
      <c r="AF1428"/>
      <c r="AG1428"/>
      <c r="AH1428"/>
      <c r="AI1428"/>
      <c r="AJ1428"/>
    </row>
    <row r="1429" spans="13:36" x14ac:dyDescent="0.2">
      <c r="M1429"/>
      <c r="N1429"/>
      <c r="O1429"/>
      <c r="P1429"/>
      <c r="Q1429"/>
      <c r="R1429"/>
      <c r="S1429"/>
      <c r="T1429"/>
      <c r="U1429"/>
      <c r="V1429"/>
      <c r="W1429"/>
      <c r="X1429"/>
      <c r="Y1429"/>
      <c r="Z1429"/>
      <c r="AA1429"/>
      <c r="AB1429"/>
      <c r="AC1429"/>
      <c r="AD1429"/>
      <c r="AE1429"/>
      <c r="AF1429"/>
      <c r="AG1429"/>
      <c r="AH1429"/>
      <c r="AI1429"/>
      <c r="AJ1429"/>
    </row>
    <row r="1430" spans="13:36" x14ac:dyDescent="0.2">
      <c r="M1430"/>
      <c r="N1430"/>
      <c r="O1430"/>
      <c r="P1430"/>
      <c r="Q1430"/>
      <c r="R1430"/>
      <c r="S1430"/>
      <c r="T1430"/>
      <c r="U1430"/>
      <c r="V1430"/>
      <c r="W1430"/>
      <c r="X1430"/>
      <c r="Y1430"/>
      <c r="Z1430"/>
      <c r="AA1430"/>
      <c r="AB1430"/>
      <c r="AC1430"/>
      <c r="AD1430"/>
      <c r="AE1430"/>
      <c r="AF1430"/>
      <c r="AG1430"/>
      <c r="AH1430"/>
      <c r="AI1430"/>
      <c r="AJ1430"/>
    </row>
    <row r="1431" spans="13:36" x14ac:dyDescent="0.2">
      <c r="M1431"/>
      <c r="N1431"/>
      <c r="O1431"/>
      <c r="P1431"/>
      <c r="Q1431"/>
      <c r="R1431"/>
      <c r="S1431"/>
      <c r="T1431"/>
      <c r="U1431"/>
      <c r="V1431"/>
      <c r="W1431"/>
      <c r="X1431"/>
      <c r="Y1431"/>
      <c r="Z1431"/>
      <c r="AA1431"/>
      <c r="AB1431"/>
      <c r="AC1431"/>
      <c r="AD1431"/>
      <c r="AE1431"/>
      <c r="AF1431"/>
      <c r="AG1431"/>
      <c r="AH1431"/>
      <c r="AI1431"/>
      <c r="AJ1431"/>
    </row>
    <row r="1432" spans="13:36" x14ac:dyDescent="0.2">
      <c r="M1432"/>
      <c r="N1432"/>
      <c r="O1432"/>
      <c r="P1432"/>
      <c r="Q1432"/>
      <c r="R1432"/>
      <c r="S1432"/>
      <c r="T1432"/>
      <c r="U1432"/>
      <c r="V1432"/>
      <c r="W1432"/>
      <c r="X1432"/>
      <c r="Y1432"/>
      <c r="Z1432"/>
      <c r="AA1432"/>
      <c r="AB1432"/>
      <c r="AC1432"/>
      <c r="AD1432"/>
      <c r="AE1432"/>
      <c r="AF1432"/>
      <c r="AG1432"/>
      <c r="AH1432"/>
      <c r="AI1432"/>
      <c r="AJ1432"/>
    </row>
    <row r="1433" spans="13:36" x14ac:dyDescent="0.2">
      <c r="M1433"/>
      <c r="N1433"/>
      <c r="O1433"/>
      <c r="P1433"/>
      <c r="Q1433"/>
      <c r="R1433"/>
      <c r="S1433"/>
      <c r="T1433"/>
      <c r="U1433"/>
      <c r="V1433"/>
      <c r="W1433"/>
      <c r="X1433"/>
      <c r="Y1433"/>
      <c r="Z1433"/>
      <c r="AA1433"/>
      <c r="AB1433"/>
      <c r="AC1433"/>
      <c r="AD1433"/>
      <c r="AE1433"/>
      <c r="AF1433"/>
      <c r="AG1433"/>
      <c r="AH1433"/>
      <c r="AI1433"/>
      <c r="AJ1433"/>
    </row>
    <row r="1434" spans="13:36" x14ac:dyDescent="0.2">
      <c r="M1434"/>
      <c r="N1434"/>
      <c r="O1434"/>
      <c r="P1434"/>
      <c r="Q1434"/>
      <c r="R1434"/>
      <c r="S1434"/>
      <c r="T1434"/>
      <c r="U1434"/>
      <c r="V1434"/>
      <c r="W1434"/>
      <c r="X1434"/>
      <c r="Y1434"/>
      <c r="Z1434"/>
      <c r="AA1434"/>
      <c r="AB1434"/>
      <c r="AC1434"/>
      <c r="AD1434"/>
      <c r="AE1434"/>
      <c r="AF1434"/>
      <c r="AG1434"/>
      <c r="AH1434"/>
      <c r="AI1434"/>
      <c r="AJ1434"/>
    </row>
    <row r="1435" spans="13:36" x14ac:dyDescent="0.2">
      <c r="M1435"/>
      <c r="N1435"/>
      <c r="O1435"/>
      <c r="P1435"/>
      <c r="Q1435"/>
      <c r="R1435"/>
      <c r="S1435"/>
      <c r="T1435"/>
      <c r="U1435"/>
      <c r="V1435"/>
      <c r="W1435"/>
      <c r="X1435"/>
      <c r="Y1435"/>
      <c r="Z1435"/>
      <c r="AA1435"/>
      <c r="AB1435"/>
      <c r="AC1435"/>
      <c r="AD1435"/>
      <c r="AE1435"/>
      <c r="AF1435"/>
      <c r="AG1435"/>
      <c r="AH1435"/>
      <c r="AI1435"/>
      <c r="AJ1435"/>
    </row>
    <row r="1436" spans="13:36" x14ac:dyDescent="0.2">
      <c r="M1436"/>
      <c r="N1436"/>
      <c r="O1436"/>
      <c r="P1436"/>
      <c r="Q1436"/>
      <c r="R1436"/>
      <c r="S1436"/>
      <c r="T1436"/>
      <c r="U1436"/>
      <c r="V1436"/>
      <c r="W1436"/>
      <c r="X1436"/>
      <c r="Y1436"/>
      <c r="Z1436"/>
      <c r="AA1436"/>
      <c r="AB1436"/>
      <c r="AC1436"/>
      <c r="AD1436"/>
      <c r="AE1436"/>
      <c r="AF1436"/>
      <c r="AG1436"/>
      <c r="AH1436"/>
      <c r="AI1436"/>
      <c r="AJ1436"/>
    </row>
    <row r="1437" spans="13:36" x14ac:dyDescent="0.2">
      <c r="M1437"/>
      <c r="N1437"/>
      <c r="O1437"/>
      <c r="P1437"/>
      <c r="Q1437"/>
      <c r="R1437"/>
      <c r="S1437"/>
      <c r="T1437"/>
      <c r="U1437"/>
      <c r="V1437"/>
      <c r="W1437"/>
      <c r="X1437"/>
      <c r="Y1437"/>
      <c r="Z1437"/>
      <c r="AA1437"/>
      <c r="AB1437"/>
      <c r="AC1437"/>
      <c r="AD1437"/>
      <c r="AE1437"/>
      <c r="AF1437"/>
      <c r="AG1437"/>
      <c r="AH1437"/>
      <c r="AI1437"/>
      <c r="AJ1437"/>
    </row>
    <row r="1438" spans="13:36" x14ac:dyDescent="0.2">
      <c r="M1438"/>
      <c r="N1438"/>
      <c r="O1438"/>
      <c r="P1438"/>
      <c r="Q1438"/>
      <c r="R1438"/>
      <c r="S1438"/>
      <c r="T1438"/>
      <c r="U1438"/>
      <c r="V1438"/>
      <c r="W1438"/>
      <c r="X1438"/>
      <c r="Y1438"/>
      <c r="Z1438"/>
      <c r="AA1438"/>
      <c r="AB1438"/>
      <c r="AC1438"/>
      <c r="AD1438"/>
      <c r="AE1438"/>
      <c r="AF1438"/>
      <c r="AG1438"/>
      <c r="AH1438"/>
      <c r="AI1438"/>
      <c r="AJ1438"/>
    </row>
    <row r="1439" spans="13:36" x14ac:dyDescent="0.2">
      <c r="M1439"/>
      <c r="N1439"/>
      <c r="O1439"/>
      <c r="P1439"/>
      <c r="Q1439"/>
      <c r="R1439"/>
      <c r="S1439"/>
      <c r="T1439"/>
      <c r="U1439"/>
      <c r="V1439"/>
      <c r="W1439"/>
      <c r="X1439"/>
      <c r="Y1439"/>
      <c r="Z1439"/>
      <c r="AA1439"/>
      <c r="AB1439"/>
      <c r="AC1439"/>
      <c r="AD1439"/>
      <c r="AE1439"/>
      <c r="AF1439"/>
      <c r="AG1439"/>
      <c r="AH1439"/>
      <c r="AI1439"/>
      <c r="AJ1439"/>
    </row>
    <row r="1440" spans="13:36" x14ac:dyDescent="0.2">
      <c r="M1440"/>
      <c r="N1440"/>
      <c r="O1440"/>
      <c r="P1440"/>
      <c r="Q1440"/>
      <c r="R1440"/>
      <c r="S1440"/>
      <c r="T1440"/>
      <c r="U1440"/>
      <c r="V1440"/>
      <c r="W1440"/>
      <c r="X1440"/>
      <c r="Y1440"/>
      <c r="Z1440"/>
      <c r="AA1440"/>
      <c r="AB1440"/>
      <c r="AC1440"/>
      <c r="AD1440"/>
      <c r="AE1440"/>
      <c r="AF1440"/>
      <c r="AG1440"/>
      <c r="AH1440"/>
      <c r="AI1440"/>
      <c r="AJ1440"/>
    </row>
    <row r="1441" spans="13:36" x14ac:dyDescent="0.2">
      <c r="M1441"/>
      <c r="N1441"/>
      <c r="O1441"/>
      <c r="P1441"/>
      <c r="Q1441"/>
      <c r="R1441"/>
      <c r="S1441"/>
      <c r="T1441"/>
      <c r="U1441"/>
      <c r="V1441"/>
      <c r="W1441"/>
      <c r="X1441"/>
      <c r="Y1441"/>
      <c r="Z1441"/>
      <c r="AA1441"/>
      <c r="AB1441"/>
      <c r="AC1441"/>
      <c r="AD1441"/>
      <c r="AE1441"/>
      <c r="AF1441"/>
      <c r="AG1441"/>
      <c r="AH1441"/>
      <c r="AI1441"/>
      <c r="AJ1441"/>
    </row>
    <row r="1442" spans="13:36" x14ac:dyDescent="0.2">
      <c r="M1442"/>
      <c r="N1442"/>
      <c r="O1442"/>
      <c r="P1442"/>
      <c r="Q1442"/>
      <c r="R1442"/>
      <c r="S1442"/>
      <c r="T1442"/>
      <c r="U1442"/>
      <c r="V1442"/>
      <c r="W1442"/>
      <c r="X1442"/>
      <c r="Y1442"/>
      <c r="Z1442"/>
      <c r="AA1442"/>
      <c r="AB1442"/>
      <c r="AC1442"/>
      <c r="AD1442"/>
      <c r="AE1442"/>
      <c r="AF1442"/>
      <c r="AG1442"/>
      <c r="AH1442"/>
      <c r="AI1442"/>
      <c r="AJ1442"/>
    </row>
    <row r="1443" spans="13:36" x14ac:dyDescent="0.2">
      <c r="M1443"/>
      <c r="N1443"/>
      <c r="O1443"/>
      <c r="P1443"/>
      <c r="Q1443"/>
      <c r="R1443"/>
      <c r="S1443"/>
      <c r="T1443"/>
      <c r="U1443"/>
      <c r="V1443"/>
      <c r="W1443"/>
      <c r="X1443"/>
      <c r="Y1443"/>
      <c r="Z1443"/>
      <c r="AA1443"/>
      <c r="AB1443"/>
      <c r="AC1443"/>
      <c r="AD1443"/>
      <c r="AE1443"/>
      <c r="AF1443"/>
      <c r="AG1443"/>
      <c r="AH1443"/>
      <c r="AI1443"/>
      <c r="AJ1443"/>
    </row>
    <row r="1444" spans="13:36" x14ac:dyDescent="0.2">
      <c r="M1444"/>
      <c r="N1444"/>
      <c r="O1444"/>
      <c r="P1444"/>
      <c r="Q1444"/>
      <c r="R1444"/>
      <c r="S1444"/>
      <c r="T1444"/>
      <c r="U1444"/>
      <c r="V1444"/>
      <c r="W1444"/>
      <c r="X1444"/>
      <c r="Y1444"/>
      <c r="Z1444"/>
      <c r="AA1444"/>
      <c r="AB1444"/>
      <c r="AC1444"/>
      <c r="AD1444"/>
      <c r="AE1444"/>
      <c r="AF1444"/>
      <c r="AG1444"/>
      <c r="AH1444"/>
      <c r="AI1444"/>
      <c r="AJ1444"/>
    </row>
    <row r="1445" spans="13:36" x14ac:dyDescent="0.2">
      <c r="M1445"/>
      <c r="N1445"/>
      <c r="O1445"/>
      <c r="P1445"/>
      <c r="Q1445"/>
      <c r="R1445"/>
      <c r="S1445"/>
      <c r="T1445"/>
      <c r="U1445"/>
      <c r="V1445"/>
      <c r="W1445"/>
      <c r="X1445"/>
      <c r="Y1445"/>
      <c r="Z1445"/>
      <c r="AA1445"/>
      <c r="AB1445"/>
      <c r="AC1445"/>
      <c r="AD1445"/>
      <c r="AE1445"/>
      <c r="AF1445"/>
      <c r="AG1445"/>
      <c r="AH1445"/>
      <c r="AI1445"/>
      <c r="AJ1445"/>
    </row>
    <row r="1446" spans="13:36" x14ac:dyDescent="0.2">
      <c r="M1446"/>
      <c r="N1446"/>
      <c r="O1446"/>
      <c r="P1446"/>
      <c r="Q1446"/>
      <c r="R1446"/>
      <c r="S1446"/>
      <c r="T1446"/>
      <c r="U1446"/>
      <c r="V1446"/>
      <c r="W1446"/>
      <c r="X1446"/>
      <c r="Y1446"/>
      <c r="Z1446"/>
      <c r="AA1446"/>
      <c r="AB1446"/>
      <c r="AC1446"/>
      <c r="AD1446"/>
      <c r="AE1446"/>
      <c r="AF1446"/>
      <c r="AG1446"/>
      <c r="AH1446"/>
      <c r="AI1446"/>
      <c r="AJ1446"/>
    </row>
    <row r="1447" spans="13:36" x14ac:dyDescent="0.2">
      <c r="M1447"/>
      <c r="N1447"/>
      <c r="O1447"/>
      <c r="P1447"/>
      <c r="Q1447"/>
      <c r="R1447"/>
      <c r="S1447"/>
      <c r="T1447"/>
      <c r="U1447"/>
      <c r="V1447"/>
      <c r="W1447"/>
      <c r="X1447"/>
      <c r="Y1447"/>
      <c r="Z1447"/>
      <c r="AA1447"/>
      <c r="AB1447"/>
      <c r="AC1447"/>
      <c r="AD1447"/>
      <c r="AE1447"/>
      <c r="AF1447"/>
      <c r="AG1447"/>
      <c r="AH1447"/>
      <c r="AI1447"/>
      <c r="AJ1447"/>
    </row>
    <row r="1448" spans="13:36" x14ac:dyDescent="0.2">
      <c r="M1448"/>
      <c r="N1448"/>
      <c r="O1448"/>
      <c r="P1448"/>
      <c r="Q1448"/>
      <c r="R1448"/>
      <c r="S1448"/>
      <c r="T1448"/>
      <c r="U1448"/>
      <c r="V1448"/>
      <c r="W1448"/>
      <c r="X1448"/>
      <c r="Y1448"/>
      <c r="Z1448"/>
      <c r="AA1448"/>
      <c r="AB1448"/>
      <c r="AC1448"/>
      <c r="AD1448"/>
      <c r="AE1448"/>
      <c r="AF1448"/>
      <c r="AG1448"/>
      <c r="AH1448"/>
      <c r="AI1448"/>
      <c r="AJ1448"/>
    </row>
    <row r="1449" spans="13:36" x14ac:dyDescent="0.2">
      <c r="M1449"/>
      <c r="N1449"/>
      <c r="O1449"/>
      <c r="P1449"/>
      <c r="Q1449"/>
      <c r="R1449"/>
      <c r="S1449"/>
      <c r="T1449"/>
      <c r="U1449"/>
      <c r="V1449"/>
      <c r="W1449"/>
      <c r="X1449"/>
      <c r="Y1449"/>
      <c r="Z1449"/>
      <c r="AA1449"/>
      <c r="AB1449"/>
      <c r="AC1449"/>
      <c r="AD1449"/>
      <c r="AE1449"/>
      <c r="AF1449"/>
      <c r="AG1449"/>
      <c r="AH1449"/>
      <c r="AI1449"/>
      <c r="AJ1449"/>
    </row>
    <row r="1450" spans="13:36" x14ac:dyDescent="0.2">
      <c r="M1450"/>
      <c r="N1450"/>
      <c r="O1450"/>
      <c r="P1450"/>
      <c r="Q1450"/>
      <c r="R1450"/>
      <c r="S1450"/>
      <c r="T1450"/>
      <c r="U1450"/>
      <c r="V1450"/>
      <c r="W1450"/>
      <c r="X1450"/>
      <c r="Y1450"/>
      <c r="Z1450"/>
      <c r="AA1450"/>
      <c r="AB1450"/>
      <c r="AC1450"/>
      <c r="AD1450"/>
      <c r="AE1450"/>
      <c r="AF1450"/>
      <c r="AG1450"/>
      <c r="AH1450"/>
      <c r="AI1450"/>
      <c r="AJ1450"/>
    </row>
    <row r="1451" spans="13:36" x14ac:dyDescent="0.2">
      <c r="M1451"/>
      <c r="N1451"/>
      <c r="O1451"/>
      <c r="P1451"/>
      <c r="Q1451"/>
      <c r="R1451"/>
      <c r="S1451"/>
      <c r="T1451"/>
      <c r="U1451"/>
      <c r="V1451"/>
      <c r="W1451"/>
      <c r="X1451"/>
      <c r="Y1451"/>
      <c r="Z1451"/>
      <c r="AA1451"/>
      <c r="AB1451"/>
      <c r="AC1451"/>
      <c r="AD1451"/>
      <c r="AE1451"/>
      <c r="AF1451"/>
      <c r="AG1451"/>
      <c r="AH1451"/>
      <c r="AI1451"/>
      <c r="AJ1451"/>
    </row>
    <row r="1452" spans="13:36" x14ac:dyDescent="0.2">
      <c r="M1452"/>
      <c r="N1452"/>
      <c r="O1452"/>
      <c r="P1452"/>
      <c r="Q1452"/>
      <c r="R1452"/>
      <c r="S1452"/>
      <c r="T1452"/>
      <c r="U1452"/>
      <c r="V1452"/>
      <c r="W1452"/>
      <c r="X1452"/>
      <c r="Y1452"/>
      <c r="Z1452"/>
      <c r="AA1452"/>
      <c r="AB1452"/>
      <c r="AC1452"/>
      <c r="AD1452"/>
      <c r="AE1452"/>
      <c r="AF1452"/>
      <c r="AG1452"/>
      <c r="AH1452"/>
      <c r="AI1452"/>
      <c r="AJ1452"/>
    </row>
    <row r="1453" spans="13:36" x14ac:dyDescent="0.2">
      <c r="M1453"/>
      <c r="N1453"/>
      <c r="O1453"/>
      <c r="P1453"/>
      <c r="Q1453"/>
      <c r="R1453"/>
      <c r="S1453"/>
      <c r="T1453"/>
      <c r="U1453"/>
      <c r="V1453"/>
      <c r="W1453"/>
      <c r="X1453"/>
      <c r="Y1453"/>
      <c r="Z1453"/>
      <c r="AA1453"/>
      <c r="AB1453"/>
      <c r="AC1453"/>
      <c r="AD1453"/>
      <c r="AE1453"/>
      <c r="AF1453"/>
      <c r="AG1453"/>
      <c r="AH1453"/>
      <c r="AI1453"/>
      <c r="AJ1453"/>
    </row>
    <row r="1454" spans="13:36" x14ac:dyDescent="0.2">
      <c r="M1454"/>
      <c r="N1454"/>
      <c r="O1454"/>
      <c r="P1454"/>
      <c r="Q1454"/>
      <c r="R1454"/>
      <c r="S1454"/>
      <c r="T1454"/>
      <c r="U1454"/>
      <c r="V1454"/>
      <c r="W1454"/>
      <c r="X1454"/>
      <c r="Y1454"/>
      <c r="Z1454"/>
      <c r="AA1454"/>
      <c r="AB1454"/>
      <c r="AC1454"/>
      <c r="AD1454"/>
      <c r="AE1454"/>
      <c r="AF1454"/>
      <c r="AG1454"/>
      <c r="AH1454"/>
      <c r="AI1454"/>
      <c r="AJ1454"/>
    </row>
    <row r="1455" spans="13:36" x14ac:dyDescent="0.2">
      <c r="M1455"/>
      <c r="N1455"/>
      <c r="O1455"/>
      <c r="P1455"/>
      <c r="Q1455"/>
      <c r="R1455"/>
      <c r="S1455"/>
      <c r="T1455"/>
      <c r="U1455"/>
      <c r="V1455"/>
      <c r="W1455"/>
      <c r="X1455"/>
      <c r="Y1455"/>
      <c r="Z1455"/>
      <c r="AA1455"/>
      <c r="AB1455"/>
      <c r="AC1455"/>
      <c r="AD1455"/>
      <c r="AE1455"/>
      <c r="AF1455"/>
      <c r="AG1455"/>
      <c r="AH1455"/>
      <c r="AI1455"/>
      <c r="AJ1455"/>
    </row>
    <row r="1456" spans="13:36" x14ac:dyDescent="0.2">
      <c r="M1456"/>
      <c r="N1456"/>
      <c r="O1456"/>
      <c r="P1456"/>
      <c r="Q1456"/>
      <c r="R1456"/>
      <c r="S1456"/>
      <c r="T1456"/>
      <c r="U1456"/>
      <c r="V1456"/>
      <c r="W1456"/>
      <c r="X1456"/>
      <c r="Y1456"/>
      <c r="Z1456"/>
      <c r="AA1456"/>
      <c r="AB1456"/>
      <c r="AC1456"/>
      <c r="AD1456"/>
      <c r="AE1456"/>
      <c r="AF1456"/>
      <c r="AG1456"/>
      <c r="AH1456"/>
      <c r="AI1456"/>
      <c r="AJ1456"/>
    </row>
    <row r="1457" spans="13:36" x14ac:dyDescent="0.2">
      <c r="M1457"/>
      <c r="N1457"/>
      <c r="O1457"/>
      <c r="P1457"/>
      <c r="Q1457"/>
      <c r="R1457"/>
      <c r="S1457"/>
      <c r="T1457"/>
      <c r="U1457"/>
      <c r="V1457"/>
      <c r="W1457"/>
      <c r="X1457"/>
      <c r="Y1457"/>
      <c r="Z1457"/>
      <c r="AA1457"/>
      <c r="AB1457"/>
      <c r="AC1457"/>
      <c r="AD1457"/>
      <c r="AE1457"/>
      <c r="AF1457"/>
      <c r="AG1457"/>
      <c r="AH1457"/>
      <c r="AI1457"/>
      <c r="AJ1457"/>
    </row>
    <row r="1458" spans="13:36" x14ac:dyDescent="0.2">
      <c r="M1458"/>
      <c r="N1458"/>
      <c r="O1458"/>
      <c r="P1458"/>
      <c r="Q1458"/>
      <c r="R1458"/>
      <c r="S1458"/>
      <c r="T1458"/>
      <c r="U1458"/>
      <c r="V1458"/>
      <c r="W1458"/>
      <c r="X1458"/>
      <c r="Y1458"/>
      <c r="Z1458"/>
      <c r="AA1458"/>
      <c r="AB1458"/>
      <c r="AC1458"/>
      <c r="AD1458"/>
      <c r="AE1458"/>
      <c r="AF1458"/>
      <c r="AG1458"/>
      <c r="AH1458"/>
      <c r="AI1458"/>
      <c r="AJ1458"/>
    </row>
    <row r="1459" spans="13:36" x14ac:dyDescent="0.2">
      <c r="M1459"/>
      <c r="N1459"/>
      <c r="O1459"/>
      <c r="P1459"/>
      <c r="Q1459"/>
      <c r="R1459"/>
      <c r="S1459"/>
      <c r="T1459"/>
      <c r="U1459"/>
      <c r="V1459"/>
      <c r="W1459"/>
      <c r="X1459"/>
      <c r="Y1459"/>
      <c r="Z1459"/>
      <c r="AA1459"/>
      <c r="AB1459"/>
      <c r="AC1459"/>
      <c r="AD1459"/>
      <c r="AE1459"/>
      <c r="AF1459"/>
      <c r="AG1459"/>
      <c r="AH1459"/>
      <c r="AI1459"/>
      <c r="AJ1459"/>
    </row>
    <row r="1460" spans="13:36" x14ac:dyDescent="0.2">
      <c r="M1460"/>
      <c r="N1460"/>
      <c r="O1460"/>
      <c r="P1460"/>
      <c r="Q1460"/>
      <c r="R1460"/>
      <c r="S1460"/>
      <c r="T1460"/>
      <c r="U1460"/>
      <c r="V1460"/>
      <c r="W1460"/>
      <c r="X1460"/>
      <c r="Y1460"/>
      <c r="Z1460"/>
      <c r="AA1460"/>
      <c r="AB1460"/>
      <c r="AC1460"/>
      <c r="AD1460"/>
      <c r="AE1460"/>
      <c r="AF1460"/>
      <c r="AG1460"/>
      <c r="AH1460"/>
      <c r="AI1460"/>
      <c r="AJ1460"/>
    </row>
    <row r="1461" spans="13:36" x14ac:dyDescent="0.2">
      <c r="M1461"/>
      <c r="N1461"/>
      <c r="O1461"/>
      <c r="P1461"/>
      <c r="Q1461"/>
      <c r="R1461"/>
      <c r="S1461"/>
      <c r="T1461"/>
      <c r="U1461"/>
      <c r="V1461"/>
      <c r="W1461"/>
      <c r="X1461"/>
      <c r="Y1461"/>
      <c r="Z1461"/>
      <c r="AA1461"/>
      <c r="AB1461"/>
      <c r="AC1461"/>
      <c r="AD1461"/>
      <c r="AE1461"/>
      <c r="AF1461"/>
      <c r="AG1461"/>
      <c r="AH1461"/>
      <c r="AI1461"/>
      <c r="AJ1461"/>
    </row>
    <row r="1462" spans="13:36" x14ac:dyDescent="0.2">
      <c r="M1462"/>
      <c r="N1462"/>
      <c r="O1462"/>
      <c r="P1462"/>
      <c r="Q1462"/>
      <c r="R1462"/>
      <c r="S1462"/>
      <c r="T1462"/>
      <c r="U1462"/>
      <c r="V1462"/>
      <c r="W1462"/>
      <c r="X1462"/>
      <c r="Y1462"/>
      <c r="Z1462"/>
      <c r="AA1462"/>
      <c r="AB1462"/>
      <c r="AC1462"/>
      <c r="AD1462"/>
      <c r="AE1462"/>
      <c r="AF1462"/>
      <c r="AG1462"/>
      <c r="AH1462"/>
      <c r="AI1462"/>
      <c r="AJ1462"/>
    </row>
    <row r="1463" spans="13:36" x14ac:dyDescent="0.2">
      <c r="M1463"/>
      <c r="N1463"/>
      <c r="O1463"/>
      <c r="P1463"/>
      <c r="Q1463"/>
      <c r="R1463"/>
      <c r="S1463"/>
      <c r="T1463"/>
      <c r="U1463"/>
      <c r="V1463"/>
      <c r="W1463"/>
      <c r="X1463"/>
      <c r="Y1463"/>
      <c r="Z1463"/>
      <c r="AA1463"/>
      <c r="AB1463"/>
      <c r="AC1463"/>
      <c r="AD1463"/>
      <c r="AE1463"/>
      <c r="AF1463"/>
      <c r="AG1463"/>
      <c r="AH1463"/>
      <c r="AI1463"/>
      <c r="AJ1463"/>
    </row>
    <row r="1464" spans="13:36" x14ac:dyDescent="0.2">
      <c r="M1464"/>
      <c r="N1464"/>
      <c r="O1464"/>
      <c r="P1464"/>
      <c r="Q1464"/>
      <c r="R1464"/>
      <c r="S1464"/>
      <c r="T1464"/>
      <c r="U1464"/>
      <c r="V1464"/>
      <c r="W1464"/>
      <c r="X1464"/>
      <c r="Y1464"/>
      <c r="Z1464"/>
      <c r="AA1464"/>
      <c r="AB1464"/>
      <c r="AC1464"/>
      <c r="AD1464"/>
      <c r="AE1464"/>
      <c r="AF1464"/>
      <c r="AG1464"/>
      <c r="AH1464"/>
      <c r="AI1464"/>
      <c r="AJ1464"/>
    </row>
    <row r="1465" spans="13:36" x14ac:dyDescent="0.2">
      <c r="M1465"/>
      <c r="N1465"/>
      <c r="O1465"/>
      <c r="P1465"/>
      <c r="Q1465"/>
      <c r="R1465"/>
      <c r="S1465"/>
      <c r="T1465"/>
      <c r="U1465"/>
      <c r="V1465"/>
      <c r="W1465"/>
      <c r="X1465"/>
      <c r="Y1465"/>
      <c r="Z1465"/>
      <c r="AA1465"/>
      <c r="AB1465"/>
      <c r="AC1465"/>
      <c r="AD1465"/>
      <c r="AE1465"/>
      <c r="AF1465"/>
      <c r="AG1465"/>
      <c r="AH1465"/>
      <c r="AI1465"/>
      <c r="AJ1465"/>
    </row>
    <row r="1466" spans="13:36" x14ac:dyDescent="0.2">
      <c r="M1466"/>
      <c r="N1466"/>
      <c r="O1466"/>
      <c r="P1466"/>
      <c r="Q1466"/>
      <c r="R1466"/>
      <c r="S1466"/>
      <c r="T1466"/>
      <c r="U1466"/>
      <c r="V1466"/>
      <c r="W1466"/>
      <c r="X1466"/>
      <c r="Y1466"/>
      <c r="Z1466"/>
      <c r="AA1466"/>
      <c r="AB1466"/>
      <c r="AC1466"/>
      <c r="AD1466"/>
      <c r="AE1466"/>
      <c r="AF1466"/>
      <c r="AG1466"/>
      <c r="AH1466"/>
      <c r="AI1466"/>
      <c r="AJ1466"/>
    </row>
    <row r="1467" spans="13:36" x14ac:dyDescent="0.2">
      <c r="M1467"/>
      <c r="N1467"/>
      <c r="O1467"/>
      <c r="P1467"/>
      <c r="Q1467"/>
      <c r="R1467"/>
      <c r="S1467"/>
      <c r="T1467"/>
      <c r="U1467"/>
      <c r="V1467"/>
      <c r="W1467"/>
      <c r="X1467"/>
      <c r="Y1467"/>
      <c r="Z1467"/>
      <c r="AA1467"/>
      <c r="AB1467"/>
      <c r="AC1467"/>
      <c r="AD1467"/>
      <c r="AE1467"/>
      <c r="AF1467"/>
      <c r="AG1467"/>
      <c r="AH1467"/>
      <c r="AI1467"/>
      <c r="AJ1467"/>
    </row>
    <row r="1468" spans="13:36" x14ac:dyDescent="0.2">
      <c r="M1468"/>
      <c r="N1468"/>
      <c r="O1468"/>
      <c r="P1468"/>
      <c r="Q1468"/>
      <c r="R1468"/>
      <c r="S1468"/>
      <c r="T1468"/>
      <c r="U1468"/>
      <c r="V1468"/>
      <c r="W1468"/>
      <c r="X1468"/>
      <c r="Y1468"/>
      <c r="Z1468"/>
      <c r="AA1468"/>
      <c r="AB1468"/>
      <c r="AC1468"/>
      <c r="AD1468"/>
      <c r="AE1468"/>
      <c r="AF1468"/>
      <c r="AG1468"/>
      <c r="AH1468"/>
      <c r="AI1468"/>
      <c r="AJ1468"/>
    </row>
    <row r="1469" spans="13:36" x14ac:dyDescent="0.2">
      <c r="M1469"/>
      <c r="N1469"/>
      <c r="O1469"/>
      <c r="P1469"/>
      <c r="Q1469"/>
      <c r="R1469"/>
      <c r="S1469"/>
      <c r="T1469"/>
      <c r="U1469"/>
      <c r="V1469"/>
      <c r="W1469"/>
      <c r="X1469"/>
      <c r="Y1469"/>
      <c r="Z1469"/>
      <c r="AA1469"/>
      <c r="AB1469"/>
      <c r="AC1469"/>
      <c r="AD1469"/>
      <c r="AE1469"/>
      <c r="AF1469"/>
      <c r="AG1469"/>
      <c r="AH1469"/>
      <c r="AI1469"/>
      <c r="AJ1469"/>
    </row>
    <row r="1470" spans="13:36" x14ac:dyDescent="0.2">
      <c r="M1470"/>
      <c r="N1470"/>
      <c r="O1470"/>
      <c r="P1470"/>
      <c r="Q1470"/>
      <c r="R1470"/>
      <c r="S1470"/>
      <c r="T1470"/>
      <c r="U1470"/>
      <c r="V1470"/>
      <c r="W1470"/>
      <c r="X1470"/>
      <c r="Y1470"/>
      <c r="Z1470"/>
      <c r="AA1470"/>
      <c r="AB1470"/>
      <c r="AC1470"/>
      <c r="AD1470"/>
      <c r="AE1470"/>
      <c r="AF1470"/>
      <c r="AG1470"/>
      <c r="AH1470"/>
      <c r="AI1470"/>
      <c r="AJ1470"/>
    </row>
    <row r="1471" spans="13:36" x14ac:dyDescent="0.2">
      <c r="M1471"/>
      <c r="N1471"/>
      <c r="O1471"/>
      <c r="P1471"/>
      <c r="Q1471"/>
      <c r="R1471"/>
      <c r="S1471"/>
      <c r="T1471"/>
      <c r="U1471"/>
      <c r="V1471"/>
      <c r="W1471"/>
      <c r="X1471"/>
      <c r="Y1471"/>
      <c r="Z1471"/>
      <c r="AA1471"/>
      <c r="AB1471"/>
      <c r="AC1471"/>
      <c r="AD1471"/>
      <c r="AE1471"/>
      <c r="AF1471"/>
      <c r="AG1471"/>
      <c r="AH1471"/>
      <c r="AI1471"/>
      <c r="AJ1471"/>
    </row>
    <row r="1472" spans="13:36" x14ac:dyDescent="0.2">
      <c r="M1472"/>
      <c r="N1472"/>
      <c r="O1472"/>
      <c r="P1472"/>
      <c r="Q1472"/>
      <c r="R1472"/>
      <c r="S1472"/>
      <c r="T1472"/>
      <c r="U1472"/>
      <c r="V1472"/>
      <c r="W1472"/>
      <c r="X1472"/>
      <c r="Y1472"/>
      <c r="Z1472"/>
      <c r="AA1472"/>
      <c r="AB1472"/>
      <c r="AC1472"/>
      <c r="AD1472"/>
      <c r="AE1472"/>
      <c r="AF1472"/>
      <c r="AG1472"/>
      <c r="AH1472"/>
      <c r="AI1472"/>
      <c r="AJ1472"/>
    </row>
    <row r="1473" spans="13:36" x14ac:dyDescent="0.2">
      <c r="M1473"/>
      <c r="N1473"/>
      <c r="O1473"/>
      <c r="P1473"/>
      <c r="Q1473"/>
      <c r="R1473"/>
      <c r="S1473"/>
      <c r="T1473"/>
      <c r="U1473"/>
      <c r="V1473"/>
      <c r="W1473"/>
      <c r="X1473"/>
      <c r="Y1473"/>
      <c r="Z1473"/>
      <c r="AA1473"/>
      <c r="AB1473"/>
      <c r="AC1473"/>
      <c r="AD1473"/>
      <c r="AE1473"/>
      <c r="AF1473"/>
      <c r="AG1473"/>
      <c r="AH1473"/>
      <c r="AI1473"/>
      <c r="AJ1473"/>
    </row>
    <row r="1474" spans="13:36" x14ac:dyDescent="0.2">
      <c r="M1474"/>
      <c r="N1474"/>
      <c r="O1474"/>
      <c r="P1474"/>
      <c r="Q1474"/>
      <c r="R1474"/>
      <c r="S1474"/>
      <c r="T1474"/>
      <c r="U1474"/>
      <c r="V1474"/>
      <c r="W1474"/>
      <c r="X1474"/>
      <c r="Y1474"/>
      <c r="Z1474"/>
      <c r="AA1474"/>
      <c r="AB1474"/>
      <c r="AC1474"/>
      <c r="AD1474"/>
      <c r="AE1474"/>
      <c r="AF1474"/>
      <c r="AG1474"/>
      <c r="AH1474"/>
      <c r="AI1474"/>
      <c r="AJ1474"/>
    </row>
    <row r="1475" spans="13:36" x14ac:dyDescent="0.2">
      <c r="M1475"/>
      <c r="N1475"/>
      <c r="O1475"/>
      <c r="P1475"/>
      <c r="Q1475"/>
      <c r="R1475"/>
      <c r="S1475"/>
      <c r="T1475"/>
      <c r="U1475"/>
      <c r="V1475"/>
      <c r="W1475"/>
      <c r="X1475"/>
      <c r="Y1475"/>
      <c r="Z1475"/>
      <c r="AA1475"/>
      <c r="AB1475"/>
      <c r="AC1475"/>
      <c r="AD1475"/>
      <c r="AE1475"/>
      <c r="AF1475"/>
      <c r="AG1475"/>
      <c r="AH1475"/>
      <c r="AI1475"/>
      <c r="AJ1475"/>
    </row>
    <row r="1476" spans="13:36" x14ac:dyDescent="0.2">
      <c r="M1476"/>
      <c r="N1476"/>
      <c r="O1476"/>
      <c r="P1476"/>
      <c r="Q1476"/>
      <c r="R1476"/>
      <c r="S1476"/>
      <c r="T1476"/>
      <c r="U1476"/>
      <c r="V1476"/>
      <c r="W1476"/>
      <c r="X1476"/>
      <c r="Y1476"/>
      <c r="Z1476"/>
      <c r="AA1476"/>
      <c r="AB1476"/>
      <c r="AC1476"/>
      <c r="AD1476"/>
      <c r="AE1476"/>
      <c r="AF1476"/>
      <c r="AG1476"/>
      <c r="AH1476"/>
      <c r="AI1476"/>
      <c r="AJ1476"/>
    </row>
    <row r="1477" spans="13:36" x14ac:dyDescent="0.2">
      <c r="M1477"/>
      <c r="N1477"/>
      <c r="O1477"/>
      <c r="P1477"/>
      <c r="Q1477"/>
      <c r="R1477"/>
      <c r="S1477"/>
      <c r="T1477"/>
      <c r="U1477"/>
      <c r="V1477"/>
      <c r="W1477"/>
      <c r="X1477"/>
      <c r="Y1477"/>
      <c r="Z1477"/>
      <c r="AA1477"/>
      <c r="AB1477"/>
      <c r="AC1477"/>
      <c r="AD1477"/>
      <c r="AE1477"/>
      <c r="AF1477"/>
      <c r="AG1477"/>
      <c r="AH1477"/>
      <c r="AI1477"/>
      <c r="AJ1477"/>
    </row>
    <row r="1478" spans="13:36" x14ac:dyDescent="0.2">
      <c r="M1478"/>
      <c r="N1478"/>
      <c r="O1478"/>
      <c r="P1478"/>
      <c r="Q1478"/>
      <c r="R1478"/>
      <c r="S1478"/>
      <c r="T1478"/>
      <c r="U1478"/>
      <c r="V1478"/>
      <c r="W1478"/>
      <c r="X1478"/>
      <c r="Y1478"/>
      <c r="Z1478"/>
      <c r="AA1478"/>
      <c r="AB1478"/>
      <c r="AC1478"/>
      <c r="AD1478"/>
      <c r="AE1478"/>
      <c r="AF1478"/>
      <c r="AG1478"/>
      <c r="AH1478"/>
      <c r="AI1478"/>
      <c r="AJ1478"/>
    </row>
    <row r="1479" spans="13:36" x14ac:dyDescent="0.2">
      <c r="M1479"/>
      <c r="N1479"/>
      <c r="O1479"/>
      <c r="P1479"/>
      <c r="Q1479"/>
      <c r="R1479"/>
      <c r="S1479"/>
      <c r="T1479"/>
      <c r="U1479"/>
      <c r="V1479"/>
      <c r="W1479"/>
      <c r="X1479"/>
      <c r="Y1479"/>
      <c r="Z1479"/>
      <c r="AA1479"/>
      <c r="AB1479"/>
      <c r="AC1479"/>
      <c r="AD1479"/>
      <c r="AE1479"/>
      <c r="AF1479"/>
      <c r="AG1479"/>
      <c r="AH1479"/>
      <c r="AI1479"/>
      <c r="AJ1479"/>
    </row>
    <row r="1480" spans="13:36" x14ac:dyDescent="0.2">
      <c r="M1480"/>
      <c r="N1480"/>
      <c r="O1480"/>
      <c r="P1480"/>
      <c r="Q1480"/>
      <c r="R1480"/>
      <c r="S1480"/>
      <c r="T1480"/>
      <c r="U1480"/>
      <c r="V1480"/>
      <c r="W1480"/>
      <c r="X1480"/>
      <c r="Y1480"/>
      <c r="Z1480"/>
      <c r="AA1480"/>
      <c r="AB1480"/>
      <c r="AC1480"/>
      <c r="AD1480"/>
      <c r="AE1480"/>
      <c r="AF1480"/>
      <c r="AG1480"/>
      <c r="AH1480"/>
      <c r="AI1480"/>
      <c r="AJ1480"/>
    </row>
    <row r="1481" spans="13:36" x14ac:dyDescent="0.2">
      <c r="M1481"/>
      <c r="N1481"/>
      <c r="O1481"/>
      <c r="P1481"/>
      <c r="Q1481"/>
      <c r="R1481"/>
      <c r="S1481"/>
      <c r="T1481"/>
      <c r="U1481"/>
      <c r="V1481"/>
      <c r="W1481"/>
      <c r="X1481"/>
      <c r="Y1481"/>
      <c r="Z1481"/>
      <c r="AA1481"/>
      <c r="AB1481"/>
      <c r="AC1481"/>
      <c r="AD1481"/>
      <c r="AE1481"/>
      <c r="AF1481"/>
      <c r="AG1481"/>
      <c r="AH1481"/>
      <c r="AI1481"/>
      <c r="AJ1481"/>
    </row>
    <row r="1482" spans="13:36" x14ac:dyDescent="0.2">
      <c r="M1482"/>
      <c r="N1482"/>
      <c r="O1482"/>
      <c r="P1482"/>
      <c r="Q1482"/>
      <c r="R1482"/>
      <c r="S1482"/>
      <c r="T1482"/>
      <c r="U1482"/>
      <c r="V1482"/>
      <c r="W1482"/>
      <c r="X1482"/>
      <c r="Y1482"/>
      <c r="Z1482"/>
      <c r="AA1482"/>
      <c r="AB1482"/>
      <c r="AC1482"/>
      <c r="AD1482"/>
      <c r="AE1482"/>
      <c r="AF1482"/>
      <c r="AG1482"/>
      <c r="AH1482"/>
      <c r="AI1482"/>
      <c r="AJ1482"/>
    </row>
    <row r="1483" spans="13:36" x14ac:dyDescent="0.2">
      <c r="M1483"/>
      <c r="N1483"/>
      <c r="O1483"/>
      <c r="P1483"/>
      <c r="Q1483"/>
      <c r="R1483"/>
      <c r="S1483"/>
      <c r="T1483"/>
      <c r="U1483"/>
      <c r="V1483"/>
      <c r="W1483"/>
      <c r="X1483"/>
      <c r="Y1483"/>
      <c r="Z1483"/>
      <c r="AA1483"/>
      <c r="AB1483"/>
      <c r="AC1483"/>
      <c r="AD1483"/>
      <c r="AE1483"/>
      <c r="AF1483"/>
      <c r="AG1483"/>
      <c r="AH1483"/>
      <c r="AI1483"/>
      <c r="AJ1483"/>
    </row>
    <row r="1484" spans="13:36" x14ac:dyDescent="0.2">
      <c r="M1484"/>
      <c r="N1484"/>
      <c r="O1484"/>
      <c r="P1484"/>
      <c r="Q1484"/>
      <c r="R1484"/>
      <c r="S1484"/>
      <c r="T1484"/>
      <c r="U1484"/>
      <c r="V1484"/>
      <c r="W1484"/>
      <c r="X1484"/>
      <c r="Y1484"/>
      <c r="Z1484"/>
      <c r="AA1484"/>
      <c r="AB1484"/>
      <c r="AC1484"/>
      <c r="AD1484"/>
      <c r="AE1484"/>
      <c r="AF1484"/>
      <c r="AG1484"/>
      <c r="AH1484"/>
      <c r="AI1484"/>
      <c r="AJ1484"/>
    </row>
    <row r="1485" spans="13:36" x14ac:dyDescent="0.2">
      <c r="M1485"/>
      <c r="N1485"/>
      <c r="O1485"/>
      <c r="P1485"/>
      <c r="Q1485"/>
      <c r="R1485"/>
      <c r="S1485"/>
      <c r="T1485"/>
      <c r="U1485"/>
      <c r="V1485"/>
      <c r="W1485"/>
      <c r="X1485"/>
      <c r="Y1485"/>
      <c r="Z1485"/>
      <c r="AA1485"/>
      <c r="AB1485"/>
      <c r="AC1485"/>
      <c r="AD1485"/>
      <c r="AE1485"/>
      <c r="AF1485"/>
      <c r="AG1485"/>
      <c r="AH1485"/>
      <c r="AI1485"/>
      <c r="AJ1485"/>
    </row>
    <row r="1486" spans="13:36" x14ac:dyDescent="0.2">
      <c r="M1486"/>
      <c r="N1486"/>
      <c r="O1486"/>
      <c r="P1486"/>
      <c r="Q1486"/>
      <c r="R1486"/>
      <c r="S1486"/>
      <c r="T1486"/>
      <c r="U1486"/>
      <c r="V1486"/>
      <c r="W1486"/>
      <c r="X1486"/>
      <c r="Y1486"/>
      <c r="Z1486"/>
      <c r="AA1486"/>
      <c r="AB1486"/>
      <c r="AC1486"/>
      <c r="AD1486"/>
      <c r="AE1486"/>
      <c r="AF1486"/>
      <c r="AG1486"/>
      <c r="AH1486"/>
      <c r="AI1486"/>
      <c r="AJ1486"/>
    </row>
    <row r="1487" spans="13:36" x14ac:dyDescent="0.2">
      <c r="M1487"/>
      <c r="N1487"/>
      <c r="O1487"/>
      <c r="P1487"/>
      <c r="Q1487"/>
      <c r="R1487"/>
      <c r="S1487"/>
      <c r="T1487"/>
      <c r="U1487"/>
      <c r="V1487"/>
      <c r="W1487"/>
      <c r="X1487"/>
      <c r="Y1487"/>
      <c r="Z1487"/>
      <c r="AA1487"/>
      <c r="AB1487"/>
      <c r="AC1487"/>
      <c r="AD1487"/>
      <c r="AE1487"/>
      <c r="AF1487"/>
      <c r="AG1487"/>
      <c r="AH1487"/>
      <c r="AI1487"/>
      <c r="AJ1487"/>
    </row>
    <row r="1488" spans="13:36" x14ac:dyDescent="0.2">
      <c r="M1488"/>
      <c r="N1488"/>
      <c r="O1488"/>
      <c r="P1488"/>
      <c r="Q1488"/>
      <c r="R1488"/>
      <c r="S1488"/>
      <c r="T1488"/>
      <c r="U1488"/>
      <c r="V1488"/>
      <c r="W1488"/>
      <c r="X1488"/>
      <c r="Y1488"/>
      <c r="Z1488"/>
      <c r="AA1488"/>
      <c r="AB1488"/>
      <c r="AC1488"/>
      <c r="AD1488"/>
      <c r="AE1488"/>
      <c r="AF1488"/>
      <c r="AG1488"/>
      <c r="AH1488"/>
      <c r="AI1488"/>
      <c r="AJ1488"/>
    </row>
    <row r="1489" spans="13:36" x14ac:dyDescent="0.2">
      <c r="M1489"/>
      <c r="N1489"/>
      <c r="O1489"/>
      <c r="P1489"/>
      <c r="Q1489"/>
      <c r="R1489"/>
      <c r="S1489"/>
      <c r="T1489"/>
      <c r="U1489"/>
      <c r="V1489"/>
      <c r="W1489"/>
      <c r="X1489"/>
      <c r="Y1489"/>
      <c r="Z1489"/>
      <c r="AA1489"/>
      <c r="AB1489"/>
      <c r="AC1489"/>
      <c r="AD1489"/>
      <c r="AE1489"/>
      <c r="AF1489"/>
      <c r="AG1489"/>
      <c r="AH1489"/>
      <c r="AI1489"/>
      <c r="AJ1489"/>
    </row>
    <row r="1490" spans="13:36" x14ac:dyDescent="0.2">
      <c r="M1490"/>
      <c r="N1490"/>
      <c r="O1490"/>
      <c r="P1490"/>
      <c r="Q1490"/>
      <c r="R1490"/>
      <c r="S1490"/>
      <c r="T1490"/>
      <c r="U1490"/>
      <c r="V1490"/>
      <c r="W1490"/>
      <c r="X1490"/>
      <c r="Y1490"/>
      <c r="Z1490"/>
      <c r="AA1490"/>
      <c r="AB1490"/>
      <c r="AC1490"/>
      <c r="AD1490"/>
      <c r="AE1490"/>
      <c r="AF1490"/>
      <c r="AG1490"/>
      <c r="AH1490"/>
      <c r="AI1490"/>
      <c r="AJ1490"/>
    </row>
    <row r="1491" spans="13:36" x14ac:dyDescent="0.2">
      <c r="M1491"/>
      <c r="N1491"/>
      <c r="O1491"/>
      <c r="P1491"/>
      <c r="Q1491"/>
      <c r="R1491"/>
      <c r="S1491"/>
      <c r="T1491"/>
      <c r="U1491"/>
      <c r="V1491"/>
      <c r="W1491"/>
      <c r="X1491"/>
      <c r="Y1491"/>
      <c r="Z1491"/>
      <c r="AA1491"/>
      <c r="AB1491"/>
      <c r="AC1491"/>
      <c r="AD1491"/>
      <c r="AE1491"/>
      <c r="AF1491"/>
      <c r="AG1491"/>
      <c r="AH1491"/>
      <c r="AI1491"/>
      <c r="AJ1491"/>
    </row>
    <row r="1492" spans="13:36" x14ac:dyDescent="0.2">
      <c r="M1492"/>
      <c r="N1492"/>
      <c r="O1492"/>
      <c r="P1492"/>
      <c r="Q1492"/>
      <c r="R1492"/>
      <c r="S1492"/>
      <c r="T1492"/>
      <c r="U1492"/>
      <c r="V1492"/>
      <c r="W1492"/>
      <c r="X1492"/>
      <c r="Y1492"/>
      <c r="Z1492"/>
      <c r="AA1492"/>
      <c r="AB1492"/>
      <c r="AC1492"/>
      <c r="AD1492"/>
      <c r="AE1492"/>
      <c r="AF1492"/>
      <c r="AG1492"/>
      <c r="AH1492"/>
      <c r="AI1492"/>
      <c r="AJ1492"/>
    </row>
    <row r="1493" spans="13:36" x14ac:dyDescent="0.2">
      <c r="M1493"/>
      <c r="N1493"/>
      <c r="O1493"/>
      <c r="P1493"/>
      <c r="Q1493"/>
      <c r="R1493"/>
      <c r="S1493"/>
      <c r="T1493"/>
      <c r="U1493"/>
      <c r="V1493"/>
      <c r="W1493"/>
      <c r="X1493"/>
      <c r="Y1493"/>
      <c r="Z1493"/>
      <c r="AA1493"/>
      <c r="AB1493"/>
      <c r="AC1493"/>
      <c r="AD1493"/>
      <c r="AE1493"/>
      <c r="AF1493"/>
      <c r="AG1493"/>
      <c r="AH1493"/>
      <c r="AI1493"/>
      <c r="AJ1493"/>
    </row>
    <row r="1494" spans="13:36" x14ac:dyDescent="0.2">
      <c r="M1494"/>
      <c r="N1494"/>
      <c r="O1494"/>
      <c r="P1494"/>
      <c r="Q1494"/>
      <c r="R1494"/>
      <c r="S1494"/>
      <c r="T1494"/>
      <c r="U1494"/>
      <c r="V1494"/>
      <c r="W1494"/>
      <c r="X1494"/>
      <c r="Y1494"/>
      <c r="Z1494"/>
      <c r="AA1494"/>
      <c r="AB1494"/>
      <c r="AC1494"/>
      <c r="AD1494"/>
      <c r="AE1494"/>
      <c r="AF1494"/>
      <c r="AG1494"/>
      <c r="AH1494"/>
      <c r="AI1494"/>
      <c r="AJ1494"/>
    </row>
    <row r="1495" spans="13:36" x14ac:dyDescent="0.2">
      <c r="M1495"/>
      <c r="N1495"/>
      <c r="O1495"/>
      <c r="P1495"/>
      <c r="Q1495"/>
      <c r="R1495"/>
      <c r="S1495"/>
      <c r="T1495"/>
      <c r="U1495"/>
      <c r="V1495"/>
      <c r="W1495"/>
      <c r="X1495"/>
      <c r="Y1495"/>
      <c r="Z1495"/>
      <c r="AA1495"/>
      <c r="AB1495"/>
      <c r="AC1495"/>
      <c r="AD1495"/>
      <c r="AE1495"/>
      <c r="AF1495"/>
      <c r="AG1495"/>
      <c r="AH1495"/>
      <c r="AI1495"/>
      <c r="AJ1495"/>
    </row>
    <row r="1496" spans="13:36" x14ac:dyDescent="0.2">
      <c r="M1496"/>
      <c r="N1496"/>
      <c r="O1496"/>
      <c r="P1496"/>
      <c r="Q1496"/>
      <c r="R1496"/>
      <c r="S1496"/>
      <c r="T1496"/>
      <c r="U1496"/>
      <c r="V1496"/>
      <c r="W1496"/>
      <c r="X1496"/>
      <c r="Y1496"/>
      <c r="Z1496"/>
      <c r="AA1496"/>
      <c r="AB1496"/>
      <c r="AC1496"/>
      <c r="AD1496"/>
      <c r="AE1496"/>
      <c r="AF1496"/>
      <c r="AG1496"/>
      <c r="AH1496"/>
      <c r="AI1496"/>
      <c r="AJ1496"/>
    </row>
    <row r="1497" spans="13:36" x14ac:dyDescent="0.2">
      <c r="M1497"/>
      <c r="N1497"/>
      <c r="O1497"/>
      <c r="P1497"/>
      <c r="Q1497"/>
      <c r="R1497"/>
      <c r="S1497"/>
      <c r="T1497"/>
      <c r="U1497"/>
      <c r="V1497"/>
      <c r="W1497"/>
      <c r="X1497"/>
      <c r="Y1497"/>
      <c r="Z1497"/>
      <c r="AA1497"/>
      <c r="AB1497"/>
      <c r="AC1497"/>
      <c r="AD1497"/>
      <c r="AE1497"/>
      <c r="AF1497"/>
      <c r="AG1497"/>
      <c r="AH1497"/>
      <c r="AI1497"/>
      <c r="AJ1497"/>
    </row>
    <row r="1498" spans="13:36" x14ac:dyDescent="0.2">
      <c r="M1498"/>
      <c r="N1498"/>
      <c r="O1498"/>
      <c r="P1498"/>
      <c r="Q1498"/>
      <c r="R1498"/>
      <c r="S1498"/>
      <c r="T1498"/>
      <c r="U1498"/>
      <c r="V1498"/>
      <c r="W1498"/>
      <c r="X1498"/>
      <c r="Y1498"/>
      <c r="Z1498"/>
      <c r="AA1498"/>
      <c r="AB1498"/>
      <c r="AC1498"/>
      <c r="AD1498"/>
      <c r="AE1498"/>
      <c r="AF1498"/>
      <c r="AG1498"/>
      <c r="AH1498"/>
      <c r="AI1498"/>
      <c r="AJ1498"/>
    </row>
    <row r="1499" spans="13:36" x14ac:dyDescent="0.2">
      <c r="M1499"/>
      <c r="N1499"/>
      <c r="O1499"/>
      <c r="P1499"/>
      <c r="Q1499"/>
      <c r="R1499"/>
      <c r="S1499"/>
      <c r="T1499"/>
      <c r="U1499"/>
      <c r="V1499"/>
      <c r="W1499"/>
      <c r="X1499"/>
      <c r="Y1499"/>
      <c r="Z1499"/>
      <c r="AA1499"/>
      <c r="AB1499"/>
      <c r="AC1499"/>
      <c r="AD1499"/>
      <c r="AE1499"/>
      <c r="AF1499"/>
      <c r="AG1499"/>
      <c r="AH1499"/>
      <c r="AI1499"/>
      <c r="AJ1499"/>
    </row>
    <row r="1500" spans="13:36" x14ac:dyDescent="0.2">
      <c r="M1500"/>
      <c r="N1500"/>
      <c r="O1500"/>
      <c r="P1500"/>
      <c r="Q1500"/>
      <c r="R1500"/>
      <c r="S1500"/>
      <c r="T1500"/>
      <c r="U1500"/>
      <c r="V1500"/>
      <c r="W1500"/>
      <c r="X1500"/>
      <c r="Y1500"/>
      <c r="Z1500"/>
      <c r="AA1500"/>
      <c r="AB1500"/>
      <c r="AC1500"/>
      <c r="AD1500"/>
      <c r="AE1500"/>
      <c r="AF1500"/>
      <c r="AG1500"/>
      <c r="AH1500"/>
      <c r="AI1500"/>
      <c r="AJ1500"/>
    </row>
    <row r="1501" spans="13:36" x14ac:dyDescent="0.2">
      <c r="M1501"/>
      <c r="N1501"/>
      <c r="O1501"/>
      <c r="P1501"/>
      <c r="Q1501"/>
      <c r="R1501"/>
      <c r="S1501"/>
      <c r="T1501"/>
      <c r="U1501"/>
      <c r="V1501"/>
      <c r="W1501"/>
      <c r="X1501"/>
      <c r="Y1501"/>
      <c r="Z1501"/>
      <c r="AA1501"/>
      <c r="AB1501"/>
      <c r="AC1501"/>
      <c r="AD1501"/>
      <c r="AE1501"/>
      <c r="AF1501"/>
      <c r="AG1501"/>
      <c r="AH1501"/>
      <c r="AI1501"/>
      <c r="AJ1501"/>
    </row>
    <row r="1502" spans="13:36" x14ac:dyDescent="0.2">
      <c r="M1502"/>
      <c r="N1502"/>
      <c r="O1502"/>
      <c r="P1502"/>
      <c r="Q1502"/>
      <c r="R1502"/>
      <c r="S1502"/>
      <c r="T1502"/>
      <c r="U1502"/>
      <c r="V1502"/>
      <c r="W1502"/>
      <c r="X1502"/>
      <c r="Y1502"/>
      <c r="Z1502"/>
      <c r="AA1502"/>
      <c r="AB1502"/>
      <c r="AC1502"/>
      <c r="AD1502"/>
      <c r="AE1502"/>
      <c r="AF1502"/>
      <c r="AG1502"/>
      <c r="AH1502"/>
      <c r="AI1502"/>
      <c r="AJ1502"/>
    </row>
    <row r="1503" spans="13:36" x14ac:dyDescent="0.2">
      <c r="M1503"/>
      <c r="N1503"/>
      <c r="O1503"/>
      <c r="P1503"/>
      <c r="Q1503"/>
      <c r="R1503"/>
      <c r="S1503"/>
      <c r="T1503"/>
      <c r="U1503"/>
      <c r="V1503"/>
      <c r="W1503"/>
      <c r="X1503"/>
      <c r="Y1503"/>
      <c r="Z1503"/>
      <c r="AA1503"/>
      <c r="AB1503"/>
      <c r="AC1503"/>
      <c r="AD1503"/>
      <c r="AE1503"/>
      <c r="AF1503"/>
      <c r="AG1503"/>
      <c r="AH1503"/>
      <c r="AI1503"/>
      <c r="AJ1503"/>
    </row>
    <row r="1504" spans="13:36" x14ac:dyDescent="0.2">
      <c r="M1504"/>
      <c r="N1504"/>
      <c r="O1504"/>
      <c r="P1504"/>
      <c r="Q1504"/>
      <c r="R1504"/>
      <c r="S1504"/>
      <c r="T1504"/>
      <c r="U1504"/>
      <c r="V1504"/>
      <c r="W1504"/>
      <c r="X1504"/>
      <c r="Y1504"/>
      <c r="Z1504"/>
      <c r="AA1504"/>
      <c r="AB1504"/>
      <c r="AC1504"/>
      <c r="AD1504"/>
      <c r="AE1504"/>
      <c r="AF1504"/>
      <c r="AG1504"/>
      <c r="AH1504"/>
      <c r="AI1504"/>
      <c r="AJ1504"/>
    </row>
    <row r="1505" spans="13:36" x14ac:dyDescent="0.2">
      <c r="M1505"/>
      <c r="N1505"/>
      <c r="O1505"/>
      <c r="P1505"/>
      <c r="Q1505"/>
      <c r="R1505"/>
      <c r="S1505"/>
      <c r="T1505"/>
      <c r="U1505"/>
      <c r="V1505"/>
      <c r="W1505"/>
      <c r="X1505"/>
      <c r="Y1505"/>
      <c r="Z1505"/>
      <c r="AA1505"/>
      <c r="AB1505"/>
      <c r="AC1505"/>
      <c r="AD1505"/>
      <c r="AE1505"/>
      <c r="AF1505"/>
      <c r="AG1505"/>
      <c r="AH1505"/>
      <c r="AI1505"/>
      <c r="AJ1505"/>
    </row>
    <row r="1506" spans="13:36" x14ac:dyDescent="0.2">
      <c r="M1506"/>
      <c r="N1506"/>
      <c r="O1506"/>
      <c r="P1506"/>
      <c r="Q1506"/>
      <c r="R1506"/>
      <c r="S1506"/>
      <c r="T1506"/>
      <c r="U1506"/>
      <c r="V1506"/>
      <c r="W1506"/>
      <c r="X1506"/>
      <c r="Y1506"/>
      <c r="Z1506"/>
      <c r="AA1506"/>
      <c r="AB1506"/>
      <c r="AC1506"/>
      <c r="AD1506"/>
      <c r="AE1506"/>
      <c r="AF1506"/>
      <c r="AG1506"/>
      <c r="AH1506"/>
      <c r="AI1506"/>
      <c r="AJ1506"/>
    </row>
    <row r="1507" spans="13:36" x14ac:dyDescent="0.2">
      <c r="M1507"/>
      <c r="N1507"/>
      <c r="O1507"/>
      <c r="P1507"/>
      <c r="Q1507"/>
      <c r="R1507"/>
      <c r="S1507"/>
      <c r="T1507"/>
      <c r="U1507"/>
      <c r="V1507"/>
      <c r="W1507"/>
      <c r="X1507"/>
      <c r="Y1507"/>
      <c r="Z1507"/>
      <c r="AA1507"/>
      <c r="AB1507"/>
      <c r="AC1507"/>
      <c r="AD1507"/>
      <c r="AE1507"/>
      <c r="AF1507"/>
      <c r="AG1507"/>
      <c r="AH1507"/>
      <c r="AI1507"/>
      <c r="AJ1507"/>
    </row>
    <row r="1508" spans="13:36" x14ac:dyDescent="0.2">
      <c r="M1508"/>
      <c r="N1508"/>
      <c r="O1508"/>
      <c r="P1508"/>
      <c r="Q1508"/>
      <c r="R1508"/>
      <c r="S1508"/>
      <c r="T1508"/>
      <c r="U1508"/>
      <c r="V1508"/>
      <c r="W1508"/>
      <c r="X1508"/>
      <c r="Y1508"/>
      <c r="Z1508"/>
      <c r="AA1508"/>
      <c r="AB1508"/>
      <c r="AC1508"/>
      <c r="AD1508"/>
      <c r="AE1508"/>
      <c r="AF1508"/>
      <c r="AG1508"/>
      <c r="AH1508"/>
      <c r="AI1508"/>
      <c r="AJ1508"/>
    </row>
    <row r="1509" spans="13:36" x14ac:dyDescent="0.2">
      <c r="M1509"/>
      <c r="N1509"/>
      <c r="O1509"/>
      <c r="P1509"/>
      <c r="Q1509"/>
      <c r="R1509"/>
      <c r="S1509"/>
      <c r="T1509"/>
      <c r="U1509"/>
      <c r="V1509"/>
      <c r="W1509"/>
      <c r="X1509"/>
      <c r="Y1509"/>
      <c r="Z1509"/>
      <c r="AA1509"/>
      <c r="AB1509"/>
      <c r="AC1509"/>
      <c r="AD1509"/>
      <c r="AE1509"/>
      <c r="AF1509"/>
      <c r="AG1509"/>
      <c r="AH1509"/>
      <c r="AI1509"/>
      <c r="AJ1509"/>
    </row>
    <row r="1510" spans="13:36" x14ac:dyDescent="0.2">
      <c r="M1510"/>
      <c r="N1510"/>
      <c r="O1510"/>
      <c r="P1510"/>
      <c r="Q1510"/>
      <c r="R1510"/>
      <c r="S1510"/>
      <c r="T1510"/>
      <c r="U1510"/>
      <c r="V1510"/>
      <c r="W1510"/>
      <c r="X1510"/>
      <c r="Y1510"/>
      <c r="Z1510"/>
      <c r="AA1510"/>
      <c r="AB1510"/>
      <c r="AC1510"/>
      <c r="AD1510"/>
      <c r="AE1510"/>
      <c r="AF1510"/>
      <c r="AG1510"/>
      <c r="AH1510"/>
      <c r="AI1510"/>
      <c r="AJ1510"/>
    </row>
    <row r="1511" spans="13:36" x14ac:dyDescent="0.2">
      <c r="M1511"/>
      <c r="N1511"/>
      <c r="O1511"/>
      <c r="P1511"/>
      <c r="Q1511"/>
      <c r="R1511"/>
      <c r="S1511"/>
      <c r="T1511"/>
      <c r="U1511"/>
      <c r="V1511"/>
      <c r="W1511"/>
      <c r="X1511"/>
      <c r="Y1511"/>
      <c r="Z1511"/>
      <c r="AA1511"/>
      <c r="AB1511"/>
      <c r="AC1511"/>
      <c r="AD1511"/>
      <c r="AE1511"/>
      <c r="AF1511"/>
      <c r="AG1511"/>
      <c r="AH1511"/>
      <c r="AI1511"/>
      <c r="AJ1511"/>
    </row>
    <row r="1512" spans="13:36" x14ac:dyDescent="0.2">
      <c r="M1512"/>
      <c r="N1512"/>
      <c r="O1512"/>
      <c r="P1512"/>
      <c r="Q1512"/>
      <c r="R1512"/>
      <c r="S1512"/>
      <c r="T1512"/>
      <c r="U1512"/>
      <c r="V1512"/>
      <c r="W1512"/>
      <c r="X1512"/>
      <c r="Y1512"/>
      <c r="Z1512"/>
      <c r="AA1512"/>
      <c r="AB1512"/>
      <c r="AC1512"/>
      <c r="AD1512"/>
      <c r="AE1512"/>
      <c r="AF1512"/>
      <c r="AG1512"/>
      <c r="AH1512"/>
      <c r="AI1512"/>
      <c r="AJ1512"/>
    </row>
    <row r="1513" spans="13:36" x14ac:dyDescent="0.2">
      <c r="M1513"/>
      <c r="N1513"/>
      <c r="O1513"/>
      <c r="P1513"/>
      <c r="Q1513"/>
      <c r="R1513"/>
      <c r="S1513"/>
      <c r="T1513"/>
      <c r="U1513"/>
      <c r="V1513"/>
      <c r="W1513"/>
      <c r="X1513"/>
      <c r="Y1513"/>
      <c r="Z1513"/>
      <c r="AA1513"/>
      <c r="AB1513"/>
      <c r="AC1513"/>
      <c r="AD1513"/>
      <c r="AE1513"/>
      <c r="AF1513"/>
      <c r="AG1513"/>
      <c r="AH1513"/>
      <c r="AI1513"/>
      <c r="AJ1513"/>
    </row>
    <row r="1514" spans="13:36" x14ac:dyDescent="0.2">
      <c r="M1514"/>
      <c r="N1514"/>
      <c r="O1514"/>
      <c r="P1514"/>
      <c r="Q1514"/>
      <c r="R1514"/>
      <c r="S1514"/>
      <c r="T1514"/>
      <c r="U1514"/>
      <c r="V1514"/>
      <c r="W1514"/>
      <c r="X1514"/>
      <c r="Y1514"/>
      <c r="Z1514"/>
      <c r="AA1514"/>
      <c r="AB1514"/>
      <c r="AC1514"/>
      <c r="AD1514"/>
      <c r="AE1514"/>
      <c r="AF1514"/>
      <c r="AG1514"/>
      <c r="AH1514"/>
      <c r="AI1514"/>
      <c r="AJ1514"/>
    </row>
    <row r="1515" spans="13:36" x14ac:dyDescent="0.2">
      <c r="M1515"/>
      <c r="N1515"/>
      <c r="O1515"/>
      <c r="P1515"/>
      <c r="Q1515"/>
      <c r="R1515"/>
      <c r="S1515"/>
      <c r="T1515"/>
      <c r="U1515"/>
      <c r="V1515"/>
      <c r="W1515"/>
      <c r="X1515"/>
      <c r="Y1515"/>
      <c r="Z1515"/>
      <c r="AA1515"/>
      <c r="AB1515"/>
      <c r="AC1515"/>
      <c r="AD1515"/>
      <c r="AE1515"/>
      <c r="AF1515"/>
      <c r="AG1515"/>
      <c r="AH1515"/>
      <c r="AI1515"/>
      <c r="AJ1515"/>
    </row>
    <row r="1516" spans="13:36" x14ac:dyDescent="0.2">
      <c r="M1516"/>
      <c r="N1516"/>
      <c r="O1516"/>
      <c r="P1516"/>
      <c r="Q1516"/>
      <c r="R1516"/>
      <c r="S1516"/>
      <c r="T1516"/>
      <c r="U1516"/>
      <c r="V1516"/>
      <c r="W1516"/>
      <c r="X1516"/>
      <c r="Y1516"/>
      <c r="Z1516"/>
      <c r="AA1516"/>
      <c r="AB1516"/>
      <c r="AC1516"/>
      <c r="AD1516"/>
      <c r="AE1516"/>
      <c r="AF1516"/>
      <c r="AG1516"/>
      <c r="AH1516"/>
      <c r="AI1516"/>
      <c r="AJ1516"/>
    </row>
    <row r="1517" spans="13:36" x14ac:dyDescent="0.2">
      <c r="M1517"/>
      <c r="N1517"/>
      <c r="O1517"/>
      <c r="P1517"/>
      <c r="Q1517"/>
      <c r="R1517"/>
      <c r="S1517"/>
      <c r="T1517"/>
      <c r="U1517"/>
      <c r="V1517"/>
      <c r="W1517"/>
      <c r="X1517"/>
      <c r="Y1517"/>
      <c r="Z1517"/>
      <c r="AA1517"/>
      <c r="AB1517"/>
      <c r="AC1517"/>
      <c r="AD1517"/>
      <c r="AE1517"/>
      <c r="AF1517"/>
      <c r="AG1517"/>
      <c r="AH1517"/>
      <c r="AI1517"/>
      <c r="AJ1517"/>
    </row>
    <row r="1518" spans="13:36" x14ac:dyDescent="0.2">
      <c r="M1518"/>
      <c r="N1518"/>
      <c r="O1518"/>
      <c r="P1518"/>
      <c r="Q1518"/>
      <c r="R1518"/>
      <c r="S1518"/>
      <c r="T1518"/>
      <c r="U1518"/>
      <c r="V1518"/>
      <c r="W1518"/>
      <c r="X1518"/>
      <c r="Y1518"/>
      <c r="Z1518"/>
      <c r="AA1518"/>
      <c r="AB1518"/>
      <c r="AC1518"/>
      <c r="AD1518"/>
      <c r="AE1518"/>
      <c r="AF1518"/>
      <c r="AG1518"/>
      <c r="AH1518"/>
      <c r="AI1518"/>
      <c r="AJ1518"/>
    </row>
    <row r="1519" spans="13:36" x14ac:dyDescent="0.2">
      <c r="M1519"/>
      <c r="N1519"/>
      <c r="O1519"/>
      <c r="P1519"/>
      <c r="Q1519"/>
      <c r="R1519"/>
      <c r="S1519"/>
      <c r="T1519"/>
      <c r="U1519"/>
      <c r="V1519"/>
      <c r="W1519"/>
      <c r="X1519"/>
      <c r="Y1519"/>
      <c r="Z1519"/>
      <c r="AA1519"/>
      <c r="AB1519"/>
      <c r="AC1519"/>
      <c r="AD1519"/>
      <c r="AE1519"/>
      <c r="AF1519"/>
      <c r="AG1519"/>
      <c r="AH1519"/>
      <c r="AI1519"/>
      <c r="AJ1519"/>
    </row>
    <row r="1520" spans="13:36" x14ac:dyDescent="0.2">
      <c r="M1520"/>
      <c r="N1520"/>
      <c r="O1520"/>
      <c r="P1520"/>
      <c r="Q1520"/>
      <c r="R1520"/>
      <c r="S1520"/>
      <c r="T1520"/>
      <c r="U1520"/>
      <c r="V1520"/>
      <c r="W1520"/>
      <c r="X1520"/>
      <c r="Y1520"/>
      <c r="Z1520"/>
      <c r="AA1520"/>
      <c r="AB1520"/>
      <c r="AC1520"/>
      <c r="AD1520"/>
      <c r="AE1520"/>
      <c r="AF1520"/>
      <c r="AG1520"/>
      <c r="AH1520"/>
      <c r="AI1520"/>
      <c r="AJ1520"/>
    </row>
    <row r="1521" spans="13:36" x14ac:dyDescent="0.2">
      <c r="M1521"/>
      <c r="N1521"/>
      <c r="O1521"/>
      <c r="P1521"/>
      <c r="Q1521"/>
      <c r="R1521"/>
      <c r="S1521"/>
      <c r="T1521"/>
      <c r="U1521"/>
      <c r="V1521"/>
      <c r="W1521"/>
      <c r="X1521"/>
      <c r="Y1521"/>
      <c r="Z1521"/>
      <c r="AA1521"/>
      <c r="AB1521"/>
      <c r="AC1521"/>
      <c r="AD1521"/>
      <c r="AE1521"/>
      <c r="AF1521"/>
      <c r="AG1521"/>
      <c r="AH1521"/>
      <c r="AI1521"/>
      <c r="AJ1521"/>
    </row>
    <row r="1522" spans="13:36" x14ac:dyDescent="0.2">
      <c r="M1522"/>
      <c r="N1522"/>
      <c r="O1522"/>
      <c r="P1522"/>
      <c r="Q1522"/>
      <c r="R1522"/>
      <c r="S1522"/>
      <c r="T1522"/>
      <c r="U1522"/>
      <c r="V1522"/>
      <c r="W1522"/>
      <c r="X1522"/>
      <c r="Y1522"/>
      <c r="Z1522"/>
      <c r="AA1522"/>
      <c r="AB1522"/>
      <c r="AC1522"/>
      <c r="AD1522"/>
      <c r="AE1522"/>
      <c r="AF1522"/>
      <c r="AG1522"/>
      <c r="AH1522"/>
      <c r="AI1522"/>
      <c r="AJ1522"/>
    </row>
    <row r="1523" spans="13:36" x14ac:dyDescent="0.2">
      <c r="M1523"/>
      <c r="N1523"/>
      <c r="O1523"/>
      <c r="P1523"/>
      <c r="Q1523"/>
      <c r="R1523"/>
      <c r="S1523"/>
      <c r="T1523"/>
      <c r="U1523"/>
      <c r="V1523"/>
      <c r="W1523"/>
      <c r="X1523"/>
      <c r="Y1523"/>
      <c r="Z1523"/>
      <c r="AA1523"/>
      <c r="AB1523"/>
      <c r="AC1523"/>
      <c r="AD1523"/>
      <c r="AE1523"/>
      <c r="AF1523"/>
      <c r="AG1523"/>
      <c r="AH1523"/>
      <c r="AI1523"/>
      <c r="AJ1523"/>
    </row>
    <row r="1524" spans="13:36" x14ac:dyDescent="0.2">
      <c r="M1524"/>
      <c r="N1524"/>
      <c r="O1524"/>
      <c r="P1524"/>
      <c r="Q1524"/>
      <c r="R1524"/>
      <c r="S1524"/>
      <c r="T1524"/>
      <c r="U1524"/>
      <c r="V1524"/>
      <c r="W1524"/>
      <c r="X1524"/>
      <c r="Y1524"/>
      <c r="Z1524"/>
      <c r="AA1524"/>
      <c r="AB1524"/>
      <c r="AC1524"/>
      <c r="AD1524"/>
      <c r="AE1524"/>
      <c r="AF1524"/>
      <c r="AG1524"/>
      <c r="AH1524"/>
      <c r="AI1524"/>
      <c r="AJ1524"/>
    </row>
    <row r="1525" spans="13:36" x14ac:dyDescent="0.2">
      <c r="M1525"/>
      <c r="N1525"/>
      <c r="O1525"/>
      <c r="P1525"/>
      <c r="Q1525"/>
      <c r="R1525"/>
      <c r="S1525"/>
      <c r="T1525"/>
      <c r="U1525"/>
      <c r="V1525"/>
      <c r="W1525"/>
      <c r="X1525"/>
      <c r="Y1525"/>
      <c r="Z1525"/>
      <c r="AA1525"/>
      <c r="AB1525"/>
      <c r="AC1525"/>
      <c r="AD1525"/>
      <c r="AE1525"/>
      <c r="AF1525"/>
      <c r="AG1525"/>
      <c r="AH1525"/>
      <c r="AI1525"/>
      <c r="AJ1525"/>
    </row>
    <row r="1526" spans="13:36" x14ac:dyDescent="0.2">
      <c r="M1526"/>
      <c r="N1526"/>
      <c r="O1526"/>
      <c r="P1526"/>
      <c r="Q1526"/>
      <c r="R1526"/>
      <c r="S1526"/>
      <c r="T1526"/>
      <c r="U1526"/>
      <c r="V1526"/>
      <c r="W1526"/>
      <c r="X1526"/>
      <c r="Y1526"/>
      <c r="Z1526"/>
      <c r="AA1526"/>
      <c r="AB1526"/>
      <c r="AC1526"/>
      <c r="AD1526"/>
      <c r="AE1526"/>
      <c r="AF1526"/>
      <c r="AG1526"/>
      <c r="AH1526"/>
      <c r="AI1526"/>
      <c r="AJ1526"/>
    </row>
    <row r="1527" spans="13:36" x14ac:dyDescent="0.2">
      <c r="M1527"/>
      <c r="N1527"/>
      <c r="O1527"/>
      <c r="P1527"/>
      <c r="Q1527"/>
      <c r="R1527"/>
      <c r="S1527"/>
      <c r="T1527"/>
      <c r="U1527"/>
      <c r="V1527"/>
      <c r="W1527"/>
      <c r="X1527"/>
      <c r="Y1527"/>
      <c r="Z1527"/>
      <c r="AA1527"/>
      <c r="AB1527"/>
      <c r="AC1527"/>
      <c r="AD1527"/>
      <c r="AE1527"/>
      <c r="AF1527"/>
      <c r="AG1527"/>
      <c r="AH1527"/>
      <c r="AI1527"/>
      <c r="AJ1527"/>
    </row>
    <row r="1528" spans="13:36" x14ac:dyDescent="0.2">
      <c r="M1528"/>
      <c r="N1528"/>
      <c r="O1528"/>
      <c r="P1528"/>
      <c r="Q1528"/>
      <c r="R1528"/>
      <c r="S1528"/>
      <c r="T1528"/>
      <c r="U1528"/>
      <c r="V1528"/>
      <c r="W1528"/>
      <c r="X1528"/>
      <c r="Y1528"/>
      <c r="Z1528"/>
      <c r="AA1528"/>
      <c r="AB1528"/>
      <c r="AC1528"/>
      <c r="AD1528"/>
      <c r="AE1528"/>
      <c r="AF1528"/>
      <c r="AG1528"/>
      <c r="AH1528"/>
      <c r="AI1528"/>
      <c r="AJ1528"/>
    </row>
    <row r="1529" spans="13:36" x14ac:dyDescent="0.2">
      <c r="M1529"/>
      <c r="N1529"/>
      <c r="O1529"/>
      <c r="P1529"/>
      <c r="Q1529"/>
      <c r="R1529"/>
      <c r="S1529"/>
      <c r="T1529"/>
      <c r="U1529"/>
      <c r="V1529"/>
      <c r="W1529"/>
      <c r="X1529"/>
      <c r="Y1529"/>
      <c r="Z1529"/>
      <c r="AA1529"/>
      <c r="AB1529"/>
      <c r="AC1529"/>
      <c r="AD1529"/>
      <c r="AE1529"/>
      <c r="AF1529"/>
      <c r="AG1529"/>
      <c r="AH1529"/>
      <c r="AI1529"/>
      <c r="AJ1529"/>
    </row>
    <row r="1530" spans="13:36" x14ac:dyDescent="0.2">
      <c r="M1530"/>
      <c r="N1530"/>
      <c r="O1530"/>
      <c r="P1530"/>
      <c r="Q1530"/>
      <c r="R1530"/>
      <c r="S1530"/>
      <c r="T1530"/>
      <c r="U1530"/>
      <c r="V1530"/>
      <c r="W1530"/>
      <c r="X1530"/>
      <c r="Y1530"/>
      <c r="Z1530"/>
      <c r="AA1530"/>
      <c r="AB1530"/>
      <c r="AC1530"/>
      <c r="AD1530"/>
      <c r="AE1530"/>
      <c r="AF1530"/>
      <c r="AG1530"/>
      <c r="AH1530"/>
      <c r="AI1530"/>
      <c r="AJ1530"/>
    </row>
    <row r="1531" spans="13:36" x14ac:dyDescent="0.2">
      <c r="M1531"/>
      <c r="N1531"/>
      <c r="O1531"/>
      <c r="P1531"/>
      <c r="Q1531"/>
      <c r="R1531"/>
      <c r="S1531"/>
      <c r="T1531"/>
      <c r="U1531"/>
      <c r="V1531"/>
      <c r="W1531"/>
      <c r="X1531"/>
      <c r="Y1531"/>
      <c r="Z1531"/>
      <c r="AA1531"/>
      <c r="AB1531"/>
      <c r="AC1531"/>
      <c r="AD1531"/>
      <c r="AE1531"/>
      <c r="AF1531"/>
      <c r="AG1531"/>
      <c r="AH1531"/>
      <c r="AI1531"/>
      <c r="AJ1531"/>
    </row>
    <row r="1532" spans="13:36" x14ac:dyDescent="0.2">
      <c r="M1532"/>
      <c r="N1532"/>
      <c r="O1532"/>
      <c r="P1532"/>
      <c r="Q1532"/>
      <c r="R1532"/>
      <c r="S1532"/>
      <c r="T1532"/>
      <c r="U1532"/>
      <c r="V1532"/>
      <c r="W1532"/>
      <c r="X1532"/>
      <c r="Y1532"/>
      <c r="Z1532"/>
      <c r="AA1532"/>
      <c r="AB1532"/>
      <c r="AC1532"/>
      <c r="AD1532"/>
      <c r="AE1532"/>
      <c r="AF1532"/>
      <c r="AG1532"/>
      <c r="AH1532"/>
      <c r="AI1532"/>
      <c r="AJ1532"/>
    </row>
    <row r="1533" spans="13:36" x14ac:dyDescent="0.2">
      <c r="M1533"/>
      <c r="N1533"/>
      <c r="O1533"/>
      <c r="P1533"/>
      <c r="Q1533"/>
      <c r="R1533"/>
      <c r="S1533"/>
      <c r="T1533"/>
      <c r="U1533"/>
      <c r="V1533"/>
      <c r="W1533"/>
      <c r="X1533"/>
      <c r="Y1533"/>
      <c r="Z1533"/>
      <c r="AA1533"/>
      <c r="AB1533"/>
      <c r="AC1533"/>
      <c r="AD1533"/>
      <c r="AE1533"/>
      <c r="AF1533"/>
      <c r="AG1533"/>
      <c r="AH1533"/>
      <c r="AI1533"/>
      <c r="AJ1533"/>
    </row>
    <row r="1534" spans="13:36" x14ac:dyDescent="0.2">
      <c r="M1534"/>
      <c r="N1534"/>
      <c r="O1534"/>
      <c r="P1534"/>
      <c r="Q1534"/>
      <c r="R1534"/>
      <c r="S1534"/>
      <c r="T1534"/>
      <c r="U1534"/>
      <c r="V1534"/>
      <c r="W1534"/>
      <c r="X1534"/>
      <c r="Y1534"/>
      <c r="Z1534"/>
      <c r="AA1534"/>
      <c r="AB1534"/>
      <c r="AC1534"/>
      <c r="AD1534"/>
      <c r="AE1534"/>
      <c r="AF1534"/>
      <c r="AG1534"/>
      <c r="AH1534"/>
      <c r="AI1534"/>
      <c r="AJ1534"/>
    </row>
    <row r="1535" spans="13:36" x14ac:dyDescent="0.2">
      <c r="M1535"/>
      <c r="N1535"/>
      <c r="O1535"/>
      <c r="P1535"/>
      <c r="Q1535"/>
      <c r="R1535"/>
      <c r="S1535"/>
      <c r="T1535"/>
      <c r="U1535"/>
      <c r="V1535"/>
      <c r="W1535"/>
      <c r="X1535"/>
      <c r="Y1535"/>
      <c r="Z1535"/>
      <c r="AA1535"/>
      <c r="AB1535"/>
      <c r="AC1535"/>
      <c r="AD1535"/>
      <c r="AE1535"/>
      <c r="AF1535"/>
      <c r="AG1535"/>
      <c r="AH1535"/>
      <c r="AI1535"/>
      <c r="AJ1535"/>
    </row>
    <row r="1536" spans="13:36" x14ac:dyDescent="0.2">
      <c r="M1536"/>
      <c r="N1536"/>
      <c r="O1536"/>
      <c r="P1536"/>
      <c r="Q1536"/>
      <c r="R1536"/>
      <c r="S1536"/>
      <c r="T1536"/>
      <c r="U1536"/>
      <c r="V1536"/>
      <c r="W1536"/>
      <c r="X1536"/>
      <c r="Y1536"/>
      <c r="Z1536"/>
      <c r="AA1536"/>
      <c r="AB1536"/>
      <c r="AC1536"/>
      <c r="AD1536"/>
      <c r="AE1536"/>
      <c r="AF1536"/>
      <c r="AG1536"/>
      <c r="AH1536"/>
      <c r="AI1536"/>
      <c r="AJ1536"/>
    </row>
    <row r="1537" spans="13:36" x14ac:dyDescent="0.2">
      <c r="M1537"/>
      <c r="N1537"/>
      <c r="O1537"/>
      <c r="P1537"/>
      <c r="Q1537"/>
      <c r="R1537"/>
      <c r="S1537"/>
      <c r="T1537"/>
      <c r="U1537"/>
      <c r="V1537"/>
      <c r="W1537"/>
      <c r="X1537"/>
      <c r="Y1537"/>
      <c r="Z1537"/>
      <c r="AA1537"/>
      <c r="AB1537"/>
      <c r="AC1537"/>
      <c r="AD1537"/>
      <c r="AE1537"/>
      <c r="AF1537"/>
      <c r="AG1537"/>
      <c r="AH1537"/>
      <c r="AI1537"/>
      <c r="AJ1537"/>
    </row>
    <row r="1538" spans="13:36" x14ac:dyDescent="0.2">
      <c r="M1538"/>
      <c r="N1538"/>
      <c r="O1538"/>
      <c r="P1538"/>
      <c r="Q1538"/>
      <c r="R1538"/>
      <c r="S1538"/>
      <c r="T1538"/>
      <c r="U1538"/>
      <c r="V1538"/>
      <c r="W1538"/>
      <c r="X1538"/>
      <c r="Y1538"/>
      <c r="Z1538"/>
      <c r="AA1538"/>
      <c r="AB1538"/>
      <c r="AC1538"/>
      <c r="AD1538"/>
      <c r="AE1538"/>
      <c r="AF1538"/>
      <c r="AG1538"/>
      <c r="AH1538"/>
      <c r="AI1538"/>
      <c r="AJ1538"/>
    </row>
    <row r="1539" spans="13:36" x14ac:dyDescent="0.2">
      <c r="M1539"/>
      <c r="N1539"/>
      <c r="O1539"/>
      <c r="P1539"/>
      <c r="Q1539"/>
      <c r="R1539"/>
      <c r="S1539"/>
      <c r="T1539"/>
      <c r="U1539"/>
      <c r="V1539"/>
      <c r="W1539"/>
      <c r="X1539"/>
      <c r="Y1539"/>
      <c r="Z1539"/>
      <c r="AA1539"/>
      <c r="AB1539"/>
      <c r="AC1539"/>
      <c r="AD1539"/>
      <c r="AE1539"/>
      <c r="AF1539"/>
      <c r="AG1539"/>
      <c r="AH1539"/>
      <c r="AI1539"/>
      <c r="AJ1539"/>
    </row>
    <row r="1540" spans="13:36" x14ac:dyDescent="0.2">
      <c r="M1540"/>
      <c r="N1540"/>
      <c r="O1540"/>
      <c r="P1540"/>
      <c r="Q1540"/>
      <c r="R1540"/>
      <c r="S1540"/>
      <c r="T1540"/>
      <c r="U1540"/>
      <c r="V1540"/>
      <c r="W1540"/>
      <c r="X1540"/>
      <c r="Y1540"/>
      <c r="Z1540"/>
      <c r="AA1540"/>
      <c r="AB1540"/>
      <c r="AC1540"/>
      <c r="AD1540"/>
      <c r="AE1540"/>
      <c r="AF1540"/>
      <c r="AG1540"/>
      <c r="AH1540"/>
      <c r="AI1540"/>
      <c r="AJ1540"/>
    </row>
    <row r="1541" spans="13:36" x14ac:dyDescent="0.2">
      <c r="M1541"/>
      <c r="N1541"/>
      <c r="O1541"/>
      <c r="P1541"/>
      <c r="Q1541"/>
      <c r="R1541"/>
      <c r="S1541"/>
      <c r="T1541"/>
      <c r="U1541"/>
      <c r="V1541"/>
      <c r="W1541"/>
      <c r="X1541"/>
      <c r="Y1541"/>
      <c r="Z1541"/>
      <c r="AA1541"/>
      <c r="AB1541"/>
      <c r="AC1541"/>
      <c r="AD1541"/>
      <c r="AE1541"/>
      <c r="AF1541"/>
      <c r="AG1541"/>
      <c r="AH1541"/>
      <c r="AI1541"/>
      <c r="AJ1541"/>
    </row>
    <row r="1542" spans="13:36" x14ac:dyDescent="0.2">
      <c r="M1542"/>
      <c r="N1542"/>
      <c r="O1542"/>
      <c r="P1542"/>
      <c r="Q1542"/>
      <c r="R1542"/>
      <c r="S1542"/>
      <c r="T1542"/>
      <c r="U1542"/>
      <c r="V1542"/>
      <c r="W1542"/>
      <c r="X1542"/>
      <c r="Y1542"/>
      <c r="Z1542"/>
      <c r="AA1542"/>
      <c r="AB1542"/>
      <c r="AC1542"/>
      <c r="AD1542"/>
      <c r="AE1542"/>
      <c r="AF1542"/>
      <c r="AG1542"/>
      <c r="AH1542"/>
      <c r="AI1542"/>
      <c r="AJ1542"/>
    </row>
    <row r="1543" spans="13:36" x14ac:dyDescent="0.2">
      <c r="M1543"/>
      <c r="N1543"/>
      <c r="O1543"/>
      <c r="P1543"/>
      <c r="Q1543"/>
      <c r="R1543"/>
      <c r="S1543"/>
      <c r="T1543"/>
      <c r="U1543"/>
      <c r="V1543"/>
      <c r="W1543"/>
      <c r="X1543"/>
      <c r="Y1543"/>
      <c r="Z1543"/>
      <c r="AA1543"/>
      <c r="AB1543"/>
      <c r="AC1543"/>
      <c r="AD1543"/>
      <c r="AE1543"/>
      <c r="AF1543"/>
      <c r="AG1543"/>
      <c r="AH1543"/>
      <c r="AI1543"/>
      <c r="AJ1543"/>
    </row>
    <row r="1544" spans="13:36" x14ac:dyDescent="0.2">
      <c r="M1544"/>
      <c r="N1544"/>
      <c r="O1544"/>
      <c r="P1544"/>
      <c r="Q1544"/>
      <c r="R1544"/>
      <c r="S1544"/>
      <c r="T1544"/>
      <c r="U1544"/>
      <c r="V1544"/>
      <c r="W1544"/>
      <c r="X1544"/>
      <c r="Y1544"/>
      <c r="Z1544"/>
      <c r="AA1544"/>
      <c r="AB1544"/>
      <c r="AC1544"/>
      <c r="AD1544"/>
      <c r="AE1544"/>
      <c r="AF1544"/>
      <c r="AG1544"/>
      <c r="AH1544"/>
      <c r="AI1544"/>
      <c r="AJ1544"/>
    </row>
    <row r="1545" spans="13:36" x14ac:dyDescent="0.2">
      <c r="M1545"/>
      <c r="N1545"/>
      <c r="O1545"/>
      <c r="P1545"/>
      <c r="Q1545"/>
      <c r="R1545"/>
      <c r="S1545"/>
      <c r="T1545"/>
      <c r="U1545"/>
      <c r="V1545"/>
      <c r="W1545"/>
      <c r="X1545"/>
      <c r="Y1545"/>
      <c r="Z1545"/>
      <c r="AA1545"/>
      <c r="AB1545"/>
      <c r="AC1545"/>
      <c r="AD1545"/>
      <c r="AE1545"/>
      <c r="AF1545"/>
      <c r="AG1545"/>
      <c r="AH1545"/>
      <c r="AI1545"/>
      <c r="AJ1545"/>
    </row>
    <row r="1546" spans="13:36" x14ac:dyDescent="0.2">
      <c r="M1546"/>
      <c r="N1546"/>
      <c r="O1546"/>
      <c r="P1546"/>
      <c r="Q1546"/>
      <c r="R1546"/>
      <c r="S1546"/>
      <c r="T1546"/>
      <c r="U1546"/>
      <c r="V1546"/>
      <c r="W1546"/>
      <c r="X1546"/>
      <c r="Y1546"/>
      <c r="Z1546"/>
      <c r="AA1546"/>
      <c r="AB1546"/>
      <c r="AC1546"/>
      <c r="AD1546"/>
      <c r="AE1546"/>
      <c r="AF1546"/>
      <c r="AG1546"/>
      <c r="AH1546"/>
      <c r="AI1546"/>
      <c r="AJ1546"/>
    </row>
    <row r="1547" spans="13:36" x14ac:dyDescent="0.2">
      <c r="M1547"/>
      <c r="N1547"/>
      <c r="O1547"/>
      <c r="P1547"/>
      <c r="Q1547"/>
      <c r="R1547"/>
      <c r="S1547"/>
      <c r="T1547"/>
      <c r="U1547"/>
      <c r="V1547"/>
      <c r="W1547"/>
      <c r="X1547"/>
      <c r="Y1547"/>
      <c r="Z1547"/>
      <c r="AA1547"/>
      <c r="AB1547"/>
      <c r="AC1547"/>
      <c r="AD1547"/>
      <c r="AE1547"/>
      <c r="AF1547"/>
      <c r="AG1547"/>
      <c r="AH1547"/>
      <c r="AI1547"/>
      <c r="AJ1547"/>
    </row>
    <row r="1548" spans="13:36" x14ac:dyDescent="0.2">
      <c r="M1548"/>
      <c r="N1548"/>
      <c r="O1548"/>
      <c r="P1548"/>
      <c r="Q1548"/>
      <c r="R1548"/>
      <c r="S1548"/>
      <c r="T1548"/>
      <c r="U1548"/>
      <c r="V1548"/>
      <c r="W1548"/>
      <c r="X1548"/>
      <c r="Y1548"/>
      <c r="Z1548"/>
      <c r="AA1548"/>
      <c r="AB1548"/>
      <c r="AC1548"/>
      <c r="AD1548"/>
      <c r="AE1548"/>
      <c r="AF1548"/>
      <c r="AG1548"/>
      <c r="AH1548"/>
      <c r="AI1548"/>
      <c r="AJ1548"/>
    </row>
    <row r="1549" spans="13:36" x14ac:dyDescent="0.2">
      <c r="M1549"/>
      <c r="N1549"/>
      <c r="O1549"/>
      <c r="P1549"/>
      <c r="Q1549"/>
      <c r="R1549"/>
      <c r="S1549"/>
      <c r="T1549"/>
      <c r="U1549"/>
      <c r="V1549"/>
      <c r="W1549"/>
      <c r="X1549"/>
      <c r="Y1549"/>
      <c r="Z1549"/>
      <c r="AA1549"/>
      <c r="AB1549"/>
      <c r="AC1549"/>
      <c r="AD1549"/>
      <c r="AE1549"/>
      <c r="AF1549"/>
      <c r="AG1549"/>
      <c r="AH1549"/>
      <c r="AI1549"/>
      <c r="AJ1549"/>
    </row>
    <row r="1550" spans="13:36" x14ac:dyDescent="0.2">
      <c r="M1550"/>
      <c r="N1550"/>
      <c r="O1550"/>
      <c r="P1550"/>
      <c r="Q1550"/>
      <c r="R1550"/>
      <c r="S1550"/>
      <c r="T1550"/>
      <c r="U1550"/>
      <c r="V1550"/>
      <c r="W1550"/>
      <c r="X1550"/>
      <c r="Y1550"/>
      <c r="Z1550"/>
      <c r="AA1550"/>
      <c r="AB1550"/>
      <c r="AC1550"/>
      <c r="AD1550"/>
      <c r="AE1550"/>
      <c r="AF1550"/>
      <c r="AG1550"/>
      <c r="AH1550"/>
      <c r="AI1550"/>
      <c r="AJ1550"/>
    </row>
    <row r="1551" spans="13:36" x14ac:dyDescent="0.2">
      <c r="M1551"/>
      <c r="N1551"/>
      <c r="O1551"/>
      <c r="P1551"/>
      <c r="Q1551"/>
      <c r="R1551"/>
      <c r="S1551"/>
      <c r="T1551"/>
      <c r="U1551"/>
      <c r="V1551"/>
      <c r="W1551"/>
      <c r="X1551"/>
      <c r="Y1551"/>
      <c r="Z1551"/>
      <c r="AA1551"/>
      <c r="AB1551"/>
      <c r="AC1551"/>
      <c r="AD1551"/>
      <c r="AE1551"/>
      <c r="AF1551"/>
      <c r="AG1551"/>
      <c r="AH1551"/>
      <c r="AI1551"/>
      <c r="AJ1551"/>
    </row>
    <row r="1552" spans="13:36" x14ac:dyDescent="0.2">
      <c r="M1552"/>
      <c r="N1552"/>
      <c r="O1552"/>
      <c r="P1552"/>
      <c r="Q1552"/>
      <c r="R1552"/>
      <c r="S1552"/>
      <c r="T1552"/>
      <c r="U1552"/>
      <c r="V1552"/>
      <c r="W1552"/>
      <c r="X1552"/>
      <c r="Y1552"/>
      <c r="Z1552"/>
      <c r="AA1552"/>
      <c r="AB1552"/>
      <c r="AC1552"/>
      <c r="AD1552"/>
      <c r="AE1552"/>
      <c r="AF1552"/>
      <c r="AG1552"/>
      <c r="AH1552"/>
      <c r="AI1552"/>
      <c r="AJ1552"/>
    </row>
    <row r="1553" spans="13:36" x14ac:dyDescent="0.2">
      <c r="M1553"/>
      <c r="N1553"/>
      <c r="O1553"/>
      <c r="P1553"/>
      <c r="Q1553"/>
      <c r="R1553"/>
      <c r="S1553"/>
      <c r="T1553"/>
      <c r="U1553"/>
      <c r="V1553"/>
      <c r="W1553"/>
      <c r="X1553"/>
      <c r="Y1553"/>
      <c r="Z1553"/>
      <c r="AA1553"/>
      <c r="AB1553"/>
      <c r="AC1553"/>
      <c r="AD1553"/>
      <c r="AE1553"/>
      <c r="AF1553"/>
      <c r="AG1553"/>
      <c r="AH1553"/>
      <c r="AI1553"/>
      <c r="AJ1553"/>
    </row>
    <row r="1554" spans="13:36" x14ac:dyDescent="0.2">
      <c r="M1554"/>
      <c r="N1554"/>
      <c r="O1554"/>
      <c r="P1554"/>
      <c r="Q1554"/>
      <c r="R1554"/>
      <c r="S1554"/>
      <c r="T1554"/>
      <c r="U1554"/>
      <c r="V1554"/>
      <c r="W1554"/>
      <c r="X1554"/>
      <c r="Y1554"/>
      <c r="Z1554"/>
      <c r="AA1554"/>
      <c r="AB1554"/>
      <c r="AC1554"/>
      <c r="AD1554"/>
      <c r="AE1554"/>
      <c r="AF1554"/>
      <c r="AG1554"/>
      <c r="AH1554"/>
      <c r="AI1554"/>
      <c r="AJ1554"/>
    </row>
    <row r="1555" spans="13:36" x14ac:dyDescent="0.2">
      <c r="M1555"/>
      <c r="N1555"/>
      <c r="O1555"/>
      <c r="P1555"/>
      <c r="Q1555"/>
      <c r="R1555"/>
      <c r="S1555"/>
      <c r="T1555"/>
      <c r="U1555"/>
      <c r="V1555"/>
      <c r="W1555"/>
      <c r="X1555"/>
      <c r="Y1555"/>
      <c r="Z1555"/>
      <c r="AA1555"/>
      <c r="AB1555"/>
      <c r="AC1555"/>
      <c r="AD1555"/>
      <c r="AE1555"/>
      <c r="AF1555"/>
      <c r="AG1555"/>
      <c r="AH1555"/>
      <c r="AI1555"/>
      <c r="AJ1555"/>
    </row>
    <row r="1556" spans="13:36" x14ac:dyDescent="0.2">
      <c r="M1556"/>
      <c r="N1556"/>
      <c r="O1556"/>
      <c r="P1556"/>
      <c r="Q1556"/>
      <c r="R1556"/>
      <c r="S1556"/>
      <c r="T1556"/>
      <c r="U1556"/>
      <c r="V1556"/>
      <c r="W1556"/>
      <c r="X1556"/>
      <c r="Y1556"/>
      <c r="Z1556"/>
      <c r="AA1556"/>
      <c r="AB1556"/>
      <c r="AC1556"/>
      <c r="AD1556"/>
      <c r="AE1556"/>
      <c r="AF1556"/>
      <c r="AG1556"/>
      <c r="AH1556"/>
      <c r="AI1556"/>
      <c r="AJ1556"/>
    </row>
    <row r="1557" spans="13:36" x14ac:dyDescent="0.2">
      <c r="M1557"/>
      <c r="N1557"/>
      <c r="O1557"/>
      <c r="P1557"/>
      <c r="Q1557"/>
      <c r="R1557"/>
      <c r="S1557"/>
      <c r="T1557"/>
      <c r="U1557"/>
      <c r="V1557"/>
      <c r="W1557"/>
      <c r="X1557"/>
      <c r="Y1557"/>
      <c r="Z1557"/>
      <c r="AA1557"/>
      <c r="AB1557"/>
      <c r="AC1557"/>
      <c r="AD1557"/>
      <c r="AE1557"/>
      <c r="AF1557"/>
      <c r="AG1557"/>
      <c r="AH1557"/>
      <c r="AI1557"/>
      <c r="AJ1557"/>
    </row>
    <row r="1558" spans="13:36" x14ac:dyDescent="0.2">
      <c r="M1558"/>
      <c r="N1558"/>
      <c r="O1558"/>
      <c r="P1558"/>
      <c r="Q1558"/>
      <c r="R1558"/>
      <c r="S1558"/>
      <c r="T1558"/>
      <c r="U1558"/>
      <c r="V1558"/>
      <c r="W1558"/>
      <c r="X1558"/>
      <c r="Y1558"/>
      <c r="Z1558"/>
      <c r="AA1558"/>
      <c r="AB1558"/>
      <c r="AC1558"/>
      <c r="AD1558"/>
      <c r="AE1558"/>
      <c r="AF1558"/>
      <c r="AG1558"/>
      <c r="AH1558"/>
      <c r="AI1558"/>
      <c r="AJ1558"/>
    </row>
    <row r="1559" spans="13:36" x14ac:dyDescent="0.2">
      <c r="M1559"/>
      <c r="N1559"/>
      <c r="O1559"/>
      <c r="P1559"/>
      <c r="Q1559"/>
      <c r="R1559"/>
      <c r="S1559"/>
      <c r="T1559"/>
      <c r="U1559"/>
      <c r="V1559"/>
      <c r="W1559"/>
      <c r="X1559"/>
      <c r="Y1559"/>
      <c r="Z1559"/>
      <c r="AA1559"/>
      <c r="AB1559"/>
      <c r="AC1559"/>
      <c r="AD1559"/>
      <c r="AE1559"/>
      <c r="AF1559"/>
      <c r="AG1559"/>
      <c r="AH1559"/>
      <c r="AI1559"/>
      <c r="AJ1559"/>
    </row>
    <row r="1560" spans="13:36" x14ac:dyDescent="0.2">
      <c r="M1560"/>
      <c r="N1560"/>
      <c r="O1560"/>
      <c r="P1560"/>
      <c r="Q1560"/>
      <c r="R1560"/>
      <c r="S1560"/>
      <c r="T1560"/>
      <c r="U1560"/>
      <c r="V1560"/>
      <c r="W1560"/>
      <c r="X1560"/>
      <c r="Y1560"/>
      <c r="Z1560"/>
      <c r="AA1560"/>
      <c r="AB1560"/>
      <c r="AC1560"/>
      <c r="AD1560"/>
      <c r="AE1560"/>
      <c r="AF1560"/>
      <c r="AG1560"/>
      <c r="AH1560"/>
      <c r="AI1560"/>
      <c r="AJ1560"/>
    </row>
    <row r="1561" spans="13:36" x14ac:dyDescent="0.2">
      <c r="M1561"/>
      <c r="N1561"/>
      <c r="O1561"/>
      <c r="P1561"/>
      <c r="Q1561"/>
      <c r="R1561"/>
      <c r="S1561"/>
      <c r="T1561"/>
      <c r="U1561"/>
      <c r="V1561"/>
      <c r="W1561"/>
      <c r="X1561"/>
      <c r="Y1561"/>
      <c r="Z1561"/>
      <c r="AA1561"/>
      <c r="AB1561"/>
      <c r="AC1561"/>
      <c r="AD1561"/>
      <c r="AE1561"/>
      <c r="AF1561"/>
      <c r="AG1561"/>
      <c r="AH1561"/>
      <c r="AI1561"/>
      <c r="AJ1561"/>
    </row>
    <row r="1562" spans="13:36" x14ac:dyDescent="0.2">
      <c r="M1562"/>
      <c r="N1562"/>
      <c r="O1562"/>
      <c r="P1562"/>
      <c r="Q1562"/>
      <c r="R1562"/>
      <c r="S1562"/>
      <c r="T1562"/>
      <c r="U1562"/>
      <c r="V1562"/>
      <c r="W1562"/>
      <c r="X1562"/>
      <c r="Y1562"/>
      <c r="Z1562"/>
      <c r="AA1562"/>
      <c r="AB1562"/>
      <c r="AC1562"/>
      <c r="AD1562"/>
      <c r="AE1562"/>
      <c r="AF1562"/>
      <c r="AG1562"/>
      <c r="AH1562"/>
      <c r="AI1562"/>
      <c r="AJ1562"/>
    </row>
    <row r="1563" spans="13:36" x14ac:dyDescent="0.2">
      <c r="M1563"/>
      <c r="N1563"/>
      <c r="O1563"/>
      <c r="P1563"/>
      <c r="Q1563"/>
      <c r="R1563"/>
      <c r="S1563"/>
      <c r="T1563"/>
      <c r="U1563"/>
      <c r="V1563"/>
      <c r="W1563"/>
      <c r="X1563"/>
      <c r="Y1563"/>
      <c r="Z1563"/>
      <c r="AA1563"/>
      <c r="AB1563"/>
      <c r="AC1563"/>
      <c r="AD1563"/>
      <c r="AE1563"/>
      <c r="AF1563"/>
      <c r="AG1563"/>
      <c r="AH1563"/>
      <c r="AI1563"/>
      <c r="AJ1563"/>
    </row>
    <row r="1564" spans="13:36" x14ac:dyDescent="0.2">
      <c r="M1564"/>
      <c r="N1564"/>
      <c r="O1564"/>
      <c r="P1564"/>
      <c r="Q1564"/>
      <c r="R1564"/>
      <c r="S1564"/>
      <c r="T1564"/>
      <c r="U1564"/>
      <c r="V1564"/>
      <c r="W1564"/>
      <c r="X1564"/>
      <c r="Y1564"/>
      <c r="Z1564"/>
      <c r="AA1564"/>
      <c r="AB1564"/>
      <c r="AC1564"/>
      <c r="AD1564"/>
      <c r="AE1564"/>
      <c r="AF1564"/>
      <c r="AG1564"/>
      <c r="AH1564"/>
      <c r="AI1564"/>
      <c r="AJ1564"/>
    </row>
    <row r="1565" spans="13:36" x14ac:dyDescent="0.2">
      <c r="M1565"/>
      <c r="N1565"/>
      <c r="O1565"/>
      <c r="P1565"/>
      <c r="Q1565"/>
      <c r="R1565"/>
      <c r="S1565"/>
      <c r="T1565"/>
      <c r="U1565"/>
      <c r="V1565"/>
      <c r="W1565"/>
      <c r="X1565"/>
      <c r="Y1565"/>
      <c r="Z1565"/>
      <c r="AA1565"/>
      <c r="AB1565"/>
      <c r="AC1565"/>
      <c r="AD1565"/>
      <c r="AE1565"/>
      <c r="AF1565"/>
      <c r="AG1565"/>
      <c r="AH1565"/>
      <c r="AI1565"/>
      <c r="AJ1565"/>
    </row>
    <row r="1566" spans="13:36" x14ac:dyDescent="0.2">
      <c r="M1566"/>
      <c r="N1566"/>
      <c r="O1566"/>
      <c r="P1566"/>
      <c r="Q1566"/>
      <c r="R1566"/>
      <c r="S1566"/>
      <c r="T1566"/>
      <c r="U1566"/>
      <c r="V1566"/>
      <c r="W1566"/>
      <c r="X1566"/>
      <c r="Y1566"/>
      <c r="Z1566"/>
      <c r="AA1566"/>
      <c r="AB1566"/>
      <c r="AC1566"/>
      <c r="AD1566"/>
      <c r="AE1566"/>
      <c r="AF1566"/>
      <c r="AG1566"/>
      <c r="AH1566"/>
      <c r="AI1566"/>
      <c r="AJ1566"/>
    </row>
    <row r="1567" spans="13:36" x14ac:dyDescent="0.2">
      <c r="M1567"/>
      <c r="N1567"/>
      <c r="O1567"/>
      <c r="P1567"/>
      <c r="Q1567"/>
      <c r="R1567"/>
      <c r="S1567"/>
      <c r="T1567"/>
      <c r="U1567"/>
      <c r="V1567"/>
      <c r="W1567"/>
      <c r="X1567"/>
      <c r="Y1567"/>
      <c r="Z1567"/>
      <c r="AA1567"/>
      <c r="AB1567"/>
      <c r="AC1567"/>
      <c r="AD1567"/>
      <c r="AE1567"/>
      <c r="AF1567"/>
      <c r="AG1567"/>
      <c r="AH1567"/>
      <c r="AI1567"/>
      <c r="AJ1567"/>
    </row>
    <row r="1568" spans="13:36" x14ac:dyDescent="0.2">
      <c r="M1568"/>
      <c r="N1568"/>
      <c r="O1568"/>
      <c r="P1568"/>
      <c r="Q1568"/>
      <c r="R1568"/>
      <c r="S1568"/>
      <c r="T1568"/>
      <c r="U1568"/>
      <c r="V1568"/>
      <c r="W1568"/>
      <c r="X1568"/>
      <c r="Y1568"/>
      <c r="Z1568"/>
      <c r="AA1568"/>
      <c r="AB1568"/>
      <c r="AC1568"/>
      <c r="AD1568"/>
      <c r="AE1568"/>
      <c r="AF1568"/>
      <c r="AG1568"/>
      <c r="AH1568"/>
      <c r="AI1568"/>
      <c r="AJ1568"/>
    </row>
    <row r="1569" spans="13:36" x14ac:dyDescent="0.2">
      <c r="M1569"/>
      <c r="N1569"/>
      <c r="O1569"/>
      <c r="P1569"/>
      <c r="Q1569"/>
      <c r="R1569"/>
      <c r="S1569"/>
      <c r="T1569"/>
      <c r="U1569"/>
      <c r="V1569"/>
      <c r="W1569"/>
      <c r="X1569"/>
      <c r="Y1569"/>
      <c r="Z1569"/>
      <c r="AA1569"/>
      <c r="AB1569"/>
      <c r="AC1569"/>
      <c r="AD1569"/>
      <c r="AE1569"/>
      <c r="AF1569"/>
      <c r="AG1569"/>
      <c r="AH1569"/>
      <c r="AI1569"/>
      <c r="AJ1569"/>
    </row>
    <row r="1570" spans="13:36" x14ac:dyDescent="0.2">
      <c r="M1570"/>
      <c r="N1570"/>
      <c r="O1570"/>
      <c r="P1570"/>
      <c r="Q1570"/>
      <c r="R1570"/>
      <c r="S1570"/>
      <c r="T1570"/>
      <c r="U1570"/>
      <c r="V1570"/>
      <c r="W1570"/>
      <c r="X1570"/>
      <c r="Y1570"/>
      <c r="Z1570"/>
      <c r="AA1570"/>
      <c r="AB1570"/>
      <c r="AC1570"/>
      <c r="AD1570"/>
      <c r="AE1570"/>
      <c r="AF1570"/>
      <c r="AG1570"/>
      <c r="AH1570"/>
      <c r="AI1570"/>
      <c r="AJ1570"/>
    </row>
    <row r="1571" spans="13:36" x14ac:dyDescent="0.2">
      <c r="M1571"/>
      <c r="N1571"/>
      <c r="O1571"/>
      <c r="P1571"/>
      <c r="Q1571"/>
      <c r="R1571"/>
      <c r="S1571"/>
      <c r="T1571"/>
      <c r="U1571"/>
      <c r="V1571"/>
      <c r="W1571"/>
      <c r="X1571"/>
      <c r="Y1571"/>
      <c r="Z1571"/>
      <c r="AA1571"/>
      <c r="AB1571"/>
      <c r="AC1571"/>
      <c r="AD1571"/>
      <c r="AE1571"/>
      <c r="AF1571"/>
      <c r="AG1571"/>
      <c r="AH1571"/>
      <c r="AI1571"/>
      <c r="AJ1571"/>
    </row>
    <row r="1572" spans="13:36" x14ac:dyDescent="0.2">
      <c r="M1572"/>
      <c r="N1572"/>
      <c r="O1572"/>
      <c r="P1572"/>
      <c r="Q1572"/>
      <c r="R1572"/>
      <c r="S1572"/>
      <c r="T1572"/>
      <c r="U1572"/>
      <c r="V1572"/>
      <c r="W1572"/>
      <c r="X1572"/>
      <c r="Y1572"/>
      <c r="Z1572"/>
      <c r="AA1572"/>
      <c r="AB1572"/>
      <c r="AC1572"/>
      <c r="AD1572"/>
      <c r="AE1572"/>
      <c r="AF1572"/>
      <c r="AG1572"/>
      <c r="AH1572"/>
      <c r="AI1572"/>
      <c r="AJ1572"/>
    </row>
    <row r="1573" spans="13:36" x14ac:dyDescent="0.2">
      <c r="M1573"/>
      <c r="N1573"/>
      <c r="O1573"/>
      <c r="P1573"/>
      <c r="Q1573"/>
      <c r="R1573"/>
      <c r="S1573"/>
      <c r="T1573"/>
      <c r="U1573"/>
      <c r="V1573"/>
      <c r="W1573"/>
      <c r="X1573"/>
      <c r="Y1573"/>
      <c r="Z1573"/>
      <c r="AA1573"/>
      <c r="AB1573"/>
      <c r="AC1573"/>
      <c r="AD1573"/>
      <c r="AE1573"/>
      <c r="AF1573"/>
      <c r="AG1573"/>
      <c r="AH1573"/>
      <c r="AI1573"/>
      <c r="AJ1573"/>
    </row>
    <row r="1574" spans="13:36" x14ac:dyDescent="0.2">
      <c r="M1574"/>
      <c r="N1574"/>
      <c r="O1574"/>
      <c r="P1574"/>
      <c r="Q1574"/>
      <c r="R1574"/>
      <c r="S1574"/>
      <c r="T1574"/>
      <c r="U1574"/>
      <c r="V1574"/>
      <c r="W1574"/>
      <c r="X1574"/>
      <c r="Y1574"/>
      <c r="Z1574"/>
      <c r="AA1574"/>
      <c r="AB1574"/>
      <c r="AC1574"/>
      <c r="AD1574"/>
      <c r="AE1574"/>
      <c r="AF1574"/>
      <c r="AG1574"/>
      <c r="AH1574"/>
      <c r="AI1574"/>
      <c r="AJ1574"/>
    </row>
    <row r="1575" spans="13:36" x14ac:dyDescent="0.2">
      <c r="M1575"/>
      <c r="N1575"/>
      <c r="O1575"/>
      <c r="P1575"/>
      <c r="Q1575"/>
      <c r="R1575"/>
      <c r="S1575"/>
      <c r="T1575"/>
      <c r="U1575"/>
      <c r="V1575"/>
      <c r="W1575"/>
      <c r="X1575"/>
      <c r="Y1575"/>
      <c r="Z1575"/>
      <c r="AA1575"/>
      <c r="AB1575"/>
      <c r="AC1575"/>
      <c r="AD1575"/>
      <c r="AE1575"/>
      <c r="AF1575"/>
      <c r="AG1575"/>
      <c r="AH1575"/>
      <c r="AI1575"/>
      <c r="AJ1575"/>
    </row>
    <row r="1576" spans="13:36" x14ac:dyDescent="0.2">
      <c r="M1576"/>
      <c r="N1576"/>
      <c r="O1576"/>
      <c r="P1576"/>
      <c r="Q1576"/>
      <c r="R1576"/>
      <c r="S1576"/>
      <c r="T1576"/>
      <c r="U1576"/>
      <c r="V1576"/>
      <c r="W1576"/>
      <c r="X1576"/>
      <c r="Y1576"/>
      <c r="Z1576"/>
      <c r="AA1576"/>
      <c r="AB1576"/>
      <c r="AC1576"/>
      <c r="AD1576"/>
      <c r="AE1576"/>
      <c r="AF1576"/>
      <c r="AG1576"/>
      <c r="AH1576"/>
      <c r="AI1576"/>
      <c r="AJ1576"/>
    </row>
    <row r="1577" spans="13:36" x14ac:dyDescent="0.2">
      <c r="M1577"/>
      <c r="N1577"/>
      <c r="O1577"/>
      <c r="P1577"/>
      <c r="Q1577"/>
      <c r="R1577"/>
      <c r="S1577"/>
      <c r="T1577"/>
      <c r="U1577"/>
      <c r="V1577"/>
      <c r="W1577"/>
      <c r="X1577"/>
      <c r="Y1577"/>
      <c r="Z1577"/>
      <c r="AA1577"/>
      <c r="AB1577"/>
      <c r="AC1577"/>
      <c r="AD1577"/>
      <c r="AE1577"/>
      <c r="AF1577"/>
      <c r="AG1577"/>
      <c r="AH1577"/>
      <c r="AI1577"/>
      <c r="AJ1577"/>
    </row>
    <row r="1578" spans="13:36" x14ac:dyDescent="0.2">
      <c r="M1578"/>
      <c r="N1578"/>
      <c r="O1578"/>
      <c r="P1578"/>
      <c r="Q1578"/>
      <c r="R1578"/>
      <c r="S1578"/>
      <c r="T1578"/>
      <c r="U1578"/>
      <c r="V1578"/>
      <c r="W1578"/>
      <c r="X1578"/>
      <c r="Y1578"/>
      <c r="Z1578"/>
      <c r="AA1578"/>
      <c r="AB1578"/>
      <c r="AC1578"/>
      <c r="AD1578"/>
      <c r="AE1578"/>
      <c r="AF1578"/>
      <c r="AG1578"/>
      <c r="AH1578"/>
      <c r="AI1578"/>
      <c r="AJ1578"/>
    </row>
    <row r="1579" spans="13:36" x14ac:dyDescent="0.2">
      <c r="M1579"/>
      <c r="N1579"/>
      <c r="O1579"/>
      <c r="P1579"/>
      <c r="Q1579"/>
      <c r="R1579"/>
      <c r="S1579"/>
      <c r="T1579"/>
      <c r="U1579"/>
      <c r="V1579"/>
      <c r="W1579"/>
      <c r="X1579"/>
      <c r="Y1579"/>
      <c r="Z1579"/>
      <c r="AA1579"/>
      <c r="AB1579"/>
      <c r="AC1579"/>
      <c r="AD1579"/>
      <c r="AE1579"/>
      <c r="AF1579"/>
      <c r="AG1579"/>
      <c r="AH1579"/>
      <c r="AI1579"/>
      <c r="AJ1579"/>
    </row>
    <row r="1580" spans="13:36" x14ac:dyDescent="0.2">
      <c r="M1580"/>
      <c r="N1580"/>
      <c r="O1580"/>
      <c r="P1580"/>
      <c r="Q1580"/>
      <c r="R1580"/>
      <c r="S1580"/>
      <c r="T1580"/>
      <c r="U1580"/>
      <c r="V1580"/>
      <c r="W1580"/>
      <c r="X1580"/>
      <c r="Y1580"/>
      <c r="Z1580"/>
      <c r="AA1580"/>
      <c r="AB1580"/>
      <c r="AC1580"/>
      <c r="AD1580"/>
      <c r="AE1580"/>
      <c r="AF1580"/>
      <c r="AG1580"/>
      <c r="AH1580"/>
      <c r="AI1580"/>
      <c r="AJ1580"/>
    </row>
    <row r="1581" spans="13:36" x14ac:dyDescent="0.2">
      <c r="M1581"/>
      <c r="N1581"/>
      <c r="O1581"/>
      <c r="P1581"/>
      <c r="Q1581"/>
      <c r="R1581"/>
      <c r="S1581"/>
      <c r="T1581"/>
      <c r="U1581"/>
      <c r="V1581"/>
      <c r="W1581"/>
      <c r="X1581"/>
      <c r="Y1581"/>
      <c r="Z1581"/>
      <c r="AA1581"/>
      <c r="AB1581"/>
      <c r="AC1581"/>
      <c r="AD1581"/>
      <c r="AE1581"/>
      <c r="AF1581"/>
      <c r="AG1581"/>
      <c r="AH1581"/>
      <c r="AI1581"/>
      <c r="AJ1581"/>
    </row>
    <row r="1582" spans="13:36" x14ac:dyDescent="0.2">
      <c r="M1582"/>
      <c r="N1582"/>
      <c r="O1582"/>
      <c r="P1582"/>
      <c r="Q1582"/>
      <c r="R1582"/>
      <c r="S1582"/>
      <c r="T1582"/>
      <c r="U1582"/>
      <c r="V1582"/>
      <c r="W1582"/>
      <c r="X1582"/>
      <c r="Y1582"/>
      <c r="Z1582"/>
      <c r="AA1582"/>
      <c r="AB1582"/>
      <c r="AC1582"/>
      <c r="AD1582"/>
      <c r="AE1582"/>
      <c r="AF1582"/>
      <c r="AG1582"/>
      <c r="AH1582"/>
      <c r="AI1582"/>
      <c r="AJ1582"/>
    </row>
    <row r="1583" spans="13:36" x14ac:dyDescent="0.2">
      <c r="M1583"/>
      <c r="N1583"/>
      <c r="O1583"/>
      <c r="P1583"/>
      <c r="Q1583"/>
      <c r="R1583"/>
      <c r="S1583"/>
      <c r="T1583"/>
      <c r="U1583"/>
      <c r="V1583"/>
      <c r="W1583"/>
      <c r="X1583"/>
      <c r="Y1583"/>
      <c r="Z1583"/>
      <c r="AA1583"/>
      <c r="AB1583"/>
      <c r="AC1583"/>
      <c r="AD1583"/>
      <c r="AE1583"/>
      <c r="AF1583"/>
      <c r="AG1583"/>
      <c r="AH1583"/>
      <c r="AI1583"/>
      <c r="AJ1583"/>
    </row>
    <row r="1584" spans="13:36" x14ac:dyDescent="0.2">
      <c r="M1584"/>
      <c r="N1584"/>
      <c r="O1584"/>
      <c r="P1584"/>
      <c r="Q1584"/>
      <c r="R1584"/>
      <c r="S1584"/>
      <c r="T1584"/>
      <c r="U1584"/>
      <c r="V1584"/>
      <c r="W1584"/>
      <c r="X1584"/>
      <c r="Y1584"/>
      <c r="Z1584"/>
      <c r="AA1584"/>
      <c r="AB1584"/>
      <c r="AC1584"/>
      <c r="AD1584"/>
      <c r="AE1584"/>
      <c r="AF1584"/>
      <c r="AG1584"/>
      <c r="AH1584"/>
      <c r="AI1584"/>
      <c r="AJ1584"/>
    </row>
    <row r="1585" spans="13:36" x14ac:dyDescent="0.2">
      <c r="M1585"/>
      <c r="N1585"/>
      <c r="O1585"/>
      <c r="P1585"/>
      <c r="Q1585"/>
      <c r="R1585"/>
      <c r="S1585"/>
      <c r="T1585"/>
      <c r="U1585"/>
      <c r="V1585"/>
      <c r="W1585"/>
      <c r="X1585"/>
      <c r="Y1585"/>
      <c r="Z1585"/>
      <c r="AA1585"/>
      <c r="AB1585"/>
      <c r="AC1585"/>
      <c r="AD1585"/>
      <c r="AE1585"/>
      <c r="AF1585"/>
      <c r="AG1585"/>
      <c r="AH1585"/>
      <c r="AI1585"/>
      <c r="AJ1585"/>
    </row>
    <row r="1586" spans="13:36" x14ac:dyDescent="0.2">
      <c r="M1586"/>
      <c r="N1586"/>
      <c r="O1586"/>
      <c r="P1586"/>
      <c r="Q1586"/>
      <c r="R1586"/>
      <c r="S1586"/>
      <c r="T1586"/>
      <c r="U1586"/>
      <c r="V1586"/>
      <c r="W1586"/>
      <c r="X1586"/>
      <c r="Y1586"/>
      <c r="Z1586"/>
      <c r="AA1586"/>
      <c r="AB1586"/>
      <c r="AC1586"/>
      <c r="AD1586"/>
      <c r="AE1586"/>
      <c r="AF1586"/>
      <c r="AG1586"/>
      <c r="AH1586"/>
      <c r="AI1586"/>
      <c r="AJ1586"/>
    </row>
    <row r="1587" spans="13:36" x14ac:dyDescent="0.2">
      <c r="M1587"/>
      <c r="N1587"/>
      <c r="O1587"/>
      <c r="P1587"/>
      <c r="Q1587"/>
      <c r="R1587"/>
      <c r="S1587"/>
      <c r="T1587"/>
      <c r="U1587"/>
      <c r="V1587"/>
      <c r="W1587"/>
      <c r="X1587"/>
      <c r="Y1587"/>
      <c r="Z1587"/>
      <c r="AA1587"/>
      <c r="AB1587"/>
      <c r="AC1587"/>
      <c r="AD1587"/>
      <c r="AE1587"/>
      <c r="AF1587"/>
      <c r="AG1587"/>
      <c r="AH1587"/>
      <c r="AI1587"/>
      <c r="AJ1587"/>
    </row>
    <row r="1588" spans="13:36" x14ac:dyDescent="0.2">
      <c r="M1588"/>
      <c r="N1588"/>
      <c r="O1588"/>
      <c r="P1588"/>
      <c r="Q1588"/>
      <c r="R1588"/>
      <c r="S1588"/>
      <c r="T1588"/>
      <c r="U1588"/>
      <c r="V1588"/>
      <c r="W1588"/>
      <c r="X1588"/>
      <c r="Y1588"/>
      <c r="Z1588"/>
      <c r="AA1588"/>
      <c r="AB1588"/>
      <c r="AC1588"/>
      <c r="AD1588"/>
      <c r="AE1588"/>
      <c r="AF1588"/>
      <c r="AG1588"/>
      <c r="AH1588"/>
      <c r="AI1588"/>
      <c r="AJ1588"/>
    </row>
    <row r="1589" spans="13:36" x14ac:dyDescent="0.2">
      <c r="M1589"/>
      <c r="N1589"/>
      <c r="O1589"/>
      <c r="P1589"/>
      <c r="Q1589"/>
      <c r="R1589"/>
      <c r="S1589"/>
      <c r="T1589"/>
      <c r="U1589"/>
      <c r="V1589"/>
      <c r="W1589"/>
      <c r="X1589"/>
      <c r="Y1589"/>
      <c r="Z1589"/>
      <c r="AA1589"/>
      <c r="AB1589"/>
      <c r="AC1589"/>
      <c r="AD1589"/>
      <c r="AE1589"/>
      <c r="AF1589"/>
      <c r="AG1589"/>
      <c r="AH1589"/>
      <c r="AI1589"/>
      <c r="AJ1589"/>
    </row>
    <row r="1590" spans="13:36" x14ac:dyDescent="0.2">
      <c r="M1590"/>
      <c r="N1590"/>
      <c r="O1590"/>
      <c r="P1590"/>
      <c r="Q1590"/>
      <c r="R1590"/>
      <c r="S1590"/>
      <c r="T1590"/>
      <c r="U1590"/>
      <c r="V1590"/>
      <c r="W1590"/>
      <c r="X1590"/>
      <c r="Y1590"/>
      <c r="Z1590"/>
      <c r="AA1590"/>
      <c r="AB1590"/>
      <c r="AC1590"/>
      <c r="AD1590"/>
      <c r="AE1590"/>
      <c r="AF1590"/>
      <c r="AG1590"/>
      <c r="AH1590"/>
      <c r="AI1590"/>
      <c r="AJ1590"/>
    </row>
    <row r="1591" spans="13:36" x14ac:dyDescent="0.2">
      <c r="M1591"/>
      <c r="N1591"/>
      <c r="O1591"/>
      <c r="P1591"/>
      <c r="Q1591"/>
      <c r="R1591"/>
      <c r="S1591"/>
      <c r="T1591"/>
      <c r="U1591"/>
      <c r="V1591"/>
      <c r="W1591"/>
      <c r="X1591"/>
      <c r="Y1591"/>
      <c r="Z1591"/>
      <c r="AA1591"/>
      <c r="AB1591"/>
      <c r="AC1591"/>
      <c r="AD1591"/>
      <c r="AE1591"/>
      <c r="AF1591"/>
      <c r="AG1591"/>
      <c r="AH1591"/>
      <c r="AI1591"/>
      <c r="AJ1591"/>
    </row>
    <row r="1592" spans="13:36" x14ac:dyDescent="0.2">
      <c r="M1592"/>
      <c r="N1592"/>
      <c r="O1592"/>
      <c r="P1592"/>
      <c r="Q1592"/>
      <c r="R1592"/>
      <c r="S1592"/>
      <c r="T1592"/>
      <c r="U1592"/>
      <c r="V1592"/>
      <c r="W1592"/>
      <c r="X1592"/>
      <c r="Y1592"/>
      <c r="Z1592"/>
      <c r="AA1592"/>
      <c r="AB1592"/>
      <c r="AC1592"/>
      <c r="AD1592"/>
      <c r="AE1592"/>
      <c r="AF1592"/>
      <c r="AG1592"/>
      <c r="AH1592"/>
      <c r="AI1592"/>
      <c r="AJ1592"/>
    </row>
    <row r="1593" spans="13:36" x14ac:dyDescent="0.2">
      <c r="M1593"/>
      <c r="N1593"/>
      <c r="O1593"/>
      <c r="P1593"/>
      <c r="Q1593"/>
      <c r="R1593"/>
      <c r="S1593"/>
      <c r="T1593"/>
      <c r="U1593"/>
      <c r="V1593"/>
      <c r="W1593"/>
      <c r="X1593"/>
      <c r="Y1593"/>
      <c r="Z1593"/>
      <c r="AA1593"/>
      <c r="AB1593"/>
      <c r="AC1593"/>
      <c r="AD1593"/>
      <c r="AE1593"/>
      <c r="AF1593"/>
      <c r="AG1593"/>
      <c r="AH1593"/>
      <c r="AI1593"/>
      <c r="AJ1593"/>
    </row>
    <row r="1594" spans="13:36" x14ac:dyDescent="0.2">
      <c r="M1594"/>
      <c r="N1594"/>
      <c r="O1594"/>
      <c r="P1594"/>
      <c r="Q1594"/>
      <c r="R1594"/>
      <c r="S1594"/>
      <c r="T1594"/>
      <c r="U1594"/>
      <c r="V1594"/>
      <c r="W1594"/>
      <c r="X1594"/>
      <c r="Y1594"/>
      <c r="Z1594"/>
      <c r="AA1594"/>
      <c r="AB1594"/>
      <c r="AC1594"/>
      <c r="AD1594"/>
      <c r="AE1594"/>
      <c r="AF1594"/>
      <c r="AG1594"/>
      <c r="AH1594"/>
      <c r="AI1594"/>
      <c r="AJ1594"/>
    </row>
    <row r="1595" spans="13:36" x14ac:dyDescent="0.2">
      <c r="M1595"/>
      <c r="N1595"/>
      <c r="O1595"/>
      <c r="P1595"/>
      <c r="Q1595"/>
      <c r="R1595"/>
      <c r="S1595"/>
      <c r="T1595"/>
      <c r="U1595"/>
      <c r="V1595"/>
      <c r="W1595"/>
      <c r="X1595"/>
      <c r="Y1595"/>
      <c r="Z1595"/>
      <c r="AA1595"/>
      <c r="AB1595"/>
      <c r="AC1595"/>
      <c r="AD1595"/>
      <c r="AE1595"/>
      <c r="AF1595"/>
      <c r="AG1595"/>
      <c r="AH1595"/>
      <c r="AI1595"/>
      <c r="AJ1595"/>
    </row>
    <row r="1596" spans="13:36" x14ac:dyDescent="0.2">
      <c r="M1596"/>
      <c r="N1596"/>
      <c r="O1596"/>
      <c r="P1596"/>
      <c r="Q1596"/>
      <c r="R1596"/>
      <c r="S1596"/>
      <c r="T1596"/>
      <c r="U1596"/>
      <c r="V1596"/>
      <c r="W1596"/>
      <c r="X1596"/>
      <c r="Y1596"/>
      <c r="Z1596"/>
      <c r="AA1596"/>
      <c r="AB1596"/>
      <c r="AC1596"/>
      <c r="AD1596"/>
      <c r="AE1596"/>
      <c r="AF1596"/>
      <c r="AG1596"/>
      <c r="AH1596"/>
      <c r="AI1596"/>
      <c r="AJ1596"/>
    </row>
    <row r="1597" spans="13:36" x14ac:dyDescent="0.2">
      <c r="M1597"/>
      <c r="N1597"/>
      <c r="O1597"/>
      <c r="P1597"/>
      <c r="Q1597"/>
      <c r="R1597"/>
      <c r="S1597"/>
      <c r="T1597"/>
      <c r="U1597"/>
      <c r="V1597"/>
      <c r="W1597"/>
      <c r="X1597"/>
      <c r="Y1597"/>
      <c r="Z1597"/>
      <c r="AA1597"/>
      <c r="AB1597"/>
      <c r="AC1597"/>
      <c r="AD1597"/>
      <c r="AE1597"/>
      <c r="AF1597"/>
      <c r="AG1597"/>
      <c r="AH1597"/>
      <c r="AI1597"/>
      <c r="AJ1597"/>
    </row>
    <row r="1598" spans="13:36" x14ac:dyDescent="0.2">
      <c r="M1598"/>
      <c r="N1598"/>
      <c r="O1598"/>
      <c r="P1598"/>
      <c r="Q1598"/>
      <c r="R1598"/>
      <c r="S1598"/>
      <c r="T1598"/>
      <c r="U1598"/>
      <c r="V1598"/>
      <c r="W1598"/>
      <c r="X1598"/>
      <c r="Y1598"/>
      <c r="Z1598"/>
      <c r="AA1598"/>
      <c r="AB1598"/>
      <c r="AC1598"/>
      <c r="AD1598"/>
      <c r="AE1598"/>
      <c r="AF1598"/>
      <c r="AG1598"/>
      <c r="AH1598"/>
      <c r="AI1598"/>
      <c r="AJ1598"/>
    </row>
    <row r="1599" spans="13:36" x14ac:dyDescent="0.2">
      <c r="M1599"/>
      <c r="N1599"/>
      <c r="O1599"/>
      <c r="P1599"/>
      <c r="Q1599"/>
      <c r="R1599"/>
      <c r="S1599"/>
      <c r="T1599"/>
      <c r="U1599"/>
      <c r="V1599"/>
      <c r="W1599"/>
      <c r="X1599"/>
      <c r="Y1599"/>
      <c r="Z1599"/>
      <c r="AA1599"/>
      <c r="AB1599"/>
      <c r="AC1599"/>
      <c r="AD1599"/>
      <c r="AE1599"/>
      <c r="AF1599"/>
      <c r="AG1599"/>
      <c r="AH1599"/>
      <c r="AI1599"/>
      <c r="AJ1599"/>
    </row>
    <row r="1600" spans="13:36" x14ac:dyDescent="0.2">
      <c r="M1600"/>
      <c r="N1600"/>
      <c r="O1600"/>
      <c r="P1600"/>
      <c r="Q1600"/>
      <c r="R1600"/>
      <c r="S1600"/>
      <c r="T1600"/>
      <c r="U1600"/>
      <c r="V1600"/>
      <c r="W1600"/>
      <c r="X1600"/>
      <c r="Y1600"/>
      <c r="Z1600"/>
      <c r="AA1600"/>
      <c r="AB1600"/>
      <c r="AC1600"/>
      <c r="AD1600"/>
      <c r="AE1600"/>
      <c r="AF1600"/>
      <c r="AG1600"/>
      <c r="AH1600"/>
      <c r="AI1600"/>
      <c r="AJ1600"/>
    </row>
    <row r="1601" spans="13:36" x14ac:dyDescent="0.2">
      <c r="M1601"/>
      <c r="N1601"/>
      <c r="O1601"/>
      <c r="P1601"/>
      <c r="Q1601"/>
      <c r="R1601"/>
      <c r="S1601"/>
      <c r="T1601"/>
      <c r="U1601"/>
      <c r="V1601"/>
      <c r="W1601"/>
      <c r="X1601"/>
      <c r="Y1601"/>
      <c r="Z1601"/>
      <c r="AA1601"/>
      <c r="AB1601"/>
      <c r="AC1601"/>
      <c r="AD1601"/>
      <c r="AE1601"/>
      <c r="AF1601"/>
      <c r="AG1601"/>
      <c r="AH1601"/>
      <c r="AI1601"/>
      <c r="AJ1601"/>
    </row>
    <row r="1602" spans="13:36" x14ac:dyDescent="0.2">
      <c r="M1602"/>
      <c r="N1602"/>
      <c r="O1602"/>
      <c r="P1602"/>
      <c r="Q1602"/>
      <c r="R1602"/>
      <c r="S1602"/>
      <c r="T1602"/>
      <c r="U1602"/>
      <c r="V1602"/>
      <c r="W1602"/>
      <c r="X1602"/>
      <c r="Y1602"/>
      <c r="Z1602"/>
      <c r="AA1602"/>
      <c r="AB1602"/>
      <c r="AC1602"/>
      <c r="AD1602"/>
      <c r="AE1602"/>
      <c r="AF1602"/>
      <c r="AG1602"/>
      <c r="AH1602"/>
      <c r="AI1602"/>
      <c r="AJ1602"/>
    </row>
    <row r="1603" spans="13:36" x14ac:dyDescent="0.2">
      <c r="M1603"/>
      <c r="N1603"/>
      <c r="O1603"/>
      <c r="P1603"/>
      <c r="Q1603"/>
      <c r="R1603"/>
      <c r="S1603"/>
      <c r="T1603"/>
      <c r="U1603"/>
      <c r="V1603"/>
      <c r="W1603"/>
      <c r="X1603"/>
      <c r="Y1603"/>
      <c r="Z1603"/>
      <c r="AA1603"/>
      <c r="AB1603"/>
      <c r="AC1603"/>
      <c r="AD1603"/>
      <c r="AE1603"/>
      <c r="AF1603"/>
      <c r="AG1603"/>
      <c r="AH1603"/>
      <c r="AI1603"/>
      <c r="AJ1603"/>
    </row>
    <row r="1604" spans="13:36" x14ac:dyDescent="0.2">
      <c r="M1604"/>
      <c r="N1604"/>
      <c r="O1604"/>
      <c r="P1604"/>
      <c r="Q1604"/>
      <c r="R1604"/>
      <c r="S1604"/>
      <c r="T1604"/>
      <c r="U1604"/>
      <c r="V1604"/>
      <c r="W1604"/>
      <c r="X1604"/>
      <c r="Y1604"/>
      <c r="Z1604"/>
      <c r="AA1604"/>
      <c r="AB1604"/>
      <c r="AC1604"/>
      <c r="AD1604"/>
      <c r="AE1604"/>
      <c r="AF1604"/>
      <c r="AG1604"/>
      <c r="AH1604"/>
      <c r="AI1604"/>
      <c r="AJ1604"/>
    </row>
    <row r="1605" spans="13:36" x14ac:dyDescent="0.2">
      <c r="M1605"/>
      <c r="N1605"/>
      <c r="O1605"/>
      <c r="P1605"/>
      <c r="Q1605"/>
      <c r="R1605"/>
      <c r="S1605"/>
      <c r="T1605"/>
      <c r="U1605"/>
      <c r="V1605"/>
      <c r="W1605"/>
      <c r="X1605"/>
      <c r="Y1605"/>
      <c r="Z1605"/>
      <c r="AA1605"/>
      <c r="AB1605"/>
      <c r="AC1605"/>
      <c r="AD1605"/>
      <c r="AE1605"/>
      <c r="AF1605"/>
      <c r="AG1605"/>
      <c r="AH1605"/>
      <c r="AI1605"/>
      <c r="AJ1605"/>
    </row>
    <row r="1606" spans="13:36" x14ac:dyDescent="0.2">
      <c r="M1606"/>
      <c r="N1606"/>
      <c r="O1606"/>
      <c r="P1606"/>
      <c r="Q1606"/>
      <c r="R1606"/>
      <c r="S1606"/>
      <c r="T1606"/>
      <c r="U1606"/>
      <c r="V1606"/>
      <c r="W1606"/>
      <c r="X1606"/>
      <c r="Y1606"/>
      <c r="Z1606"/>
      <c r="AA1606"/>
      <c r="AB1606"/>
      <c r="AC1606"/>
      <c r="AD1606"/>
      <c r="AE1606"/>
      <c r="AF1606"/>
      <c r="AG1606"/>
      <c r="AH1606"/>
      <c r="AI1606"/>
      <c r="AJ1606"/>
    </row>
    <row r="1607" spans="13:36" x14ac:dyDescent="0.2">
      <c r="M1607"/>
      <c r="N1607"/>
      <c r="O1607"/>
      <c r="P1607"/>
      <c r="Q1607"/>
      <c r="R1607"/>
      <c r="S1607"/>
      <c r="T1607"/>
      <c r="U1607"/>
      <c r="V1607"/>
      <c r="W1607"/>
      <c r="X1607"/>
      <c r="Y1607"/>
      <c r="Z1607"/>
      <c r="AA1607"/>
      <c r="AB1607"/>
      <c r="AC1607"/>
      <c r="AD1607"/>
      <c r="AE1607"/>
      <c r="AF1607"/>
      <c r="AG1607"/>
      <c r="AH1607"/>
      <c r="AI1607"/>
      <c r="AJ1607"/>
    </row>
    <row r="1608" spans="13:36" x14ac:dyDescent="0.2">
      <c r="M1608"/>
      <c r="N1608"/>
      <c r="O1608"/>
      <c r="P1608"/>
      <c r="Q1608"/>
      <c r="R1608"/>
      <c r="S1608"/>
      <c r="T1608"/>
      <c r="U1608"/>
      <c r="V1608"/>
      <c r="W1608"/>
      <c r="X1608"/>
      <c r="Y1608"/>
      <c r="Z1608"/>
      <c r="AA1608"/>
      <c r="AB1608"/>
      <c r="AC1608"/>
      <c r="AD1608"/>
      <c r="AE1608"/>
      <c r="AF1608"/>
      <c r="AG1608"/>
      <c r="AH1608"/>
      <c r="AI1608"/>
      <c r="AJ1608"/>
    </row>
    <row r="1609" spans="13:36" x14ac:dyDescent="0.2">
      <c r="M1609"/>
      <c r="N1609"/>
      <c r="O1609"/>
      <c r="P1609"/>
      <c r="Q1609"/>
      <c r="R1609"/>
      <c r="S1609"/>
      <c r="T1609"/>
      <c r="U1609"/>
      <c r="V1609"/>
      <c r="W1609"/>
      <c r="X1609"/>
      <c r="Y1609"/>
      <c r="Z1609"/>
      <c r="AA1609"/>
      <c r="AB1609"/>
      <c r="AC1609"/>
      <c r="AD1609"/>
      <c r="AE1609"/>
      <c r="AF1609"/>
      <c r="AG1609"/>
      <c r="AH1609"/>
      <c r="AI1609"/>
      <c r="AJ1609"/>
    </row>
    <row r="1610" spans="13:36" x14ac:dyDescent="0.2">
      <c r="M1610"/>
      <c r="N1610"/>
      <c r="O1610"/>
      <c r="P1610"/>
      <c r="Q1610"/>
      <c r="R1610"/>
      <c r="S1610"/>
      <c r="T1610"/>
      <c r="U1610"/>
      <c r="V1610"/>
      <c r="W1610"/>
      <c r="X1610"/>
      <c r="Y1610"/>
      <c r="Z1610"/>
      <c r="AA1610"/>
      <c r="AB1610"/>
      <c r="AC1610"/>
      <c r="AD1610"/>
      <c r="AE1610"/>
      <c r="AF1610"/>
      <c r="AG1610"/>
      <c r="AH1610"/>
      <c r="AI1610"/>
      <c r="AJ1610"/>
    </row>
    <row r="1611" spans="13:36" x14ac:dyDescent="0.2">
      <c r="M1611"/>
      <c r="N1611"/>
      <c r="O1611"/>
      <c r="P1611"/>
      <c r="Q1611"/>
      <c r="R1611"/>
      <c r="S1611"/>
      <c r="T1611"/>
      <c r="U1611"/>
      <c r="V1611"/>
      <c r="W1611"/>
      <c r="X1611"/>
      <c r="Y1611"/>
      <c r="Z1611"/>
      <c r="AA1611"/>
      <c r="AB1611"/>
      <c r="AC1611"/>
      <c r="AD1611"/>
      <c r="AE1611"/>
      <c r="AF1611"/>
      <c r="AG1611"/>
      <c r="AH1611"/>
      <c r="AI1611"/>
      <c r="AJ1611"/>
    </row>
    <row r="1612" spans="13:36" x14ac:dyDescent="0.2">
      <c r="M1612"/>
      <c r="N1612"/>
      <c r="O1612"/>
      <c r="P1612"/>
      <c r="Q1612"/>
      <c r="R1612"/>
      <c r="S1612"/>
      <c r="T1612"/>
      <c r="U1612"/>
      <c r="V1612"/>
      <c r="W1612"/>
      <c r="X1612"/>
      <c r="Y1612"/>
      <c r="Z1612"/>
      <c r="AA1612"/>
      <c r="AB1612"/>
      <c r="AC1612"/>
      <c r="AD1612"/>
      <c r="AE1612"/>
      <c r="AF1612"/>
      <c r="AG1612"/>
      <c r="AH1612"/>
      <c r="AI1612"/>
      <c r="AJ1612"/>
    </row>
    <row r="1613" spans="13:36" x14ac:dyDescent="0.2">
      <c r="M1613"/>
      <c r="N1613"/>
      <c r="O1613"/>
      <c r="P1613"/>
      <c r="Q1613"/>
      <c r="R1613"/>
      <c r="S1613"/>
      <c r="T1613"/>
      <c r="U1613"/>
      <c r="V1613"/>
      <c r="W1613"/>
      <c r="X1613"/>
      <c r="Y1613"/>
      <c r="Z1613"/>
      <c r="AA1613"/>
      <c r="AB1613"/>
      <c r="AC1613"/>
      <c r="AD1613"/>
      <c r="AE1613"/>
      <c r="AF1613"/>
      <c r="AG1613"/>
      <c r="AH1613"/>
      <c r="AI1613"/>
      <c r="AJ1613"/>
    </row>
    <row r="1614" spans="13:36" x14ac:dyDescent="0.2">
      <c r="M1614"/>
      <c r="N1614"/>
      <c r="O1614"/>
      <c r="P1614"/>
      <c r="Q1614"/>
      <c r="R1614"/>
      <c r="S1614"/>
      <c r="T1614"/>
      <c r="U1614"/>
      <c r="V1614"/>
      <c r="W1614"/>
      <c r="X1614"/>
      <c r="Y1614"/>
      <c r="Z1614"/>
      <c r="AA1614"/>
      <c r="AB1614"/>
      <c r="AC1614"/>
      <c r="AD1614"/>
      <c r="AE1614"/>
      <c r="AF1614"/>
      <c r="AG1614"/>
      <c r="AH1614"/>
      <c r="AI1614"/>
      <c r="AJ1614"/>
    </row>
    <row r="1615" spans="13:36" x14ac:dyDescent="0.2">
      <c r="M1615"/>
      <c r="N1615"/>
      <c r="O1615"/>
      <c r="P1615"/>
      <c r="Q1615"/>
      <c r="R1615"/>
      <c r="S1615"/>
      <c r="T1615"/>
      <c r="U1615"/>
      <c r="V1615"/>
      <c r="W1615"/>
      <c r="X1615"/>
      <c r="Y1615"/>
      <c r="Z1615"/>
      <c r="AA1615"/>
      <c r="AB1615"/>
      <c r="AC1615"/>
      <c r="AD1615"/>
      <c r="AE1615"/>
      <c r="AF1615"/>
      <c r="AG1615"/>
      <c r="AH1615"/>
      <c r="AI1615"/>
      <c r="AJ1615"/>
    </row>
    <row r="1616" spans="13:36" x14ac:dyDescent="0.2">
      <c r="M1616"/>
      <c r="N1616"/>
      <c r="O1616"/>
      <c r="P1616"/>
      <c r="Q1616"/>
      <c r="R1616"/>
      <c r="S1616"/>
      <c r="T1616"/>
      <c r="U1616"/>
      <c r="V1616"/>
      <c r="W1616"/>
      <c r="X1616"/>
      <c r="Y1616"/>
      <c r="Z1616"/>
      <c r="AA1616"/>
      <c r="AB1616"/>
      <c r="AC1616"/>
      <c r="AD1616"/>
      <c r="AE1616"/>
      <c r="AF1616"/>
      <c r="AG1616"/>
      <c r="AH1616"/>
      <c r="AI1616"/>
      <c r="AJ1616"/>
    </row>
    <row r="1617" spans="13:36" x14ac:dyDescent="0.2">
      <c r="M1617"/>
      <c r="N1617"/>
      <c r="O1617"/>
      <c r="P1617"/>
      <c r="Q1617"/>
      <c r="R1617"/>
      <c r="S1617"/>
      <c r="T1617"/>
      <c r="U1617"/>
      <c r="V1617"/>
      <c r="W1617"/>
      <c r="X1617"/>
      <c r="Y1617"/>
      <c r="Z1617"/>
      <c r="AA1617"/>
      <c r="AB1617"/>
      <c r="AC1617"/>
      <c r="AD1617"/>
      <c r="AE1617"/>
      <c r="AF1617"/>
      <c r="AG1617"/>
      <c r="AH1617"/>
      <c r="AI1617"/>
      <c r="AJ1617"/>
    </row>
    <row r="1618" spans="13:36" x14ac:dyDescent="0.2">
      <c r="M1618"/>
      <c r="N1618"/>
      <c r="O1618"/>
      <c r="P1618"/>
      <c r="Q1618"/>
      <c r="R1618"/>
      <c r="S1618"/>
      <c r="T1618"/>
      <c r="U1618"/>
      <c r="V1618"/>
      <c r="W1618"/>
      <c r="X1618"/>
      <c r="Y1618"/>
      <c r="Z1618"/>
      <c r="AA1618"/>
      <c r="AB1618"/>
      <c r="AC1618"/>
      <c r="AD1618"/>
      <c r="AE1618"/>
      <c r="AF1618"/>
      <c r="AG1618"/>
      <c r="AH1618"/>
      <c r="AI1618"/>
      <c r="AJ1618"/>
    </row>
    <row r="1619" spans="13:36" x14ac:dyDescent="0.2">
      <c r="M1619"/>
      <c r="N1619"/>
      <c r="O1619"/>
      <c r="P1619"/>
      <c r="Q1619"/>
      <c r="R1619"/>
      <c r="S1619"/>
      <c r="T1619"/>
      <c r="U1619"/>
      <c r="V1619"/>
      <c r="W1619"/>
      <c r="X1619"/>
      <c r="Y1619"/>
      <c r="Z1619"/>
      <c r="AA1619"/>
      <c r="AB1619"/>
      <c r="AC1619"/>
      <c r="AD1619"/>
      <c r="AE1619"/>
      <c r="AF1619"/>
      <c r="AG1619"/>
      <c r="AH1619"/>
      <c r="AI1619"/>
      <c r="AJ1619"/>
    </row>
    <row r="1620" spans="13:36" x14ac:dyDescent="0.2">
      <c r="M1620"/>
      <c r="N1620"/>
      <c r="O1620"/>
      <c r="P1620"/>
      <c r="Q1620"/>
      <c r="R1620"/>
      <c r="S1620"/>
      <c r="T1620"/>
      <c r="U1620"/>
      <c r="V1620"/>
      <c r="W1620"/>
      <c r="X1620"/>
      <c r="Y1620"/>
      <c r="Z1620"/>
      <c r="AA1620"/>
      <c r="AB1620"/>
      <c r="AC1620"/>
      <c r="AD1620"/>
      <c r="AE1620"/>
      <c r="AF1620"/>
      <c r="AG1620"/>
      <c r="AH1620"/>
      <c r="AI1620"/>
      <c r="AJ1620"/>
    </row>
    <row r="1621" spans="13:36" x14ac:dyDescent="0.2">
      <c r="M1621"/>
      <c r="N1621"/>
      <c r="O1621"/>
      <c r="P1621"/>
      <c r="Q1621"/>
      <c r="R1621"/>
      <c r="S1621"/>
      <c r="T1621"/>
      <c r="U1621"/>
      <c r="V1621"/>
      <c r="W1621"/>
      <c r="X1621"/>
      <c r="Y1621"/>
      <c r="Z1621"/>
      <c r="AA1621"/>
      <c r="AB1621"/>
      <c r="AC1621"/>
      <c r="AD1621"/>
      <c r="AE1621"/>
      <c r="AF1621"/>
      <c r="AG1621"/>
      <c r="AH1621"/>
      <c r="AI1621"/>
      <c r="AJ1621"/>
    </row>
    <row r="1622" spans="13:36" x14ac:dyDescent="0.2">
      <c r="M1622"/>
      <c r="N1622"/>
      <c r="O1622"/>
      <c r="P1622"/>
      <c r="Q1622"/>
      <c r="R1622"/>
      <c r="S1622"/>
      <c r="T1622"/>
      <c r="U1622"/>
      <c r="V1622"/>
      <c r="W1622"/>
      <c r="X1622"/>
      <c r="Y1622"/>
      <c r="Z1622"/>
      <c r="AA1622"/>
      <c r="AB1622"/>
      <c r="AC1622"/>
      <c r="AD1622"/>
      <c r="AE1622"/>
      <c r="AF1622"/>
      <c r="AG1622"/>
      <c r="AH1622"/>
      <c r="AI1622"/>
      <c r="AJ1622"/>
    </row>
    <row r="1623" spans="13:36" x14ac:dyDescent="0.2">
      <c r="M1623"/>
      <c r="N1623"/>
      <c r="O1623"/>
      <c r="P1623"/>
      <c r="Q1623"/>
      <c r="R1623"/>
      <c r="S1623"/>
      <c r="T1623"/>
      <c r="U1623"/>
      <c r="V1623"/>
      <c r="W1623"/>
      <c r="X1623"/>
      <c r="Y1623"/>
      <c r="Z1623"/>
      <c r="AA1623"/>
      <c r="AB1623"/>
      <c r="AC1623"/>
      <c r="AD1623"/>
      <c r="AE1623"/>
      <c r="AF1623"/>
      <c r="AG1623"/>
      <c r="AH1623"/>
      <c r="AI1623"/>
      <c r="AJ1623"/>
    </row>
    <row r="1624" spans="13:36" x14ac:dyDescent="0.2">
      <c r="M1624"/>
      <c r="N1624"/>
      <c r="O1624"/>
      <c r="P1624"/>
      <c r="Q1624"/>
      <c r="R1624"/>
      <c r="S1624"/>
      <c r="T1624"/>
      <c r="U1624"/>
      <c r="V1624"/>
      <c r="W1624"/>
      <c r="X1624"/>
      <c r="Y1624"/>
      <c r="Z1624"/>
      <c r="AA1624"/>
      <c r="AB1624"/>
      <c r="AC1624"/>
      <c r="AD1624"/>
      <c r="AE1624"/>
      <c r="AF1624"/>
      <c r="AG1624"/>
      <c r="AH1624"/>
      <c r="AI1624"/>
      <c r="AJ1624"/>
    </row>
    <row r="1625" spans="13:36" x14ac:dyDescent="0.2">
      <c r="M1625"/>
      <c r="N1625"/>
      <c r="O1625"/>
      <c r="P1625"/>
      <c r="Q1625"/>
      <c r="R1625"/>
      <c r="S1625"/>
      <c r="T1625"/>
      <c r="U1625"/>
      <c r="V1625"/>
      <c r="W1625"/>
      <c r="X1625"/>
      <c r="Y1625"/>
      <c r="Z1625"/>
      <c r="AA1625"/>
      <c r="AB1625"/>
      <c r="AC1625"/>
      <c r="AD1625"/>
      <c r="AE1625"/>
      <c r="AF1625"/>
      <c r="AG1625"/>
      <c r="AH1625"/>
      <c r="AI1625"/>
      <c r="AJ1625"/>
    </row>
    <row r="1626" spans="13:36" x14ac:dyDescent="0.2">
      <c r="M1626"/>
      <c r="N1626"/>
      <c r="O1626"/>
      <c r="P1626"/>
      <c r="Q1626"/>
      <c r="R1626"/>
      <c r="S1626"/>
      <c r="T1626"/>
      <c r="U1626"/>
      <c r="V1626"/>
      <c r="W1626"/>
      <c r="X1626"/>
      <c r="Y1626"/>
      <c r="Z1626"/>
      <c r="AA1626"/>
      <c r="AB1626"/>
      <c r="AC1626"/>
      <c r="AD1626"/>
      <c r="AE1626"/>
      <c r="AF1626"/>
      <c r="AG1626"/>
      <c r="AH1626"/>
      <c r="AI1626"/>
      <c r="AJ1626"/>
    </row>
    <row r="1627" spans="13:36" x14ac:dyDescent="0.2">
      <c r="M1627"/>
      <c r="N1627"/>
      <c r="O1627"/>
      <c r="P1627"/>
      <c r="Q1627"/>
      <c r="R1627"/>
      <c r="S1627"/>
      <c r="T1627"/>
      <c r="U1627"/>
      <c r="V1627"/>
      <c r="W1627"/>
      <c r="X1627"/>
      <c r="Y1627"/>
      <c r="Z1627"/>
      <c r="AA1627"/>
      <c r="AB1627"/>
      <c r="AC1627"/>
      <c r="AD1627"/>
      <c r="AE1627"/>
      <c r="AF1627"/>
      <c r="AG1627"/>
      <c r="AH1627"/>
      <c r="AI1627"/>
      <c r="AJ1627"/>
    </row>
    <row r="1628" spans="13:36" x14ac:dyDescent="0.2">
      <c r="M1628"/>
      <c r="N1628"/>
      <c r="O1628"/>
      <c r="P1628"/>
      <c r="Q1628"/>
      <c r="R1628"/>
      <c r="S1628"/>
      <c r="T1628"/>
      <c r="U1628"/>
      <c r="V1628"/>
      <c r="W1628"/>
      <c r="X1628"/>
      <c r="Y1628"/>
      <c r="Z1628"/>
      <c r="AA1628"/>
      <c r="AB1628"/>
      <c r="AC1628"/>
      <c r="AD1628"/>
      <c r="AE1628"/>
      <c r="AF1628"/>
      <c r="AG1628"/>
      <c r="AH1628"/>
      <c r="AI1628"/>
      <c r="AJ1628"/>
    </row>
    <row r="1629" spans="13:36" x14ac:dyDescent="0.2">
      <c r="M1629"/>
      <c r="N1629"/>
      <c r="O1629"/>
      <c r="P1629"/>
      <c r="Q1629"/>
      <c r="R1629"/>
      <c r="S1629"/>
      <c r="T1629"/>
      <c r="U1629"/>
      <c r="V1629"/>
      <c r="W1629"/>
      <c r="X1629"/>
      <c r="Y1629"/>
      <c r="Z1629"/>
      <c r="AA1629"/>
      <c r="AB1629"/>
      <c r="AC1629"/>
      <c r="AD1629"/>
      <c r="AE1629"/>
      <c r="AF1629"/>
      <c r="AG1629"/>
      <c r="AH1629"/>
      <c r="AI1629"/>
      <c r="AJ1629"/>
    </row>
    <row r="1630" spans="13:36" x14ac:dyDescent="0.2">
      <c r="M1630"/>
      <c r="N1630"/>
      <c r="O1630"/>
      <c r="P1630"/>
      <c r="Q1630"/>
      <c r="R1630"/>
      <c r="S1630"/>
      <c r="T1630"/>
      <c r="U1630"/>
      <c r="V1630"/>
      <c r="W1630"/>
      <c r="X1630"/>
      <c r="Y1630"/>
      <c r="Z1630"/>
      <c r="AA1630"/>
      <c r="AB1630"/>
      <c r="AC1630"/>
      <c r="AD1630"/>
      <c r="AE1630"/>
      <c r="AF1630"/>
      <c r="AG1630"/>
      <c r="AH1630"/>
      <c r="AI1630"/>
      <c r="AJ1630"/>
    </row>
    <row r="1631" spans="13:36" x14ac:dyDescent="0.2">
      <c r="M1631"/>
      <c r="N1631"/>
      <c r="O1631"/>
      <c r="P1631"/>
      <c r="Q1631"/>
      <c r="R1631"/>
      <c r="S1631"/>
      <c r="T1631"/>
      <c r="U1631"/>
      <c r="V1631"/>
      <c r="W1631"/>
      <c r="X1631"/>
      <c r="Y1631"/>
      <c r="Z1631"/>
      <c r="AA1631"/>
      <c r="AB1631"/>
      <c r="AC1631"/>
      <c r="AD1631"/>
      <c r="AE1631"/>
      <c r="AF1631"/>
      <c r="AG1631"/>
      <c r="AH1631"/>
      <c r="AI1631"/>
      <c r="AJ1631"/>
    </row>
    <row r="1632" spans="13:36" x14ac:dyDescent="0.2">
      <c r="M1632"/>
      <c r="N1632"/>
      <c r="O1632"/>
      <c r="P1632"/>
      <c r="Q1632"/>
      <c r="R1632"/>
      <c r="S1632"/>
      <c r="T1632"/>
      <c r="U1632"/>
      <c r="V1632"/>
      <c r="W1632"/>
      <c r="X1632"/>
      <c r="Y1632"/>
      <c r="Z1632"/>
      <c r="AA1632"/>
      <c r="AB1632"/>
      <c r="AC1632"/>
      <c r="AD1632"/>
      <c r="AE1632"/>
      <c r="AF1632"/>
      <c r="AG1632"/>
      <c r="AH1632"/>
      <c r="AI1632"/>
      <c r="AJ1632"/>
    </row>
    <row r="1633" spans="13:36" x14ac:dyDescent="0.2">
      <c r="M1633"/>
      <c r="N1633"/>
      <c r="O1633"/>
      <c r="P1633"/>
      <c r="Q1633"/>
      <c r="R1633"/>
      <c r="S1633"/>
      <c r="T1633"/>
      <c r="U1633"/>
      <c r="V1633"/>
      <c r="W1633"/>
      <c r="X1633"/>
      <c r="Y1633"/>
      <c r="Z1633"/>
      <c r="AA1633"/>
      <c r="AB1633"/>
      <c r="AC1633"/>
      <c r="AD1633"/>
      <c r="AE1633"/>
      <c r="AF1633"/>
      <c r="AG1633"/>
      <c r="AH1633"/>
      <c r="AI1633"/>
      <c r="AJ1633"/>
    </row>
    <row r="1634" spans="13:36" x14ac:dyDescent="0.2">
      <c r="M1634"/>
      <c r="N1634"/>
      <c r="O1634"/>
      <c r="P1634"/>
      <c r="Q1634"/>
      <c r="R1634"/>
      <c r="S1634"/>
      <c r="T1634"/>
      <c r="U1634"/>
      <c r="V1634"/>
      <c r="W1634"/>
      <c r="X1634"/>
      <c r="Y1634"/>
      <c r="Z1634"/>
      <c r="AA1634"/>
      <c r="AB1634"/>
      <c r="AC1634"/>
      <c r="AD1634"/>
      <c r="AE1634"/>
      <c r="AF1634"/>
      <c r="AG1634"/>
      <c r="AH1634"/>
      <c r="AI1634"/>
      <c r="AJ1634"/>
    </row>
    <row r="1635" spans="13:36" x14ac:dyDescent="0.2">
      <c r="M1635"/>
      <c r="N1635"/>
      <c r="O1635"/>
      <c r="P1635"/>
      <c r="Q1635"/>
      <c r="R1635"/>
      <c r="S1635"/>
      <c r="T1635"/>
      <c r="U1635"/>
      <c r="V1635"/>
      <c r="W1635"/>
      <c r="X1635"/>
      <c r="Y1635"/>
      <c r="Z1635"/>
      <c r="AA1635"/>
      <c r="AB1635"/>
      <c r="AC1635"/>
      <c r="AD1635"/>
      <c r="AE1635"/>
      <c r="AF1635"/>
      <c r="AG1635"/>
      <c r="AH1635"/>
      <c r="AI1635"/>
      <c r="AJ1635"/>
    </row>
    <row r="1636" spans="13:36" x14ac:dyDescent="0.2">
      <c r="M1636"/>
      <c r="N1636"/>
      <c r="O1636"/>
      <c r="P1636"/>
      <c r="Q1636"/>
      <c r="R1636"/>
      <c r="S1636"/>
      <c r="T1636"/>
      <c r="U1636"/>
      <c r="V1636"/>
      <c r="W1636"/>
      <c r="X1636"/>
      <c r="Y1636"/>
      <c r="Z1636"/>
      <c r="AA1636"/>
      <c r="AB1636"/>
      <c r="AC1636"/>
      <c r="AD1636"/>
      <c r="AE1636"/>
      <c r="AF1636"/>
      <c r="AG1636"/>
      <c r="AH1636"/>
      <c r="AI1636"/>
      <c r="AJ1636"/>
    </row>
    <row r="1637" spans="13:36" x14ac:dyDescent="0.2">
      <c r="M1637"/>
      <c r="N1637"/>
      <c r="O1637"/>
      <c r="P1637"/>
      <c r="Q1637"/>
      <c r="R1637"/>
      <c r="S1637"/>
      <c r="T1637"/>
      <c r="U1637"/>
      <c r="V1637"/>
      <c r="W1637"/>
      <c r="X1637"/>
      <c r="Y1637"/>
      <c r="Z1637"/>
      <c r="AA1637"/>
      <c r="AB1637"/>
      <c r="AC1637"/>
      <c r="AD1637"/>
      <c r="AE1637"/>
      <c r="AF1637"/>
      <c r="AG1637"/>
      <c r="AH1637"/>
      <c r="AI1637"/>
      <c r="AJ1637"/>
    </row>
    <row r="1638" spans="13:36" x14ac:dyDescent="0.2">
      <c r="M1638"/>
      <c r="N1638"/>
      <c r="O1638"/>
      <c r="P1638"/>
      <c r="Q1638"/>
      <c r="R1638"/>
      <c r="S1638"/>
      <c r="T1638"/>
      <c r="U1638"/>
      <c r="V1638"/>
      <c r="W1638"/>
      <c r="X1638"/>
      <c r="Y1638"/>
      <c r="Z1638"/>
      <c r="AA1638"/>
      <c r="AB1638"/>
      <c r="AC1638"/>
      <c r="AD1638"/>
      <c r="AE1638"/>
      <c r="AF1638"/>
      <c r="AG1638"/>
      <c r="AH1638"/>
      <c r="AI1638"/>
      <c r="AJ1638"/>
    </row>
    <row r="1639" spans="13:36" x14ac:dyDescent="0.2">
      <c r="M1639"/>
      <c r="N1639"/>
      <c r="O1639"/>
      <c r="P1639"/>
      <c r="Q1639"/>
      <c r="R1639"/>
      <c r="S1639"/>
      <c r="T1639"/>
      <c r="U1639"/>
      <c r="V1639"/>
      <c r="W1639"/>
      <c r="X1639"/>
      <c r="Y1639"/>
      <c r="Z1639"/>
      <c r="AA1639"/>
      <c r="AB1639"/>
      <c r="AC1639"/>
      <c r="AD1639"/>
      <c r="AE1639"/>
      <c r="AF1639"/>
      <c r="AG1639"/>
      <c r="AH1639"/>
      <c r="AI1639"/>
      <c r="AJ1639"/>
    </row>
    <row r="1640" spans="13:36" x14ac:dyDescent="0.2">
      <c r="M1640"/>
      <c r="N1640"/>
      <c r="O1640"/>
      <c r="P1640"/>
      <c r="Q1640"/>
      <c r="R1640"/>
      <c r="S1640"/>
      <c r="T1640"/>
      <c r="U1640"/>
      <c r="V1640"/>
      <c r="W1640"/>
      <c r="X1640"/>
      <c r="Y1640"/>
      <c r="Z1640"/>
      <c r="AA1640"/>
      <c r="AB1640"/>
      <c r="AC1640"/>
      <c r="AD1640"/>
      <c r="AE1640"/>
      <c r="AF1640"/>
      <c r="AG1640"/>
      <c r="AH1640"/>
      <c r="AI1640"/>
      <c r="AJ1640"/>
    </row>
    <row r="1641" spans="13:36" x14ac:dyDescent="0.2">
      <c r="M1641"/>
      <c r="N1641"/>
      <c r="O1641"/>
      <c r="P1641"/>
      <c r="Q1641"/>
      <c r="R1641"/>
      <c r="S1641"/>
      <c r="T1641"/>
      <c r="U1641"/>
      <c r="V1641"/>
      <c r="W1641"/>
      <c r="X1641"/>
      <c r="Y1641"/>
      <c r="Z1641"/>
      <c r="AA1641"/>
      <c r="AB1641"/>
      <c r="AC1641"/>
      <c r="AD1641"/>
      <c r="AE1641"/>
      <c r="AF1641"/>
      <c r="AG1641"/>
      <c r="AH1641"/>
      <c r="AI1641"/>
      <c r="AJ1641"/>
    </row>
    <row r="1642" spans="13:36" x14ac:dyDescent="0.2">
      <c r="M1642"/>
      <c r="N1642"/>
      <c r="O1642"/>
      <c r="P1642"/>
      <c r="Q1642"/>
      <c r="R1642"/>
      <c r="S1642"/>
      <c r="T1642"/>
      <c r="U1642"/>
      <c r="V1642"/>
      <c r="W1642"/>
      <c r="X1642"/>
      <c r="Y1642"/>
      <c r="Z1642"/>
      <c r="AA1642"/>
      <c r="AB1642"/>
      <c r="AC1642"/>
      <c r="AD1642"/>
      <c r="AE1642"/>
      <c r="AF1642"/>
      <c r="AG1642"/>
      <c r="AH1642"/>
      <c r="AI1642"/>
      <c r="AJ1642"/>
    </row>
    <row r="1643" spans="13:36" x14ac:dyDescent="0.2">
      <c r="M1643"/>
      <c r="N1643"/>
      <c r="O1643"/>
      <c r="P1643"/>
      <c r="Q1643"/>
      <c r="R1643"/>
      <c r="S1643"/>
      <c r="T1643"/>
      <c r="U1643"/>
      <c r="V1643"/>
      <c r="W1643"/>
      <c r="X1643"/>
      <c r="Y1643"/>
      <c r="Z1643"/>
      <c r="AA1643"/>
      <c r="AB1643"/>
      <c r="AC1643"/>
      <c r="AD1643"/>
      <c r="AE1643"/>
      <c r="AF1643"/>
      <c r="AG1643"/>
      <c r="AH1643"/>
      <c r="AI1643"/>
      <c r="AJ1643"/>
    </row>
    <row r="1644" spans="13:36" x14ac:dyDescent="0.2">
      <c r="M1644"/>
      <c r="N1644"/>
      <c r="O1644"/>
      <c r="P1644"/>
      <c r="Q1644"/>
      <c r="R1644"/>
      <c r="S1644"/>
      <c r="T1644"/>
      <c r="U1644"/>
      <c r="V1644"/>
      <c r="W1644"/>
      <c r="X1644"/>
      <c r="Y1644"/>
      <c r="Z1644"/>
      <c r="AA1644"/>
      <c r="AB1644"/>
      <c r="AC1644"/>
      <c r="AD1644"/>
      <c r="AE1644"/>
      <c r="AF1644"/>
      <c r="AG1644"/>
      <c r="AH1644"/>
      <c r="AI1644"/>
      <c r="AJ1644"/>
    </row>
    <row r="1645" spans="13:36" x14ac:dyDescent="0.2">
      <c r="M1645"/>
      <c r="N1645"/>
      <c r="O1645"/>
      <c r="P1645"/>
      <c r="Q1645"/>
      <c r="R1645"/>
      <c r="S1645"/>
      <c r="T1645"/>
      <c r="U1645"/>
      <c r="V1645"/>
      <c r="W1645"/>
      <c r="X1645"/>
      <c r="Y1645"/>
      <c r="Z1645"/>
      <c r="AA1645"/>
      <c r="AB1645"/>
      <c r="AC1645"/>
      <c r="AD1645"/>
      <c r="AE1645"/>
      <c r="AF1645"/>
      <c r="AG1645"/>
      <c r="AH1645"/>
      <c r="AI1645"/>
      <c r="AJ1645"/>
    </row>
    <row r="1646" spans="13:36" x14ac:dyDescent="0.2">
      <c r="M1646"/>
      <c r="N1646"/>
      <c r="O1646"/>
      <c r="P1646"/>
      <c r="Q1646"/>
      <c r="R1646"/>
      <c r="S1646"/>
      <c r="T1646"/>
      <c r="U1646"/>
      <c r="V1646"/>
      <c r="W1646"/>
      <c r="X1646"/>
      <c r="Y1646"/>
      <c r="Z1646"/>
      <c r="AA1646"/>
      <c r="AB1646"/>
      <c r="AC1646"/>
      <c r="AD1646"/>
      <c r="AE1646"/>
      <c r="AF1646"/>
      <c r="AG1646"/>
      <c r="AH1646"/>
      <c r="AI1646"/>
      <c r="AJ1646"/>
    </row>
    <row r="1647" spans="13:36" x14ac:dyDescent="0.2">
      <c r="M1647"/>
      <c r="N1647"/>
      <c r="O1647"/>
      <c r="P1647"/>
      <c r="Q1647"/>
      <c r="R1647"/>
      <c r="S1647"/>
      <c r="T1647"/>
      <c r="U1647"/>
      <c r="V1647"/>
      <c r="W1647"/>
      <c r="X1647"/>
      <c r="Y1647"/>
      <c r="Z1647"/>
      <c r="AA1647"/>
      <c r="AB1647"/>
      <c r="AC1647"/>
      <c r="AD1647"/>
      <c r="AE1647"/>
      <c r="AF1647"/>
      <c r="AG1647"/>
      <c r="AH1647"/>
      <c r="AI1647"/>
      <c r="AJ1647"/>
    </row>
    <row r="1648" spans="13:36" x14ac:dyDescent="0.2">
      <c r="M1648"/>
      <c r="N1648"/>
      <c r="O1648"/>
      <c r="P1648"/>
      <c r="Q1648"/>
      <c r="R1648"/>
      <c r="S1648"/>
      <c r="T1648"/>
      <c r="U1648"/>
      <c r="V1648"/>
      <c r="W1648"/>
      <c r="X1648"/>
      <c r="Y1648"/>
      <c r="Z1648"/>
      <c r="AA1648"/>
      <c r="AB1648"/>
      <c r="AC1648"/>
      <c r="AD1648"/>
      <c r="AE1648"/>
      <c r="AF1648"/>
      <c r="AG1648"/>
      <c r="AH1648"/>
      <c r="AI1648"/>
      <c r="AJ1648"/>
    </row>
    <row r="1649" spans="13:36" x14ac:dyDescent="0.2">
      <c r="M1649"/>
      <c r="N1649"/>
      <c r="O1649"/>
      <c r="P1649"/>
      <c r="Q1649"/>
      <c r="R1649"/>
      <c r="S1649"/>
      <c r="T1649"/>
      <c r="U1649"/>
      <c r="V1649"/>
      <c r="W1649"/>
      <c r="X1649"/>
      <c r="Y1649"/>
      <c r="Z1649"/>
      <c r="AA1649"/>
      <c r="AB1649"/>
      <c r="AC1649"/>
      <c r="AD1649"/>
      <c r="AE1649"/>
      <c r="AF1649"/>
      <c r="AG1649"/>
      <c r="AH1649"/>
      <c r="AI1649"/>
      <c r="AJ1649"/>
    </row>
    <row r="1650" spans="13:36" x14ac:dyDescent="0.2">
      <c r="M1650"/>
      <c r="N1650"/>
      <c r="O1650"/>
      <c r="P1650"/>
      <c r="Q1650"/>
      <c r="R1650"/>
      <c r="S1650"/>
      <c r="T1650"/>
      <c r="U1650"/>
      <c r="V1650"/>
      <c r="W1650"/>
      <c r="X1650"/>
      <c r="Y1650"/>
      <c r="Z1650"/>
      <c r="AA1650"/>
      <c r="AB1650"/>
      <c r="AC1650"/>
      <c r="AD1650"/>
      <c r="AE1650"/>
      <c r="AF1650"/>
      <c r="AG1650"/>
      <c r="AH1650"/>
      <c r="AI1650"/>
      <c r="AJ1650"/>
    </row>
    <row r="1651" spans="13:36" x14ac:dyDescent="0.2">
      <c r="M1651"/>
      <c r="N1651"/>
      <c r="O1651"/>
      <c r="P1651"/>
      <c r="Q1651"/>
      <c r="R1651"/>
      <c r="S1651"/>
      <c r="T1651"/>
      <c r="U1651"/>
      <c r="V1651"/>
      <c r="W1651"/>
      <c r="X1651"/>
      <c r="Y1651"/>
      <c r="Z1651"/>
      <c r="AA1651"/>
      <c r="AB1651"/>
      <c r="AC1651"/>
      <c r="AD1651"/>
      <c r="AE1651"/>
      <c r="AF1651"/>
      <c r="AG1651"/>
      <c r="AH1651"/>
      <c r="AI1651"/>
      <c r="AJ1651"/>
    </row>
    <row r="1652" spans="13:36" x14ac:dyDescent="0.2">
      <c r="M1652"/>
      <c r="N1652"/>
      <c r="O1652"/>
      <c r="P1652"/>
      <c r="Q1652"/>
      <c r="R1652"/>
      <c r="S1652"/>
      <c r="T1652"/>
      <c r="U1652"/>
      <c r="V1652"/>
      <c r="W1652"/>
      <c r="X1652"/>
      <c r="Y1652"/>
      <c r="Z1652"/>
      <c r="AA1652"/>
      <c r="AB1652"/>
      <c r="AC1652"/>
      <c r="AD1652"/>
      <c r="AE1652"/>
      <c r="AF1652"/>
      <c r="AG1652"/>
      <c r="AH1652"/>
      <c r="AI1652"/>
      <c r="AJ1652"/>
    </row>
    <row r="1653" spans="13:36" x14ac:dyDescent="0.2">
      <c r="M1653"/>
      <c r="N1653"/>
      <c r="O1653"/>
      <c r="P1653"/>
      <c r="Q1653"/>
      <c r="R1653"/>
      <c r="S1653"/>
      <c r="T1653"/>
      <c r="U1653"/>
      <c r="V1653"/>
      <c r="W1653"/>
      <c r="X1653"/>
      <c r="Y1653"/>
      <c r="Z1653"/>
      <c r="AA1653"/>
      <c r="AB1653"/>
      <c r="AC1653"/>
      <c r="AD1653"/>
      <c r="AE1653"/>
      <c r="AF1653"/>
      <c r="AG1653"/>
      <c r="AH1653"/>
      <c r="AI1653"/>
      <c r="AJ1653"/>
    </row>
    <row r="1654" spans="13:36" x14ac:dyDescent="0.2">
      <c r="M1654"/>
      <c r="N1654"/>
      <c r="O1654"/>
      <c r="P1654"/>
      <c r="Q1654"/>
      <c r="R1654"/>
      <c r="S1654"/>
      <c r="T1654"/>
      <c r="U1654"/>
      <c r="V1654"/>
      <c r="W1654"/>
      <c r="X1654"/>
      <c r="Y1654"/>
      <c r="Z1654"/>
      <c r="AA1654"/>
      <c r="AB1654"/>
      <c r="AC1654"/>
      <c r="AD1654"/>
      <c r="AE1654"/>
      <c r="AF1654"/>
      <c r="AG1654"/>
      <c r="AH1654"/>
      <c r="AI1654"/>
      <c r="AJ1654"/>
    </row>
    <row r="1655" spans="13:36" x14ac:dyDescent="0.2">
      <c r="M1655"/>
      <c r="N1655"/>
      <c r="O1655"/>
      <c r="P1655"/>
      <c r="Q1655"/>
      <c r="R1655"/>
      <c r="S1655"/>
      <c r="T1655"/>
      <c r="U1655"/>
      <c r="V1655"/>
      <c r="W1655"/>
      <c r="X1655"/>
      <c r="Y1655"/>
      <c r="Z1655"/>
      <c r="AA1655"/>
      <c r="AB1655"/>
      <c r="AC1655"/>
      <c r="AD1655"/>
      <c r="AE1655"/>
      <c r="AF1655"/>
      <c r="AG1655"/>
      <c r="AH1655"/>
      <c r="AI1655"/>
      <c r="AJ1655"/>
    </row>
    <row r="1656" spans="13:36" x14ac:dyDescent="0.2">
      <c r="M1656"/>
      <c r="N1656"/>
      <c r="O1656"/>
      <c r="P1656"/>
      <c r="Q1656"/>
      <c r="R1656"/>
      <c r="S1656"/>
      <c r="T1656"/>
      <c r="U1656"/>
      <c r="V1656"/>
      <c r="W1656"/>
      <c r="X1656"/>
      <c r="Y1656"/>
      <c r="Z1656"/>
      <c r="AA1656"/>
      <c r="AB1656"/>
      <c r="AC1656"/>
      <c r="AD1656"/>
      <c r="AE1656"/>
      <c r="AF1656"/>
      <c r="AG1656"/>
      <c r="AH1656"/>
      <c r="AI1656"/>
      <c r="AJ1656"/>
    </row>
    <row r="1657" spans="13:36" x14ac:dyDescent="0.2">
      <c r="M1657"/>
      <c r="N1657"/>
      <c r="O1657"/>
      <c r="P1657"/>
      <c r="Q1657"/>
      <c r="R1657"/>
      <c r="S1657"/>
      <c r="T1657"/>
      <c r="U1657"/>
      <c r="V1657"/>
      <c r="W1657"/>
      <c r="X1657"/>
      <c r="Y1657"/>
      <c r="Z1657"/>
      <c r="AA1657"/>
      <c r="AB1657"/>
      <c r="AC1657"/>
      <c r="AD1657"/>
      <c r="AE1657"/>
      <c r="AF1657"/>
      <c r="AG1657"/>
      <c r="AH1657"/>
      <c r="AI1657"/>
      <c r="AJ1657"/>
    </row>
    <row r="1658" spans="13:36" x14ac:dyDescent="0.2">
      <c r="M1658"/>
      <c r="N1658"/>
      <c r="O1658"/>
      <c r="P1658"/>
      <c r="Q1658"/>
      <c r="R1658"/>
      <c r="S1658"/>
      <c r="T1658"/>
      <c r="U1658"/>
      <c r="V1658"/>
      <c r="W1658"/>
      <c r="X1658"/>
      <c r="Y1658"/>
      <c r="Z1658"/>
      <c r="AA1658"/>
      <c r="AB1658"/>
      <c r="AC1658"/>
      <c r="AD1658"/>
      <c r="AE1658"/>
      <c r="AF1658"/>
      <c r="AG1658"/>
      <c r="AH1658"/>
      <c r="AI1658"/>
      <c r="AJ1658"/>
    </row>
    <row r="1659" spans="13:36" x14ac:dyDescent="0.2">
      <c r="M1659"/>
      <c r="N1659"/>
      <c r="O1659"/>
      <c r="P1659"/>
      <c r="Q1659"/>
      <c r="R1659"/>
      <c r="S1659"/>
      <c r="T1659"/>
      <c r="U1659"/>
      <c r="V1659"/>
      <c r="W1659"/>
      <c r="X1659"/>
      <c r="Y1659"/>
      <c r="Z1659"/>
      <c r="AA1659"/>
      <c r="AB1659"/>
      <c r="AC1659"/>
      <c r="AD1659"/>
      <c r="AE1659"/>
      <c r="AF1659"/>
      <c r="AG1659"/>
      <c r="AH1659"/>
      <c r="AI1659"/>
      <c r="AJ1659"/>
    </row>
    <row r="1660" spans="13:36" x14ac:dyDescent="0.2">
      <c r="M1660"/>
      <c r="N1660"/>
      <c r="O1660"/>
      <c r="P1660"/>
      <c r="Q1660"/>
      <c r="R1660"/>
      <c r="S1660"/>
      <c r="T1660"/>
      <c r="U1660"/>
      <c r="V1660"/>
      <c r="W1660"/>
      <c r="X1660"/>
      <c r="Y1660"/>
      <c r="Z1660"/>
      <c r="AA1660"/>
      <c r="AB1660"/>
      <c r="AC1660"/>
      <c r="AD1660"/>
      <c r="AE1660"/>
      <c r="AF1660"/>
      <c r="AG1660"/>
      <c r="AH1660"/>
      <c r="AI1660"/>
      <c r="AJ1660"/>
    </row>
    <row r="1661" spans="13:36" x14ac:dyDescent="0.2">
      <c r="M1661"/>
      <c r="N1661"/>
      <c r="O1661"/>
      <c r="P1661"/>
      <c r="Q1661"/>
      <c r="R1661"/>
      <c r="S1661"/>
      <c r="T1661"/>
      <c r="U1661"/>
      <c r="V1661"/>
      <c r="W1661"/>
      <c r="X1661"/>
      <c r="Y1661"/>
      <c r="Z1661"/>
      <c r="AA1661"/>
      <c r="AB1661"/>
      <c r="AC1661"/>
      <c r="AD1661"/>
      <c r="AE1661"/>
      <c r="AF1661"/>
      <c r="AG1661"/>
      <c r="AH1661"/>
      <c r="AI1661"/>
      <c r="AJ1661"/>
    </row>
    <row r="1662" spans="13:36" x14ac:dyDescent="0.2">
      <c r="M1662"/>
      <c r="N1662"/>
      <c r="O1662"/>
      <c r="P1662"/>
      <c r="Q1662"/>
      <c r="R1662"/>
      <c r="S1662"/>
      <c r="T1662"/>
      <c r="U1662"/>
      <c r="V1662"/>
      <c r="W1662"/>
      <c r="X1662"/>
      <c r="Y1662"/>
      <c r="Z1662"/>
      <c r="AA1662"/>
      <c r="AB1662"/>
      <c r="AC1662"/>
      <c r="AD1662"/>
      <c r="AE1662"/>
      <c r="AF1662"/>
      <c r="AG1662"/>
      <c r="AH1662"/>
      <c r="AI1662"/>
      <c r="AJ1662"/>
    </row>
    <row r="1663" spans="13:36" x14ac:dyDescent="0.2">
      <c r="M1663"/>
      <c r="N1663"/>
      <c r="O1663"/>
      <c r="P1663"/>
      <c r="Q1663"/>
      <c r="R1663"/>
      <c r="S1663"/>
      <c r="T1663"/>
      <c r="U1663"/>
      <c r="V1663"/>
      <c r="W1663"/>
      <c r="X1663"/>
      <c r="Y1663"/>
      <c r="Z1663"/>
      <c r="AA1663"/>
      <c r="AB1663"/>
      <c r="AC1663"/>
      <c r="AD1663"/>
      <c r="AE1663"/>
      <c r="AF1663"/>
      <c r="AG1663"/>
      <c r="AH1663"/>
      <c r="AI1663"/>
      <c r="AJ1663"/>
    </row>
    <row r="1664" spans="13:36" x14ac:dyDescent="0.2">
      <c r="M1664"/>
      <c r="N1664"/>
      <c r="O1664"/>
      <c r="P1664"/>
      <c r="Q1664"/>
      <c r="R1664"/>
      <c r="S1664"/>
      <c r="T1664"/>
      <c r="U1664"/>
      <c r="V1664"/>
      <c r="W1664"/>
      <c r="X1664"/>
      <c r="Y1664"/>
      <c r="Z1664"/>
      <c r="AA1664"/>
      <c r="AB1664"/>
      <c r="AC1664"/>
      <c r="AD1664"/>
      <c r="AE1664"/>
      <c r="AF1664"/>
      <c r="AG1664"/>
      <c r="AH1664"/>
      <c r="AI1664"/>
      <c r="AJ1664"/>
    </row>
    <row r="1665" spans="13:36" x14ac:dyDescent="0.2">
      <c r="M1665"/>
      <c r="N1665"/>
      <c r="O1665"/>
      <c r="P1665"/>
      <c r="Q1665"/>
      <c r="R1665"/>
      <c r="S1665"/>
      <c r="T1665"/>
      <c r="U1665"/>
      <c r="V1665"/>
      <c r="W1665"/>
      <c r="X1665"/>
      <c r="Y1665"/>
      <c r="Z1665"/>
      <c r="AA1665"/>
      <c r="AB1665"/>
      <c r="AC1665"/>
      <c r="AD1665"/>
      <c r="AE1665"/>
      <c r="AF1665"/>
      <c r="AG1665"/>
      <c r="AH1665"/>
      <c r="AI1665"/>
      <c r="AJ1665"/>
    </row>
    <row r="1666" spans="13:36" x14ac:dyDescent="0.2">
      <c r="M1666"/>
      <c r="N1666"/>
      <c r="O1666"/>
      <c r="P1666"/>
      <c r="Q1666"/>
      <c r="R1666"/>
      <c r="S1666"/>
      <c r="T1666"/>
      <c r="U1666"/>
      <c r="V1666"/>
      <c r="W1666"/>
      <c r="X1666"/>
      <c r="Y1666"/>
      <c r="Z1666"/>
      <c r="AA1666"/>
      <c r="AB1666"/>
      <c r="AC1666"/>
      <c r="AD1666"/>
      <c r="AE1666"/>
      <c r="AF1666"/>
      <c r="AG1666"/>
      <c r="AH1666"/>
      <c r="AI1666"/>
      <c r="AJ1666"/>
    </row>
    <row r="1667" spans="13:36" x14ac:dyDescent="0.2">
      <c r="M1667"/>
      <c r="N1667"/>
      <c r="O1667"/>
      <c r="P1667"/>
      <c r="Q1667"/>
      <c r="R1667"/>
      <c r="S1667"/>
      <c r="T1667"/>
      <c r="U1667"/>
      <c r="V1667"/>
      <c r="W1667"/>
      <c r="X1667"/>
      <c r="Y1667"/>
      <c r="Z1667"/>
      <c r="AA1667"/>
      <c r="AB1667"/>
      <c r="AC1667"/>
      <c r="AD1667"/>
      <c r="AE1667"/>
      <c r="AF1667"/>
      <c r="AG1667"/>
      <c r="AH1667"/>
      <c r="AI1667"/>
      <c r="AJ1667"/>
    </row>
    <row r="1668" spans="13:36" x14ac:dyDescent="0.2">
      <c r="M1668"/>
      <c r="N1668"/>
      <c r="O1668"/>
      <c r="P1668"/>
      <c r="Q1668"/>
      <c r="R1668"/>
      <c r="S1668"/>
      <c r="T1668"/>
      <c r="U1668"/>
      <c r="V1668"/>
      <c r="W1668"/>
      <c r="X1668"/>
      <c r="Y1668"/>
      <c r="Z1668"/>
      <c r="AA1668"/>
      <c r="AB1668"/>
      <c r="AC1668"/>
      <c r="AD1668"/>
      <c r="AE1668"/>
      <c r="AF1668"/>
      <c r="AG1668"/>
      <c r="AH1668"/>
      <c r="AI1668"/>
      <c r="AJ1668"/>
    </row>
    <row r="1669" spans="13:36" x14ac:dyDescent="0.2">
      <c r="M1669"/>
      <c r="N1669"/>
      <c r="O1669"/>
      <c r="P1669"/>
      <c r="Q1669"/>
      <c r="R1669"/>
      <c r="S1669"/>
      <c r="T1669"/>
      <c r="U1669"/>
      <c r="V1669"/>
      <c r="W1669"/>
      <c r="X1669"/>
      <c r="Y1669"/>
      <c r="Z1669"/>
      <c r="AA1669"/>
      <c r="AB1669"/>
      <c r="AC1669"/>
      <c r="AD1669"/>
      <c r="AE1669"/>
      <c r="AF1669"/>
      <c r="AG1669"/>
      <c r="AH1669"/>
      <c r="AI1669"/>
      <c r="AJ1669"/>
    </row>
    <row r="1670" spans="13:36" x14ac:dyDescent="0.2">
      <c r="M1670"/>
      <c r="N1670"/>
      <c r="O1670"/>
      <c r="P1670"/>
      <c r="Q1670"/>
      <c r="R1670"/>
      <c r="S1670"/>
      <c r="T1670"/>
      <c r="U1670"/>
      <c r="V1670"/>
      <c r="W1670"/>
      <c r="X1670"/>
      <c r="Y1670"/>
      <c r="Z1670"/>
      <c r="AA1670"/>
      <c r="AB1670"/>
      <c r="AC1670"/>
      <c r="AD1670"/>
      <c r="AE1670"/>
      <c r="AF1670"/>
      <c r="AG1670"/>
      <c r="AH1670"/>
      <c r="AI1670"/>
      <c r="AJ1670"/>
    </row>
    <row r="1671" spans="13:36" x14ac:dyDescent="0.2">
      <c r="M1671"/>
      <c r="N1671"/>
      <c r="O1671"/>
      <c r="P1671"/>
      <c r="Q1671"/>
      <c r="R1671"/>
      <c r="S1671"/>
      <c r="T1671"/>
      <c r="U1671"/>
      <c r="V1671"/>
      <c r="W1671"/>
      <c r="X1671"/>
      <c r="Y1671"/>
      <c r="Z1671"/>
      <c r="AA1671"/>
      <c r="AB1671"/>
      <c r="AC1671"/>
      <c r="AD1671"/>
      <c r="AE1671"/>
      <c r="AF1671"/>
      <c r="AG1671"/>
      <c r="AH1671"/>
      <c r="AI1671"/>
      <c r="AJ1671"/>
    </row>
    <row r="1672" spans="13:36" x14ac:dyDescent="0.2">
      <c r="M1672"/>
      <c r="N1672"/>
      <c r="O1672"/>
      <c r="P1672"/>
      <c r="Q1672"/>
      <c r="R1672"/>
      <c r="S1672"/>
      <c r="T1672"/>
      <c r="U1672"/>
      <c r="V1672"/>
      <c r="W1672"/>
      <c r="X1672"/>
      <c r="Y1672"/>
      <c r="Z1672"/>
      <c r="AA1672"/>
      <c r="AB1672"/>
      <c r="AC1672"/>
      <c r="AD1672"/>
      <c r="AE1672"/>
      <c r="AF1672"/>
      <c r="AG1672"/>
      <c r="AH1672"/>
      <c r="AI1672"/>
      <c r="AJ1672"/>
    </row>
    <row r="1673" spans="13:36" x14ac:dyDescent="0.2">
      <c r="M1673"/>
      <c r="N1673"/>
      <c r="O1673"/>
      <c r="P1673"/>
      <c r="Q1673"/>
      <c r="R1673"/>
      <c r="S1673"/>
      <c r="T1673"/>
      <c r="U1673"/>
      <c r="V1673"/>
      <c r="W1673"/>
      <c r="X1673"/>
      <c r="Y1673"/>
      <c r="Z1673"/>
      <c r="AA1673"/>
      <c r="AB1673"/>
      <c r="AC1673"/>
      <c r="AD1673"/>
      <c r="AE1673"/>
      <c r="AF1673"/>
      <c r="AG1673"/>
      <c r="AH1673"/>
      <c r="AI1673"/>
      <c r="AJ1673"/>
    </row>
    <row r="1674" spans="13:36" x14ac:dyDescent="0.2">
      <c r="M1674"/>
      <c r="N1674"/>
      <c r="O1674"/>
      <c r="P1674"/>
      <c r="Q1674"/>
      <c r="R1674"/>
      <c r="S1674"/>
      <c r="T1674"/>
      <c r="U1674"/>
      <c r="V1674"/>
      <c r="W1674"/>
      <c r="X1674"/>
      <c r="Y1674"/>
      <c r="Z1674"/>
      <c r="AA1674"/>
      <c r="AB1674"/>
      <c r="AC1674"/>
      <c r="AD1674"/>
      <c r="AE1674"/>
      <c r="AF1674"/>
      <c r="AG1674"/>
      <c r="AH1674"/>
      <c r="AI1674"/>
      <c r="AJ1674"/>
    </row>
    <row r="1675" spans="13:36" x14ac:dyDescent="0.2">
      <c r="M1675"/>
      <c r="N1675"/>
      <c r="O1675"/>
      <c r="P1675"/>
      <c r="Q1675"/>
      <c r="R1675"/>
      <c r="S1675"/>
      <c r="T1675"/>
      <c r="U1675"/>
      <c r="V1675"/>
      <c r="W1675"/>
      <c r="X1675"/>
      <c r="Y1675"/>
      <c r="Z1675"/>
      <c r="AA1675"/>
      <c r="AB1675"/>
      <c r="AC1675"/>
      <c r="AD1675"/>
      <c r="AE1675"/>
      <c r="AF1675"/>
      <c r="AG1675"/>
      <c r="AH1675"/>
      <c r="AI1675"/>
      <c r="AJ1675"/>
    </row>
    <row r="1676" spans="13:36" x14ac:dyDescent="0.2">
      <c r="M1676"/>
      <c r="N1676"/>
      <c r="O1676"/>
      <c r="P1676"/>
      <c r="Q1676"/>
      <c r="R1676"/>
      <c r="S1676"/>
      <c r="T1676"/>
      <c r="U1676"/>
      <c r="V1676"/>
      <c r="W1676"/>
      <c r="X1676"/>
      <c r="Y1676"/>
      <c r="Z1676"/>
      <c r="AA1676"/>
      <c r="AB1676"/>
      <c r="AC1676"/>
      <c r="AD1676"/>
      <c r="AE1676"/>
      <c r="AF1676"/>
      <c r="AG1676"/>
      <c r="AH1676"/>
      <c r="AI1676"/>
      <c r="AJ1676"/>
    </row>
    <row r="1677" spans="13:36" x14ac:dyDescent="0.2">
      <c r="M1677"/>
      <c r="N1677"/>
      <c r="O1677"/>
      <c r="P1677"/>
      <c r="Q1677"/>
      <c r="R1677"/>
      <c r="S1677"/>
      <c r="T1677"/>
      <c r="U1677"/>
      <c r="V1677"/>
      <c r="W1677"/>
      <c r="X1677"/>
      <c r="Y1677"/>
      <c r="Z1677"/>
      <c r="AA1677"/>
      <c r="AB1677"/>
      <c r="AC1677"/>
      <c r="AD1677"/>
      <c r="AE1677"/>
      <c r="AF1677"/>
      <c r="AG1677"/>
      <c r="AH1677"/>
      <c r="AI1677"/>
      <c r="AJ1677"/>
    </row>
    <row r="1678" spans="13:36" x14ac:dyDescent="0.2">
      <c r="M1678"/>
      <c r="N1678"/>
      <c r="O1678"/>
      <c r="P1678"/>
      <c r="Q1678"/>
      <c r="R1678"/>
      <c r="S1678"/>
      <c r="T1678"/>
      <c r="U1678"/>
      <c r="V1678"/>
      <c r="W1678"/>
      <c r="X1678"/>
      <c r="Y1678"/>
      <c r="Z1678"/>
      <c r="AA1678"/>
      <c r="AB1678"/>
      <c r="AC1678"/>
      <c r="AD1678"/>
      <c r="AE1678"/>
      <c r="AF1678"/>
      <c r="AG1678"/>
      <c r="AH1678"/>
      <c r="AI1678"/>
      <c r="AJ1678"/>
    </row>
    <row r="1679" spans="13:36" x14ac:dyDescent="0.2">
      <c r="M1679"/>
      <c r="N1679"/>
      <c r="O1679"/>
      <c r="P1679"/>
      <c r="Q1679"/>
      <c r="R1679"/>
      <c r="S1679"/>
      <c r="T1679"/>
      <c r="U1679"/>
      <c r="V1679"/>
      <c r="W1679"/>
      <c r="X1679"/>
      <c r="Y1679"/>
      <c r="Z1679"/>
      <c r="AA1679"/>
      <c r="AB1679"/>
      <c r="AC1679"/>
      <c r="AD1679"/>
      <c r="AE1679"/>
      <c r="AF1679"/>
      <c r="AG1679"/>
      <c r="AH1679"/>
      <c r="AI1679"/>
      <c r="AJ1679"/>
    </row>
    <row r="1680" spans="13:36" x14ac:dyDescent="0.2">
      <c r="M1680"/>
      <c r="N1680"/>
      <c r="O1680"/>
      <c r="P1680"/>
      <c r="Q1680"/>
      <c r="R1680"/>
      <c r="S1680"/>
      <c r="T1680"/>
      <c r="U1680"/>
      <c r="V1680"/>
      <c r="W1680"/>
      <c r="X1680"/>
      <c r="Y1680"/>
      <c r="Z1680"/>
      <c r="AA1680"/>
      <c r="AB1680"/>
      <c r="AC1680"/>
      <c r="AD1680"/>
      <c r="AE1680"/>
      <c r="AF1680"/>
      <c r="AG1680"/>
      <c r="AH1680"/>
      <c r="AI1680"/>
      <c r="AJ1680"/>
    </row>
    <row r="1681" spans="13:36" x14ac:dyDescent="0.2">
      <c r="M1681"/>
      <c r="N1681"/>
      <c r="O1681"/>
      <c r="P1681"/>
      <c r="Q1681"/>
      <c r="R1681"/>
      <c r="S1681"/>
      <c r="T1681"/>
      <c r="U1681"/>
      <c r="V1681"/>
      <c r="W1681"/>
      <c r="X1681"/>
      <c r="Y1681"/>
      <c r="Z1681"/>
      <c r="AA1681"/>
      <c r="AB1681"/>
      <c r="AC1681"/>
      <c r="AD1681"/>
      <c r="AE1681"/>
      <c r="AF1681"/>
      <c r="AG1681"/>
      <c r="AH1681"/>
      <c r="AI1681"/>
      <c r="AJ1681"/>
    </row>
    <row r="1682" spans="13:36" x14ac:dyDescent="0.2">
      <c r="M1682"/>
      <c r="N1682"/>
      <c r="O1682"/>
      <c r="P1682"/>
      <c r="Q1682"/>
      <c r="R1682"/>
      <c r="S1682"/>
      <c r="T1682"/>
      <c r="U1682"/>
      <c r="V1682"/>
      <c r="W1682"/>
      <c r="X1682"/>
      <c r="Y1682"/>
      <c r="Z1682"/>
      <c r="AA1682"/>
      <c r="AB1682"/>
      <c r="AC1682"/>
      <c r="AD1682"/>
      <c r="AE1682"/>
      <c r="AF1682"/>
      <c r="AG1682"/>
      <c r="AH1682"/>
      <c r="AI1682"/>
      <c r="AJ1682"/>
    </row>
    <row r="1683" spans="13:36" x14ac:dyDescent="0.2">
      <c r="M1683"/>
      <c r="N1683"/>
      <c r="O1683"/>
      <c r="P1683"/>
      <c r="Q1683"/>
      <c r="R1683"/>
      <c r="S1683"/>
      <c r="T1683"/>
      <c r="U1683"/>
      <c r="V1683"/>
      <c r="W1683"/>
      <c r="X1683"/>
      <c r="Y1683"/>
      <c r="Z1683"/>
      <c r="AA1683"/>
      <c r="AB1683"/>
      <c r="AC1683"/>
      <c r="AD1683"/>
      <c r="AE1683"/>
      <c r="AF1683"/>
      <c r="AG1683"/>
      <c r="AH1683"/>
      <c r="AI1683"/>
      <c r="AJ1683"/>
    </row>
    <row r="1684" spans="13:36" x14ac:dyDescent="0.2">
      <c r="M1684"/>
      <c r="N1684"/>
      <c r="O1684"/>
      <c r="P1684"/>
      <c r="Q1684"/>
      <c r="R1684"/>
      <c r="S1684"/>
      <c r="T1684"/>
      <c r="U1684"/>
      <c r="V1684"/>
      <c r="W1684"/>
      <c r="X1684"/>
      <c r="Y1684"/>
      <c r="Z1684"/>
      <c r="AA1684"/>
      <c r="AB1684"/>
      <c r="AC1684"/>
      <c r="AD1684"/>
      <c r="AE1684"/>
      <c r="AF1684"/>
      <c r="AG1684"/>
      <c r="AH1684"/>
      <c r="AI1684"/>
      <c r="AJ1684"/>
    </row>
    <row r="1685" spans="13:36" x14ac:dyDescent="0.2">
      <c r="M1685"/>
      <c r="N1685"/>
      <c r="O1685"/>
      <c r="P1685"/>
      <c r="Q1685"/>
      <c r="R1685"/>
      <c r="S1685"/>
      <c r="T1685"/>
      <c r="U1685"/>
      <c r="V1685"/>
      <c r="W1685"/>
      <c r="X1685"/>
      <c r="Y1685"/>
      <c r="Z1685"/>
      <c r="AA1685"/>
      <c r="AB1685"/>
      <c r="AC1685"/>
      <c r="AD1685"/>
      <c r="AE1685"/>
      <c r="AF1685"/>
      <c r="AG1685"/>
      <c r="AH1685"/>
      <c r="AI1685"/>
      <c r="AJ1685"/>
    </row>
    <row r="1686" spans="13:36" x14ac:dyDescent="0.2">
      <c r="M1686"/>
      <c r="N1686"/>
      <c r="O1686"/>
      <c r="P1686"/>
      <c r="Q1686"/>
      <c r="R1686"/>
      <c r="S1686"/>
      <c r="T1686"/>
      <c r="U1686"/>
      <c r="V1686"/>
      <c r="W1686"/>
      <c r="X1686"/>
      <c r="Y1686"/>
      <c r="Z1686"/>
      <c r="AA1686"/>
      <c r="AB1686"/>
      <c r="AC1686"/>
      <c r="AD1686"/>
      <c r="AE1686"/>
      <c r="AF1686"/>
      <c r="AG1686"/>
      <c r="AH1686"/>
      <c r="AI1686"/>
      <c r="AJ1686"/>
    </row>
    <row r="1687" spans="13:36" x14ac:dyDescent="0.2">
      <c r="M1687"/>
      <c r="N1687"/>
      <c r="O1687"/>
      <c r="P1687"/>
      <c r="Q1687"/>
      <c r="R1687"/>
      <c r="S1687"/>
      <c r="T1687"/>
      <c r="U1687"/>
      <c r="V1687"/>
      <c r="W1687"/>
      <c r="X1687"/>
      <c r="Y1687"/>
      <c r="Z1687"/>
      <c r="AA1687"/>
      <c r="AB1687"/>
      <c r="AC1687"/>
      <c r="AD1687"/>
      <c r="AE1687"/>
      <c r="AF1687"/>
      <c r="AG1687"/>
      <c r="AH1687"/>
      <c r="AI1687"/>
      <c r="AJ1687"/>
    </row>
    <row r="1688" spans="13:36" x14ac:dyDescent="0.2">
      <c r="M1688"/>
      <c r="N1688"/>
      <c r="O1688"/>
      <c r="P1688"/>
      <c r="Q1688"/>
      <c r="R1688"/>
      <c r="S1688"/>
      <c r="T1688"/>
      <c r="U1688"/>
      <c r="V1688"/>
      <c r="W1688"/>
      <c r="X1688"/>
      <c r="Y1688"/>
      <c r="Z1688"/>
      <c r="AA1688"/>
      <c r="AB1688"/>
      <c r="AC1688"/>
      <c r="AD1688"/>
      <c r="AE1688"/>
      <c r="AF1688"/>
      <c r="AG1688"/>
      <c r="AH1688"/>
      <c r="AI1688"/>
      <c r="AJ1688"/>
    </row>
    <row r="1689" spans="13:36" x14ac:dyDescent="0.2">
      <c r="M1689"/>
      <c r="N1689"/>
      <c r="O1689"/>
      <c r="P1689"/>
      <c r="Q1689"/>
      <c r="R1689"/>
      <c r="S1689"/>
      <c r="T1689"/>
      <c r="U1689"/>
      <c r="V1689"/>
      <c r="W1689"/>
      <c r="X1689"/>
      <c r="Y1689"/>
      <c r="Z1689"/>
      <c r="AA1689"/>
      <c r="AB1689"/>
      <c r="AC1689"/>
      <c r="AD1689"/>
      <c r="AE1689"/>
      <c r="AF1689"/>
      <c r="AG1689"/>
      <c r="AH1689"/>
      <c r="AI1689"/>
      <c r="AJ1689"/>
    </row>
    <row r="1690" spans="13:36" x14ac:dyDescent="0.2">
      <c r="M1690"/>
      <c r="N1690"/>
      <c r="O1690"/>
      <c r="P1690"/>
      <c r="Q1690"/>
      <c r="R1690"/>
      <c r="S1690"/>
      <c r="T1690"/>
      <c r="U1690"/>
      <c r="V1690"/>
      <c r="W1690"/>
      <c r="X1690"/>
      <c r="Y1690"/>
      <c r="Z1690"/>
      <c r="AA1690"/>
      <c r="AB1690"/>
      <c r="AC1690"/>
      <c r="AD1690"/>
      <c r="AE1690"/>
      <c r="AF1690"/>
      <c r="AG1690"/>
      <c r="AH1690"/>
      <c r="AI1690"/>
      <c r="AJ1690"/>
    </row>
    <row r="1691" spans="13:36" x14ac:dyDescent="0.2">
      <c r="M1691"/>
      <c r="N1691"/>
      <c r="O1691"/>
      <c r="P1691"/>
      <c r="Q1691"/>
      <c r="R1691"/>
      <c r="S1691"/>
      <c r="T1691"/>
      <c r="U1691"/>
      <c r="V1691"/>
      <c r="W1691"/>
      <c r="X1691"/>
      <c r="Y1691"/>
      <c r="Z1691"/>
      <c r="AA1691"/>
      <c r="AB1691"/>
      <c r="AC1691"/>
      <c r="AD1691"/>
      <c r="AE1691"/>
      <c r="AF1691"/>
      <c r="AG1691"/>
      <c r="AH1691"/>
      <c r="AI1691"/>
      <c r="AJ1691"/>
    </row>
    <row r="1692" spans="13:36" x14ac:dyDescent="0.2">
      <c r="M1692"/>
      <c r="N1692"/>
      <c r="O1692"/>
      <c r="P1692"/>
      <c r="Q1692"/>
      <c r="R1692"/>
      <c r="S1692"/>
      <c r="T1692"/>
      <c r="U1692"/>
      <c r="V1692"/>
      <c r="W1692"/>
      <c r="X1692"/>
      <c r="Y1692"/>
      <c r="Z1692"/>
      <c r="AA1692"/>
      <c r="AB1692"/>
      <c r="AC1692"/>
      <c r="AD1692"/>
      <c r="AE1692"/>
      <c r="AF1692"/>
      <c r="AG1692"/>
      <c r="AH1692"/>
      <c r="AI1692"/>
      <c r="AJ1692"/>
    </row>
    <row r="1693" spans="13:36" x14ac:dyDescent="0.2">
      <c r="M1693"/>
      <c r="N1693"/>
      <c r="O1693"/>
      <c r="P1693"/>
      <c r="Q1693"/>
      <c r="R1693"/>
      <c r="S1693"/>
      <c r="T1693"/>
      <c r="U1693"/>
      <c r="V1693"/>
      <c r="W1693"/>
      <c r="X1693"/>
      <c r="Y1693"/>
      <c r="Z1693"/>
      <c r="AA1693"/>
      <c r="AB1693"/>
      <c r="AC1693"/>
      <c r="AD1693"/>
      <c r="AE1693"/>
      <c r="AF1693"/>
      <c r="AG1693"/>
      <c r="AH1693"/>
      <c r="AI1693"/>
      <c r="AJ1693"/>
    </row>
    <row r="1694" spans="13:36" x14ac:dyDescent="0.2">
      <c r="M1694"/>
      <c r="N1694"/>
      <c r="O1694"/>
      <c r="P1694"/>
      <c r="Q1694"/>
      <c r="R1694"/>
      <c r="S1694"/>
      <c r="T1694"/>
      <c r="U1694"/>
      <c r="V1694"/>
      <c r="W1694"/>
      <c r="X1694"/>
      <c r="Y1694"/>
      <c r="Z1694"/>
      <c r="AA1694"/>
      <c r="AB1694"/>
      <c r="AC1694"/>
      <c r="AD1694"/>
      <c r="AE1694"/>
      <c r="AF1694"/>
      <c r="AG1694"/>
      <c r="AH1694"/>
      <c r="AI1694"/>
      <c r="AJ1694"/>
    </row>
    <row r="1695" spans="13:36" x14ac:dyDescent="0.2">
      <c r="M1695"/>
      <c r="N1695"/>
      <c r="O1695"/>
      <c r="P1695"/>
      <c r="Q1695"/>
      <c r="R1695"/>
      <c r="S1695"/>
      <c r="T1695"/>
      <c r="U1695"/>
      <c r="V1695"/>
      <c r="W1695"/>
      <c r="X1695"/>
      <c r="Y1695"/>
      <c r="Z1695"/>
      <c r="AA1695"/>
      <c r="AB1695"/>
      <c r="AC1695"/>
      <c r="AD1695"/>
      <c r="AE1695"/>
      <c r="AF1695"/>
      <c r="AG1695"/>
      <c r="AH1695"/>
      <c r="AI1695"/>
      <c r="AJ1695"/>
    </row>
    <row r="1696" spans="13:36" x14ac:dyDescent="0.2">
      <c r="M1696"/>
      <c r="N1696"/>
      <c r="O1696"/>
      <c r="P1696"/>
      <c r="Q1696"/>
      <c r="R1696"/>
      <c r="S1696"/>
      <c r="T1696"/>
      <c r="U1696"/>
      <c r="V1696"/>
      <c r="W1696"/>
      <c r="X1696"/>
      <c r="Y1696"/>
      <c r="Z1696"/>
      <c r="AA1696"/>
      <c r="AB1696"/>
      <c r="AC1696"/>
      <c r="AD1696"/>
      <c r="AE1696"/>
      <c r="AF1696"/>
      <c r="AG1696"/>
      <c r="AH1696"/>
      <c r="AI1696"/>
      <c r="AJ1696"/>
    </row>
    <row r="1697" spans="13:36" x14ac:dyDescent="0.2">
      <c r="M1697"/>
      <c r="N1697"/>
      <c r="O1697"/>
      <c r="P1697"/>
      <c r="Q1697"/>
      <c r="R1697"/>
      <c r="S1697"/>
      <c r="T1697"/>
      <c r="U1697"/>
      <c r="V1697"/>
      <c r="W1697"/>
      <c r="X1697"/>
      <c r="Y1697"/>
      <c r="Z1697"/>
      <c r="AA1697"/>
      <c r="AB1697"/>
      <c r="AC1697"/>
      <c r="AD1697"/>
      <c r="AE1697"/>
      <c r="AF1697"/>
      <c r="AG1697"/>
      <c r="AH1697"/>
      <c r="AI1697"/>
      <c r="AJ1697"/>
    </row>
    <row r="1698" spans="13:36" x14ac:dyDescent="0.2">
      <c r="M1698"/>
      <c r="N1698"/>
      <c r="O1698"/>
      <c r="P1698"/>
      <c r="Q1698"/>
      <c r="R1698"/>
      <c r="S1698"/>
      <c r="T1698"/>
      <c r="U1698"/>
      <c r="V1698"/>
      <c r="W1698"/>
      <c r="X1698"/>
      <c r="Y1698"/>
      <c r="Z1698"/>
      <c r="AA1698"/>
      <c r="AB1698"/>
      <c r="AC1698"/>
      <c r="AD1698"/>
      <c r="AE1698"/>
      <c r="AF1698"/>
      <c r="AG1698"/>
      <c r="AH1698"/>
      <c r="AI1698"/>
      <c r="AJ1698"/>
    </row>
    <row r="1699" spans="13:36" x14ac:dyDescent="0.2">
      <c r="M1699"/>
      <c r="N1699"/>
      <c r="O1699"/>
      <c r="P1699"/>
      <c r="Q1699"/>
      <c r="R1699"/>
      <c r="S1699"/>
      <c r="T1699"/>
      <c r="U1699"/>
      <c r="V1699"/>
      <c r="W1699"/>
      <c r="X1699"/>
      <c r="Y1699"/>
      <c r="Z1699"/>
      <c r="AA1699"/>
      <c r="AB1699"/>
      <c r="AC1699"/>
      <c r="AD1699"/>
      <c r="AE1699"/>
      <c r="AF1699"/>
      <c r="AG1699"/>
      <c r="AH1699"/>
      <c r="AI1699"/>
      <c r="AJ1699"/>
    </row>
    <row r="1700" spans="13:36" x14ac:dyDescent="0.2">
      <c r="M1700"/>
      <c r="N1700"/>
      <c r="O1700"/>
      <c r="P1700"/>
      <c r="Q1700"/>
      <c r="R1700"/>
      <c r="S1700"/>
      <c r="T1700"/>
      <c r="U1700"/>
      <c r="V1700"/>
      <c r="W1700"/>
      <c r="X1700"/>
      <c r="Y1700"/>
      <c r="Z1700"/>
      <c r="AA1700"/>
      <c r="AB1700"/>
      <c r="AC1700"/>
      <c r="AD1700"/>
      <c r="AE1700"/>
      <c r="AF1700"/>
      <c r="AG1700"/>
      <c r="AH1700"/>
      <c r="AI1700"/>
      <c r="AJ1700"/>
    </row>
    <row r="1701" spans="13:36" x14ac:dyDescent="0.2">
      <c r="M1701"/>
      <c r="N1701"/>
      <c r="O1701"/>
      <c r="P1701"/>
      <c r="Q1701"/>
      <c r="R1701"/>
      <c r="S1701"/>
      <c r="T1701"/>
      <c r="U1701"/>
      <c r="V1701"/>
      <c r="W1701"/>
      <c r="X1701"/>
      <c r="Y1701"/>
      <c r="Z1701"/>
      <c r="AA1701"/>
      <c r="AB1701"/>
      <c r="AC1701"/>
      <c r="AD1701"/>
      <c r="AE1701"/>
      <c r="AF1701"/>
      <c r="AG1701"/>
      <c r="AH1701"/>
      <c r="AI1701"/>
      <c r="AJ1701"/>
    </row>
    <row r="1702" spans="13:36" x14ac:dyDescent="0.2">
      <c r="M1702"/>
      <c r="N1702"/>
      <c r="O1702"/>
      <c r="P1702"/>
      <c r="Q1702"/>
      <c r="R1702"/>
      <c r="S1702"/>
      <c r="T1702"/>
      <c r="U1702"/>
      <c r="V1702"/>
      <c r="W1702"/>
      <c r="X1702"/>
      <c r="Y1702"/>
      <c r="Z1702"/>
      <c r="AA1702"/>
      <c r="AB1702"/>
      <c r="AC1702"/>
      <c r="AD1702"/>
      <c r="AE1702"/>
      <c r="AF1702"/>
      <c r="AG1702"/>
      <c r="AH1702"/>
      <c r="AI1702"/>
      <c r="AJ1702"/>
    </row>
    <row r="1703" spans="13:36" x14ac:dyDescent="0.2">
      <c r="M1703"/>
      <c r="N1703"/>
      <c r="O1703"/>
      <c r="P1703"/>
      <c r="Q1703"/>
      <c r="R1703"/>
      <c r="S1703"/>
      <c r="T1703"/>
      <c r="U1703"/>
      <c r="V1703"/>
      <c r="W1703"/>
      <c r="X1703"/>
      <c r="Y1703"/>
      <c r="Z1703"/>
      <c r="AA1703"/>
      <c r="AB1703"/>
      <c r="AC1703"/>
      <c r="AD1703"/>
      <c r="AE1703"/>
      <c r="AF1703"/>
      <c r="AG1703"/>
      <c r="AH1703"/>
      <c r="AI1703"/>
      <c r="AJ1703"/>
    </row>
    <row r="1704" spans="13:36" x14ac:dyDescent="0.2">
      <c r="M1704"/>
      <c r="N1704"/>
      <c r="O1704"/>
      <c r="P1704"/>
      <c r="Q1704"/>
      <c r="R1704"/>
      <c r="S1704"/>
      <c r="T1704"/>
      <c r="U1704"/>
      <c r="V1704"/>
      <c r="W1704"/>
      <c r="X1704"/>
      <c r="Y1704"/>
      <c r="Z1704"/>
      <c r="AA1704"/>
      <c r="AB1704"/>
      <c r="AC1704"/>
      <c r="AD1704"/>
      <c r="AE1704"/>
      <c r="AF1704"/>
      <c r="AG1704"/>
      <c r="AH1704"/>
      <c r="AI1704"/>
      <c r="AJ1704"/>
    </row>
    <row r="1705" spans="13:36" x14ac:dyDescent="0.2">
      <c r="M1705"/>
      <c r="N1705"/>
      <c r="O1705"/>
      <c r="P1705"/>
      <c r="Q1705"/>
      <c r="R1705"/>
      <c r="S1705"/>
      <c r="T1705"/>
      <c r="U1705"/>
      <c r="V1705"/>
      <c r="W1705"/>
      <c r="X1705"/>
      <c r="Y1705"/>
      <c r="Z1705"/>
      <c r="AA1705"/>
      <c r="AB1705"/>
      <c r="AC1705"/>
      <c r="AD1705"/>
      <c r="AE1705"/>
      <c r="AF1705"/>
      <c r="AG1705"/>
      <c r="AH1705"/>
      <c r="AI1705"/>
      <c r="AJ1705"/>
    </row>
    <row r="1706" spans="13:36" x14ac:dyDescent="0.2">
      <c r="M1706"/>
      <c r="N1706"/>
      <c r="O1706"/>
      <c r="P1706"/>
      <c r="Q1706"/>
      <c r="R1706"/>
      <c r="S1706"/>
      <c r="T1706"/>
      <c r="U1706"/>
      <c r="V1706"/>
      <c r="W1706"/>
      <c r="X1706"/>
      <c r="Y1706"/>
      <c r="Z1706"/>
      <c r="AA1706"/>
      <c r="AB1706"/>
      <c r="AC1706"/>
      <c r="AD1706"/>
      <c r="AE1706"/>
      <c r="AF1706"/>
      <c r="AG1706"/>
      <c r="AH1706"/>
      <c r="AI1706"/>
      <c r="AJ1706"/>
    </row>
    <row r="1707" spans="13:36" x14ac:dyDescent="0.2">
      <c r="M1707"/>
      <c r="N1707"/>
      <c r="O1707"/>
      <c r="P1707"/>
      <c r="Q1707"/>
      <c r="R1707"/>
      <c r="S1707"/>
      <c r="T1707"/>
      <c r="U1707"/>
      <c r="V1707"/>
      <c r="W1707"/>
      <c r="X1707"/>
      <c r="Y1707"/>
      <c r="Z1707"/>
      <c r="AA1707"/>
      <c r="AB1707"/>
      <c r="AC1707"/>
      <c r="AD1707"/>
      <c r="AE1707"/>
      <c r="AF1707"/>
      <c r="AG1707"/>
      <c r="AH1707"/>
      <c r="AI1707"/>
      <c r="AJ1707"/>
    </row>
    <row r="1708" spans="13:36" x14ac:dyDescent="0.2">
      <c r="M1708"/>
      <c r="N1708"/>
      <c r="O1708"/>
      <c r="P1708"/>
      <c r="Q1708"/>
      <c r="R1708"/>
      <c r="S1708"/>
      <c r="T1708"/>
      <c r="U1708"/>
      <c r="V1708"/>
      <c r="W1708"/>
      <c r="X1708"/>
      <c r="Y1708"/>
      <c r="Z1708"/>
      <c r="AA1708"/>
      <c r="AB1708"/>
      <c r="AC1708"/>
      <c r="AD1708"/>
      <c r="AE1708"/>
      <c r="AF1708"/>
      <c r="AG1708"/>
      <c r="AH1708"/>
      <c r="AI1708"/>
      <c r="AJ1708"/>
    </row>
    <row r="1709" spans="13:36" x14ac:dyDescent="0.2">
      <c r="M1709"/>
      <c r="N1709"/>
      <c r="O1709"/>
      <c r="P1709"/>
      <c r="Q1709"/>
      <c r="R1709"/>
      <c r="S1709"/>
      <c r="T1709"/>
      <c r="U1709"/>
      <c r="V1709"/>
      <c r="W1709"/>
      <c r="X1709"/>
      <c r="Y1709"/>
      <c r="Z1709"/>
      <c r="AA1709"/>
      <c r="AB1709"/>
      <c r="AC1709"/>
      <c r="AD1709"/>
      <c r="AE1709"/>
      <c r="AF1709"/>
      <c r="AG1709"/>
      <c r="AH1709"/>
      <c r="AI1709"/>
      <c r="AJ1709"/>
    </row>
    <row r="1710" spans="13:36" x14ac:dyDescent="0.2">
      <c r="M1710"/>
      <c r="N1710"/>
      <c r="O1710"/>
      <c r="P1710"/>
      <c r="Q1710"/>
      <c r="R1710"/>
      <c r="S1710"/>
      <c r="T1710"/>
      <c r="U1710"/>
      <c r="V1710"/>
      <c r="W1710"/>
      <c r="X1710"/>
      <c r="Y1710"/>
      <c r="Z1710"/>
      <c r="AA1710"/>
      <c r="AB1710"/>
      <c r="AC1710"/>
      <c r="AD1710"/>
      <c r="AE1710"/>
      <c r="AF1710"/>
      <c r="AG1710"/>
      <c r="AH1710"/>
      <c r="AI1710"/>
      <c r="AJ1710"/>
    </row>
    <row r="1711" spans="13:36" x14ac:dyDescent="0.2">
      <c r="M1711"/>
      <c r="N1711"/>
      <c r="O1711"/>
      <c r="P1711"/>
      <c r="Q1711"/>
      <c r="R1711"/>
      <c r="S1711"/>
      <c r="T1711"/>
      <c r="U1711"/>
      <c r="V1711"/>
      <c r="W1711"/>
      <c r="X1711"/>
      <c r="Y1711"/>
      <c r="Z1711"/>
      <c r="AA1711"/>
      <c r="AB1711"/>
      <c r="AC1711"/>
      <c r="AD1711"/>
      <c r="AE1711"/>
      <c r="AF1711"/>
      <c r="AG1711"/>
      <c r="AH1711"/>
      <c r="AI1711"/>
      <c r="AJ1711"/>
    </row>
    <row r="1712" spans="13:36" x14ac:dyDescent="0.2">
      <c r="M1712"/>
      <c r="N1712"/>
      <c r="O1712"/>
      <c r="P1712"/>
      <c r="Q1712"/>
      <c r="R1712"/>
      <c r="S1712"/>
      <c r="T1712"/>
      <c r="U1712"/>
      <c r="V1712"/>
      <c r="W1712"/>
      <c r="X1712"/>
      <c r="Y1712"/>
      <c r="Z1712"/>
      <c r="AA1712"/>
      <c r="AB1712"/>
      <c r="AC1712"/>
      <c r="AD1712"/>
      <c r="AE1712"/>
      <c r="AF1712"/>
      <c r="AG1712"/>
      <c r="AH1712"/>
      <c r="AI1712"/>
      <c r="AJ1712"/>
    </row>
    <row r="1713" spans="13:36" x14ac:dyDescent="0.2">
      <c r="M1713"/>
      <c r="N1713"/>
      <c r="O1713"/>
      <c r="P1713"/>
      <c r="Q1713"/>
      <c r="R1713"/>
      <c r="S1713"/>
      <c r="T1713"/>
      <c r="U1713"/>
      <c r="V1713"/>
      <c r="W1713"/>
      <c r="X1713"/>
      <c r="Y1713"/>
      <c r="Z1713"/>
      <c r="AA1713"/>
      <c r="AB1713"/>
      <c r="AC1713"/>
      <c r="AD1713"/>
      <c r="AE1713"/>
      <c r="AF1713"/>
      <c r="AG1713"/>
      <c r="AH1713"/>
      <c r="AI1713"/>
      <c r="AJ1713"/>
    </row>
    <row r="1714" spans="13:36" x14ac:dyDescent="0.2">
      <c r="M1714"/>
      <c r="N1714"/>
      <c r="O1714"/>
      <c r="P1714"/>
      <c r="Q1714"/>
      <c r="R1714"/>
      <c r="S1714"/>
      <c r="T1714"/>
      <c r="U1714"/>
      <c r="V1714"/>
      <c r="W1714"/>
      <c r="X1714"/>
      <c r="Y1714"/>
      <c r="Z1714"/>
      <c r="AA1714"/>
      <c r="AB1714"/>
      <c r="AC1714"/>
      <c r="AD1714"/>
      <c r="AE1714"/>
      <c r="AF1714"/>
      <c r="AG1714"/>
      <c r="AH1714"/>
      <c r="AI1714"/>
      <c r="AJ1714"/>
    </row>
    <row r="1715" spans="13:36" x14ac:dyDescent="0.2">
      <c r="M1715"/>
      <c r="N1715"/>
      <c r="O1715"/>
      <c r="P1715"/>
      <c r="Q1715"/>
      <c r="R1715"/>
      <c r="S1715"/>
      <c r="T1715"/>
      <c r="U1715"/>
      <c r="V1715"/>
      <c r="W1715"/>
      <c r="X1715"/>
      <c r="Y1715"/>
      <c r="Z1715"/>
      <c r="AA1715"/>
      <c r="AB1715"/>
      <c r="AC1715"/>
      <c r="AD1715"/>
      <c r="AE1715"/>
      <c r="AF1715"/>
      <c r="AG1715"/>
      <c r="AH1715"/>
      <c r="AI1715"/>
      <c r="AJ1715"/>
    </row>
    <row r="1716" spans="13:36" x14ac:dyDescent="0.2">
      <c r="M1716"/>
      <c r="N1716"/>
      <c r="O1716"/>
      <c r="P1716"/>
      <c r="Q1716"/>
      <c r="R1716"/>
      <c r="S1716"/>
      <c r="T1716"/>
      <c r="U1716"/>
      <c r="V1716"/>
      <c r="W1716"/>
      <c r="X1716"/>
      <c r="Y1716"/>
      <c r="Z1716"/>
      <c r="AA1716"/>
      <c r="AB1716"/>
      <c r="AC1716"/>
      <c r="AD1716"/>
      <c r="AE1716"/>
      <c r="AF1716"/>
      <c r="AG1716"/>
      <c r="AH1716"/>
      <c r="AI1716"/>
      <c r="AJ1716"/>
    </row>
    <row r="1717" spans="13:36" x14ac:dyDescent="0.2">
      <c r="M1717"/>
      <c r="N1717"/>
      <c r="O1717"/>
      <c r="P1717"/>
      <c r="Q1717"/>
      <c r="R1717"/>
      <c r="S1717"/>
      <c r="T1717"/>
      <c r="U1717"/>
      <c r="V1717"/>
      <c r="W1717"/>
      <c r="X1717"/>
      <c r="Y1717"/>
      <c r="Z1717"/>
      <c r="AA1717"/>
      <c r="AB1717"/>
      <c r="AC1717"/>
      <c r="AD1717"/>
      <c r="AE1717"/>
      <c r="AF1717"/>
      <c r="AG1717"/>
      <c r="AH1717"/>
      <c r="AI1717"/>
      <c r="AJ1717"/>
    </row>
    <row r="1718" spans="13:36" x14ac:dyDescent="0.2">
      <c r="M1718"/>
      <c r="N1718"/>
      <c r="O1718"/>
      <c r="P1718"/>
      <c r="Q1718"/>
      <c r="R1718"/>
      <c r="S1718"/>
      <c r="T1718"/>
      <c r="U1718"/>
      <c r="V1718"/>
      <c r="W1718"/>
      <c r="X1718"/>
      <c r="Y1718"/>
      <c r="Z1718"/>
      <c r="AA1718"/>
      <c r="AB1718"/>
      <c r="AC1718"/>
      <c r="AD1718"/>
      <c r="AE1718"/>
      <c r="AF1718"/>
      <c r="AG1718"/>
      <c r="AH1718"/>
      <c r="AI1718"/>
      <c r="AJ1718"/>
    </row>
    <row r="1719" spans="13:36" x14ac:dyDescent="0.2">
      <c r="M1719"/>
      <c r="N1719"/>
      <c r="O1719"/>
      <c r="P1719"/>
      <c r="Q1719"/>
      <c r="R1719"/>
      <c r="S1719"/>
      <c r="T1719"/>
      <c r="U1719"/>
      <c r="V1719"/>
      <c r="W1719"/>
      <c r="X1719"/>
      <c r="Y1719"/>
      <c r="Z1719"/>
      <c r="AA1719"/>
      <c r="AB1719"/>
      <c r="AC1719"/>
      <c r="AD1719"/>
      <c r="AE1719"/>
      <c r="AF1719"/>
      <c r="AG1719"/>
      <c r="AH1719"/>
      <c r="AI1719"/>
      <c r="AJ1719"/>
    </row>
    <row r="1720" spans="13:36" x14ac:dyDescent="0.2">
      <c r="M1720"/>
      <c r="N1720"/>
      <c r="O1720"/>
      <c r="P1720"/>
      <c r="Q1720"/>
      <c r="R1720"/>
      <c r="S1720"/>
      <c r="T1720"/>
      <c r="U1720"/>
      <c r="V1720"/>
      <c r="W1720"/>
      <c r="X1720"/>
      <c r="Y1720"/>
      <c r="Z1720"/>
      <c r="AA1720"/>
      <c r="AB1720"/>
      <c r="AC1720"/>
      <c r="AD1720"/>
      <c r="AE1720"/>
      <c r="AF1720"/>
      <c r="AG1720"/>
      <c r="AH1720"/>
      <c r="AI1720"/>
      <c r="AJ1720"/>
    </row>
    <row r="1721" spans="13:36" x14ac:dyDescent="0.2">
      <c r="M1721"/>
      <c r="N1721"/>
      <c r="O1721"/>
      <c r="P1721"/>
      <c r="Q1721"/>
      <c r="R1721"/>
      <c r="S1721"/>
      <c r="T1721"/>
      <c r="U1721"/>
      <c r="V1721"/>
      <c r="W1721"/>
      <c r="X1721"/>
      <c r="Y1721"/>
      <c r="Z1721"/>
      <c r="AA1721"/>
      <c r="AB1721"/>
      <c r="AC1721"/>
      <c r="AD1721"/>
      <c r="AE1721"/>
      <c r="AF1721"/>
      <c r="AG1721"/>
      <c r="AH1721"/>
      <c r="AI1721"/>
      <c r="AJ1721"/>
    </row>
    <row r="1722" spans="13:36" x14ac:dyDescent="0.2">
      <c r="M1722"/>
      <c r="N1722"/>
      <c r="O1722"/>
      <c r="P1722"/>
      <c r="Q1722"/>
      <c r="R1722"/>
      <c r="S1722"/>
      <c r="T1722"/>
      <c r="U1722"/>
      <c r="V1722"/>
      <c r="W1722"/>
      <c r="X1722"/>
      <c r="Y1722"/>
      <c r="Z1722"/>
      <c r="AA1722"/>
      <c r="AB1722"/>
      <c r="AC1722"/>
      <c r="AD1722"/>
      <c r="AE1722"/>
      <c r="AF1722"/>
      <c r="AG1722"/>
      <c r="AH1722"/>
      <c r="AI1722"/>
      <c r="AJ1722"/>
    </row>
    <row r="1723" spans="13:36" x14ac:dyDescent="0.2">
      <c r="M1723"/>
      <c r="N1723"/>
      <c r="O1723"/>
      <c r="P1723"/>
      <c r="Q1723"/>
      <c r="R1723"/>
      <c r="S1723"/>
      <c r="T1723"/>
      <c r="U1723"/>
      <c r="V1723"/>
      <c r="W1723"/>
      <c r="X1723"/>
      <c r="Y1723"/>
      <c r="Z1723"/>
      <c r="AA1723"/>
      <c r="AB1723"/>
      <c r="AC1723"/>
      <c r="AD1723"/>
      <c r="AE1723"/>
      <c r="AF1723"/>
      <c r="AG1723"/>
      <c r="AH1723"/>
      <c r="AI1723"/>
      <c r="AJ1723"/>
    </row>
    <row r="1724" spans="13:36" x14ac:dyDescent="0.2">
      <c r="M1724"/>
      <c r="N1724"/>
      <c r="O1724"/>
      <c r="P1724"/>
      <c r="Q1724"/>
      <c r="R1724"/>
      <c r="S1724"/>
      <c r="T1724"/>
      <c r="U1724"/>
      <c r="V1724"/>
      <c r="W1724"/>
      <c r="X1724"/>
      <c r="Y1724"/>
      <c r="Z1724"/>
      <c r="AA1724"/>
      <c r="AB1724"/>
      <c r="AC1724"/>
      <c r="AD1724"/>
      <c r="AE1724"/>
      <c r="AF1724"/>
      <c r="AG1724"/>
      <c r="AH1724"/>
      <c r="AI1724"/>
      <c r="AJ1724"/>
    </row>
    <row r="1725" spans="13:36" x14ac:dyDescent="0.2">
      <c r="M1725"/>
      <c r="N1725"/>
      <c r="O1725"/>
      <c r="P1725"/>
      <c r="Q1725"/>
      <c r="R1725"/>
      <c r="S1725"/>
      <c r="T1725"/>
      <c r="U1725"/>
      <c r="V1725"/>
      <c r="W1725"/>
      <c r="X1725"/>
      <c r="Y1725"/>
      <c r="Z1725"/>
      <c r="AA1725"/>
      <c r="AB1725"/>
      <c r="AC1725"/>
      <c r="AD1725"/>
      <c r="AE1725"/>
      <c r="AF1725"/>
      <c r="AG1725"/>
      <c r="AH1725"/>
      <c r="AI1725"/>
      <c r="AJ1725"/>
    </row>
    <row r="1726" spans="13:36" x14ac:dyDescent="0.2">
      <c r="M1726"/>
      <c r="N1726"/>
      <c r="O1726"/>
      <c r="P1726"/>
      <c r="Q1726"/>
      <c r="R1726"/>
      <c r="S1726"/>
      <c r="T1726"/>
      <c r="U1726"/>
      <c r="V1726"/>
      <c r="W1726"/>
      <c r="X1726"/>
      <c r="Y1726"/>
      <c r="Z1726"/>
      <c r="AA1726"/>
      <c r="AB1726"/>
      <c r="AC1726"/>
      <c r="AD1726"/>
      <c r="AE1726"/>
      <c r="AF1726"/>
      <c r="AG1726"/>
      <c r="AH1726"/>
      <c r="AI1726"/>
      <c r="AJ1726"/>
    </row>
    <row r="1727" spans="13:36" x14ac:dyDescent="0.2">
      <c r="M1727"/>
      <c r="N1727"/>
      <c r="O1727"/>
      <c r="P1727"/>
      <c r="Q1727"/>
      <c r="R1727"/>
      <c r="S1727"/>
      <c r="T1727"/>
      <c r="U1727"/>
      <c r="V1727"/>
      <c r="W1727"/>
      <c r="X1727"/>
      <c r="Y1727"/>
      <c r="Z1727"/>
      <c r="AA1727"/>
      <c r="AB1727"/>
      <c r="AC1727"/>
      <c r="AD1727"/>
      <c r="AE1727"/>
      <c r="AF1727"/>
      <c r="AG1727"/>
      <c r="AH1727"/>
      <c r="AI1727"/>
      <c r="AJ1727"/>
    </row>
    <row r="1728" spans="13:36" x14ac:dyDescent="0.2">
      <c r="M1728"/>
      <c r="N1728"/>
      <c r="O1728"/>
      <c r="P1728"/>
      <c r="Q1728"/>
      <c r="R1728"/>
      <c r="S1728"/>
      <c r="T1728"/>
      <c r="U1728"/>
      <c r="V1728"/>
      <c r="W1728"/>
      <c r="X1728"/>
      <c r="Y1728"/>
      <c r="Z1728"/>
      <c r="AA1728"/>
      <c r="AB1728"/>
      <c r="AC1728"/>
      <c r="AD1728"/>
      <c r="AE1728"/>
      <c r="AF1728"/>
      <c r="AG1728"/>
      <c r="AH1728"/>
      <c r="AI1728"/>
      <c r="AJ1728"/>
    </row>
    <row r="1729" spans="13:36" x14ac:dyDescent="0.2">
      <c r="M1729"/>
      <c r="N1729"/>
      <c r="O1729"/>
      <c r="P1729"/>
      <c r="Q1729"/>
      <c r="R1729"/>
      <c r="S1729"/>
      <c r="T1729"/>
      <c r="U1729"/>
      <c r="V1729"/>
      <c r="W1729"/>
      <c r="X1729"/>
      <c r="Y1729"/>
      <c r="Z1729"/>
      <c r="AA1729"/>
      <c r="AB1729"/>
      <c r="AC1729"/>
      <c r="AD1729"/>
      <c r="AE1729"/>
      <c r="AF1729"/>
      <c r="AG1729"/>
      <c r="AH1729"/>
      <c r="AI1729"/>
      <c r="AJ1729"/>
    </row>
    <row r="1730" spans="13:36" x14ac:dyDescent="0.2">
      <c r="M1730"/>
      <c r="N1730"/>
      <c r="O1730"/>
      <c r="P1730"/>
      <c r="Q1730"/>
      <c r="R1730"/>
      <c r="S1730"/>
      <c r="T1730"/>
      <c r="U1730"/>
      <c r="V1730"/>
      <c r="W1730"/>
      <c r="X1730"/>
      <c r="Y1730"/>
      <c r="Z1730"/>
      <c r="AA1730"/>
      <c r="AB1730"/>
      <c r="AC1730"/>
      <c r="AD1730"/>
      <c r="AE1730"/>
      <c r="AF1730"/>
      <c r="AG1730"/>
      <c r="AH1730"/>
      <c r="AI1730"/>
      <c r="AJ1730"/>
    </row>
    <row r="1731" spans="13:36" x14ac:dyDescent="0.2">
      <c r="M1731"/>
      <c r="N1731"/>
      <c r="O1731"/>
      <c r="P1731"/>
      <c r="Q1731"/>
      <c r="R1731"/>
      <c r="S1731"/>
      <c r="T1731"/>
      <c r="U1731"/>
      <c r="V1731"/>
      <c r="W1731"/>
      <c r="X1731"/>
      <c r="Y1731"/>
      <c r="Z1731"/>
      <c r="AA1731"/>
      <c r="AB1731"/>
      <c r="AC1731"/>
      <c r="AD1731"/>
      <c r="AE1731"/>
      <c r="AF1731"/>
      <c r="AG1731"/>
      <c r="AH1731"/>
      <c r="AI1731"/>
      <c r="AJ1731"/>
    </row>
    <row r="1732" spans="13:36" x14ac:dyDescent="0.2">
      <c r="M1732"/>
      <c r="N1732"/>
      <c r="O1732"/>
      <c r="P1732"/>
      <c r="Q1732"/>
      <c r="R1732"/>
      <c r="S1732"/>
      <c r="T1732"/>
      <c r="U1732"/>
      <c r="V1732"/>
      <c r="W1732"/>
      <c r="X1732"/>
      <c r="Y1732"/>
      <c r="Z1732"/>
      <c r="AA1732"/>
      <c r="AB1732"/>
      <c r="AC1732"/>
      <c r="AD1732"/>
      <c r="AE1732"/>
      <c r="AF1732"/>
      <c r="AG1732"/>
      <c r="AH1732"/>
      <c r="AI1732"/>
      <c r="AJ1732"/>
    </row>
    <row r="1733" spans="13:36" x14ac:dyDescent="0.2">
      <c r="M1733"/>
      <c r="N1733"/>
      <c r="O1733"/>
      <c r="P1733"/>
      <c r="Q1733"/>
      <c r="R1733"/>
      <c r="S1733"/>
      <c r="T1733"/>
      <c r="U1733"/>
      <c r="V1733"/>
      <c r="W1733"/>
      <c r="X1733"/>
      <c r="Y1733"/>
      <c r="Z1733"/>
      <c r="AA1733"/>
      <c r="AB1733"/>
      <c r="AC1733"/>
      <c r="AD1733"/>
      <c r="AE1733"/>
      <c r="AF1733"/>
      <c r="AG1733"/>
      <c r="AH1733"/>
      <c r="AI1733"/>
      <c r="AJ1733"/>
    </row>
    <row r="1734" spans="13:36" x14ac:dyDescent="0.2">
      <c r="M1734"/>
      <c r="N1734"/>
      <c r="O1734"/>
      <c r="P1734"/>
      <c r="Q1734"/>
      <c r="R1734"/>
      <c r="S1734"/>
      <c r="T1734"/>
      <c r="U1734"/>
      <c r="V1734"/>
      <c r="W1734"/>
      <c r="X1734"/>
      <c r="Y1734"/>
      <c r="Z1734"/>
      <c r="AA1734"/>
      <c r="AB1734"/>
      <c r="AC1734"/>
      <c r="AD1734"/>
      <c r="AE1734"/>
      <c r="AF1734"/>
      <c r="AG1734"/>
      <c r="AH1734"/>
      <c r="AI1734"/>
      <c r="AJ1734"/>
    </row>
    <row r="1735" spans="13:36" x14ac:dyDescent="0.2">
      <c r="M1735"/>
      <c r="N1735"/>
      <c r="O1735"/>
      <c r="P1735"/>
      <c r="Q1735"/>
      <c r="R1735"/>
      <c r="S1735"/>
      <c r="T1735"/>
      <c r="U1735"/>
      <c r="V1735"/>
      <c r="W1735"/>
      <c r="X1735"/>
      <c r="Y1735"/>
      <c r="Z1735"/>
      <c r="AA1735"/>
      <c r="AB1735"/>
      <c r="AC1735"/>
      <c r="AD1735"/>
      <c r="AE1735"/>
      <c r="AF1735"/>
      <c r="AG1735"/>
      <c r="AH1735"/>
      <c r="AI1735"/>
      <c r="AJ1735"/>
    </row>
    <row r="1736" spans="13:36" x14ac:dyDescent="0.2">
      <c r="M1736"/>
      <c r="N1736"/>
      <c r="O1736"/>
      <c r="P1736"/>
      <c r="Q1736"/>
      <c r="R1736"/>
      <c r="S1736"/>
      <c r="T1736"/>
      <c r="U1736"/>
      <c r="V1736"/>
      <c r="W1736"/>
      <c r="X1736"/>
      <c r="Y1736"/>
      <c r="Z1736"/>
      <c r="AA1736"/>
      <c r="AB1736"/>
      <c r="AC1736"/>
      <c r="AD1736"/>
      <c r="AE1736"/>
      <c r="AF1736"/>
      <c r="AG1736"/>
      <c r="AH1736"/>
      <c r="AI1736"/>
      <c r="AJ1736"/>
    </row>
    <row r="1737" spans="13:36" x14ac:dyDescent="0.2">
      <c r="M1737"/>
      <c r="N1737"/>
      <c r="O1737"/>
      <c r="P1737"/>
      <c r="Q1737"/>
      <c r="R1737"/>
      <c r="S1737"/>
      <c r="T1737"/>
      <c r="U1737"/>
      <c r="V1737"/>
      <c r="W1737"/>
      <c r="X1737"/>
      <c r="Y1737"/>
      <c r="Z1737"/>
      <c r="AA1737"/>
      <c r="AB1737"/>
      <c r="AC1737"/>
      <c r="AD1737"/>
      <c r="AE1737"/>
      <c r="AF1737"/>
      <c r="AG1737"/>
      <c r="AH1737"/>
      <c r="AI1737"/>
      <c r="AJ1737"/>
    </row>
    <row r="1738" spans="13:36" x14ac:dyDescent="0.2">
      <c r="M1738"/>
      <c r="N1738"/>
      <c r="O1738"/>
      <c r="P1738"/>
      <c r="Q1738"/>
      <c r="R1738"/>
      <c r="S1738"/>
      <c r="T1738"/>
      <c r="U1738"/>
      <c r="V1738"/>
      <c r="W1738"/>
      <c r="X1738"/>
      <c r="Y1738"/>
      <c r="Z1738"/>
      <c r="AA1738"/>
      <c r="AB1738"/>
      <c r="AC1738"/>
      <c r="AD1738"/>
      <c r="AE1738"/>
      <c r="AF1738"/>
      <c r="AG1738"/>
      <c r="AH1738"/>
      <c r="AI1738"/>
      <c r="AJ1738"/>
    </row>
    <row r="1739" spans="13:36" x14ac:dyDescent="0.2">
      <c r="M1739"/>
      <c r="N1739"/>
      <c r="O1739"/>
      <c r="P1739"/>
      <c r="Q1739"/>
      <c r="R1739"/>
      <c r="S1739"/>
      <c r="T1739"/>
      <c r="U1739"/>
      <c r="V1739"/>
      <c r="W1739"/>
      <c r="X1739"/>
      <c r="Y1739"/>
      <c r="Z1739"/>
      <c r="AA1739"/>
      <c r="AB1739"/>
      <c r="AC1739"/>
      <c r="AD1739"/>
      <c r="AE1739"/>
      <c r="AF1739"/>
      <c r="AG1739"/>
      <c r="AH1739"/>
      <c r="AI1739"/>
      <c r="AJ1739"/>
    </row>
    <row r="1740" spans="13:36" x14ac:dyDescent="0.2">
      <c r="M1740"/>
      <c r="N1740"/>
      <c r="O1740"/>
      <c r="P1740"/>
      <c r="Q1740"/>
      <c r="R1740"/>
      <c r="S1740"/>
      <c r="T1740"/>
      <c r="U1740"/>
      <c r="V1740"/>
      <c r="W1740"/>
      <c r="X1740"/>
      <c r="Y1740"/>
      <c r="Z1740"/>
      <c r="AA1740"/>
      <c r="AB1740"/>
      <c r="AC1740"/>
      <c r="AD1740"/>
      <c r="AE1740"/>
      <c r="AF1740"/>
      <c r="AG1740"/>
      <c r="AH1740"/>
      <c r="AI1740"/>
      <c r="AJ1740"/>
    </row>
    <row r="1741" spans="13:36" x14ac:dyDescent="0.2">
      <c r="M1741"/>
      <c r="N1741"/>
      <c r="O1741"/>
      <c r="P1741"/>
      <c r="Q1741"/>
      <c r="R1741"/>
      <c r="S1741"/>
      <c r="T1741"/>
      <c r="U1741"/>
      <c r="V1741"/>
      <c r="W1741"/>
      <c r="X1741"/>
      <c r="Y1741"/>
      <c r="Z1741"/>
      <c r="AA1741"/>
      <c r="AB1741"/>
      <c r="AC1741"/>
      <c r="AD1741"/>
      <c r="AE1741"/>
      <c r="AF1741"/>
      <c r="AG1741"/>
      <c r="AH1741"/>
      <c r="AI1741"/>
      <c r="AJ1741"/>
    </row>
    <row r="1742" spans="13:36" x14ac:dyDescent="0.2">
      <c r="M1742"/>
      <c r="N1742"/>
      <c r="O1742"/>
      <c r="P1742"/>
      <c r="Q1742"/>
      <c r="R1742"/>
      <c r="S1742"/>
      <c r="T1742"/>
      <c r="U1742"/>
      <c r="V1742"/>
      <c r="W1742"/>
      <c r="X1742"/>
      <c r="Y1742"/>
      <c r="Z1742"/>
      <c r="AA1742"/>
      <c r="AB1742"/>
      <c r="AC1742"/>
      <c r="AD1742"/>
      <c r="AE1742"/>
      <c r="AF1742"/>
      <c r="AG1742"/>
      <c r="AH1742"/>
      <c r="AI1742"/>
      <c r="AJ1742"/>
    </row>
    <row r="1743" spans="13:36" x14ac:dyDescent="0.2">
      <c r="M1743"/>
      <c r="N1743"/>
      <c r="O1743"/>
      <c r="P1743"/>
      <c r="Q1743"/>
      <c r="R1743"/>
      <c r="S1743"/>
      <c r="T1743"/>
      <c r="U1743"/>
      <c r="V1743"/>
      <c r="W1743"/>
      <c r="X1743"/>
      <c r="Y1743"/>
      <c r="Z1743"/>
      <c r="AA1743"/>
      <c r="AB1743"/>
      <c r="AC1743"/>
      <c r="AD1743"/>
      <c r="AE1743"/>
      <c r="AF1743"/>
      <c r="AG1743"/>
      <c r="AH1743"/>
      <c r="AI1743"/>
      <c r="AJ1743"/>
    </row>
    <row r="1744" spans="13:36" x14ac:dyDescent="0.2">
      <c r="M1744"/>
      <c r="N1744"/>
      <c r="O1744"/>
      <c r="P1744"/>
      <c r="Q1744"/>
      <c r="R1744"/>
      <c r="S1744"/>
      <c r="T1744"/>
      <c r="U1744"/>
      <c r="V1744"/>
      <c r="W1744"/>
      <c r="X1744"/>
      <c r="Y1744"/>
      <c r="Z1744"/>
      <c r="AA1744"/>
      <c r="AB1744"/>
      <c r="AC1744"/>
      <c r="AD1744"/>
      <c r="AE1744"/>
      <c r="AF1744"/>
      <c r="AG1744"/>
      <c r="AH1744"/>
      <c r="AI1744"/>
      <c r="AJ1744"/>
    </row>
    <row r="1745" spans="13:36" x14ac:dyDescent="0.2">
      <c r="M1745"/>
      <c r="N1745"/>
      <c r="O1745"/>
      <c r="P1745"/>
      <c r="Q1745"/>
      <c r="R1745"/>
      <c r="S1745"/>
      <c r="T1745"/>
      <c r="U1745"/>
      <c r="V1745"/>
      <c r="W1745"/>
      <c r="X1745"/>
      <c r="Y1745"/>
      <c r="Z1745"/>
      <c r="AA1745"/>
      <c r="AB1745"/>
      <c r="AC1745"/>
      <c r="AD1745"/>
      <c r="AE1745"/>
      <c r="AF1745"/>
      <c r="AG1745"/>
      <c r="AH1745"/>
      <c r="AI1745"/>
      <c r="AJ1745"/>
    </row>
    <row r="1746" spans="13:36" x14ac:dyDescent="0.2">
      <c r="M1746"/>
      <c r="N1746"/>
      <c r="O1746"/>
      <c r="P1746"/>
      <c r="Q1746"/>
      <c r="R1746"/>
      <c r="S1746"/>
      <c r="T1746"/>
      <c r="U1746"/>
      <c r="V1746"/>
      <c r="W1746"/>
      <c r="X1746"/>
      <c r="Y1746"/>
      <c r="Z1746"/>
      <c r="AA1746"/>
      <c r="AB1746"/>
      <c r="AC1746"/>
      <c r="AD1746"/>
      <c r="AE1746"/>
      <c r="AF1746"/>
      <c r="AG1746"/>
      <c r="AH1746"/>
      <c r="AI1746"/>
      <c r="AJ1746"/>
    </row>
    <row r="1747" spans="13:36" x14ac:dyDescent="0.2">
      <c r="M1747"/>
      <c r="N1747"/>
      <c r="O1747"/>
      <c r="P1747"/>
      <c r="Q1747"/>
      <c r="R1747"/>
      <c r="S1747"/>
      <c r="T1747"/>
      <c r="U1747"/>
      <c r="V1747"/>
      <c r="W1747"/>
      <c r="X1747"/>
      <c r="Y1747"/>
      <c r="Z1747"/>
      <c r="AA1747"/>
      <c r="AB1747"/>
      <c r="AC1747"/>
      <c r="AD1747"/>
      <c r="AE1747"/>
      <c r="AF1747"/>
      <c r="AG1747"/>
      <c r="AH1747"/>
      <c r="AI1747"/>
      <c r="AJ1747"/>
    </row>
    <row r="1748" spans="13:36" x14ac:dyDescent="0.2">
      <c r="M1748"/>
      <c r="N1748"/>
      <c r="O1748"/>
      <c r="P1748"/>
      <c r="Q1748"/>
      <c r="R1748"/>
      <c r="S1748"/>
      <c r="T1748"/>
      <c r="U1748"/>
      <c r="V1748"/>
      <c r="W1748"/>
      <c r="X1748"/>
      <c r="Y1748"/>
      <c r="Z1748"/>
      <c r="AA1748"/>
      <c r="AB1748"/>
      <c r="AC1748"/>
      <c r="AD1748"/>
      <c r="AE1748"/>
      <c r="AF1748"/>
      <c r="AG1748"/>
      <c r="AH1748"/>
      <c r="AI1748"/>
      <c r="AJ1748"/>
    </row>
    <row r="1749" spans="13:36" x14ac:dyDescent="0.2">
      <c r="M1749"/>
      <c r="N1749"/>
      <c r="O1749"/>
      <c r="P1749"/>
      <c r="Q1749"/>
      <c r="R1749"/>
      <c r="S1749"/>
      <c r="T1749"/>
      <c r="U1749"/>
      <c r="V1749"/>
      <c r="W1749"/>
      <c r="X1749"/>
      <c r="Y1749"/>
      <c r="Z1749"/>
      <c r="AA1749"/>
      <c r="AB1749"/>
      <c r="AC1749"/>
      <c r="AD1749"/>
      <c r="AE1749"/>
      <c r="AF1749"/>
      <c r="AG1749"/>
      <c r="AH1749"/>
      <c r="AI1749"/>
      <c r="AJ1749"/>
    </row>
    <row r="1750" spans="13:36" x14ac:dyDescent="0.2">
      <c r="M1750"/>
      <c r="N1750"/>
      <c r="O1750"/>
      <c r="P1750"/>
      <c r="Q1750"/>
      <c r="R1750"/>
      <c r="S1750"/>
      <c r="T1750"/>
      <c r="U1750"/>
      <c r="V1750"/>
      <c r="W1750"/>
      <c r="X1750"/>
      <c r="Y1750"/>
      <c r="Z1750"/>
      <c r="AA1750"/>
      <c r="AB1750"/>
      <c r="AC1750"/>
      <c r="AD1750"/>
      <c r="AE1750"/>
      <c r="AF1750"/>
      <c r="AG1750"/>
      <c r="AH1750"/>
      <c r="AI1750"/>
      <c r="AJ1750"/>
    </row>
    <row r="1751" spans="13:36" x14ac:dyDescent="0.2">
      <c r="M1751"/>
      <c r="N1751"/>
      <c r="O1751"/>
      <c r="P1751"/>
      <c r="Q1751"/>
      <c r="R1751"/>
      <c r="S1751"/>
      <c r="T1751"/>
      <c r="U1751"/>
      <c r="V1751"/>
      <c r="W1751"/>
      <c r="X1751"/>
      <c r="Y1751"/>
      <c r="Z1751"/>
      <c r="AA1751"/>
      <c r="AB1751"/>
      <c r="AC1751"/>
      <c r="AD1751"/>
      <c r="AE1751"/>
      <c r="AF1751"/>
      <c r="AG1751"/>
      <c r="AH1751"/>
      <c r="AI1751"/>
      <c r="AJ1751"/>
    </row>
    <row r="1752" spans="13:36" x14ac:dyDescent="0.2">
      <c r="M1752"/>
      <c r="N1752"/>
      <c r="O1752"/>
      <c r="P1752"/>
      <c r="Q1752"/>
      <c r="R1752"/>
      <c r="S1752"/>
      <c r="T1752"/>
      <c r="U1752"/>
      <c r="V1752"/>
      <c r="W1752"/>
      <c r="X1752"/>
      <c r="Y1752"/>
      <c r="Z1752"/>
      <c r="AA1752"/>
      <c r="AB1752"/>
      <c r="AC1752"/>
      <c r="AD1752"/>
      <c r="AE1752"/>
      <c r="AF1752"/>
      <c r="AG1752"/>
      <c r="AH1752"/>
      <c r="AI1752"/>
      <c r="AJ1752"/>
    </row>
    <row r="1753" spans="13:36" x14ac:dyDescent="0.2">
      <c r="M1753"/>
      <c r="N1753"/>
      <c r="O1753"/>
      <c r="P1753"/>
      <c r="Q1753"/>
      <c r="R1753"/>
      <c r="S1753"/>
      <c r="T1753"/>
      <c r="U1753"/>
      <c r="V1753"/>
      <c r="W1753"/>
      <c r="X1753"/>
      <c r="Y1753"/>
      <c r="Z1753"/>
      <c r="AA1753"/>
      <c r="AB1753"/>
      <c r="AC1753"/>
      <c r="AD1753"/>
      <c r="AE1753"/>
      <c r="AF1753"/>
      <c r="AG1753"/>
      <c r="AH1753"/>
      <c r="AI1753"/>
      <c r="AJ1753"/>
    </row>
    <row r="1754" spans="13:36" x14ac:dyDescent="0.2">
      <c r="M1754"/>
      <c r="N1754"/>
      <c r="O1754"/>
      <c r="P1754"/>
      <c r="Q1754"/>
      <c r="R1754"/>
      <c r="S1754"/>
      <c r="T1754"/>
      <c r="U1754"/>
      <c r="V1754"/>
      <c r="W1754"/>
      <c r="X1754"/>
      <c r="Y1754"/>
      <c r="Z1754"/>
      <c r="AA1754"/>
      <c r="AB1754"/>
      <c r="AC1754"/>
      <c r="AD1754"/>
      <c r="AE1754"/>
      <c r="AF1754"/>
      <c r="AG1754"/>
      <c r="AH1754"/>
      <c r="AI1754"/>
      <c r="AJ1754"/>
    </row>
    <row r="1755" spans="13:36" x14ac:dyDescent="0.2">
      <c r="M1755"/>
      <c r="N1755"/>
      <c r="O1755"/>
      <c r="P1755"/>
      <c r="Q1755"/>
      <c r="R1755"/>
      <c r="S1755"/>
      <c r="T1755"/>
      <c r="U1755"/>
      <c r="V1755"/>
      <c r="W1755"/>
      <c r="X1755"/>
      <c r="Y1755"/>
      <c r="Z1755"/>
      <c r="AA1755"/>
      <c r="AB1755"/>
      <c r="AC1755"/>
      <c r="AD1755"/>
      <c r="AE1755"/>
      <c r="AF1755"/>
      <c r="AG1755"/>
      <c r="AH1755"/>
      <c r="AI1755"/>
      <c r="AJ1755"/>
    </row>
    <row r="1756" spans="13:36" x14ac:dyDescent="0.2">
      <c r="M1756"/>
      <c r="N1756"/>
      <c r="O1756"/>
      <c r="P1756"/>
      <c r="Q1756"/>
      <c r="R1756"/>
      <c r="S1756"/>
      <c r="T1756"/>
      <c r="U1756"/>
      <c r="V1756"/>
      <c r="W1756"/>
      <c r="X1756"/>
      <c r="Y1756"/>
      <c r="Z1756"/>
      <c r="AA1756"/>
      <c r="AB1756"/>
      <c r="AC1756"/>
      <c r="AD1756"/>
      <c r="AE1756"/>
      <c r="AF1756"/>
      <c r="AG1756"/>
      <c r="AH1756"/>
      <c r="AI1756"/>
      <c r="AJ1756"/>
    </row>
    <row r="1757" spans="13:36" x14ac:dyDescent="0.2">
      <c r="M1757"/>
      <c r="N1757"/>
      <c r="O1757"/>
      <c r="P1757"/>
      <c r="Q1757"/>
      <c r="R1757"/>
      <c r="S1757"/>
      <c r="T1757"/>
      <c r="U1757"/>
      <c r="V1757"/>
      <c r="W1757"/>
      <c r="X1757"/>
      <c r="Y1757"/>
      <c r="Z1757"/>
      <c r="AA1757"/>
      <c r="AB1757"/>
      <c r="AC1757"/>
      <c r="AD1757"/>
      <c r="AE1757"/>
      <c r="AF1757"/>
      <c r="AG1757"/>
      <c r="AH1757"/>
      <c r="AI1757"/>
      <c r="AJ1757"/>
    </row>
    <row r="1758" spans="13:36" x14ac:dyDescent="0.2">
      <c r="M1758"/>
      <c r="N1758"/>
      <c r="O1758"/>
      <c r="P1758"/>
      <c r="Q1758"/>
      <c r="R1758"/>
      <c r="S1758"/>
      <c r="T1758"/>
      <c r="U1758"/>
      <c r="V1758"/>
      <c r="W1758"/>
      <c r="X1758"/>
      <c r="Y1758"/>
      <c r="Z1758"/>
      <c r="AA1758"/>
      <c r="AB1758"/>
      <c r="AC1758"/>
      <c r="AD1758"/>
      <c r="AE1758"/>
      <c r="AF1758"/>
      <c r="AG1758"/>
      <c r="AH1758"/>
      <c r="AI1758"/>
      <c r="AJ1758"/>
    </row>
    <row r="1759" spans="13:36" x14ac:dyDescent="0.2">
      <c r="M1759"/>
      <c r="N1759"/>
      <c r="O1759"/>
      <c r="P1759"/>
      <c r="Q1759"/>
      <c r="R1759"/>
      <c r="S1759"/>
      <c r="T1759"/>
      <c r="U1759"/>
      <c r="V1759"/>
      <c r="W1759"/>
      <c r="X1759"/>
      <c r="Y1759"/>
      <c r="Z1759"/>
      <c r="AA1759"/>
      <c r="AB1759"/>
      <c r="AC1759"/>
      <c r="AD1759"/>
      <c r="AE1759"/>
      <c r="AF1759"/>
      <c r="AG1759"/>
      <c r="AH1759"/>
      <c r="AI1759"/>
      <c r="AJ1759"/>
    </row>
    <row r="1760" spans="13:36" x14ac:dyDescent="0.2">
      <c r="M1760"/>
      <c r="N1760"/>
      <c r="O1760"/>
      <c r="P1760"/>
      <c r="Q1760"/>
      <c r="R1760"/>
      <c r="S1760"/>
      <c r="T1760"/>
      <c r="U1760"/>
      <c r="V1760"/>
      <c r="W1760"/>
      <c r="X1760"/>
      <c r="Y1760"/>
      <c r="Z1760"/>
      <c r="AA1760"/>
      <c r="AB1760"/>
      <c r="AC1760"/>
      <c r="AD1760"/>
      <c r="AE1760"/>
      <c r="AF1760"/>
      <c r="AG1760"/>
      <c r="AH1760"/>
      <c r="AI1760"/>
      <c r="AJ1760"/>
    </row>
    <row r="1761" spans="13:36" x14ac:dyDescent="0.2">
      <c r="M1761"/>
      <c r="N1761"/>
      <c r="O1761"/>
      <c r="P1761"/>
      <c r="Q1761"/>
      <c r="R1761"/>
      <c r="S1761"/>
      <c r="T1761"/>
      <c r="U1761"/>
      <c r="V1761"/>
      <c r="W1761"/>
      <c r="X1761"/>
      <c r="Y1761"/>
      <c r="Z1761"/>
      <c r="AA1761"/>
      <c r="AB1761"/>
      <c r="AC1761"/>
      <c r="AD1761"/>
      <c r="AE1761"/>
      <c r="AF1761"/>
      <c r="AG1761"/>
      <c r="AH1761"/>
      <c r="AI1761"/>
      <c r="AJ1761"/>
    </row>
    <row r="1762" spans="13:36" x14ac:dyDescent="0.2">
      <c r="M1762"/>
      <c r="N1762"/>
      <c r="O1762"/>
      <c r="P1762"/>
      <c r="Q1762"/>
      <c r="R1762"/>
      <c r="S1762"/>
      <c r="T1762"/>
      <c r="U1762"/>
      <c r="V1762"/>
      <c r="W1762"/>
      <c r="X1762"/>
      <c r="Y1762"/>
      <c r="Z1762"/>
      <c r="AA1762"/>
      <c r="AB1762"/>
      <c r="AC1762"/>
      <c r="AD1762"/>
      <c r="AE1762"/>
      <c r="AF1762"/>
      <c r="AG1762"/>
      <c r="AH1762"/>
      <c r="AI1762"/>
      <c r="AJ1762"/>
    </row>
    <row r="1763" spans="13:36" x14ac:dyDescent="0.2">
      <c r="M1763"/>
      <c r="N1763"/>
      <c r="O1763"/>
      <c r="P1763"/>
      <c r="Q1763"/>
      <c r="R1763"/>
      <c r="S1763"/>
      <c r="T1763"/>
      <c r="U1763"/>
      <c r="V1763"/>
      <c r="W1763"/>
      <c r="X1763"/>
      <c r="Y1763"/>
      <c r="Z1763"/>
      <c r="AA1763"/>
      <c r="AB1763"/>
      <c r="AC1763"/>
      <c r="AD1763"/>
      <c r="AE1763"/>
      <c r="AF1763"/>
      <c r="AG1763"/>
      <c r="AH1763"/>
      <c r="AI1763"/>
      <c r="AJ1763"/>
    </row>
    <row r="1764" spans="13:36" x14ac:dyDescent="0.2">
      <c r="M1764"/>
      <c r="N1764"/>
      <c r="O1764"/>
      <c r="P1764"/>
      <c r="Q1764"/>
      <c r="R1764"/>
      <c r="S1764"/>
      <c r="T1764"/>
      <c r="U1764"/>
      <c r="V1764"/>
      <c r="W1764"/>
      <c r="X1764"/>
      <c r="Y1764"/>
      <c r="Z1764"/>
      <c r="AA1764"/>
      <c r="AB1764"/>
      <c r="AC1764"/>
      <c r="AD1764"/>
      <c r="AE1764"/>
      <c r="AF1764"/>
      <c r="AG1764"/>
      <c r="AH1764"/>
      <c r="AI1764"/>
      <c r="AJ1764"/>
    </row>
    <row r="1765" spans="13:36" x14ac:dyDescent="0.2">
      <c r="M1765"/>
      <c r="N1765"/>
      <c r="O1765"/>
      <c r="P1765"/>
      <c r="Q1765"/>
      <c r="R1765"/>
      <c r="S1765"/>
      <c r="T1765"/>
      <c r="U1765"/>
      <c r="V1765"/>
      <c r="W1765"/>
      <c r="X1765"/>
      <c r="Y1765"/>
      <c r="Z1765"/>
      <c r="AA1765"/>
      <c r="AB1765"/>
      <c r="AC1765"/>
      <c r="AD1765"/>
      <c r="AE1765"/>
      <c r="AF1765"/>
      <c r="AG1765"/>
      <c r="AH1765"/>
      <c r="AI1765"/>
      <c r="AJ1765"/>
    </row>
    <row r="1766" spans="13:36" x14ac:dyDescent="0.2">
      <c r="M1766"/>
      <c r="N1766"/>
      <c r="O1766"/>
      <c r="P1766"/>
      <c r="Q1766"/>
      <c r="R1766"/>
      <c r="S1766"/>
      <c r="T1766"/>
      <c r="U1766"/>
      <c r="V1766"/>
      <c r="W1766"/>
      <c r="X1766"/>
      <c r="Y1766"/>
      <c r="Z1766"/>
      <c r="AA1766"/>
      <c r="AB1766"/>
      <c r="AC1766"/>
      <c r="AD1766"/>
      <c r="AE1766"/>
      <c r="AF1766"/>
      <c r="AG1766"/>
      <c r="AH1766"/>
      <c r="AI1766"/>
      <c r="AJ1766"/>
    </row>
    <row r="1767" spans="13:36" x14ac:dyDescent="0.2">
      <c r="M1767"/>
      <c r="N1767"/>
      <c r="O1767"/>
      <c r="P1767"/>
      <c r="Q1767"/>
      <c r="R1767"/>
      <c r="S1767"/>
      <c r="T1767"/>
      <c r="U1767"/>
      <c r="V1767"/>
      <c r="W1767"/>
      <c r="X1767"/>
      <c r="Y1767"/>
      <c r="Z1767"/>
      <c r="AA1767"/>
      <c r="AB1767"/>
      <c r="AC1767"/>
      <c r="AD1767"/>
      <c r="AE1767"/>
      <c r="AF1767"/>
      <c r="AG1767"/>
      <c r="AH1767"/>
      <c r="AI1767"/>
      <c r="AJ1767"/>
    </row>
    <row r="1768" spans="13:36" x14ac:dyDescent="0.2">
      <c r="M1768"/>
      <c r="N1768"/>
      <c r="O1768"/>
      <c r="P1768"/>
      <c r="Q1768"/>
      <c r="R1768"/>
      <c r="S1768"/>
      <c r="T1768"/>
      <c r="U1768"/>
      <c r="V1768"/>
      <c r="W1768"/>
      <c r="X1768"/>
      <c r="Y1768"/>
      <c r="Z1768"/>
      <c r="AA1768"/>
      <c r="AB1768"/>
      <c r="AC1768"/>
      <c r="AD1768"/>
      <c r="AE1768"/>
      <c r="AF1768"/>
      <c r="AG1768"/>
      <c r="AH1768"/>
      <c r="AI1768"/>
      <c r="AJ1768"/>
    </row>
    <row r="1769" spans="13:36" x14ac:dyDescent="0.2">
      <c r="M1769"/>
      <c r="N1769"/>
      <c r="O1769"/>
      <c r="P1769"/>
      <c r="Q1769"/>
      <c r="R1769"/>
      <c r="S1769"/>
      <c r="T1769"/>
      <c r="U1769"/>
      <c r="V1769"/>
      <c r="W1769"/>
      <c r="X1769"/>
      <c r="Y1769"/>
      <c r="Z1769"/>
      <c r="AA1769"/>
      <c r="AB1769"/>
      <c r="AC1769"/>
      <c r="AD1769"/>
      <c r="AE1769"/>
      <c r="AF1769"/>
      <c r="AG1769"/>
      <c r="AH1769"/>
      <c r="AI1769"/>
      <c r="AJ1769"/>
    </row>
    <row r="1770" spans="13:36" x14ac:dyDescent="0.2">
      <c r="M1770"/>
      <c r="N1770"/>
      <c r="O1770"/>
      <c r="P1770"/>
      <c r="Q1770"/>
      <c r="R1770"/>
      <c r="S1770"/>
      <c r="T1770"/>
      <c r="U1770"/>
      <c r="V1770"/>
      <c r="W1770"/>
      <c r="X1770"/>
      <c r="Y1770"/>
      <c r="Z1770"/>
      <c r="AA1770"/>
      <c r="AB1770"/>
      <c r="AC1770"/>
      <c r="AD1770"/>
      <c r="AE1770"/>
      <c r="AF1770"/>
      <c r="AG1770"/>
      <c r="AH1770"/>
      <c r="AI1770"/>
      <c r="AJ1770"/>
    </row>
    <row r="1771" spans="13:36" x14ac:dyDescent="0.2">
      <c r="M1771"/>
      <c r="N1771"/>
      <c r="O1771"/>
      <c r="P1771"/>
      <c r="Q1771"/>
      <c r="R1771"/>
      <c r="S1771"/>
      <c r="T1771"/>
      <c r="U1771"/>
      <c r="V1771"/>
      <c r="W1771"/>
      <c r="X1771"/>
      <c r="Y1771"/>
      <c r="Z1771"/>
      <c r="AA1771"/>
      <c r="AB1771"/>
      <c r="AC1771"/>
      <c r="AD1771"/>
      <c r="AE1771"/>
      <c r="AF1771"/>
      <c r="AG1771"/>
      <c r="AH1771"/>
      <c r="AI1771"/>
      <c r="AJ1771"/>
    </row>
    <row r="1772" spans="13:36" x14ac:dyDescent="0.2">
      <c r="M1772"/>
      <c r="N1772"/>
      <c r="O1772"/>
      <c r="P1772"/>
      <c r="Q1772"/>
      <c r="R1772"/>
      <c r="S1772"/>
      <c r="T1772"/>
      <c r="U1772"/>
      <c r="V1772"/>
      <c r="W1772"/>
      <c r="X1772"/>
      <c r="Y1772"/>
      <c r="Z1772"/>
      <c r="AA1772"/>
      <c r="AB1772"/>
      <c r="AC1772"/>
      <c r="AD1772"/>
      <c r="AE1772"/>
      <c r="AF1772"/>
      <c r="AG1772"/>
      <c r="AH1772"/>
      <c r="AI1772"/>
      <c r="AJ1772"/>
    </row>
    <row r="1773" spans="13:36" x14ac:dyDescent="0.2">
      <c r="M1773"/>
      <c r="N1773"/>
      <c r="O1773"/>
      <c r="P1773"/>
      <c r="Q1773"/>
      <c r="R1773"/>
      <c r="S1773"/>
      <c r="T1773"/>
      <c r="U1773"/>
      <c r="V1773"/>
      <c r="W1773"/>
      <c r="X1773"/>
      <c r="Y1773"/>
      <c r="Z1773"/>
      <c r="AA1773"/>
      <c r="AB1773"/>
      <c r="AC1773"/>
      <c r="AD1773"/>
      <c r="AE1773"/>
      <c r="AF1773"/>
      <c r="AG1773"/>
      <c r="AH1773"/>
      <c r="AI1773"/>
      <c r="AJ1773"/>
    </row>
    <row r="1774" spans="13:36" x14ac:dyDescent="0.2">
      <c r="M1774"/>
      <c r="N1774"/>
      <c r="O1774"/>
      <c r="P1774"/>
      <c r="Q1774"/>
      <c r="R1774"/>
      <c r="S1774"/>
      <c r="T1774"/>
      <c r="U1774"/>
      <c r="V1774"/>
      <c r="W1774"/>
      <c r="X1774"/>
      <c r="Y1774"/>
      <c r="Z1774"/>
      <c r="AA1774"/>
      <c r="AB1774"/>
      <c r="AC1774"/>
      <c r="AD1774"/>
      <c r="AE1774"/>
      <c r="AF1774"/>
      <c r="AG1774"/>
      <c r="AH1774"/>
      <c r="AI1774"/>
      <c r="AJ1774"/>
    </row>
    <row r="1775" spans="13:36" x14ac:dyDescent="0.2">
      <c r="M1775"/>
      <c r="N1775"/>
      <c r="O1775"/>
      <c r="P1775"/>
      <c r="Q1775"/>
      <c r="R1775"/>
      <c r="S1775"/>
      <c r="T1775"/>
      <c r="U1775"/>
      <c r="V1775"/>
      <c r="W1775"/>
      <c r="X1775"/>
      <c r="Y1775"/>
      <c r="Z1775"/>
      <c r="AA1775"/>
      <c r="AB1775"/>
      <c r="AC1775"/>
      <c r="AD1775"/>
      <c r="AE1775"/>
      <c r="AF1775"/>
      <c r="AG1775"/>
      <c r="AH1775"/>
      <c r="AI1775"/>
      <c r="AJ1775"/>
    </row>
    <row r="1776" spans="13:36" x14ac:dyDescent="0.2">
      <c r="M1776"/>
      <c r="N1776"/>
      <c r="O1776"/>
      <c r="P1776"/>
      <c r="Q1776"/>
      <c r="R1776"/>
      <c r="S1776"/>
      <c r="T1776"/>
      <c r="U1776"/>
      <c r="V1776"/>
      <c r="W1776"/>
      <c r="X1776"/>
      <c r="Y1776"/>
      <c r="Z1776"/>
      <c r="AA1776"/>
      <c r="AB1776"/>
      <c r="AC1776"/>
      <c r="AD1776"/>
      <c r="AE1776"/>
      <c r="AF1776"/>
      <c r="AG1776"/>
      <c r="AH1776"/>
      <c r="AI1776"/>
      <c r="AJ1776"/>
    </row>
    <row r="1777" spans="13:36" x14ac:dyDescent="0.2">
      <c r="M1777"/>
      <c r="N1777"/>
      <c r="O1777"/>
      <c r="P1777"/>
      <c r="Q1777"/>
      <c r="R1777"/>
      <c r="S1777"/>
      <c r="T1777"/>
      <c r="U1777"/>
      <c r="V1777"/>
      <c r="W1777"/>
      <c r="X1777"/>
      <c r="Y1777"/>
      <c r="Z1777"/>
      <c r="AA1777"/>
      <c r="AB1777"/>
      <c r="AC1777"/>
      <c r="AD1777"/>
      <c r="AE1777"/>
      <c r="AF1777"/>
      <c r="AG1777"/>
      <c r="AH1777"/>
      <c r="AI1777"/>
      <c r="AJ1777"/>
    </row>
    <row r="1778" spans="13:36" x14ac:dyDescent="0.2">
      <c r="M1778"/>
      <c r="N1778"/>
      <c r="O1778"/>
      <c r="P1778"/>
      <c r="Q1778"/>
      <c r="R1778"/>
      <c r="S1778"/>
      <c r="T1778"/>
      <c r="U1778"/>
      <c r="V1778"/>
      <c r="W1778"/>
      <c r="X1778"/>
      <c r="Y1778"/>
      <c r="Z1778"/>
      <c r="AA1778"/>
      <c r="AB1778"/>
      <c r="AC1778"/>
      <c r="AD1778"/>
      <c r="AE1778"/>
      <c r="AF1778"/>
      <c r="AG1778"/>
      <c r="AH1778"/>
      <c r="AI1778"/>
      <c r="AJ1778"/>
    </row>
    <row r="1779" spans="13:36" x14ac:dyDescent="0.2">
      <c r="M1779"/>
      <c r="N1779"/>
      <c r="O1779"/>
      <c r="P1779"/>
      <c r="Q1779"/>
      <c r="R1779"/>
      <c r="S1779"/>
      <c r="T1779"/>
      <c r="U1779"/>
      <c r="V1779"/>
      <c r="W1779"/>
      <c r="X1779"/>
      <c r="Y1779"/>
      <c r="Z1779"/>
      <c r="AA1779"/>
      <c r="AB1779"/>
      <c r="AC1779"/>
      <c r="AD1779"/>
      <c r="AE1779"/>
      <c r="AF1779"/>
      <c r="AG1779"/>
      <c r="AH1779"/>
      <c r="AI1779"/>
      <c r="AJ1779"/>
    </row>
    <row r="1780" spans="13:36" x14ac:dyDescent="0.2">
      <c r="M1780"/>
      <c r="N1780"/>
      <c r="O1780"/>
      <c r="P1780"/>
      <c r="Q1780"/>
      <c r="R1780"/>
      <c r="S1780"/>
      <c r="T1780"/>
      <c r="U1780"/>
      <c r="V1780"/>
      <c r="W1780"/>
      <c r="X1780"/>
      <c r="Y1780"/>
      <c r="Z1780"/>
      <c r="AA1780"/>
      <c r="AB1780"/>
      <c r="AC1780"/>
      <c r="AD1780"/>
      <c r="AE1780"/>
      <c r="AF1780"/>
      <c r="AG1780"/>
      <c r="AH1780"/>
      <c r="AI1780"/>
      <c r="AJ1780"/>
    </row>
    <row r="1781" spans="13:36" x14ac:dyDescent="0.2">
      <c r="M1781"/>
      <c r="N1781"/>
      <c r="O1781"/>
      <c r="P1781"/>
      <c r="Q1781"/>
      <c r="R1781"/>
      <c r="S1781"/>
      <c r="T1781"/>
      <c r="U1781"/>
      <c r="V1781"/>
      <c r="W1781"/>
      <c r="X1781"/>
      <c r="Y1781"/>
      <c r="Z1781"/>
      <c r="AA1781"/>
      <c r="AB1781"/>
      <c r="AC1781"/>
      <c r="AD1781"/>
      <c r="AE1781"/>
      <c r="AF1781"/>
      <c r="AG1781"/>
      <c r="AH1781"/>
      <c r="AI1781"/>
      <c r="AJ1781"/>
    </row>
    <row r="1782" spans="13:36" x14ac:dyDescent="0.2">
      <c r="M1782"/>
      <c r="N1782"/>
      <c r="O1782"/>
      <c r="P1782"/>
      <c r="Q1782"/>
      <c r="R1782"/>
      <c r="S1782"/>
      <c r="T1782"/>
      <c r="U1782"/>
      <c r="V1782"/>
      <c r="W1782"/>
      <c r="X1782"/>
      <c r="Y1782"/>
      <c r="Z1782"/>
      <c r="AA1782"/>
      <c r="AB1782"/>
      <c r="AC1782"/>
      <c r="AD1782"/>
      <c r="AE1782"/>
      <c r="AF1782"/>
      <c r="AG1782"/>
      <c r="AH1782"/>
      <c r="AI1782"/>
      <c r="AJ1782"/>
    </row>
    <row r="1783" spans="13:36" x14ac:dyDescent="0.2">
      <c r="M1783"/>
      <c r="N1783"/>
      <c r="O1783"/>
      <c r="P1783"/>
      <c r="Q1783"/>
      <c r="R1783"/>
      <c r="S1783"/>
      <c r="T1783"/>
      <c r="U1783"/>
      <c r="V1783"/>
      <c r="W1783"/>
      <c r="X1783"/>
      <c r="Y1783"/>
      <c r="Z1783"/>
      <c r="AA1783"/>
      <c r="AB1783"/>
      <c r="AC1783"/>
      <c r="AD1783"/>
      <c r="AE1783"/>
      <c r="AF1783"/>
      <c r="AG1783"/>
      <c r="AH1783"/>
      <c r="AI1783"/>
      <c r="AJ1783"/>
    </row>
    <row r="1784" spans="13:36" x14ac:dyDescent="0.2">
      <c r="M1784"/>
      <c r="N1784"/>
      <c r="O1784"/>
      <c r="P1784"/>
      <c r="Q1784"/>
      <c r="R1784"/>
      <c r="S1784"/>
      <c r="T1784"/>
      <c r="U1784"/>
      <c r="V1784"/>
      <c r="W1784"/>
      <c r="X1784"/>
      <c r="Y1784"/>
      <c r="Z1784"/>
      <c r="AA1784"/>
      <c r="AB1784"/>
      <c r="AC1784"/>
      <c r="AD1784"/>
      <c r="AE1784"/>
      <c r="AF1784"/>
      <c r="AG1784"/>
      <c r="AH1784"/>
      <c r="AI1784"/>
      <c r="AJ1784"/>
    </row>
    <row r="1785" spans="13:36" x14ac:dyDescent="0.2">
      <c r="M1785"/>
      <c r="N1785"/>
      <c r="O1785"/>
      <c r="P1785"/>
      <c r="Q1785"/>
      <c r="R1785"/>
      <c r="S1785"/>
      <c r="T1785"/>
      <c r="U1785"/>
      <c r="V1785"/>
      <c r="W1785"/>
      <c r="X1785"/>
      <c r="Y1785"/>
      <c r="Z1785"/>
      <c r="AA1785"/>
      <c r="AB1785"/>
      <c r="AC1785"/>
      <c r="AD1785"/>
      <c r="AE1785"/>
      <c r="AF1785"/>
      <c r="AG1785"/>
      <c r="AH1785"/>
      <c r="AI1785"/>
      <c r="AJ1785"/>
    </row>
    <row r="1786" spans="13:36" x14ac:dyDescent="0.2">
      <c r="M1786"/>
      <c r="N1786"/>
      <c r="O1786"/>
      <c r="P1786"/>
      <c r="Q1786"/>
      <c r="R1786"/>
      <c r="S1786"/>
      <c r="T1786"/>
      <c r="U1786"/>
      <c r="V1786"/>
      <c r="W1786"/>
      <c r="X1786"/>
      <c r="Y1786"/>
      <c r="Z1786"/>
      <c r="AA1786"/>
      <c r="AB1786"/>
      <c r="AC1786"/>
      <c r="AD1786"/>
      <c r="AE1786"/>
      <c r="AF1786"/>
      <c r="AG1786"/>
      <c r="AH1786"/>
      <c r="AI1786"/>
      <c r="AJ1786"/>
    </row>
    <row r="1787" spans="13:36" x14ac:dyDescent="0.2">
      <c r="M1787"/>
      <c r="N1787"/>
      <c r="O1787"/>
      <c r="P1787"/>
      <c r="Q1787"/>
      <c r="R1787"/>
      <c r="S1787"/>
      <c r="T1787"/>
      <c r="U1787"/>
      <c r="V1787"/>
      <c r="W1787"/>
      <c r="X1787"/>
      <c r="Y1787"/>
      <c r="Z1787"/>
      <c r="AA1787"/>
      <c r="AB1787"/>
      <c r="AC1787"/>
      <c r="AD1787"/>
      <c r="AE1787"/>
      <c r="AF1787"/>
      <c r="AG1787"/>
      <c r="AH1787"/>
      <c r="AI1787"/>
      <c r="AJ1787"/>
    </row>
    <row r="1788" spans="13:36" x14ac:dyDescent="0.2">
      <c r="M1788"/>
      <c r="N1788"/>
      <c r="O1788"/>
      <c r="P1788"/>
      <c r="Q1788"/>
      <c r="R1788"/>
      <c r="S1788"/>
      <c r="T1788"/>
      <c r="U1788"/>
      <c r="V1788"/>
      <c r="W1788"/>
      <c r="X1788"/>
      <c r="Y1788"/>
      <c r="Z1788"/>
      <c r="AA1788"/>
      <c r="AB1788"/>
      <c r="AC1788"/>
      <c r="AD1788"/>
      <c r="AE1788"/>
      <c r="AF1788"/>
      <c r="AG1788"/>
      <c r="AH1788"/>
      <c r="AI1788"/>
      <c r="AJ1788"/>
    </row>
    <row r="1789" spans="13:36" x14ac:dyDescent="0.2">
      <c r="M1789"/>
      <c r="N1789"/>
      <c r="O1789"/>
      <c r="P1789"/>
      <c r="Q1789"/>
      <c r="R1789"/>
      <c r="S1789"/>
      <c r="T1789"/>
      <c r="U1789"/>
      <c r="V1789"/>
      <c r="W1789"/>
      <c r="X1789"/>
      <c r="Y1789"/>
      <c r="Z1789"/>
      <c r="AA1789"/>
      <c r="AB1789"/>
      <c r="AC1789"/>
      <c r="AD1789"/>
      <c r="AE1789"/>
      <c r="AF1789"/>
      <c r="AG1789"/>
      <c r="AH1789"/>
      <c r="AI1789"/>
      <c r="AJ1789"/>
    </row>
    <row r="1790" spans="13:36" x14ac:dyDescent="0.2">
      <c r="M1790"/>
      <c r="N1790"/>
      <c r="O1790"/>
      <c r="P1790"/>
      <c r="Q1790"/>
      <c r="R1790"/>
      <c r="S1790"/>
      <c r="T1790"/>
      <c r="U1790"/>
      <c r="V1790"/>
      <c r="W1790"/>
      <c r="X1790"/>
      <c r="Y1790"/>
      <c r="Z1790"/>
      <c r="AA1790"/>
      <c r="AB1790"/>
      <c r="AC1790"/>
      <c r="AD1790"/>
      <c r="AE1790"/>
      <c r="AF1790"/>
      <c r="AG1790"/>
      <c r="AH1790"/>
      <c r="AI1790"/>
      <c r="AJ1790"/>
    </row>
    <row r="1791" spans="13:36" x14ac:dyDescent="0.2">
      <c r="M1791"/>
      <c r="N1791"/>
      <c r="O1791"/>
      <c r="P1791"/>
      <c r="Q1791"/>
      <c r="R1791"/>
      <c r="S1791"/>
      <c r="T1791"/>
      <c r="U1791"/>
      <c r="V1791"/>
      <c r="W1791"/>
      <c r="X1791"/>
      <c r="Y1791"/>
      <c r="Z1791"/>
      <c r="AA1791"/>
      <c r="AB1791"/>
      <c r="AC1791"/>
      <c r="AD1791"/>
      <c r="AE1791"/>
      <c r="AF1791"/>
      <c r="AG1791"/>
      <c r="AH1791"/>
      <c r="AI1791"/>
      <c r="AJ1791"/>
    </row>
    <row r="1792" spans="13:36" x14ac:dyDescent="0.2">
      <c r="M1792"/>
      <c r="N1792"/>
      <c r="O1792"/>
      <c r="P1792"/>
      <c r="Q1792"/>
      <c r="R1792"/>
      <c r="S1792"/>
      <c r="T1792"/>
      <c r="U1792"/>
      <c r="V1792"/>
      <c r="W1792"/>
      <c r="X1792"/>
      <c r="Y1792"/>
      <c r="Z1792"/>
      <c r="AA1792"/>
      <c r="AB1792"/>
      <c r="AC1792"/>
      <c r="AD1792"/>
      <c r="AE1792"/>
      <c r="AF1792"/>
      <c r="AG1792"/>
      <c r="AH1792"/>
      <c r="AI1792"/>
      <c r="AJ1792"/>
    </row>
    <row r="1793" spans="13:36" x14ac:dyDescent="0.2">
      <c r="M1793"/>
      <c r="N1793"/>
      <c r="O1793"/>
      <c r="P1793"/>
      <c r="Q1793"/>
      <c r="R1793"/>
      <c r="S1793"/>
      <c r="T1793"/>
      <c r="U1793"/>
      <c r="V1793"/>
      <c r="W1793"/>
      <c r="X1793"/>
      <c r="Y1793"/>
      <c r="Z1793"/>
      <c r="AA1793"/>
      <c r="AB1793"/>
      <c r="AC1793"/>
      <c r="AD1793"/>
      <c r="AE1793"/>
      <c r="AF1793"/>
      <c r="AG1793"/>
      <c r="AH1793"/>
      <c r="AI1793"/>
      <c r="AJ1793"/>
    </row>
    <row r="1794" spans="13:36" x14ac:dyDescent="0.2">
      <c r="M1794"/>
      <c r="N1794"/>
      <c r="O1794"/>
      <c r="P1794"/>
      <c r="Q1794"/>
      <c r="R1794"/>
      <c r="S1794"/>
      <c r="T1794"/>
      <c r="U1794"/>
      <c r="V1794"/>
      <c r="W1794"/>
      <c r="X1794"/>
      <c r="Y1794"/>
      <c r="Z1794"/>
      <c r="AA1794"/>
      <c r="AB1794"/>
      <c r="AC1794"/>
      <c r="AD1794"/>
      <c r="AE1794"/>
      <c r="AF1794"/>
      <c r="AG1794"/>
      <c r="AH1794"/>
      <c r="AI1794"/>
      <c r="AJ1794"/>
    </row>
    <row r="1795" spans="13:36" x14ac:dyDescent="0.2">
      <c r="M1795"/>
      <c r="N1795"/>
      <c r="O1795"/>
      <c r="P1795"/>
      <c r="Q1795"/>
      <c r="R1795"/>
      <c r="S1795"/>
      <c r="T1795"/>
      <c r="U1795"/>
      <c r="V1795"/>
      <c r="W1795"/>
      <c r="X1795"/>
      <c r="Y1795"/>
      <c r="Z1795"/>
      <c r="AA1795"/>
      <c r="AB1795"/>
      <c r="AC1795"/>
      <c r="AD1795"/>
      <c r="AE1795"/>
      <c r="AF1795"/>
      <c r="AG1795"/>
      <c r="AH1795"/>
      <c r="AI1795"/>
      <c r="AJ1795"/>
    </row>
    <row r="1796" spans="13:36" x14ac:dyDescent="0.2">
      <c r="M1796"/>
      <c r="N1796"/>
      <c r="O1796"/>
      <c r="P1796"/>
      <c r="Q1796"/>
      <c r="R1796"/>
      <c r="S1796"/>
      <c r="T1796"/>
      <c r="U1796"/>
      <c r="V1796"/>
      <c r="W1796"/>
      <c r="X1796"/>
      <c r="Y1796"/>
      <c r="Z1796"/>
      <c r="AA1796"/>
      <c r="AB1796"/>
      <c r="AC1796"/>
      <c r="AD1796"/>
      <c r="AE1796"/>
      <c r="AF1796"/>
      <c r="AG1796"/>
      <c r="AH1796"/>
      <c r="AI1796"/>
      <c r="AJ1796"/>
    </row>
    <row r="1797" spans="13:36" x14ac:dyDescent="0.2">
      <c r="M1797"/>
      <c r="N1797"/>
      <c r="O1797"/>
      <c r="P1797"/>
      <c r="Q1797"/>
      <c r="R1797"/>
      <c r="S1797"/>
      <c r="T1797"/>
      <c r="U1797"/>
      <c r="V1797"/>
      <c r="W1797"/>
      <c r="X1797"/>
      <c r="Y1797"/>
      <c r="Z1797"/>
      <c r="AA1797"/>
      <c r="AB1797"/>
      <c r="AC1797"/>
      <c r="AD1797"/>
      <c r="AE1797"/>
      <c r="AF1797"/>
      <c r="AG1797"/>
      <c r="AH1797"/>
      <c r="AI1797"/>
      <c r="AJ1797"/>
    </row>
    <row r="1798" spans="13:36" x14ac:dyDescent="0.2">
      <c r="M1798"/>
      <c r="N1798"/>
      <c r="O1798"/>
      <c r="P1798"/>
      <c r="Q1798"/>
      <c r="R1798"/>
      <c r="S1798"/>
      <c r="T1798"/>
      <c r="U1798"/>
      <c r="V1798"/>
      <c r="W1798"/>
      <c r="X1798"/>
      <c r="Y1798"/>
      <c r="Z1798"/>
      <c r="AA1798"/>
      <c r="AB1798"/>
      <c r="AC1798"/>
      <c r="AD1798"/>
      <c r="AE1798"/>
      <c r="AF1798"/>
      <c r="AG1798"/>
      <c r="AH1798"/>
      <c r="AI1798"/>
      <c r="AJ1798"/>
    </row>
    <row r="1799" spans="13:36" x14ac:dyDescent="0.2">
      <c r="M1799"/>
      <c r="N1799"/>
      <c r="O1799"/>
      <c r="P1799"/>
      <c r="Q1799"/>
      <c r="R1799"/>
      <c r="S1799"/>
      <c r="T1799"/>
      <c r="U1799"/>
      <c r="V1799"/>
      <c r="W1799"/>
      <c r="X1799"/>
      <c r="Y1799"/>
      <c r="Z1799"/>
      <c r="AA1799"/>
      <c r="AB1799"/>
      <c r="AC1799"/>
      <c r="AD1799"/>
      <c r="AE1799"/>
      <c r="AF1799"/>
      <c r="AG1799"/>
      <c r="AH1799"/>
      <c r="AI1799"/>
      <c r="AJ1799"/>
    </row>
    <row r="1800" spans="13:36" x14ac:dyDescent="0.2">
      <c r="M1800"/>
      <c r="N1800"/>
      <c r="O1800"/>
      <c r="P1800"/>
      <c r="Q1800"/>
      <c r="R1800"/>
      <c r="S1800"/>
      <c r="T1800"/>
      <c r="U1800"/>
      <c r="V1800"/>
      <c r="W1800"/>
      <c r="X1800"/>
      <c r="Y1800"/>
      <c r="Z1800"/>
      <c r="AA1800"/>
      <c r="AB1800"/>
      <c r="AC1800"/>
      <c r="AD1800"/>
      <c r="AE1800"/>
      <c r="AF1800"/>
      <c r="AG1800"/>
      <c r="AH1800"/>
      <c r="AI1800"/>
      <c r="AJ1800"/>
    </row>
    <row r="1801" spans="13:36" x14ac:dyDescent="0.2">
      <c r="M1801"/>
      <c r="N1801"/>
      <c r="O1801"/>
      <c r="P1801"/>
      <c r="Q1801"/>
      <c r="R1801"/>
      <c r="S1801"/>
      <c r="T1801"/>
      <c r="U1801"/>
      <c r="V1801"/>
      <c r="W1801"/>
      <c r="X1801"/>
      <c r="Y1801"/>
      <c r="Z1801"/>
      <c r="AA1801"/>
      <c r="AB1801"/>
      <c r="AC1801"/>
      <c r="AD1801"/>
      <c r="AE1801"/>
      <c r="AF1801"/>
      <c r="AG1801"/>
      <c r="AH1801"/>
      <c r="AI1801"/>
      <c r="AJ1801"/>
    </row>
    <row r="1802" spans="13:36" x14ac:dyDescent="0.2">
      <c r="M1802"/>
      <c r="N1802"/>
      <c r="O1802"/>
      <c r="P1802"/>
      <c r="Q1802"/>
      <c r="R1802"/>
      <c r="S1802"/>
      <c r="T1802"/>
      <c r="U1802"/>
      <c r="V1802"/>
      <c r="W1802"/>
      <c r="X1802"/>
      <c r="Y1802"/>
      <c r="Z1802"/>
      <c r="AA1802"/>
      <c r="AB1802"/>
      <c r="AC1802"/>
      <c r="AD1802"/>
      <c r="AE1802"/>
      <c r="AF1802"/>
      <c r="AG1802"/>
      <c r="AH1802"/>
      <c r="AI1802"/>
      <c r="AJ1802"/>
    </row>
    <row r="1803" spans="13:36" x14ac:dyDescent="0.2">
      <c r="M1803"/>
      <c r="N1803"/>
      <c r="O1803"/>
      <c r="P1803"/>
      <c r="Q1803"/>
      <c r="R1803"/>
      <c r="S1803"/>
      <c r="T1803"/>
      <c r="U1803"/>
      <c r="V1803"/>
      <c r="W1803"/>
      <c r="X1803"/>
      <c r="Y1803"/>
      <c r="Z1803"/>
      <c r="AA1803"/>
      <c r="AB1803"/>
      <c r="AC1803"/>
      <c r="AD1803"/>
      <c r="AE1803"/>
      <c r="AF1803"/>
      <c r="AG1803"/>
      <c r="AH1803"/>
      <c r="AI1803"/>
      <c r="AJ1803"/>
    </row>
    <row r="1804" spans="13:36" x14ac:dyDescent="0.2">
      <c r="M1804"/>
      <c r="N1804"/>
      <c r="O1804"/>
      <c r="P1804"/>
      <c r="Q1804"/>
      <c r="R1804"/>
      <c r="S1804"/>
      <c r="T1804"/>
      <c r="U1804"/>
      <c r="V1804"/>
      <c r="W1804"/>
      <c r="X1804"/>
      <c r="Y1804"/>
      <c r="Z1804"/>
      <c r="AA1804"/>
      <c r="AB1804"/>
      <c r="AC1804"/>
      <c r="AD1804"/>
      <c r="AE1804"/>
      <c r="AF1804"/>
      <c r="AG1804"/>
      <c r="AH1804"/>
      <c r="AI1804"/>
      <c r="AJ1804"/>
    </row>
    <row r="1805" spans="13:36" x14ac:dyDescent="0.2">
      <c r="M1805"/>
      <c r="N1805"/>
      <c r="O1805"/>
      <c r="P1805"/>
      <c r="Q1805"/>
      <c r="R1805"/>
      <c r="S1805"/>
      <c r="T1805"/>
      <c r="U1805"/>
      <c r="V1805"/>
      <c r="W1805"/>
      <c r="X1805"/>
      <c r="Y1805"/>
      <c r="Z1805"/>
      <c r="AA1805"/>
      <c r="AB1805"/>
      <c r="AC1805"/>
      <c r="AD1805"/>
      <c r="AE1805"/>
      <c r="AF1805"/>
      <c r="AG1805"/>
      <c r="AH1805"/>
      <c r="AI1805"/>
      <c r="AJ1805"/>
    </row>
    <row r="1806" spans="13:36" x14ac:dyDescent="0.2">
      <c r="M1806"/>
      <c r="N1806"/>
      <c r="O1806"/>
      <c r="P1806"/>
      <c r="Q1806"/>
      <c r="R1806"/>
      <c r="S1806"/>
      <c r="T1806"/>
      <c r="U1806"/>
      <c r="V1806"/>
      <c r="W1806"/>
      <c r="X1806"/>
      <c r="Y1806"/>
      <c r="Z1806"/>
      <c r="AA1806"/>
      <c r="AB1806"/>
      <c r="AC1806"/>
      <c r="AD1806"/>
      <c r="AE1806"/>
      <c r="AF1806"/>
      <c r="AG1806"/>
      <c r="AH1806"/>
      <c r="AI1806"/>
      <c r="AJ1806"/>
    </row>
    <row r="1807" spans="13:36" x14ac:dyDescent="0.2">
      <c r="M1807"/>
      <c r="N1807"/>
      <c r="O1807"/>
      <c r="P1807"/>
      <c r="Q1807"/>
      <c r="R1807"/>
      <c r="S1807"/>
      <c r="T1807"/>
      <c r="U1807"/>
      <c r="V1807"/>
      <c r="W1807"/>
      <c r="X1807"/>
      <c r="Y1807"/>
      <c r="Z1807"/>
      <c r="AA1807"/>
      <c r="AB1807"/>
      <c r="AC1807"/>
      <c r="AD1807"/>
      <c r="AE1807"/>
      <c r="AF1807"/>
      <c r="AG1807"/>
      <c r="AH1807"/>
      <c r="AI1807"/>
      <c r="AJ1807"/>
    </row>
    <row r="1808" spans="13:36" x14ac:dyDescent="0.2">
      <c r="M1808"/>
      <c r="N1808"/>
      <c r="O1808"/>
      <c r="P1808"/>
      <c r="Q1808"/>
      <c r="R1808"/>
      <c r="S1808"/>
      <c r="T1808"/>
      <c r="U1808"/>
      <c r="V1808"/>
      <c r="W1808"/>
      <c r="X1808"/>
      <c r="Y1808"/>
      <c r="Z1808"/>
      <c r="AA1808"/>
      <c r="AB1808"/>
      <c r="AC1808"/>
      <c r="AD1808"/>
      <c r="AE1808"/>
      <c r="AF1808"/>
      <c r="AG1808"/>
      <c r="AH1808"/>
      <c r="AI1808"/>
      <c r="AJ1808"/>
    </row>
    <row r="1809" spans="13:36" x14ac:dyDescent="0.2">
      <c r="M1809"/>
      <c r="N1809"/>
      <c r="O1809"/>
      <c r="P1809"/>
      <c r="Q1809"/>
      <c r="R1809"/>
      <c r="S1809"/>
      <c r="T1809"/>
      <c r="U1809"/>
      <c r="V1809"/>
      <c r="W1809"/>
      <c r="X1809"/>
      <c r="Y1809"/>
      <c r="Z1809"/>
      <c r="AA1809"/>
      <c r="AB1809"/>
      <c r="AC1809"/>
      <c r="AD1809"/>
      <c r="AE1809"/>
      <c r="AF1809"/>
      <c r="AG1809"/>
      <c r="AH1809"/>
      <c r="AI1809"/>
      <c r="AJ1809"/>
    </row>
    <row r="1810" spans="13:36" x14ac:dyDescent="0.2">
      <c r="M1810"/>
      <c r="N1810"/>
      <c r="O1810"/>
      <c r="P1810"/>
      <c r="Q1810"/>
      <c r="R1810"/>
      <c r="S1810"/>
      <c r="T1810"/>
      <c r="U1810"/>
      <c r="V1810"/>
      <c r="W1810"/>
      <c r="X1810"/>
      <c r="Y1810"/>
      <c r="Z1810"/>
      <c r="AA1810"/>
      <c r="AB1810"/>
      <c r="AC1810"/>
      <c r="AD1810"/>
      <c r="AE1810"/>
      <c r="AF1810"/>
      <c r="AG1810"/>
      <c r="AH1810"/>
      <c r="AI1810"/>
      <c r="AJ1810"/>
    </row>
    <row r="1811" spans="13:36" x14ac:dyDescent="0.2">
      <c r="M1811"/>
      <c r="N1811"/>
      <c r="O1811"/>
      <c r="P1811"/>
      <c r="Q1811"/>
      <c r="R1811"/>
      <c r="S1811"/>
      <c r="T1811"/>
      <c r="U1811"/>
      <c r="V1811"/>
      <c r="W1811"/>
      <c r="X1811"/>
      <c r="Y1811"/>
      <c r="Z1811"/>
      <c r="AA1811"/>
      <c r="AB1811"/>
      <c r="AC1811"/>
      <c r="AD1811"/>
      <c r="AE1811"/>
      <c r="AF1811"/>
      <c r="AG1811"/>
      <c r="AH1811"/>
      <c r="AI1811"/>
      <c r="AJ1811"/>
    </row>
    <row r="1812" spans="13:36" x14ac:dyDescent="0.2">
      <c r="M1812"/>
      <c r="N1812"/>
      <c r="O1812"/>
      <c r="P1812"/>
      <c r="Q1812"/>
      <c r="R1812"/>
      <c r="S1812"/>
      <c r="T1812"/>
      <c r="U1812"/>
      <c r="V1812"/>
      <c r="W1812"/>
      <c r="X1812"/>
      <c r="Y1812"/>
      <c r="Z1812"/>
      <c r="AA1812"/>
      <c r="AB1812"/>
      <c r="AC1812"/>
      <c r="AD1812"/>
      <c r="AE1812"/>
      <c r="AF1812"/>
      <c r="AG1812"/>
      <c r="AH1812"/>
      <c r="AI1812"/>
      <c r="AJ1812"/>
    </row>
    <row r="1813" spans="13:36" x14ac:dyDescent="0.2">
      <c r="M1813"/>
      <c r="N1813"/>
      <c r="O1813"/>
      <c r="P1813"/>
      <c r="Q1813"/>
      <c r="R1813"/>
      <c r="S1813"/>
      <c r="T1813"/>
      <c r="U1813"/>
      <c r="V1813"/>
      <c r="W1813"/>
      <c r="X1813"/>
      <c r="Y1813"/>
      <c r="Z1813"/>
      <c r="AA1813"/>
      <c r="AB1813"/>
      <c r="AC1813"/>
      <c r="AD1813"/>
      <c r="AE1813"/>
      <c r="AF1813"/>
      <c r="AG1813"/>
      <c r="AH1813"/>
      <c r="AI1813"/>
      <c r="AJ1813"/>
    </row>
    <row r="1814" spans="13:36" x14ac:dyDescent="0.2">
      <c r="M1814"/>
      <c r="N1814"/>
      <c r="O1814"/>
      <c r="P1814"/>
      <c r="Q1814"/>
      <c r="R1814"/>
      <c r="S1814"/>
      <c r="T1814"/>
      <c r="U1814"/>
      <c r="V1814"/>
      <c r="W1814"/>
      <c r="X1814"/>
      <c r="Y1814"/>
      <c r="Z1814"/>
      <c r="AA1814"/>
      <c r="AB1814"/>
      <c r="AC1814"/>
      <c r="AD1814"/>
      <c r="AE1814"/>
      <c r="AF1814"/>
      <c r="AG1814"/>
      <c r="AH1814"/>
      <c r="AI1814"/>
      <c r="AJ1814"/>
    </row>
    <row r="1815" spans="13:36" x14ac:dyDescent="0.2">
      <c r="M1815"/>
      <c r="N1815"/>
      <c r="O1815"/>
      <c r="P1815"/>
      <c r="Q1815"/>
      <c r="R1815"/>
      <c r="S1815"/>
      <c r="T1815"/>
      <c r="U1815"/>
      <c r="V1815"/>
      <c r="W1815"/>
      <c r="X1815"/>
      <c r="Y1815"/>
      <c r="Z1815"/>
      <c r="AA1815"/>
      <c r="AB1815"/>
      <c r="AC1815"/>
      <c r="AD1815"/>
      <c r="AE1815"/>
      <c r="AF1815"/>
      <c r="AG1815"/>
      <c r="AH1815"/>
      <c r="AI1815"/>
      <c r="AJ1815"/>
    </row>
    <row r="1816" spans="13:36" x14ac:dyDescent="0.2">
      <c r="M1816"/>
      <c r="N1816"/>
      <c r="O1816"/>
      <c r="P1816"/>
      <c r="Q1816"/>
      <c r="R1816"/>
      <c r="S1816"/>
      <c r="T1816"/>
      <c r="U1816"/>
      <c r="V1816"/>
      <c r="W1816"/>
      <c r="X1816"/>
      <c r="Y1816"/>
      <c r="Z1816"/>
      <c r="AA1816"/>
      <c r="AB1816"/>
      <c r="AC1816"/>
      <c r="AD1816"/>
      <c r="AE1816"/>
      <c r="AF1816"/>
      <c r="AG1816"/>
      <c r="AH1816"/>
      <c r="AI1816"/>
      <c r="AJ1816"/>
    </row>
    <row r="1817" spans="13:36" x14ac:dyDescent="0.2">
      <c r="M1817"/>
      <c r="N1817"/>
      <c r="O1817"/>
      <c r="P1817"/>
      <c r="Q1817"/>
      <c r="R1817"/>
      <c r="S1817"/>
      <c r="T1817"/>
      <c r="U1817"/>
      <c r="V1817"/>
      <c r="W1817"/>
      <c r="X1817"/>
      <c r="Y1817"/>
      <c r="Z1817"/>
      <c r="AA1817"/>
      <c r="AB1817"/>
      <c r="AC1817"/>
      <c r="AD1817"/>
      <c r="AE1817"/>
      <c r="AF1817"/>
      <c r="AG1817"/>
      <c r="AH1817"/>
      <c r="AI1817"/>
      <c r="AJ1817"/>
    </row>
    <row r="1818" spans="13:36" x14ac:dyDescent="0.2">
      <c r="M1818"/>
      <c r="N1818"/>
      <c r="O1818"/>
      <c r="P1818"/>
      <c r="Q1818"/>
      <c r="R1818"/>
      <c r="S1818"/>
      <c r="T1818"/>
      <c r="U1818"/>
      <c r="V1818"/>
      <c r="W1818"/>
      <c r="X1818"/>
      <c r="Y1818"/>
      <c r="Z1818"/>
      <c r="AA1818"/>
      <c r="AB1818"/>
      <c r="AC1818"/>
      <c r="AD1818"/>
      <c r="AE1818"/>
      <c r="AF1818"/>
      <c r="AG1818"/>
      <c r="AH1818"/>
      <c r="AI1818"/>
      <c r="AJ1818"/>
    </row>
    <row r="1819" spans="13:36" x14ac:dyDescent="0.2">
      <c r="M1819"/>
      <c r="N1819"/>
      <c r="O1819"/>
      <c r="P1819"/>
      <c r="Q1819"/>
      <c r="R1819"/>
      <c r="S1819"/>
      <c r="T1819"/>
      <c r="U1819"/>
      <c r="V1819"/>
      <c r="W1819"/>
      <c r="X1819"/>
      <c r="Y1819"/>
      <c r="Z1819"/>
      <c r="AA1819"/>
      <c r="AB1819"/>
      <c r="AC1819"/>
      <c r="AD1819"/>
      <c r="AE1819"/>
      <c r="AF1819"/>
      <c r="AG1819"/>
      <c r="AH1819"/>
      <c r="AI1819"/>
      <c r="AJ1819"/>
    </row>
    <row r="1820" spans="13:36" x14ac:dyDescent="0.2">
      <c r="M1820"/>
      <c r="N1820"/>
      <c r="O1820"/>
      <c r="P1820"/>
      <c r="Q1820"/>
      <c r="R1820"/>
      <c r="S1820"/>
      <c r="T1820"/>
      <c r="U1820"/>
      <c r="V1820"/>
      <c r="W1820"/>
      <c r="X1820"/>
      <c r="Y1820"/>
      <c r="Z1820"/>
      <c r="AA1820"/>
      <c r="AB1820"/>
      <c r="AC1820"/>
      <c r="AD1820"/>
      <c r="AE1820"/>
      <c r="AF1820"/>
      <c r="AG1820"/>
      <c r="AH1820"/>
      <c r="AI1820"/>
      <c r="AJ1820"/>
    </row>
    <row r="1821" spans="13:36" x14ac:dyDescent="0.2">
      <c r="M1821"/>
      <c r="N1821"/>
      <c r="O1821"/>
      <c r="P1821"/>
      <c r="Q1821"/>
      <c r="R1821"/>
      <c r="S1821"/>
      <c r="T1821"/>
      <c r="U1821"/>
      <c r="V1821"/>
      <c r="W1821"/>
      <c r="X1821"/>
      <c r="Y1821"/>
      <c r="Z1821"/>
      <c r="AA1821"/>
      <c r="AB1821"/>
      <c r="AC1821"/>
      <c r="AD1821"/>
      <c r="AE1821"/>
      <c r="AF1821"/>
      <c r="AG1821"/>
      <c r="AH1821"/>
      <c r="AI1821"/>
      <c r="AJ1821"/>
    </row>
    <row r="1822" spans="13:36" x14ac:dyDescent="0.2">
      <c r="M1822"/>
      <c r="N1822"/>
      <c r="O1822"/>
      <c r="P1822"/>
      <c r="Q1822"/>
      <c r="R1822"/>
      <c r="S1822"/>
      <c r="T1822"/>
      <c r="U1822"/>
      <c r="V1822"/>
      <c r="W1822"/>
      <c r="X1822"/>
      <c r="Y1822"/>
      <c r="Z1822"/>
      <c r="AA1822"/>
      <c r="AB1822"/>
      <c r="AC1822"/>
      <c r="AD1822"/>
      <c r="AE1822"/>
      <c r="AF1822"/>
      <c r="AG1822"/>
      <c r="AH1822"/>
      <c r="AI1822"/>
      <c r="AJ1822"/>
    </row>
    <row r="1823" spans="13:36" x14ac:dyDescent="0.2">
      <c r="M1823"/>
      <c r="N1823"/>
      <c r="O1823"/>
      <c r="P1823"/>
      <c r="Q1823"/>
      <c r="R1823"/>
      <c r="S1823"/>
      <c r="T1823"/>
      <c r="U1823"/>
      <c r="V1823"/>
      <c r="W1823"/>
      <c r="X1823"/>
      <c r="Y1823"/>
      <c r="Z1823"/>
      <c r="AA1823"/>
      <c r="AB1823"/>
      <c r="AC1823"/>
      <c r="AD1823"/>
      <c r="AE1823"/>
      <c r="AF1823"/>
      <c r="AG1823"/>
      <c r="AH1823"/>
      <c r="AI1823"/>
      <c r="AJ1823"/>
    </row>
    <row r="1824" spans="13:36" x14ac:dyDescent="0.2">
      <c r="M1824"/>
      <c r="N1824"/>
      <c r="O1824"/>
      <c r="P1824"/>
      <c r="Q1824"/>
      <c r="R1824"/>
      <c r="S1824"/>
      <c r="T1824"/>
      <c r="U1824"/>
      <c r="V1824"/>
      <c r="W1824"/>
      <c r="X1824"/>
      <c r="Y1824"/>
      <c r="Z1824"/>
      <c r="AA1824"/>
      <c r="AB1824"/>
      <c r="AC1824"/>
      <c r="AD1824"/>
      <c r="AE1824"/>
      <c r="AF1824"/>
      <c r="AG1824"/>
      <c r="AH1824"/>
      <c r="AI1824"/>
      <c r="AJ1824"/>
    </row>
    <row r="1825" spans="13:36" x14ac:dyDescent="0.2">
      <c r="M1825"/>
      <c r="N1825"/>
      <c r="O1825"/>
      <c r="P1825"/>
      <c r="Q1825"/>
      <c r="R1825"/>
      <c r="S1825"/>
      <c r="T1825"/>
      <c r="U1825"/>
      <c r="V1825"/>
      <c r="W1825"/>
      <c r="X1825"/>
      <c r="Y1825"/>
      <c r="Z1825"/>
      <c r="AA1825"/>
      <c r="AB1825"/>
      <c r="AC1825"/>
      <c r="AD1825"/>
      <c r="AE1825"/>
      <c r="AF1825"/>
      <c r="AG1825"/>
      <c r="AH1825"/>
      <c r="AI1825"/>
      <c r="AJ1825"/>
    </row>
    <row r="1826" spans="13:36" x14ac:dyDescent="0.2">
      <c r="M1826"/>
      <c r="N1826"/>
      <c r="O1826"/>
      <c r="P1826"/>
      <c r="Q1826"/>
      <c r="R1826"/>
      <c r="S1826"/>
      <c r="T1826"/>
      <c r="U1826"/>
      <c r="V1826"/>
      <c r="W1826"/>
      <c r="X1826"/>
      <c r="Y1826"/>
      <c r="Z1826"/>
      <c r="AA1826"/>
      <c r="AB1826"/>
      <c r="AC1826"/>
      <c r="AD1826"/>
      <c r="AE1826"/>
      <c r="AF1826"/>
      <c r="AG1826"/>
      <c r="AH1826"/>
      <c r="AI1826"/>
      <c r="AJ1826"/>
    </row>
    <row r="1827" spans="13:36" x14ac:dyDescent="0.2">
      <c r="M1827"/>
      <c r="N1827"/>
      <c r="O1827"/>
      <c r="P1827"/>
      <c r="Q1827"/>
      <c r="R1827"/>
      <c r="S1827"/>
      <c r="T1827"/>
      <c r="U1827"/>
      <c r="V1827"/>
      <c r="W1827"/>
      <c r="X1827"/>
      <c r="Y1827"/>
      <c r="Z1827"/>
      <c r="AA1827"/>
      <c r="AB1827"/>
      <c r="AC1827"/>
      <c r="AD1827"/>
      <c r="AE1827"/>
      <c r="AF1827"/>
      <c r="AG1827"/>
      <c r="AH1827"/>
      <c r="AI1827"/>
      <c r="AJ1827"/>
    </row>
    <row r="1828" spans="13:36" x14ac:dyDescent="0.2">
      <c r="M1828"/>
      <c r="N1828"/>
      <c r="O1828"/>
      <c r="P1828"/>
      <c r="Q1828"/>
      <c r="R1828"/>
      <c r="S1828"/>
      <c r="T1828"/>
      <c r="U1828"/>
      <c r="V1828"/>
      <c r="W1828"/>
      <c r="X1828"/>
      <c r="Y1828"/>
      <c r="Z1828"/>
      <c r="AA1828"/>
      <c r="AB1828"/>
      <c r="AC1828"/>
      <c r="AD1828"/>
      <c r="AE1828"/>
      <c r="AF1828"/>
      <c r="AG1828"/>
      <c r="AH1828"/>
      <c r="AI1828"/>
      <c r="AJ1828"/>
    </row>
    <row r="1829" spans="13:36" x14ac:dyDescent="0.2">
      <c r="M1829"/>
      <c r="N1829"/>
      <c r="O1829"/>
      <c r="P1829"/>
      <c r="Q1829"/>
      <c r="R1829"/>
      <c r="S1829"/>
      <c r="T1829"/>
      <c r="U1829"/>
      <c r="V1829"/>
      <c r="W1829"/>
      <c r="X1829"/>
      <c r="Y1829"/>
      <c r="Z1829"/>
      <c r="AA1829"/>
      <c r="AB1829"/>
      <c r="AC1829"/>
      <c r="AD1829"/>
      <c r="AE1829"/>
      <c r="AF1829"/>
      <c r="AG1829"/>
      <c r="AH1829"/>
      <c r="AI1829"/>
      <c r="AJ1829"/>
    </row>
    <row r="1830" spans="13:36" x14ac:dyDescent="0.2">
      <c r="M1830"/>
      <c r="N1830"/>
      <c r="O1830"/>
      <c r="P1830"/>
      <c r="Q1830"/>
      <c r="R1830"/>
      <c r="S1830"/>
      <c r="T1830"/>
      <c r="U1830"/>
      <c r="V1830"/>
      <c r="W1830"/>
      <c r="X1830"/>
      <c r="Y1830"/>
      <c r="Z1830"/>
      <c r="AA1830"/>
      <c r="AB1830"/>
      <c r="AC1830"/>
      <c r="AD1830"/>
      <c r="AE1830"/>
      <c r="AF1830"/>
      <c r="AG1830"/>
      <c r="AH1830"/>
      <c r="AI1830"/>
      <c r="AJ1830"/>
    </row>
    <row r="1831" spans="13:36" x14ac:dyDescent="0.2">
      <c r="M1831"/>
      <c r="N1831"/>
      <c r="O1831"/>
      <c r="P1831"/>
      <c r="Q1831"/>
      <c r="R1831"/>
      <c r="S1831"/>
      <c r="T1831"/>
      <c r="U1831"/>
      <c r="V1831"/>
      <c r="W1831"/>
      <c r="X1831"/>
      <c r="Y1831"/>
      <c r="Z1831"/>
      <c r="AA1831"/>
      <c r="AB1831"/>
      <c r="AC1831"/>
      <c r="AD1831"/>
      <c r="AE1831"/>
      <c r="AF1831"/>
      <c r="AG1831"/>
      <c r="AH1831"/>
      <c r="AI1831"/>
      <c r="AJ1831"/>
    </row>
    <row r="1832" spans="13:36" x14ac:dyDescent="0.2">
      <c r="M1832"/>
      <c r="N1832"/>
      <c r="O1832"/>
      <c r="P1832"/>
      <c r="Q1832"/>
      <c r="R1832"/>
      <c r="S1832"/>
      <c r="T1832"/>
      <c r="U1832"/>
      <c r="V1832"/>
      <c r="W1832"/>
      <c r="X1832"/>
      <c r="Y1832"/>
      <c r="Z1832"/>
      <c r="AA1832"/>
      <c r="AB1832"/>
      <c r="AC1832"/>
      <c r="AD1832"/>
      <c r="AE1832"/>
      <c r="AF1832"/>
      <c r="AG1832"/>
      <c r="AH1832"/>
      <c r="AI1832"/>
      <c r="AJ1832"/>
    </row>
    <row r="1833" spans="13:36" x14ac:dyDescent="0.2">
      <c r="M1833"/>
      <c r="N1833"/>
      <c r="O1833"/>
      <c r="P1833"/>
      <c r="Q1833"/>
      <c r="R1833"/>
      <c r="S1833"/>
      <c r="T1833"/>
      <c r="U1833"/>
      <c r="V1833"/>
      <c r="W1833"/>
      <c r="X1833"/>
      <c r="Y1833"/>
      <c r="Z1833"/>
      <c r="AA1833"/>
      <c r="AB1833"/>
      <c r="AC1833"/>
      <c r="AD1833"/>
      <c r="AE1833"/>
      <c r="AF1833"/>
      <c r="AG1833"/>
      <c r="AH1833"/>
      <c r="AI1833"/>
      <c r="AJ1833"/>
    </row>
    <row r="1834" spans="13:36" x14ac:dyDescent="0.2">
      <c r="M1834"/>
      <c r="N1834"/>
      <c r="O1834"/>
      <c r="P1834"/>
      <c r="Q1834"/>
      <c r="R1834"/>
      <c r="S1834"/>
      <c r="T1834"/>
      <c r="U1834"/>
      <c r="V1834"/>
      <c r="W1834"/>
      <c r="X1834"/>
      <c r="Y1834"/>
      <c r="Z1834"/>
      <c r="AA1834"/>
      <c r="AB1834"/>
      <c r="AC1834"/>
      <c r="AD1834"/>
      <c r="AE1834"/>
      <c r="AF1834"/>
      <c r="AG1834"/>
      <c r="AH1834"/>
      <c r="AI1834"/>
      <c r="AJ1834"/>
    </row>
    <row r="1835" spans="13:36" x14ac:dyDescent="0.2">
      <c r="M1835"/>
      <c r="N1835"/>
      <c r="O1835"/>
      <c r="P1835"/>
      <c r="Q1835"/>
      <c r="R1835"/>
      <c r="S1835"/>
      <c r="T1835"/>
      <c r="U1835"/>
      <c r="V1835"/>
      <c r="W1835"/>
      <c r="X1835"/>
      <c r="Y1835"/>
      <c r="Z1835"/>
      <c r="AA1835"/>
      <c r="AB1835"/>
      <c r="AC1835"/>
      <c r="AD1835"/>
      <c r="AE1835"/>
      <c r="AF1835"/>
      <c r="AG1835"/>
      <c r="AH1835"/>
      <c r="AI1835"/>
      <c r="AJ1835"/>
    </row>
    <row r="1836" spans="13:36" x14ac:dyDescent="0.2">
      <c r="M1836"/>
      <c r="N1836"/>
      <c r="O1836"/>
      <c r="P1836"/>
      <c r="Q1836"/>
      <c r="R1836"/>
      <c r="S1836"/>
      <c r="T1836"/>
      <c r="U1836"/>
      <c r="V1836"/>
      <c r="W1836"/>
      <c r="X1836"/>
      <c r="Y1836"/>
      <c r="Z1836"/>
      <c r="AA1836"/>
      <c r="AB1836"/>
      <c r="AC1836"/>
      <c r="AD1836"/>
      <c r="AE1836"/>
      <c r="AF1836"/>
      <c r="AG1836"/>
      <c r="AH1836"/>
      <c r="AI1836"/>
      <c r="AJ1836"/>
    </row>
    <row r="1837" spans="13:36" x14ac:dyDescent="0.2">
      <c r="M1837"/>
      <c r="N1837"/>
      <c r="O1837"/>
      <c r="P1837"/>
      <c r="Q1837"/>
      <c r="R1837"/>
      <c r="S1837"/>
      <c r="T1837"/>
      <c r="U1837"/>
      <c r="V1837"/>
      <c r="W1837"/>
      <c r="X1837"/>
      <c r="Y1837"/>
      <c r="Z1837"/>
      <c r="AA1837"/>
      <c r="AB1837"/>
      <c r="AC1837"/>
      <c r="AD1837"/>
      <c r="AE1837"/>
      <c r="AF1837"/>
      <c r="AG1837"/>
      <c r="AH1837"/>
      <c r="AI1837"/>
      <c r="AJ1837"/>
    </row>
    <row r="1838" spans="13:36" x14ac:dyDescent="0.2">
      <c r="M1838"/>
      <c r="N1838"/>
      <c r="O1838"/>
      <c r="P1838"/>
      <c r="Q1838"/>
      <c r="R1838"/>
      <c r="S1838"/>
      <c r="T1838"/>
      <c r="U1838"/>
      <c r="V1838"/>
      <c r="W1838"/>
      <c r="X1838"/>
      <c r="Y1838"/>
      <c r="Z1838"/>
      <c r="AA1838"/>
      <c r="AB1838"/>
      <c r="AC1838"/>
      <c r="AD1838"/>
      <c r="AE1838"/>
      <c r="AF1838"/>
      <c r="AG1838"/>
      <c r="AH1838"/>
      <c r="AI1838"/>
      <c r="AJ1838"/>
    </row>
    <row r="1839" spans="13:36" x14ac:dyDescent="0.2">
      <c r="M1839"/>
      <c r="N1839"/>
      <c r="O1839"/>
      <c r="P1839"/>
      <c r="Q1839"/>
      <c r="R1839"/>
      <c r="S1839"/>
      <c r="T1839"/>
      <c r="U1839"/>
      <c r="V1839"/>
      <c r="W1839"/>
      <c r="X1839"/>
      <c r="Y1839"/>
      <c r="Z1839"/>
      <c r="AA1839"/>
      <c r="AB1839"/>
      <c r="AC1839"/>
      <c r="AD1839"/>
      <c r="AE1839"/>
      <c r="AF1839"/>
      <c r="AG1839"/>
      <c r="AH1839"/>
      <c r="AI1839"/>
      <c r="AJ1839"/>
    </row>
    <row r="1840" spans="13:36" x14ac:dyDescent="0.2">
      <c r="M1840"/>
      <c r="N1840"/>
      <c r="O1840"/>
      <c r="P1840"/>
      <c r="Q1840"/>
      <c r="R1840"/>
      <c r="S1840"/>
      <c r="T1840"/>
      <c r="U1840"/>
      <c r="V1840"/>
      <c r="W1840"/>
      <c r="X1840"/>
      <c r="Y1840"/>
      <c r="Z1840"/>
      <c r="AA1840"/>
      <c r="AB1840"/>
      <c r="AC1840"/>
      <c r="AD1840"/>
      <c r="AE1840"/>
      <c r="AF1840"/>
      <c r="AG1840"/>
      <c r="AH1840"/>
      <c r="AI1840"/>
      <c r="AJ1840"/>
    </row>
    <row r="1841" spans="13:36" x14ac:dyDescent="0.2">
      <c r="M1841"/>
      <c r="N1841"/>
      <c r="O1841"/>
      <c r="P1841"/>
      <c r="Q1841"/>
      <c r="R1841"/>
      <c r="S1841"/>
      <c r="T1841"/>
      <c r="U1841"/>
      <c r="V1841"/>
      <c r="W1841"/>
      <c r="X1841"/>
      <c r="Y1841"/>
      <c r="Z1841"/>
      <c r="AA1841"/>
      <c r="AB1841"/>
      <c r="AC1841"/>
      <c r="AD1841"/>
      <c r="AE1841"/>
      <c r="AF1841"/>
      <c r="AG1841"/>
      <c r="AH1841"/>
      <c r="AI1841"/>
      <c r="AJ1841"/>
    </row>
    <row r="1842" spans="13:36" x14ac:dyDescent="0.2">
      <c r="M1842"/>
      <c r="N1842"/>
      <c r="O1842"/>
      <c r="P1842"/>
      <c r="Q1842"/>
      <c r="R1842"/>
      <c r="S1842"/>
      <c r="T1842"/>
      <c r="U1842"/>
      <c r="V1842"/>
      <c r="W1842"/>
      <c r="X1842"/>
      <c r="Y1842"/>
      <c r="Z1842"/>
      <c r="AA1842"/>
      <c r="AB1842"/>
      <c r="AC1842"/>
      <c r="AD1842"/>
      <c r="AE1842"/>
      <c r="AF1842"/>
      <c r="AG1842"/>
      <c r="AH1842"/>
      <c r="AI1842"/>
      <c r="AJ1842"/>
    </row>
    <row r="1843" spans="13:36" x14ac:dyDescent="0.2">
      <c r="M1843"/>
      <c r="N1843"/>
      <c r="O1843"/>
      <c r="P1843"/>
      <c r="Q1843"/>
      <c r="R1843"/>
      <c r="S1843"/>
      <c r="T1843"/>
      <c r="U1843"/>
      <c r="V1843"/>
      <c r="W1843"/>
      <c r="X1843"/>
      <c r="Y1843"/>
      <c r="Z1843"/>
      <c r="AA1843"/>
      <c r="AB1843"/>
      <c r="AC1843"/>
      <c r="AD1843"/>
      <c r="AE1843"/>
      <c r="AF1843"/>
      <c r="AG1843"/>
      <c r="AH1843"/>
      <c r="AI1843"/>
      <c r="AJ1843"/>
    </row>
    <row r="1844" spans="13:36" x14ac:dyDescent="0.2">
      <c r="M1844"/>
      <c r="N1844"/>
      <c r="O1844"/>
      <c r="P1844"/>
      <c r="Q1844"/>
      <c r="R1844"/>
      <c r="S1844"/>
      <c r="T1844"/>
      <c r="U1844"/>
      <c r="V1844"/>
      <c r="W1844"/>
      <c r="X1844"/>
      <c r="Y1844"/>
      <c r="Z1844"/>
      <c r="AA1844"/>
      <c r="AB1844"/>
      <c r="AC1844"/>
      <c r="AD1844"/>
      <c r="AE1844"/>
      <c r="AF1844"/>
      <c r="AG1844"/>
      <c r="AH1844"/>
      <c r="AI1844"/>
      <c r="AJ1844"/>
    </row>
    <row r="1845" spans="13:36" x14ac:dyDescent="0.2">
      <c r="M1845"/>
      <c r="N1845"/>
      <c r="O1845"/>
      <c r="P1845"/>
      <c r="Q1845"/>
      <c r="R1845"/>
      <c r="S1845"/>
      <c r="T1845"/>
      <c r="U1845"/>
      <c r="V1845"/>
      <c r="W1845"/>
      <c r="X1845"/>
      <c r="Y1845"/>
      <c r="Z1845"/>
      <c r="AA1845"/>
      <c r="AB1845"/>
      <c r="AC1845"/>
      <c r="AD1845"/>
      <c r="AE1845"/>
      <c r="AF1845"/>
      <c r="AG1845"/>
      <c r="AH1845"/>
      <c r="AI1845"/>
      <c r="AJ1845"/>
    </row>
    <row r="1846" spans="13:36" x14ac:dyDescent="0.2">
      <c r="M1846"/>
      <c r="N1846"/>
      <c r="O1846"/>
      <c r="P1846"/>
      <c r="Q1846"/>
      <c r="R1846"/>
      <c r="S1846"/>
      <c r="T1846"/>
      <c r="U1846"/>
      <c r="V1846"/>
      <c r="W1846"/>
      <c r="X1846"/>
      <c r="Y1846"/>
      <c r="Z1846"/>
      <c r="AA1846"/>
      <c r="AB1846"/>
      <c r="AC1846"/>
      <c r="AD1846"/>
      <c r="AE1846"/>
      <c r="AF1846"/>
      <c r="AG1846"/>
      <c r="AH1846"/>
      <c r="AI1846"/>
      <c r="AJ1846"/>
    </row>
    <row r="1847" spans="13:36" x14ac:dyDescent="0.2">
      <c r="M1847"/>
      <c r="N1847"/>
      <c r="O1847"/>
      <c r="P1847"/>
      <c r="Q1847"/>
      <c r="R1847"/>
      <c r="S1847"/>
      <c r="T1847"/>
      <c r="U1847"/>
      <c r="V1847"/>
      <c r="W1847"/>
      <c r="X1847"/>
      <c r="Y1847"/>
      <c r="Z1847"/>
      <c r="AA1847"/>
      <c r="AB1847"/>
      <c r="AC1847"/>
      <c r="AD1847"/>
      <c r="AE1847"/>
      <c r="AF1847"/>
      <c r="AG1847"/>
      <c r="AH1847"/>
      <c r="AI1847"/>
      <c r="AJ1847"/>
    </row>
    <row r="1848" spans="13:36" x14ac:dyDescent="0.2">
      <c r="M1848"/>
      <c r="N1848"/>
      <c r="O1848"/>
      <c r="P1848"/>
      <c r="Q1848"/>
      <c r="R1848"/>
      <c r="S1848"/>
      <c r="T1848"/>
      <c r="U1848"/>
      <c r="V1848"/>
      <c r="W1848"/>
      <c r="X1848"/>
      <c r="Y1848"/>
      <c r="Z1848"/>
      <c r="AA1848"/>
      <c r="AB1848"/>
      <c r="AC1848"/>
      <c r="AD1848"/>
      <c r="AE1848"/>
      <c r="AF1848"/>
      <c r="AG1848"/>
      <c r="AH1848"/>
      <c r="AI1848"/>
      <c r="AJ1848"/>
    </row>
    <row r="1849" spans="13:36" x14ac:dyDescent="0.2">
      <c r="M1849"/>
      <c r="N1849"/>
      <c r="O1849"/>
      <c r="P1849"/>
      <c r="Q1849"/>
      <c r="R1849"/>
      <c r="S1849"/>
      <c r="T1849"/>
      <c r="U1849"/>
      <c r="V1849"/>
      <c r="W1849"/>
      <c r="X1849"/>
      <c r="Y1849"/>
      <c r="Z1849"/>
      <c r="AA1849"/>
      <c r="AB1849"/>
      <c r="AC1849"/>
      <c r="AD1849"/>
      <c r="AE1849"/>
      <c r="AF1849"/>
      <c r="AG1849"/>
      <c r="AH1849"/>
      <c r="AI1849"/>
      <c r="AJ1849"/>
    </row>
    <row r="1850" spans="13:36" x14ac:dyDescent="0.2">
      <c r="M1850"/>
      <c r="N1850"/>
      <c r="O1850"/>
      <c r="P1850"/>
      <c r="Q1850"/>
      <c r="R1850"/>
      <c r="S1850"/>
      <c r="T1850"/>
      <c r="U1850"/>
      <c r="V1850"/>
      <c r="W1850"/>
      <c r="X1850"/>
      <c r="Y1850"/>
      <c r="Z1850"/>
      <c r="AA1850"/>
      <c r="AB1850"/>
      <c r="AC1850"/>
      <c r="AD1850"/>
      <c r="AE1850"/>
      <c r="AF1850"/>
      <c r="AG1850"/>
      <c r="AH1850"/>
      <c r="AI1850"/>
      <c r="AJ1850"/>
    </row>
    <row r="1851" spans="13:36" x14ac:dyDescent="0.2">
      <c r="M1851"/>
      <c r="N1851"/>
      <c r="O1851"/>
      <c r="P1851"/>
      <c r="Q1851"/>
      <c r="R1851"/>
      <c r="S1851"/>
      <c r="T1851"/>
      <c r="U1851"/>
      <c r="V1851"/>
      <c r="W1851"/>
      <c r="X1851"/>
      <c r="Y1851"/>
      <c r="Z1851"/>
      <c r="AA1851"/>
      <c r="AB1851"/>
      <c r="AC1851"/>
      <c r="AD1851"/>
      <c r="AE1851"/>
      <c r="AF1851"/>
      <c r="AG1851"/>
      <c r="AH1851"/>
      <c r="AI1851"/>
      <c r="AJ1851"/>
    </row>
    <row r="1852" spans="13:36" x14ac:dyDescent="0.2">
      <c r="M1852"/>
      <c r="N1852"/>
      <c r="O1852"/>
      <c r="P1852"/>
      <c r="Q1852"/>
      <c r="R1852"/>
      <c r="S1852"/>
      <c r="T1852"/>
      <c r="U1852"/>
      <c r="V1852"/>
      <c r="W1852"/>
      <c r="X1852"/>
      <c r="Y1852"/>
      <c r="Z1852"/>
      <c r="AA1852"/>
      <c r="AB1852"/>
      <c r="AC1852"/>
      <c r="AD1852"/>
      <c r="AE1852"/>
      <c r="AF1852"/>
      <c r="AG1852"/>
      <c r="AH1852"/>
      <c r="AI1852"/>
      <c r="AJ1852"/>
    </row>
    <row r="1853" spans="13:36" x14ac:dyDescent="0.2">
      <c r="M1853"/>
      <c r="N1853"/>
      <c r="O1853"/>
      <c r="P1853"/>
      <c r="Q1853"/>
      <c r="R1853"/>
      <c r="S1853"/>
      <c r="T1853"/>
      <c r="U1853"/>
      <c r="V1853"/>
      <c r="W1853"/>
      <c r="X1853"/>
      <c r="Y1853"/>
      <c r="Z1853"/>
      <c r="AA1853"/>
      <c r="AB1853"/>
      <c r="AC1853"/>
      <c r="AD1853"/>
      <c r="AE1853"/>
      <c r="AF1853"/>
      <c r="AG1853"/>
      <c r="AH1853"/>
      <c r="AI1853"/>
      <c r="AJ1853"/>
    </row>
    <row r="1854" spans="13:36" x14ac:dyDescent="0.2">
      <c r="M1854"/>
      <c r="N1854"/>
      <c r="O1854"/>
      <c r="P1854"/>
      <c r="Q1854"/>
      <c r="R1854"/>
      <c r="S1854"/>
      <c r="T1854"/>
      <c r="U1854"/>
      <c r="V1854"/>
      <c r="W1854"/>
      <c r="X1854"/>
      <c r="Y1854"/>
      <c r="Z1854"/>
      <c r="AA1854"/>
      <c r="AB1854"/>
      <c r="AC1854"/>
      <c r="AD1854"/>
      <c r="AE1854"/>
      <c r="AF1854"/>
      <c r="AG1854"/>
      <c r="AH1854"/>
      <c r="AI1854"/>
      <c r="AJ1854"/>
    </row>
    <row r="1855" spans="13:36" x14ac:dyDescent="0.2">
      <c r="M1855"/>
      <c r="N1855"/>
      <c r="O1855"/>
      <c r="P1855"/>
      <c r="Q1855"/>
      <c r="R1855"/>
      <c r="S1855"/>
      <c r="T1855"/>
      <c r="U1855"/>
      <c r="V1855"/>
      <c r="W1855"/>
      <c r="X1855"/>
      <c r="Y1855"/>
      <c r="Z1855"/>
      <c r="AA1855"/>
      <c r="AB1855"/>
      <c r="AC1855"/>
      <c r="AD1855"/>
      <c r="AE1855"/>
      <c r="AF1855"/>
      <c r="AG1855"/>
      <c r="AH1855"/>
      <c r="AI1855"/>
      <c r="AJ1855"/>
    </row>
    <row r="1856" spans="13:36" x14ac:dyDescent="0.2">
      <c r="M1856"/>
      <c r="N1856"/>
      <c r="O1856"/>
      <c r="P1856"/>
      <c r="Q1856"/>
      <c r="R1856"/>
      <c r="S1856"/>
      <c r="T1856"/>
      <c r="U1856"/>
      <c r="V1856"/>
      <c r="W1856"/>
      <c r="X1856"/>
      <c r="Y1856"/>
      <c r="Z1856"/>
      <c r="AA1856"/>
      <c r="AB1856"/>
      <c r="AC1856"/>
      <c r="AD1856"/>
      <c r="AE1856"/>
      <c r="AF1856"/>
      <c r="AG1856"/>
      <c r="AH1856"/>
      <c r="AI1856"/>
      <c r="AJ1856"/>
    </row>
    <row r="1857" spans="13:36" x14ac:dyDescent="0.2">
      <c r="M1857"/>
      <c r="N1857"/>
      <c r="O1857"/>
      <c r="P1857"/>
      <c r="Q1857"/>
      <c r="R1857"/>
      <c r="S1857"/>
      <c r="T1857"/>
      <c r="U1857"/>
      <c r="V1857"/>
      <c r="W1857"/>
      <c r="X1857"/>
      <c r="Y1857"/>
      <c r="Z1857"/>
      <c r="AA1857"/>
      <c r="AB1857"/>
      <c r="AC1857"/>
      <c r="AD1857"/>
      <c r="AE1857"/>
      <c r="AF1857"/>
      <c r="AG1857"/>
      <c r="AH1857"/>
      <c r="AI1857"/>
      <c r="AJ1857"/>
    </row>
    <row r="1858" spans="13:36" x14ac:dyDescent="0.2">
      <c r="M1858"/>
      <c r="N1858"/>
      <c r="O1858"/>
      <c r="P1858"/>
      <c r="Q1858"/>
      <c r="R1858"/>
      <c r="S1858"/>
      <c r="T1858"/>
      <c r="U1858"/>
      <c r="V1858"/>
      <c r="W1858"/>
      <c r="X1858"/>
      <c r="Y1858"/>
      <c r="Z1858"/>
      <c r="AA1858"/>
      <c r="AB1858"/>
      <c r="AC1858"/>
      <c r="AD1858"/>
      <c r="AE1858"/>
      <c r="AF1858"/>
      <c r="AG1858"/>
      <c r="AH1858"/>
      <c r="AI1858"/>
      <c r="AJ1858"/>
    </row>
    <row r="1859" spans="13:36" x14ac:dyDescent="0.2">
      <c r="M1859"/>
      <c r="N1859"/>
      <c r="O1859"/>
      <c r="P1859"/>
      <c r="Q1859"/>
      <c r="R1859"/>
      <c r="S1859"/>
      <c r="T1859"/>
      <c r="U1859"/>
      <c r="V1859"/>
      <c r="W1859"/>
      <c r="X1859"/>
      <c r="Y1859"/>
      <c r="Z1859"/>
      <c r="AA1859"/>
      <c r="AB1859"/>
      <c r="AC1859"/>
      <c r="AD1859"/>
      <c r="AE1859"/>
      <c r="AF1859"/>
      <c r="AG1859"/>
      <c r="AH1859"/>
      <c r="AI1859"/>
      <c r="AJ1859"/>
    </row>
    <row r="1860" spans="13:36" x14ac:dyDescent="0.2">
      <c r="M1860"/>
      <c r="N1860"/>
      <c r="O1860"/>
      <c r="P1860"/>
      <c r="Q1860"/>
      <c r="R1860"/>
      <c r="S1860"/>
      <c r="T1860"/>
      <c r="U1860"/>
      <c r="V1860"/>
      <c r="W1860"/>
      <c r="X1860"/>
      <c r="Y1860"/>
      <c r="Z1860"/>
      <c r="AA1860"/>
      <c r="AB1860"/>
      <c r="AC1860"/>
      <c r="AD1860"/>
      <c r="AE1860"/>
      <c r="AF1860"/>
      <c r="AG1860"/>
      <c r="AH1860"/>
      <c r="AI1860"/>
      <c r="AJ1860"/>
    </row>
    <row r="1861" spans="13:36" x14ac:dyDescent="0.2">
      <c r="M1861"/>
      <c r="N1861"/>
      <c r="O1861"/>
      <c r="P1861"/>
      <c r="Q1861"/>
      <c r="R1861"/>
      <c r="S1861"/>
      <c r="T1861"/>
      <c r="U1861"/>
      <c r="V1861"/>
      <c r="W1861"/>
      <c r="X1861"/>
      <c r="Y1861"/>
      <c r="Z1861"/>
      <c r="AA1861"/>
      <c r="AB1861"/>
      <c r="AC1861"/>
      <c r="AD1861"/>
      <c r="AE1861"/>
      <c r="AF1861"/>
      <c r="AG1861"/>
      <c r="AH1861"/>
      <c r="AI1861"/>
      <c r="AJ1861"/>
    </row>
    <row r="1862" spans="13:36" x14ac:dyDescent="0.2">
      <c r="M1862"/>
      <c r="N1862"/>
      <c r="O1862"/>
      <c r="P1862"/>
      <c r="Q1862"/>
      <c r="R1862"/>
      <c r="S1862"/>
      <c r="T1862"/>
      <c r="U1862"/>
      <c r="V1862"/>
      <c r="W1862"/>
      <c r="X1862"/>
      <c r="Y1862"/>
      <c r="Z1862"/>
      <c r="AA1862"/>
      <c r="AB1862"/>
      <c r="AC1862"/>
      <c r="AD1862"/>
      <c r="AE1862"/>
      <c r="AF1862"/>
      <c r="AG1862"/>
      <c r="AH1862"/>
      <c r="AI1862"/>
      <c r="AJ1862"/>
    </row>
    <row r="1863" spans="13:36" x14ac:dyDescent="0.2">
      <c r="M1863"/>
      <c r="N1863"/>
      <c r="O1863"/>
      <c r="P1863"/>
      <c r="Q1863"/>
      <c r="R1863"/>
      <c r="S1863"/>
      <c r="T1863"/>
      <c r="U1863"/>
      <c r="V1863"/>
      <c r="W1863"/>
      <c r="X1863"/>
      <c r="Y1863"/>
      <c r="Z1863"/>
      <c r="AA1863"/>
      <c r="AB1863"/>
      <c r="AC1863"/>
      <c r="AD1863"/>
      <c r="AE1863"/>
      <c r="AF1863"/>
      <c r="AG1863"/>
      <c r="AH1863"/>
      <c r="AI1863"/>
      <c r="AJ1863"/>
    </row>
    <row r="1864" spans="13:36" x14ac:dyDescent="0.2">
      <c r="M1864"/>
      <c r="N1864"/>
      <c r="O1864"/>
      <c r="P1864"/>
      <c r="Q1864"/>
      <c r="R1864"/>
      <c r="S1864"/>
      <c r="T1864"/>
      <c r="U1864"/>
      <c r="V1864"/>
      <c r="W1864"/>
      <c r="X1864"/>
      <c r="Y1864"/>
      <c r="Z1864"/>
      <c r="AA1864"/>
      <c r="AB1864"/>
      <c r="AC1864"/>
      <c r="AD1864"/>
      <c r="AE1864"/>
      <c r="AF1864"/>
      <c r="AG1864"/>
      <c r="AH1864"/>
      <c r="AI1864"/>
      <c r="AJ1864"/>
    </row>
    <row r="1865" spans="13:36" x14ac:dyDescent="0.2">
      <c r="M1865"/>
      <c r="N1865"/>
      <c r="O1865"/>
      <c r="P1865"/>
      <c r="Q1865"/>
      <c r="R1865"/>
      <c r="S1865"/>
      <c r="T1865"/>
      <c r="U1865"/>
      <c r="V1865"/>
      <c r="W1865"/>
      <c r="X1865"/>
      <c r="Y1865"/>
      <c r="Z1865"/>
      <c r="AA1865"/>
      <c r="AB1865"/>
      <c r="AC1865"/>
      <c r="AD1865"/>
      <c r="AE1865"/>
      <c r="AF1865"/>
      <c r="AG1865"/>
      <c r="AH1865"/>
      <c r="AI1865"/>
      <c r="AJ1865"/>
    </row>
    <row r="1866" spans="13:36" x14ac:dyDescent="0.2">
      <c r="M1866"/>
      <c r="N1866"/>
      <c r="O1866"/>
      <c r="P1866"/>
      <c r="Q1866"/>
      <c r="R1866"/>
      <c r="S1866"/>
      <c r="T1866"/>
      <c r="U1866"/>
      <c r="V1866"/>
      <c r="W1866"/>
      <c r="X1866"/>
      <c r="Y1866"/>
      <c r="Z1866"/>
      <c r="AA1866"/>
      <c r="AB1866"/>
      <c r="AC1866"/>
      <c r="AD1866"/>
      <c r="AE1866"/>
      <c r="AF1866"/>
      <c r="AG1866"/>
      <c r="AH1866"/>
      <c r="AI1866"/>
      <c r="AJ1866"/>
    </row>
    <row r="1867" spans="13:36" x14ac:dyDescent="0.2">
      <c r="M1867"/>
      <c r="N1867"/>
      <c r="O1867"/>
      <c r="P1867"/>
      <c r="Q1867"/>
      <c r="R1867"/>
      <c r="S1867"/>
      <c r="T1867"/>
      <c r="U1867"/>
      <c r="V1867"/>
      <c r="W1867"/>
      <c r="X1867"/>
      <c r="Y1867"/>
      <c r="Z1867"/>
      <c r="AA1867"/>
      <c r="AB1867"/>
      <c r="AC1867"/>
      <c r="AD1867"/>
      <c r="AE1867"/>
      <c r="AF1867"/>
      <c r="AG1867"/>
      <c r="AH1867"/>
      <c r="AI1867"/>
      <c r="AJ1867"/>
    </row>
    <row r="1868" spans="13:36" x14ac:dyDescent="0.2">
      <c r="M1868"/>
      <c r="N1868"/>
      <c r="O1868"/>
      <c r="P1868"/>
      <c r="Q1868"/>
      <c r="R1868"/>
      <c r="S1868"/>
      <c r="T1868"/>
      <c r="U1868"/>
      <c r="V1868"/>
      <c r="W1868"/>
      <c r="X1868"/>
      <c r="Y1868"/>
      <c r="Z1868"/>
      <c r="AA1868"/>
      <c r="AB1868"/>
      <c r="AC1868"/>
      <c r="AD1868"/>
      <c r="AE1868"/>
      <c r="AF1868"/>
      <c r="AG1868"/>
      <c r="AH1868"/>
      <c r="AI1868"/>
      <c r="AJ1868"/>
    </row>
    <row r="1869" spans="13:36" x14ac:dyDescent="0.2">
      <c r="M1869"/>
      <c r="N1869"/>
      <c r="O1869"/>
      <c r="P1869"/>
      <c r="Q1869"/>
      <c r="R1869"/>
      <c r="S1869"/>
      <c r="T1869"/>
      <c r="U1869"/>
      <c r="V1869"/>
      <c r="W1869"/>
      <c r="X1869"/>
      <c r="Y1869"/>
      <c r="Z1869"/>
      <c r="AA1869"/>
      <c r="AB1869"/>
      <c r="AC1869"/>
      <c r="AD1869"/>
      <c r="AE1869"/>
      <c r="AF1869"/>
      <c r="AG1869"/>
      <c r="AH1869"/>
      <c r="AI1869"/>
      <c r="AJ1869"/>
    </row>
    <row r="1870" spans="13:36" x14ac:dyDescent="0.2">
      <c r="M1870"/>
      <c r="N1870"/>
      <c r="O1870"/>
      <c r="P1870"/>
      <c r="Q1870"/>
      <c r="R1870"/>
      <c r="S1870"/>
      <c r="T1870"/>
      <c r="U1870"/>
      <c r="V1870"/>
      <c r="W1870"/>
      <c r="X1870"/>
      <c r="Y1870"/>
      <c r="Z1870"/>
      <c r="AA1870"/>
      <c r="AB1870"/>
      <c r="AC1870"/>
      <c r="AD1870"/>
      <c r="AE1870"/>
      <c r="AF1870"/>
      <c r="AG1870"/>
      <c r="AH1870"/>
      <c r="AI1870"/>
      <c r="AJ1870"/>
    </row>
    <row r="1871" spans="13:36" x14ac:dyDescent="0.2">
      <c r="M1871"/>
      <c r="N1871"/>
      <c r="O1871"/>
      <c r="P1871"/>
      <c r="Q1871"/>
      <c r="R1871"/>
      <c r="S1871"/>
      <c r="T1871"/>
      <c r="U1871"/>
      <c r="V1871"/>
      <c r="W1871"/>
      <c r="X1871"/>
      <c r="Y1871"/>
      <c r="Z1871"/>
      <c r="AA1871"/>
      <c r="AB1871"/>
      <c r="AC1871"/>
      <c r="AD1871"/>
      <c r="AE1871"/>
      <c r="AF1871"/>
      <c r="AG1871"/>
      <c r="AH1871"/>
      <c r="AI1871"/>
      <c r="AJ1871"/>
    </row>
    <row r="1872" spans="13:36" x14ac:dyDescent="0.2">
      <c r="M1872"/>
      <c r="N1872"/>
      <c r="O1872"/>
      <c r="P1872"/>
      <c r="Q1872"/>
      <c r="R1872"/>
      <c r="S1872"/>
      <c r="T1872"/>
      <c r="U1872"/>
      <c r="V1872"/>
      <c r="W1872"/>
      <c r="X1872"/>
      <c r="Y1872"/>
      <c r="Z1872"/>
      <c r="AA1872"/>
      <c r="AB1872"/>
      <c r="AC1872"/>
      <c r="AD1872"/>
      <c r="AE1872"/>
      <c r="AF1872"/>
      <c r="AG1872"/>
      <c r="AH1872"/>
      <c r="AI1872"/>
      <c r="AJ1872"/>
    </row>
    <row r="1873" spans="13:36" x14ac:dyDescent="0.2">
      <c r="M1873"/>
      <c r="N1873"/>
      <c r="O1873"/>
      <c r="P1873"/>
      <c r="Q1873"/>
      <c r="R1873"/>
      <c r="S1873"/>
      <c r="T1873"/>
      <c r="U1873"/>
      <c r="V1873"/>
      <c r="W1873"/>
      <c r="X1873"/>
      <c r="Y1873"/>
      <c r="Z1873"/>
      <c r="AA1873"/>
      <c r="AB1873"/>
      <c r="AC1873"/>
      <c r="AD1873"/>
      <c r="AE1873"/>
      <c r="AF1873"/>
      <c r="AG1873"/>
      <c r="AH1873"/>
      <c r="AI1873"/>
      <c r="AJ1873"/>
    </row>
    <row r="1874" spans="13:36" x14ac:dyDescent="0.2">
      <c r="M1874"/>
      <c r="N1874"/>
      <c r="O1874"/>
      <c r="P1874"/>
      <c r="Q1874"/>
      <c r="R1874"/>
      <c r="S1874"/>
      <c r="T1874"/>
      <c r="U1874"/>
      <c r="V1874"/>
      <c r="W1874"/>
      <c r="X1874"/>
      <c r="Y1874"/>
      <c r="Z1874"/>
      <c r="AA1874"/>
      <c r="AB1874"/>
      <c r="AC1874"/>
      <c r="AD1874"/>
      <c r="AE1874"/>
      <c r="AF1874"/>
      <c r="AG1874"/>
      <c r="AH1874"/>
      <c r="AI1874"/>
      <c r="AJ1874"/>
    </row>
    <row r="1875" spans="13:36" x14ac:dyDescent="0.2">
      <c r="M1875"/>
      <c r="N1875"/>
      <c r="O1875"/>
      <c r="P1875"/>
      <c r="Q1875"/>
      <c r="R1875"/>
      <c r="S1875"/>
      <c r="T1875"/>
      <c r="U1875"/>
      <c r="V1875"/>
      <c r="W1875"/>
      <c r="X1875"/>
      <c r="Y1875"/>
      <c r="Z1875"/>
      <c r="AA1875"/>
      <c r="AB1875"/>
      <c r="AC1875"/>
      <c r="AD1875"/>
      <c r="AE1875"/>
      <c r="AF1875"/>
      <c r="AG1875"/>
      <c r="AH1875"/>
      <c r="AI1875"/>
      <c r="AJ1875"/>
    </row>
    <row r="1876" spans="13:36" x14ac:dyDescent="0.2">
      <c r="M1876"/>
      <c r="N1876"/>
      <c r="O1876"/>
      <c r="P1876"/>
      <c r="Q1876"/>
      <c r="R1876"/>
      <c r="S1876"/>
      <c r="T1876"/>
      <c r="U1876"/>
      <c r="V1876"/>
      <c r="W1876"/>
      <c r="X1876"/>
      <c r="Y1876"/>
      <c r="Z1876"/>
      <c r="AA1876"/>
      <c r="AB1876"/>
      <c r="AC1876"/>
      <c r="AD1876"/>
      <c r="AE1876"/>
      <c r="AF1876"/>
      <c r="AG1876"/>
      <c r="AH1876"/>
      <c r="AI1876"/>
      <c r="AJ1876"/>
    </row>
    <row r="1877" spans="13:36" x14ac:dyDescent="0.2">
      <c r="M1877"/>
      <c r="N1877"/>
      <c r="O1877"/>
      <c r="P1877"/>
      <c r="Q1877"/>
      <c r="R1877"/>
      <c r="S1877"/>
      <c r="T1877"/>
      <c r="U1877"/>
      <c r="V1877"/>
      <c r="W1877"/>
      <c r="X1877"/>
      <c r="Y1877"/>
      <c r="Z1877"/>
      <c r="AA1877"/>
      <c r="AB1877"/>
      <c r="AC1877"/>
      <c r="AD1877"/>
      <c r="AE1877"/>
      <c r="AF1877"/>
      <c r="AG1877"/>
      <c r="AH1877"/>
      <c r="AI1877"/>
      <c r="AJ1877"/>
    </row>
    <row r="1878" spans="13:36" x14ac:dyDescent="0.2">
      <c r="M1878"/>
      <c r="N1878"/>
      <c r="O1878"/>
      <c r="P1878"/>
      <c r="Q1878"/>
      <c r="R1878"/>
      <c r="S1878"/>
      <c r="T1878"/>
      <c r="U1878"/>
      <c r="V1878"/>
      <c r="W1878"/>
      <c r="X1878"/>
      <c r="Y1878"/>
      <c r="Z1878"/>
      <c r="AA1878"/>
      <c r="AB1878"/>
      <c r="AC1878"/>
      <c r="AD1878"/>
      <c r="AE1878"/>
      <c r="AF1878"/>
      <c r="AG1878"/>
      <c r="AH1878"/>
      <c r="AI1878"/>
      <c r="AJ1878"/>
    </row>
    <row r="1879" spans="13:36" x14ac:dyDescent="0.2">
      <c r="M1879"/>
      <c r="N1879"/>
      <c r="O1879"/>
      <c r="P1879"/>
      <c r="Q1879"/>
      <c r="R1879"/>
      <c r="S1879"/>
      <c r="T1879"/>
      <c r="U1879"/>
      <c r="V1879"/>
      <c r="W1879"/>
      <c r="X1879"/>
      <c r="Y1879"/>
      <c r="Z1879"/>
      <c r="AA1879"/>
      <c r="AB1879"/>
      <c r="AC1879"/>
      <c r="AD1879"/>
      <c r="AE1879"/>
      <c r="AF1879"/>
      <c r="AG1879"/>
      <c r="AH1879"/>
      <c r="AI1879"/>
      <c r="AJ1879"/>
    </row>
    <row r="1880" spans="13:36" x14ac:dyDescent="0.2">
      <c r="M1880"/>
      <c r="N1880"/>
      <c r="O1880"/>
      <c r="P1880"/>
      <c r="Q1880"/>
      <c r="R1880"/>
      <c r="S1880"/>
      <c r="T1880"/>
      <c r="U1880"/>
      <c r="V1880"/>
      <c r="W1880"/>
      <c r="X1880"/>
      <c r="Y1880"/>
      <c r="Z1880"/>
      <c r="AA1880"/>
      <c r="AB1880"/>
      <c r="AC1880"/>
      <c r="AD1880"/>
      <c r="AE1880"/>
      <c r="AF1880"/>
      <c r="AG1880"/>
      <c r="AH1880"/>
      <c r="AI1880"/>
      <c r="AJ1880"/>
    </row>
    <row r="1881" spans="13:36" x14ac:dyDescent="0.2">
      <c r="M1881"/>
      <c r="N1881"/>
      <c r="O1881"/>
      <c r="P1881"/>
      <c r="Q1881"/>
      <c r="R1881"/>
      <c r="S1881"/>
      <c r="T1881"/>
      <c r="U1881"/>
      <c r="V1881"/>
      <c r="W1881"/>
      <c r="X1881"/>
      <c r="Y1881"/>
      <c r="Z1881"/>
      <c r="AA1881"/>
      <c r="AB1881"/>
      <c r="AC1881"/>
      <c r="AD1881"/>
      <c r="AE1881"/>
      <c r="AF1881"/>
      <c r="AG1881"/>
      <c r="AH1881"/>
      <c r="AI1881"/>
      <c r="AJ1881"/>
    </row>
    <row r="1882" spans="13:36" x14ac:dyDescent="0.2">
      <c r="M1882"/>
      <c r="N1882"/>
      <c r="O1882"/>
      <c r="P1882"/>
      <c r="Q1882"/>
      <c r="R1882"/>
      <c r="S1882"/>
      <c r="T1882"/>
      <c r="U1882"/>
      <c r="V1882"/>
      <c r="W1882"/>
      <c r="X1882"/>
      <c r="Y1882"/>
      <c r="Z1882"/>
      <c r="AA1882"/>
      <c r="AB1882"/>
      <c r="AC1882"/>
      <c r="AD1882"/>
      <c r="AE1882"/>
      <c r="AF1882"/>
      <c r="AG1882"/>
      <c r="AH1882"/>
      <c r="AI1882"/>
      <c r="AJ1882"/>
    </row>
    <row r="1883" spans="13:36" x14ac:dyDescent="0.2">
      <c r="M1883"/>
      <c r="N1883"/>
      <c r="O1883"/>
      <c r="P1883"/>
      <c r="Q1883"/>
      <c r="R1883"/>
      <c r="S1883"/>
      <c r="T1883"/>
      <c r="U1883"/>
      <c r="V1883"/>
      <c r="W1883"/>
      <c r="X1883"/>
      <c r="Y1883"/>
      <c r="Z1883"/>
      <c r="AA1883"/>
      <c r="AB1883"/>
      <c r="AC1883"/>
      <c r="AD1883"/>
      <c r="AE1883"/>
      <c r="AF1883"/>
      <c r="AG1883"/>
      <c r="AH1883"/>
      <c r="AI1883"/>
      <c r="AJ1883"/>
    </row>
    <row r="1884" spans="13:36" x14ac:dyDescent="0.2">
      <c r="M1884"/>
      <c r="N1884"/>
      <c r="O1884"/>
      <c r="P1884"/>
      <c r="Q1884"/>
      <c r="R1884"/>
      <c r="S1884"/>
      <c r="T1884"/>
      <c r="U1884"/>
      <c r="V1884"/>
      <c r="W1884"/>
      <c r="X1884"/>
      <c r="Y1884"/>
      <c r="Z1884"/>
      <c r="AA1884"/>
      <c r="AB1884"/>
      <c r="AC1884"/>
      <c r="AD1884"/>
      <c r="AE1884"/>
      <c r="AF1884"/>
      <c r="AG1884"/>
      <c r="AH1884"/>
      <c r="AI1884"/>
      <c r="AJ1884"/>
    </row>
    <row r="1885" spans="13:36" x14ac:dyDescent="0.2">
      <c r="M1885"/>
      <c r="N1885"/>
      <c r="O1885"/>
      <c r="P1885"/>
      <c r="Q1885"/>
      <c r="R1885"/>
      <c r="S1885"/>
      <c r="T1885"/>
      <c r="U1885"/>
      <c r="V1885"/>
      <c r="W1885"/>
      <c r="X1885"/>
      <c r="Y1885"/>
      <c r="Z1885"/>
      <c r="AA1885"/>
      <c r="AB1885"/>
      <c r="AC1885"/>
      <c r="AD1885"/>
      <c r="AE1885"/>
      <c r="AF1885"/>
      <c r="AG1885"/>
      <c r="AH1885"/>
      <c r="AI1885"/>
      <c r="AJ1885"/>
    </row>
    <row r="1886" spans="13:36" x14ac:dyDescent="0.2">
      <c r="M1886"/>
      <c r="N1886"/>
      <c r="O1886"/>
      <c r="P1886"/>
      <c r="Q1886"/>
      <c r="R1886"/>
      <c r="S1886"/>
      <c r="T1886"/>
      <c r="U1886"/>
      <c r="V1886"/>
      <c r="W1886"/>
      <c r="X1886"/>
      <c r="Y1886"/>
      <c r="Z1886"/>
      <c r="AA1886"/>
      <c r="AB1886"/>
      <c r="AC1886"/>
      <c r="AD1886"/>
      <c r="AE1886"/>
      <c r="AF1886"/>
      <c r="AG1886"/>
      <c r="AH1886"/>
      <c r="AI1886"/>
      <c r="AJ1886"/>
    </row>
    <row r="1887" spans="13:36" x14ac:dyDescent="0.2">
      <c r="M1887"/>
      <c r="N1887"/>
      <c r="O1887"/>
      <c r="P1887"/>
      <c r="Q1887"/>
      <c r="R1887"/>
      <c r="S1887"/>
      <c r="T1887"/>
      <c r="U1887"/>
      <c r="V1887"/>
      <c r="W1887"/>
      <c r="X1887"/>
      <c r="Y1887"/>
      <c r="Z1887"/>
      <c r="AA1887"/>
      <c r="AB1887"/>
      <c r="AC1887"/>
      <c r="AD1887"/>
      <c r="AE1887"/>
      <c r="AF1887"/>
      <c r="AG1887"/>
      <c r="AH1887"/>
      <c r="AI1887"/>
      <c r="AJ1887"/>
    </row>
    <row r="1888" spans="13:36" x14ac:dyDescent="0.2">
      <c r="M1888"/>
      <c r="N1888"/>
      <c r="O1888"/>
      <c r="P1888"/>
      <c r="Q1888"/>
      <c r="R1888"/>
      <c r="S1888"/>
      <c r="T1888"/>
      <c r="U1888"/>
      <c r="V1888"/>
      <c r="W1888"/>
      <c r="X1888"/>
      <c r="Y1888"/>
      <c r="Z1888"/>
      <c r="AA1888"/>
      <c r="AB1888"/>
      <c r="AC1888"/>
      <c r="AD1888"/>
      <c r="AE1888"/>
      <c r="AF1888"/>
      <c r="AG1888"/>
      <c r="AH1888"/>
      <c r="AI1888"/>
      <c r="AJ1888"/>
    </row>
    <row r="1889" spans="13:36" x14ac:dyDescent="0.2">
      <c r="M1889"/>
      <c r="N1889"/>
      <c r="O1889"/>
      <c r="P1889"/>
      <c r="Q1889"/>
      <c r="R1889"/>
      <c r="S1889"/>
      <c r="T1889"/>
      <c r="U1889"/>
      <c r="V1889"/>
      <c r="W1889"/>
      <c r="X1889"/>
      <c r="Y1889"/>
      <c r="Z1889"/>
      <c r="AA1889"/>
      <c r="AB1889"/>
      <c r="AC1889"/>
      <c r="AD1889"/>
      <c r="AE1889"/>
      <c r="AF1889"/>
      <c r="AG1889"/>
      <c r="AH1889"/>
      <c r="AI1889"/>
      <c r="AJ1889"/>
    </row>
    <row r="1890" spans="13:36" x14ac:dyDescent="0.2">
      <c r="M1890"/>
      <c r="N1890"/>
      <c r="O1890"/>
      <c r="P1890"/>
      <c r="Q1890"/>
      <c r="R1890"/>
      <c r="S1890"/>
      <c r="T1890"/>
      <c r="U1890"/>
      <c r="V1890"/>
      <c r="W1890"/>
      <c r="X1890"/>
      <c r="Y1890"/>
      <c r="Z1890"/>
      <c r="AA1890"/>
      <c r="AB1890"/>
      <c r="AC1890"/>
      <c r="AD1890"/>
      <c r="AE1890"/>
      <c r="AF1890"/>
      <c r="AG1890"/>
      <c r="AH1890"/>
      <c r="AI1890"/>
      <c r="AJ1890"/>
    </row>
    <row r="1891" spans="13:36" x14ac:dyDescent="0.2">
      <c r="M1891"/>
      <c r="N1891"/>
      <c r="O1891"/>
      <c r="P1891"/>
      <c r="Q1891"/>
      <c r="R1891"/>
      <c r="S1891"/>
      <c r="T1891"/>
      <c r="U1891"/>
      <c r="V1891"/>
      <c r="W1891"/>
      <c r="X1891"/>
      <c r="Y1891"/>
      <c r="Z1891"/>
      <c r="AA1891"/>
      <c r="AB1891"/>
      <c r="AC1891"/>
      <c r="AD1891"/>
      <c r="AE1891"/>
      <c r="AF1891"/>
      <c r="AG1891"/>
      <c r="AH1891"/>
      <c r="AI1891"/>
      <c r="AJ1891"/>
    </row>
    <row r="1892" spans="13:36" x14ac:dyDescent="0.2">
      <c r="M1892"/>
      <c r="N1892"/>
      <c r="O1892"/>
      <c r="P1892"/>
      <c r="Q1892"/>
      <c r="R1892"/>
      <c r="S1892"/>
      <c r="T1892"/>
      <c r="U1892"/>
      <c r="V1892"/>
      <c r="W1892"/>
      <c r="X1892"/>
      <c r="Y1892"/>
      <c r="Z1892"/>
      <c r="AA1892"/>
      <c r="AB1892"/>
      <c r="AC1892"/>
      <c r="AD1892"/>
      <c r="AE1892"/>
      <c r="AF1892"/>
      <c r="AG1892"/>
      <c r="AH1892"/>
      <c r="AI1892"/>
      <c r="AJ1892"/>
    </row>
    <row r="1893" spans="13:36" x14ac:dyDescent="0.2">
      <c r="M1893"/>
      <c r="N1893"/>
      <c r="O1893"/>
      <c r="P1893"/>
      <c r="Q1893"/>
      <c r="R1893"/>
      <c r="S1893"/>
      <c r="T1893"/>
      <c r="U1893"/>
      <c r="V1893"/>
      <c r="W1893"/>
      <c r="X1893"/>
      <c r="Y1893"/>
      <c r="Z1893"/>
      <c r="AA1893"/>
      <c r="AB1893"/>
      <c r="AC1893"/>
      <c r="AD1893"/>
      <c r="AE1893"/>
      <c r="AF1893"/>
      <c r="AG1893"/>
      <c r="AH1893"/>
      <c r="AI1893"/>
      <c r="AJ1893"/>
    </row>
    <row r="1894" spans="13:36" x14ac:dyDescent="0.2">
      <c r="M1894"/>
      <c r="N1894"/>
      <c r="O1894"/>
      <c r="P1894"/>
      <c r="Q1894"/>
      <c r="R1894"/>
      <c r="S1894"/>
      <c r="T1894"/>
      <c r="U1894"/>
      <c r="V1894"/>
      <c r="W1894"/>
      <c r="X1894"/>
      <c r="Y1894"/>
      <c r="Z1894"/>
      <c r="AA1894"/>
      <c r="AB1894"/>
      <c r="AC1894"/>
      <c r="AD1894"/>
      <c r="AE1894"/>
      <c r="AF1894"/>
      <c r="AG1894"/>
      <c r="AH1894"/>
      <c r="AI1894"/>
      <c r="AJ1894"/>
    </row>
    <row r="1895" spans="13:36" x14ac:dyDescent="0.2">
      <c r="M1895"/>
      <c r="N1895"/>
      <c r="O1895"/>
      <c r="P1895"/>
      <c r="Q1895"/>
      <c r="R1895"/>
      <c r="S1895"/>
      <c r="T1895"/>
      <c r="U1895"/>
      <c r="V1895"/>
      <c r="W1895"/>
      <c r="X1895"/>
      <c r="Y1895"/>
      <c r="Z1895"/>
      <c r="AA1895"/>
      <c r="AB1895"/>
      <c r="AC1895"/>
      <c r="AD1895"/>
      <c r="AE1895"/>
      <c r="AF1895"/>
      <c r="AG1895"/>
      <c r="AH1895"/>
      <c r="AI1895"/>
      <c r="AJ1895"/>
    </row>
    <row r="1896" spans="13:36" x14ac:dyDescent="0.2">
      <c r="M1896"/>
      <c r="N1896"/>
      <c r="O1896"/>
      <c r="P1896"/>
      <c r="Q1896"/>
      <c r="R1896"/>
      <c r="S1896"/>
      <c r="T1896"/>
      <c r="U1896"/>
      <c r="V1896"/>
      <c r="W1896"/>
      <c r="X1896"/>
      <c r="Y1896"/>
      <c r="Z1896"/>
      <c r="AA1896"/>
      <c r="AB1896"/>
      <c r="AC1896"/>
      <c r="AD1896"/>
      <c r="AE1896"/>
      <c r="AF1896"/>
      <c r="AG1896"/>
      <c r="AH1896"/>
      <c r="AI1896"/>
      <c r="AJ1896"/>
    </row>
    <row r="1897" spans="13:36" x14ac:dyDescent="0.2">
      <c r="M1897"/>
      <c r="N1897"/>
      <c r="O1897"/>
      <c r="P1897"/>
      <c r="Q1897"/>
      <c r="R1897"/>
      <c r="S1897"/>
      <c r="T1897"/>
      <c r="U1897"/>
      <c r="V1897"/>
      <c r="W1897"/>
      <c r="X1897"/>
      <c r="Y1897"/>
      <c r="Z1897"/>
      <c r="AA1897"/>
      <c r="AB1897"/>
      <c r="AC1897"/>
      <c r="AD1897"/>
      <c r="AE1897"/>
      <c r="AF1897"/>
      <c r="AG1897"/>
      <c r="AH1897"/>
      <c r="AI1897"/>
      <c r="AJ1897"/>
    </row>
    <row r="1898" spans="13:36" x14ac:dyDescent="0.2">
      <c r="M1898"/>
      <c r="N1898"/>
      <c r="O1898"/>
      <c r="P1898"/>
      <c r="Q1898"/>
      <c r="R1898"/>
      <c r="S1898"/>
      <c r="T1898"/>
      <c r="U1898"/>
      <c r="V1898"/>
      <c r="W1898"/>
      <c r="X1898"/>
      <c r="Y1898"/>
      <c r="Z1898"/>
      <c r="AA1898"/>
      <c r="AB1898"/>
      <c r="AC1898"/>
      <c r="AD1898"/>
      <c r="AE1898"/>
      <c r="AF1898"/>
      <c r="AG1898"/>
      <c r="AH1898"/>
      <c r="AI1898"/>
      <c r="AJ1898"/>
    </row>
    <row r="1899" spans="13:36" x14ac:dyDescent="0.2">
      <c r="M1899"/>
      <c r="N1899"/>
      <c r="O1899"/>
      <c r="P1899"/>
      <c r="Q1899"/>
      <c r="R1899"/>
      <c r="S1899"/>
      <c r="T1899"/>
      <c r="U1899"/>
      <c r="V1899"/>
      <c r="W1899"/>
      <c r="X1899"/>
      <c r="Y1899"/>
      <c r="Z1899"/>
      <c r="AA1899"/>
      <c r="AB1899"/>
      <c r="AC1899"/>
      <c r="AD1899"/>
      <c r="AE1899"/>
      <c r="AF1899"/>
      <c r="AG1899"/>
      <c r="AH1899"/>
      <c r="AI1899"/>
      <c r="AJ1899"/>
    </row>
    <row r="1900" spans="13:36" x14ac:dyDescent="0.2">
      <c r="M1900"/>
      <c r="N1900"/>
      <c r="O1900"/>
      <c r="P1900"/>
      <c r="Q1900"/>
      <c r="R1900"/>
      <c r="S1900"/>
      <c r="T1900"/>
      <c r="U1900"/>
      <c r="V1900"/>
      <c r="W1900"/>
      <c r="X1900"/>
      <c r="Y1900"/>
      <c r="Z1900"/>
      <c r="AA1900"/>
      <c r="AB1900"/>
      <c r="AC1900"/>
      <c r="AD1900"/>
      <c r="AE1900"/>
      <c r="AF1900"/>
      <c r="AG1900"/>
      <c r="AH1900"/>
      <c r="AI1900"/>
      <c r="AJ1900"/>
    </row>
    <row r="1901" spans="13:36" x14ac:dyDescent="0.2">
      <c r="M1901"/>
      <c r="N1901"/>
      <c r="O1901"/>
      <c r="P1901"/>
      <c r="Q1901"/>
      <c r="R1901"/>
      <c r="S1901"/>
      <c r="T1901"/>
      <c r="U1901"/>
      <c r="V1901"/>
      <c r="W1901"/>
      <c r="X1901"/>
      <c r="Y1901"/>
      <c r="Z1901"/>
      <c r="AA1901"/>
      <c r="AB1901"/>
      <c r="AC1901"/>
      <c r="AD1901"/>
      <c r="AE1901"/>
      <c r="AF1901"/>
      <c r="AG1901"/>
      <c r="AH1901"/>
      <c r="AI1901"/>
      <c r="AJ1901"/>
    </row>
    <row r="1902" spans="13:36" x14ac:dyDescent="0.2">
      <c r="M1902"/>
      <c r="N1902"/>
      <c r="O1902"/>
      <c r="P1902"/>
      <c r="Q1902"/>
      <c r="R1902"/>
      <c r="S1902"/>
      <c r="T1902"/>
      <c r="U1902"/>
      <c r="V1902"/>
      <c r="W1902"/>
      <c r="X1902"/>
      <c r="Y1902"/>
      <c r="Z1902"/>
      <c r="AA1902"/>
      <c r="AB1902"/>
      <c r="AC1902"/>
      <c r="AD1902"/>
      <c r="AE1902"/>
      <c r="AF1902"/>
      <c r="AG1902"/>
      <c r="AH1902"/>
      <c r="AI1902"/>
      <c r="AJ1902"/>
    </row>
    <row r="1903" spans="13:36" x14ac:dyDescent="0.2">
      <c r="M1903"/>
      <c r="N1903"/>
      <c r="O1903"/>
      <c r="P1903"/>
      <c r="Q1903"/>
      <c r="R1903"/>
      <c r="S1903"/>
      <c r="T1903"/>
      <c r="U1903"/>
      <c r="V1903"/>
      <c r="W1903"/>
      <c r="X1903"/>
      <c r="Y1903"/>
      <c r="Z1903"/>
      <c r="AA1903"/>
      <c r="AB1903"/>
      <c r="AC1903"/>
      <c r="AD1903"/>
      <c r="AE1903"/>
      <c r="AF1903"/>
      <c r="AG1903"/>
      <c r="AH1903"/>
      <c r="AI1903"/>
      <c r="AJ1903"/>
    </row>
    <row r="1904" spans="13:36" x14ac:dyDescent="0.2">
      <c r="M1904"/>
      <c r="N1904"/>
      <c r="O1904"/>
      <c r="P1904"/>
      <c r="Q1904"/>
      <c r="R1904"/>
      <c r="S1904"/>
      <c r="T1904"/>
      <c r="U1904"/>
      <c r="V1904"/>
      <c r="W1904"/>
      <c r="X1904"/>
      <c r="Y1904"/>
      <c r="Z1904"/>
      <c r="AA1904"/>
      <c r="AB1904"/>
      <c r="AC1904"/>
      <c r="AD1904"/>
      <c r="AE1904"/>
      <c r="AF1904"/>
      <c r="AG1904"/>
      <c r="AH1904"/>
      <c r="AI1904"/>
      <c r="AJ1904"/>
    </row>
    <row r="1905" spans="13:36" x14ac:dyDescent="0.2">
      <c r="M1905"/>
      <c r="N1905"/>
      <c r="O1905"/>
      <c r="P1905"/>
      <c r="Q1905"/>
      <c r="R1905"/>
      <c r="S1905"/>
      <c r="T1905"/>
      <c r="U1905"/>
      <c r="V1905"/>
      <c r="W1905"/>
      <c r="X1905"/>
      <c r="Y1905"/>
      <c r="Z1905"/>
      <c r="AA1905"/>
      <c r="AB1905"/>
      <c r="AC1905"/>
      <c r="AD1905"/>
      <c r="AE1905"/>
      <c r="AF1905"/>
      <c r="AG1905"/>
      <c r="AH1905"/>
      <c r="AI1905"/>
      <c r="AJ1905"/>
    </row>
    <row r="1906" spans="13:36" x14ac:dyDescent="0.2">
      <c r="M1906"/>
      <c r="N1906"/>
      <c r="O1906"/>
      <c r="P1906"/>
      <c r="Q1906"/>
      <c r="R1906"/>
      <c r="S1906"/>
      <c r="T1906"/>
      <c r="U1906"/>
      <c r="V1906"/>
      <c r="W1906"/>
      <c r="X1906"/>
      <c r="Y1906"/>
      <c r="Z1906"/>
      <c r="AA1906"/>
      <c r="AB1906"/>
      <c r="AC1906"/>
      <c r="AD1906"/>
      <c r="AE1906"/>
      <c r="AF1906"/>
      <c r="AG1906"/>
      <c r="AH1906"/>
      <c r="AI1906"/>
      <c r="AJ1906"/>
    </row>
    <row r="1907" spans="13:36" x14ac:dyDescent="0.2">
      <c r="M1907"/>
      <c r="N1907"/>
      <c r="O1907"/>
      <c r="P1907"/>
      <c r="Q1907"/>
      <c r="R1907"/>
      <c r="S1907"/>
      <c r="T1907"/>
      <c r="U1907"/>
      <c r="V1907"/>
      <c r="W1907"/>
      <c r="X1907"/>
      <c r="Y1907"/>
      <c r="Z1907"/>
      <c r="AA1907"/>
      <c r="AB1907"/>
      <c r="AC1907"/>
      <c r="AD1907"/>
      <c r="AE1907"/>
      <c r="AF1907"/>
      <c r="AG1907"/>
      <c r="AH1907"/>
      <c r="AI1907"/>
      <c r="AJ1907"/>
    </row>
    <row r="1908" spans="13:36" x14ac:dyDescent="0.2">
      <c r="M1908"/>
      <c r="N1908"/>
      <c r="O1908"/>
      <c r="P1908"/>
      <c r="Q1908"/>
      <c r="R1908"/>
      <c r="S1908"/>
      <c r="T1908"/>
      <c r="U1908"/>
      <c r="V1908"/>
      <c r="W1908"/>
      <c r="X1908"/>
      <c r="Y1908"/>
      <c r="Z1908"/>
      <c r="AA1908"/>
      <c r="AB1908"/>
      <c r="AC1908"/>
      <c r="AD1908"/>
      <c r="AE1908"/>
      <c r="AF1908"/>
      <c r="AG1908"/>
      <c r="AH1908"/>
      <c r="AI1908"/>
      <c r="AJ1908"/>
    </row>
    <row r="1909" spans="13:36" x14ac:dyDescent="0.2">
      <c r="M1909"/>
      <c r="N1909"/>
      <c r="O1909"/>
      <c r="P1909"/>
      <c r="Q1909"/>
      <c r="R1909"/>
      <c r="S1909"/>
      <c r="T1909"/>
      <c r="U1909"/>
      <c r="V1909"/>
      <c r="W1909"/>
      <c r="X1909"/>
      <c r="Y1909"/>
      <c r="Z1909"/>
      <c r="AA1909"/>
      <c r="AB1909"/>
      <c r="AC1909"/>
      <c r="AD1909"/>
      <c r="AE1909"/>
      <c r="AF1909"/>
      <c r="AG1909"/>
      <c r="AH1909"/>
      <c r="AI1909"/>
      <c r="AJ1909"/>
    </row>
    <row r="1910" spans="13:36" x14ac:dyDescent="0.2">
      <c r="M1910"/>
      <c r="N1910"/>
      <c r="O1910"/>
      <c r="P1910"/>
      <c r="Q1910"/>
      <c r="R1910"/>
      <c r="S1910"/>
      <c r="T1910"/>
      <c r="U1910"/>
      <c r="V1910"/>
      <c r="W1910"/>
      <c r="X1910"/>
      <c r="Y1910"/>
      <c r="Z1910"/>
      <c r="AA1910"/>
      <c r="AB1910"/>
      <c r="AC1910"/>
      <c r="AD1910"/>
      <c r="AE1910"/>
      <c r="AF1910"/>
      <c r="AG1910"/>
      <c r="AH1910"/>
      <c r="AI1910"/>
      <c r="AJ1910"/>
    </row>
    <row r="1911" spans="13:36" x14ac:dyDescent="0.2">
      <c r="M1911"/>
      <c r="N1911"/>
      <c r="O1911"/>
      <c r="P1911"/>
      <c r="Q1911"/>
      <c r="R1911"/>
      <c r="S1911"/>
      <c r="T1911"/>
      <c r="U1911"/>
      <c r="V1911"/>
      <c r="W1911"/>
      <c r="X1911"/>
      <c r="Y1911"/>
      <c r="Z1911"/>
      <c r="AA1911"/>
      <c r="AB1911"/>
      <c r="AC1911"/>
      <c r="AD1911"/>
      <c r="AE1911"/>
      <c r="AF1911"/>
      <c r="AG1911"/>
      <c r="AH1911"/>
      <c r="AI1911"/>
      <c r="AJ1911"/>
    </row>
    <row r="1912" spans="13:36" x14ac:dyDescent="0.2">
      <c r="M1912"/>
      <c r="N1912"/>
      <c r="O1912"/>
      <c r="P1912"/>
      <c r="Q1912"/>
      <c r="R1912"/>
      <c r="S1912"/>
      <c r="T1912"/>
      <c r="U1912"/>
      <c r="V1912"/>
      <c r="W1912"/>
      <c r="X1912"/>
      <c r="Y1912"/>
      <c r="Z1912"/>
      <c r="AA1912"/>
      <c r="AB1912"/>
      <c r="AC1912"/>
      <c r="AD1912"/>
      <c r="AE1912"/>
      <c r="AF1912"/>
      <c r="AG1912"/>
      <c r="AH1912"/>
      <c r="AI1912"/>
      <c r="AJ1912"/>
    </row>
    <row r="1913" spans="13:36" x14ac:dyDescent="0.2">
      <c r="M1913"/>
      <c r="N1913"/>
      <c r="O1913"/>
      <c r="P1913"/>
      <c r="Q1913"/>
      <c r="R1913"/>
      <c r="S1913"/>
      <c r="T1913"/>
      <c r="U1913"/>
      <c r="V1913"/>
      <c r="W1913"/>
      <c r="X1913"/>
      <c r="Y1913"/>
      <c r="Z1913"/>
      <c r="AA1913"/>
      <c r="AB1913"/>
      <c r="AC1913"/>
      <c r="AD1913"/>
      <c r="AE1913"/>
      <c r="AF1913"/>
      <c r="AG1913"/>
      <c r="AH1913"/>
      <c r="AI1913"/>
      <c r="AJ1913"/>
    </row>
    <row r="1914" spans="13:36" x14ac:dyDescent="0.2">
      <c r="M1914"/>
      <c r="N1914"/>
      <c r="O1914"/>
      <c r="P1914"/>
      <c r="Q1914"/>
      <c r="R1914"/>
      <c r="S1914"/>
      <c r="T1914"/>
      <c r="U1914"/>
      <c r="V1914"/>
      <c r="W1914"/>
      <c r="X1914"/>
      <c r="Y1914"/>
      <c r="Z1914"/>
      <c r="AA1914"/>
      <c r="AB1914"/>
      <c r="AC1914"/>
      <c r="AD1914"/>
      <c r="AE1914"/>
      <c r="AF1914"/>
      <c r="AG1914"/>
      <c r="AH1914"/>
      <c r="AI1914"/>
      <c r="AJ1914"/>
    </row>
    <row r="1915" spans="13:36" x14ac:dyDescent="0.2">
      <c r="M1915"/>
      <c r="N1915"/>
      <c r="O1915"/>
      <c r="P1915"/>
      <c r="Q1915"/>
      <c r="R1915"/>
      <c r="S1915"/>
      <c r="T1915"/>
      <c r="U1915"/>
      <c r="V1915"/>
      <c r="W1915"/>
      <c r="X1915"/>
      <c r="Y1915"/>
      <c r="Z1915"/>
      <c r="AA1915"/>
      <c r="AB1915"/>
      <c r="AC1915"/>
      <c r="AD1915"/>
      <c r="AE1915"/>
      <c r="AF1915"/>
      <c r="AG1915"/>
      <c r="AH1915"/>
      <c r="AI1915"/>
      <c r="AJ1915"/>
    </row>
    <row r="1916" spans="13:36" x14ac:dyDescent="0.2">
      <c r="M1916"/>
      <c r="N1916"/>
      <c r="O1916"/>
      <c r="P1916"/>
      <c r="Q1916"/>
      <c r="R1916"/>
      <c r="S1916"/>
      <c r="T1916"/>
      <c r="U1916"/>
      <c r="V1916"/>
      <c r="W1916"/>
      <c r="X1916"/>
      <c r="Y1916"/>
      <c r="Z1916"/>
      <c r="AA1916"/>
      <c r="AB1916"/>
      <c r="AC1916"/>
      <c r="AD1916"/>
      <c r="AE1916"/>
      <c r="AF1916"/>
      <c r="AG1916"/>
      <c r="AH1916"/>
      <c r="AI1916"/>
      <c r="AJ1916"/>
    </row>
    <row r="1917" spans="13:36" x14ac:dyDescent="0.2">
      <c r="M1917"/>
      <c r="N1917"/>
      <c r="O1917"/>
      <c r="P1917"/>
      <c r="Q1917"/>
      <c r="R1917"/>
      <c r="S1917"/>
      <c r="T1917"/>
      <c r="U1917"/>
      <c r="V1917"/>
      <c r="W1917"/>
      <c r="X1917"/>
      <c r="Y1917"/>
      <c r="Z1917"/>
      <c r="AA1917"/>
      <c r="AB1917"/>
      <c r="AC1917"/>
      <c r="AD1917"/>
      <c r="AE1917"/>
      <c r="AF1917"/>
      <c r="AG1917"/>
      <c r="AH1917"/>
      <c r="AI1917"/>
      <c r="AJ1917"/>
    </row>
    <row r="1918" spans="13:36" x14ac:dyDescent="0.2">
      <c r="M1918"/>
      <c r="N1918"/>
      <c r="O1918"/>
      <c r="P1918"/>
      <c r="Q1918"/>
      <c r="R1918"/>
      <c r="S1918"/>
      <c r="T1918"/>
      <c r="U1918"/>
      <c r="V1918"/>
      <c r="W1918"/>
      <c r="X1918"/>
      <c r="Y1918"/>
      <c r="Z1918"/>
      <c r="AA1918"/>
      <c r="AB1918"/>
      <c r="AC1918"/>
      <c r="AD1918"/>
      <c r="AE1918"/>
      <c r="AF1918"/>
      <c r="AG1918"/>
      <c r="AH1918"/>
      <c r="AI1918"/>
      <c r="AJ1918"/>
    </row>
    <row r="1919" spans="13:36" x14ac:dyDescent="0.2">
      <c r="M1919"/>
      <c r="N1919"/>
      <c r="O1919"/>
      <c r="P1919"/>
      <c r="Q1919"/>
      <c r="R1919"/>
      <c r="S1919"/>
      <c r="T1919"/>
      <c r="U1919"/>
      <c r="V1919"/>
      <c r="W1919"/>
      <c r="X1919"/>
      <c r="Y1919"/>
      <c r="Z1919"/>
      <c r="AA1919"/>
      <c r="AB1919"/>
      <c r="AC1919"/>
      <c r="AD1919"/>
      <c r="AE1919"/>
      <c r="AF1919"/>
      <c r="AG1919"/>
      <c r="AH1919"/>
      <c r="AI1919"/>
      <c r="AJ1919"/>
    </row>
    <row r="1920" spans="13:36" x14ac:dyDescent="0.2">
      <c r="M1920"/>
      <c r="N1920"/>
      <c r="O1920"/>
      <c r="P1920"/>
      <c r="Q1920"/>
      <c r="R1920"/>
      <c r="S1920"/>
      <c r="T1920"/>
      <c r="U1920"/>
      <c r="V1920"/>
      <c r="W1920"/>
      <c r="X1920"/>
      <c r="Y1920"/>
      <c r="Z1920"/>
      <c r="AA1920"/>
      <c r="AB1920"/>
      <c r="AC1920"/>
      <c r="AD1920"/>
      <c r="AE1920"/>
      <c r="AF1920"/>
      <c r="AG1920"/>
      <c r="AH1920"/>
      <c r="AI1920"/>
      <c r="AJ1920"/>
    </row>
    <row r="1921" spans="13:36" x14ac:dyDescent="0.2">
      <c r="M1921"/>
      <c r="N1921"/>
      <c r="O1921"/>
      <c r="P1921"/>
      <c r="Q1921"/>
      <c r="R1921"/>
      <c r="S1921"/>
      <c r="T1921"/>
      <c r="U1921"/>
      <c r="V1921"/>
      <c r="W1921"/>
      <c r="X1921"/>
      <c r="Y1921"/>
      <c r="Z1921"/>
      <c r="AA1921"/>
      <c r="AB1921"/>
      <c r="AC1921"/>
      <c r="AD1921"/>
      <c r="AE1921"/>
      <c r="AF1921"/>
      <c r="AG1921"/>
      <c r="AH1921"/>
      <c r="AI1921"/>
      <c r="AJ1921"/>
    </row>
    <row r="1922" spans="13:36" x14ac:dyDescent="0.2">
      <c r="M1922"/>
      <c r="N1922"/>
      <c r="O1922"/>
      <c r="P1922"/>
      <c r="Q1922"/>
      <c r="R1922"/>
      <c r="S1922"/>
      <c r="T1922"/>
      <c r="U1922"/>
      <c r="V1922"/>
      <c r="W1922"/>
      <c r="X1922"/>
      <c r="Y1922"/>
      <c r="Z1922"/>
      <c r="AA1922"/>
      <c r="AB1922"/>
      <c r="AC1922"/>
      <c r="AD1922"/>
      <c r="AE1922"/>
      <c r="AF1922"/>
      <c r="AG1922"/>
      <c r="AH1922"/>
      <c r="AI1922"/>
      <c r="AJ1922"/>
    </row>
    <row r="1923" spans="13:36" x14ac:dyDescent="0.2">
      <c r="M1923"/>
      <c r="N1923"/>
      <c r="O1923"/>
      <c r="P1923"/>
      <c r="Q1923"/>
      <c r="R1923"/>
      <c r="S1923"/>
      <c r="T1923"/>
      <c r="U1923"/>
      <c r="V1923"/>
      <c r="W1923"/>
      <c r="X1923"/>
      <c r="Y1923"/>
      <c r="Z1923"/>
      <c r="AA1923"/>
      <c r="AB1923"/>
      <c r="AC1923"/>
      <c r="AD1923"/>
      <c r="AE1923"/>
      <c r="AF1923"/>
      <c r="AG1923"/>
      <c r="AH1923"/>
      <c r="AI1923"/>
      <c r="AJ1923"/>
    </row>
    <row r="1924" spans="13:36" x14ac:dyDescent="0.2">
      <c r="M1924"/>
      <c r="N1924"/>
      <c r="O1924"/>
      <c r="P1924"/>
      <c r="Q1924"/>
      <c r="R1924"/>
      <c r="S1924"/>
      <c r="T1924"/>
      <c r="U1924"/>
      <c r="V1924"/>
      <c r="W1924"/>
      <c r="X1924"/>
      <c r="Y1924"/>
      <c r="Z1924"/>
      <c r="AA1924"/>
      <c r="AB1924"/>
      <c r="AC1924"/>
      <c r="AD1924"/>
      <c r="AE1924"/>
      <c r="AF1924"/>
      <c r="AG1924"/>
      <c r="AH1924"/>
      <c r="AI1924"/>
      <c r="AJ1924"/>
    </row>
    <row r="1925" spans="13:36" x14ac:dyDescent="0.2">
      <c r="M1925"/>
      <c r="N1925"/>
      <c r="O1925"/>
      <c r="P1925"/>
      <c r="Q1925"/>
      <c r="R1925"/>
      <c r="S1925"/>
      <c r="T1925"/>
      <c r="U1925"/>
      <c r="V1925"/>
      <c r="W1925"/>
      <c r="X1925"/>
      <c r="Y1925"/>
      <c r="Z1925"/>
      <c r="AA1925"/>
      <c r="AB1925"/>
      <c r="AC1925"/>
      <c r="AD1925"/>
      <c r="AE1925"/>
      <c r="AF1925"/>
      <c r="AG1925"/>
      <c r="AH1925"/>
      <c r="AI1925"/>
      <c r="AJ1925"/>
    </row>
    <row r="1926" spans="13:36" x14ac:dyDescent="0.2">
      <c r="M1926"/>
      <c r="N1926"/>
      <c r="O1926"/>
      <c r="P1926"/>
      <c r="Q1926"/>
      <c r="R1926"/>
      <c r="S1926"/>
      <c r="T1926"/>
      <c r="U1926"/>
      <c r="V1926"/>
      <c r="W1926"/>
      <c r="X1926"/>
      <c r="Y1926"/>
      <c r="Z1926"/>
      <c r="AA1926"/>
      <c r="AB1926"/>
      <c r="AC1926"/>
      <c r="AD1926"/>
      <c r="AE1926"/>
      <c r="AF1926"/>
      <c r="AG1926"/>
      <c r="AH1926"/>
      <c r="AI1926"/>
      <c r="AJ1926"/>
    </row>
    <row r="1927" spans="13:36" x14ac:dyDescent="0.2">
      <c r="M1927"/>
      <c r="N1927"/>
      <c r="O1927"/>
      <c r="P1927"/>
      <c r="Q1927"/>
      <c r="R1927"/>
      <c r="S1927"/>
      <c r="T1927"/>
      <c r="U1927"/>
      <c r="V1927"/>
      <c r="W1927"/>
      <c r="X1927"/>
      <c r="Y1927"/>
      <c r="Z1927"/>
      <c r="AA1927"/>
      <c r="AB1927"/>
      <c r="AC1927"/>
      <c r="AD1927"/>
      <c r="AE1927"/>
      <c r="AF1927"/>
      <c r="AG1927"/>
      <c r="AH1927"/>
      <c r="AI1927"/>
      <c r="AJ1927"/>
    </row>
    <row r="1928" spans="13:36" x14ac:dyDescent="0.2">
      <c r="M1928"/>
      <c r="N1928"/>
      <c r="O1928"/>
      <c r="P1928"/>
      <c r="Q1928"/>
      <c r="R1928"/>
      <c r="S1928"/>
      <c r="T1928"/>
      <c r="U1928"/>
      <c r="V1928"/>
      <c r="W1928"/>
      <c r="X1928"/>
      <c r="Y1928"/>
      <c r="Z1928"/>
      <c r="AA1928"/>
      <c r="AB1928"/>
      <c r="AC1928"/>
      <c r="AD1928"/>
      <c r="AE1928"/>
      <c r="AF1928"/>
      <c r="AG1928"/>
      <c r="AH1928"/>
      <c r="AI1928"/>
      <c r="AJ1928"/>
    </row>
    <row r="1929" spans="13:36" x14ac:dyDescent="0.2">
      <c r="M1929"/>
      <c r="N1929"/>
      <c r="O1929"/>
      <c r="P1929"/>
      <c r="Q1929"/>
      <c r="R1929"/>
      <c r="S1929"/>
      <c r="T1929"/>
      <c r="U1929"/>
      <c r="V1929"/>
      <c r="W1929"/>
      <c r="X1929"/>
      <c r="Y1929"/>
      <c r="Z1929"/>
      <c r="AA1929"/>
      <c r="AB1929"/>
      <c r="AC1929"/>
      <c r="AD1929"/>
      <c r="AE1929"/>
      <c r="AF1929"/>
      <c r="AG1929"/>
      <c r="AH1929"/>
      <c r="AI1929"/>
      <c r="AJ1929"/>
    </row>
    <row r="1930" spans="13:36" x14ac:dyDescent="0.2">
      <c r="M1930"/>
      <c r="N1930"/>
      <c r="O1930"/>
      <c r="P1930"/>
      <c r="Q1930"/>
      <c r="R1930"/>
      <c r="S1930"/>
      <c r="T1930"/>
      <c r="U1930"/>
      <c r="V1930"/>
      <c r="W1930"/>
      <c r="X1930"/>
      <c r="Y1930"/>
      <c r="Z1930"/>
      <c r="AA1930"/>
      <c r="AB1930"/>
      <c r="AC1930"/>
      <c r="AD1930"/>
      <c r="AE1930"/>
      <c r="AF1930"/>
      <c r="AG1930"/>
      <c r="AH1930"/>
      <c r="AI1930"/>
      <c r="AJ1930"/>
    </row>
    <row r="1931" spans="13:36" x14ac:dyDescent="0.2">
      <c r="M1931"/>
      <c r="N1931"/>
      <c r="O1931"/>
      <c r="P1931"/>
      <c r="Q1931"/>
      <c r="R1931"/>
      <c r="S1931"/>
      <c r="T1931"/>
      <c r="U1931"/>
      <c r="V1931"/>
      <c r="W1931"/>
      <c r="X1931"/>
      <c r="Y1931"/>
      <c r="Z1931"/>
      <c r="AA1931"/>
      <c r="AB1931"/>
      <c r="AC1931"/>
      <c r="AD1931"/>
      <c r="AE1931"/>
      <c r="AF1931"/>
      <c r="AG1931"/>
      <c r="AH1931"/>
      <c r="AI1931"/>
      <c r="AJ1931"/>
    </row>
    <row r="1932" spans="13:36" x14ac:dyDescent="0.2">
      <c r="M1932"/>
      <c r="N1932"/>
      <c r="O1932"/>
      <c r="P1932"/>
      <c r="Q1932"/>
      <c r="R1932"/>
      <c r="S1932"/>
      <c r="T1932"/>
      <c r="U1932"/>
      <c r="V1932"/>
      <c r="W1932"/>
      <c r="X1932"/>
      <c r="Y1932"/>
      <c r="Z1932"/>
      <c r="AA1932"/>
      <c r="AB1932"/>
      <c r="AC1932"/>
      <c r="AD1932"/>
      <c r="AE1932"/>
      <c r="AF1932"/>
      <c r="AG1932"/>
      <c r="AH1932"/>
      <c r="AI1932"/>
      <c r="AJ1932"/>
    </row>
    <row r="1933" spans="13:36" x14ac:dyDescent="0.2">
      <c r="M1933"/>
      <c r="N1933"/>
      <c r="O1933"/>
      <c r="P1933"/>
      <c r="Q1933"/>
      <c r="R1933"/>
      <c r="S1933"/>
      <c r="T1933"/>
      <c r="U1933"/>
      <c r="V1933"/>
      <c r="W1933"/>
      <c r="X1933"/>
      <c r="Y1933"/>
      <c r="Z1933"/>
      <c r="AA1933"/>
      <c r="AB1933"/>
      <c r="AC1933"/>
      <c r="AD1933"/>
      <c r="AE1933"/>
      <c r="AF1933"/>
      <c r="AG1933"/>
      <c r="AH1933"/>
      <c r="AI1933"/>
      <c r="AJ1933"/>
    </row>
    <row r="1934" spans="13:36" x14ac:dyDescent="0.2">
      <c r="M1934"/>
      <c r="N1934"/>
      <c r="O1934"/>
      <c r="P1934"/>
      <c r="Q1934"/>
      <c r="R1934"/>
      <c r="S1934"/>
      <c r="T1934"/>
      <c r="U1934"/>
      <c r="V1934"/>
      <c r="W1934"/>
      <c r="X1934"/>
      <c r="Y1934"/>
      <c r="Z1934"/>
      <c r="AA1934"/>
      <c r="AB1934"/>
      <c r="AC1934"/>
      <c r="AD1934"/>
      <c r="AE1934"/>
      <c r="AF1934"/>
      <c r="AG1934"/>
      <c r="AH1934"/>
      <c r="AI1934"/>
      <c r="AJ1934"/>
    </row>
    <row r="1935" spans="13:36" x14ac:dyDescent="0.2">
      <c r="M1935"/>
      <c r="N1935"/>
      <c r="O1935"/>
      <c r="P1935"/>
      <c r="Q1935"/>
      <c r="R1935"/>
      <c r="S1935"/>
      <c r="T1935"/>
      <c r="U1935"/>
      <c r="V1935"/>
      <c r="W1935"/>
      <c r="X1935"/>
      <c r="Y1935"/>
      <c r="Z1935"/>
      <c r="AA1935"/>
      <c r="AB1935"/>
      <c r="AC1935"/>
      <c r="AD1935"/>
      <c r="AE1935"/>
      <c r="AF1935"/>
      <c r="AG1935"/>
      <c r="AH1935"/>
      <c r="AI1935"/>
      <c r="AJ1935"/>
    </row>
    <row r="1936" spans="13:36" x14ac:dyDescent="0.2">
      <c r="M1936"/>
      <c r="N1936"/>
      <c r="O1936"/>
      <c r="P1936"/>
      <c r="Q1936"/>
      <c r="R1936"/>
      <c r="S1936"/>
      <c r="T1936"/>
      <c r="U1936"/>
      <c r="V1936"/>
      <c r="W1936"/>
      <c r="X1936"/>
      <c r="Y1936"/>
      <c r="Z1936"/>
      <c r="AA1936"/>
      <c r="AB1936"/>
      <c r="AC1936"/>
      <c r="AD1936"/>
      <c r="AE1936"/>
      <c r="AF1936"/>
      <c r="AG1936"/>
      <c r="AH1936"/>
      <c r="AI1936"/>
      <c r="AJ1936"/>
    </row>
    <row r="1937" spans="13:36" x14ac:dyDescent="0.2">
      <c r="M1937"/>
      <c r="N1937"/>
      <c r="O1937"/>
      <c r="P1937"/>
      <c r="Q1937"/>
      <c r="R1937"/>
      <c r="S1937"/>
      <c r="T1937"/>
      <c r="U1937"/>
      <c r="V1937"/>
      <c r="W1937"/>
      <c r="X1937"/>
      <c r="Y1937"/>
      <c r="Z1937"/>
      <c r="AA1937"/>
      <c r="AB1937"/>
      <c r="AC1937"/>
      <c r="AD1937"/>
      <c r="AE1937"/>
      <c r="AF1937"/>
      <c r="AG1937"/>
      <c r="AH1937"/>
      <c r="AI1937"/>
      <c r="AJ1937"/>
    </row>
    <row r="1938" spans="13:36" x14ac:dyDescent="0.2">
      <c r="M1938"/>
      <c r="N1938"/>
      <c r="O1938"/>
      <c r="P1938"/>
      <c r="Q1938"/>
      <c r="R1938"/>
      <c r="S1938"/>
      <c r="T1938"/>
      <c r="U1938"/>
      <c r="V1938"/>
      <c r="W1938"/>
      <c r="X1938"/>
      <c r="Y1938"/>
      <c r="Z1938"/>
      <c r="AA1938"/>
      <c r="AB1938"/>
      <c r="AC1938"/>
      <c r="AD1938"/>
      <c r="AE1938"/>
      <c r="AF1938"/>
      <c r="AG1938"/>
      <c r="AH1938"/>
      <c r="AI1938"/>
      <c r="AJ1938"/>
    </row>
    <row r="1939" spans="13:36" x14ac:dyDescent="0.2">
      <c r="M1939"/>
      <c r="N1939"/>
      <c r="O1939"/>
      <c r="P1939"/>
      <c r="Q1939"/>
      <c r="R1939"/>
      <c r="S1939"/>
      <c r="T1939"/>
      <c r="U1939"/>
      <c r="V1939"/>
      <c r="W1939"/>
      <c r="X1939"/>
      <c r="Y1939"/>
      <c r="Z1939"/>
      <c r="AA1939"/>
      <c r="AB1939"/>
      <c r="AC1939"/>
      <c r="AD1939"/>
      <c r="AE1939"/>
      <c r="AF1939"/>
      <c r="AG1939"/>
      <c r="AH1939"/>
      <c r="AI1939"/>
      <c r="AJ1939"/>
    </row>
    <row r="1940" spans="13:36" x14ac:dyDescent="0.2">
      <c r="M1940"/>
      <c r="N1940"/>
      <c r="O1940"/>
      <c r="P1940"/>
      <c r="Q1940"/>
      <c r="R1940"/>
      <c r="S1940"/>
      <c r="T1940"/>
      <c r="U1940"/>
      <c r="V1940"/>
      <c r="W1940"/>
      <c r="X1940"/>
      <c r="Y1940"/>
      <c r="Z1940"/>
      <c r="AA1940"/>
      <c r="AB1940"/>
      <c r="AC1940"/>
      <c r="AD1940"/>
      <c r="AE1940"/>
      <c r="AF1940"/>
      <c r="AG1940"/>
      <c r="AH1940"/>
      <c r="AI1940"/>
      <c r="AJ1940"/>
    </row>
    <row r="1941" spans="13:36" x14ac:dyDescent="0.2">
      <c r="M1941"/>
      <c r="N1941"/>
      <c r="O1941"/>
      <c r="P1941"/>
      <c r="Q1941"/>
      <c r="R1941"/>
      <c r="S1941"/>
      <c r="T1941"/>
      <c r="U1941"/>
      <c r="V1941"/>
      <c r="W1941"/>
      <c r="X1941"/>
      <c r="Y1941"/>
      <c r="Z1941"/>
      <c r="AA1941"/>
      <c r="AB1941"/>
      <c r="AC1941"/>
      <c r="AD1941"/>
      <c r="AE1941"/>
      <c r="AF1941"/>
      <c r="AG1941"/>
      <c r="AH1941"/>
      <c r="AI1941"/>
      <c r="AJ1941"/>
    </row>
    <row r="1942" spans="13:36" x14ac:dyDescent="0.2">
      <c r="M1942"/>
      <c r="N1942"/>
      <c r="O1942"/>
      <c r="P1942"/>
      <c r="Q1942"/>
      <c r="R1942"/>
      <c r="S1942"/>
      <c r="T1942"/>
      <c r="U1942"/>
      <c r="V1942"/>
      <c r="W1942"/>
      <c r="X1942"/>
      <c r="Y1942"/>
      <c r="Z1942"/>
      <c r="AA1942"/>
      <c r="AB1942"/>
      <c r="AC1942"/>
      <c r="AD1942"/>
      <c r="AE1942"/>
      <c r="AF1942"/>
      <c r="AG1942"/>
      <c r="AH1942"/>
      <c r="AI1942"/>
      <c r="AJ1942"/>
    </row>
    <row r="1943" spans="13:36" x14ac:dyDescent="0.2">
      <c r="M1943"/>
      <c r="N1943"/>
      <c r="O1943"/>
      <c r="P1943"/>
      <c r="Q1943"/>
      <c r="R1943"/>
      <c r="S1943"/>
      <c r="T1943"/>
      <c r="U1943"/>
      <c r="V1943"/>
      <c r="W1943"/>
      <c r="X1943"/>
      <c r="Y1943"/>
      <c r="Z1943"/>
      <c r="AA1943"/>
      <c r="AB1943"/>
      <c r="AC1943"/>
      <c r="AD1943"/>
      <c r="AE1943"/>
      <c r="AF1943"/>
      <c r="AG1943"/>
      <c r="AH1943"/>
      <c r="AI1943"/>
      <c r="AJ1943"/>
    </row>
    <row r="1944" spans="13:36" x14ac:dyDescent="0.2">
      <c r="M1944"/>
      <c r="N1944"/>
      <c r="O1944"/>
      <c r="P1944"/>
      <c r="Q1944"/>
      <c r="R1944"/>
      <c r="S1944"/>
      <c r="T1944"/>
      <c r="U1944"/>
      <c r="V1944"/>
      <c r="W1944"/>
      <c r="X1944"/>
      <c r="Y1944"/>
      <c r="Z1944"/>
      <c r="AA1944"/>
      <c r="AB1944"/>
      <c r="AC1944"/>
      <c r="AD1944"/>
      <c r="AE1944"/>
      <c r="AF1944"/>
      <c r="AG1944"/>
      <c r="AH1944"/>
      <c r="AI1944"/>
      <c r="AJ1944"/>
    </row>
    <row r="1945" spans="13:36" x14ac:dyDescent="0.2">
      <c r="M1945"/>
      <c r="N1945"/>
      <c r="O1945"/>
      <c r="P1945"/>
      <c r="Q1945"/>
      <c r="R1945"/>
      <c r="S1945"/>
      <c r="T1945"/>
      <c r="U1945"/>
      <c r="V1945"/>
      <c r="W1945"/>
      <c r="X1945"/>
      <c r="Y1945"/>
      <c r="Z1945"/>
      <c r="AA1945"/>
      <c r="AB1945"/>
      <c r="AC1945"/>
      <c r="AD1945"/>
      <c r="AE1945"/>
      <c r="AF1945"/>
      <c r="AG1945"/>
      <c r="AH1945"/>
      <c r="AI1945"/>
      <c r="AJ1945"/>
    </row>
    <row r="1946" spans="13:36" x14ac:dyDescent="0.2">
      <c r="M1946"/>
      <c r="N1946"/>
      <c r="O1946"/>
      <c r="P1946"/>
      <c r="Q1946"/>
      <c r="R1946"/>
      <c r="S1946"/>
      <c r="T1946"/>
      <c r="U1946"/>
      <c r="V1946"/>
      <c r="W1946"/>
      <c r="X1946"/>
      <c r="Y1946"/>
      <c r="Z1946"/>
      <c r="AA1946"/>
      <c r="AB1946"/>
      <c r="AC1946"/>
      <c r="AD1946"/>
      <c r="AE1946"/>
      <c r="AF1946"/>
      <c r="AG1946"/>
      <c r="AH1946"/>
      <c r="AI1946"/>
      <c r="AJ1946"/>
    </row>
    <row r="1947" spans="13:36" x14ac:dyDescent="0.2">
      <c r="M1947"/>
      <c r="N1947"/>
      <c r="O1947"/>
      <c r="P1947"/>
      <c r="Q1947"/>
      <c r="R1947"/>
      <c r="S1947"/>
      <c r="T1947"/>
      <c r="U1947"/>
      <c r="V1947"/>
      <c r="W1947"/>
      <c r="X1947"/>
      <c r="Y1947"/>
      <c r="Z1947"/>
      <c r="AA1947"/>
      <c r="AB1947"/>
      <c r="AC1947"/>
      <c r="AD1947"/>
      <c r="AE1947"/>
      <c r="AF1947"/>
      <c r="AG1947"/>
      <c r="AH1947"/>
      <c r="AI1947"/>
      <c r="AJ1947"/>
    </row>
    <row r="1948" spans="13:36" x14ac:dyDescent="0.2">
      <c r="M1948"/>
      <c r="N1948"/>
      <c r="O1948"/>
      <c r="P1948"/>
      <c r="Q1948"/>
      <c r="R1948"/>
      <c r="S1948"/>
      <c r="T1948"/>
      <c r="U1948"/>
      <c r="V1948"/>
      <c r="W1948"/>
      <c r="X1948"/>
      <c r="Y1948"/>
      <c r="Z1948"/>
      <c r="AA1948"/>
      <c r="AB1948"/>
      <c r="AC1948"/>
      <c r="AD1948"/>
      <c r="AE1948"/>
      <c r="AF1948"/>
      <c r="AG1948"/>
      <c r="AH1948"/>
      <c r="AI1948"/>
      <c r="AJ1948"/>
    </row>
    <row r="1949" spans="13:36" x14ac:dyDescent="0.2">
      <c r="M1949"/>
      <c r="N1949"/>
      <c r="O1949"/>
      <c r="P1949"/>
      <c r="Q1949"/>
      <c r="R1949"/>
      <c r="S1949"/>
      <c r="T1949"/>
      <c r="U1949"/>
      <c r="V1949"/>
      <c r="W1949"/>
      <c r="X1949"/>
      <c r="Y1949"/>
      <c r="Z1949"/>
      <c r="AA1949"/>
      <c r="AB1949"/>
      <c r="AC1949"/>
      <c r="AD1949"/>
      <c r="AE1949"/>
      <c r="AF1949"/>
      <c r="AG1949"/>
      <c r="AH1949"/>
      <c r="AI1949"/>
      <c r="AJ1949"/>
    </row>
    <row r="1950" spans="13:36" x14ac:dyDescent="0.2">
      <c r="M1950"/>
      <c r="N1950"/>
      <c r="O1950"/>
      <c r="P1950"/>
      <c r="Q1950"/>
      <c r="R1950"/>
      <c r="S1950"/>
      <c r="T1950"/>
      <c r="U1950"/>
      <c r="V1950"/>
      <c r="W1950"/>
      <c r="X1950"/>
      <c r="Y1950"/>
      <c r="Z1950"/>
      <c r="AA1950"/>
      <c r="AB1950"/>
      <c r="AC1950"/>
      <c r="AD1950"/>
      <c r="AE1950"/>
      <c r="AF1950"/>
      <c r="AG1950"/>
      <c r="AH1950"/>
      <c r="AI1950"/>
      <c r="AJ1950"/>
    </row>
    <row r="1951" spans="13:36" x14ac:dyDescent="0.2">
      <c r="M1951"/>
      <c r="N1951"/>
      <c r="O1951"/>
      <c r="P1951"/>
      <c r="Q1951"/>
      <c r="R1951"/>
      <c r="S1951"/>
      <c r="T1951"/>
      <c r="U1951"/>
      <c r="V1951"/>
      <c r="W1951"/>
      <c r="X1951"/>
      <c r="Y1951"/>
      <c r="Z1951"/>
      <c r="AA1951"/>
      <c r="AB1951"/>
      <c r="AC1951"/>
      <c r="AD1951"/>
      <c r="AE1951"/>
      <c r="AF1951"/>
      <c r="AG1951"/>
      <c r="AH1951"/>
      <c r="AI1951"/>
      <c r="AJ1951"/>
    </row>
    <row r="1952" spans="13:36" x14ac:dyDescent="0.2">
      <c r="M1952"/>
      <c r="N1952"/>
      <c r="O1952"/>
      <c r="P1952"/>
      <c r="Q1952"/>
      <c r="R1952"/>
      <c r="S1952"/>
      <c r="T1952"/>
      <c r="U1952"/>
      <c r="V1952"/>
      <c r="W1952"/>
      <c r="X1952"/>
      <c r="Y1952"/>
      <c r="Z1952"/>
      <c r="AA1952"/>
      <c r="AB1952"/>
      <c r="AC1952"/>
      <c r="AD1952"/>
      <c r="AE1952"/>
      <c r="AF1952"/>
      <c r="AG1952"/>
      <c r="AH1952"/>
      <c r="AI1952"/>
      <c r="AJ1952"/>
    </row>
    <row r="1953" spans="13:36" x14ac:dyDescent="0.2">
      <c r="M1953"/>
      <c r="N1953"/>
      <c r="O1953"/>
      <c r="P1953"/>
      <c r="Q1953"/>
      <c r="R1953"/>
      <c r="S1953"/>
      <c r="T1953"/>
      <c r="U1953"/>
      <c r="V1953"/>
      <c r="W1953"/>
      <c r="X1953"/>
      <c r="Y1953"/>
      <c r="Z1953"/>
      <c r="AA1953"/>
      <c r="AB1953"/>
      <c r="AC1953"/>
      <c r="AD1953"/>
      <c r="AE1953"/>
      <c r="AF1953"/>
      <c r="AG1953"/>
      <c r="AH1953"/>
      <c r="AI1953"/>
      <c r="AJ1953"/>
    </row>
    <row r="1954" spans="13:36" x14ac:dyDescent="0.2">
      <c r="M1954"/>
      <c r="N1954"/>
      <c r="O1954"/>
      <c r="P1954"/>
      <c r="Q1954"/>
      <c r="R1954"/>
      <c r="S1954"/>
      <c r="T1954"/>
      <c r="U1954"/>
      <c r="V1954"/>
      <c r="W1954"/>
      <c r="X1954"/>
      <c r="Y1954"/>
      <c r="Z1954"/>
      <c r="AA1954"/>
      <c r="AB1954"/>
      <c r="AC1954"/>
      <c r="AD1954"/>
      <c r="AE1954"/>
      <c r="AF1954"/>
      <c r="AG1954"/>
      <c r="AH1954"/>
      <c r="AI1954"/>
      <c r="AJ1954"/>
    </row>
    <row r="1955" spans="13:36" x14ac:dyDescent="0.2">
      <c r="M1955"/>
      <c r="N1955"/>
      <c r="O1955"/>
      <c r="P1955"/>
      <c r="Q1955"/>
      <c r="R1955"/>
      <c r="S1955"/>
      <c r="T1955"/>
      <c r="U1955"/>
      <c r="V1955"/>
      <c r="W1955"/>
      <c r="X1955"/>
      <c r="Y1955"/>
      <c r="Z1955"/>
      <c r="AA1955"/>
      <c r="AB1955"/>
      <c r="AC1955"/>
      <c r="AD1955"/>
      <c r="AE1955"/>
      <c r="AF1955"/>
      <c r="AG1955"/>
      <c r="AH1955"/>
      <c r="AI1955"/>
      <c r="AJ1955"/>
    </row>
    <row r="1956" spans="13:36" x14ac:dyDescent="0.2">
      <c r="M1956"/>
      <c r="N1956"/>
      <c r="O1956"/>
      <c r="P1956"/>
      <c r="Q1956"/>
      <c r="R1956"/>
      <c r="S1956"/>
      <c r="T1956"/>
      <c r="U1956"/>
      <c r="V1956"/>
      <c r="W1956"/>
      <c r="X1956"/>
      <c r="Y1956"/>
      <c r="Z1956"/>
      <c r="AA1956"/>
      <c r="AB1956"/>
      <c r="AC1956"/>
      <c r="AD1956"/>
      <c r="AE1956"/>
      <c r="AF1956"/>
      <c r="AG1956"/>
      <c r="AH1956"/>
      <c r="AI1956"/>
      <c r="AJ1956"/>
    </row>
    <row r="1957" spans="13:36" x14ac:dyDescent="0.2">
      <c r="M1957"/>
      <c r="N1957"/>
      <c r="O1957"/>
      <c r="P1957"/>
      <c r="Q1957"/>
      <c r="R1957"/>
      <c r="S1957"/>
      <c r="T1957"/>
      <c r="U1957"/>
      <c r="V1957"/>
      <c r="W1957"/>
      <c r="X1957"/>
      <c r="Y1957"/>
      <c r="Z1957"/>
      <c r="AA1957"/>
      <c r="AB1957"/>
      <c r="AC1957"/>
      <c r="AD1957"/>
      <c r="AE1957"/>
      <c r="AF1957"/>
      <c r="AG1957"/>
      <c r="AH1957"/>
      <c r="AI1957"/>
      <c r="AJ1957"/>
    </row>
    <row r="1958" spans="13:36" x14ac:dyDescent="0.2">
      <c r="M1958"/>
      <c r="N1958"/>
      <c r="O1958"/>
      <c r="P1958"/>
      <c r="Q1958"/>
      <c r="R1958"/>
      <c r="S1958"/>
      <c r="T1958"/>
      <c r="U1958"/>
      <c r="V1958"/>
      <c r="W1958"/>
      <c r="X1958"/>
      <c r="Y1958"/>
      <c r="Z1958"/>
      <c r="AA1958"/>
      <c r="AB1958"/>
      <c r="AC1958"/>
      <c r="AD1958"/>
      <c r="AE1958"/>
      <c r="AF1958"/>
      <c r="AG1958"/>
      <c r="AH1958"/>
      <c r="AI1958"/>
      <c r="AJ1958"/>
    </row>
    <row r="1959" spans="13:36" x14ac:dyDescent="0.2">
      <c r="M1959"/>
      <c r="N1959"/>
      <c r="O1959"/>
      <c r="P1959"/>
      <c r="Q1959"/>
      <c r="R1959"/>
      <c r="S1959"/>
      <c r="T1959"/>
      <c r="U1959"/>
      <c r="V1959"/>
      <c r="W1959"/>
      <c r="X1959"/>
      <c r="Y1959"/>
      <c r="Z1959"/>
      <c r="AA1959"/>
      <c r="AB1959"/>
      <c r="AC1959"/>
      <c r="AD1959"/>
      <c r="AE1959"/>
      <c r="AF1959"/>
      <c r="AG1959"/>
      <c r="AH1959"/>
      <c r="AI1959"/>
      <c r="AJ1959"/>
    </row>
    <row r="1960" spans="13:36" x14ac:dyDescent="0.2">
      <c r="M1960"/>
      <c r="N1960"/>
      <c r="O1960"/>
      <c r="P1960"/>
      <c r="Q1960"/>
      <c r="R1960"/>
      <c r="S1960"/>
      <c r="T1960"/>
      <c r="U1960"/>
      <c r="V1960"/>
      <c r="W1960"/>
      <c r="X1960"/>
      <c r="Y1960"/>
      <c r="Z1960"/>
      <c r="AA1960"/>
      <c r="AB1960"/>
      <c r="AC1960"/>
      <c r="AD1960"/>
      <c r="AE1960"/>
      <c r="AF1960"/>
      <c r="AG1960"/>
      <c r="AH1960"/>
      <c r="AI1960"/>
      <c r="AJ1960"/>
    </row>
    <row r="1961" spans="13:36" x14ac:dyDescent="0.2">
      <c r="M1961"/>
      <c r="N1961"/>
      <c r="O1961"/>
      <c r="P1961"/>
      <c r="Q1961"/>
      <c r="R1961"/>
      <c r="S1961"/>
      <c r="T1961"/>
      <c r="U1961"/>
      <c r="V1961"/>
      <c r="W1961"/>
      <c r="X1961"/>
      <c r="Y1961"/>
      <c r="Z1961"/>
      <c r="AA1961"/>
      <c r="AB1961"/>
      <c r="AC1961"/>
      <c r="AD1961"/>
      <c r="AE1961"/>
      <c r="AF1961"/>
      <c r="AG1961"/>
      <c r="AH1961"/>
      <c r="AI1961"/>
      <c r="AJ1961"/>
    </row>
    <row r="1962" spans="13:36" x14ac:dyDescent="0.2">
      <c r="M1962"/>
      <c r="N1962"/>
      <c r="O1962"/>
      <c r="P1962"/>
      <c r="Q1962"/>
      <c r="R1962"/>
      <c r="S1962"/>
      <c r="T1962"/>
      <c r="U1962"/>
      <c r="V1962"/>
      <c r="W1962"/>
      <c r="X1962"/>
      <c r="Y1962"/>
      <c r="Z1962"/>
      <c r="AA1962"/>
      <c r="AB1962"/>
      <c r="AC1962"/>
      <c r="AD1962"/>
      <c r="AE1962"/>
      <c r="AF1962"/>
      <c r="AG1962"/>
      <c r="AH1962"/>
      <c r="AI1962"/>
      <c r="AJ1962"/>
    </row>
    <row r="1963" spans="13:36" x14ac:dyDescent="0.2">
      <c r="M1963"/>
      <c r="N1963"/>
      <c r="O1963"/>
      <c r="P1963"/>
      <c r="Q1963"/>
      <c r="R1963"/>
      <c r="S1963"/>
      <c r="T1963"/>
      <c r="U1963"/>
      <c r="V1963"/>
      <c r="W1963"/>
      <c r="X1963"/>
      <c r="Y1963"/>
      <c r="Z1963"/>
      <c r="AA1963"/>
      <c r="AB1963"/>
      <c r="AC1963"/>
      <c r="AD1963"/>
      <c r="AE1963"/>
      <c r="AF1963"/>
      <c r="AG1963"/>
      <c r="AH1963"/>
      <c r="AI1963"/>
      <c r="AJ1963"/>
    </row>
    <row r="1964" spans="13:36" x14ac:dyDescent="0.2">
      <c r="M1964"/>
      <c r="N1964"/>
      <c r="O1964"/>
      <c r="P1964"/>
      <c r="Q1964"/>
      <c r="R1964"/>
      <c r="S1964"/>
      <c r="T1964"/>
      <c r="U1964"/>
      <c r="V1964"/>
      <c r="W1964"/>
      <c r="X1964"/>
      <c r="Y1964"/>
      <c r="Z1964"/>
      <c r="AA1964"/>
      <c r="AB1964"/>
      <c r="AC1964"/>
      <c r="AD1964"/>
      <c r="AE1964"/>
      <c r="AF1964"/>
      <c r="AG1964"/>
      <c r="AH1964"/>
      <c r="AI1964"/>
      <c r="AJ1964"/>
    </row>
    <row r="1965" spans="13:36" x14ac:dyDescent="0.2">
      <c r="M1965"/>
      <c r="N1965"/>
      <c r="O1965"/>
      <c r="P1965"/>
      <c r="Q1965"/>
      <c r="R1965"/>
      <c r="S1965"/>
      <c r="T1965"/>
      <c r="U1965"/>
      <c r="V1965"/>
      <c r="W1965"/>
      <c r="X1965"/>
      <c r="Y1965"/>
      <c r="Z1965"/>
      <c r="AA1965"/>
      <c r="AB1965"/>
      <c r="AC1965"/>
      <c r="AD1965"/>
      <c r="AE1965"/>
      <c r="AF1965"/>
      <c r="AG1965"/>
      <c r="AH1965"/>
      <c r="AI1965"/>
      <c r="AJ1965"/>
    </row>
    <row r="1966" spans="13:36" x14ac:dyDescent="0.2">
      <c r="M1966"/>
      <c r="N1966"/>
      <c r="O1966"/>
      <c r="P1966"/>
      <c r="Q1966"/>
      <c r="R1966"/>
      <c r="S1966"/>
      <c r="T1966"/>
      <c r="U1966"/>
      <c r="V1966"/>
      <c r="W1966"/>
      <c r="X1966"/>
      <c r="Y1966"/>
      <c r="Z1966"/>
      <c r="AA1966"/>
      <c r="AB1966"/>
      <c r="AC1966"/>
      <c r="AD1966"/>
      <c r="AE1966"/>
      <c r="AF1966"/>
      <c r="AG1966"/>
      <c r="AH1966"/>
      <c r="AI1966"/>
      <c r="AJ1966"/>
    </row>
    <row r="1967" spans="13:36" x14ac:dyDescent="0.2">
      <c r="M1967"/>
      <c r="N1967"/>
      <c r="O1967"/>
      <c r="P1967"/>
      <c r="Q1967"/>
      <c r="R1967"/>
      <c r="S1967"/>
      <c r="T1967"/>
      <c r="U1967"/>
      <c r="V1967"/>
      <c r="W1967"/>
      <c r="X1967"/>
      <c r="Y1967"/>
      <c r="Z1967"/>
      <c r="AA1967"/>
      <c r="AB1967"/>
      <c r="AC1967"/>
      <c r="AD1967"/>
      <c r="AE1967"/>
      <c r="AF1967"/>
      <c r="AG1967"/>
      <c r="AH1967"/>
      <c r="AI1967"/>
      <c r="AJ1967"/>
    </row>
    <row r="1968" spans="13:36" x14ac:dyDescent="0.2">
      <c r="M1968"/>
      <c r="N1968"/>
      <c r="O1968"/>
      <c r="P1968"/>
      <c r="Q1968"/>
      <c r="R1968"/>
      <c r="S1968"/>
      <c r="T1968"/>
      <c r="U1968"/>
      <c r="V1968"/>
      <c r="W1968"/>
      <c r="X1968"/>
      <c r="Y1968"/>
      <c r="Z1968"/>
      <c r="AA1968"/>
      <c r="AB1968"/>
      <c r="AC1968"/>
      <c r="AD1968"/>
      <c r="AE1968"/>
      <c r="AF1968"/>
      <c r="AG1968"/>
      <c r="AH1968"/>
      <c r="AI1968"/>
      <c r="AJ1968"/>
    </row>
    <row r="1969" spans="13:36" x14ac:dyDescent="0.2">
      <c r="M1969"/>
      <c r="N1969"/>
      <c r="O1969"/>
      <c r="P1969"/>
      <c r="Q1969"/>
      <c r="R1969"/>
      <c r="S1969"/>
      <c r="T1969"/>
      <c r="U1969"/>
      <c r="V1969"/>
      <c r="W1969"/>
      <c r="X1969"/>
      <c r="Y1969"/>
      <c r="Z1969"/>
      <c r="AA1969"/>
      <c r="AB1969"/>
      <c r="AC1969"/>
      <c r="AD1969"/>
      <c r="AE1969"/>
      <c r="AF1969"/>
      <c r="AG1969"/>
      <c r="AH1969"/>
      <c r="AI1969"/>
      <c r="AJ1969"/>
    </row>
    <row r="1970" spans="13:36" x14ac:dyDescent="0.2">
      <c r="M1970"/>
      <c r="N1970"/>
      <c r="O1970"/>
      <c r="P1970"/>
      <c r="Q1970"/>
      <c r="R1970"/>
      <c r="S1970"/>
      <c r="T1970"/>
      <c r="U1970"/>
      <c r="V1970"/>
      <c r="W1970"/>
      <c r="X1970"/>
      <c r="Y1970"/>
      <c r="Z1970"/>
      <c r="AA1970"/>
      <c r="AB1970"/>
      <c r="AC1970"/>
      <c r="AD1970"/>
      <c r="AE1970"/>
      <c r="AF1970"/>
      <c r="AG1970"/>
      <c r="AH1970"/>
      <c r="AI1970"/>
      <c r="AJ1970"/>
    </row>
    <row r="1971" spans="13:36" x14ac:dyDescent="0.2">
      <c r="M1971"/>
      <c r="N1971"/>
      <c r="O1971"/>
      <c r="P1971"/>
      <c r="Q1971"/>
      <c r="R1971"/>
      <c r="S1971"/>
      <c r="T1971"/>
      <c r="U1971"/>
      <c r="V1971"/>
      <c r="W1971"/>
      <c r="X1971"/>
      <c r="Y1971"/>
      <c r="Z1971"/>
      <c r="AA1971"/>
      <c r="AB1971"/>
      <c r="AC1971"/>
      <c r="AD1971"/>
      <c r="AE1971"/>
      <c r="AF1971"/>
      <c r="AG1971"/>
      <c r="AH1971"/>
      <c r="AI1971"/>
      <c r="AJ1971"/>
    </row>
    <row r="1972" spans="13:36" x14ac:dyDescent="0.2">
      <c r="M1972"/>
      <c r="N1972"/>
      <c r="O1972"/>
      <c r="P1972"/>
      <c r="Q1972"/>
      <c r="R1972"/>
      <c r="S1972"/>
      <c r="T1972"/>
      <c r="U1972"/>
      <c r="V1972"/>
      <c r="W1972"/>
      <c r="X1972"/>
      <c r="Y1972"/>
      <c r="Z1972"/>
      <c r="AA1972"/>
      <c r="AB1972"/>
      <c r="AC1972"/>
      <c r="AD1972"/>
      <c r="AE1972"/>
      <c r="AF1972"/>
      <c r="AG1972"/>
      <c r="AH1972"/>
      <c r="AI1972"/>
      <c r="AJ1972"/>
    </row>
    <row r="1973" spans="13:36" x14ac:dyDescent="0.2">
      <c r="M1973"/>
      <c r="N1973"/>
      <c r="O1973"/>
      <c r="P1973"/>
      <c r="Q1973"/>
      <c r="R1973"/>
      <c r="S1973"/>
      <c r="T1973"/>
      <c r="U1973"/>
      <c r="V1973"/>
      <c r="W1973"/>
      <c r="X1973"/>
      <c r="Y1973"/>
      <c r="Z1973"/>
      <c r="AA1973"/>
      <c r="AB1973"/>
      <c r="AC1973"/>
      <c r="AD1973"/>
      <c r="AE1973"/>
      <c r="AF1973"/>
      <c r="AG1973"/>
      <c r="AH1973"/>
      <c r="AI1973"/>
      <c r="AJ1973"/>
    </row>
    <row r="1974" spans="13:36" x14ac:dyDescent="0.2">
      <c r="M1974"/>
      <c r="N1974"/>
      <c r="O1974"/>
      <c r="P1974"/>
      <c r="Q1974"/>
      <c r="R1974"/>
      <c r="S1974"/>
      <c r="T1974"/>
      <c r="U1974"/>
      <c r="V1974"/>
      <c r="W1974"/>
      <c r="X1974"/>
      <c r="Y1974"/>
      <c r="Z1974"/>
      <c r="AA1974"/>
      <c r="AB1974"/>
      <c r="AC1974"/>
      <c r="AD1974"/>
      <c r="AE1974"/>
      <c r="AF1974"/>
      <c r="AG1974"/>
      <c r="AH1974"/>
      <c r="AI1974"/>
      <c r="AJ1974"/>
    </row>
    <row r="1975" spans="13:36" x14ac:dyDescent="0.2">
      <c r="M1975"/>
      <c r="N1975"/>
      <c r="O1975"/>
      <c r="P1975"/>
      <c r="Q1975"/>
      <c r="R1975"/>
      <c r="S1975"/>
      <c r="T1975"/>
      <c r="U1975"/>
      <c r="V1975"/>
      <c r="W1975"/>
      <c r="X1975"/>
      <c r="Y1975"/>
      <c r="Z1975"/>
      <c r="AA1975"/>
      <c r="AB1975"/>
      <c r="AC1975"/>
      <c r="AD1975"/>
      <c r="AE1975"/>
      <c r="AF1975"/>
      <c r="AG1975"/>
      <c r="AH1975"/>
      <c r="AI1975"/>
      <c r="AJ1975"/>
    </row>
    <row r="1976" spans="13:36" x14ac:dyDescent="0.2">
      <c r="M1976"/>
      <c r="N1976"/>
      <c r="O1976"/>
      <c r="P1976"/>
      <c r="Q1976"/>
      <c r="R1976"/>
      <c r="S1976"/>
      <c r="T1976"/>
      <c r="U1976"/>
      <c r="V1976"/>
      <c r="W1976"/>
      <c r="X1976"/>
      <c r="Y1976"/>
      <c r="Z1976"/>
      <c r="AA1976"/>
      <c r="AB1976"/>
      <c r="AC1976"/>
      <c r="AD1976"/>
      <c r="AE1976"/>
      <c r="AF1976"/>
      <c r="AG1976"/>
      <c r="AH1976"/>
      <c r="AI1976"/>
      <c r="AJ1976"/>
    </row>
    <row r="1977" spans="13:36" x14ac:dyDescent="0.2">
      <c r="M1977"/>
      <c r="N1977"/>
      <c r="O1977"/>
      <c r="P1977"/>
      <c r="Q1977"/>
      <c r="R1977"/>
      <c r="S1977"/>
      <c r="T1977"/>
      <c r="U1977"/>
      <c r="V1977"/>
      <c r="W1977"/>
      <c r="X1977"/>
      <c r="Y1977"/>
      <c r="Z1977"/>
      <c r="AA1977"/>
      <c r="AB1977"/>
      <c r="AC1977"/>
      <c r="AD1977"/>
      <c r="AE1977"/>
      <c r="AF1977"/>
      <c r="AG1977"/>
      <c r="AH1977"/>
      <c r="AI1977"/>
      <c r="AJ1977"/>
    </row>
    <row r="1978" spans="13:36" x14ac:dyDescent="0.2">
      <c r="M1978"/>
      <c r="N1978"/>
      <c r="O1978"/>
      <c r="P1978"/>
      <c r="Q1978"/>
      <c r="R1978"/>
      <c r="S1978"/>
      <c r="T1978"/>
      <c r="U1978"/>
      <c r="V1978"/>
      <c r="W1978"/>
      <c r="X1978"/>
      <c r="Y1978"/>
      <c r="Z1978"/>
      <c r="AA1978"/>
      <c r="AB1978"/>
      <c r="AC1978"/>
      <c r="AD1978"/>
      <c r="AE1978"/>
      <c r="AF1978"/>
      <c r="AG1978"/>
      <c r="AH1978"/>
      <c r="AI1978"/>
      <c r="AJ1978"/>
    </row>
    <row r="1979" spans="13:36" x14ac:dyDescent="0.2">
      <c r="M1979"/>
      <c r="N1979"/>
      <c r="O1979"/>
      <c r="P1979"/>
      <c r="Q1979"/>
      <c r="R1979"/>
      <c r="S1979"/>
      <c r="T1979"/>
      <c r="U1979"/>
      <c r="V1979"/>
      <c r="W1979"/>
      <c r="X1979"/>
      <c r="Y1979"/>
      <c r="Z1979"/>
      <c r="AA1979"/>
      <c r="AB1979"/>
      <c r="AC1979"/>
      <c r="AD1979"/>
      <c r="AE1979"/>
      <c r="AF1979"/>
      <c r="AG1979"/>
      <c r="AH1979"/>
      <c r="AI1979"/>
      <c r="AJ1979"/>
    </row>
    <row r="1980" spans="13:36" x14ac:dyDescent="0.2">
      <c r="M1980"/>
      <c r="N1980"/>
      <c r="O1980"/>
      <c r="P1980"/>
      <c r="Q1980"/>
      <c r="R1980"/>
      <c r="S1980"/>
      <c r="T1980"/>
      <c r="U1980"/>
      <c r="V1980"/>
      <c r="W1980"/>
      <c r="X1980"/>
      <c r="Y1980"/>
      <c r="Z1980"/>
      <c r="AA1980"/>
      <c r="AB1980"/>
      <c r="AC1980"/>
      <c r="AD1980"/>
      <c r="AE1980"/>
      <c r="AF1980"/>
      <c r="AG1980"/>
      <c r="AH1980"/>
      <c r="AI1980"/>
      <c r="AJ1980"/>
    </row>
    <row r="1981" spans="13:36" x14ac:dyDescent="0.2">
      <c r="M1981"/>
      <c r="N1981"/>
      <c r="O1981"/>
      <c r="P1981"/>
      <c r="Q1981"/>
      <c r="R1981"/>
      <c r="S1981"/>
      <c r="T1981"/>
      <c r="U1981"/>
      <c r="V1981"/>
      <c r="W1981"/>
      <c r="X1981"/>
      <c r="Y1981"/>
      <c r="Z1981"/>
      <c r="AA1981"/>
      <c r="AB1981"/>
      <c r="AC1981"/>
      <c r="AD1981"/>
      <c r="AE1981"/>
      <c r="AF1981"/>
      <c r="AG1981"/>
      <c r="AH1981"/>
      <c r="AI1981"/>
      <c r="AJ1981"/>
    </row>
    <row r="1982" spans="13:36" x14ac:dyDescent="0.2">
      <c r="M1982"/>
      <c r="N1982"/>
      <c r="O1982"/>
      <c r="P1982"/>
      <c r="Q1982"/>
      <c r="R1982"/>
      <c r="S1982"/>
      <c r="T1982"/>
      <c r="U1982"/>
      <c r="V1982"/>
      <c r="W1982"/>
      <c r="X1982"/>
      <c r="Y1982"/>
      <c r="Z1982"/>
      <c r="AA1982"/>
      <c r="AB1982"/>
      <c r="AC1982"/>
      <c r="AD1982"/>
      <c r="AE1982"/>
      <c r="AF1982"/>
      <c r="AG1982"/>
      <c r="AH1982"/>
      <c r="AI1982"/>
      <c r="AJ1982"/>
    </row>
    <row r="1983" spans="13:36" x14ac:dyDescent="0.2">
      <c r="M1983"/>
      <c r="N1983"/>
      <c r="O1983"/>
      <c r="P1983"/>
      <c r="Q1983"/>
      <c r="R1983"/>
      <c r="S1983"/>
      <c r="T1983"/>
      <c r="U1983"/>
      <c r="V1983"/>
      <c r="W1983"/>
      <c r="X1983"/>
      <c r="Y1983"/>
      <c r="Z1983"/>
      <c r="AA1983"/>
      <c r="AB1983"/>
      <c r="AC1983"/>
      <c r="AD1983"/>
      <c r="AE1983"/>
      <c r="AF1983"/>
      <c r="AG1983"/>
      <c r="AH1983"/>
      <c r="AI1983"/>
      <c r="AJ1983"/>
    </row>
    <row r="1984" spans="13:36" x14ac:dyDescent="0.2">
      <c r="M1984"/>
      <c r="N1984"/>
      <c r="O1984"/>
      <c r="P1984"/>
      <c r="Q1984"/>
      <c r="R1984"/>
      <c r="S1984"/>
      <c r="T1984"/>
      <c r="U1984"/>
      <c r="V1984"/>
      <c r="W1984"/>
      <c r="X1984"/>
      <c r="Y1984"/>
      <c r="Z1984"/>
      <c r="AA1984"/>
      <c r="AB1984"/>
      <c r="AC1984"/>
      <c r="AD1984"/>
      <c r="AE1984"/>
      <c r="AF1984"/>
      <c r="AG1984"/>
      <c r="AH1984"/>
      <c r="AI1984"/>
      <c r="AJ1984"/>
    </row>
    <row r="1985" spans="13:36" x14ac:dyDescent="0.2">
      <c r="M1985"/>
      <c r="N1985"/>
      <c r="O1985"/>
      <c r="P1985"/>
      <c r="Q1985"/>
      <c r="R1985"/>
      <c r="S1985"/>
      <c r="T1985"/>
      <c r="U1985"/>
      <c r="V1985"/>
      <c r="W1985"/>
      <c r="X1985"/>
      <c r="Y1985"/>
      <c r="Z1985"/>
      <c r="AA1985"/>
      <c r="AB1985"/>
      <c r="AC1985"/>
      <c r="AD1985"/>
      <c r="AE1985"/>
      <c r="AF1985"/>
      <c r="AG1985"/>
      <c r="AH1985"/>
      <c r="AI1985"/>
      <c r="AJ1985"/>
    </row>
    <row r="1986" spans="13:36" x14ac:dyDescent="0.2">
      <c r="M1986"/>
      <c r="N1986"/>
      <c r="O1986"/>
      <c r="P1986"/>
      <c r="Q1986"/>
      <c r="R1986"/>
      <c r="S1986"/>
      <c r="T1986"/>
      <c r="U1986"/>
      <c r="V1986"/>
      <c r="W1986"/>
      <c r="X1986"/>
      <c r="Y1986"/>
      <c r="Z1986"/>
      <c r="AA1986"/>
      <c r="AB1986"/>
      <c r="AC1986"/>
      <c r="AD1986"/>
      <c r="AE1986"/>
      <c r="AF1986"/>
      <c r="AG1986"/>
      <c r="AH1986"/>
      <c r="AI1986"/>
      <c r="AJ1986"/>
    </row>
    <row r="1987" spans="13:36" x14ac:dyDescent="0.2">
      <c r="M1987"/>
      <c r="N1987"/>
      <c r="O1987"/>
      <c r="P1987"/>
      <c r="Q1987"/>
      <c r="R1987"/>
      <c r="S1987"/>
      <c r="T1987"/>
      <c r="U1987"/>
      <c r="V1987"/>
      <c r="W1987"/>
      <c r="X1987"/>
      <c r="Y1987"/>
      <c r="Z1987"/>
      <c r="AA1987"/>
      <c r="AB1987"/>
      <c r="AC1987"/>
      <c r="AD1987"/>
      <c r="AE1987"/>
      <c r="AF1987"/>
      <c r="AG1987"/>
      <c r="AH1987"/>
      <c r="AI1987"/>
      <c r="AJ1987"/>
    </row>
    <row r="1988" spans="13:36" x14ac:dyDescent="0.2">
      <c r="M1988"/>
      <c r="N1988"/>
      <c r="O1988"/>
      <c r="P1988"/>
      <c r="Q1988"/>
      <c r="R1988"/>
      <c r="S1988"/>
      <c r="T1988"/>
      <c r="U1988"/>
      <c r="V1988"/>
      <c r="W1988"/>
      <c r="X1988"/>
      <c r="Y1988"/>
      <c r="Z1988"/>
      <c r="AA1988"/>
      <c r="AB1988"/>
      <c r="AC1988"/>
      <c r="AD1988"/>
      <c r="AE1988"/>
      <c r="AF1988"/>
      <c r="AG1988"/>
      <c r="AH1988"/>
      <c r="AI1988"/>
      <c r="AJ1988"/>
    </row>
    <row r="1989" spans="13:36" x14ac:dyDescent="0.2">
      <c r="M1989"/>
      <c r="N1989"/>
      <c r="O1989"/>
      <c r="P1989"/>
      <c r="Q1989"/>
      <c r="R1989"/>
      <c r="S1989"/>
      <c r="T1989"/>
      <c r="U1989"/>
      <c r="V1989"/>
      <c r="W1989"/>
      <c r="X1989"/>
      <c r="Y1989"/>
      <c r="Z1989"/>
      <c r="AA1989"/>
      <c r="AB1989"/>
      <c r="AC1989"/>
      <c r="AD1989"/>
      <c r="AE1989"/>
      <c r="AF1989"/>
      <c r="AG1989"/>
      <c r="AH1989"/>
      <c r="AI1989"/>
      <c r="AJ1989"/>
    </row>
    <row r="1990" spans="13:36" x14ac:dyDescent="0.2">
      <c r="M1990"/>
      <c r="N1990"/>
      <c r="O1990"/>
      <c r="P1990"/>
      <c r="Q1990"/>
      <c r="R1990"/>
      <c r="S1990"/>
      <c r="T1990"/>
      <c r="U1990"/>
      <c r="V1990"/>
      <c r="W1990"/>
      <c r="X1990"/>
      <c r="Y1990"/>
      <c r="Z1990"/>
      <c r="AA1990"/>
      <c r="AB1990"/>
      <c r="AC1990"/>
      <c r="AD1990"/>
      <c r="AE1990"/>
      <c r="AF1990"/>
      <c r="AG1990"/>
      <c r="AH1990"/>
      <c r="AI1990"/>
      <c r="AJ1990"/>
    </row>
    <row r="1991" spans="13:36" x14ac:dyDescent="0.2">
      <c r="M1991"/>
      <c r="N1991"/>
      <c r="O1991"/>
      <c r="P1991"/>
      <c r="Q1991"/>
      <c r="R1991"/>
      <c r="S1991"/>
      <c r="T1991"/>
      <c r="U1991"/>
      <c r="V1991"/>
      <c r="W1991"/>
      <c r="X1991"/>
      <c r="Y1991"/>
      <c r="Z1991"/>
      <c r="AA1991"/>
      <c r="AB1991"/>
      <c r="AC1991"/>
      <c r="AD1991"/>
      <c r="AE1991"/>
      <c r="AF1991"/>
      <c r="AG1991"/>
      <c r="AH1991"/>
      <c r="AI1991"/>
      <c r="AJ1991"/>
    </row>
    <row r="1992" spans="13:36" x14ac:dyDescent="0.2">
      <c r="M1992"/>
      <c r="N1992"/>
      <c r="O1992"/>
      <c r="P1992"/>
      <c r="Q1992"/>
      <c r="R1992"/>
      <c r="S1992"/>
      <c r="T1992"/>
      <c r="U1992"/>
      <c r="V1992"/>
      <c r="W1992"/>
      <c r="X1992"/>
      <c r="Y1992"/>
      <c r="Z1992"/>
      <c r="AA1992"/>
      <c r="AB1992"/>
      <c r="AC1992"/>
      <c r="AD1992"/>
      <c r="AE1992"/>
      <c r="AF1992"/>
      <c r="AG1992"/>
      <c r="AH1992"/>
      <c r="AI1992"/>
      <c r="AJ1992"/>
    </row>
    <row r="1993" spans="13:36" x14ac:dyDescent="0.2">
      <c r="M1993"/>
      <c r="N1993"/>
      <c r="O1993"/>
      <c r="P1993"/>
      <c r="Q1993"/>
      <c r="R1993"/>
      <c r="S1993"/>
      <c r="T1993"/>
      <c r="U1993"/>
      <c r="V1993"/>
      <c r="W1993"/>
      <c r="X1993"/>
      <c r="Y1993"/>
      <c r="Z1993"/>
      <c r="AA1993"/>
      <c r="AB1993"/>
      <c r="AC1993"/>
      <c r="AD1993"/>
      <c r="AE1993"/>
      <c r="AF1993"/>
      <c r="AG1993"/>
      <c r="AH1993"/>
      <c r="AI1993"/>
      <c r="AJ1993"/>
    </row>
    <row r="1994" spans="13:36" x14ac:dyDescent="0.2">
      <c r="M1994"/>
      <c r="N1994"/>
      <c r="O1994"/>
      <c r="P1994"/>
      <c r="Q1994"/>
      <c r="R1994"/>
      <c r="S1994"/>
      <c r="T1994"/>
      <c r="U1994"/>
      <c r="V1994"/>
      <c r="W1994"/>
      <c r="X1994"/>
      <c r="Y1994"/>
      <c r="Z1994"/>
      <c r="AA1994"/>
      <c r="AB1994"/>
      <c r="AC1994"/>
      <c r="AD1994"/>
      <c r="AE1994"/>
      <c r="AF1994"/>
      <c r="AG1994"/>
      <c r="AH1994"/>
      <c r="AI1994"/>
      <c r="AJ1994"/>
    </row>
    <row r="1995" spans="13:36" x14ac:dyDescent="0.2">
      <c r="M1995"/>
      <c r="N1995"/>
      <c r="O1995"/>
      <c r="P1995"/>
      <c r="Q1995"/>
      <c r="R1995"/>
      <c r="S1995"/>
      <c r="T1995"/>
      <c r="U1995"/>
      <c r="V1995"/>
      <c r="W1995"/>
      <c r="X1995"/>
      <c r="Y1995"/>
      <c r="Z1995"/>
      <c r="AA1995"/>
      <c r="AB1995"/>
      <c r="AC1995"/>
      <c r="AD1995"/>
      <c r="AE1995"/>
      <c r="AF1995"/>
      <c r="AG1995"/>
      <c r="AH1995"/>
      <c r="AI1995"/>
      <c r="AJ1995"/>
    </row>
    <row r="1996" spans="13:36" x14ac:dyDescent="0.2">
      <c r="M1996"/>
      <c r="N1996"/>
      <c r="O1996"/>
      <c r="P1996"/>
      <c r="Q1996"/>
      <c r="R1996"/>
      <c r="S1996"/>
      <c r="T1996"/>
      <c r="U1996"/>
      <c r="V1996"/>
      <c r="W1996"/>
      <c r="X1996"/>
      <c r="Y1996"/>
      <c r="Z1996"/>
      <c r="AA1996"/>
      <c r="AB1996"/>
      <c r="AC1996"/>
      <c r="AD1996"/>
      <c r="AE1996"/>
      <c r="AF1996"/>
      <c r="AG1996"/>
      <c r="AH1996"/>
      <c r="AI1996"/>
      <c r="AJ1996"/>
    </row>
    <row r="1997" spans="13:36" x14ac:dyDescent="0.2">
      <c r="M1997"/>
      <c r="N1997"/>
      <c r="O1997"/>
      <c r="P1997"/>
      <c r="Q1997"/>
      <c r="R1997"/>
      <c r="S1997"/>
      <c r="T1997"/>
      <c r="U1997"/>
      <c r="V1997"/>
      <c r="W1997"/>
      <c r="X1997"/>
      <c r="Y1997"/>
      <c r="Z1997"/>
      <c r="AA1997"/>
      <c r="AB1997"/>
      <c r="AC1997"/>
      <c r="AD1997"/>
      <c r="AE1997"/>
      <c r="AF1997"/>
      <c r="AG1997"/>
      <c r="AH1997"/>
      <c r="AI1997"/>
      <c r="AJ1997"/>
    </row>
    <row r="1998" spans="13:36" x14ac:dyDescent="0.2">
      <c r="M1998"/>
      <c r="N1998"/>
      <c r="O1998"/>
      <c r="P1998"/>
      <c r="Q1998"/>
      <c r="R1998"/>
      <c r="S1998"/>
      <c r="T1998"/>
      <c r="U1998"/>
      <c r="V1998"/>
      <c r="W1998"/>
      <c r="X1998"/>
      <c r="Y1998"/>
      <c r="Z1998"/>
      <c r="AA1998"/>
      <c r="AB1998"/>
      <c r="AC1998"/>
      <c r="AD1998"/>
      <c r="AE1998"/>
      <c r="AF1998"/>
      <c r="AG1998"/>
      <c r="AH1998"/>
      <c r="AI1998"/>
      <c r="AJ1998"/>
    </row>
    <row r="1999" spans="13:36" x14ac:dyDescent="0.2">
      <c r="M1999"/>
      <c r="N1999"/>
      <c r="O1999"/>
      <c r="P1999"/>
      <c r="Q1999"/>
      <c r="R1999"/>
      <c r="S1999"/>
      <c r="T1999"/>
      <c r="U1999"/>
      <c r="V1999"/>
      <c r="W1999"/>
      <c r="X1999"/>
      <c r="Y1999"/>
      <c r="Z1999"/>
      <c r="AA1999"/>
      <c r="AB1999"/>
      <c r="AC1999"/>
      <c r="AD1999"/>
      <c r="AE1999"/>
      <c r="AF1999"/>
      <c r="AG1999"/>
      <c r="AH1999"/>
      <c r="AI1999"/>
      <c r="AJ1999"/>
    </row>
    <row r="2000" spans="13:36" x14ac:dyDescent="0.2">
      <c r="M2000"/>
      <c r="N2000"/>
      <c r="O2000"/>
      <c r="P2000"/>
      <c r="Q2000"/>
      <c r="R2000"/>
      <c r="S2000"/>
      <c r="T2000"/>
      <c r="U2000"/>
      <c r="V2000"/>
      <c r="W2000"/>
      <c r="X2000"/>
      <c r="Y2000"/>
      <c r="Z2000"/>
      <c r="AA2000"/>
      <c r="AB2000"/>
      <c r="AC2000"/>
      <c r="AD2000"/>
      <c r="AE2000"/>
      <c r="AF2000"/>
      <c r="AG2000"/>
      <c r="AH2000"/>
      <c r="AI2000"/>
      <c r="AJ2000"/>
    </row>
    <row r="2001" spans="13:36" x14ac:dyDescent="0.2">
      <c r="M2001"/>
      <c r="N2001"/>
      <c r="O2001"/>
      <c r="P2001"/>
      <c r="Q2001"/>
      <c r="R2001"/>
      <c r="S2001"/>
      <c r="T2001"/>
      <c r="U2001"/>
      <c r="V2001"/>
      <c r="W2001"/>
      <c r="X2001"/>
      <c r="Y2001"/>
      <c r="Z2001"/>
      <c r="AA2001"/>
      <c r="AB2001"/>
      <c r="AC2001"/>
      <c r="AD2001"/>
      <c r="AE2001"/>
      <c r="AF2001"/>
      <c r="AG2001"/>
      <c r="AH2001"/>
      <c r="AI2001"/>
      <c r="AJ2001"/>
    </row>
    <row r="2002" spans="13:36" x14ac:dyDescent="0.2">
      <c r="M2002"/>
      <c r="N2002"/>
      <c r="O2002"/>
      <c r="P2002"/>
      <c r="Q2002"/>
      <c r="R2002"/>
      <c r="S2002"/>
      <c r="T2002"/>
      <c r="U2002"/>
      <c r="V2002"/>
      <c r="W2002"/>
      <c r="X2002"/>
      <c r="Y2002"/>
      <c r="Z2002"/>
      <c r="AA2002"/>
      <c r="AB2002"/>
      <c r="AC2002"/>
      <c r="AD2002"/>
      <c r="AE2002"/>
      <c r="AF2002"/>
      <c r="AG2002"/>
      <c r="AH2002"/>
      <c r="AI2002"/>
      <c r="AJ2002"/>
    </row>
    <row r="2003" spans="13:36" x14ac:dyDescent="0.2">
      <c r="M2003"/>
      <c r="N2003"/>
      <c r="O2003"/>
      <c r="P2003"/>
      <c r="Q2003"/>
      <c r="R2003"/>
      <c r="S2003"/>
      <c r="T2003"/>
      <c r="U2003"/>
      <c r="V2003"/>
      <c r="W2003"/>
      <c r="X2003"/>
      <c r="Y2003"/>
      <c r="Z2003"/>
      <c r="AA2003"/>
      <c r="AB2003"/>
      <c r="AC2003"/>
      <c r="AD2003"/>
      <c r="AE2003"/>
      <c r="AF2003"/>
      <c r="AG2003"/>
      <c r="AH2003"/>
      <c r="AI2003"/>
      <c r="AJ2003"/>
    </row>
    <row r="2004" spans="13:36" x14ac:dyDescent="0.2">
      <c r="M2004"/>
      <c r="N2004"/>
      <c r="O2004"/>
      <c r="P2004"/>
      <c r="Q2004"/>
      <c r="R2004"/>
      <c r="S2004"/>
      <c r="T2004"/>
      <c r="U2004"/>
      <c r="V2004"/>
      <c r="W2004"/>
      <c r="X2004"/>
      <c r="Y2004"/>
      <c r="Z2004"/>
      <c r="AA2004"/>
      <c r="AB2004"/>
      <c r="AC2004"/>
      <c r="AD2004"/>
      <c r="AE2004"/>
      <c r="AF2004"/>
      <c r="AG2004"/>
      <c r="AH2004"/>
      <c r="AI2004"/>
      <c r="AJ2004"/>
    </row>
    <row r="2005" spans="13:36" x14ac:dyDescent="0.2">
      <c r="M2005"/>
      <c r="N2005"/>
      <c r="O2005"/>
      <c r="P2005"/>
      <c r="Q2005"/>
      <c r="R2005"/>
      <c r="S2005"/>
      <c r="T2005"/>
      <c r="U2005"/>
      <c r="V2005"/>
      <c r="W2005"/>
      <c r="X2005"/>
      <c r="Y2005"/>
      <c r="Z2005"/>
      <c r="AA2005"/>
      <c r="AB2005"/>
      <c r="AC2005"/>
      <c r="AD2005"/>
      <c r="AE2005"/>
      <c r="AF2005"/>
      <c r="AG2005"/>
      <c r="AH2005"/>
      <c r="AI2005"/>
      <c r="AJ2005"/>
    </row>
    <row r="2006" spans="13:36" x14ac:dyDescent="0.2">
      <c r="M2006"/>
      <c r="N2006"/>
      <c r="O2006"/>
      <c r="P2006"/>
      <c r="Q2006"/>
      <c r="R2006"/>
      <c r="S2006"/>
      <c r="T2006"/>
      <c r="U2006"/>
      <c r="V2006"/>
      <c r="W2006"/>
      <c r="X2006"/>
      <c r="Y2006"/>
      <c r="Z2006"/>
      <c r="AA2006"/>
      <c r="AB2006"/>
      <c r="AC2006"/>
      <c r="AD2006"/>
      <c r="AE2006"/>
      <c r="AF2006"/>
      <c r="AG2006"/>
      <c r="AH2006"/>
      <c r="AI2006"/>
      <c r="AJ2006"/>
    </row>
    <row r="2007" spans="13:36" x14ac:dyDescent="0.2">
      <c r="M2007"/>
      <c r="N2007"/>
      <c r="O2007"/>
      <c r="P2007"/>
      <c r="Q2007"/>
      <c r="R2007"/>
      <c r="S2007"/>
      <c r="T2007"/>
      <c r="U2007"/>
      <c r="V2007"/>
      <c r="W2007"/>
      <c r="X2007"/>
      <c r="Y2007"/>
      <c r="Z2007"/>
      <c r="AA2007"/>
      <c r="AB2007"/>
      <c r="AC2007"/>
      <c r="AD2007"/>
      <c r="AE2007"/>
      <c r="AF2007"/>
      <c r="AG2007"/>
      <c r="AH2007"/>
      <c r="AI2007"/>
      <c r="AJ2007"/>
    </row>
    <row r="2008" spans="13:36" x14ac:dyDescent="0.2">
      <c r="M2008"/>
      <c r="N2008"/>
      <c r="O2008"/>
      <c r="P2008"/>
      <c r="Q2008"/>
      <c r="R2008"/>
      <c r="S2008"/>
      <c r="T2008"/>
      <c r="U2008"/>
      <c r="V2008"/>
      <c r="W2008"/>
      <c r="X2008"/>
      <c r="Y2008"/>
      <c r="Z2008"/>
      <c r="AA2008"/>
      <c r="AB2008"/>
      <c r="AC2008"/>
      <c r="AD2008"/>
      <c r="AE2008"/>
      <c r="AF2008"/>
      <c r="AG2008"/>
      <c r="AH2008"/>
      <c r="AI2008"/>
      <c r="AJ2008"/>
    </row>
    <row r="2009" spans="13:36" x14ac:dyDescent="0.2">
      <c r="M2009"/>
      <c r="N2009"/>
      <c r="O2009"/>
      <c r="P2009"/>
      <c r="Q2009"/>
      <c r="R2009"/>
      <c r="S2009"/>
      <c r="T2009"/>
      <c r="U2009"/>
      <c r="V2009"/>
      <c r="W2009"/>
      <c r="X2009"/>
      <c r="Y2009"/>
      <c r="Z2009"/>
      <c r="AA2009"/>
      <c r="AB2009"/>
      <c r="AC2009"/>
      <c r="AD2009"/>
      <c r="AE2009"/>
      <c r="AF2009"/>
      <c r="AG2009"/>
      <c r="AH2009"/>
      <c r="AI2009"/>
      <c r="AJ2009"/>
    </row>
    <row r="2010" spans="13:36" x14ac:dyDescent="0.2">
      <c r="M2010"/>
      <c r="N2010"/>
      <c r="O2010"/>
      <c r="P2010"/>
      <c r="Q2010"/>
      <c r="R2010"/>
      <c r="S2010"/>
      <c r="T2010"/>
      <c r="U2010"/>
      <c r="V2010"/>
      <c r="W2010"/>
      <c r="X2010"/>
      <c r="Y2010"/>
      <c r="Z2010"/>
      <c r="AA2010"/>
      <c r="AB2010"/>
      <c r="AC2010"/>
      <c r="AD2010"/>
      <c r="AE2010"/>
      <c r="AF2010"/>
      <c r="AG2010"/>
      <c r="AH2010"/>
      <c r="AI2010"/>
      <c r="AJ2010"/>
    </row>
    <row r="2011" spans="13:36" x14ac:dyDescent="0.2">
      <c r="M2011"/>
      <c r="N2011"/>
      <c r="O2011"/>
      <c r="P2011"/>
      <c r="Q2011"/>
      <c r="R2011"/>
      <c r="S2011"/>
      <c r="T2011"/>
      <c r="U2011"/>
      <c r="V2011"/>
      <c r="W2011"/>
      <c r="X2011"/>
      <c r="Y2011"/>
      <c r="Z2011"/>
      <c r="AA2011"/>
      <c r="AB2011"/>
      <c r="AC2011"/>
      <c r="AD2011"/>
      <c r="AE2011"/>
      <c r="AF2011"/>
      <c r="AG2011"/>
      <c r="AH2011"/>
      <c r="AI2011"/>
      <c r="AJ2011"/>
    </row>
    <row r="2012" spans="13:36" x14ac:dyDescent="0.2">
      <c r="M2012"/>
      <c r="N2012"/>
      <c r="O2012"/>
      <c r="P2012"/>
      <c r="Q2012"/>
      <c r="R2012"/>
      <c r="S2012"/>
      <c r="T2012"/>
      <c r="U2012"/>
      <c r="V2012"/>
      <c r="W2012"/>
      <c r="X2012"/>
      <c r="Y2012"/>
      <c r="Z2012"/>
      <c r="AA2012"/>
      <c r="AB2012"/>
      <c r="AC2012"/>
      <c r="AD2012"/>
      <c r="AE2012"/>
      <c r="AF2012"/>
      <c r="AG2012"/>
      <c r="AH2012"/>
      <c r="AI2012"/>
      <c r="AJ2012"/>
    </row>
    <row r="2013" spans="13:36" x14ac:dyDescent="0.2">
      <c r="M2013"/>
      <c r="N2013"/>
      <c r="O2013"/>
      <c r="P2013"/>
      <c r="Q2013"/>
      <c r="R2013"/>
      <c r="S2013"/>
      <c r="T2013"/>
      <c r="U2013"/>
      <c r="V2013"/>
      <c r="W2013"/>
      <c r="X2013"/>
      <c r="Y2013"/>
      <c r="Z2013"/>
      <c r="AA2013"/>
      <c r="AB2013"/>
      <c r="AC2013"/>
      <c r="AD2013"/>
      <c r="AE2013"/>
      <c r="AF2013"/>
      <c r="AG2013"/>
      <c r="AH2013"/>
      <c r="AI2013"/>
      <c r="AJ2013"/>
    </row>
    <row r="2014" spans="13:36" x14ac:dyDescent="0.2">
      <c r="M2014"/>
      <c r="N2014"/>
      <c r="O2014"/>
      <c r="P2014"/>
      <c r="Q2014"/>
      <c r="R2014"/>
      <c r="S2014"/>
      <c r="T2014"/>
      <c r="U2014"/>
      <c r="V2014"/>
      <c r="W2014"/>
      <c r="X2014"/>
      <c r="Y2014"/>
      <c r="Z2014"/>
      <c r="AA2014"/>
      <c r="AB2014"/>
      <c r="AC2014"/>
      <c r="AD2014"/>
      <c r="AE2014"/>
      <c r="AF2014"/>
      <c r="AG2014"/>
      <c r="AH2014"/>
      <c r="AI2014"/>
      <c r="AJ2014"/>
    </row>
    <row r="2015" spans="13:36" x14ac:dyDescent="0.2">
      <c r="M2015"/>
      <c r="N2015"/>
      <c r="O2015"/>
      <c r="P2015"/>
      <c r="Q2015"/>
      <c r="R2015"/>
      <c r="S2015"/>
      <c r="T2015"/>
      <c r="U2015"/>
      <c r="V2015"/>
      <c r="W2015"/>
      <c r="X2015"/>
      <c r="Y2015"/>
      <c r="Z2015"/>
      <c r="AA2015"/>
      <c r="AB2015"/>
      <c r="AC2015"/>
      <c r="AD2015"/>
      <c r="AE2015"/>
      <c r="AF2015"/>
      <c r="AG2015"/>
      <c r="AH2015"/>
      <c r="AI2015"/>
      <c r="AJ2015"/>
    </row>
    <row r="2016" spans="13:36" x14ac:dyDescent="0.2">
      <c r="M2016"/>
      <c r="N2016"/>
      <c r="O2016"/>
      <c r="P2016"/>
      <c r="Q2016"/>
      <c r="R2016"/>
      <c r="S2016"/>
      <c r="T2016"/>
      <c r="U2016"/>
      <c r="V2016"/>
      <c r="W2016"/>
      <c r="X2016"/>
      <c r="Y2016"/>
      <c r="Z2016"/>
      <c r="AA2016"/>
      <c r="AB2016"/>
      <c r="AC2016"/>
      <c r="AD2016"/>
      <c r="AE2016"/>
      <c r="AF2016"/>
      <c r="AG2016"/>
      <c r="AH2016"/>
      <c r="AI2016"/>
      <c r="AJ2016"/>
    </row>
    <row r="2017" spans="13:36" x14ac:dyDescent="0.2">
      <c r="M2017"/>
      <c r="N2017"/>
      <c r="O2017"/>
      <c r="P2017"/>
      <c r="Q2017"/>
      <c r="R2017"/>
      <c r="S2017"/>
      <c r="T2017"/>
      <c r="U2017"/>
      <c r="V2017"/>
      <c r="W2017"/>
      <c r="X2017"/>
      <c r="Y2017"/>
      <c r="Z2017"/>
      <c r="AA2017"/>
      <c r="AB2017"/>
      <c r="AC2017"/>
      <c r="AD2017"/>
      <c r="AE2017"/>
      <c r="AF2017"/>
      <c r="AG2017"/>
      <c r="AH2017"/>
      <c r="AI2017"/>
      <c r="AJ2017"/>
    </row>
    <row r="2018" spans="13:36" x14ac:dyDescent="0.2">
      <c r="M2018"/>
      <c r="N2018"/>
      <c r="O2018"/>
      <c r="P2018"/>
      <c r="Q2018"/>
      <c r="R2018"/>
      <c r="S2018"/>
      <c r="T2018"/>
      <c r="U2018"/>
      <c r="V2018"/>
      <c r="W2018"/>
      <c r="X2018"/>
      <c r="Y2018"/>
      <c r="Z2018"/>
      <c r="AA2018"/>
      <c r="AB2018"/>
      <c r="AC2018"/>
      <c r="AD2018"/>
      <c r="AE2018"/>
      <c r="AF2018"/>
      <c r="AG2018"/>
      <c r="AH2018"/>
      <c r="AI2018"/>
      <c r="AJ2018"/>
    </row>
    <row r="2019" spans="13:36" x14ac:dyDescent="0.2">
      <c r="M2019"/>
      <c r="N2019"/>
      <c r="O2019"/>
      <c r="P2019"/>
      <c r="Q2019"/>
      <c r="R2019"/>
      <c r="S2019"/>
      <c r="T2019"/>
      <c r="U2019"/>
      <c r="V2019"/>
      <c r="W2019"/>
      <c r="X2019"/>
      <c r="Y2019"/>
      <c r="Z2019"/>
      <c r="AA2019"/>
      <c r="AB2019"/>
      <c r="AC2019"/>
      <c r="AD2019"/>
      <c r="AE2019"/>
      <c r="AF2019"/>
      <c r="AG2019"/>
      <c r="AH2019"/>
      <c r="AI2019"/>
      <c r="AJ2019"/>
    </row>
    <row r="2020" spans="13:36" x14ac:dyDescent="0.2">
      <c r="M2020"/>
      <c r="N2020"/>
      <c r="O2020"/>
      <c r="P2020"/>
      <c r="Q2020"/>
      <c r="R2020"/>
      <c r="S2020"/>
      <c r="T2020"/>
      <c r="U2020"/>
      <c r="V2020"/>
      <c r="W2020"/>
      <c r="X2020"/>
      <c r="Y2020"/>
      <c r="Z2020"/>
      <c r="AA2020"/>
      <c r="AB2020"/>
      <c r="AC2020"/>
      <c r="AD2020"/>
      <c r="AE2020"/>
      <c r="AF2020"/>
      <c r="AG2020"/>
      <c r="AH2020"/>
      <c r="AI2020"/>
      <c r="AJ2020"/>
    </row>
    <row r="2021" spans="13:36" x14ac:dyDescent="0.2">
      <c r="M2021"/>
      <c r="N2021"/>
      <c r="O2021"/>
      <c r="P2021"/>
      <c r="Q2021"/>
      <c r="R2021"/>
      <c r="S2021"/>
      <c r="T2021"/>
      <c r="U2021"/>
      <c r="V2021"/>
      <c r="W2021"/>
      <c r="X2021"/>
      <c r="Y2021"/>
      <c r="Z2021"/>
      <c r="AA2021"/>
      <c r="AB2021"/>
      <c r="AC2021"/>
      <c r="AD2021"/>
      <c r="AE2021"/>
      <c r="AF2021"/>
      <c r="AG2021"/>
      <c r="AH2021"/>
      <c r="AI2021"/>
      <c r="AJ2021"/>
    </row>
    <row r="2022" spans="13:36" x14ac:dyDescent="0.2">
      <c r="M2022"/>
      <c r="N2022"/>
      <c r="O2022"/>
      <c r="P2022"/>
      <c r="Q2022"/>
      <c r="R2022"/>
      <c r="S2022"/>
      <c r="T2022"/>
      <c r="U2022"/>
      <c r="V2022"/>
      <c r="W2022"/>
      <c r="X2022"/>
      <c r="Y2022"/>
      <c r="Z2022"/>
      <c r="AA2022"/>
      <c r="AB2022"/>
      <c r="AC2022"/>
      <c r="AD2022"/>
      <c r="AE2022"/>
      <c r="AF2022"/>
      <c r="AG2022"/>
      <c r="AH2022"/>
      <c r="AI2022"/>
      <c r="AJ2022"/>
    </row>
    <row r="2023" spans="13:36" x14ac:dyDescent="0.2">
      <c r="M2023"/>
      <c r="N2023"/>
      <c r="O2023"/>
      <c r="P2023"/>
      <c r="Q2023"/>
      <c r="R2023"/>
      <c r="S2023"/>
      <c r="T2023"/>
      <c r="U2023"/>
      <c r="V2023"/>
      <c r="W2023"/>
      <c r="X2023"/>
      <c r="Y2023"/>
      <c r="Z2023"/>
      <c r="AA2023"/>
      <c r="AB2023"/>
      <c r="AC2023"/>
      <c r="AD2023"/>
      <c r="AE2023"/>
      <c r="AF2023"/>
      <c r="AG2023"/>
      <c r="AH2023"/>
      <c r="AI2023"/>
      <c r="AJ2023"/>
    </row>
    <row r="2024" spans="13:36" x14ac:dyDescent="0.2">
      <c r="M2024"/>
      <c r="N2024"/>
      <c r="O2024"/>
      <c r="P2024"/>
      <c r="Q2024"/>
      <c r="R2024"/>
      <c r="S2024"/>
      <c r="T2024"/>
      <c r="U2024"/>
      <c r="V2024"/>
      <c r="W2024"/>
      <c r="X2024"/>
      <c r="Y2024"/>
      <c r="Z2024"/>
      <c r="AA2024"/>
      <c r="AB2024"/>
      <c r="AC2024"/>
      <c r="AD2024"/>
      <c r="AE2024"/>
      <c r="AF2024"/>
      <c r="AG2024"/>
      <c r="AH2024"/>
      <c r="AI2024"/>
      <c r="AJ2024"/>
    </row>
    <row r="2025" spans="13:36" x14ac:dyDescent="0.2">
      <c r="M2025"/>
      <c r="N2025"/>
      <c r="O2025"/>
      <c r="P2025"/>
      <c r="Q2025"/>
      <c r="R2025"/>
      <c r="S2025"/>
      <c r="T2025"/>
      <c r="U2025"/>
      <c r="V2025"/>
      <c r="W2025"/>
      <c r="X2025"/>
      <c r="Y2025"/>
      <c r="Z2025"/>
      <c r="AA2025"/>
      <c r="AB2025"/>
      <c r="AC2025"/>
      <c r="AD2025"/>
      <c r="AE2025"/>
      <c r="AF2025"/>
      <c r="AG2025"/>
      <c r="AH2025"/>
      <c r="AI2025"/>
      <c r="AJ2025"/>
    </row>
    <row r="2026" spans="13:36" x14ac:dyDescent="0.2">
      <c r="M2026"/>
      <c r="N2026"/>
      <c r="O2026"/>
      <c r="P2026"/>
      <c r="Q2026"/>
      <c r="R2026"/>
      <c r="S2026"/>
      <c r="T2026"/>
      <c r="U2026"/>
      <c r="V2026"/>
      <c r="W2026"/>
      <c r="X2026"/>
      <c r="Y2026"/>
      <c r="Z2026"/>
      <c r="AA2026"/>
      <c r="AB2026"/>
      <c r="AC2026"/>
      <c r="AD2026"/>
      <c r="AE2026"/>
      <c r="AF2026"/>
      <c r="AG2026"/>
      <c r="AH2026"/>
      <c r="AI2026"/>
      <c r="AJ2026"/>
    </row>
    <row r="2027" spans="13:36" x14ac:dyDescent="0.2">
      <c r="M2027"/>
      <c r="N2027"/>
      <c r="O2027"/>
      <c r="P2027"/>
      <c r="Q2027"/>
      <c r="R2027"/>
      <c r="S2027"/>
      <c r="T2027"/>
      <c r="U2027"/>
      <c r="V2027"/>
      <c r="W2027"/>
      <c r="X2027"/>
      <c r="Y2027"/>
      <c r="Z2027"/>
      <c r="AA2027"/>
      <c r="AB2027"/>
      <c r="AC2027"/>
      <c r="AD2027"/>
      <c r="AE2027"/>
      <c r="AF2027"/>
      <c r="AG2027"/>
      <c r="AH2027"/>
      <c r="AI2027"/>
      <c r="AJ2027"/>
    </row>
    <row r="2028" spans="13:36" x14ac:dyDescent="0.2">
      <c r="M2028"/>
      <c r="N2028"/>
      <c r="O2028"/>
      <c r="P2028"/>
      <c r="Q2028"/>
      <c r="R2028"/>
      <c r="S2028"/>
      <c r="T2028"/>
      <c r="U2028"/>
      <c r="V2028"/>
      <c r="W2028"/>
      <c r="X2028"/>
      <c r="Y2028"/>
      <c r="Z2028"/>
      <c r="AA2028"/>
      <c r="AB2028"/>
      <c r="AC2028"/>
      <c r="AD2028"/>
      <c r="AE2028"/>
      <c r="AF2028"/>
      <c r="AG2028"/>
      <c r="AH2028"/>
      <c r="AI2028"/>
      <c r="AJ2028"/>
    </row>
    <row r="2029" spans="13:36" x14ac:dyDescent="0.2">
      <c r="M2029"/>
      <c r="N2029"/>
      <c r="O2029"/>
      <c r="P2029"/>
      <c r="Q2029"/>
      <c r="R2029"/>
      <c r="S2029"/>
      <c r="T2029"/>
      <c r="U2029"/>
      <c r="V2029"/>
      <c r="W2029"/>
      <c r="X2029"/>
      <c r="Y2029"/>
      <c r="Z2029"/>
      <c r="AA2029"/>
      <c r="AB2029"/>
      <c r="AC2029"/>
      <c r="AD2029"/>
      <c r="AE2029"/>
      <c r="AF2029"/>
      <c r="AG2029"/>
      <c r="AH2029"/>
      <c r="AI2029"/>
      <c r="AJ2029"/>
    </row>
    <row r="2030" spans="13:36" x14ac:dyDescent="0.2">
      <c r="M2030"/>
      <c r="N2030"/>
      <c r="O2030"/>
      <c r="P2030"/>
      <c r="Q2030"/>
      <c r="R2030"/>
      <c r="S2030"/>
      <c r="T2030"/>
      <c r="U2030"/>
      <c r="V2030"/>
      <c r="W2030"/>
      <c r="X2030"/>
      <c r="Y2030"/>
      <c r="Z2030"/>
      <c r="AA2030"/>
      <c r="AB2030"/>
      <c r="AC2030"/>
      <c r="AD2030"/>
      <c r="AE2030"/>
      <c r="AF2030"/>
      <c r="AG2030"/>
      <c r="AH2030"/>
      <c r="AI2030"/>
      <c r="AJ2030"/>
    </row>
    <row r="2031" spans="13:36" x14ac:dyDescent="0.2">
      <c r="M2031"/>
      <c r="N2031"/>
      <c r="O2031"/>
      <c r="P2031"/>
      <c r="Q2031"/>
      <c r="R2031"/>
      <c r="S2031"/>
      <c r="T2031"/>
      <c r="U2031"/>
      <c r="V2031"/>
      <c r="W2031"/>
      <c r="X2031"/>
      <c r="Y2031"/>
      <c r="Z2031"/>
      <c r="AA2031"/>
      <c r="AB2031"/>
      <c r="AC2031"/>
      <c r="AD2031"/>
      <c r="AE2031"/>
      <c r="AF2031"/>
      <c r="AG2031"/>
      <c r="AH2031"/>
      <c r="AI2031"/>
      <c r="AJ2031"/>
    </row>
    <row r="2032" spans="13:36" x14ac:dyDescent="0.2">
      <c r="M2032"/>
      <c r="N2032"/>
      <c r="O2032"/>
      <c r="P2032"/>
      <c r="Q2032"/>
      <c r="R2032"/>
      <c r="S2032"/>
      <c r="T2032"/>
      <c r="U2032"/>
      <c r="V2032"/>
      <c r="W2032"/>
      <c r="X2032"/>
      <c r="Y2032"/>
      <c r="Z2032"/>
      <c r="AA2032"/>
      <c r="AB2032"/>
      <c r="AC2032"/>
      <c r="AD2032"/>
      <c r="AE2032"/>
      <c r="AF2032"/>
      <c r="AG2032"/>
      <c r="AH2032"/>
      <c r="AI2032"/>
      <c r="AJ2032"/>
    </row>
    <row r="2033" spans="13:36" x14ac:dyDescent="0.2">
      <c r="M2033"/>
      <c r="N2033"/>
      <c r="O2033"/>
      <c r="P2033"/>
      <c r="Q2033"/>
      <c r="R2033"/>
      <c r="S2033"/>
      <c r="T2033"/>
      <c r="U2033"/>
      <c r="V2033"/>
      <c r="W2033"/>
      <c r="X2033"/>
      <c r="Y2033"/>
      <c r="Z2033"/>
      <c r="AA2033"/>
      <c r="AB2033"/>
      <c r="AC2033"/>
      <c r="AD2033"/>
      <c r="AE2033"/>
      <c r="AF2033"/>
      <c r="AG2033"/>
      <c r="AH2033"/>
      <c r="AI2033"/>
      <c r="AJ2033"/>
    </row>
    <row r="2034" spans="13:36" x14ac:dyDescent="0.2">
      <c r="M2034"/>
      <c r="N2034"/>
      <c r="O2034"/>
      <c r="P2034"/>
      <c r="Q2034"/>
      <c r="R2034"/>
      <c r="S2034"/>
      <c r="T2034"/>
      <c r="U2034"/>
      <c r="V2034"/>
      <c r="W2034"/>
      <c r="X2034"/>
      <c r="Y2034"/>
      <c r="Z2034"/>
      <c r="AA2034"/>
      <c r="AB2034"/>
      <c r="AC2034"/>
      <c r="AD2034"/>
      <c r="AE2034"/>
      <c r="AF2034"/>
      <c r="AG2034"/>
      <c r="AH2034"/>
      <c r="AI2034"/>
      <c r="AJ2034"/>
    </row>
    <row r="2035" spans="13:36" x14ac:dyDescent="0.2">
      <c r="M2035"/>
      <c r="N2035"/>
      <c r="O2035"/>
      <c r="P2035"/>
      <c r="Q2035"/>
      <c r="R2035"/>
      <c r="S2035"/>
      <c r="T2035"/>
      <c r="U2035"/>
      <c r="V2035"/>
      <c r="W2035"/>
      <c r="X2035"/>
      <c r="Y2035"/>
      <c r="Z2035"/>
      <c r="AA2035"/>
      <c r="AB2035"/>
      <c r="AC2035"/>
      <c r="AD2035"/>
      <c r="AE2035"/>
      <c r="AF2035"/>
      <c r="AG2035"/>
      <c r="AH2035"/>
      <c r="AI2035"/>
      <c r="AJ2035"/>
    </row>
    <row r="2036" spans="13:36" x14ac:dyDescent="0.2">
      <c r="M2036"/>
      <c r="N2036"/>
      <c r="O2036"/>
      <c r="P2036"/>
      <c r="Q2036"/>
      <c r="R2036"/>
      <c r="S2036"/>
      <c r="T2036"/>
      <c r="U2036"/>
      <c r="V2036"/>
      <c r="W2036"/>
      <c r="X2036"/>
      <c r="Y2036"/>
      <c r="Z2036"/>
      <c r="AA2036"/>
      <c r="AB2036"/>
      <c r="AC2036"/>
      <c r="AD2036"/>
      <c r="AE2036"/>
      <c r="AF2036"/>
      <c r="AG2036"/>
      <c r="AH2036"/>
      <c r="AI2036"/>
      <c r="AJ2036"/>
    </row>
    <row r="2037" spans="13:36" x14ac:dyDescent="0.2">
      <c r="M2037"/>
      <c r="N2037"/>
      <c r="O2037"/>
      <c r="P2037"/>
      <c r="Q2037"/>
      <c r="R2037"/>
      <c r="S2037"/>
      <c r="T2037"/>
      <c r="U2037"/>
      <c r="V2037"/>
      <c r="W2037"/>
      <c r="X2037"/>
      <c r="Y2037"/>
      <c r="Z2037"/>
      <c r="AA2037"/>
      <c r="AB2037"/>
      <c r="AC2037"/>
      <c r="AD2037"/>
      <c r="AE2037"/>
      <c r="AF2037"/>
      <c r="AG2037"/>
      <c r="AH2037"/>
      <c r="AI2037"/>
      <c r="AJ2037"/>
    </row>
    <row r="2038" spans="13:36" x14ac:dyDescent="0.2">
      <c r="M2038"/>
      <c r="N2038"/>
      <c r="O2038"/>
      <c r="P2038"/>
      <c r="Q2038"/>
      <c r="R2038"/>
      <c r="S2038"/>
      <c r="T2038"/>
      <c r="U2038"/>
      <c r="V2038"/>
      <c r="W2038"/>
      <c r="X2038"/>
      <c r="Y2038"/>
      <c r="Z2038"/>
      <c r="AA2038"/>
      <c r="AB2038"/>
      <c r="AC2038"/>
      <c r="AD2038"/>
      <c r="AE2038"/>
      <c r="AF2038"/>
      <c r="AG2038"/>
      <c r="AH2038"/>
      <c r="AI2038"/>
      <c r="AJ2038"/>
    </row>
    <row r="2039" spans="13:36" x14ac:dyDescent="0.2">
      <c r="M2039"/>
      <c r="N2039"/>
      <c r="O2039"/>
      <c r="P2039"/>
      <c r="Q2039"/>
      <c r="R2039"/>
      <c r="S2039"/>
      <c r="T2039"/>
      <c r="U2039"/>
      <c r="V2039"/>
      <c r="W2039"/>
      <c r="X2039"/>
      <c r="Y2039"/>
      <c r="Z2039"/>
      <c r="AA2039"/>
      <c r="AB2039"/>
      <c r="AC2039"/>
      <c r="AD2039"/>
      <c r="AE2039"/>
      <c r="AF2039"/>
      <c r="AG2039"/>
      <c r="AH2039"/>
      <c r="AI2039"/>
      <c r="AJ2039"/>
    </row>
    <row r="2040" spans="13:36" x14ac:dyDescent="0.2">
      <c r="M2040"/>
      <c r="N2040"/>
      <c r="O2040"/>
      <c r="P2040"/>
      <c r="Q2040"/>
      <c r="R2040"/>
      <c r="S2040"/>
      <c r="T2040"/>
      <c r="U2040"/>
      <c r="V2040"/>
      <c r="W2040"/>
      <c r="X2040"/>
      <c r="Y2040"/>
      <c r="Z2040"/>
      <c r="AA2040"/>
      <c r="AB2040"/>
      <c r="AC2040"/>
      <c r="AD2040"/>
      <c r="AE2040"/>
      <c r="AF2040"/>
      <c r="AG2040"/>
      <c r="AH2040"/>
      <c r="AI2040"/>
      <c r="AJ2040"/>
    </row>
    <row r="2041" spans="13:36" x14ac:dyDescent="0.2">
      <c r="M2041"/>
      <c r="N2041"/>
      <c r="O2041"/>
      <c r="P2041"/>
      <c r="Q2041"/>
      <c r="R2041"/>
      <c r="S2041"/>
      <c r="T2041"/>
      <c r="U2041"/>
      <c r="V2041"/>
      <c r="W2041"/>
      <c r="X2041"/>
      <c r="Y2041"/>
      <c r="Z2041"/>
      <c r="AA2041"/>
      <c r="AB2041"/>
      <c r="AC2041"/>
      <c r="AD2041"/>
      <c r="AE2041"/>
      <c r="AF2041"/>
      <c r="AG2041"/>
      <c r="AH2041"/>
      <c r="AI2041"/>
      <c r="AJ2041"/>
    </row>
    <row r="2042" spans="13:36" x14ac:dyDescent="0.2">
      <c r="M2042"/>
      <c r="N2042"/>
      <c r="O2042"/>
      <c r="P2042"/>
      <c r="Q2042"/>
      <c r="R2042"/>
      <c r="S2042"/>
      <c r="T2042"/>
      <c r="U2042"/>
      <c r="V2042"/>
      <c r="W2042"/>
      <c r="X2042"/>
      <c r="Y2042"/>
      <c r="Z2042"/>
      <c r="AA2042"/>
      <c r="AB2042"/>
      <c r="AC2042"/>
      <c r="AD2042"/>
      <c r="AE2042"/>
      <c r="AF2042"/>
      <c r="AG2042"/>
      <c r="AH2042"/>
      <c r="AI2042"/>
      <c r="AJ2042"/>
    </row>
    <row r="2043" spans="13:36" x14ac:dyDescent="0.2">
      <c r="M2043"/>
      <c r="N2043"/>
      <c r="O2043"/>
      <c r="P2043"/>
      <c r="Q2043"/>
      <c r="R2043"/>
      <c r="S2043"/>
      <c r="T2043"/>
      <c r="U2043"/>
      <c r="V2043"/>
      <c r="W2043"/>
      <c r="X2043"/>
      <c r="Y2043"/>
      <c r="Z2043"/>
      <c r="AA2043"/>
      <c r="AB2043"/>
      <c r="AC2043"/>
      <c r="AD2043"/>
      <c r="AE2043"/>
      <c r="AF2043"/>
      <c r="AG2043"/>
      <c r="AH2043"/>
      <c r="AI2043"/>
      <c r="AJ2043"/>
    </row>
    <row r="2044" spans="13:36" x14ac:dyDescent="0.2">
      <c r="M2044"/>
      <c r="N2044"/>
      <c r="O2044"/>
      <c r="P2044"/>
      <c r="Q2044"/>
      <c r="R2044"/>
      <c r="S2044"/>
      <c r="T2044"/>
      <c r="U2044"/>
      <c r="V2044"/>
      <c r="W2044"/>
      <c r="X2044"/>
      <c r="Y2044"/>
      <c r="Z2044"/>
      <c r="AA2044"/>
      <c r="AB2044"/>
      <c r="AC2044"/>
      <c r="AD2044"/>
      <c r="AE2044"/>
      <c r="AF2044"/>
      <c r="AG2044"/>
      <c r="AH2044"/>
      <c r="AI2044"/>
      <c r="AJ2044"/>
    </row>
    <row r="2045" spans="13:36" x14ac:dyDescent="0.2">
      <c r="M2045"/>
      <c r="N2045"/>
      <c r="O2045"/>
      <c r="P2045"/>
      <c r="Q2045"/>
      <c r="R2045"/>
      <c r="S2045"/>
      <c r="T2045"/>
      <c r="U2045"/>
      <c r="V2045"/>
      <c r="W2045"/>
      <c r="X2045"/>
      <c r="Y2045"/>
      <c r="Z2045"/>
      <c r="AA2045"/>
      <c r="AB2045"/>
      <c r="AC2045"/>
      <c r="AD2045"/>
      <c r="AE2045"/>
      <c r="AF2045"/>
      <c r="AG2045"/>
      <c r="AH2045"/>
      <c r="AI2045"/>
      <c r="AJ2045"/>
    </row>
    <row r="2046" spans="13:36" x14ac:dyDescent="0.2">
      <c r="M2046"/>
      <c r="N2046"/>
      <c r="O2046"/>
      <c r="P2046"/>
      <c r="Q2046"/>
      <c r="R2046"/>
      <c r="S2046"/>
      <c r="T2046"/>
      <c r="U2046"/>
      <c r="V2046"/>
      <c r="W2046"/>
      <c r="X2046"/>
      <c r="Y2046"/>
      <c r="Z2046"/>
      <c r="AA2046"/>
      <c r="AB2046"/>
      <c r="AC2046"/>
      <c r="AD2046"/>
      <c r="AE2046"/>
      <c r="AF2046"/>
      <c r="AG2046"/>
      <c r="AH2046"/>
      <c r="AI2046"/>
      <c r="AJ2046"/>
    </row>
    <row r="2047" spans="13:36" x14ac:dyDescent="0.2">
      <c r="M2047"/>
      <c r="N2047"/>
      <c r="O2047"/>
      <c r="P2047"/>
      <c r="Q2047"/>
      <c r="R2047"/>
      <c r="S2047"/>
      <c r="T2047"/>
      <c r="U2047"/>
      <c r="V2047"/>
      <c r="W2047"/>
      <c r="X2047"/>
      <c r="Y2047"/>
      <c r="Z2047"/>
      <c r="AA2047"/>
      <c r="AB2047"/>
      <c r="AC2047"/>
      <c r="AD2047"/>
      <c r="AE2047"/>
      <c r="AF2047"/>
      <c r="AG2047"/>
      <c r="AH2047"/>
      <c r="AI2047"/>
      <c r="AJ2047"/>
    </row>
    <row r="2048" spans="13:36" x14ac:dyDescent="0.2">
      <c r="M2048"/>
      <c r="N2048"/>
      <c r="O2048"/>
      <c r="P2048"/>
      <c r="Q2048"/>
      <c r="R2048"/>
      <c r="S2048"/>
      <c r="T2048"/>
      <c r="U2048"/>
      <c r="V2048"/>
      <c r="W2048"/>
      <c r="X2048"/>
      <c r="Y2048"/>
      <c r="Z2048"/>
      <c r="AA2048"/>
      <c r="AB2048"/>
      <c r="AC2048"/>
      <c r="AD2048"/>
      <c r="AE2048"/>
      <c r="AF2048"/>
      <c r="AG2048"/>
      <c r="AH2048"/>
      <c r="AI2048"/>
      <c r="AJ2048"/>
    </row>
    <row r="2049" spans="13:36" x14ac:dyDescent="0.2">
      <c r="M2049"/>
      <c r="N2049"/>
      <c r="O2049"/>
      <c r="P2049"/>
      <c r="Q2049"/>
      <c r="R2049"/>
      <c r="S2049"/>
      <c r="T2049"/>
      <c r="U2049"/>
      <c r="V2049"/>
      <c r="W2049"/>
      <c r="X2049"/>
      <c r="Y2049"/>
      <c r="Z2049"/>
      <c r="AA2049"/>
      <c r="AB2049"/>
      <c r="AC2049"/>
      <c r="AD2049"/>
      <c r="AE2049"/>
      <c r="AF2049"/>
      <c r="AG2049"/>
      <c r="AH2049"/>
      <c r="AI2049"/>
      <c r="AJ2049"/>
    </row>
    <row r="2050" spans="13:36" x14ac:dyDescent="0.2">
      <c r="M2050"/>
      <c r="N2050"/>
      <c r="O2050"/>
      <c r="P2050"/>
      <c r="Q2050"/>
      <c r="R2050"/>
      <c r="S2050"/>
      <c r="T2050"/>
      <c r="U2050"/>
      <c r="V2050"/>
      <c r="W2050"/>
      <c r="X2050"/>
      <c r="Y2050"/>
      <c r="Z2050"/>
      <c r="AA2050"/>
      <c r="AB2050"/>
      <c r="AC2050"/>
      <c r="AD2050"/>
      <c r="AE2050"/>
      <c r="AF2050"/>
      <c r="AG2050"/>
      <c r="AH2050"/>
      <c r="AI2050"/>
      <c r="AJ2050"/>
    </row>
    <row r="2051" spans="13:36" x14ac:dyDescent="0.2">
      <c r="M2051"/>
      <c r="N2051"/>
      <c r="O2051"/>
      <c r="P2051"/>
      <c r="Q2051"/>
      <c r="R2051"/>
      <c r="S2051"/>
      <c r="T2051"/>
      <c r="U2051"/>
      <c r="V2051"/>
      <c r="W2051"/>
      <c r="X2051"/>
      <c r="Y2051"/>
      <c r="Z2051"/>
      <c r="AA2051"/>
      <c r="AB2051"/>
      <c r="AC2051"/>
      <c r="AD2051"/>
      <c r="AE2051"/>
      <c r="AF2051"/>
      <c r="AG2051"/>
      <c r="AH2051"/>
      <c r="AI2051"/>
      <c r="AJ2051"/>
    </row>
    <row r="2052" spans="13:36" x14ac:dyDescent="0.2">
      <c r="M2052"/>
      <c r="N2052"/>
      <c r="O2052"/>
      <c r="P2052"/>
      <c r="Q2052"/>
      <c r="R2052"/>
      <c r="S2052"/>
      <c r="T2052"/>
      <c r="U2052"/>
      <c r="V2052"/>
      <c r="W2052"/>
      <c r="X2052"/>
      <c r="Y2052"/>
      <c r="Z2052"/>
      <c r="AA2052"/>
      <c r="AB2052"/>
      <c r="AC2052"/>
      <c r="AD2052"/>
      <c r="AE2052"/>
      <c r="AF2052"/>
      <c r="AG2052"/>
      <c r="AH2052"/>
      <c r="AI2052"/>
      <c r="AJ2052"/>
    </row>
    <row r="2053" spans="13:36" x14ac:dyDescent="0.2">
      <c r="M2053"/>
      <c r="N2053"/>
      <c r="O2053"/>
      <c r="P2053"/>
      <c r="Q2053"/>
      <c r="R2053"/>
      <c r="S2053"/>
      <c r="T2053"/>
      <c r="U2053"/>
      <c r="V2053"/>
      <c r="W2053"/>
      <c r="X2053"/>
      <c r="Y2053"/>
      <c r="Z2053"/>
      <c r="AA2053"/>
      <c r="AB2053"/>
      <c r="AC2053"/>
      <c r="AD2053"/>
      <c r="AE2053"/>
      <c r="AF2053"/>
      <c r="AG2053"/>
      <c r="AH2053"/>
      <c r="AI2053"/>
      <c r="AJ2053"/>
    </row>
    <row r="2054" spans="13:36" x14ac:dyDescent="0.2">
      <c r="M2054"/>
      <c r="N2054"/>
      <c r="O2054"/>
      <c r="P2054"/>
      <c r="Q2054"/>
      <c r="R2054"/>
      <c r="S2054"/>
      <c r="T2054"/>
      <c r="U2054"/>
      <c r="V2054"/>
      <c r="W2054"/>
      <c r="X2054"/>
      <c r="Y2054"/>
      <c r="Z2054"/>
      <c r="AA2054"/>
      <c r="AB2054"/>
      <c r="AC2054"/>
      <c r="AD2054"/>
      <c r="AE2054"/>
      <c r="AF2054"/>
      <c r="AG2054"/>
      <c r="AH2054"/>
      <c r="AI2054"/>
      <c r="AJ2054"/>
    </row>
    <row r="2055" spans="13:36" x14ac:dyDescent="0.2">
      <c r="M2055"/>
      <c r="N2055"/>
      <c r="O2055"/>
      <c r="P2055"/>
      <c r="Q2055"/>
      <c r="R2055"/>
      <c r="S2055"/>
      <c r="T2055"/>
      <c r="U2055"/>
      <c r="V2055"/>
      <c r="W2055"/>
      <c r="X2055"/>
      <c r="Y2055"/>
      <c r="Z2055"/>
      <c r="AA2055"/>
      <c r="AB2055"/>
      <c r="AC2055"/>
      <c r="AD2055"/>
      <c r="AE2055"/>
      <c r="AF2055"/>
      <c r="AG2055"/>
      <c r="AH2055"/>
      <c r="AI2055"/>
      <c r="AJ2055"/>
    </row>
    <row r="2056" spans="13:36" x14ac:dyDescent="0.2">
      <c r="M2056"/>
      <c r="N2056"/>
      <c r="O2056"/>
      <c r="P2056"/>
      <c r="Q2056"/>
      <c r="R2056"/>
      <c r="S2056"/>
      <c r="T2056"/>
      <c r="U2056"/>
      <c r="V2056"/>
      <c r="W2056"/>
      <c r="X2056"/>
      <c r="Y2056"/>
      <c r="Z2056"/>
      <c r="AA2056"/>
      <c r="AB2056"/>
      <c r="AC2056"/>
      <c r="AD2056"/>
      <c r="AE2056"/>
      <c r="AF2056"/>
      <c r="AG2056"/>
      <c r="AH2056"/>
      <c r="AI2056"/>
      <c r="AJ2056"/>
    </row>
    <row r="2057" spans="13:36" x14ac:dyDescent="0.2">
      <c r="M2057"/>
      <c r="N2057"/>
      <c r="O2057"/>
      <c r="P2057"/>
      <c r="Q2057"/>
      <c r="R2057"/>
      <c r="S2057"/>
      <c r="T2057"/>
      <c r="U2057"/>
      <c r="V2057"/>
      <c r="W2057"/>
      <c r="X2057"/>
      <c r="Y2057"/>
      <c r="Z2057"/>
      <c r="AA2057"/>
      <c r="AB2057"/>
      <c r="AC2057"/>
      <c r="AD2057"/>
      <c r="AE2057"/>
      <c r="AF2057"/>
      <c r="AG2057"/>
      <c r="AH2057"/>
      <c r="AI2057"/>
      <c r="AJ2057"/>
    </row>
    <row r="2058" spans="13:36" x14ac:dyDescent="0.2">
      <c r="M2058"/>
      <c r="N2058"/>
      <c r="O2058"/>
      <c r="P2058"/>
      <c r="Q2058"/>
      <c r="R2058"/>
      <c r="S2058"/>
      <c r="T2058"/>
      <c r="U2058"/>
      <c r="V2058"/>
      <c r="W2058"/>
      <c r="X2058"/>
      <c r="Y2058"/>
      <c r="Z2058"/>
      <c r="AA2058"/>
      <c r="AB2058"/>
      <c r="AC2058"/>
      <c r="AD2058"/>
      <c r="AE2058"/>
      <c r="AF2058"/>
      <c r="AG2058"/>
      <c r="AH2058"/>
      <c r="AI2058"/>
      <c r="AJ2058"/>
    </row>
    <row r="2059" spans="13:36" x14ac:dyDescent="0.2">
      <c r="M2059"/>
      <c r="N2059"/>
      <c r="O2059"/>
      <c r="P2059"/>
      <c r="Q2059"/>
      <c r="R2059"/>
      <c r="S2059"/>
      <c r="T2059"/>
      <c r="U2059"/>
      <c r="V2059"/>
      <c r="W2059"/>
      <c r="X2059"/>
      <c r="Y2059"/>
      <c r="Z2059"/>
      <c r="AA2059"/>
      <c r="AB2059"/>
      <c r="AC2059"/>
      <c r="AD2059"/>
      <c r="AE2059"/>
      <c r="AF2059"/>
      <c r="AG2059"/>
      <c r="AH2059"/>
      <c r="AI2059"/>
      <c r="AJ2059"/>
    </row>
    <row r="2060" spans="13:36" x14ac:dyDescent="0.2">
      <c r="M2060"/>
      <c r="N2060"/>
      <c r="O2060"/>
      <c r="P2060"/>
      <c r="Q2060"/>
      <c r="R2060"/>
      <c r="S2060"/>
      <c r="T2060"/>
      <c r="U2060"/>
      <c r="V2060"/>
      <c r="W2060"/>
      <c r="X2060"/>
      <c r="Y2060"/>
      <c r="Z2060"/>
      <c r="AA2060"/>
      <c r="AB2060"/>
      <c r="AC2060"/>
      <c r="AD2060"/>
      <c r="AE2060"/>
      <c r="AF2060"/>
      <c r="AG2060"/>
      <c r="AH2060"/>
      <c r="AI2060"/>
      <c r="AJ2060"/>
    </row>
    <row r="2061" spans="13:36" x14ac:dyDescent="0.2">
      <c r="M2061"/>
      <c r="N2061"/>
      <c r="O2061"/>
      <c r="P2061"/>
      <c r="Q2061"/>
      <c r="R2061"/>
      <c r="S2061"/>
      <c r="T2061"/>
      <c r="U2061"/>
      <c r="V2061"/>
      <c r="W2061"/>
      <c r="X2061"/>
      <c r="Y2061"/>
      <c r="Z2061"/>
      <c r="AA2061"/>
      <c r="AB2061"/>
      <c r="AC2061"/>
      <c r="AD2061"/>
      <c r="AE2061"/>
      <c r="AF2061"/>
      <c r="AG2061"/>
      <c r="AH2061"/>
      <c r="AI2061"/>
      <c r="AJ2061"/>
    </row>
    <row r="2062" spans="13:36" x14ac:dyDescent="0.2">
      <c r="M2062"/>
      <c r="N2062"/>
      <c r="O2062"/>
      <c r="P2062"/>
      <c r="Q2062"/>
      <c r="R2062"/>
      <c r="S2062"/>
      <c r="T2062"/>
      <c r="U2062"/>
      <c r="V2062"/>
      <c r="W2062"/>
      <c r="X2062"/>
      <c r="Y2062"/>
      <c r="Z2062"/>
      <c r="AA2062"/>
      <c r="AB2062"/>
      <c r="AC2062"/>
      <c r="AD2062"/>
      <c r="AE2062"/>
      <c r="AF2062"/>
      <c r="AG2062"/>
      <c r="AH2062"/>
      <c r="AI2062"/>
      <c r="AJ2062"/>
    </row>
    <row r="2063" spans="13:36" x14ac:dyDescent="0.2">
      <c r="M2063"/>
      <c r="N2063"/>
      <c r="O2063"/>
      <c r="P2063"/>
      <c r="Q2063"/>
      <c r="R2063"/>
      <c r="S2063"/>
      <c r="T2063"/>
      <c r="U2063"/>
      <c r="V2063"/>
      <c r="W2063"/>
      <c r="X2063"/>
      <c r="Y2063"/>
      <c r="Z2063"/>
      <c r="AA2063"/>
      <c r="AB2063"/>
      <c r="AC2063"/>
      <c r="AD2063"/>
      <c r="AE2063"/>
      <c r="AF2063"/>
      <c r="AG2063"/>
      <c r="AH2063"/>
      <c r="AI2063"/>
      <c r="AJ2063"/>
    </row>
    <row r="2064" spans="13:36" x14ac:dyDescent="0.2">
      <c r="M2064"/>
      <c r="N2064"/>
      <c r="O2064"/>
      <c r="P2064"/>
      <c r="Q2064"/>
      <c r="R2064"/>
      <c r="S2064"/>
      <c r="T2064"/>
      <c r="U2064"/>
      <c r="V2064"/>
      <c r="W2064"/>
      <c r="X2064"/>
      <c r="Y2064"/>
      <c r="Z2064"/>
      <c r="AA2064"/>
      <c r="AB2064"/>
      <c r="AC2064"/>
      <c r="AD2064"/>
      <c r="AE2064"/>
      <c r="AF2064"/>
      <c r="AG2064"/>
      <c r="AH2064"/>
      <c r="AI2064"/>
      <c r="AJ2064"/>
    </row>
    <row r="2065" spans="13:36" x14ac:dyDescent="0.2">
      <c r="M2065"/>
      <c r="N2065"/>
      <c r="O2065"/>
      <c r="P2065"/>
      <c r="Q2065"/>
      <c r="R2065"/>
      <c r="S2065"/>
      <c r="T2065"/>
      <c r="U2065"/>
      <c r="V2065"/>
      <c r="W2065"/>
      <c r="X2065"/>
      <c r="Y2065"/>
      <c r="Z2065"/>
      <c r="AA2065"/>
      <c r="AB2065"/>
      <c r="AC2065"/>
      <c r="AD2065"/>
      <c r="AE2065"/>
      <c r="AF2065"/>
      <c r="AG2065"/>
      <c r="AH2065"/>
      <c r="AI2065"/>
      <c r="AJ2065"/>
    </row>
    <row r="2066" spans="13:36" x14ac:dyDescent="0.2">
      <c r="M2066"/>
      <c r="N2066"/>
      <c r="O2066"/>
      <c r="P2066"/>
      <c r="Q2066"/>
      <c r="R2066"/>
      <c r="S2066"/>
      <c r="T2066"/>
      <c r="U2066"/>
      <c r="V2066"/>
      <c r="W2066"/>
      <c r="X2066"/>
      <c r="Y2066"/>
      <c r="Z2066"/>
      <c r="AA2066"/>
      <c r="AB2066"/>
      <c r="AC2066"/>
      <c r="AD2066"/>
      <c r="AE2066"/>
      <c r="AF2066"/>
      <c r="AG2066"/>
      <c r="AH2066"/>
      <c r="AI2066"/>
      <c r="AJ2066"/>
    </row>
    <row r="2067" spans="13:36" x14ac:dyDescent="0.2">
      <c r="M2067"/>
      <c r="N2067"/>
      <c r="O2067"/>
      <c r="P2067"/>
      <c r="Q2067"/>
      <c r="R2067"/>
      <c r="S2067"/>
      <c r="T2067"/>
      <c r="U2067"/>
      <c r="V2067"/>
      <c r="W2067"/>
      <c r="X2067"/>
      <c r="Y2067"/>
      <c r="Z2067"/>
      <c r="AA2067"/>
      <c r="AB2067"/>
      <c r="AC2067"/>
      <c r="AD2067"/>
      <c r="AE2067"/>
      <c r="AF2067"/>
      <c r="AG2067"/>
      <c r="AH2067"/>
      <c r="AI2067"/>
      <c r="AJ2067"/>
    </row>
    <row r="2068" spans="13:36" x14ac:dyDescent="0.2">
      <c r="M2068"/>
      <c r="N2068"/>
      <c r="O2068"/>
      <c r="P2068"/>
      <c r="Q2068"/>
      <c r="R2068"/>
      <c r="S2068"/>
      <c r="T2068"/>
      <c r="U2068"/>
      <c r="V2068"/>
      <c r="W2068"/>
      <c r="X2068"/>
      <c r="Y2068"/>
      <c r="Z2068"/>
      <c r="AA2068"/>
      <c r="AB2068"/>
      <c r="AC2068"/>
      <c r="AD2068"/>
      <c r="AE2068"/>
      <c r="AF2068"/>
      <c r="AG2068"/>
      <c r="AH2068"/>
      <c r="AI2068"/>
      <c r="AJ2068"/>
    </row>
    <row r="2069" spans="13:36" x14ac:dyDescent="0.2">
      <c r="M2069"/>
      <c r="N2069"/>
      <c r="O2069"/>
      <c r="P2069"/>
      <c r="Q2069"/>
      <c r="R2069"/>
      <c r="S2069"/>
      <c r="T2069"/>
      <c r="U2069"/>
      <c r="V2069"/>
      <c r="W2069"/>
      <c r="X2069"/>
      <c r="Y2069"/>
      <c r="Z2069"/>
      <c r="AA2069"/>
      <c r="AB2069"/>
      <c r="AC2069"/>
      <c r="AD2069"/>
      <c r="AE2069"/>
      <c r="AF2069"/>
      <c r="AG2069"/>
      <c r="AH2069"/>
      <c r="AI2069"/>
      <c r="AJ2069"/>
    </row>
    <row r="2070" spans="13:36" x14ac:dyDescent="0.2">
      <c r="M2070"/>
      <c r="N2070"/>
      <c r="O2070"/>
      <c r="P2070"/>
      <c r="Q2070"/>
      <c r="R2070"/>
      <c r="S2070"/>
      <c r="T2070"/>
      <c r="U2070"/>
      <c r="V2070"/>
      <c r="W2070"/>
      <c r="X2070"/>
      <c r="Y2070"/>
      <c r="Z2070"/>
      <c r="AA2070"/>
      <c r="AB2070"/>
      <c r="AC2070"/>
      <c r="AD2070"/>
      <c r="AE2070"/>
      <c r="AF2070"/>
      <c r="AG2070"/>
      <c r="AH2070"/>
      <c r="AI2070"/>
      <c r="AJ2070"/>
    </row>
    <row r="2071" spans="13:36" x14ac:dyDescent="0.2">
      <c r="M2071"/>
      <c r="N2071"/>
      <c r="O2071"/>
      <c r="P2071"/>
      <c r="Q2071"/>
      <c r="R2071"/>
      <c r="S2071"/>
      <c r="T2071"/>
      <c r="U2071"/>
      <c r="V2071"/>
      <c r="W2071"/>
      <c r="X2071"/>
      <c r="Y2071"/>
      <c r="Z2071"/>
      <c r="AA2071"/>
      <c r="AB2071"/>
      <c r="AC2071"/>
      <c r="AD2071"/>
      <c r="AE2071"/>
      <c r="AF2071"/>
      <c r="AG2071"/>
      <c r="AH2071"/>
      <c r="AI2071"/>
      <c r="AJ2071"/>
    </row>
    <row r="2072" spans="13:36" x14ac:dyDescent="0.2">
      <c r="M2072"/>
      <c r="N2072"/>
      <c r="O2072"/>
      <c r="P2072"/>
      <c r="Q2072"/>
      <c r="R2072"/>
      <c r="S2072"/>
      <c r="T2072"/>
      <c r="U2072"/>
      <c r="V2072"/>
      <c r="W2072"/>
      <c r="X2072"/>
      <c r="Y2072"/>
      <c r="Z2072"/>
      <c r="AA2072"/>
      <c r="AB2072"/>
      <c r="AC2072"/>
      <c r="AD2072"/>
      <c r="AE2072"/>
      <c r="AF2072"/>
      <c r="AG2072"/>
      <c r="AH2072"/>
      <c r="AI2072"/>
      <c r="AJ2072"/>
    </row>
    <row r="2073" spans="13:36" x14ac:dyDescent="0.2">
      <c r="M2073"/>
      <c r="N2073"/>
      <c r="O2073"/>
      <c r="P2073"/>
      <c r="Q2073"/>
      <c r="R2073"/>
      <c r="S2073"/>
      <c r="T2073"/>
      <c r="U2073"/>
      <c r="V2073"/>
      <c r="W2073"/>
      <c r="X2073"/>
      <c r="Y2073"/>
      <c r="Z2073"/>
      <c r="AA2073"/>
      <c r="AB2073"/>
      <c r="AC2073"/>
      <c r="AD2073"/>
      <c r="AE2073"/>
      <c r="AF2073"/>
      <c r="AG2073"/>
      <c r="AH2073"/>
      <c r="AI2073"/>
      <c r="AJ2073"/>
    </row>
    <row r="2074" spans="13:36" x14ac:dyDescent="0.2">
      <c r="M2074"/>
      <c r="N2074"/>
      <c r="O2074"/>
      <c r="P2074"/>
      <c r="Q2074"/>
      <c r="R2074"/>
      <c r="S2074"/>
      <c r="T2074"/>
      <c r="U2074"/>
      <c r="V2074"/>
      <c r="W2074"/>
      <c r="X2074"/>
      <c r="Y2074"/>
      <c r="Z2074"/>
      <c r="AA2074"/>
      <c r="AB2074"/>
      <c r="AC2074"/>
      <c r="AD2074"/>
      <c r="AE2074"/>
      <c r="AF2074"/>
      <c r="AG2074"/>
      <c r="AH2074"/>
      <c r="AI2074"/>
      <c r="AJ2074"/>
    </row>
    <row r="2075" spans="13:36" x14ac:dyDescent="0.2">
      <c r="M2075"/>
      <c r="N2075"/>
      <c r="O2075"/>
      <c r="P2075"/>
      <c r="Q2075"/>
      <c r="R2075"/>
      <c r="S2075"/>
      <c r="T2075"/>
      <c r="U2075"/>
      <c r="V2075"/>
      <c r="W2075"/>
      <c r="X2075"/>
      <c r="Y2075"/>
      <c r="Z2075"/>
      <c r="AA2075"/>
      <c r="AB2075"/>
      <c r="AC2075"/>
      <c r="AD2075"/>
      <c r="AE2075"/>
      <c r="AF2075"/>
      <c r="AG2075"/>
      <c r="AH2075"/>
      <c r="AI2075"/>
      <c r="AJ2075"/>
    </row>
    <row r="2076" spans="13:36" x14ac:dyDescent="0.2">
      <c r="M2076"/>
      <c r="N2076"/>
      <c r="O2076"/>
      <c r="P2076"/>
      <c r="Q2076"/>
      <c r="R2076"/>
      <c r="S2076"/>
      <c r="T2076"/>
      <c r="U2076"/>
      <c r="V2076"/>
      <c r="W2076"/>
      <c r="X2076"/>
      <c r="Y2076"/>
      <c r="Z2076"/>
      <c r="AA2076"/>
      <c r="AB2076"/>
      <c r="AC2076"/>
      <c r="AD2076"/>
      <c r="AE2076"/>
      <c r="AF2076"/>
      <c r="AG2076"/>
      <c r="AH2076"/>
      <c r="AI2076"/>
      <c r="AJ2076"/>
    </row>
    <row r="2077" spans="13:36" x14ac:dyDescent="0.2">
      <c r="M2077"/>
      <c r="N2077"/>
      <c r="O2077"/>
      <c r="P2077"/>
      <c r="Q2077"/>
      <c r="R2077"/>
      <c r="S2077"/>
      <c r="T2077"/>
      <c r="U2077"/>
      <c r="V2077"/>
      <c r="W2077"/>
      <c r="X2077"/>
      <c r="Y2077"/>
      <c r="Z2077"/>
      <c r="AA2077"/>
      <c r="AB2077"/>
      <c r="AC2077"/>
      <c r="AD2077"/>
      <c r="AE2077"/>
      <c r="AF2077"/>
      <c r="AG2077"/>
      <c r="AH2077"/>
      <c r="AI2077"/>
      <c r="AJ2077"/>
    </row>
    <row r="2078" spans="13:36" x14ac:dyDescent="0.2">
      <c r="M2078"/>
      <c r="N2078"/>
      <c r="O2078"/>
      <c r="P2078"/>
      <c r="Q2078"/>
      <c r="R2078"/>
      <c r="S2078"/>
      <c r="T2078"/>
      <c r="U2078"/>
      <c r="V2078"/>
      <c r="W2078"/>
      <c r="X2078"/>
      <c r="Y2078"/>
      <c r="Z2078"/>
      <c r="AA2078"/>
      <c r="AB2078"/>
      <c r="AC2078"/>
      <c r="AD2078"/>
      <c r="AE2078"/>
      <c r="AF2078"/>
      <c r="AG2078"/>
      <c r="AH2078"/>
      <c r="AI2078"/>
      <c r="AJ2078"/>
    </row>
    <row r="2079" spans="13:36" x14ac:dyDescent="0.2">
      <c r="M2079"/>
      <c r="N2079"/>
      <c r="O2079"/>
      <c r="P2079"/>
      <c r="Q2079"/>
      <c r="R2079"/>
      <c r="S2079"/>
      <c r="T2079"/>
      <c r="U2079"/>
      <c r="V2079"/>
      <c r="W2079"/>
      <c r="X2079"/>
      <c r="Y2079"/>
      <c r="Z2079"/>
      <c r="AA2079"/>
      <c r="AB2079"/>
      <c r="AC2079"/>
      <c r="AD2079"/>
      <c r="AE2079"/>
      <c r="AF2079"/>
      <c r="AG2079"/>
      <c r="AH2079"/>
      <c r="AI2079"/>
      <c r="AJ2079"/>
    </row>
    <row r="2080" spans="13:36" x14ac:dyDescent="0.2">
      <c r="M2080"/>
      <c r="N2080"/>
      <c r="O2080"/>
      <c r="P2080"/>
      <c r="Q2080"/>
      <c r="R2080"/>
      <c r="S2080"/>
      <c r="T2080"/>
      <c r="U2080"/>
      <c r="V2080"/>
      <c r="W2080"/>
      <c r="X2080"/>
      <c r="Y2080"/>
      <c r="Z2080"/>
      <c r="AA2080"/>
      <c r="AB2080"/>
      <c r="AC2080"/>
      <c r="AD2080"/>
      <c r="AE2080"/>
      <c r="AF2080"/>
      <c r="AG2080"/>
      <c r="AH2080"/>
      <c r="AI2080"/>
      <c r="AJ2080"/>
    </row>
    <row r="2081" spans="13:36" x14ac:dyDescent="0.2">
      <c r="M2081"/>
      <c r="N2081"/>
      <c r="O2081"/>
      <c r="P2081"/>
      <c r="Q2081"/>
      <c r="R2081"/>
      <c r="S2081"/>
      <c r="T2081"/>
      <c r="U2081"/>
      <c r="V2081"/>
      <c r="W2081"/>
      <c r="X2081"/>
      <c r="Y2081"/>
      <c r="Z2081"/>
      <c r="AA2081"/>
      <c r="AB2081"/>
      <c r="AC2081"/>
      <c r="AD2081"/>
      <c r="AE2081"/>
      <c r="AF2081"/>
      <c r="AG2081"/>
      <c r="AH2081"/>
      <c r="AI2081"/>
      <c r="AJ2081"/>
    </row>
    <row r="2082" spans="13:36" x14ac:dyDescent="0.2">
      <c r="M2082"/>
      <c r="N2082"/>
      <c r="O2082"/>
      <c r="P2082"/>
      <c r="Q2082"/>
      <c r="R2082"/>
      <c r="S2082"/>
      <c r="T2082"/>
      <c r="U2082"/>
      <c r="V2082"/>
      <c r="W2082"/>
      <c r="X2082"/>
      <c r="Y2082"/>
      <c r="Z2082"/>
      <c r="AA2082"/>
      <c r="AB2082"/>
      <c r="AC2082"/>
      <c r="AD2082"/>
      <c r="AE2082"/>
      <c r="AF2082"/>
      <c r="AG2082"/>
      <c r="AH2082"/>
      <c r="AI2082"/>
      <c r="AJ2082"/>
    </row>
    <row r="2083" spans="13:36" x14ac:dyDescent="0.2">
      <c r="M2083"/>
      <c r="N2083"/>
      <c r="O2083"/>
      <c r="P2083"/>
      <c r="Q2083"/>
      <c r="R2083"/>
      <c r="S2083"/>
      <c r="T2083"/>
      <c r="U2083"/>
      <c r="V2083"/>
      <c r="W2083"/>
      <c r="X2083"/>
      <c r="Y2083"/>
      <c r="Z2083"/>
      <c r="AA2083"/>
      <c r="AB2083"/>
      <c r="AC2083"/>
      <c r="AD2083"/>
      <c r="AE2083"/>
      <c r="AF2083"/>
      <c r="AG2083"/>
      <c r="AH2083"/>
      <c r="AI2083"/>
      <c r="AJ2083"/>
    </row>
    <row r="2084" spans="13:36" x14ac:dyDescent="0.2">
      <c r="M2084"/>
      <c r="N2084"/>
      <c r="O2084"/>
      <c r="P2084"/>
      <c r="Q2084"/>
      <c r="R2084"/>
      <c r="S2084"/>
      <c r="T2084"/>
      <c r="U2084"/>
      <c r="V2084"/>
      <c r="W2084"/>
      <c r="X2084"/>
      <c r="Y2084"/>
      <c r="Z2084"/>
      <c r="AA2084"/>
      <c r="AB2084"/>
      <c r="AC2084"/>
      <c r="AD2084"/>
      <c r="AE2084"/>
      <c r="AF2084"/>
      <c r="AG2084"/>
      <c r="AH2084"/>
      <c r="AI2084"/>
      <c r="AJ2084"/>
    </row>
    <row r="2085" spans="13:36" x14ac:dyDescent="0.2">
      <c r="M2085"/>
      <c r="N2085"/>
      <c r="O2085"/>
      <c r="P2085"/>
      <c r="Q2085"/>
      <c r="R2085"/>
      <c r="S2085"/>
      <c r="T2085"/>
      <c r="U2085"/>
      <c r="V2085"/>
      <c r="W2085"/>
      <c r="X2085"/>
      <c r="Y2085"/>
      <c r="Z2085"/>
      <c r="AA2085"/>
      <c r="AB2085"/>
      <c r="AC2085"/>
      <c r="AD2085"/>
      <c r="AE2085"/>
      <c r="AF2085"/>
      <c r="AG2085"/>
      <c r="AH2085"/>
      <c r="AI2085"/>
      <c r="AJ2085"/>
    </row>
    <row r="2086" spans="13:36" x14ac:dyDescent="0.2">
      <c r="M2086"/>
      <c r="N2086"/>
      <c r="O2086"/>
      <c r="P2086"/>
      <c r="Q2086"/>
      <c r="R2086"/>
      <c r="S2086"/>
      <c r="T2086"/>
      <c r="U2086"/>
      <c r="V2086"/>
      <c r="W2086"/>
      <c r="X2086"/>
      <c r="Y2086"/>
      <c r="Z2086"/>
      <c r="AA2086"/>
      <c r="AB2086"/>
      <c r="AC2086"/>
      <c r="AD2086"/>
      <c r="AE2086"/>
      <c r="AF2086"/>
      <c r="AG2086"/>
      <c r="AH2086"/>
      <c r="AI2086"/>
      <c r="AJ2086"/>
    </row>
    <row r="2087" spans="13:36" x14ac:dyDescent="0.2">
      <c r="M2087"/>
      <c r="N2087"/>
      <c r="O2087"/>
      <c r="P2087"/>
      <c r="Q2087"/>
      <c r="R2087"/>
      <c r="S2087"/>
      <c r="T2087"/>
      <c r="U2087"/>
      <c r="V2087"/>
      <c r="W2087"/>
      <c r="X2087"/>
      <c r="Y2087"/>
      <c r="Z2087"/>
      <c r="AA2087"/>
      <c r="AB2087"/>
      <c r="AC2087"/>
      <c r="AD2087"/>
      <c r="AE2087"/>
      <c r="AF2087"/>
      <c r="AG2087"/>
      <c r="AH2087"/>
      <c r="AI2087"/>
      <c r="AJ2087"/>
    </row>
    <row r="2088" spans="13:36" x14ac:dyDescent="0.2">
      <c r="M2088"/>
      <c r="N2088"/>
      <c r="O2088"/>
      <c r="P2088"/>
      <c r="Q2088"/>
      <c r="R2088"/>
      <c r="S2088"/>
      <c r="T2088"/>
      <c r="U2088"/>
      <c r="V2088"/>
      <c r="W2088"/>
      <c r="X2088"/>
      <c r="Y2088"/>
      <c r="Z2088"/>
      <c r="AA2088"/>
      <c r="AB2088"/>
      <c r="AC2088"/>
      <c r="AD2088"/>
      <c r="AE2088"/>
      <c r="AF2088"/>
      <c r="AG2088"/>
      <c r="AH2088"/>
      <c r="AI2088"/>
      <c r="AJ2088"/>
    </row>
    <row r="2089" spans="13:36" x14ac:dyDescent="0.2">
      <c r="M2089"/>
      <c r="N2089"/>
      <c r="O2089"/>
      <c r="P2089"/>
      <c r="Q2089"/>
      <c r="R2089"/>
      <c r="S2089"/>
      <c r="T2089"/>
      <c r="U2089"/>
      <c r="V2089"/>
      <c r="W2089"/>
      <c r="X2089"/>
      <c r="Y2089"/>
      <c r="Z2089"/>
      <c r="AA2089"/>
      <c r="AB2089"/>
      <c r="AC2089"/>
      <c r="AD2089"/>
      <c r="AE2089"/>
      <c r="AF2089"/>
      <c r="AG2089"/>
      <c r="AH2089"/>
      <c r="AI2089"/>
      <c r="AJ2089"/>
    </row>
    <row r="2090" spans="13:36" x14ac:dyDescent="0.2">
      <c r="M2090"/>
      <c r="N2090"/>
      <c r="O2090"/>
      <c r="P2090"/>
      <c r="Q2090"/>
      <c r="R2090"/>
      <c r="S2090"/>
      <c r="T2090"/>
      <c r="U2090"/>
      <c r="V2090"/>
      <c r="W2090"/>
      <c r="X2090"/>
      <c r="Y2090"/>
      <c r="Z2090"/>
      <c r="AA2090"/>
      <c r="AB2090"/>
      <c r="AC2090"/>
      <c r="AD2090"/>
      <c r="AE2090"/>
      <c r="AF2090"/>
      <c r="AG2090"/>
      <c r="AH2090"/>
      <c r="AI2090"/>
      <c r="AJ2090"/>
    </row>
    <row r="2091" spans="13:36" x14ac:dyDescent="0.2">
      <c r="M2091"/>
      <c r="N2091"/>
      <c r="O2091"/>
      <c r="P2091"/>
      <c r="Q2091"/>
      <c r="R2091"/>
      <c r="S2091"/>
      <c r="T2091"/>
      <c r="U2091"/>
      <c r="V2091"/>
      <c r="W2091"/>
      <c r="X2091"/>
      <c r="Y2091"/>
      <c r="Z2091"/>
      <c r="AA2091"/>
      <c r="AB2091"/>
      <c r="AC2091"/>
      <c r="AD2091"/>
      <c r="AE2091"/>
      <c r="AF2091"/>
      <c r="AG2091"/>
      <c r="AH2091"/>
      <c r="AI2091"/>
      <c r="AJ2091"/>
    </row>
    <row r="2092" spans="13:36" x14ac:dyDescent="0.2">
      <c r="M2092"/>
      <c r="N2092"/>
      <c r="O2092"/>
      <c r="P2092"/>
      <c r="Q2092"/>
      <c r="R2092"/>
      <c r="S2092"/>
      <c r="T2092"/>
      <c r="U2092"/>
      <c r="V2092"/>
      <c r="W2092"/>
      <c r="X2092"/>
      <c r="Y2092"/>
      <c r="Z2092"/>
      <c r="AA2092"/>
      <c r="AB2092"/>
      <c r="AC2092"/>
      <c r="AD2092"/>
      <c r="AE2092"/>
      <c r="AF2092"/>
      <c r="AG2092"/>
      <c r="AH2092"/>
      <c r="AI2092"/>
      <c r="AJ2092"/>
    </row>
    <row r="2093" spans="13:36" x14ac:dyDescent="0.2">
      <c r="M2093"/>
      <c r="N2093"/>
      <c r="O2093"/>
      <c r="P2093"/>
      <c r="Q2093"/>
      <c r="R2093"/>
      <c r="S2093"/>
      <c r="T2093"/>
      <c r="U2093"/>
      <c r="V2093"/>
      <c r="W2093"/>
      <c r="X2093"/>
      <c r="Y2093"/>
      <c r="Z2093"/>
      <c r="AA2093"/>
      <c r="AB2093"/>
      <c r="AC2093"/>
      <c r="AD2093"/>
      <c r="AE2093"/>
      <c r="AF2093"/>
      <c r="AG2093"/>
      <c r="AH2093"/>
      <c r="AI2093"/>
      <c r="AJ2093"/>
    </row>
    <row r="2094" spans="13:36" x14ac:dyDescent="0.2">
      <c r="M2094"/>
      <c r="N2094"/>
      <c r="O2094"/>
      <c r="P2094"/>
      <c r="Q2094"/>
      <c r="R2094"/>
      <c r="S2094"/>
      <c r="T2094"/>
      <c r="U2094"/>
      <c r="V2094"/>
      <c r="W2094"/>
      <c r="X2094"/>
      <c r="Y2094"/>
      <c r="Z2094"/>
      <c r="AA2094"/>
      <c r="AB2094"/>
      <c r="AC2094"/>
      <c r="AD2094"/>
      <c r="AE2094"/>
      <c r="AF2094"/>
      <c r="AG2094"/>
      <c r="AH2094"/>
      <c r="AI2094"/>
      <c r="AJ2094"/>
    </row>
    <row r="2095" spans="13:36" x14ac:dyDescent="0.2">
      <c r="M2095"/>
      <c r="N2095"/>
      <c r="O2095"/>
      <c r="P2095"/>
      <c r="Q2095"/>
      <c r="R2095"/>
      <c r="S2095"/>
      <c r="T2095"/>
      <c r="U2095"/>
      <c r="V2095"/>
      <c r="W2095"/>
      <c r="X2095"/>
      <c r="Y2095"/>
      <c r="Z2095"/>
      <c r="AA2095"/>
      <c r="AB2095"/>
      <c r="AC2095"/>
      <c r="AD2095"/>
      <c r="AE2095"/>
      <c r="AF2095"/>
      <c r="AG2095"/>
      <c r="AH2095"/>
      <c r="AI2095"/>
      <c r="AJ2095"/>
    </row>
    <row r="2096" spans="13:36" x14ac:dyDescent="0.2">
      <c r="M2096"/>
      <c r="N2096"/>
      <c r="O2096"/>
      <c r="P2096"/>
      <c r="Q2096"/>
      <c r="R2096"/>
      <c r="S2096"/>
      <c r="T2096"/>
      <c r="U2096"/>
      <c r="V2096"/>
      <c r="W2096"/>
      <c r="X2096"/>
      <c r="Y2096"/>
      <c r="Z2096"/>
      <c r="AA2096"/>
      <c r="AB2096"/>
      <c r="AC2096"/>
      <c r="AD2096"/>
      <c r="AE2096"/>
      <c r="AF2096"/>
      <c r="AG2096"/>
      <c r="AH2096"/>
      <c r="AI2096"/>
      <c r="AJ2096"/>
    </row>
    <row r="2097" spans="13:36" x14ac:dyDescent="0.2">
      <c r="M2097"/>
      <c r="N2097"/>
      <c r="O2097"/>
      <c r="P2097"/>
      <c r="Q2097"/>
      <c r="R2097"/>
      <c r="S2097"/>
      <c r="T2097"/>
      <c r="U2097"/>
      <c r="V2097"/>
      <c r="W2097"/>
      <c r="X2097"/>
      <c r="Y2097"/>
      <c r="Z2097"/>
      <c r="AA2097"/>
      <c r="AB2097"/>
      <c r="AC2097"/>
      <c r="AD2097"/>
      <c r="AE2097"/>
      <c r="AF2097"/>
      <c r="AG2097"/>
      <c r="AH2097"/>
      <c r="AI2097"/>
      <c r="AJ2097"/>
    </row>
    <row r="2098" spans="13:36" x14ac:dyDescent="0.2">
      <c r="M2098"/>
      <c r="N2098"/>
      <c r="O2098"/>
      <c r="P2098"/>
      <c r="Q2098"/>
      <c r="R2098"/>
      <c r="S2098"/>
      <c r="T2098"/>
      <c r="U2098"/>
      <c r="V2098"/>
      <c r="W2098"/>
      <c r="X2098"/>
      <c r="Y2098"/>
      <c r="Z2098"/>
      <c r="AA2098"/>
      <c r="AB2098"/>
      <c r="AC2098"/>
      <c r="AD2098"/>
      <c r="AE2098"/>
      <c r="AF2098"/>
      <c r="AG2098"/>
      <c r="AH2098"/>
      <c r="AI2098"/>
      <c r="AJ2098"/>
    </row>
    <row r="2099" spans="13:36" x14ac:dyDescent="0.2">
      <c r="M2099"/>
      <c r="N2099"/>
      <c r="O2099"/>
      <c r="P2099"/>
      <c r="Q2099"/>
      <c r="R2099"/>
      <c r="S2099"/>
      <c r="T2099"/>
      <c r="U2099"/>
      <c r="V2099"/>
      <c r="W2099"/>
      <c r="X2099"/>
      <c r="Y2099"/>
      <c r="Z2099"/>
      <c r="AA2099"/>
      <c r="AB2099"/>
      <c r="AC2099"/>
      <c r="AD2099"/>
      <c r="AE2099"/>
      <c r="AF2099"/>
      <c r="AG2099"/>
      <c r="AH2099"/>
      <c r="AI2099"/>
      <c r="AJ2099"/>
    </row>
    <row r="2100" spans="13:36" x14ac:dyDescent="0.2">
      <c r="M2100"/>
      <c r="N2100"/>
      <c r="O2100"/>
      <c r="P2100"/>
      <c r="Q2100"/>
      <c r="R2100"/>
      <c r="S2100"/>
      <c r="T2100"/>
      <c r="U2100"/>
      <c r="V2100"/>
      <c r="W2100"/>
      <c r="X2100"/>
      <c r="Y2100"/>
      <c r="Z2100"/>
      <c r="AA2100"/>
      <c r="AB2100"/>
      <c r="AC2100"/>
      <c r="AD2100"/>
      <c r="AE2100"/>
      <c r="AF2100"/>
      <c r="AG2100"/>
      <c r="AH2100"/>
      <c r="AI2100"/>
      <c r="AJ2100"/>
    </row>
    <row r="2101" spans="13:36" x14ac:dyDescent="0.2">
      <c r="M2101"/>
      <c r="N2101"/>
      <c r="O2101"/>
      <c r="P2101"/>
      <c r="Q2101"/>
      <c r="R2101"/>
      <c r="S2101"/>
      <c r="T2101"/>
      <c r="U2101"/>
      <c r="V2101"/>
      <c r="W2101"/>
      <c r="X2101"/>
      <c r="Y2101"/>
      <c r="Z2101"/>
      <c r="AA2101"/>
      <c r="AB2101"/>
      <c r="AC2101"/>
      <c r="AD2101"/>
      <c r="AE2101"/>
      <c r="AF2101"/>
      <c r="AG2101"/>
      <c r="AH2101"/>
      <c r="AI2101"/>
      <c r="AJ2101"/>
    </row>
    <row r="2102" spans="13:36" x14ac:dyDescent="0.2">
      <c r="M2102"/>
      <c r="N2102"/>
      <c r="O2102"/>
      <c r="P2102"/>
      <c r="Q2102"/>
      <c r="R2102"/>
      <c r="S2102"/>
      <c r="T2102"/>
      <c r="U2102"/>
      <c r="V2102"/>
      <c r="W2102"/>
      <c r="X2102"/>
      <c r="Y2102"/>
      <c r="Z2102"/>
      <c r="AA2102"/>
      <c r="AB2102"/>
      <c r="AC2102"/>
      <c r="AD2102"/>
      <c r="AE2102"/>
      <c r="AF2102"/>
      <c r="AG2102"/>
      <c r="AH2102"/>
      <c r="AI2102"/>
      <c r="AJ2102"/>
    </row>
    <row r="2103" spans="13:36" x14ac:dyDescent="0.2">
      <c r="M2103"/>
      <c r="N2103"/>
      <c r="O2103"/>
      <c r="P2103"/>
      <c r="Q2103"/>
      <c r="R2103"/>
      <c r="S2103"/>
      <c r="T2103"/>
      <c r="U2103"/>
      <c r="V2103"/>
      <c r="W2103"/>
      <c r="X2103"/>
      <c r="Y2103"/>
      <c r="Z2103"/>
      <c r="AA2103"/>
      <c r="AB2103"/>
      <c r="AC2103"/>
      <c r="AD2103"/>
      <c r="AE2103"/>
      <c r="AF2103"/>
      <c r="AG2103"/>
      <c r="AH2103"/>
      <c r="AI2103"/>
      <c r="AJ2103"/>
    </row>
    <row r="2104" spans="13:36" x14ac:dyDescent="0.2">
      <c r="M2104"/>
      <c r="N2104"/>
      <c r="O2104"/>
      <c r="P2104"/>
      <c r="Q2104"/>
      <c r="R2104"/>
      <c r="S2104"/>
      <c r="T2104"/>
      <c r="U2104"/>
      <c r="V2104"/>
      <c r="W2104"/>
      <c r="X2104"/>
      <c r="Y2104"/>
      <c r="Z2104"/>
      <c r="AA2104"/>
      <c r="AB2104"/>
      <c r="AC2104"/>
      <c r="AD2104"/>
      <c r="AE2104"/>
      <c r="AF2104"/>
      <c r="AG2104"/>
      <c r="AH2104"/>
      <c r="AI2104"/>
      <c r="AJ2104"/>
    </row>
    <row r="2105" spans="13:36" x14ac:dyDescent="0.2">
      <c r="M2105"/>
      <c r="N2105"/>
      <c r="O2105"/>
      <c r="P2105"/>
      <c r="Q2105"/>
      <c r="R2105"/>
      <c r="S2105"/>
      <c r="T2105"/>
      <c r="U2105"/>
      <c r="V2105"/>
      <c r="W2105"/>
      <c r="X2105"/>
      <c r="Y2105"/>
      <c r="Z2105"/>
      <c r="AA2105"/>
      <c r="AB2105"/>
      <c r="AC2105"/>
      <c r="AD2105"/>
      <c r="AE2105"/>
      <c r="AF2105"/>
      <c r="AG2105"/>
      <c r="AH2105"/>
      <c r="AI2105"/>
      <c r="AJ2105"/>
    </row>
    <row r="2106" spans="13:36" x14ac:dyDescent="0.2">
      <c r="M2106"/>
      <c r="N2106"/>
      <c r="O2106"/>
      <c r="P2106"/>
      <c r="Q2106"/>
      <c r="R2106"/>
      <c r="S2106"/>
      <c r="T2106"/>
      <c r="U2106"/>
      <c r="V2106"/>
      <c r="W2106"/>
      <c r="X2106"/>
      <c r="Y2106"/>
      <c r="Z2106"/>
      <c r="AA2106"/>
      <c r="AB2106"/>
      <c r="AC2106"/>
      <c r="AD2106"/>
      <c r="AE2106"/>
      <c r="AF2106"/>
      <c r="AG2106"/>
      <c r="AH2106"/>
      <c r="AI2106"/>
      <c r="AJ2106"/>
    </row>
    <row r="2107" spans="13:36" x14ac:dyDescent="0.2">
      <c r="M2107"/>
      <c r="N2107"/>
      <c r="O2107"/>
      <c r="P2107"/>
      <c r="Q2107"/>
      <c r="R2107"/>
      <c r="S2107"/>
      <c r="T2107"/>
      <c r="U2107"/>
      <c r="V2107"/>
      <c r="W2107"/>
      <c r="X2107"/>
      <c r="Y2107"/>
      <c r="Z2107"/>
      <c r="AA2107"/>
      <c r="AB2107"/>
      <c r="AC2107"/>
      <c r="AD2107"/>
      <c r="AE2107"/>
      <c r="AF2107"/>
      <c r="AG2107"/>
      <c r="AH2107"/>
      <c r="AI2107"/>
      <c r="AJ2107"/>
    </row>
    <row r="2108" spans="13:36" x14ac:dyDescent="0.2">
      <c r="M2108"/>
      <c r="N2108"/>
      <c r="O2108"/>
      <c r="P2108"/>
      <c r="Q2108"/>
      <c r="R2108"/>
      <c r="S2108"/>
      <c r="T2108"/>
      <c r="U2108"/>
      <c r="V2108"/>
      <c r="W2108"/>
      <c r="X2108"/>
      <c r="Y2108"/>
      <c r="Z2108"/>
      <c r="AA2108"/>
      <c r="AB2108"/>
      <c r="AC2108"/>
      <c r="AD2108"/>
      <c r="AE2108"/>
      <c r="AF2108"/>
      <c r="AG2108"/>
      <c r="AH2108"/>
      <c r="AI2108"/>
      <c r="AJ2108"/>
    </row>
    <row r="2109" spans="13:36" x14ac:dyDescent="0.2">
      <c r="M2109"/>
      <c r="N2109"/>
      <c r="O2109"/>
      <c r="P2109"/>
      <c r="Q2109"/>
      <c r="R2109"/>
      <c r="S2109"/>
      <c r="T2109"/>
      <c r="U2109"/>
      <c r="V2109"/>
      <c r="W2109"/>
      <c r="X2109"/>
      <c r="Y2109"/>
      <c r="Z2109"/>
      <c r="AA2109"/>
      <c r="AB2109"/>
      <c r="AC2109"/>
      <c r="AD2109"/>
      <c r="AE2109"/>
      <c r="AF2109"/>
      <c r="AG2109"/>
      <c r="AH2109"/>
      <c r="AI2109"/>
      <c r="AJ2109"/>
    </row>
    <row r="2110" spans="13:36" x14ac:dyDescent="0.2">
      <c r="M2110"/>
      <c r="N2110"/>
      <c r="O2110"/>
      <c r="P2110"/>
      <c r="Q2110"/>
      <c r="R2110"/>
      <c r="S2110"/>
      <c r="T2110"/>
      <c r="U2110"/>
      <c r="V2110"/>
      <c r="W2110"/>
      <c r="X2110"/>
      <c r="Y2110"/>
      <c r="Z2110"/>
      <c r="AA2110"/>
      <c r="AB2110"/>
      <c r="AC2110"/>
      <c r="AD2110"/>
      <c r="AE2110"/>
      <c r="AF2110"/>
      <c r="AG2110"/>
      <c r="AH2110"/>
      <c r="AI2110"/>
      <c r="AJ2110"/>
    </row>
    <row r="2111" spans="13:36" x14ac:dyDescent="0.2">
      <c r="M2111"/>
      <c r="N2111"/>
      <c r="O2111"/>
      <c r="P2111"/>
      <c r="Q2111"/>
      <c r="R2111"/>
      <c r="S2111"/>
      <c r="T2111"/>
      <c r="U2111"/>
      <c r="V2111"/>
      <c r="W2111"/>
      <c r="X2111"/>
      <c r="Y2111"/>
      <c r="Z2111"/>
      <c r="AA2111"/>
      <c r="AB2111"/>
      <c r="AC2111"/>
      <c r="AD2111"/>
      <c r="AE2111"/>
      <c r="AF2111"/>
      <c r="AG2111"/>
      <c r="AH2111"/>
      <c r="AI2111"/>
      <c r="AJ2111"/>
    </row>
    <row r="2112" spans="13:36" x14ac:dyDescent="0.2">
      <c r="M2112"/>
      <c r="N2112"/>
      <c r="O2112"/>
      <c r="P2112"/>
      <c r="Q2112"/>
      <c r="R2112"/>
      <c r="S2112"/>
      <c r="T2112"/>
      <c r="U2112"/>
      <c r="V2112"/>
      <c r="W2112"/>
      <c r="X2112"/>
      <c r="Y2112"/>
      <c r="Z2112"/>
      <c r="AA2112"/>
      <c r="AB2112"/>
      <c r="AC2112"/>
      <c r="AD2112"/>
      <c r="AE2112"/>
      <c r="AF2112"/>
      <c r="AG2112"/>
      <c r="AH2112"/>
      <c r="AI2112"/>
      <c r="AJ2112"/>
    </row>
    <row r="2113" spans="13:36" x14ac:dyDescent="0.2">
      <c r="M2113"/>
      <c r="N2113"/>
      <c r="O2113"/>
      <c r="P2113"/>
      <c r="Q2113"/>
      <c r="R2113"/>
      <c r="S2113"/>
      <c r="T2113"/>
      <c r="U2113"/>
      <c r="V2113"/>
      <c r="W2113"/>
      <c r="X2113"/>
      <c r="Y2113"/>
      <c r="Z2113"/>
      <c r="AA2113"/>
      <c r="AB2113"/>
      <c r="AC2113"/>
      <c r="AD2113"/>
      <c r="AE2113"/>
      <c r="AF2113"/>
      <c r="AG2113"/>
      <c r="AH2113"/>
      <c r="AI2113"/>
      <c r="AJ2113"/>
    </row>
    <row r="2114" spans="13:36" x14ac:dyDescent="0.2">
      <c r="M2114"/>
      <c r="N2114"/>
      <c r="O2114"/>
      <c r="P2114"/>
      <c r="Q2114"/>
      <c r="R2114"/>
      <c r="S2114"/>
      <c r="T2114"/>
      <c r="U2114"/>
      <c r="V2114"/>
      <c r="W2114"/>
      <c r="X2114"/>
      <c r="Y2114"/>
      <c r="Z2114"/>
      <c r="AA2114"/>
      <c r="AB2114"/>
      <c r="AC2114"/>
      <c r="AD2114"/>
      <c r="AE2114"/>
      <c r="AF2114"/>
      <c r="AG2114"/>
      <c r="AH2114"/>
      <c r="AI2114"/>
      <c r="AJ2114"/>
    </row>
    <row r="2115" spans="13:36" x14ac:dyDescent="0.2">
      <c r="M2115"/>
      <c r="N2115"/>
      <c r="O2115"/>
      <c r="P2115"/>
      <c r="Q2115"/>
      <c r="R2115"/>
      <c r="S2115"/>
      <c r="T2115"/>
      <c r="U2115"/>
      <c r="V2115"/>
      <c r="W2115"/>
      <c r="X2115"/>
      <c r="Y2115"/>
      <c r="Z2115"/>
      <c r="AA2115"/>
      <c r="AB2115"/>
      <c r="AC2115"/>
      <c r="AD2115"/>
      <c r="AE2115"/>
      <c r="AF2115"/>
      <c r="AG2115"/>
      <c r="AH2115"/>
      <c r="AI2115"/>
      <c r="AJ2115"/>
    </row>
    <row r="2116" spans="13:36" x14ac:dyDescent="0.2">
      <c r="M2116"/>
      <c r="N2116"/>
      <c r="O2116"/>
      <c r="P2116"/>
      <c r="Q2116"/>
      <c r="R2116"/>
      <c r="S2116"/>
      <c r="T2116"/>
      <c r="U2116"/>
      <c r="V2116"/>
      <c r="W2116"/>
      <c r="X2116"/>
      <c r="Y2116"/>
      <c r="Z2116"/>
      <c r="AA2116"/>
      <c r="AB2116"/>
      <c r="AC2116"/>
      <c r="AD2116"/>
      <c r="AE2116"/>
      <c r="AF2116"/>
      <c r="AG2116"/>
      <c r="AH2116"/>
      <c r="AI2116"/>
      <c r="AJ2116"/>
    </row>
    <row r="2117" spans="13:36" x14ac:dyDescent="0.2">
      <c r="M2117"/>
      <c r="N2117"/>
      <c r="O2117"/>
      <c r="P2117"/>
      <c r="Q2117"/>
      <c r="R2117"/>
      <c r="S2117"/>
      <c r="T2117"/>
      <c r="U2117"/>
      <c r="V2117"/>
      <c r="W2117"/>
      <c r="X2117"/>
      <c r="Y2117"/>
      <c r="Z2117"/>
      <c r="AA2117"/>
      <c r="AB2117"/>
      <c r="AC2117"/>
      <c r="AD2117"/>
      <c r="AE2117"/>
      <c r="AF2117"/>
      <c r="AG2117"/>
      <c r="AH2117"/>
      <c r="AI2117"/>
      <c r="AJ2117"/>
    </row>
    <row r="2118" spans="13:36" x14ac:dyDescent="0.2">
      <c r="M2118"/>
      <c r="N2118"/>
      <c r="O2118"/>
      <c r="P2118"/>
      <c r="Q2118"/>
      <c r="R2118"/>
      <c r="S2118"/>
      <c r="T2118"/>
      <c r="U2118"/>
      <c r="V2118"/>
      <c r="W2118"/>
      <c r="X2118"/>
      <c r="Y2118"/>
      <c r="Z2118"/>
      <c r="AA2118"/>
      <c r="AB2118"/>
      <c r="AC2118"/>
      <c r="AD2118"/>
      <c r="AE2118"/>
      <c r="AF2118"/>
      <c r="AG2118"/>
      <c r="AH2118"/>
      <c r="AI2118"/>
      <c r="AJ2118"/>
    </row>
    <row r="2119" spans="13:36" x14ac:dyDescent="0.2">
      <c r="M2119"/>
      <c r="N2119"/>
      <c r="O2119"/>
      <c r="P2119"/>
      <c r="Q2119"/>
      <c r="R2119"/>
      <c r="S2119"/>
      <c r="T2119"/>
      <c r="U2119"/>
      <c r="V2119"/>
      <c r="W2119"/>
      <c r="X2119"/>
      <c r="Y2119"/>
      <c r="Z2119"/>
      <c r="AA2119"/>
      <c r="AB2119"/>
      <c r="AC2119"/>
      <c r="AD2119"/>
      <c r="AE2119"/>
      <c r="AF2119"/>
      <c r="AG2119"/>
      <c r="AH2119"/>
      <c r="AI2119"/>
      <c r="AJ2119"/>
    </row>
    <row r="2120" spans="13:36" x14ac:dyDescent="0.2">
      <c r="M2120"/>
      <c r="N2120"/>
      <c r="O2120"/>
      <c r="P2120"/>
      <c r="Q2120"/>
      <c r="R2120"/>
      <c r="S2120"/>
      <c r="T2120"/>
      <c r="U2120"/>
      <c r="V2120"/>
      <c r="W2120"/>
      <c r="X2120"/>
      <c r="Y2120"/>
      <c r="Z2120"/>
      <c r="AA2120"/>
      <c r="AB2120"/>
      <c r="AC2120"/>
      <c r="AD2120"/>
      <c r="AE2120"/>
      <c r="AF2120"/>
      <c r="AG2120"/>
      <c r="AH2120"/>
      <c r="AI2120"/>
      <c r="AJ2120"/>
    </row>
    <row r="2121" spans="13:36" x14ac:dyDescent="0.2">
      <c r="M2121"/>
      <c r="N2121"/>
      <c r="O2121"/>
      <c r="P2121"/>
      <c r="Q2121"/>
      <c r="R2121"/>
      <c r="S2121"/>
      <c r="T2121"/>
      <c r="U2121"/>
      <c r="V2121"/>
      <c r="W2121"/>
      <c r="X2121"/>
      <c r="Y2121"/>
      <c r="Z2121"/>
      <c r="AA2121"/>
      <c r="AB2121"/>
      <c r="AC2121"/>
      <c r="AD2121"/>
      <c r="AE2121"/>
      <c r="AF2121"/>
      <c r="AG2121"/>
      <c r="AH2121"/>
      <c r="AI2121"/>
      <c r="AJ2121"/>
    </row>
    <row r="2122" spans="13:36" x14ac:dyDescent="0.2">
      <c r="M2122"/>
      <c r="N2122"/>
      <c r="O2122"/>
      <c r="P2122"/>
      <c r="Q2122"/>
      <c r="R2122"/>
      <c r="S2122"/>
      <c r="T2122"/>
      <c r="U2122"/>
      <c r="V2122"/>
      <c r="W2122"/>
      <c r="X2122"/>
      <c r="Y2122"/>
      <c r="Z2122"/>
      <c r="AA2122"/>
      <c r="AB2122"/>
      <c r="AC2122"/>
      <c r="AD2122"/>
      <c r="AE2122"/>
      <c r="AF2122"/>
      <c r="AG2122"/>
      <c r="AH2122"/>
      <c r="AI2122"/>
      <c r="AJ2122"/>
    </row>
    <row r="2123" spans="13:36" x14ac:dyDescent="0.2">
      <c r="M2123"/>
      <c r="N2123"/>
      <c r="O2123"/>
      <c r="P2123"/>
      <c r="Q2123"/>
      <c r="R2123"/>
      <c r="S2123"/>
      <c r="T2123"/>
      <c r="U2123"/>
      <c r="V2123"/>
      <c r="W2123"/>
      <c r="X2123"/>
      <c r="Y2123"/>
      <c r="Z2123"/>
      <c r="AA2123"/>
      <c r="AB2123"/>
      <c r="AC2123"/>
      <c r="AD2123"/>
      <c r="AE2123"/>
      <c r="AF2123"/>
      <c r="AG2123"/>
      <c r="AH2123"/>
      <c r="AI2123"/>
      <c r="AJ2123"/>
    </row>
    <row r="2124" spans="13:36" x14ac:dyDescent="0.2">
      <c r="M2124"/>
      <c r="N2124"/>
      <c r="O2124"/>
      <c r="P2124"/>
      <c r="Q2124"/>
      <c r="R2124"/>
      <c r="S2124"/>
      <c r="T2124"/>
      <c r="U2124"/>
      <c r="V2124"/>
      <c r="W2124"/>
      <c r="X2124"/>
      <c r="Y2124"/>
      <c r="Z2124"/>
      <c r="AA2124"/>
      <c r="AB2124"/>
      <c r="AC2124"/>
      <c r="AD2124"/>
      <c r="AE2124"/>
      <c r="AF2124"/>
      <c r="AG2124"/>
      <c r="AH2124"/>
      <c r="AI2124"/>
      <c r="AJ2124"/>
    </row>
    <row r="2125" spans="13:36" x14ac:dyDescent="0.2">
      <c r="M2125"/>
      <c r="N2125"/>
      <c r="O2125"/>
      <c r="P2125"/>
      <c r="Q2125"/>
      <c r="R2125"/>
      <c r="S2125"/>
      <c r="T2125"/>
      <c r="U2125"/>
      <c r="V2125"/>
      <c r="W2125"/>
      <c r="X2125"/>
      <c r="Y2125"/>
      <c r="Z2125"/>
      <c r="AA2125"/>
      <c r="AB2125"/>
      <c r="AC2125"/>
      <c r="AD2125"/>
      <c r="AE2125"/>
      <c r="AF2125"/>
      <c r="AG2125"/>
      <c r="AH2125"/>
      <c r="AI2125"/>
      <c r="AJ2125"/>
    </row>
    <row r="2126" spans="13:36" x14ac:dyDescent="0.2">
      <c r="M2126"/>
      <c r="N2126"/>
      <c r="O2126"/>
      <c r="P2126"/>
      <c r="Q2126"/>
      <c r="R2126"/>
      <c r="S2126"/>
      <c r="T2126"/>
      <c r="U2126"/>
      <c r="V2126"/>
      <c r="W2126"/>
      <c r="X2126"/>
      <c r="Y2126"/>
      <c r="Z2126"/>
      <c r="AA2126"/>
      <c r="AB2126"/>
      <c r="AC2126"/>
      <c r="AD2126"/>
      <c r="AE2126"/>
      <c r="AF2126"/>
      <c r="AG2126"/>
      <c r="AH2126"/>
      <c r="AI2126"/>
      <c r="AJ2126"/>
    </row>
    <row r="2127" spans="13:36" x14ac:dyDescent="0.2">
      <c r="M2127"/>
      <c r="N2127"/>
      <c r="O2127"/>
      <c r="P2127"/>
      <c r="Q2127"/>
      <c r="R2127"/>
      <c r="S2127"/>
      <c r="T2127"/>
      <c r="U2127"/>
      <c r="V2127"/>
      <c r="W2127"/>
      <c r="X2127"/>
      <c r="Y2127"/>
      <c r="Z2127"/>
      <c r="AA2127"/>
      <c r="AB2127"/>
      <c r="AC2127"/>
      <c r="AD2127"/>
      <c r="AE2127"/>
      <c r="AF2127"/>
      <c r="AG2127"/>
      <c r="AH2127"/>
      <c r="AI2127"/>
      <c r="AJ2127"/>
    </row>
    <row r="2128" spans="13:36" x14ac:dyDescent="0.2">
      <c r="M2128"/>
      <c r="N2128"/>
      <c r="O2128"/>
      <c r="P2128"/>
      <c r="Q2128"/>
      <c r="R2128"/>
      <c r="S2128"/>
      <c r="T2128"/>
      <c r="U2128"/>
      <c r="V2128"/>
      <c r="W2128"/>
      <c r="X2128"/>
      <c r="Y2128"/>
      <c r="Z2128"/>
      <c r="AA2128"/>
      <c r="AB2128"/>
      <c r="AC2128"/>
      <c r="AD2128"/>
      <c r="AE2128"/>
      <c r="AF2128"/>
      <c r="AG2128"/>
      <c r="AH2128"/>
      <c r="AI2128"/>
      <c r="AJ2128"/>
    </row>
    <row r="2129" spans="13:36" x14ac:dyDescent="0.2">
      <c r="M2129"/>
      <c r="N2129"/>
      <c r="O2129"/>
      <c r="P2129"/>
      <c r="Q2129"/>
      <c r="R2129"/>
      <c r="S2129"/>
      <c r="T2129"/>
      <c r="U2129"/>
      <c r="V2129"/>
      <c r="W2129"/>
      <c r="X2129"/>
      <c r="Y2129"/>
      <c r="Z2129"/>
      <c r="AA2129"/>
      <c r="AB2129"/>
      <c r="AC2129"/>
      <c r="AD2129"/>
      <c r="AE2129"/>
      <c r="AF2129"/>
      <c r="AG2129"/>
      <c r="AH2129"/>
      <c r="AI2129"/>
      <c r="AJ2129"/>
    </row>
    <row r="2130" spans="13:36" x14ac:dyDescent="0.2">
      <c r="M2130"/>
      <c r="N2130"/>
      <c r="O2130"/>
      <c r="P2130"/>
      <c r="Q2130"/>
      <c r="R2130"/>
      <c r="S2130"/>
      <c r="T2130"/>
      <c r="U2130"/>
      <c r="V2130"/>
      <c r="W2130"/>
      <c r="X2130"/>
      <c r="Y2130"/>
      <c r="Z2130"/>
      <c r="AA2130"/>
      <c r="AB2130"/>
      <c r="AC2130"/>
      <c r="AD2130"/>
      <c r="AE2130"/>
      <c r="AF2130"/>
      <c r="AG2130"/>
      <c r="AH2130"/>
      <c r="AI2130"/>
      <c r="AJ2130"/>
    </row>
    <row r="2131" spans="13:36" x14ac:dyDescent="0.2">
      <c r="M2131"/>
      <c r="N2131"/>
      <c r="O2131"/>
      <c r="P2131"/>
      <c r="Q2131"/>
      <c r="R2131"/>
      <c r="S2131"/>
      <c r="T2131"/>
      <c r="U2131"/>
      <c r="V2131"/>
      <c r="W2131"/>
      <c r="X2131"/>
      <c r="Y2131"/>
      <c r="Z2131"/>
      <c r="AA2131"/>
      <c r="AB2131"/>
      <c r="AC2131"/>
      <c r="AD2131"/>
      <c r="AE2131"/>
      <c r="AF2131"/>
      <c r="AG2131"/>
      <c r="AH2131"/>
      <c r="AI2131"/>
      <c r="AJ2131"/>
    </row>
  </sheetData>
  <phoneticPr fontId="20" type="noConversion"/>
  <printOptions horizontalCentered="1" gridLines="1"/>
  <pageMargins left="0.23622047244094499" right="0.196850393700787" top="0.6" bottom="0.511811023622047" header="0.18" footer="0.39370078740157499"/>
  <pageSetup orientation="landscape" r:id="rId5"/>
  <headerFooter alignWithMargins="0">
    <oddHeader>&amp;R&amp;"Calibri"&amp;12&amp;K000000 Unclassified - Non-Classifié&amp;1#_x000D_</oddHeader>
    <oddFooter>&amp;R&amp;F  &amp;D</oddFooter>
  </headerFooter>
  <drawing r:id="rId6"/>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9"/>
  <sheetViews>
    <sheetView workbookViewId="0">
      <selection activeCell="F26" sqref="F26"/>
    </sheetView>
  </sheetViews>
  <sheetFormatPr defaultRowHeight="11.25" x14ac:dyDescent="0.2"/>
  <cols>
    <col min="2" max="2" width="17.1640625" bestFit="1" customWidth="1"/>
    <col min="3" max="3" width="17.5" bestFit="1" customWidth="1"/>
    <col min="4" max="4" width="16" bestFit="1" customWidth="1"/>
    <col min="5" max="5" width="14.1640625" bestFit="1" customWidth="1"/>
    <col min="6" max="6" width="37.6640625" bestFit="1" customWidth="1"/>
    <col min="7" max="7" width="16.5" bestFit="1" customWidth="1"/>
    <col min="14" max="14" width="11.1640625" bestFit="1" customWidth="1"/>
    <col min="15" max="16" width="10.6640625" bestFit="1" customWidth="1"/>
    <col min="17" max="17" width="11" bestFit="1" customWidth="1"/>
    <col min="18" max="18" width="9.5" bestFit="1" customWidth="1"/>
    <col min="20" max="20" width="32" customWidth="1"/>
  </cols>
  <sheetData>
    <row r="1" spans="1:21" ht="15.75" x14ac:dyDescent="0.25">
      <c r="A1" s="293" t="s">
        <v>655</v>
      </c>
      <c r="B1" s="293"/>
      <c r="C1" s="293"/>
      <c r="D1" s="56"/>
      <c r="E1" s="56"/>
      <c r="F1" s="56"/>
      <c r="G1" s="56"/>
      <c r="H1" s="56"/>
      <c r="I1" s="56"/>
      <c r="J1" s="56"/>
      <c r="K1" s="56"/>
      <c r="L1" s="56"/>
      <c r="M1" s="56" t="s">
        <v>672</v>
      </c>
      <c r="N1" s="56"/>
    </row>
    <row r="2" spans="1:21" ht="15" x14ac:dyDescent="0.2">
      <c r="A2" s="56" t="s">
        <v>660</v>
      </c>
      <c r="B2" s="56"/>
      <c r="C2" s="56"/>
      <c r="D2" s="56"/>
      <c r="E2" s="56"/>
      <c r="F2" s="56"/>
      <c r="G2" s="56"/>
      <c r="H2" s="56"/>
      <c r="I2" s="56"/>
      <c r="J2" s="56"/>
      <c r="K2" s="56"/>
      <c r="L2" s="56"/>
      <c r="M2" s="56" t="s">
        <v>673</v>
      </c>
      <c r="N2" s="56"/>
    </row>
    <row r="3" spans="1:21" ht="15" x14ac:dyDescent="0.2">
      <c r="A3" s="56" t="s">
        <v>671</v>
      </c>
      <c r="B3" s="56"/>
      <c r="C3" s="56"/>
      <c r="D3" s="56"/>
      <c r="E3" s="56"/>
      <c r="F3" s="56"/>
      <c r="G3" s="56"/>
      <c r="H3" s="56"/>
      <c r="I3" s="56"/>
      <c r="J3" s="56"/>
      <c r="K3" s="56"/>
      <c r="L3" s="56"/>
      <c r="M3" s="56" t="s">
        <v>674</v>
      </c>
      <c r="N3" s="56"/>
    </row>
    <row r="4" spans="1:21" ht="15" x14ac:dyDescent="0.2">
      <c r="A4" s="56"/>
      <c r="B4" s="56"/>
      <c r="C4" s="56"/>
      <c r="D4" s="56"/>
      <c r="E4" s="56"/>
      <c r="F4" s="56"/>
      <c r="G4" s="56"/>
      <c r="H4" s="56"/>
      <c r="I4" s="56"/>
      <c r="J4" s="56"/>
      <c r="K4" s="56"/>
      <c r="L4" s="56"/>
      <c r="M4" s="56"/>
      <c r="N4" s="56"/>
    </row>
    <row r="5" spans="1:21" x14ac:dyDescent="0.2">
      <c r="M5" s="306" t="s">
        <v>138</v>
      </c>
      <c r="N5" s="617" t="s">
        <v>668</v>
      </c>
      <c r="O5" s="618"/>
      <c r="P5" s="619"/>
      <c r="Q5" s="617" t="s">
        <v>669</v>
      </c>
      <c r="R5" s="618"/>
      <c r="S5" s="619"/>
      <c r="T5" s="303" t="s">
        <v>656</v>
      </c>
      <c r="U5" s="302" t="s">
        <v>663</v>
      </c>
    </row>
    <row r="6" spans="1:21" ht="12" thickBot="1" x14ac:dyDescent="0.25">
      <c r="A6" s="297" t="s">
        <v>138</v>
      </c>
      <c r="B6" s="296" t="s">
        <v>101</v>
      </c>
      <c r="C6" s="296" t="s">
        <v>102</v>
      </c>
      <c r="D6" s="296" t="s">
        <v>104</v>
      </c>
      <c r="E6" s="296" t="s">
        <v>105</v>
      </c>
      <c r="F6" s="296" t="s">
        <v>666</v>
      </c>
      <c r="G6" s="296" t="s">
        <v>659</v>
      </c>
      <c r="H6" s="296" t="s">
        <v>657</v>
      </c>
      <c r="M6" s="307"/>
      <c r="N6" s="308" t="s">
        <v>110</v>
      </c>
      <c r="O6" s="309" t="s">
        <v>661</v>
      </c>
      <c r="P6" s="310" t="s">
        <v>662</v>
      </c>
      <c r="Q6" s="311" t="s">
        <v>110</v>
      </c>
      <c r="R6" s="311" t="s">
        <v>661</v>
      </c>
      <c r="S6" s="310" t="s">
        <v>662</v>
      </c>
      <c r="T6" s="309"/>
      <c r="U6" s="28"/>
    </row>
    <row r="7" spans="1:21" ht="33.75" x14ac:dyDescent="0.2">
      <c r="A7" s="298">
        <v>2015</v>
      </c>
      <c r="B7" s="299">
        <v>55476.28</v>
      </c>
      <c r="C7" s="299">
        <v>1781.72</v>
      </c>
      <c r="D7" s="299">
        <v>12776</v>
      </c>
      <c r="E7" s="294">
        <v>2748</v>
      </c>
      <c r="F7" s="317" t="s">
        <v>675</v>
      </c>
      <c r="G7" s="318">
        <v>42401</v>
      </c>
      <c r="H7" s="292" t="s">
        <v>658</v>
      </c>
      <c r="M7" s="312">
        <v>2015</v>
      </c>
      <c r="N7" s="294">
        <v>329</v>
      </c>
      <c r="O7" s="294">
        <v>5141</v>
      </c>
      <c r="P7" s="289">
        <v>7306</v>
      </c>
      <c r="Q7" s="294">
        <v>183</v>
      </c>
      <c r="R7" s="299">
        <v>1867.24</v>
      </c>
      <c r="S7" s="319">
        <v>697.5</v>
      </c>
      <c r="T7" s="300" t="s">
        <v>676</v>
      </c>
      <c r="U7" s="292" t="s">
        <v>677</v>
      </c>
    </row>
    <row r="8" spans="1:21" ht="56.25" x14ac:dyDescent="0.2">
      <c r="A8" s="298">
        <v>2016</v>
      </c>
      <c r="B8" s="294">
        <v>46859</v>
      </c>
      <c r="C8" s="299">
        <v>6294</v>
      </c>
      <c r="D8" s="299">
        <v>23001.500000000004</v>
      </c>
      <c r="E8" s="294">
        <v>3718</v>
      </c>
      <c r="F8" s="300" t="s">
        <v>670</v>
      </c>
      <c r="G8" s="301">
        <v>42767</v>
      </c>
      <c r="H8" s="292" t="s">
        <v>665</v>
      </c>
      <c r="M8" s="298">
        <v>2016</v>
      </c>
      <c r="N8" s="313">
        <v>1669.0452830188678</v>
      </c>
      <c r="O8" s="313">
        <v>10821.154716981133</v>
      </c>
      <c r="P8" s="314">
        <v>10511.300000000001</v>
      </c>
      <c r="Q8" s="315">
        <v>494</v>
      </c>
      <c r="R8" s="315">
        <v>2304</v>
      </c>
      <c r="S8" s="291">
        <v>920</v>
      </c>
      <c r="T8" s="300" t="s">
        <v>667</v>
      </c>
      <c r="U8" s="292" t="s">
        <v>664</v>
      </c>
    </row>
    <row r="9" spans="1:21" ht="44.25" customHeight="1" x14ac:dyDescent="0.2">
      <c r="A9" s="298"/>
      <c r="D9" s="1"/>
      <c r="M9" s="291"/>
      <c r="N9" s="294"/>
      <c r="O9" s="294"/>
      <c r="P9" s="291"/>
      <c r="Q9" s="294"/>
      <c r="R9" s="294"/>
      <c r="S9" s="291"/>
      <c r="T9" s="294"/>
    </row>
    <row r="10" spans="1:21" x14ac:dyDescent="0.2">
      <c r="A10" s="298"/>
      <c r="M10" s="298"/>
      <c r="N10" s="290"/>
      <c r="O10" s="290"/>
      <c r="P10" s="291"/>
      <c r="Q10" s="290"/>
      <c r="R10" s="290"/>
      <c r="S10" s="291"/>
      <c r="T10" s="294"/>
    </row>
    <row r="11" spans="1:21" x14ac:dyDescent="0.2">
      <c r="A11" s="298"/>
      <c r="M11" s="298"/>
      <c r="N11" s="313"/>
      <c r="O11" s="313"/>
      <c r="P11" s="316"/>
      <c r="Q11" s="290"/>
      <c r="R11" s="290"/>
      <c r="S11" s="291"/>
      <c r="T11" s="294"/>
    </row>
    <row r="12" spans="1:21" x14ac:dyDescent="0.2">
      <c r="A12" s="298"/>
      <c r="M12" s="298"/>
      <c r="N12" s="290"/>
      <c r="O12" s="290"/>
      <c r="P12" s="291"/>
      <c r="Q12" s="290"/>
      <c r="R12" s="290"/>
      <c r="S12" s="291"/>
      <c r="T12" s="294"/>
    </row>
    <row r="13" spans="1:21" x14ac:dyDescent="0.2">
      <c r="A13" s="298"/>
      <c r="M13" s="298"/>
      <c r="N13" s="290"/>
      <c r="O13" s="290"/>
      <c r="P13" s="291"/>
      <c r="Q13" s="290"/>
      <c r="R13" s="290"/>
      <c r="S13" s="291"/>
      <c r="T13" s="294"/>
    </row>
    <row r="14" spans="1:21" x14ac:dyDescent="0.2">
      <c r="A14" s="298"/>
      <c r="M14" s="298"/>
      <c r="N14" s="290"/>
      <c r="O14" s="290"/>
      <c r="P14" s="291"/>
      <c r="Q14" s="290"/>
      <c r="R14" s="290"/>
      <c r="S14" s="291"/>
      <c r="T14" s="294"/>
    </row>
    <row r="15" spans="1:21" x14ac:dyDescent="0.2">
      <c r="A15" s="298"/>
      <c r="M15" s="298"/>
      <c r="N15" s="290"/>
      <c r="O15" s="290"/>
      <c r="P15" s="291"/>
      <c r="Q15" s="290"/>
      <c r="R15" s="290"/>
      <c r="S15" s="291"/>
      <c r="T15" s="294"/>
    </row>
    <row r="16" spans="1:21" x14ac:dyDescent="0.2">
      <c r="A16" s="298"/>
      <c r="M16" s="298"/>
      <c r="N16" s="290"/>
      <c r="O16" s="290"/>
      <c r="P16" s="291"/>
      <c r="Q16" s="290"/>
      <c r="R16" s="290"/>
      <c r="S16" s="291"/>
      <c r="T16" s="294"/>
    </row>
    <row r="17" spans="1:19" x14ac:dyDescent="0.2">
      <c r="A17" s="298"/>
      <c r="M17" s="304"/>
      <c r="N17" s="4"/>
      <c r="O17" s="4"/>
      <c r="P17" s="305"/>
      <c r="Q17" s="4"/>
      <c r="R17" s="4"/>
      <c r="S17" s="305"/>
    </row>
    <row r="19" spans="1:19" ht="15" x14ac:dyDescent="0.2">
      <c r="M19" s="129"/>
      <c r="N19" s="129"/>
    </row>
  </sheetData>
  <mergeCells count="2">
    <mergeCell ref="N5:P5"/>
    <mergeCell ref="Q5:S5"/>
  </mergeCells>
  <hyperlinks>
    <hyperlink ref="H7" r:id="rId1" xr:uid="{00000000-0004-0000-0200-000000000000}"/>
    <hyperlink ref="U8" r:id="rId2" xr:uid="{00000000-0004-0000-0200-000001000000}"/>
    <hyperlink ref="H8" r:id="rId3" xr:uid="{00000000-0004-0000-0200-000002000000}"/>
    <hyperlink ref="U7" r:id="rId4" xr:uid="{00000000-0004-0000-0200-000003000000}"/>
  </hyperlinks>
  <pageMargins left="0.7" right="0.7" top="0.75" bottom="0.75" header="0.3" footer="0.3"/>
  <pageSetup orientation="portrait" r:id="rId5"/>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8"/>
  </sheetPr>
  <dimension ref="B1:CR256"/>
  <sheetViews>
    <sheetView topLeftCell="C1" zoomScale="50" zoomScaleNormal="50" zoomScaleSheetLayoutView="75" workbookViewId="0">
      <selection activeCell="AM32" sqref="AM32"/>
    </sheetView>
  </sheetViews>
  <sheetFormatPr defaultColWidth="9.33203125" defaultRowHeight="15" x14ac:dyDescent="0.2"/>
  <cols>
    <col min="1" max="1" width="4.6640625" style="64" customWidth="1"/>
    <col min="2" max="2" width="17.5" style="64" customWidth="1"/>
    <col min="3" max="3" width="17.5" style="189" customWidth="1"/>
    <col min="4" max="5" width="17.5" style="64" customWidth="1"/>
    <col min="6" max="6" width="19.5" style="64" customWidth="1"/>
    <col min="7" max="7" width="17.5" style="64" customWidth="1"/>
    <col min="8" max="16" width="11.5" style="64" bestFit="1" customWidth="1"/>
    <col min="17" max="17" width="10" style="64" bestFit="1" customWidth="1"/>
    <col min="18" max="24" width="10" style="64" customWidth="1"/>
    <col min="25" max="25" width="9.33203125" style="64"/>
    <col min="26" max="26" width="12.1640625" style="64" customWidth="1"/>
    <col min="27" max="27" width="12.1640625" style="189" customWidth="1"/>
    <col min="28" max="28" width="12.1640625" style="64" customWidth="1"/>
    <col min="29" max="29" width="10.1640625" style="64" customWidth="1"/>
    <col min="30" max="31" width="9.33203125" style="64"/>
    <col min="32" max="32" width="10.1640625" style="64" customWidth="1"/>
    <col min="33" max="33" width="10.6640625" style="64" customWidth="1"/>
    <col min="34" max="34" width="10.5" style="64" customWidth="1"/>
    <col min="35" max="40" width="9.33203125" style="64"/>
    <col min="41" max="48" width="11.1640625" style="64" customWidth="1"/>
    <col min="49" max="49" width="12.1640625" style="64" customWidth="1"/>
    <col min="50" max="50" width="13.5" style="64" customWidth="1"/>
    <col min="51" max="59" width="10.1640625" style="64" customWidth="1"/>
    <col min="60" max="60" width="9.33203125" style="64"/>
    <col min="61" max="61" width="17.6640625" style="64" customWidth="1"/>
    <col min="62" max="62" width="14.5" style="64" customWidth="1"/>
    <col min="63" max="63" width="13" style="64" customWidth="1"/>
    <col min="64" max="64" width="9.5" style="64" bestFit="1" customWidth="1"/>
    <col min="65" max="66" width="10" style="64" bestFit="1" customWidth="1"/>
    <col min="67" max="67" width="9.5" style="64" bestFit="1" customWidth="1"/>
    <col min="68" max="68" width="10" style="64" bestFit="1" customWidth="1"/>
    <col min="69" max="69" width="9.5" style="64" bestFit="1" customWidth="1"/>
    <col min="70" max="75" width="10" style="64" bestFit="1" customWidth="1"/>
    <col min="76" max="76" width="9.33203125" style="64"/>
    <col min="77" max="78" width="12.5" style="64" customWidth="1"/>
    <col min="79" max="91" width="9.33203125" style="64"/>
    <col min="92" max="92" width="12" style="64" customWidth="1"/>
    <col min="93" max="93" width="12.1640625" style="64" customWidth="1"/>
    <col min="94" max="16384" width="9.33203125" style="64"/>
  </cols>
  <sheetData>
    <row r="1" spans="2:15" ht="12" customHeight="1" thickBot="1" x14ac:dyDescent="0.25"/>
    <row r="2" spans="2:15" ht="12" customHeight="1" x14ac:dyDescent="0.25">
      <c r="B2" s="203" t="s">
        <v>630</v>
      </c>
      <c r="C2" s="491"/>
      <c r="D2" s="279"/>
      <c r="E2" s="204"/>
      <c r="F2" s="204"/>
      <c r="G2" s="204"/>
      <c r="H2" s="204"/>
      <c r="I2" s="204"/>
      <c r="J2" s="204"/>
      <c r="K2" s="204"/>
      <c r="L2" s="204"/>
      <c r="M2" s="204"/>
      <c r="N2" s="204"/>
      <c r="O2" s="205"/>
    </row>
    <row r="3" spans="2:15" ht="12" customHeight="1" thickBot="1" x14ac:dyDescent="0.25">
      <c r="B3" s="231" t="s">
        <v>693</v>
      </c>
      <c r="C3" s="492"/>
      <c r="D3" s="280"/>
      <c r="E3" s="206"/>
      <c r="F3" s="206"/>
      <c r="G3" s="206"/>
      <c r="H3" s="206"/>
      <c r="I3" s="206"/>
      <c r="J3" s="206"/>
      <c r="K3" s="206"/>
      <c r="L3" s="206"/>
      <c r="M3" s="206"/>
      <c r="N3" s="206"/>
      <c r="O3" s="207"/>
    </row>
    <row r="4" spans="2:15" ht="12" customHeight="1" x14ac:dyDescent="0.2"/>
    <row r="5" spans="2:15" ht="12" customHeight="1" x14ac:dyDescent="0.2"/>
    <row r="6" spans="2:15" ht="12" customHeight="1" x14ac:dyDescent="0.2"/>
    <row r="7" spans="2:15" ht="12" customHeight="1" x14ac:dyDescent="0.2"/>
    <row r="8" spans="2:15" ht="12" customHeight="1" x14ac:dyDescent="0.2"/>
    <row r="9" spans="2:15" ht="12" customHeight="1" x14ac:dyDescent="0.2"/>
    <row r="10" spans="2:15" ht="12" customHeight="1" x14ac:dyDescent="0.2"/>
    <row r="11" spans="2:15" ht="12" customHeight="1" x14ac:dyDescent="0.2"/>
    <row r="12" spans="2:15" ht="12" customHeight="1" x14ac:dyDescent="0.2"/>
    <row r="13" spans="2:15" ht="12" customHeight="1" x14ac:dyDescent="0.2"/>
    <row r="14" spans="2:15" ht="12" customHeight="1" x14ac:dyDescent="0.2"/>
    <row r="15" spans="2:15" ht="12" customHeight="1" x14ac:dyDescent="0.2"/>
    <row r="16" spans="2:15" ht="12" customHeight="1" x14ac:dyDescent="0.2"/>
    <row r="17" spans="2:64" ht="12" customHeight="1" x14ac:dyDescent="0.2"/>
    <row r="18" spans="2:64" ht="12" customHeight="1" x14ac:dyDescent="0.2"/>
    <row r="19" spans="2:64" ht="12" customHeight="1" x14ac:dyDescent="0.2"/>
    <row r="20" spans="2:64" ht="12" customHeight="1" x14ac:dyDescent="0.2"/>
    <row r="21" spans="2:64" ht="12" customHeight="1" x14ac:dyDescent="0.2"/>
    <row r="22" spans="2:64" ht="12" customHeight="1" x14ac:dyDescent="0.2"/>
    <row r="23" spans="2:64" ht="12" customHeight="1" x14ac:dyDescent="0.2"/>
    <row r="24" spans="2:64" ht="12" customHeight="1" x14ac:dyDescent="0.2"/>
    <row r="25" spans="2:64" ht="12" customHeight="1" x14ac:dyDescent="0.2"/>
    <row r="26" spans="2:64" ht="12" customHeight="1" x14ac:dyDescent="0.2"/>
    <row r="27" spans="2:64" ht="12" customHeight="1" x14ac:dyDescent="0.2"/>
    <row r="28" spans="2:64" ht="12" customHeight="1" x14ac:dyDescent="0.2"/>
    <row r="29" spans="2:64" ht="12" customHeight="1" x14ac:dyDescent="0.2"/>
    <row r="30" spans="2:64" ht="12" customHeight="1" x14ac:dyDescent="0.2"/>
    <row r="31" spans="2:64" ht="12" customHeight="1" x14ac:dyDescent="0.2">
      <c r="AW31" s="48"/>
    </row>
    <row r="32" spans="2:64" ht="90.75" x14ac:dyDescent="0.25">
      <c r="B32" s="242"/>
      <c r="C32" s="245"/>
      <c r="D32" s="242"/>
      <c r="E32" s="171"/>
      <c r="F32" s="242" t="s">
        <v>645</v>
      </c>
      <c r="G32" s="242"/>
      <c r="I32" s="171"/>
      <c r="J32" s="171"/>
      <c r="K32" s="171"/>
      <c r="L32" s="171"/>
      <c r="M32" s="171"/>
      <c r="N32" s="171"/>
      <c r="O32" s="171"/>
      <c r="P32" s="171"/>
      <c r="Q32" s="172"/>
      <c r="R32" s="172"/>
      <c r="S32" s="172"/>
      <c r="T32" s="172"/>
      <c r="U32" s="172"/>
      <c r="V32" s="172"/>
      <c r="W32" s="172"/>
      <c r="X32" s="172"/>
      <c r="Z32" s="173" t="s">
        <v>289</v>
      </c>
      <c r="AA32" s="497"/>
      <c r="AB32" s="173"/>
      <c r="AC32" s="173"/>
      <c r="AD32" s="173"/>
      <c r="AE32" s="173" t="s">
        <v>203</v>
      </c>
      <c r="AF32" s="174" t="s">
        <v>202</v>
      </c>
      <c r="AG32" s="174" t="s">
        <v>136</v>
      </c>
      <c r="AH32" s="174" t="s">
        <v>137</v>
      </c>
      <c r="BI32" s="175" t="s">
        <v>349</v>
      </c>
      <c r="BJ32" s="175"/>
      <c r="BK32" s="175" t="s">
        <v>337</v>
      </c>
      <c r="BL32" s="176"/>
    </row>
    <row r="33" spans="2:96" ht="18" customHeight="1" x14ac:dyDescent="0.25">
      <c r="F33" s="154">
        <v>21000</v>
      </c>
      <c r="G33" s="177" t="s">
        <v>1041</v>
      </c>
      <c r="I33" s="171"/>
      <c r="J33" s="171"/>
      <c r="K33" s="171"/>
      <c r="L33" s="171"/>
      <c r="M33" s="171"/>
      <c r="N33" s="171"/>
      <c r="O33" s="171"/>
      <c r="P33" s="171"/>
      <c r="Q33" s="172"/>
      <c r="R33" s="172"/>
      <c r="S33" s="172"/>
      <c r="T33" s="172"/>
      <c r="U33" s="172"/>
      <c r="V33" s="172"/>
      <c r="W33" s="172"/>
      <c r="X33" s="172"/>
      <c r="AF33" s="178"/>
      <c r="AG33" s="178"/>
      <c r="AH33" s="178"/>
      <c r="BK33" s="154">
        <v>2823</v>
      </c>
      <c r="BL33" s="6" t="s">
        <v>906</v>
      </c>
      <c r="BM33" s="6"/>
      <c r="BN33" s="6"/>
      <c r="BO33" s="6"/>
      <c r="BP33" s="6"/>
    </row>
    <row r="34" spans="2:96" ht="32.25" customHeight="1" x14ac:dyDescent="0.25">
      <c r="B34" s="246"/>
      <c r="C34" s="493"/>
      <c r="D34" s="246"/>
      <c r="E34" s="175"/>
      <c r="F34" s="179">
        <v>21000</v>
      </c>
      <c r="G34" s="243"/>
      <c r="J34" s="180"/>
      <c r="K34" s="181"/>
      <c r="L34" s="171"/>
      <c r="M34" s="171"/>
      <c r="N34" s="171"/>
      <c r="O34" s="171"/>
      <c r="P34" s="171"/>
      <c r="Q34" s="182"/>
      <c r="R34" s="182"/>
      <c r="S34" s="182"/>
      <c r="T34" s="182"/>
      <c r="U34" s="182"/>
      <c r="V34" s="182"/>
      <c r="W34" s="182"/>
      <c r="X34" s="182"/>
      <c r="AF34" s="178">
        <v>35000</v>
      </c>
      <c r="AG34" s="183">
        <f>0*AF34</f>
        <v>0</v>
      </c>
      <c r="AH34" s="184">
        <f>AF34-AG34</f>
        <v>35000</v>
      </c>
      <c r="BI34" s="175" t="s">
        <v>301</v>
      </c>
      <c r="BJ34" s="175"/>
      <c r="BK34" s="154">
        <v>2823</v>
      </c>
    </row>
    <row r="35" spans="2:96" ht="15.75" x14ac:dyDescent="0.25">
      <c r="B35" s="171"/>
      <c r="C35" s="494"/>
      <c r="D35" s="171"/>
      <c r="E35" s="171"/>
      <c r="F35" s="171"/>
      <c r="G35" s="171"/>
      <c r="H35" s="416" t="e">
        <f ca="1">MAX($C$41:$C$163)*1/(VLOOKUP(CONCATENATE(DAY(TODAY()),"-",TEXT(TODAY(),"mmm")),$Z$40:$AY$163,19,FALSE))</f>
        <v>#N/A</v>
      </c>
      <c r="I35" s="508" t="s">
        <v>976</v>
      </c>
      <c r="J35" s="417"/>
      <c r="K35" s="417"/>
      <c r="L35" s="418"/>
      <c r="M35" s="419"/>
      <c r="N35" s="418"/>
      <c r="O35" s="418"/>
      <c r="P35" s="171"/>
      <c r="Q35" s="182"/>
      <c r="R35" s="182"/>
      <c r="S35" s="182"/>
      <c r="T35" s="182"/>
      <c r="U35" s="182"/>
      <c r="V35" s="182"/>
      <c r="W35" s="182"/>
      <c r="X35" s="182"/>
    </row>
    <row r="36" spans="2:96" ht="15.75" x14ac:dyDescent="0.25">
      <c r="B36" s="171"/>
      <c r="C36" s="494"/>
      <c r="D36" s="171"/>
      <c r="E36" s="171"/>
      <c r="F36" s="171"/>
      <c r="G36" s="171"/>
      <c r="H36" s="416" t="e">
        <f ca="1">MAX($C$41:$C$163)*1/(VLOOKUP(CONCATENATE(DAY(TODAY()),"-",TEXT(TODAY(),"mmm")),$Z$40:$AY$163,20,FALSE))</f>
        <v>#N/A</v>
      </c>
      <c r="I36" s="508" t="s">
        <v>977</v>
      </c>
      <c r="J36" s="417"/>
      <c r="K36" s="417"/>
      <c r="L36" s="418"/>
      <c r="M36" s="418"/>
      <c r="N36" s="418"/>
      <c r="O36" s="418"/>
      <c r="P36" s="171"/>
      <c r="Q36" s="182"/>
      <c r="R36" s="182"/>
      <c r="S36" s="182"/>
      <c r="T36" s="182"/>
      <c r="U36" s="182"/>
      <c r="V36" s="182"/>
      <c r="W36" s="182"/>
      <c r="X36" s="182"/>
    </row>
    <row r="37" spans="2:96" ht="15.75" x14ac:dyDescent="0.25">
      <c r="B37" s="171"/>
      <c r="C37" s="494"/>
      <c r="D37" s="171"/>
      <c r="E37" s="171"/>
      <c r="F37" s="171"/>
      <c r="G37" s="171"/>
      <c r="H37" s="416" t="e">
        <f ca="1">MAX($C$41:$C$163)*1/(VLOOKUP(CONCATENATE(DAY(TODAY()),"-",TEXT(TODAY(),"mmm")),$Z$40:$AY$163,21,FALSE))</f>
        <v>#N/A</v>
      </c>
      <c r="I37" s="508" t="s">
        <v>978</v>
      </c>
      <c r="J37" s="417"/>
      <c r="K37" s="417"/>
      <c r="L37" s="418"/>
      <c r="M37" s="418"/>
      <c r="N37" s="418"/>
      <c r="O37" s="418"/>
      <c r="P37" s="171"/>
      <c r="Q37" s="182"/>
      <c r="R37" s="182"/>
      <c r="S37" s="182"/>
      <c r="T37" s="182"/>
      <c r="U37" s="182"/>
      <c r="V37" s="182"/>
      <c r="W37" s="182"/>
      <c r="X37" s="182"/>
    </row>
    <row r="38" spans="2:96" ht="15.75" x14ac:dyDescent="0.25">
      <c r="B38" s="171"/>
      <c r="C38" s="494"/>
      <c r="D38" s="171"/>
      <c r="E38" s="171"/>
      <c r="F38" s="171"/>
      <c r="G38" s="171"/>
      <c r="H38" s="171"/>
      <c r="I38" s="171"/>
      <c r="J38" s="185"/>
      <c r="K38" s="185"/>
      <c r="L38" s="171"/>
      <c r="M38" s="171"/>
      <c r="N38" s="171"/>
      <c r="O38" s="171"/>
      <c r="P38" s="171"/>
      <c r="Q38" s="182"/>
      <c r="R38" s="182"/>
      <c r="S38" s="182"/>
      <c r="T38" s="182"/>
      <c r="U38" s="182"/>
      <c r="V38" s="182"/>
      <c r="W38" s="182"/>
      <c r="X38" s="182"/>
    </row>
    <row r="39" spans="2:96" ht="16.5" thickBot="1" x14ac:dyDescent="0.3">
      <c r="B39" s="186" t="s">
        <v>338</v>
      </c>
      <c r="C39" s="495"/>
      <c r="D39" s="186"/>
      <c r="E39" s="186"/>
      <c r="F39" s="171"/>
      <c r="G39" s="171"/>
      <c r="H39" s="171"/>
      <c r="I39" s="171"/>
      <c r="J39" s="185"/>
      <c r="K39" s="185"/>
      <c r="L39" s="171"/>
      <c r="M39" s="171"/>
      <c r="N39" s="171"/>
      <c r="O39" s="171"/>
      <c r="P39" s="171"/>
      <c r="Q39" s="182"/>
      <c r="R39" s="182"/>
      <c r="S39" s="182"/>
      <c r="T39" s="182"/>
      <c r="U39" s="182"/>
      <c r="V39" s="182"/>
      <c r="W39" s="182"/>
      <c r="X39" s="182"/>
      <c r="Z39" s="48" t="s">
        <v>975</v>
      </c>
      <c r="AA39" s="498"/>
      <c r="AB39" s="48"/>
      <c r="AC39" s="48"/>
      <c r="BI39" s="186" t="s">
        <v>339</v>
      </c>
      <c r="BJ39" s="186"/>
      <c r="BY39" s="48" t="s">
        <v>355</v>
      </c>
      <c r="BZ39" s="48"/>
      <c r="CR39" s="48"/>
    </row>
    <row r="40" spans="2:96" ht="15.75" x14ac:dyDescent="0.25">
      <c r="B40" s="420" t="s">
        <v>8</v>
      </c>
      <c r="C40" s="496">
        <v>2022</v>
      </c>
      <c r="D40" s="421">
        <v>2021</v>
      </c>
      <c r="E40" s="496">
        <v>2020</v>
      </c>
      <c r="F40" s="421">
        <v>2019</v>
      </c>
      <c r="G40" s="496">
        <v>2018</v>
      </c>
      <c r="H40" s="421">
        <v>2017</v>
      </c>
      <c r="I40" s="496">
        <v>2016</v>
      </c>
      <c r="J40" s="421">
        <v>2015</v>
      </c>
      <c r="K40" s="496">
        <v>2014</v>
      </c>
      <c r="L40" s="421">
        <v>2013</v>
      </c>
      <c r="M40" s="496">
        <v>2012</v>
      </c>
      <c r="N40" s="421">
        <v>2011</v>
      </c>
      <c r="O40" s="496">
        <v>2010</v>
      </c>
      <c r="P40" s="421">
        <v>2009</v>
      </c>
      <c r="Q40" s="496">
        <v>2008</v>
      </c>
      <c r="R40" s="421">
        <v>2007</v>
      </c>
      <c r="S40" s="496">
        <v>2006</v>
      </c>
      <c r="T40" s="421">
        <v>2005</v>
      </c>
      <c r="U40" s="496">
        <v>2004</v>
      </c>
      <c r="V40" s="421">
        <v>2003</v>
      </c>
      <c r="W40" s="496">
        <v>2002</v>
      </c>
      <c r="X40" s="421">
        <v>2001</v>
      </c>
      <c r="Z40" s="247" t="s">
        <v>8</v>
      </c>
      <c r="AA40" s="496">
        <v>2022</v>
      </c>
      <c r="AB40" s="421">
        <v>2021</v>
      </c>
      <c r="AC40" s="496">
        <v>2020</v>
      </c>
      <c r="AD40" s="421">
        <v>2019</v>
      </c>
      <c r="AE40" s="496">
        <v>2018</v>
      </c>
      <c r="AF40" s="421">
        <v>2017</v>
      </c>
      <c r="AG40" s="496">
        <v>2016</v>
      </c>
      <c r="AH40" s="421">
        <v>2015</v>
      </c>
      <c r="AI40" s="510">
        <v>2014</v>
      </c>
      <c r="AJ40" s="421">
        <v>2013</v>
      </c>
      <c r="AK40" s="510">
        <v>2012</v>
      </c>
      <c r="AL40" s="421">
        <v>2011</v>
      </c>
      <c r="AM40" s="496">
        <v>2010</v>
      </c>
      <c r="AN40" s="509">
        <v>2009</v>
      </c>
      <c r="AO40" s="496">
        <v>2008</v>
      </c>
      <c r="AP40" s="509">
        <v>2007</v>
      </c>
      <c r="AQ40" s="496">
        <v>2006</v>
      </c>
      <c r="AR40" s="421">
        <v>2005</v>
      </c>
      <c r="AS40" s="496">
        <v>2004</v>
      </c>
      <c r="AT40" s="421">
        <v>2003</v>
      </c>
      <c r="AU40" s="496">
        <v>2002</v>
      </c>
      <c r="AV40" s="421">
        <v>2001</v>
      </c>
      <c r="AW40" s="254" t="s">
        <v>10</v>
      </c>
      <c r="AX40" s="255" t="s">
        <v>973</v>
      </c>
      <c r="AY40" s="139" t="s">
        <v>974</v>
      </c>
      <c r="AZ40" s="139"/>
      <c r="BA40" s="139"/>
      <c r="BB40" s="139"/>
      <c r="BC40" s="139"/>
      <c r="BD40" s="139"/>
      <c r="BE40" s="139"/>
      <c r="BF40" s="139"/>
      <c r="BG40" s="139"/>
      <c r="BI40" s="247" t="s">
        <v>7</v>
      </c>
      <c r="BJ40" s="421">
        <v>2019</v>
      </c>
      <c r="BK40" s="421">
        <v>2018</v>
      </c>
      <c r="BL40" s="421">
        <v>2017</v>
      </c>
      <c r="BM40" s="421">
        <v>2016</v>
      </c>
      <c r="BN40" s="421">
        <v>2015</v>
      </c>
      <c r="BO40" s="421">
        <v>2014</v>
      </c>
      <c r="BP40" s="421">
        <v>2013</v>
      </c>
      <c r="BQ40" s="421">
        <v>2012</v>
      </c>
      <c r="BR40" s="421">
        <v>2011</v>
      </c>
      <c r="BS40" s="421">
        <v>2010</v>
      </c>
      <c r="BT40" s="421">
        <v>2009</v>
      </c>
      <c r="BU40" s="421">
        <v>2008</v>
      </c>
      <c r="BV40" s="421">
        <v>2007</v>
      </c>
      <c r="BW40" s="421">
        <v>2006</v>
      </c>
      <c r="BY40" s="247" t="s">
        <v>7</v>
      </c>
      <c r="BZ40" s="421">
        <v>2019</v>
      </c>
      <c r="CA40" s="421">
        <v>2018</v>
      </c>
      <c r="CB40" s="421">
        <v>2017</v>
      </c>
      <c r="CC40" s="421">
        <v>2016</v>
      </c>
      <c r="CD40" s="421">
        <v>2015</v>
      </c>
      <c r="CE40" s="421">
        <v>2014</v>
      </c>
      <c r="CF40" s="421">
        <v>2013</v>
      </c>
      <c r="CG40" s="421">
        <v>2012</v>
      </c>
      <c r="CH40" s="421">
        <v>2011</v>
      </c>
      <c r="CI40" s="421">
        <v>2010</v>
      </c>
      <c r="CJ40" s="421">
        <v>2009</v>
      </c>
      <c r="CK40" s="421">
        <v>2008</v>
      </c>
      <c r="CL40" s="421">
        <v>2007</v>
      </c>
      <c r="CM40" s="421">
        <v>2006</v>
      </c>
      <c r="CN40" s="254" t="s">
        <v>10</v>
      </c>
      <c r="CO40" s="255" t="s">
        <v>622</v>
      </c>
      <c r="CP40" s="171"/>
    </row>
    <row r="41" spans="2:96" x14ac:dyDescent="0.2">
      <c r="B41" s="248" t="str">
        <f>' STAMP Summary'!A9</f>
        <v>0731</v>
      </c>
      <c r="C41" s="245">
        <f>' STAMP Summary'!AK9</f>
        <v>67</v>
      </c>
      <c r="D41" s="245">
        <f>' STAMP Summary'!AL9</f>
        <v>55</v>
      </c>
      <c r="E41" s="245">
        <f>' STAMP Summary'!AM9</f>
        <v>33</v>
      </c>
      <c r="F41" s="245">
        <f>' STAMP Summary'!AN9</f>
        <v>43</v>
      </c>
      <c r="G41" s="245">
        <f>' STAMP Summary'!AO9</f>
        <v>12</v>
      </c>
      <c r="H41" s="245">
        <f>' STAMP Summary'!AP9</f>
        <v>29</v>
      </c>
      <c r="I41" s="245">
        <f>' STAMP Summary'!AQ9</f>
        <v>6.5</v>
      </c>
      <c r="J41" s="245">
        <f>' STAMP Summary'!AR9</f>
        <v>0</v>
      </c>
      <c r="K41" s="245">
        <f>' STAMP Summary'!AS9</f>
        <v>1</v>
      </c>
      <c r="L41" s="245">
        <f>' STAMP Summary'!AT9</f>
        <v>0</v>
      </c>
      <c r="M41" s="245">
        <f>' STAMP Summary'!AU9</f>
        <v>0</v>
      </c>
      <c r="N41" s="245">
        <f>' STAMP Summary'!AV9</f>
        <v>0</v>
      </c>
      <c r="O41" s="245">
        <f>' STAMP Summary'!AW9</f>
        <v>0</v>
      </c>
      <c r="P41" s="245">
        <f>' STAMP Summary'!AX9</f>
        <v>0</v>
      </c>
      <c r="Q41" s="245">
        <f>' STAMP Summary'!AY9</f>
        <v>0</v>
      </c>
      <c r="R41" s="245">
        <f>' STAMP Summary'!AZ9</f>
        <v>0</v>
      </c>
      <c r="S41" s="245">
        <f>' STAMP Summary'!BA9</f>
        <v>0</v>
      </c>
      <c r="T41" s="245">
        <f>' STAMP Summary'!BB9</f>
        <v>0</v>
      </c>
      <c r="U41" s="245">
        <f>' STAMP Summary'!BC9</f>
        <v>0</v>
      </c>
      <c r="V41" s="245">
        <f>' STAMP Summary'!BD9</f>
        <v>0</v>
      </c>
      <c r="W41" s="245">
        <f>' STAMP Summary'!BE9</f>
        <v>0</v>
      </c>
      <c r="X41" s="245">
        <f>' STAMP Summary'!BF9</f>
        <v>0</v>
      </c>
      <c r="Z41" s="507" t="str">
        <f t="shared" ref="Z41:Z72" si="0">CONCATENATE(DAY(B41),"-",TEXT(B41,"MMM"))</f>
        <v>31-Dec</v>
      </c>
      <c r="AA41" s="282">
        <f>' STAMP Summary'!BI9</f>
        <v>3.1904761904761906E-3</v>
      </c>
      <c r="AB41" s="282">
        <f>' STAMP Summary'!BJ9</f>
        <v>2.6190476190476189E-3</v>
      </c>
      <c r="AC41" s="282">
        <f>' STAMP Summary'!BK9</f>
        <v>1.5714285714285715E-3</v>
      </c>
      <c r="AD41" s="282">
        <f>' STAMP Summary'!BL9</f>
        <v>2.0476190476190477E-3</v>
      </c>
      <c r="AE41" s="282">
        <f>' STAMP Summary'!BM9</f>
        <v>5.7142857142857147E-4</v>
      </c>
      <c r="AF41" s="282">
        <f>' STAMP Summary'!BN9</f>
        <v>1.3809523809523809E-3</v>
      </c>
      <c r="AG41" s="282">
        <f>' STAMP Summary'!BO9</f>
        <v>3.095238095238095E-4</v>
      </c>
      <c r="AH41" s="282">
        <f>' STAMP Summary'!BP9</f>
        <v>0</v>
      </c>
      <c r="AI41" s="282">
        <f>' STAMP Summary'!BQ9</f>
        <v>4.761904761904762E-5</v>
      </c>
      <c r="AJ41" s="282">
        <f>' STAMP Summary'!BR9</f>
        <v>0</v>
      </c>
      <c r="AK41" s="282">
        <f>' STAMP Summary'!BS9</f>
        <v>0</v>
      </c>
      <c r="AL41" s="282">
        <f>' STAMP Summary'!BT9</f>
        <v>0</v>
      </c>
      <c r="AM41" s="282">
        <f>' STAMP Summary'!BU9</f>
        <v>0</v>
      </c>
      <c r="AN41" s="282">
        <f>' STAMP Summary'!BV9</f>
        <v>0</v>
      </c>
      <c r="AO41" s="282">
        <f>' STAMP Summary'!BW9</f>
        <v>0</v>
      </c>
      <c r="AP41" s="282">
        <f>' STAMP Summary'!BX9</f>
        <v>0</v>
      </c>
      <c r="AQ41" s="282">
        <f>' STAMP Summary'!BY9</f>
        <v>0</v>
      </c>
      <c r="AR41" s="282">
        <f>' STAMP Summary'!BZ9</f>
        <v>0</v>
      </c>
      <c r="AS41" s="282">
        <f>' STAMP Summary'!CA9</f>
        <v>0</v>
      </c>
      <c r="AT41" s="282">
        <f>' STAMP Summary'!CB9</f>
        <v>0</v>
      </c>
      <c r="AU41" s="282">
        <f>' STAMP Summary'!CC9</f>
        <v>0</v>
      </c>
      <c r="AV41" s="282">
        <f>' STAMP Summary'!CD9</f>
        <v>0</v>
      </c>
      <c r="AW41" s="282">
        <f>AVERAGE(AB41:AH41,AJ41,AL41:AM41,AO41,AQ41:AV41)</f>
        <v>5.0000000000000001E-4</v>
      </c>
      <c r="AX41" s="282">
        <f>_xlfn.PERCENTILE.INC((AB41:AH41,AJ41,AL41:AM41,AO41,AQ41:AV41),0.05)</f>
        <v>0</v>
      </c>
      <c r="AY41" s="501">
        <f>_xlfn.PERCENTILE.INC((AB41:AH41,AJ41,AL41:AM41,AO41,AQ41:AV41),0.95)</f>
        <v>2.1619047619047616E-3</v>
      </c>
      <c r="AZ41" s="501"/>
      <c r="BA41" s="501"/>
      <c r="BB41" s="501"/>
      <c r="BC41" s="501"/>
      <c r="BD41" s="501"/>
      <c r="BE41" s="501"/>
      <c r="BF41" s="501"/>
      <c r="BG41" s="501"/>
      <c r="BI41" s="248">
        <f>' STAMP Summary'!DE9</f>
        <v>41851</v>
      </c>
      <c r="BJ41" s="245">
        <f>' STAMP Summary'!DF9</f>
        <v>0</v>
      </c>
      <c r="BK41" s="245">
        <f>' STAMP Summary'!DG9</f>
        <v>0</v>
      </c>
      <c r="BL41" s="245">
        <f>' STAMP Summary'!DH9</f>
        <v>2</v>
      </c>
      <c r="BM41" s="245">
        <f>' STAMP Summary'!DI9</f>
        <v>0</v>
      </c>
      <c r="BN41" s="245">
        <f>' STAMP Summary'!DJ9</f>
        <v>0</v>
      </c>
      <c r="BO41" s="245">
        <f>' STAMP Summary'!DK9</f>
        <v>6</v>
      </c>
      <c r="BP41" s="245">
        <f>' STAMP Summary'!DL9</f>
        <v>0</v>
      </c>
      <c r="BQ41" s="245">
        <f>' STAMP Summary'!DM9</f>
        <v>0</v>
      </c>
      <c r="BR41" s="245">
        <f>' STAMP Summary'!DN9</f>
        <v>0</v>
      </c>
      <c r="BS41" s="245">
        <f>' STAMP Summary'!DO9</f>
        <v>0</v>
      </c>
      <c r="BT41" s="245">
        <f>' STAMP Summary'!DP9</f>
        <v>0</v>
      </c>
      <c r="BU41" s="245">
        <f>' STAMP Summary'!DQ9</f>
        <v>0</v>
      </c>
      <c r="BV41" s="245">
        <f>' STAMP Summary'!DR9</f>
        <v>0</v>
      </c>
      <c r="BW41" s="249">
        <f>' STAMP Summary'!DS9</f>
        <v>0</v>
      </c>
      <c r="BY41" s="248">
        <f>BI41</f>
        <v>41851</v>
      </c>
      <c r="BZ41" s="242">
        <f>$BK$34*CN41</f>
        <v>0.67684735660933282</v>
      </c>
      <c r="CA41" s="242">
        <f>BK41/$BK$163</f>
        <v>0</v>
      </c>
      <c r="CB41" s="242">
        <f t="shared" ref="CB41:CM41" si="1">BL41/BL$163</f>
        <v>2.1142766531000582E-4</v>
      </c>
      <c r="CC41" s="242">
        <f t="shared" si="1"/>
        <v>0</v>
      </c>
      <c r="CD41" s="242">
        <f t="shared" si="1"/>
        <v>0</v>
      </c>
      <c r="CE41" s="242">
        <f t="shared" si="1"/>
        <v>9.8738097197184475E-4</v>
      </c>
      <c r="CF41" s="242">
        <f t="shared" si="1"/>
        <v>0</v>
      </c>
      <c r="CG41" s="242">
        <f t="shared" si="1"/>
        <v>0</v>
      </c>
      <c r="CH41" s="242">
        <f t="shared" si="1"/>
        <v>0</v>
      </c>
      <c r="CI41" s="242">
        <f t="shared" si="1"/>
        <v>0</v>
      </c>
      <c r="CJ41" s="242">
        <f t="shared" si="1"/>
        <v>0</v>
      </c>
      <c r="CK41" s="242">
        <f t="shared" si="1"/>
        <v>0</v>
      </c>
      <c r="CL41" s="242">
        <f t="shared" si="1"/>
        <v>0</v>
      </c>
      <c r="CM41" s="242">
        <f t="shared" si="1"/>
        <v>0</v>
      </c>
      <c r="CN41" s="242">
        <f>AVERAGE(CA41:CE41)</f>
        <v>2.3976172745637011E-4</v>
      </c>
      <c r="CO41" s="257">
        <f>STDEV(CA41:CE41)</f>
        <v>4.2784179661008788E-4</v>
      </c>
      <c r="CP41" s="171"/>
      <c r="CQ41" s="171"/>
    </row>
    <row r="42" spans="2:96" x14ac:dyDescent="0.2">
      <c r="B42" s="248" t="str">
        <f>' STAMP Summary'!A10</f>
        <v>0801</v>
      </c>
      <c r="C42" s="245">
        <f>' STAMP Summary'!AK10</f>
        <v>74</v>
      </c>
      <c r="D42" s="245">
        <f>' STAMP Summary'!AL10</f>
        <v>57</v>
      </c>
      <c r="E42" s="245">
        <f>' STAMP Summary'!AM10</f>
        <v>34</v>
      </c>
      <c r="F42" s="245">
        <f>' STAMP Summary'!AN10</f>
        <v>62</v>
      </c>
      <c r="G42" s="245">
        <f>' STAMP Summary'!AO10</f>
        <v>12</v>
      </c>
      <c r="H42" s="245">
        <f>' STAMP Summary'!AP10</f>
        <v>35</v>
      </c>
      <c r="I42" s="245">
        <f>' STAMP Summary'!AQ10</f>
        <v>6.5</v>
      </c>
      <c r="J42" s="245">
        <f>' STAMP Summary'!AR10</f>
        <v>0</v>
      </c>
      <c r="K42" s="245">
        <f>' STAMP Summary'!AS10</f>
        <v>1</v>
      </c>
      <c r="L42" s="245">
        <f>' STAMP Summary'!AT10</f>
        <v>0</v>
      </c>
      <c r="M42" s="245">
        <f>' STAMP Summary'!AU10</f>
        <v>0</v>
      </c>
      <c r="N42" s="245">
        <f>' STAMP Summary'!AV10</f>
        <v>0</v>
      </c>
      <c r="O42" s="245">
        <f>' STAMP Summary'!AW10</f>
        <v>0</v>
      </c>
      <c r="P42" s="245">
        <f>' STAMP Summary'!AX10</f>
        <v>0</v>
      </c>
      <c r="Q42" s="245">
        <f>' STAMP Summary'!AY10</f>
        <v>0</v>
      </c>
      <c r="R42" s="245">
        <f>' STAMP Summary'!AZ10</f>
        <v>0</v>
      </c>
      <c r="S42" s="245">
        <f>' STAMP Summary'!BA10</f>
        <v>0</v>
      </c>
      <c r="T42" s="245">
        <f>' STAMP Summary'!BB10</f>
        <v>0</v>
      </c>
      <c r="U42" s="245">
        <f>' STAMP Summary'!BC10</f>
        <v>0</v>
      </c>
      <c r="V42" s="245">
        <f>' STAMP Summary'!BD10</f>
        <v>0</v>
      </c>
      <c r="W42" s="245">
        <f>' STAMP Summary'!BE10</f>
        <v>0</v>
      </c>
      <c r="X42" s="245">
        <f>' STAMP Summary'!BF10</f>
        <v>0</v>
      </c>
      <c r="Z42" s="507" t="str">
        <f t="shared" si="0"/>
        <v>11-Mar</v>
      </c>
      <c r="AA42" s="282">
        <f>' STAMP Summary'!BI10</f>
        <v>3.5238095238095237E-3</v>
      </c>
      <c r="AB42" s="282">
        <f>' STAMP Summary'!BJ10</f>
        <v>2.7142857142857142E-3</v>
      </c>
      <c r="AC42" s="282">
        <f>' STAMP Summary'!BK10</f>
        <v>1.6190476190476191E-3</v>
      </c>
      <c r="AD42" s="282">
        <f>' STAMP Summary'!BL10</f>
        <v>2.9523809523809524E-3</v>
      </c>
      <c r="AE42" s="282">
        <f>' STAMP Summary'!BM10</f>
        <v>5.7142857142857147E-4</v>
      </c>
      <c r="AF42" s="282">
        <f>' STAMP Summary'!BN10</f>
        <v>1.6666666666666668E-3</v>
      </c>
      <c r="AG42" s="282">
        <f>' STAMP Summary'!BO10</f>
        <v>3.095238095238095E-4</v>
      </c>
      <c r="AH42" s="282">
        <f>' STAMP Summary'!BP10</f>
        <v>0</v>
      </c>
      <c r="AI42" s="282">
        <f>' STAMP Summary'!BQ10</f>
        <v>4.761904761904762E-5</v>
      </c>
      <c r="AJ42" s="282">
        <f>' STAMP Summary'!BR10</f>
        <v>0</v>
      </c>
      <c r="AK42" s="282">
        <f>' STAMP Summary'!BS10</f>
        <v>0</v>
      </c>
      <c r="AL42" s="282">
        <f>' STAMP Summary'!BT10</f>
        <v>0</v>
      </c>
      <c r="AM42" s="282">
        <f>' STAMP Summary'!BU10</f>
        <v>0</v>
      </c>
      <c r="AN42" s="282">
        <f>' STAMP Summary'!BV10</f>
        <v>0</v>
      </c>
      <c r="AO42" s="282">
        <f>' STAMP Summary'!BW10</f>
        <v>0</v>
      </c>
      <c r="AP42" s="282">
        <f>' STAMP Summary'!BX10</f>
        <v>0</v>
      </c>
      <c r="AQ42" s="282">
        <f>' STAMP Summary'!BY10</f>
        <v>0</v>
      </c>
      <c r="AR42" s="282">
        <f>' STAMP Summary'!BZ10</f>
        <v>0</v>
      </c>
      <c r="AS42" s="282">
        <f>' STAMP Summary'!CA10</f>
        <v>0</v>
      </c>
      <c r="AT42" s="282">
        <f>' STAMP Summary'!CB10</f>
        <v>0</v>
      </c>
      <c r="AU42" s="282">
        <f>' STAMP Summary'!CC10</f>
        <v>0</v>
      </c>
      <c r="AV42" s="282">
        <f>' STAMP Summary'!CD10</f>
        <v>0</v>
      </c>
      <c r="AW42" s="282">
        <f t="shared" ref="AW42:AW105" si="2">AVERAGE(AB42:AH42,AJ42,AL42:AM42,AO42,AQ42:AV42)</f>
        <v>5.7843137254901965E-4</v>
      </c>
      <c r="AX42" s="282">
        <f>_xlfn.PERCENTILE.INC((AB42:AH42,AJ42,AL42:AM42,AO42,AQ42:AV42),0.05)</f>
        <v>0</v>
      </c>
      <c r="AY42" s="501">
        <f>_xlfn.PERCENTILE.INC((AB42:AH42,AJ42,AL42:AM42,AO42,AQ42:AV42),0.95)</f>
        <v>2.7619047619047619E-3</v>
      </c>
      <c r="AZ42" s="501"/>
      <c r="BA42" s="501"/>
      <c r="BB42" s="501"/>
      <c r="BC42" s="501"/>
      <c r="BD42" s="501"/>
      <c r="BE42" s="501"/>
      <c r="BF42" s="501"/>
      <c r="BG42" s="501"/>
      <c r="BI42" s="248">
        <f>' STAMP Summary'!DE10</f>
        <v>41852</v>
      </c>
      <c r="BJ42" s="245">
        <f>' STAMP Summary'!DF10</f>
        <v>0</v>
      </c>
      <c r="BK42" s="245">
        <f>' STAMP Summary'!DG10</f>
        <v>0</v>
      </c>
      <c r="BL42" s="245">
        <f>' STAMP Summary'!DH10</f>
        <v>2</v>
      </c>
      <c r="BM42" s="245">
        <f>' STAMP Summary'!DI10</f>
        <v>0</v>
      </c>
      <c r="BN42" s="245">
        <f>' STAMP Summary'!DJ10</f>
        <v>0</v>
      </c>
      <c r="BO42" s="245">
        <f>' STAMP Summary'!DK10</f>
        <v>6</v>
      </c>
      <c r="BP42" s="245">
        <f>' STAMP Summary'!DL10</f>
        <v>0</v>
      </c>
      <c r="BQ42" s="245">
        <f>' STAMP Summary'!DM10</f>
        <v>0</v>
      </c>
      <c r="BR42" s="245">
        <f>' STAMP Summary'!DN10</f>
        <v>0</v>
      </c>
      <c r="BS42" s="245">
        <f>' STAMP Summary'!DO10</f>
        <v>0</v>
      </c>
      <c r="BT42" s="245">
        <f>' STAMP Summary'!DP10</f>
        <v>0</v>
      </c>
      <c r="BU42" s="245">
        <f>' STAMP Summary'!DQ10</f>
        <v>0</v>
      </c>
      <c r="BV42" s="245">
        <f>' STAMP Summary'!DR10</f>
        <v>0</v>
      </c>
      <c r="BW42" s="249">
        <f>' STAMP Summary'!DS10</f>
        <v>0</v>
      </c>
      <c r="BY42" s="248">
        <f t="shared" ref="BY42:BY105" si="3">BI42</f>
        <v>41852</v>
      </c>
      <c r="BZ42" s="242">
        <f t="shared" ref="BZ42:BZ105" si="4">$BK$34*CN42</f>
        <v>0.67684735660933282</v>
      </c>
      <c r="CA42" s="242">
        <f t="shared" ref="CA42:CA105" si="5">BK42/$BK$163</f>
        <v>0</v>
      </c>
      <c r="CB42" s="242">
        <f t="shared" ref="CB42:CB105" si="6">BL42/BL$163</f>
        <v>2.1142766531000582E-4</v>
      </c>
      <c r="CC42" s="242">
        <f t="shared" ref="CC42:CC105" si="7">BM42/BM$163</f>
        <v>0</v>
      </c>
      <c r="CD42" s="242">
        <f t="shared" ref="CD42:CD105" si="8">BN42/BN$163</f>
        <v>0</v>
      </c>
      <c r="CE42" s="242">
        <f t="shared" ref="CE42:CE105" si="9">BO42/BO$163</f>
        <v>9.8738097197184475E-4</v>
      </c>
      <c r="CF42" s="242">
        <f t="shared" ref="CF42:CF105" si="10">BP42/BP$163</f>
        <v>0</v>
      </c>
      <c r="CG42" s="242">
        <f t="shared" ref="CG42:CG105" si="11">BQ42/BQ$163</f>
        <v>0</v>
      </c>
      <c r="CH42" s="242">
        <f t="shared" ref="CH42:CH105" si="12">BR42/BR$163</f>
        <v>0</v>
      </c>
      <c r="CI42" s="242">
        <f t="shared" ref="CI42:CI105" si="13">BS42/BS$163</f>
        <v>0</v>
      </c>
      <c r="CJ42" s="242">
        <f t="shared" ref="CJ42:CJ105" si="14">BT42/BT$163</f>
        <v>0</v>
      </c>
      <c r="CK42" s="242">
        <f t="shared" ref="CK42:CK105" si="15">BU42/BU$163</f>
        <v>0</v>
      </c>
      <c r="CL42" s="242">
        <f t="shared" ref="CL42:CL105" si="16">BV42/BV$163</f>
        <v>0</v>
      </c>
      <c r="CM42" s="242">
        <f t="shared" ref="CM42:CM105" si="17">BW42/BW$163</f>
        <v>0</v>
      </c>
      <c r="CN42" s="242">
        <f t="shared" ref="CN42:CN105" si="18">AVERAGE(CA42:CE42)</f>
        <v>2.3976172745637011E-4</v>
      </c>
      <c r="CO42" s="257">
        <f t="shared" ref="CO42:CO105" si="19">STDEV(CA42:CE42)</f>
        <v>4.2784179661008788E-4</v>
      </c>
      <c r="CP42" s="171"/>
      <c r="CQ42" s="171"/>
    </row>
    <row r="43" spans="2:96" x14ac:dyDescent="0.2">
      <c r="B43" s="248" t="str">
        <f>' STAMP Summary'!A11</f>
        <v>0802</v>
      </c>
      <c r="C43" s="245">
        <f>' STAMP Summary'!AK11</f>
        <v>77</v>
      </c>
      <c r="D43" s="245">
        <f>' STAMP Summary'!AL11</f>
        <v>59</v>
      </c>
      <c r="E43" s="245">
        <f>' STAMP Summary'!AM11</f>
        <v>38</v>
      </c>
      <c r="F43" s="245">
        <f>' STAMP Summary'!AN11</f>
        <v>83</v>
      </c>
      <c r="G43" s="245">
        <f>' STAMP Summary'!AO11</f>
        <v>14</v>
      </c>
      <c r="H43" s="245">
        <f>' STAMP Summary'!AP11</f>
        <v>38</v>
      </c>
      <c r="I43" s="245">
        <f>' STAMP Summary'!AQ11</f>
        <v>13.5</v>
      </c>
      <c r="J43" s="245">
        <f>' STAMP Summary'!AR11</f>
        <v>0</v>
      </c>
      <c r="K43" s="245">
        <f>' STAMP Summary'!AS11</f>
        <v>1</v>
      </c>
      <c r="L43" s="245">
        <f>' STAMP Summary'!AT11</f>
        <v>0</v>
      </c>
      <c r="M43" s="245">
        <f>' STAMP Summary'!AU11</f>
        <v>0</v>
      </c>
      <c r="N43" s="245">
        <f>' STAMP Summary'!AV11</f>
        <v>0</v>
      </c>
      <c r="O43" s="245">
        <f>' STAMP Summary'!AW11</f>
        <v>0</v>
      </c>
      <c r="P43" s="245">
        <f>' STAMP Summary'!AX11</f>
        <v>0</v>
      </c>
      <c r="Q43" s="245">
        <f>' STAMP Summary'!AY11</f>
        <v>0</v>
      </c>
      <c r="R43" s="245">
        <f>' STAMP Summary'!AZ11</f>
        <v>0</v>
      </c>
      <c r="S43" s="245">
        <f>' STAMP Summary'!BA11</f>
        <v>0</v>
      </c>
      <c r="T43" s="245">
        <f>' STAMP Summary'!BB11</f>
        <v>0</v>
      </c>
      <c r="U43" s="245">
        <f>' STAMP Summary'!BC11</f>
        <v>0</v>
      </c>
      <c r="V43" s="245">
        <f>' STAMP Summary'!BD11</f>
        <v>0</v>
      </c>
      <c r="W43" s="245">
        <f>' STAMP Summary'!BE11</f>
        <v>0</v>
      </c>
      <c r="X43" s="245">
        <f>' STAMP Summary'!BF11</f>
        <v>0</v>
      </c>
      <c r="Z43" s="507" t="str">
        <f t="shared" si="0"/>
        <v>12-Mar</v>
      </c>
      <c r="AA43" s="282">
        <f>' STAMP Summary'!BI11</f>
        <v>3.6666666666666666E-3</v>
      </c>
      <c r="AB43" s="282">
        <f>' STAMP Summary'!BJ11</f>
        <v>2.8095238095238095E-3</v>
      </c>
      <c r="AC43" s="282">
        <f>' STAMP Summary'!BK11</f>
        <v>1.8095238095238095E-3</v>
      </c>
      <c r="AD43" s="282">
        <f>' STAMP Summary'!BL11</f>
        <v>3.952380952380952E-3</v>
      </c>
      <c r="AE43" s="282">
        <f>' STAMP Summary'!BM11</f>
        <v>6.6666666666666664E-4</v>
      </c>
      <c r="AF43" s="282">
        <f>' STAMP Summary'!BN11</f>
        <v>1.8095238095238095E-3</v>
      </c>
      <c r="AG43" s="282">
        <f>' STAMP Summary'!BO11</f>
        <v>6.4285714285714282E-4</v>
      </c>
      <c r="AH43" s="282">
        <f>' STAMP Summary'!BP11</f>
        <v>0</v>
      </c>
      <c r="AI43" s="282">
        <f>' STAMP Summary'!BQ11</f>
        <v>4.761904761904762E-5</v>
      </c>
      <c r="AJ43" s="282">
        <f>' STAMP Summary'!BR11</f>
        <v>0</v>
      </c>
      <c r="AK43" s="282">
        <f>' STAMP Summary'!BS11</f>
        <v>0</v>
      </c>
      <c r="AL43" s="282">
        <f>' STAMP Summary'!BT11</f>
        <v>0</v>
      </c>
      <c r="AM43" s="282">
        <f>' STAMP Summary'!BU11</f>
        <v>0</v>
      </c>
      <c r="AN43" s="282">
        <f>' STAMP Summary'!BV11</f>
        <v>0</v>
      </c>
      <c r="AO43" s="282">
        <f>' STAMP Summary'!BW11</f>
        <v>0</v>
      </c>
      <c r="AP43" s="282">
        <f>' STAMP Summary'!BX11</f>
        <v>0</v>
      </c>
      <c r="AQ43" s="282">
        <f>' STAMP Summary'!BY11</f>
        <v>0</v>
      </c>
      <c r="AR43" s="282">
        <f>' STAMP Summary'!BZ11</f>
        <v>0</v>
      </c>
      <c r="AS43" s="282">
        <f>' STAMP Summary'!CA11</f>
        <v>0</v>
      </c>
      <c r="AT43" s="282">
        <f>' STAMP Summary'!CB11</f>
        <v>0</v>
      </c>
      <c r="AU43" s="282">
        <f>' STAMP Summary'!CC11</f>
        <v>0</v>
      </c>
      <c r="AV43" s="282">
        <f>' STAMP Summary'!CD11</f>
        <v>0</v>
      </c>
      <c r="AW43" s="282">
        <f t="shared" si="2"/>
        <v>6.8767507002801106E-4</v>
      </c>
      <c r="AX43" s="282">
        <f>_xlfn.PERCENTILE.INC((AB43:AH43,AJ43,AL43:AM43,AO43,AQ43:AV43),0.05)</f>
        <v>0</v>
      </c>
      <c r="AY43" s="501">
        <f>_xlfn.PERCENTILE.INC((AB43:AH43,AJ43,AL43:AM43,AO43,AQ43:AV43),0.95)</f>
        <v>3.0380952380952373E-3</v>
      </c>
      <c r="AZ43" s="501"/>
      <c r="BA43" s="501"/>
      <c r="BB43" s="501"/>
      <c r="BC43" s="501"/>
      <c r="BD43" s="501"/>
      <c r="BE43" s="501"/>
      <c r="BF43" s="501"/>
      <c r="BG43" s="501"/>
      <c r="BI43" s="248">
        <f>' STAMP Summary'!DE11</f>
        <v>41853</v>
      </c>
      <c r="BJ43" s="245">
        <f>' STAMP Summary'!DF11</f>
        <v>0</v>
      </c>
      <c r="BK43" s="245">
        <f>' STAMP Summary'!DG11</f>
        <v>0</v>
      </c>
      <c r="BL43" s="245">
        <f>' STAMP Summary'!DH11</f>
        <v>2</v>
      </c>
      <c r="BM43" s="245">
        <f>' STAMP Summary'!DI11</f>
        <v>0</v>
      </c>
      <c r="BN43" s="245">
        <f>' STAMP Summary'!DJ11</f>
        <v>0</v>
      </c>
      <c r="BO43" s="245">
        <f>' STAMP Summary'!DK11</f>
        <v>6</v>
      </c>
      <c r="BP43" s="245">
        <f>' STAMP Summary'!DL11</f>
        <v>0</v>
      </c>
      <c r="BQ43" s="245">
        <f>' STAMP Summary'!DM11</f>
        <v>0</v>
      </c>
      <c r="BR43" s="245">
        <f>' STAMP Summary'!DN11</f>
        <v>0</v>
      </c>
      <c r="BS43" s="245">
        <f>' STAMP Summary'!DO11</f>
        <v>0</v>
      </c>
      <c r="BT43" s="245">
        <f>' STAMP Summary'!DP11</f>
        <v>0</v>
      </c>
      <c r="BU43" s="245">
        <f>' STAMP Summary'!DQ11</f>
        <v>0</v>
      </c>
      <c r="BV43" s="245">
        <f>' STAMP Summary'!DR11</f>
        <v>0</v>
      </c>
      <c r="BW43" s="249">
        <f>' STAMP Summary'!DS11</f>
        <v>0</v>
      </c>
      <c r="BY43" s="248">
        <f t="shared" si="3"/>
        <v>41853</v>
      </c>
      <c r="BZ43" s="242">
        <f t="shared" si="4"/>
        <v>0.67684735660933282</v>
      </c>
      <c r="CA43" s="242">
        <f t="shared" si="5"/>
        <v>0</v>
      </c>
      <c r="CB43" s="242">
        <f t="shared" si="6"/>
        <v>2.1142766531000582E-4</v>
      </c>
      <c r="CC43" s="242">
        <f t="shared" si="7"/>
        <v>0</v>
      </c>
      <c r="CD43" s="242">
        <f t="shared" si="8"/>
        <v>0</v>
      </c>
      <c r="CE43" s="242">
        <f t="shared" si="9"/>
        <v>9.8738097197184475E-4</v>
      </c>
      <c r="CF43" s="242">
        <f t="shared" si="10"/>
        <v>0</v>
      </c>
      <c r="CG43" s="242">
        <f t="shared" si="11"/>
        <v>0</v>
      </c>
      <c r="CH43" s="242">
        <f t="shared" si="12"/>
        <v>0</v>
      </c>
      <c r="CI43" s="242">
        <f t="shared" si="13"/>
        <v>0</v>
      </c>
      <c r="CJ43" s="242">
        <f t="shared" si="14"/>
        <v>0</v>
      </c>
      <c r="CK43" s="242">
        <f t="shared" si="15"/>
        <v>0</v>
      </c>
      <c r="CL43" s="242">
        <f t="shared" si="16"/>
        <v>0</v>
      </c>
      <c r="CM43" s="242">
        <f t="shared" si="17"/>
        <v>0</v>
      </c>
      <c r="CN43" s="242">
        <f t="shared" si="18"/>
        <v>2.3976172745637011E-4</v>
      </c>
      <c r="CO43" s="257">
        <f t="shared" si="19"/>
        <v>4.2784179661008788E-4</v>
      </c>
      <c r="CP43" s="171"/>
      <c r="CQ43" s="171"/>
    </row>
    <row r="44" spans="2:96" x14ac:dyDescent="0.2">
      <c r="B44" s="248" t="str">
        <f>' STAMP Summary'!A12</f>
        <v>0803</v>
      </c>
      <c r="C44" s="245">
        <f>' STAMP Summary'!AK12</f>
        <v>77</v>
      </c>
      <c r="D44" s="245">
        <f>' STAMP Summary'!AL12</f>
        <v>63</v>
      </c>
      <c r="E44" s="245">
        <f>' STAMP Summary'!AM12</f>
        <v>44</v>
      </c>
      <c r="F44" s="245">
        <f>' STAMP Summary'!AN12</f>
        <v>93</v>
      </c>
      <c r="G44" s="245">
        <f>' STAMP Summary'!AO12</f>
        <v>17</v>
      </c>
      <c r="H44" s="245">
        <f>' STAMP Summary'!AP12</f>
        <v>39</v>
      </c>
      <c r="I44" s="245">
        <f>' STAMP Summary'!AQ12</f>
        <v>16.5</v>
      </c>
      <c r="J44" s="245">
        <f>' STAMP Summary'!AR12</f>
        <v>0</v>
      </c>
      <c r="K44" s="245">
        <f>' STAMP Summary'!AS12</f>
        <v>1</v>
      </c>
      <c r="L44" s="245">
        <f>' STAMP Summary'!AT12</f>
        <v>0</v>
      </c>
      <c r="M44" s="245">
        <f>' STAMP Summary'!AU12</f>
        <v>0</v>
      </c>
      <c r="N44" s="245">
        <f>' STAMP Summary'!AV12</f>
        <v>0</v>
      </c>
      <c r="O44" s="245">
        <f>' STAMP Summary'!AW12</f>
        <v>0</v>
      </c>
      <c r="P44" s="245">
        <f>' STAMP Summary'!AX12</f>
        <v>0</v>
      </c>
      <c r="Q44" s="245">
        <f>' STAMP Summary'!AY12</f>
        <v>0</v>
      </c>
      <c r="R44" s="245">
        <f>' STAMP Summary'!AZ12</f>
        <v>0</v>
      </c>
      <c r="S44" s="245">
        <f>' STAMP Summary'!BA12</f>
        <v>0</v>
      </c>
      <c r="T44" s="245">
        <f>' STAMP Summary'!BB12</f>
        <v>0</v>
      </c>
      <c r="U44" s="245">
        <f>' STAMP Summary'!BC12</f>
        <v>0</v>
      </c>
      <c r="V44" s="245">
        <f>' STAMP Summary'!BD12</f>
        <v>0</v>
      </c>
      <c r="W44" s="245">
        <f>' STAMP Summary'!BE12</f>
        <v>0</v>
      </c>
      <c r="X44" s="245">
        <f>' STAMP Summary'!BF12</f>
        <v>0</v>
      </c>
      <c r="Z44" s="507" t="str">
        <f t="shared" si="0"/>
        <v>13-Mar</v>
      </c>
      <c r="AA44" s="282">
        <f>' STAMP Summary'!BI12</f>
        <v>3.6666666666666666E-3</v>
      </c>
      <c r="AB44" s="282">
        <f>' STAMP Summary'!BJ12</f>
        <v>3.0000000000000001E-3</v>
      </c>
      <c r="AC44" s="282">
        <f>' STAMP Summary'!BK12</f>
        <v>2.0952380952380953E-3</v>
      </c>
      <c r="AD44" s="282">
        <f>' STAMP Summary'!BL12</f>
        <v>4.4285714285714284E-3</v>
      </c>
      <c r="AE44" s="282">
        <f>' STAMP Summary'!BM12</f>
        <v>8.0952380952380957E-4</v>
      </c>
      <c r="AF44" s="282">
        <f>' STAMP Summary'!BN12</f>
        <v>1.8571428571428571E-3</v>
      </c>
      <c r="AG44" s="282">
        <f>' STAMP Summary'!BO12</f>
        <v>7.8571428571428575E-4</v>
      </c>
      <c r="AH44" s="282">
        <f>' STAMP Summary'!BP12</f>
        <v>0</v>
      </c>
      <c r="AI44" s="282">
        <f>' STAMP Summary'!BQ12</f>
        <v>4.761904761904762E-5</v>
      </c>
      <c r="AJ44" s="282">
        <f>' STAMP Summary'!BR12</f>
        <v>0</v>
      </c>
      <c r="AK44" s="282">
        <f>' STAMP Summary'!BS12</f>
        <v>0</v>
      </c>
      <c r="AL44" s="282">
        <f>' STAMP Summary'!BT12</f>
        <v>0</v>
      </c>
      <c r="AM44" s="282">
        <f>' STAMP Summary'!BU12</f>
        <v>0</v>
      </c>
      <c r="AN44" s="282">
        <f>' STAMP Summary'!BV12</f>
        <v>0</v>
      </c>
      <c r="AO44" s="282">
        <f>' STAMP Summary'!BW12</f>
        <v>0</v>
      </c>
      <c r="AP44" s="282">
        <f>' STAMP Summary'!BX12</f>
        <v>0</v>
      </c>
      <c r="AQ44" s="282">
        <f>' STAMP Summary'!BY12</f>
        <v>0</v>
      </c>
      <c r="AR44" s="282">
        <f>' STAMP Summary'!BZ12</f>
        <v>0</v>
      </c>
      <c r="AS44" s="282">
        <f>' STAMP Summary'!CA12</f>
        <v>0</v>
      </c>
      <c r="AT44" s="282">
        <f>' STAMP Summary'!CB12</f>
        <v>0</v>
      </c>
      <c r="AU44" s="282">
        <f>' STAMP Summary'!CC12</f>
        <v>0</v>
      </c>
      <c r="AV44" s="282">
        <f>' STAMP Summary'!CD12</f>
        <v>0</v>
      </c>
      <c r="AW44" s="282">
        <f t="shared" si="2"/>
        <v>7.6330532212885163E-4</v>
      </c>
      <c r="AX44" s="282">
        <f>_xlfn.PERCENTILE.INC((AB44:AH44,AJ44,AL44:AM44,AO44,AQ44:AV44),0.05)</f>
        <v>0</v>
      </c>
      <c r="AY44" s="501">
        <f>_xlfn.PERCENTILE.INC((AB44:AH44,AJ44,AL44:AM44,AO44,AQ44:AV44),0.95)</f>
        <v>3.2857142857142846E-3</v>
      </c>
      <c r="AZ44" s="501"/>
      <c r="BA44" s="501"/>
      <c r="BB44" s="501"/>
      <c r="BC44" s="501"/>
      <c r="BD44" s="501"/>
      <c r="BE44" s="501"/>
      <c r="BF44" s="501"/>
      <c r="BG44" s="501"/>
      <c r="BI44" s="248">
        <f>' STAMP Summary'!DE12</f>
        <v>41854</v>
      </c>
      <c r="BJ44" s="245">
        <f>' STAMP Summary'!DF12</f>
        <v>0</v>
      </c>
      <c r="BK44" s="245">
        <f>' STAMP Summary'!DG12</f>
        <v>0</v>
      </c>
      <c r="BL44" s="245">
        <f>' STAMP Summary'!DH12</f>
        <v>2</v>
      </c>
      <c r="BM44" s="245">
        <f>' STAMP Summary'!DI12</f>
        <v>0</v>
      </c>
      <c r="BN44" s="245">
        <f>' STAMP Summary'!DJ12</f>
        <v>0</v>
      </c>
      <c r="BO44" s="245">
        <f>' STAMP Summary'!DK12</f>
        <v>6</v>
      </c>
      <c r="BP44" s="245">
        <f>' STAMP Summary'!DL12</f>
        <v>0</v>
      </c>
      <c r="BQ44" s="245">
        <f>' STAMP Summary'!DM12</f>
        <v>0</v>
      </c>
      <c r="BR44" s="245">
        <f>' STAMP Summary'!DN12</f>
        <v>0</v>
      </c>
      <c r="BS44" s="245">
        <f>' STAMP Summary'!DO12</f>
        <v>0</v>
      </c>
      <c r="BT44" s="245">
        <f>' STAMP Summary'!DP12</f>
        <v>0</v>
      </c>
      <c r="BU44" s="245">
        <f>' STAMP Summary'!DQ12</f>
        <v>0</v>
      </c>
      <c r="BV44" s="245">
        <f>' STAMP Summary'!DR12</f>
        <v>0</v>
      </c>
      <c r="BW44" s="249">
        <f>' STAMP Summary'!DS12</f>
        <v>0</v>
      </c>
      <c r="BY44" s="248">
        <f t="shared" si="3"/>
        <v>41854</v>
      </c>
      <c r="BZ44" s="242">
        <f t="shared" si="4"/>
        <v>0.67684735660933282</v>
      </c>
      <c r="CA44" s="242">
        <f t="shared" si="5"/>
        <v>0</v>
      </c>
      <c r="CB44" s="242">
        <f t="shared" si="6"/>
        <v>2.1142766531000582E-4</v>
      </c>
      <c r="CC44" s="242">
        <f t="shared" si="7"/>
        <v>0</v>
      </c>
      <c r="CD44" s="242">
        <f t="shared" si="8"/>
        <v>0</v>
      </c>
      <c r="CE44" s="242">
        <f t="shared" si="9"/>
        <v>9.8738097197184475E-4</v>
      </c>
      <c r="CF44" s="242">
        <f t="shared" si="10"/>
        <v>0</v>
      </c>
      <c r="CG44" s="242">
        <f t="shared" si="11"/>
        <v>0</v>
      </c>
      <c r="CH44" s="242">
        <f t="shared" si="12"/>
        <v>0</v>
      </c>
      <c r="CI44" s="242">
        <f t="shared" si="13"/>
        <v>0</v>
      </c>
      <c r="CJ44" s="242">
        <f t="shared" si="14"/>
        <v>0</v>
      </c>
      <c r="CK44" s="242">
        <f t="shared" si="15"/>
        <v>0</v>
      </c>
      <c r="CL44" s="242">
        <f t="shared" si="16"/>
        <v>0</v>
      </c>
      <c r="CM44" s="242">
        <f t="shared" si="17"/>
        <v>0</v>
      </c>
      <c r="CN44" s="242">
        <f t="shared" si="18"/>
        <v>2.3976172745637011E-4</v>
      </c>
      <c r="CO44" s="257">
        <f t="shared" si="19"/>
        <v>4.2784179661008788E-4</v>
      </c>
      <c r="CP44" s="171"/>
      <c r="CQ44" s="171"/>
    </row>
    <row r="45" spans="2:96" x14ac:dyDescent="0.2">
      <c r="B45" s="248" t="str">
        <f>' STAMP Summary'!A13</f>
        <v>0804</v>
      </c>
      <c r="C45" s="245">
        <f>' STAMP Summary'!AK13</f>
        <v>81</v>
      </c>
      <c r="D45" s="245">
        <f>' STAMP Summary'!AL13</f>
        <v>63</v>
      </c>
      <c r="E45" s="245">
        <f>' STAMP Summary'!AM13</f>
        <v>47</v>
      </c>
      <c r="F45" s="245">
        <f>' STAMP Summary'!AN13</f>
        <v>113</v>
      </c>
      <c r="G45" s="245">
        <f>' STAMP Summary'!AO13</f>
        <v>25</v>
      </c>
      <c r="H45" s="245">
        <f>' STAMP Summary'!AP13</f>
        <v>41</v>
      </c>
      <c r="I45" s="245">
        <f>' STAMP Summary'!AQ13</f>
        <v>28.5</v>
      </c>
      <c r="J45" s="245">
        <f>' STAMP Summary'!AR13</f>
        <v>0</v>
      </c>
      <c r="K45" s="245">
        <f>' STAMP Summary'!AS13</f>
        <v>1</v>
      </c>
      <c r="L45" s="245">
        <f>' STAMP Summary'!AT13</f>
        <v>0</v>
      </c>
      <c r="M45" s="245">
        <f>' STAMP Summary'!AU13</f>
        <v>0</v>
      </c>
      <c r="N45" s="245">
        <f>' STAMP Summary'!AV13</f>
        <v>0</v>
      </c>
      <c r="O45" s="245">
        <f>' STAMP Summary'!AW13</f>
        <v>0</v>
      </c>
      <c r="P45" s="245">
        <f>' STAMP Summary'!AX13</f>
        <v>0</v>
      </c>
      <c r="Q45" s="245">
        <f>' STAMP Summary'!AY13</f>
        <v>0</v>
      </c>
      <c r="R45" s="245">
        <f>' STAMP Summary'!AZ13</f>
        <v>0</v>
      </c>
      <c r="S45" s="245">
        <f>' STAMP Summary'!BA13</f>
        <v>0</v>
      </c>
      <c r="T45" s="245">
        <f>' STAMP Summary'!BB13</f>
        <v>0</v>
      </c>
      <c r="U45" s="245">
        <f>' STAMP Summary'!BC13</f>
        <v>0</v>
      </c>
      <c r="V45" s="245">
        <f>' STAMP Summary'!BD13</f>
        <v>0</v>
      </c>
      <c r="W45" s="245">
        <f>' STAMP Summary'!BE13</f>
        <v>0</v>
      </c>
      <c r="X45" s="245">
        <f>' STAMP Summary'!BF13</f>
        <v>0</v>
      </c>
      <c r="Z45" s="507" t="str">
        <f t="shared" si="0"/>
        <v>14-Mar</v>
      </c>
      <c r="AA45" s="282">
        <f>' STAMP Summary'!BI13</f>
        <v>3.8571428571428572E-3</v>
      </c>
      <c r="AB45" s="282">
        <f>' STAMP Summary'!BJ13</f>
        <v>3.0000000000000001E-3</v>
      </c>
      <c r="AC45" s="282">
        <f>' STAMP Summary'!BK13</f>
        <v>2.2380952380952382E-3</v>
      </c>
      <c r="AD45" s="282">
        <f>' STAMP Summary'!BL13</f>
        <v>5.3809523809523812E-3</v>
      </c>
      <c r="AE45" s="282">
        <f>' STAMP Summary'!BM13</f>
        <v>1.1904761904761906E-3</v>
      </c>
      <c r="AF45" s="282">
        <f>' STAMP Summary'!BN13</f>
        <v>1.9523809523809524E-3</v>
      </c>
      <c r="AG45" s="282">
        <f>' STAMP Summary'!BO13</f>
        <v>1.3571428571428571E-3</v>
      </c>
      <c r="AH45" s="282">
        <f>' STAMP Summary'!BP13</f>
        <v>0</v>
      </c>
      <c r="AI45" s="282">
        <f>' STAMP Summary'!BQ13</f>
        <v>4.761904761904762E-5</v>
      </c>
      <c r="AJ45" s="282">
        <f>' STAMP Summary'!BR13</f>
        <v>0</v>
      </c>
      <c r="AK45" s="282">
        <f>' STAMP Summary'!BS13</f>
        <v>0</v>
      </c>
      <c r="AL45" s="282">
        <f>' STAMP Summary'!BT13</f>
        <v>0</v>
      </c>
      <c r="AM45" s="282">
        <f>' STAMP Summary'!BU13</f>
        <v>0</v>
      </c>
      <c r="AN45" s="282">
        <f>' STAMP Summary'!BV13</f>
        <v>0</v>
      </c>
      <c r="AO45" s="282">
        <f>' STAMP Summary'!BW13</f>
        <v>0</v>
      </c>
      <c r="AP45" s="282">
        <f>' STAMP Summary'!BX13</f>
        <v>0</v>
      </c>
      <c r="AQ45" s="282">
        <f>' STAMP Summary'!BY13</f>
        <v>0</v>
      </c>
      <c r="AR45" s="282">
        <f>' STAMP Summary'!BZ13</f>
        <v>0</v>
      </c>
      <c r="AS45" s="282">
        <f>' STAMP Summary'!CA13</f>
        <v>0</v>
      </c>
      <c r="AT45" s="282">
        <f>' STAMP Summary'!CB13</f>
        <v>0</v>
      </c>
      <c r="AU45" s="282">
        <f>' STAMP Summary'!CC13</f>
        <v>0</v>
      </c>
      <c r="AV45" s="282">
        <f>' STAMP Summary'!CD13</f>
        <v>0</v>
      </c>
      <c r="AW45" s="282">
        <f t="shared" si="2"/>
        <v>8.8935574229691869E-4</v>
      </c>
      <c r="AX45" s="282">
        <f>_xlfn.PERCENTILE.INC((AB45:AH45,AJ45,AL45:AM45,AO45,AQ45:AV45),0.05)</f>
        <v>0</v>
      </c>
      <c r="AY45" s="501">
        <f>_xlfn.PERCENTILE.INC((AB45:AH45,AJ45,AL45:AM45,AO45,AQ45:AV45),0.95)</f>
        <v>3.4761904761904747E-3</v>
      </c>
      <c r="AZ45" s="501"/>
      <c r="BA45" s="501"/>
      <c r="BB45" s="501"/>
      <c r="BC45" s="501"/>
      <c r="BD45" s="501"/>
      <c r="BE45" s="501"/>
      <c r="BF45" s="501"/>
      <c r="BG45" s="501"/>
      <c r="BI45" s="248">
        <f>' STAMP Summary'!DE13</f>
        <v>41855</v>
      </c>
      <c r="BJ45" s="245">
        <f>' STAMP Summary'!DF13</f>
        <v>0</v>
      </c>
      <c r="BK45" s="245">
        <f>' STAMP Summary'!DG13</f>
        <v>0</v>
      </c>
      <c r="BL45" s="245">
        <f>' STAMP Summary'!DH13</f>
        <v>2</v>
      </c>
      <c r="BM45" s="245">
        <f>' STAMP Summary'!DI13</f>
        <v>0</v>
      </c>
      <c r="BN45" s="245">
        <f>' STAMP Summary'!DJ13</f>
        <v>0</v>
      </c>
      <c r="BO45" s="245">
        <f>' STAMP Summary'!DK13</f>
        <v>6</v>
      </c>
      <c r="BP45" s="245">
        <f>' STAMP Summary'!DL13</f>
        <v>0</v>
      </c>
      <c r="BQ45" s="245">
        <f>' STAMP Summary'!DM13</f>
        <v>0</v>
      </c>
      <c r="BR45" s="245">
        <f>' STAMP Summary'!DN13</f>
        <v>0</v>
      </c>
      <c r="BS45" s="245">
        <f>' STAMP Summary'!DO13</f>
        <v>0</v>
      </c>
      <c r="BT45" s="245">
        <f>' STAMP Summary'!DP13</f>
        <v>0</v>
      </c>
      <c r="BU45" s="245">
        <f>' STAMP Summary'!DQ13</f>
        <v>0</v>
      </c>
      <c r="BV45" s="245">
        <f>' STAMP Summary'!DR13</f>
        <v>0</v>
      </c>
      <c r="BW45" s="249">
        <f>' STAMP Summary'!DS13</f>
        <v>0</v>
      </c>
      <c r="BY45" s="248">
        <f t="shared" si="3"/>
        <v>41855</v>
      </c>
      <c r="BZ45" s="242">
        <f t="shared" si="4"/>
        <v>0.67684735660933282</v>
      </c>
      <c r="CA45" s="242">
        <f t="shared" si="5"/>
        <v>0</v>
      </c>
      <c r="CB45" s="242">
        <f t="shared" si="6"/>
        <v>2.1142766531000582E-4</v>
      </c>
      <c r="CC45" s="242">
        <f t="shared" si="7"/>
        <v>0</v>
      </c>
      <c r="CD45" s="242">
        <f t="shared" si="8"/>
        <v>0</v>
      </c>
      <c r="CE45" s="242">
        <f t="shared" si="9"/>
        <v>9.8738097197184475E-4</v>
      </c>
      <c r="CF45" s="242">
        <f t="shared" si="10"/>
        <v>0</v>
      </c>
      <c r="CG45" s="242">
        <f t="shared" si="11"/>
        <v>0</v>
      </c>
      <c r="CH45" s="242">
        <f t="shared" si="12"/>
        <v>0</v>
      </c>
      <c r="CI45" s="242">
        <f t="shared" si="13"/>
        <v>0</v>
      </c>
      <c r="CJ45" s="242">
        <f t="shared" si="14"/>
        <v>0</v>
      </c>
      <c r="CK45" s="242">
        <f t="shared" si="15"/>
        <v>0</v>
      </c>
      <c r="CL45" s="242">
        <f t="shared" si="16"/>
        <v>0</v>
      </c>
      <c r="CM45" s="242">
        <f t="shared" si="17"/>
        <v>0</v>
      </c>
      <c r="CN45" s="242">
        <f t="shared" si="18"/>
        <v>2.3976172745637011E-4</v>
      </c>
      <c r="CO45" s="257">
        <f t="shared" si="19"/>
        <v>4.2784179661008788E-4</v>
      </c>
      <c r="CP45" s="171"/>
      <c r="CQ45" s="171"/>
    </row>
    <row r="46" spans="2:96" x14ac:dyDescent="0.2">
      <c r="B46" s="248" t="str">
        <f>' STAMP Summary'!A14</f>
        <v>0805</v>
      </c>
      <c r="C46" s="245">
        <f>' STAMP Summary'!AK14</f>
        <v>85</v>
      </c>
      <c r="D46" s="245">
        <f>' STAMP Summary'!AL14</f>
        <v>64</v>
      </c>
      <c r="E46" s="245">
        <f>' STAMP Summary'!AM14</f>
        <v>58</v>
      </c>
      <c r="F46" s="245">
        <f>' STAMP Summary'!AN14</f>
        <v>129</v>
      </c>
      <c r="G46" s="245">
        <f>' STAMP Summary'!AO14</f>
        <v>35</v>
      </c>
      <c r="H46" s="245">
        <f>' STAMP Summary'!AP14</f>
        <v>41</v>
      </c>
      <c r="I46" s="245">
        <f>' STAMP Summary'!AQ14</f>
        <v>32.5</v>
      </c>
      <c r="J46" s="245">
        <f>' STAMP Summary'!AR14</f>
        <v>3</v>
      </c>
      <c r="K46" s="245">
        <f>' STAMP Summary'!AS14</f>
        <v>1</v>
      </c>
      <c r="L46" s="245">
        <f>' STAMP Summary'!AT14</f>
        <v>0</v>
      </c>
      <c r="M46" s="245">
        <f>' STAMP Summary'!AU14</f>
        <v>0</v>
      </c>
      <c r="N46" s="245">
        <f>' STAMP Summary'!AV14</f>
        <v>0</v>
      </c>
      <c r="O46" s="245">
        <f>' STAMP Summary'!AW14</f>
        <v>0</v>
      </c>
      <c r="P46" s="245">
        <f>' STAMP Summary'!AX14</f>
        <v>0</v>
      </c>
      <c r="Q46" s="245">
        <f>' STAMP Summary'!AY14</f>
        <v>0</v>
      </c>
      <c r="R46" s="245">
        <f>' STAMP Summary'!AZ14</f>
        <v>0</v>
      </c>
      <c r="S46" s="245">
        <f>' STAMP Summary'!BA14</f>
        <v>0</v>
      </c>
      <c r="T46" s="245">
        <f>' STAMP Summary'!BB14</f>
        <v>0</v>
      </c>
      <c r="U46" s="245">
        <f>' STAMP Summary'!BC14</f>
        <v>0</v>
      </c>
      <c r="V46" s="245">
        <f>' STAMP Summary'!BD14</f>
        <v>0</v>
      </c>
      <c r="W46" s="245">
        <f>' STAMP Summary'!BE14</f>
        <v>0</v>
      </c>
      <c r="X46" s="245">
        <f>' STAMP Summary'!BF14</f>
        <v>0</v>
      </c>
      <c r="Z46" s="507" t="str">
        <f t="shared" si="0"/>
        <v>15-Mar</v>
      </c>
      <c r="AA46" s="282">
        <f>' STAMP Summary'!BI14</f>
        <v>4.0476190476190473E-3</v>
      </c>
      <c r="AB46" s="282">
        <f>' STAMP Summary'!BJ14</f>
        <v>3.0476190476190477E-3</v>
      </c>
      <c r="AC46" s="282">
        <f>' STAMP Summary'!BK14</f>
        <v>2.7619047619047619E-3</v>
      </c>
      <c r="AD46" s="282">
        <f>' STAMP Summary'!BL14</f>
        <v>6.1428571428571426E-3</v>
      </c>
      <c r="AE46" s="282">
        <f>' STAMP Summary'!BM14</f>
        <v>1.6666666666666668E-3</v>
      </c>
      <c r="AF46" s="282">
        <f>' STAMP Summary'!BN14</f>
        <v>1.9523809523809524E-3</v>
      </c>
      <c r="AG46" s="282">
        <f>' STAMP Summary'!BO14</f>
        <v>1.5476190476190477E-3</v>
      </c>
      <c r="AH46" s="282">
        <f>' STAMP Summary'!BP14</f>
        <v>1.4285714285714287E-4</v>
      </c>
      <c r="AI46" s="282">
        <f>' STAMP Summary'!BQ14</f>
        <v>4.761904761904762E-5</v>
      </c>
      <c r="AJ46" s="282">
        <f>' STAMP Summary'!BR14</f>
        <v>0</v>
      </c>
      <c r="AK46" s="282">
        <f>' STAMP Summary'!BS14</f>
        <v>0</v>
      </c>
      <c r="AL46" s="282">
        <f>' STAMP Summary'!BT14</f>
        <v>0</v>
      </c>
      <c r="AM46" s="282">
        <f>' STAMP Summary'!BU14</f>
        <v>0</v>
      </c>
      <c r="AN46" s="282">
        <f>' STAMP Summary'!BV14</f>
        <v>0</v>
      </c>
      <c r="AO46" s="282">
        <f>' STAMP Summary'!BW14</f>
        <v>0</v>
      </c>
      <c r="AP46" s="282">
        <f>' STAMP Summary'!BX14</f>
        <v>0</v>
      </c>
      <c r="AQ46" s="282">
        <f>' STAMP Summary'!BY14</f>
        <v>0</v>
      </c>
      <c r="AR46" s="282">
        <f>' STAMP Summary'!BZ14</f>
        <v>0</v>
      </c>
      <c r="AS46" s="282">
        <f>' STAMP Summary'!CA14</f>
        <v>0</v>
      </c>
      <c r="AT46" s="282">
        <f>' STAMP Summary'!CB14</f>
        <v>0</v>
      </c>
      <c r="AU46" s="282">
        <f>' STAMP Summary'!CC14</f>
        <v>0</v>
      </c>
      <c r="AV46" s="282">
        <f>' STAMP Summary'!CD14</f>
        <v>0</v>
      </c>
      <c r="AW46" s="282">
        <f t="shared" si="2"/>
        <v>1.0154061624649859E-3</v>
      </c>
      <c r="AX46" s="282">
        <f>_xlfn.PERCENTILE.INC((AB46:AH46,AJ46,AL46:AM46,AO46,AQ46:AV46),0.05)</f>
        <v>0</v>
      </c>
      <c r="AY46" s="501">
        <f>_xlfn.PERCENTILE.INC((AB46:AH46,AJ46,AL46:AM46,AO46,AQ46:AV46),0.95)</f>
        <v>3.6666666666666644E-3</v>
      </c>
      <c r="AZ46" s="501"/>
      <c r="BA46" s="501"/>
      <c r="BB46" s="501"/>
      <c r="BC46" s="501"/>
      <c r="BD46" s="501"/>
      <c r="BE46" s="501"/>
      <c r="BF46" s="501"/>
      <c r="BG46" s="501"/>
      <c r="BI46" s="248">
        <f>' STAMP Summary'!DE14</f>
        <v>41856</v>
      </c>
      <c r="BJ46" s="245">
        <f>' STAMP Summary'!DF14</f>
        <v>0</v>
      </c>
      <c r="BK46" s="245">
        <f>' STAMP Summary'!DG14</f>
        <v>0</v>
      </c>
      <c r="BL46" s="245">
        <f>' STAMP Summary'!DH14</f>
        <v>2</v>
      </c>
      <c r="BM46" s="245">
        <f>' STAMP Summary'!DI14</f>
        <v>0</v>
      </c>
      <c r="BN46" s="245">
        <f>' STAMP Summary'!DJ14</f>
        <v>0</v>
      </c>
      <c r="BO46" s="245">
        <f>' STAMP Summary'!DK14</f>
        <v>6</v>
      </c>
      <c r="BP46" s="245">
        <f>' STAMP Summary'!DL14</f>
        <v>0</v>
      </c>
      <c r="BQ46" s="245">
        <f>' STAMP Summary'!DM14</f>
        <v>0</v>
      </c>
      <c r="BR46" s="245">
        <f>' STAMP Summary'!DN14</f>
        <v>0</v>
      </c>
      <c r="BS46" s="245">
        <f>' STAMP Summary'!DO14</f>
        <v>0</v>
      </c>
      <c r="BT46" s="245">
        <f>' STAMP Summary'!DP14</f>
        <v>0</v>
      </c>
      <c r="BU46" s="245">
        <f>' STAMP Summary'!DQ14</f>
        <v>0</v>
      </c>
      <c r="BV46" s="245">
        <f>' STAMP Summary'!DR14</f>
        <v>0</v>
      </c>
      <c r="BW46" s="249">
        <f>' STAMP Summary'!DS14</f>
        <v>0</v>
      </c>
      <c r="BY46" s="248">
        <f t="shared" si="3"/>
        <v>41856</v>
      </c>
      <c r="BZ46" s="242">
        <f t="shared" si="4"/>
        <v>0.67684735660933282</v>
      </c>
      <c r="CA46" s="242">
        <f t="shared" si="5"/>
        <v>0</v>
      </c>
      <c r="CB46" s="242">
        <f t="shared" si="6"/>
        <v>2.1142766531000582E-4</v>
      </c>
      <c r="CC46" s="242">
        <f t="shared" si="7"/>
        <v>0</v>
      </c>
      <c r="CD46" s="242">
        <f t="shared" si="8"/>
        <v>0</v>
      </c>
      <c r="CE46" s="242">
        <f t="shared" si="9"/>
        <v>9.8738097197184475E-4</v>
      </c>
      <c r="CF46" s="242">
        <f t="shared" si="10"/>
        <v>0</v>
      </c>
      <c r="CG46" s="242">
        <f t="shared" si="11"/>
        <v>0</v>
      </c>
      <c r="CH46" s="242">
        <f t="shared" si="12"/>
        <v>0</v>
      </c>
      <c r="CI46" s="242">
        <f t="shared" si="13"/>
        <v>0</v>
      </c>
      <c r="CJ46" s="242">
        <f t="shared" si="14"/>
        <v>0</v>
      </c>
      <c r="CK46" s="242">
        <f t="shared" si="15"/>
        <v>0</v>
      </c>
      <c r="CL46" s="242">
        <f t="shared" si="16"/>
        <v>0</v>
      </c>
      <c r="CM46" s="242">
        <f t="shared" si="17"/>
        <v>0</v>
      </c>
      <c r="CN46" s="242">
        <f t="shared" si="18"/>
        <v>2.3976172745637011E-4</v>
      </c>
      <c r="CO46" s="257">
        <f t="shared" si="19"/>
        <v>4.2784179661008788E-4</v>
      </c>
      <c r="CP46" s="171"/>
      <c r="CQ46" s="171"/>
    </row>
    <row r="47" spans="2:96" x14ac:dyDescent="0.2">
      <c r="B47" s="248" t="str">
        <f>' STAMP Summary'!A15</f>
        <v>0806</v>
      </c>
      <c r="C47" s="245">
        <f>' STAMP Summary'!AK15</f>
        <v>97</v>
      </c>
      <c r="D47" s="245">
        <f>' STAMP Summary'!AL15</f>
        <v>66</v>
      </c>
      <c r="E47" s="245">
        <f>' STAMP Summary'!AM15</f>
        <v>70</v>
      </c>
      <c r="F47" s="245">
        <f>' STAMP Summary'!AN15</f>
        <v>155</v>
      </c>
      <c r="G47" s="245">
        <f>' STAMP Summary'!AO15</f>
        <v>36</v>
      </c>
      <c r="H47" s="245">
        <f>' STAMP Summary'!AP15</f>
        <v>47</v>
      </c>
      <c r="I47" s="245">
        <f>' STAMP Summary'!AQ15</f>
        <v>44.5</v>
      </c>
      <c r="J47" s="245">
        <f>' STAMP Summary'!AR15</f>
        <v>3</v>
      </c>
      <c r="K47" s="245">
        <f>' STAMP Summary'!AS15</f>
        <v>4</v>
      </c>
      <c r="L47" s="245">
        <f>' STAMP Summary'!AT15</f>
        <v>0</v>
      </c>
      <c r="M47" s="245">
        <f>' STAMP Summary'!AU15</f>
        <v>0</v>
      </c>
      <c r="N47" s="245">
        <f>' STAMP Summary'!AV15</f>
        <v>0</v>
      </c>
      <c r="O47" s="245">
        <f>' STAMP Summary'!AW15</f>
        <v>0</v>
      </c>
      <c r="P47" s="245">
        <f>' STAMP Summary'!AX15</f>
        <v>0</v>
      </c>
      <c r="Q47" s="245">
        <f>' STAMP Summary'!AY15</f>
        <v>0</v>
      </c>
      <c r="R47" s="245">
        <f>' STAMP Summary'!AZ15</f>
        <v>0</v>
      </c>
      <c r="S47" s="245">
        <f>' STAMP Summary'!BA15</f>
        <v>0</v>
      </c>
      <c r="T47" s="245">
        <f>' STAMP Summary'!BB15</f>
        <v>0</v>
      </c>
      <c r="U47" s="245">
        <f>' STAMP Summary'!BC15</f>
        <v>0</v>
      </c>
      <c r="V47" s="245">
        <f>' STAMP Summary'!BD15</f>
        <v>0</v>
      </c>
      <c r="W47" s="245">
        <f>' STAMP Summary'!BE15</f>
        <v>0</v>
      </c>
      <c r="X47" s="245">
        <f>' STAMP Summary'!BF15</f>
        <v>0</v>
      </c>
      <c r="Z47" s="507" t="str">
        <f t="shared" si="0"/>
        <v>16-Mar</v>
      </c>
      <c r="AA47" s="282">
        <f>' STAMP Summary'!BI15</f>
        <v>4.619047619047619E-3</v>
      </c>
      <c r="AB47" s="282">
        <f>' STAMP Summary'!BJ15</f>
        <v>3.142857142857143E-3</v>
      </c>
      <c r="AC47" s="282">
        <f>' STAMP Summary'!BK15</f>
        <v>3.3333333333333335E-3</v>
      </c>
      <c r="AD47" s="282">
        <f>' STAMP Summary'!BL15</f>
        <v>7.3809523809523813E-3</v>
      </c>
      <c r="AE47" s="282">
        <f>' STAMP Summary'!BM15</f>
        <v>1.7142857142857142E-3</v>
      </c>
      <c r="AF47" s="282">
        <f>' STAMP Summary'!BN15</f>
        <v>2.2380952380952382E-3</v>
      </c>
      <c r="AG47" s="282">
        <f>' STAMP Summary'!BO15</f>
        <v>2.1190476190476189E-3</v>
      </c>
      <c r="AH47" s="282">
        <f>' STAMP Summary'!BP15</f>
        <v>1.4285714285714287E-4</v>
      </c>
      <c r="AI47" s="282">
        <f>' STAMP Summary'!BQ15</f>
        <v>1.9047619047619048E-4</v>
      </c>
      <c r="AJ47" s="282">
        <f>' STAMP Summary'!BR15</f>
        <v>0</v>
      </c>
      <c r="AK47" s="282">
        <f>' STAMP Summary'!BS15</f>
        <v>0</v>
      </c>
      <c r="AL47" s="282">
        <f>' STAMP Summary'!BT15</f>
        <v>0</v>
      </c>
      <c r="AM47" s="282">
        <f>' STAMP Summary'!BU15</f>
        <v>0</v>
      </c>
      <c r="AN47" s="282">
        <f>' STAMP Summary'!BV15</f>
        <v>0</v>
      </c>
      <c r="AO47" s="282">
        <f>' STAMP Summary'!BW15</f>
        <v>0</v>
      </c>
      <c r="AP47" s="282">
        <f>' STAMP Summary'!BX15</f>
        <v>0</v>
      </c>
      <c r="AQ47" s="282">
        <f>' STAMP Summary'!BY15</f>
        <v>0</v>
      </c>
      <c r="AR47" s="282">
        <f>' STAMP Summary'!BZ15</f>
        <v>0</v>
      </c>
      <c r="AS47" s="282">
        <f>' STAMP Summary'!CA15</f>
        <v>0</v>
      </c>
      <c r="AT47" s="282">
        <f>' STAMP Summary'!CB15</f>
        <v>0</v>
      </c>
      <c r="AU47" s="282">
        <f>' STAMP Summary'!CC15</f>
        <v>0</v>
      </c>
      <c r="AV47" s="282">
        <f>' STAMP Summary'!CD15</f>
        <v>0</v>
      </c>
      <c r="AW47" s="282">
        <f t="shared" si="2"/>
        <v>1.1806722689075629E-3</v>
      </c>
      <c r="AX47" s="282">
        <f>_xlfn.PERCENTILE.INC((AB47:AH47,AJ47,AL47:AM47,AO47,AQ47:AV47),0.05)</f>
        <v>0</v>
      </c>
      <c r="AY47" s="501">
        <f>_xlfn.PERCENTILE.INC((AB47:AH47,AJ47,AL47:AM47,AO47,AQ47:AV47),0.95)</f>
        <v>4.14285714285714E-3</v>
      </c>
      <c r="AZ47" s="501"/>
      <c r="BA47" s="501"/>
      <c r="BB47" s="501"/>
      <c r="BC47" s="501"/>
      <c r="BD47" s="501"/>
      <c r="BE47" s="501"/>
      <c r="BF47" s="501"/>
      <c r="BG47" s="501"/>
      <c r="BI47" s="248">
        <f>' STAMP Summary'!DE15</f>
        <v>41857</v>
      </c>
      <c r="BJ47" s="245">
        <f>' STAMP Summary'!DF15</f>
        <v>1</v>
      </c>
      <c r="BK47" s="245">
        <f>' STAMP Summary'!DG15</f>
        <v>0</v>
      </c>
      <c r="BL47" s="245">
        <f>' STAMP Summary'!DH15</f>
        <v>2</v>
      </c>
      <c r="BM47" s="245">
        <f>' STAMP Summary'!DI15</f>
        <v>0</v>
      </c>
      <c r="BN47" s="245">
        <f>' STAMP Summary'!DJ15</f>
        <v>0</v>
      </c>
      <c r="BO47" s="245">
        <f>' STAMP Summary'!DK15</f>
        <v>6</v>
      </c>
      <c r="BP47" s="245">
        <f>' STAMP Summary'!DL15</f>
        <v>0</v>
      </c>
      <c r="BQ47" s="245">
        <f>' STAMP Summary'!DM15</f>
        <v>0</v>
      </c>
      <c r="BR47" s="245">
        <f>' STAMP Summary'!DN15</f>
        <v>0</v>
      </c>
      <c r="BS47" s="245">
        <f>' STAMP Summary'!DO15</f>
        <v>0</v>
      </c>
      <c r="BT47" s="245">
        <f>' STAMP Summary'!DP15</f>
        <v>0</v>
      </c>
      <c r="BU47" s="245">
        <f>' STAMP Summary'!DQ15</f>
        <v>0</v>
      </c>
      <c r="BV47" s="245">
        <f>' STAMP Summary'!DR15</f>
        <v>0</v>
      </c>
      <c r="BW47" s="249">
        <f>' STAMP Summary'!DS15</f>
        <v>0</v>
      </c>
      <c r="BY47" s="248">
        <f t="shared" si="3"/>
        <v>41857</v>
      </c>
      <c r="BZ47" s="242">
        <f t="shared" si="4"/>
        <v>0.67684735660933282</v>
      </c>
      <c r="CA47" s="242">
        <f t="shared" si="5"/>
        <v>0</v>
      </c>
      <c r="CB47" s="242">
        <f t="shared" si="6"/>
        <v>2.1142766531000582E-4</v>
      </c>
      <c r="CC47" s="242">
        <f t="shared" si="7"/>
        <v>0</v>
      </c>
      <c r="CD47" s="242">
        <f t="shared" si="8"/>
        <v>0</v>
      </c>
      <c r="CE47" s="242">
        <f t="shared" si="9"/>
        <v>9.8738097197184475E-4</v>
      </c>
      <c r="CF47" s="242">
        <f t="shared" si="10"/>
        <v>0</v>
      </c>
      <c r="CG47" s="242">
        <f t="shared" si="11"/>
        <v>0</v>
      </c>
      <c r="CH47" s="242">
        <f t="shared" si="12"/>
        <v>0</v>
      </c>
      <c r="CI47" s="242">
        <f t="shared" si="13"/>
        <v>0</v>
      </c>
      <c r="CJ47" s="242">
        <f t="shared" si="14"/>
        <v>0</v>
      </c>
      <c r="CK47" s="242">
        <f t="shared" si="15"/>
        <v>0</v>
      </c>
      <c r="CL47" s="242">
        <f t="shared" si="16"/>
        <v>0</v>
      </c>
      <c r="CM47" s="242">
        <f t="shared" si="17"/>
        <v>0</v>
      </c>
      <c r="CN47" s="242">
        <f t="shared" si="18"/>
        <v>2.3976172745637011E-4</v>
      </c>
      <c r="CO47" s="257">
        <f t="shared" si="19"/>
        <v>4.2784179661008788E-4</v>
      </c>
      <c r="CP47" s="171"/>
      <c r="CQ47" s="171"/>
    </row>
    <row r="48" spans="2:96" x14ac:dyDescent="0.2">
      <c r="B48" s="248" t="str">
        <f>' STAMP Summary'!A16</f>
        <v>0807</v>
      </c>
      <c r="C48" s="245">
        <f>' STAMP Summary'!AK16</f>
        <v>139</v>
      </c>
      <c r="D48" s="245">
        <f>' STAMP Summary'!AL16</f>
        <v>93</v>
      </c>
      <c r="E48" s="245">
        <f>' STAMP Summary'!AM16</f>
        <v>75</v>
      </c>
      <c r="F48" s="245">
        <f>' STAMP Summary'!AN16</f>
        <v>182</v>
      </c>
      <c r="G48" s="245">
        <f>' STAMP Summary'!AO16</f>
        <v>37</v>
      </c>
      <c r="H48" s="245">
        <f>' STAMP Summary'!AP16</f>
        <v>54</v>
      </c>
      <c r="I48" s="245">
        <f>' STAMP Summary'!AQ16</f>
        <v>57.5</v>
      </c>
      <c r="J48" s="245">
        <f>' STAMP Summary'!AR16</f>
        <v>3</v>
      </c>
      <c r="K48" s="245">
        <f>' STAMP Summary'!AS16</f>
        <v>4</v>
      </c>
      <c r="L48" s="245">
        <f>' STAMP Summary'!AT16</f>
        <v>0</v>
      </c>
      <c r="M48" s="245">
        <f>' STAMP Summary'!AU16</f>
        <v>0</v>
      </c>
      <c r="N48" s="245">
        <f>' STAMP Summary'!AV16</f>
        <v>0</v>
      </c>
      <c r="O48" s="245">
        <f>' STAMP Summary'!AW16</f>
        <v>0</v>
      </c>
      <c r="P48" s="245">
        <f>' STAMP Summary'!AX16</f>
        <v>0</v>
      </c>
      <c r="Q48" s="245">
        <f>' STAMP Summary'!AY16</f>
        <v>0</v>
      </c>
      <c r="R48" s="245">
        <f>' STAMP Summary'!AZ16</f>
        <v>0</v>
      </c>
      <c r="S48" s="245">
        <f>' STAMP Summary'!BA16</f>
        <v>0</v>
      </c>
      <c r="T48" s="245">
        <f>' STAMP Summary'!BB16</f>
        <v>0</v>
      </c>
      <c r="U48" s="245">
        <f>' STAMP Summary'!BC16</f>
        <v>0</v>
      </c>
      <c r="V48" s="245">
        <f>' STAMP Summary'!BD16</f>
        <v>0</v>
      </c>
      <c r="W48" s="245">
        <f>' STAMP Summary'!BE16</f>
        <v>0</v>
      </c>
      <c r="X48" s="245">
        <f>' STAMP Summary'!BF16</f>
        <v>0</v>
      </c>
      <c r="Z48" s="507" t="str">
        <f t="shared" si="0"/>
        <v>17-Mar</v>
      </c>
      <c r="AA48" s="282">
        <f>' STAMP Summary'!BI16</f>
        <v>6.619047619047619E-3</v>
      </c>
      <c r="AB48" s="282">
        <f>' STAMP Summary'!BJ16</f>
        <v>4.4285714285714284E-3</v>
      </c>
      <c r="AC48" s="282">
        <f>' STAMP Summary'!BK16</f>
        <v>3.5714285714285713E-3</v>
      </c>
      <c r="AD48" s="282">
        <f>' STAMP Summary'!BL16</f>
        <v>8.6666666666666663E-3</v>
      </c>
      <c r="AE48" s="282">
        <f>' STAMP Summary'!BM16</f>
        <v>1.7619047619047618E-3</v>
      </c>
      <c r="AF48" s="282">
        <f>' STAMP Summary'!BN16</f>
        <v>2.5714285714285713E-3</v>
      </c>
      <c r="AG48" s="282">
        <f>' STAMP Summary'!BO16</f>
        <v>2.7380952380952383E-3</v>
      </c>
      <c r="AH48" s="282">
        <f>' STAMP Summary'!BP16</f>
        <v>1.4285714285714287E-4</v>
      </c>
      <c r="AI48" s="282">
        <f>' STAMP Summary'!BQ16</f>
        <v>1.9047619047619048E-4</v>
      </c>
      <c r="AJ48" s="282">
        <f>' STAMP Summary'!BR16</f>
        <v>0</v>
      </c>
      <c r="AK48" s="282">
        <f>' STAMP Summary'!BS16</f>
        <v>0</v>
      </c>
      <c r="AL48" s="282">
        <f>' STAMP Summary'!BT16</f>
        <v>0</v>
      </c>
      <c r="AM48" s="282">
        <f>' STAMP Summary'!BU16</f>
        <v>0</v>
      </c>
      <c r="AN48" s="282">
        <f>' STAMP Summary'!BV16</f>
        <v>0</v>
      </c>
      <c r="AO48" s="282">
        <f>' STAMP Summary'!BW16</f>
        <v>0</v>
      </c>
      <c r="AP48" s="282">
        <f>' STAMP Summary'!BX16</f>
        <v>0</v>
      </c>
      <c r="AQ48" s="282">
        <f>' STAMP Summary'!BY16</f>
        <v>0</v>
      </c>
      <c r="AR48" s="282">
        <f>' STAMP Summary'!BZ16</f>
        <v>0</v>
      </c>
      <c r="AS48" s="282">
        <f>' STAMP Summary'!CA16</f>
        <v>0</v>
      </c>
      <c r="AT48" s="282">
        <f>' STAMP Summary'!CB16</f>
        <v>0</v>
      </c>
      <c r="AU48" s="282">
        <f>' STAMP Summary'!CC16</f>
        <v>0</v>
      </c>
      <c r="AV48" s="282">
        <f>' STAMP Summary'!CD16</f>
        <v>0</v>
      </c>
      <c r="AW48" s="282">
        <f t="shared" si="2"/>
        <v>1.4047619047619047E-3</v>
      </c>
      <c r="AX48" s="282">
        <f>_xlfn.PERCENTILE.INC((AB48:AH48,AJ48,AL48:AM48,AO48,AQ48:AV48),0.05)</f>
        <v>0</v>
      </c>
      <c r="AY48" s="501">
        <f>_xlfn.PERCENTILE.INC((AB48:AH48,AJ48,AL48:AM48,AO48,AQ48:AV48),0.95)</f>
        <v>5.2761904761904725E-3</v>
      </c>
      <c r="AZ48" s="501"/>
      <c r="BA48" s="501"/>
      <c r="BB48" s="501"/>
      <c r="BC48" s="501"/>
      <c r="BD48" s="501"/>
      <c r="BE48" s="501"/>
      <c r="BF48" s="501"/>
      <c r="BG48" s="501"/>
      <c r="BI48" s="248">
        <f>' STAMP Summary'!DE16</f>
        <v>41858</v>
      </c>
      <c r="BJ48" s="245">
        <f>' STAMP Summary'!DF16</f>
        <v>1</v>
      </c>
      <c r="BK48" s="245">
        <f>' STAMP Summary'!DG16</f>
        <v>0</v>
      </c>
      <c r="BL48" s="245">
        <f>' STAMP Summary'!DH16</f>
        <v>3</v>
      </c>
      <c r="BM48" s="245">
        <f>' STAMP Summary'!DI16</f>
        <v>0</v>
      </c>
      <c r="BN48" s="245">
        <f>' STAMP Summary'!DJ16</f>
        <v>0</v>
      </c>
      <c r="BO48" s="245">
        <f>' STAMP Summary'!DK16</f>
        <v>6</v>
      </c>
      <c r="BP48" s="245">
        <f>' STAMP Summary'!DL16</f>
        <v>0</v>
      </c>
      <c r="BQ48" s="245">
        <f>' STAMP Summary'!DM16</f>
        <v>0</v>
      </c>
      <c r="BR48" s="245">
        <f>' STAMP Summary'!DN16</f>
        <v>0</v>
      </c>
      <c r="BS48" s="245">
        <f>' STAMP Summary'!DO16</f>
        <v>0</v>
      </c>
      <c r="BT48" s="245">
        <f>' STAMP Summary'!DP16</f>
        <v>0</v>
      </c>
      <c r="BU48" s="245">
        <f>' STAMP Summary'!DQ16</f>
        <v>0</v>
      </c>
      <c r="BV48" s="245">
        <f>' STAMP Summary'!DR16</f>
        <v>0</v>
      </c>
      <c r="BW48" s="249">
        <f>' STAMP Summary'!DS16</f>
        <v>0</v>
      </c>
      <c r="BY48" s="248">
        <f t="shared" si="3"/>
        <v>41858</v>
      </c>
      <c r="BZ48" s="242">
        <f t="shared" si="4"/>
        <v>0.73653338652634748</v>
      </c>
      <c r="CA48" s="242">
        <f t="shared" si="5"/>
        <v>0</v>
      </c>
      <c r="CB48" s="242">
        <f t="shared" si="6"/>
        <v>3.171414979650087E-4</v>
      </c>
      <c r="CC48" s="242">
        <f t="shared" si="7"/>
        <v>0</v>
      </c>
      <c r="CD48" s="242">
        <f t="shared" si="8"/>
        <v>0</v>
      </c>
      <c r="CE48" s="242">
        <f t="shared" si="9"/>
        <v>9.8738097197184475E-4</v>
      </c>
      <c r="CF48" s="242">
        <f t="shared" si="10"/>
        <v>0</v>
      </c>
      <c r="CG48" s="242">
        <f t="shared" si="11"/>
        <v>0</v>
      </c>
      <c r="CH48" s="242">
        <f t="shared" si="12"/>
        <v>0</v>
      </c>
      <c r="CI48" s="242">
        <f t="shared" si="13"/>
        <v>0</v>
      </c>
      <c r="CJ48" s="242">
        <f t="shared" si="14"/>
        <v>0</v>
      </c>
      <c r="CK48" s="242">
        <f t="shared" si="15"/>
        <v>0</v>
      </c>
      <c r="CL48" s="242">
        <f t="shared" si="16"/>
        <v>0</v>
      </c>
      <c r="CM48" s="242">
        <f t="shared" si="17"/>
        <v>0</v>
      </c>
      <c r="CN48" s="242">
        <f t="shared" si="18"/>
        <v>2.6090449398737071E-4</v>
      </c>
      <c r="CO48" s="257">
        <f t="shared" si="19"/>
        <v>4.2870273460450563E-4</v>
      </c>
      <c r="CP48" s="171"/>
      <c r="CQ48" s="171"/>
    </row>
    <row r="49" spans="2:95" x14ac:dyDescent="0.2">
      <c r="B49" s="248" t="str">
        <f>' STAMP Summary'!A17</f>
        <v>0808</v>
      </c>
      <c r="C49" s="245">
        <f>' STAMP Summary'!AK17</f>
        <v>203</v>
      </c>
      <c r="D49" s="245">
        <f>' STAMP Summary'!AL17</f>
        <v>119</v>
      </c>
      <c r="E49" s="245">
        <f>' STAMP Summary'!AM17</f>
        <v>89</v>
      </c>
      <c r="F49" s="245">
        <f>' STAMP Summary'!AN17</f>
        <v>199</v>
      </c>
      <c r="G49" s="245">
        <f>' STAMP Summary'!AO17</f>
        <v>37</v>
      </c>
      <c r="H49" s="245">
        <f>' STAMP Summary'!AP17</f>
        <v>61</v>
      </c>
      <c r="I49" s="245">
        <f>' STAMP Summary'!AQ17</f>
        <v>68.5</v>
      </c>
      <c r="J49" s="245">
        <f>' STAMP Summary'!AR17</f>
        <v>9</v>
      </c>
      <c r="K49" s="245">
        <f>' STAMP Summary'!AS17</f>
        <v>7</v>
      </c>
      <c r="L49" s="245">
        <f>' STAMP Summary'!AT17</f>
        <v>0</v>
      </c>
      <c r="M49" s="245">
        <f>' STAMP Summary'!AU17</f>
        <v>0</v>
      </c>
      <c r="N49" s="245">
        <f>' STAMP Summary'!AV17</f>
        <v>0</v>
      </c>
      <c r="O49" s="245">
        <f>' STAMP Summary'!AW17</f>
        <v>0</v>
      </c>
      <c r="P49" s="245">
        <f>' STAMP Summary'!AX17</f>
        <v>0</v>
      </c>
      <c r="Q49" s="245">
        <f>' STAMP Summary'!AY17</f>
        <v>0</v>
      </c>
      <c r="R49" s="245">
        <f>' STAMP Summary'!AZ17</f>
        <v>0</v>
      </c>
      <c r="S49" s="245">
        <f>' STAMP Summary'!BA17</f>
        <v>0</v>
      </c>
      <c r="T49" s="245">
        <f>' STAMP Summary'!BB17</f>
        <v>0</v>
      </c>
      <c r="U49" s="245">
        <f>' STAMP Summary'!BC17</f>
        <v>0</v>
      </c>
      <c r="V49" s="245">
        <f>' STAMP Summary'!BD17</f>
        <v>0</v>
      </c>
      <c r="W49" s="245">
        <f>' STAMP Summary'!BE17</f>
        <v>0</v>
      </c>
      <c r="X49" s="245">
        <f>' STAMP Summary'!BF17</f>
        <v>0</v>
      </c>
      <c r="Z49" s="507" t="str">
        <f t="shared" si="0"/>
        <v>18-Mar</v>
      </c>
      <c r="AA49" s="282">
        <f>' STAMP Summary'!BI17</f>
        <v>9.6666666666666672E-3</v>
      </c>
      <c r="AB49" s="282">
        <f>' STAMP Summary'!BJ17</f>
        <v>5.6666666666666671E-3</v>
      </c>
      <c r="AC49" s="282">
        <f>' STAMP Summary'!BK17</f>
        <v>4.2380952380952379E-3</v>
      </c>
      <c r="AD49" s="282">
        <f>' STAMP Summary'!BL17</f>
        <v>9.4761904761904766E-3</v>
      </c>
      <c r="AE49" s="282">
        <f>' STAMP Summary'!BM17</f>
        <v>1.7619047619047618E-3</v>
      </c>
      <c r="AF49" s="282">
        <f>' STAMP Summary'!BN17</f>
        <v>2.9047619047619048E-3</v>
      </c>
      <c r="AG49" s="282">
        <f>' STAMP Summary'!BO17</f>
        <v>3.2619047619047619E-3</v>
      </c>
      <c r="AH49" s="282">
        <f>' STAMP Summary'!BP17</f>
        <v>4.2857142857142855E-4</v>
      </c>
      <c r="AI49" s="282">
        <f>' STAMP Summary'!BQ17</f>
        <v>3.3333333333333332E-4</v>
      </c>
      <c r="AJ49" s="282">
        <f>' STAMP Summary'!BR17</f>
        <v>0</v>
      </c>
      <c r="AK49" s="282">
        <f>' STAMP Summary'!BS17</f>
        <v>0</v>
      </c>
      <c r="AL49" s="282">
        <f>' STAMP Summary'!BT17</f>
        <v>0</v>
      </c>
      <c r="AM49" s="282">
        <f>' STAMP Summary'!BU17</f>
        <v>0</v>
      </c>
      <c r="AN49" s="282">
        <f>' STAMP Summary'!BV17</f>
        <v>0</v>
      </c>
      <c r="AO49" s="282">
        <f>' STAMP Summary'!BW17</f>
        <v>0</v>
      </c>
      <c r="AP49" s="282">
        <f>' STAMP Summary'!BX17</f>
        <v>0</v>
      </c>
      <c r="AQ49" s="282">
        <f>' STAMP Summary'!BY17</f>
        <v>0</v>
      </c>
      <c r="AR49" s="282">
        <f>' STAMP Summary'!BZ17</f>
        <v>0</v>
      </c>
      <c r="AS49" s="282">
        <f>' STAMP Summary'!CA17</f>
        <v>0</v>
      </c>
      <c r="AT49" s="282">
        <f>' STAMP Summary'!CB17</f>
        <v>0</v>
      </c>
      <c r="AU49" s="282">
        <f>' STAMP Summary'!CC17</f>
        <v>0</v>
      </c>
      <c r="AV49" s="282">
        <f>' STAMP Summary'!CD17</f>
        <v>0</v>
      </c>
      <c r="AW49" s="282">
        <f t="shared" si="2"/>
        <v>1.6316526610644256E-3</v>
      </c>
      <c r="AX49" s="282">
        <f>_xlfn.PERCENTILE.INC((AB49:AH49,AJ49,AL49:AM49,AO49,AQ49:AV49),0.05)</f>
        <v>0</v>
      </c>
      <c r="AY49" s="501">
        <f>_xlfn.PERCENTILE.INC((AB49:AH49,AJ49,AL49:AM49,AO49,AQ49:AV49),0.95)</f>
        <v>6.4285714285714259E-3</v>
      </c>
      <c r="AZ49" s="501"/>
      <c r="BA49" s="501"/>
      <c r="BB49" s="501"/>
      <c r="BC49" s="501"/>
      <c r="BD49" s="501"/>
      <c r="BE49" s="501"/>
      <c r="BF49" s="501"/>
      <c r="BG49" s="501"/>
      <c r="BI49" s="248">
        <f>' STAMP Summary'!DE17</f>
        <v>41859</v>
      </c>
      <c r="BJ49" s="245">
        <f>' STAMP Summary'!DF17</f>
        <v>2</v>
      </c>
      <c r="BK49" s="245">
        <f>' STAMP Summary'!DG17</f>
        <v>0</v>
      </c>
      <c r="BL49" s="245">
        <f>' STAMP Summary'!DH17</f>
        <v>3</v>
      </c>
      <c r="BM49" s="245">
        <f>' STAMP Summary'!DI17</f>
        <v>0</v>
      </c>
      <c r="BN49" s="245">
        <f>' STAMP Summary'!DJ17</f>
        <v>1</v>
      </c>
      <c r="BO49" s="245">
        <f>' STAMP Summary'!DK17</f>
        <v>6</v>
      </c>
      <c r="BP49" s="245">
        <f>' STAMP Summary'!DL17</f>
        <v>0</v>
      </c>
      <c r="BQ49" s="245">
        <f>' STAMP Summary'!DM17</f>
        <v>0</v>
      </c>
      <c r="BR49" s="245">
        <f>' STAMP Summary'!DN17</f>
        <v>0</v>
      </c>
      <c r="BS49" s="245">
        <f>' STAMP Summary'!DO17</f>
        <v>0</v>
      </c>
      <c r="BT49" s="245">
        <f>' STAMP Summary'!DP17</f>
        <v>0</v>
      </c>
      <c r="BU49" s="245">
        <f>' STAMP Summary'!DQ17</f>
        <v>0</v>
      </c>
      <c r="BV49" s="245">
        <f>' STAMP Summary'!DR17</f>
        <v>0</v>
      </c>
      <c r="BW49" s="249">
        <f>' STAMP Summary'!DS17</f>
        <v>0</v>
      </c>
      <c r="BY49" s="248">
        <f t="shared" si="3"/>
        <v>41859</v>
      </c>
      <c r="BZ49" s="242">
        <f t="shared" si="4"/>
        <v>1.0492445468697427</v>
      </c>
      <c r="CA49" s="242">
        <f t="shared" si="5"/>
        <v>0</v>
      </c>
      <c r="CB49" s="242">
        <f t="shared" si="6"/>
        <v>3.171414979650087E-4</v>
      </c>
      <c r="CC49" s="242">
        <f t="shared" si="7"/>
        <v>0</v>
      </c>
      <c r="CD49" s="242">
        <f t="shared" si="8"/>
        <v>5.538631957906397E-4</v>
      </c>
      <c r="CE49" s="242">
        <f t="shared" si="9"/>
        <v>9.8738097197184475E-4</v>
      </c>
      <c r="CF49" s="242">
        <f t="shared" si="10"/>
        <v>0</v>
      </c>
      <c r="CG49" s="242">
        <f t="shared" si="11"/>
        <v>0</v>
      </c>
      <c r="CH49" s="242">
        <f t="shared" si="12"/>
        <v>0</v>
      </c>
      <c r="CI49" s="242">
        <f t="shared" si="13"/>
        <v>0</v>
      </c>
      <c r="CJ49" s="242">
        <f t="shared" si="14"/>
        <v>0</v>
      </c>
      <c r="CK49" s="242">
        <f t="shared" si="15"/>
        <v>0</v>
      </c>
      <c r="CL49" s="242">
        <f t="shared" si="16"/>
        <v>0</v>
      </c>
      <c r="CM49" s="242">
        <f t="shared" si="17"/>
        <v>0</v>
      </c>
      <c r="CN49" s="242">
        <f t="shared" si="18"/>
        <v>3.7167713314549864E-4</v>
      </c>
      <c r="CO49" s="257">
        <f t="shared" si="19"/>
        <v>4.1579589243963537E-4</v>
      </c>
      <c r="CP49" s="171"/>
      <c r="CQ49" s="171"/>
    </row>
    <row r="50" spans="2:95" x14ac:dyDescent="0.2">
      <c r="B50" s="248" t="str">
        <f>' STAMP Summary'!A18</f>
        <v>0809</v>
      </c>
      <c r="C50" s="245">
        <f>' STAMP Summary'!AK18</f>
        <v>230</v>
      </c>
      <c r="D50" s="245">
        <f>' STAMP Summary'!AL18</f>
        <v>170</v>
      </c>
      <c r="E50" s="245">
        <f>' STAMP Summary'!AM18</f>
        <v>100</v>
      </c>
      <c r="F50" s="245">
        <f>' STAMP Summary'!AN18</f>
        <v>217</v>
      </c>
      <c r="G50" s="245">
        <f>' STAMP Summary'!AO18</f>
        <v>37</v>
      </c>
      <c r="H50" s="245">
        <f>' STAMP Summary'!AP18</f>
        <v>64</v>
      </c>
      <c r="I50" s="245">
        <f>' STAMP Summary'!AQ18</f>
        <v>76.5</v>
      </c>
      <c r="J50" s="245">
        <f>' STAMP Summary'!AR18</f>
        <v>12</v>
      </c>
      <c r="K50" s="245">
        <f>' STAMP Summary'!AS18</f>
        <v>13</v>
      </c>
      <c r="L50" s="245">
        <f>' STAMP Summary'!AT18</f>
        <v>0</v>
      </c>
      <c r="M50" s="245">
        <f>' STAMP Summary'!AU18</f>
        <v>0</v>
      </c>
      <c r="N50" s="245">
        <f>' STAMP Summary'!AV18</f>
        <v>0</v>
      </c>
      <c r="O50" s="245">
        <f>' STAMP Summary'!AW18</f>
        <v>0</v>
      </c>
      <c r="P50" s="245">
        <f>' STAMP Summary'!AX18</f>
        <v>0</v>
      </c>
      <c r="Q50" s="245">
        <f>' STAMP Summary'!AY18</f>
        <v>0</v>
      </c>
      <c r="R50" s="245">
        <f>' STAMP Summary'!AZ18</f>
        <v>0</v>
      </c>
      <c r="S50" s="245">
        <f>' STAMP Summary'!BA18</f>
        <v>0</v>
      </c>
      <c r="T50" s="245">
        <f>' STAMP Summary'!BB18</f>
        <v>0</v>
      </c>
      <c r="U50" s="245">
        <f>' STAMP Summary'!BC18</f>
        <v>0</v>
      </c>
      <c r="V50" s="245">
        <f>' STAMP Summary'!BD18</f>
        <v>0</v>
      </c>
      <c r="W50" s="245">
        <f>' STAMP Summary'!BE18</f>
        <v>0</v>
      </c>
      <c r="X50" s="245">
        <f>' STAMP Summary'!BF18</f>
        <v>0</v>
      </c>
      <c r="Z50" s="507" t="str">
        <f t="shared" si="0"/>
        <v>19-Mar</v>
      </c>
      <c r="AA50" s="282">
        <f>' STAMP Summary'!BI18</f>
        <v>1.0952380952380953E-2</v>
      </c>
      <c r="AB50" s="282">
        <f>' STAMP Summary'!BJ18</f>
        <v>8.0952380952380946E-3</v>
      </c>
      <c r="AC50" s="282">
        <f>' STAMP Summary'!BK18</f>
        <v>4.7619047619047623E-3</v>
      </c>
      <c r="AD50" s="282">
        <f>' STAMP Summary'!BL18</f>
        <v>1.0333333333333333E-2</v>
      </c>
      <c r="AE50" s="282">
        <f>' STAMP Summary'!BM18</f>
        <v>1.7619047619047618E-3</v>
      </c>
      <c r="AF50" s="282">
        <f>' STAMP Summary'!BN18</f>
        <v>3.0476190476190477E-3</v>
      </c>
      <c r="AG50" s="282">
        <f>' STAMP Summary'!BO18</f>
        <v>3.642857142857143E-3</v>
      </c>
      <c r="AH50" s="282">
        <f>' STAMP Summary'!BP18</f>
        <v>5.7142857142857147E-4</v>
      </c>
      <c r="AI50" s="282">
        <f>' STAMP Summary'!BQ18</f>
        <v>6.19047619047619E-4</v>
      </c>
      <c r="AJ50" s="282">
        <f>' STAMP Summary'!BR18</f>
        <v>0</v>
      </c>
      <c r="AK50" s="282">
        <f>' STAMP Summary'!BS18</f>
        <v>0</v>
      </c>
      <c r="AL50" s="282">
        <f>' STAMP Summary'!BT18</f>
        <v>0</v>
      </c>
      <c r="AM50" s="282">
        <f>' STAMP Summary'!BU18</f>
        <v>0</v>
      </c>
      <c r="AN50" s="282">
        <f>' STAMP Summary'!BV18</f>
        <v>0</v>
      </c>
      <c r="AO50" s="282">
        <f>' STAMP Summary'!BW18</f>
        <v>0</v>
      </c>
      <c r="AP50" s="282">
        <f>' STAMP Summary'!BX18</f>
        <v>0</v>
      </c>
      <c r="AQ50" s="282">
        <f>' STAMP Summary'!BY18</f>
        <v>0</v>
      </c>
      <c r="AR50" s="282">
        <f>' STAMP Summary'!BZ18</f>
        <v>0</v>
      </c>
      <c r="AS50" s="282">
        <f>' STAMP Summary'!CA18</f>
        <v>0</v>
      </c>
      <c r="AT50" s="282">
        <f>' STAMP Summary'!CB18</f>
        <v>0</v>
      </c>
      <c r="AU50" s="282">
        <f>' STAMP Summary'!CC18</f>
        <v>0</v>
      </c>
      <c r="AV50" s="282">
        <f>' STAMP Summary'!CD18</f>
        <v>0</v>
      </c>
      <c r="AW50" s="282">
        <f t="shared" si="2"/>
        <v>1.8949579831932775E-3</v>
      </c>
      <c r="AX50" s="282">
        <f>_xlfn.PERCENTILE.INC((AB50:AH50,AJ50,AL50:AM50,AO50,AQ50:AV50),0.05)</f>
        <v>0</v>
      </c>
      <c r="AY50" s="501">
        <f>_xlfn.PERCENTILE.INC((AB50:AH50,AJ50,AL50:AM50,AO50,AQ50:AV50),0.95)</f>
        <v>8.5428571428571402E-3</v>
      </c>
      <c r="AZ50" s="501"/>
      <c r="BA50" s="501"/>
      <c r="BB50" s="501"/>
      <c r="BC50" s="501"/>
      <c r="BD50" s="501"/>
      <c r="BE50" s="501"/>
      <c r="BF50" s="501"/>
      <c r="BG50" s="501"/>
      <c r="BI50" s="248">
        <f>' STAMP Summary'!DE18</f>
        <v>41860</v>
      </c>
      <c r="BJ50" s="245">
        <f>' STAMP Summary'!DF18</f>
        <v>2</v>
      </c>
      <c r="BK50" s="245">
        <f>' STAMP Summary'!DG18</f>
        <v>0</v>
      </c>
      <c r="BL50" s="245">
        <f>' STAMP Summary'!DH18</f>
        <v>3</v>
      </c>
      <c r="BM50" s="245">
        <f>' STAMP Summary'!DI18</f>
        <v>1</v>
      </c>
      <c r="BN50" s="245">
        <f>' STAMP Summary'!DJ18</f>
        <v>1</v>
      </c>
      <c r="BO50" s="245">
        <f>' STAMP Summary'!DK18</f>
        <v>6</v>
      </c>
      <c r="BP50" s="245">
        <f>' STAMP Summary'!DL18</f>
        <v>0</v>
      </c>
      <c r="BQ50" s="245">
        <f>' STAMP Summary'!DM18</f>
        <v>0</v>
      </c>
      <c r="BR50" s="245">
        <f>' STAMP Summary'!DN18</f>
        <v>0</v>
      </c>
      <c r="BS50" s="245">
        <f>' STAMP Summary'!DO18</f>
        <v>0</v>
      </c>
      <c r="BT50" s="245">
        <f>' STAMP Summary'!DP18</f>
        <v>0</v>
      </c>
      <c r="BU50" s="245">
        <f>' STAMP Summary'!DQ18</f>
        <v>0</v>
      </c>
      <c r="BV50" s="245">
        <f>' STAMP Summary'!DR18</f>
        <v>0</v>
      </c>
      <c r="BW50" s="249">
        <f>' STAMP Summary'!DS18</f>
        <v>0</v>
      </c>
      <c r="BY50" s="248">
        <f t="shared" si="3"/>
        <v>41860</v>
      </c>
      <c r="BZ50" s="242">
        <f t="shared" si="4"/>
        <v>1.1577484384811578</v>
      </c>
      <c r="CA50" s="242">
        <f t="shared" si="5"/>
        <v>0</v>
      </c>
      <c r="CB50" s="242">
        <f t="shared" si="6"/>
        <v>3.171414979650087E-4</v>
      </c>
      <c r="CC50" s="242">
        <f t="shared" si="7"/>
        <v>1.9217834150091285E-4</v>
      </c>
      <c r="CD50" s="242">
        <f t="shared" si="8"/>
        <v>5.538631957906397E-4</v>
      </c>
      <c r="CE50" s="242">
        <f t="shared" si="9"/>
        <v>9.8738097197184475E-4</v>
      </c>
      <c r="CF50" s="242">
        <f t="shared" si="10"/>
        <v>0</v>
      </c>
      <c r="CG50" s="242">
        <f t="shared" si="11"/>
        <v>0</v>
      </c>
      <c r="CH50" s="242">
        <f t="shared" si="12"/>
        <v>0</v>
      </c>
      <c r="CI50" s="242">
        <f t="shared" si="13"/>
        <v>0</v>
      </c>
      <c r="CJ50" s="242">
        <f t="shared" si="14"/>
        <v>0</v>
      </c>
      <c r="CK50" s="242">
        <f t="shared" si="15"/>
        <v>0</v>
      </c>
      <c r="CL50" s="242">
        <f t="shared" si="16"/>
        <v>0</v>
      </c>
      <c r="CM50" s="242">
        <f t="shared" si="17"/>
        <v>0</v>
      </c>
      <c r="CN50" s="242">
        <f t="shared" si="18"/>
        <v>4.1011280144568116E-4</v>
      </c>
      <c r="CO50" s="257">
        <f t="shared" si="19"/>
        <v>3.8020860017525014E-4</v>
      </c>
      <c r="CP50" s="171"/>
      <c r="CQ50" s="171"/>
    </row>
    <row r="51" spans="2:95" x14ac:dyDescent="0.2">
      <c r="B51" s="248" t="str">
        <f>' STAMP Summary'!A19</f>
        <v>0810</v>
      </c>
      <c r="C51" s="245">
        <f>' STAMP Summary'!AK19</f>
        <v>291</v>
      </c>
      <c r="D51" s="245">
        <f>' STAMP Summary'!AL19</f>
        <v>193</v>
      </c>
      <c r="E51" s="245">
        <f>' STAMP Summary'!AM19</f>
        <v>144</v>
      </c>
      <c r="F51" s="245">
        <f>' STAMP Summary'!AN19</f>
        <v>269</v>
      </c>
      <c r="G51" s="245">
        <f>' STAMP Summary'!AO19</f>
        <v>39</v>
      </c>
      <c r="H51" s="245">
        <f>' STAMP Summary'!AP19</f>
        <v>67</v>
      </c>
      <c r="I51" s="245">
        <f>' STAMP Summary'!AQ19</f>
        <v>85</v>
      </c>
      <c r="J51" s="245">
        <f>' STAMP Summary'!AR19</f>
        <v>15</v>
      </c>
      <c r="K51" s="245">
        <f>' STAMP Summary'!AS19</f>
        <v>28</v>
      </c>
      <c r="L51" s="245">
        <f>' STAMP Summary'!AT19</f>
        <v>0</v>
      </c>
      <c r="M51" s="245">
        <f>' STAMP Summary'!AU19</f>
        <v>0</v>
      </c>
      <c r="N51" s="245">
        <f>' STAMP Summary'!AV19</f>
        <v>0</v>
      </c>
      <c r="O51" s="245">
        <f>' STAMP Summary'!AW19</f>
        <v>0</v>
      </c>
      <c r="P51" s="245">
        <f>' STAMP Summary'!AX19</f>
        <v>0</v>
      </c>
      <c r="Q51" s="245">
        <f>' STAMP Summary'!AY19</f>
        <v>0</v>
      </c>
      <c r="R51" s="245">
        <f>' STAMP Summary'!AZ19</f>
        <v>0</v>
      </c>
      <c r="S51" s="245">
        <f>' STAMP Summary'!BA19</f>
        <v>0</v>
      </c>
      <c r="T51" s="245">
        <f>' STAMP Summary'!BB19</f>
        <v>0</v>
      </c>
      <c r="U51" s="245">
        <f>' STAMP Summary'!BC19</f>
        <v>0</v>
      </c>
      <c r="V51" s="245">
        <f>' STAMP Summary'!BD19</f>
        <v>0</v>
      </c>
      <c r="W51" s="245">
        <f>' STAMP Summary'!BE19</f>
        <v>0</v>
      </c>
      <c r="X51" s="245">
        <f>' STAMP Summary'!BF19</f>
        <v>0</v>
      </c>
      <c r="Z51" s="507" t="str">
        <f t="shared" si="0"/>
        <v>20-Mar</v>
      </c>
      <c r="AA51" s="282">
        <f>' STAMP Summary'!BI19</f>
        <v>1.3857142857142858E-2</v>
      </c>
      <c r="AB51" s="282">
        <f>' STAMP Summary'!BJ19</f>
        <v>9.1904761904761899E-3</v>
      </c>
      <c r="AC51" s="282">
        <f>' STAMP Summary'!BK19</f>
        <v>6.8571428571428568E-3</v>
      </c>
      <c r="AD51" s="282">
        <f>' STAMP Summary'!BL19</f>
        <v>1.2809523809523809E-2</v>
      </c>
      <c r="AE51" s="282">
        <f>' STAMP Summary'!BM19</f>
        <v>1.8571428571428571E-3</v>
      </c>
      <c r="AF51" s="282">
        <f>' STAMP Summary'!BN19</f>
        <v>3.1904761904761906E-3</v>
      </c>
      <c r="AG51" s="282">
        <f>' STAMP Summary'!BO19</f>
        <v>4.0476190476190473E-3</v>
      </c>
      <c r="AH51" s="282">
        <f>' STAMP Summary'!BP19</f>
        <v>7.1428571428571429E-4</v>
      </c>
      <c r="AI51" s="282">
        <f>' STAMP Summary'!BQ19</f>
        <v>1.3333333333333333E-3</v>
      </c>
      <c r="AJ51" s="282">
        <f>' STAMP Summary'!BR19</f>
        <v>0</v>
      </c>
      <c r="AK51" s="282">
        <f>' STAMP Summary'!BS19</f>
        <v>0</v>
      </c>
      <c r="AL51" s="282">
        <f>' STAMP Summary'!BT19</f>
        <v>0</v>
      </c>
      <c r="AM51" s="282">
        <f>' STAMP Summary'!BU19</f>
        <v>0</v>
      </c>
      <c r="AN51" s="282">
        <f>' STAMP Summary'!BV19</f>
        <v>0</v>
      </c>
      <c r="AO51" s="282">
        <f>' STAMP Summary'!BW19</f>
        <v>0</v>
      </c>
      <c r="AP51" s="282">
        <f>' STAMP Summary'!BX19</f>
        <v>0</v>
      </c>
      <c r="AQ51" s="282">
        <f>' STAMP Summary'!BY19</f>
        <v>0</v>
      </c>
      <c r="AR51" s="282">
        <f>' STAMP Summary'!BZ19</f>
        <v>0</v>
      </c>
      <c r="AS51" s="282">
        <f>' STAMP Summary'!CA19</f>
        <v>0</v>
      </c>
      <c r="AT51" s="282">
        <f>' STAMP Summary'!CB19</f>
        <v>0</v>
      </c>
      <c r="AU51" s="282">
        <f>' STAMP Summary'!CC19</f>
        <v>0</v>
      </c>
      <c r="AV51" s="282">
        <f>' STAMP Summary'!CD19</f>
        <v>0</v>
      </c>
      <c r="AW51" s="282">
        <f t="shared" si="2"/>
        <v>2.2745098039215687E-3</v>
      </c>
      <c r="AX51" s="282">
        <f>_xlfn.PERCENTILE.INC((AB51:AH51,AJ51,AL51:AM51,AO51,AQ51:AV51),0.05)</f>
        <v>0</v>
      </c>
      <c r="AY51" s="501">
        <f>_xlfn.PERCENTILE.INC((AB51:AH51,AJ51,AL51:AM51,AO51,AQ51:AV51),0.95)</f>
        <v>9.9142857142857106E-3</v>
      </c>
      <c r="AZ51" s="501"/>
      <c r="BA51" s="501"/>
      <c r="BB51" s="501"/>
      <c r="BC51" s="501"/>
      <c r="BD51" s="501"/>
      <c r="BE51" s="501"/>
      <c r="BF51" s="501"/>
      <c r="BG51" s="501"/>
      <c r="BI51" s="248">
        <f>' STAMP Summary'!DE19</f>
        <v>41861</v>
      </c>
      <c r="BJ51" s="245">
        <f>' STAMP Summary'!DF19</f>
        <v>2</v>
      </c>
      <c r="BK51" s="245">
        <f>' STAMP Summary'!DG19</f>
        <v>0</v>
      </c>
      <c r="BL51" s="245">
        <f>' STAMP Summary'!DH19</f>
        <v>3</v>
      </c>
      <c r="BM51" s="245">
        <f>' STAMP Summary'!DI19</f>
        <v>2</v>
      </c>
      <c r="BN51" s="245">
        <f>' STAMP Summary'!DJ19</f>
        <v>1</v>
      </c>
      <c r="BO51" s="245">
        <f>' STAMP Summary'!DK19</f>
        <v>7</v>
      </c>
      <c r="BP51" s="245">
        <f>' STAMP Summary'!DL19</f>
        <v>0</v>
      </c>
      <c r="BQ51" s="245">
        <f>' STAMP Summary'!DM19</f>
        <v>0</v>
      </c>
      <c r="BR51" s="245">
        <f>' STAMP Summary'!DN19</f>
        <v>0</v>
      </c>
      <c r="BS51" s="245">
        <f>' STAMP Summary'!DO19</f>
        <v>0</v>
      </c>
      <c r="BT51" s="245">
        <f>' STAMP Summary'!DP19</f>
        <v>0</v>
      </c>
      <c r="BU51" s="245">
        <f>' STAMP Summary'!DQ19</f>
        <v>0</v>
      </c>
      <c r="BV51" s="245">
        <f>' STAMP Summary'!DR19</f>
        <v>0</v>
      </c>
      <c r="BW51" s="249">
        <f>' STAMP Summary'!DS19</f>
        <v>0</v>
      </c>
      <c r="BY51" s="248">
        <f t="shared" si="3"/>
        <v>41861</v>
      </c>
      <c r="BZ51" s="242">
        <f t="shared" si="4"/>
        <v>1.3591648795551239</v>
      </c>
      <c r="CA51" s="242">
        <f t="shared" si="5"/>
        <v>0</v>
      </c>
      <c r="CB51" s="242">
        <f t="shared" si="6"/>
        <v>3.171414979650087E-4</v>
      </c>
      <c r="CC51" s="242">
        <f t="shared" si="7"/>
        <v>3.843566830018257E-4</v>
      </c>
      <c r="CD51" s="242">
        <f t="shared" si="8"/>
        <v>5.538631957906397E-4</v>
      </c>
      <c r="CE51" s="242">
        <f t="shared" si="9"/>
        <v>1.1519444673004854E-3</v>
      </c>
      <c r="CF51" s="242">
        <f t="shared" si="10"/>
        <v>0</v>
      </c>
      <c r="CG51" s="242">
        <f t="shared" si="11"/>
        <v>0</v>
      </c>
      <c r="CH51" s="242">
        <f t="shared" si="12"/>
        <v>0</v>
      </c>
      <c r="CI51" s="242">
        <f t="shared" si="13"/>
        <v>0</v>
      </c>
      <c r="CJ51" s="242">
        <f t="shared" si="14"/>
        <v>0</v>
      </c>
      <c r="CK51" s="242">
        <f t="shared" si="15"/>
        <v>0</v>
      </c>
      <c r="CL51" s="242">
        <f t="shared" si="16"/>
        <v>0</v>
      </c>
      <c r="CM51" s="242">
        <f t="shared" si="17"/>
        <v>0</v>
      </c>
      <c r="CN51" s="242">
        <f t="shared" si="18"/>
        <v>4.8146116881159191E-4</v>
      </c>
      <c r="CO51" s="257">
        <f t="shared" si="19"/>
        <v>4.2515438358558475E-4</v>
      </c>
      <c r="CP51" s="171"/>
      <c r="CQ51" s="171"/>
    </row>
    <row r="52" spans="2:95" x14ac:dyDescent="0.2">
      <c r="B52" s="248" t="str">
        <f>' STAMP Summary'!A20</f>
        <v>0811</v>
      </c>
      <c r="C52" s="245">
        <f>' STAMP Summary'!AK20</f>
        <v>317</v>
      </c>
      <c r="D52" s="245">
        <f>' STAMP Summary'!AL20</f>
        <v>209</v>
      </c>
      <c r="E52" s="245">
        <f>' STAMP Summary'!AM20</f>
        <v>187</v>
      </c>
      <c r="F52" s="245">
        <f>' STAMP Summary'!AN20</f>
        <v>329</v>
      </c>
      <c r="G52" s="245">
        <f>' STAMP Summary'!AO20</f>
        <v>39</v>
      </c>
      <c r="H52" s="245">
        <f>' STAMP Summary'!AP20</f>
        <v>69</v>
      </c>
      <c r="I52" s="245">
        <f>' STAMP Summary'!AQ20</f>
        <v>101</v>
      </c>
      <c r="J52" s="245">
        <f>' STAMP Summary'!AR20</f>
        <v>27</v>
      </c>
      <c r="K52" s="245">
        <f>' STAMP Summary'!AS20</f>
        <v>36</v>
      </c>
      <c r="L52" s="245">
        <f>' STAMP Summary'!AT20</f>
        <v>0</v>
      </c>
      <c r="M52" s="245">
        <f>' STAMP Summary'!AU20</f>
        <v>0</v>
      </c>
      <c r="N52" s="245">
        <f>' STAMP Summary'!AV20</f>
        <v>0</v>
      </c>
      <c r="O52" s="245">
        <f>' STAMP Summary'!AW20</f>
        <v>0</v>
      </c>
      <c r="P52" s="245">
        <f>' STAMP Summary'!AX20</f>
        <v>0</v>
      </c>
      <c r="Q52" s="245">
        <f>' STAMP Summary'!AY20</f>
        <v>0</v>
      </c>
      <c r="R52" s="245">
        <f>' STAMP Summary'!AZ20</f>
        <v>0</v>
      </c>
      <c r="S52" s="245">
        <f>' STAMP Summary'!BA20</f>
        <v>0</v>
      </c>
      <c r="T52" s="245">
        <f>' STAMP Summary'!BB20</f>
        <v>0</v>
      </c>
      <c r="U52" s="245">
        <f>' STAMP Summary'!BC20</f>
        <v>0</v>
      </c>
      <c r="V52" s="245">
        <f>' STAMP Summary'!BD20</f>
        <v>0</v>
      </c>
      <c r="W52" s="245">
        <f>' STAMP Summary'!BE20</f>
        <v>0</v>
      </c>
      <c r="X52" s="245">
        <f>' STAMP Summary'!BF20</f>
        <v>0</v>
      </c>
      <c r="Z52" s="507" t="str">
        <f t="shared" si="0"/>
        <v>21-Mar</v>
      </c>
      <c r="AA52" s="282">
        <f>' STAMP Summary'!BI20</f>
        <v>1.5095238095238096E-2</v>
      </c>
      <c r="AB52" s="282">
        <f>' STAMP Summary'!BJ20</f>
        <v>9.9523809523809521E-3</v>
      </c>
      <c r="AC52" s="282">
        <f>' STAMP Summary'!BK20</f>
        <v>8.9047619047619049E-3</v>
      </c>
      <c r="AD52" s="282">
        <f>' STAMP Summary'!BL20</f>
        <v>1.5666666666666666E-2</v>
      </c>
      <c r="AE52" s="282">
        <f>' STAMP Summary'!BM20</f>
        <v>1.8571428571428571E-3</v>
      </c>
      <c r="AF52" s="282">
        <f>' STAMP Summary'!BN20</f>
        <v>3.2857142857142859E-3</v>
      </c>
      <c r="AG52" s="282">
        <f>' STAMP Summary'!BO20</f>
        <v>4.8095238095238095E-3</v>
      </c>
      <c r="AH52" s="282">
        <f>' STAMP Summary'!BP20</f>
        <v>1.2857142857142856E-3</v>
      </c>
      <c r="AI52" s="282">
        <f>' STAMP Summary'!BQ20</f>
        <v>1.7142857142857142E-3</v>
      </c>
      <c r="AJ52" s="282">
        <f>' STAMP Summary'!BR20</f>
        <v>0</v>
      </c>
      <c r="AK52" s="282">
        <f>' STAMP Summary'!BS20</f>
        <v>0</v>
      </c>
      <c r="AL52" s="282">
        <f>' STAMP Summary'!BT20</f>
        <v>0</v>
      </c>
      <c r="AM52" s="282">
        <f>' STAMP Summary'!BU20</f>
        <v>0</v>
      </c>
      <c r="AN52" s="282">
        <f>' STAMP Summary'!BV20</f>
        <v>0</v>
      </c>
      <c r="AO52" s="282">
        <f>' STAMP Summary'!BW20</f>
        <v>0</v>
      </c>
      <c r="AP52" s="282">
        <f>' STAMP Summary'!BX20</f>
        <v>0</v>
      </c>
      <c r="AQ52" s="282">
        <f>' STAMP Summary'!BY20</f>
        <v>0</v>
      </c>
      <c r="AR52" s="282">
        <f>' STAMP Summary'!BZ20</f>
        <v>0</v>
      </c>
      <c r="AS52" s="282">
        <f>' STAMP Summary'!CA20</f>
        <v>0</v>
      </c>
      <c r="AT52" s="282">
        <f>' STAMP Summary'!CB20</f>
        <v>0</v>
      </c>
      <c r="AU52" s="282">
        <f>' STAMP Summary'!CC20</f>
        <v>0</v>
      </c>
      <c r="AV52" s="282">
        <f>' STAMP Summary'!CD20</f>
        <v>0</v>
      </c>
      <c r="AW52" s="282">
        <f t="shared" si="2"/>
        <v>2.6918767507002803E-3</v>
      </c>
      <c r="AX52" s="282">
        <f>_xlfn.PERCENTILE.INC((AB52:AH52,AJ52,AL52:AM52,AO52,AQ52:AV52),0.05)</f>
        <v>0</v>
      </c>
      <c r="AY52" s="501">
        <f>_xlfn.PERCENTILE.INC((AB52:AH52,AJ52,AL52:AM52,AO52,AQ52:AV52),0.95)</f>
        <v>1.109523809523809E-2</v>
      </c>
      <c r="AZ52" s="501"/>
      <c r="BA52" s="501"/>
      <c r="BB52" s="501"/>
      <c r="BC52" s="501"/>
      <c r="BD52" s="501"/>
      <c r="BE52" s="501"/>
      <c r="BF52" s="501"/>
      <c r="BG52" s="501"/>
      <c r="BI52" s="248">
        <f>' STAMP Summary'!DE20</f>
        <v>41862</v>
      </c>
      <c r="BJ52" s="245">
        <f>' STAMP Summary'!DF20</f>
        <v>2</v>
      </c>
      <c r="BK52" s="245">
        <f>' STAMP Summary'!DG20</f>
        <v>0</v>
      </c>
      <c r="BL52" s="245">
        <f>' STAMP Summary'!DH20</f>
        <v>3</v>
      </c>
      <c r="BM52" s="245">
        <f>' STAMP Summary'!DI20</f>
        <v>2</v>
      </c>
      <c r="BN52" s="245">
        <f>' STAMP Summary'!DJ20</f>
        <v>1</v>
      </c>
      <c r="BO52" s="245">
        <f>' STAMP Summary'!DK20</f>
        <v>8</v>
      </c>
      <c r="BP52" s="245">
        <f>' STAMP Summary'!DL20</f>
        <v>0</v>
      </c>
      <c r="BQ52" s="245">
        <f>' STAMP Summary'!DM20</f>
        <v>0</v>
      </c>
      <c r="BR52" s="245">
        <f>' STAMP Summary'!DN20</f>
        <v>0</v>
      </c>
      <c r="BS52" s="245">
        <f>' STAMP Summary'!DO20</f>
        <v>0</v>
      </c>
      <c r="BT52" s="245">
        <f>' STAMP Summary'!DP20</f>
        <v>0</v>
      </c>
      <c r="BU52" s="245">
        <f>' STAMP Summary'!DQ20</f>
        <v>0</v>
      </c>
      <c r="BV52" s="245">
        <f>' STAMP Summary'!DR20</f>
        <v>0</v>
      </c>
      <c r="BW52" s="249">
        <f>' STAMP Summary'!DS20</f>
        <v>0</v>
      </c>
      <c r="BY52" s="248">
        <f t="shared" si="3"/>
        <v>41862</v>
      </c>
      <c r="BZ52" s="242">
        <f t="shared" si="4"/>
        <v>1.4520774290176746</v>
      </c>
      <c r="CA52" s="242">
        <f t="shared" si="5"/>
        <v>0</v>
      </c>
      <c r="CB52" s="242">
        <f t="shared" si="6"/>
        <v>3.171414979650087E-4</v>
      </c>
      <c r="CC52" s="242">
        <f t="shared" si="7"/>
        <v>3.843566830018257E-4</v>
      </c>
      <c r="CD52" s="242">
        <f t="shared" si="8"/>
        <v>5.538631957906397E-4</v>
      </c>
      <c r="CE52" s="242">
        <f t="shared" si="9"/>
        <v>1.3165079626291263E-3</v>
      </c>
      <c r="CF52" s="242">
        <f t="shared" si="10"/>
        <v>0</v>
      </c>
      <c r="CG52" s="242">
        <f t="shared" si="11"/>
        <v>0</v>
      </c>
      <c r="CH52" s="242">
        <f t="shared" si="12"/>
        <v>0</v>
      </c>
      <c r="CI52" s="242">
        <f t="shared" si="13"/>
        <v>0</v>
      </c>
      <c r="CJ52" s="242">
        <f t="shared" si="14"/>
        <v>0</v>
      </c>
      <c r="CK52" s="242">
        <f t="shared" si="15"/>
        <v>0</v>
      </c>
      <c r="CL52" s="242">
        <f t="shared" si="16"/>
        <v>0</v>
      </c>
      <c r="CM52" s="242">
        <f t="shared" si="17"/>
        <v>0</v>
      </c>
      <c r="CN52" s="242">
        <f t="shared" si="18"/>
        <v>5.1437386787732008E-4</v>
      </c>
      <c r="CO52" s="257">
        <f t="shared" si="19"/>
        <v>4.9126471098624497E-4</v>
      </c>
      <c r="CP52" s="171"/>
      <c r="CQ52" s="171"/>
    </row>
    <row r="53" spans="2:95" x14ac:dyDescent="0.2">
      <c r="B53" s="248" t="str">
        <f>' STAMP Summary'!A21</f>
        <v>0812</v>
      </c>
      <c r="C53" s="245">
        <f>' STAMP Summary'!AK21</f>
        <v>372</v>
      </c>
      <c r="D53" s="245">
        <f>' STAMP Summary'!AL21</f>
        <v>218</v>
      </c>
      <c r="E53" s="245">
        <f>' STAMP Summary'!AM21</f>
        <v>220</v>
      </c>
      <c r="F53" s="245">
        <f>' STAMP Summary'!AN21</f>
        <v>427</v>
      </c>
      <c r="G53" s="245">
        <f>' STAMP Summary'!AO21</f>
        <v>44</v>
      </c>
      <c r="H53" s="245">
        <f>' STAMP Summary'!AP21</f>
        <v>78</v>
      </c>
      <c r="I53" s="245">
        <f>' STAMP Summary'!AQ21</f>
        <v>137</v>
      </c>
      <c r="J53" s="245">
        <f>' STAMP Summary'!AR21</f>
        <v>42</v>
      </c>
      <c r="K53" s="245">
        <f>' STAMP Summary'!AS21</f>
        <v>51</v>
      </c>
      <c r="L53" s="245">
        <f>' STAMP Summary'!AT21</f>
        <v>0</v>
      </c>
      <c r="M53" s="245">
        <f>' STAMP Summary'!AU21</f>
        <v>0</v>
      </c>
      <c r="N53" s="245">
        <f>' STAMP Summary'!AV21</f>
        <v>0</v>
      </c>
      <c r="O53" s="245">
        <f>' STAMP Summary'!AW21</f>
        <v>0</v>
      </c>
      <c r="P53" s="245">
        <f>' STAMP Summary'!AX21</f>
        <v>0</v>
      </c>
      <c r="Q53" s="245">
        <f>' STAMP Summary'!AY21</f>
        <v>0</v>
      </c>
      <c r="R53" s="245">
        <f>' STAMP Summary'!AZ21</f>
        <v>0</v>
      </c>
      <c r="S53" s="245">
        <f>' STAMP Summary'!BA21</f>
        <v>0</v>
      </c>
      <c r="T53" s="245">
        <f>' STAMP Summary'!BB21</f>
        <v>0</v>
      </c>
      <c r="U53" s="245">
        <f>' STAMP Summary'!BC21</f>
        <v>0</v>
      </c>
      <c r="V53" s="245">
        <f>' STAMP Summary'!BD21</f>
        <v>0</v>
      </c>
      <c r="W53" s="245">
        <f>' STAMP Summary'!BE21</f>
        <v>0</v>
      </c>
      <c r="X53" s="245">
        <f>' STAMP Summary'!BF21</f>
        <v>0</v>
      </c>
      <c r="Z53" s="507" t="str">
        <f t="shared" si="0"/>
        <v>22-Mar</v>
      </c>
      <c r="AA53" s="282">
        <f>' STAMP Summary'!BI21</f>
        <v>1.7714285714285714E-2</v>
      </c>
      <c r="AB53" s="282">
        <f>' STAMP Summary'!BJ21</f>
        <v>1.0380952380952381E-2</v>
      </c>
      <c r="AC53" s="282">
        <f>' STAMP Summary'!BK21</f>
        <v>1.0476190476190476E-2</v>
      </c>
      <c r="AD53" s="282">
        <f>' STAMP Summary'!BL21</f>
        <v>2.0333333333333332E-2</v>
      </c>
      <c r="AE53" s="282">
        <f>' STAMP Summary'!BM21</f>
        <v>2.0952380952380953E-3</v>
      </c>
      <c r="AF53" s="282">
        <f>' STAMP Summary'!BN21</f>
        <v>3.7142857142857142E-3</v>
      </c>
      <c r="AG53" s="282">
        <f>' STAMP Summary'!BO21</f>
        <v>6.5238095238095237E-3</v>
      </c>
      <c r="AH53" s="282">
        <f>' STAMP Summary'!BP21</f>
        <v>2E-3</v>
      </c>
      <c r="AI53" s="282">
        <f>' STAMP Summary'!BQ21</f>
        <v>2.4285714285714284E-3</v>
      </c>
      <c r="AJ53" s="282">
        <f>' STAMP Summary'!BR21</f>
        <v>0</v>
      </c>
      <c r="AK53" s="282">
        <f>' STAMP Summary'!BS21</f>
        <v>0</v>
      </c>
      <c r="AL53" s="282">
        <f>' STAMP Summary'!BT21</f>
        <v>0</v>
      </c>
      <c r="AM53" s="282">
        <f>' STAMP Summary'!BU21</f>
        <v>0</v>
      </c>
      <c r="AN53" s="282">
        <f>' STAMP Summary'!BV21</f>
        <v>0</v>
      </c>
      <c r="AO53" s="282">
        <f>' STAMP Summary'!BW21</f>
        <v>0</v>
      </c>
      <c r="AP53" s="282">
        <f>' STAMP Summary'!BX21</f>
        <v>0</v>
      </c>
      <c r="AQ53" s="282">
        <f>' STAMP Summary'!BY21</f>
        <v>0</v>
      </c>
      <c r="AR53" s="282">
        <f>' STAMP Summary'!BZ21</f>
        <v>0</v>
      </c>
      <c r="AS53" s="282">
        <f>' STAMP Summary'!CA21</f>
        <v>0</v>
      </c>
      <c r="AT53" s="282">
        <f>' STAMP Summary'!CB21</f>
        <v>0</v>
      </c>
      <c r="AU53" s="282">
        <f>' STAMP Summary'!CC21</f>
        <v>0</v>
      </c>
      <c r="AV53" s="282">
        <f>' STAMP Summary'!CD21</f>
        <v>0</v>
      </c>
      <c r="AW53" s="282">
        <f t="shared" si="2"/>
        <v>3.266106442577031E-3</v>
      </c>
      <c r="AX53" s="282">
        <f>_xlfn.PERCENTILE.INC((AB53:AH53,AJ53,AL53:AM53,AO53,AQ53:AV53),0.05)</f>
        <v>0</v>
      </c>
      <c r="AY53" s="501">
        <f>_xlfn.PERCENTILE.INC((AB53:AH53,AJ53,AL53:AM53,AO53,AQ53:AV53),0.95)</f>
        <v>1.2447619047619041E-2</v>
      </c>
      <c r="AZ53" s="501"/>
      <c r="BA53" s="501"/>
      <c r="BB53" s="501"/>
      <c r="BC53" s="501"/>
      <c r="BD53" s="501"/>
      <c r="BE53" s="501"/>
      <c r="BF53" s="501"/>
      <c r="BG53" s="501"/>
      <c r="BI53" s="248">
        <f>' STAMP Summary'!DE21</f>
        <v>41863</v>
      </c>
      <c r="BJ53" s="245">
        <f>' STAMP Summary'!DF21</f>
        <v>2</v>
      </c>
      <c r="BK53" s="245">
        <f>' STAMP Summary'!DG21</f>
        <v>0</v>
      </c>
      <c r="BL53" s="245">
        <f>' STAMP Summary'!DH21</f>
        <v>3</v>
      </c>
      <c r="BM53" s="245">
        <f>' STAMP Summary'!DI21</f>
        <v>2</v>
      </c>
      <c r="BN53" s="245">
        <f>' STAMP Summary'!DJ21</f>
        <v>1</v>
      </c>
      <c r="BO53" s="245">
        <f>' STAMP Summary'!DK21</f>
        <v>9</v>
      </c>
      <c r="BP53" s="245">
        <f>' STAMP Summary'!DL21</f>
        <v>0</v>
      </c>
      <c r="BQ53" s="245">
        <f>' STAMP Summary'!DM21</f>
        <v>0</v>
      </c>
      <c r="BR53" s="245">
        <f>' STAMP Summary'!DN21</f>
        <v>0</v>
      </c>
      <c r="BS53" s="245">
        <f>' STAMP Summary'!DO21</f>
        <v>0</v>
      </c>
      <c r="BT53" s="245">
        <f>' STAMP Summary'!DP21</f>
        <v>0</v>
      </c>
      <c r="BU53" s="245">
        <f>' STAMP Summary'!DQ21</f>
        <v>0</v>
      </c>
      <c r="BV53" s="245">
        <f>' STAMP Summary'!DR21</f>
        <v>0</v>
      </c>
      <c r="BW53" s="249">
        <f>' STAMP Summary'!DS21</f>
        <v>0</v>
      </c>
      <c r="BY53" s="248">
        <f t="shared" si="3"/>
        <v>41863</v>
      </c>
      <c r="BZ53" s="242">
        <f t="shared" si="4"/>
        <v>1.544989978480225</v>
      </c>
      <c r="CA53" s="242">
        <f t="shared" si="5"/>
        <v>0</v>
      </c>
      <c r="CB53" s="242">
        <f t="shared" si="6"/>
        <v>3.171414979650087E-4</v>
      </c>
      <c r="CC53" s="242">
        <f t="shared" si="7"/>
        <v>3.843566830018257E-4</v>
      </c>
      <c r="CD53" s="242">
        <f t="shared" si="8"/>
        <v>5.538631957906397E-4</v>
      </c>
      <c r="CE53" s="242">
        <f t="shared" si="9"/>
        <v>1.481071457957767E-3</v>
      </c>
      <c r="CF53" s="242">
        <f t="shared" si="10"/>
        <v>0</v>
      </c>
      <c r="CG53" s="242">
        <f t="shared" si="11"/>
        <v>0</v>
      </c>
      <c r="CH53" s="242">
        <f t="shared" si="12"/>
        <v>0</v>
      </c>
      <c r="CI53" s="242">
        <f t="shared" si="13"/>
        <v>0</v>
      </c>
      <c r="CJ53" s="242">
        <f t="shared" si="14"/>
        <v>0</v>
      </c>
      <c r="CK53" s="242">
        <f t="shared" si="15"/>
        <v>0</v>
      </c>
      <c r="CL53" s="242">
        <f t="shared" si="16"/>
        <v>0</v>
      </c>
      <c r="CM53" s="242">
        <f t="shared" si="17"/>
        <v>0</v>
      </c>
      <c r="CN53" s="242">
        <f t="shared" si="18"/>
        <v>5.4728656694304819E-4</v>
      </c>
      <c r="CO53" s="257">
        <f t="shared" si="19"/>
        <v>5.5924792376607971E-4</v>
      </c>
      <c r="CP53" s="171"/>
      <c r="CQ53" s="171"/>
    </row>
    <row r="54" spans="2:95" x14ac:dyDescent="0.2">
      <c r="B54" s="248" t="str">
        <f>' STAMP Summary'!A22</f>
        <v>0813</v>
      </c>
      <c r="C54" s="245">
        <f>' STAMP Summary'!AK22</f>
        <v>538</v>
      </c>
      <c r="D54" s="245">
        <f>' STAMP Summary'!AL22</f>
        <v>223</v>
      </c>
      <c r="E54" s="245">
        <f>' STAMP Summary'!AM22</f>
        <v>269</v>
      </c>
      <c r="F54" s="245">
        <f>' STAMP Summary'!AN22</f>
        <v>543</v>
      </c>
      <c r="G54" s="245">
        <f>' STAMP Summary'!AO22</f>
        <v>52</v>
      </c>
      <c r="H54" s="245">
        <f>' STAMP Summary'!AP22</f>
        <v>107</v>
      </c>
      <c r="I54" s="245">
        <f>' STAMP Summary'!AQ22</f>
        <v>171.5</v>
      </c>
      <c r="J54" s="245">
        <f>' STAMP Summary'!AR22</f>
        <v>50</v>
      </c>
      <c r="K54" s="245">
        <f>' STAMP Summary'!AS22</f>
        <v>54</v>
      </c>
      <c r="L54" s="245">
        <f>' STAMP Summary'!AT22</f>
        <v>0</v>
      </c>
      <c r="M54" s="245">
        <f>' STAMP Summary'!AU22</f>
        <v>0</v>
      </c>
      <c r="N54" s="245">
        <f>' STAMP Summary'!AV22</f>
        <v>0</v>
      </c>
      <c r="O54" s="245">
        <f>' STAMP Summary'!AW22</f>
        <v>0</v>
      </c>
      <c r="P54" s="245">
        <f>' STAMP Summary'!AX22</f>
        <v>0</v>
      </c>
      <c r="Q54" s="245">
        <f>' STAMP Summary'!AY22</f>
        <v>0</v>
      </c>
      <c r="R54" s="245">
        <f>' STAMP Summary'!AZ22</f>
        <v>0</v>
      </c>
      <c r="S54" s="245">
        <f>' STAMP Summary'!BA22</f>
        <v>0</v>
      </c>
      <c r="T54" s="245">
        <f>' STAMP Summary'!BB22</f>
        <v>0</v>
      </c>
      <c r="U54" s="245">
        <f>' STAMP Summary'!BC22</f>
        <v>0</v>
      </c>
      <c r="V54" s="245">
        <f>' STAMP Summary'!BD22</f>
        <v>0</v>
      </c>
      <c r="W54" s="245">
        <f>' STAMP Summary'!BE22</f>
        <v>0</v>
      </c>
      <c r="X54" s="245">
        <f>' STAMP Summary'!BF22</f>
        <v>0</v>
      </c>
      <c r="Z54" s="507" t="str">
        <f t="shared" si="0"/>
        <v>23-Mar</v>
      </c>
      <c r="AA54" s="282">
        <f>' STAMP Summary'!BI22</f>
        <v>2.5619047619047618E-2</v>
      </c>
      <c r="AB54" s="282">
        <f>' STAMP Summary'!BJ22</f>
        <v>1.0619047619047618E-2</v>
      </c>
      <c r="AC54" s="282">
        <f>' STAMP Summary'!BK22</f>
        <v>1.2809523809523809E-2</v>
      </c>
      <c r="AD54" s="282">
        <f>' STAMP Summary'!BL22</f>
        <v>2.5857142857142856E-2</v>
      </c>
      <c r="AE54" s="282">
        <f>' STAMP Summary'!BM22</f>
        <v>2.476190476190476E-3</v>
      </c>
      <c r="AF54" s="282">
        <f>' STAMP Summary'!BN22</f>
        <v>5.0952380952380954E-3</v>
      </c>
      <c r="AG54" s="282">
        <f>' STAMP Summary'!BO22</f>
        <v>8.1666666666666658E-3</v>
      </c>
      <c r="AH54" s="282">
        <f>' STAMP Summary'!BP22</f>
        <v>2.3809523809523812E-3</v>
      </c>
      <c r="AI54" s="282">
        <f>' STAMP Summary'!BQ22</f>
        <v>2.5714285714285713E-3</v>
      </c>
      <c r="AJ54" s="282">
        <f>' STAMP Summary'!BR22</f>
        <v>0</v>
      </c>
      <c r="AK54" s="282">
        <f>' STAMP Summary'!BS22</f>
        <v>0</v>
      </c>
      <c r="AL54" s="282">
        <f>' STAMP Summary'!BT22</f>
        <v>0</v>
      </c>
      <c r="AM54" s="282">
        <f>' STAMP Summary'!BU22</f>
        <v>0</v>
      </c>
      <c r="AN54" s="282">
        <f>' STAMP Summary'!BV22</f>
        <v>0</v>
      </c>
      <c r="AO54" s="282">
        <f>' STAMP Summary'!BW22</f>
        <v>0</v>
      </c>
      <c r="AP54" s="282">
        <f>' STAMP Summary'!BX22</f>
        <v>0</v>
      </c>
      <c r="AQ54" s="282">
        <f>' STAMP Summary'!BY22</f>
        <v>0</v>
      </c>
      <c r="AR54" s="282">
        <f>' STAMP Summary'!BZ22</f>
        <v>0</v>
      </c>
      <c r="AS54" s="282">
        <f>' STAMP Summary'!CA22</f>
        <v>0</v>
      </c>
      <c r="AT54" s="282">
        <f>' STAMP Summary'!CB22</f>
        <v>0</v>
      </c>
      <c r="AU54" s="282">
        <f>' STAMP Summary'!CC22</f>
        <v>0</v>
      </c>
      <c r="AV54" s="282">
        <f>' STAMP Summary'!CD22</f>
        <v>0</v>
      </c>
      <c r="AW54" s="282">
        <f t="shared" si="2"/>
        <v>3.9649859943977593E-3</v>
      </c>
      <c r="AX54" s="282">
        <f>_xlfn.PERCENTILE.INC((AB54:AH54,AJ54,AL54:AM54,AO54,AQ54:AV54),0.05)</f>
        <v>0</v>
      </c>
      <c r="AY54" s="501">
        <f>_xlfn.PERCENTILE.INC((AB54:AH54,AJ54,AL54:AM54,AO54,AQ54:AV54),0.95)</f>
        <v>1.541904761904761E-2</v>
      </c>
      <c r="AZ54" s="501"/>
      <c r="BA54" s="501"/>
      <c r="BB54" s="501"/>
      <c r="BC54" s="501"/>
      <c r="BD54" s="501"/>
      <c r="BE54" s="501"/>
      <c r="BF54" s="501"/>
      <c r="BG54" s="501"/>
      <c r="BI54" s="248">
        <f>' STAMP Summary'!DE22</f>
        <v>41864</v>
      </c>
      <c r="BJ54" s="245">
        <f>' STAMP Summary'!DF22</f>
        <v>2</v>
      </c>
      <c r="BK54" s="245">
        <f>' STAMP Summary'!DG22</f>
        <v>0</v>
      </c>
      <c r="BL54" s="245">
        <f>' STAMP Summary'!DH22</f>
        <v>3</v>
      </c>
      <c r="BM54" s="245">
        <f>' STAMP Summary'!DI22</f>
        <v>4</v>
      </c>
      <c r="BN54" s="245">
        <f>' STAMP Summary'!DJ22</f>
        <v>2</v>
      </c>
      <c r="BO54" s="245">
        <f>' STAMP Summary'!DK22</f>
        <v>12</v>
      </c>
      <c r="BP54" s="245">
        <f>' STAMP Summary'!DL22</f>
        <v>0</v>
      </c>
      <c r="BQ54" s="245">
        <f>' STAMP Summary'!DM22</f>
        <v>0</v>
      </c>
      <c r="BR54" s="245">
        <f>' STAMP Summary'!DN22</f>
        <v>0</v>
      </c>
      <c r="BS54" s="245">
        <f>' STAMP Summary'!DO22</f>
        <v>0</v>
      </c>
      <c r="BT54" s="245">
        <f>' STAMP Summary'!DP22</f>
        <v>0</v>
      </c>
      <c r="BU54" s="245">
        <f>' STAMP Summary'!DQ22</f>
        <v>0</v>
      </c>
      <c r="BV54" s="245">
        <f>' STAMP Summary'!DR22</f>
        <v>0</v>
      </c>
      <c r="BW54" s="249">
        <f>' STAMP Summary'!DS22</f>
        <v>0</v>
      </c>
      <c r="BY54" s="248">
        <f t="shared" si="3"/>
        <v>41864</v>
      </c>
      <c r="BZ54" s="242">
        <f t="shared" si="4"/>
        <v>2.353446570434103</v>
      </c>
      <c r="CA54" s="242">
        <f t="shared" si="5"/>
        <v>0</v>
      </c>
      <c r="CB54" s="242">
        <f t="shared" si="6"/>
        <v>3.171414979650087E-4</v>
      </c>
      <c r="CC54" s="242">
        <f t="shared" si="7"/>
        <v>7.687133660036514E-4</v>
      </c>
      <c r="CD54" s="242">
        <f t="shared" si="8"/>
        <v>1.1077263915812794E-3</v>
      </c>
      <c r="CE54" s="242">
        <f t="shared" si="9"/>
        <v>1.9747619439436895E-3</v>
      </c>
      <c r="CF54" s="242">
        <f t="shared" si="10"/>
        <v>0</v>
      </c>
      <c r="CG54" s="242">
        <f t="shared" si="11"/>
        <v>0</v>
      </c>
      <c r="CH54" s="242">
        <f t="shared" si="12"/>
        <v>0</v>
      </c>
      <c r="CI54" s="242">
        <f t="shared" si="13"/>
        <v>0</v>
      </c>
      <c r="CJ54" s="242">
        <f t="shared" si="14"/>
        <v>0</v>
      </c>
      <c r="CK54" s="242">
        <f t="shared" si="15"/>
        <v>0</v>
      </c>
      <c r="CL54" s="242">
        <f t="shared" si="16"/>
        <v>0</v>
      </c>
      <c r="CM54" s="242">
        <f t="shared" si="17"/>
        <v>0</v>
      </c>
      <c r="CN54" s="242">
        <f t="shared" si="18"/>
        <v>8.3366863989872589E-4</v>
      </c>
      <c r="CO54" s="257">
        <f t="shared" si="19"/>
        <v>7.6537971898024877E-4</v>
      </c>
      <c r="CP54" s="171"/>
      <c r="CQ54" s="171"/>
    </row>
    <row r="55" spans="2:95" x14ac:dyDescent="0.2">
      <c r="B55" s="248" t="str">
        <f>' STAMP Summary'!A23</f>
        <v>0814</v>
      </c>
      <c r="C55" s="245">
        <f>' STAMP Summary'!AK23</f>
        <v>674</v>
      </c>
      <c r="D55" s="245">
        <f>' STAMP Summary'!AL23</f>
        <v>228</v>
      </c>
      <c r="E55" s="245">
        <f>' STAMP Summary'!AM23</f>
        <v>322</v>
      </c>
      <c r="F55" s="245">
        <f>' STAMP Summary'!AN23</f>
        <v>647</v>
      </c>
      <c r="G55" s="245">
        <f>' STAMP Summary'!AO23</f>
        <v>72</v>
      </c>
      <c r="H55" s="245">
        <f>' STAMP Summary'!AP23</f>
        <v>163</v>
      </c>
      <c r="I55" s="245">
        <f>' STAMP Summary'!AQ23</f>
        <v>177.5</v>
      </c>
      <c r="J55" s="245">
        <f>' STAMP Summary'!AR23</f>
        <v>59</v>
      </c>
      <c r="K55" s="245">
        <f>' STAMP Summary'!AS23</f>
        <v>66</v>
      </c>
      <c r="L55" s="245">
        <f>' STAMP Summary'!AT23</f>
        <v>51</v>
      </c>
      <c r="M55" s="245">
        <f>' STAMP Summary'!AU23</f>
        <v>0</v>
      </c>
      <c r="N55" s="245">
        <f>' STAMP Summary'!AV23</f>
        <v>0</v>
      </c>
      <c r="O55" s="245">
        <f>' STAMP Summary'!AW23</f>
        <v>0</v>
      </c>
      <c r="P55" s="245">
        <f>' STAMP Summary'!AX23</f>
        <v>0</v>
      </c>
      <c r="Q55" s="245">
        <f>' STAMP Summary'!AY23</f>
        <v>0</v>
      </c>
      <c r="R55" s="245">
        <f>' STAMP Summary'!AZ23</f>
        <v>0</v>
      </c>
      <c r="S55" s="245">
        <f>' STAMP Summary'!BA23</f>
        <v>0</v>
      </c>
      <c r="T55" s="245">
        <f>' STAMP Summary'!BB23</f>
        <v>0</v>
      </c>
      <c r="U55" s="245">
        <f>' STAMP Summary'!BC23</f>
        <v>0</v>
      </c>
      <c r="V55" s="245">
        <f>' STAMP Summary'!BD23</f>
        <v>0</v>
      </c>
      <c r="W55" s="245">
        <f>' STAMP Summary'!BE23</f>
        <v>0</v>
      </c>
      <c r="X55" s="245">
        <f>' STAMP Summary'!BF23</f>
        <v>0</v>
      </c>
      <c r="Z55" s="507" t="str">
        <f t="shared" si="0"/>
        <v>24-Mar</v>
      </c>
      <c r="AA55" s="282">
        <f>' STAMP Summary'!BI23</f>
        <v>3.2095238095238093E-2</v>
      </c>
      <c r="AB55" s="282">
        <f>' STAMP Summary'!BJ23</f>
        <v>1.0857142857142857E-2</v>
      </c>
      <c r="AC55" s="282">
        <f>' STAMP Summary'!BK23</f>
        <v>1.5333333333333332E-2</v>
      </c>
      <c r="AD55" s="282">
        <f>' STAMP Summary'!BL23</f>
        <v>3.0809523809523811E-2</v>
      </c>
      <c r="AE55" s="282">
        <f>' STAMP Summary'!BM23</f>
        <v>3.4285714285714284E-3</v>
      </c>
      <c r="AF55" s="282">
        <f>' STAMP Summary'!BN23</f>
        <v>7.7619047619047615E-3</v>
      </c>
      <c r="AG55" s="282">
        <f>' STAMP Summary'!BO23</f>
        <v>8.4523809523809525E-3</v>
      </c>
      <c r="AH55" s="282">
        <f>' STAMP Summary'!BP23</f>
        <v>2.8095238095238095E-3</v>
      </c>
      <c r="AI55" s="282">
        <f>' STAMP Summary'!BQ23</f>
        <v>3.142857142857143E-3</v>
      </c>
      <c r="AJ55" s="282">
        <f>' STAMP Summary'!BR23</f>
        <v>2.4285714285714284E-3</v>
      </c>
      <c r="AK55" s="282">
        <f>' STAMP Summary'!BS23</f>
        <v>0</v>
      </c>
      <c r="AL55" s="282">
        <f>' STAMP Summary'!BT23</f>
        <v>0</v>
      </c>
      <c r="AM55" s="282">
        <f>' STAMP Summary'!BU23</f>
        <v>0</v>
      </c>
      <c r="AN55" s="282">
        <f>' STAMP Summary'!BV23</f>
        <v>0</v>
      </c>
      <c r="AO55" s="282">
        <f>' STAMP Summary'!BW23</f>
        <v>0</v>
      </c>
      <c r="AP55" s="282">
        <f>' STAMP Summary'!BX23</f>
        <v>0</v>
      </c>
      <c r="AQ55" s="282">
        <f>' STAMP Summary'!BY23</f>
        <v>0</v>
      </c>
      <c r="AR55" s="282">
        <f>' STAMP Summary'!BZ23</f>
        <v>0</v>
      </c>
      <c r="AS55" s="282">
        <f>' STAMP Summary'!CA23</f>
        <v>0</v>
      </c>
      <c r="AT55" s="282">
        <f>' STAMP Summary'!CB23</f>
        <v>0</v>
      </c>
      <c r="AU55" s="282">
        <f>' STAMP Summary'!CC23</f>
        <v>0</v>
      </c>
      <c r="AV55" s="282">
        <f>' STAMP Summary'!CD23</f>
        <v>0</v>
      </c>
      <c r="AW55" s="282">
        <f t="shared" si="2"/>
        <v>4.8165266106442572E-3</v>
      </c>
      <c r="AX55" s="282">
        <f>_xlfn.PERCENTILE.INC((AB55:AH55,AJ55,AL55:AM55,AO55,AQ55:AV55),0.05)</f>
        <v>0</v>
      </c>
      <c r="AY55" s="501">
        <f>_xlfn.PERCENTILE.INC((AB55:AH55,AJ55,AL55:AM55,AO55,AQ55:AV55),0.95)</f>
        <v>1.8428571428571416E-2</v>
      </c>
      <c r="AZ55" s="501"/>
      <c r="BA55" s="501"/>
      <c r="BB55" s="501"/>
      <c r="BC55" s="501"/>
      <c r="BD55" s="501"/>
      <c r="BE55" s="501"/>
      <c r="BF55" s="501"/>
      <c r="BG55" s="501"/>
      <c r="BI55" s="248">
        <f>' STAMP Summary'!DE23</f>
        <v>41865</v>
      </c>
      <c r="BJ55" s="245">
        <f>' STAMP Summary'!DF23</f>
        <v>6</v>
      </c>
      <c r="BK55" s="245">
        <f>' STAMP Summary'!DG23</f>
        <v>0</v>
      </c>
      <c r="BL55" s="245">
        <f>' STAMP Summary'!DH23</f>
        <v>3</v>
      </c>
      <c r="BM55" s="245">
        <f>' STAMP Summary'!DI23</f>
        <v>4</v>
      </c>
      <c r="BN55" s="245">
        <f>' STAMP Summary'!DJ23</f>
        <v>2</v>
      </c>
      <c r="BO55" s="245">
        <f>' STAMP Summary'!DK23</f>
        <v>12</v>
      </c>
      <c r="BP55" s="245">
        <f>' STAMP Summary'!DL23</f>
        <v>0</v>
      </c>
      <c r="BQ55" s="245">
        <f>' STAMP Summary'!DM23</f>
        <v>0</v>
      </c>
      <c r="BR55" s="245">
        <f>' STAMP Summary'!DN23</f>
        <v>0</v>
      </c>
      <c r="BS55" s="245">
        <f>' STAMP Summary'!DO23</f>
        <v>0</v>
      </c>
      <c r="BT55" s="245">
        <f>' STAMP Summary'!DP23</f>
        <v>0</v>
      </c>
      <c r="BU55" s="245">
        <f>' STAMP Summary'!DQ23</f>
        <v>0</v>
      </c>
      <c r="BV55" s="245">
        <f>' STAMP Summary'!DR23</f>
        <v>0</v>
      </c>
      <c r="BW55" s="249">
        <f>' STAMP Summary'!DS23</f>
        <v>0</v>
      </c>
      <c r="BY55" s="248">
        <f t="shared" si="3"/>
        <v>41865</v>
      </c>
      <c r="BZ55" s="242">
        <f t="shared" si="4"/>
        <v>2.353446570434103</v>
      </c>
      <c r="CA55" s="242">
        <f t="shared" si="5"/>
        <v>0</v>
      </c>
      <c r="CB55" s="242">
        <f t="shared" si="6"/>
        <v>3.171414979650087E-4</v>
      </c>
      <c r="CC55" s="242">
        <f t="shared" si="7"/>
        <v>7.687133660036514E-4</v>
      </c>
      <c r="CD55" s="242">
        <f t="shared" si="8"/>
        <v>1.1077263915812794E-3</v>
      </c>
      <c r="CE55" s="242">
        <f t="shared" si="9"/>
        <v>1.9747619439436895E-3</v>
      </c>
      <c r="CF55" s="242">
        <f t="shared" si="10"/>
        <v>0</v>
      </c>
      <c r="CG55" s="242">
        <f t="shared" si="11"/>
        <v>0</v>
      </c>
      <c r="CH55" s="242">
        <f t="shared" si="12"/>
        <v>0</v>
      </c>
      <c r="CI55" s="242">
        <f t="shared" si="13"/>
        <v>0</v>
      </c>
      <c r="CJ55" s="242">
        <f t="shared" si="14"/>
        <v>0</v>
      </c>
      <c r="CK55" s="242">
        <f t="shared" si="15"/>
        <v>0</v>
      </c>
      <c r="CL55" s="242">
        <f t="shared" si="16"/>
        <v>0</v>
      </c>
      <c r="CM55" s="242">
        <f t="shared" si="17"/>
        <v>0</v>
      </c>
      <c r="CN55" s="242">
        <f t="shared" si="18"/>
        <v>8.3366863989872589E-4</v>
      </c>
      <c r="CO55" s="257">
        <f t="shared" si="19"/>
        <v>7.6537971898024877E-4</v>
      </c>
      <c r="CP55" s="171"/>
      <c r="CQ55" s="171"/>
    </row>
    <row r="56" spans="2:95" x14ac:dyDescent="0.2">
      <c r="B56" s="248" t="str">
        <f>' STAMP Summary'!A24</f>
        <v>0815</v>
      </c>
      <c r="C56" s="245">
        <f>' STAMP Summary'!AK24</f>
        <v>869</v>
      </c>
      <c r="D56" s="245">
        <f>' STAMP Summary'!AL24</f>
        <v>242</v>
      </c>
      <c r="E56" s="245">
        <f>' STAMP Summary'!AM24</f>
        <v>413</v>
      </c>
      <c r="F56" s="245">
        <f>' STAMP Summary'!AN24</f>
        <v>763</v>
      </c>
      <c r="G56" s="245">
        <f>' STAMP Summary'!AO24</f>
        <v>88</v>
      </c>
      <c r="H56" s="245">
        <f>' STAMP Summary'!AP24</f>
        <v>186</v>
      </c>
      <c r="I56" s="245">
        <f>' STAMP Summary'!AQ24</f>
        <v>186.5</v>
      </c>
      <c r="J56" s="245">
        <f>' STAMP Summary'!AR24</f>
        <v>75</v>
      </c>
      <c r="K56" s="245">
        <f>' STAMP Summary'!AS24</f>
        <v>81</v>
      </c>
      <c r="L56" s="245">
        <f>' STAMP Summary'!AT24</f>
        <v>81</v>
      </c>
      <c r="M56" s="245">
        <f>' STAMP Summary'!AU24</f>
        <v>0</v>
      </c>
      <c r="N56" s="245">
        <f>' STAMP Summary'!AV24</f>
        <v>0</v>
      </c>
      <c r="O56" s="245">
        <f>' STAMP Summary'!AW24</f>
        <v>0</v>
      </c>
      <c r="P56" s="245">
        <f>' STAMP Summary'!AX24</f>
        <v>0</v>
      </c>
      <c r="Q56" s="245">
        <f>' STAMP Summary'!AY24</f>
        <v>0</v>
      </c>
      <c r="R56" s="245">
        <f>' STAMP Summary'!AZ24</f>
        <v>0</v>
      </c>
      <c r="S56" s="245">
        <f>' STAMP Summary'!BA24</f>
        <v>0</v>
      </c>
      <c r="T56" s="245">
        <f>' STAMP Summary'!BB24</f>
        <v>0</v>
      </c>
      <c r="U56" s="245">
        <f>' STAMP Summary'!BC24</f>
        <v>0</v>
      </c>
      <c r="V56" s="245">
        <f>' STAMP Summary'!BD24</f>
        <v>0</v>
      </c>
      <c r="W56" s="245">
        <f>' STAMP Summary'!BE24</f>
        <v>0</v>
      </c>
      <c r="X56" s="245">
        <f>' STAMP Summary'!BF24</f>
        <v>0</v>
      </c>
      <c r="Z56" s="507" t="str">
        <f t="shared" si="0"/>
        <v>25-Mar</v>
      </c>
      <c r="AA56" s="282">
        <f>' STAMP Summary'!BI24</f>
        <v>4.1380952380952379E-2</v>
      </c>
      <c r="AB56" s="282">
        <f>' STAMP Summary'!BJ24</f>
        <v>1.1523809523809523E-2</v>
      </c>
      <c r="AC56" s="282">
        <f>' STAMP Summary'!BK24</f>
        <v>1.9666666666666666E-2</v>
      </c>
      <c r="AD56" s="282">
        <f>' STAMP Summary'!BL24</f>
        <v>3.6333333333333336E-2</v>
      </c>
      <c r="AE56" s="282">
        <f>' STAMP Summary'!BM24</f>
        <v>4.1904761904761906E-3</v>
      </c>
      <c r="AF56" s="282">
        <f>' STAMP Summary'!BN24</f>
        <v>8.8571428571428568E-3</v>
      </c>
      <c r="AG56" s="282">
        <f>' STAMP Summary'!BO24</f>
        <v>8.8809523809523817E-3</v>
      </c>
      <c r="AH56" s="282">
        <f>' STAMP Summary'!BP24</f>
        <v>3.5714285714285713E-3</v>
      </c>
      <c r="AI56" s="282">
        <f>' STAMP Summary'!BQ24</f>
        <v>3.8571428571428572E-3</v>
      </c>
      <c r="AJ56" s="282">
        <f>' STAMP Summary'!BR24</f>
        <v>3.8571428571428572E-3</v>
      </c>
      <c r="AK56" s="282">
        <f>' STAMP Summary'!BS24</f>
        <v>0</v>
      </c>
      <c r="AL56" s="282">
        <f>' STAMP Summary'!BT24</f>
        <v>0</v>
      </c>
      <c r="AM56" s="282">
        <f>' STAMP Summary'!BU24</f>
        <v>0</v>
      </c>
      <c r="AN56" s="282">
        <f>' STAMP Summary'!BV24</f>
        <v>0</v>
      </c>
      <c r="AO56" s="282">
        <f>' STAMP Summary'!BW24</f>
        <v>0</v>
      </c>
      <c r="AP56" s="282">
        <f>' STAMP Summary'!BX24</f>
        <v>0</v>
      </c>
      <c r="AQ56" s="282">
        <f>' STAMP Summary'!BY24</f>
        <v>0</v>
      </c>
      <c r="AR56" s="282">
        <f>' STAMP Summary'!BZ24</f>
        <v>0</v>
      </c>
      <c r="AS56" s="282">
        <f>' STAMP Summary'!CA24</f>
        <v>0</v>
      </c>
      <c r="AT56" s="282">
        <f>' STAMP Summary'!CB24</f>
        <v>0</v>
      </c>
      <c r="AU56" s="282">
        <f>' STAMP Summary'!CC24</f>
        <v>0</v>
      </c>
      <c r="AV56" s="282">
        <f>' STAMP Summary'!CD24</f>
        <v>0</v>
      </c>
      <c r="AW56" s="282">
        <f t="shared" si="2"/>
        <v>5.6988795518207276E-3</v>
      </c>
      <c r="AX56" s="282">
        <f>_xlfn.PERCENTILE.INC((AB56:AH56,AJ56,AL56:AM56,AO56,AQ56:AV56),0.05)</f>
        <v>0</v>
      </c>
      <c r="AY56" s="501">
        <f>_xlfn.PERCENTILE.INC((AB56:AH56,AJ56,AL56:AM56,AO56,AQ56:AV56),0.95)</f>
        <v>2.2999999999999989E-2</v>
      </c>
      <c r="AZ56" s="501"/>
      <c r="BA56" s="501"/>
      <c r="BB56" s="501"/>
      <c r="BC56" s="501"/>
      <c r="BD56" s="501"/>
      <c r="BE56" s="501"/>
      <c r="BF56" s="501"/>
      <c r="BG56" s="501"/>
      <c r="BI56" s="248">
        <f>' STAMP Summary'!DE24</f>
        <v>41866</v>
      </c>
      <c r="BJ56" s="245">
        <f>' STAMP Summary'!DF24</f>
        <v>9</v>
      </c>
      <c r="BK56" s="245">
        <f>' STAMP Summary'!DG24</f>
        <v>0</v>
      </c>
      <c r="BL56" s="245">
        <f>' STAMP Summary'!DH24</f>
        <v>9</v>
      </c>
      <c r="BM56" s="245">
        <f>' STAMP Summary'!DI24</f>
        <v>5</v>
      </c>
      <c r="BN56" s="245">
        <f>' STAMP Summary'!DJ24</f>
        <v>3</v>
      </c>
      <c r="BO56" s="245">
        <f>' STAMP Summary'!DK24</f>
        <v>12</v>
      </c>
      <c r="BP56" s="245">
        <f>' STAMP Summary'!DL24</f>
        <v>0</v>
      </c>
      <c r="BQ56" s="245">
        <f>' STAMP Summary'!DM24</f>
        <v>0</v>
      </c>
      <c r="BR56" s="245">
        <f>' STAMP Summary'!DN24</f>
        <v>0</v>
      </c>
      <c r="BS56" s="245">
        <f>' STAMP Summary'!DO24</f>
        <v>0</v>
      </c>
      <c r="BT56" s="245">
        <f>' STAMP Summary'!DP24</f>
        <v>0</v>
      </c>
      <c r="BU56" s="245">
        <f>' STAMP Summary'!DQ24</f>
        <v>0</v>
      </c>
      <c r="BV56" s="245">
        <f>' STAMP Summary'!DR24</f>
        <v>0</v>
      </c>
      <c r="BW56" s="249">
        <f>' STAMP Summary'!DS24</f>
        <v>0</v>
      </c>
      <c r="BY56" s="248">
        <f t="shared" si="3"/>
        <v>41866</v>
      </c>
      <c r="BZ56" s="242">
        <f t="shared" si="4"/>
        <v>3.1327778018910015</v>
      </c>
      <c r="CA56" s="242">
        <f t="shared" si="5"/>
        <v>0</v>
      </c>
      <c r="CB56" s="242">
        <f t="shared" si="6"/>
        <v>9.514244938950262E-4</v>
      </c>
      <c r="CC56" s="242">
        <f t="shared" si="7"/>
        <v>9.6089170750456422E-4</v>
      </c>
      <c r="CD56" s="242">
        <f t="shared" si="8"/>
        <v>1.6615895873719191E-3</v>
      </c>
      <c r="CE56" s="242">
        <f t="shared" si="9"/>
        <v>1.9747619439436895E-3</v>
      </c>
      <c r="CF56" s="242">
        <f t="shared" si="10"/>
        <v>0</v>
      </c>
      <c r="CG56" s="242">
        <f t="shared" si="11"/>
        <v>0</v>
      </c>
      <c r="CH56" s="242">
        <f t="shared" si="12"/>
        <v>0</v>
      </c>
      <c r="CI56" s="242">
        <f t="shared" si="13"/>
        <v>0</v>
      </c>
      <c r="CJ56" s="242">
        <f t="shared" si="14"/>
        <v>0</v>
      </c>
      <c r="CK56" s="242">
        <f t="shared" si="15"/>
        <v>0</v>
      </c>
      <c r="CL56" s="242">
        <f t="shared" si="16"/>
        <v>0</v>
      </c>
      <c r="CM56" s="242">
        <f t="shared" si="17"/>
        <v>0</v>
      </c>
      <c r="CN56" s="242">
        <f t="shared" si="18"/>
        <v>1.1097335465430399E-3</v>
      </c>
      <c r="CO56" s="257">
        <f t="shared" si="19"/>
        <v>7.6346961492100682E-4</v>
      </c>
      <c r="CP56" s="171"/>
      <c r="CQ56" s="171"/>
    </row>
    <row r="57" spans="2:95" x14ac:dyDescent="0.2">
      <c r="B57" s="248" t="str">
        <f>' STAMP Summary'!A25</f>
        <v>0816</v>
      </c>
      <c r="C57" s="245">
        <f>' STAMP Summary'!AK25</f>
        <v>1148</v>
      </c>
      <c r="D57" s="245">
        <f>' STAMP Summary'!AL25</f>
        <v>263</v>
      </c>
      <c r="E57" s="245">
        <f>' STAMP Summary'!AM25</f>
        <v>492</v>
      </c>
      <c r="F57" s="245">
        <f>' STAMP Summary'!AN25</f>
        <v>883</v>
      </c>
      <c r="G57" s="245">
        <f>' STAMP Summary'!AO25</f>
        <v>102</v>
      </c>
      <c r="H57" s="245">
        <f>' STAMP Summary'!AP25</f>
        <v>221</v>
      </c>
      <c r="I57" s="245">
        <f>' STAMP Summary'!AQ25</f>
        <v>204.5</v>
      </c>
      <c r="J57" s="245">
        <f>' STAMP Summary'!AR25</f>
        <v>76</v>
      </c>
      <c r="K57" s="245">
        <f>' STAMP Summary'!AS25</f>
        <v>96</v>
      </c>
      <c r="L57" s="245">
        <f>' STAMP Summary'!AT25</f>
        <v>129</v>
      </c>
      <c r="M57" s="245">
        <f>' STAMP Summary'!AU25</f>
        <v>0</v>
      </c>
      <c r="N57" s="245">
        <f>' STAMP Summary'!AV25</f>
        <v>0</v>
      </c>
      <c r="O57" s="245">
        <f>' STAMP Summary'!AW25</f>
        <v>0</v>
      </c>
      <c r="P57" s="245">
        <f>' STAMP Summary'!AX25</f>
        <v>0</v>
      </c>
      <c r="Q57" s="245">
        <f>' STAMP Summary'!AY25</f>
        <v>0</v>
      </c>
      <c r="R57" s="245">
        <f>' STAMP Summary'!AZ25</f>
        <v>0</v>
      </c>
      <c r="S57" s="245">
        <f>' STAMP Summary'!BA25</f>
        <v>0</v>
      </c>
      <c r="T57" s="245">
        <f>' STAMP Summary'!BB25</f>
        <v>0</v>
      </c>
      <c r="U57" s="245">
        <f>' STAMP Summary'!BC25</f>
        <v>0</v>
      </c>
      <c r="V57" s="245">
        <f>' STAMP Summary'!BD25</f>
        <v>0</v>
      </c>
      <c r="W57" s="245">
        <f>' STAMP Summary'!BE25</f>
        <v>0</v>
      </c>
      <c r="X57" s="245">
        <f>' STAMP Summary'!BF25</f>
        <v>0</v>
      </c>
      <c r="Z57" s="507" t="str">
        <f t="shared" si="0"/>
        <v>26-Mar</v>
      </c>
      <c r="AA57" s="282">
        <f>' STAMP Summary'!BI25</f>
        <v>5.4666666666666669E-2</v>
      </c>
      <c r="AB57" s="282">
        <f>' STAMP Summary'!BJ25</f>
        <v>1.2523809523809524E-2</v>
      </c>
      <c r="AC57" s="282">
        <f>' STAMP Summary'!BK25</f>
        <v>2.3428571428571427E-2</v>
      </c>
      <c r="AD57" s="282">
        <f>' STAMP Summary'!BL25</f>
        <v>4.2047619047619049E-2</v>
      </c>
      <c r="AE57" s="282">
        <f>' STAMP Summary'!BM25</f>
        <v>4.8571428571428567E-3</v>
      </c>
      <c r="AF57" s="282">
        <f>' STAMP Summary'!BN25</f>
        <v>1.0523809523809524E-2</v>
      </c>
      <c r="AG57" s="282">
        <f>' STAMP Summary'!BO25</f>
        <v>9.7380952380952384E-3</v>
      </c>
      <c r="AH57" s="282">
        <f>' STAMP Summary'!BP25</f>
        <v>3.619047619047619E-3</v>
      </c>
      <c r="AI57" s="282">
        <f>' STAMP Summary'!BQ25</f>
        <v>4.5714285714285718E-3</v>
      </c>
      <c r="AJ57" s="282">
        <f>' STAMP Summary'!BR25</f>
        <v>6.1428571428571426E-3</v>
      </c>
      <c r="AK57" s="282">
        <f>' STAMP Summary'!BS25</f>
        <v>0</v>
      </c>
      <c r="AL57" s="282">
        <f>' STAMP Summary'!BT25</f>
        <v>0</v>
      </c>
      <c r="AM57" s="282">
        <f>' STAMP Summary'!BU25</f>
        <v>0</v>
      </c>
      <c r="AN57" s="282">
        <f>' STAMP Summary'!BV25</f>
        <v>0</v>
      </c>
      <c r="AO57" s="282">
        <f>' STAMP Summary'!BW25</f>
        <v>0</v>
      </c>
      <c r="AP57" s="282">
        <f>' STAMP Summary'!BX25</f>
        <v>0</v>
      </c>
      <c r="AQ57" s="282">
        <f>' STAMP Summary'!BY25</f>
        <v>0</v>
      </c>
      <c r="AR57" s="282">
        <f>' STAMP Summary'!BZ25</f>
        <v>0</v>
      </c>
      <c r="AS57" s="282">
        <f>' STAMP Summary'!CA25</f>
        <v>0</v>
      </c>
      <c r="AT57" s="282">
        <f>' STAMP Summary'!CB25</f>
        <v>0</v>
      </c>
      <c r="AU57" s="282">
        <f>' STAMP Summary'!CC25</f>
        <v>0</v>
      </c>
      <c r="AV57" s="282">
        <f>' STAMP Summary'!CD25</f>
        <v>0</v>
      </c>
      <c r="AW57" s="282">
        <f t="shared" si="2"/>
        <v>6.6400560224089628E-3</v>
      </c>
      <c r="AX57" s="282">
        <f>_xlfn.PERCENTILE.INC((AB57:AH57,AJ57,AL57:AM57,AO57,AQ57:AV57),0.05)</f>
        <v>0</v>
      </c>
      <c r="AY57" s="501">
        <f>_xlfn.PERCENTILE.INC((AB57:AH57,AJ57,AL57:AM57,AO57,AQ57:AV57),0.95)</f>
        <v>2.7152380952380938E-2</v>
      </c>
      <c r="AZ57" s="501"/>
      <c r="BA57" s="501"/>
      <c r="BB57" s="501"/>
      <c r="BC57" s="501"/>
      <c r="BD57" s="501"/>
      <c r="BE57" s="501"/>
      <c r="BF57" s="501"/>
      <c r="BG57" s="501"/>
      <c r="BI57" s="248">
        <f>' STAMP Summary'!DE25</f>
        <v>41867</v>
      </c>
      <c r="BJ57" s="245">
        <f>' STAMP Summary'!DF25</f>
        <v>12</v>
      </c>
      <c r="BK57" s="245">
        <f>' STAMP Summary'!DG25</f>
        <v>1</v>
      </c>
      <c r="BL57" s="245">
        <f>' STAMP Summary'!DH25</f>
        <v>11</v>
      </c>
      <c r="BM57" s="245">
        <f>' STAMP Summary'!DI25</f>
        <v>5</v>
      </c>
      <c r="BN57" s="245">
        <f>' STAMP Summary'!DJ25</f>
        <v>3</v>
      </c>
      <c r="BO57" s="245">
        <f>' STAMP Summary'!DK25</f>
        <v>15</v>
      </c>
      <c r="BP57" s="245">
        <f>' STAMP Summary'!DL25</f>
        <v>0</v>
      </c>
      <c r="BQ57" s="245">
        <f>' STAMP Summary'!DM25</f>
        <v>0</v>
      </c>
      <c r="BR57" s="245">
        <f>' STAMP Summary'!DN25</f>
        <v>0</v>
      </c>
      <c r="BS57" s="245">
        <f>' STAMP Summary'!DO25</f>
        <v>0</v>
      </c>
      <c r="BT57" s="245">
        <f>' STAMP Summary'!DP25</f>
        <v>0</v>
      </c>
      <c r="BU57" s="245">
        <f>' STAMP Summary'!DQ25</f>
        <v>0</v>
      </c>
      <c r="BV57" s="245">
        <f>' STAMP Summary'!DR25</f>
        <v>0</v>
      </c>
      <c r="BW57" s="249">
        <f>' STAMP Summary'!DS25</f>
        <v>0</v>
      </c>
      <c r="BY57" s="248">
        <f t="shared" si="3"/>
        <v>41867</v>
      </c>
      <c r="BZ57" s="242">
        <f t="shared" si="4"/>
        <v>3.8910788976724913</v>
      </c>
      <c r="CA57" s="242">
        <f t="shared" si="5"/>
        <v>6.3795853269537478E-4</v>
      </c>
      <c r="CB57" s="242">
        <f t="shared" si="6"/>
        <v>1.162852159205032E-3</v>
      </c>
      <c r="CC57" s="242">
        <f t="shared" si="7"/>
        <v>9.6089170750456422E-4</v>
      </c>
      <c r="CD57" s="242">
        <f t="shared" si="8"/>
        <v>1.6615895873719191E-3</v>
      </c>
      <c r="CE57" s="242">
        <f t="shared" si="9"/>
        <v>2.4684524299296118E-3</v>
      </c>
      <c r="CF57" s="242">
        <f t="shared" si="10"/>
        <v>0</v>
      </c>
      <c r="CG57" s="242">
        <f t="shared" si="11"/>
        <v>0</v>
      </c>
      <c r="CH57" s="242">
        <f t="shared" si="12"/>
        <v>0</v>
      </c>
      <c r="CI57" s="242">
        <f t="shared" si="13"/>
        <v>0</v>
      </c>
      <c r="CJ57" s="242">
        <f t="shared" si="14"/>
        <v>0</v>
      </c>
      <c r="CK57" s="242">
        <f t="shared" si="15"/>
        <v>0</v>
      </c>
      <c r="CL57" s="242">
        <f t="shared" si="16"/>
        <v>0</v>
      </c>
      <c r="CM57" s="242">
        <f t="shared" si="17"/>
        <v>0</v>
      </c>
      <c r="CN57" s="242">
        <f t="shared" si="18"/>
        <v>1.3783488833413004E-3</v>
      </c>
      <c r="CO57" s="257">
        <f t="shared" si="19"/>
        <v>7.1369430462292797E-4</v>
      </c>
      <c r="CP57" s="171"/>
      <c r="CQ57" s="171"/>
    </row>
    <row r="58" spans="2:95" x14ac:dyDescent="0.2">
      <c r="B58" s="248" t="str">
        <f>' STAMP Summary'!A26</f>
        <v>0817</v>
      </c>
      <c r="C58" s="245">
        <f>' STAMP Summary'!AK26</f>
        <v>1326</v>
      </c>
      <c r="D58" s="245">
        <f>' STAMP Summary'!AL26</f>
        <v>272</v>
      </c>
      <c r="E58" s="245">
        <f>' STAMP Summary'!AM26</f>
        <v>559</v>
      </c>
      <c r="F58" s="245">
        <f>' STAMP Summary'!AN26</f>
        <v>985</v>
      </c>
      <c r="G58" s="245">
        <f>' STAMP Summary'!AO26</f>
        <v>131</v>
      </c>
      <c r="H58" s="245">
        <f>' STAMP Summary'!AP26</f>
        <v>327</v>
      </c>
      <c r="I58" s="245">
        <f>' STAMP Summary'!AQ26</f>
        <v>213.5</v>
      </c>
      <c r="J58" s="245">
        <f>' STAMP Summary'!AR26</f>
        <v>96</v>
      </c>
      <c r="K58" s="245">
        <f>' STAMP Summary'!AS26</f>
        <v>107</v>
      </c>
      <c r="L58" s="245">
        <f>' STAMP Summary'!AT26</f>
        <v>138</v>
      </c>
      <c r="M58" s="245">
        <f>' STAMP Summary'!AU26</f>
        <v>0</v>
      </c>
      <c r="N58" s="245">
        <f>' STAMP Summary'!AV26</f>
        <v>0</v>
      </c>
      <c r="O58" s="245">
        <f>' STAMP Summary'!AW26</f>
        <v>0</v>
      </c>
      <c r="P58" s="245">
        <f>' STAMP Summary'!AX26</f>
        <v>0</v>
      </c>
      <c r="Q58" s="245">
        <f>' STAMP Summary'!AY26</f>
        <v>0</v>
      </c>
      <c r="R58" s="245">
        <f>' STAMP Summary'!AZ26</f>
        <v>0</v>
      </c>
      <c r="S58" s="245">
        <f>' STAMP Summary'!BA26</f>
        <v>0</v>
      </c>
      <c r="T58" s="245">
        <f>' STAMP Summary'!BB26</f>
        <v>0</v>
      </c>
      <c r="U58" s="245">
        <f>' STAMP Summary'!BC26</f>
        <v>0</v>
      </c>
      <c r="V58" s="245">
        <f>' STAMP Summary'!BD26</f>
        <v>0</v>
      </c>
      <c r="W58" s="245">
        <f>' STAMP Summary'!BE26</f>
        <v>0</v>
      </c>
      <c r="X58" s="245">
        <f>' STAMP Summary'!BF26</f>
        <v>0</v>
      </c>
      <c r="Z58" s="507" t="str">
        <f t="shared" si="0"/>
        <v>27-Mar</v>
      </c>
      <c r="AA58" s="282">
        <f>' STAMP Summary'!BI26</f>
        <v>6.3142857142857139E-2</v>
      </c>
      <c r="AB58" s="282">
        <f>' STAMP Summary'!BJ26</f>
        <v>1.2952380952380953E-2</v>
      </c>
      <c r="AC58" s="282">
        <f>' STAMP Summary'!BK26</f>
        <v>2.6619047619047619E-2</v>
      </c>
      <c r="AD58" s="282">
        <f>' STAMP Summary'!BL26</f>
        <v>4.6904761904761907E-2</v>
      </c>
      <c r="AE58" s="282">
        <f>' STAMP Summary'!BM26</f>
        <v>6.2380952380952379E-3</v>
      </c>
      <c r="AF58" s="282">
        <f>' STAMP Summary'!BN26</f>
        <v>1.5571428571428571E-2</v>
      </c>
      <c r="AG58" s="282">
        <f>' STAMP Summary'!BO26</f>
        <v>1.0166666666666666E-2</v>
      </c>
      <c r="AH58" s="282">
        <f>' STAMP Summary'!BP26</f>
        <v>4.5714285714285718E-3</v>
      </c>
      <c r="AI58" s="282">
        <f>' STAMP Summary'!BQ26</f>
        <v>5.0952380952380954E-3</v>
      </c>
      <c r="AJ58" s="282">
        <f>' STAMP Summary'!BR26</f>
        <v>6.5714285714285718E-3</v>
      </c>
      <c r="AK58" s="282">
        <f>' STAMP Summary'!BS26</f>
        <v>0</v>
      </c>
      <c r="AL58" s="282">
        <f>' STAMP Summary'!BT26</f>
        <v>0</v>
      </c>
      <c r="AM58" s="282">
        <f>' STAMP Summary'!BU26</f>
        <v>0</v>
      </c>
      <c r="AN58" s="282">
        <f>' STAMP Summary'!BV26</f>
        <v>0</v>
      </c>
      <c r="AO58" s="282">
        <f>' STAMP Summary'!BW26</f>
        <v>0</v>
      </c>
      <c r="AP58" s="282">
        <f>' STAMP Summary'!BX26</f>
        <v>0</v>
      </c>
      <c r="AQ58" s="282">
        <f>' STAMP Summary'!BY26</f>
        <v>0</v>
      </c>
      <c r="AR58" s="282">
        <f>' STAMP Summary'!BZ26</f>
        <v>0</v>
      </c>
      <c r="AS58" s="282">
        <f>' STAMP Summary'!CA26</f>
        <v>0</v>
      </c>
      <c r="AT58" s="282">
        <f>' STAMP Summary'!CB26</f>
        <v>0</v>
      </c>
      <c r="AU58" s="282">
        <f>' STAMP Summary'!CC26</f>
        <v>0</v>
      </c>
      <c r="AV58" s="282">
        <f>' STAMP Summary'!CD26</f>
        <v>0</v>
      </c>
      <c r="AW58" s="282">
        <f t="shared" si="2"/>
        <v>7.6232492997198881E-3</v>
      </c>
      <c r="AX58" s="282">
        <f>_xlfn.PERCENTILE.INC((AB58:AH58,AJ58,AL58:AM58,AO58,AQ58:AV58),0.05)</f>
        <v>0</v>
      </c>
      <c r="AY58" s="501">
        <f>_xlfn.PERCENTILE.INC((AB58:AH58,AJ58,AL58:AM58,AO58,AQ58:AV58),0.95)</f>
        <v>3.0676190476190461E-2</v>
      </c>
      <c r="AZ58" s="501"/>
      <c r="BA58" s="501"/>
      <c r="BB58" s="501"/>
      <c r="BC58" s="501"/>
      <c r="BD58" s="501"/>
      <c r="BE58" s="501"/>
      <c r="BF58" s="501"/>
      <c r="BG58" s="501"/>
      <c r="BI58" s="248">
        <f>' STAMP Summary'!DE26</f>
        <v>41868</v>
      </c>
      <c r="BJ58" s="245">
        <f>' STAMP Summary'!DF26</f>
        <v>12</v>
      </c>
      <c r="BK58" s="245">
        <f>' STAMP Summary'!DG26</f>
        <v>4</v>
      </c>
      <c r="BL58" s="245">
        <f>' STAMP Summary'!DH26</f>
        <v>15</v>
      </c>
      <c r="BM58" s="245">
        <f>' STAMP Summary'!DI26</f>
        <v>5</v>
      </c>
      <c r="BN58" s="245">
        <f>' STAMP Summary'!DJ26</f>
        <v>5</v>
      </c>
      <c r="BO58" s="245">
        <f>' STAMP Summary'!DK26</f>
        <v>18</v>
      </c>
      <c r="BP58" s="245">
        <f>' STAMP Summary'!DL26</f>
        <v>0</v>
      </c>
      <c r="BQ58" s="245">
        <f>' STAMP Summary'!DM26</f>
        <v>0</v>
      </c>
      <c r="BR58" s="245">
        <f>' STAMP Summary'!DN26</f>
        <v>0</v>
      </c>
      <c r="BS58" s="245">
        <f>' STAMP Summary'!DO26</f>
        <v>0</v>
      </c>
      <c r="BT58" s="245">
        <f>' STAMP Summary'!DP26</f>
        <v>0</v>
      </c>
      <c r="BU58" s="245">
        <f>' STAMP Summary'!DQ26</f>
        <v>0</v>
      </c>
      <c r="BV58" s="245">
        <f>' STAMP Summary'!DR26</f>
        <v>0</v>
      </c>
      <c r="BW58" s="249">
        <f>' STAMP Summary'!DS26</f>
        <v>0</v>
      </c>
      <c r="BY58" s="248">
        <f t="shared" si="3"/>
        <v>41868</v>
      </c>
      <c r="BZ58" s="242">
        <f t="shared" si="4"/>
        <v>6.1145571490944164</v>
      </c>
      <c r="CA58" s="242">
        <f t="shared" si="5"/>
        <v>2.5518341307814991E-3</v>
      </c>
      <c r="CB58" s="242">
        <f t="shared" si="6"/>
        <v>1.5857074898250436E-3</v>
      </c>
      <c r="CC58" s="242">
        <f t="shared" si="7"/>
        <v>9.6089170750456422E-4</v>
      </c>
      <c r="CD58" s="242">
        <f t="shared" si="8"/>
        <v>2.7693159789531985E-3</v>
      </c>
      <c r="CE58" s="242">
        <f t="shared" si="9"/>
        <v>2.962142915915534E-3</v>
      </c>
      <c r="CF58" s="242">
        <f t="shared" si="10"/>
        <v>0</v>
      </c>
      <c r="CG58" s="242">
        <f t="shared" si="11"/>
        <v>0</v>
      </c>
      <c r="CH58" s="242">
        <f t="shared" si="12"/>
        <v>0</v>
      </c>
      <c r="CI58" s="242">
        <f t="shared" si="13"/>
        <v>0</v>
      </c>
      <c r="CJ58" s="242">
        <f t="shared" si="14"/>
        <v>0</v>
      </c>
      <c r="CK58" s="242">
        <f t="shared" si="15"/>
        <v>0</v>
      </c>
      <c r="CL58" s="242">
        <f t="shared" si="16"/>
        <v>0</v>
      </c>
      <c r="CM58" s="242">
        <f t="shared" si="17"/>
        <v>0</v>
      </c>
      <c r="CN58" s="242">
        <f t="shared" si="18"/>
        <v>2.1659784445959675E-3</v>
      </c>
      <c r="CO58" s="257">
        <f t="shared" si="19"/>
        <v>8.5669817922969513E-4</v>
      </c>
      <c r="CP58" s="171"/>
      <c r="CQ58" s="171"/>
    </row>
    <row r="59" spans="2:95" x14ac:dyDescent="0.2">
      <c r="B59" s="248" t="str">
        <f>' STAMP Summary'!A27</f>
        <v>0818</v>
      </c>
      <c r="C59" s="245">
        <f>' STAMP Summary'!AK27</f>
        <v>1475</v>
      </c>
      <c r="D59" s="245">
        <f>' STAMP Summary'!AL27</f>
        <v>335</v>
      </c>
      <c r="E59" s="245">
        <f>' STAMP Summary'!AM27</f>
        <v>673</v>
      </c>
      <c r="F59" s="245">
        <f>' STAMP Summary'!AN27</f>
        <v>1061</v>
      </c>
      <c r="G59" s="245">
        <f>' STAMP Summary'!AO27</f>
        <v>164</v>
      </c>
      <c r="H59" s="245">
        <f>' STAMP Summary'!AP27</f>
        <v>404</v>
      </c>
      <c r="I59" s="245">
        <f>' STAMP Summary'!AQ27</f>
        <v>234.5</v>
      </c>
      <c r="J59" s="245">
        <f>' STAMP Summary'!AR27</f>
        <v>179</v>
      </c>
      <c r="K59" s="245">
        <f>' STAMP Summary'!AS27</f>
        <v>134</v>
      </c>
      <c r="L59" s="245">
        <f>' STAMP Summary'!AT27</f>
        <v>162</v>
      </c>
      <c r="M59" s="245">
        <f>' STAMP Summary'!AU27</f>
        <v>0</v>
      </c>
      <c r="N59" s="245">
        <f>' STAMP Summary'!AV27</f>
        <v>0</v>
      </c>
      <c r="O59" s="245">
        <f>' STAMP Summary'!AW27</f>
        <v>0</v>
      </c>
      <c r="P59" s="245">
        <f>' STAMP Summary'!AX27</f>
        <v>0</v>
      </c>
      <c r="Q59" s="245">
        <f>' STAMP Summary'!AY27</f>
        <v>0</v>
      </c>
      <c r="R59" s="245">
        <f>' STAMP Summary'!AZ27</f>
        <v>0</v>
      </c>
      <c r="S59" s="245">
        <f>' STAMP Summary'!BA27</f>
        <v>0</v>
      </c>
      <c r="T59" s="245">
        <f>' STAMP Summary'!BB27</f>
        <v>0</v>
      </c>
      <c r="U59" s="245">
        <f>' STAMP Summary'!BC27</f>
        <v>0</v>
      </c>
      <c r="V59" s="245">
        <f>' STAMP Summary'!BD27</f>
        <v>0</v>
      </c>
      <c r="W59" s="245">
        <f>' STAMP Summary'!BE27</f>
        <v>0</v>
      </c>
      <c r="X59" s="245">
        <f>' STAMP Summary'!BF27</f>
        <v>0</v>
      </c>
      <c r="Z59" s="507" t="str">
        <f t="shared" si="0"/>
        <v>28-Mar</v>
      </c>
      <c r="AA59" s="282">
        <f>' STAMP Summary'!BI27</f>
        <v>7.0238095238095238E-2</v>
      </c>
      <c r="AB59" s="282">
        <f>' STAMP Summary'!BJ27</f>
        <v>1.5952380952380954E-2</v>
      </c>
      <c r="AC59" s="282">
        <f>' STAMP Summary'!BK27</f>
        <v>3.2047619047619047E-2</v>
      </c>
      <c r="AD59" s="282">
        <f>' STAMP Summary'!BL27</f>
        <v>5.0523809523809526E-2</v>
      </c>
      <c r="AE59" s="282">
        <f>' STAMP Summary'!BM27</f>
        <v>7.8095238095238096E-3</v>
      </c>
      <c r="AF59" s="282">
        <f>' STAMP Summary'!BN27</f>
        <v>1.9238095238095238E-2</v>
      </c>
      <c r="AG59" s="282">
        <f>' STAMP Summary'!BO27</f>
        <v>1.1166666666666667E-2</v>
      </c>
      <c r="AH59" s="282">
        <f>' STAMP Summary'!BP27</f>
        <v>8.5238095238095238E-3</v>
      </c>
      <c r="AI59" s="282">
        <f>' STAMP Summary'!BQ27</f>
        <v>6.3809523809523813E-3</v>
      </c>
      <c r="AJ59" s="282">
        <f>' STAMP Summary'!BR27</f>
        <v>7.7142857142857143E-3</v>
      </c>
      <c r="AK59" s="282">
        <f>' STAMP Summary'!BS27</f>
        <v>0</v>
      </c>
      <c r="AL59" s="282">
        <f>' STAMP Summary'!BT27</f>
        <v>0</v>
      </c>
      <c r="AM59" s="282">
        <f>' STAMP Summary'!BU27</f>
        <v>0</v>
      </c>
      <c r="AN59" s="282">
        <f>' STAMP Summary'!BV27</f>
        <v>0</v>
      </c>
      <c r="AO59" s="282">
        <f>' STAMP Summary'!BW27</f>
        <v>0</v>
      </c>
      <c r="AP59" s="282">
        <f>' STAMP Summary'!BX27</f>
        <v>0</v>
      </c>
      <c r="AQ59" s="282">
        <f>' STAMP Summary'!BY27</f>
        <v>0</v>
      </c>
      <c r="AR59" s="282">
        <f>' STAMP Summary'!BZ27</f>
        <v>0</v>
      </c>
      <c r="AS59" s="282">
        <f>' STAMP Summary'!CA27</f>
        <v>0</v>
      </c>
      <c r="AT59" s="282">
        <f>' STAMP Summary'!CB27</f>
        <v>0</v>
      </c>
      <c r="AU59" s="282">
        <f>' STAMP Summary'!CC27</f>
        <v>0</v>
      </c>
      <c r="AV59" s="282">
        <f>' STAMP Summary'!CD27</f>
        <v>0</v>
      </c>
      <c r="AW59" s="282">
        <f t="shared" si="2"/>
        <v>8.9985994397759096E-3</v>
      </c>
      <c r="AX59" s="282">
        <f>_xlfn.PERCENTILE.INC((AB59:AH59,AJ59,AL59:AM59,AO59,AQ59:AV59),0.05)</f>
        <v>0</v>
      </c>
      <c r="AY59" s="501">
        <f>_xlfn.PERCENTILE.INC((AB59:AH59,AJ59,AL59:AM59,AO59,AQ59:AV59),0.95)</f>
        <v>3.5742857142857132E-2</v>
      </c>
      <c r="AZ59" s="501"/>
      <c r="BA59" s="501"/>
      <c r="BB59" s="501"/>
      <c r="BC59" s="501"/>
      <c r="BD59" s="501"/>
      <c r="BE59" s="501"/>
      <c r="BF59" s="501"/>
      <c r="BG59" s="501"/>
      <c r="BI59" s="248">
        <f>' STAMP Summary'!DE27</f>
        <v>41869</v>
      </c>
      <c r="BJ59" s="245">
        <f>' STAMP Summary'!DF27</f>
        <v>15</v>
      </c>
      <c r="BK59" s="245">
        <f>' STAMP Summary'!DG27</f>
        <v>6</v>
      </c>
      <c r="BL59" s="245">
        <f>' STAMP Summary'!DH27</f>
        <v>21</v>
      </c>
      <c r="BM59" s="245">
        <f>' STAMP Summary'!DI27</f>
        <v>7</v>
      </c>
      <c r="BN59" s="245">
        <f>' STAMP Summary'!DJ27</f>
        <v>5</v>
      </c>
      <c r="BO59" s="245">
        <f>' STAMP Summary'!DK27</f>
        <v>20</v>
      </c>
      <c r="BP59" s="245">
        <f>' STAMP Summary'!DL27</f>
        <v>0</v>
      </c>
      <c r="BQ59" s="245">
        <f>' STAMP Summary'!DM27</f>
        <v>0</v>
      </c>
      <c r="BR59" s="245">
        <f>' STAMP Summary'!DN27</f>
        <v>0</v>
      </c>
      <c r="BS59" s="245">
        <f>' STAMP Summary'!DO27</f>
        <v>0</v>
      </c>
      <c r="BT59" s="245">
        <f>' STAMP Summary'!DP27</f>
        <v>0</v>
      </c>
      <c r="BU59" s="245">
        <f>' STAMP Summary'!DQ27</f>
        <v>0</v>
      </c>
      <c r="BV59" s="245">
        <f>' STAMP Summary'!DR27</f>
        <v>0</v>
      </c>
      <c r="BW59" s="249">
        <f>' STAMP Summary'!DS27</f>
        <v>0</v>
      </c>
      <c r="BY59" s="248">
        <f t="shared" si="3"/>
        <v>41869</v>
      </c>
      <c r="BZ59" s="242">
        <f t="shared" si="4"/>
        <v>7.5958889858640539</v>
      </c>
      <c r="CA59" s="242">
        <f t="shared" si="5"/>
        <v>3.8277511961722489E-3</v>
      </c>
      <c r="CB59" s="242">
        <f t="shared" si="6"/>
        <v>2.219990485755061E-3</v>
      </c>
      <c r="CC59" s="242">
        <f t="shared" si="7"/>
        <v>1.3452483905063899E-3</v>
      </c>
      <c r="CD59" s="242">
        <f t="shared" si="8"/>
        <v>2.7693159789531985E-3</v>
      </c>
      <c r="CE59" s="242">
        <f t="shared" si="9"/>
        <v>3.2912699065728158E-3</v>
      </c>
      <c r="CF59" s="242">
        <f t="shared" si="10"/>
        <v>0</v>
      </c>
      <c r="CG59" s="242">
        <f t="shared" si="11"/>
        <v>0</v>
      </c>
      <c r="CH59" s="242">
        <f t="shared" si="12"/>
        <v>0</v>
      </c>
      <c r="CI59" s="242">
        <f t="shared" si="13"/>
        <v>0</v>
      </c>
      <c r="CJ59" s="242">
        <f t="shared" si="14"/>
        <v>0</v>
      </c>
      <c r="CK59" s="242">
        <f t="shared" si="15"/>
        <v>0</v>
      </c>
      <c r="CL59" s="242">
        <f t="shared" si="16"/>
        <v>0</v>
      </c>
      <c r="CM59" s="242">
        <f t="shared" si="17"/>
        <v>0</v>
      </c>
      <c r="CN59" s="242">
        <f t="shared" si="18"/>
        <v>2.6907151915919426E-3</v>
      </c>
      <c r="CO59" s="257">
        <f t="shared" si="19"/>
        <v>9.6067132603717834E-4</v>
      </c>
      <c r="CP59" s="171"/>
      <c r="CQ59" s="171"/>
    </row>
    <row r="60" spans="2:95" x14ac:dyDescent="0.2">
      <c r="B60" s="248" t="str">
        <f>' STAMP Summary'!A28</f>
        <v>0819</v>
      </c>
      <c r="C60" s="245">
        <f>' STAMP Summary'!AK28</f>
        <v>1595</v>
      </c>
      <c r="D60" s="245">
        <f>' STAMP Summary'!AL28</f>
        <v>428</v>
      </c>
      <c r="E60" s="245">
        <f>' STAMP Summary'!AM28</f>
        <v>742</v>
      </c>
      <c r="F60" s="245">
        <f>' STAMP Summary'!AN28</f>
        <v>1123</v>
      </c>
      <c r="G60" s="245">
        <f>' STAMP Summary'!AO28</f>
        <v>183</v>
      </c>
      <c r="H60" s="245">
        <f>' STAMP Summary'!AP28</f>
        <v>455</v>
      </c>
      <c r="I60" s="245">
        <f>' STAMP Summary'!AQ28</f>
        <v>247.5</v>
      </c>
      <c r="J60" s="245">
        <f>' STAMP Summary'!AR28</f>
        <v>242</v>
      </c>
      <c r="K60" s="245">
        <f>' STAMP Summary'!AS28</f>
        <v>150</v>
      </c>
      <c r="L60" s="245">
        <f>' STAMP Summary'!AT28</f>
        <v>171</v>
      </c>
      <c r="M60" s="245">
        <f>' STAMP Summary'!AU28</f>
        <v>0</v>
      </c>
      <c r="N60" s="245">
        <f>' STAMP Summary'!AV28</f>
        <v>0</v>
      </c>
      <c r="O60" s="245">
        <f>' STAMP Summary'!AW28</f>
        <v>0</v>
      </c>
      <c r="P60" s="245">
        <f>' STAMP Summary'!AX28</f>
        <v>0</v>
      </c>
      <c r="Q60" s="245">
        <f>' STAMP Summary'!AY28</f>
        <v>0</v>
      </c>
      <c r="R60" s="245">
        <f>' STAMP Summary'!AZ28</f>
        <v>0</v>
      </c>
      <c r="S60" s="245">
        <f>' STAMP Summary'!BA28</f>
        <v>0</v>
      </c>
      <c r="T60" s="245">
        <f>' STAMP Summary'!BB28</f>
        <v>0</v>
      </c>
      <c r="U60" s="245">
        <f>' STAMP Summary'!BC28</f>
        <v>0</v>
      </c>
      <c r="V60" s="245">
        <f>' STAMP Summary'!BD28</f>
        <v>0</v>
      </c>
      <c r="W60" s="245">
        <f>' STAMP Summary'!BE28</f>
        <v>0</v>
      </c>
      <c r="X60" s="245">
        <f>' STAMP Summary'!BF28</f>
        <v>0</v>
      </c>
      <c r="Z60" s="507" t="str">
        <f t="shared" si="0"/>
        <v>29-Mar</v>
      </c>
      <c r="AA60" s="282">
        <f>' STAMP Summary'!BI28</f>
        <v>7.5952380952380952E-2</v>
      </c>
      <c r="AB60" s="282">
        <f>' STAMP Summary'!BJ28</f>
        <v>2.0380952380952382E-2</v>
      </c>
      <c r="AC60" s="282">
        <f>' STAMP Summary'!BK28</f>
        <v>3.5333333333333335E-2</v>
      </c>
      <c r="AD60" s="282">
        <f>' STAMP Summary'!BL28</f>
        <v>5.3476190476190476E-2</v>
      </c>
      <c r="AE60" s="282">
        <f>' STAMP Summary'!BM28</f>
        <v>8.7142857142857143E-3</v>
      </c>
      <c r="AF60" s="282">
        <f>' STAMP Summary'!BN28</f>
        <v>2.1666666666666667E-2</v>
      </c>
      <c r="AG60" s="282">
        <f>' STAMP Summary'!BO28</f>
        <v>1.1785714285714287E-2</v>
      </c>
      <c r="AH60" s="282">
        <f>' STAMP Summary'!BP28</f>
        <v>1.1523809523809523E-2</v>
      </c>
      <c r="AI60" s="282">
        <f>' STAMP Summary'!BQ28</f>
        <v>7.1428571428571426E-3</v>
      </c>
      <c r="AJ60" s="282">
        <f>' STAMP Summary'!BR28</f>
        <v>8.1428571428571427E-3</v>
      </c>
      <c r="AK60" s="282">
        <f>' STAMP Summary'!BS28</f>
        <v>0</v>
      </c>
      <c r="AL60" s="282">
        <f>' STAMP Summary'!BT28</f>
        <v>0</v>
      </c>
      <c r="AM60" s="282">
        <f>' STAMP Summary'!BU28</f>
        <v>0</v>
      </c>
      <c r="AN60" s="282">
        <f>' STAMP Summary'!BV28</f>
        <v>0</v>
      </c>
      <c r="AO60" s="282">
        <f>' STAMP Summary'!BW28</f>
        <v>0</v>
      </c>
      <c r="AP60" s="282">
        <f>' STAMP Summary'!BX28</f>
        <v>0</v>
      </c>
      <c r="AQ60" s="282">
        <f>' STAMP Summary'!BY28</f>
        <v>0</v>
      </c>
      <c r="AR60" s="282">
        <f>' STAMP Summary'!BZ28</f>
        <v>0</v>
      </c>
      <c r="AS60" s="282">
        <f>' STAMP Summary'!CA28</f>
        <v>0</v>
      </c>
      <c r="AT60" s="282">
        <f>' STAMP Summary'!CB28</f>
        <v>0</v>
      </c>
      <c r="AU60" s="282">
        <f>' STAMP Summary'!CC28</f>
        <v>0</v>
      </c>
      <c r="AV60" s="282">
        <f>' STAMP Summary'!CD28</f>
        <v>0</v>
      </c>
      <c r="AW60" s="282">
        <f t="shared" si="2"/>
        <v>1.0060224089635854E-2</v>
      </c>
      <c r="AX60" s="282">
        <f>_xlfn.PERCENTILE.INC((AB60:AH60,AJ60,AL60:AM60,AO60,AQ60:AV60),0.05)</f>
        <v>0</v>
      </c>
      <c r="AY60" s="501">
        <f>_xlfn.PERCENTILE.INC((AB60:AH60,AJ60,AL60:AM60,AO60,AQ60:AV60),0.95)</f>
        <v>3.8961904761904753E-2</v>
      </c>
      <c r="AZ60" s="501"/>
      <c r="BA60" s="501"/>
      <c r="BB60" s="501"/>
      <c r="BC60" s="501"/>
      <c r="BD60" s="501"/>
      <c r="BE60" s="501"/>
      <c r="BF60" s="501"/>
      <c r="BG60" s="501"/>
      <c r="BI60" s="248">
        <f>' STAMP Summary'!DE28</f>
        <v>41870</v>
      </c>
      <c r="BJ60" s="245">
        <f>' STAMP Summary'!DF28</f>
        <v>18</v>
      </c>
      <c r="BK60" s="245">
        <f>' STAMP Summary'!DG28</f>
        <v>6</v>
      </c>
      <c r="BL60" s="245">
        <f>' STAMP Summary'!DH28</f>
        <v>30</v>
      </c>
      <c r="BM60" s="245">
        <f>' STAMP Summary'!DI28</f>
        <v>8</v>
      </c>
      <c r="BN60" s="245">
        <f>' STAMP Summary'!DJ28</f>
        <v>5</v>
      </c>
      <c r="BO60" s="245">
        <f>' STAMP Summary'!DK28</f>
        <v>36</v>
      </c>
      <c r="BP60" s="245">
        <f>' STAMP Summary'!DL28</f>
        <v>0</v>
      </c>
      <c r="BQ60" s="245">
        <f>' STAMP Summary'!DM28</f>
        <v>0</v>
      </c>
      <c r="BR60" s="245">
        <f>' STAMP Summary'!DN28</f>
        <v>0</v>
      </c>
      <c r="BS60" s="245">
        <f>' STAMP Summary'!DO28</f>
        <v>0</v>
      </c>
      <c r="BT60" s="245">
        <f>' STAMP Summary'!DP28</f>
        <v>0</v>
      </c>
      <c r="BU60" s="245">
        <f>' STAMP Summary'!DQ28</f>
        <v>0</v>
      </c>
      <c r="BV60" s="245">
        <f>' STAMP Summary'!DR28</f>
        <v>0</v>
      </c>
      <c r="BW60" s="249">
        <f>' STAMP Summary'!DS28</f>
        <v>0</v>
      </c>
      <c r="BY60" s="248">
        <f t="shared" si="3"/>
        <v>41870</v>
      </c>
      <c r="BZ60" s="242">
        <f t="shared" si="4"/>
        <v>9.7281679381294115</v>
      </c>
      <c r="CA60" s="242">
        <f t="shared" si="5"/>
        <v>3.8277511961722489E-3</v>
      </c>
      <c r="CB60" s="242">
        <f t="shared" si="6"/>
        <v>3.1714149796500872E-3</v>
      </c>
      <c r="CC60" s="242">
        <f t="shared" si="7"/>
        <v>1.5374267320073028E-3</v>
      </c>
      <c r="CD60" s="242">
        <f t="shared" si="8"/>
        <v>2.7693159789531985E-3</v>
      </c>
      <c r="CE60" s="242">
        <f t="shared" si="9"/>
        <v>5.9242858318310681E-3</v>
      </c>
      <c r="CF60" s="242">
        <f t="shared" si="10"/>
        <v>0</v>
      </c>
      <c r="CG60" s="242">
        <f t="shared" si="11"/>
        <v>0</v>
      </c>
      <c r="CH60" s="242">
        <f t="shared" si="12"/>
        <v>0</v>
      </c>
      <c r="CI60" s="242">
        <f t="shared" si="13"/>
        <v>0</v>
      </c>
      <c r="CJ60" s="242">
        <f t="shared" si="14"/>
        <v>0</v>
      </c>
      <c r="CK60" s="242">
        <f t="shared" si="15"/>
        <v>0</v>
      </c>
      <c r="CL60" s="242">
        <f t="shared" si="16"/>
        <v>0</v>
      </c>
      <c r="CM60" s="242">
        <f t="shared" si="17"/>
        <v>0</v>
      </c>
      <c r="CN60" s="242">
        <f t="shared" si="18"/>
        <v>3.4460389437227811E-3</v>
      </c>
      <c r="CO60" s="257">
        <f t="shared" si="19"/>
        <v>1.6173732368788163E-3</v>
      </c>
      <c r="CP60" s="171"/>
      <c r="CQ60" s="171"/>
    </row>
    <row r="61" spans="2:95" x14ac:dyDescent="0.2">
      <c r="B61" s="248" t="str">
        <f>' STAMP Summary'!A29</f>
        <v>0820</v>
      </c>
      <c r="C61" s="245">
        <f>' STAMP Summary'!AK29</f>
        <v>1645</v>
      </c>
      <c r="D61" s="245">
        <f>' STAMP Summary'!AL29</f>
        <v>503</v>
      </c>
      <c r="E61" s="245">
        <f>' STAMP Summary'!AM29</f>
        <v>921</v>
      </c>
      <c r="F61" s="245">
        <f>' STAMP Summary'!AN29</f>
        <v>1236.5</v>
      </c>
      <c r="G61" s="245">
        <f>' STAMP Summary'!AO29</f>
        <v>189</v>
      </c>
      <c r="H61" s="245">
        <f>' STAMP Summary'!AP29</f>
        <v>539</v>
      </c>
      <c r="I61" s="245">
        <f>' STAMP Summary'!AQ29</f>
        <v>266.5</v>
      </c>
      <c r="J61" s="245">
        <f>' STAMP Summary'!AR29</f>
        <v>274</v>
      </c>
      <c r="K61" s="245">
        <f>' STAMP Summary'!AS29</f>
        <v>159</v>
      </c>
      <c r="L61" s="245">
        <f>' STAMP Summary'!AT29</f>
        <v>180</v>
      </c>
      <c r="M61" s="245">
        <f>' STAMP Summary'!AU29</f>
        <v>0</v>
      </c>
      <c r="N61" s="245">
        <f>' STAMP Summary'!AV29</f>
        <v>0</v>
      </c>
      <c r="O61" s="245">
        <f>' STAMP Summary'!AW29</f>
        <v>0</v>
      </c>
      <c r="P61" s="245">
        <f>' STAMP Summary'!AX29</f>
        <v>0</v>
      </c>
      <c r="Q61" s="245">
        <f>' STAMP Summary'!AY29</f>
        <v>0</v>
      </c>
      <c r="R61" s="245">
        <f>' STAMP Summary'!AZ29</f>
        <v>0</v>
      </c>
      <c r="S61" s="245">
        <f>' STAMP Summary'!BA29</f>
        <v>0</v>
      </c>
      <c r="T61" s="245">
        <f>' STAMP Summary'!BB29</f>
        <v>0</v>
      </c>
      <c r="U61" s="245">
        <f>' STAMP Summary'!BC29</f>
        <v>0</v>
      </c>
      <c r="V61" s="245">
        <f>' STAMP Summary'!BD29</f>
        <v>0</v>
      </c>
      <c r="W61" s="245">
        <f>' STAMP Summary'!BE29</f>
        <v>0</v>
      </c>
      <c r="X61" s="245">
        <f>' STAMP Summary'!BF29</f>
        <v>0</v>
      </c>
      <c r="Z61" s="507" t="str">
        <f t="shared" si="0"/>
        <v>30-Mar</v>
      </c>
      <c r="AA61" s="282">
        <f>' STAMP Summary'!BI29</f>
        <v>7.8333333333333338E-2</v>
      </c>
      <c r="AB61" s="282">
        <f>' STAMP Summary'!BJ29</f>
        <v>2.3952380952380951E-2</v>
      </c>
      <c r="AC61" s="282">
        <f>' STAMP Summary'!BK29</f>
        <v>4.3857142857142858E-2</v>
      </c>
      <c r="AD61" s="282">
        <f>' STAMP Summary'!BL29</f>
        <v>5.8880952380952381E-2</v>
      </c>
      <c r="AE61" s="282">
        <f>' STAMP Summary'!BM29</f>
        <v>8.9999999999999993E-3</v>
      </c>
      <c r="AF61" s="282">
        <f>' STAMP Summary'!BN29</f>
        <v>2.5666666666666667E-2</v>
      </c>
      <c r="AG61" s="282">
        <f>' STAMP Summary'!BO29</f>
        <v>1.2690476190476191E-2</v>
      </c>
      <c r="AH61" s="282">
        <f>' STAMP Summary'!BP29</f>
        <v>1.3047619047619047E-2</v>
      </c>
      <c r="AI61" s="282">
        <f>' STAMP Summary'!BQ29</f>
        <v>7.5714285714285718E-3</v>
      </c>
      <c r="AJ61" s="282">
        <f>' STAMP Summary'!BR29</f>
        <v>8.5714285714285719E-3</v>
      </c>
      <c r="AK61" s="282">
        <f>' STAMP Summary'!BS29</f>
        <v>0</v>
      </c>
      <c r="AL61" s="282">
        <f>' STAMP Summary'!BT29</f>
        <v>0</v>
      </c>
      <c r="AM61" s="282">
        <f>' STAMP Summary'!BU29</f>
        <v>0</v>
      </c>
      <c r="AN61" s="282">
        <f>' STAMP Summary'!BV29</f>
        <v>0</v>
      </c>
      <c r="AO61" s="282">
        <f>' STAMP Summary'!BW29</f>
        <v>0</v>
      </c>
      <c r="AP61" s="282">
        <f>' STAMP Summary'!BX29</f>
        <v>0</v>
      </c>
      <c r="AQ61" s="282">
        <f>' STAMP Summary'!BY29</f>
        <v>0</v>
      </c>
      <c r="AR61" s="282">
        <f>' STAMP Summary'!BZ29</f>
        <v>0</v>
      </c>
      <c r="AS61" s="282">
        <f>' STAMP Summary'!CA29</f>
        <v>0</v>
      </c>
      <c r="AT61" s="282">
        <f>' STAMP Summary'!CB29</f>
        <v>0</v>
      </c>
      <c r="AU61" s="282">
        <f>' STAMP Summary'!CC29</f>
        <v>0</v>
      </c>
      <c r="AV61" s="282">
        <f>' STAMP Summary'!CD29</f>
        <v>0</v>
      </c>
      <c r="AW61" s="282">
        <f t="shared" si="2"/>
        <v>1.1509803921568628E-2</v>
      </c>
      <c r="AX61" s="282">
        <f>_xlfn.PERCENTILE.INC((AB61:AH61,AJ61,AL61:AM61,AO61,AQ61:AV61),0.05)</f>
        <v>0</v>
      </c>
      <c r="AY61" s="501">
        <f>_xlfn.PERCENTILE.INC((AB61:AH61,AJ61,AL61:AM61,AO61,AQ61:AV61),0.95)</f>
        <v>4.686190476190475E-2</v>
      </c>
      <c r="AZ61" s="501"/>
      <c r="BA61" s="501"/>
      <c r="BB61" s="501"/>
      <c r="BC61" s="501"/>
      <c r="BD61" s="501"/>
      <c r="BE61" s="501"/>
      <c r="BF61" s="501"/>
      <c r="BG61" s="501"/>
      <c r="BI61" s="248">
        <f>' STAMP Summary'!DE29</f>
        <v>41871</v>
      </c>
      <c r="BJ61" s="245">
        <f>' STAMP Summary'!DF29</f>
        <v>18</v>
      </c>
      <c r="BK61" s="245">
        <f>' STAMP Summary'!DG29</f>
        <v>6</v>
      </c>
      <c r="BL61" s="245">
        <f>' STAMP Summary'!DH29</f>
        <v>40</v>
      </c>
      <c r="BM61" s="245">
        <f>' STAMP Summary'!DI29</f>
        <v>9</v>
      </c>
      <c r="BN61" s="245">
        <f>' STAMP Summary'!DJ29</f>
        <v>7</v>
      </c>
      <c r="BO61" s="245">
        <f>' STAMP Summary'!DK29</f>
        <v>43</v>
      </c>
      <c r="BP61" s="245">
        <f>' STAMP Summary'!DL29</f>
        <v>0</v>
      </c>
      <c r="BQ61" s="245">
        <f>' STAMP Summary'!DM29</f>
        <v>0</v>
      </c>
      <c r="BR61" s="245">
        <f>' STAMP Summary'!DN29</f>
        <v>0</v>
      </c>
      <c r="BS61" s="245">
        <f>' STAMP Summary'!DO29</f>
        <v>0</v>
      </c>
      <c r="BT61" s="245">
        <f>' STAMP Summary'!DP29</f>
        <v>0</v>
      </c>
      <c r="BU61" s="245">
        <f>' STAMP Summary'!DQ29</f>
        <v>0</v>
      </c>
      <c r="BV61" s="245">
        <f>' STAMP Summary'!DR29</f>
        <v>0</v>
      </c>
      <c r="BW61" s="249">
        <f>' STAMP Summary'!DS29</f>
        <v>0</v>
      </c>
      <c r="BY61" s="248">
        <f t="shared" si="3"/>
        <v>41871</v>
      </c>
      <c r="BZ61" s="242">
        <f t="shared" si="4"/>
        <v>11.709342295835619</v>
      </c>
      <c r="CA61" s="242">
        <f t="shared" si="5"/>
        <v>3.8277511961722489E-3</v>
      </c>
      <c r="CB61" s="242">
        <f t="shared" si="6"/>
        <v>4.228553306200116E-3</v>
      </c>
      <c r="CC61" s="242">
        <f t="shared" si="7"/>
        <v>1.7296050735082155E-3</v>
      </c>
      <c r="CD61" s="242">
        <f t="shared" si="8"/>
        <v>3.8770423705344779E-3</v>
      </c>
      <c r="CE61" s="242">
        <f t="shared" si="9"/>
        <v>7.0762302991315539E-3</v>
      </c>
      <c r="CF61" s="242">
        <f t="shared" si="10"/>
        <v>0</v>
      </c>
      <c r="CG61" s="242">
        <f t="shared" si="11"/>
        <v>0</v>
      </c>
      <c r="CH61" s="242">
        <f t="shared" si="12"/>
        <v>0</v>
      </c>
      <c r="CI61" s="242">
        <f t="shared" si="13"/>
        <v>0</v>
      </c>
      <c r="CJ61" s="242">
        <f t="shared" si="14"/>
        <v>0</v>
      </c>
      <c r="CK61" s="242">
        <f t="shared" si="15"/>
        <v>0</v>
      </c>
      <c r="CL61" s="242">
        <f t="shared" si="16"/>
        <v>0</v>
      </c>
      <c r="CM61" s="242">
        <f t="shared" si="17"/>
        <v>0</v>
      </c>
      <c r="CN61" s="242">
        <f t="shared" si="18"/>
        <v>4.1478364491093229E-3</v>
      </c>
      <c r="CO61" s="257">
        <f t="shared" si="19"/>
        <v>1.9108658207699497E-3</v>
      </c>
      <c r="CP61" s="171"/>
      <c r="CQ61" s="171"/>
    </row>
    <row r="62" spans="2:95" x14ac:dyDescent="0.2">
      <c r="B62" s="248" t="str">
        <f>' STAMP Summary'!A30</f>
        <v>0821</v>
      </c>
      <c r="C62" s="245">
        <f>' STAMP Summary'!AK30</f>
        <v>1767</v>
      </c>
      <c r="D62" s="245">
        <f>' STAMP Summary'!AL30</f>
        <v>556</v>
      </c>
      <c r="E62" s="245">
        <f>' STAMP Summary'!AM30</f>
        <v>1045</v>
      </c>
      <c r="F62" s="245">
        <f>' STAMP Summary'!AN30</f>
        <v>1370.5</v>
      </c>
      <c r="G62" s="245">
        <f>' STAMP Summary'!AO30</f>
        <v>199</v>
      </c>
      <c r="H62" s="245">
        <f>' STAMP Summary'!AP30</f>
        <v>614</v>
      </c>
      <c r="I62" s="245">
        <f>' STAMP Summary'!AQ30</f>
        <v>277.5</v>
      </c>
      <c r="J62" s="245">
        <f>' STAMP Summary'!AR30</f>
        <v>287</v>
      </c>
      <c r="K62" s="245">
        <f>' STAMP Summary'!AS30</f>
        <v>174</v>
      </c>
      <c r="L62" s="245">
        <f>' STAMP Summary'!AT30</f>
        <v>228</v>
      </c>
      <c r="M62" s="245">
        <f>' STAMP Summary'!AU30</f>
        <v>0</v>
      </c>
      <c r="N62" s="245">
        <f>' STAMP Summary'!AV30</f>
        <v>0</v>
      </c>
      <c r="O62" s="245">
        <f>' STAMP Summary'!AW30</f>
        <v>0</v>
      </c>
      <c r="P62" s="245">
        <f>' STAMP Summary'!AX30</f>
        <v>0</v>
      </c>
      <c r="Q62" s="245">
        <f>' STAMP Summary'!AY30</f>
        <v>0</v>
      </c>
      <c r="R62" s="245">
        <f>' STAMP Summary'!AZ30</f>
        <v>0</v>
      </c>
      <c r="S62" s="245">
        <f>' STAMP Summary'!BA30</f>
        <v>0</v>
      </c>
      <c r="T62" s="245">
        <f>' STAMP Summary'!BB30</f>
        <v>0</v>
      </c>
      <c r="U62" s="245">
        <f>' STAMP Summary'!BC30</f>
        <v>0</v>
      </c>
      <c r="V62" s="245">
        <f>' STAMP Summary'!BD30</f>
        <v>0</v>
      </c>
      <c r="W62" s="245">
        <f>' STAMP Summary'!BE30</f>
        <v>0</v>
      </c>
      <c r="X62" s="245">
        <f>' STAMP Summary'!BF30</f>
        <v>0</v>
      </c>
      <c r="Z62" s="507" t="str">
        <f t="shared" si="0"/>
        <v>31-Mar</v>
      </c>
      <c r="AA62" s="282">
        <f>' STAMP Summary'!BI30</f>
        <v>8.4142857142857144E-2</v>
      </c>
      <c r="AB62" s="282">
        <f>' STAMP Summary'!BJ30</f>
        <v>2.6476190476190476E-2</v>
      </c>
      <c r="AC62" s="282">
        <f>' STAMP Summary'!BK30</f>
        <v>4.9761904761904764E-2</v>
      </c>
      <c r="AD62" s="282">
        <f>' STAMP Summary'!BL30</f>
        <v>6.5261904761904757E-2</v>
      </c>
      <c r="AE62" s="282">
        <f>' STAMP Summary'!BM30</f>
        <v>9.4761904761904766E-3</v>
      </c>
      <c r="AF62" s="282">
        <f>' STAMP Summary'!BN30</f>
        <v>2.9238095238095237E-2</v>
      </c>
      <c r="AG62" s="282">
        <f>' STAMP Summary'!BO30</f>
        <v>1.3214285714285715E-2</v>
      </c>
      <c r="AH62" s="282">
        <f>' STAMP Summary'!BP30</f>
        <v>1.3666666666666667E-2</v>
      </c>
      <c r="AI62" s="282">
        <f>' STAMP Summary'!BQ30</f>
        <v>8.2857142857142851E-3</v>
      </c>
      <c r="AJ62" s="282">
        <f>' STAMP Summary'!BR30</f>
        <v>1.0857142857142857E-2</v>
      </c>
      <c r="AK62" s="282">
        <f>' STAMP Summary'!BS30</f>
        <v>0</v>
      </c>
      <c r="AL62" s="282">
        <f>' STAMP Summary'!BT30</f>
        <v>0</v>
      </c>
      <c r="AM62" s="282">
        <f>' STAMP Summary'!BU30</f>
        <v>0</v>
      </c>
      <c r="AN62" s="282">
        <f>' STAMP Summary'!BV30</f>
        <v>0</v>
      </c>
      <c r="AO62" s="282">
        <f>' STAMP Summary'!BW30</f>
        <v>0</v>
      </c>
      <c r="AP62" s="282">
        <f>' STAMP Summary'!BX30</f>
        <v>0</v>
      </c>
      <c r="AQ62" s="282">
        <f>' STAMP Summary'!BY30</f>
        <v>0</v>
      </c>
      <c r="AR62" s="282">
        <f>' STAMP Summary'!BZ30</f>
        <v>0</v>
      </c>
      <c r="AS62" s="282">
        <f>' STAMP Summary'!CA30</f>
        <v>0</v>
      </c>
      <c r="AT62" s="282">
        <f>' STAMP Summary'!CB30</f>
        <v>0</v>
      </c>
      <c r="AU62" s="282">
        <f>' STAMP Summary'!CC30</f>
        <v>0</v>
      </c>
      <c r="AV62" s="282">
        <f>' STAMP Summary'!CD30</f>
        <v>0</v>
      </c>
      <c r="AW62" s="282">
        <f t="shared" si="2"/>
        <v>1.2820728291316526E-2</v>
      </c>
      <c r="AX62" s="282">
        <f>_xlfn.PERCENTILE.INC((AB62:AH62,AJ62,AL62:AM62,AO62,AQ62:AV62),0.05)</f>
        <v>0</v>
      </c>
      <c r="AY62" s="501">
        <f>_xlfn.PERCENTILE.INC((AB62:AH62,AJ62,AL62:AM62,AO62,AQ62:AV62),0.95)</f>
        <v>5.2861904761904749E-2</v>
      </c>
      <c r="AZ62" s="501"/>
      <c r="BA62" s="501"/>
      <c r="BB62" s="501"/>
      <c r="BC62" s="501"/>
      <c r="BD62" s="501"/>
      <c r="BE62" s="501"/>
      <c r="BF62" s="501"/>
      <c r="BG62" s="501"/>
      <c r="BI62" s="248">
        <f>' STAMP Summary'!DE30</f>
        <v>41872</v>
      </c>
      <c r="BJ62" s="245">
        <f>' STAMP Summary'!DF30</f>
        <v>19</v>
      </c>
      <c r="BK62" s="245">
        <f>' STAMP Summary'!DG30</f>
        <v>8</v>
      </c>
      <c r="BL62" s="245">
        <f>' STAMP Summary'!DH30</f>
        <v>47</v>
      </c>
      <c r="BM62" s="245">
        <f>' STAMP Summary'!DI30</f>
        <v>11</v>
      </c>
      <c r="BN62" s="245">
        <f>' STAMP Summary'!DJ30</f>
        <v>8</v>
      </c>
      <c r="BO62" s="245">
        <f>' STAMP Summary'!DK30</f>
        <v>46.5</v>
      </c>
      <c r="BP62" s="245">
        <f>' STAMP Summary'!DL30</f>
        <v>3</v>
      </c>
      <c r="BQ62" s="245">
        <f>' STAMP Summary'!DM30</f>
        <v>0</v>
      </c>
      <c r="BR62" s="245">
        <f>' STAMP Summary'!DN30</f>
        <v>0</v>
      </c>
      <c r="BS62" s="245">
        <f>' STAMP Summary'!DO30</f>
        <v>0</v>
      </c>
      <c r="BT62" s="245">
        <f>' STAMP Summary'!DP30</f>
        <v>0</v>
      </c>
      <c r="BU62" s="245">
        <f>' STAMP Summary'!DQ30</f>
        <v>0</v>
      </c>
      <c r="BV62" s="245">
        <f>' STAMP Summary'!DR30</f>
        <v>0</v>
      </c>
      <c r="BW62" s="249">
        <f>' STAMP Summary'!DS30</f>
        <v>0</v>
      </c>
      <c r="BY62" s="248">
        <f t="shared" si="3"/>
        <v>41872</v>
      </c>
      <c r="BZ62" s="242">
        <f t="shared" si="4"/>
        <v>13.702440147059489</v>
      </c>
      <c r="CA62" s="242">
        <f t="shared" si="5"/>
        <v>5.1036682615629983E-3</v>
      </c>
      <c r="CB62" s="242">
        <f t="shared" si="6"/>
        <v>4.9685501347851366E-3</v>
      </c>
      <c r="CC62" s="242">
        <f t="shared" si="7"/>
        <v>2.1139617565100414E-3</v>
      </c>
      <c r="CD62" s="242">
        <f t="shared" si="8"/>
        <v>4.4309055663251176E-3</v>
      </c>
      <c r="CE62" s="242">
        <f t="shared" si="9"/>
        <v>7.6522025327817964E-3</v>
      </c>
      <c r="CF62" s="242">
        <f t="shared" si="10"/>
        <v>4.5351473922902496E-3</v>
      </c>
      <c r="CG62" s="242">
        <f t="shared" si="11"/>
        <v>0</v>
      </c>
      <c r="CH62" s="242">
        <f t="shared" si="12"/>
        <v>0</v>
      </c>
      <c r="CI62" s="242">
        <f t="shared" si="13"/>
        <v>0</v>
      </c>
      <c r="CJ62" s="242">
        <f t="shared" si="14"/>
        <v>0</v>
      </c>
      <c r="CK62" s="242">
        <f t="shared" si="15"/>
        <v>0</v>
      </c>
      <c r="CL62" s="242">
        <f t="shared" si="16"/>
        <v>0</v>
      </c>
      <c r="CM62" s="242">
        <f t="shared" si="17"/>
        <v>0</v>
      </c>
      <c r="CN62" s="242">
        <f t="shared" si="18"/>
        <v>4.8538576503930177E-3</v>
      </c>
      <c r="CO62" s="257">
        <f t="shared" si="19"/>
        <v>1.9743487383789872E-3</v>
      </c>
      <c r="CP62" s="171"/>
      <c r="CQ62" s="171"/>
    </row>
    <row r="63" spans="2:95" x14ac:dyDescent="0.2">
      <c r="B63" s="248" t="str">
        <f>' STAMP Summary'!A31</f>
        <v>0822</v>
      </c>
      <c r="C63" s="245">
        <f>' STAMP Summary'!AK31</f>
        <v>1841</v>
      </c>
      <c r="D63" s="245">
        <f>' STAMP Summary'!AL31</f>
        <v>621</v>
      </c>
      <c r="E63" s="245">
        <f>' STAMP Summary'!AM31</f>
        <v>1313</v>
      </c>
      <c r="F63" s="245">
        <f>' STAMP Summary'!AN31</f>
        <v>1560.5</v>
      </c>
      <c r="G63" s="245">
        <f>' STAMP Summary'!AO31</f>
        <v>273</v>
      </c>
      <c r="H63" s="245">
        <f>' STAMP Summary'!AP31</f>
        <v>677</v>
      </c>
      <c r="I63" s="245">
        <f>' STAMP Summary'!AQ31</f>
        <v>313.5</v>
      </c>
      <c r="J63" s="245">
        <f>' STAMP Summary'!AR31</f>
        <v>311</v>
      </c>
      <c r="K63" s="245">
        <f>' STAMP Summary'!AS31</f>
        <v>180</v>
      </c>
      <c r="L63" s="245">
        <f>' STAMP Summary'!AT31</f>
        <v>360</v>
      </c>
      <c r="M63" s="245">
        <f>' STAMP Summary'!AU31</f>
        <v>0</v>
      </c>
      <c r="N63" s="245">
        <f>' STAMP Summary'!AV31</f>
        <v>0</v>
      </c>
      <c r="O63" s="245">
        <f>' STAMP Summary'!AW31</f>
        <v>0</v>
      </c>
      <c r="P63" s="245">
        <f>' STAMP Summary'!AX31</f>
        <v>0</v>
      </c>
      <c r="Q63" s="245">
        <f>' STAMP Summary'!AY31</f>
        <v>0</v>
      </c>
      <c r="R63" s="245">
        <f>' STAMP Summary'!AZ31</f>
        <v>0</v>
      </c>
      <c r="S63" s="245">
        <f>' STAMP Summary'!BA31</f>
        <v>0</v>
      </c>
      <c r="T63" s="245">
        <f>' STAMP Summary'!BB31</f>
        <v>0</v>
      </c>
      <c r="U63" s="245">
        <f>' STAMP Summary'!BC31</f>
        <v>0</v>
      </c>
      <c r="V63" s="245">
        <f>' STAMP Summary'!BD31</f>
        <v>0</v>
      </c>
      <c r="W63" s="245">
        <f>' STAMP Summary'!BE31</f>
        <v>0</v>
      </c>
      <c r="X63" s="245">
        <f>' STAMP Summary'!BF31</f>
        <v>0</v>
      </c>
      <c r="Z63" s="507" t="str">
        <f t="shared" si="0"/>
        <v>1-Apr</v>
      </c>
      <c r="AA63" s="282">
        <f>' STAMP Summary'!BI31</f>
        <v>8.7666666666666671E-2</v>
      </c>
      <c r="AB63" s="282">
        <f>' STAMP Summary'!BJ31</f>
        <v>2.9571428571428571E-2</v>
      </c>
      <c r="AC63" s="282">
        <f>' STAMP Summary'!BK31</f>
        <v>6.2523809523809523E-2</v>
      </c>
      <c r="AD63" s="282">
        <f>' STAMP Summary'!BL31</f>
        <v>7.4309523809523811E-2</v>
      </c>
      <c r="AE63" s="282">
        <f>' STAMP Summary'!BM31</f>
        <v>1.2999999999999999E-2</v>
      </c>
      <c r="AF63" s="282">
        <f>' STAMP Summary'!BN31</f>
        <v>3.2238095238095239E-2</v>
      </c>
      <c r="AG63" s="282">
        <f>' STAMP Summary'!BO31</f>
        <v>1.4928571428571428E-2</v>
      </c>
      <c r="AH63" s="282">
        <f>' STAMP Summary'!BP31</f>
        <v>1.4809523809523809E-2</v>
      </c>
      <c r="AI63" s="282">
        <f>' STAMP Summary'!BQ31</f>
        <v>8.5714285714285719E-3</v>
      </c>
      <c r="AJ63" s="282">
        <f>' STAMP Summary'!BR31</f>
        <v>1.7142857142857144E-2</v>
      </c>
      <c r="AK63" s="282">
        <f>' STAMP Summary'!BS31</f>
        <v>0</v>
      </c>
      <c r="AL63" s="282">
        <f>' STAMP Summary'!BT31</f>
        <v>0</v>
      </c>
      <c r="AM63" s="282">
        <f>' STAMP Summary'!BU31</f>
        <v>0</v>
      </c>
      <c r="AN63" s="282">
        <f>' STAMP Summary'!BV31</f>
        <v>0</v>
      </c>
      <c r="AO63" s="282">
        <f>' STAMP Summary'!BW31</f>
        <v>0</v>
      </c>
      <c r="AP63" s="282">
        <f>' STAMP Summary'!BX31</f>
        <v>0</v>
      </c>
      <c r="AQ63" s="282">
        <f>' STAMP Summary'!BY31</f>
        <v>0</v>
      </c>
      <c r="AR63" s="282">
        <f>' STAMP Summary'!BZ31</f>
        <v>0</v>
      </c>
      <c r="AS63" s="282">
        <f>' STAMP Summary'!CA31</f>
        <v>0</v>
      </c>
      <c r="AT63" s="282">
        <f>' STAMP Summary'!CB31</f>
        <v>0</v>
      </c>
      <c r="AU63" s="282">
        <f>' STAMP Summary'!CC31</f>
        <v>0</v>
      </c>
      <c r="AV63" s="282">
        <f>' STAMP Summary'!CD31</f>
        <v>0</v>
      </c>
      <c r="AW63" s="282">
        <f t="shared" si="2"/>
        <v>1.5207282913165265E-2</v>
      </c>
      <c r="AX63" s="282">
        <f>_xlfn.PERCENTILE.INC((AB63:AH63,AJ63,AL63:AM63,AO63,AQ63:AV63),0.05)</f>
        <v>0</v>
      </c>
      <c r="AY63" s="501">
        <f>_xlfn.PERCENTILE.INC((AB63:AH63,AJ63,AL63:AM63,AO63,AQ63:AV63),0.95)</f>
        <v>6.4880952380952372E-2</v>
      </c>
      <c r="AZ63" s="501"/>
      <c r="BA63" s="501"/>
      <c r="BB63" s="501"/>
      <c r="BC63" s="501"/>
      <c r="BD63" s="501"/>
      <c r="BE63" s="501"/>
      <c r="BF63" s="501"/>
      <c r="BG63" s="501"/>
      <c r="BI63" s="248">
        <f>' STAMP Summary'!DE31</f>
        <v>41873</v>
      </c>
      <c r="BJ63" s="245">
        <f>' STAMP Summary'!DF31</f>
        <v>23</v>
      </c>
      <c r="BK63" s="245">
        <f>' STAMP Summary'!DG31</f>
        <v>13</v>
      </c>
      <c r="BL63" s="245">
        <f>' STAMP Summary'!DH31</f>
        <v>59</v>
      </c>
      <c r="BM63" s="245">
        <f>' STAMP Summary'!DI31</f>
        <v>18</v>
      </c>
      <c r="BN63" s="245">
        <f>' STAMP Summary'!DJ31</f>
        <v>8</v>
      </c>
      <c r="BO63" s="245">
        <f>' STAMP Summary'!DK31</f>
        <v>50.5</v>
      </c>
      <c r="BP63" s="245">
        <f>' STAMP Summary'!DL31</f>
        <v>3</v>
      </c>
      <c r="BQ63" s="245">
        <f>' STAMP Summary'!DM31</f>
        <v>0</v>
      </c>
      <c r="BR63" s="245">
        <f>' STAMP Summary'!DN31</f>
        <v>0</v>
      </c>
      <c r="BS63" s="245">
        <f>' STAMP Summary'!DO31</f>
        <v>0</v>
      </c>
      <c r="BT63" s="245">
        <f>' STAMP Summary'!DP31</f>
        <v>0</v>
      </c>
      <c r="BU63" s="245">
        <f>' STAMP Summary'!DQ31</f>
        <v>0</v>
      </c>
      <c r="BV63" s="245">
        <f>' STAMP Summary'!DR31</f>
        <v>0</v>
      </c>
      <c r="BW63" s="249">
        <f>' STAMP Summary'!DS31</f>
        <v>0</v>
      </c>
      <c r="BY63" s="248">
        <f t="shared" si="3"/>
        <v>41873</v>
      </c>
      <c r="BZ63" s="242">
        <f t="shared" si="4"/>
        <v>17.350806882992821</v>
      </c>
      <c r="CA63" s="242">
        <f t="shared" si="5"/>
        <v>8.2934609250398719E-3</v>
      </c>
      <c r="CB63" s="242">
        <f t="shared" si="6"/>
        <v>6.2371161266451718E-3</v>
      </c>
      <c r="CC63" s="242">
        <f t="shared" si="7"/>
        <v>3.459210147016431E-3</v>
      </c>
      <c r="CD63" s="242">
        <f t="shared" si="8"/>
        <v>4.4309055663251176E-3</v>
      </c>
      <c r="CE63" s="242">
        <f t="shared" si="9"/>
        <v>8.31045651409636E-3</v>
      </c>
      <c r="CF63" s="242">
        <f t="shared" si="10"/>
        <v>4.5351473922902496E-3</v>
      </c>
      <c r="CG63" s="242">
        <f t="shared" si="11"/>
        <v>0</v>
      </c>
      <c r="CH63" s="242">
        <f t="shared" si="12"/>
        <v>0</v>
      </c>
      <c r="CI63" s="242">
        <f t="shared" si="13"/>
        <v>0</v>
      </c>
      <c r="CJ63" s="242">
        <f t="shared" si="14"/>
        <v>0</v>
      </c>
      <c r="CK63" s="242">
        <f t="shared" si="15"/>
        <v>0</v>
      </c>
      <c r="CL63" s="242">
        <f t="shared" si="16"/>
        <v>0</v>
      </c>
      <c r="CM63" s="242">
        <f t="shared" si="17"/>
        <v>0</v>
      </c>
      <c r="CN63" s="242">
        <f t="shared" si="18"/>
        <v>6.1462298558245905E-3</v>
      </c>
      <c r="CO63" s="257">
        <f t="shared" si="19"/>
        <v>2.2059663948523572E-3</v>
      </c>
      <c r="CP63" s="171"/>
      <c r="CQ63" s="171"/>
    </row>
    <row r="64" spans="2:95" x14ac:dyDescent="0.2">
      <c r="B64" s="248" t="str">
        <f>' STAMP Summary'!A32</f>
        <v>0823</v>
      </c>
      <c r="C64" s="245">
        <f>' STAMP Summary'!AK32</f>
        <v>1974</v>
      </c>
      <c r="D64" s="245">
        <f>' STAMP Summary'!AL32</f>
        <v>707</v>
      </c>
      <c r="E64" s="245">
        <f>' STAMP Summary'!AM32</f>
        <v>1912</v>
      </c>
      <c r="F64" s="245">
        <f>' STAMP Summary'!AN32</f>
        <v>1947.5</v>
      </c>
      <c r="G64" s="245">
        <f>' STAMP Summary'!AO32</f>
        <v>392</v>
      </c>
      <c r="H64" s="245">
        <f>' STAMP Summary'!AP32</f>
        <v>748</v>
      </c>
      <c r="I64" s="245">
        <f>' STAMP Summary'!AQ32</f>
        <v>424.5</v>
      </c>
      <c r="J64" s="245">
        <f>' STAMP Summary'!AR32</f>
        <v>361</v>
      </c>
      <c r="K64" s="245">
        <f>' STAMP Summary'!AS32</f>
        <v>187</v>
      </c>
      <c r="L64" s="245">
        <f>' STAMP Summary'!AT32</f>
        <v>531</v>
      </c>
      <c r="M64" s="245">
        <f>' STAMP Summary'!AU32</f>
        <v>0</v>
      </c>
      <c r="N64" s="245">
        <f>' STAMP Summary'!AV32</f>
        <v>0</v>
      </c>
      <c r="O64" s="245">
        <f>' STAMP Summary'!AW32</f>
        <v>0</v>
      </c>
      <c r="P64" s="245">
        <f>' STAMP Summary'!AX32</f>
        <v>0</v>
      </c>
      <c r="Q64" s="245">
        <f>' STAMP Summary'!AY32</f>
        <v>0</v>
      </c>
      <c r="R64" s="245">
        <f>' STAMP Summary'!AZ32</f>
        <v>0</v>
      </c>
      <c r="S64" s="245">
        <f>' STAMP Summary'!BA32</f>
        <v>0</v>
      </c>
      <c r="T64" s="245">
        <f>' STAMP Summary'!BB32</f>
        <v>0</v>
      </c>
      <c r="U64" s="245">
        <f>' STAMP Summary'!BC32</f>
        <v>0</v>
      </c>
      <c r="V64" s="245">
        <f>' STAMP Summary'!BD32</f>
        <v>0</v>
      </c>
      <c r="W64" s="245">
        <f>' STAMP Summary'!BE32</f>
        <v>0</v>
      </c>
      <c r="X64" s="245">
        <f>' STAMP Summary'!BF32</f>
        <v>0</v>
      </c>
      <c r="Z64" s="507" t="str">
        <f t="shared" si="0"/>
        <v>2-Apr</v>
      </c>
      <c r="AA64" s="282">
        <f>' STAMP Summary'!BI32</f>
        <v>9.4E-2</v>
      </c>
      <c r="AB64" s="282">
        <f>' STAMP Summary'!BJ32</f>
        <v>3.3666666666666664E-2</v>
      </c>
      <c r="AC64" s="282">
        <f>' STAMP Summary'!BK32</f>
        <v>9.1047619047619044E-2</v>
      </c>
      <c r="AD64" s="282">
        <f>' STAMP Summary'!BL32</f>
        <v>9.2738095238095244E-2</v>
      </c>
      <c r="AE64" s="282">
        <f>' STAMP Summary'!BM32</f>
        <v>1.8666666666666668E-2</v>
      </c>
      <c r="AF64" s="282">
        <f>' STAMP Summary'!BN32</f>
        <v>3.561904761904762E-2</v>
      </c>
      <c r="AG64" s="282">
        <f>' STAMP Summary'!BO32</f>
        <v>2.0214285714285716E-2</v>
      </c>
      <c r="AH64" s="282">
        <f>' STAMP Summary'!BP32</f>
        <v>1.719047619047619E-2</v>
      </c>
      <c r="AI64" s="282">
        <f>' STAMP Summary'!BQ32</f>
        <v>8.9047619047619049E-3</v>
      </c>
      <c r="AJ64" s="282">
        <f>' STAMP Summary'!BR32</f>
        <v>2.5285714285714286E-2</v>
      </c>
      <c r="AK64" s="282">
        <f>' STAMP Summary'!BS32</f>
        <v>0</v>
      </c>
      <c r="AL64" s="282">
        <f>' STAMP Summary'!BT32</f>
        <v>0</v>
      </c>
      <c r="AM64" s="282">
        <f>' STAMP Summary'!BU32</f>
        <v>0</v>
      </c>
      <c r="AN64" s="282">
        <f>' STAMP Summary'!BV32</f>
        <v>0</v>
      </c>
      <c r="AO64" s="282">
        <f>' STAMP Summary'!BW32</f>
        <v>0</v>
      </c>
      <c r="AP64" s="282">
        <f>' STAMP Summary'!BX32</f>
        <v>0</v>
      </c>
      <c r="AQ64" s="282">
        <f>' STAMP Summary'!BY32</f>
        <v>0</v>
      </c>
      <c r="AR64" s="282">
        <f>' STAMP Summary'!BZ32</f>
        <v>0</v>
      </c>
      <c r="AS64" s="282">
        <f>' STAMP Summary'!CA32</f>
        <v>0</v>
      </c>
      <c r="AT64" s="282">
        <f>' STAMP Summary'!CB32</f>
        <v>0</v>
      </c>
      <c r="AU64" s="282">
        <f>' STAMP Summary'!CC32</f>
        <v>0</v>
      </c>
      <c r="AV64" s="282">
        <f>' STAMP Summary'!CD32</f>
        <v>0</v>
      </c>
      <c r="AW64" s="282">
        <f t="shared" si="2"/>
        <v>1.9672268907563028E-2</v>
      </c>
      <c r="AX64" s="282">
        <f>_xlfn.PERCENTILE.INC((AB64:AH64,AJ64,AL64:AM64,AO64,AQ64:AV64),0.05)</f>
        <v>0</v>
      </c>
      <c r="AY64" s="501">
        <f>_xlfn.PERCENTILE.INC((AB64:AH64,AJ64,AL64:AM64,AO64,AQ64:AV64),0.95)</f>
        <v>9.1385714285714278E-2</v>
      </c>
      <c r="AZ64" s="501"/>
      <c r="BA64" s="501"/>
      <c r="BB64" s="501"/>
      <c r="BC64" s="501"/>
      <c r="BD64" s="501"/>
      <c r="BE64" s="501"/>
      <c r="BF64" s="501"/>
      <c r="BG64" s="501"/>
      <c r="BI64" s="248">
        <f>' STAMP Summary'!DE32</f>
        <v>41874</v>
      </c>
      <c r="BJ64" s="245">
        <f>' STAMP Summary'!DF32</f>
        <v>31</v>
      </c>
      <c r="BK64" s="245">
        <f>' STAMP Summary'!DG32</f>
        <v>25</v>
      </c>
      <c r="BL64" s="245">
        <f>' STAMP Summary'!DH32</f>
        <v>79</v>
      </c>
      <c r="BM64" s="245">
        <f>' STAMP Summary'!DI32</f>
        <v>19</v>
      </c>
      <c r="BN64" s="245">
        <f>' STAMP Summary'!DJ32</f>
        <v>10</v>
      </c>
      <c r="BO64" s="245">
        <f>' STAMP Summary'!DK32</f>
        <v>57.5</v>
      </c>
      <c r="BP64" s="245">
        <f>' STAMP Summary'!DL32</f>
        <v>3</v>
      </c>
      <c r="BQ64" s="245">
        <f>' STAMP Summary'!DM32</f>
        <v>0</v>
      </c>
      <c r="BR64" s="245">
        <f>' STAMP Summary'!DN32</f>
        <v>0</v>
      </c>
      <c r="BS64" s="245">
        <f>' STAMP Summary'!DO32</f>
        <v>0</v>
      </c>
      <c r="BT64" s="245">
        <f>' STAMP Summary'!DP32</f>
        <v>0</v>
      </c>
      <c r="BU64" s="245">
        <f>' STAMP Summary'!DQ32</f>
        <v>0</v>
      </c>
      <c r="BV64" s="245">
        <f>' STAMP Summary'!DR32</f>
        <v>0</v>
      </c>
      <c r="BW64" s="249">
        <f>' STAMP Summary'!DS32</f>
        <v>0</v>
      </c>
      <c r="BY64" s="248">
        <f t="shared" si="3"/>
        <v>41874</v>
      </c>
      <c r="BZ64" s="242">
        <f t="shared" si="4"/>
        <v>24.251138190586872</v>
      </c>
      <c r="CA64" s="242">
        <f t="shared" si="5"/>
        <v>1.5948963317384369E-2</v>
      </c>
      <c r="CB64" s="242">
        <f t="shared" si="6"/>
        <v>8.3513927797452293E-3</v>
      </c>
      <c r="CC64" s="242">
        <f t="shared" si="7"/>
        <v>3.651388488517344E-3</v>
      </c>
      <c r="CD64" s="242">
        <f t="shared" si="8"/>
        <v>5.538631957906397E-3</v>
      </c>
      <c r="CE64" s="242">
        <f t="shared" si="9"/>
        <v>9.462400981396845E-3</v>
      </c>
      <c r="CF64" s="242">
        <f t="shared" si="10"/>
        <v>4.5351473922902496E-3</v>
      </c>
      <c r="CG64" s="242">
        <f t="shared" si="11"/>
        <v>0</v>
      </c>
      <c r="CH64" s="242">
        <f t="shared" si="12"/>
        <v>0</v>
      </c>
      <c r="CI64" s="242">
        <f t="shared" si="13"/>
        <v>0</v>
      </c>
      <c r="CJ64" s="242">
        <f t="shared" si="14"/>
        <v>0</v>
      </c>
      <c r="CK64" s="242">
        <f t="shared" si="15"/>
        <v>0</v>
      </c>
      <c r="CL64" s="242">
        <f t="shared" si="16"/>
        <v>0</v>
      </c>
      <c r="CM64" s="242">
        <f t="shared" si="17"/>
        <v>0</v>
      </c>
      <c r="CN64" s="242">
        <f t="shared" si="18"/>
        <v>8.5905555049900356E-3</v>
      </c>
      <c r="CO64" s="257">
        <f t="shared" si="19"/>
        <v>4.7083194196878503E-3</v>
      </c>
      <c r="CP64" s="171"/>
      <c r="CQ64" s="171"/>
    </row>
    <row r="65" spans="2:95" x14ac:dyDescent="0.2">
      <c r="B65" s="248" t="str">
        <f>' STAMP Summary'!A33</f>
        <v>0824</v>
      </c>
      <c r="C65" s="245">
        <f>' STAMP Summary'!AK33</f>
        <v>2331</v>
      </c>
      <c r="D65" s="245">
        <f>' STAMP Summary'!AL33</f>
        <v>814</v>
      </c>
      <c r="E65" s="245">
        <f>' STAMP Summary'!AM33</f>
        <v>2363</v>
      </c>
      <c r="F65" s="245">
        <f>' STAMP Summary'!AN33</f>
        <v>2152.5</v>
      </c>
      <c r="G65" s="245">
        <f>' STAMP Summary'!AO33</f>
        <v>456</v>
      </c>
      <c r="H65" s="245">
        <f>' STAMP Summary'!AP33</f>
        <v>820</v>
      </c>
      <c r="I65" s="245">
        <f>' STAMP Summary'!AQ33</f>
        <v>641.5</v>
      </c>
      <c r="J65" s="245">
        <f>' STAMP Summary'!AR33</f>
        <v>421</v>
      </c>
      <c r="K65" s="245">
        <f>' STAMP Summary'!AS33</f>
        <v>207</v>
      </c>
      <c r="L65" s="245">
        <f>' STAMP Summary'!AT33</f>
        <v>612</v>
      </c>
      <c r="M65" s="245">
        <f>' STAMP Summary'!AU33</f>
        <v>0</v>
      </c>
      <c r="N65" s="245">
        <f>' STAMP Summary'!AV33</f>
        <v>0</v>
      </c>
      <c r="O65" s="245">
        <f>' STAMP Summary'!AW33</f>
        <v>0</v>
      </c>
      <c r="P65" s="245">
        <f>' STAMP Summary'!AX33</f>
        <v>0</v>
      </c>
      <c r="Q65" s="245">
        <f>' STAMP Summary'!AY33</f>
        <v>0</v>
      </c>
      <c r="R65" s="245">
        <f>' STAMP Summary'!AZ33</f>
        <v>0</v>
      </c>
      <c r="S65" s="245">
        <f>' STAMP Summary'!BA33</f>
        <v>0</v>
      </c>
      <c r="T65" s="245">
        <f>' STAMP Summary'!BB33</f>
        <v>0</v>
      </c>
      <c r="U65" s="245">
        <f>' STAMP Summary'!BC33</f>
        <v>0</v>
      </c>
      <c r="V65" s="245">
        <f>' STAMP Summary'!BD33</f>
        <v>0</v>
      </c>
      <c r="W65" s="245">
        <f>' STAMP Summary'!BE33</f>
        <v>0</v>
      </c>
      <c r="X65" s="245">
        <f>' STAMP Summary'!BF33</f>
        <v>0</v>
      </c>
      <c r="Z65" s="507" t="str">
        <f t="shared" si="0"/>
        <v>3-Apr</v>
      </c>
      <c r="AA65" s="282">
        <f>' STAMP Summary'!BI33</f>
        <v>0.111</v>
      </c>
      <c r="AB65" s="282">
        <f>' STAMP Summary'!BJ33</f>
        <v>3.8761904761904761E-2</v>
      </c>
      <c r="AC65" s="282">
        <f>' STAMP Summary'!BK33</f>
        <v>0.11252380952380953</v>
      </c>
      <c r="AD65" s="282">
        <f>' STAMP Summary'!BL33</f>
        <v>0.10249999999999999</v>
      </c>
      <c r="AE65" s="282">
        <f>' STAMP Summary'!BM33</f>
        <v>2.1714285714285714E-2</v>
      </c>
      <c r="AF65" s="282">
        <f>' STAMP Summary'!BN33</f>
        <v>3.9047619047619046E-2</v>
      </c>
      <c r="AG65" s="282">
        <f>' STAMP Summary'!BO33</f>
        <v>3.0547619047619049E-2</v>
      </c>
      <c r="AH65" s="282">
        <f>' STAMP Summary'!BP33</f>
        <v>2.0047619047619047E-2</v>
      </c>
      <c r="AI65" s="282">
        <f>' STAMP Summary'!BQ33</f>
        <v>9.8571428571428577E-3</v>
      </c>
      <c r="AJ65" s="282">
        <f>' STAMP Summary'!BR33</f>
        <v>2.9142857142857144E-2</v>
      </c>
      <c r="AK65" s="282">
        <f>' STAMP Summary'!BS33</f>
        <v>0</v>
      </c>
      <c r="AL65" s="282">
        <f>' STAMP Summary'!BT33</f>
        <v>0</v>
      </c>
      <c r="AM65" s="282">
        <f>' STAMP Summary'!BU33</f>
        <v>0</v>
      </c>
      <c r="AN65" s="282">
        <f>' STAMP Summary'!BV33</f>
        <v>0</v>
      </c>
      <c r="AO65" s="282">
        <f>' STAMP Summary'!BW33</f>
        <v>0</v>
      </c>
      <c r="AP65" s="282">
        <f>' STAMP Summary'!BX33</f>
        <v>0</v>
      </c>
      <c r="AQ65" s="282">
        <f>' STAMP Summary'!BY33</f>
        <v>0</v>
      </c>
      <c r="AR65" s="282">
        <f>' STAMP Summary'!BZ33</f>
        <v>0</v>
      </c>
      <c r="AS65" s="282">
        <f>' STAMP Summary'!CA33</f>
        <v>0</v>
      </c>
      <c r="AT65" s="282">
        <f>' STAMP Summary'!CB33</f>
        <v>0</v>
      </c>
      <c r="AU65" s="282">
        <f>' STAMP Summary'!CC33</f>
        <v>0</v>
      </c>
      <c r="AV65" s="282">
        <f>' STAMP Summary'!CD33</f>
        <v>0</v>
      </c>
      <c r="AW65" s="282">
        <f t="shared" si="2"/>
        <v>2.3193277310924368E-2</v>
      </c>
      <c r="AX65" s="282">
        <f>_xlfn.PERCENTILE.INC((AB65:AH65,AJ65,AL65:AM65,AO65,AQ65:AV65),0.05)</f>
        <v>0</v>
      </c>
      <c r="AY65" s="501">
        <f>_xlfn.PERCENTILE.INC((AB65:AH65,AJ65,AL65:AM65,AO65,AQ65:AV65),0.95)</f>
        <v>0.10450476190476189</v>
      </c>
      <c r="AZ65" s="501"/>
      <c r="BA65" s="501"/>
      <c r="BB65" s="501"/>
      <c r="BC65" s="501"/>
      <c r="BD65" s="501"/>
      <c r="BE65" s="501"/>
      <c r="BF65" s="501"/>
      <c r="BG65" s="501"/>
      <c r="BI65" s="248">
        <f>' STAMP Summary'!DE33</f>
        <v>41875</v>
      </c>
      <c r="BJ65" s="245">
        <f>' STAMP Summary'!DF33</f>
        <v>41</v>
      </c>
      <c r="BK65" s="245">
        <f>' STAMP Summary'!DG33</f>
        <v>27</v>
      </c>
      <c r="BL65" s="245">
        <f>' STAMP Summary'!DH33</f>
        <v>112</v>
      </c>
      <c r="BM65" s="245">
        <f>' STAMP Summary'!DI33</f>
        <v>24</v>
      </c>
      <c r="BN65" s="245">
        <f>' STAMP Summary'!DJ33</f>
        <v>22</v>
      </c>
      <c r="BO65" s="245">
        <f>' STAMP Summary'!DK33</f>
        <v>65.5</v>
      </c>
      <c r="BP65" s="245">
        <f>' STAMP Summary'!DL33</f>
        <v>3</v>
      </c>
      <c r="BQ65" s="245">
        <f>' STAMP Summary'!DM33</f>
        <v>0</v>
      </c>
      <c r="BR65" s="245">
        <f>' STAMP Summary'!DN33</f>
        <v>0</v>
      </c>
      <c r="BS65" s="245">
        <f>' STAMP Summary'!DO33</f>
        <v>0</v>
      </c>
      <c r="BT65" s="245">
        <f>' STAMP Summary'!DP33</f>
        <v>0</v>
      </c>
      <c r="BU65" s="245">
        <f>' STAMP Summary'!DQ33</f>
        <v>0</v>
      </c>
      <c r="BV65" s="245">
        <f>' STAMP Summary'!DR33</f>
        <v>0</v>
      </c>
      <c r="BW65" s="249">
        <f>' STAMP Summary'!DS33</f>
        <v>0</v>
      </c>
      <c r="BY65" s="248">
        <f t="shared" si="3"/>
        <v>41875</v>
      </c>
      <c r="BZ65" s="242">
        <f t="shared" si="4"/>
        <v>31.9795137308462</v>
      </c>
      <c r="CA65" s="242">
        <f t="shared" si="5"/>
        <v>1.7224880382775119E-2</v>
      </c>
      <c r="CB65" s="242">
        <f t="shared" si="6"/>
        <v>1.1839949257360326E-2</v>
      </c>
      <c r="CC65" s="242">
        <f t="shared" si="7"/>
        <v>4.6122801960219086E-3</v>
      </c>
      <c r="CD65" s="242">
        <f t="shared" si="8"/>
        <v>1.2184990307394073E-2</v>
      </c>
      <c r="CE65" s="242">
        <f t="shared" si="9"/>
        <v>1.0778908944025972E-2</v>
      </c>
      <c r="CF65" s="242">
        <f t="shared" si="10"/>
        <v>4.5351473922902496E-3</v>
      </c>
      <c r="CG65" s="242">
        <f t="shared" si="11"/>
        <v>0</v>
      </c>
      <c r="CH65" s="242">
        <f t="shared" si="12"/>
        <v>0</v>
      </c>
      <c r="CI65" s="242">
        <f t="shared" si="13"/>
        <v>0</v>
      </c>
      <c r="CJ65" s="242">
        <f t="shared" si="14"/>
        <v>0</v>
      </c>
      <c r="CK65" s="242">
        <f t="shared" si="15"/>
        <v>0</v>
      </c>
      <c r="CL65" s="242">
        <f t="shared" si="16"/>
        <v>0</v>
      </c>
      <c r="CM65" s="242">
        <f t="shared" si="17"/>
        <v>0</v>
      </c>
      <c r="CN65" s="242">
        <f t="shared" si="18"/>
        <v>1.132820181751548E-2</v>
      </c>
      <c r="CO65" s="257">
        <f t="shared" si="19"/>
        <v>4.5047784614639964E-3</v>
      </c>
      <c r="CP65" s="171"/>
      <c r="CQ65" s="171"/>
    </row>
    <row r="66" spans="2:95" x14ac:dyDescent="0.2">
      <c r="B66" s="248" t="str">
        <f>' STAMP Summary'!A34</f>
        <v>0825</v>
      </c>
      <c r="C66" s="245">
        <f>' STAMP Summary'!AK34</f>
        <v>2656</v>
      </c>
      <c r="D66" s="245">
        <f>' STAMP Summary'!AL34</f>
        <v>998</v>
      </c>
      <c r="E66" s="245">
        <f>' STAMP Summary'!AM34</f>
        <v>2799</v>
      </c>
      <c r="F66" s="245">
        <f>' STAMP Summary'!AN34</f>
        <v>2523.5</v>
      </c>
      <c r="G66" s="245">
        <f>' STAMP Summary'!AO34</f>
        <v>520</v>
      </c>
      <c r="H66" s="245">
        <f>' STAMP Summary'!AP34</f>
        <v>866</v>
      </c>
      <c r="I66" s="245">
        <f>' STAMP Summary'!AQ34</f>
        <v>841.5</v>
      </c>
      <c r="J66" s="245">
        <f>' STAMP Summary'!AR34</f>
        <v>563</v>
      </c>
      <c r="K66" s="245">
        <f>' STAMP Summary'!AS34</f>
        <v>223</v>
      </c>
      <c r="L66" s="245">
        <f>' STAMP Summary'!AT34</f>
        <v>699</v>
      </c>
      <c r="M66" s="245">
        <f>' STAMP Summary'!AU34</f>
        <v>0</v>
      </c>
      <c r="N66" s="245">
        <f>' STAMP Summary'!AV34</f>
        <v>0</v>
      </c>
      <c r="O66" s="245">
        <f>' STAMP Summary'!AW34</f>
        <v>0</v>
      </c>
      <c r="P66" s="245">
        <f>' STAMP Summary'!AX34</f>
        <v>0</v>
      </c>
      <c r="Q66" s="245">
        <f>' STAMP Summary'!AY34</f>
        <v>0</v>
      </c>
      <c r="R66" s="245">
        <f>' STAMP Summary'!AZ34</f>
        <v>0</v>
      </c>
      <c r="S66" s="245">
        <f>' STAMP Summary'!BA34</f>
        <v>0</v>
      </c>
      <c r="T66" s="245">
        <f>' STAMP Summary'!BB34</f>
        <v>0</v>
      </c>
      <c r="U66" s="245">
        <f>' STAMP Summary'!BC34</f>
        <v>0</v>
      </c>
      <c r="V66" s="245">
        <f>' STAMP Summary'!BD34</f>
        <v>0</v>
      </c>
      <c r="W66" s="245">
        <f>' STAMP Summary'!BE34</f>
        <v>0</v>
      </c>
      <c r="X66" s="245">
        <f>' STAMP Summary'!BF34</f>
        <v>0</v>
      </c>
      <c r="Z66" s="507" t="str">
        <f t="shared" si="0"/>
        <v>4-Apr</v>
      </c>
      <c r="AA66" s="282">
        <f>' STAMP Summary'!BI34</f>
        <v>0.12647619047619046</v>
      </c>
      <c r="AB66" s="282">
        <f>' STAMP Summary'!BJ34</f>
        <v>4.7523809523809524E-2</v>
      </c>
      <c r="AC66" s="282">
        <f>' STAMP Summary'!BK34</f>
        <v>0.13328571428571429</v>
      </c>
      <c r="AD66" s="282">
        <f>' STAMP Summary'!BL34</f>
        <v>0.12016666666666667</v>
      </c>
      <c r="AE66" s="282">
        <f>' STAMP Summary'!BM34</f>
        <v>2.4761904761904763E-2</v>
      </c>
      <c r="AF66" s="282">
        <f>' STAMP Summary'!BN34</f>
        <v>4.123809523809524E-2</v>
      </c>
      <c r="AG66" s="282">
        <f>' STAMP Summary'!BO34</f>
        <v>4.007142857142857E-2</v>
      </c>
      <c r="AH66" s="282">
        <f>' STAMP Summary'!BP34</f>
        <v>2.6809523809523811E-2</v>
      </c>
      <c r="AI66" s="282">
        <f>' STAMP Summary'!BQ34</f>
        <v>1.0619047619047618E-2</v>
      </c>
      <c r="AJ66" s="282">
        <f>' STAMP Summary'!BR34</f>
        <v>3.3285714285714287E-2</v>
      </c>
      <c r="AK66" s="282">
        <f>' STAMP Summary'!BS34</f>
        <v>0</v>
      </c>
      <c r="AL66" s="282">
        <f>' STAMP Summary'!BT34</f>
        <v>0</v>
      </c>
      <c r="AM66" s="282">
        <f>' STAMP Summary'!BU34</f>
        <v>0</v>
      </c>
      <c r="AN66" s="282">
        <f>' STAMP Summary'!BV34</f>
        <v>0</v>
      </c>
      <c r="AO66" s="282">
        <f>' STAMP Summary'!BW34</f>
        <v>0</v>
      </c>
      <c r="AP66" s="282">
        <f>' STAMP Summary'!BX34</f>
        <v>0</v>
      </c>
      <c r="AQ66" s="282">
        <f>' STAMP Summary'!BY34</f>
        <v>0</v>
      </c>
      <c r="AR66" s="282">
        <f>' STAMP Summary'!BZ34</f>
        <v>0</v>
      </c>
      <c r="AS66" s="282">
        <f>' STAMP Summary'!CA34</f>
        <v>0</v>
      </c>
      <c r="AT66" s="282">
        <f>' STAMP Summary'!CB34</f>
        <v>0</v>
      </c>
      <c r="AU66" s="282">
        <f>' STAMP Summary'!CC34</f>
        <v>0</v>
      </c>
      <c r="AV66" s="282">
        <f>' STAMP Summary'!CD34</f>
        <v>0</v>
      </c>
      <c r="AW66" s="282">
        <f t="shared" si="2"/>
        <v>2.7478991596638663E-2</v>
      </c>
      <c r="AX66" s="282">
        <f>_xlfn.PERCENTILE.INC((AB66:AH66,AJ66,AL66:AM66,AO66,AQ66:AV66),0.05)</f>
        <v>0</v>
      </c>
      <c r="AY66" s="501">
        <f>_xlfn.PERCENTILE.INC((AB66:AH66,AJ66,AL66:AM66,AO66,AQ66:AV66),0.95)</f>
        <v>0.12279047619047619</v>
      </c>
      <c r="AZ66" s="501"/>
      <c r="BA66" s="501"/>
      <c r="BB66" s="501"/>
      <c r="BC66" s="501"/>
      <c r="BD66" s="501"/>
      <c r="BE66" s="501"/>
      <c r="BF66" s="501"/>
      <c r="BG66" s="501"/>
      <c r="BI66" s="248">
        <f>' STAMP Summary'!DE34</f>
        <v>41876</v>
      </c>
      <c r="BJ66" s="245">
        <f>' STAMP Summary'!DF34</f>
        <v>51</v>
      </c>
      <c r="BK66" s="245">
        <f>' STAMP Summary'!DG34</f>
        <v>30</v>
      </c>
      <c r="BL66" s="245">
        <f>' STAMP Summary'!DH34</f>
        <v>136</v>
      </c>
      <c r="BM66" s="245">
        <f>' STAMP Summary'!DI34</f>
        <v>37</v>
      </c>
      <c r="BN66" s="245">
        <f>' STAMP Summary'!DJ34</f>
        <v>23</v>
      </c>
      <c r="BO66" s="245">
        <f>' STAMP Summary'!DK34</f>
        <v>67.5</v>
      </c>
      <c r="BP66" s="245">
        <f>' STAMP Summary'!DL34</f>
        <v>3</v>
      </c>
      <c r="BQ66" s="245">
        <f>' STAMP Summary'!DM34</f>
        <v>0</v>
      </c>
      <c r="BR66" s="245">
        <f>' STAMP Summary'!DN34</f>
        <v>0</v>
      </c>
      <c r="BS66" s="245">
        <f>' STAMP Summary'!DO34</f>
        <v>0</v>
      </c>
      <c r="BT66" s="245">
        <f>' STAMP Summary'!DP34</f>
        <v>0</v>
      </c>
      <c r="BU66" s="245">
        <f>' STAMP Summary'!DQ34</f>
        <v>0</v>
      </c>
      <c r="BV66" s="245">
        <f>' STAMP Summary'!DR34</f>
        <v>0</v>
      </c>
      <c r="BW66" s="249">
        <f>' STAMP Summary'!DS34</f>
        <v>0</v>
      </c>
      <c r="BY66" s="248">
        <f t="shared" si="3"/>
        <v>41876</v>
      </c>
      <c r="BZ66" s="242">
        <f t="shared" si="4"/>
        <v>36.401639461750868</v>
      </c>
      <c r="CA66" s="242">
        <f t="shared" si="5"/>
        <v>1.9138755980861243E-2</v>
      </c>
      <c r="CB66" s="242">
        <f t="shared" si="6"/>
        <v>1.4377081241080395E-2</v>
      </c>
      <c r="CC66" s="242">
        <f t="shared" si="7"/>
        <v>7.110598635533775E-3</v>
      </c>
      <c r="CD66" s="242">
        <f t="shared" si="8"/>
        <v>1.2738853503184714E-2</v>
      </c>
      <c r="CE66" s="242">
        <f t="shared" si="9"/>
        <v>1.1108035934683253E-2</v>
      </c>
      <c r="CF66" s="242">
        <f t="shared" si="10"/>
        <v>4.5351473922902496E-3</v>
      </c>
      <c r="CG66" s="242">
        <f t="shared" si="11"/>
        <v>0</v>
      </c>
      <c r="CH66" s="242">
        <f t="shared" si="12"/>
        <v>0</v>
      </c>
      <c r="CI66" s="242">
        <f t="shared" si="13"/>
        <v>0</v>
      </c>
      <c r="CJ66" s="242">
        <f t="shared" si="14"/>
        <v>0</v>
      </c>
      <c r="CK66" s="242">
        <f t="shared" si="15"/>
        <v>0</v>
      </c>
      <c r="CL66" s="242">
        <f t="shared" si="16"/>
        <v>0</v>
      </c>
      <c r="CM66" s="242">
        <f t="shared" si="17"/>
        <v>0</v>
      </c>
      <c r="CN66" s="242">
        <f t="shared" si="18"/>
        <v>1.2894665059068675E-2</v>
      </c>
      <c r="CO66" s="257">
        <f t="shared" si="19"/>
        <v>4.41185829433629E-3</v>
      </c>
      <c r="CP66" s="171"/>
      <c r="CQ66" s="171"/>
    </row>
    <row r="67" spans="2:95" x14ac:dyDescent="0.2">
      <c r="B67" s="248" t="str">
        <f>' STAMP Summary'!A35</f>
        <v>0826</v>
      </c>
      <c r="C67" s="245">
        <f>' STAMP Summary'!AK35</f>
        <v>2913</v>
      </c>
      <c r="D67" s="245">
        <f>' STAMP Summary'!AL35</f>
        <v>1214</v>
      </c>
      <c r="E67" s="245">
        <f>' STAMP Summary'!AM35</f>
        <v>3208</v>
      </c>
      <c r="F67" s="245">
        <f>' STAMP Summary'!AN35</f>
        <v>3003.5</v>
      </c>
      <c r="G67" s="245">
        <f>' STAMP Summary'!AO35</f>
        <v>593</v>
      </c>
      <c r="H67" s="245">
        <f>' STAMP Summary'!AP35</f>
        <v>946</v>
      </c>
      <c r="I67" s="245">
        <f>' STAMP Summary'!AQ35</f>
        <v>959.5</v>
      </c>
      <c r="J67" s="245">
        <f>' STAMP Summary'!AR35</f>
        <v>764</v>
      </c>
      <c r="K67" s="245">
        <f>' STAMP Summary'!AS35</f>
        <v>237</v>
      </c>
      <c r="L67" s="245">
        <f>' STAMP Summary'!AT35</f>
        <v>867</v>
      </c>
      <c r="M67" s="245">
        <f>' STAMP Summary'!AU35</f>
        <v>0</v>
      </c>
      <c r="N67" s="245">
        <f>' STAMP Summary'!AV35</f>
        <v>0</v>
      </c>
      <c r="O67" s="245">
        <f>' STAMP Summary'!AW35</f>
        <v>0</v>
      </c>
      <c r="P67" s="245">
        <f>' STAMP Summary'!AX35</f>
        <v>0</v>
      </c>
      <c r="Q67" s="245">
        <f>' STAMP Summary'!AY35</f>
        <v>0</v>
      </c>
      <c r="R67" s="245">
        <f>' STAMP Summary'!AZ35</f>
        <v>0</v>
      </c>
      <c r="S67" s="245">
        <f>' STAMP Summary'!BA35</f>
        <v>0</v>
      </c>
      <c r="T67" s="245">
        <f>' STAMP Summary'!BB35</f>
        <v>0</v>
      </c>
      <c r="U67" s="245">
        <f>' STAMP Summary'!BC35</f>
        <v>0</v>
      </c>
      <c r="V67" s="245">
        <f>' STAMP Summary'!BD35</f>
        <v>0</v>
      </c>
      <c r="W67" s="245">
        <f>' STAMP Summary'!BE35</f>
        <v>0</v>
      </c>
      <c r="X67" s="245">
        <f>' STAMP Summary'!BF35</f>
        <v>0</v>
      </c>
      <c r="Z67" s="507" t="str">
        <f t="shared" si="0"/>
        <v>5-Apr</v>
      </c>
      <c r="AA67" s="282">
        <f>' STAMP Summary'!BI35</f>
        <v>0.13871428571428571</v>
      </c>
      <c r="AB67" s="282">
        <f>' STAMP Summary'!BJ35</f>
        <v>5.7809523809523811E-2</v>
      </c>
      <c r="AC67" s="282">
        <f>' STAMP Summary'!BK35</f>
        <v>0.15276190476190477</v>
      </c>
      <c r="AD67" s="282">
        <f>' STAMP Summary'!BL35</f>
        <v>0.14302380952380953</v>
      </c>
      <c r="AE67" s="282">
        <f>' STAMP Summary'!BM35</f>
        <v>2.8238095238095239E-2</v>
      </c>
      <c r="AF67" s="282">
        <f>' STAMP Summary'!BN35</f>
        <v>4.5047619047619045E-2</v>
      </c>
      <c r="AG67" s="282">
        <f>' STAMP Summary'!BO35</f>
        <v>4.5690476190476191E-2</v>
      </c>
      <c r="AH67" s="282">
        <f>' STAMP Summary'!BP35</f>
        <v>3.6380952380952382E-2</v>
      </c>
      <c r="AI67" s="282">
        <f>' STAMP Summary'!BQ35</f>
        <v>1.1285714285714286E-2</v>
      </c>
      <c r="AJ67" s="282">
        <f>' STAMP Summary'!BR35</f>
        <v>4.1285714285714287E-2</v>
      </c>
      <c r="AK67" s="282">
        <f>' STAMP Summary'!BS35</f>
        <v>0</v>
      </c>
      <c r="AL67" s="282">
        <f>' STAMP Summary'!BT35</f>
        <v>0</v>
      </c>
      <c r="AM67" s="282">
        <f>' STAMP Summary'!BU35</f>
        <v>0</v>
      </c>
      <c r="AN67" s="282">
        <f>' STAMP Summary'!BV35</f>
        <v>0</v>
      </c>
      <c r="AO67" s="282">
        <f>' STAMP Summary'!BW35</f>
        <v>0</v>
      </c>
      <c r="AP67" s="282">
        <f>' STAMP Summary'!BX35</f>
        <v>0</v>
      </c>
      <c r="AQ67" s="282">
        <f>' STAMP Summary'!BY35</f>
        <v>0</v>
      </c>
      <c r="AR67" s="282">
        <f>' STAMP Summary'!BZ35</f>
        <v>0</v>
      </c>
      <c r="AS67" s="282">
        <f>' STAMP Summary'!CA35</f>
        <v>0</v>
      </c>
      <c r="AT67" s="282">
        <f>' STAMP Summary'!CB35</f>
        <v>0</v>
      </c>
      <c r="AU67" s="282">
        <f>' STAMP Summary'!CC35</f>
        <v>0</v>
      </c>
      <c r="AV67" s="282">
        <f>' STAMP Summary'!CD35</f>
        <v>0</v>
      </c>
      <c r="AW67" s="282">
        <f t="shared" si="2"/>
        <v>3.2366946778711485E-2</v>
      </c>
      <c r="AX67" s="282">
        <f>_xlfn.PERCENTILE.INC((AB67:AH67,AJ67,AL67:AM67,AO67,AQ67:AV67),0.05)</f>
        <v>0</v>
      </c>
      <c r="AY67" s="501">
        <f>_xlfn.PERCENTILE.INC((AB67:AH67,AJ67,AL67:AM67,AO67,AQ67:AV67),0.95)</f>
        <v>0.14497142857142856</v>
      </c>
      <c r="AZ67" s="501"/>
      <c r="BA67" s="501"/>
      <c r="BB67" s="501"/>
      <c r="BC67" s="501"/>
      <c r="BD67" s="501"/>
      <c r="BE67" s="501"/>
      <c r="BF67" s="501"/>
      <c r="BG67" s="501"/>
      <c r="BI67" s="248">
        <f>' STAMP Summary'!DE35</f>
        <v>41877</v>
      </c>
      <c r="BJ67" s="245">
        <f>' STAMP Summary'!DF35</f>
        <v>67</v>
      </c>
      <c r="BK67" s="245">
        <f>' STAMP Summary'!DG35</f>
        <v>39</v>
      </c>
      <c r="BL67" s="245">
        <f>' STAMP Summary'!DH35</f>
        <v>143</v>
      </c>
      <c r="BM67" s="245">
        <f>' STAMP Summary'!DI35</f>
        <v>50</v>
      </c>
      <c r="BN67" s="245">
        <f>' STAMP Summary'!DJ35</f>
        <v>26</v>
      </c>
      <c r="BO67" s="245">
        <f>' STAMP Summary'!DK35</f>
        <v>70.5</v>
      </c>
      <c r="BP67" s="245">
        <f>' STAMP Summary'!DL35</f>
        <v>3</v>
      </c>
      <c r="BQ67" s="245">
        <f>' STAMP Summary'!DM35</f>
        <v>0</v>
      </c>
      <c r="BR67" s="245">
        <f>' STAMP Summary'!DN35</f>
        <v>0</v>
      </c>
      <c r="BS67" s="245">
        <f>' STAMP Summary'!DO35</f>
        <v>0</v>
      </c>
      <c r="BT67" s="245">
        <f>' STAMP Summary'!DP35</f>
        <v>0</v>
      </c>
      <c r="BU67" s="245">
        <f>' STAMP Summary'!DQ35</f>
        <v>0</v>
      </c>
      <c r="BV67" s="245">
        <f>' STAMP Summary'!DR35</f>
        <v>0</v>
      </c>
      <c r="BW67" s="249">
        <f>' STAMP Summary'!DS35</f>
        <v>0</v>
      </c>
      <c r="BY67" s="248">
        <f t="shared" si="3"/>
        <v>41877</v>
      </c>
      <c r="BZ67" s="242">
        <f t="shared" si="4"/>
        <v>42.688585879574489</v>
      </c>
      <c r="CA67" s="242">
        <f t="shared" si="5"/>
        <v>2.4880382775119617E-2</v>
      </c>
      <c r="CB67" s="242">
        <f t="shared" si="6"/>
        <v>1.5117078069665415E-2</v>
      </c>
      <c r="CC67" s="242">
        <f t="shared" si="7"/>
        <v>9.6089170750456431E-3</v>
      </c>
      <c r="CD67" s="242">
        <f t="shared" si="8"/>
        <v>1.4400443090556632E-2</v>
      </c>
      <c r="CE67" s="242">
        <f t="shared" si="9"/>
        <v>1.1601726420669175E-2</v>
      </c>
      <c r="CF67" s="242">
        <f t="shared" si="10"/>
        <v>4.5351473922902496E-3</v>
      </c>
      <c r="CG67" s="242">
        <f t="shared" si="11"/>
        <v>0</v>
      </c>
      <c r="CH67" s="242">
        <f t="shared" si="12"/>
        <v>0</v>
      </c>
      <c r="CI67" s="242">
        <f t="shared" si="13"/>
        <v>0</v>
      </c>
      <c r="CJ67" s="242">
        <f t="shared" si="14"/>
        <v>0</v>
      </c>
      <c r="CK67" s="242">
        <f t="shared" si="15"/>
        <v>0</v>
      </c>
      <c r="CL67" s="242">
        <f t="shared" si="16"/>
        <v>0</v>
      </c>
      <c r="CM67" s="242">
        <f t="shared" si="17"/>
        <v>0</v>
      </c>
      <c r="CN67" s="242">
        <f t="shared" si="18"/>
        <v>1.5121709486211296E-2</v>
      </c>
      <c r="CO67" s="257">
        <f t="shared" si="19"/>
        <v>5.8850045024086825E-3</v>
      </c>
      <c r="CP67" s="171"/>
      <c r="CQ67" s="171"/>
    </row>
    <row r="68" spans="2:95" x14ac:dyDescent="0.2">
      <c r="B68" s="248" t="str">
        <f>' STAMP Summary'!A36</f>
        <v>0827</v>
      </c>
      <c r="C68" s="245">
        <f>' STAMP Summary'!AK36</f>
        <v>3102</v>
      </c>
      <c r="D68" s="245">
        <f>' STAMP Summary'!AL36</f>
        <v>1366</v>
      </c>
      <c r="E68" s="245">
        <f>' STAMP Summary'!AM36</f>
        <v>3570</v>
      </c>
      <c r="F68" s="245">
        <f>' STAMP Summary'!AN36</f>
        <v>3354.5</v>
      </c>
      <c r="G68" s="245">
        <f>' STAMP Summary'!AO36</f>
        <v>645</v>
      </c>
      <c r="H68" s="245">
        <f>' STAMP Summary'!AP36</f>
        <v>1151</v>
      </c>
      <c r="I68" s="245">
        <f>' STAMP Summary'!AQ36</f>
        <v>1085.5</v>
      </c>
      <c r="J68" s="245">
        <f>' STAMP Summary'!AR36</f>
        <v>841</v>
      </c>
      <c r="K68" s="245">
        <f>' STAMP Summary'!AS36</f>
        <v>263.27272727272725</v>
      </c>
      <c r="L68" s="245">
        <f>' STAMP Summary'!AT36</f>
        <v>1083</v>
      </c>
      <c r="M68" s="245">
        <f>' STAMP Summary'!AU36</f>
        <v>0</v>
      </c>
      <c r="N68" s="245">
        <f>' STAMP Summary'!AV36</f>
        <v>0</v>
      </c>
      <c r="O68" s="245">
        <f>' STAMP Summary'!AW36</f>
        <v>0</v>
      </c>
      <c r="P68" s="245">
        <f>' STAMP Summary'!AX36</f>
        <v>0</v>
      </c>
      <c r="Q68" s="245">
        <f>' STAMP Summary'!AY36</f>
        <v>0</v>
      </c>
      <c r="R68" s="245">
        <f>' STAMP Summary'!AZ36</f>
        <v>0</v>
      </c>
      <c r="S68" s="245">
        <f>' STAMP Summary'!BA36</f>
        <v>0</v>
      </c>
      <c r="T68" s="245">
        <f>' STAMP Summary'!BB36</f>
        <v>0</v>
      </c>
      <c r="U68" s="245">
        <f>' STAMP Summary'!BC36</f>
        <v>0</v>
      </c>
      <c r="V68" s="245">
        <f>' STAMP Summary'!BD36</f>
        <v>0</v>
      </c>
      <c r="W68" s="245">
        <f>' STAMP Summary'!BE36</f>
        <v>0</v>
      </c>
      <c r="X68" s="245">
        <f>' STAMP Summary'!BF36</f>
        <v>0</v>
      </c>
      <c r="Z68" s="507" t="str">
        <f t="shared" si="0"/>
        <v>6-Apr</v>
      </c>
      <c r="AA68" s="282">
        <f>' STAMP Summary'!BI36</f>
        <v>0.14771428571428571</v>
      </c>
      <c r="AB68" s="282">
        <f>' STAMP Summary'!BJ36</f>
        <v>6.5047619047619049E-2</v>
      </c>
      <c r="AC68" s="282">
        <f>' STAMP Summary'!BK36</f>
        <v>0.17</v>
      </c>
      <c r="AD68" s="282">
        <f>' STAMP Summary'!BL36</f>
        <v>0.15973809523809523</v>
      </c>
      <c r="AE68" s="282">
        <f>' STAMP Summary'!BM36</f>
        <v>3.0714285714285715E-2</v>
      </c>
      <c r="AF68" s="282">
        <f>' STAMP Summary'!BN36</f>
        <v>5.4809523809523808E-2</v>
      </c>
      <c r="AG68" s="282">
        <f>' STAMP Summary'!BO36</f>
        <v>5.1690476190476189E-2</v>
      </c>
      <c r="AH68" s="282">
        <f>' STAMP Summary'!BP36</f>
        <v>4.0047619047619047E-2</v>
      </c>
      <c r="AI68" s="282">
        <f>' STAMP Summary'!BQ36</f>
        <v>1.2536796536796535E-2</v>
      </c>
      <c r="AJ68" s="282">
        <f>' STAMP Summary'!BR36</f>
        <v>5.1571428571428574E-2</v>
      </c>
      <c r="AK68" s="282">
        <f>' STAMP Summary'!BS36</f>
        <v>0</v>
      </c>
      <c r="AL68" s="282">
        <f>' STAMP Summary'!BT36</f>
        <v>0</v>
      </c>
      <c r="AM68" s="282">
        <f>' STAMP Summary'!BU36</f>
        <v>0</v>
      </c>
      <c r="AN68" s="282">
        <f>' STAMP Summary'!BV36</f>
        <v>0</v>
      </c>
      <c r="AO68" s="282">
        <f>' STAMP Summary'!BW36</f>
        <v>0</v>
      </c>
      <c r="AP68" s="282">
        <f>' STAMP Summary'!BX36</f>
        <v>0</v>
      </c>
      <c r="AQ68" s="282">
        <f>' STAMP Summary'!BY36</f>
        <v>0</v>
      </c>
      <c r="AR68" s="282">
        <f>' STAMP Summary'!BZ36</f>
        <v>0</v>
      </c>
      <c r="AS68" s="282">
        <f>' STAMP Summary'!CA36</f>
        <v>0</v>
      </c>
      <c r="AT68" s="282">
        <f>' STAMP Summary'!CB36</f>
        <v>0</v>
      </c>
      <c r="AU68" s="282">
        <f>' STAMP Summary'!CC36</f>
        <v>0</v>
      </c>
      <c r="AV68" s="282">
        <f>' STAMP Summary'!CD36</f>
        <v>0</v>
      </c>
      <c r="AW68" s="282">
        <f t="shared" si="2"/>
        <v>3.6683473389355743E-2</v>
      </c>
      <c r="AX68" s="282">
        <f>_xlfn.PERCENTILE.INC((AB68:AH68,AJ68,AL68:AM68,AO68,AQ68:AV68),0.05)</f>
        <v>0</v>
      </c>
      <c r="AY68" s="501">
        <f>_xlfn.PERCENTILE.INC((AB68:AH68,AJ68,AL68:AM68,AO68,AQ68:AV68),0.95)</f>
        <v>0.16179047619047618</v>
      </c>
      <c r="AZ68" s="501"/>
      <c r="BA68" s="501"/>
      <c r="BB68" s="501"/>
      <c r="BC68" s="501"/>
      <c r="BD68" s="501"/>
      <c r="BE68" s="501"/>
      <c r="BF68" s="501"/>
      <c r="BG68" s="501"/>
      <c r="BI68" s="248">
        <f>' STAMP Summary'!DE36</f>
        <v>41878</v>
      </c>
      <c r="BJ68" s="245">
        <f>' STAMP Summary'!DF36</f>
        <v>80</v>
      </c>
      <c r="BK68" s="245">
        <f>' STAMP Summary'!DG36</f>
        <v>42</v>
      </c>
      <c r="BL68" s="245">
        <f>' STAMP Summary'!DH36</f>
        <v>198</v>
      </c>
      <c r="BM68" s="245">
        <f>' STAMP Summary'!DI36</f>
        <v>64</v>
      </c>
      <c r="BN68" s="245">
        <f>' STAMP Summary'!DJ36</f>
        <v>34</v>
      </c>
      <c r="BO68" s="245">
        <f>' STAMP Summary'!DK36</f>
        <v>84.13636363636364</v>
      </c>
      <c r="BP68" s="245">
        <f>' STAMP Summary'!DL36</f>
        <v>9</v>
      </c>
      <c r="BQ68" s="245">
        <f>' STAMP Summary'!DM36</f>
        <v>0</v>
      </c>
      <c r="BR68" s="245">
        <f>' STAMP Summary'!DN36</f>
        <v>0</v>
      </c>
      <c r="BS68" s="245">
        <f>' STAMP Summary'!DO36</f>
        <v>0</v>
      </c>
      <c r="BT68" s="245">
        <f>' STAMP Summary'!DP36</f>
        <v>0</v>
      </c>
      <c r="BU68" s="245">
        <f>' STAMP Summary'!DQ36</f>
        <v>0</v>
      </c>
      <c r="BV68" s="245">
        <f>' STAMP Summary'!DR36</f>
        <v>0</v>
      </c>
      <c r="BW68" s="249">
        <f>' STAMP Summary'!DS36</f>
        <v>0</v>
      </c>
      <c r="BY68" s="248">
        <f t="shared" si="3"/>
        <v>41878</v>
      </c>
      <c r="BZ68" s="242">
        <f t="shared" si="4"/>
        <v>52.339624763849656</v>
      </c>
      <c r="CA68" s="242">
        <f t="shared" si="5"/>
        <v>2.6794258373205742E-2</v>
      </c>
      <c r="CB68" s="242">
        <f t="shared" si="6"/>
        <v>2.0931338865690576E-2</v>
      </c>
      <c r="CC68" s="242">
        <f t="shared" si="7"/>
        <v>1.2299413856058422E-2</v>
      </c>
      <c r="CD68" s="242">
        <f t="shared" si="8"/>
        <v>1.8831348656881752E-2</v>
      </c>
      <c r="CE68" s="242">
        <f t="shared" si="9"/>
        <v>1.3845774084241551E-2</v>
      </c>
      <c r="CF68" s="242">
        <f t="shared" si="10"/>
        <v>1.3605442176870748E-2</v>
      </c>
      <c r="CG68" s="242">
        <f t="shared" si="11"/>
        <v>0</v>
      </c>
      <c r="CH68" s="242">
        <f t="shared" si="12"/>
        <v>0</v>
      </c>
      <c r="CI68" s="242">
        <f t="shared" si="13"/>
        <v>0</v>
      </c>
      <c r="CJ68" s="242">
        <f t="shared" si="14"/>
        <v>0</v>
      </c>
      <c r="CK68" s="242">
        <f t="shared" si="15"/>
        <v>0</v>
      </c>
      <c r="CL68" s="242">
        <f t="shared" si="16"/>
        <v>0</v>
      </c>
      <c r="CM68" s="242">
        <f t="shared" si="17"/>
        <v>0</v>
      </c>
      <c r="CN68" s="242">
        <f t="shared" si="18"/>
        <v>1.8540426767215606E-2</v>
      </c>
      <c r="CO68" s="257">
        <f t="shared" si="19"/>
        <v>5.8076853900574923E-3</v>
      </c>
      <c r="CP68" s="171"/>
      <c r="CQ68" s="171"/>
    </row>
    <row r="69" spans="2:95" x14ac:dyDescent="0.2">
      <c r="B69" s="248" t="str">
        <f>' STAMP Summary'!A37</f>
        <v>0828</v>
      </c>
      <c r="C69" s="245">
        <f>' STAMP Summary'!AK37</f>
        <v>3649</v>
      </c>
      <c r="D69" s="245">
        <f>' STAMP Summary'!AL37</f>
        <v>1461</v>
      </c>
      <c r="E69" s="245">
        <f>' STAMP Summary'!AM37</f>
        <v>3968</v>
      </c>
      <c r="F69" s="245">
        <f>' STAMP Summary'!AN37</f>
        <v>3698.5</v>
      </c>
      <c r="G69" s="245">
        <f>' STAMP Summary'!AO37</f>
        <v>815</v>
      </c>
      <c r="H69" s="245">
        <f>' STAMP Summary'!AP37</f>
        <v>1325</v>
      </c>
      <c r="I69" s="245">
        <f>' STAMP Summary'!AQ37</f>
        <v>1317.5</v>
      </c>
      <c r="J69" s="245">
        <f>' STAMP Summary'!AR37</f>
        <v>1009</v>
      </c>
      <c r="K69" s="245">
        <f>' STAMP Summary'!AS37</f>
        <v>301.71818181818179</v>
      </c>
      <c r="L69" s="245">
        <f>' STAMP Summary'!AT37</f>
        <v>1143</v>
      </c>
      <c r="M69" s="245">
        <f>' STAMP Summary'!AU37</f>
        <v>0</v>
      </c>
      <c r="N69" s="245">
        <f>' STAMP Summary'!AV37</f>
        <v>0</v>
      </c>
      <c r="O69" s="245">
        <f>' STAMP Summary'!AW37</f>
        <v>0</v>
      </c>
      <c r="P69" s="245">
        <f>' STAMP Summary'!AX37</f>
        <v>0</v>
      </c>
      <c r="Q69" s="245">
        <f>' STAMP Summary'!AY37</f>
        <v>0</v>
      </c>
      <c r="R69" s="245">
        <f>' STAMP Summary'!AZ37</f>
        <v>0</v>
      </c>
      <c r="S69" s="245">
        <f>' STAMP Summary'!BA37</f>
        <v>0</v>
      </c>
      <c r="T69" s="245">
        <f>' STAMP Summary'!BB37</f>
        <v>0</v>
      </c>
      <c r="U69" s="245">
        <f>' STAMP Summary'!BC37</f>
        <v>0</v>
      </c>
      <c r="V69" s="245">
        <f>' STAMP Summary'!BD37</f>
        <v>0</v>
      </c>
      <c r="W69" s="245">
        <f>' STAMP Summary'!BE37</f>
        <v>0</v>
      </c>
      <c r="X69" s="245">
        <f>' STAMP Summary'!BF37</f>
        <v>0</v>
      </c>
      <c r="Z69" s="507" t="str">
        <f t="shared" si="0"/>
        <v>7-Apr</v>
      </c>
      <c r="AA69" s="282">
        <f>' STAMP Summary'!BI37</f>
        <v>0.17376190476190476</v>
      </c>
      <c r="AB69" s="282">
        <f>' STAMP Summary'!BJ37</f>
        <v>6.9571428571428576E-2</v>
      </c>
      <c r="AC69" s="282">
        <f>' STAMP Summary'!BK37</f>
        <v>0.18895238095238095</v>
      </c>
      <c r="AD69" s="282">
        <f>' STAMP Summary'!BL37</f>
        <v>0.17611904761904762</v>
      </c>
      <c r="AE69" s="282">
        <f>' STAMP Summary'!BM37</f>
        <v>3.8809523809523808E-2</v>
      </c>
      <c r="AF69" s="282">
        <f>' STAMP Summary'!BN37</f>
        <v>6.3095238095238093E-2</v>
      </c>
      <c r="AG69" s="282">
        <f>' STAMP Summary'!BO37</f>
        <v>6.2738095238095232E-2</v>
      </c>
      <c r="AH69" s="282">
        <f>' STAMP Summary'!BP37</f>
        <v>4.8047619047619047E-2</v>
      </c>
      <c r="AI69" s="282">
        <f>' STAMP Summary'!BQ37</f>
        <v>1.4367532467532466E-2</v>
      </c>
      <c r="AJ69" s="282">
        <f>' STAMP Summary'!BR37</f>
        <v>5.442857142857143E-2</v>
      </c>
      <c r="AK69" s="282">
        <f>' STAMP Summary'!BS37</f>
        <v>0</v>
      </c>
      <c r="AL69" s="282">
        <f>' STAMP Summary'!BT37</f>
        <v>0</v>
      </c>
      <c r="AM69" s="282">
        <f>' STAMP Summary'!BU37</f>
        <v>0</v>
      </c>
      <c r="AN69" s="282">
        <f>' STAMP Summary'!BV37</f>
        <v>0</v>
      </c>
      <c r="AO69" s="282">
        <f>' STAMP Summary'!BW37</f>
        <v>0</v>
      </c>
      <c r="AP69" s="282">
        <f>' STAMP Summary'!BX37</f>
        <v>0</v>
      </c>
      <c r="AQ69" s="282">
        <f>' STAMP Summary'!BY37</f>
        <v>0</v>
      </c>
      <c r="AR69" s="282">
        <f>' STAMP Summary'!BZ37</f>
        <v>0</v>
      </c>
      <c r="AS69" s="282">
        <f>' STAMP Summary'!CA37</f>
        <v>0</v>
      </c>
      <c r="AT69" s="282">
        <f>' STAMP Summary'!CB37</f>
        <v>0</v>
      </c>
      <c r="AU69" s="282">
        <f>' STAMP Summary'!CC37</f>
        <v>0</v>
      </c>
      <c r="AV69" s="282">
        <f>' STAMP Summary'!CD37</f>
        <v>0</v>
      </c>
      <c r="AW69" s="282">
        <f t="shared" si="2"/>
        <v>4.1280112044817921E-2</v>
      </c>
      <c r="AX69" s="282">
        <f>_xlfn.PERCENTILE.INC((AB69:AH69,AJ69,AL69:AM69,AO69,AQ69:AV69),0.05)</f>
        <v>0</v>
      </c>
      <c r="AY69" s="501">
        <f>_xlfn.PERCENTILE.INC((AB69:AH69,AJ69,AL69:AM69,AO69,AQ69:AV69),0.95)</f>
        <v>0.17868571428571428</v>
      </c>
      <c r="AZ69" s="501"/>
      <c r="BA69" s="501"/>
      <c r="BB69" s="501"/>
      <c r="BC69" s="501"/>
      <c r="BD69" s="501"/>
      <c r="BE69" s="501"/>
      <c r="BF69" s="501"/>
      <c r="BG69" s="501"/>
      <c r="BI69" s="248">
        <f>' STAMP Summary'!DE37</f>
        <v>41879</v>
      </c>
      <c r="BJ69" s="245">
        <f>' STAMP Summary'!DF37</f>
        <v>108</v>
      </c>
      <c r="BK69" s="245">
        <f>' STAMP Summary'!DG37</f>
        <v>54</v>
      </c>
      <c r="BL69" s="245">
        <f>' STAMP Summary'!DH37</f>
        <v>265</v>
      </c>
      <c r="BM69" s="245">
        <f>' STAMP Summary'!DI37</f>
        <v>93</v>
      </c>
      <c r="BN69" s="245">
        <f>' STAMP Summary'!DJ37</f>
        <v>40</v>
      </c>
      <c r="BO69" s="245">
        <f>' STAMP Summary'!DK37</f>
        <v>109.00909090909092</v>
      </c>
      <c r="BP69" s="245">
        <f>' STAMP Summary'!DL37</f>
        <v>12</v>
      </c>
      <c r="BQ69" s="245">
        <f>' STAMP Summary'!DM37</f>
        <v>0</v>
      </c>
      <c r="BR69" s="245">
        <f>' STAMP Summary'!DN37</f>
        <v>0</v>
      </c>
      <c r="BS69" s="245">
        <f>' STAMP Summary'!DO37</f>
        <v>0</v>
      </c>
      <c r="BT69" s="245">
        <f>' STAMP Summary'!DP37</f>
        <v>0</v>
      </c>
      <c r="BU69" s="245">
        <f>' STAMP Summary'!DQ37</f>
        <v>0</v>
      </c>
      <c r="BV69" s="245">
        <f>' STAMP Summary'!DR37</f>
        <v>0</v>
      </c>
      <c r="BW69" s="249">
        <f>' STAMP Summary'!DS37</f>
        <v>0</v>
      </c>
      <c r="BY69" s="248">
        <f t="shared" si="3"/>
        <v>41879</v>
      </c>
      <c r="BZ69" s="242">
        <f t="shared" si="4"/>
        <v>67.994753740794565</v>
      </c>
      <c r="CA69" s="242">
        <f t="shared" si="5"/>
        <v>3.4449760765550237E-2</v>
      </c>
      <c r="CB69" s="242">
        <f t="shared" si="6"/>
        <v>2.801416565357577E-2</v>
      </c>
      <c r="CC69" s="242">
        <f t="shared" si="7"/>
        <v>1.7872585759584895E-2</v>
      </c>
      <c r="CD69" s="242">
        <f t="shared" si="8"/>
        <v>2.2154527831625588E-2</v>
      </c>
      <c r="CE69" s="242">
        <f t="shared" si="9"/>
        <v>1.7938917022597561E-2</v>
      </c>
      <c r="CF69" s="242">
        <f t="shared" si="10"/>
        <v>1.8140589569160998E-2</v>
      </c>
      <c r="CG69" s="242">
        <f t="shared" si="11"/>
        <v>0</v>
      </c>
      <c r="CH69" s="242">
        <f t="shared" si="12"/>
        <v>0</v>
      </c>
      <c r="CI69" s="242">
        <f t="shared" si="13"/>
        <v>0</v>
      </c>
      <c r="CJ69" s="242">
        <f t="shared" si="14"/>
        <v>0</v>
      </c>
      <c r="CK69" s="242">
        <f t="shared" si="15"/>
        <v>0</v>
      </c>
      <c r="CL69" s="242">
        <f t="shared" si="16"/>
        <v>0</v>
      </c>
      <c r="CM69" s="242">
        <f t="shared" si="17"/>
        <v>0</v>
      </c>
      <c r="CN69" s="242">
        <f t="shared" si="18"/>
        <v>2.408599140658681E-2</v>
      </c>
      <c r="CO69" s="257">
        <f t="shared" si="19"/>
        <v>7.1232322894594418E-3</v>
      </c>
      <c r="CP69" s="171"/>
      <c r="CQ69" s="171"/>
    </row>
    <row r="70" spans="2:95" x14ac:dyDescent="0.2">
      <c r="B70" s="248" t="str">
        <f>' STAMP Summary'!A38</f>
        <v>0829</v>
      </c>
      <c r="C70" s="245">
        <f>' STAMP Summary'!AK38</f>
        <v>4511</v>
      </c>
      <c r="D70" s="245">
        <f>' STAMP Summary'!AL38</f>
        <v>1749</v>
      </c>
      <c r="E70" s="245">
        <f>' STAMP Summary'!AM38</f>
        <v>4475</v>
      </c>
      <c r="F70" s="245">
        <f>' STAMP Summary'!AN38</f>
        <v>4042.5</v>
      </c>
      <c r="G70" s="245">
        <f>' STAMP Summary'!AO38</f>
        <v>1072</v>
      </c>
      <c r="H70" s="245">
        <f>' STAMP Summary'!AP38</f>
        <v>1428</v>
      </c>
      <c r="I70" s="245">
        <f>' STAMP Summary'!AQ38</f>
        <v>1495.5</v>
      </c>
      <c r="J70" s="245">
        <f>' STAMP Summary'!AR38</f>
        <v>1261</v>
      </c>
      <c r="K70" s="245">
        <f>' STAMP Summary'!AS38</f>
        <v>352.33636363636361</v>
      </c>
      <c r="L70" s="245">
        <f>' STAMP Summary'!AT38</f>
        <v>1314</v>
      </c>
      <c r="M70" s="245">
        <f>' STAMP Summary'!AU38</f>
        <v>0</v>
      </c>
      <c r="N70" s="245">
        <f>' STAMP Summary'!AV38</f>
        <v>0</v>
      </c>
      <c r="O70" s="245">
        <f>' STAMP Summary'!AW38</f>
        <v>0</v>
      </c>
      <c r="P70" s="245">
        <f>' STAMP Summary'!AX38</f>
        <v>0</v>
      </c>
      <c r="Q70" s="245">
        <f>' STAMP Summary'!AY38</f>
        <v>0</v>
      </c>
      <c r="R70" s="245">
        <f>' STAMP Summary'!AZ38</f>
        <v>0</v>
      </c>
      <c r="S70" s="245">
        <f>' STAMP Summary'!BA38</f>
        <v>0</v>
      </c>
      <c r="T70" s="245">
        <f>' STAMP Summary'!BB38</f>
        <v>0</v>
      </c>
      <c r="U70" s="245">
        <f>' STAMP Summary'!BC38</f>
        <v>0</v>
      </c>
      <c r="V70" s="245">
        <f>' STAMP Summary'!BD38</f>
        <v>0</v>
      </c>
      <c r="W70" s="245">
        <f>' STAMP Summary'!BE38</f>
        <v>0</v>
      </c>
      <c r="X70" s="245">
        <f>' STAMP Summary'!BF38</f>
        <v>0</v>
      </c>
      <c r="Z70" s="507" t="str">
        <f t="shared" si="0"/>
        <v>8-Apr</v>
      </c>
      <c r="AA70" s="282">
        <f>' STAMP Summary'!BI38</f>
        <v>0.21480952380952381</v>
      </c>
      <c r="AB70" s="282">
        <f>' STAMP Summary'!BJ38</f>
        <v>8.3285714285714282E-2</v>
      </c>
      <c r="AC70" s="282">
        <f>' STAMP Summary'!BK38</f>
        <v>0.21309523809523809</v>
      </c>
      <c r="AD70" s="282">
        <f>' STAMP Summary'!BL38</f>
        <v>0.1925</v>
      </c>
      <c r="AE70" s="282">
        <f>' STAMP Summary'!BM38</f>
        <v>5.104761904761905E-2</v>
      </c>
      <c r="AF70" s="282">
        <f>' STAMP Summary'!BN38</f>
        <v>6.8000000000000005E-2</v>
      </c>
      <c r="AG70" s="282">
        <f>' STAMP Summary'!BO38</f>
        <v>7.1214285714285716E-2</v>
      </c>
      <c r="AH70" s="282">
        <f>' STAMP Summary'!BP38</f>
        <v>6.0047619047619051E-2</v>
      </c>
      <c r="AI70" s="282">
        <f>' STAMP Summary'!BQ38</f>
        <v>1.6777922077922076E-2</v>
      </c>
      <c r="AJ70" s="282">
        <f>' STAMP Summary'!BR38</f>
        <v>6.257142857142857E-2</v>
      </c>
      <c r="AK70" s="282">
        <f>' STAMP Summary'!BS38</f>
        <v>0</v>
      </c>
      <c r="AL70" s="282">
        <f>' STAMP Summary'!BT38</f>
        <v>0</v>
      </c>
      <c r="AM70" s="282">
        <f>' STAMP Summary'!BU38</f>
        <v>0</v>
      </c>
      <c r="AN70" s="282">
        <f>' STAMP Summary'!BV38</f>
        <v>0</v>
      </c>
      <c r="AO70" s="282">
        <f>' STAMP Summary'!BW38</f>
        <v>0</v>
      </c>
      <c r="AP70" s="282">
        <f>' STAMP Summary'!BX38</f>
        <v>0</v>
      </c>
      <c r="AQ70" s="282">
        <f>' STAMP Summary'!BY38</f>
        <v>0</v>
      </c>
      <c r="AR70" s="282">
        <f>' STAMP Summary'!BZ38</f>
        <v>0</v>
      </c>
      <c r="AS70" s="282">
        <f>' STAMP Summary'!CA38</f>
        <v>0</v>
      </c>
      <c r="AT70" s="282">
        <f>' STAMP Summary'!CB38</f>
        <v>0</v>
      </c>
      <c r="AU70" s="282">
        <f>' STAMP Summary'!CC38</f>
        <v>0</v>
      </c>
      <c r="AV70" s="282">
        <f>' STAMP Summary'!CD38</f>
        <v>0</v>
      </c>
      <c r="AW70" s="282">
        <f t="shared" si="2"/>
        <v>4.7162464985994391E-2</v>
      </c>
      <c r="AX70" s="282">
        <f>_xlfn.PERCENTILE.INC((AB70:AH70,AJ70,AL70:AM70,AO70,AQ70:AV70),0.05)</f>
        <v>0</v>
      </c>
      <c r="AY70" s="501">
        <f>_xlfn.PERCENTILE.INC((AB70:AH70,AJ70,AL70:AM70,AO70,AQ70:AV70),0.95)</f>
        <v>0.19661904761904761</v>
      </c>
      <c r="AZ70" s="501"/>
      <c r="BA70" s="501"/>
      <c r="BB70" s="501"/>
      <c r="BC70" s="501"/>
      <c r="BD70" s="501"/>
      <c r="BE70" s="501"/>
      <c r="BF70" s="501"/>
      <c r="BG70" s="501"/>
      <c r="BH70" s="188"/>
      <c r="BI70" s="248">
        <f>' STAMP Summary'!DE38</f>
        <v>41880</v>
      </c>
      <c r="BJ70" s="245">
        <f>' STAMP Summary'!DF38</f>
        <v>136</v>
      </c>
      <c r="BK70" s="245">
        <f>' STAMP Summary'!DG38</f>
        <v>65</v>
      </c>
      <c r="BL70" s="245">
        <f>' STAMP Summary'!DH38</f>
        <v>321</v>
      </c>
      <c r="BM70" s="245">
        <f>' STAMP Summary'!DI38</f>
        <v>110</v>
      </c>
      <c r="BN70" s="245">
        <f>' STAMP Summary'!DJ38</f>
        <v>64</v>
      </c>
      <c r="BO70" s="245">
        <f>' STAMP Summary'!DK38</f>
        <v>145.11818181818182</v>
      </c>
      <c r="BP70" s="245">
        <f>' STAMP Summary'!DL38</f>
        <v>24</v>
      </c>
      <c r="BQ70" s="245">
        <f>' STAMP Summary'!DM38</f>
        <v>0</v>
      </c>
      <c r="BR70" s="245">
        <f>' STAMP Summary'!DN38</f>
        <v>0</v>
      </c>
      <c r="BS70" s="245">
        <f>' STAMP Summary'!DO38</f>
        <v>0</v>
      </c>
      <c r="BT70" s="245">
        <f>' STAMP Summary'!DP38</f>
        <v>0</v>
      </c>
      <c r="BU70" s="245">
        <f>' STAMP Summary'!DQ38</f>
        <v>0</v>
      </c>
      <c r="BV70" s="245">
        <f>' STAMP Summary'!DR38</f>
        <v>0</v>
      </c>
      <c r="BW70" s="249">
        <f>' STAMP Summary'!DS38</f>
        <v>0</v>
      </c>
      <c r="BY70" s="248">
        <f t="shared" si="3"/>
        <v>41880</v>
      </c>
      <c r="BZ70" s="242">
        <f t="shared" si="4"/>
        <v>88.003898380079477</v>
      </c>
      <c r="CA70" s="242">
        <f t="shared" si="5"/>
        <v>4.1467304625199361E-2</v>
      </c>
      <c r="CB70" s="242">
        <f t="shared" si="6"/>
        <v>3.3934140282255935E-2</v>
      </c>
      <c r="CC70" s="242">
        <f t="shared" si="7"/>
        <v>2.1139617565100414E-2</v>
      </c>
      <c r="CD70" s="242">
        <f t="shared" si="8"/>
        <v>3.5447244530600941E-2</v>
      </c>
      <c r="CE70" s="242">
        <f t="shared" si="9"/>
        <v>2.3881155235737209E-2</v>
      </c>
      <c r="CF70" s="242">
        <f t="shared" si="10"/>
        <v>3.6281179138321996E-2</v>
      </c>
      <c r="CG70" s="242">
        <f t="shared" si="11"/>
        <v>0</v>
      </c>
      <c r="CH70" s="242">
        <f t="shared" si="12"/>
        <v>0</v>
      </c>
      <c r="CI70" s="242">
        <f t="shared" si="13"/>
        <v>0</v>
      </c>
      <c r="CJ70" s="242">
        <f t="shared" si="14"/>
        <v>0</v>
      </c>
      <c r="CK70" s="242">
        <f t="shared" si="15"/>
        <v>0</v>
      </c>
      <c r="CL70" s="242">
        <f t="shared" si="16"/>
        <v>0</v>
      </c>
      <c r="CM70" s="242">
        <f t="shared" si="17"/>
        <v>0</v>
      </c>
      <c r="CN70" s="242">
        <f t="shared" si="18"/>
        <v>3.1173892447778774E-2</v>
      </c>
      <c r="CO70" s="257">
        <f t="shared" si="19"/>
        <v>8.4514130305353655E-3</v>
      </c>
      <c r="CP70" s="171"/>
      <c r="CQ70" s="171"/>
    </row>
    <row r="71" spans="2:95" x14ac:dyDescent="0.2">
      <c r="B71" s="248" t="str">
        <f>' STAMP Summary'!A39</f>
        <v>0830</v>
      </c>
      <c r="C71" s="245">
        <f>' STAMP Summary'!AK39</f>
        <v>5233</v>
      </c>
      <c r="D71" s="245">
        <f>' STAMP Summary'!AL39</f>
        <v>2368</v>
      </c>
      <c r="E71" s="245">
        <f>' STAMP Summary'!AM39</f>
        <v>5084</v>
      </c>
      <c r="F71" s="245">
        <f>' STAMP Summary'!AN39</f>
        <v>4359.5</v>
      </c>
      <c r="G71" s="245">
        <f>' STAMP Summary'!AO39</f>
        <v>1434</v>
      </c>
      <c r="H71" s="245">
        <f>' STAMP Summary'!AP39</f>
        <v>1541</v>
      </c>
      <c r="I71" s="245">
        <f>' STAMP Summary'!AQ39</f>
        <v>1839.5</v>
      </c>
      <c r="J71" s="245">
        <f>' STAMP Summary'!AR39</f>
        <v>1709</v>
      </c>
      <c r="K71" s="245">
        <f>' STAMP Summary'!AS39</f>
        <v>415.12727272727267</v>
      </c>
      <c r="L71" s="245">
        <f>' STAMP Summary'!AT39</f>
        <v>1677</v>
      </c>
      <c r="M71" s="245">
        <f>' STAMP Summary'!AU39</f>
        <v>0</v>
      </c>
      <c r="N71" s="245">
        <f>' STAMP Summary'!AV39</f>
        <v>0</v>
      </c>
      <c r="O71" s="245">
        <f>' STAMP Summary'!AW39</f>
        <v>0</v>
      </c>
      <c r="P71" s="245">
        <f>' STAMP Summary'!AX39</f>
        <v>0</v>
      </c>
      <c r="Q71" s="245">
        <f>' STAMP Summary'!AY39</f>
        <v>0</v>
      </c>
      <c r="R71" s="245">
        <f>' STAMP Summary'!AZ39</f>
        <v>0</v>
      </c>
      <c r="S71" s="245">
        <f>' STAMP Summary'!BA39</f>
        <v>0</v>
      </c>
      <c r="T71" s="245">
        <f>' STAMP Summary'!BB39</f>
        <v>0</v>
      </c>
      <c r="U71" s="245">
        <f>' STAMP Summary'!BC39</f>
        <v>0</v>
      </c>
      <c r="V71" s="245">
        <f>' STAMP Summary'!BD39</f>
        <v>0</v>
      </c>
      <c r="W71" s="245">
        <f>' STAMP Summary'!BE39</f>
        <v>0</v>
      </c>
      <c r="X71" s="245">
        <f>' STAMP Summary'!BF39</f>
        <v>0</v>
      </c>
      <c r="Z71" s="507" t="str">
        <f t="shared" si="0"/>
        <v>9-Apr</v>
      </c>
      <c r="AA71" s="282">
        <f>' STAMP Summary'!BI39</f>
        <v>0.24919047619047618</v>
      </c>
      <c r="AB71" s="282">
        <f>' STAMP Summary'!BJ39</f>
        <v>0.11276190476190476</v>
      </c>
      <c r="AC71" s="282">
        <f>' STAMP Summary'!BK39</f>
        <v>0.24209523809523809</v>
      </c>
      <c r="AD71" s="282">
        <f>' STAMP Summary'!BL39</f>
        <v>0.20759523809523808</v>
      </c>
      <c r="AE71" s="282">
        <f>' STAMP Summary'!BM39</f>
        <v>6.8285714285714283E-2</v>
      </c>
      <c r="AF71" s="282">
        <f>' STAMP Summary'!BN39</f>
        <v>7.338095238095238E-2</v>
      </c>
      <c r="AG71" s="282">
        <f>' STAMP Summary'!BO39</f>
        <v>8.7595238095238101E-2</v>
      </c>
      <c r="AH71" s="282">
        <f>' STAMP Summary'!BP39</f>
        <v>8.1380952380952387E-2</v>
      </c>
      <c r="AI71" s="282">
        <f>' STAMP Summary'!BQ39</f>
        <v>1.9767965367965365E-2</v>
      </c>
      <c r="AJ71" s="282">
        <f>' STAMP Summary'!BR39</f>
        <v>7.9857142857142863E-2</v>
      </c>
      <c r="AK71" s="282">
        <f>' STAMP Summary'!BS39</f>
        <v>0</v>
      </c>
      <c r="AL71" s="282">
        <f>' STAMP Summary'!BT39</f>
        <v>0</v>
      </c>
      <c r="AM71" s="282">
        <f>' STAMP Summary'!BU39</f>
        <v>0</v>
      </c>
      <c r="AN71" s="282">
        <f>' STAMP Summary'!BV39</f>
        <v>0</v>
      </c>
      <c r="AO71" s="282">
        <f>' STAMP Summary'!BW39</f>
        <v>0</v>
      </c>
      <c r="AP71" s="282">
        <f>' STAMP Summary'!BX39</f>
        <v>0</v>
      </c>
      <c r="AQ71" s="282">
        <f>' STAMP Summary'!BY39</f>
        <v>0</v>
      </c>
      <c r="AR71" s="282">
        <f>' STAMP Summary'!BZ39</f>
        <v>0</v>
      </c>
      <c r="AS71" s="282">
        <f>' STAMP Summary'!CA39</f>
        <v>0</v>
      </c>
      <c r="AT71" s="282">
        <f>' STAMP Summary'!CB39</f>
        <v>0</v>
      </c>
      <c r="AU71" s="282">
        <f>' STAMP Summary'!CC39</f>
        <v>0</v>
      </c>
      <c r="AV71" s="282">
        <f>' STAMP Summary'!CD39</f>
        <v>0</v>
      </c>
      <c r="AW71" s="282">
        <f t="shared" si="2"/>
        <v>5.6056022408963575E-2</v>
      </c>
      <c r="AX71" s="282">
        <f>_xlfn.PERCENTILE.INC((AB71:AH71,AJ71,AL71:AM71,AO71,AQ71:AV71),0.05)</f>
        <v>0</v>
      </c>
      <c r="AY71" s="501">
        <f>_xlfn.PERCENTILE.INC((AB71:AH71,AJ71,AL71:AM71,AO71,AQ71:AV71),0.95)</f>
        <v>0.21449523809523807</v>
      </c>
      <c r="AZ71" s="501"/>
      <c r="BA71" s="501"/>
      <c r="BB71" s="501"/>
      <c r="BC71" s="501"/>
      <c r="BD71" s="501"/>
      <c r="BE71" s="501"/>
      <c r="BF71" s="501"/>
      <c r="BG71" s="501"/>
      <c r="BI71" s="248">
        <f>' STAMP Summary'!DE39</f>
        <v>41881</v>
      </c>
      <c r="BJ71" s="245">
        <f>' STAMP Summary'!DF39</f>
        <v>160</v>
      </c>
      <c r="BK71" s="245">
        <f>' STAMP Summary'!DG39</f>
        <v>88</v>
      </c>
      <c r="BL71" s="245">
        <f>' STAMP Summary'!DH39</f>
        <v>411</v>
      </c>
      <c r="BM71" s="245">
        <f>' STAMP Summary'!DI39</f>
        <v>137</v>
      </c>
      <c r="BN71" s="245">
        <f>' STAMP Summary'!DJ39</f>
        <v>72</v>
      </c>
      <c r="BO71" s="245">
        <f>' STAMP Summary'!DK39</f>
        <v>192.46363636363637</v>
      </c>
      <c r="BP71" s="245">
        <f>' STAMP Summary'!DL39</f>
        <v>39</v>
      </c>
      <c r="BQ71" s="245">
        <f>' STAMP Summary'!DM39</f>
        <v>0</v>
      </c>
      <c r="BR71" s="245">
        <f>' STAMP Summary'!DN39</f>
        <v>0</v>
      </c>
      <c r="BS71" s="245">
        <f>' STAMP Summary'!DO39</f>
        <v>0</v>
      </c>
      <c r="BT71" s="245">
        <f>' STAMP Summary'!DP39</f>
        <v>0</v>
      </c>
      <c r="BU71" s="245">
        <f>' STAMP Summary'!DQ39</f>
        <v>0</v>
      </c>
      <c r="BV71" s="245">
        <f>' STAMP Summary'!DR39</f>
        <v>0</v>
      </c>
      <c r="BW71" s="249">
        <f>' STAMP Summary'!DS39</f>
        <v>0</v>
      </c>
      <c r="BY71" s="248">
        <f t="shared" si="3"/>
        <v>41881</v>
      </c>
      <c r="BZ71" s="242">
        <f t="shared" si="4"/>
        <v>111.49032423002325</v>
      </c>
      <c r="CA71" s="242">
        <f t="shared" si="5"/>
        <v>5.6140350877192984E-2</v>
      </c>
      <c r="CB71" s="242">
        <f t="shared" si="6"/>
        <v>4.3448385221206198E-2</v>
      </c>
      <c r="CC71" s="242">
        <f t="shared" si="7"/>
        <v>2.632843278562506E-2</v>
      </c>
      <c r="CD71" s="242">
        <f t="shared" si="8"/>
        <v>3.9878150096926059E-2</v>
      </c>
      <c r="CE71" s="242">
        <f t="shared" si="9"/>
        <v>3.1672488723660491E-2</v>
      </c>
      <c r="CF71" s="242">
        <f t="shared" si="10"/>
        <v>5.8956916099773243E-2</v>
      </c>
      <c r="CG71" s="242">
        <f t="shared" si="11"/>
        <v>0</v>
      </c>
      <c r="CH71" s="242">
        <f t="shared" si="12"/>
        <v>0</v>
      </c>
      <c r="CI71" s="242">
        <f t="shared" si="13"/>
        <v>0</v>
      </c>
      <c r="CJ71" s="242">
        <f t="shared" si="14"/>
        <v>0</v>
      </c>
      <c r="CK71" s="242">
        <f t="shared" si="15"/>
        <v>0</v>
      </c>
      <c r="CL71" s="242">
        <f t="shared" si="16"/>
        <v>0</v>
      </c>
      <c r="CM71" s="242">
        <f t="shared" si="17"/>
        <v>0</v>
      </c>
      <c r="CN71" s="242">
        <f t="shared" si="18"/>
        <v>3.9493561540922158E-2</v>
      </c>
      <c r="CO71" s="257">
        <f t="shared" si="19"/>
        <v>1.1482529436737641E-2</v>
      </c>
      <c r="CP71" s="171"/>
      <c r="CQ71" s="171"/>
    </row>
    <row r="72" spans="2:95" x14ac:dyDescent="0.2">
      <c r="B72" s="248" t="str">
        <f>' STAMP Summary'!A40</f>
        <v>0831</v>
      </c>
      <c r="C72" s="245">
        <f>' STAMP Summary'!AK40</f>
        <v>6168</v>
      </c>
      <c r="D72" s="245">
        <f>' STAMP Summary'!AL40</f>
        <v>2764</v>
      </c>
      <c r="E72" s="245">
        <f>' STAMP Summary'!AM40</f>
        <v>5675</v>
      </c>
      <c r="F72" s="245">
        <f>' STAMP Summary'!AN40</f>
        <v>4804.5</v>
      </c>
      <c r="G72" s="245">
        <f>' STAMP Summary'!AO40</f>
        <v>1889</v>
      </c>
      <c r="H72" s="245">
        <f>' STAMP Summary'!AP40</f>
        <v>1737</v>
      </c>
      <c r="I72" s="245">
        <f>' STAMP Summary'!AQ40</f>
        <v>2118.5</v>
      </c>
      <c r="J72" s="245">
        <f>' STAMP Summary'!AR40</f>
        <v>2252</v>
      </c>
      <c r="K72" s="245">
        <f>' STAMP Summary'!AS40</f>
        <v>490.09090909090901</v>
      </c>
      <c r="L72" s="245">
        <f>' STAMP Summary'!AT40</f>
        <v>1998</v>
      </c>
      <c r="M72" s="245">
        <f>' STAMP Summary'!AU40</f>
        <v>0</v>
      </c>
      <c r="N72" s="245">
        <f>' STAMP Summary'!AV40</f>
        <v>0</v>
      </c>
      <c r="O72" s="245">
        <f>' STAMP Summary'!AW40</f>
        <v>0</v>
      </c>
      <c r="P72" s="245">
        <f>' STAMP Summary'!AX40</f>
        <v>0</v>
      </c>
      <c r="Q72" s="245">
        <f>' STAMP Summary'!AY40</f>
        <v>0</v>
      </c>
      <c r="R72" s="245">
        <f>' STAMP Summary'!AZ40</f>
        <v>0</v>
      </c>
      <c r="S72" s="245">
        <f>' STAMP Summary'!BA40</f>
        <v>0</v>
      </c>
      <c r="T72" s="245">
        <f>' STAMP Summary'!BB40</f>
        <v>0</v>
      </c>
      <c r="U72" s="245">
        <f>' STAMP Summary'!BC40</f>
        <v>0</v>
      </c>
      <c r="V72" s="245">
        <f>' STAMP Summary'!BD40</f>
        <v>0</v>
      </c>
      <c r="W72" s="245">
        <f>' STAMP Summary'!BE40</f>
        <v>0</v>
      </c>
      <c r="X72" s="245">
        <f>' STAMP Summary'!BF40</f>
        <v>0</v>
      </c>
      <c r="Z72" s="507" t="str">
        <f t="shared" si="0"/>
        <v>10-Apr</v>
      </c>
      <c r="AA72" s="282">
        <f>' STAMP Summary'!BI40</f>
        <v>0.29371428571428571</v>
      </c>
      <c r="AB72" s="282">
        <f>' STAMP Summary'!BJ40</f>
        <v>0.13161904761904761</v>
      </c>
      <c r="AC72" s="282">
        <f>' STAMP Summary'!BK40</f>
        <v>0.27023809523809522</v>
      </c>
      <c r="AD72" s="282">
        <f>' STAMP Summary'!BL40</f>
        <v>0.22878571428571429</v>
      </c>
      <c r="AE72" s="282">
        <f>' STAMP Summary'!BM40</f>
        <v>8.995238095238095E-2</v>
      </c>
      <c r="AF72" s="282">
        <f>' STAMP Summary'!BN40</f>
        <v>8.2714285714285712E-2</v>
      </c>
      <c r="AG72" s="282">
        <f>' STAMP Summary'!BO40</f>
        <v>0.10088095238095238</v>
      </c>
      <c r="AH72" s="282">
        <f>' STAMP Summary'!BP40</f>
        <v>0.10723809523809524</v>
      </c>
      <c r="AI72" s="282">
        <f>' STAMP Summary'!BQ40</f>
        <v>2.3337662337662334E-2</v>
      </c>
      <c r="AJ72" s="282">
        <f>' STAMP Summary'!BR40</f>
        <v>9.514285714285714E-2</v>
      </c>
      <c r="AK72" s="282">
        <f>' STAMP Summary'!BS40</f>
        <v>0</v>
      </c>
      <c r="AL72" s="282">
        <f>' STAMP Summary'!BT40</f>
        <v>0</v>
      </c>
      <c r="AM72" s="282">
        <f>' STAMP Summary'!BU40</f>
        <v>0</v>
      </c>
      <c r="AN72" s="282">
        <f>' STAMP Summary'!BV40</f>
        <v>0</v>
      </c>
      <c r="AO72" s="282">
        <f>' STAMP Summary'!BW40</f>
        <v>0</v>
      </c>
      <c r="AP72" s="282">
        <f>' STAMP Summary'!BX40</f>
        <v>0</v>
      </c>
      <c r="AQ72" s="282">
        <f>' STAMP Summary'!BY40</f>
        <v>0</v>
      </c>
      <c r="AR72" s="282">
        <f>' STAMP Summary'!BZ40</f>
        <v>0</v>
      </c>
      <c r="AS72" s="282">
        <f>' STAMP Summary'!CA40</f>
        <v>0</v>
      </c>
      <c r="AT72" s="282">
        <f>' STAMP Summary'!CB40</f>
        <v>0</v>
      </c>
      <c r="AU72" s="282">
        <f>' STAMP Summary'!CC40</f>
        <v>0</v>
      </c>
      <c r="AV72" s="282">
        <f>' STAMP Summary'!CD40</f>
        <v>0</v>
      </c>
      <c r="AW72" s="282">
        <f t="shared" si="2"/>
        <v>6.5092436974789933E-2</v>
      </c>
      <c r="AX72" s="282">
        <f>_xlfn.PERCENTILE.INC((AB72:AH72,AJ72,AL72:AM72,AO72,AQ72:AV72),0.05)</f>
        <v>0</v>
      </c>
      <c r="AY72" s="501">
        <f>_xlfn.PERCENTILE.INC((AB72:AH72,AJ72,AL72:AM72,AO72,AQ72:AV72),0.95)</f>
        <v>0.23707619047619044</v>
      </c>
      <c r="AZ72" s="501"/>
      <c r="BA72" s="501"/>
      <c r="BB72" s="501"/>
      <c r="BC72" s="501"/>
      <c r="BD72" s="501"/>
      <c r="BE72" s="501"/>
      <c r="BF72" s="501"/>
      <c r="BG72" s="501"/>
      <c r="BI72" s="248">
        <f>' STAMP Summary'!DE40</f>
        <v>41882</v>
      </c>
      <c r="BJ72" s="245">
        <f>' STAMP Summary'!DF40</f>
        <v>193</v>
      </c>
      <c r="BK72" s="245">
        <f>' STAMP Summary'!DG40</f>
        <v>93</v>
      </c>
      <c r="BL72" s="245">
        <f>' STAMP Summary'!DH40</f>
        <v>493</v>
      </c>
      <c r="BM72" s="245">
        <f>' STAMP Summary'!DI40</f>
        <v>176</v>
      </c>
      <c r="BN72" s="245">
        <f>' STAMP Summary'!DJ40</f>
        <v>75</v>
      </c>
      <c r="BO72" s="245">
        <f>' STAMP Summary'!DK40</f>
        <v>251.04545454545456</v>
      </c>
      <c r="BP72" s="245">
        <f>' STAMP Summary'!DL40</f>
        <v>45</v>
      </c>
      <c r="BQ72" s="245">
        <f>' STAMP Summary'!DM40</f>
        <v>0</v>
      </c>
      <c r="BR72" s="245">
        <f>' STAMP Summary'!DN40</f>
        <v>0</v>
      </c>
      <c r="BS72" s="245">
        <f>' STAMP Summary'!DO40</f>
        <v>0</v>
      </c>
      <c r="BT72" s="245">
        <f>' STAMP Summary'!DP40</f>
        <v>0</v>
      </c>
      <c r="BU72" s="245">
        <f>' STAMP Summary'!DQ40</f>
        <v>0</v>
      </c>
      <c r="BV72" s="245">
        <f>' STAMP Summary'!DR40</f>
        <v>0</v>
      </c>
      <c r="BW72" s="249">
        <f>' STAMP Summary'!DS40</f>
        <v>0</v>
      </c>
      <c r="BY72" s="248">
        <f t="shared" si="3"/>
        <v>41882</v>
      </c>
      <c r="BZ72" s="242">
        <f t="shared" si="4"/>
        <v>128.79830695431721</v>
      </c>
      <c r="CA72" s="242">
        <f t="shared" si="5"/>
        <v>5.9330143540669858E-2</v>
      </c>
      <c r="CB72" s="242">
        <f t="shared" si="6"/>
        <v>5.2116919498916434E-2</v>
      </c>
      <c r="CC72" s="242">
        <f t="shared" si="7"/>
        <v>3.3823388104160662E-2</v>
      </c>
      <c r="CD72" s="242">
        <f t="shared" si="8"/>
        <v>4.1539739684297979E-2</v>
      </c>
      <c r="CE72" s="242">
        <f t="shared" si="9"/>
        <v>4.1312917486367416E-2</v>
      </c>
      <c r="CF72" s="242">
        <f t="shared" si="10"/>
        <v>6.8027210884353748E-2</v>
      </c>
      <c r="CG72" s="242">
        <f t="shared" si="11"/>
        <v>0</v>
      </c>
      <c r="CH72" s="242">
        <f t="shared" si="12"/>
        <v>0</v>
      </c>
      <c r="CI72" s="242">
        <f t="shared" si="13"/>
        <v>0</v>
      </c>
      <c r="CJ72" s="242">
        <f t="shared" si="14"/>
        <v>0</v>
      </c>
      <c r="CK72" s="242">
        <f t="shared" si="15"/>
        <v>0</v>
      </c>
      <c r="CL72" s="242">
        <f t="shared" si="16"/>
        <v>0</v>
      </c>
      <c r="CM72" s="242">
        <f t="shared" si="17"/>
        <v>0</v>
      </c>
      <c r="CN72" s="242">
        <f t="shared" si="18"/>
        <v>4.5624621662882468E-2</v>
      </c>
      <c r="CO72" s="257">
        <f t="shared" si="19"/>
        <v>1.0056557914198619E-2</v>
      </c>
      <c r="CP72" s="171"/>
      <c r="CQ72" s="171"/>
    </row>
    <row r="73" spans="2:95" x14ac:dyDescent="0.2">
      <c r="B73" s="248" t="str">
        <f>' STAMP Summary'!A41</f>
        <v>0901</v>
      </c>
      <c r="C73" s="245">
        <f>' STAMP Summary'!AK41</f>
        <v>6855</v>
      </c>
      <c r="D73" s="245">
        <f>' STAMP Summary'!AL41</f>
        <v>3152</v>
      </c>
      <c r="E73" s="245">
        <f>' STAMP Summary'!AM41</f>
        <v>6081</v>
      </c>
      <c r="F73" s="245">
        <f>' STAMP Summary'!AN41</f>
        <v>5235.5</v>
      </c>
      <c r="G73" s="245">
        <f>' STAMP Summary'!AO41</f>
        <v>2215</v>
      </c>
      <c r="H73" s="245">
        <f>' STAMP Summary'!AP41</f>
        <v>2135</v>
      </c>
      <c r="I73" s="245">
        <f>' STAMP Summary'!AQ41</f>
        <v>2558.5</v>
      </c>
      <c r="J73" s="245">
        <f>' STAMP Summary'!AR41</f>
        <v>2527.9899999999998</v>
      </c>
      <c r="K73" s="245">
        <f>' STAMP Summary'!AS41</f>
        <v>577.22727272727263</v>
      </c>
      <c r="L73" s="245">
        <f>' STAMP Summary'!AT41</f>
        <v>2430</v>
      </c>
      <c r="M73" s="245">
        <f>' STAMP Summary'!AU41</f>
        <v>0</v>
      </c>
      <c r="N73" s="245">
        <f>' STAMP Summary'!AV41</f>
        <v>1953</v>
      </c>
      <c r="O73" s="245">
        <f>' STAMP Summary'!AW41</f>
        <v>0</v>
      </c>
      <c r="P73" s="245">
        <f>' STAMP Summary'!AX41</f>
        <v>0</v>
      </c>
      <c r="Q73" s="245">
        <f>' STAMP Summary'!AY41</f>
        <v>0</v>
      </c>
      <c r="R73" s="245">
        <f>' STAMP Summary'!AZ41</f>
        <v>0</v>
      </c>
      <c r="S73" s="245">
        <f>' STAMP Summary'!BA41</f>
        <v>0</v>
      </c>
      <c r="T73" s="245">
        <f>' STAMP Summary'!BB41</f>
        <v>0</v>
      </c>
      <c r="U73" s="245">
        <f>' STAMP Summary'!BC41</f>
        <v>0</v>
      </c>
      <c r="V73" s="245">
        <f>' STAMP Summary'!BD41</f>
        <v>0</v>
      </c>
      <c r="W73" s="245">
        <f>' STAMP Summary'!BE41</f>
        <v>0</v>
      </c>
      <c r="X73" s="245">
        <f>' STAMP Summary'!BF41</f>
        <v>0</v>
      </c>
      <c r="Z73" s="507" t="str">
        <f t="shared" ref="Z73:Z104" si="20">CONCATENATE(DAY(B73),"-",TEXT(B73,"MMM"))</f>
        <v>19-Jun</v>
      </c>
      <c r="AA73" s="282">
        <f>' STAMP Summary'!BI41</f>
        <v>0.3264285714285714</v>
      </c>
      <c r="AB73" s="282">
        <f>' STAMP Summary'!BJ41</f>
        <v>0.15009523809523809</v>
      </c>
      <c r="AC73" s="282">
        <f>' STAMP Summary'!BK41</f>
        <v>0.28957142857142859</v>
      </c>
      <c r="AD73" s="282">
        <f>' STAMP Summary'!BL41</f>
        <v>0.24930952380952381</v>
      </c>
      <c r="AE73" s="282">
        <f>' STAMP Summary'!BM41</f>
        <v>0.10547619047619047</v>
      </c>
      <c r="AF73" s="282">
        <f>' STAMP Summary'!BN41</f>
        <v>0.10166666666666667</v>
      </c>
      <c r="AG73" s="282">
        <f>' STAMP Summary'!BO41</f>
        <v>0.12183333333333334</v>
      </c>
      <c r="AH73" s="282">
        <f>' STAMP Summary'!BP41</f>
        <v>0.12038047619047618</v>
      </c>
      <c r="AI73" s="282">
        <f>' STAMP Summary'!BQ41</f>
        <v>2.7487012987012983E-2</v>
      </c>
      <c r="AJ73" s="282">
        <f>' STAMP Summary'!BR41</f>
        <v>0.11571428571428571</v>
      </c>
      <c r="AK73" s="282">
        <f>' STAMP Summary'!BS41</f>
        <v>0</v>
      </c>
      <c r="AL73" s="282">
        <f>' STAMP Summary'!BT41</f>
        <v>9.2999999999999999E-2</v>
      </c>
      <c r="AM73" s="282">
        <f>' STAMP Summary'!BU41</f>
        <v>0</v>
      </c>
      <c r="AN73" s="282">
        <f>' STAMP Summary'!BV41</f>
        <v>0</v>
      </c>
      <c r="AO73" s="282">
        <f>' STAMP Summary'!BW41</f>
        <v>0</v>
      </c>
      <c r="AP73" s="282">
        <f>' STAMP Summary'!BX41</f>
        <v>0</v>
      </c>
      <c r="AQ73" s="282">
        <f>' STAMP Summary'!BY41</f>
        <v>0</v>
      </c>
      <c r="AR73" s="282">
        <f>' STAMP Summary'!BZ41</f>
        <v>0</v>
      </c>
      <c r="AS73" s="282">
        <f>' STAMP Summary'!CA41</f>
        <v>0</v>
      </c>
      <c r="AT73" s="282">
        <f>' STAMP Summary'!CB41</f>
        <v>0</v>
      </c>
      <c r="AU73" s="282">
        <f>' STAMP Summary'!CC41</f>
        <v>0</v>
      </c>
      <c r="AV73" s="282">
        <f>' STAMP Summary'!CD41</f>
        <v>0</v>
      </c>
      <c r="AW73" s="282">
        <f t="shared" si="2"/>
        <v>7.9238067226890752E-2</v>
      </c>
      <c r="AX73" s="282">
        <f>_xlfn.PERCENTILE.INC((AB73:AH73,AJ73,AL73:AM73,AO73,AQ73:AV73),0.05)</f>
        <v>0</v>
      </c>
      <c r="AY73" s="501">
        <f>_xlfn.PERCENTILE.INC((AB73:AH73,AJ73,AL73:AM73,AO73,AQ73:AV73),0.95)</f>
        <v>0.25736190476190474</v>
      </c>
      <c r="AZ73" s="501"/>
      <c r="BA73" s="501"/>
      <c r="BB73" s="501"/>
      <c r="BC73" s="501"/>
      <c r="BD73" s="501"/>
      <c r="BE73" s="501"/>
      <c r="BF73" s="501"/>
      <c r="BG73" s="501"/>
      <c r="BI73" s="248">
        <f>' STAMP Summary'!DE41</f>
        <v>41883</v>
      </c>
      <c r="BJ73" s="245">
        <f>' STAMP Summary'!DF41</f>
        <v>229</v>
      </c>
      <c r="BK73" s="245">
        <f>' STAMP Summary'!DG41</f>
        <v>99</v>
      </c>
      <c r="BL73" s="245">
        <f>' STAMP Summary'!DH41</f>
        <v>608</v>
      </c>
      <c r="BM73" s="245">
        <f>' STAMP Summary'!DI41</f>
        <v>192</v>
      </c>
      <c r="BN73" s="245">
        <f>' STAMP Summary'!DJ41</f>
        <v>75</v>
      </c>
      <c r="BO73" s="245">
        <f>' STAMP Summary'!DK41</f>
        <v>320.86363636363637</v>
      </c>
      <c r="BP73" s="245">
        <f>' STAMP Summary'!DL41</f>
        <v>48</v>
      </c>
      <c r="BQ73" s="245">
        <f>' STAMP Summary'!DM41</f>
        <v>0</v>
      </c>
      <c r="BR73" s="245">
        <f>' STAMP Summary'!DN41</f>
        <v>15</v>
      </c>
      <c r="BS73" s="245">
        <f>' STAMP Summary'!DO41</f>
        <v>0</v>
      </c>
      <c r="BT73" s="245">
        <f>' STAMP Summary'!DP41</f>
        <v>0</v>
      </c>
      <c r="BU73" s="245">
        <f>' STAMP Summary'!DQ41</f>
        <v>0</v>
      </c>
      <c r="BV73" s="245">
        <f>' STAMP Summary'!DR41</f>
        <v>0</v>
      </c>
      <c r="BW73" s="249">
        <f>' STAMP Summary'!DS41</f>
        <v>0</v>
      </c>
      <c r="BY73" s="248">
        <f t="shared" si="3"/>
        <v>41883</v>
      </c>
      <c r="BZ73" s="242">
        <f t="shared" si="4"/>
        <v>146.04639625748257</v>
      </c>
      <c r="CA73" s="242">
        <f t="shared" si="5"/>
        <v>6.3157894736842107E-2</v>
      </c>
      <c r="CB73" s="242">
        <f t="shared" si="6"/>
        <v>6.4274010254241773E-2</v>
      </c>
      <c r="CC73" s="242">
        <f t="shared" si="7"/>
        <v>3.6898241568175269E-2</v>
      </c>
      <c r="CD73" s="242">
        <f t="shared" si="8"/>
        <v>4.1539739684297979E-2</v>
      </c>
      <c r="CE73" s="242">
        <f t="shared" si="9"/>
        <v>5.2802441523857969E-2</v>
      </c>
      <c r="CF73" s="242">
        <f t="shared" si="10"/>
        <v>7.2562358276643993E-2</v>
      </c>
      <c r="CG73" s="242">
        <f t="shared" si="11"/>
        <v>0</v>
      </c>
      <c r="CH73" s="242">
        <f t="shared" si="12"/>
        <v>2.1186440677966101E-2</v>
      </c>
      <c r="CI73" s="242">
        <f t="shared" si="13"/>
        <v>0</v>
      </c>
      <c r="CJ73" s="242">
        <f t="shared" si="14"/>
        <v>0</v>
      </c>
      <c r="CK73" s="242">
        <f t="shared" si="15"/>
        <v>0</v>
      </c>
      <c r="CL73" s="242">
        <f t="shared" si="16"/>
        <v>0</v>
      </c>
      <c r="CM73" s="242">
        <f t="shared" si="17"/>
        <v>0</v>
      </c>
      <c r="CN73" s="242">
        <f t="shared" si="18"/>
        <v>5.1734465553483024E-2</v>
      </c>
      <c r="CO73" s="257">
        <f t="shared" si="19"/>
        <v>1.2378625387870195E-2</v>
      </c>
      <c r="CP73" s="171"/>
      <c r="CQ73" s="171"/>
    </row>
    <row r="74" spans="2:95" x14ac:dyDescent="0.2">
      <c r="B74" s="248" t="str">
        <f>' STAMP Summary'!A42</f>
        <v>0902</v>
      </c>
      <c r="C74" s="245">
        <f>' STAMP Summary'!AK42</f>
        <v>7602</v>
      </c>
      <c r="D74" s="245">
        <f>' STAMP Summary'!AL42</f>
        <v>3420</v>
      </c>
      <c r="E74" s="245">
        <f>' STAMP Summary'!AM42</f>
        <v>6755</v>
      </c>
      <c r="F74" s="245">
        <f>' STAMP Summary'!AN42</f>
        <v>5714.5</v>
      </c>
      <c r="G74" s="245">
        <f>' STAMP Summary'!AO42</f>
        <v>2703</v>
      </c>
      <c r="H74" s="245">
        <f>' STAMP Summary'!AP42</f>
        <v>2434</v>
      </c>
      <c r="I74" s="245">
        <f>' STAMP Summary'!AQ42</f>
        <v>3023.5</v>
      </c>
      <c r="J74" s="245">
        <f>' STAMP Summary'!AR42</f>
        <v>2593.9899999999998</v>
      </c>
      <c r="K74" s="245">
        <f>' STAMP Summary'!AS42</f>
        <v>676.53636363636349</v>
      </c>
      <c r="L74" s="245">
        <f>' STAMP Summary'!AT42</f>
        <v>2685</v>
      </c>
      <c r="M74" s="245">
        <f>' STAMP Summary'!AU42</f>
        <v>0</v>
      </c>
      <c r="N74" s="245">
        <f>' STAMP Summary'!AV42</f>
        <v>2267</v>
      </c>
      <c r="O74" s="245">
        <f>' STAMP Summary'!AW42</f>
        <v>1269</v>
      </c>
      <c r="P74" s="245">
        <f>' STAMP Summary'!AX42</f>
        <v>0</v>
      </c>
      <c r="Q74" s="245">
        <f>' STAMP Summary'!AY42</f>
        <v>0</v>
      </c>
      <c r="R74" s="245">
        <f>' STAMP Summary'!AZ42</f>
        <v>0</v>
      </c>
      <c r="S74" s="245">
        <f>' STAMP Summary'!BA42</f>
        <v>0</v>
      </c>
      <c r="T74" s="245">
        <f>' STAMP Summary'!BB42</f>
        <v>0</v>
      </c>
      <c r="U74" s="245">
        <f>' STAMP Summary'!BC42</f>
        <v>0</v>
      </c>
      <c r="V74" s="245">
        <f>' STAMP Summary'!BD42</f>
        <v>0</v>
      </c>
      <c r="W74" s="245">
        <f>' STAMP Summary'!BE42</f>
        <v>0</v>
      </c>
      <c r="X74" s="245">
        <f>' STAMP Summary'!BF42</f>
        <v>0</v>
      </c>
      <c r="Z74" s="507" t="str">
        <f t="shared" si="20"/>
        <v>20-Jun</v>
      </c>
      <c r="AA74" s="282">
        <f>' STAMP Summary'!BI42</f>
        <v>0.36199999999999999</v>
      </c>
      <c r="AB74" s="282">
        <f>' STAMP Summary'!BJ42</f>
        <v>0.16285714285714287</v>
      </c>
      <c r="AC74" s="282">
        <f>' STAMP Summary'!BK42</f>
        <v>0.32166666666666666</v>
      </c>
      <c r="AD74" s="282">
        <f>' STAMP Summary'!BL42</f>
        <v>0.27211904761904759</v>
      </c>
      <c r="AE74" s="282">
        <f>' STAMP Summary'!BM42</f>
        <v>0.12871428571428573</v>
      </c>
      <c r="AF74" s="282">
        <f>' STAMP Summary'!BN42</f>
        <v>0.1159047619047619</v>
      </c>
      <c r="AG74" s="282">
        <f>' STAMP Summary'!BO42</f>
        <v>0.14397619047619048</v>
      </c>
      <c r="AH74" s="282">
        <f>' STAMP Summary'!BP42</f>
        <v>0.12352333333333332</v>
      </c>
      <c r="AI74" s="282">
        <f>' STAMP Summary'!BQ42</f>
        <v>3.2216017316017309E-2</v>
      </c>
      <c r="AJ74" s="282">
        <f>' STAMP Summary'!BR42</f>
        <v>0.12785714285714286</v>
      </c>
      <c r="AK74" s="282">
        <f>' STAMP Summary'!BS42</f>
        <v>0</v>
      </c>
      <c r="AL74" s="282">
        <f>' STAMP Summary'!BT42</f>
        <v>0.10795238095238095</v>
      </c>
      <c r="AM74" s="282">
        <f>' STAMP Summary'!BU42</f>
        <v>6.0428571428571429E-2</v>
      </c>
      <c r="AN74" s="282">
        <f>' STAMP Summary'!BV42</f>
        <v>0</v>
      </c>
      <c r="AO74" s="282">
        <f>' STAMP Summary'!BW42</f>
        <v>0</v>
      </c>
      <c r="AP74" s="282">
        <f>' STAMP Summary'!BX42</f>
        <v>0</v>
      </c>
      <c r="AQ74" s="282">
        <f>' STAMP Summary'!BY42</f>
        <v>0</v>
      </c>
      <c r="AR74" s="282">
        <f>' STAMP Summary'!BZ42</f>
        <v>0</v>
      </c>
      <c r="AS74" s="282">
        <f>' STAMP Summary'!CA42</f>
        <v>0</v>
      </c>
      <c r="AT74" s="282">
        <f>' STAMP Summary'!CB42</f>
        <v>0</v>
      </c>
      <c r="AU74" s="282">
        <f>' STAMP Summary'!CC42</f>
        <v>0</v>
      </c>
      <c r="AV74" s="282">
        <f>' STAMP Summary'!CD42</f>
        <v>0</v>
      </c>
      <c r="AW74" s="282">
        <f t="shared" si="2"/>
        <v>9.2058795518207295E-2</v>
      </c>
      <c r="AX74" s="282">
        <f>_xlfn.PERCENTILE.INC((AB74:AH74,AJ74,AL74:AM74,AO74,AQ74:AV74),0.05)</f>
        <v>0</v>
      </c>
      <c r="AY74" s="501">
        <f>_xlfn.PERCENTILE.INC((AB74:AH74,AJ74,AL74:AM74,AO74,AQ74:AV74),0.95)</f>
        <v>0.28202857142857135</v>
      </c>
      <c r="AZ74" s="501"/>
      <c r="BA74" s="501"/>
      <c r="BB74" s="501"/>
      <c r="BC74" s="501"/>
      <c r="BD74" s="501"/>
      <c r="BE74" s="501"/>
      <c r="BF74" s="501"/>
      <c r="BG74" s="501"/>
      <c r="BI74" s="248">
        <f>' STAMP Summary'!DE42</f>
        <v>41884</v>
      </c>
      <c r="BJ74" s="245">
        <f>' STAMP Summary'!DF42</f>
        <v>252</v>
      </c>
      <c r="BK74" s="245">
        <f>' STAMP Summary'!DG42</f>
        <v>114</v>
      </c>
      <c r="BL74" s="245">
        <f>' STAMP Summary'!DH42</f>
        <v>680</v>
      </c>
      <c r="BM74" s="245">
        <f>' STAMP Summary'!DI42</f>
        <v>213</v>
      </c>
      <c r="BN74" s="245">
        <f>' STAMP Summary'!DJ42</f>
        <v>81</v>
      </c>
      <c r="BO74" s="245">
        <f>' STAMP Summary'!DK42</f>
        <v>401.91818181818184</v>
      </c>
      <c r="BP74" s="245">
        <f>' STAMP Summary'!DL42</f>
        <v>63</v>
      </c>
      <c r="BQ74" s="245">
        <f>' STAMP Summary'!DM42</f>
        <v>0</v>
      </c>
      <c r="BR74" s="245">
        <f>' STAMP Summary'!DN42</f>
        <v>30</v>
      </c>
      <c r="BS74" s="245">
        <f>' STAMP Summary'!DO42</f>
        <v>51</v>
      </c>
      <c r="BT74" s="245">
        <f>' STAMP Summary'!DP42</f>
        <v>0</v>
      </c>
      <c r="BU74" s="245">
        <f>' STAMP Summary'!DQ42</f>
        <v>0</v>
      </c>
      <c r="BV74" s="245">
        <f>' STAMP Summary'!DR42</f>
        <v>0</v>
      </c>
      <c r="BW74" s="249">
        <f>' STAMP Summary'!DS42</f>
        <v>0</v>
      </c>
      <c r="BY74" s="248">
        <f t="shared" si="3"/>
        <v>41884</v>
      </c>
      <c r="BZ74" s="242">
        <f t="shared" si="4"/>
        <v>167.43249437451487</v>
      </c>
      <c r="CA74" s="242">
        <f t="shared" si="5"/>
        <v>7.2727272727272724E-2</v>
      </c>
      <c r="CB74" s="242">
        <f t="shared" si="6"/>
        <v>7.1885406205401972E-2</v>
      </c>
      <c r="CC74" s="242">
        <f t="shared" si="7"/>
        <v>4.0933986739694436E-2</v>
      </c>
      <c r="CD74" s="242">
        <f t="shared" si="8"/>
        <v>4.4862918859041818E-2</v>
      </c>
      <c r="CE74" s="242">
        <f t="shared" si="9"/>
        <v>6.6141060836132165E-2</v>
      </c>
      <c r="CF74" s="242">
        <f t="shared" si="10"/>
        <v>9.5238095238095233E-2</v>
      </c>
      <c r="CG74" s="242">
        <f t="shared" si="11"/>
        <v>0</v>
      </c>
      <c r="CH74" s="242">
        <f t="shared" si="12"/>
        <v>4.2372881355932202E-2</v>
      </c>
      <c r="CI74" s="242">
        <f t="shared" si="13"/>
        <v>3.7253469685902117E-2</v>
      </c>
      <c r="CJ74" s="242">
        <f t="shared" si="14"/>
        <v>0</v>
      </c>
      <c r="CK74" s="242">
        <f t="shared" si="15"/>
        <v>0</v>
      </c>
      <c r="CL74" s="242">
        <f t="shared" si="16"/>
        <v>0</v>
      </c>
      <c r="CM74" s="242">
        <f t="shared" si="17"/>
        <v>0</v>
      </c>
      <c r="CN74" s="242">
        <f t="shared" si="18"/>
        <v>5.9310129073508633E-2</v>
      </c>
      <c r="CO74" s="257">
        <f t="shared" si="19"/>
        <v>1.5257977074049385E-2</v>
      </c>
      <c r="CP74" s="171"/>
      <c r="CQ74" s="171"/>
    </row>
    <row r="75" spans="2:95" x14ac:dyDescent="0.2">
      <c r="B75" s="248" t="str">
        <f>' STAMP Summary'!A43</f>
        <v>0903</v>
      </c>
      <c r="C75" s="245">
        <f>' STAMP Summary'!AK43</f>
        <v>8371</v>
      </c>
      <c r="D75" s="245">
        <f>' STAMP Summary'!AL43</f>
        <v>3836</v>
      </c>
      <c r="E75" s="245">
        <f>' STAMP Summary'!AM43</f>
        <v>7129</v>
      </c>
      <c r="F75" s="245">
        <f>' STAMP Summary'!AN43</f>
        <v>6277.5</v>
      </c>
      <c r="G75" s="245">
        <f>' STAMP Summary'!AO43</f>
        <v>3199</v>
      </c>
      <c r="H75" s="245">
        <f>' STAMP Summary'!AP43</f>
        <v>2813</v>
      </c>
      <c r="I75" s="245">
        <f>' STAMP Summary'!AQ43</f>
        <v>3325.5</v>
      </c>
      <c r="J75" s="245">
        <f>' STAMP Summary'!AR43</f>
        <v>2611.9899999999998</v>
      </c>
      <c r="K75" s="245">
        <f>' STAMP Summary'!AS43</f>
        <v>788.01818181818169</v>
      </c>
      <c r="L75" s="245">
        <f>' STAMP Summary'!AT43</f>
        <v>2976</v>
      </c>
      <c r="M75" s="245">
        <f>' STAMP Summary'!AU43</f>
        <v>0</v>
      </c>
      <c r="N75" s="245">
        <f>' STAMP Summary'!AV43</f>
        <v>2815</v>
      </c>
      <c r="O75" s="245">
        <f>' STAMP Summary'!AW43</f>
        <v>1445</v>
      </c>
      <c r="P75" s="245">
        <f>' STAMP Summary'!AX43</f>
        <v>451</v>
      </c>
      <c r="Q75" s="245">
        <f>' STAMP Summary'!AY43</f>
        <v>0</v>
      </c>
      <c r="R75" s="245">
        <f>' STAMP Summary'!AZ43</f>
        <v>0</v>
      </c>
      <c r="S75" s="245">
        <f>' STAMP Summary'!BA43</f>
        <v>0</v>
      </c>
      <c r="T75" s="245">
        <f>' STAMP Summary'!BB43</f>
        <v>0</v>
      </c>
      <c r="U75" s="245">
        <f>' STAMP Summary'!BC43</f>
        <v>0</v>
      </c>
      <c r="V75" s="245">
        <f>' STAMP Summary'!BD43</f>
        <v>0</v>
      </c>
      <c r="W75" s="245">
        <f>' STAMP Summary'!BE43</f>
        <v>0</v>
      </c>
      <c r="X75" s="245">
        <f>' STAMP Summary'!BF43</f>
        <v>0</v>
      </c>
      <c r="Z75" s="507" t="str">
        <f t="shared" si="20"/>
        <v>21-Jun</v>
      </c>
      <c r="AA75" s="282">
        <f>' STAMP Summary'!BI43</f>
        <v>0.3986190476190476</v>
      </c>
      <c r="AB75" s="282">
        <f>' STAMP Summary'!BJ43</f>
        <v>0.18266666666666667</v>
      </c>
      <c r="AC75" s="282">
        <f>' STAMP Summary'!BK43</f>
        <v>0.33947619047619049</v>
      </c>
      <c r="AD75" s="282">
        <f>' STAMP Summary'!BL43</f>
        <v>0.29892857142857143</v>
      </c>
      <c r="AE75" s="282">
        <f>' STAMP Summary'!BM43</f>
        <v>0.15233333333333332</v>
      </c>
      <c r="AF75" s="282">
        <f>' STAMP Summary'!BN43</f>
        <v>0.13395238095238096</v>
      </c>
      <c r="AG75" s="282">
        <f>' STAMP Summary'!BO43</f>
        <v>0.15835714285714286</v>
      </c>
      <c r="AH75" s="282">
        <f>' STAMP Summary'!BP43</f>
        <v>0.12438047619047618</v>
      </c>
      <c r="AI75" s="282">
        <f>' STAMP Summary'!BQ43</f>
        <v>3.7524675324675322E-2</v>
      </c>
      <c r="AJ75" s="282">
        <f>' STAMP Summary'!BR43</f>
        <v>0.14171428571428571</v>
      </c>
      <c r="AK75" s="282">
        <f>' STAMP Summary'!BS43</f>
        <v>0</v>
      </c>
      <c r="AL75" s="282">
        <f>' STAMP Summary'!BT43</f>
        <v>0.13404761904761905</v>
      </c>
      <c r="AM75" s="282">
        <f>' STAMP Summary'!BU43</f>
        <v>6.8809523809523807E-2</v>
      </c>
      <c r="AN75" s="282">
        <f>' STAMP Summary'!BV43</f>
        <v>2.1476190476190475E-2</v>
      </c>
      <c r="AO75" s="282">
        <f>' STAMP Summary'!BW43</f>
        <v>0</v>
      </c>
      <c r="AP75" s="282">
        <f>' STAMP Summary'!BX43</f>
        <v>0</v>
      </c>
      <c r="AQ75" s="282">
        <f>' STAMP Summary'!BY43</f>
        <v>0</v>
      </c>
      <c r="AR75" s="282">
        <f>' STAMP Summary'!BZ43</f>
        <v>0</v>
      </c>
      <c r="AS75" s="282">
        <f>' STAMP Summary'!CA43</f>
        <v>0</v>
      </c>
      <c r="AT75" s="282">
        <f>' STAMP Summary'!CB43</f>
        <v>0</v>
      </c>
      <c r="AU75" s="282">
        <f>' STAMP Summary'!CC43</f>
        <v>0</v>
      </c>
      <c r="AV75" s="282">
        <f>' STAMP Summary'!CD43</f>
        <v>0</v>
      </c>
      <c r="AW75" s="282">
        <f t="shared" si="2"/>
        <v>0.10203918767507003</v>
      </c>
      <c r="AX75" s="282">
        <f>_xlfn.PERCENTILE.INC((AB75:AH75,AJ75,AL75:AM75,AO75,AQ75:AV75),0.05)</f>
        <v>0</v>
      </c>
      <c r="AY75" s="501">
        <f>_xlfn.PERCENTILE.INC((AB75:AH75,AJ75,AL75:AM75,AO75,AQ75:AV75),0.95)</f>
        <v>0.30703809523809522</v>
      </c>
      <c r="AZ75" s="501"/>
      <c r="BA75" s="501"/>
      <c r="BB75" s="501"/>
      <c r="BC75" s="501"/>
      <c r="BD75" s="501"/>
      <c r="BE75" s="501"/>
      <c r="BF75" s="501"/>
      <c r="BG75" s="501"/>
      <c r="BI75" s="248">
        <f>' STAMP Summary'!DE43</f>
        <v>41885</v>
      </c>
      <c r="BJ75" s="245">
        <f>' STAMP Summary'!DF43</f>
        <v>308</v>
      </c>
      <c r="BK75" s="245">
        <f>' STAMP Summary'!DG43</f>
        <v>122</v>
      </c>
      <c r="BL75" s="245">
        <f>' STAMP Summary'!DH43</f>
        <v>812</v>
      </c>
      <c r="BM75" s="245">
        <f>' STAMP Summary'!DI43</f>
        <v>269</v>
      </c>
      <c r="BN75" s="245">
        <f>' STAMP Summary'!DJ43</f>
        <v>81</v>
      </c>
      <c r="BO75" s="245">
        <f>' STAMP Summary'!DK43</f>
        <v>494.20909090909095</v>
      </c>
      <c r="BP75" s="245">
        <f>' STAMP Summary'!DL43</f>
        <v>69</v>
      </c>
      <c r="BQ75" s="245">
        <f>' STAMP Summary'!DM43</f>
        <v>0</v>
      </c>
      <c r="BR75" s="245">
        <f>' STAMP Summary'!DN43</f>
        <v>33</v>
      </c>
      <c r="BS75" s="245">
        <f>' STAMP Summary'!DO43</f>
        <v>62</v>
      </c>
      <c r="BT75" s="245">
        <f>' STAMP Summary'!DP43</f>
        <v>218</v>
      </c>
      <c r="BU75" s="245">
        <f>' STAMP Summary'!DQ43</f>
        <v>0</v>
      </c>
      <c r="BV75" s="245">
        <f>' STAMP Summary'!DR43</f>
        <v>0</v>
      </c>
      <c r="BW75" s="249">
        <f>' STAMP Summary'!DS43</f>
        <v>0</v>
      </c>
      <c r="BY75" s="248">
        <f t="shared" si="3"/>
        <v>41885</v>
      </c>
      <c r="BZ75" s="242">
        <f t="shared" si="4"/>
        <v>192.84378301013138</v>
      </c>
      <c r="CA75" s="242">
        <f t="shared" si="5"/>
        <v>7.7830940988835723E-2</v>
      </c>
      <c r="CB75" s="242">
        <f t="shared" si="6"/>
        <v>8.583963211586236E-2</v>
      </c>
      <c r="CC75" s="242">
        <f t="shared" si="7"/>
        <v>5.1695973863745553E-2</v>
      </c>
      <c r="CD75" s="242">
        <f t="shared" si="8"/>
        <v>4.4862918859041818E-2</v>
      </c>
      <c r="CE75" s="242">
        <f t="shared" si="9"/>
        <v>8.1328775423190003E-2</v>
      </c>
      <c r="CF75" s="242">
        <f t="shared" si="10"/>
        <v>0.10430839002267574</v>
      </c>
      <c r="CG75" s="242">
        <f t="shared" si="11"/>
        <v>0</v>
      </c>
      <c r="CH75" s="242">
        <f t="shared" si="12"/>
        <v>4.6610169491525424E-2</v>
      </c>
      <c r="CI75" s="242">
        <f t="shared" si="13"/>
        <v>4.5288531775018265E-2</v>
      </c>
      <c r="CJ75" s="242">
        <f t="shared" si="14"/>
        <v>5.6785621255535296E-2</v>
      </c>
      <c r="CK75" s="242">
        <f t="shared" si="15"/>
        <v>0</v>
      </c>
      <c r="CL75" s="242">
        <f t="shared" si="16"/>
        <v>0</v>
      </c>
      <c r="CM75" s="242">
        <f t="shared" si="17"/>
        <v>0</v>
      </c>
      <c r="CN75" s="242">
        <f t="shared" si="18"/>
        <v>6.8311648250135096E-2</v>
      </c>
      <c r="CO75" s="257">
        <f t="shared" si="19"/>
        <v>1.8662906377712171E-2</v>
      </c>
      <c r="CP75" s="171"/>
      <c r="CQ75" s="171"/>
    </row>
    <row r="76" spans="2:95" x14ac:dyDescent="0.2">
      <c r="B76" s="248" t="str">
        <f>' STAMP Summary'!A44</f>
        <v>0904</v>
      </c>
      <c r="C76" s="245">
        <f>' STAMP Summary'!AK44</f>
        <v>9090</v>
      </c>
      <c r="D76" s="245">
        <f>' STAMP Summary'!AL44</f>
        <v>4136</v>
      </c>
      <c r="E76" s="245">
        <f>' STAMP Summary'!AM44</f>
        <v>7577</v>
      </c>
      <c r="F76" s="245">
        <f>' STAMP Summary'!AN44</f>
        <v>6663.5</v>
      </c>
      <c r="G76" s="245">
        <f>' STAMP Summary'!AO44</f>
        <v>3722</v>
      </c>
      <c r="H76" s="245">
        <f>' STAMP Summary'!AP44</f>
        <v>3098</v>
      </c>
      <c r="I76" s="245">
        <f>' STAMP Summary'!AQ44</f>
        <v>3556.5</v>
      </c>
      <c r="J76" s="245">
        <f>' STAMP Summary'!AR44</f>
        <v>2641.99</v>
      </c>
      <c r="K76" s="245">
        <f>' STAMP Summary'!AS44</f>
        <v>911.67272727272712</v>
      </c>
      <c r="L76" s="245">
        <f>' STAMP Summary'!AT44</f>
        <v>3363</v>
      </c>
      <c r="M76" s="245">
        <f>' STAMP Summary'!AU44</f>
        <v>0</v>
      </c>
      <c r="N76" s="245">
        <f>' STAMP Summary'!AV44</f>
        <v>3391</v>
      </c>
      <c r="O76" s="245">
        <f>' STAMP Summary'!AW44</f>
        <v>1660</v>
      </c>
      <c r="P76" s="245">
        <f>' STAMP Summary'!AX44</f>
        <v>503</v>
      </c>
      <c r="Q76" s="245">
        <f>' STAMP Summary'!AY44</f>
        <v>2596</v>
      </c>
      <c r="R76" s="245">
        <f>' STAMP Summary'!AZ44</f>
        <v>0</v>
      </c>
      <c r="S76" s="245">
        <f>' STAMP Summary'!BA44</f>
        <v>0</v>
      </c>
      <c r="T76" s="245">
        <f>' STAMP Summary'!BB44</f>
        <v>0</v>
      </c>
      <c r="U76" s="245">
        <f>' STAMP Summary'!BC44</f>
        <v>0</v>
      </c>
      <c r="V76" s="245">
        <f>' STAMP Summary'!BD44</f>
        <v>67</v>
      </c>
      <c r="W76" s="245">
        <f>' STAMP Summary'!BE44</f>
        <v>0</v>
      </c>
      <c r="X76" s="245">
        <f>' STAMP Summary'!BF44</f>
        <v>0</v>
      </c>
      <c r="Z76" s="507" t="str">
        <f t="shared" si="20"/>
        <v>22-Jun</v>
      </c>
      <c r="AA76" s="282">
        <f>' STAMP Summary'!BI44</f>
        <v>0.43285714285714288</v>
      </c>
      <c r="AB76" s="282">
        <f>' STAMP Summary'!BJ44</f>
        <v>0.19695238095238096</v>
      </c>
      <c r="AC76" s="282">
        <f>' STAMP Summary'!BK44</f>
        <v>0.3608095238095238</v>
      </c>
      <c r="AD76" s="282">
        <f>' STAMP Summary'!BL44</f>
        <v>0.31730952380952382</v>
      </c>
      <c r="AE76" s="282">
        <f>' STAMP Summary'!BM44</f>
        <v>0.17723809523809525</v>
      </c>
      <c r="AF76" s="282">
        <f>' STAMP Summary'!BN44</f>
        <v>0.14752380952380953</v>
      </c>
      <c r="AG76" s="282">
        <f>' STAMP Summary'!BO44</f>
        <v>0.16935714285714284</v>
      </c>
      <c r="AH76" s="282">
        <f>' STAMP Summary'!BP44</f>
        <v>0.1258090476190476</v>
      </c>
      <c r="AI76" s="282">
        <f>' STAMP Summary'!BQ44</f>
        <v>4.3412987012987007E-2</v>
      </c>
      <c r="AJ76" s="282">
        <f>' STAMP Summary'!BR44</f>
        <v>0.16014285714285714</v>
      </c>
      <c r="AK76" s="282">
        <f>' STAMP Summary'!BS44</f>
        <v>0</v>
      </c>
      <c r="AL76" s="282">
        <f>' STAMP Summary'!BT44</f>
        <v>0.16147619047619047</v>
      </c>
      <c r="AM76" s="282">
        <f>' STAMP Summary'!BU44</f>
        <v>7.9047619047619047E-2</v>
      </c>
      <c r="AN76" s="282">
        <f>' STAMP Summary'!BV44</f>
        <v>2.3952380952380951E-2</v>
      </c>
      <c r="AO76" s="282">
        <f>' STAMP Summary'!BW44</f>
        <v>0.12361904761904761</v>
      </c>
      <c r="AP76" s="282">
        <f>' STAMP Summary'!BX44</f>
        <v>0</v>
      </c>
      <c r="AQ76" s="282">
        <f>' STAMP Summary'!BY44</f>
        <v>0</v>
      </c>
      <c r="AR76" s="282">
        <f>' STAMP Summary'!BZ44</f>
        <v>0</v>
      </c>
      <c r="AS76" s="282">
        <f>' STAMP Summary'!CA44</f>
        <v>0</v>
      </c>
      <c r="AT76" s="282">
        <f>' STAMP Summary'!CB44</f>
        <v>3.1904761904761906E-3</v>
      </c>
      <c r="AU76" s="282">
        <f>' STAMP Summary'!CC44</f>
        <v>0</v>
      </c>
      <c r="AV76" s="282">
        <f>' STAMP Summary'!CD44</f>
        <v>0</v>
      </c>
      <c r="AW76" s="282">
        <f t="shared" si="2"/>
        <v>0.11896915966386556</v>
      </c>
      <c r="AX76" s="282">
        <f>_xlfn.PERCENTILE.INC((AB76:AH76,AJ76,AL76:AM76,AO76,AQ76:AV76),0.05)</f>
        <v>0</v>
      </c>
      <c r="AY76" s="501">
        <f>_xlfn.PERCENTILE.INC((AB76:AH76,AJ76,AL76:AM76,AO76,AQ76:AV76),0.95)</f>
        <v>0.3260095238095238</v>
      </c>
      <c r="AZ76" s="501"/>
      <c r="BA76" s="501"/>
      <c r="BB76" s="501"/>
      <c r="BC76" s="501"/>
      <c r="BD76" s="501"/>
      <c r="BE76" s="501"/>
      <c r="BF76" s="501"/>
      <c r="BG76" s="501"/>
      <c r="BI76" s="248">
        <f>' STAMP Summary'!DE44</f>
        <v>41886</v>
      </c>
      <c r="BJ76" s="245">
        <f>' STAMP Summary'!DF44</f>
        <v>340</v>
      </c>
      <c r="BK76" s="245">
        <f>' STAMP Summary'!DG44</f>
        <v>138</v>
      </c>
      <c r="BL76" s="245">
        <f>' STAMP Summary'!DH44</f>
        <v>904</v>
      </c>
      <c r="BM76" s="245">
        <f>' STAMP Summary'!DI44</f>
        <v>295</v>
      </c>
      <c r="BN76" s="245">
        <f>' STAMP Summary'!DJ44</f>
        <v>81</v>
      </c>
      <c r="BO76" s="245">
        <f>' STAMP Summary'!DK44</f>
        <v>597.73636363636365</v>
      </c>
      <c r="BP76" s="245">
        <f>' STAMP Summary'!DL44</f>
        <v>96</v>
      </c>
      <c r="BQ76" s="245">
        <f>' STAMP Summary'!DM44</f>
        <v>0</v>
      </c>
      <c r="BR76" s="245">
        <f>' STAMP Summary'!DN44</f>
        <v>41</v>
      </c>
      <c r="BS76" s="245">
        <f>' STAMP Summary'!DO44</f>
        <v>70</v>
      </c>
      <c r="BT76" s="245">
        <f>' STAMP Summary'!DP44</f>
        <v>282</v>
      </c>
      <c r="BU76" s="245">
        <f>' STAMP Summary'!DQ44</f>
        <v>44</v>
      </c>
      <c r="BV76" s="245">
        <f>' STAMP Summary'!DR44</f>
        <v>0</v>
      </c>
      <c r="BW76" s="249">
        <f>' STAMP Summary'!DS44</f>
        <v>0</v>
      </c>
      <c r="BY76" s="248">
        <f t="shared" si="3"/>
        <v>41886</v>
      </c>
      <c r="BZ76" s="242">
        <f t="shared" si="4"/>
        <v>216.53804399334618</v>
      </c>
      <c r="CA76" s="242">
        <f t="shared" si="5"/>
        <v>8.8038277511961721E-2</v>
      </c>
      <c r="CB76" s="242">
        <f t="shared" si="6"/>
        <v>9.5565304720122632E-2</v>
      </c>
      <c r="CC76" s="242">
        <f t="shared" si="7"/>
        <v>5.6692610742769288E-2</v>
      </c>
      <c r="CD76" s="242">
        <f t="shared" si="8"/>
        <v>4.4862918859041818E-2</v>
      </c>
      <c r="CE76" s="242">
        <f t="shared" si="9"/>
        <v>9.8365585285031462E-2</v>
      </c>
      <c r="CF76" s="242">
        <f t="shared" si="10"/>
        <v>0.14512471655328799</v>
      </c>
      <c r="CG76" s="242">
        <f t="shared" si="11"/>
        <v>0</v>
      </c>
      <c r="CH76" s="242">
        <f t="shared" si="12"/>
        <v>5.7909604519774012E-2</v>
      </c>
      <c r="CI76" s="242">
        <f t="shared" si="13"/>
        <v>5.1132213294375457E-2</v>
      </c>
      <c r="CJ76" s="242">
        <f t="shared" si="14"/>
        <v>7.3456629330554829E-2</v>
      </c>
      <c r="CK76" s="242">
        <f t="shared" si="15"/>
        <v>4.7567567567567567E-2</v>
      </c>
      <c r="CL76" s="242">
        <f t="shared" si="16"/>
        <v>0</v>
      </c>
      <c r="CM76" s="242">
        <f t="shared" si="17"/>
        <v>0</v>
      </c>
      <c r="CN76" s="242">
        <f t="shared" si="18"/>
        <v>7.6704939423785395E-2</v>
      </c>
      <c r="CO76" s="257">
        <f t="shared" si="19"/>
        <v>2.4329761010648456E-2</v>
      </c>
      <c r="CP76" s="171"/>
      <c r="CQ76" s="171"/>
    </row>
    <row r="77" spans="2:95" x14ac:dyDescent="0.2">
      <c r="B77" s="248" t="str">
        <f>' STAMP Summary'!A45</f>
        <v>0905</v>
      </c>
      <c r="C77" s="245">
        <f>' STAMP Summary'!AK45</f>
        <v>10082</v>
      </c>
      <c r="D77" s="245">
        <f>' STAMP Summary'!AL45</f>
        <v>4712</v>
      </c>
      <c r="E77" s="245">
        <f>' STAMP Summary'!AM45</f>
        <v>8087</v>
      </c>
      <c r="F77" s="245">
        <f>' STAMP Summary'!AN45</f>
        <v>7032.5</v>
      </c>
      <c r="G77" s="245">
        <f>' STAMP Summary'!AO45</f>
        <v>4186</v>
      </c>
      <c r="H77" s="245">
        <f>' STAMP Summary'!AP45</f>
        <v>3400</v>
      </c>
      <c r="I77" s="245">
        <f>' STAMP Summary'!AQ45</f>
        <v>3854.5</v>
      </c>
      <c r="J77" s="245">
        <f>' STAMP Summary'!AR45</f>
        <v>2653.99</v>
      </c>
      <c r="K77" s="245">
        <f>' STAMP Summary'!AS45</f>
        <v>1006.3181818181816</v>
      </c>
      <c r="L77" s="245">
        <f>' STAMP Summary'!AT45</f>
        <v>3672</v>
      </c>
      <c r="M77" s="245">
        <f>' STAMP Summary'!AU45</f>
        <v>0</v>
      </c>
      <c r="N77" s="245">
        <f>' STAMP Summary'!AV45</f>
        <v>3910</v>
      </c>
      <c r="O77" s="245">
        <f>' STAMP Summary'!AW45</f>
        <v>1907</v>
      </c>
      <c r="P77" s="245">
        <f>' STAMP Summary'!AX45</f>
        <v>720</v>
      </c>
      <c r="Q77" s="245">
        <f>' STAMP Summary'!AY45</f>
        <v>2694</v>
      </c>
      <c r="R77" s="245">
        <f>' STAMP Summary'!AZ45</f>
        <v>0</v>
      </c>
      <c r="S77" s="245">
        <f>' STAMP Summary'!BA45</f>
        <v>0</v>
      </c>
      <c r="T77" s="245">
        <f>' STAMP Summary'!BB45</f>
        <v>0</v>
      </c>
      <c r="U77" s="245">
        <f>' STAMP Summary'!BC45</f>
        <v>0</v>
      </c>
      <c r="V77" s="245">
        <f>' STAMP Summary'!BD45</f>
        <v>107</v>
      </c>
      <c r="W77" s="245">
        <f>' STAMP Summary'!BE45</f>
        <v>615</v>
      </c>
      <c r="X77" s="245">
        <f>' STAMP Summary'!BF45</f>
        <v>0</v>
      </c>
      <c r="Z77" s="507" t="str">
        <f t="shared" si="20"/>
        <v>23-Jun</v>
      </c>
      <c r="AA77" s="282">
        <f>' STAMP Summary'!BI45</f>
        <v>0.48009523809523807</v>
      </c>
      <c r="AB77" s="282">
        <f>' STAMP Summary'!BJ45</f>
        <v>0.22438095238095238</v>
      </c>
      <c r="AC77" s="282">
        <f>' STAMP Summary'!BK45</f>
        <v>0.3850952380952381</v>
      </c>
      <c r="AD77" s="282">
        <f>' STAMP Summary'!BL45</f>
        <v>0.33488095238095239</v>
      </c>
      <c r="AE77" s="282">
        <f>' STAMP Summary'!BM45</f>
        <v>0.19933333333333333</v>
      </c>
      <c r="AF77" s="282">
        <f>' STAMP Summary'!BN45</f>
        <v>0.16190476190476191</v>
      </c>
      <c r="AG77" s="282">
        <f>' STAMP Summary'!BO45</f>
        <v>0.18354761904761904</v>
      </c>
      <c r="AH77" s="282">
        <f>' STAMP Summary'!BP45</f>
        <v>0.12638047619047618</v>
      </c>
      <c r="AI77" s="282">
        <f>' STAMP Summary'!BQ45</f>
        <v>4.7919913419913411E-2</v>
      </c>
      <c r="AJ77" s="282">
        <f>' STAMP Summary'!BR45</f>
        <v>0.17485714285714285</v>
      </c>
      <c r="AK77" s="282">
        <f>' STAMP Summary'!BS45</f>
        <v>0</v>
      </c>
      <c r="AL77" s="282">
        <f>' STAMP Summary'!BT45</f>
        <v>0.18619047619047618</v>
      </c>
      <c r="AM77" s="282">
        <f>' STAMP Summary'!BU45</f>
        <v>9.0809523809523812E-2</v>
      </c>
      <c r="AN77" s="282">
        <f>' STAMP Summary'!BV45</f>
        <v>3.4285714285714287E-2</v>
      </c>
      <c r="AO77" s="282">
        <f>' STAMP Summary'!BW45</f>
        <v>0.12828571428571428</v>
      </c>
      <c r="AP77" s="282">
        <f>' STAMP Summary'!BX45</f>
        <v>0</v>
      </c>
      <c r="AQ77" s="282">
        <f>' STAMP Summary'!BY45</f>
        <v>0</v>
      </c>
      <c r="AR77" s="282">
        <f>' STAMP Summary'!BZ45</f>
        <v>0</v>
      </c>
      <c r="AS77" s="282">
        <f>' STAMP Summary'!CA45</f>
        <v>0</v>
      </c>
      <c r="AT77" s="282">
        <f>' STAMP Summary'!CB45</f>
        <v>5.0952380952380954E-3</v>
      </c>
      <c r="AU77" s="282">
        <f>' STAMP Summary'!CC45</f>
        <v>2.9285714285714286E-2</v>
      </c>
      <c r="AV77" s="282">
        <f>' STAMP Summary'!CD45</f>
        <v>0</v>
      </c>
      <c r="AW77" s="282">
        <f t="shared" si="2"/>
        <v>0.13117924369747899</v>
      </c>
      <c r="AX77" s="282">
        <f>_xlfn.PERCENTILE.INC((AB77:AH77,AJ77,AL77:AM77,AO77,AQ77:AV77),0.05)</f>
        <v>0</v>
      </c>
      <c r="AY77" s="501">
        <f>_xlfn.PERCENTILE.INC((AB77:AH77,AJ77,AL77:AM77,AO77,AQ77:AV77),0.95)</f>
        <v>0.34492380952380952</v>
      </c>
      <c r="AZ77" s="501"/>
      <c r="BA77" s="501"/>
      <c r="BB77" s="501"/>
      <c r="BC77" s="501"/>
      <c r="BD77" s="501"/>
      <c r="BE77" s="501"/>
      <c r="BF77" s="501"/>
      <c r="BG77" s="501"/>
      <c r="BI77" s="248">
        <f>' STAMP Summary'!DE45</f>
        <v>41887</v>
      </c>
      <c r="BJ77" s="245">
        <f>' STAMP Summary'!DF45</f>
        <v>394</v>
      </c>
      <c r="BK77" s="245">
        <f>' STAMP Summary'!DG45</f>
        <v>147</v>
      </c>
      <c r="BL77" s="245">
        <f>' STAMP Summary'!DH45</f>
        <v>1071</v>
      </c>
      <c r="BM77" s="245">
        <f>' STAMP Summary'!DI45</f>
        <v>351</v>
      </c>
      <c r="BN77" s="245">
        <f>' STAMP Summary'!DJ45</f>
        <v>81</v>
      </c>
      <c r="BO77" s="245">
        <f>' STAMP Summary'!DK45</f>
        <v>659.18181818181824</v>
      </c>
      <c r="BP77" s="245">
        <f>' STAMP Summary'!DL45</f>
        <v>117</v>
      </c>
      <c r="BQ77" s="245">
        <f>' STAMP Summary'!DM45</f>
        <v>0</v>
      </c>
      <c r="BR77" s="245">
        <f>' STAMP Summary'!DN45</f>
        <v>51</v>
      </c>
      <c r="BS77" s="245">
        <f>' STAMP Summary'!DO45</f>
        <v>96</v>
      </c>
      <c r="BT77" s="245">
        <f>' STAMP Summary'!DP45</f>
        <v>368</v>
      </c>
      <c r="BU77" s="245">
        <f>' STAMP Summary'!DQ45</f>
        <v>50</v>
      </c>
      <c r="BV77" s="245">
        <f>' STAMP Summary'!DR45</f>
        <v>0</v>
      </c>
      <c r="BW77" s="249">
        <f>' STAMP Summary'!DS45</f>
        <v>0</v>
      </c>
      <c r="BY77" s="248">
        <f t="shared" si="3"/>
        <v>41887</v>
      </c>
      <c r="BZ77" s="242">
        <f t="shared" si="4"/>
        <v>241.53260524246855</v>
      </c>
      <c r="CA77" s="242">
        <f t="shared" si="5"/>
        <v>9.3779904306220102E-2</v>
      </c>
      <c r="CB77" s="242">
        <f t="shared" si="6"/>
        <v>0.11321951477350811</v>
      </c>
      <c r="CC77" s="242">
        <f t="shared" si="7"/>
        <v>6.7454597866820412E-2</v>
      </c>
      <c r="CD77" s="242">
        <f t="shared" si="8"/>
        <v>4.4862918859041818E-2</v>
      </c>
      <c r="CE77" s="242">
        <f t="shared" si="9"/>
        <v>0.10847726405708859</v>
      </c>
      <c r="CF77" s="242">
        <f t="shared" si="10"/>
        <v>0.17687074829931973</v>
      </c>
      <c r="CG77" s="242">
        <f t="shared" si="11"/>
        <v>0</v>
      </c>
      <c r="CH77" s="242">
        <f t="shared" si="12"/>
        <v>7.2033898305084748E-2</v>
      </c>
      <c r="CI77" s="242">
        <f t="shared" si="13"/>
        <v>7.0124178232286338E-2</v>
      </c>
      <c r="CJ77" s="242">
        <f t="shared" si="14"/>
        <v>9.585829643136233E-2</v>
      </c>
      <c r="CK77" s="242">
        <f t="shared" si="15"/>
        <v>5.4054054054054057E-2</v>
      </c>
      <c r="CL77" s="242">
        <f t="shared" si="16"/>
        <v>0</v>
      </c>
      <c r="CM77" s="242">
        <f t="shared" si="17"/>
        <v>0</v>
      </c>
      <c r="CN77" s="242">
        <f t="shared" si="18"/>
        <v>8.55588399725358E-2</v>
      </c>
      <c r="CO77" s="257">
        <f t="shared" si="19"/>
        <v>2.8904474434078588E-2</v>
      </c>
      <c r="CP77" s="171"/>
      <c r="CQ77" s="171"/>
    </row>
    <row r="78" spans="2:95" x14ac:dyDescent="0.2">
      <c r="B78" s="248" t="str">
        <f>' STAMP Summary'!A46</f>
        <v>0906</v>
      </c>
      <c r="C78" s="245">
        <f>' STAMP Summary'!AK46</f>
        <v>11005</v>
      </c>
      <c r="D78" s="245">
        <f>' STAMP Summary'!AL46</f>
        <v>5215</v>
      </c>
      <c r="E78" s="245">
        <f>' STAMP Summary'!AM46</f>
        <v>8410</v>
      </c>
      <c r="F78" s="245">
        <f>' STAMP Summary'!AN46</f>
        <v>7318.5</v>
      </c>
      <c r="G78" s="245">
        <f>' STAMP Summary'!AO46</f>
        <v>4685</v>
      </c>
      <c r="H78" s="245">
        <f>' STAMP Summary'!AP46</f>
        <v>3537</v>
      </c>
      <c r="I78" s="245">
        <f>' STAMP Summary'!AQ46</f>
        <v>4189.5</v>
      </c>
      <c r="J78" s="245">
        <f>' STAMP Summary'!AR46</f>
        <v>2665.99</v>
      </c>
      <c r="K78" s="245">
        <f>' STAMP Summary'!AS46</f>
        <v>1154.3181818181815</v>
      </c>
      <c r="L78" s="245">
        <f>' STAMP Summary'!AT46</f>
        <v>4182</v>
      </c>
      <c r="M78" s="245">
        <f>' STAMP Summary'!AU46</f>
        <v>1801</v>
      </c>
      <c r="N78" s="245">
        <f>' STAMP Summary'!AV46</f>
        <v>4296</v>
      </c>
      <c r="O78" s="245">
        <f>' STAMP Summary'!AW46</f>
        <v>2093</v>
      </c>
      <c r="P78" s="245">
        <f>' STAMP Summary'!AX46</f>
        <v>872</v>
      </c>
      <c r="Q78" s="245">
        <f>' STAMP Summary'!AY46</f>
        <v>2818</v>
      </c>
      <c r="R78" s="245">
        <f>' STAMP Summary'!AZ46</f>
        <v>1987</v>
      </c>
      <c r="S78" s="245">
        <f>' STAMP Summary'!BA46</f>
        <v>0</v>
      </c>
      <c r="T78" s="245">
        <f>' STAMP Summary'!BB46</f>
        <v>0</v>
      </c>
      <c r="U78" s="245">
        <f>' STAMP Summary'!BC46</f>
        <v>0</v>
      </c>
      <c r="V78" s="245">
        <f>' STAMP Summary'!BD46</f>
        <v>121</v>
      </c>
      <c r="W78" s="245">
        <f>' STAMP Summary'!BE46</f>
        <v>992</v>
      </c>
      <c r="X78" s="245">
        <f>' STAMP Summary'!BF46</f>
        <v>1354</v>
      </c>
      <c r="Z78" s="507" t="str">
        <f t="shared" si="20"/>
        <v>24-Jun</v>
      </c>
      <c r="AA78" s="282">
        <f>' STAMP Summary'!BI46</f>
        <v>0.5240476190476191</v>
      </c>
      <c r="AB78" s="282">
        <f>' STAMP Summary'!BJ46</f>
        <v>0.24833333333333332</v>
      </c>
      <c r="AC78" s="282">
        <f>' STAMP Summary'!BK46</f>
        <v>0.40047619047619049</v>
      </c>
      <c r="AD78" s="282">
        <f>' STAMP Summary'!BL46</f>
        <v>0.34849999999999998</v>
      </c>
      <c r="AE78" s="282">
        <f>' STAMP Summary'!BM46</f>
        <v>0.2230952380952381</v>
      </c>
      <c r="AF78" s="282">
        <f>' STAMP Summary'!BN46</f>
        <v>0.16842857142857143</v>
      </c>
      <c r="AG78" s="282">
        <f>' STAMP Summary'!BO46</f>
        <v>0.19950000000000001</v>
      </c>
      <c r="AH78" s="282">
        <f>' STAMP Summary'!BP46</f>
        <v>0.12695190476190474</v>
      </c>
      <c r="AI78" s="282">
        <f>' STAMP Summary'!BQ46</f>
        <v>5.4967532467532457E-2</v>
      </c>
      <c r="AJ78" s="282">
        <f>' STAMP Summary'!BR46</f>
        <v>0.19914285714285715</v>
      </c>
      <c r="AK78" s="282">
        <f>' STAMP Summary'!BS46</f>
        <v>8.5761904761904761E-2</v>
      </c>
      <c r="AL78" s="282">
        <f>' STAMP Summary'!BT46</f>
        <v>0.20457142857142857</v>
      </c>
      <c r="AM78" s="282">
        <f>' STAMP Summary'!BU46</f>
        <v>9.9666666666666667E-2</v>
      </c>
      <c r="AN78" s="282">
        <f>' STAMP Summary'!BV46</f>
        <v>4.1523809523809525E-2</v>
      </c>
      <c r="AO78" s="282">
        <f>' STAMP Summary'!BW46</f>
        <v>0.13419047619047619</v>
      </c>
      <c r="AP78" s="282">
        <f>' STAMP Summary'!BX46</f>
        <v>9.4619047619047617E-2</v>
      </c>
      <c r="AQ78" s="282">
        <f>' STAMP Summary'!BY46</f>
        <v>0</v>
      </c>
      <c r="AR78" s="282">
        <f>' STAMP Summary'!BZ46</f>
        <v>0</v>
      </c>
      <c r="AS78" s="282">
        <f>' STAMP Summary'!CA46</f>
        <v>0</v>
      </c>
      <c r="AT78" s="282">
        <f>' STAMP Summary'!CB46</f>
        <v>5.7619047619047615E-3</v>
      </c>
      <c r="AU78" s="282">
        <f>' STAMP Summary'!CC46</f>
        <v>4.7238095238095239E-2</v>
      </c>
      <c r="AV78" s="282">
        <f>' STAMP Summary'!CD46</f>
        <v>6.4476190476190479E-2</v>
      </c>
      <c r="AW78" s="282">
        <f t="shared" si="2"/>
        <v>0.14531369747899156</v>
      </c>
      <c r="AX78" s="282">
        <f>_xlfn.PERCENTILE.INC((AB78:AH78,AJ78,AL78:AM78,AO78,AQ78:AV78),0.05)</f>
        <v>0</v>
      </c>
      <c r="AY78" s="501">
        <f>_xlfn.PERCENTILE.INC((AB78:AH78,AJ78,AL78:AM78,AO78,AQ78:AV78),0.95)</f>
        <v>0.35889523809523804</v>
      </c>
      <c r="AZ78" s="501"/>
      <c r="BA78" s="501"/>
      <c r="BB78" s="501"/>
      <c r="BC78" s="501"/>
      <c r="BD78" s="501"/>
      <c r="BE78" s="501"/>
      <c r="BF78" s="501"/>
      <c r="BG78" s="501"/>
      <c r="BI78" s="248">
        <f>' STAMP Summary'!DE46</f>
        <v>41888</v>
      </c>
      <c r="BJ78" s="245">
        <f>' STAMP Summary'!DF46</f>
        <v>412</v>
      </c>
      <c r="BK78" s="245">
        <f>' STAMP Summary'!DG46</f>
        <v>166</v>
      </c>
      <c r="BL78" s="245">
        <f>' STAMP Summary'!DH46</f>
        <v>1148</v>
      </c>
      <c r="BM78" s="245">
        <f>' STAMP Summary'!DI46</f>
        <v>400</v>
      </c>
      <c r="BN78" s="245">
        <f>' STAMP Summary'!DJ46</f>
        <v>81</v>
      </c>
      <c r="BO78" s="245">
        <f>' STAMP Summary'!DK46</f>
        <v>785.18181818181824</v>
      </c>
      <c r="BP78" s="245">
        <f>' STAMP Summary'!DL46</f>
        <v>132</v>
      </c>
      <c r="BQ78" s="245">
        <f>' STAMP Summary'!DM46</f>
        <v>230</v>
      </c>
      <c r="BR78" s="245">
        <f>' STAMP Summary'!DN46</f>
        <v>67</v>
      </c>
      <c r="BS78" s="245">
        <f>' STAMP Summary'!DO46</f>
        <v>132</v>
      </c>
      <c r="BT78" s="245">
        <f>' STAMP Summary'!DP46</f>
        <v>401</v>
      </c>
      <c r="BU78" s="245">
        <f>' STAMP Summary'!DQ46</f>
        <v>65</v>
      </c>
      <c r="BV78" s="245">
        <f>' STAMP Summary'!DR46</f>
        <v>159</v>
      </c>
      <c r="BW78" s="249">
        <f>' STAMP Summary'!DS46</f>
        <v>0</v>
      </c>
      <c r="BY78" s="248">
        <f t="shared" si="3"/>
        <v>41888</v>
      </c>
      <c r="BZ78" s="242">
        <f t="shared" si="4"/>
        <v>269.99573783095576</v>
      </c>
      <c r="CA78" s="242">
        <f t="shared" si="5"/>
        <v>0.10590111642743222</v>
      </c>
      <c r="CB78" s="242">
        <f t="shared" si="6"/>
        <v>0.12135947988794334</v>
      </c>
      <c r="CC78" s="242">
        <f t="shared" si="7"/>
        <v>7.6871336600365145E-2</v>
      </c>
      <c r="CD78" s="242">
        <f t="shared" si="8"/>
        <v>4.4862918859041818E-2</v>
      </c>
      <c r="CE78" s="242">
        <f t="shared" si="9"/>
        <v>0.12921226446849732</v>
      </c>
      <c r="CF78" s="242">
        <f t="shared" si="10"/>
        <v>0.19954648526077098</v>
      </c>
      <c r="CG78" s="242">
        <f t="shared" si="11"/>
        <v>0.10782934833567745</v>
      </c>
      <c r="CH78" s="242">
        <f t="shared" si="12"/>
        <v>9.4632768361581923E-2</v>
      </c>
      <c r="CI78" s="242">
        <f t="shared" si="13"/>
        <v>9.6420745069393715E-2</v>
      </c>
      <c r="CJ78" s="242">
        <f t="shared" si="14"/>
        <v>0.10445428497004428</v>
      </c>
      <c r="CK78" s="242">
        <f t="shared" si="15"/>
        <v>7.0270270270270274E-2</v>
      </c>
      <c r="CL78" s="242">
        <f t="shared" si="16"/>
        <v>7.8171091445427734E-2</v>
      </c>
      <c r="CM78" s="242">
        <f t="shared" si="17"/>
        <v>0</v>
      </c>
      <c r="CN78" s="242">
        <f t="shared" si="18"/>
        <v>9.564142324865596E-2</v>
      </c>
      <c r="CO78" s="257">
        <f t="shared" si="19"/>
        <v>3.4729144038049782E-2</v>
      </c>
      <c r="CP78" s="171"/>
      <c r="CQ78" s="171"/>
    </row>
    <row r="79" spans="2:95" x14ac:dyDescent="0.2">
      <c r="B79" s="248" t="str">
        <f>' STAMP Summary'!A47</f>
        <v>0907</v>
      </c>
      <c r="C79" s="245">
        <f>' STAMP Summary'!AK47</f>
        <v>11645</v>
      </c>
      <c r="D79" s="245">
        <f>' STAMP Summary'!AL47</f>
        <v>5596</v>
      </c>
      <c r="E79" s="245">
        <f>' STAMP Summary'!AM47</f>
        <v>8919</v>
      </c>
      <c r="F79" s="245">
        <f>' STAMP Summary'!AN47</f>
        <v>7715.5</v>
      </c>
      <c r="G79" s="245">
        <f>' STAMP Summary'!AO47</f>
        <v>5097</v>
      </c>
      <c r="H79" s="245">
        <f>' STAMP Summary'!AP47</f>
        <v>3651</v>
      </c>
      <c r="I79" s="245">
        <f>' STAMP Summary'!AQ47</f>
        <v>4422.5</v>
      </c>
      <c r="J79" s="245">
        <f>' STAMP Summary'!AR47</f>
        <v>2689.99</v>
      </c>
      <c r="K79" s="245">
        <f>' STAMP Summary'!AS47</f>
        <v>1323.3181818181815</v>
      </c>
      <c r="L79" s="245">
        <f>' STAMP Summary'!AT47</f>
        <v>4560</v>
      </c>
      <c r="M79" s="245">
        <f>' STAMP Summary'!AU47</f>
        <v>2227</v>
      </c>
      <c r="N79" s="245">
        <f>' STAMP Summary'!AV47</f>
        <v>4730</v>
      </c>
      <c r="O79" s="245">
        <f>' STAMP Summary'!AW47</f>
        <v>2464</v>
      </c>
      <c r="P79" s="245">
        <f>' STAMP Summary'!AX47</f>
        <v>1004</v>
      </c>
      <c r="Q79" s="245">
        <f>' STAMP Summary'!AY47</f>
        <v>2951</v>
      </c>
      <c r="R79" s="245">
        <f>' STAMP Summary'!AZ47</f>
        <v>2333</v>
      </c>
      <c r="S79" s="245">
        <f>' STAMP Summary'!BA47</f>
        <v>1019</v>
      </c>
      <c r="T79" s="245">
        <f>' STAMP Summary'!BB47</f>
        <v>0</v>
      </c>
      <c r="U79" s="245">
        <f>' STAMP Summary'!BC47</f>
        <v>0</v>
      </c>
      <c r="V79" s="245">
        <f>' STAMP Summary'!BD47</f>
        <v>197</v>
      </c>
      <c r="W79" s="245">
        <f>' STAMP Summary'!BE47</f>
        <v>1443</v>
      </c>
      <c r="X79" s="245">
        <f>' STAMP Summary'!BF47</f>
        <v>1580</v>
      </c>
      <c r="Z79" s="507" t="str">
        <f t="shared" si="20"/>
        <v>25-Jun</v>
      </c>
      <c r="AA79" s="282">
        <f>' STAMP Summary'!BI47</f>
        <v>0.55452380952380953</v>
      </c>
      <c r="AB79" s="282">
        <f>' STAMP Summary'!BJ47</f>
        <v>0.26647619047619048</v>
      </c>
      <c r="AC79" s="282">
        <f>' STAMP Summary'!BK47</f>
        <v>0.42471428571428571</v>
      </c>
      <c r="AD79" s="282">
        <f>' STAMP Summary'!BL47</f>
        <v>0.3674047619047619</v>
      </c>
      <c r="AE79" s="282">
        <f>' STAMP Summary'!BM47</f>
        <v>0.24271428571428572</v>
      </c>
      <c r="AF79" s="282">
        <f>' STAMP Summary'!BN47</f>
        <v>0.17385714285714285</v>
      </c>
      <c r="AG79" s="282">
        <f>' STAMP Summary'!BO47</f>
        <v>0.21059523809523809</v>
      </c>
      <c r="AH79" s="282">
        <f>' STAMP Summary'!BP47</f>
        <v>0.12809476190476191</v>
      </c>
      <c r="AI79" s="282">
        <f>' STAMP Summary'!BQ47</f>
        <v>6.3015151515151496E-2</v>
      </c>
      <c r="AJ79" s="282">
        <f>' STAMP Summary'!BR47</f>
        <v>0.21714285714285714</v>
      </c>
      <c r="AK79" s="282">
        <f>' STAMP Summary'!BS47</f>
        <v>0.10604761904761904</v>
      </c>
      <c r="AL79" s="282">
        <f>' STAMP Summary'!BT47</f>
        <v>0.22523809523809524</v>
      </c>
      <c r="AM79" s="282">
        <f>' STAMP Summary'!BU47</f>
        <v>0.11733333333333333</v>
      </c>
      <c r="AN79" s="282">
        <f>' STAMP Summary'!BV47</f>
        <v>4.7809523809523809E-2</v>
      </c>
      <c r="AO79" s="282">
        <f>' STAMP Summary'!BW47</f>
        <v>0.14052380952380952</v>
      </c>
      <c r="AP79" s="282">
        <f>' STAMP Summary'!BX47</f>
        <v>0.11109523809523809</v>
      </c>
      <c r="AQ79" s="282">
        <f>' STAMP Summary'!BY47</f>
        <v>4.8523809523809525E-2</v>
      </c>
      <c r="AR79" s="282">
        <f>' STAMP Summary'!BZ47</f>
        <v>0</v>
      </c>
      <c r="AS79" s="282">
        <f>' STAMP Summary'!CA47</f>
        <v>0</v>
      </c>
      <c r="AT79" s="282">
        <f>' STAMP Summary'!CB47</f>
        <v>9.3809523809523804E-3</v>
      </c>
      <c r="AU79" s="282">
        <f>' STAMP Summary'!CC47</f>
        <v>6.8714285714285714E-2</v>
      </c>
      <c r="AV79" s="282">
        <f>' STAMP Summary'!CD47</f>
        <v>7.5238095238095243E-2</v>
      </c>
      <c r="AW79" s="282">
        <f t="shared" si="2"/>
        <v>0.1597618767507003</v>
      </c>
      <c r="AX79" s="282">
        <f>_xlfn.PERCENTILE.INC((AB79:AH79,AJ79,AL79:AM79,AO79,AQ79:AV79),0.05)</f>
        <v>0</v>
      </c>
      <c r="AY79" s="501">
        <f>_xlfn.PERCENTILE.INC((AB79:AH79,AJ79,AL79:AM79,AO79,AQ79:AV79),0.95)</f>
        <v>0.37886666666666663</v>
      </c>
      <c r="AZ79" s="501"/>
      <c r="BA79" s="501"/>
      <c r="BB79" s="501"/>
      <c r="BC79" s="501"/>
      <c r="BD79" s="501"/>
      <c r="BE79" s="501"/>
      <c r="BF79" s="501"/>
      <c r="BG79" s="501"/>
      <c r="BI79" s="248">
        <f>' STAMP Summary'!DE47</f>
        <v>41889</v>
      </c>
      <c r="BJ79" s="245">
        <f>' STAMP Summary'!DF47</f>
        <v>464</v>
      </c>
      <c r="BK79" s="245">
        <f>' STAMP Summary'!DG47</f>
        <v>179</v>
      </c>
      <c r="BL79" s="245">
        <f>' STAMP Summary'!DH47</f>
        <v>1273</v>
      </c>
      <c r="BM79" s="245">
        <f>' STAMP Summary'!DI47</f>
        <v>453</v>
      </c>
      <c r="BN79" s="245">
        <f>' STAMP Summary'!DJ47</f>
        <v>81</v>
      </c>
      <c r="BO79" s="245">
        <f>' STAMP Summary'!DK47</f>
        <v>927.18181818181824</v>
      </c>
      <c r="BP79" s="245">
        <f>' STAMP Summary'!DL47</f>
        <v>162</v>
      </c>
      <c r="BQ79" s="245">
        <f>' STAMP Summary'!DM47</f>
        <v>293</v>
      </c>
      <c r="BR79" s="245">
        <f>' STAMP Summary'!DN47</f>
        <v>84</v>
      </c>
      <c r="BS79" s="245">
        <f>' STAMP Summary'!DO47</f>
        <v>185</v>
      </c>
      <c r="BT79" s="245">
        <f>' STAMP Summary'!DP47</f>
        <v>439</v>
      </c>
      <c r="BU79" s="245">
        <f>' STAMP Summary'!DQ47</f>
        <v>76</v>
      </c>
      <c r="BV79" s="245">
        <f>' STAMP Summary'!DR47</f>
        <v>227</v>
      </c>
      <c r="BW79" s="249">
        <f>' STAMP Summary'!DS47</f>
        <v>90</v>
      </c>
      <c r="BY79" s="248">
        <f t="shared" si="3"/>
        <v>41889</v>
      </c>
      <c r="BZ79" s="242">
        <f t="shared" si="4"/>
        <v>301.08326788794739</v>
      </c>
      <c r="CA79" s="242">
        <f t="shared" si="5"/>
        <v>0.11419457735247208</v>
      </c>
      <c r="CB79" s="242">
        <f t="shared" si="6"/>
        <v>0.13457370896981871</v>
      </c>
      <c r="CC79" s="242">
        <f t="shared" si="7"/>
        <v>8.7056788699913526E-2</v>
      </c>
      <c r="CD79" s="242">
        <f t="shared" si="8"/>
        <v>4.4862918859041818E-2</v>
      </c>
      <c r="CE79" s="242">
        <f t="shared" si="9"/>
        <v>0.15258028080516431</v>
      </c>
      <c r="CF79" s="242">
        <f t="shared" si="10"/>
        <v>0.24489795918367346</v>
      </c>
      <c r="CG79" s="242">
        <f t="shared" si="11"/>
        <v>0.1373652133145804</v>
      </c>
      <c r="CH79" s="242">
        <f t="shared" si="12"/>
        <v>0.11864406779661017</v>
      </c>
      <c r="CI79" s="242">
        <f t="shared" si="13"/>
        <v>0.13513513513513514</v>
      </c>
      <c r="CJ79" s="242">
        <f t="shared" si="14"/>
        <v>0.11435269601458713</v>
      </c>
      <c r="CK79" s="242">
        <f t="shared" si="15"/>
        <v>8.2162162162162156E-2</v>
      </c>
      <c r="CL79" s="242">
        <f t="shared" si="16"/>
        <v>0.11160275319567355</v>
      </c>
      <c r="CM79" s="242">
        <f t="shared" si="17"/>
        <v>9.8792535675082324E-2</v>
      </c>
      <c r="CN79" s="242">
        <f t="shared" si="18"/>
        <v>0.1066536549372821</v>
      </c>
      <c r="CO79" s="257">
        <f t="shared" si="19"/>
        <v>4.2272278514045643E-2</v>
      </c>
      <c r="CP79" s="171"/>
      <c r="CQ79" s="171"/>
    </row>
    <row r="80" spans="2:95" x14ac:dyDescent="0.2">
      <c r="B80" s="248" t="str">
        <f>' STAMP Summary'!A48</f>
        <v>0908</v>
      </c>
      <c r="C80" s="245">
        <f>' STAMP Summary'!AK48</f>
        <v>12171</v>
      </c>
      <c r="D80" s="245">
        <f>' STAMP Summary'!AL48</f>
        <v>6012</v>
      </c>
      <c r="E80" s="245">
        <f>' STAMP Summary'!AM48</f>
        <v>9402.18</v>
      </c>
      <c r="F80" s="245">
        <f>' STAMP Summary'!AN48</f>
        <v>8045.5</v>
      </c>
      <c r="G80" s="245">
        <f>' STAMP Summary'!AO48</f>
        <v>5635</v>
      </c>
      <c r="H80" s="245">
        <f>' STAMP Summary'!AP48</f>
        <v>3753</v>
      </c>
      <c r="I80" s="245">
        <f>' STAMP Summary'!AQ48</f>
        <v>4630.5</v>
      </c>
      <c r="J80" s="245">
        <f>' STAMP Summary'!AR48</f>
        <v>2731.99</v>
      </c>
      <c r="K80" s="245">
        <f>' STAMP Summary'!AS48</f>
        <v>1572.3181818181815</v>
      </c>
      <c r="L80" s="245">
        <f>' STAMP Summary'!AT48</f>
        <v>4989</v>
      </c>
      <c r="M80" s="245">
        <f>' STAMP Summary'!AU48</f>
        <v>2728</v>
      </c>
      <c r="N80" s="245">
        <f>' STAMP Summary'!AV48</f>
        <v>5182</v>
      </c>
      <c r="O80" s="245">
        <f>' STAMP Summary'!AW48</f>
        <v>3046</v>
      </c>
      <c r="P80" s="245">
        <f>' STAMP Summary'!AX48</f>
        <v>1130</v>
      </c>
      <c r="Q80" s="245">
        <f>' STAMP Summary'!AY48</f>
        <v>3250</v>
      </c>
      <c r="R80" s="245">
        <f>' STAMP Summary'!AZ48</f>
        <v>2568</v>
      </c>
      <c r="S80" s="245">
        <f>' STAMP Summary'!BA48</f>
        <v>1145</v>
      </c>
      <c r="T80" s="245">
        <f>' STAMP Summary'!BB48</f>
        <v>1932</v>
      </c>
      <c r="U80" s="245">
        <f>' STAMP Summary'!BC48</f>
        <v>0</v>
      </c>
      <c r="V80" s="245">
        <f>' STAMP Summary'!BD48</f>
        <v>312</v>
      </c>
      <c r="W80" s="245">
        <f>' STAMP Summary'!BE48</f>
        <v>1678</v>
      </c>
      <c r="X80" s="245">
        <f>' STAMP Summary'!BF48</f>
        <v>1805</v>
      </c>
      <c r="Z80" s="507" t="str">
        <f t="shared" si="20"/>
        <v>26-Jun</v>
      </c>
      <c r="AA80" s="282">
        <f>' STAMP Summary'!BI48</f>
        <v>0.57957142857142863</v>
      </c>
      <c r="AB80" s="282">
        <f>' STAMP Summary'!BJ48</f>
        <v>0.28628571428571431</v>
      </c>
      <c r="AC80" s="282">
        <f>' STAMP Summary'!BK48</f>
        <v>0.44772285714285714</v>
      </c>
      <c r="AD80" s="282">
        <f>' STAMP Summary'!BL48</f>
        <v>0.38311904761904764</v>
      </c>
      <c r="AE80" s="282">
        <f>' STAMP Summary'!BM48</f>
        <v>0.26833333333333331</v>
      </c>
      <c r="AF80" s="282">
        <f>' STAMP Summary'!BN48</f>
        <v>0.17871428571428571</v>
      </c>
      <c r="AG80" s="282">
        <f>' STAMP Summary'!BO48</f>
        <v>0.2205</v>
      </c>
      <c r="AH80" s="282">
        <f>' STAMP Summary'!BP48</f>
        <v>0.13009476190476191</v>
      </c>
      <c r="AI80" s="282">
        <f>' STAMP Summary'!BQ48</f>
        <v>7.4872294372294354E-2</v>
      </c>
      <c r="AJ80" s="282">
        <f>' STAMP Summary'!BR48</f>
        <v>0.23757142857142857</v>
      </c>
      <c r="AK80" s="282">
        <f>' STAMP Summary'!BS48</f>
        <v>0.12990476190476191</v>
      </c>
      <c r="AL80" s="282">
        <f>' STAMP Summary'!BT48</f>
        <v>0.24676190476190477</v>
      </c>
      <c r="AM80" s="282">
        <f>' STAMP Summary'!BU48</f>
        <v>0.14504761904761904</v>
      </c>
      <c r="AN80" s="282">
        <f>' STAMP Summary'!BV48</f>
        <v>5.3809523809523807E-2</v>
      </c>
      <c r="AO80" s="282">
        <f>' STAMP Summary'!BW48</f>
        <v>0.15476190476190477</v>
      </c>
      <c r="AP80" s="282">
        <f>' STAMP Summary'!BX48</f>
        <v>0.12228571428571429</v>
      </c>
      <c r="AQ80" s="282">
        <f>' STAMP Summary'!BY48</f>
        <v>5.4523809523809523E-2</v>
      </c>
      <c r="AR80" s="282">
        <f>' STAMP Summary'!BZ48</f>
        <v>9.1999999999999998E-2</v>
      </c>
      <c r="AS80" s="282">
        <f>' STAMP Summary'!CA48</f>
        <v>0</v>
      </c>
      <c r="AT80" s="282">
        <f>' STAMP Summary'!CB48</f>
        <v>1.4857142857142857E-2</v>
      </c>
      <c r="AU80" s="282">
        <f>' STAMP Summary'!CC48</f>
        <v>7.9904761904761909E-2</v>
      </c>
      <c r="AV80" s="282">
        <f>' STAMP Summary'!CD48</f>
        <v>8.5952380952380947E-2</v>
      </c>
      <c r="AW80" s="282">
        <f t="shared" si="2"/>
        <v>0.17800887955182071</v>
      </c>
      <c r="AX80" s="282">
        <f>_xlfn.PERCENTILE.INC((AB80:AH80,AJ80,AL80:AM80,AO80,AQ80:AV80),0.05)</f>
        <v>1.1885714285714286E-2</v>
      </c>
      <c r="AY80" s="501">
        <f>_xlfn.PERCENTILE.INC((AB80:AH80,AJ80,AL80:AM80,AO80,AQ80:AV80),0.95)</f>
        <v>0.39603980952380952</v>
      </c>
      <c r="AZ80" s="501"/>
      <c r="BA80" s="501"/>
      <c r="BB80" s="501"/>
      <c r="BC80" s="501"/>
      <c r="BD80" s="501"/>
      <c r="BE80" s="501"/>
      <c r="BF80" s="501"/>
      <c r="BG80" s="501"/>
      <c r="BI80" s="248">
        <f>' STAMP Summary'!DE48</f>
        <v>41890</v>
      </c>
      <c r="BJ80" s="245">
        <f>' STAMP Summary'!DF48</f>
        <v>500</v>
      </c>
      <c r="BK80" s="245">
        <f>' STAMP Summary'!DG48</f>
        <v>190</v>
      </c>
      <c r="BL80" s="245">
        <f>' STAMP Summary'!DH48</f>
        <v>1379</v>
      </c>
      <c r="BM80" s="245">
        <f>' STAMP Summary'!DI48</f>
        <v>489</v>
      </c>
      <c r="BN80" s="245">
        <f>' STAMP Summary'!DJ48</f>
        <v>81</v>
      </c>
      <c r="BO80" s="245">
        <f>' STAMP Summary'!DK48</f>
        <v>1177.1818181818182</v>
      </c>
      <c r="BP80" s="245">
        <f>' STAMP Summary'!DL48</f>
        <v>180</v>
      </c>
      <c r="BQ80" s="245">
        <f>' STAMP Summary'!DM48</f>
        <v>377</v>
      </c>
      <c r="BR80" s="245">
        <f>' STAMP Summary'!DN48</f>
        <v>108</v>
      </c>
      <c r="BS80" s="245">
        <f>' STAMP Summary'!DO48</f>
        <v>257</v>
      </c>
      <c r="BT80" s="245">
        <f>' STAMP Summary'!DP48</f>
        <v>484</v>
      </c>
      <c r="BU80" s="245">
        <f>' STAMP Summary'!DQ48</f>
        <v>102</v>
      </c>
      <c r="BV80" s="245">
        <f>' STAMP Summary'!DR48</f>
        <v>249</v>
      </c>
      <c r="BW80" s="249">
        <f>' STAMP Summary'!DS48</f>
        <v>100</v>
      </c>
      <c r="BY80" s="248">
        <f t="shared" si="3"/>
        <v>41890</v>
      </c>
      <c r="BZ80" s="242">
        <f t="shared" si="4"/>
        <v>338.50636978595736</v>
      </c>
      <c r="CA80" s="242">
        <f t="shared" si="5"/>
        <v>0.12121212121212122</v>
      </c>
      <c r="CB80" s="242">
        <f t="shared" si="6"/>
        <v>0.14577937523124901</v>
      </c>
      <c r="CC80" s="242">
        <f t="shared" si="7"/>
        <v>9.3975208993946388E-2</v>
      </c>
      <c r="CD80" s="242">
        <f t="shared" si="8"/>
        <v>4.4862918859041818E-2</v>
      </c>
      <c r="CE80" s="242">
        <f t="shared" si="9"/>
        <v>0.19372115463732451</v>
      </c>
      <c r="CF80" s="242">
        <f t="shared" si="10"/>
        <v>0.27210884353741499</v>
      </c>
      <c r="CG80" s="242">
        <f t="shared" si="11"/>
        <v>0.17674636661978435</v>
      </c>
      <c r="CH80" s="242">
        <f t="shared" si="12"/>
        <v>0.15254237288135594</v>
      </c>
      <c r="CI80" s="242">
        <f t="shared" si="13"/>
        <v>0.1877282688093499</v>
      </c>
      <c r="CJ80" s="242">
        <f t="shared" si="14"/>
        <v>0.12607449856733524</v>
      </c>
      <c r="CK80" s="242">
        <f t="shared" si="15"/>
        <v>0.11027027027027027</v>
      </c>
      <c r="CL80" s="242">
        <f t="shared" si="16"/>
        <v>0.1224188790560472</v>
      </c>
      <c r="CM80" s="242">
        <f t="shared" si="17"/>
        <v>0.10976948408342481</v>
      </c>
      <c r="CN80" s="242">
        <f t="shared" si="18"/>
        <v>0.11991015578673658</v>
      </c>
      <c r="CO80" s="257">
        <f t="shared" si="19"/>
        <v>5.5730791344608489E-2</v>
      </c>
      <c r="CP80" s="171"/>
      <c r="CQ80" s="171"/>
    </row>
    <row r="81" spans="2:95" x14ac:dyDescent="0.2">
      <c r="B81" s="248" t="str">
        <f>' STAMP Summary'!A49</f>
        <v>0909</v>
      </c>
      <c r="C81" s="245">
        <f>' STAMP Summary'!AK49</f>
        <v>12556</v>
      </c>
      <c r="D81" s="245">
        <f>' STAMP Summary'!AL49</f>
        <v>6318</v>
      </c>
      <c r="E81" s="245">
        <f>' STAMP Summary'!AM49</f>
        <v>9859.5</v>
      </c>
      <c r="F81" s="245">
        <f>' STAMP Summary'!AN49</f>
        <v>8427.5</v>
      </c>
      <c r="G81" s="245">
        <f>' STAMP Summary'!AO49</f>
        <v>6106</v>
      </c>
      <c r="H81" s="245">
        <f>' STAMP Summary'!AP49</f>
        <v>4052</v>
      </c>
      <c r="I81" s="245">
        <f>' STAMP Summary'!AQ49</f>
        <v>4798.5</v>
      </c>
      <c r="J81" s="245">
        <f>' STAMP Summary'!AR49</f>
        <v>2749.99</v>
      </c>
      <c r="K81" s="245">
        <f>' STAMP Summary'!AS49</f>
        <v>1721.3181818181815</v>
      </c>
      <c r="L81" s="245">
        <f>' STAMP Summary'!AT49</f>
        <v>5676</v>
      </c>
      <c r="M81" s="245">
        <f>' STAMP Summary'!AU49</f>
        <v>3205</v>
      </c>
      <c r="N81" s="245">
        <f>' STAMP Summary'!AV49</f>
        <v>5681</v>
      </c>
      <c r="O81" s="245">
        <f>' STAMP Summary'!AW49</f>
        <v>3435</v>
      </c>
      <c r="P81" s="245">
        <f>' STAMP Summary'!AX49</f>
        <v>1198</v>
      </c>
      <c r="Q81" s="245">
        <f>' STAMP Summary'!AY49</f>
        <v>3422</v>
      </c>
      <c r="R81" s="245">
        <f>' STAMP Summary'!AZ49</f>
        <v>2811</v>
      </c>
      <c r="S81" s="245">
        <f>' STAMP Summary'!BA49</f>
        <v>1675</v>
      </c>
      <c r="T81" s="245">
        <f>' STAMP Summary'!BB49</f>
        <v>2369</v>
      </c>
      <c r="U81" s="245">
        <f>' STAMP Summary'!BC49</f>
        <v>3188</v>
      </c>
      <c r="V81" s="245">
        <f>' STAMP Summary'!BD49</f>
        <v>564</v>
      </c>
      <c r="W81" s="245">
        <f>' STAMP Summary'!BE49</f>
        <v>1897</v>
      </c>
      <c r="X81" s="245">
        <f>' STAMP Summary'!BF49</f>
        <v>2029</v>
      </c>
      <c r="Z81" s="507" t="str">
        <f t="shared" si="20"/>
        <v>27-Jun</v>
      </c>
      <c r="AA81" s="282">
        <f>' STAMP Summary'!BI49</f>
        <v>0.59790476190476194</v>
      </c>
      <c r="AB81" s="282">
        <f>' STAMP Summary'!BJ49</f>
        <v>0.30085714285714288</v>
      </c>
      <c r="AC81" s="282">
        <f>' STAMP Summary'!BK49</f>
        <v>0.46949999999999997</v>
      </c>
      <c r="AD81" s="282">
        <f>' STAMP Summary'!BL49</f>
        <v>0.40130952380952378</v>
      </c>
      <c r="AE81" s="282">
        <f>' STAMP Summary'!BM49</f>
        <v>0.29076190476190478</v>
      </c>
      <c r="AF81" s="282">
        <f>' STAMP Summary'!BN49</f>
        <v>0.19295238095238096</v>
      </c>
      <c r="AG81" s="282">
        <f>' STAMP Summary'!BO49</f>
        <v>0.22850000000000001</v>
      </c>
      <c r="AH81" s="282">
        <f>' STAMP Summary'!BP49</f>
        <v>0.13095190476190474</v>
      </c>
      <c r="AI81" s="282">
        <f>' STAMP Summary'!BQ49</f>
        <v>8.1967532467532453E-2</v>
      </c>
      <c r="AJ81" s="282">
        <f>' STAMP Summary'!BR49</f>
        <v>0.2702857142857143</v>
      </c>
      <c r="AK81" s="282">
        <f>' STAMP Summary'!BS49</f>
        <v>0.15261904761904763</v>
      </c>
      <c r="AL81" s="282">
        <f>' STAMP Summary'!BT49</f>
        <v>0.2705238095238095</v>
      </c>
      <c r="AM81" s="282">
        <f>' STAMP Summary'!BU49</f>
        <v>0.16357142857142856</v>
      </c>
      <c r="AN81" s="282">
        <f>' STAMP Summary'!BV49</f>
        <v>5.7047619047619048E-2</v>
      </c>
      <c r="AO81" s="282">
        <f>' STAMP Summary'!BW49</f>
        <v>0.16295238095238096</v>
      </c>
      <c r="AP81" s="282">
        <f>' STAMP Summary'!BX49</f>
        <v>0.13385714285714287</v>
      </c>
      <c r="AQ81" s="282">
        <f>' STAMP Summary'!BY49</f>
        <v>7.9761904761904756E-2</v>
      </c>
      <c r="AR81" s="282">
        <f>' STAMP Summary'!BZ49</f>
        <v>0.1128095238095238</v>
      </c>
      <c r="AS81" s="282">
        <f>' STAMP Summary'!CA49</f>
        <v>0.15180952380952381</v>
      </c>
      <c r="AT81" s="282">
        <f>' STAMP Summary'!CB49</f>
        <v>2.6857142857142857E-2</v>
      </c>
      <c r="AU81" s="282">
        <f>' STAMP Summary'!CC49</f>
        <v>9.0333333333333335E-2</v>
      </c>
      <c r="AV81" s="282">
        <f>' STAMP Summary'!CD49</f>
        <v>9.6619047619047618E-2</v>
      </c>
      <c r="AW81" s="282">
        <f t="shared" si="2"/>
        <v>0.20237392156862746</v>
      </c>
      <c r="AX81" s="282">
        <f>_xlfn.PERCENTILE.INC((AB81:AH81,AJ81,AL81:AM81,AO81,AQ81:AV81),0.05)</f>
        <v>6.9180952380952371E-2</v>
      </c>
      <c r="AY81" s="501">
        <f>_xlfn.PERCENTILE.INC((AB81:AH81,AJ81,AL81:AM81,AO81,AQ81:AV81),0.95)</f>
        <v>0.41494761904761895</v>
      </c>
      <c r="AZ81" s="501"/>
      <c r="BA81" s="501"/>
      <c r="BB81" s="501"/>
      <c r="BC81" s="501"/>
      <c r="BD81" s="501"/>
      <c r="BE81" s="501"/>
      <c r="BF81" s="501"/>
      <c r="BG81" s="501"/>
      <c r="BI81" s="248">
        <f>' STAMP Summary'!DE49</f>
        <v>41891</v>
      </c>
      <c r="BJ81" s="245">
        <f>' STAMP Summary'!DF49</f>
        <v>542</v>
      </c>
      <c r="BK81" s="245">
        <f>' STAMP Summary'!DG49</f>
        <v>212</v>
      </c>
      <c r="BL81" s="245">
        <f>' STAMP Summary'!DH49</f>
        <v>1548</v>
      </c>
      <c r="BM81" s="245">
        <f>' STAMP Summary'!DI49</f>
        <v>519</v>
      </c>
      <c r="BN81" s="245">
        <f>' STAMP Summary'!DJ49</f>
        <v>87</v>
      </c>
      <c r="BO81" s="245">
        <f>' STAMP Summary'!DK49</f>
        <v>1374.1818181818182</v>
      </c>
      <c r="BP81" s="245">
        <f>' STAMP Summary'!DL49</f>
        <v>201</v>
      </c>
      <c r="BQ81" s="245">
        <f>' STAMP Summary'!DM49</f>
        <v>440</v>
      </c>
      <c r="BR81" s="245">
        <f>' STAMP Summary'!DN49</f>
        <v>129</v>
      </c>
      <c r="BS81" s="245">
        <f>' STAMP Summary'!DO49</f>
        <v>289</v>
      </c>
      <c r="BT81" s="245">
        <f>' STAMP Summary'!DP49</f>
        <v>500</v>
      </c>
      <c r="BU81" s="245">
        <f>' STAMP Summary'!DQ49</f>
        <v>129</v>
      </c>
      <c r="BV81" s="245">
        <f>' STAMP Summary'!DR49</f>
        <v>275</v>
      </c>
      <c r="BW81" s="249">
        <f>' STAMP Summary'!DS49</f>
        <v>134</v>
      </c>
      <c r="BY81" s="248">
        <f t="shared" si="3"/>
        <v>41891</v>
      </c>
      <c r="BZ81" s="242">
        <f t="shared" si="4"/>
        <v>379.95267532277398</v>
      </c>
      <c r="CA81" s="242">
        <f t="shared" si="5"/>
        <v>0.13524720893141945</v>
      </c>
      <c r="CB81" s="242">
        <f t="shared" si="6"/>
        <v>0.16364501294994449</v>
      </c>
      <c r="CC81" s="242">
        <f t="shared" si="7"/>
        <v>9.9740559238973764E-2</v>
      </c>
      <c r="CD81" s="242">
        <f t="shared" si="8"/>
        <v>4.8186098033785651E-2</v>
      </c>
      <c r="CE81" s="242">
        <f t="shared" si="9"/>
        <v>0.22614016321706676</v>
      </c>
      <c r="CF81" s="242">
        <f t="shared" si="10"/>
        <v>0.30385487528344673</v>
      </c>
      <c r="CG81" s="242">
        <f t="shared" si="11"/>
        <v>0.2062822315986873</v>
      </c>
      <c r="CH81" s="242">
        <f t="shared" si="12"/>
        <v>0.18220338983050846</v>
      </c>
      <c r="CI81" s="242">
        <f t="shared" si="13"/>
        <v>0.21110299488677867</v>
      </c>
      <c r="CJ81" s="242">
        <f t="shared" si="14"/>
        <v>0.13024225058609012</v>
      </c>
      <c r="CK81" s="242">
        <f t="shared" si="15"/>
        <v>0.13945945945945945</v>
      </c>
      <c r="CL81" s="242">
        <f t="shared" si="16"/>
        <v>0.13520157325467061</v>
      </c>
      <c r="CM81" s="242">
        <f t="shared" si="17"/>
        <v>0.14709110867178923</v>
      </c>
      <c r="CN81" s="242">
        <f t="shared" si="18"/>
        <v>0.13459180847423804</v>
      </c>
      <c r="CO81" s="257">
        <f t="shared" si="19"/>
        <v>6.6906979953819279E-2</v>
      </c>
      <c r="CP81" s="171"/>
      <c r="CQ81" s="171"/>
    </row>
    <row r="82" spans="2:95" x14ac:dyDescent="0.2">
      <c r="B82" s="248" t="str">
        <f>' STAMP Summary'!A50</f>
        <v>0910</v>
      </c>
      <c r="C82" s="245">
        <f>' STAMP Summary'!AK50</f>
        <v>13116</v>
      </c>
      <c r="D82" s="245">
        <f>' STAMP Summary'!AL50</f>
        <v>6696</v>
      </c>
      <c r="E82" s="245">
        <f>' STAMP Summary'!AM50</f>
        <v>10446.5</v>
      </c>
      <c r="F82" s="245">
        <f>' STAMP Summary'!AN50</f>
        <v>8771.5</v>
      </c>
      <c r="G82" s="245">
        <f>' STAMP Summary'!AO50</f>
        <v>6775</v>
      </c>
      <c r="H82" s="245">
        <f>' STAMP Summary'!AP50</f>
        <v>4873</v>
      </c>
      <c r="I82" s="245">
        <f>' STAMP Summary'!AQ50</f>
        <v>5014.5</v>
      </c>
      <c r="J82" s="245">
        <f>' STAMP Summary'!AR50</f>
        <v>2854.99</v>
      </c>
      <c r="K82" s="245">
        <f>' STAMP Summary'!AS50</f>
        <v>1998.3181818181815</v>
      </c>
      <c r="L82" s="245">
        <f>' STAMP Summary'!AT50</f>
        <v>6141</v>
      </c>
      <c r="M82" s="245">
        <f>' STAMP Summary'!AU50</f>
        <v>3640</v>
      </c>
      <c r="N82" s="245">
        <f>' STAMP Summary'!AV50</f>
        <v>6260</v>
      </c>
      <c r="O82" s="245">
        <f>' STAMP Summary'!AW50</f>
        <v>3770</v>
      </c>
      <c r="P82" s="245">
        <f>' STAMP Summary'!AX50</f>
        <v>1243</v>
      </c>
      <c r="Q82" s="245">
        <f>' STAMP Summary'!AY50</f>
        <v>3646</v>
      </c>
      <c r="R82" s="245">
        <f>' STAMP Summary'!AZ50</f>
        <v>3057</v>
      </c>
      <c r="S82" s="245">
        <f>' STAMP Summary'!BA50</f>
        <v>2457</v>
      </c>
      <c r="T82" s="245">
        <f>' STAMP Summary'!BB50</f>
        <v>2658</v>
      </c>
      <c r="U82" s="245">
        <f>' STAMP Summary'!BC50</f>
        <v>3566</v>
      </c>
      <c r="V82" s="245">
        <f>' STAMP Summary'!BD50</f>
        <v>1665</v>
      </c>
      <c r="W82" s="245">
        <f>' STAMP Summary'!BE50</f>
        <v>2156</v>
      </c>
      <c r="X82" s="245">
        <f>' STAMP Summary'!BF50</f>
        <v>2278</v>
      </c>
      <c r="Z82" s="507" t="str">
        <f t="shared" si="20"/>
        <v>28-Jun</v>
      </c>
      <c r="AA82" s="282">
        <f>' STAMP Summary'!BI50</f>
        <v>0.62457142857142856</v>
      </c>
      <c r="AB82" s="282">
        <f>' STAMP Summary'!BJ50</f>
        <v>0.31885714285714284</v>
      </c>
      <c r="AC82" s="282">
        <f>' STAMP Summary'!BK50</f>
        <v>0.49745238095238098</v>
      </c>
      <c r="AD82" s="282">
        <f>' STAMP Summary'!BL50</f>
        <v>0.41769047619047617</v>
      </c>
      <c r="AE82" s="282">
        <f>' STAMP Summary'!BM50</f>
        <v>0.32261904761904764</v>
      </c>
      <c r="AF82" s="282">
        <f>' STAMP Summary'!BN50</f>
        <v>0.23204761904761906</v>
      </c>
      <c r="AG82" s="282">
        <f>' STAMP Summary'!BO50</f>
        <v>0.2387857142857143</v>
      </c>
      <c r="AH82" s="282">
        <f>' STAMP Summary'!BP50</f>
        <v>0.13595190476190475</v>
      </c>
      <c r="AI82" s="282">
        <f>' STAMP Summary'!BQ50</f>
        <v>9.515800865800865E-2</v>
      </c>
      <c r="AJ82" s="282">
        <f>' STAMP Summary'!BR50</f>
        <v>0.29242857142857143</v>
      </c>
      <c r="AK82" s="282">
        <f>' STAMP Summary'!BS50</f>
        <v>0.17333333333333334</v>
      </c>
      <c r="AL82" s="282">
        <f>' STAMP Summary'!BT50</f>
        <v>0.29809523809523808</v>
      </c>
      <c r="AM82" s="282">
        <f>' STAMP Summary'!BU50</f>
        <v>0.17952380952380953</v>
      </c>
      <c r="AN82" s="282">
        <f>' STAMP Summary'!BV50</f>
        <v>5.9190476190476189E-2</v>
      </c>
      <c r="AO82" s="282">
        <f>' STAMP Summary'!BW50</f>
        <v>0.17361904761904762</v>
      </c>
      <c r="AP82" s="282">
        <f>' STAMP Summary'!BX50</f>
        <v>0.14557142857142857</v>
      </c>
      <c r="AQ82" s="282">
        <f>' STAMP Summary'!BY50</f>
        <v>0.11700000000000001</v>
      </c>
      <c r="AR82" s="282">
        <f>' STAMP Summary'!BZ50</f>
        <v>0.12657142857142858</v>
      </c>
      <c r="AS82" s="282">
        <f>' STAMP Summary'!CA50</f>
        <v>0.1698095238095238</v>
      </c>
      <c r="AT82" s="282">
        <f>' STAMP Summary'!CB50</f>
        <v>7.9285714285714279E-2</v>
      </c>
      <c r="AU82" s="282">
        <f>' STAMP Summary'!CC50</f>
        <v>0.10266666666666667</v>
      </c>
      <c r="AV82" s="282">
        <f>' STAMP Summary'!CD50</f>
        <v>0.10847619047619048</v>
      </c>
      <c r="AW82" s="282">
        <f t="shared" si="2"/>
        <v>0.22416943977591036</v>
      </c>
      <c r="AX82" s="282">
        <f>_xlfn.PERCENTILE.INC((AB82:AH82,AJ82,AL82:AM82,AO82,AQ82:AV82),0.05)</f>
        <v>9.7990476190476197E-2</v>
      </c>
      <c r="AY82" s="501">
        <f>_xlfn.PERCENTILE.INC((AB82:AH82,AJ82,AL82:AM82,AO82,AQ82:AV82),0.95)</f>
        <v>0.43364285714285705</v>
      </c>
      <c r="AZ82" s="501"/>
      <c r="BA82" s="501"/>
      <c r="BB82" s="501"/>
      <c r="BC82" s="501"/>
      <c r="BD82" s="501"/>
      <c r="BE82" s="501"/>
      <c r="BF82" s="501"/>
      <c r="BG82" s="501"/>
      <c r="BI82" s="248">
        <f>' STAMP Summary'!DE50</f>
        <v>41892</v>
      </c>
      <c r="BJ82" s="245">
        <f>' STAMP Summary'!DF50</f>
        <v>568</v>
      </c>
      <c r="BK82" s="245">
        <f>' STAMP Summary'!DG50</f>
        <v>243</v>
      </c>
      <c r="BL82" s="245">
        <f>' STAMP Summary'!DH50</f>
        <v>1683</v>
      </c>
      <c r="BM82" s="245">
        <f>' STAMP Summary'!DI50</f>
        <v>584</v>
      </c>
      <c r="BN82" s="245">
        <f>' STAMP Summary'!DJ50</f>
        <v>93</v>
      </c>
      <c r="BO82" s="245">
        <f>' STAMP Summary'!DK50</f>
        <v>1624.1818181818182</v>
      </c>
      <c r="BP82" s="245">
        <f>' STAMP Summary'!DL50</f>
        <v>224</v>
      </c>
      <c r="BQ82" s="245">
        <f>' STAMP Summary'!DM50</f>
        <v>464</v>
      </c>
      <c r="BR82" s="245">
        <f>' STAMP Summary'!DN50</f>
        <v>166</v>
      </c>
      <c r="BS82" s="245">
        <f>' STAMP Summary'!DO50</f>
        <v>304</v>
      </c>
      <c r="BT82" s="245">
        <f>' STAMP Summary'!DP50</f>
        <v>521</v>
      </c>
      <c r="BU82" s="245">
        <f>' STAMP Summary'!DQ50</f>
        <v>147</v>
      </c>
      <c r="BV82" s="245">
        <f>' STAMP Summary'!DR50</f>
        <v>309</v>
      </c>
      <c r="BW82" s="249">
        <f>' STAMP Summary'!DS50</f>
        <v>156</v>
      </c>
      <c r="BY82" s="248">
        <f t="shared" si="3"/>
        <v>41892</v>
      </c>
      <c r="BZ82" s="242">
        <f t="shared" si="4"/>
        <v>431.33337965836495</v>
      </c>
      <c r="CA82" s="242">
        <f t="shared" si="5"/>
        <v>0.15502392344497606</v>
      </c>
      <c r="CB82" s="242">
        <f t="shared" si="6"/>
        <v>0.1779163803583699</v>
      </c>
      <c r="CC82" s="242">
        <f t="shared" si="7"/>
        <v>0.1122321514365331</v>
      </c>
      <c r="CD82" s="242">
        <f t="shared" si="8"/>
        <v>5.1509277208529491E-2</v>
      </c>
      <c r="CE82" s="242">
        <f t="shared" si="9"/>
        <v>0.26728103704922695</v>
      </c>
      <c r="CF82" s="242">
        <f t="shared" si="10"/>
        <v>0.33862433862433861</v>
      </c>
      <c r="CG82" s="242">
        <f t="shared" si="11"/>
        <v>0.21753398968588841</v>
      </c>
      <c r="CH82" s="242">
        <f t="shared" si="12"/>
        <v>0.2344632768361582</v>
      </c>
      <c r="CI82" s="242">
        <f t="shared" si="13"/>
        <v>0.22205989773557341</v>
      </c>
      <c r="CJ82" s="242">
        <f t="shared" si="14"/>
        <v>0.13571242511070591</v>
      </c>
      <c r="CK82" s="242">
        <f t="shared" si="15"/>
        <v>0.15891891891891891</v>
      </c>
      <c r="CL82" s="242">
        <f t="shared" si="16"/>
        <v>0.15191740412979352</v>
      </c>
      <c r="CM82" s="242">
        <f t="shared" si="17"/>
        <v>0.1712403951701427</v>
      </c>
      <c r="CN82" s="242">
        <f t="shared" si="18"/>
        <v>0.15279255389952709</v>
      </c>
      <c r="CO82" s="257">
        <f t="shared" si="19"/>
        <v>8.0073789134033721E-2</v>
      </c>
      <c r="CP82" s="171"/>
      <c r="CQ82" s="171"/>
    </row>
    <row r="83" spans="2:95" x14ac:dyDescent="0.2">
      <c r="B83" s="248" t="str">
        <f>' STAMP Summary'!A51</f>
        <v>0911</v>
      </c>
      <c r="C83" s="245">
        <f>' STAMP Summary'!AK51</f>
        <v>13844</v>
      </c>
      <c r="D83" s="245">
        <f>' STAMP Summary'!AL51</f>
        <v>6990</v>
      </c>
      <c r="E83" s="245">
        <f>' STAMP Summary'!AM51</f>
        <v>10850.5</v>
      </c>
      <c r="F83" s="245">
        <f>' STAMP Summary'!AN51</f>
        <v>9352.5</v>
      </c>
      <c r="G83" s="245">
        <f>' STAMP Summary'!AO51</f>
        <v>7426</v>
      </c>
      <c r="H83" s="245">
        <f>' STAMP Summary'!AP51</f>
        <v>5827</v>
      </c>
      <c r="I83" s="245">
        <f>' STAMP Summary'!AQ51</f>
        <v>5281.5</v>
      </c>
      <c r="J83" s="245">
        <f>' STAMP Summary'!AR51</f>
        <v>2956.99</v>
      </c>
      <c r="K83" s="245">
        <f>' STAMP Summary'!AS51</f>
        <v>2188.3181818181815</v>
      </c>
      <c r="L83" s="245">
        <f>' STAMP Summary'!AT51</f>
        <v>6789</v>
      </c>
      <c r="M83" s="245">
        <f>' STAMP Summary'!AU51</f>
        <v>3883</v>
      </c>
      <c r="N83" s="245">
        <f>' STAMP Summary'!AV51</f>
        <v>6817</v>
      </c>
      <c r="O83" s="245">
        <f>' STAMP Summary'!AW51</f>
        <v>4187</v>
      </c>
      <c r="P83" s="245">
        <f>' STAMP Summary'!AX51</f>
        <v>1291</v>
      </c>
      <c r="Q83" s="245">
        <f>' STAMP Summary'!AY51</f>
        <v>3864</v>
      </c>
      <c r="R83" s="245">
        <f>' STAMP Summary'!AZ51</f>
        <v>3346</v>
      </c>
      <c r="S83" s="245">
        <f>' STAMP Summary'!BA51</f>
        <v>2784</v>
      </c>
      <c r="T83" s="245">
        <f>' STAMP Summary'!BB51</f>
        <v>3020</v>
      </c>
      <c r="U83" s="245">
        <f>' STAMP Summary'!BC51</f>
        <v>8927</v>
      </c>
      <c r="V83" s="245">
        <f>' STAMP Summary'!BD51</f>
        <v>2196</v>
      </c>
      <c r="W83" s="245">
        <f>' STAMP Summary'!BE51</f>
        <v>2497</v>
      </c>
      <c r="X83" s="245">
        <f>' STAMP Summary'!BF51</f>
        <v>2546</v>
      </c>
      <c r="Z83" s="507" t="str">
        <f t="shared" si="20"/>
        <v>29-Jun</v>
      </c>
      <c r="AA83" s="282">
        <f>' STAMP Summary'!BI51</f>
        <v>0.65923809523809529</v>
      </c>
      <c r="AB83" s="282">
        <f>' STAMP Summary'!BJ51</f>
        <v>0.33285714285714285</v>
      </c>
      <c r="AC83" s="282">
        <f>' STAMP Summary'!BK51</f>
        <v>0.51669047619047614</v>
      </c>
      <c r="AD83" s="282">
        <f>' STAMP Summary'!BL51</f>
        <v>0.44535714285714284</v>
      </c>
      <c r="AE83" s="282">
        <f>' STAMP Summary'!BM51</f>
        <v>0.35361904761904761</v>
      </c>
      <c r="AF83" s="282">
        <f>' STAMP Summary'!BN51</f>
        <v>0.27747619047619049</v>
      </c>
      <c r="AG83" s="282">
        <f>' STAMP Summary'!BO51</f>
        <v>0.2515</v>
      </c>
      <c r="AH83" s="282">
        <f>' STAMP Summary'!BP51</f>
        <v>0.14080904761904761</v>
      </c>
      <c r="AI83" s="282">
        <f>' STAMP Summary'!BQ51</f>
        <v>0.10420562770562769</v>
      </c>
      <c r="AJ83" s="282">
        <f>' STAMP Summary'!BR51</f>
        <v>0.32328571428571429</v>
      </c>
      <c r="AK83" s="282">
        <f>' STAMP Summary'!BS51</f>
        <v>0.18490476190476191</v>
      </c>
      <c r="AL83" s="282">
        <f>' STAMP Summary'!BT51</f>
        <v>0.32461904761904764</v>
      </c>
      <c r="AM83" s="282">
        <f>' STAMP Summary'!BU51</f>
        <v>0.19938095238095238</v>
      </c>
      <c r="AN83" s="282">
        <f>' STAMP Summary'!BV51</f>
        <v>6.1476190476190476E-2</v>
      </c>
      <c r="AO83" s="282">
        <f>' STAMP Summary'!BW51</f>
        <v>0.184</v>
      </c>
      <c r="AP83" s="282">
        <f>' STAMP Summary'!BX51</f>
        <v>0.15933333333333333</v>
      </c>
      <c r="AQ83" s="282">
        <f>' STAMP Summary'!BY51</f>
        <v>0.13257142857142856</v>
      </c>
      <c r="AR83" s="282">
        <f>' STAMP Summary'!BZ51</f>
        <v>0.1438095238095238</v>
      </c>
      <c r="AS83" s="282">
        <f>' STAMP Summary'!CA51</f>
        <v>0.42509523809523808</v>
      </c>
      <c r="AT83" s="282">
        <f>' STAMP Summary'!CB51</f>
        <v>0.10457142857142857</v>
      </c>
      <c r="AU83" s="282">
        <f>' STAMP Summary'!CC51</f>
        <v>0.1189047619047619</v>
      </c>
      <c r="AV83" s="282">
        <f>' STAMP Summary'!CD51</f>
        <v>0.12123809523809524</v>
      </c>
      <c r="AW83" s="282">
        <f t="shared" si="2"/>
        <v>0.25857560224089643</v>
      </c>
      <c r="AX83" s="282">
        <f>_xlfn.PERCENTILE.INC((AB83:AH83,AJ83,AL83:AM83,AO83,AQ83:AV83),0.05)</f>
        <v>0.11603809523809523</v>
      </c>
      <c r="AY83" s="501">
        <f>_xlfn.PERCENTILE.INC((AB83:AH83,AJ83,AL83:AM83,AO83,AQ83:AV83),0.95)</f>
        <v>0.45962380952380943</v>
      </c>
      <c r="AZ83" s="501"/>
      <c r="BA83" s="501"/>
      <c r="BB83" s="501"/>
      <c r="BC83" s="501"/>
      <c r="BD83" s="501"/>
      <c r="BE83" s="501"/>
      <c r="BF83" s="501"/>
      <c r="BG83" s="501"/>
      <c r="BI83" s="248">
        <f>' STAMP Summary'!DE51</f>
        <v>41893</v>
      </c>
      <c r="BJ83" s="245">
        <f>' STAMP Summary'!DF51</f>
        <v>614</v>
      </c>
      <c r="BK83" s="245">
        <f>' STAMP Summary'!DG51</f>
        <v>253</v>
      </c>
      <c r="BL83" s="245">
        <f>' STAMP Summary'!DH51</f>
        <v>1968</v>
      </c>
      <c r="BM83" s="245">
        <f>' STAMP Summary'!DI51</f>
        <v>668</v>
      </c>
      <c r="BN83" s="245">
        <f>' STAMP Summary'!DJ51</f>
        <v>105</v>
      </c>
      <c r="BO83" s="245">
        <f>' STAMP Summary'!DK51</f>
        <v>1831.1818181818182</v>
      </c>
      <c r="BP83" s="245">
        <f>' STAMP Summary'!DL51</f>
        <v>242</v>
      </c>
      <c r="BQ83" s="245">
        <f>' STAMP Summary'!DM51</f>
        <v>516</v>
      </c>
      <c r="BR83" s="245">
        <f>' STAMP Summary'!DN51</f>
        <v>184</v>
      </c>
      <c r="BS83" s="245">
        <f>' STAMP Summary'!DO51</f>
        <v>330</v>
      </c>
      <c r="BT83" s="245">
        <f>' STAMP Summary'!DP51</f>
        <v>546</v>
      </c>
      <c r="BU83" s="245">
        <f>' STAMP Summary'!DQ51</f>
        <v>174</v>
      </c>
      <c r="BV83" s="245">
        <f>' STAMP Summary'!DR51</f>
        <v>410</v>
      </c>
      <c r="BW83" s="249">
        <f>' STAMP Summary'!DS51</f>
        <v>164</v>
      </c>
      <c r="BY83" s="248">
        <f t="shared" si="3"/>
        <v>41893</v>
      </c>
      <c r="BZ83" s="242">
        <f t="shared" si="4"/>
        <v>484.04557061853984</v>
      </c>
      <c r="CA83" s="242">
        <f t="shared" si="5"/>
        <v>0.16140350877192983</v>
      </c>
      <c r="CB83" s="242">
        <f t="shared" si="6"/>
        <v>0.20804482266504573</v>
      </c>
      <c r="CC83" s="242">
        <f t="shared" si="7"/>
        <v>0.12837513212260979</v>
      </c>
      <c r="CD83" s="242">
        <f t="shared" si="8"/>
        <v>5.8155635558017171E-2</v>
      </c>
      <c r="CE83" s="242">
        <f t="shared" si="9"/>
        <v>0.30134568058225558</v>
      </c>
      <c r="CF83" s="242">
        <f t="shared" si="10"/>
        <v>0.36583522297808013</v>
      </c>
      <c r="CG83" s="242">
        <f t="shared" si="11"/>
        <v>0.2419127988748242</v>
      </c>
      <c r="CH83" s="242">
        <f t="shared" si="12"/>
        <v>0.25988700564971751</v>
      </c>
      <c r="CI83" s="242">
        <f t="shared" si="13"/>
        <v>0.2410518626734843</v>
      </c>
      <c r="CJ83" s="242">
        <f t="shared" si="14"/>
        <v>0.14222453764001042</v>
      </c>
      <c r="CK83" s="242">
        <f t="shared" si="15"/>
        <v>0.1881081081081081</v>
      </c>
      <c r="CL83" s="242">
        <f t="shared" si="16"/>
        <v>0.20157325467059981</v>
      </c>
      <c r="CM83" s="242">
        <f t="shared" si="17"/>
        <v>0.18002195389681669</v>
      </c>
      <c r="CN83" s="242">
        <f t="shared" si="18"/>
        <v>0.1714649559399716</v>
      </c>
      <c r="CO83" s="257">
        <f t="shared" si="19"/>
        <v>9.0835093719850338E-2</v>
      </c>
      <c r="CP83" s="171"/>
      <c r="CQ83" s="171"/>
    </row>
    <row r="84" spans="2:95" x14ac:dyDescent="0.2">
      <c r="B84" s="248" t="str">
        <f>' STAMP Summary'!A52</f>
        <v>0912</v>
      </c>
      <c r="C84" s="245">
        <f>' STAMP Summary'!AK52</f>
        <v>14666</v>
      </c>
      <c r="D84" s="245">
        <f>' STAMP Summary'!AL52</f>
        <v>7272</v>
      </c>
      <c r="E84" s="245">
        <f>' STAMP Summary'!AM52</f>
        <v>11210.5</v>
      </c>
      <c r="F84" s="245">
        <f>' STAMP Summary'!AN52</f>
        <v>9882.19</v>
      </c>
      <c r="G84" s="245">
        <f>' STAMP Summary'!AO52</f>
        <v>8134</v>
      </c>
      <c r="H84" s="245">
        <f>' STAMP Summary'!AP52</f>
        <v>6630</v>
      </c>
      <c r="I84" s="245">
        <f>' STAMP Summary'!AQ52</f>
        <v>5511.5</v>
      </c>
      <c r="J84" s="245">
        <f>' STAMP Summary'!AR52</f>
        <v>3196.99</v>
      </c>
      <c r="K84" s="245">
        <f>' STAMP Summary'!AS52</f>
        <v>2410.3181818181815</v>
      </c>
      <c r="L84" s="245">
        <f>' STAMP Summary'!AT52</f>
        <v>7500</v>
      </c>
      <c r="M84" s="245">
        <f>' STAMP Summary'!AU52</f>
        <v>4225</v>
      </c>
      <c r="N84" s="245">
        <f>' STAMP Summary'!AV52</f>
        <v>7616</v>
      </c>
      <c r="O84" s="245">
        <f>' STAMP Summary'!AW52</f>
        <v>4499</v>
      </c>
      <c r="P84" s="245">
        <f>' STAMP Summary'!AX52</f>
        <v>1346</v>
      </c>
      <c r="Q84" s="245">
        <f>' STAMP Summary'!AY52</f>
        <v>4147</v>
      </c>
      <c r="R84" s="245">
        <f>' STAMP Summary'!AZ52</f>
        <v>3614</v>
      </c>
      <c r="S84" s="245">
        <f>' STAMP Summary'!BA52</f>
        <v>3119</v>
      </c>
      <c r="T84" s="245">
        <f>' STAMP Summary'!BB52</f>
        <v>3311</v>
      </c>
      <c r="U84" s="245">
        <f>' STAMP Summary'!BC52</f>
        <v>12393</v>
      </c>
      <c r="V84" s="245">
        <f>' STAMP Summary'!BD52</f>
        <v>2978</v>
      </c>
      <c r="W84" s="245">
        <f>' STAMP Summary'!BE52</f>
        <v>2856</v>
      </c>
      <c r="X84" s="245">
        <f>' STAMP Summary'!BF52</f>
        <v>2873</v>
      </c>
      <c r="Z84" s="507" t="str">
        <f t="shared" si="20"/>
        <v>30-Jun</v>
      </c>
      <c r="AA84" s="282">
        <f>' STAMP Summary'!BI52</f>
        <v>0.69838095238095244</v>
      </c>
      <c r="AB84" s="282">
        <f>' STAMP Summary'!BJ52</f>
        <v>0.34628571428571431</v>
      </c>
      <c r="AC84" s="282">
        <f>' STAMP Summary'!BK52</f>
        <v>0.53383333333333338</v>
      </c>
      <c r="AD84" s="282">
        <f>' STAMP Summary'!BL52</f>
        <v>0.47058047619047622</v>
      </c>
      <c r="AE84" s="282">
        <f>' STAMP Summary'!BM52</f>
        <v>0.38733333333333331</v>
      </c>
      <c r="AF84" s="282">
        <f>' STAMP Summary'!BN52</f>
        <v>0.31571428571428573</v>
      </c>
      <c r="AG84" s="282">
        <f>' STAMP Summary'!BO52</f>
        <v>0.26245238095238094</v>
      </c>
      <c r="AH84" s="282">
        <f>' STAMP Summary'!BP52</f>
        <v>0.15223761904761904</v>
      </c>
      <c r="AI84" s="282">
        <f>' STAMP Summary'!BQ52</f>
        <v>0.11477705627705627</v>
      </c>
      <c r="AJ84" s="282">
        <f>' STAMP Summary'!BR52</f>
        <v>0.35714285714285715</v>
      </c>
      <c r="AK84" s="282">
        <f>' STAMP Summary'!BS52</f>
        <v>0.2011904761904762</v>
      </c>
      <c r="AL84" s="282">
        <f>' STAMP Summary'!BT52</f>
        <v>0.36266666666666669</v>
      </c>
      <c r="AM84" s="282">
        <f>' STAMP Summary'!BU52</f>
        <v>0.21423809523809523</v>
      </c>
      <c r="AN84" s="282">
        <f>' STAMP Summary'!BV52</f>
        <v>6.4095238095238094E-2</v>
      </c>
      <c r="AO84" s="282">
        <f>' STAMP Summary'!BW52</f>
        <v>0.19747619047619047</v>
      </c>
      <c r="AP84" s="282">
        <f>' STAMP Summary'!BX52</f>
        <v>0.17209523809523811</v>
      </c>
      <c r="AQ84" s="282">
        <f>' STAMP Summary'!BY52</f>
        <v>0.14852380952380953</v>
      </c>
      <c r="AR84" s="282">
        <f>' STAMP Summary'!BZ52</f>
        <v>0.15766666666666668</v>
      </c>
      <c r="AS84" s="282">
        <f>' STAMP Summary'!CA52</f>
        <v>0.59014285714285719</v>
      </c>
      <c r="AT84" s="282">
        <f>' STAMP Summary'!CB52</f>
        <v>0.1418095238095238</v>
      </c>
      <c r="AU84" s="282">
        <f>' STAMP Summary'!CC52</f>
        <v>0.13600000000000001</v>
      </c>
      <c r="AV84" s="282">
        <f>' STAMP Summary'!CD52</f>
        <v>0.1368095238095238</v>
      </c>
      <c r="AW84" s="282">
        <f t="shared" si="2"/>
        <v>0.28887725490196081</v>
      </c>
      <c r="AX84" s="282">
        <f>_xlfn.PERCENTILE.INC((AB84:AH84,AJ84,AL84:AM84,AO84,AQ84:AV84),0.05)</f>
        <v>0.13664761904761905</v>
      </c>
      <c r="AY84" s="501">
        <f>_xlfn.PERCENTILE.INC((AB84:AH84,AJ84,AL84:AM84,AO84,AQ84:AV84),0.95)</f>
        <v>0.54509523809523808</v>
      </c>
      <c r="AZ84" s="501"/>
      <c r="BA84" s="501"/>
      <c r="BB84" s="501"/>
      <c r="BC84" s="501"/>
      <c r="BD84" s="501"/>
      <c r="BE84" s="501"/>
      <c r="BF84" s="501"/>
      <c r="BG84" s="501"/>
      <c r="BI84" s="248">
        <f>' STAMP Summary'!DE52</f>
        <v>41894</v>
      </c>
      <c r="BJ84" s="245">
        <f>' STAMP Summary'!DF52</f>
        <v>659.16</v>
      </c>
      <c r="BK84" s="245">
        <f>' STAMP Summary'!DG52</f>
        <v>285</v>
      </c>
      <c r="BL84" s="245">
        <f>' STAMP Summary'!DH52</f>
        <v>2228</v>
      </c>
      <c r="BM84" s="245">
        <f>' STAMP Summary'!DI52</f>
        <v>727</v>
      </c>
      <c r="BN84" s="245">
        <f>' STAMP Summary'!DJ52</f>
        <v>117</v>
      </c>
      <c r="BO84" s="245">
        <f>' STAMP Summary'!DK52</f>
        <v>1939.1818181818182</v>
      </c>
      <c r="BP84" s="245">
        <f>' STAMP Summary'!DL52</f>
        <v>255</v>
      </c>
      <c r="BQ84" s="245">
        <f>' STAMP Summary'!DM52</f>
        <v>624</v>
      </c>
      <c r="BR84" s="245">
        <f>' STAMP Summary'!DN52</f>
        <v>213</v>
      </c>
      <c r="BS84" s="245">
        <f>' STAMP Summary'!DO52</f>
        <v>360</v>
      </c>
      <c r="BT84" s="245">
        <f>' STAMP Summary'!DP52</f>
        <v>577</v>
      </c>
      <c r="BU84" s="245">
        <f>' STAMP Summary'!DQ52</f>
        <v>203</v>
      </c>
      <c r="BV84" s="245">
        <f>' STAMP Summary'!DR52</f>
        <v>488</v>
      </c>
      <c r="BW84" s="249">
        <f>' STAMP Summary'!DS52</f>
        <v>173</v>
      </c>
      <c r="BY84" s="248">
        <f t="shared" si="3"/>
        <v>41894</v>
      </c>
      <c r="BZ84" s="242">
        <f t="shared" si="4"/>
        <v>531.27888167002732</v>
      </c>
      <c r="CA84" s="242">
        <f t="shared" si="5"/>
        <v>0.18181818181818182</v>
      </c>
      <c r="CB84" s="242">
        <f t="shared" si="6"/>
        <v>0.23553041915534648</v>
      </c>
      <c r="CC84" s="242">
        <f t="shared" si="7"/>
        <v>0.13971365427116364</v>
      </c>
      <c r="CD84" s="242">
        <f t="shared" si="8"/>
        <v>6.4801993907504851E-2</v>
      </c>
      <c r="CE84" s="242">
        <f t="shared" si="9"/>
        <v>0.31911853807774881</v>
      </c>
      <c r="CF84" s="242">
        <f t="shared" si="10"/>
        <v>0.3854875283446712</v>
      </c>
      <c r="CG84" s="242">
        <f t="shared" si="11"/>
        <v>0.29254571026722925</v>
      </c>
      <c r="CH84" s="242">
        <f t="shared" si="12"/>
        <v>0.30084745762711862</v>
      </c>
      <c r="CI84" s="242">
        <f t="shared" si="13"/>
        <v>0.26296566837107377</v>
      </c>
      <c r="CJ84" s="242">
        <f t="shared" si="14"/>
        <v>0.15029955717634802</v>
      </c>
      <c r="CK84" s="242">
        <f t="shared" si="15"/>
        <v>0.21945945945945947</v>
      </c>
      <c r="CL84" s="242">
        <f t="shared" si="16"/>
        <v>0.23992133726647</v>
      </c>
      <c r="CM84" s="242">
        <f t="shared" si="17"/>
        <v>0.18990120746432493</v>
      </c>
      <c r="CN84" s="242">
        <f t="shared" si="18"/>
        <v>0.18819655744598912</v>
      </c>
      <c r="CO84" s="257">
        <f t="shared" si="19"/>
        <v>9.6175040113879492E-2</v>
      </c>
      <c r="CP84" s="171"/>
      <c r="CQ84" s="171"/>
    </row>
    <row r="85" spans="2:95" x14ac:dyDescent="0.2">
      <c r="B85" s="248" t="str">
        <f>' STAMP Summary'!A53</f>
        <v>0913</v>
      </c>
      <c r="C85" s="245">
        <f>' STAMP Summary'!AK53</f>
        <v>15597</v>
      </c>
      <c r="D85" s="245">
        <f>' STAMP Summary'!AL53</f>
        <v>7452</v>
      </c>
      <c r="E85" s="245">
        <f>' STAMP Summary'!AM53</f>
        <v>11846.5</v>
      </c>
      <c r="F85" s="245">
        <f>' STAMP Summary'!AN53</f>
        <v>10393.69</v>
      </c>
      <c r="G85" s="245">
        <f>' STAMP Summary'!AO53</f>
        <v>8978</v>
      </c>
      <c r="H85" s="245">
        <f>' STAMP Summary'!AP53</f>
        <v>7077</v>
      </c>
      <c r="I85" s="245">
        <f>' STAMP Summary'!AQ53</f>
        <v>5879.5</v>
      </c>
      <c r="J85" s="245">
        <f>' STAMP Summary'!AR53</f>
        <v>3580.99</v>
      </c>
      <c r="K85" s="245">
        <f>' STAMP Summary'!AS53</f>
        <v>2734.3181818181815</v>
      </c>
      <c r="L85" s="245">
        <f>' STAMP Summary'!AT53</f>
        <v>8321</v>
      </c>
      <c r="M85" s="245">
        <f>' STAMP Summary'!AU53</f>
        <v>4585</v>
      </c>
      <c r="N85" s="245">
        <f>' STAMP Summary'!AV53</f>
        <v>8063</v>
      </c>
      <c r="O85" s="245">
        <f>' STAMP Summary'!AW53</f>
        <v>4780</v>
      </c>
      <c r="P85" s="245">
        <f>' STAMP Summary'!AX53</f>
        <v>1379</v>
      </c>
      <c r="Q85" s="245">
        <f>' STAMP Summary'!AY53</f>
        <v>4443</v>
      </c>
      <c r="R85" s="245">
        <f>' STAMP Summary'!AZ53</f>
        <v>3857</v>
      </c>
      <c r="S85" s="245">
        <f>' STAMP Summary'!BA53</f>
        <v>3490</v>
      </c>
      <c r="T85" s="245">
        <f>' STAMP Summary'!BB53</f>
        <v>3726</v>
      </c>
      <c r="U85" s="245">
        <f>' STAMP Summary'!BC53</f>
        <v>12753</v>
      </c>
      <c r="V85" s="245">
        <f>' STAMP Summary'!BD53</f>
        <v>3622</v>
      </c>
      <c r="W85" s="245">
        <f>' STAMP Summary'!BE53</f>
        <v>3300</v>
      </c>
      <c r="X85" s="245">
        <f>' STAMP Summary'!BF53</f>
        <v>3155</v>
      </c>
      <c r="Z85" s="507" t="str">
        <f t="shared" si="20"/>
        <v>1-Jul</v>
      </c>
      <c r="AA85" s="282">
        <f>' STAMP Summary'!BI53</f>
        <v>0.74271428571428566</v>
      </c>
      <c r="AB85" s="282">
        <f>' STAMP Summary'!BJ53</f>
        <v>0.35485714285714287</v>
      </c>
      <c r="AC85" s="282">
        <f>' STAMP Summary'!BK53</f>
        <v>0.56411904761904763</v>
      </c>
      <c r="AD85" s="282">
        <f>' STAMP Summary'!BL53</f>
        <v>0.49493761904761907</v>
      </c>
      <c r="AE85" s="282">
        <f>' STAMP Summary'!BM53</f>
        <v>0.42752380952380953</v>
      </c>
      <c r="AF85" s="282">
        <f>' STAMP Summary'!BN53</f>
        <v>0.33700000000000002</v>
      </c>
      <c r="AG85" s="282">
        <f>' STAMP Summary'!BO53</f>
        <v>0.27997619047619049</v>
      </c>
      <c r="AH85" s="282">
        <f>' STAMP Summary'!BP53</f>
        <v>0.17052333333333333</v>
      </c>
      <c r="AI85" s="282">
        <f>' STAMP Summary'!BQ53</f>
        <v>0.13020562770562769</v>
      </c>
      <c r="AJ85" s="282">
        <f>' STAMP Summary'!BR53</f>
        <v>0.39623809523809522</v>
      </c>
      <c r="AK85" s="282">
        <f>' STAMP Summary'!BS53</f>
        <v>0.21833333333333332</v>
      </c>
      <c r="AL85" s="282">
        <f>' STAMP Summary'!BT53</f>
        <v>0.38395238095238093</v>
      </c>
      <c r="AM85" s="282">
        <f>' STAMP Summary'!BU53</f>
        <v>0.22761904761904761</v>
      </c>
      <c r="AN85" s="282">
        <f>' STAMP Summary'!BV53</f>
        <v>6.5666666666666665E-2</v>
      </c>
      <c r="AO85" s="282">
        <f>' STAMP Summary'!BW53</f>
        <v>0.21157142857142858</v>
      </c>
      <c r="AP85" s="282">
        <f>' STAMP Summary'!BX53</f>
        <v>0.18366666666666667</v>
      </c>
      <c r="AQ85" s="282">
        <f>' STAMP Summary'!BY53</f>
        <v>0.16619047619047619</v>
      </c>
      <c r="AR85" s="282">
        <f>' STAMP Summary'!BZ53</f>
        <v>0.17742857142857144</v>
      </c>
      <c r="AS85" s="282">
        <f>' STAMP Summary'!CA53</f>
        <v>0.60728571428571432</v>
      </c>
      <c r="AT85" s="282">
        <f>' STAMP Summary'!CB53</f>
        <v>0.17247619047619048</v>
      </c>
      <c r="AU85" s="282">
        <f>' STAMP Summary'!CC53</f>
        <v>0.15714285714285714</v>
      </c>
      <c r="AV85" s="282">
        <f>' STAMP Summary'!CD53</f>
        <v>0.15023809523809523</v>
      </c>
      <c r="AW85" s="282">
        <f t="shared" si="2"/>
        <v>0.31053411764705885</v>
      </c>
      <c r="AX85" s="282">
        <f>_xlfn.PERCENTILE.INC((AB85:AH85,AJ85,AL85:AM85,AO85,AQ85:AV85),0.05)</f>
        <v>0.15576190476190477</v>
      </c>
      <c r="AY85" s="501">
        <f>_xlfn.PERCENTILE.INC((AB85:AH85,AJ85,AL85:AM85,AO85,AQ85:AV85),0.95)</f>
        <v>0.5727523809523809</v>
      </c>
      <c r="AZ85" s="501"/>
      <c r="BA85" s="501"/>
      <c r="BB85" s="501"/>
      <c r="BC85" s="501"/>
      <c r="BD85" s="501"/>
      <c r="BE85" s="501"/>
      <c r="BF85" s="501"/>
      <c r="BG85" s="501"/>
      <c r="BI85" s="248">
        <f>' STAMP Summary'!DE53</f>
        <v>41895</v>
      </c>
      <c r="BJ85" s="245">
        <f>' STAMP Summary'!DF53</f>
        <v>687.16</v>
      </c>
      <c r="BK85" s="245">
        <f>' STAMP Summary'!DG53</f>
        <v>321</v>
      </c>
      <c r="BL85" s="245">
        <f>' STAMP Summary'!DH53</f>
        <v>2390</v>
      </c>
      <c r="BM85" s="245">
        <f>' STAMP Summary'!DI53</f>
        <v>815</v>
      </c>
      <c r="BN85" s="245">
        <f>' STAMP Summary'!DJ53</f>
        <v>135</v>
      </c>
      <c r="BO85" s="245">
        <f>' STAMP Summary'!DK53</f>
        <v>2007.1818181818182</v>
      </c>
      <c r="BP85" s="245">
        <f>' STAMP Summary'!DL53</f>
        <v>283</v>
      </c>
      <c r="BQ85" s="245">
        <f>' STAMP Summary'!DM53</f>
        <v>714</v>
      </c>
      <c r="BR85" s="245">
        <f>' STAMP Summary'!DN53</f>
        <v>241</v>
      </c>
      <c r="BS85" s="245">
        <f>' STAMP Summary'!DO53</f>
        <v>398</v>
      </c>
      <c r="BT85" s="245">
        <f>' STAMP Summary'!DP53</f>
        <v>600</v>
      </c>
      <c r="BU85" s="245">
        <f>' STAMP Summary'!DQ53</f>
        <v>232</v>
      </c>
      <c r="BV85" s="245">
        <f>' STAMP Summary'!DR53</f>
        <v>553</v>
      </c>
      <c r="BW85" s="249">
        <f>' STAMP Summary'!DS53</f>
        <v>177</v>
      </c>
      <c r="BY85" s="248">
        <f t="shared" si="3"/>
        <v>41895</v>
      </c>
      <c r="BZ85" s="242">
        <f t="shared" si="4"/>
        <v>575.41010518017583</v>
      </c>
      <c r="CA85" s="242">
        <f t="shared" si="5"/>
        <v>0.20478468899521532</v>
      </c>
      <c r="CB85" s="242">
        <f t="shared" si="6"/>
        <v>0.25265606004545693</v>
      </c>
      <c r="CC85" s="242">
        <f t="shared" si="7"/>
        <v>0.15662534832324396</v>
      </c>
      <c r="CD85" s="242">
        <f t="shared" si="8"/>
        <v>7.4771531431736357E-2</v>
      </c>
      <c r="CE85" s="242">
        <f t="shared" si="9"/>
        <v>0.33030885576009639</v>
      </c>
      <c r="CF85" s="242">
        <f t="shared" si="10"/>
        <v>0.42781557067271353</v>
      </c>
      <c r="CG85" s="242">
        <f t="shared" si="11"/>
        <v>0.33473980309423346</v>
      </c>
      <c r="CH85" s="242">
        <f t="shared" si="12"/>
        <v>0.3403954802259887</v>
      </c>
      <c r="CI85" s="242">
        <f t="shared" si="13"/>
        <v>0.29072315558802048</v>
      </c>
      <c r="CJ85" s="242">
        <f t="shared" si="14"/>
        <v>0.15629070070330817</v>
      </c>
      <c r="CK85" s="242">
        <f t="shared" si="15"/>
        <v>0.2508108108108108</v>
      </c>
      <c r="CL85" s="242">
        <f t="shared" si="16"/>
        <v>0.2718780727630285</v>
      </c>
      <c r="CM85" s="242">
        <f t="shared" si="17"/>
        <v>0.19429198682766191</v>
      </c>
      <c r="CN85" s="242">
        <f t="shared" si="18"/>
        <v>0.20382929691114979</v>
      </c>
      <c r="CO85" s="257">
        <f t="shared" si="19"/>
        <v>9.6522230563302266E-2</v>
      </c>
      <c r="CP85" s="171"/>
      <c r="CQ85" s="171"/>
    </row>
    <row r="86" spans="2:95" x14ac:dyDescent="0.2">
      <c r="B86" s="248" t="str">
        <f>' STAMP Summary'!A54</f>
        <v>0914</v>
      </c>
      <c r="C86" s="245">
        <f>' STAMP Summary'!AK54</f>
        <v>16643</v>
      </c>
      <c r="D86" s="245">
        <f>' STAMP Summary'!AL54</f>
        <v>7758</v>
      </c>
      <c r="E86" s="245">
        <f>' STAMP Summary'!AM54</f>
        <v>12300.5</v>
      </c>
      <c r="F86" s="245">
        <f>' STAMP Summary'!AN54</f>
        <v>11008.69</v>
      </c>
      <c r="G86" s="245">
        <f>' STAMP Summary'!AO54</f>
        <v>9611</v>
      </c>
      <c r="H86" s="245">
        <f>' STAMP Summary'!AP54</f>
        <v>7791</v>
      </c>
      <c r="I86" s="245">
        <f>' STAMP Summary'!AQ54</f>
        <v>6108.5</v>
      </c>
      <c r="J86" s="245">
        <f>' STAMP Summary'!AR54</f>
        <v>4218.99</v>
      </c>
      <c r="K86" s="245">
        <f>' STAMP Summary'!AS54</f>
        <v>2989.3181818181815</v>
      </c>
      <c r="L86" s="245">
        <f>' STAMP Summary'!AT54</f>
        <v>8838</v>
      </c>
      <c r="M86" s="245">
        <f>' STAMP Summary'!AU54</f>
        <v>4753</v>
      </c>
      <c r="N86" s="245">
        <f>' STAMP Summary'!AV54</f>
        <v>8615</v>
      </c>
      <c r="O86" s="245">
        <f>' STAMP Summary'!AW54</f>
        <v>5100</v>
      </c>
      <c r="P86" s="245">
        <f>' STAMP Summary'!AX54</f>
        <v>1416</v>
      </c>
      <c r="Q86" s="245">
        <f>' STAMP Summary'!AY54</f>
        <v>4768</v>
      </c>
      <c r="R86" s="245">
        <f>' STAMP Summary'!AZ54</f>
        <v>4302</v>
      </c>
      <c r="S86" s="245">
        <f>' STAMP Summary'!BA54</f>
        <v>4056</v>
      </c>
      <c r="T86" s="245">
        <f>' STAMP Summary'!BB54</f>
        <v>4126</v>
      </c>
      <c r="U86" s="245">
        <f>' STAMP Summary'!BC54</f>
        <v>12914</v>
      </c>
      <c r="V86" s="245">
        <f>' STAMP Summary'!BD54</f>
        <v>3958</v>
      </c>
      <c r="W86" s="245">
        <f>' STAMP Summary'!BE54</f>
        <v>4155</v>
      </c>
      <c r="X86" s="245">
        <f>' STAMP Summary'!BF54</f>
        <v>3677</v>
      </c>
      <c r="Z86" s="507" t="str">
        <f t="shared" si="20"/>
        <v>2-Jul</v>
      </c>
      <c r="AA86" s="282">
        <f>' STAMP Summary'!BI54</f>
        <v>0.79252380952380952</v>
      </c>
      <c r="AB86" s="282">
        <f>' STAMP Summary'!BJ54</f>
        <v>0.36942857142857144</v>
      </c>
      <c r="AC86" s="282">
        <f>' STAMP Summary'!BK54</f>
        <v>0.58573809523809528</v>
      </c>
      <c r="AD86" s="282">
        <f>' STAMP Summary'!BL54</f>
        <v>0.52422333333333337</v>
      </c>
      <c r="AE86" s="282">
        <f>' STAMP Summary'!BM54</f>
        <v>0.45766666666666667</v>
      </c>
      <c r="AF86" s="282">
        <f>' STAMP Summary'!BN54</f>
        <v>0.371</v>
      </c>
      <c r="AG86" s="282">
        <f>' STAMP Summary'!BO54</f>
        <v>0.29088095238095241</v>
      </c>
      <c r="AH86" s="282">
        <f>' STAMP Summary'!BP54</f>
        <v>0.2009042857142857</v>
      </c>
      <c r="AI86" s="282">
        <f>' STAMP Summary'!BQ54</f>
        <v>0.14234848484848484</v>
      </c>
      <c r="AJ86" s="282">
        <f>' STAMP Summary'!BR54</f>
        <v>0.42085714285714287</v>
      </c>
      <c r="AK86" s="282">
        <f>' STAMP Summary'!BS54</f>
        <v>0.22633333333333333</v>
      </c>
      <c r="AL86" s="282">
        <f>' STAMP Summary'!BT54</f>
        <v>0.41023809523809524</v>
      </c>
      <c r="AM86" s="282">
        <f>' STAMP Summary'!BU54</f>
        <v>0.24285714285714285</v>
      </c>
      <c r="AN86" s="282">
        <f>' STAMP Summary'!BV54</f>
        <v>6.7428571428571435E-2</v>
      </c>
      <c r="AO86" s="282">
        <f>' STAMP Summary'!BW54</f>
        <v>0.22704761904761905</v>
      </c>
      <c r="AP86" s="282">
        <f>' STAMP Summary'!BX54</f>
        <v>0.20485714285714285</v>
      </c>
      <c r="AQ86" s="282">
        <f>' STAMP Summary'!BY54</f>
        <v>0.19314285714285714</v>
      </c>
      <c r="AR86" s="282">
        <f>' STAMP Summary'!BZ54</f>
        <v>0.19647619047619047</v>
      </c>
      <c r="AS86" s="282">
        <f>' STAMP Summary'!CA54</f>
        <v>0.61495238095238092</v>
      </c>
      <c r="AT86" s="282">
        <f>' STAMP Summary'!CB54</f>
        <v>0.18847619047619046</v>
      </c>
      <c r="AU86" s="282">
        <f>' STAMP Summary'!CC54</f>
        <v>0.19785714285714287</v>
      </c>
      <c r="AV86" s="282">
        <f>' STAMP Summary'!CD54</f>
        <v>0.17509523809523808</v>
      </c>
      <c r="AW86" s="282">
        <f t="shared" si="2"/>
        <v>0.33334364145658268</v>
      </c>
      <c r="AX86" s="282">
        <f>_xlfn.PERCENTILE.INC((AB86:AH86,AJ86,AL86:AM86,AO86,AQ86:AV86),0.05)</f>
        <v>0.18579999999999999</v>
      </c>
      <c r="AY86" s="501">
        <f>_xlfn.PERCENTILE.INC((AB86:AH86,AJ86,AL86:AM86,AO86,AQ86:AV86),0.95)</f>
        <v>0.59158095238095243</v>
      </c>
      <c r="AZ86" s="501"/>
      <c r="BA86" s="501"/>
      <c r="BB86" s="501"/>
      <c r="BC86" s="501"/>
      <c r="BD86" s="501"/>
      <c r="BE86" s="501"/>
      <c r="BF86" s="501"/>
      <c r="BG86" s="501"/>
      <c r="BI86" s="248">
        <f>' STAMP Summary'!DE54</f>
        <v>41896</v>
      </c>
      <c r="BJ86" s="245">
        <f>' STAMP Summary'!DF54</f>
        <v>752.16</v>
      </c>
      <c r="BK86" s="245">
        <f>' STAMP Summary'!DG54</f>
        <v>333</v>
      </c>
      <c r="BL86" s="245">
        <f>' STAMP Summary'!DH54</f>
        <v>2640</v>
      </c>
      <c r="BM86" s="245">
        <f>' STAMP Summary'!DI54</f>
        <v>890</v>
      </c>
      <c r="BN86" s="245">
        <f>' STAMP Summary'!DJ54</f>
        <v>219</v>
      </c>
      <c r="BO86" s="245">
        <f>' STAMP Summary'!DK54</f>
        <v>2077.181818181818</v>
      </c>
      <c r="BP86" s="245">
        <f>' STAMP Summary'!DL54</f>
        <v>300</v>
      </c>
      <c r="BQ86" s="245">
        <f>' STAMP Summary'!DM54</f>
        <v>744</v>
      </c>
      <c r="BR86" s="245">
        <f>' STAMP Summary'!DN54</f>
        <v>263</v>
      </c>
      <c r="BS86" s="245">
        <f>' STAMP Summary'!DO54</f>
        <v>435</v>
      </c>
      <c r="BT86" s="245">
        <f>' STAMP Summary'!DP54</f>
        <v>635</v>
      </c>
      <c r="BU86" s="245">
        <f>' STAMP Summary'!DQ54</f>
        <v>274</v>
      </c>
      <c r="BV86" s="245">
        <f>' STAMP Summary'!DR54</f>
        <v>644</v>
      </c>
      <c r="BW86" s="249">
        <f>' STAMP Summary'!DS54</f>
        <v>187</v>
      </c>
      <c r="BY86" s="248">
        <f t="shared" si="3"/>
        <v>41896</v>
      </c>
      <c r="BZ86" s="242">
        <f t="shared" si="4"/>
        <v>635.56331711222708</v>
      </c>
      <c r="CA86" s="242">
        <f t="shared" si="5"/>
        <v>0.21244019138755982</v>
      </c>
      <c r="CB86" s="242">
        <f t="shared" si="6"/>
        <v>0.27908451820920765</v>
      </c>
      <c r="CC86" s="242">
        <f t="shared" si="7"/>
        <v>0.17103872393581243</v>
      </c>
      <c r="CD86" s="242">
        <f t="shared" si="8"/>
        <v>0.1212960398781501</v>
      </c>
      <c r="CE86" s="242">
        <f t="shared" si="9"/>
        <v>0.3418283004331012</v>
      </c>
      <c r="CF86" s="242">
        <f t="shared" si="10"/>
        <v>0.45351473922902497</v>
      </c>
      <c r="CG86" s="242">
        <f t="shared" si="11"/>
        <v>0.34880450070323488</v>
      </c>
      <c r="CH86" s="242">
        <f t="shared" si="12"/>
        <v>0.37146892655367231</v>
      </c>
      <c r="CI86" s="242">
        <f t="shared" si="13"/>
        <v>0.31775018261504751</v>
      </c>
      <c r="CJ86" s="242">
        <f t="shared" si="14"/>
        <v>0.16540765824433445</v>
      </c>
      <c r="CK86" s="242">
        <f t="shared" si="15"/>
        <v>0.29621621621621624</v>
      </c>
      <c r="CL86" s="242">
        <f t="shared" si="16"/>
        <v>0.31661750245821041</v>
      </c>
      <c r="CM86" s="242">
        <f t="shared" si="17"/>
        <v>0.2052689352360044</v>
      </c>
      <c r="CN86" s="242">
        <f t="shared" si="18"/>
        <v>0.22513755476876623</v>
      </c>
      <c r="CO86" s="257">
        <f t="shared" si="19"/>
        <v>8.7175070601129778E-2</v>
      </c>
      <c r="CP86" s="171"/>
      <c r="CQ86" s="171"/>
    </row>
    <row r="87" spans="2:95" x14ac:dyDescent="0.2">
      <c r="B87" s="248" t="str">
        <f>' STAMP Summary'!A55</f>
        <v>0915</v>
      </c>
      <c r="C87" s="245">
        <f>' STAMP Summary'!AK55</f>
        <v>17313</v>
      </c>
      <c r="D87" s="245">
        <f>' STAMP Summary'!AL55</f>
        <v>8103</v>
      </c>
      <c r="E87" s="245">
        <f>' STAMP Summary'!AM55</f>
        <v>12843.5</v>
      </c>
      <c r="F87" s="245">
        <f>' STAMP Summary'!AN55</f>
        <v>11581.69</v>
      </c>
      <c r="G87" s="245">
        <f>' STAMP Summary'!AO55</f>
        <v>10481</v>
      </c>
      <c r="H87" s="245">
        <f>' STAMP Summary'!AP55</f>
        <v>8482</v>
      </c>
      <c r="I87" s="245">
        <f>' STAMP Summary'!AQ55</f>
        <v>6667.5</v>
      </c>
      <c r="J87" s="245">
        <f>' STAMP Summary'!AR55</f>
        <v>4752.99</v>
      </c>
      <c r="K87" s="245">
        <f>' STAMP Summary'!AS55</f>
        <v>3195.3181818181815</v>
      </c>
      <c r="L87" s="245">
        <f>' STAMP Summary'!AT55</f>
        <v>9340</v>
      </c>
      <c r="M87" s="245">
        <f>' STAMP Summary'!AU55</f>
        <v>4882</v>
      </c>
      <c r="N87" s="245">
        <f>' STAMP Summary'!AV55</f>
        <v>9438</v>
      </c>
      <c r="O87" s="245">
        <f>' STAMP Summary'!AW55</f>
        <v>5470</v>
      </c>
      <c r="P87" s="245">
        <f>' STAMP Summary'!AX55</f>
        <v>1435</v>
      </c>
      <c r="Q87" s="245">
        <f>' STAMP Summary'!AY55</f>
        <v>4995</v>
      </c>
      <c r="R87" s="245">
        <f>' STAMP Summary'!AZ55</f>
        <v>4572</v>
      </c>
      <c r="S87" s="245">
        <f>' STAMP Summary'!BA55</f>
        <v>4826</v>
      </c>
      <c r="T87" s="245">
        <f>' STAMP Summary'!BB55</f>
        <v>4426</v>
      </c>
      <c r="U87" s="245">
        <f>' STAMP Summary'!BC55</f>
        <v>13157</v>
      </c>
      <c r="V87" s="245">
        <f>' STAMP Summary'!BD55</f>
        <v>4339</v>
      </c>
      <c r="W87" s="245">
        <f>' STAMP Summary'!BE55</f>
        <v>4996</v>
      </c>
      <c r="X87" s="245">
        <f>' STAMP Summary'!BF55</f>
        <v>3989</v>
      </c>
      <c r="Z87" s="507" t="str">
        <f t="shared" si="20"/>
        <v>3-Jul</v>
      </c>
      <c r="AA87" s="282">
        <f>' STAMP Summary'!BI55</f>
        <v>0.8244285714285714</v>
      </c>
      <c r="AB87" s="282">
        <f>' STAMP Summary'!BJ55</f>
        <v>0.38585714285714284</v>
      </c>
      <c r="AC87" s="282">
        <f>' STAMP Summary'!BK55</f>
        <v>0.61159523809523808</v>
      </c>
      <c r="AD87" s="282">
        <f>' STAMP Summary'!BL55</f>
        <v>0.55150904761904762</v>
      </c>
      <c r="AE87" s="282">
        <f>' STAMP Summary'!BM55</f>
        <v>0.49909523809523809</v>
      </c>
      <c r="AF87" s="282">
        <f>' STAMP Summary'!BN55</f>
        <v>0.40390476190476188</v>
      </c>
      <c r="AG87" s="282">
        <f>' STAMP Summary'!BO55</f>
        <v>0.3175</v>
      </c>
      <c r="AH87" s="282">
        <f>' STAMP Summary'!BP55</f>
        <v>0.22633285714285714</v>
      </c>
      <c r="AI87" s="282">
        <f>' STAMP Summary'!BQ55</f>
        <v>0.15215800865800863</v>
      </c>
      <c r="AJ87" s="282">
        <f>' STAMP Summary'!BR55</f>
        <v>0.44476190476190475</v>
      </c>
      <c r="AK87" s="282">
        <f>' STAMP Summary'!BS55</f>
        <v>0.23247619047619048</v>
      </c>
      <c r="AL87" s="282">
        <f>' STAMP Summary'!BT55</f>
        <v>0.44942857142857146</v>
      </c>
      <c r="AM87" s="282">
        <f>' STAMP Summary'!BU55</f>
        <v>0.26047619047619047</v>
      </c>
      <c r="AN87" s="282">
        <f>' STAMP Summary'!BV55</f>
        <v>6.8333333333333329E-2</v>
      </c>
      <c r="AO87" s="282">
        <f>' STAMP Summary'!BW55</f>
        <v>0.23785714285714285</v>
      </c>
      <c r="AP87" s="282">
        <f>' STAMP Summary'!BX55</f>
        <v>0.21771428571428572</v>
      </c>
      <c r="AQ87" s="282">
        <f>' STAMP Summary'!BY55</f>
        <v>0.2298095238095238</v>
      </c>
      <c r="AR87" s="282">
        <f>' STAMP Summary'!BZ55</f>
        <v>0.21076190476190476</v>
      </c>
      <c r="AS87" s="282">
        <f>' STAMP Summary'!CA55</f>
        <v>0.62652380952380948</v>
      </c>
      <c r="AT87" s="282">
        <f>' STAMP Summary'!CB55</f>
        <v>0.20661904761904762</v>
      </c>
      <c r="AU87" s="282">
        <f>' STAMP Summary'!CC55</f>
        <v>0.2379047619047619</v>
      </c>
      <c r="AV87" s="282">
        <f>' STAMP Summary'!CD55</f>
        <v>0.18995238095238096</v>
      </c>
      <c r="AW87" s="282">
        <f t="shared" si="2"/>
        <v>0.35822879551820724</v>
      </c>
      <c r="AX87" s="282">
        <f>_xlfn.PERCENTILE.INC((AB87:AH87,AJ87,AL87:AM87,AO87,AQ87:AV87),0.05)</f>
        <v>0.20328571428571429</v>
      </c>
      <c r="AY87" s="501">
        <f>_xlfn.PERCENTILE.INC((AB87:AH87,AJ87,AL87:AM87,AO87,AQ87:AV87),0.95)</f>
        <v>0.61458095238095234</v>
      </c>
      <c r="AZ87" s="501"/>
      <c r="BA87" s="501"/>
      <c r="BB87" s="501"/>
      <c r="BC87" s="501"/>
      <c r="BD87" s="501"/>
      <c r="BE87" s="501"/>
      <c r="BF87" s="501"/>
      <c r="BG87" s="501"/>
      <c r="BI87" s="248">
        <f>' STAMP Summary'!DE55</f>
        <v>41897</v>
      </c>
      <c r="BJ87" s="245">
        <f>' STAMP Summary'!DF55</f>
        <v>792.16</v>
      </c>
      <c r="BK87" s="245">
        <f>' STAMP Summary'!DG55</f>
        <v>352</v>
      </c>
      <c r="BL87" s="245">
        <f>' STAMP Summary'!DH55</f>
        <v>2845</v>
      </c>
      <c r="BM87" s="245">
        <f>' STAMP Summary'!DI55</f>
        <v>1049</v>
      </c>
      <c r="BN87" s="245">
        <f>' STAMP Summary'!DJ55</f>
        <v>269</v>
      </c>
      <c r="BO87" s="245">
        <f>' STAMP Summary'!DK55</f>
        <v>2220.181818181818</v>
      </c>
      <c r="BP87" s="245">
        <f>' STAMP Summary'!DL55</f>
        <v>321</v>
      </c>
      <c r="BQ87" s="245">
        <f>' STAMP Summary'!DM55</f>
        <v>759</v>
      </c>
      <c r="BR87" s="245">
        <f>' STAMP Summary'!DN55</f>
        <v>285</v>
      </c>
      <c r="BS87" s="245">
        <f>' STAMP Summary'!DO55</f>
        <v>471</v>
      </c>
      <c r="BT87" s="245">
        <f>' STAMP Summary'!DP55</f>
        <v>658</v>
      </c>
      <c r="BU87" s="245">
        <f>' STAMP Summary'!DQ55</f>
        <v>304</v>
      </c>
      <c r="BV87" s="245">
        <f>' STAMP Summary'!DR55</f>
        <v>705</v>
      </c>
      <c r="BW87" s="249">
        <f>' STAMP Summary'!DS55</f>
        <v>194</v>
      </c>
      <c r="BY87" s="248">
        <f t="shared" si="3"/>
        <v>41897</v>
      </c>
      <c r="BZ87" s="242">
        <f t="shared" si="4"/>
        <v>700.81676096538104</v>
      </c>
      <c r="CA87" s="242">
        <f t="shared" si="5"/>
        <v>0.22456140350877193</v>
      </c>
      <c r="CB87" s="242">
        <f t="shared" si="6"/>
        <v>0.30075585390348325</v>
      </c>
      <c r="CC87" s="242">
        <f t="shared" si="7"/>
        <v>0.20159508023445757</v>
      </c>
      <c r="CD87" s="242">
        <f t="shared" si="8"/>
        <v>0.14898919966768209</v>
      </c>
      <c r="CE87" s="242">
        <f t="shared" si="9"/>
        <v>0.36536088026509683</v>
      </c>
      <c r="CF87" s="242">
        <f t="shared" si="10"/>
        <v>0.48526077097505671</v>
      </c>
      <c r="CG87" s="242">
        <f t="shared" si="11"/>
        <v>0.35583684950773559</v>
      </c>
      <c r="CH87" s="242">
        <f t="shared" si="12"/>
        <v>0.40254237288135591</v>
      </c>
      <c r="CI87" s="242">
        <f t="shared" si="13"/>
        <v>0.34404674945215485</v>
      </c>
      <c r="CJ87" s="242">
        <f t="shared" si="14"/>
        <v>0.1713988017712946</v>
      </c>
      <c r="CK87" s="242">
        <f t="shared" si="15"/>
        <v>0.32864864864864862</v>
      </c>
      <c r="CL87" s="242">
        <f t="shared" si="16"/>
        <v>0.34660766961651918</v>
      </c>
      <c r="CM87" s="242">
        <f t="shared" si="17"/>
        <v>0.21295279912184412</v>
      </c>
      <c r="CN87" s="242">
        <f t="shared" si="18"/>
        <v>0.24825248351589835</v>
      </c>
      <c r="CO87" s="257">
        <f t="shared" si="19"/>
        <v>8.5238431127670017E-2</v>
      </c>
      <c r="CP87" s="171"/>
      <c r="CQ87" s="171"/>
    </row>
    <row r="88" spans="2:95" x14ac:dyDescent="0.2">
      <c r="B88" s="248" t="str">
        <f>' STAMP Summary'!A56</f>
        <v>0916</v>
      </c>
      <c r="C88" s="245">
        <f>' STAMP Summary'!AK56</f>
        <v>18264</v>
      </c>
      <c r="D88" s="245">
        <f>' STAMP Summary'!AL56</f>
        <v>8529</v>
      </c>
      <c r="E88" s="245">
        <f>' STAMP Summary'!AM56</f>
        <v>13400.5</v>
      </c>
      <c r="F88" s="245">
        <f>' STAMP Summary'!AN56</f>
        <v>12189.69</v>
      </c>
      <c r="G88" s="245">
        <f>' STAMP Summary'!AO56</f>
        <v>11350</v>
      </c>
      <c r="H88" s="245">
        <f>' STAMP Summary'!AP56</f>
        <v>8979</v>
      </c>
      <c r="I88" s="245">
        <f>' STAMP Summary'!AQ56</f>
        <v>7371.5</v>
      </c>
      <c r="J88" s="245">
        <f>' STAMP Summary'!AR56</f>
        <v>5438.99</v>
      </c>
      <c r="K88" s="245">
        <f>' STAMP Summary'!AS56</f>
        <v>3497.3181818181815</v>
      </c>
      <c r="L88" s="245">
        <f>' STAMP Summary'!AT56</f>
        <v>9844</v>
      </c>
      <c r="M88" s="245">
        <f>' STAMP Summary'!AU56</f>
        <v>4984</v>
      </c>
      <c r="N88" s="245">
        <f>' STAMP Summary'!AV56</f>
        <v>10494</v>
      </c>
      <c r="O88" s="245">
        <f>' STAMP Summary'!AW56</f>
        <v>6015</v>
      </c>
      <c r="P88" s="245">
        <f>' STAMP Summary'!AX56</f>
        <v>1529</v>
      </c>
      <c r="Q88" s="245">
        <f>' STAMP Summary'!AY56</f>
        <v>5366</v>
      </c>
      <c r="R88" s="245">
        <f>' STAMP Summary'!AZ56</f>
        <v>4572</v>
      </c>
      <c r="S88" s="245">
        <f>' STAMP Summary'!BA56</f>
        <v>5345</v>
      </c>
      <c r="T88" s="245">
        <f>' STAMP Summary'!BB56</f>
        <v>4713</v>
      </c>
      <c r="U88" s="245">
        <f>' STAMP Summary'!BC56</f>
        <v>13250</v>
      </c>
      <c r="V88" s="245">
        <f>' STAMP Summary'!BD56</f>
        <v>4626</v>
      </c>
      <c r="W88" s="245">
        <f>' STAMP Summary'!BE56</f>
        <v>5460</v>
      </c>
      <c r="X88" s="245">
        <f>' STAMP Summary'!BF56</f>
        <v>4314</v>
      </c>
      <c r="Z88" s="507" t="str">
        <f t="shared" si="20"/>
        <v>4-Jul</v>
      </c>
      <c r="AA88" s="282">
        <f>' STAMP Summary'!BI56</f>
        <v>0.86971428571428566</v>
      </c>
      <c r="AB88" s="282">
        <f>' STAMP Summary'!BJ56</f>
        <v>0.40614285714285714</v>
      </c>
      <c r="AC88" s="282">
        <f>' STAMP Summary'!BK56</f>
        <v>0.63811904761904759</v>
      </c>
      <c r="AD88" s="282">
        <f>' STAMP Summary'!BL56</f>
        <v>0.58046142857142857</v>
      </c>
      <c r="AE88" s="282">
        <f>' STAMP Summary'!BM56</f>
        <v>0.54047619047619044</v>
      </c>
      <c r="AF88" s="282">
        <f>' STAMP Summary'!BN56</f>
        <v>0.42757142857142855</v>
      </c>
      <c r="AG88" s="282">
        <f>' STAMP Summary'!BO56</f>
        <v>0.35102380952380952</v>
      </c>
      <c r="AH88" s="282">
        <f>' STAMP Summary'!BP56</f>
        <v>0.25899952380952379</v>
      </c>
      <c r="AI88" s="282">
        <f>' STAMP Summary'!BQ56</f>
        <v>0.16653896103896101</v>
      </c>
      <c r="AJ88" s="282">
        <f>' STAMP Summary'!BR56</f>
        <v>0.46876190476190477</v>
      </c>
      <c r="AK88" s="282">
        <f>' STAMP Summary'!BS56</f>
        <v>0.23733333333333334</v>
      </c>
      <c r="AL88" s="282">
        <f>' STAMP Summary'!BT56</f>
        <v>0.49971428571428572</v>
      </c>
      <c r="AM88" s="282">
        <f>' STAMP Summary'!BU56</f>
        <v>0.28642857142857142</v>
      </c>
      <c r="AN88" s="282">
        <f>' STAMP Summary'!BV56</f>
        <v>7.280952380952381E-2</v>
      </c>
      <c r="AO88" s="282">
        <f>' STAMP Summary'!BW56</f>
        <v>0.25552380952380954</v>
      </c>
      <c r="AP88" s="282">
        <f>' STAMP Summary'!BX56</f>
        <v>0.21771428571428572</v>
      </c>
      <c r="AQ88" s="282">
        <f>' STAMP Summary'!BY56</f>
        <v>0.25452380952380954</v>
      </c>
      <c r="AR88" s="282">
        <f>' STAMP Summary'!BZ56</f>
        <v>0.22442857142857142</v>
      </c>
      <c r="AS88" s="282">
        <f>' STAMP Summary'!CA56</f>
        <v>0.63095238095238093</v>
      </c>
      <c r="AT88" s="282">
        <f>' STAMP Summary'!CB56</f>
        <v>0.22028571428571428</v>
      </c>
      <c r="AU88" s="282">
        <f>' STAMP Summary'!CC56</f>
        <v>0.26</v>
      </c>
      <c r="AV88" s="282">
        <f>' STAMP Summary'!CD56</f>
        <v>0.20542857142857143</v>
      </c>
      <c r="AW88" s="282">
        <f t="shared" si="2"/>
        <v>0.38287305322128856</v>
      </c>
      <c r="AX88" s="282">
        <f>_xlfn.PERCENTILE.INC((AB88:AH88,AJ88,AL88:AM88,AO88,AQ88:AV88),0.05)</f>
        <v>0.21731428571428571</v>
      </c>
      <c r="AY88" s="501">
        <f>_xlfn.PERCENTILE.INC((AB88:AH88,AJ88,AL88:AM88,AO88,AQ88:AV88),0.95)</f>
        <v>0.63238571428571422</v>
      </c>
      <c r="AZ88" s="501"/>
      <c r="BA88" s="501"/>
      <c r="BB88" s="501"/>
      <c r="BC88" s="501"/>
      <c r="BD88" s="501"/>
      <c r="BE88" s="501"/>
      <c r="BF88" s="501"/>
      <c r="BG88" s="501"/>
      <c r="BI88" s="248">
        <f>' STAMP Summary'!DE56</f>
        <v>41898</v>
      </c>
      <c r="BJ88" s="245">
        <f>' STAMP Summary'!DF56</f>
        <v>861.16</v>
      </c>
      <c r="BK88" s="245">
        <f>' STAMP Summary'!DG56</f>
        <v>387</v>
      </c>
      <c r="BL88" s="245">
        <f>' STAMP Summary'!DH56</f>
        <v>3052</v>
      </c>
      <c r="BM88" s="245">
        <f>' STAMP Summary'!DI56</f>
        <v>1175</v>
      </c>
      <c r="BN88" s="245">
        <f>' STAMP Summary'!DJ56</f>
        <v>320</v>
      </c>
      <c r="BO88" s="245">
        <f>' STAMP Summary'!DK56</f>
        <v>2401.181818181818</v>
      </c>
      <c r="BP88" s="245">
        <f>' STAMP Summary'!DL56</f>
        <v>333</v>
      </c>
      <c r="BQ88" s="245">
        <f>' STAMP Summary'!DM56</f>
        <v>786</v>
      </c>
      <c r="BR88" s="245">
        <f>' STAMP Summary'!DN56</f>
        <v>289</v>
      </c>
      <c r="BS88" s="245">
        <f>' STAMP Summary'!DO56</f>
        <v>508</v>
      </c>
      <c r="BT88" s="245">
        <f>' STAMP Summary'!DP56</f>
        <v>769</v>
      </c>
      <c r="BU88" s="245">
        <f>' STAMP Summary'!DQ56</f>
        <v>344</v>
      </c>
      <c r="BV88" s="245">
        <f>' STAMP Summary'!DR56</f>
        <v>705</v>
      </c>
      <c r="BW88" s="249">
        <f>' STAMP Summary'!DS56</f>
        <v>197</v>
      </c>
      <c r="BY88" s="248">
        <f t="shared" si="3"/>
        <v>41898</v>
      </c>
      <c r="BZ88" s="242">
        <f t="shared" si="4"/>
        <v>772.21539869606954</v>
      </c>
      <c r="CA88" s="242">
        <f t="shared" si="5"/>
        <v>0.24688995215311005</v>
      </c>
      <c r="CB88" s="242">
        <f t="shared" si="6"/>
        <v>0.32263861726306886</v>
      </c>
      <c r="CC88" s="242">
        <f t="shared" si="7"/>
        <v>0.22580955126357261</v>
      </c>
      <c r="CD88" s="242">
        <f t="shared" si="8"/>
        <v>0.1772362226530047</v>
      </c>
      <c r="CE88" s="242">
        <f t="shared" si="9"/>
        <v>0.39514687291958078</v>
      </c>
      <c r="CF88" s="242">
        <f t="shared" si="10"/>
        <v>0.50340136054421769</v>
      </c>
      <c r="CG88" s="242">
        <f t="shared" si="11"/>
        <v>0.36849507735583686</v>
      </c>
      <c r="CH88" s="242">
        <f t="shared" si="12"/>
        <v>0.40819209039548021</v>
      </c>
      <c r="CI88" s="242">
        <f t="shared" si="13"/>
        <v>0.37107377647918188</v>
      </c>
      <c r="CJ88" s="242">
        <f t="shared" si="14"/>
        <v>0.20031258140140662</v>
      </c>
      <c r="CK88" s="242">
        <f t="shared" si="15"/>
        <v>0.37189189189189187</v>
      </c>
      <c r="CL88" s="242">
        <f t="shared" si="16"/>
        <v>0.34660766961651918</v>
      </c>
      <c r="CM88" s="242">
        <f t="shared" si="17"/>
        <v>0.21624588364434688</v>
      </c>
      <c r="CN88" s="242">
        <f t="shared" si="18"/>
        <v>0.27354424325046744</v>
      </c>
      <c r="CO88" s="257">
        <f t="shared" si="19"/>
        <v>8.5822118341544615E-2</v>
      </c>
      <c r="CP88" s="171"/>
      <c r="CQ88" s="171"/>
    </row>
    <row r="89" spans="2:95" x14ac:dyDescent="0.2">
      <c r="B89" s="248" t="str">
        <f>' STAMP Summary'!A57</f>
        <v>0917</v>
      </c>
      <c r="C89" s="245">
        <f>' STAMP Summary'!AK57</f>
        <v>19340</v>
      </c>
      <c r="D89" s="245">
        <f>' STAMP Summary'!AL57</f>
        <v>9141</v>
      </c>
      <c r="E89" s="245">
        <f>' STAMP Summary'!AM57</f>
        <v>14090.5</v>
      </c>
      <c r="F89" s="245">
        <f>' STAMP Summary'!AN57</f>
        <v>12783.69</v>
      </c>
      <c r="G89" s="245">
        <f>' STAMP Summary'!AO57</f>
        <v>12556</v>
      </c>
      <c r="H89" s="245">
        <f>' STAMP Summary'!AP57</f>
        <v>9542</v>
      </c>
      <c r="I89" s="245">
        <f>' STAMP Summary'!AQ57</f>
        <v>8119.5</v>
      </c>
      <c r="J89" s="245">
        <f>' STAMP Summary'!AR57</f>
        <v>6431.99</v>
      </c>
      <c r="K89" s="245">
        <f>' STAMP Summary'!AS57</f>
        <v>3771.3181818181815</v>
      </c>
      <c r="L89" s="245">
        <f>' STAMP Summary'!AT57</f>
        <v>10482</v>
      </c>
      <c r="M89" s="245">
        <f>' STAMP Summary'!AU57</f>
        <v>5143</v>
      </c>
      <c r="N89" s="245">
        <f>' STAMP Summary'!AV57</f>
        <v>11375</v>
      </c>
      <c r="O89" s="245">
        <f>' STAMP Summary'!AW57</f>
        <v>6882</v>
      </c>
      <c r="P89" s="245">
        <f>' STAMP Summary'!AX57</f>
        <v>1602</v>
      </c>
      <c r="Q89" s="245">
        <f>' STAMP Summary'!AY57</f>
        <v>5733</v>
      </c>
      <c r="R89" s="245">
        <f>' STAMP Summary'!AZ57</f>
        <v>4857</v>
      </c>
      <c r="S89" s="245">
        <f>' STAMP Summary'!BA57</f>
        <v>6132</v>
      </c>
      <c r="T89" s="245">
        <f>' STAMP Summary'!BB57</f>
        <v>5120</v>
      </c>
      <c r="U89" s="245">
        <f>' STAMP Summary'!BC57</f>
        <v>13359</v>
      </c>
      <c r="V89" s="245">
        <f>' STAMP Summary'!BD57</f>
        <v>4839</v>
      </c>
      <c r="W89" s="245">
        <f>' STAMP Summary'!BE57</f>
        <v>5985</v>
      </c>
      <c r="X89" s="245">
        <f>' STAMP Summary'!BF57</f>
        <v>4454</v>
      </c>
      <c r="Z89" s="507" t="str">
        <f t="shared" si="20"/>
        <v>5-Jul</v>
      </c>
      <c r="AA89" s="282">
        <f>' STAMP Summary'!BI57</f>
        <v>0.92095238095238097</v>
      </c>
      <c r="AB89" s="282">
        <f>' STAMP Summary'!BJ57</f>
        <v>0.43528571428571428</v>
      </c>
      <c r="AC89" s="282">
        <f>' STAMP Summary'!BK57</f>
        <v>0.6709761904761905</v>
      </c>
      <c r="AD89" s="282">
        <f>' STAMP Summary'!BL57</f>
        <v>0.60874714285714293</v>
      </c>
      <c r="AE89" s="282">
        <f>' STAMP Summary'!BM57</f>
        <v>0.59790476190476194</v>
      </c>
      <c r="AF89" s="282">
        <f>' STAMP Summary'!BN57</f>
        <v>0.45438095238095239</v>
      </c>
      <c r="AG89" s="282">
        <f>' STAMP Summary'!BO57</f>
        <v>0.38664285714285712</v>
      </c>
      <c r="AH89" s="282">
        <f>' STAMP Summary'!BP57</f>
        <v>0.30628523809523811</v>
      </c>
      <c r="AI89" s="282">
        <f>' STAMP Summary'!BQ57</f>
        <v>0.17958658008658007</v>
      </c>
      <c r="AJ89" s="282">
        <f>' STAMP Summary'!BR57</f>
        <v>0.49914285714285717</v>
      </c>
      <c r="AK89" s="282">
        <f>' STAMP Summary'!BS57</f>
        <v>0.2449047619047619</v>
      </c>
      <c r="AL89" s="282">
        <f>' STAMP Summary'!BT57</f>
        <v>0.54166666666666663</v>
      </c>
      <c r="AM89" s="282">
        <f>' STAMP Summary'!BU57</f>
        <v>0.32771428571428574</v>
      </c>
      <c r="AN89" s="282">
        <f>' STAMP Summary'!BV57</f>
        <v>7.628571428571429E-2</v>
      </c>
      <c r="AO89" s="282">
        <f>' STAMP Summary'!BW57</f>
        <v>0.27300000000000002</v>
      </c>
      <c r="AP89" s="282">
        <f>' STAMP Summary'!BX57</f>
        <v>0.23128571428571429</v>
      </c>
      <c r="AQ89" s="282">
        <f>' STAMP Summary'!BY57</f>
        <v>0.29199999999999998</v>
      </c>
      <c r="AR89" s="282">
        <f>' STAMP Summary'!BZ57</f>
        <v>0.24380952380952381</v>
      </c>
      <c r="AS89" s="282">
        <f>' STAMP Summary'!CA57</f>
        <v>0.63614285714285712</v>
      </c>
      <c r="AT89" s="282">
        <f>' STAMP Summary'!CB57</f>
        <v>0.23042857142857143</v>
      </c>
      <c r="AU89" s="282">
        <f>' STAMP Summary'!CC57</f>
        <v>0.28499999999999998</v>
      </c>
      <c r="AV89" s="282">
        <f>' STAMP Summary'!CD57</f>
        <v>0.21209523809523809</v>
      </c>
      <c r="AW89" s="282">
        <f t="shared" si="2"/>
        <v>0.41183663865546222</v>
      </c>
      <c r="AX89" s="282">
        <f>_xlfn.PERCENTILE.INC((AB89:AH89,AJ89,AL89:AM89,AO89,AQ89:AV89),0.05)</f>
        <v>0.22676190476190475</v>
      </c>
      <c r="AY89" s="501">
        <f>_xlfn.PERCENTILE.INC((AB89:AH89,AJ89,AL89:AM89,AO89,AQ89:AV89),0.95)</f>
        <v>0.6431095238095238</v>
      </c>
      <c r="AZ89" s="501"/>
      <c r="BA89" s="501"/>
      <c r="BB89" s="501"/>
      <c r="BC89" s="501"/>
      <c r="BD89" s="501"/>
      <c r="BE89" s="501"/>
      <c r="BF89" s="501"/>
      <c r="BG89" s="501"/>
      <c r="BI89" s="248">
        <f>' STAMP Summary'!DE57</f>
        <v>41899</v>
      </c>
      <c r="BJ89" s="245">
        <f>' STAMP Summary'!DF57</f>
        <v>944.16</v>
      </c>
      <c r="BK89" s="245">
        <f>' STAMP Summary'!DG57</f>
        <v>413</v>
      </c>
      <c r="BL89" s="245">
        <f>' STAMP Summary'!DH57</f>
        <v>3303</v>
      </c>
      <c r="BM89" s="245">
        <f>' STAMP Summary'!DI57</f>
        <v>1327</v>
      </c>
      <c r="BN89" s="245">
        <f>' STAMP Summary'!DJ57</f>
        <v>360</v>
      </c>
      <c r="BO89" s="245">
        <f>' STAMP Summary'!DK57</f>
        <v>2563.181818181818</v>
      </c>
      <c r="BP89" s="245">
        <f>' STAMP Summary'!DL57</f>
        <v>346</v>
      </c>
      <c r="BQ89" s="245">
        <f>' STAMP Summary'!DM57</f>
        <v>861</v>
      </c>
      <c r="BR89" s="245">
        <f>' STAMP Summary'!DN57</f>
        <v>305</v>
      </c>
      <c r="BS89" s="245">
        <f>' STAMP Summary'!DO57</f>
        <v>595</v>
      </c>
      <c r="BT89" s="245">
        <f>' STAMP Summary'!DP57</f>
        <v>825</v>
      </c>
      <c r="BU89" s="245">
        <f>' STAMP Summary'!DQ57</f>
        <v>389</v>
      </c>
      <c r="BV89" s="245">
        <f>' STAMP Summary'!DR57</f>
        <v>787</v>
      </c>
      <c r="BW89" s="249">
        <f>' STAMP Summary'!DS57</f>
        <v>217</v>
      </c>
      <c r="BY89" s="248">
        <f t="shared" si="3"/>
        <v>41899</v>
      </c>
      <c r="BZ89" s="242">
        <f t="shared" si="4"/>
        <v>840.61443923339937</v>
      </c>
      <c r="CA89" s="242">
        <f t="shared" si="5"/>
        <v>0.26347687400318981</v>
      </c>
      <c r="CB89" s="242">
        <f t="shared" si="6"/>
        <v>0.34917278925947459</v>
      </c>
      <c r="CC89" s="242">
        <f t="shared" si="7"/>
        <v>0.25502065917171135</v>
      </c>
      <c r="CD89" s="242">
        <f t="shared" si="8"/>
        <v>0.19939075048463029</v>
      </c>
      <c r="CE89" s="242">
        <f t="shared" si="9"/>
        <v>0.4218061591628206</v>
      </c>
      <c r="CF89" s="242">
        <f t="shared" si="10"/>
        <v>0.52305366591080882</v>
      </c>
      <c r="CG89" s="242">
        <f t="shared" si="11"/>
        <v>0.40365682137834036</v>
      </c>
      <c r="CH89" s="242">
        <f t="shared" si="12"/>
        <v>0.4307909604519774</v>
      </c>
      <c r="CI89" s="242">
        <f t="shared" si="13"/>
        <v>0.43462381300219138</v>
      </c>
      <c r="CJ89" s="242">
        <f t="shared" si="14"/>
        <v>0.2148997134670487</v>
      </c>
      <c r="CK89" s="242">
        <f t="shared" si="15"/>
        <v>0.42054054054054052</v>
      </c>
      <c r="CL89" s="242">
        <f t="shared" si="16"/>
        <v>0.38692232055063913</v>
      </c>
      <c r="CM89" s="242">
        <f t="shared" si="17"/>
        <v>0.23819978046103182</v>
      </c>
      <c r="CN89" s="242">
        <f t="shared" si="18"/>
        <v>0.29777344641636533</v>
      </c>
      <c r="CO89" s="257">
        <f t="shared" si="19"/>
        <v>8.762022716134571E-2</v>
      </c>
      <c r="CP89" s="171"/>
      <c r="CQ89" s="171"/>
    </row>
    <row r="90" spans="2:95" x14ac:dyDescent="0.2">
      <c r="B90" s="248" t="str">
        <f>' STAMP Summary'!A58</f>
        <v>0918</v>
      </c>
      <c r="C90" s="245">
        <f>' STAMP Summary'!AK58</f>
        <v>20164</v>
      </c>
      <c r="D90" s="245">
        <f>' STAMP Summary'!AL58</f>
        <v>15669</v>
      </c>
      <c r="E90" s="245">
        <f>' STAMP Summary'!AM58</f>
        <v>14612.5</v>
      </c>
      <c r="F90" s="245">
        <f>' STAMP Summary'!AN58</f>
        <v>13559.69</v>
      </c>
      <c r="G90" s="245">
        <f>' STAMP Summary'!AO58</f>
        <v>15078</v>
      </c>
      <c r="H90" s="245">
        <f>' STAMP Summary'!AP58</f>
        <v>10162</v>
      </c>
      <c r="I90" s="245">
        <f>' STAMP Summary'!AQ58</f>
        <v>8966.17</v>
      </c>
      <c r="J90" s="245">
        <f>' STAMP Summary'!AR58</f>
        <v>6925.99</v>
      </c>
      <c r="K90" s="245">
        <f>' STAMP Summary'!AS58</f>
        <v>4064.3181818181815</v>
      </c>
      <c r="L90" s="245">
        <f>' STAMP Summary'!AT58</f>
        <v>10843</v>
      </c>
      <c r="M90" s="245">
        <f>' STAMP Summary'!AU58</f>
        <v>5191</v>
      </c>
      <c r="N90" s="245">
        <f>' STAMP Summary'!AV58</f>
        <v>11997</v>
      </c>
      <c r="O90" s="245">
        <f>' STAMP Summary'!AW58</f>
        <v>7796</v>
      </c>
      <c r="P90" s="245">
        <f>' STAMP Summary'!AX58</f>
        <v>1667</v>
      </c>
      <c r="Q90" s="245">
        <f>' STAMP Summary'!AY58</f>
        <v>6183</v>
      </c>
      <c r="R90" s="245">
        <f>' STAMP Summary'!AZ58</f>
        <v>5130</v>
      </c>
      <c r="S90" s="245">
        <f>' STAMP Summary'!BA58</f>
        <v>8076</v>
      </c>
      <c r="T90" s="245">
        <f>' STAMP Summary'!BB58</f>
        <v>5524</v>
      </c>
      <c r="U90" s="245">
        <f>' STAMP Summary'!BC58</f>
        <v>13551</v>
      </c>
      <c r="V90" s="245">
        <f>' STAMP Summary'!BD58</f>
        <v>5079</v>
      </c>
      <c r="W90" s="245">
        <f>' STAMP Summary'!BE58</f>
        <v>6266</v>
      </c>
      <c r="X90" s="245">
        <f>' STAMP Summary'!BF58</f>
        <v>4571</v>
      </c>
      <c r="Z90" s="507" t="str">
        <f t="shared" si="20"/>
        <v>6-Jul</v>
      </c>
      <c r="AA90" s="282">
        <f>' STAMP Summary'!BI58</f>
        <v>0.96019047619047615</v>
      </c>
      <c r="AB90" s="282">
        <f>' STAMP Summary'!BJ58</f>
        <v>0.74614285714285711</v>
      </c>
      <c r="AC90" s="282">
        <f>' STAMP Summary'!BK58</f>
        <v>0.6958333333333333</v>
      </c>
      <c r="AD90" s="282">
        <f>' STAMP Summary'!BL58</f>
        <v>0.64569952380952378</v>
      </c>
      <c r="AE90" s="282">
        <f>' STAMP Summary'!BM58</f>
        <v>0.71799999999999997</v>
      </c>
      <c r="AF90" s="282">
        <f>' STAMP Summary'!BN58</f>
        <v>0.48390476190476189</v>
      </c>
      <c r="AG90" s="282">
        <f>' STAMP Summary'!BO58</f>
        <v>0.42696047619047617</v>
      </c>
      <c r="AH90" s="282">
        <f>' STAMP Summary'!BP58</f>
        <v>0.32980904761904761</v>
      </c>
      <c r="AI90" s="282">
        <f>' STAMP Summary'!BQ58</f>
        <v>0.19353896103896104</v>
      </c>
      <c r="AJ90" s="282">
        <f>' STAMP Summary'!BR58</f>
        <v>0.51633333333333331</v>
      </c>
      <c r="AK90" s="282">
        <f>' STAMP Summary'!BS58</f>
        <v>0.24719047619047618</v>
      </c>
      <c r="AL90" s="282">
        <f>' STAMP Summary'!BT58</f>
        <v>0.57128571428571429</v>
      </c>
      <c r="AM90" s="282">
        <f>' STAMP Summary'!BU58</f>
        <v>0.37123809523809526</v>
      </c>
      <c r="AN90" s="282">
        <f>' STAMP Summary'!BV58</f>
        <v>7.9380952380952385E-2</v>
      </c>
      <c r="AO90" s="282">
        <f>' STAMP Summary'!BW58</f>
        <v>0.29442857142857143</v>
      </c>
      <c r="AP90" s="282">
        <f>' STAMP Summary'!BX58</f>
        <v>0.24428571428571427</v>
      </c>
      <c r="AQ90" s="282">
        <f>' STAMP Summary'!BY58</f>
        <v>0.38457142857142856</v>
      </c>
      <c r="AR90" s="282">
        <f>' STAMP Summary'!BZ58</f>
        <v>0.26304761904761903</v>
      </c>
      <c r="AS90" s="282">
        <f>' STAMP Summary'!CA58</f>
        <v>0.64528571428571424</v>
      </c>
      <c r="AT90" s="282">
        <f>' STAMP Summary'!CB58</f>
        <v>0.24185714285714285</v>
      </c>
      <c r="AU90" s="282">
        <f>' STAMP Summary'!CC58</f>
        <v>0.29838095238095236</v>
      </c>
      <c r="AV90" s="282">
        <f>' STAMP Summary'!CD58</f>
        <v>0.21766666666666667</v>
      </c>
      <c r="AW90" s="282">
        <f t="shared" si="2"/>
        <v>0.46179089635854331</v>
      </c>
      <c r="AX90" s="282">
        <f>_xlfn.PERCENTILE.INC((AB90:AH90,AJ90,AL90:AM90,AO90,AQ90:AV90),0.05)</f>
        <v>0.23701904761904763</v>
      </c>
      <c r="AY90" s="501">
        <f>_xlfn.PERCENTILE.INC((AB90:AH90,AJ90,AL90:AM90,AO90,AQ90:AV90),0.95)</f>
        <v>0.7236285714285714</v>
      </c>
      <c r="AZ90" s="501"/>
      <c r="BA90" s="501"/>
      <c r="BB90" s="501"/>
      <c r="BC90" s="501"/>
      <c r="BD90" s="501"/>
      <c r="BE90" s="501"/>
      <c r="BF90" s="501"/>
      <c r="BG90" s="501"/>
      <c r="BI90" s="248">
        <f>' STAMP Summary'!DE58</f>
        <v>41900</v>
      </c>
      <c r="BJ90" s="245">
        <f>' STAMP Summary'!DF58</f>
        <v>1041.1599999999999</v>
      </c>
      <c r="BK90" s="245">
        <f>' STAMP Summary'!DG58</f>
        <v>469.5</v>
      </c>
      <c r="BL90" s="245">
        <f>' STAMP Summary'!DH58</f>
        <v>3495</v>
      </c>
      <c r="BM90" s="245">
        <f>' STAMP Summary'!DI58</f>
        <v>1496.66</v>
      </c>
      <c r="BN90" s="245">
        <f>' STAMP Summary'!DJ58</f>
        <v>374.5</v>
      </c>
      <c r="BO90" s="245">
        <f>' STAMP Summary'!DK58</f>
        <v>2721.181818181818</v>
      </c>
      <c r="BP90" s="245">
        <f>' STAMP Summary'!DL58</f>
        <v>353</v>
      </c>
      <c r="BQ90" s="245">
        <f>' STAMP Summary'!DM58</f>
        <v>870</v>
      </c>
      <c r="BR90" s="245">
        <f>' STAMP Summary'!DN58</f>
        <v>314</v>
      </c>
      <c r="BS90" s="245">
        <f>' STAMP Summary'!DO58</f>
        <v>666</v>
      </c>
      <c r="BT90" s="245">
        <f>' STAMP Summary'!DP58</f>
        <v>912</v>
      </c>
      <c r="BU90" s="245">
        <f>' STAMP Summary'!DQ58</f>
        <v>428</v>
      </c>
      <c r="BV90" s="245">
        <f>' STAMP Summary'!DR58</f>
        <v>846</v>
      </c>
      <c r="BW90" s="249">
        <f>' STAMP Summary'!DS58</f>
        <v>252</v>
      </c>
      <c r="BY90" s="248">
        <f t="shared" si="3"/>
        <v>41900</v>
      </c>
      <c r="BZ90" s="242">
        <f t="shared" si="4"/>
        <v>910.04823526545022</v>
      </c>
      <c r="CA90" s="242">
        <f t="shared" si="5"/>
        <v>0.29952153110047847</v>
      </c>
      <c r="CB90" s="242">
        <f t="shared" si="6"/>
        <v>0.36946984512923514</v>
      </c>
      <c r="CC90" s="242">
        <f t="shared" si="7"/>
        <v>0.28762563659075624</v>
      </c>
      <c r="CD90" s="242">
        <f t="shared" si="8"/>
        <v>0.20742176682359456</v>
      </c>
      <c r="CE90" s="242">
        <f t="shared" si="9"/>
        <v>0.44780719142474584</v>
      </c>
      <c r="CF90" s="242">
        <f t="shared" si="10"/>
        <v>0.5336356764928194</v>
      </c>
      <c r="CG90" s="242">
        <f t="shared" si="11"/>
        <v>0.40787623066104078</v>
      </c>
      <c r="CH90" s="242">
        <f t="shared" si="12"/>
        <v>0.44350282485875708</v>
      </c>
      <c r="CI90" s="242">
        <f t="shared" si="13"/>
        <v>0.48648648648648651</v>
      </c>
      <c r="CJ90" s="242">
        <f t="shared" si="14"/>
        <v>0.23756186506902841</v>
      </c>
      <c r="CK90" s="242">
        <f t="shared" si="15"/>
        <v>0.4627027027027027</v>
      </c>
      <c r="CL90" s="242">
        <f t="shared" si="16"/>
        <v>0.41592920353982299</v>
      </c>
      <c r="CM90" s="242">
        <f t="shared" si="17"/>
        <v>0.27661909989023054</v>
      </c>
      <c r="CN90" s="242">
        <f t="shared" si="18"/>
        <v>0.32236919421376203</v>
      </c>
      <c r="CO90" s="257">
        <f t="shared" si="19"/>
        <v>9.0685175236395701E-2</v>
      </c>
      <c r="CP90" s="171"/>
      <c r="CQ90" s="171"/>
    </row>
    <row r="91" spans="2:95" x14ac:dyDescent="0.2">
      <c r="B91" s="248" t="str">
        <f>' STAMP Summary'!A59</f>
        <v>0919</v>
      </c>
      <c r="C91" s="245">
        <f>' STAMP Summary'!AK59</f>
        <v>21147</v>
      </c>
      <c r="D91" s="245">
        <f>' STAMP Summary'!AL59</f>
        <v>20244</v>
      </c>
      <c r="E91" s="245">
        <f>' STAMP Summary'!AM59</f>
        <v>15228.5</v>
      </c>
      <c r="F91" s="245">
        <f>' STAMP Summary'!AN59</f>
        <v>14406.69</v>
      </c>
      <c r="G91" s="245">
        <f>' STAMP Summary'!AO59</f>
        <v>16308</v>
      </c>
      <c r="H91" s="245">
        <f>' STAMP Summary'!AP59</f>
        <v>10870</v>
      </c>
      <c r="I91" s="245">
        <f>' STAMP Summary'!AQ59</f>
        <v>9757.86</v>
      </c>
      <c r="J91" s="245">
        <f>' STAMP Summary'!AR59</f>
        <v>7689.99</v>
      </c>
      <c r="K91" s="245">
        <f>' STAMP Summary'!AS59</f>
        <v>4249.318181818182</v>
      </c>
      <c r="L91" s="245">
        <f>' STAMP Summary'!AT59</f>
        <v>11480</v>
      </c>
      <c r="M91" s="245">
        <f>' STAMP Summary'!AU59</f>
        <v>5527</v>
      </c>
      <c r="N91" s="245">
        <f>' STAMP Summary'!AV59</f>
        <v>12252</v>
      </c>
      <c r="O91" s="245">
        <f>' STAMP Summary'!AW59</f>
        <v>8548</v>
      </c>
      <c r="P91" s="245">
        <f>' STAMP Summary'!AX59</f>
        <v>1766</v>
      </c>
      <c r="Q91" s="245">
        <f>' STAMP Summary'!AY59</f>
        <v>6354</v>
      </c>
      <c r="R91" s="245">
        <f>' STAMP Summary'!AZ59</f>
        <v>5236</v>
      </c>
      <c r="S91" s="245">
        <f>' STAMP Summary'!BA59</f>
        <v>8919</v>
      </c>
      <c r="T91" s="245">
        <f>' STAMP Summary'!BB59</f>
        <v>5992</v>
      </c>
      <c r="U91" s="245">
        <f>' STAMP Summary'!BC59</f>
        <v>13674</v>
      </c>
      <c r="V91" s="245">
        <f>' STAMP Summary'!BD59</f>
        <v>5354</v>
      </c>
      <c r="W91" s="245">
        <f>' STAMP Summary'!BE59</f>
        <v>6988</v>
      </c>
      <c r="X91" s="245">
        <f>' STAMP Summary'!BF59</f>
        <v>4774</v>
      </c>
      <c r="Z91" s="507" t="str">
        <f t="shared" si="20"/>
        <v>7-Jul</v>
      </c>
      <c r="AA91" s="282">
        <f>' STAMP Summary'!BI59</f>
        <v>1.0069999999999999</v>
      </c>
      <c r="AB91" s="282">
        <f>' STAMP Summary'!BJ59</f>
        <v>0.96399999999999997</v>
      </c>
      <c r="AC91" s="282">
        <f>' STAMP Summary'!BK59</f>
        <v>0.72516666666666663</v>
      </c>
      <c r="AD91" s="282">
        <f>' STAMP Summary'!BL59</f>
        <v>0.68603285714285722</v>
      </c>
      <c r="AE91" s="282">
        <f>' STAMP Summary'!BM59</f>
        <v>0.77657142857142858</v>
      </c>
      <c r="AF91" s="282">
        <f>' STAMP Summary'!BN59</f>
        <v>0.51761904761904765</v>
      </c>
      <c r="AG91" s="282">
        <f>' STAMP Summary'!BO59</f>
        <v>0.46466000000000002</v>
      </c>
      <c r="AH91" s="282">
        <f>' STAMP Summary'!BP59</f>
        <v>0.36619000000000002</v>
      </c>
      <c r="AI91" s="282">
        <f>' STAMP Summary'!BQ59</f>
        <v>0.20234848484848486</v>
      </c>
      <c r="AJ91" s="282">
        <f>' STAMP Summary'!BR59</f>
        <v>0.54666666666666663</v>
      </c>
      <c r="AK91" s="282">
        <f>' STAMP Summary'!BS59</f>
        <v>0.2631904761904762</v>
      </c>
      <c r="AL91" s="282">
        <f>' STAMP Summary'!BT59</f>
        <v>0.58342857142857141</v>
      </c>
      <c r="AM91" s="282">
        <f>' STAMP Summary'!BU59</f>
        <v>0.40704761904761905</v>
      </c>
      <c r="AN91" s="282">
        <f>' STAMP Summary'!BV59</f>
        <v>8.4095238095238098E-2</v>
      </c>
      <c r="AO91" s="282">
        <f>' STAMP Summary'!BW59</f>
        <v>0.30257142857142855</v>
      </c>
      <c r="AP91" s="282">
        <f>' STAMP Summary'!BX59</f>
        <v>0.24933333333333332</v>
      </c>
      <c r="AQ91" s="282">
        <f>' STAMP Summary'!BY59</f>
        <v>0.42471428571428571</v>
      </c>
      <c r="AR91" s="282">
        <f>' STAMP Summary'!BZ59</f>
        <v>0.28533333333333333</v>
      </c>
      <c r="AS91" s="282">
        <f>' STAMP Summary'!CA59</f>
        <v>0.65114285714285713</v>
      </c>
      <c r="AT91" s="282">
        <f>' STAMP Summary'!CB59</f>
        <v>0.25495238095238093</v>
      </c>
      <c r="AU91" s="282">
        <f>' STAMP Summary'!CC59</f>
        <v>0.33276190476190476</v>
      </c>
      <c r="AV91" s="282">
        <f>' STAMP Summary'!CD59</f>
        <v>0.22733333333333333</v>
      </c>
      <c r="AW91" s="282">
        <f t="shared" si="2"/>
        <v>0.50095249299719891</v>
      </c>
      <c r="AX91" s="282">
        <f>_xlfn.PERCENTILE.INC((AB91:AH91,AJ91,AL91:AM91,AO91,AQ91:AV91),0.05)</f>
        <v>0.24942857142857142</v>
      </c>
      <c r="AY91" s="501">
        <f>_xlfn.PERCENTILE.INC((AB91:AH91,AJ91,AL91:AM91,AO91,AQ91:AV91),0.95)</f>
        <v>0.8140571428571427</v>
      </c>
      <c r="AZ91" s="501"/>
      <c r="BA91" s="501"/>
      <c r="BB91" s="501"/>
      <c r="BC91" s="501"/>
      <c r="BD91" s="501"/>
      <c r="BE91" s="501"/>
      <c r="BF91" s="501"/>
      <c r="BG91" s="501"/>
      <c r="BI91" s="248">
        <f>' STAMP Summary'!DE59</f>
        <v>41901</v>
      </c>
      <c r="BJ91" s="245">
        <f>' STAMP Summary'!DF59</f>
        <v>1144.1599999999999</v>
      </c>
      <c r="BK91" s="245">
        <f>' STAMP Summary'!DG59</f>
        <v>526.5</v>
      </c>
      <c r="BL91" s="245">
        <f>' STAMP Summary'!DH59</f>
        <v>3730</v>
      </c>
      <c r="BM91" s="245">
        <f>' STAMP Summary'!DI59</f>
        <v>1653.01</v>
      </c>
      <c r="BN91" s="245">
        <f>' STAMP Summary'!DJ59</f>
        <v>420.5</v>
      </c>
      <c r="BO91" s="245">
        <f>' STAMP Summary'!DK59</f>
        <v>2862.181818181818</v>
      </c>
      <c r="BP91" s="245">
        <f>' STAMP Summary'!DL59</f>
        <v>366</v>
      </c>
      <c r="BQ91" s="245">
        <f>' STAMP Summary'!DM59</f>
        <v>1017</v>
      </c>
      <c r="BR91" s="245">
        <f>' STAMP Summary'!DN59</f>
        <v>318</v>
      </c>
      <c r="BS91" s="245">
        <f>' STAMP Summary'!DO59</f>
        <v>736</v>
      </c>
      <c r="BT91" s="245">
        <f>' STAMP Summary'!DP59</f>
        <v>1024</v>
      </c>
      <c r="BU91" s="245">
        <f>' STAMP Summary'!DQ59</f>
        <v>439</v>
      </c>
      <c r="BV91" s="245">
        <f>' STAMP Summary'!DR59</f>
        <v>882</v>
      </c>
      <c r="BW91" s="249">
        <f>' STAMP Summary'!DS59</f>
        <v>271</v>
      </c>
      <c r="BY91" s="248">
        <f t="shared" si="3"/>
        <v>41901</v>
      </c>
      <c r="BZ91" s="242">
        <f t="shared" si="4"/>
        <v>989.05532769031834</v>
      </c>
      <c r="CA91" s="242">
        <f t="shared" si="5"/>
        <v>0.33588516746411484</v>
      </c>
      <c r="CB91" s="242">
        <f t="shared" si="6"/>
        <v>0.39431259580316086</v>
      </c>
      <c r="CC91" s="242">
        <f t="shared" si="7"/>
        <v>0.31767272028442395</v>
      </c>
      <c r="CD91" s="242">
        <f t="shared" si="8"/>
        <v>0.23289947382996401</v>
      </c>
      <c r="CE91" s="242">
        <f t="shared" si="9"/>
        <v>0.47101064426608419</v>
      </c>
      <c r="CF91" s="242">
        <f t="shared" si="10"/>
        <v>0.55328798185941042</v>
      </c>
      <c r="CG91" s="242">
        <f t="shared" si="11"/>
        <v>0.47679324894514769</v>
      </c>
      <c r="CH91" s="242">
        <f t="shared" si="12"/>
        <v>0.44915254237288138</v>
      </c>
      <c r="CI91" s="242">
        <f t="shared" si="13"/>
        <v>0.53761869978086196</v>
      </c>
      <c r="CJ91" s="242">
        <f t="shared" si="14"/>
        <v>0.26673612920031259</v>
      </c>
      <c r="CK91" s="242">
        <f t="shared" si="15"/>
        <v>0.47459459459459458</v>
      </c>
      <c r="CL91" s="242">
        <f t="shared" si="16"/>
        <v>0.4336283185840708</v>
      </c>
      <c r="CM91" s="242">
        <f t="shared" si="17"/>
        <v>0.29747530186608123</v>
      </c>
      <c r="CN91" s="242">
        <f t="shared" si="18"/>
        <v>0.35035612032954955</v>
      </c>
      <c r="CO91" s="257">
        <f t="shared" si="19"/>
        <v>8.8830404148419209E-2</v>
      </c>
      <c r="CP91" s="171"/>
      <c r="CQ91" s="171"/>
    </row>
    <row r="92" spans="2:95" x14ac:dyDescent="0.2">
      <c r="B92" s="248" t="str">
        <f>' STAMP Summary'!A60</f>
        <v>0920</v>
      </c>
      <c r="C92" s="245">
        <f>' STAMP Summary'!AK60</f>
        <v>22348</v>
      </c>
      <c r="D92" s="245">
        <f>' STAMP Summary'!AL60</f>
        <v>23016</v>
      </c>
      <c r="E92" s="245">
        <f>' STAMP Summary'!AM60</f>
        <v>15913</v>
      </c>
      <c r="F92" s="245">
        <f>' STAMP Summary'!AN60</f>
        <v>14929.69</v>
      </c>
      <c r="G92" s="245">
        <f>' STAMP Summary'!AO60</f>
        <v>17046</v>
      </c>
      <c r="H92" s="245">
        <f>' STAMP Summary'!AP60</f>
        <v>11613</v>
      </c>
      <c r="I92" s="245">
        <f>' STAMP Summary'!AQ60</f>
        <v>10494.5</v>
      </c>
      <c r="J92" s="245">
        <f>' STAMP Summary'!AR60</f>
        <v>12346.99</v>
      </c>
      <c r="K92" s="245">
        <f>' STAMP Summary'!AS60</f>
        <v>4436.318181818182</v>
      </c>
      <c r="L92" s="245">
        <f>' STAMP Summary'!AT60</f>
        <v>12160</v>
      </c>
      <c r="M92" s="245">
        <f>' STAMP Summary'!AU60</f>
        <v>5980</v>
      </c>
      <c r="N92" s="245">
        <f>' STAMP Summary'!AV60</f>
        <v>12857</v>
      </c>
      <c r="O92" s="245">
        <f>' STAMP Summary'!AW60</f>
        <v>9310</v>
      </c>
      <c r="P92" s="245">
        <f>' STAMP Summary'!AX60</f>
        <v>1942</v>
      </c>
      <c r="Q92" s="245">
        <f>' STAMP Summary'!AY60</f>
        <v>6557</v>
      </c>
      <c r="R92" s="245">
        <f>' STAMP Summary'!AZ60</f>
        <v>5476</v>
      </c>
      <c r="S92" s="245">
        <f>' STAMP Summary'!BA60</f>
        <v>9750</v>
      </c>
      <c r="T92" s="245">
        <f>' STAMP Summary'!BB60</f>
        <v>6715</v>
      </c>
      <c r="U92" s="245">
        <f>' STAMP Summary'!BC60</f>
        <v>13827</v>
      </c>
      <c r="V92" s="245">
        <f>' STAMP Summary'!BD60</f>
        <v>5721</v>
      </c>
      <c r="W92" s="245">
        <f>' STAMP Summary'!BE60</f>
        <v>8031</v>
      </c>
      <c r="X92" s="245">
        <f>' STAMP Summary'!BF60</f>
        <v>4983</v>
      </c>
      <c r="Z92" s="507" t="str">
        <f t="shared" si="20"/>
        <v>8-Jul</v>
      </c>
      <c r="AA92" s="282">
        <f>' STAMP Summary'!BI60</f>
        <v>1.0641904761904761</v>
      </c>
      <c r="AB92" s="282">
        <f>' STAMP Summary'!BJ60</f>
        <v>1</v>
      </c>
      <c r="AC92" s="282">
        <f>' STAMP Summary'!BK60</f>
        <v>0.75776190476190475</v>
      </c>
      <c r="AD92" s="282">
        <f>' STAMP Summary'!BL60</f>
        <v>0.7109376190476191</v>
      </c>
      <c r="AE92" s="282">
        <f>' STAMP Summary'!BM60</f>
        <v>0.81171428571428572</v>
      </c>
      <c r="AF92" s="282">
        <f>' STAMP Summary'!BN60</f>
        <v>0.55300000000000005</v>
      </c>
      <c r="AG92" s="282">
        <f>' STAMP Summary'!BO60</f>
        <v>0.49973809523809526</v>
      </c>
      <c r="AH92" s="282">
        <f>' STAMP Summary'!BP60</f>
        <v>0.58795190476190473</v>
      </c>
      <c r="AI92" s="282">
        <f>' STAMP Summary'!BQ60</f>
        <v>0.21125324675324675</v>
      </c>
      <c r="AJ92" s="282">
        <f>' STAMP Summary'!BR60</f>
        <v>0.57904761904761903</v>
      </c>
      <c r="AK92" s="282">
        <f>' STAMP Summary'!BS60</f>
        <v>0.28476190476190477</v>
      </c>
      <c r="AL92" s="282">
        <f>' STAMP Summary'!BT60</f>
        <v>0.61223809523809525</v>
      </c>
      <c r="AM92" s="282">
        <f>' STAMP Summary'!BU60</f>
        <v>0.44333333333333336</v>
      </c>
      <c r="AN92" s="282">
        <f>' STAMP Summary'!BV60</f>
        <v>9.2476190476190476E-2</v>
      </c>
      <c r="AO92" s="282">
        <f>' STAMP Summary'!BW60</f>
        <v>0.31223809523809526</v>
      </c>
      <c r="AP92" s="282">
        <f>' STAMP Summary'!BX60</f>
        <v>0.26076190476190475</v>
      </c>
      <c r="AQ92" s="282">
        <f>' STAMP Summary'!BY60</f>
        <v>0.4642857142857143</v>
      </c>
      <c r="AR92" s="282">
        <f>' STAMP Summary'!BZ60</f>
        <v>0.31976190476190475</v>
      </c>
      <c r="AS92" s="282">
        <f>' STAMP Summary'!CA60</f>
        <v>0.65842857142857147</v>
      </c>
      <c r="AT92" s="282">
        <f>' STAMP Summary'!CB60</f>
        <v>0.27242857142857141</v>
      </c>
      <c r="AU92" s="282">
        <f>' STAMP Summary'!CC60</f>
        <v>0.38242857142857145</v>
      </c>
      <c r="AV92" s="282">
        <f>' STAMP Summary'!CD60</f>
        <v>0.23728571428571429</v>
      </c>
      <c r="AW92" s="282">
        <f t="shared" si="2"/>
        <v>0.54132823529411767</v>
      </c>
      <c r="AX92" s="282">
        <f>_xlfn.PERCENTILE.INC((AB92:AH92,AJ92,AL92:AM92,AO92,AQ92:AV92),0.05)</f>
        <v>0.26539999999999997</v>
      </c>
      <c r="AY92" s="501">
        <f>_xlfn.PERCENTILE.INC((AB92:AH92,AJ92,AL92:AM92,AO92,AQ92:AV92),0.95)</f>
        <v>0.84937142857142844</v>
      </c>
      <c r="AZ92" s="501"/>
      <c r="BA92" s="501"/>
      <c r="BB92" s="501"/>
      <c r="BC92" s="501"/>
      <c r="BD92" s="501"/>
      <c r="BE92" s="501"/>
      <c r="BF92" s="501"/>
      <c r="BG92" s="501"/>
      <c r="BI92" s="248">
        <f>' STAMP Summary'!DE60</f>
        <v>41902</v>
      </c>
      <c r="BJ92" s="245">
        <f>' STAMP Summary'!DF60</f>
        <v>1224.1599999999999</v>
      </c>
      <c r="BK92" s="245">
        <f>' STAMP Summary'!DG60</f>
        <v>550.5</v>
      </c>
      <c r="BL92" s="245">
        <f>' STAMP Summary'!DH60</f>
        <v>4074</v>
      </c>
      <c r="BM92" s="245">
        <f>' STAMP Summary'!DI60</f>
        <v>1796</v>
      </c>
      <c r="BN92" s="245">
        <f>' STAMP Summary'!DJ60</f>
        <v>561.5</v>
      </c>
      <c r="BO92" s="245">
        <f>' STAMP Summary'!DK60</f>
        <v>2994.181818181818</v>
      </c>
      <c r="BP92" s="245">
        <f>' STAMP Summary'!DL60</f>
        <v>379</v>
      </c>
      <c r="BQ92" s="245">
        <f>' STAMP Summary'!DM60</f>
        <v>1146</v>
      </c>
      <c r="BR92" s="245">
        <f>' STAMP Summary'!DN60</f>
        <v>334</v>
      </c>
      <c r="BS92" s="245">
        <f>' STAMP Summary'!DO60</f>
        <v>769</v>
      </c>
      <c r="BT92" s="245">
        <f>' STAMP Summary'!DP60</f>
        <v>1099</v>
      </c>
      <c r="BU92" s="245">
        <f>' STAMP Summary'!DQ60</f>
        <v>463</v>
      </c>
      <c r="BV92" s="245">
        <f>' STAMP Summary'!DR60</f>
        <v>926</v>
      </c>
      <c r="BW92" s="249">
        <f>' STAMP Summary'!DS60</f>
        <v>289</v>
      </c>
      <c r="BY92" s="248">
        <f t="shared" si="3"/>
        <v>41902</v>
      </c>
      <c r="BZ92" s="242">
        <f t="shared" si="4"/>
        <v>1090.1036168821984</v>
      </c>
      <c r="CA92" s="242">
        <f t="shared" si="5"/>
        <v>0.35119617224880384</v>
      </c>
      <c r="CB92" s="242">
        <f t="shared" si="6"/>
        <v>0.43067815423648187</v>
      </c>
      <c r="CC92" s="242">
        <f t="shared" si="7"/>
        <v>0.34515230133563946</v>
      </c>
      <c r="CD92" s="242">
        <f t="shared" si="8"/>
        <v>0.31099418443644422</v>
      </c>
      <c r="CE92" s="242">
        <f t="shared" si="9"/>
        <v>0.49273302564946481</v>
      </c>
      <c r="CF92" s="242">
        <f t="shared" si="10"/>
        <v>0.57294028722600154</v>
      </c>
      <c r="CG92" s="242">
        <f t="shared" si="11"/>
        <v>0.53727144866385368</v>
      </c>
      <c r="CH92" s="242">
        <f t="shared" si="12"/>
        <v>0.47175141242937851</v>
      </c>
      <c r="CI92" s="242">
        <f t="shared" si="13"/>
        <v>0.56172388604821033</v>
      </c>
      <c r="CJ92" s="242">
        <f t="shared" si="14"/>
        <v>0.2862724667882261</v>
      </c>
      <c r="CK92" s="242">
        <f t="shared" si="15"/>
        <v>0.50054054054054054</v>
      </c>
      <c r="CL92" s="242">
        <f t="shared" si="16"/>
        <v>0.45526057030481809</v>
      </c>
      <c r="CM92" s="242">
        <f t="shared" si="17"/>
        <v>0.31723380900109771</v>
      </c>
      <c r="CN92" s="242">
        <f t="shared" si="18"/>
        <v>0.38615076758136679</v>
      </c>
      <c r="CO92" s="257">
        <f t="shared" si="19"/>
        <v>7.3982558513161947E-2</v>
      </c>
      <c r="CP92" s="171"/>
      <c r="CQ92" s="171"/>
    </row>
    <row r="93" spans="2:95" x14ac:dyDescent="0.2">
      <c r="B93" s="248" t="str">
        <f>' STAMP Summary'!A61</f>
        <v>0921</v>
      </c>
      <c r="C93" s="245">
        <f>' STAMP Summary'!AK61</f>
        <v>23510</v>
      </c>
      <c r="D93" s="245">
        <f>' STAMP Summary'!AL61</f>
        <v>24702</v>
      </c>
      <c r="E93" s="245">
        <f>' STAMP Summary'!AM61</f>
        <v>16666</v>
      </c>
      <c r="F93" s="245">
        <f>' STAMP Summary'!AN61</f>
        <v>15537.69</v>
      </c>
      <c r="G93" s="245">
        <f>' STAMP Summary'!AO61</f>
        <v>17388</v>
      </c>
      <c r="H93" s="245">
        <f>' STAMP Summary'!AP61</f>
        <v>12389</v>
      </c>
      <c r="I93" s="245">
        <f>' STAMP Summary'!AQ61</f>
        <v>11166.5</v>
      </c>
      <c r="J93" s="245">
        <f>' STAMP Summary'!AR61</f>
        <v>23668.989999999998</v>
      </c>
      <c r="K93" s="245">
        <f>' STAMP Summary'!AS61</f>
        <v>4678.318181818182</v>
      </c>
      <c r="L93" s="245">
        <f>' STAMP Summary'!AT61</f>
        <v>12866</v>
      </c>
      <c r="M93" s="245">
        <f>' STAMP Summary'!AU61</f>
        <v>6457</v>
      </c>
      <c r="N93" s="245">
        <f>' STAMP Summary'!AV61</f>
        <v>13836</v>
      </c>
      <c r="O93" s="245">
        <f>' STAMP Summary'!AW61</f>
        <v>9899</v>
      </c>
      <c r="P93" s="245">
        <f>' STAMP Summary'!AX61</f>
        <v>2019</v>
      </c>
      <c r="Q93" s="245">
        <f>' STAMP Summary'!AY61</f>
        <v>6643</v>
      </c>
      <c r="R93" s="245">
        <f>' STAMP Summary'!AZ61</f>
        <v>5643</v>
      </c>
      <c r="S93" s="245">
        <f>' STAMP Summary'!BA61</f>
        <v>10881</v>
      </c>
      <c r="T93" s="245">
        <f>' STAMP Summary'!BB61</f>
        <v>8176</v>
      </c>
      <c r="U93" s="245">
        <f>' STAMP Summary'!BC61</f>
        <v>14048</v>
      </c>
      <c r="V93" s="245">
        <f>' STAMP Summary'!BD61</f>
        <v>6060</v>
      </c>
      <c r="W93" s="245">
        <f>' STAMP Summary'!BE61</f>
        <v>8668</v>
      </c>
      <c r="X93" s="245">
        <f>' STAMP Summary'!BF61</f>
        <v>5242</v>
      </c>
      <c r="Z93" s="507" t="str">
        <f t="shared" si="20"/>
        <v>9-Jul</v>
      </c>
      <c r="AA93" s="282">
        <f>' STAMP Summary'!BI61</f>
        <v>1.1195238095238096</v>
      </c>
      <c r="AB93" s="282">
        <f>' STAMP Summary'!BJ61</f>
        <v>1</v>
      </c>
      <c r="AC93" s="282">
        <f>' STAMP Summary'!BK61</f>
        <v>0.79361904761904767</v>
      </c>
      <c r="AD93" s="282">
        <f>' STAMP Summary'!BL61</f>
        <v>0.73989000000000005</v>
      </c>
      <c r="AE93" s="282">
        <f>' STAMP Summary'!BM61</f>
        <v>0.82799999999999996</v>
      </c>
      <c r="AF93" s="282">
        <f>' STAMP Summary'!BN61</f>
        <v>0.58995238095238101</v>
      </c>
      <c r="AG93" s="282">
        <f>' STAMP Summary'!BO61</f>
        <v>0.53173809523809523</v>
      </c>
      <c r="AH93" s="282">
        <f>' STAMP Summary'!BP61</f>
        <v>1</v>
      </c>
      <c r="AI93" s="282">
        <f>' STAMP Summary'!BQ61</f>
        <v>0.2227770562770563</v>
      </c>
      <c r="AJ93" s="282">
        <f>' STAMP Summary'!BR61</f>
        <v>0.61266666666666669</v>
      </c>
      <c r="AK93" s="282">
        <f>' STAMP Summary'!BS61</f>
        <v>0.30747619047619046</v>
      </c>
      <c r="AL93" s="282">
        <f>' STAMP Summary'!BT61</f>
        <v>0.65885714285714281</v>
      </c>
      <c r="AM93" s="282">
        <f>' STAMP Summary'!BU61</f>
        <v>0.4713809523809524</v>
      </c>
      <c r="AN93" s="282">
        <f>' STAMP Summary'!BV61</f>
        <v>9.6142857142857141E-2</v>
      </c>
      <c r="AO93" s="282">
        <f>' STAMP Summary'!BW61</f>
        <v>0.31633333333333336</v>
      </c>
      <c r="AP93" s="282">
        <f>' STAMP Summary'!BX61</f>
        <v>0.26871428571428574</v>
      </c>
      <c r="AQ93" s="282">
        <f>' STAMP Summary'!BY61</f>
        <v>0.51814285714285713</v>
      </c>
      <c r="AR93" s="282">
        <f>' STAMP Summary'!BZ61</f>
        <v>0.38933333333333331</v>
      </c>
      <c r="AS93" s="282">
        <f>' STAMP Summary'!CA61</f>
        <v>0.66895238095238096</v>
      </c>
      <c r="AT93" s="282">
        <f>' STAMP Summary'!CB61</f>
        <v>0.28857142857142859</v>
      </c>
      <c r="AU93" s="282">
        <f>' STAMP Summary'!CC61</f>
        <v>0.41276190476190477</v>
      </c>
      <c r="AV93" s="282">
        <f>' STAMP Summary'!CD61</f>
        <v>0.24961904761904763</v>
      </c>
      <c r="AW93" s="282">
        <f t="shared" si="2"/>
        <v>0.59234226890756292</v>
      </c>
      <c r="AX93" s="282">
        <f>_xlfn.PERCENTILE.INC((AB93:AH93,AJ93,AL93:AM93,AO93,AQ93:AV93),0.05)</f>
        <v>0.28078095238095241</v>
      </c>
      <c r="AY93" s="501">
        <f>_xlfn.PERCENTILE.INC((AB93:AH93,AJ93,AL93:AM93,AO93,AQ93:AV93),0.95)</f>
        <v>1</v>
      </c>
      <c r="AZ93" s="501"/>
      <c r="BA93" s="501"/>
      <c r="BB93" s="501"/>
      <c r="BC93" s="501"/>
      <c r="BD93" s="501"/>
      <c r="BE93" s="501"/>
      <c r="BF93" s="501"/>
      <c r="BG93" s="501"/>
      <c r="BI93" s="248">
        <f>' STAMP Summary'!DE61</f>
        <v>41903</v>
      </c>
      <c r="BJ93" s="245">
        <f>' STAMP Summary'!DF61</f>
        <v>1310.1599999999999</v>
      </c>
      <c r="BK93" s="245">
        <f>' STAMP Summary'!DG61</f>
        <v>574.5</v>
      </c>
      <c r="BL93" s="245">
        <f>' STAMP Summary'!DH61</f>
        <v>4412</v>
      </c>
      <c r="BM93" s="245">
        <f>' STAMP Summary'!DI61</f>
        <v>1919</v>
      </c>
      <c r="BN93" s="245">
        <f>' STAMP Summary'!DJ61</f>
        <v>750.5</v>
      </c>
      <c r="BO93" s="245">
        <f>' STAMP Summary'!DK61</f>
        <v>3120.181818181818</v>
      </c>
      <c r="BP93" s="245">
        <f>' STAMP Summary'!DL61</f>
        <v>401</v>
      </c>
      <c r="BQ93" s="245">
        <f>' STAMP Summary'!DM61</f>
        <v>1269</v>
      </c>
      <c r="BR93" s="245">
        <f>' STAMP Summary'!DN61</f>
        <v>360</v>
      </c>
      <c r="BS93" s="245">
        <f>' STAMP Summary'!DO61</f>
        <v>790</v>
      </c>
      <c r="BT93" s="245">
        <f>' STAMP Summary'!DP61</f>
        <v>1165</v>
      </c>
      <c r="BU93" s="245">
        <f>' STAMP Summary'!DQ61</f>
        <v>469</v>
      </c>
      <c r="BV93" s="245">
        <f>' STAMP Summary'!DR61</f>
        <v>955</v>
      </c>
      <c r="BW93" s="249">
        <f>' STAMP Summary'!DS61</f>
        <v>295</v>
      </c>
      <c r="BY93" s="248">
        <f t="shared" si="3"/>
        <v>41903</v>
      </c>
      <c r="BZ93" s="242">
        <f t="shared" si="4"/>
        <v>1203.0774575009718</v>
      </c>
      <c r="CA93" s="242">
        <f t="shared" si="5"/>
        <v>0.36650717703349284</v>
      </c>
      <c r="CB93" s="242">
        <f t="shared" si="6"/>
        <v>0.46640942967387283</v>
      </c>
      <c r="CC93" s="242">
        <f t="shared" si="7"/>
        <v>0.36879023734025174</v>
      </c>
      <c r="CD93" s="242">
        <f t="shared" si="8"/>
        <v>0.4156743284408751</v>
      </c>
      <c r="CE93" s="242">
        <f t="shared" si="9"/>
        <v>0.51346802606087349</v>
      </c>
      <c r="CF93" s="242">
        <f t="shared" si="10"/>
        <v>0.60619803476946332</v>
      </c>
      <c r="CG93" s="242">
        <f t="shared" si="11"/>
        <v>0.59493670886075944</v>
      </c>
      <c r="CH93" s="242">
        <f t="shared" si="12"/>
        <v>0.50847457627118642</v>
      </c>
      <c r="CI93" s="242">
        <f t="shared" si="13"/>
        <v>0.57706355003652299</v>
      </c>
      <c r="CJ93" s="242">
        <f t="shared" si="14"/>
        <v>0.30346444386559002</v>
      </c>
      <c r="CK93" s="242">
        <f t="shared" si="15"/>
        <v>0.50702702702702707</v>
      </c>
      <c r="CL93" s="242">
        <f t="shared" si="16"/>
        <v>0.46951819075712881</v>
      </c>
      <c r="CM93" s="242">
        <f t="shared" si="17"/>
        <v>0.32381997804610319</v>
      </c>
      <c r="CN93" s="242">
        <f t="shared" si="18"/>
        <v>0.42616983970987315</v>
      </c>
      <c r="CO93" s="257">
        <f t="shared" si="19"/>
        <v>6.3644335535800484E-2</v>
      </c>
      <c r="CP93" s="171"/>
      <c r="CQ93" s="171"/>
    </row>
    <row r="94" spans="2:95" x14ac:dyDescent="0.2">
      <c r="B94" s="248" t="str">
        <f>' STAMP Summary'!A62</f>
        <v>0922</v>
      </c>
      <c r="C94" s="245">
        <f>' STAMP Summary'!AK62</f>
        <v>24628</v>
      </c>
      <c r="D94" s="245">
        <f>' STAMP Summary'!AL62</f>
        <v>26094</v>
      </c>
      <c r="E94" s="245">
        <f>' STAMP Summary'!AM62</f>
        <v>16957</v>
      </c>
      <c r="F94" s="245">
        <f>' STAMP Summary'!AN62</f>
        <v>16325.69</v>
      </c>
      <c r="G94" s="245">
        <f>' STAMP Summary'!AO62</f>
        <v>18354</v>
      </c>
      <c r="H94" s="245">
        <f>' STAMP Summary'!AP62</f>
        <v>12862</v>
      </c>
      <c r="I94" s="245">
        <f>' STAMP Summary'!AQ62</f>
        <v>11928.5</v>
      </c>
      <c r="J94" s="245">
        <f>' STAMP Summary'!AR62</f>
        <v>30019.989999999998</v>
      </c>
      <c r="K94" s="245">
        <f>' STAMP Summary'!AS62</f>
        <v>5019.318181818182</v>
      </c>
      <c r="L94" s="245">
        <f>' STAMP Summary'!AT62</f>
        <v>13854</v>
      </c>
      <c r="M94" s="245">
        <f>' STAMP Summary'!AU62</f>
        <v>6919</v>
      </c>
      <c r="N94" s="245">
        <f>' STAMP Summary'!AV62</f>
        <v>14713</v>
      </c>
      <c r="O94" s="245">
        <f>' STAMP Summary'!AW62</f>
        <v>10436</v>
      </c>
      <c r="P94" s="245">
        <f>' STAMP Summary'!AX62</f>
        <v>2075</v>
      </c>
      <c r="Q94" s="245">
        <f>' STAMP Summary'!AY62</f>
        <v>6791</v>
      </c>
      <c r="R94" s="245">
        <f>' STAMP Summary'!AZ62</f>
        <v>6115</v>
      </c>
      <c r="S94" s="245">
        <f>' STAMP Summary'!BA62</f>
        <v>11877</v>
      </c>
      <c r="T94" s="245">
        <f>' STAMP Summary'!BB62</f>
        <v>8775</v>
      </c>
      <c r="U94" s="245">
        <f>' STAMP Summary'!BC62</f>
        <v>14221</v>
      </c>
      <c r="V94" s="245">
        <f>' STAMP Summary'!BD62</f>
        <v>6306</v>
      </c>
      <c r="W94" s="245">
        <f>' STAMP Summary'!BE62</f>
        <v>9060</v>
      </c>
      <c r="X94" s="245">
        <f>' STAMP Summary'!BF62</f>
        <v>5444</v>
      </c>
      <c r="Z94" s="507" t="str">
        <f t="shared" si="20"/>
        <v>10-Jul</v>
      </c>
      <c r="AA94" s="282">
        <f>' STAMP Summary'!BI62</f>
        <v>1.1727619047619047</v>
      </c>
      <c r="AB94" s="282">
        <f>' STAMP Summary'!BJ62</f>
        <v>1</v>
      </c>
      <c r="AC94" s="282">
        <f>' STAMP Summary'!BK62</f>
        <v>0.80747619047619046</v>
      </c>
      <c r="AD94" s="282">
        <f>' STAMP Summary'!BL62</f>
        <v>0.77741380952380956</v>
      </c>
      <c r="AE94" s="282">
        <f>' STAMP Summary'!BM62</f>
        <v>0.874</v>
      </c>
      <c r="AF94" s="282">
        <f>' STAMP Summary'!BN62</f>
        <v>0.61247619047619051</v>
      </c>
      <c r="AG94" s="282">
        <f>' STAMP Summary'!BO62</f>
        <v>0.56802380952380949</v>
      </c>
      <c r="AH94" s="282">
        <f>' STAMP Summary'!BP62</f>
        <v>1</v>
      </c>
      <c r="AI94" s="282">
        <f>' STAMP Summary'!BQ62</f>
        <v>0.23901515151515151</v>
      </c>
      <c r="AJ94" s="282">
        <f>' STAMP Summary'!BR62</f>
        <v>0.6597142857142857</v>
      </c>
      <c r="AK94" s="282">
        <f>' STAMP Summary'!BS62</f>
        <v>0.32947619047619048</v>
      </c>
      <c r="AL94" s="282">
        <f>' STAMP Summary'!BT62</f>
        <v>0.70061904761904759</v>
      </c>
      <c r="AM94" s="282">
        <f>' STAMP Summary'!BU62</f>
        <v>0.49695238095238098</v>
      </c>
      <c r="AN94" s="282">
        <f>' STAMP Summary'!BV62</f>
        <v>9.8809523809523805E-2</v>
      </c>
      <c r="AO94" s="282">
        <f>' STAMP Summary'!BW62</f>
        <v>0.32338095238095238</v>
      </c>
      <c r="AP94" s="282">
        <f>' STAMP Summary'!BX62</f>
        <v>0.29119047619047617</v>
      </c>
      <c r="AQ94" s="282">
        <f>' STAMP Summary'!BY62</f>
        <v>0.56557142857142861</v>
      </c>
      <c r="AR94" s="282">
        <f>' STAMP Summary'!BZ62</f>
        <v>0.41785714285714287</v>
      </c>
      <c r="AS94" s="282">
        <f>' STAMP Summary'!CA62</f>
        <v>0.67719047619047623</v>
      </c>
      <c r="AT94" s="282">
        <f>' STAMP Summary'!CB62</f>
        <v>0.30028571428571427</v>
      </c>
      <c r="AU94" s="282">
        <f>' STAMP Summary'!CC62</f>
        <v>0.43142857142857144</v>
      </c>
      <c r="AV94" s="282">
        <f>' STAMP Summary'!CD62</f>
        <v>0.25923809523809521</v>
      </c>
      <c r="AW94" s="282">
        <f t="shared" si="2"/>
        <v>0.61597812324929968</v>
      </c>
      <c r="AX94" s="282">
        <f>_xlfn.PERCENTILE.INC((AB94:AH94,AJ94,AL94:AM94,AO94,AQ94:AV94),0.05)</f>
        <v>0.29207619047619043</v>
      </c>
      <c r="AY94" s="501">
        <f>_xlfn.PERCENTILE.INC((AB94:AH94,AJ94,AL94:AM94,AO94,AQ94:AV94),0.95)</f>
        <v>1</v>
      </c>
      <c r="AZ94" s="501"/>
      <c r="BA94" s="501"/>
      <c r="BB94" s="501"/>
      <c r="BC94" s="501"/>
      <c r="BD94" s="501"/>
      <c r="BE94" s="501"/>
      <c r="BF94" s="501"/>
      <c r="BG94" s="501"/>
      <c r="BI94" s="248">
        <f>' STAMP Summary'!DE62</f>
        <v>41904</v>
      </c>
      <c r="BJ94" s="245">
        <f>' STAMP Summary'!DF62</f>
        <v>1433.1599999999999</v>
      </c>
      <c r="BK94" s="245">
        <f>' STAMP Summary'!DG62</f>
        <v>587.5</v>
      </c>
      <c r="BL94" s="245">
        <f>' STAMP Summary'!DH62</f>
        <v>4624</v>
      </c>
      <c r="BM94" s="245">
        <f>' STAMP Summary'!DI62</f>
        <v>2064</v>
      </c>
      <c r="BN94" s="245">
        <f>' STAMP Summary'!DJ62</f>
        <v>1005.5</v>
      </c>
      <c r="BO94" s="245">
        <f>' STAMP Summary'!DK62</f>
        <v>3316.181818181818</v>
      </c>
      <c r="BP94" s="245">
        <f>' STAMP Summary'!DL62</f>
        <v>429</v>
      </c>
      <c r="BQ94" s="245">
        <f>' STAMP Summary'!DM62</f>
        <v>1329</v>
      </c>
      <c r="BR94" s="245">
        <f>' STAMP Summary'!DN62</f>
        <v>386</v>
      </c>
      <c r="BS94" s="245">
        <f>' STAMP Summary'!DO62</f>
        <v>811</v>
      </c>
      <c r="BT94" s="245">
        <f>' STAMP Summary'!DP62</f>
        <v>1211</v>
      </c>
      <c r="BU94" s="245">
        <f>' STAMP Summary'!DQ62</f>
        <v>477</v>
      </c>
      <c r="BV94" s="245">
        <f>' STAMP Summary'!DR62</f>
        <v>1055</v>
      </c>
      <c r="BW94" s="249">
        <f>' STAMP Summary'!DS62</f>
        <v>305</v>
      </c>
      <c r="BY94" s="248">
        <f t="shared" si="3"/>
        <v>41904</v>
      </c>
      <c r="BZ94" s="242">
        <f t="shared" si="4"/>
        <v>1334.0986537475378</v>
      </c>
      <c r="CA94" s="242">
        <f t="shared" si="5"/>
        <v>0.37480063795853269</v>
      </c>
      <c r="CB94" s="242">
        <f t="shared" si="6"/>
        <v>0.48882076219673343</v>
      </c>
      <c r="CC94" s="242">
        <f t="shared" si="7"/>
        <v>0.39665609685788411</v>
      </c>
      <c r="CD94" s="242">
        <f t="shared" si="8"/>
        <v>0.55690944336748827</v>
      </c>
      <c r="CE94" s="242">
        <f t="shared" si="9"/>
        <v>0.54572247114528716</v>
      </c>
      <c r="CF94" s="242">
        <f t="shared" si="10"/>
        <v>0.64852607709750565</v>
      </c>
      <c r="CG94" s="242">
        <f t="shared" si="11"/>
        <v>0.62306610407876228</v>
      </c>
      <c r="CH94" s="242">
        <f t="shared" si="12"/>
        <v>0.54519774011299438</v>
      </c>
      <c r="CI94" s="242">
        <f t="shared" si="13"/>
        <v>0.59240321402483564</v>
      </c>
      <c r="CJ94" s="242">
        <f t="shared" si="14"/>
        <v>0.31544673091951031</v>
      </c>
      <c r="CK94" s="242">
        <f t="shared" si="15"/>
        <v>0.51567567567567563</v>
      </c>
      <c r="CL94" s="242">
        <f t="shared" si="16"/>
        <v>0.51868239921337267</v>
      </c>
      <c r="CM94" s="242">
        <f t="shared" si="17"/>
        <v>0.33479692645444564</v>
      </c>
      <c r="CN94" s="242">
        <f t="shared" si="18"/>
        <v>0.47258188230518516</v>
      </c>
      <c r="CO94" s="257">
        <f t="shared" si="19"/>
        <v>8.3741090798506029E-2</v>
      </c>
      <c r="CP94" s="171"/>
      <c r="CQ94" s="171"/>
    </row>
    <row r="95" spans="2:95" x14ac:dyDescent="0.2">
      <c r="B95" s="248" t="str">
        <f>' STAMP Summary'!A63</f>
        <v>0923</v>
      </c>
      <c r="C95" s="245">
        <f>' STAMP Summary'!AK63</f>
        <v>25639</v>
      </c>
      <c r="D95" s="245">
        <f>' STAMP Summary'!AL63</f>
        <v>27690</v>
      </c>
      <c r="E95" s="245">
        <f>' STAMP Summary'!AM63</f>
        <v>17863</v>
      </c>
      <c r="F95" s="245">
        <f>' STAMP Summary'!AN63</f>
        <v>17044.690000000002</v>
      </c>
      <c r="G95" s="245">
        <f>' STAMP Summary'!AO63</f>
        <v>19447.5</v>
      </c>
      <c r="H95" s="245">
        <f>' STAMP Summary'!AP63</f>
        <v>13436</v>
      </c>
      <c r="I95" s="245">
        <f>' STAMP Summary'!AQ63</f>
        <v>12768.5</v>
      </c>
      <c r="J95" s="245">
        <f>' STAMP Summary'!AR63</f>
        <v>33646.99</v>
      </c>
      <c r="K95" s="245">
        <f>' STAMP Summary'!AS63</f>
        <v>5277.318181818182</v>
      </c>
      <c r="L95" s="245">
        <f>' STAMP Summary'!AT63</f>
        <v>14574</v>
      </c>
      <c r="M95" s="245">
        <f>' STAMP Summary'!AU63</f>
        <v>7552</v>
      </c>
      <c r="N95" s="245">
        <f>' STAMP Summary'!AV63</f>
        <v>15357</v>
      </c>
      <c r="O95" s="245">
        <f>' STAMP Summary'!AW63</f>
        <v>11214</v>
      </c>
      <c r="P95" s="245">
        <f>' STAMP Summary'!AX63</f>
        <v>2153</v>
      </c>
      <c r="Q95" s="245">
        <f>' STAMP Summary'!AY63</f>
        <v>7003</v>
      </c>
      <c r="R95" s="245">
        <f>' STAMP Summary'!AZ63</f>
        <v>6590</v>
      </c>
      <c r="S95" s="245">
        <f>' STAMP Summary'!BA63</f>
        <v>13015</v>
      </c>
      <c r="T95" s="245">
        <f>' STAMP Summary'!BB63</f>
        <v>9167</v>
      </c>
      <c r="U95" s="245">
        <f>' STAMP Summary'!BC63</f>
        <v>14407</v>
      </c>
      <c r="V95" s="245">
        <f>' STAMP Summary'!BD63</f>
        <v>6554</v>
      </c>
      <c r="W95" s="245">
        <f>' STAMP Summary'!BE63</f>
        <v>9471</v>
      </c>
      <c r="X95" s="245">
        <f>' STAMP Summary'!BF63</f>
        <v>5618</v>
      </c>
      <c r="Z95" s="507" t="str">
        <f t="shared" si="20"/>
        <v>11-Jul</v>
      </c>
      <c r="AA95" s="282">
        <f>' STAMP Summary'!BI63</f>
        <v>1.2209047619047619</v>
      </c>
      <c r="AB95" s="282">
        <f>' STAMP Summary'!BJ63</f>
        <v>1</v>
      </c>
      <c r="AC95" s="282">
        <f>' STAMP Summary'!BK63</f>
        <v>0.85061904761904761</v>
      </c>
      <c r="AD95" s="282">
        <f>' STAMP Summary'!BL63</f>
        <v>0.81165190476190485</v>
      </c>
      <c r="AE95" s="282">
        <f>' STAMP Summary'!BM63</f>
        <v>0.92607142857142855</v>
      </c>
      <c r="AF95" s="282">
        <f>' STAMP Summary'!BN63</f>
        <v>0.63980952380952383</v>
      </c>
      <c r="AG95" s="282">
        <f>' STAMP Summary'!BO63</f>
        <v>0.60802380952380952</v>
      </c>
      <c r="AH95" s="282">
        <f>' STAMP Summary'!BP63</f>
        <v>1</v>
      </c>
      <c r="AI95" s="282">
        <f>' STAMP Summary'!BQ63</f>
        <v>0.2513008658008658</v>
      </c>
      <c r="AJ95" s="282">
        <f>' STAMP Summary'!BR63</f>
        <v>0.69399999999999995</v>
      </c>
      <c r="AK95" s="282">
        <f>' STAMP Summary'!BS63</f>
        <v>0.35961904761904762</v>
      </c>
      <c r="AL95" s="282">
        <f>' STAMP Summary'!BT63</f>
        <v>0.73128571428571432</v>
      </c>
      <c r="AM95" s="282">
        <f>' STAMP Summary'!BU63</f>
        <v>0.53400000000000003</v>
      </c>
      <c r="AN95" s="282">
        <f>' STAMP Summary'!BV63</f>
        <v>0.10252380952380952</v>
      </c>
      <c r="AO95" s="282">
        <f>' STAMP Summary'!BW63</f>
        <v>0.33347619047619048</v>
      </c>
      <c r="AP95" s="282">
        <f>' STAMP Summary'!BX63</f>
        <v>0.31380952380952382</v>
      </c>
      <c r="AQ95" s="282">
        <f>' STAMP Summary'!BY63</f>
        <v>0.61976190476190474</v>
      </c>
      <c r="AR95" s="282">
        <f>' STAMP Summary'!BZ63</f>
        <v>0.43652380952380954</v>
      </c>
      <c r="AS95" s="282">
        <f>' STAMP Summary'!CA63</f>
        <v>0.68604761904761902</v>
      </c>
      <c r="AT95" s="282">
        <f>' STAMP Summary'!CB63</f>
        <v>0.31209523809523809</v>
      </c>
      <c r="AU95" s="282">
        <f>' STAMP Summary'!CC63</f>
        <v>0.45100000000000001</v>
      </c>
      <c r="AV95" s="282">
        <f>' STAMP Summary'!CD63</f>
        <v>0.2675238095238095</v>
      </c>
      <c r="AW95" s="282">
        <f t="shared" si="2"/>
        <v>0.64128764705882357</v>
      </c>
      <c r="AX95" s="282">
        <f>_xlfn.PERCENTILE.INC((AB95:AH95,AJ95,AL95:AM95,AO95,AQ95:AV95),0.05)</f>
        <v>0.30318095238095238</v>
      </c>
      <c r="AY95" s="501">
        <f>_xlfn.PERCENTILE.INC((AB95:AH95,AJ95,AL95:AM95,AO95,AQ95:AV95),0.95)</f>
        <v>1</v>
      </c>
      <c r="AZ95" s="501"/>
      <c r="BA95" s="501"/>
      <c r="BB95" s="501"/>
      <c r="BC95" s="501"/>
      <c r="BD95" s="501"/>
      <c r="BE95" s="501"/>
      <c r="BF95" s="501"/>
      <c r="BG95" s="501"/>
      <c r="BI95" s="248">
        <f>' STAMP Summary'!DE63</f>
        <v>41905</v>
      </c>
      <c r="BJ95" s="245">
        <f>' STAMP Summary'!DF63</f>
        <v>1504.1599999999999</v>
      </c>
      <c r="BK95" s="245">
        <f>' STAMP Summary'!DG63</f>
        <v>638.5</v>
      </c>
      <c r="BL95" s="245">
        <f>' STAMP Summary'!DH63</f>
        <v>4835</v>
      </c>
      <c r="BM95" s="245">
        <f>' STAMP Summary'!DI63</f>
        <v>2256</v>
      </c>
      <c r="BN95" s="245">
        <f>' STAMP Summary'!DJ63</f>
        <v>1101.5</v>
      </c>
      <c r="BO95" s="245">
        <f>' STAMP Summary'!DK63</f>
        <v>3412.181818181818</v>
      </c>
      <c r="BP95" s="245">
        <f>' STAMP Summary'!DL63</f>
        <v>439</v>
      </c>
      <c r="BQ95" s="245">
        <f>' STAMP Summary'!DM63</f>
        <v>1377</v>
      </c>
      <c r="BR95" s="245">
        <f>' STAMP Summary'!DN63</f>
        <v>412</v>
      </c>
      <c r="BS95" s="245">
        <f>' STAMP Summary'!DO63</f>
        <v>841</v>
      </c>
      <c r="BT95" s="245">
        <f>' STAMP Summary'!DP63</f>
        <v>1294</v>
      </c>
      <c r="BU95" s="245">
        <f>' STAMP Summary'!DQ63</f>
        <v>486</v>
      </c>
      <c r="BV95" s="245">
        <f>' STAMP Summary'!DR63</f>
        <v>1107</v>
      </c>
      <c r="BW95" s="249">
        <f>' STAMP Summary'!DS63</f>
        <v>312</v>
      </c>
      <c r="BY95" s="248">
        <f t="shared" si="3"/>
        <v>41905</v>
      </c>
      <c r="BZ95" s="242">
        <f t="shared" si="4"/>
        <v>1424.8347901563404</v>
      </c>
      <c r="CA95" s="242">
        <f t="shared" si="5"/>
        <v>0.40733652312599683</v>
      </c>
      <c r="CB95" s="242">
        <f t="shared" si="6"/>
        <v>0.51112638088693907</v>
      </c>
      <c r="CC95" s="242">
        <f t="shared" si="7"/>
        <v>0.43355433842605939</v>
      </c>
      <c r="CD95" s="242">
        <f t="shared" si="8"/>
        <v>0.61008031016338959</v>
      </c>
      <c r="CE95" s="242">
        <f t="shared" si="9"/>
        <v>0.56152056669683659</v>
      </c>
      <c r="CF95" s="242">
        <f t="shared" si="10"/>
        <v>0.66364323507180645</v>
      </c>
      <c r="CG95" s="242">
        <f t="shared" si="11"/>
        <v>0.64556962025316456</v>
      </c>
      <c r="CH95" s="242">
        <f t="shared" si="12"/>
        <v>0.58192090395480223</v>
      </c>
      <c r="CI95" s="242">
        <f t="shared" si="13"/>
        <v>0.61431701972242514</v>
      </c>
      <c r="CJ95" s="242">
        <f t="shared" si="14"/>
        <v>0.33706694451680125</v>
      </c>
      <c r="CK95" s="242">
        <f t="shared" si="15"/>
        <v>0.52540540540540537</v>
      </c>
      <c r="CL95" s="242">
        <f t="shared" si="16"/>
        <v>0.54424778761061943</v>
      </c>
      <c r="CM95" s="242">
        <f t="shared" si="17"/>
        <v>0.34248079034028539</v>
      </c>
      <c r="CN95" s="242">
        <f t="shared" si="18"/>
        <v>0.50472362385984426</v>
      </c>
      <c r="CO95" s="257">
        <f t="shared" si="19"/>
        <v>8.5023870090316714E-2</v>
      </c>
      <c r="CP95" s="171"/>
      <c r="CQ95" s="171"/>
    </row>
    <row r="96" spans="2:95" x14ac:dyDescent="0.2">
      <c r="B96" s="248" t="str">
        <f>' STAMP Summary'!A64</f>
        <v>0924</v>
      </c>
      <c r="C96" s="245">
        <f>' STAMP Summary'!AK64</f>
        <v>26689</v>
      </c>
      <c r="D96" s="245">
        <f>' STAMP Summary'!AL64</f>
        <v>28326</v>
      </c>
      <c r="E96" s="245">
        <f>' STAMP Summary'!AM64</f>
        <v>19027</v>
      </c>
      <c r="F96" s="245">
        <f>' STAMP Summary'!AN64</f>
        <v>17763.690000000002</v>
      </c>
      <c r="G96" s="245">
        <f>' STAMP Summary'!AO64</f>
        <v>19942.5</v>
      </c>
      <c r="H96" s="245">
        <f>' STAMP Summary'!AP64</f>
        <v>14010</v>
      </c>
      <c r="I96" s="245">
        <f>' STAMP Summary'!AQ64</f>
        <v>13710.5</v>
      </c>
      <c r="J96" s="245">
        <f>' STAMP Summary'!AR64</f>
        <v>34954.99</v>
      </c>
      <c r="K96" s="245">
        <f>' STAMP Summary'!AS64</f>
        <v>5662.318181818182</v>
      </c>
      <c r="L96" s="245">
        <f>' STAMP Summary'!AT64</f>
        <v>15547</v>
      </c>
      <c r="M96" s="245">
        <f>' STAMP Summary'!AU64</f>
        <v>7982</v>
      </c>
      <c r="N96" s="245">
        <f>' STAMP Summary'!AV64</f>
        <v>15605</v>
      </c>
      <c r="O96" s="245">
        <f>' STAMP Summary'!AW64</f>
        <v>11843</v>
      </c>
      <c r="P96" s="245">
        <f>' STAMP Summary'!AX64</f>
        <v>2243</v>
      </c>
      <c r="Q96" s="245">
        <f>' STAMP Summary'!AY64</f>
        <v>7297</v>
      </c>
      <c r="R96" s="245">
        <f>' STAMP Summary'!AZ64</f>
        <v>7026</v>
      </c>
      <c r="S96" s="245">
        <f>' STAMP Summary'!BA64</f>
        <v>14147</v>
      </c>
      <c r="T96" s="245">
        <f>' STAMP Summary'!BB64</f>
        <v>9567</v>
      </c>
      <c r="U96" s="245">
        <f>' STAMP Summary'!BC64</f>
        <v>14550</v>
      </c>
      <c r="V96" s="245">
        <f>' STAMP Summary'!BD64</f>
        <v>7055</v>
      </c>
      <c r="W96" s="245">
        <f>' STAMP Summary'!BE64</f>
        <v>9876</v>
      </c>
      <c r="X96" s="245">
        <f>' STAMP Summary'!BF64</f>
        <v>5865</v>
      </c>
      <c r="Z96" s="507" t="str">
        <f t="shared" si="20"/>
        <v>12-Jul</v>
      </c>
      <c r="AA96" s="282">
        <f>' STAMP Summary'!BI64</f>
        <v>1.270904761904762</v>
      </c>
      <c r="AB96" s="282">
        <f>' STAMP Summary'!BJ64</f>
        <v>1</v>
      </c>
      <c r="AC96" s="282">
        <f>' STAMP Summary'!BK64</f>
        <v>0.9060476190476191</v>
      </c>
      <c r="AD96" s="282">
        <f>' STAMP Summary'!BL64</f>
        <v>0.84589000000000014</v>
      </c>
      <c r="AE96" s="282">
        <f>' STAMP Summary'!BM64</f>
        <v>0.94964285714285712</v>
      </c>
      <c r="AF96" s="282">
        <f>' STAMP Summary'!BN64</f>
        <v>0.66714285714285715</v>
      </c>
      <c r="AG96" s="282">
        <f>' STAMP Summary'!BO64</f>
        <v>0.65288095238095234</v>
      </c>
      <c r="AH96" s="282">
        <f>' STAMP Summary'!BP64</f>
        <v>1</v>
      </c>
      <c r="AI96" s="282">
        <f>' STAMP Summary'!BQ64</f>
        <v>0.26963419913419912</v>
      </c>
      <c r="AJ96" s="282">
        <f>' STAMP Summary'!BR64</f>
        <v>0.74033333333333329</v>
      </c>
      <c r="AK96" s="282">
        <f>' STAMP Summary'!BS64</f>
        <v>0.3800952380952381</v>
      </c>
      <c r="AL96" s="282">
        <f>' STAMP Summary'!BT64</f>
        <v>0.74309523809523814</v>
      </c>
      <c r="AM96" s="282">
        <f>' STAMP Summary'!BU64</f>
        <v>0.56395238095238098</v>
      </c>
      <c r="AN96" s="282">
        <f>' STAMP Summary'!BV64</f>
        <v>0.10680952380952381</v>
      </c>
      <c r="AO96" s="282">
        <f>' STAMP Summary'!BW64</f>
        <v>0.34747619047619049</v>
      </c>
      <c r="AP96" s="282">
        <f>' STAMP Summary'!BX64</f>
        <v>0.33457142857142858</v>
      </c>
      <c r="AQ96" s="282">
        <f>' STAMP Summary'!BY64</f>
        <v>0.67366666666666664</v>
      </c>
      <c r="AR96" s="282">
        <f>' STAMP Summary'!BZ64</f>
        <v>0.45557142857142857</v>
      </c>
      <c r="AS96" s="282">
        <f>' STAMP Summary'!CA64</f>
        <v>0.69285714285714284</v>
      </c>
      <c r="AT96" s="282">
        <f>' STAMP Summary'!CB64</f>
        <v>0.33595238095238095</v>
      </c>
      <c r="AU96" s="282">
        <f>' STAMP Summary'!CC64</f>
        <v>0.47028571428571431</v>
      </c>
      <c r="AV96" s="282">
        <f>' STAMP Summary'!CD64</f>
        <v>0.2792857142857143</v>
      </c>
      <c r="AW96" s="282">
        <f t="shared" si="2"/>
        <v>0.66612238095238085</v>
      </c>
      <c r="AX96" s="282">
        <f>_xlfn.PERCENTILE.INC((AB96:AH96,AJ96,AL96:AM96,AO96,AQ96:AV96),0.05)</f>
        <v>0.32461904761904764</v>
      </c>
      <c r="AY96" s="501">
        <f>_xlfn.PERCENTILE.INC((AB96:AH96,AJ96,AL96:AM96,AO96,AQ96:AV96),0.95)</f>
        <v>1</v>
      </c>
      <c r="AZ96" s="501"/>
      <c r="BA96" s="501"/>
      <c r="BB96" s="501"/>
      <c r="BC96" s="501"/>
      <c r="BD96" s="501"/>
      <c r="BE96" s="501"/>
      <c r="BF96" s="501"/>
      <c r="BG96" s="501"/>
      <c r="BI96" s="248">
        <f>' STAMP Summary'!DE64</f>
        <v>41906</v>
      </c>
      <c r="BJ96" s="245">
        <f>' STAMP Summary'!DF64</f>
        <v>1590.1599999999999</v>
      </c>
      <c r="BK96" s="245">
        <f>' STAMP Summary'!DG64</f>
        <v>662.5</v>
      </c>
      <c r="BL96" s="245">
        <f>' STAMP Summary'!DH64</f>
        <v>5074</v>
      </c>
      <c r="BM96" s="245">
        <f>' STAMP Summary'!DI64</f>
        <v>2403</v>
      </c>
      <c r="BN96" s="245">
        <f>' STAMP Summary'!DJ64</f>
        <v>1119.5</v>
      </c>
      <c r="BO96" s="245">
        <f>' STAMP Summary'!DK64</f>
        <v>3574.181818181818</v>
      </c>
      <c r="BP96" s="245">
        <f>' STAMP Summary'!DL64</f>
        <v>468</v>
      </c>
      <c r="BQ96" s="245">
        <f>' STAMP Summary'!DM64</f>
        <v>1459</v>
      </c>
      <c r="BR96" s="245">
        <f>' STAMP Summary'!DN64</f>
        <v>414</v>
      </c>
      <c r="BS96" s="245">
        <f>' STAMP Summary'!DO64</f>
        <v>857</v>
      </c>
      <c r="BT96" s="245">
        <f>' STAMP Summary'!DP64</f>
        <v>1399</v>
      </c>
      <c r="BU96" s="245">
        <f>' STAMP Summary'!DQ64</f>
        <v>503</v>
      </c>
      <c r="BV96" s="245">
        <f>' STAMP Summary'!DR64</f>
        <v>1152</v>
      </c>
      <c r="BW96" s="249">
        <f>' STAMP Summary'!DS64</f>
        <v>330</v>
      </c>
      <c r="BY96" s="248">
        <f t="shared" si="3"/>
        <v>41906</v>
      </c>
      <c r="BZ96" s="242">
        <f t="shared" si="4"/>
        <v>1484.3750505739349</v>
      </c>
      <c r="CA96" s="242">
        <f t="shared" si="5"/>
        <v>0.42264752791068583</v>
      </c>
      <c r="CB96" s="242">
        <f t="shared" si="6"/>
        <v>0.53639198689148471</v>
      </c>
      <c r="CC96" s="242">
        <f t="shared" si="7"/>
        <v>0.46180455462669356</v>
      </c>
      <c r="CD96" s="242">
        <f t="shared" si="8"/>
        <v>0.62004984768762117</v>
      </c>
      <c r="CE96" s="242">
        <f t="shared" si="9"/>
        <v>0.58817985294007646</v>
      </c>
      <c r="CF96" s="242">
        <f t="shared" si="10"/>
        <v>0.70748299319727892</v>
      </c>
      <c r="CG96" s="242">
        <f t="shared" si="11"/>
        <v>0.68401312705110173</v>
      </c>
      <c r="CH96" s="242">
        <f t="shared" si="12"/>
        <v>0.5847457627118644</v>
      </c>
      <c r="CI96" s="242">
        <f t="shared" si="13"/>
        <v>0.62600438276113957</v>
      </c>
      <c r="CJ96" s="242">
        <f t="shared" si="14"/>
        <v>0.3644178171398802</v>
      </c>
      <c r="CK96" s="242">
        <f t="shared" si="15"/>
        <v>0.54378378378378378</v>
      </c>
      <c r="CL96" s="242">
        <f t="shared" si="16"/>
        <v>0.5663716814159292</v>
      </c>
      <c r="CM96" s="242">
        <f t="shared" si="17"/>
        <v>0.36223929747530187</v>
      </c>
      <c r="CN96" s="242">
        <f t="shared" si="18"/>
        <v>0.52581475401131239</v>
      </c>
      <c r="CO96" s="257">
        <f t="shared" si="19"/>
        <v>8.3099817187727548E-2</v>
      </c>
      <c r="CP96" s="171"/>
      <c r="CQ96" s="171"/>
    </row>
    <row r="97" spans="2:95" x14ac:dyDescent="0.2">
      <c r="B97" s="248" t="str">
        <f>' STAMP Summary'!A65</f>
        <v>0925</v>
      </c>
      <c r="C97" s="245">
        <f>' STAMP Summary'!AK65</f>
        <v>27720</v>
      </c>
      <c r="D97" s="245">
        <f>' STAMP Summary'!AL65</f>
        <v>28800</v>
      </c>
      <c r="E97" s="245">
        <f>' STAMP Summary'!AM65</f>
        <v>22219</v>
      </c>
      <c r="F97" s="245">
        <f>' STAMP Summary'!AN65</f>
        <v>18725.690000000002</v>
      </c>
      <c r="G97" s="245">
        <f>' STAMP Summary'!AO65</f>
        <v>20572.5</v>
      </c>
      <c r="H97" s="245">
        <f>' STAMP Summary'!AP65</f>
        <v>14553</v>
      </c>
      <c r="I97" s="245">
        <f>' STAMP Summary'!AQ65</f>
        <v>14629.5</v>
      </c>
      <c r="J97" s="245">
        <f>' STAMP Summary'!AR65</f>
        <v>36586.99</v>
      </c>
      <c r="K97" s="245">
        <f>' STAMP Summary'!AS65</f>
        <v>5965.318181818182</v>
      </c>
      <c r="L97" s="245">
        <f>' STAMP Summary'!AT65</f>
        <v>16637</v>
      </c>
      <c r="M97" s="245">
        <f>' STAMP Summary'!AU65</f>
        <v>8220</v>
      </c>
      <c r="N97" s="245">
        <f>' STAMP Summary'!AV65</f>
        <v>16145</v>
      </c>
      <c r="O97" s="245">
        <f>' STAMP Summary'!AW65</f>
        <v>12568</v>
      </c>
      <c r="P97" s="245">
        <f>' STAMP Summary'!AX65</f>
        <v>2341</v>
      </c>
      <c r="Q97" s="245">
        <f>' STAMP Summary'!AY65</f>
        <v>7427</v>
      </c>
      <c r="R97" s="245">
        <f>' STAMP Summary'!AZ65</f>
        <v>7856</v>
      </c>
      <c r="S97" s="245">
        <f>' STAMP Summary'!BA65</f>
        <v>15466</v>
      </c>
      <c r="T97" s="245">
        <f>' STAMP Summary'!BB65</f>
        <v>10005</v>
      </c>
      <c r="U97" s="245">
        <f>' STAMP Summary'!BC65</f>
        <v>14770</v>
      </c>
      <c r="V97" s="245">
        <f>' STAMP Summary'!BD65</f>
        <v>8579</v>
      </c>
      <c r="W97" s="245">
        <f>' STAMP Summary'!BE65</f>
        <v>10299</v>
      </c>
      <c r="X97" s="245">
        <f>' STAMP Summary'!BF65</f>
        <v>6141</v>
      </c>
      <c r="Z97" s="507" t="str">
        <f t="shared" si="20"/>
        <v>13-Jul</v>
      </c>
      <c r="AA97" s="282">
        <f>' STAMP Summary'!BI65</f>
        <v>1.32</v>
      </c>
      <c r="AB97" s="282">
        <f>' STAMP Summary'!BJ65</f>
        <v>1</v>
      </c>
      <c r="AC97" s="282">
        <f>' STAMP Summary'!BK65</f>
        <v>1</v>
      </c>
      <c r="AD97" s="282">
        <f>' STAMP Summary'!BL65</f>
        <v>0.89169952380952389</v>
      </c>
      <c r="AE97" s="282">
        <f>' STAMP Summary'!BM65</f>
        <v>0.97964285714285715</v>
      </c>
      <c r="AF97" s="282">
        <f>' STAMP Summary'!BN65</f>
        <v>0.69299999999999995</v>
      </c>
      <c r="AG97" s="282">
        <f>' STAMP Summary'!BO65</f>
        <v>0.69664285714285712</v>
      </c>
      <c r="AH97" s="282">
        <f>' STAMP Summary'!BP65</f>
        <v>1</v>
      </c>
      <c r="AI97" s="282">
        <f>' STAMP Summary'!BQ65</f>
        <v>0.28406277056277057</v>
      </c>
      <c r="AJ97" s="282">
        <f>' STAMP Summary'!BR65</f>
        <v>0.79223809523809519</v>
      </c>
      <c r="AK97" s="282">
        <f>' STAMP Summary'!BS65</f>
        <v>0.3914285714285714</v>
      </c>
      <c r="AL97" s="282">
        <f>' STAMP Summary'!BT65</f>
        <v>0.76880952380952383</v>
      </c>
      <c r="AM97" s="282">
        <f>' STAMP Summary'!BU65</f>
        <v>0.59847619047619049</v>
      </c>
      <c r="AN97" s="282">
        <f>' STAMP Summary'!BV65</f>
        <v>0.11147619047619048</v>
      </c>
      <c r="AO97" s="282">
        <f>' STAMP Summary'!BW65</f>
        <v>0.35366666666666668</v>
      </c>
      <c r="AP97" s="282">
        <f>' STAMP Summary'!BX65</f>
        <v>0.37409523809523809</v>
      </c>
      <c r="AQ97" s="282">
        <f>' STAMP Summary'!BY65</f>
        <v>0.73647619047619051</v>
      </c>
      <c r="AR97" s="282">
        <f>' STAMP Summary'!BZ65</f>
        <v>0.47642857142857142</v>
      </c>
      <c r="AS97" s="282">
        <f>' STAMP Summary'!CA65</f>
        <v>0.70333333333333337</v>
      </c>
      <c r="AT97" s="282">
        <f>' STAMP Summary'!CB65</f>
        <v>0.40852380952380951</v>
      </c>
      <c r="AU97" s="282">
        <f>' STAMP Summary'!CC65</f>
        <v>0.49042857142857144</v>
      </c>
      <c r="AV97" s="282">
        <f>' STAMP Summary'!CD65</f>
        <v>0.29242857142857143</v>
      </c>
      <c r="AW97" s="282">
        <f t="shared" si="2"/>
        <v>0.69892910364145677</v>
      </c>
      <c r="AX97" s="282">
        <f>_xlfn.PERCENTILE.INC((AB97:AH97,AJ97,AL97:AM97,AO97,AQ97:AV97),0.05)</f>
        <v>0.34141904761904762</v>
      </c>
      <c r="AY97" s="501">
        <f>_xlfn.PERCENTILE.INC((AB97:AH97,AJ97,AL97:AM97,AO97,AQ97:AV97),0.95)</f>
        <v>1</v>
      </c>
      <c r="AZ97" s="501"/>
      <c r="BA97" s="501"/>
      <c r="BB97" s="501"/>
      <c r="BC97" s="501"/>
      <c r="BD97" s="501"/>
      <c r="BE97" s="501"/>
      <c r="BF97" s="501"/>
      <c r="BG97" s="501"/>
      <c r="BI97" s="248">
        <f>' STAMP Summary'!DE65</f>
        <v>41907</v>
      </c>
      <c r="BJ97" s="245">
        <f>' STAMP Summary'!DF65</f>
        <v>1672.1599999999999</v>
      </c>
      <c r="BK97" s="245">
        <f>' STAMP Summary'!DG65</f>
        <v>689.5</v>
      </c>
      <c r="BL97" s="245">
        <f>' STAMP Summary'!DH65</f>
        <v>5273</v>
      </c>
      <c r="BM97" s="245">
        <f>' STAMP Summary'!DI65</f>
        <v>2529</v>
      </c>
      <c r="BN97" s="245">
        <f>' STAMP Summary'!DJ65</f>
        <v>1179.5</v>
      </c>
      <c r="BO97" s="245">
        <f>' STAMP Summary'!DK65</f>
        <v>3689.181818181818</v>
      </c>
      <c r="BP97" s="245">
        <f>' STAMP Summary'!DL65</f>
        <v>485</v>
      </c>
      <c r="BQ97" s="245">
        <f>' STAMP Summary'!DM65</f>
        <v>1515</v>
      </c>
      <c r="BR97" s="245">
        <f>' STAMP Summary'!DN65</f>
        <v>426</v>
      </c>
      <c r="BS97" s="245">
        <f>' STAMP Summary'!DO65</f>
        <v>878</v>
      </c>
      <c r="BT97" s="245">
        <f>' STAMP Summary'!DP65</f>
        <v>1493</v>
      </c>
      <c r="BU97" s="245">
        <f>' STAMP Summary'!DQ65</f>
        <v>511</v>
      </c>
      <c r="BV97" s="245">
        <f>' STAMP Summary'!DR65</f>
        <v>1230</v>
      </c>
      <c r="BW97" s="249">
        <f>' STAMP Summary'!DS65</f>
        <v>371</v>
      </c>
      <c r="BY97" s="248">
        <f t="shared" si="3"/>
        <v>41907</v>
      </c>
      <c r="BZ97" s="242">
        <f t="shared" si="4"/>
        <v>1549.0968411433712</v>
      </c>
      <c r="CA97" s="242">
        <f t="shared" si="5"/>
        <v>0.43987240829346091</v>
      </c>
      <c r="CB97" s="242">
        <f t="shared" si="6"/>
        <v>0.55742903958983037</v>
      </c>
      <c r="CC97" s="242">
        <f t="shared" si="7"/>
        <v>0.48601902565580857</v>
      </c>
      <c r="CD97" s="242">
        <f t="shared" si="8"/>
        <v>0.65328163943505957</v>
      </c>
      <c r="CE97" s="242">
        <f t="shared" si="9"/>
        <v>0.60710465490287013</v>
      </c>
      <c r="CF97" s="242">
        <f t="shared" si="10"/>
        <v>0.7331821617535903</v>
      </c>
      <c r="CG97" s="242">
        <f t="shared" si="11"/>
        <v>0.71026722925457098</v>
      </c>
      <c r="CH97" s="242">
        <f t="shared" si="12"/>
        <v>0.60169491525423724</v>
      </c>
      <c r="CI97" s="242">
        <f t="shared" si="13"/>
        <v>0.64134404674945211</v>
      </c>
      <c r="CJ97" s="242">
        <f t="shared" si="14"/>
        <v>0.38890336025006511</v>
      </c>
      <c r="CK97" s="242">
        <f t="shared" si="15"/>
        <v>0.55243243243243245</v>
      </c>
      <c r="CL97" s="242">
        <f t="shared" si="16"/>
        <v>0.60471976401179939</v>
      </c>
      <c r="CM97" s="242">
        <f t="shared" si="17"/>
        <v>0.40724478594950603</v>
      </c>
      <c r="CN97" s="242">
        <f t="shared" si="18"/>
        <v>0.54874135357540599</v>
      </c>
      <c r="CO97" s="257">
        <f t="shared" si="19"/>
        <v>8.688636237091496E-2</v>
      </c>
      <c r="CP97" s="171"/>
      <c r="CQ97" s="171"/>
    </row>
    <row r="98" spans="2:95" x14ac:dyDescent="0.2">
      <c r="B98" s="248" t="str">
        <f>' STAMP Summary'!A66</f>
        <v>0926</v>
      </c>
      <c r="C98" s="245">
        <f>' STAMP Summary'!AK66</f>
        <v>28734</v>
      </c>
      <c r="D98" s="245">
        <f>' STAMP Summary'!AL66</f>
        <v>29628</v>
      </c>
      <c r="E98" s="245">
        <f>' STAMP Summary'!AM66</f>
        <v>24491</v>
      </c>
      <c r="F98" s="245">
        <f>' STAMP Summary'!AN66</f>
        <v>19414.690000000002</v>
      </c>
      <c r="G98" s="245">
        <f>' STAMP Summary'!AO66</f>
        <v>21292.5</v>
      </c>
      <c r="H98" s="245">
        <f>' STAMP Summary'!AP66</f>
        <v>15074</v>
      </c>
      <c r="I98" s="245">
        <f>' STAMP Summary'!AQ66</f>
        <v>15540.5</v>
      </c>
      <c r="J98" s="245">
        <f>' STAMP Summary'!AR66</f>
        <v>38914.99</v>
      </c>
      <c r="K98" s="245">
        <f>' STAMP Summary'!AS66</f>
        <v>6278.318181818182</v>
      </c>
      <c r="L98" s="245">
        <f>' STAMP Summary'!AT66</f>
        <v>17660</v>
      </c>
      <c r="M98" s="245">
        <f>' STAMP Summary'!AU66</f>
        <v>8509</v>
      </c>
      <c r="N98" s="245">
        <f>' STAMP Summary'!AV66</f>
        <v>16775</v>
      </c>
      <c r="O98" s="245">
        <f>' STAMP Summary'!AW66</f>
        <v>13192</v>
      </c>
      <c r="P98" s="245">
        <f>' STAMP Summary'!AX66</f>
        <v>2483</v>
      </c>
      <c r="Q98" s="245">
        <f>' STAMP Summary'!AY66</f>
        <v>7624</v>
      </c>
      <c r="R98" s="245">
        <f>' STAMP Summary'!AZ66</f>
        <v>8388</v>
      </c>
      <c r="S98" s="245">
        <f>' STAMP Summary'!BA66</f>
        <v>17007</v>
      </c>
      <c r="T98" s="245">
        <f>' STAMP Summary'!BB66</f>
        <v>10287</v>
      </c>
      <c r="U98" s="245">
        <f>' STAMP Summary'!BC66</f>
        <v>14948</v>
      </c>
      <c r="V98" s="245">
        <f>' STAMP Summary'!BD66</f>
        <v>9819</v>
      </c>
      <c r="W98" s="245">
        <f>' STAMP Summary'!BE66</f>
        <v>11437</v>
      </c>
      <c r="X98" s="245">
        <f>' STAMP Summary'!BF66</f>
        <v>6550</v>
      </c>
      <c r="Z98" s="507" t="str">
        <f t="shared" si="20"/>
        <v>14-Jul</v>
      </c>
      <c r="AA98" s="282">
        <f>' STAMP Summary'!BI66</f>
        <v>1.3682857142857143</v>
      </c>
      <c r="AB98" s="282">
        <f>' STAMP Summary'!BJ66</f>
        <v>1</v>
      </c>
      <c r="AC98" s="282">
        <f>' STAMP Summary'!BK66</f>
        <v>1</v>
      </c>
      <c r="AD98" s="282">
        <f>' STAMP Summary'!BL66</f>
        <v>0.92450904761904773</v>
      </c>
      <c r="AE98" s="282">
        <f>' STAMP Summary'!BM66</f>
        <v>1</v>
      </c>
      <c r="AF98" s="282">
        <f>' STAMP Summary'!BN66</f>
        <v>0.71780952380952379</v>
      </c>
      <c r="AG98" s="282">
        <f>' STAMP Summary'!BO66</f>
        <v>0.74002380952380953</v>
      </c>
      <c r="AH98" s="282">
        <f>' STAMP Summary'!BP66</f>
        <v>1</v>
      </c>
      <c r="AI98" s="282">
        <f>' STAMP Summary'!BQ66</f>
        <v>0.29896753246753249</v>
      </c>
      <c r="AJ98" s="282">
        <f>' STAMP Summary'!BR66</f>
        <v>0.84095238095238101</v>
      </c>
      <c r="AK98" s="282">
        <f>' STAMP Summary'!BS66</f>
        <v>0.40519047619047621</v>
      </c>
      <c r="AL98" s="282">
        <f>' STAMP Summary'!BT66</f>
        <v>0.79880952380952386</v>
      </c>
      <c r="AM98" s="282">
        <f>' STAMP Summary'!BU66</f>
        <v>0.62819047619047619</v>
      </c>
      <c r="AN98" s="282">
        <f>' STAMP Summary'!BV66</f>
        <v>0.11823809523809524</v>
      </c>
      <c r="AO98" s="282">
        <f>' STAMP Summary'!BW66</f>
        <v>0.36304761904761906</v>
      </c>
      <c r="AP98" s="282">
        <f>' STAMP Summary'!BX66</f>
        <v>0.39942857142857141</v>
      </c>
      <c r="AQ98" s="282">
        <f>' STAMP Summary'!BY66</f>
        <v>0.80985714285714283</v>
      </c>
      <c r="AR98" s="282">
        <f>' STAMP Summary'!BZ66</f>
        <v>0.48985714285714288</v>
      </c>
      <c r="AS98" s="282">
        <f>' STAMP Summary'!CA66</f>
        <v>0.71180952380952378</v>
      </c>
      <c r="AT98" s="282">
        <f>' STAMP Summary'!CB66</f>
        <v>0.46757142857142858</v>
      </c>
      <c r="AU98" s="282">
        <f>' STAMP Summary'!CC66</f>
        <v>0.54461904761904767</v>
      </c>
      <c r="AV98" s="282">
        <f>' STAMP Summary'!CD66</f>
        <v>0.31190476190476191</v>
      </c>
      <c r="AW98" s="282">
        <f t="shared" si="2"/>
        <v>0.72640949579831926</v>
      </c>
      <c r="AX98" s="282">
        <f>_xlfn.PERCENTILE.INC((AB98:AH98,AJ98,AL98:AM98,AO98,AQ98:AV98),0.05)</f>
        <v>0.35281904761904764</v>
      </c>
      <c r="AY98" s="501">
        <f>_xlfn.PERCENTILE.INC((AB98:AH98,AJ98,AL98:AM98,AO98,AQ98:AV98),0.95)</f>
        <v>1</v>
      </c>
      <c r="AZ98" s="501"/>
      <c r="BA98" s="501"/>
      <c r="BB98" s="501"/>
      <c r="BC98" s="501"/>
      <c r="BD98" s="501"/>
      <c r="BE98" s="501"/>
      <c r="BF98" s="501"/>
      <c r="BG98" s="501"/>
      <c r="BI98" s="248">
        <f>' STAMP Summary'!DE66</f>
        <v>41908</v>
      </c>
      <c r="BJ98" s="245">
        <f>' STAMP Summary'!DF66</f>
        <v>1737.1599999999999</v>
      </c>
      <c r="BK98" s="245">
        <f>' STAMP Summary'!DG66</f>
        <v>728.5</v>
      </c>
      <c r="BL98" s="245">
        <f>' STAMP Summary'!DH66</f>
        <v>5481</v>
      </c>
      <c r="BM98" s="245">
        <f>' STAMP Summary'!DI66</f>
        <v>2679</v>
      </c>
      <c r="BN98" s="245">
        <f>' STAMP Summary'!DJ66</f>
        <v>1233.5</v>
      </c>
      <c r="BO98" s="245">
        <f>' STAMP Summary'!DK66</f>
        <v>3836.181818181818</v>
      </c>
      <c r="BP98" s="245">
        <f>' STAMP Summary'!DL66</f>
        <v>511</v>
      </c>
      <c r="BQ98" s="245">
        <f>' STAMP Summary'!DM66</f>
        <v>1563</v>
      </c>
      <c r="BR98" s="245">
        <f>' STAMP Summary'!DN66</f>
        <v>442</v>
      </c>
      <c r="BS98" s="245">
        <f>' STAMP Summary'!DO66</f>
        <v>901</v>
      </c>
      <c r="BT98" s="245">
        <f>' STAMP Summary'!DP66</f>
        <v>1599</v>
      </c>
      <c r="BU98" s="245">
        <f>' STAMP Summary'!DQ66</f>
        <v>517</v>
      </c>
      <c r="BV98" s="245">
        <f>' STAMP Summary'!DR66</f>
        <v>1330</v>
      </c>
      <c r="BW98" s="249">
        <f>' STAMP Summary'!DS66</f>
        <v>410</v>
      </c>
      <c r="BY98" s="248">
        <f t="shared" si="3"/>
        <v>41908</v>
      </c>
      <c r="BZ98" s="242">
        <f t="shared" si="4"/>
        <v>1622.3791306521932</v>
      </c>
      <c r="CA98" s="242">
        <f t="shared" si="5"/>
        <v>0.46475279106858053</v>
      </c>
      <c r="CB98" s="242">
        <f t="shared" si="6"/>
        <v>0.57941751678207098</v>
      </c>
      <c r="CC98" s="242">
        <f t="shared" si="7"/>
        <v>0.51484577688094557</v>
      </c>
      <c r="CD98" s="242">
        <f t="shared" si="8"/>
        <v>0.68319025200775407</v>
      </c>
      <c r="CE98" s="242">
        <f t="shared" si="9"/>
        <v>0.63129548871618035</v>
      </c>
      <c r="CF98" s="242">
        <f t="shared" si="10"/>
        <v>0.77248677248677244</v>
      </c>
      <c r="CG98" s="242">
        <f t="shared" si="11"/>
        <v>0.73277074542897325</v>
      </c>
      <c r="CH98" s="242">
        <f t="shared" si="12"/>
        <v>0.62429378531073443</v>
      </c>
      <c r="CI98" s="242">
        <f t="shared" si="13"/>
        <v>0.65814463111760413</v>
      </c>
      <c r="CJ98" s="242">
        <f t="shared" si="14"/>
        <v>0.41651471737431622</v>
      </c>
      <c r="CK98" s="242">
        <f t="shared" si="15"/>
        <v>0.55891891891891887</v>
      </c>
      <c r="CL98" s="242">
        <f t="shared" si="16"/>
        <v>0.65388397246804331</v>
      </c>
      <c r="CM98" s="242">
        <f t="shared" si="17"/>
        <v>0.45005488474204169</v>
      </c>
      <c r="CN98" s="242">
        <f t="shared" si="18"/>
        <v>0.57470036509110634</v>
      </c>
      <c r="CO98" s="257">
        <f t="shared" si="19"/>
        <v>8.7559059874816381E-2</v>
      </c>
      <c r="CP98" s="171"/>
      <c r="CQ98" s="171"/>
    </row>
    <row r="99" spans="2:95" x14ac:dyDescent="0.2">
      <c r="B99" s="248" t="str">
        <f>' STAMP Summary'!A67</f>
        <v>0927</v>
      </c>
      <c r="C99" s="245">
        <f>' STAMP Summary'!AK67</f>
        <v>29922</v>
      </c>
      <c r="D99" s="245">
        <f>' STAMP Summary'!AL67</f>
        <v>31880</v>
      </c>
      <c r="E99" s="245">
        <f>' STAMP Summary'!AM67</f>
        <v>25487</v>
      </c>
      <c r="F99" s="245">
        <f>' STAMP Summary'!AN67</f>
        <v>20163.690000000002</v>
      </c>
      <c r="G99" s="245">
        <f>' STAMP Summary'!AO67</f>
        <v>21924.5</v>
      </c>
      <c r="H99" s="245">
        <f>' STAMP Summary'!AP67</f>
        <v>15708</v>
      </c>
      <c r="I99" s="245">
        <f>' STAMP Summary'!AQ67</f>
        <v>16475.5</v>
      </c>
      <c r="J99" s="245">
        <f>' STAMP Summary'!AR67</f>
        <v>40680.99</v>
      </c>
      <c r="K99" s="245">
        <f>' STAMP Summary'!AS67</f>
        <v>6608.318181818182</v>
      </c>
      <c r="L99" s="245">
        <f>' STAMP Summary'!AT67</f>
        <v>18512</v>
      </c>
      <c r="M99" s="245">
        <f>' STAMP Summary'!AU67</f>
        <v>8748</v>
      </c>
      <c r="N99" s="245">
        <f>' STAMP Summary'!AV67</f>
        <v>17164</v>
      </c>
      <c r="O99" s="245">
        <f>' STAMP Summary'!AW67</f>
        <v>13939</v>
      </c>
      <c r="P99" s="245">
        <f>' STAMP Summary'!AX67</f>
        <v>2614</v>
      </c>
      <c r="Q99" s="245">
        <f>' STAMP Summary'!AY67</f>
        <v>7899</v>
      </c>
      <c r="R99" s="245">
        <f>' STAMP Summary'!AZ67</f>
        <v>9042</v>
      </c>
      <c r="S99" s="245">
        <f>' STAMP Summary'!BA67</f>
        <v>18848</v>
      </c>
      <c r="T99" s="245">
        <f>' STAMP Summary'!BB67</f>
        <v>10616</v>
      </c>
      <c r="U99" s="245">
        <f>' STAMP Summary'!BC67</f>
        <v>15240</v>
      </c>
      <c r="V99" s="245">
        <f>' STAMP Summary'!BD67</f>
        <v>10580</v>
      </c>
      <c r="W99" s="245">
        <f>' STAMP Summary'!BE67</f>
        <v>12057</v>
      </c>
      <c r="X99" s="245">
        <f>' STAMP Summary'!BF67</f>
        <v>6673</v>
      </c>
      <c r="Z99" s="507" t="str">
        <f t="shared" si="20"/>
        <v>15-Jul</v>
      </c>
      <c r="AA99" s="282">
        <f>' STAMP Summary'!BI67</f>
        <v>1.4248571428571428</v>
      </c>
      <c r="AB99" s="282">
        <f>' STAMP Summary'!BJ67</f>
        <v>1</v>
      </c>
      <c r="AC99" s="282">
        <f>' STAMP Summary'!BK67</f>
        <v>1</v>
      </c>
      <c r="AD99" s="282">
        <f>' STAMP Summary'!BL67</f>
        <v>0.96017571428571435</v>
      </c>
      <c r="AE99" s="282">
        <f>' STAMP Summary'!BM67</f>
        <v>1</v>
      </c>
      <c r="AF99" s="282">
        <f>' STAMP Summary'!BN67</f>
        <v>0.748</v>
      </c>
      <c r="AG99" s="282">
        <f>' STAMP Summary'!BO67</f>
        <v>0.78454761904761905</v>
      </c>
      <c r="AH99" s="282">
        <f>' STAMP Summary'!BP67</f>
        <v>1</v>
      </c>
      <c r="AI99" s="282">
        <f>' STAMP Summary'!BQ67</f>
        <v>0.31468181818181817</v>
      </c>
      <c r="AJ99" s="282">
        <f>' STAMP Summary'!BR67</f>
        <v>0.88152380952380949</v>
      </c>
      <c r="AK99" s="282">
        <f>' STAMP Summary'!BS67</f>
        <v>0.41657142857142859</v>
      </c>
      <c r="AL99" s="282">
        <f>' STAMP Summary'!BT67</f>
        <v>0.81733333333333336</v>
      </c>
      <c r="AM99" s="282">
        <f>' STAMP Summary'!BU67</f>
        <v>0.66376190476190478</v>
      </c>
      <c r="AN99" s="282">
        <f>' STAMP Summary'!BV67</f>
        <v>0.12447619047619048</v>
      </c>
      <c r="AO99" s="282">
        <f>' STAMP Summary'!BW67</f>
        <v>0.37614285714285717</v>
      </c>
      <c r="AP99" s="282">
        <f>' STAMP Summary'!BX67</f>
        <v>0.43057142857142855</v>
      </c>
      <c r="AQ99" s="282">
        <f>' STAMP Summary'!BY67</f>
        <v>0.8975238095238095</v>
      </c>
      <c r="AR99" s="282">
        <f>' STAMP Summary'!BZ67</f>
        <v>0.50552380952380949</v>
      </c>
      <c r="AS99" s="282">
        <f>' STAMP Summary'!CA67</f>
        <v>0.72571428571428576</v>
      </c>
      <c r="AT99" s="282">
        <f>' STAMP Summary'!CB67</f>
        <v>0.50380952380952382</v>
      </c>
      <c r="AU99" s="282">
        <f>' STAMP Summary'!CC67</f>
        <v>0.57414285714285718</v>
      </c>
      <c r="AV99" s="282">
        <f>' STAMP Summary'!CD67</f>
        <v>0.31776190476190475</v>
      </c>
      <c r="AW99" s="282">
        <f t="shared" si="2"/>
        <v>0.75035067226890773</v>
      </c>
      <c r="AX99" s="282">
        <f>_xlfn.PERCENTILE.INC((AB99:AH99,AJ99,AL99:AM99,AO99,AQ99:AV99),0.05)</f>
        <v>0.36446666666666672</v>
      </c>
      <c r="AY99" s="501">
        <f>_xlfn.PERCENTILE.INC((AB99:AH99,AJ99,AL99:AM99,AO99,AQ99:AV99),0.95)</f>
        <v>1</v>
      </c>
      <c r="AZ99" s="501"/>
      <c r="BA99" s="501"/>
      <c r="BB99" s="501"/>
      <c r="BC99" s="501"/>
      <c r="BD99" s="501"/>
      <c r="BE99" s="501"/>
      <c r="BF99" s="501"/>
      <c r="BG99" s="501"/>
      <c r="BI99" s="248">
        <f>' STAMP Summary'!DE67</f>
        <v>41909</v>
      </c>
      <c r="BJ99" s="245">
        <f>' STAMP Summary'!DF67</f>
        <v>1805.1599999999999</v>
      </c>
      <c r="BK99" s="245">
        <f>' STAMP Summary'!DG67</f>
        <v>766.5</v>
      </c>
      <c r="BL99" s="245">
        <f>' STAMP Summary'!DH67</f>
        <v>5678</v>
      </c>
      <c r="BM99" s="245">
        <f>' STAMP Summary'!DI67</f>
        <v>2861</v>
      </c>
      <c r="BN99" s="245">
        <f>' STAMP Summary'!DJ67</f>
        <v>1302.5</v>
      </c>
      <c r="BO99" s="245">
        <f>' STAMP Summary'!DK67</f>
        <v>3948.181818181818</v>
      </c>
      <c r="BP99" s="245">
        <f>' STAMP Summary'!DL67</f>
        <v>532</v>
      </c>
      <c r="BQ99" s="245">
        <f>' STAMP Summary'!DM67</f>
        <v>1621</v>
      </c>
      <c r="BR99" s="245">
        <f>' STAMP Summary'!DN67</f>
        <v>447</v>
      </c>
      <c r="BS99" s="245">
        <f>' STAMP Summary'!DO67</f>
        <v>932</v>
      </c>
      <c r="BT99" s="245">
        <f>' STAMP Summary'!DP67</f>
        <v>1713</v>
      </c>
      <c r="BU99" s="245">
        <f>' STAMP Summary'!DQ67</f>
        <v>526</v>
      </c>
      <c r="BV99" s="245">
        <f>' STAMP Summary'!DR67</f>
        <v>1438</v>
      </c>
      <c r="BW99" s="249">
        <f>' STAMP Summary'!DS67</f>
        <v>448</v>
      </c>
      <c r="BY99" s="248">
        <f t="shared" si="3"/>
        <v>41909</v>
      </c>
      <c r="BZ99" s="242">
        <f t="shared" si="4"/>
        <v>1699.5555351498949</v>
      </c>
      <c r="CA99" s="242">
        <f t="shared" si="5"/>
        <v>0.48899521531100476</v>
      </c>
      <c r="CB99" s="242">
        <f t="shared" si="6"/>
        <v>0.60024314181510652</v>
      </c>
      <c r="CC99" s="242">
        <f t="shared" si="7"/>
        <v>0.54982223503411165</v>
      </c>
      <c r="CD99" s="242">
        <f t="shared" si="8"/>
        <v>0.7214068125173082</v>
      </c>
      <c r="CE99" s="242">
        <f t="shared" si="9"/>
        <v>0.64972660019298811</v>
      </c>
      <c r="CF99" s="242">
        <f t="shared" si="10"/>
        <v>0.80423280423280419</v>
      </c>
      <c r="CG99" s="242">
        <f t="shared" si="11"/>
        <v>0.75996249413970929</v>
      </c>
      <c r="CH99" s="242">
        <f t="shared" si="12"/>
        <v>0.63135593220338981</v>
      </c>
      <c r="CI99" s="242">
        <f t="shared" si="13"/>
        <v>0.68078889700511325</v>
      </c>
      <c r="CJ99" s="242">
        <f t="shared" si="14"/>
        <v>0.44620995050794476</v>
      </c>
      <c r="CK99" s="242">
        <f t="shared" si="15"/>
        <v>0.56864864864864861</v>
      </c>
      <c r="CL99" s="242">
        <f t="shared" si="16"/>
        <v>0.70698131760078664</v>
      </c>
      <c r="CM99" s="242">
        <f t="shared" si="17"/>
        <v>0.49176728869374314</v>
      </c>
      <c r="CN99" s="242">
        <f t="shared" si="18"/>
        <v>0.60203880097410378</v>
      </c>
      <c r="CO99" s="257">
        <f t="shared" si="19"/>
        <v>8.9486723574045815E-2</v>
      </c>
      <c r="CP99" s="171"/>
      <c r="CQ99" s="171"/>
    </row>
    <row r="100" spans="2:95" x14ac:dyDescent="0.2">
      <c r="B100" s="248" t="str">
        <f>' STAMP Summary'!A68</f>
        <v>0928</v>
      </c>
      <c r="C100" s="245">
        <f>' STAMP Summary'!AK68</f>
        <v>31299</v>
      </c>
      <c r="D100" s="245">
        <f>' STAMP Summary'!AL68</f>
        <v>36764</v>
      </c>
      <c r="E100" s="245">
        <f>' STAMP Summary'!AM68</f>
        <v>26543</v>
      </c>
      <c r="F100" s="245">
        <f>' STAMP Summary'!AN68</f>
        <v>20938.690000000002</v>
      </c>
      <c r="G100" s="245">
        <f>' STAMP Summary'!AO68</f>
        <v>22692.5</v>
      </c>
      <c r="H100" s="245">
        <f>' STAMP Summary'!AP68</f>
        <v>16136</v>
      </c>
      <c r="I100" s="245">
        <f>' STAMP Summary'!AQ68</f>
        <v>17316.5</v>
      </c>
      <c r="J100" s="245">
        <f>' STAMP Summary'!AR68</f>
        <v>41427.99</v>
      </c>
      <c r="K100" s="245">
        <f>' STAMP Summary'!AS68</f>
        <v>6864.318181818182</v>
      </c>
      <c r="L100" s="245">
        <f>' STAMP Summary'!AT68</f>
        <v>19446</v>
      </c>
      <c r="M100" s="245">
        <f>' STAMP Summary'!AU68</f>
        <v>9031</v>
      </c>
      <c r="N100" s="245">
        <f>' STAMP Summary'!AV68</f>
        <v>17594</v>
      </c>
      <c r="O100" s="245">
        <f>' STAMP Summary'!AW68</f>
        <v>14564</v>
      </c>
      <c r="P100" s="245">
        <f>' STAMP Summary'!AX68</f>
        <v>2806</v>
      </c>
      <c r="Q100" s="245">
        <f>' STAMP Summary'!AY68</f>
        <v>8218</v>
      </c>
      <c r="R100" s="245">
        <f>' STAMP Summary'!AZ68</f>
        <v>10067</v>
      </c>
      <c r="S100" s="245">
        <f>' STAMP Summary'!BA68</f>
        <v>20793</v>
      </c>
      <c r="T100" s="245">
        <f>' STAMP Summary'!BB68</f>
        <v>11057</v>
      </c>
      <c r="U100" s="245">
        <f>' STAMP Summary'!BC68</f>
        <v>15611</v>
      </c>
      <c r="V100" s="245">
        <f>' STAMP Summary'!BD68</f>
        <v>11587</v>
      </c>
      <c r="W100" s="245">
        <f>' STAMP Summary'!BE68</f>
        <v>12665</v>
      </c>
      <c r="X100" s="245">
        <f>' STAMP Summary'!BF68</f>
        <v>6883</v>
      </c>
      <c r="Z100" s="507" t="str">
        <f t="shared" si="20"/>
        <v>16-Jul</v>
      </c>
      <c r="AA100" s="282">
        <f>' STAMP Summary'!BI68</f>
        <v>1.4904285714285714</v>
      </c>
      <c r="AB100" s="282">
        <f>' STAMP Summary'!BJ68</f>
        <v>1</v>
      </c>
      <c r="AC100" s="282">
        <f>' STAMP Summary'!BK68</f>
        <v>1</v>
      </c>
      <c r="AD100" s="282">
        <f>' STAMP Summary'!BL68</f>
        <v>0.99708047619047635</v>
      </c>
      <c r="AE100" s="282">
        <f>' STAMP Summary'!BM68</f>
        <v>1</v>
      </c>
      <c r="AF100" s="282">
        <f>' STAMP Summary'!BN68</f>
        <v>0.76838095238095239</v>
      </c>
      <c r="AG100" s="282">
        <f>' STAMP Summary'!BO68</f>
        <v>0.82459523809523805</v>
      </c>
      <c r="AH100" s="282">
        <f>' STAMP Summary'!BP68</f>
        <v>1</v>
      </c>
      <c r="AI100" s="282">
        <f>' STAMP Summary'!BQ68</f>
        <v>0.32687229437229437</v>
      </c>
      <c r="AJ100" s="282">
        <f>' STAMP Summary'!BR68</f>
        <v>0.92600000000000005</v>
      </c>
      <c r="AK100" s="282">
        <f>' STAMP Summary'!BS68</f>
        <v>0.43004761904761907</v>
      </c>
      <c r="AL100" s="282">
        <f>' STAMP Summary'!BT68</f>
        <v>0.83780952380952378</v>
      </c>
      <c r="AM100" s="282">
        <f>' STAMP Summary'!BU68</f>
        <v>0.69352380952380954</v>
      </c>
      <c r="AN100" s="282">
        <f>' STAMP Summary'!BV68</f>
        <v>0.13361904761904761</v>
      </c>
      <c r="AO100" s="282">
        <f>' STAMP Summary'!BW68</f>
        <v>0.39133333333333331</v>
      </c>
      <c r="AP100" s="282">
        <f>' STAMP Summary'!BX68</f>
        <v>0.47938095238095241</v>
      </c>
      <c r="AQ100" s="282">
        <f>' STAMP Summary'!BY68</f>
        <v>0.9901428571428571</v>
      </c>
      <c r="AR100" s="282">
        <f>' STAMP Summary'!BZ68</f>
        <v>0.52652380952380951</v>
      </c>
      <c r="AS100" s="282">
        <f>' STAMP Summary'!CA68</f>
        <v>0.74338095238095236</v>
      </c>
      <c r="AT100" s="282">
        <f>' STAMP Summary'!CB68</f>
        <v>0.55176190476190479</v>
      </c>
      <c r="AU100" s="282">
        <f>' STAMP Summary'!CC68</f>
        <v>0.60309523809523813</v>
      </c>
      <c r="AV100" s="282">
        <f>' STAMP Summary'!CD68</f>
        <v>0.32776190476190475</v>
      </c>
      <c r="AW100" s="282">
        <f t="shared" si="2"/>
        <v>0.77537588235294119</v>
      </c>
      <c r="AX100" s="282">
        <f>_xlfn.PERCENTILE.INC((AB100:AH100,AJ100,AL100:AM100,AO100,AQ100:AV100),0.05)</f>
        <v>0.37861904761904763</v>
      </c>
      <c r="AY100" s="501">
        <f>_xlfn.PERCENTILE.INC((AB100:AH100,AJ100,AL100:AM100,AO100,AQ100:AV100),0.95)</f>
        <v>1</v>
      </c>
      <c r="AZ100" s="501"/>
      <c r="BA100" s="501"/>
      <c r="BB100" s="501"/>
      <c r="BC100" s="501"/>
      <c r="BD100" s="501"/>
      <c r="BE100" s="501"/>
      <c r="BF100" s="501"/>
      <c r="BG100" s="501"/>
      <c r="BI100" s="248">
        <f>' STAMP Summary'!DE68</f>
        <v>41910</v>
      </c>
      <c r="BJ100" s="245">
        <f>' STAMP Summary'!DF68</f>
        <v>1878.1599999999999</v>
      </c>
      <c r="BK100" s="245">
        <f>' STAMP Summary'!DG68</f>
        <v>796.5</v>
      </c>
      <c r="BL100" s="245">
        <f>' STAMP Summary'!DH68</f>
        <v>5857</v>
      </c>
      <c r="BM100" s="245">
        <f>' STAMP Summary'!DI68</f>
        <v>2960</v>
      </c>
      <c r="BN100" s="245">
        <f>' STAMP Summary'!DJ68</f>
        <v>1311.5</v>
      </c>
      <c r="BO100" s="245">
        <f>' STAMP Summary'!DK68</f>
        <v>4030.181818181818</v>
      </c>
      <c r="BP100" s="245">
        <f>' STAMP Summary'!DL68</f>
        <v>544</v>
      </c>
      <c r="BQ100" s="245">
        <f>' STAMP Summary'!DM68</f>
        <v>1685</v>
      </c>
      <c r="BR100" s="245">
        <f>' STAMP Summary'!DN68</f>
        <v>458</v>
      </c>
      <c r="BS100" s="245">
        <f>' STAMP Summary'!DO68</f>
        <v>965</v>
      </c>
      <c r="BT100" s="245">
        <f>' STAMP Summary'!DP68</f>
        <v>1832</v>
      </c>
      <c r="BU100" s="245">
        <f>' STAMP Summary'!DQ68</f>
        <v>533</v>
      </c>
      <c r="BV100" s="245">
        <f>' STAMP Summary'!DR68</f>
        <v>1513</v>
      </c>
      <c r="BW100" s="249">
        <f>' STAMP Summary'!DS68</f>
        <v>516</v>
      </c>
      <c r="BY100" s="248">
        <f t="shared" si="3"/>
        <v>41910</v>
      </c>
      <c r="BZ100" s="242">
        <f t="shared" si="4"/>
        <v>1742.2201909003848</v>
      </c>
      <c r="CA100" s="242">
        <f t="shared" si="5"/>
        <v>0.50813397129186599</v>
      </c>
      <c r="CB100" s="242">
        <f t="shared" si="6"/>
        <v>0.61916591786035202</v>
      </c>
      <c r="CC100" s="242">
        <f t="shared" si="7"/>
        <v>0.56884789084270204</v>
      </c>
      <c r="CD100" s="242">
        <f t="shared" si="8"/>
        <v>0.72639158127942394</v>
      </c>
      <c r="CE100" s="242">
        <f t="shared" si="9"/>
        <v>0.66322080680993667</v>
      </c>
      <c r="CF100" s="242">
        <f t="shared" si="10"/>
        <v>0.82237339380196528</v>
      </c>
      <c r="CG100" s="242">
        <f t="shared" si="11"/>
        <v>0.78996718237224561</v>
      </c>
      <c r="CH100" s="242">
        <f t="shared" si="12"/>
        <v>0.64689265536723162</v>
      </c>
      <c r="CI100" s="242">
        <f t="shared" si="13"/>
        <v>0.70489408327246161</v>
      </c>
      <c r="CJ100" s="242">
        <f t="shared" si="14"/>
        <v>0.47720760614743424</v>
      </c>
      <c r="CK100" s="242">
        <f t="shared" si="15"/>
        <v>0.57621621621621621</v>
      </c>
      <c r="CL100" s="242">
        <f t="shared" si="16"/>
        <v>0.74385447394296955</v>
      </c>
      <c r="CM100" s="242">
        <f t="shared" si="17"/>
        <v>0.56641053787047202</v>
      </c>
      <c r="CN100" s="242">
        <f t="shared" si="18"/>
        <v>0.61715203361685611</v>
      </c>
      <c r="CO100" s="257">
        <f t="shared" si="19"/>
        <v>8.4080161882909663E-2</v>
      </c>
      <c r="CP100" s="171"/>
      <c r="CQ100" s="171"/>
    </row>
    <row r="101" spans="2:95" x14ac:dyDescent="0.2">
      <c r="B101" s="248" t="str">
        <f>' STAMP Summary'!A69</f>
        <v>0929</v>
      </c>
      <c r="C101" s="245">
        <f>' STAMP Summary'!AK69</f>
        <v>32612</v>
      </c>
      <c r="D101" s="245">
        <f>' STAMP Summary'!AL69</f>
        <v>37845</v>
      </c>
      <c r="E101" s="245">
        <f>' STAMP Summary'!AM69</f>
        <v>27713</v>
      </c>
      <c r="F101" s="245">
        <f>' STAMP Summary'!AN69</f>
        <v>21666.690000000002</v>
      </c>
      <c r="G101" s="245">
        <f>' STAMP Summary'!AO69</f>
        <v>23452.5</v>
      </c>
      <c r="H101" s="245">
        <f>' STAMP Summary'!AP69</f>
        <v>16598</v>
      </c>
      <c r="I101" s="245">
        <f>' STAMP Summary'!AQ69</f>
        <v>18051.509999999998</v>
      </c>
      <c r="J101" s="245">
        <f>' STAMP Summary'!AR69</f>
        <v>42509.99</v>
      </c>
      <c r="K101" s="245">
        <f>' STAMP Summary'!AS69</f>
        <v>7320.318181818182</v>
      </c>
      <c r="L101" s="245">
        <f>' STAMP Summary'!AT69</f>
        <v>19562</v>
      </c>
      <c r="M101" s="245">
        <f>' STAMP Summary'!AU69</f>
        <v>9240</v>
      </c>
      <c r="N101" s="245">
        <f>' STAMP Summary'!AV69</f>
        <v>18053</v>
      </c>
      <c r="O101" s="245">
        <f>' STAMP Summary'!AW69</f>
        <v>14846</v>
      </c>
      <c r="P101" s="245">
        <f>' STAMP Summary'!AX69</f>
        <v>3062</v>
      </c>
      <c r="Q101" s="245">
        <f>' STAMP Summary'!AY69</f>
        <v>8521</v>
      </c>
      <c r="R101" s="245">
        <f>' STAMP Summary'!AZ69</f>
        <v>11143</v>
      </c>
      <c r="S101" s="245">
        <f>' STAMP Summary'!BA69</f>
        <v>21848</v>
      </c>
      <c r="T101" s="245">
        <f>' STAMP Summary'!BB69</f>
        <v>11575</v>
      </c>
      <c r="U101" s="245">
        <f>' STAMP Summary'!BC69</f>
        <v>16267</v>
      </c>
      <c r="V101" s="245">
        <f>' STAMP Summary'!BD69</f>
        <v>14277</v>
      </c>
      <c r="W101" s="245">
        <f>' STAMP Summary'!BE69</f>
        <v>13410</v>
      </c>
      <c r="X101" s="245">
        <f>' STAMP Summary'!BF69</f>
        <v>7052</v>
      </c>
      <c r="Z101" s="507" t="str">
        <f t="shared" si="20"/>
        <v>17-Jul</v>
      </c>
      <c r="AA101" s="282">
        <f>' STAMP Summary'!BI69</f>
        <v>1.5529523809523809</v>
      </c>
      <c r="AB101" s="282">
        <f>' STAMP Summary'!BJ69</f>
        <v>1</v>
      </c>
      <c r="AC101" s="282">
        <f>' STAMP Summary'!BK69</f>
        <v>1</v>
      </c>
      <c r="AD101" s="282">
        <f>' STAMP Summary'!BL69</f>
        <v>1</v>
      </c>
      <c r="AE101" s="282">
        <f>' STAMP Summary'!BM69</f>
        <v>1</v>
      </c>
      <c r="AF101" s="282">
        <f>' STAMP Summary'!BN69</f>
        <v>0.79038095238095241</v>
      </c>
      <c r="AG101" s="282">
        <f>' STAMP Summary'!BO69</f>
        <v>0.85959571428571424</v>
      </c>
      <c r="AH101" s="282">
        <f>' STAMP Summary'!BP69</f>
        <v>1</v>
      </c>
      <c r="AI101" s="282">
        <f>' STAMP Summary'!BQ69</f>
        <v>0.34858658008658011</v>
      </c>
      <c r="AJ101" s="282">
        <f>' STAMP Summary'!BR69</f>
        <v>0.93152380952380953</v>
      </c>
      <c r="AK101" s="282">
        <f>' STAMP Summary'!BS69</f>
        <v>0.44</v>
      </c>
      <c r="AL101" s="282">
        <f>' STAMP Summary'!BT69</f>
        <v>0.85966666666666669</v>
      </c>
      <c r="AM101" s="282">
        <f>' STAMP Summary'!BU69</f>
        <v>0.706952380952381</v>
      </c>
      <c r="AN101" s="282">
        <f>' STAMP Summary'!BV69</f>
        <v>0.14580952380952381</v>
      </c>
      <c r="AO101" s="282">
        <f>' STAMP Summary'!BW69</f>
        <v>0.40576190476190477</v>
      </c>
      <c r="AP101" s="282">
        <f>' STAMP Summary'!BX69</f>
        <v>0.53061904761904766</v>
      </c>
      <c r="AQ101" s="282">
        <f>' STAMP Summary'!BY69</f>
        <v>1</v>
      </c>
      <c r="AR101" s="282">
        <f>' STAMP Summary'!BZ69</f>
        <v>0.55119047619047623</v>
      </c>
      <c r="AS101" s="282">
        <f>' STAMP Summary'!CA69</f>
        <v>0.77461904761904765</v>
      </c>
      <c r="AT101" s="282">
        <f>' STAMP Summary'!CB69</f>
        <v>0.67985714285714283</v>
      </c>
      <c r="AU101" s="282">
        <f>' STAMP Summary'!CC69</f>
        <v>0.63857142857142857</v>
      </c>
      <c r="AV101" s="282">
        <f>' STAMP Summary'!CD69</f>
        <v>0.33580952380952384</v>
      </c>
      <c r="AW101" s="282">
        <f t="shared" si="2"/>
        <v>0.79611347338935556</v>
      </c>
      <c r="AX101" s="282">
        <f>_xlfn.PERCENTILE.INC((AB101:AH101,AJ101,AL101:AM101,AO101,AQ101:AV101),0.05)</f>
        <v>0.3917714285714286</v>
      </c>
      <c r="AY101" s="501">
        <f>_xlfn.PERCENTILE.INC((AB101:AH101,AJ101,AL101:AM101,AO101,AQ101:AV101),0.95)</f>
        <v>1</v>
      </c>
      <c r="AZ101" s="501"/>
      <c r="BA101" s="501"/>
      <c r="BB101" s="501"/>
      <c r="BC101" s="501"/>
      <c r="BD101" s="501"/>
      <c r="BE101" s="501"/>
      <c r="BF101" s="501"/>
      <c r="BG101" s="501"/>
      <c r="BI101" s="248">
        <f>' STAMP Summary'!DE69</f>
        <v>41911</v>
      </c>
      <c r="BJ101" s="245">
        <f>' STAMP Summary'!DF69</f>
        <v>1939.1599999999999</v>
      </c>
      <c r="BK101" s="245">
        <f>' STAMP Summary'!DG69</f>
        <v>849.5</v>
      </c>
      <c r="BL101" s="245">
        <f>' STAMP Summary'!DH69</f>
        <v>5992</v>
      </c>
      <c r="BM101" s="245">
        <f>' STAMP Summary'!DI69</f>
        <v>3050.84</v>
      </c>
      <c r="BN101" s="245">
        <f>' STAMP Summary'!DJ69</f>
        <v>1328.5</v>
      </c>
      <c r="BO101" s="245">
        <f>' STAMP Summary'!DK69</f>
        <v>4162.181818181818</v>
      </c>
      <c r="BP101" s="245">
        <f>' STAMP Summary'!DL69</f>
        <v>548</v>
      </c>
      <c r="BQ101" s="245">
        <f>' STAMP Summary'!DM69</f>
        <v>1710</v>
      </c>
      <c r="BR101" s="245">
        <f>' STAMP Summary'!DN69</f>
        <v>471</v>
      </c>
      <c r="BS101" s="245">
        <f>' STAMP Summary'!DO69</f>
        <v>977</v>
      </c>
      <c r="BT101" s="245">
        <f>' STAMP Summary'!DP69</f>
        <v>1908</v>
      </c>
      <c r="BU101" s="245">
        <f>' STAMP Summary'!DQ69</f>
        <v>545</v>
      </c>
      <c r="BV101" s="245">
        <f>' STAMP Summary'!DR69</f>
        <v>1548</v>
      </c>
      <c r="BW101" s="249">
        <f>' STAMP Summary'!DS69</f>
        <v>533</v>
      </c>
      <c r="BY101" s="248">
        <f t="shared" si="3"/>
        <v>41911</v>
      </c>
      <c r="BZ101" s="242">
        <f t="shared" si="4"/>
        <v>1796.8049882487273</v>
      </c>
      <c r="CA101" s="242">
        <f t="shared" si="5"/>
        <v>0.54194577352472084</v>
      </c>
      <c r="CB101" s="242">
        <f t="shared" si="6"/>
        <v>0.63343728526877741</v>
      </c>
      <c r="CC101" s="242">
        <f t="shared" si="7"/>
        <v>0.586305371384645</v>
      </c>
      <c r="CD101" s="242">
        <f t="shared" si="8"/>
        <v>0.73580725560786486</v>
      </c>
      <c r="CE101" s="242">
        <f t="shared" si="9"/>
        <v>0.68494318819331723</v>
      </c>
      <c r="CF101" s="242">
        <f t="shared" si="10"/>
        <v>0.82842025699168553</v>
      </c>
      <c r="CG101" s="242">
        <f t="shared" si="11"/>
        <v>0.80168776371308015</v>
      </c>
      <c r="CH101" s="242">
        <f t="shared" si="12"/>
        <v>0.6652542372881356</v>
      </c>
      <c r="CI101" s="242">
        <f t="shared" si="13"/>
        <v>0.71365960555149743</v>
      </c>
      <c r="CJ101" s="242">
        <f t="shared" si="14"/>
        <v>0.49700442823651991</v>
      </c>
      <c r="CK101" s="242">
        <f t="shared" si="15"/>
        <v>0.58918918918918917</v>
      </c>
      <c r="CL101" s="242">
        <f t="shared" si="16"/>
        <v>0.76106194690265483</v>
      </c>
      <c r="CM101" s="242">
        <f t="shared" si="17"/>
        <v>0.58507135016465428</v>
      </c>
      <c r="CN101" s="242">
        <f t="shared" si="18"/>
        <v>0.63648777479586516</v>
      </c>
      <c r="CO101" s="257">
        <f t="shared" si="19"/>
        <v>7.6938377060991422E-2</v>
      </c>
      <c r="CP101" s="171"/>
      <c r="CQ101" s="171"/>
    </row>
    <row r="102" spans="2:95" x14ac:dyDescent="0.2">
      <c r="B102" s="248" t="str">
        <f>' STAMP Summary'!A70</f>
        <v>0930</v>
      </c>
      <c r="C102" s="245">
        <f>' STAMP Summary'!AK70</f>
        <v>33935</v>
      </c>
      <c r="D102" s="245">
        <f>' STAMP Summary'!AL70</f>
        <v>39141</v>
      </c>
      <c r="E102" s="245">
        <f>' STAMP Summary'!AM70</f>
        <v>28775</v>
      </c>
      <c r="F102" s="245">
        <f>' STAMP Summary'!AN70</f>
        <v>22289.690000000002</v>
      </c>
      <c r="G102" s="245">
        <f>' STAMP Summary'!AO70</f>
        <v>24286.5</v>
      </c>
      <c r="H102" s="245">
        <f>' STAMP Summary'!AP70</f>
        <v>17195</v>
      </c>
      <c r="I102" s="245">
        <f>' STAMP Summary'!AQ70</f>
        <v>18728</v>
      </c>
      <c r="J102" s="245">
        <f>' STAMP Summary'!AR70</f>
        <v>43288.99</v>
      </c>
      <c r="K102" s="245">
        <f>' STAMP Summary'!AS70</f>
        <v>7724.318181818182</v>
      </c>
      <c r="L102" s="245">
        <f>' STAMP Summary'!AT70</f>
        <v>19900.213780918726</v>
      </c>
      <c r="M102" s="245">
        <f>' STAMP Summary'!AU70</f>
        <v>9315</v>
      </c>
      <c r="N102" s="245">
        <f>' STAMP Summary'!AV70</f>
        <v>18184</v>
      </c>
      <c r="O102" s="245">
        <f>' STAMP Summary'!AW70</f>
        <v>15171</v>
      </c>
      <c r="P102" s="245">
        <f>' STAMP Summary'!AX70</f>
        <v>3290</v>
      </c>
      <c r="Q102" s="245">
        <f>' STAMP Summary'!AY70</f>
        <v>8897</v>
      </c>
      <c r="R102" s="245">
        <f>' STAMP Summary'!AZ70</f>
        <v>11533</v>
      </c>
      <c r="S102" s="245">
        <f>' STAMP Summary'!BA70</f>
        <v>22834</v>
      </c>
      <c r="T102" s="245">
        <f>' STAMP Summary'!BB70</f>
        <v>12624</v>
      </c>
      <c r="U102" s="245">
        <f>' STAMP Summary'!BC70</f>
        <v>17350</v>
      </c>
      <c r="V102" s="245">
        <f>' STAMP Summary'!BD70</f>
        <v>17104</v>
      </c>
      <c r="W102" s="245">
        <f>' STAMP Summary'!BE70</f>
        <v>13971</v>
      </c>
      <c r="X102" s="245">
        <f>' STAMP Summary'!BF70</f>
        <v>7206</v>
      </c>
      <c r="Z102" s="507" t="str">
        <f t="shared" si="20"/>
        <v>18-Jul</v>
      </c>
      <c r="AA102" s="282">
        <f>' STAMP Summary'!BI70</f>
        <v>1.615952380952381</v>
      </c>
      <c r="AB102" s="282">
        <f>' STAMP Summary'!BJ70</f>
        <v>1</v>
      </c>
      <c r="AC102" s="282">
        <f>' STAMP Summary'!BK70</f>
        <v>1</v>
      </c>
      <c r="AD102" s="282">
        <f>' STAMP Summary'!BL70</f>
        <v>1</v>
      </c>
      <c r="AE102" s="282">
        <f>' STAMP Summary'!BM70</f>
        <v>1</v>
      </c>
      <c r="AF102" s="282">
        <f>' STAMP Summary'!BN70</f>
        <v>0.81880952380952376</v>
      </c>
      <c r="AG102" s="282">
        <f>' STAMP Summary'!BO70</f>
        <v>0.89180952380952383</v>
      </c>
      <c r="AH102" s="282">
        <f>' STAMP Summary'!BP70</f>
        <v>1</v>
      </c>
      <c r="AI102" s="282">
        <f>' STAMP Summary'!BQ70</f>
        <v>0.36782467532467533</v>
      </c>
      <c r="AJ102" s="282">
        <f>' STAMP Summary'!BR70</f>
        <v>0.94762922766279645</v>
      </c>
      <c r="AK102" s="282">
        <f>' STAMP Summary'!BS70</f>
        <v>0.44357142857142856</v>
      </c>
      <c r="AL102" s="282">
        <f>' STAMP Summary'!BT70</f>
        <v>0.86590476190476195</v>
      </c>
      <c r="AM102" s="282">
        <f>' STAMP Summary'!BU70</f>
        <v>0.72242857142857142</v>
      </c>
      <c r="AN102" s="282">
        <f>' STAMP Summary'!BV70</f>
        <v>0.15666666666666668</v>
      </c>
      <c r="AO102" s="282">
        <f>' STAMP Summary'!BW70</f>
        <v>0.42366666666666669</v>
      </c>
      <c r="AP102" s="282">
        <f>' STAMP Summary'!BX70</f>
        <v>0.54919047619047623</v>
      </c>
      <c r="AQ102" s="282">
        <f>' STAMP Summary'!BY70</f>
        <v>1</v>
      </c>
      <c r="AR102" s="282">
        <f>' STAMP Summary'!BZ70</f>
        <v>0.60114285714285709</v>
      </c>
      <c r="AS102" s="282">
        <f>' STAMP Summary'!CA70</f>
        <v>0.82619047619047614</v>
      </c>
      <c r="AT102" s="282">
        <f>' STAMP Summary'!CB70</f>
        <v>0.81447619047619046</v>
      </c>
      <c r="AU102" s="282">
        <f>' STAMP Summary'!CC70</f>
        <v>0.66528571428571426</v>
      </c>
      <c r="AV102" s="282">
        <f>' STAMP Summary'!CD70</f>
        <v>0.34314285714285714</v>
      </c>
      <c r="AW102" s="282">
        <f t="shared" si="2"/>
        <v>0.81885213944234936</v>
      </c>
      <c r="AX102" s="282">
        <f>_xlfn.PERCENTILE.INC((AB102:AH102,AJ102,AL102:AM102,AO102,AQ102:AV102),0.05)</f>
        <v>0.40756190476190479</v>
      </c>
      <c r="AY102" s="501">
        <f>_xlfn.PERCENTILE.INC((AB102:AH102,AJ102,AL102:AM102,AO102,AQ102:AV102),0.95)</f>
        <v>1</v>
      </c>
      <c r="AZ102" s="501"/>
      <c r="BA102" s="501"/>
      <c r="BB102" s="501"/>
      <c r="BC102" s="501"/>
      <c r="BD102" s="501"/>
      <c r="BE102" s="501"/>
      <c r="BF102" s="501"/>
      <c r="BG102" s="501"/>
      <c r="BI102" s="248">
        <f>' STAMP Summary'!DE70</f>
        <v>41912</v>
      </c>
      <c r="BJ102" s="245">
        <f>' STAMP Summary'!DF70</f>
        <v>1985.1599999999999</v>
      </c>
      <c r="BK102" s="245">
        <f>' STAMP Summary'!DG70</f>
        <v>891.5</v>
      </c>
      <c r="BL102" s="245">
        <f>' STAMP Summary'!DH70</f>
        <v>6081</v>
      </c>
      <c r="BM102" s="245">
        <f>' STAMP Summary'!DI70</f>
        <v>3137.5</v>
      </c>
      <c r="BN102" s="245">
        <f>' STAMP Summary'!DJ70</f>
        <v>1331.5</v>
      </c>
      <c r="BO102" s="245">
        <f>' STAMP Summary'!DK70</f>
        <v>4245.181818181818</v>
      </c>
      <c r="BP102" s="245">
        <f>' STAMP Summary'!DL70</f>
        <v>551.5</v>
      </c>
      <c r="BQ102" s="245">
        <f>' STAMP Summary'!DM70</f>
        <v>1720</v>
      </c>
      <c r="BR102" s="245">
        <f>' STAMP Summary'!DN70</f>
        <v>474</v>
      </c>
      <c r="BS102" s="245">
        <f>' STAMP Summary'!DO70</f>
        <v>989</v>
      </c>
      <c r="BT102" s="245">
        <f>' STAMP Summary'!DP70</f>
        <v>1984</v>
      </c>
      <c r="BU102" s="245">
        <f>' STAMP Summary'!DQ70</f>
        <v>565</v>
      </c>
      <c r="BV102" s="245">
        <f>' STAMP Summary'!DR70</f>
        <v>1561</v>
      </c>
      <c r="BW102" s="249">
        <f>' STAMP Summary'!DS70</f>
        <v>546</v>
      </c>
      <c r="BY102" s="248">
        <f t="shared" si="3"/>
        <v>41912</v>
      </c>
      <c r="BZ102" s="242">
        <f t="shared" si="4"/>
        <v>1835.2979055223204</v>
      </c>
      <c r="CA102" s="242">
        <f t="shared" si="5"/>
        <v>0.56874003189792666</v>
      </c>
      <c r="CB102" s="242">
        <f t="shared" si="6"/>
        <v>0.64284581637507265</v>
      </c>
      <c r="CC102" s="242">
        <f t="shared" si="7"/>
        <v>0.60295954645911409</v>
      </c>
      <c r="CD102" s="242">
        <f t="shared" si="8"/>
        <v>0.73746884519523681</v>
      </c>
      <c r="CE102" s="242">
        <f t="shared" si="9"/>
        <v>0.69860195830559435</v>
      </c>
      <c r="CF102" s="242">
        <f t="shared" si="10"/>
        <v>0.83371126228269088</v>
      </c>
      <c r="CG102" s="242">
        <f t="shared" si="11"/>
        <v>0.80637599624941392</v>
      </c>
      <c r="CH102" s="242">
        <f t="shared" si="12"/>
        <v>0.66949152542372881</v>
      </c>
      <c r="CI102" s="242">
        <f t="shared" si="13"/>
        <v>0.72242512783053325</v>
      </c>
      <c r="CJ102" s="242">
        <f t="shared" si="14"/>
        <v>0.51680125032560564</v>
      </c>
      <c r="CK102" s="242">
        <f t="shared" si="15"/>
        <v>0.61081081081081079</v>
      </c>
      <c r="CL102" s="242">
        <f t="shared" si="16"/>
        <v>0.7674532940019666</v>
      </c>
      <c r="CM102" s="242">
        <f t="shared" si="17"/>
        <v>0.59934138309549945</v>
      </c>
      <c r="CN102" s="242">
        <f t="shared" si="18"/>
        <v>0.65012323964658891</v>
      </c>
      <c r="CO102" s="257">
        <f t="shared" si="19"/>
        <v>6.8702333147237393E-2</v>
      </c>
      <c r="CP102" s="171"/>
      <c r="CQ102" s="171"/>
    </row>
    <row r="103" spans="2:95" x14ac:dyDescent="0.2">
      <c r="B103" s="248" t="str">
        <f>' STAMP Summary'!A71</f>
        <v>1001</v>
      </c>
      <c r="C103" s="245">
        <f>' STAMP Summary'!AK71</f>
        <v>35358</v>
      </c>
      <c r="D103" s="245">
        <f>' STAMP Summary'!AL71</f>
        <v>39663</v>
      </c>
      <c r="E103" s="245">
        <f>' STAMP Summary'!AM71</f>
        <v>29822</v>
      </c>
      <c r="F103" s="245">
        <f>' STAMP Summary'!AN71</f>
        <v>22765.690000000002</v>
      </c>
      <c r="G103" s="245">
        <f>' STAMP Summary'!AO71</f>
        <v>25307.5</v>
      </c>
      <c r="H103" s="245">
        <f>' STAMP Summary'!AP71</f>
        <v>18038</v>
      </c>
      <c r="I103" s="245">
        <f>' STAMP Summary'!AQ71</f>
        <v>19618</v>
      </c>
      <c r="J103" s="245">
        <f>' STAMP Summary'!AR71</f>
        <v>43368.99</v>
      </c>
      <c r="K103" s="245">
        <f>' STAMP Summary'!AS71</f>
        <v>8013.318181818182</v>
      </c>
      <c r="L103" s="245">
        <f>' STAMP Summary'!AT71</f>
        <v>20238.427561837452</v>
      </c>
      <c r="M103" s="245">
        <f>' STAMP Summary'!AU71</f>
        <v>9364</v>
      </c>
      <c r="N103" s="245">
        <f>' STAMP Summary'!AV71</f>
        <v>18491</v>
      </c>
      <c r="O103" s="245">
        <f>' STAMP Summary'!AW71</f>
        <v>15570</v>
      </c>
      <c r="P103" s="245">
        <f>' STAMP Summary'!AX71</f>
        <v>3533</v>
      </c>
      <c r="Q103" s="245">
        <f>' STAMP Summary'!AY71</f>
        <v>9308</v>
      </c>
      <c r="R103" s="245">
        <f>' STAMP Summary'!AZ71</f>
        <v>12591</v>
      </c>
      <c r="S103" s="245">
        <f>' STAMP Summary'!BA71</f>
        <v>24003</v>
      </c>
      <c r="T103" s="245">
        <f>' STAMP Summary'!BB71</f>
        <v>13542</v>
      </c>
      <c r="U103" s="245">
        <f>' STAMP Summary'!BC71</f>
        <v>18266</v>
      </c>
      <c r="V103" s="245">
        <f>' STAMP Summary'!BD71</f>
        <v>18937</v>
      </c>
      <c r="W103" s="245">
        <f>' STAMP Summary'!BE71</f>
        <v>14439</v>
      </c>
      <c r="X103" s="245">
        <f>' STAMP Summary'!BF71</f>
        <v>7323</v>
      </c>
      <c r="Z103" s="507" t="str">
        <f t="shared" si="20"/>
        <v>27-Sep</v>
      </c>
      <c r="AA103" s="282">
        <f>' STAMP Summary'!BI71</f>
        <v>1.6837142857142857</v>
      </c>
      <c r="AB103" s="282">
        <f>' STAMP Summary'!BJ71</f>
        <v>1</v>
      </c>
      <c r="AC103" s="282">
        <f>' STAMP Summary'!BK71</f>
        <v>1</v>
      </c>
      <c r="AD103" s="282">
        <f>' STAMP Summary'!BL71</f>
        <v>1</v>
      </c>
      <c r="AE103" s="282">
        <f>' STAMP Summary'!BM71</f>
        <v>1</v>
      </c>
      <c r="AF103" s="282">
        <f>' STAMP Summary'!BN71</f>
        <v>0.85895238095238091</v>
      </c>
      <c r="AG103" s="282">
        <f>' STAMP Summary'!BO71</f>
        <v>0.93419047619047624</v>
      </c>
      <c r="AH103" s="282">
        <f>' STAMP Summary'!BP71</f>
        <v>1</v>
      </c>
      <c r="AI103" s="282">
        <f>' STAMP Summary'!BQ71</f>
        <v>0.38158658008658008</v>
      </c>
      <c r="AJ103" s="282">
        <f>' STAMP Summary'!BR71</f>
        <v>0.96373464580178347</v>
      </c>
      <c r="AK103" s="282">
        <f>' STAMP Summary'!BS71</f>
        <v>0.44590476190476191</v>
      </c>
      <c r="AL103" s="282">
        <f>' STAMP Summary'!BT71</f>
        <v>0.88052380952380949</v>
      </c>
      <c r="AM103" s="282">
        <f>' STAMP Summary'!BU71</f>
        <v>0.74142857142857144</v>
      </c>
      <c r="AN103" s="282">
        <f>' STAMP Summary'!BV71</f>
        <v>0.16823809523809524</v>
      </c>
      <c r="AO103" s="282">
        <f>' STAMP Summary'!BW71</f>
        <v>0.44323809523809526</v>
      </c>
      <c r="AP103" s="282">
        <f>' STAMP Summary'!BX71</f>
        <v>0.59957142857142853</v>
      </c>
      <c r="AQ103" s="282">
        <f>' STAMP Summary'!BY71</f>
        <v>1</v>
      </c>
      <c r="AR103" s="282">
        <f>' STAMP Summary'!BZ71</f>
        <v>0.64485714285714291</v>
      </c>
      <c r="AS103" s="282">
        <f>' STAMP Summary'!CA71</f>
        <v>0.86980952380952381</v>
      </c>
      <c r="AT103" s="282">
        <f>' STAMP Summary'!CB71</f>
        <v>0.90176190476190476</v>
      </c>
      <c r="AU103" s="282">
        <f>' STAMP Summary'!CC71</f>
        <v>0.68757142857142861</v>
      </c>
      <c r="AV103" s="282">
        <f>' STAMP Summary'!CD71</f>
        <v>0.3487142857142857</v>
      </c>
      <c r="AW103" s="282">
        <f t="shared" si="2"/>
        <v>0.83969307440290608</v>
      </c>
      <c r="AX103" s="282">
        <f>_xlfn.PERCENTILE.INC((AB103:AH103,AJ103,AL103:AM103,AO103,AQ103:AV103),0.05)</f>
        <v>0.42433333333333334</v>
      </c>
      <c r="AY103" s="501">
        <f>_xlfn.PERCENTILE.INC((AB103:AH103,AJ103,AL103:AM103,AO103,AQ103:AV103),0.95)</f>
        <v>1</v>
      </c>
      <c r="AZ103" s="501"/>
      <c r="BA103" s="501"/>
      <c r="BB103" s="501"/>
      <c r="BC103" s="501"/>
      <c r="BD103" s="501"/>
      <c r="BE103" s="501"/>
      <c r="BF103" s="501"/>
      <c r="BG103" s="501"/>
      <c r="BI103" s="248">
        <f>' STAMP Summary'!DE71</f>
        <v>41913</v>
      </c>
      <c r="BJ103" s="245">
        <f>' STAMP Summary'!DF71</f>
        <v>2025.1599999999999</v>
      </c>
      <c r="BK103" s="245">
        <f>' STAMP Summary'!DG71</f>
        <v>942.5</v>
      </c>
      <c r="BL103" s="245">
        <f>' STAMP Summary'!DH71</f>
        <v>6214</v>
      </c>
      <c r="BM103" s="245">
        <f>' STAMP Summary'!DI71</f>
        <v>3250.5</v>
      </c>
      <c r="BN103" s="245">
        <f>' STAMP Summary'!DJ71</f>
        <v>1333.5</v>
      </c>
      <c r="BO103" s="245">
        <f>' STAMP Summary'!DK71</f>
        <v>4339.181818181818</v>
      </c>
      <c r="BP103" s="245">
        <f>' STAMP Summary'!DL71</f>
        <v>555</v>
      </c>
      <c r="BQ103" s="245">
        <f>' STAMP Summary'!DM71</f>
        <v>1725</v>
      </c>
      <c r="BR103" s="245">
        <f>' STAMP Summary'!DN71</f>
        <v>483</v>
      </c>
      <c r="BS103" s="245">
        <f>' STAMP Summary'!DO71</f>
        <v>1004</v>
      </c>
      <c r="BT103" s="245">
        <f>' STAMP Summary'!DP71</f>
        <v>2096</v>
      </c>
      <c r="BU103" s="245">
        <f>' STAMP Summary'!DQ71</f>
        <v>590</v>
      </c>
      <c r="BV103" s="245">
        <f>' STAMP Summary'!DR71</f>
        <v>1610</v>
      </c>
      <c r="BW103" s="249">
        <f>' STAMP Summary'!DS71</f>
        <v>563</v>
      </c>
      <c r="BY103" s="248">
        <f t="shared" si="3"/>
        <v>41913</v>
      </c>
      <c r="BZ103" s="242">
        <f t="shared" si="4"/>
        <v>1883.2260499890901</v>
      </c>
      <c r="CA103" s="242">
        <f t="shared" si="5"/>
        <v>0.60127591706539074</v>
      </c>
      <c r="CB103" s="242">
        <f t="shared" si="6"/>
        <v>0.65690575611818802</v>
      </c>
      <c r="CC103" s="242">
        <f t="shared" si="7"/>
        <v>0.62467569904871723</v>
      </c>
      <c r="CD103" s="242">
        <f t="shared" si="8"/>
        <v>0.73857657158681811</v>
      </c>
      <c r="CE103" s="242">
        <f t="shared" si="9"/>
        <v>0.71407092686648665</v>
      </c>
      <c r="CF103" s="242">
        <f t="shared" si="10"/>
        <v>0.83900226757369611</v>
      </c>
      <c r="CG103" s="242">
        <f t="shared" si="11"/>
        <v>0.80872011251758091</v>
      </c>
      <c r="CH103" s="242">
        <f t="shared" si="12"/>
        <v>0.68220338983050843</v>
      </c>
      <c r="CI103" s="242">
        <f t="shared" si="13"/>
        <v>0.73338203067932795</v>
      </c>
      <c r="CJ103" s="242">
        <f t="shared" si="14"/>
        <v>0.54597551445688985</v>
      </c>
      <c r="CK103" s="242">
        <f t="shared" si="15"/>
        <v>0.63783783783783787</v>
      </c>
      <c r="CL103" s="242">
        <f t="shared" si="16"/>
        <v>0.79154375614552608</v>
      </c>
      <c r="CM103" s="242">
        <f t="shared" si="17"/>
        <v>0.61800219538968171</v>
      </c>
      <c r="CN103" s="242">
        <f t="shared" si="18"/>
        <v>0.66710097413712011</v>
      </c>
      <c r="CO103" s="257">
        <f t="shared" si="19"/>
        <v>5.8205931968887091E-2</v>
      </c>
      <c r="CP103" s="171"/>
      <c r="CQ103" s="171"/>
    </row>
    <row r="104" spans="2:95" x14ac:dyDescent="0.2">
      <c r="B104" s="248" t="str">
        <f>' STAMP Summary'!A72</f>
        <v>1002</v>
      </c>
      <c r="C104" s="245">
        <f>' STAMP Summary'!AK72</f>
        <v>36689</v>
      </c>
      <c r="D104" s="245">
        <f>' STAMP Summary'!AL72</f>
        <v>40161</v>
      </c>
      <c r="E104" s="245">
        <f>' STAMP Summary'!AM72</f>
        <v>30783</v>
      </c>
      <c r="F104" s="245">
        <f>' STAMP Summary'!AN72</f>
        <v>23301.690000000002</v>
      </c>
      <c r="G104" s="245">
        <f>' STAMP Summary'!AO72</f>
        <v>26663.5</v>
      </c>
      <c r="H104" s="245">
        <f>' STAMP Summary'!AP72</f>
        <v>18869</v>
      </c>
      <c r="I104" s="245">
        <f>' STAMP Summary'!AQ72</f>
        <v>20446</v>
      </c>
      <c r="J104" s="245">
        <f>' STAMP Summary'!AR72</f>
        <v>44050.99</v>
      </c>
      <c r="K104" s="245">
        <f>' STAMP Summary'!AS72</f>
        <v>8071.318181818182</v>
      </c>
      <c r="L104" s="245">
        <f>' STAMP Summary'!AT72</f>
        <v>20576.641342756178</v>
      </c>
      <c r="M104" s="245">
        <f>' STAMP Summary'!AU72</f>
        <v>9608</v>
      </c>
      <c r="N104" s="245">
        <f>' STAMP Summary'!AV72</f>
        <v>18824</v>
      </c>
      <c r="O104" s="245">
        <f>' STAMP Summary'!AW72</f>
        <v>16173</v>
      </c>
      <c r="P104" s="245">
        <f>' STAMP Summary'!AX72</f>
        <v>3761</v>
      </c>
      <c r="Q104" s="245">
        <f>' STAMP Summary'!AY72</f>
        <v>9959</v>
      </c>
      <c r="R104" s="245">
        <f>' STAMP Summary'!AZ72</f>
        <v>12834</v>
      </c>
      <c r="S104" s="245">
        <f>' STAMP Summary'!BA72</f>
        <v>25104</v>
      </c>
      <c r="T104" s="245">
        <f>' STAMP Summary'!BB72</f>
        <v>14215</v>
      </c>
      <c r="U104" s="245">
        <f>' STAMP Summary'!BC72</f>
        <v>18749</v>
      </c>
      <c r="V104" s="245">
        <f>' STAMP Summary'!BD72</f>
        <v>20698</v>
      </c>
      <c r="W104" s="245">
        <f>' STAMP Summary'!BE72</f>
        <v>15202</v>
      </c>
      <c r="X104" s="245">
        <f>' STAMP Summary'!BF72</f>
        <v>7491</v>
      </c>
      <c r="Z104" s="507" t="str">
        <f t="shared" si="20"/>
        <v>28-Sep</v>
      </c>
      <c r="AA104" s="282">
        <f>' STAMP Summary'!BI72</f>
        <v>1.747095238095238</v>
      </c>
      <c r="AB104" s="282">
        <f>' STAMP Summary'!BJ72</f>
        <v>1</v>
      </c>
      <c r="AC104" s="282">
        <f>' STAMP Summary'!BK72</f>
        <v>1</v>
      </c>
      <c r="AD104" s="282">
        <f>' STAMP Summary'!BL72</f>
        <v>1</v>
      </c>
      <c r="AE104" s="282">
        <f>' STAMP Summary'!BM72</f>
        <v>1</v>
      </c>
      <c r="AF104" s="282">
        <f>' STAMP Summary'!BN72</f>
        <v>0.8985238095238095</v>
      </c>
      <c r="AG104" s="282">
        <f>' STAMP Summary'!BO72</f>
        <v>0.97361904761904761</v>
      </c>
      <c r="AH104" s="282">
        <f>' STAMP Summary'!BP72</f>
        <v>1</v>
      </c>
      <c r="AI104" s="282">
        <f>' STAMP Summary'!BQ72</f>
        <v>0.38434848484848488</v>
      </c>
      <c r="AJ104" s="282">
        <f>' STAMP Summary'!BR72</f>
        <v>0.97984006394077039</v>
      </c>
      <c r="AK104" s="282">
        <f>' STAMP Summary'!BS72</f>
        <v>0.4575238095238095</v>
      </c>
      <c r="AL104" s="282">
        <f>' STAMP Summary'!BT72</f>
        <v>0.89638095238095239</v>
      </c>
      <c r="AM104" s="282">
        <f>' STAMP Summary'!BU72</f>
        <v>0.77014285714285713</v>
      </c>
      <c r="AN104" s="282">
        <f>' STAMP Summary'!BV72</f>
        <v>0.17909523809523809</v>
      </c>
      <c r="AO104" s="282">
        <f>' STAMP Summary'!BW72</f>
        <v>0.47423809523809524</v>
      </c>
      <c r="AP104" s="282">
        <f>' STAMP Summary'!BX72</f>
        <v>0.6111428571428571</v>
      </c>
      <c r="AQ104" s="282">
        <f>' STAMP Summary'!BY72</f>
        <v>1</v>
      </c>
      <c r="AR104" s="282">
        <f>' STAMP Summary'!BZ72</f>
        <v>0.6769047619047619</v>
      </c>
      <c r="AS104" s="282">
        <f>' STAMP Summary'!CA72</f>
        <v>0.89280952380952383</v>
      </c>
      <c r="AT104" s="282">
        <f>' STAMP Summary'!CB72</f>
        <v>0.98561904761904762</v>
      </c>
      <c r="AU104" s="282">
        <f>' STAMP Summary'!CC72</f>
        <v>0.72390476190476194</v>
      </c>
      <c r="AV104" s="282">
        <f>' STAMP Summary'!CD72</f>
        <v>0.35671428571428571</v>
      </c>
      <c r="AW104" s="282">
        <f t="shared" si="2"/>
        <v>0.86051160039987729</v>
      </c>
      <c r="AX104" s="282">
        <f>_xlfn.PERCENTILE.INC((AB104:AH104,AJ104,AL104:AM104,AO104,AQ104:AV104),0.05)</f>
        <v>0.45073333333333332</v>
      </c>
      <c r="AY104" s="501">
        <f>_xlfn.PERCENTILE.INC((AB104:AH104,AJ104,AL104:AM104,AO104,AQ104:AV104),0.95)</f>
        <v>1</v>
      </c>
      <c r="AZ104" s="501"/>
      <c r="BA104" s="501"/>
      <c r="BB104" s="501"/>
      <c r="BC104" s="501"/>
      <c r="BD104" s="501"/>
      <c r="BE104" s="501"/>
      <c r="BF104" s="501"/>
      <c r="BG104" s="501"/>
      <c r="BI104" s="248">
        <f>' STAMP Summary'!DE72</f>
        <v>41914</v>
      </c>
      <c r="BJ104" s="245">
        <f>' STAMP Summary'!DF72</f>
        <v>2082.16</v>
      </c>
      <c r="BK104" s="245">
        <f>' STAMP Summary'!DG72</f>
        <v>1004.5</v>
      </c>
      <c r="BL104" s="245">
        <f>' STAMP Summary'!DH72</f>
        <v>6361</v>
      </c>
      <c r="BM104" s="245">
        <f>' STAMP Summary'!DI72</f>
        <v>3381.5</v>
      </c>
      <c r="BN104" s="245">
        <f>' STAMP Summary'!DJ72</f>
        <v>1350.5</v>
      </c>
      <c r="BO104" s="245">
        <f>' STAMP Summary'!DK72</f>
        <v>4352.181818181818</v>
      </c>
      <c r="BP104" s="245">
        <f>' STAMP Summary'!DL72</f>
        <v>558.5</v>
      </c>
      <c r="BQ104" s="245">
        <f>' STAMP Summary'!DM72</f>
        <v>1761</v>
      </c>
      <c r="BR104" s="245">
        <f>' STAMP Summary'!DN72</f>
        <v>489</v>
      </c>
      <c r="BS104" s="245">
        <f>' STAMP Summary'!DO72</f>
        <v>1032</v>
      </c>
      <c r="BT104" s="245">
        <f>' STAMP Summary'!DP72</f>
        <v>2201</v>
      </c>
      <c r="BU104" s="245">
        <f>' STAMP Summary'!DQ72</f>
        <v>611</v>
      </c>
      <c r="BV104" s="245">
        <f>' STAMP Summary'!DR72</f>
        <v>1631</v>
      </c>
      <c r="BW104" s="249">
        <f>' STAMP Summary'!DS72</f>
        <v>581</v>
      </c>
      <c r="BY104" s="248">
        <f t="shared" si="3"/>
        <v>41914</v>
      </c>
      <c r="BZ104" s="242">
        <f t="shared" si="4"/>
        <v>1935.069725085546</v>
      </c>
      <c r="CA104" s="242">
        <f t="shared" si="5"/>
        <v>0.64082934609250397</v>
      </c>
      <c r="CB104" s="242">
        <f t="shared" si="6"/>
        <v>0.6724456895184735</v>
      </c>
      <c r="CC104" s="242">
        <f t="shared" si="7"/>
        <v>0.6498510617853368</v>
      </c>
      <c r="CD104" s="242">
        <f t="shared" si="8"/>
        <v>0.74799224591525892</v>
      </c>
      <c r="CE104" s="242">
        <f t="shared" si="9"/>
        <v>0.71621025230575897</v>
      </c>
      <c r="CF104" s="242">
        <f t="shared" si="10"/>
        <v>0.84429327286470146</v>
      </c>
      <c r="CG104" s="242">
        <f t="shared" si="11"/>
        <v>0.82559774964838251</v>
      </c>
      <c r="CH104" s="242">
        <f t="shared" si="12"/>
        <v>0.69067796610169496</v>
      </c>
      <c r="CI104" s="242">
        <f t="shared" si="13"/>
        <v>0.75383491599707819</v>
      </c>
      <c r="CJ104" s="242">
        <f t="shared" si="14"/>
        <v>0.57332638707996875</v>
      </c>
      <c r="CK104" s="242">
        <f t="shared" si="15"/>
        <v>0.66054054054054057</v>
      </c>
      <c r="CL104" s="242">
        <f t="shared" si="16"/>
        <v>0.80186823992133727</v>
      </c>
      <c r="CM104" s="242">
        <f t="shared" si="17"/>
        <v>0.63776070252469819</v>
      </c>
      <c r="CN104" s="242">
        <f t="shared" si="18"/>
        <v>0.68546571912346654</v>
      </c>
      <c r="CO104" s="257">
        <f t="shared" si="19"/>
        <v>4.5511327323064163E-2</v>
      </c>
      <c r="CP104" s="171"/>
      <c r="CQ104" s="171"/>
    </row>
    <row r="105" spans="2:95" x14ac:dyDescent="0.2">
      <c r="B105" s="248" t="str">
        <f>' STAMP Summary'!A73</f>
        <v>1003</v>
      </c>
      <c r="C105" s="245">
        <f>' STAMP Summary'!AK73</f>
        <v>37866</v>
      </c>
      <c r="D105" s="245">
        <f>' STAMP Summary'!AL73</f>
        <v>40929</v>
      </c>
      <c r="E105" s="245">
        <f>' STAMP Summary'!AM73</f>
        <v>32047</v>
      </c>
      <c r="F105" s="245">
        <f>' STAMP Summary'!AN73</f>
        <v>23726.690000000002</v>
      </c>
      <c r="G105" s="245">
        <f>' STAMP Summary'!AO73</f>
        <v>28267.5</v>
      </c>
      <c r="H105" s="245">
        <f>' STAMP Summary'!AP73</f>
        <v>19755</v>
      </c>
      <c r="I105" s="245">
        <f>' STAMP Summary'!AQ73</f>
        <v>21157</v>
      </c>
      <c r="J105" s="245">
        <f>' STAMP Summary'!AR73</f>
        <v>44793.99</v>
      </c>
      <c r="K105" s="245">
        <f>' STAMP Summary'!AS73</f>
        <v>8283.318181818182</v>
      </c>
      <c r="L105" s="245">
        <f>' STAMP Summary'!AT73</f>
        <v>20914.855123674904</v>
      </c>
      <c r="M105" s="245">
        <f>' STAMP Summary'!AU73</f>
        <v>10021</v>
      </c>
      <c r="N105" s="245">
        <f>' STAMP Summary'!AV73</f>
        <v>19138</v>
      </c>
      <c r="O105" s="245">
        <f>' STAMP Summary'!AW73</f>
        <v>16943</v>
      </c>
      <c r="P105" s="245">
        <f>' STAMP Summary'!AX73</f>
        <v>3969</v>
      </c>
      <c r="Q105" s="245">
        <f>' STAMP Summary'!AY73</f>
        <v>10404</v>
      </c>
      <c r="R105" s="245">
        <f>' STAMP Summary'!AZ73</f>
        <v>13155</v>
      </c>
      <c r="S105" s="245">
        <f>' STAMP Summary'!BA73</f>
        <v>26042</v>
      </c>
      <c r="T105" s="245">
        <f>' STAMP Summary'!BB73</f>
        <v>14559</v>
      </c>
      <c r="U105" s="245">
        <f>' STAMP Summary'!BC73</f>
        <v>19297</v>
      </c>
      <c r="V105" s="245">
        <f>' STAMP Summary'!BD73</f>
        <v>23181</v>
      </c>
      <c r="W105" s="245">
        <f>' STAMP Summary'!BE73</f>
        <v>15740</v>
      </c>
      <c r="X105" s="245">
        <f>' STAMP Summary'!BF73</f>
        <v>7653</v>
      </c>
      <c r="Z105" s="507" t="str">
        <f t="shared" ref="Z105:Z136" si="21">CONCATENATE(DAY(B105),"-",TEXT(B105,"MMM"))</f>
        <v>29-Sep</v>
      </c>
      <c r="AA105" s="282">
        <f>' STAMP Summary'!BI73</f>
        <v>1.8031428571428572</v>
      </c>
      <c r="AB105" s="282">
        <f>' STAMP Summary'!BJ73</f>
        <v>1</v>
      </c>
      <c r="AC105" s="282">
        <f>' STAMP Summary'!BK73</f>
        <v>1</v>
      </c>
      <c r="AD105" s="282">
        <f>' STAMP Summary'!BL73</f>
        <v>1</v>
      </c>
      <c r="AE105" s="282">
        <f>' STAMP Summary'!BM73</f>
        <v>1</v>
      </c>
      <c r="AF105" s="282">
        <f>' STAMP Summary'!BN73</f>
        <v>0.94071428571428573</v>
      </c>
      <c r="AG105" s="282">
        <f>' STAMP Summary'!BO73</f>
        <v>1</v>
      </c>
      <c r="AH105" s="282">
        <f>' STAMP Summary'!BP73</f>
        <v>1</v>
      </c>
      <c r="AI105" s="282">
        <f>' STAMP Summary'!BQ73</f>
        <v>0.39444372294372293</v>
      </c>
      <c r="AJ105" s="282">
        <f>' STAMP Summary'!BR73</f>
        <v>0.9959454820797573</v>
      </c>
      <c r="AK105" s="282">
        <f>' STAMP Summary'!BS73</f>
        <v>0.47719047619047616</v>
      </c>
      <c r="AL105" s="282">
        <f>' STAMP Summary'!BT73</f>
        <v>0.91133333333333333</v>
      </c>
      <c r="AM105" s="282">
        <f>' STAMP Summary'!BU73</f>
        <v>0.80680952380952375</v>
      </c>
      <c r="AN105" s="282">
        <f>' STAMP Summary'!BV73</f>
        <v>0.189</v>
      </c>
      <c r="AO105" s="282">
        <f>' STAMP Summary'!BW73</f>
        <v>0.49542857142857144</v>
      </c>
      <c r="AP105" s="282">
        <f>' STAMP Summary'!BX73</f>
        <v>0.62642857142857145</v>
      </c>
      <c r="AQ105" s="282">
        <f>' STAMP Summary'!BY73</f>
        <v>1</v>
      </c>
      <c r="AR105" s="282">
        <f>' STAMP Summary'!BZ73</f>
        <v>0.69328571428571428</v>
      </c>
      <c r="AS105" s="282">
        <f>' STAMP Summary'!CA73</f>
        <v>0.91890476190476189</v>
      </c>
      <c r="AT105" s="282">
        <f>' STAMP Summary'!CB73</f>
        <v>1</v>
      </c>
      <c r="AU105" s="282">
        <f>' STAMP Summary'!CC73</f>
        <v>0.74952380952380948</v>
      </c>
      <c r="AV105" s="282">
        <f>' STAMP Summary'!CD73</f>
        <v>0.36442857142857144</v>
      </c>
      <c r="AW105" s="282">
        <f t="shared" si="2"/>
        <v>0.87508082667696041</v>
      </c>
      <c r="AX105" s="282">
        <f>_xlfn.PERCENTILE.INC((AB105:AH105,AJ105,AL105:AM105,AO105,AQ105:AV105),0.05)</f>
        <v>0.46922857142857144</v>
      </c>
      <c r="AY105" s="501">
        <f>_xlfn.PERCENTILE.INC((AB105:AH105,AJ105,AL105:AM105,AO105,AQ105:AV105),0.95)</f>
        <v>1</v>
      </c>
      <c r="AZ105" s="501"/>
      <c r="BA105" s="501"/>
      <c r="BB105" s="501"/>
      <c r="BC105" s="501"/>
      <c r="BD105" s="501"/>
      <c r="BE105" s="501"/>
      <c r="BF105" s="501"/>
      <c r="BG105" s="501"/>
      <c r="BI105" s="248">
        <f>' STAMP Summary'!DE73</f>
        <v>41915</v>
      </c>
      <c r="BJ105" s="245">
        <f>' STAMP Summary'!DF73</f>
        <v>2100.16</v>
      </c>
      <c r="BK105" s="245">
        <f>' STAMP Summary'!DG73</f>
        <v>1042.5</v>
      </c>
      <c r="BL105" s="245">
        <f>' STAMP Summary'!DH73</f>
        <v>6519</v>
      </c>
      <c r="BM105" s="245">
        <f>' STAMP Summary'!DI73</f>
        <v>3571.5</v>
      </c>
      <c r="BN105" s="245">
        <f>' STAMP Summary'!DJ73</f>
        <v>1372.5</v>
      </c>
      <c r="BO105" s="245">
        <f>' STAMP Summary'!DK73</f>
        <v>4403.181818181818</v>
      </c>
      <c r="BP105" s="245">
        <f>' STAMP Summary'!DL73</f>
        <v>562</v>
      </c>
      <c r="BQ105" s="245">
        <f>' STAMP Summary'!DM73</f>
        <v>1797</v>
      </c>
      <c r="BR105" s="245">
        <f>' STAMP Summary'!DN73</f>
        <v>497</v>
      </c>
      <c r="BS105" s="245">
        <f>' STAMP Summary'!DO73</f>
        <v>1060</v>
      </c>
      <c r="BT105" s="245">
        <f>' STAMP Summary'!DP73</f>
        <v>2300</v>
      </c>
      <c r="BU105" s="245">
        <f>' STAMP Summary'!DQ73</f>
        <v>635</v>
      </c>
      <c r="BV105" s="245">
        <f>' STAMP Summary'!DR73</f>
        <v>1698</v>
      </c>
      <c r="BW105" s="249">
        <f>' STAMP Summary'!DS73</f>
        <v>603</v>
      </c>
      <c r="BY105" s="248">
        <f t="shared" si="3"/>
        <v>41915</v>
      </c>
      <c r="BZ105" s="242">
        <f t="shared" si="4"/>
        <v>1990.4213154960205</v>
      </c>
      <c r="CA105" s="242">
        <f t="shared" si="5"/>
        <v>0.66507177033492826</v>
      </c>
      <c r="CB105" s="242">
        <f t="shared" si="6"/>
        <v>0.68914847507796395</v>
      </c>
      <c r="CC105" s="242">
        <f t="shared" si="7"/>
        <v>0.68636494667051018</v>
      </c>
      <c r="CD105" s="242">
        <f t="shared" si="8"/>
        <v>0.76017723622265299</v>
      </c>
      <c r="CE105" s="242">
        <f t="shared" si="9"/>
        <v>0.72460299056751964</v>
      </c>
      <c r="CF105" s="242">
        <f t="shared" si="10"/>
        <v>0.8495842781557067</v>
      </c>
      <c r="CG105" s="242">
        <f t="shared" si="11"/>
        <v>0.84247538677918421</v>
      </c>
      <c r="CH105" s="242">
        <f t="shared" si="12"/>
        <v>0.70197740112994356</v>
      </c>
      <c r="CI105" s="242">
        <f t="shared" si="13"/>
        <v>0.77428780131482833</v>
      </c>
      <c r="CJ105" s="242">
        <f t="shared" si="14"/>
        <v>0.59911435269601454</v>
      </c>
      <c r="CK105" s="242">
        <f t="shared" si="15"/>
        <v>0.68648648648648647</v>
      </c>
      <c r="CL105" s="242">
        <f t="shared" si="16"/>
        <v>0.83480825958702065</v>
      </c>
      <c r="CM105" s="242">
        <f t="shared" si="17"/>
        <v>0.66190998902305154</v>
      </c>
      <c r="CN105" s="242">
        <f t="shared" si="18"/>
        <v>0.705073083774715</v>
      </c>
      <c r="CO105" s="257">
        <f t="shared" si="19"/>
        <v>3.7488589961825899E-2</v>
      </c>
      <c r="CP105" s="171"/>
      <c r="CQ105" s="171"/>
    </row>
    <row r="106" spans="2:95" x14ac:dyDescent="0.2">
      <c r="B106" s="248" t="str">
        <f>' STAMP Summary'!A74</f>
        <v>1004</v>
      </c>
      <c r="C106" s="245">
        <f>' STAMP Summary'!AK74</f>
        <v>39200</v>
      </c>
      <c r="D106" s="245">
        <f>' STAMP Summary'!AL74</f>
        <v>41934</v>
      </c>
      <c r="E106" s="245">
        <f>' STAMP Summary'!AM74</f>
        <v>33242</v>
      </c>
      <c r="F106" s="245">
        <f>' STAMP Summary'!AN74</f>
        <v>24350.690000000002</v>
      </c>
      <c r="G106" s="245">
        <f>' STAMP Summary'!AO74</f>
        <v>29395.5</v>
      </c>
      <c r="H106" s="245">
        <f>' STAMP Summary'!AP74</f>
        <v>20433</v>
      </c>
      <c r="I106" s="245">
        <f>' STAMP Summary'!AQ74</f>
        <v>22233</v>
      </c>
      <c r="J106" s="245">
        <f>' STAMP Summary'!AR74</f>
        <v>45532.99</v>
      </c>
      <c r="K106" s="245">
        <f>' STAMP Summary'!AS74</f>
        <v>8743.318181818182</v>
      </c>
      <c r="L106" s="245">
        <f>' STAMP Summary'!AT74</f>
        <v>21039.855123674904</v>
      </c>
      <c r="M106" s="245">
        <f>' STAMP Summary'!AU74</f>
        <v>10225</v>
      </c>
      <c r="N106" s="245">
        <f>' STAMP Summary'!AV74</f>
        <v>19501</v>
      </c>
      <c r="O106" s="245">
        <f>' STAMP Summary'!AW74</f>
        <v>17743</v>
      </c>
      <c r="P106" s="245">
        <f>' STAMP Summary'!AX74</f>
        <v>4233</v>
      </c>
      <c r="Q106" s="245">
        <f>' STAMP Summary'!AY74</f>
        <v>10955</v>
      </c>
      <c r="R106" s="245">
        <f>' STAMP Summary'!AZ74</f>
        <v>13188</v>
      </c>
      <c r="S106" s="245">
        <f>' STAMP Summary'!BA74</f>
        <v>26880</v>
      </c>
      <c r="T106" s="245">
        <f>' STAMP Summary'!BB74</f>
        <v>15114</v>
      </c>
      <c r="U106" s="245">
        <f>' STAMP Summary'!BC74</f>
        <v>19965</v>
      </c>
      <c r="V106" s="245">
        <f>' STAMP Summary'!BD74</f>
        <v>25698</v>
      </c>
      <c r="W106" s="245">
        <f>' STAMP Summary'!BE74</f>
        <v>16324</v>
      </c>
      <c r="X106" s="245">
        <f>' STAMP Summary'!BF74</f>
        <v>7823</v>
      </c>
      <c r="Z106" s="507" t="str">
        <f t="shared" si="21"/>
        <v>30-Sep</v>
      </c>
      <c r="AA106" s="282">
        <f>' STAMP Summary'!BI74</f>
        <v>1.8666666666666667</v>
      </c>
      <c r="AB106" s="282">
        <f>' STAMP Summary'!BJ74</f>
        <v>1</v>
      </c>
      <c r="AC106" s="282">
        <f>' STAMP Summary'!BK74</f>
        <v>1</v>
      </c>
      <c r="AD106" s="282">
        <f>' STAMP Summary'!BL74</f>
        <v>1</v>
      </c>
      <c r="AE106" s="282">
        <f>' STAMP Summary'!BM74</f>
        <v>1</v>
      </c>
      <c r="AF106" s="282">
        <f>' STAMP Summary'!BN74</f>
        <v>0.97299999999999998</v>
      </c>
      <c r="AG106" s="282">
        <f>' STAMP Summary'!BO74</f>
        <v>1</v>
      </c>
      <c r="AH106" s="282">
        <f>' STAMP Summary'!BP74</f>
        <v>1</v>
      </c>
      <c r="AI106" s="282">
        <f>' STAMP Summary'!BQ74</f>
        <v>0.41634848484848486</v>
      </c>
      <c r="AJ106" s="282">
        <f>' STAMP Summary'!BR74</f>
        <v>1</v>
      </c>
      <c r="AK106" s="282">
        <f>' STAMP Summary'!BS74</f>
        <v>0.4869047619047619</v>
      </c>
      <c r="AL106" s="282">
        <f>' STAMP Summary'!BT74</f>
        <v>0.92861904761904757</v>
      </c>
      <c r="AM106" s="282">
        <f>' STAMP Summary'!BU74</f>
        <v>0.84490476190476194</v>
      </c>
      <c r="AN106" s="282">
        <f>' STAMP Summary'!BV74</f>
        <v>0.20157142857142857</v>
      </c>
      <c r="AO106" s="282">
        <f>' STAMP Summary'!BW74</f>
        <v>0.52166666666666661</v>
      </c>
      <c r="AP106" s="282">
        <f>' STAMP Summary'!BX74</f>
        <v>0.628</v>
      </c>
      <c r="AQ106" s="282">
        <f>' STAMP Summary'!BY74</f>
        <v>1</v>
      </c>
      <c r="AR106" s="282">
        <f>' STAMP Summary'!BZ74</f>
        <v>0.71971428571428575</v>
      </c>
      <c r="AS106" s="282">
        <f>' STAMP Summary'!CA74</f>
        <v>0.95071428571428573</v>
      </c>
      <c r="AT106" s="282">
        <f>' STAMP Summary'!CB74</f>
        <v>1</v>
      </c>
      <c r="AU106" s="282">
        <f>' STAMP Summary'!CC74</f>
        <v>0.77733333333333332</v>
      </c>
      <c r="AV106" s="282">
        <f>' STAMP Summary'!CD74</f>
        <v>0.37252380952380953</v>
      </c>
      <c r="AW106" s="282">
        <f t="shared" ref="AW106:AW163" si="22">AVERAGE(AB106:AH106,AJ106,AL106:AM106,AO106,AQ106:AV106)</f>
        <v>0.88755742296918749</v>
      </c>
      <c r="AX106" s="282">
        <f>_xlfn.PERCENTILE.INC((AB106:AH106,AJ106,AL106:AM106,AO106,AQ106:AV106),0.05)</f>
        <v>0.49183809523809519</v>
      </c>
      <c r="AY106" s="501">
        <f>_xlfn.PERCENTILE.INC((AB106:AH106,AJ106,AL106:AM106,AO106,AQ106:AV106),0.95)</f>
        <v>1</v>
      </c>
      <c r="AZ106" s="501"/>
      <c r="BA106" s="501"/>
      <c r="BB106" s="501"/>
      <c r="BC106" s="501"/>
      <c r="BD106" s="501"/>
      <c r="BE106" s="501"/>
      <c r="BF106" s="501"/>
      <c r="BG106" s="501"/>
      <c r="BI106" s="248">
        <f>' STAMP Summary'!DE74</f>
        <v>41916</v>
      </c>
      <c r="BJ106" s="245">
        <f>' STAMP Summary'!DF74</f>
        <v>2136.16</v>
      </c>
      <c r="BK106" s="245">
        <f>' STAMP Summary'!DG74</f>
        <v>1100.5</v>
      </c>
      <c r="BL106" s="245">
        <f>' STAMP Summary'!DH74</f>
        <v>6650</v>
      </c>
      <c r="BM106" s="245">
        <f>' STAMP Summary'!DI74</f>
        <v>3697.5</v>
      </c>
      <c r="BN106" s="245">
        <f>' STAMP Summary'!DJ74</f>
        <v>1396.5</v>
      </c>
      <c r="BO106" s="245">
        <f>' STAMP Summary'!DK74</f>
        <v>4533.181818181818</v>
      </c>
      <c r="BP106" s="245">
        <f>' STAMP Summary'!DL74</f>
        <v>563</v>
      </c>
      <c r="BQ106" s="245">
        <f>' STAMP Summary'!DM74</f>
        <v>1812</v>
      </c>
      <c r="BR106" s="245">
        <f>' STAMP Summary'!DN74</f>
        <v>508</v>
      </c>
      <c r="BS106" s="245">
        <f>' STAMP Summary'!DO74</f>
        <v>1093</v>
      </c>
      <c r="BT106" s="245">
        <f>' STAMP Summary'!DP74</f>
        <v>2409</v>
      </c>
      <c r="BU106" s="245">
        <f>' STAMP Summary'!DQ74</f>
        <v>663</v>
      </c>
      <c r="BV106" s="245">
        <f>' STAMP Summary'!DR74</f>
        <v>1699</v>
      </c>
      <c r="BW106" s="249">
        <f>' STAMP Summary'!DS74</f>
        <v>620</v>
      </c>
      <c r="BY106" s="248">
        <f t="shared" ref="BY106:BY163" si="23">BI106</f>
        <v>41916</v>
      </c>
      <c r="BZ106" s="242">
        <f t="shared" ref="BZ106:BZ163" si="24">$BK$34*CN106</f>
        <v>2052.3864755150298</v>
      </c>
      <c r="CA106" s="242">
        <f t="shared" ref="CA106:CA163" si="25">BK106/$BK$163</f>
        <v>0.70207336523125996</v>
      </c>
      <c r="CB106" s="242">
        <f t="shared" ref="CB106:CB149" si="26">BL106/BL$163</f>
        <v>0.7029969871557693</v>
      </c>
      <c r="CC106" s="242">
        <f t="shared" ref="CC106:CC163" si="27">BM106/BM$163</f>
        <v>0.71057941769962529</v>
      </c>
      <c r="CD106" s="242">
        <f t="shared" ref="CD106:CD163" si="28">BN106/BN$163</f>
        <v>0.77346995292162835</v>
      </c>
      <c r="CE106" s="242">
        <f t="shared" ref="CE106:CE163" si="29">BO106/BO$163</f>
        <v>0.74599624496024297</v>
      </c>
      <c r="CF106" s="242">
        <f t="shared" ref="CF106:CF163" si="30">BP106/BP$163</f>
        <v>0.85109599395313684</v>
      </c>
      <c r="CG106" s="242">
        <f t="shared" ref="CG106:CG163" si="31">BQ106/BQ$163</f>
        <v>0.84950773558368498</v>
      </c>
      <c r="CH106" s="242">
        <f t="shared" ref="CH106:CH163" si="32">BR106/BR$163</f>
        <v>0.71751412429378536</v>
      </c>
      <c r="CI106" s="242">
        <f t="shared" ref="CI106:CI163" si="33">BS106/BS$163</f>
        <v>0.79839298758217681</v>
      </c>
      <c r="CJ106" s="242">
        <f t="shared" ref="CJ106:CJ163" si="34">BT106/BT$163</f>
        <v>0.6275071633237822</v>
      </c>
      <c r="CK106" s="242">
        <f t="shared" ref="CK106:CK163" si="35">BU106/BU$163</f>
        <v>0.71675675675675676</v>
      </c>
      <c r="CL106" s="242">
        <f t="shared" ref="CL106:CL163" si="36">BV106/BV$163</f>
        <v>0.83529990167158308</v>
      </c>
      <c r="CM106" s="242">
        <f t="shared" ref="CM106:CM163" si="37">BW106/BW$163</f>
        <v>0.6805708013172338</v>
      </c>
      <c r="CN106" s="242">
        <f t="shared" ref="CN106:CN163" si="38">AVERAGE(CA106:CE106)</f>
        <v>0.72702319359370515</v>
      </c>
      <c r="CO106" s="257">
        <f t="shared" ref="CO106:CO163" si="39">STDEV(CA106:CE106)</f>
        <v>3.157304398926325E-2</v>
      </c>
      <c r="CP106" s="171"/>
      <c r="CQ106" s="171"/>
    </row>
    <row r="107" spans="2:95" x14ac:dyDescent="0.2">
      <c r="B107" s="248" t="str">
        <f>' STAMP Summary'!A75</f>
        <v>1005</v>
      </c>
      <c r="C107" s="245">
        <f>' STAMP Summary'!AK75</f>
        <v>40446</v>
      </c>
      <c r="D107" s="245">
        <f>' STAMP Summary'!AL75</f>
        <v>43269</v>
      </c>
      <c r="E107" s="245">
        <f>' STAMP Summary'!AM75</f>
        <v>34322</v>
      </c>
      <c r="F107" s="245">
        <f>' STAMP Summary'!AN75</f>
        <v>25149.690000000002</v>
      </c>
      <c r="G107" s="245">
        <f>' STAMP Summary'!AO75</f>
        <v>30717.5</v>
      </c>
      <c r="H107" s="245">
        <f>' STAMP Summary'!AP75</f>
        <v>21034</v>
      </c>
      <c r="I107" s="245">
        <f>' STAMP Summary'!AQ75</f>
        <v>23244</v>
      </c>
      <c r="J107" s="245">
        <f>' STAMP Summary'!AR75</f>
        <v>46390.99</v>
      </c>
      <c r="K107" s="245">
        <f>' STAMP Summary'!AS75</f>
        <v>9385.318181818182</v>
      </c>
      <c r="L107" s="245">
        <f>' STAMP Summary'!AT75</f>
        <v>21438.855123674904</v>
      </c>
      <c r="M107" s="245">
        <f>' STAMP Summary'!AU75</f>
        <v>10348</v>
      </c>
      <c r="N107" s="245">
        <f>' STAMP Summary'!AV75</f>
        <v>19911</v>
      </c>
      <c r="O107" s="245">
        <f>' STAMP Summary'!AW75</f>
        <v>18587</v>
      </c>
      <c r="P107" s="245">
        <f>' STAMP Summary'!AX75</f>
        <v>4387</v>
      </c>
      <c r="Q107" s="245">
        <f>' STAMP Summary'!AY75</f>
        <v>11421</v>
      </c>
      <c r="R107" s="245">
        <f>' STAMP Summary'!AZ75</f>
        <v>13200</v>
      </c>
      <c r="S107" s="245">
        <f>' STAMP Summary'!BA75</f>
        <v>27656</v>
      </c>
      <c r="T107" s="245">
        <f>' STAMP Summary'!BB75</f>
        <v>15858</v>
      </c>
      <c r="U107" s="245">
        <f>' STAMP Summary'!BC75</f>
        <v>21059</v>
      </c>
      <c r="V107" s="245">
        <f>' STAMP Summary'!BD75</f>
        <v>27988</v>
      </c>
      <c r="W107" s="245">
        <f>' STAMP Summary'!BE75</f>
        <v>17215</v>
      </c>
      <c r="X107" s="245">
        <f>' STAMP Summary'!BF75</f>
        <v>8107</v>
      </c>
      <c r="Z107" s="507" t="str">
        <f t="shared" si="21"/>
        <v>1-Oct</v>
      </c>
      <c r="AA107" s="282">
        <f>' STAMP Summary'!BI75</f>
        <v>1.9259999999999999</v>
      </c>
      <c r="AB107" s="282">
        <f>' STAMP Summary'!BJ75</f>
        <v>1</v>
      </c>
      <c r="AC107" s="282">
        <f>' STAMP Summary'!BK75</f>
        <v>1</v>
      </c>
      <c r="AD107" s="282">
        <f>' STAMP Summary'!BL75</f>
        <v>1</v>
      </c>
      <c r="AE107" s="282">
        <f>' STAMP Summary'!BM75</f>
        <v>1</v>
      </c>
      <c r="AF107" s="282">
        <f>' STAMP Summary'!BN75</f>
        <v>1</v>
      </c>
      <c r="AG107" s="282">
        <f>' STAMP Summary'!BO75</f>
        <v>1</v>
      </c>
      <c r="AH107" s="282">
        <f>' STAMP Summary'!BP75</f>
        <v>1</v>
      </c>
      <c r="AI107" s="282">
        <f>' STAMP Summary'!BQ75</f>
        <v>0.44691991341991344</v>
      </c>
      <c r="AJ107" s="282">
        <f>' STAMP Summary'!BR75</f>
        <v>1</v>
      </c>
      <c r="AK107" s="282">
        <f>' STAMP Summary'!BS75</f>
        <v>0.49276190476190473</v>
      </c>
      <c r="AL107" s="282">
        <f>' STAMP Summary'!BT75</f>
        <v>0.94814285714285718</v>
      </c>
      <c r="AM107" s="282">
        <f>' STAMP Summary'!BU75</f>
        <v>0.88509523809523805</v>
      </c>
      <c r="AN107" s="282">
        <f>' STAMP Summary'!BV75</f>
        <v>0.2089047619047619</v>
      </c>
      <c r="AO107" s="282">
        <f>' STAMP Summary'!BW75</f>
        <v>0.54385714285714282</v>
      </c>
      <c r="AP107" s="282">
        <f>' STAMP Summary'!BX75</f>
        <v>0.62857142857142856</v>
      </c>
      <c r="AQ107" s="282">
        <f>' STAMP Summary'!BY75</f>
        <v>1</v>
      </c>
      <c r="AR107" s="282">
        <f>' STAMP Summary'!BZ75</f>
        <v>0.75514285714285712</v>
      </c>
      <c r="AS107" s="282">
        <f>' STAMP Summary'!CA75</f>
        <v>1</v>
      </c>
      <c r="AT107" s="282">
        <f>' STAMP Summary'!CB75</f>
        <v>1</v>
      </c>
      <c r="AU107" s="282">
        <f>' STAMP Summary'!CC75</f>
        <v>0.8197619047619048</v>
      </c>
      <c r="AV107" s="282">
        <f>' STAMP Summary'!CD75</f>
        <v>0.38604761904761903</v>
      </c>
      <c r="AW107" s="282">
        <f t="shared" si="22"/>
        <v>0.90223809523809517</v>
      </c>
      <c r="AX107" s="282">
        <f>_xlfn.PERCENTILE.INC((AB107:AH107,AJ107,AL107:AM107,AO107,AQ107:AV107),0.05)</f>
        <v>0.51229523809523803</v>
      </c>
      <c r="AY107" s="501">
        <f>_xlfn.PERCENTILE.INC((AB107:AH107,AJ107,AL107:AM107,AO107,AQ107:AV107),0.95)</f>
        <v>1</v>
      </c>
      <c r="AZ107" s="501"/>
      <c r="BA107" s="501"/>
      <c r="BB107" s="501"/>
      <c r="BC107" s="501"/>
      <c r="BD107" s="501"/>
      <c r="BE107" s="501"/>
      <c r="BF107" s="501"/>
      <c r="BG107" s="501"/>
      <c r="BI107" s="248">
        <f>' STAMP Summary'!DE75</f>
        <v>41917</v>
      </c>
      <c r="BJ107" s="245">
        <f>' STAMP Summary'!DF75</f>
        <v>2208.16</v>
      </c>
      <c r="BK107" s="245">
        <f>' STAMP Summary'!DG75</f>
        <v>1144.5</v>
      </c>
      <c r="BL107" s="245">
        <f>' STAMP Summary'!DH75</f>
        <v>6773</v>
      </c>
      <c r="BM107" s="245">
        <f>' STAMP Summary'!DI75</f>
        <v>3852.5</v>
      </c>
      <c r="BN107" s="245">
        <f>' STAMP Summary'!DJ75</f>
        <v>1425.5</v>
      </c>
      <c r="BO107" s="245">
        <f>' STAMP Summary'!DK75</f>
        <v>4730.181818181818</v>
      </c>
      <c r="BP107" s="245">
        <f>' STAMP Summary'!DL75</f>
        <v>566</v>
      </c>
      <c r="BQ107" s="245">
        <f>' STAMP Summary'!DM75</f>
        <v>1819</v>
      </c>
      <c r="BR107" s="245">
        <f>' STAMP Summary'!DN75</f>
        <v>522</v>
      </c>
      <c r="BS107" s="245">
        <f>' STAMP Summary'!DO75</f>
        <v>1127</v>
      </c>
      <c r="BT107" s="245">
        <f>' STAMP Summary'!DP75</f>
        <v>2475</v>
      </c>
      <c r="BU107" s="245">
        <f>' STAMP Summary'!DQ75</f>
        <v>681</v>
      </c>
      <c r="BV107" s="245">
        <f>' STAMP Summary'!DR75</f>
        <v>1699</v>
      </c>
      <c r="BW107" s="249">
        <f>' STAMP Summary'!DS75</f>
        <v>633</v>
      </c>
      <c r="BY107" s="248">
        <f t="shared" si="23"/>
        <v>41917</v>
      </c>
      <c r="BZ107" s="242">
        <f t="shared" si="24"/>
        <v>2119.7667773413041</v>
      </c>
      <c r="CA107" s="242">
        <f t="shared" si="25"/>
        <v>0.73014354066985643</v>
      </c>
      <c r="CB107" s="242">
        <f t="shared" si="26"/>
        <v>0.71599978857233471</v>
      </c>
      <c r="CC107" s="242">
        <f t="shared" si="27"/>
        <v>0.74036706063226676</v>
      </c>
      <c r="CD107" s="242">
        <f t="shared" si="28"/>
        <v>0.78953198559955695</v>
      </c>
      <c r="CE107" s="242">
        <f t="shared" si="29"/>
        <v>0.7784152535399852</v>
      </c>
      <c r="CF107" s="242">
        <f t="shared" si="30"/>
        <v>0.85563114134542706</v>
      </c>
      <c r="CG107" s="242">
        <f t="shared" si="31"/>
        <v>0.85278949835911866</v>
      </c>
      <c r="CH107" s="242">
        <f t="shared" si="32"/>
        <v>0.73728813559322037</v>
      </c>
      <c r="CI107" s="242">
        <f t="shared" si="33"/>
        <v>0.8232286340394448</v>
      </c>
      <c r="CJ107" s="242">
        <f t="shared" si="34"/>
        <v>0.64469914040114618</v>
      </c>
      <c r="CK107" s="242">
        <f t="shared" si="35"/>
        <v>0.73621621621621625</v>
      </c>
      <c r="CL107" s="242">
        <f t="shared" si="36"/>
        <v>0.83529990167158308</v>
      </c>
      <c r="CM107" s="242">
        <f t="shared" si="37"/>
        <v>0.69484083424807908</v>
      </c>
      <c r="CN107" s="242">
        <f t="shared" si="38"/>
        <v>0.75089152580279994</v>
      </c>
      <c r="CO107" s="257">
        <f t="shared" si="39"/>
        <v>3.1659585053416053E-2</v>
      </c>
      <c r="CP107" s="171"/>
      <c r="CQ107" s="171"/>
    </row>
    <row r="108" spans="2:95" x14ac:dyDescent="0.2">
      <c r="B108" s="248" t="str">
        <f>' STAMP Summary'!A76</f>
        <v>1006</v>
      </c>
      <c r="C108" s="245">
        <f>' STAMP Summary'!AK76</f>
        <v>41795</v>
      </c>
      <c r="D108" s="245">
        <f>' STAMP Summary'!AL76</f>
        <v>45045</v>
      </c>
      <c r="E108" s="245">
        <f>' STAMP Summary'!AM76</f>
        <v>35335</v>
      </c>
      <c r="F108" s="245">
        <f>' STAMP Summary'!AN76</f>
        <v>25848.690000000002</v>
      </c>
      <c r="G108" s="245">
        <f>' STAMP Summary'!AO76</f>
        <v>32026.5</v>
      </c>
      <c r="H108" s="245">
        <f>' STAMP Summary'!AP76</f>
        <v>21779</v>
      </c>
      <c r="I108" s="245">
        <f>' STAMP Summary'!AQ76</f>
        <v>24148</v>
      </c>
      <c r="J108" s="245">
        <f>' STAMP Summary'!AR76</f>
        <v>47924.99</v>
      </c>
      <c r="K108" s="245">
        <f>' STAMP Summary'!AS76</f>
        <v>10305.318181818182</v>
      </c>
      <c r="L108" s="245">
        <f>' STAMP Summary'!AT76</f>
        <v>22113.855123674904</v>
      </c>
      <c r="M108" s="245">
        <f>' STAMP Summary'!AU76</f>
        <v>10699</v>
      </c>
      <c r="N108" s="245">
        <f>' STAMP Summary'!AV76</f>
        <v>20213</v>
      </c>
      <c r="O108" s="245">
        <f>' STAMP Summary'!AW76</f>
        <v>19108</v>
      </c>
      <c r="P108" s="245">
        <f>' STAMP Summary'!AX76</f>
        <v>4721</v>
      </c>
      <c r="Q108" s="245">
        <f>' STAMP Summary'!AY76</f>
        <v>11949</v>
      </c>
      <c r="R108" s="245">
        <f>' STAMP Summary'!AZ76</f>
        <v>13376</v>
      </c>
      <c r="S108" s="245">
        <f>' STAMP Summary'!BA76</f>
        <v>28313</v>
      </c>
      <c r="T108" s="245">
        <f>' STAMP Summary'!BB76</f>
        <v>16961</v>
      </c>
      <c r="U108" s="245">
        <f>' STAMP Summary'!BC76</f>
        <v>23326</v>
      </c>
      <c r="V108" s="245">
        <f>' STAMP Summary'!BD76</f>
        <v>28695</v>
      </c>
      <c r="W108" s="245">
        <f>' STAMP Summary'!BE76</f>
        <v>18088</v>
      </c>
      <c r="X108" s="245">
        <f>' STAMP Summary'!BF76</f>
        <v>8697</v>
      </c>
      <c r="Z108" s="507" t="str">
        <f t="shared" si="21"/>
        <v>2-Oct</v>
      </c>
      <c r="AA108" s="282">
        <f>' STAMP Summary'!BI76</f>
        <v>1.9902380952380951</v>
      </c>
      <c r="AB108" s="282">
        <f>' STAMP Summary'!BJ76</f>
        <v>1</v>
      </c>
      <c r="AC108" s="282">
        <f>' STAMP Summary'!BK76</f>
        <v>1</v>
      </c>
      <c r="AD108" s="282">
        <f>' STAMP Summary'!BL76</f>
        <v>1</v>
      </c>
      <c r="AE108" s="282">
        <f>' STAMP Summary'!BM76</f>
        <v>1</v>
      </c>
      <c r="AF108" s="282">
        <f>' STAMP Summary'!BN76</f>
        <v>1</v>
      </c>
      <c r="AG108" s="282">
        <f>' STAMP Summary'!BO76</f>
        <v>1</v>
      </c>
      <c r="AH108" s="282">
        <f>' STAMP Summary'!BP76</f>
        <v>1</v>
      </c>
      <c r="AI108" s="282">
        <f>' STAMP Summary'!BQ76</f>
        <v>0.49072943722943724</v>
      </c>
      <c r="AJ108" s="282">
        <f>' STAMP Summary'!BR76</f>
        <v>1</v>
      </c>
      <c r="AK108" s="282">
        <f>' STAMP Summary'!BS76</f>
        <v>0.50947619047619053</v>
      </c>
      <c r="AL108" s="282">
        <f>' STAMP Summary'!BT76</f>
        <v>0.96252380952380956</v>
      </c>
      <c r="AM108" s="282">
        <f>' STAMP Summary'!BU76</f>
        <v>0.90990476190476188</v>
      </c>
      <c r="AN108" s="282">
        <f>' STAMP Summary'!BV76</f>
        <v>0.22480952380952382</v>
      </c>
      <c r="AO108" s="282">
        <f>' STAMP Summary'!BW76</f>
        <v>0.56899999999999995</v>
      </c>
      <c r="AP108" s="282">
        <f>' STAMP Summary'!BX76</f>
        <v>0.63695238095238094</v>
      </c>
      <c r="AQ108" s="282">
        <f>' STAMP Summary'!BY76</f>
        <v>1</v>
      </c>
      <c r="AR108" s="282">
        <f>' STAMP Summary'!BZ76</f>
        <v>0.80766666666666664</v>
      </c>
      <c r="AS108" s="282">
        <f>' STAMP Summary'!CA76</f>
        <v>1</v>
      </c>
      <c r="AT108" s="282">
        <f>' STAMP Summary'!CB76</f>
        <v>1</v>
      </c>
      <c r="AU108" s="282">
        <f>' STAMP Summary'!CC76</f>
        <v>0.86133333333333328</v>
      </c>
      <c r="AV108" s="282">
        <f>' STAMP Summary'!CD76</f>
        <v>0.41414285714285715</v>
      </c>
      <c r="AW108" s="282">
        <f t="shared" si="22"/>
        <v>0.91321008403361337</v>
      </c>
      <c r="AX108" s="282">
        <f>_xlfn.PERCENTILE.INC((AB108:AH108,AJ108,AL108:AM108,AO108,AQ108:AV108),0.05)</f>
        <v>0.53802857142857141</v>
      </c>
      <c r="AY108" s="501">
        <f>_xlfn.PERCENTILE.INC((AB108:AH108,AJ108,AL108:AM108,AO108,AQ108:AV108),0.95)</f>
        <v>1</v>
      </c>
      <c r="AZ108" s="501"/>
      <c r="BA108" s="501"/>
      <c r="BB108" s="501"/>
      <c r="BC108" s="501"/>
      <c r="BD108" s="501"/>
      <c r="BE108" s="501"/>
      <c r="BF108" s="501"/>
      <c r="BG108" s="501"/>
      <c r="BI108" s="248">
        <f>' STAMP Summary'!DE76</f>
        <v>41918</v>
      </c>
      <c r="BJ108" s="245">
        <f>' STAMP Summary'!DF76</f>
        <v>2257.16</v>
      </c>
      <c r="BK108" s="245">
        <f>' STAMP Summary'!DG76</f>
        <v>1193.5</v>
      </c>
      <c r="BL108" s="245">
        <f>' STAMP Summary'!DH76</f>
        <v>6914</v>
      </c>
      <c r="BM108" s="245">
        <f>' STAMP Summary'!DI76</f>
        <v>3898.5</v>
      </c>
      <c r="BN108" s="245">
        <f>' STAMP Summary'!DJ76</f>
        <v>1484.5</v>
      </c>
      <c r="BO108" s="245">
        <f>' STAMP Summary'!DK76</f>
        <v>4910.681818181818</v>
      </c>
      <c r="BP108" s="245">
        <f>' STAMP Summary'!DL76</f>
        <v>573</v>
      </c>
      <c r="BQ108" s="245">
        <f>' STAMP Summary'!DM76</f>
        <v>1833</v>
      </c>
      <c r="BR108" s="245">
        <f>' STAMP Summary'!DN76</f>
        <v>534</v>
      </c>
      <c r="BS108" s="245">
        <f>' STAMP Summary'!DO76</f>
        <v>1156</v>
      </c>
      <c r="BT108" s="245">
        <f>' STAMP Summary'!DP76</f>
        <v>2576</v>
      </c>
      <c r="BU108" s="245">
        <f>' STAMP Summary'!DQ76</f>
        <v>692</v>
      </c>
      <c r="BV108" s="245">
        <f>' STAMP Summary'!DR76</f>
        <v>1718</v>
      </c>
      <c r="BW108" s="249">
        <f>' STAMP Summary'!DS76</f>
        <v>638</v>
      </c>
      <c r="BY108" s="248">
        <f t="shared" si="23"/>
        <v>41918</v>
      </c>
      <c r="BZ108" s="242">
        <f t="shared" si="24"/>
        <v>2186.0437382024097</v>
      </c>
      <c r="CA108" s="242">
        <f t="shared" si="25"/>
        <v>0.76140350877192986</v>
      </c>
      <c r="CB108" s="242">
        <f t="shared" si="26"/>
        <v>0.73090543897669014</v>
      </c>
      <c r="CC108" s="242">
        <f t="shared" si="27"/>
        <v>0.74920726434130869</v>
      </c>
      <c r="CD108" s="242">
        <f t="shared" si="28"/>
        <v>0.8222099141512047</v>
      </c>
      <c r="CE108" s="242">
        <f t="shared" si="29"/>
        <v>0.80811896444680487</v>
      </c>
      <c r="CF108" s="242">
        <f t="shared" si="30"/>
        <v>0.86621315192743764</v>
      </c>
      <c r="CG108" s="242">
        <f t="shared" si="31"/>
        <v>0.85935302390998591</v>
      </c>
      <c r="CH108" s="242">
        <f t="shared" si="32"/>
        <v>0.75423728813559321</v>
      </c>
      <c r="CI108" s="242">
        <f t="shared" si="33"/>
        <v>0.84441197954711467</v>
      </c>
      <c r="CJ108" s="242">
        <f t="shared" si="34"/>
        <v>0.6710080750195363</v>
      </c>
      <c r="CK108" s="242">
        <f t="shared" si="35"/>
        <v>0.74810810810810813</v>
      </c>
      <c r="CL108" s="242">
        <f t="shared" si="36"/>
        <v>0.84464110127826941</v>
      </c>
      <c r="CM108" s="242">
        <f t="shared" si="37"/>
        <v>0.70032930845225028</v>
      </c>
      <c r="CN108" s="242">
        <f t="shared" si="38"/>
        <v>0.77436901813758763</v>
      </c>
      <c r="CO108" s="257">
        <f t="shared" si="39"/>
        <v>3.9109177976377515E-2</v>
      </c>
      <c r="CP108" s="171"/>
      <c r="CQ108" s="171"/>
    </row>
    <row r="109" spans="2:95" x14ac:dyDescent="0.2">
      <c r="B109" s="248" t="str">
        <f>' STAMP Summary'!A77</f>
        <v>1007</v>
      </c>
      <c r="C109" s="245">
        <f>' STAMP Summary'!AK77</f>
        <v>43140</v>
      </c>
      <c r="D109" s="245">
        <f>' STAMP Summary'!AL77</f>
        <v>45893</v>
      </c>
      <c r="E109" s="245">
        <f>' STAMP Summary'!AM77</f>
        <v>36312</v>
      </c>
      <c r="F109" s="245">
        <f>' STAMP Summary'!AN77</f>
        <v>26816.690000000002</v>
      </c>
      <c r="G109" s="245">
        <f>' STAMP Summary'!AO77</f>
        <v>33464.5</v>
      </c>
      <c r="H109" s="245">
        <f>' STAMP Summary'!AP77</f>
        <v>22585</v>
      </c>
      <c r="I109" s="245">
        <f>' STAMP Summary'!AQ77</f>
        <v>29447</v>
      </c>
      <c r="J109" s="245">
        <f>' STAMP Summary'!AR77</f>
        <v>48869.99</v>
      </c>
      <c r="K109" s="245">
        <f>' STAMP Summary'!AS77</f>
        <v>11020.318181818182</v>
      </c>
      <c r="L109" s="245">
        <f>' STAMP Summary'!AT77</f>
        <v>22997.855123674904</v>
      </c>
      <c r="M109" s="245">
        <f>' STAMP Summary'!AU77</f>
        <v>11135</v>
      </c>
      <c r="N109" s="245">
        <f>' STAMP Summary'!AV77</f>
        <v>20693</v>
      </c>
      <c r="O109" s="245">
        <f>' STAMP Summary'!AW77</f>
        <v>19684</v>
      </c>
      <c r="P109" s="245">
        <f>' STAMP Summary'!AX77</f>
        <v>5188</v>
      </c>
      <c r="Q109" s="245">
        <f>' STAMP Summary'!AY77</f>
        <v>13223</v>
      </c>
      <c r="R109" s="245">
        <f>' STAMP Summary'!AZ77</f>
        <v>13714</v>
      </c>
      <c r="S109" s="245">
        <f>' STAMP Summary'!BA77</f>
        <v>29303</v>
      </c>
      <c r="T109" s="245">
        <f>' STAMP Summary'!BB77</f>
        <v>18066</v>
      </c>
      <c r="U109" s="245">
        <f>' STAMP Summary'!BC77</f>
        <v>26200</v>
      </c>
      <c r="V109" s="245">
        <f>' STAMP Summary'!BD77</f>
        <v>29144</v>
      </c>
      <c r="W109" s="245">
        <f>' STAMP Summary'!BE77</f>
        <v>18879</v>
      </c>
      <c r="X109" s="245">
        <f>' STAMP Summary'!BF77</f>
        <v>8942</v>
      </c>
      <c r="Z109" s="507" t="str">
        <f t="shared" si="21"/>
        <v>3-Oct</v>
      </c>
      <c r="AA109" s="282">
        <f>' STAMP Summary'!BI77</f>
        <v>2.0542857142857143</v>
      </c>
      <c r="AB109" s="282">
        <f>' STAMP Summary'!BJ77</f>
        <v>1</v>
      </c>
      <c r="AC109" s="282">
        <f>' STAMP Summary'!BK77</f>
        <v>1</v>
      </c>
      <c r="AD109" s="282">
        <f>' STAMP Summary'!BL77</f>
        <v>1</v>
      </c>
      <c r="AE109" s="282">
        <f>' STAMP Summary'!BM77</f>
        <v>1</v>
      </c>
      <c r="AF109" s="282">
        <f>' STAMP Summary'!BN77</f>
        <v>1</v>
      </c>
      <c r="AG109" s="282">
        <f>' STAMP Summary'!BO77</f>
        <v>1</v>
      </c>
      <c r="AH109" s="282">
        <f>' STAMP Summary'!BP77</f>
        <v>1</v>
      </c>
      <c r="AI109" s="282">
        <f>' STAMP Summary'!BQ77</f>
        <v>0.52477705627705629</v>
      </c>
      <c r="AJ109" s="282">
        <f>' STAMP Summary'!BR77</f>
        <v>1</v>
      </c>
      <c r="AK109" s="282">
        <f>' STAMP Summary'!BS77</f>
        <v>0.53023809523809529</v>
      </c>
      <c r="AL109" s="282">
        <f>' STAMP Summary'!BT77</f>
        <v>0.98538095238095236</v>
      </c>
      <c r="AM109" s="282">
        <f>' STAMP Summary'!BU77</f>
        <v>0.93733333333333335</v>
      </c>
      <c r="AN109" s="282">
        <f>' STAMP Summary'!BV77</f>
        <v>0.24704761904761904</v>
      </c>
      <c r="AO109" s="282">
        <f>' STAMP Summary'!BW77</f>
        <v>0.62966666666666671</v>
      </c>
      <c r="AP109" s="282">
        <f>' STAMP Summary'!BX77</f>
        <v>0.6530476190476191</v>
      </c>
      <c r="AQ109" s="282">
        <f>' STAMP Summary'!BY77</f>
        <v>1</v>
      </c>
      <c r="AR109" s="282">
        <f>' STAMP Summary'!BZ77</f>
        <v>0.86028571428571432</v>
      </c>
      <c r="AS109" s="282">
        <f>' STAMP Summary'!CA77</f>
        <v>1</v>
      </c>
      <c r="AT109" s="282">
        <f>' STAMP Summary'!CB77</f>
        <v>1</v>
      </c>
      <c r="AU109" s="282">
        <f>' STAMP Summary'!CC77</f>
        <v>0.89900000000000002</v>
      </c>
      <c r="AV109" s="282">
        <f>' STAMP Summary'!CD77</f>
        <v>0.4258095238095238</v>
      </c>
      <c r="AW109" s="282">
        <f t="shared" si="22"/>
        <v>0.92573389355742297</v>
      </c>
      <c r="AX109" s="282">
        <f>_xlfn.PERCENTILE.INC((AB109:AH109,AJ109,AL109:AM109,AO109,AQ109:AV109),0.05)</f>
        <v>0.58889523809523814</v>
      </c>
      <c r="AY109" s="501">
        <f>_xlfn.PERCENTILE.INC((AB109:AH109,AJ109,AL109:AM109,AO109,AQ109:AV109),0.95)</f>
        <v>1</v>
      </c>
      <c r="AZ109" s="501"/>
      <c r="BA109" s="501"/>
      <c r="BB109" s="501"/>
      <c r="BC109" s="501"/>
      <c r="BD109" s="501"/>
      <c r="BE109" s="501"/>
      <c r="BF109" s="501"/>
      <c r="BG109" s="501"/>
      <c r="BI109" s="248">
        <f>' STAMP Summary'!DE77</f>
        <v>41919</v>
      </c>
      <c r="BJ109" s="245">
        <f>' STAMP Summary'!DF77</f>
        <v>2316.16</v>
      </c>
      <c r="BK109" s="245">
        <f>' STAMP Summary'!DG77</f>
        <v>1237.5</v>
      </c>
      <c r="BL109" s="245">
        <f>' STAMP Summary'!DH77</f>
        <v>6991</v>
      </c>
      <c r="BM109" s="245">
        <f>' STAMP Summary'!DI77</f>
        <v>4217.5</v>
      </c>
      <c r="BN109" s="245">
        <f>' STAMP Summary'!DJ77</f>
        <v>1515.5</v>
      </c>
      <c r="BO109" s="245">
        <f>' STAMP Summary'!DK77</f>
        <v>5082.681818181818</v>
      </c>
      <c r="BP109" s="245">
        <f>' STAMP Summary'!DL77</f>
        <v>577</v>
      </c>
      <c r="BQ109" s="245">
        <f>' STAMP Summary'!DM77</f>
        <v>1851</v>
      </c>
      <c r="BR109" s="245">
        <f>' STAMP Summary'!DN77</f>
        <v>543</v>
      </c>
      <c r="BS109" s="245">
        <f>' STAMP Summary'!DO77</f>
        <v>1171</v>
      </c>
      <c r="BT109" s="245">
        <f>' STAMP Summary'!DP77</f>
        <v>2686</v>
      </c>
      <c r="BU109" s="245">
        <f>' STAMP Summary'!DQ77</f>
        <v>731</v>
      </c>
      <c r="BV109" s="245">
        <f>' STAMP Summary'!DR77</f>
        <v>1751</v>
      </c>
      <c r="BW109" s="249">
        <f>' STAMP Summary'!DS77</f>
        <v>654</v>
      </c>
      <c r="BY109" s="248">
        <f t="shared" si="23"/>
        <v>41919</v>
      </c>
      <c r="BZ109" s="242">
        <f t="shared" si="24"/>
        <v>2266.7757294608973</v>
      </c>
      <c r="CA109" s="242">
        <f t="shared" si="25"/>
        <v>0.78947368421052633</v>
      </c>
      <c r="CB109" s="242">
        <f t="shared" si="26"/>
        <v>0.73904540409112529</v>
      </c>
      <c r="CC109" s="242">
        <f t="shared" si="27"/>
        <v>0.8105121552800999</v>
      </c>
      <c r="CD109" s="242">
        <f t="shared" si="28"/>
        <v>0.8393796732207145</v>
      </c>
      <c r="CE109" s="242">
        <f t="shared" si="29"/>
        <v>0.83642388564333103</v>
      </c>
      <c r="CF109" s="242">
        <f t="shared" si="30"/>
        <v>0.87226001511715801</v>
      </c>
      <c r="CG109" s="242">
        <f t="shared" si="31"/>
        <v>0.86779184247538677</v>
      </c>
      <c r="CH109" s="242">
        <f t="shared" si="32"/>
        <v>0.76694915254237284</v>
      </c>
      <c r="CI109" s="242">
        <f t="shared" si="33"/>
        <v>0.85536888239590947</v>
      </c>
      <c r="CJ109" s="242">
        <f t="shared" si="34"/>
        <v>0.69966137014847618</v>
      </c>
      <c r="CK109" s="242">
        <f t="shared" si="35"/>
        <v>0.7902702702702703</v>
      </c>
      <c r="CL109" s="242">
        <f t="shared" si="36"/>
        <v>0.86086529006882995</v>
      </c>
      <c r="CM109" s="242">
        <f t="shared" si="37"/>
        <v>0.71789242590559821</v>
      </c>
      <c r="CN109" s="242">
        <f t="shared" si="38"/>
        <v>0.8029669604891595</v>
      </c>
      <c r="CO109" s="257">
        <f t="shared" si="39"/>
        <v>4.1140659118305369E-2</v>
      </c>
      <c r="CP109" s="171"/>
      <c r="CQ109" s="171"/>
    </row>
    <row r="110" spans="2:95" x14ac:dyDescent="0.2">
      <c r="B110" s="248" t="str">
        <f>' STAMP Summary'!A78</f>
        <v>1008</v>
      </c>
      <c r="C110" s="245">
        <f>' STAMP Summary'!AK78</f>
        <v>44657</v>
      </c>
      <c r="D110" s="245">
        <f>' STAMP Summary'!AL78</f>
        <v>46678</v>
      </c>
      <c r="E110" s="245">
        <f>' STAMP Summary'!AM78</f>
        <v>37503</v>
      </c>
      <c r="F110" s="245">
        <f>' STAMP Summary'!AN78</f>
        <v>27688.690000000002</v>
      </c>
      <c r="G110" s="245">
        <f>' STAMP Summary'!AO78</f>
        <v>34419.5</v>
      </c>
      <c r="H110" s="245">
        <f>' STAMP Summary'!AP78</f>
        <v>23346</v>
      </c>
      <c r="I110" s="245">
        <f>' STAMP Summary'!AQ78</f>
        <v>31604</v>
      </c>
      <c r="J110" s="245">
        <f>' STAMP Summary'!AR78</f>
        <v>49530.99</v>
      </c>
      <c r="K110" s="245">
        <f>' STAMP Summary'!AS78</f>
        <v>11956.318181818182</v>
      </c>
      <c r="L110" s="245">
        <f>' STAMP Summary'!AT78</f>
        <v>23563.855123674904</v>
      </c>
      <c r="M110" s="245">
        <f>' STAMP Summary'!AU78</f>
        <v>11606</v>
      </c>
      <c r="N110" s="245">
        <f>' STAMP Summary'!AV78</f>
        <v>21075</v>
      </c>
      <c r="O110" s="245">
        <f>' STAMP Summary'!AW78</f>
        <v>20330</v>
      </c>
      <c r="P110" s="245">
        <f>' STAMP Summary'!AX78</f>
        <v>5585</v>
      </c>
      <c r="Q110" s="245">
        <f>' STAMP Summary'!AY78</f>
        <v>13497</v>
      </c>
      <c r="R110" s="245">
        <f>' STAMP Summary'!AZ78</f>
        <v>14018</v>
      </c>
      <c r="S110" s="245">
        <f>' STAMP Summary'!BA78</f>
        <v>30324</v>
      </c>
      <c r="T110" s="245">
        <f>' STAMP Summary'!BB78</f>
        <v>18681</v>
      </c>
      <c r="U110" s="245">
        <f>' STAMP Summary'!BC78</f>
        <v>30678</v>
      </c>
      <c r="V110" s="245">
        <f>' STAMP Summary'!BD78</f>
        <v>31414</v>
      </c>
      <c r="W110" s="245">
        <f>' STAMP Summary'!BE78</f>
        <v>19332</v>
      </c>
      <c r="X110" s="245">
        <f>' STAMP Summary'!BF78</f>
        <v>9373</v>
      </c>
      <c r="Z110" s="507" t="str">
        <f t="shared" si="21"/>
        <v>4-Oct</v>
      </c>
      <c r="AA110" s="282">
        <f>' STAMP Summary'!BI78</f>
        <v>2.1265238095238095</v>
      </c>
      <c r="AB110" s="282">
        <f>' STAMP Summary'!BJ78</f>
        <v>1</v>
      </c>
      <c r="AC110" s="282">
        <f>' STAMP Summary'!BK78</f>
        <v>1</v>
      </c>
      <c r="AD110" s="282">
        <f>' STAMP Summary'!BL78</f>
        <v>1</v>
      </c>
      <c r="AE110" s="282">
        <f>' STAMP Summary'!BM78</f>
        <v>1</v>
      </c>
      <c r="AF110" s="282">
        <f>' STAMP Summary'!BN78</f>
        <v>1</v>
      </c>
      <c r="AG110" s="282">
        <f>' STAMP Summary'!BO78</f>
        <v>1</v>
      </c>
      <c r="AH110" s="282">
        <f>' STAMP Summary'!BP78</f>
        <v>1</v>
      </c>
      <c r="AI110" s="282">
        <f>' STAMP Summary'!BQ78</f>
        <v>0.56934848484848488</v>
      </c>
      <c r="AJ110" s="282">
        <f>' STAMP Summary'!BR78</f>
        <v>1</v>
      </c>
      <c r="AK110" s="282">
        <f>' STAMP Summary'!BS78</f>
        <v>0.55266666666666664</v>
      </c>
      <c r="AL110" s="282">
        <f>' STAMP Summary'!BT78</f>
        <v>1</v>
      </c>
      <c r="AM110" s="282">
        <f>' STAMP Summary'!BU78</f>
        <v>0.96809523809523812</v>
      </c>
      <c r="AN110" s="282">
        <f>' STAMP Summary'!BV78</f>
        <v>0.26595238095238094</v>
      </c>
      <c r="AO110" s="282">
        <f>' STAMP Summary'!BW78</f>
        <v>0.64271428571428568</v>
      </c>
      <c r="AP110" s="282">
        <f>' STAMP Summary'!BX78</f>
        <v>0.66752380952380952</v>
      </c>
      <c r="AQ110" s="282">
        <f>' STAMP Summary'!BY78</f>
        <v>1</v>
      </c>
      <c r="AR110" s="282">
        <f>' STAMP Summary'!BZ78</f>
        <v>0.88957142857142857</v>
      </c>
      <c r="AS110" s="282">
        <f>' STAMP Summary'!CA78</f>
        <v>1</v>
      </c>
      <c r="AT110" s="282">
        <f>' STAMP Summary'!CB78</f>
        <v>1</v>
      </c>
      <c r="AU110" s="282">
        <f>' STAMP Summary'!CC78</f>
        <v>0.9205714285714286</v>
      </c>
      <c r="AV110" s="282">
        <f>' STAMP Summary'!CD78</f>
        <v>0.44633333333333336</v>
      </c>
      <c r="AW110" s="282">
        <f t="shared" si="22"/>
        <v>0.93336974789915961</v>
      </c>
      <c r="AX110" s="282">
        <f>_xlfn.PERCENTILE.INC((AB110:AH110,AJ110,AL110:AM110,AO110,AQ110:AV110),0.05)</f>
        <v>0.60343809523809522</v>
      </c>
      <c r="AY110" s="501">
        <f>_xlfn.PERCENTILE.INC((AB110:AH110,AJ110,AL110:AM110,AO110,AQ110:AV110),0.95)</f>
        <v>1</v>
      </c>
      <c r="AZ110" s="501"/>
      <c r="BA110" s="501"/>
      <c r="BB110" s="501"/>
      <c r="BC110" s="501"/>
      <c r="BD110" s="501"/>
      <c r="BE110" s="501"/>
      <c r="BF110" s="501"/>
      <c r="BG110" s="501"/>
      <c r="BI110" s="248">
        <f>' STAMP Summary'!DE78</f>
        <v>41920</v>
      </c>
      <c r="BJ110" s="245">
        <f>' STAMP Summary'!DF78</f>
        <v>2345.16</v>
      </c>
      <c r="BK110" s="245">
        <f>' STAMP Summary'!DG78</f>
        <v>1278.5</v>
      </c>
      <c r="BL110" s="245">
        <f>' STAMP Summary'!DH78</f>
        <v>7038</v>
      </c>
      <c r="BM110" s="245">
        <f>' STAMP Summary'!DI78</f>
        <v>4370.5</v>
      </c>
      <c r="BN110" s="245">
        <f>' STAMP Summary'!DJ78</f>
        <v>1534.5</v>
      </c>
      <c r="BO110" s="245">
        <f>' STAMP Summary'!DK78</f>
        <v>5309.681818181818</v>
      </c>
      <c r="BP110" s="245">
        <f>' STAMP Summary'!DL78</f>
        <v>586</v>
      </c>
      <c r="BQ110" s="245">
        <f>' STAMP Summary'!DM78</f>
        <v>1869</v>
      </c>
      <c r="BR110" s="245">
        <f>' STAMP Summary'!DN78</f>
        <v>554</v>
      </c>
      <c r="BS110" s="245">
        <f>' STAMP Summary'!DO78</f>
        <v>1196</v>
      </c>
      <c r="BT110" s="245">
        <f>' STAMP Summary'!DP78</f>
        <v>2771</v>
      </c>
      <c r="BU110" s="245">
        <f>' STAMP Summary'!DQ78</f>
        <v>741</v>
      </c>
      <c r="BV110" s="245">
        <f>' STAMP Summary'!DR78</f>
        <v>1769</v>
      </c>
      <c r="BW110" s="249">
        <f>' STAMP Summary'!DS78</f>
        <v>663</v>
      </c>
      <c r="BY110" s="248">
        <f t="shared" si="23"/>
        <v>41920</v>
      </c>
      <c r="BZ110" s="242">
        <f t="shared" si="24"/>
        <v>2327.9825759480186</v>
      </c>
      <c r="CA110" s="242">
        <f t="shared" si="25"/>
        <v>0.8156299840510367</v>
      </c>
      <c r="CB110" s="242">
        <f t="shared" si="26"/>
        <v>0.74401395422591043</v>
      </c>
      <c r="CC110" s="242">
        <f t="shared" si="27"/>
        <v>0.83991544152973963</v>
      </c>
      <c r="CD110" s="242">
        <f t="shared" si="28"/>
        <v>0.84990307394073661</v>
      </c>
      <c r="CE110" s="242">
        <f t="shared" si="29"/>
        <v>0.87377979908293257</v>
      </c>
      <c r="CF110" s="242">
        <f t="shared" si="30"/>
        <v>0.88586545729402877</v>
      </c>
      <c r="CG110" s="242">
        <f t="shared" si="31"/>
        <v>0.87623066104078762</v>
      </c>
      <c r="CH110" s="242">
        <f t="shared" si="32"/>
        <v>0.78248587570621464</v>
      </c>
      <c r="CI110" s="242">
        <f t="shared" si="33"/>
        <v>0.87363038714390062</v>
      </c>
      <c r="CJ110" s="242">
        <f t="shared" si="34"/>
        <v>0.72180255274811145</v>
      </c>
      <c r="CK110" s="242">
        <f t="shared" si="35"/>
        <v>0.80108108108108111</v>
      </c>
      <c r="CL110" s="242">
        <f t="shared" si="36"/>
        <v>0.86971484759095374</v>
      </c>
      <c r="CM110" s="242">
        <f t="shared" si="37"/>
        <v>0.7277716794731065</v>
      </c>
      <c r="CN110" s="242">
        <f t="shared" si="38"/>
        <v>0.82464845056607106</v>
      </c>
      <c r="CO110" s="257">
        <f t="shared" si="39"/>
        <v>4.9668957006062713E-2</v>
      </c>
      <c r="CP110" s="171"/>
      <c r="CQ110" s="171"/>
    </row>
    <row r="111" spans="2:95" x14ac:dyDescent="0.2">
      <c r="B111" s="248" t="str">
        <f>' STAMP Summary'!A79</f>
        <v>1009</v>
      </c>
      <c r="C111" s="245">
        <f>' STAMP Summary'!AK79</f>
        <v>46093</v>
      </c>
      <c r="D111" s="245">
        <f>' STAMP Summary'!AL79</f>
        <v>47726</v>
      </c>
      <c r="E111" s="245">
        <f>' STAMP Summary'!AM79</f>
        <v>37887</v>
      </c>
      <c r="F111" s="245">
        <f>' STAMP Summary'!AN79</f>
        <v>28253.190000000002</v>
      </c>
      <c r="G111" s="245">
        <f>' STAMP Summary'!AO79</f>
        <v>35265.5</v>
      </c>
      <c r="H111" s="245">
        <f>' STAMP Summary'!AP79</f>
        <v>24214</v>
      </c>
      <c r="I111" s="245">
        <f>' STAMP Summary'!AQ79</f>
        <v>33599</v>
      </c>
      <c r="J111" s="245">
        <f>' STAMP Summary'!AR79</f>
        <v>50723.99</v>
      </c>
      <c r="K111" s="245">
        <f>' STAMP Summary'!AS79</f>
        <v>12896.318181818182</v>
      </c>
      <c r="L111" s="245">
        <f>' STAMP Summary'!AT79</f>
        <v>23839.355123674904</v>
      </c>
      <c r="M111" s="245">
        <f>' STAMP Summary'!AU79</f>
        <v>12128</v>
      </c>
      <c r="N111" s="245">
        <f>' STAMP Summary'!AV79</f>
        <v>21379</v>
      </c>
      <c r="O111" s="245">
        <f>' STAMP Summary'!AW79</f>
        <v>20722</v>
      </c>
      <c r="P111" s="245">
        <f>' STAMP Summary'!AX79</f>
        <v>5757</v>
      </c>
      <c r="Q111" s="245">
        <f>' STAMP Summary'!AY79</f>
        <v>13942</v>
      </c>
      <c r="R111" s="245">
        <f>' STAMP Summary'!AZ79</f>
        <v>14248</v>
      </c>
      <c r="S111" s="245">
        <f>' STAMP Summary'!BA79</f>
        <v>31348</v>
      </c>
      <c r="T111" s="245">
        <f>' STAMP Summary'!BB79</f>
        <v>19290</v>
      </c>
      <c r="U111" s="245">
        <f>' STAMP Summary'!BC79</f>
        <v>31931</v>
      </c>
      <c r="V111" s="245">
        <f>' STAMP Summary'!BD79</f>
        <v>33336</v>
      </c>
      <c r="W111" s="245">
        <f>' STAMP Summary'!BE79</f>
        <v>20069</v>
      </c>
      <c r="X111" s="245">
        <f>' STAMP Summary'!BF79</f>
        <v>9969</v>
      </c>
      <c r="Z111" s="507" t="str">
        <f t="shared" si="21"/>
        <v>5-Oct</v>
      </c>
      <c r="AA111" s="282">
        <f>' STAMP Summary'!BI79</f>
        <v>2.1949047619047617</v>
      </c>
      <c r="AB111" s="282">
        <f>' STAMP Summary'!BJ79</f>
        <v>1</v>
      </c>
      <c r="AC111" s="282">
        <f>' STAMP Summary'!BK79</f>
        <v>1</v>
      </c>
      <c r="AD111" s="282">
        <f>' STAMP Summary'!BL79</f>
        <v>1</v>
      </c>
      <c r="AE111" s="282">
        <f>' STAMP Summary'!BM79</f>
        <v>1</v>
      </c>
      <c r="AF111" s="282">
        <f>' STAMP Summary'!BN79</f>
        <v>1</v>
      </c>
      <c r="AG111" s="282">
        <f>' STAMP Summary'!BO79</f>
        <v>1</v>
      </c>
      <c r="AH111" s="282">
        <f>' STAMP Summary'!BP79</f>
        <v>1</v>
      </c>
      <c r="AI111" s="282">
        <f>' STAMP Summary'!BQ79</f>
        <v>0.61411038961038966</v>
      </c>
      <c r="AJ111" s="282">
        <f>' STAMP Summary'!BR79</f>
        <v>1</v>
      </c>
      <c r="AK111" s="282">
        <f>' STAMP Summary'!BS79</f>
        <v>0.57752380952380955</v>
      </c>
      <c r="AL111" s="282">
        <f>' STAMP Summary'!BT79</f>
        <v>1</v>
      </c>
      <c r="AM111" s="282">
        <f>' STAMP Summary'!BU79</f>
        <v>0.98676190476190473</v>
      </c>
      <c r="AN111" s="282">
        <f>' STAMP Summary'!BV79</f>
        <v>0.27414285714285713</v>
      </c>
      <c r="AO111" s="282">
        <f>' STAMP Summary'!BW79</f>
        <v>0.66390476190476189</v>
      </c>
      <c r="AP111" s="282">
        <f>' STAMP Summary'!BX79</f>
        <v>0.67847619047619045</v>
      </c>
      <c r="AQ111" s="282">
        <f>' STAMP Summary'!BY79</f>
        <v>1</v>
      </c>
      <c r="AR111" s="282">
        <f>' STAMP Summary'!BZ79</f>
        <v>0.91857142857142859</v>
      </c>
      <c r="AS111" s="282">
        <f>' STAMP Summary'!CA79</f>
        <v>1</v>
      </c>
      <c r="AT111" s="282">
        <f>' STAMP Summary'!CB79</f>
        <v>1</v>
      </c>
      <c r="AU111" s="282">
        <f>' STAMP Summary'!CC79</f>
        <v>0.95566666666666666</v>
      </c>
      <c r="AV111" s="282">
        <f>' STAMP Summary'!CD79</f>
        <v>0.4747142857142857</v>
      </c>
      <c r="AW111" s="282">
        <f t="shared" si="22"/>
        <v>0.94115406162464987</v>
      </c>
      <c r="AX111" s="282">
        <f>_xlfn.PERCENTILE.INC((AB111:AH111,AJ111,AL111:AM111,AO111,AQ111:AV111),0.05)</f>
        <v>0.62606666666666666</v>
      </c>
      <c r="AY111" s="501">
        <f>_xlfn.PERCENTILE.INC((AB111:AH111,AJ111,AL111:AM111,AO111,AQ111:AV111),0.95)</f>
        <v>1</v>
      </c>
      <c r="AZ111" s="501"/>
      <c r="BA111" s="501"/>
      <c r="BB111" s="501"/>
      <c r="BC111" s="501"/>
      <c r="BD111" s="501"/>
      <c r="BE111" s="501"/>
      <c r="BF111" s="501"/>
      <c r="BG111" s="501"/>
      <c r="BI111" s="248">
        <f>' STAMP Summary'!DE79</f>
        <v>41921</v>
      </c>
      <c r="BJ111" s="245">
        <f>' STAMP Summary'!DF79</f>
        <v>2381.66</v>
      </c>
      <c r="BK111" s="245">
        <f>' STAMP Summary'!DG79</f>
        <v>1309.5</v>
      </c>
      <c r="BL111" s="245">
        <f>' STAMP Summary'!DH79</f>
        <v>7159</v>
      </c>
      <c r="BM111" s="245">
        <f>' STAMP Summary'!DI79</f>
        <v>4543.5</v>
      </c>
      <c r="BN111" s="245">
        <f>' STAMP Summary'!DJ79</f>
        <v>1618.5</v>
      </c>
      <c r="BO111" s="245">
        <f>' STAMP Summary'!DK79</f>
        <v>5431.681818181818</v>
      </c>
      <c r="BP111" s="245">
        <f>' STAMP Summary'!DL79</f>
        <v>586</v>
      </c>
      <c r="BQ111" s="245">
        <f>' STAMP Summary'!DM79</f>
        <v>1904</v>
      </c>
      <c r="BR111" s="245">
        <f>' STAMP Summary'!DN79</f>
        <v>562</v>
      </c>
      <c r="BS111" s="245">
        <f>' STAMP Summary'!DO79</f>
        <v>1206</v>
      </c>
      <c r="BT111" s="245">
        <f>' STAMP Summary'!DP79</f>
        <v>2802</v>
      </c>
      <c r="BU111" s="245">
        <f>' STAMP Summary'!DQ79</f>
        <v>749</v>
      </c>
      <c r="BV111" s="245">
        <f>' STAMP Summary'!DR79</f>
        <v>1793</v>
      </c>
      <c r="BW111" s="249">
        <f>' STAMP Summary'!DS79</f>
        <v>675</v>
      </c>
      <c r="BY111" s="248">
        <f t="shared" si="23"/>
        <v>41921</v>
      </c>
      <c r="BZ111" s="242">
        <f t="shared" si="24"/>
        <v>2402.7447603343826</v>
      </c>
      <c r="CA111" s="242">
        <f t="shared" si="25"/>
        <v>0.83540669856459326</v>
      </c>
      <c r="CB111" s="242">
        <f t="shared" si="26"/>
        <v>0.75680532797716582</v>
      </c>
      <c r="CC111" s="242">
        <f t="shared" si="27"/>
        <v>0.87316229460939754</v>
      </c>
      <c r="CD111" s="242">
        <f t="shared" si="28"/>
        <v>0.89642758238715037</v>
      </c>
      <c r="CE111" s="242">
        <f t="shared" si="29"/>
        <v>0.89385654551302673</v>
      </c>
      <c r="CF111" s="242">
        <f t="shared" si="30"/>
        <v>0.88586545729402877</v>
      </c>
      <c r="CG111" s="242">
        <f t="shared" si="31"/>
        <v>0.89263947491795592</v>
      </c>
      <c r="CH111" s="242">
        <f t="shared" si="32"/>
        <v>0.79378531073446323</v>
      </c>
      <c r="CI111" s="242">
        <f t="shared" si="33"/>
        <v>0.88093498904309719</v>
      </c>
      <c r="CJ111" s="242">
        <f t="shared" si="34"/>
        <v>0.72987757228444905</v>
      </c>
      <c r="CK111" s="242">
        <f t="shared" si="35"/>
        <v>0.80972972972972967</v>
      </c>
      <c r="CL111" s="242">
        <f t="shared" si="36"/>
        <v>0.88151425762045232</v>
      </c>
      <c r="CM111" s="242">
        <f t="shared" si="37"/>
        <v>0.74094401756311745</v>
      </c>
      <c r="CN111" s="242">
        <f t="shared" si="38"/>
        <v>0.85113168981026666</v>
      </c>
      <c r="CO111" s="257">
        <f t="shared" si="39"/>
        <v>5.8110275798087793E-2</v>
      </c>
      <c r="CP111" s="171"/>
      <c r="CQ111" s="171"/>
    </row>
    <row r="112" spans="2:95" x14ac:dyDescent="0.2">
      <c r="B112" s="248" t="str">
        <f>' STAMP Summary'!A80</f>
        <v>1010</v>
      </c>
      <c r="C112" s="245">
        <f>' STAMP Summary'!AK80</f>
        <v>47815</v>
      </c>
      <c r="D112" s="245">
        <f>' STAMP Summary'!AL80</f>
        <v>48885</v>
      </c>
      <c r="E112" s="245">
        <f>' STAMP Summary'!AM80</f>
        <v>37968</v>
      </c>
      <c r="F112" s="245">
        <f>' STAMP Summary'!AN80</f>
        <v>28681.190000000002</v>
      </c>
      <c r="G112" s="245">
        <f>' STAMP Summary'!AO80</f>
        <v>36133.5</v>
      </c>
      <c r="H112" s="245">
        <f>' STAMP Summary'!AP80</f>
        <v>25155</v>
      </c>
      <c r="I112" s="245">
        <f>' STAMP Summary'!AQ80</f>
        <v>35043</v>
      </c>
      <c r="J112" s="245">
        <f>' STAMP Summary'!AR80</f>
        <v>51041.99</v>
      </c>
      <c r="K112" s="245">
        <f>' STAMP Summary'!AS80</f>
        <v>13582.318181818182</v>
      </c>
      <c r="L112" s="245">
        <f>' STAMP Summary'!AT80</f>
        <v>24502.355123674904</v>
      </c>
      <c r="M112" s="245">
        <f>' STAMP Summary'!AU80</f>
        <v>12481</v>
      </c>
      <c r="N112" s="245">
        <f>' STAMP Summary'!AV80</f>
        <v>21835</v>
      </c>
      <c r="O112" s="245">
        <f>' STAMP Summary'!AW80</f>
        <v>21246</v>
      </c>
      <c r="P112" s="245">
        <f>' STAMP Summary'!AX80</f>
        <v>6191</v>
      </c>
      <c r="Q112" s="245">
        <f>' STAMP Summary'!AY80</f>
        <v>14489</v>
      </c>
      <c r="R112" s="245">
        <f>' STAMP Summary'!AZ80</f>
        <v>14248</v>
      </c>
      <c r="S112" s="245">
        <f>' STAMP Summary'!BA80</f>
        <v>32246</v>
      </c>
      <c r="T112" s="245">
        <f>' STAMP Summary'!BB80</f>
        <v>19982</v>
      </c>
      <c r="U112" s="245">
        <f>' STAMP Summary'!BC80</f>
        <v>32958</v>
      </c>
      <c r="V112" s="245">
        <f>' STAMP Summary'!BD80</f>
        <v>34525</v>
      </c>
      <c r="W112" s="245">
        <f>' STAMP Summary'!BE80</f>
        <v>21006</v>
      </c>
      <c r="X112" s="245">
        <f>' STAMP Summary'!BF80</f>
        <v>11095</v>
      </c>
      <c r="Z112" s="507" t="str">
        <f t="shared" si="21"/>
        <v>6-Oct</v>
      </c>
      <c r="AA112" s="282">
        <f>' STAMP Summary'!BI80</f>
        <v>2.276904761904762</v>
      </c>
      <c r="AB112" s="282">
        <f>' STAMP Summary'!BJ80</f>
        <v>1</v>
      </c>
      <c r="AC112" s="282">
        <f>' STAMP Summary'!BK80</f>
        <v>1</v>
      </c>
      <c r="AD112" s="282">
        <f>' STAMP Summary'!BL80</f>
        <v>1</v>
      </c>
      <c r="AE112" s="282">
        <f>' STAMP Summary'!BM80</f>
        <v>1</v>
      </c>
      <c r="AF112" s="282">
        <f>' STAMP Summary'!BN80</f>
        <v>1</v>
      </c>
      <c r="AG112" s="282">
        <f>' STAMP Summary'!BO80</f>
        <v>1</v>
      </c>
      <c r="AH112" s="282">
        <f>' STAMP Summary'!BP80</f>
        <v>1</v>
      </c>
      <c r="AI112" s="282">
        <f>' STAMP Summary'!BQ80</f>
        <v>0.64677705627705628</v>
      </c>
      <c r="AJ112" s="282">
        <f>' STAMP Summary'!BR80</f>
        <v>1</v>
      </c>
      <c r="AK112" s="282">
        <f>' STAMP Summary'!BS80</f>
        <v>0.59433333333333338</v>
      </c>
      <c r="AL112" s="282">
        <f>' STAMP Summary'!BT80</f>
        <v>1</v>
      </c>
      <c r="AM112" s="282">
        <f>' STAMP Summary'!BU80</f>
        <v>1</v>
      </c>
      <c r="AN112" s="282">
        <f>' STAMP Summary'!BV80</f>
        <v>0.2948095238095238</v>
      </c>
      <c r="AO112" s="282">
        <f>' STAMP Summary'!BW80</f>
        <v>0.68995238095238098</v>
      </c>
      <c r="AP112" s="282">
        <f>' STAMP Summary'!BX80</f>
        <v>0.67847619047619045</v>
      </c>
      <c r="AQ112" s="282">
        <f>' STAMP Summary'!BY80</f>
        <v>1</v>
      </c>
      <c r="AR112" s="282">
        <f>' STAMP Summary'!BZ80</f>
        <v>0.95152380952380955</v>
      </c>
      <c r="AS112" s="282">
        <f>' STAMP Summary'!CA80</f>
        <v>1</v>
      </c>
      <c r="AT112" s="282">
        <f>' STAMP Summary'!CB80</f>
        <v>1</v>
      </c>
      <c r="AU112" s="282">
        <f>' STAMP Summary'!CC80</f>
        <v>1</v>
      </c>
      <c r="AV112" s="282">
        <f>' STAMP Summary'!CD80</f>
        <v>0.52833333333333332</v>
      </c>
      <c r="AW112" s="282">
        <f t="shared" si="22"/>
        <v>0.95116526610644248</v>
      </c>
      <c r="AX112" s="282">
        <f>_xlfn.PERCENTILE.INC((AB112:AH112,AJ112,AL112:AM112,AO112,AQ112:AV112),0.05)</f>
        <v>0.65762857142857145</v>
      </c>
      <c r="AY112" s="501">
        <f>_xlfn.PERCENTILE.INC((AB112:AH112,AJ112,AL112:AM112,AO112,AQ112:AV112),0.95)</f>
        <v>1</v>
      </c>
      <c r="AZ112" s="501"/>
      <c r="BA112" s="501"/>
      <c r="BB112" s="501"/>
      <c r="BC112" s="501"/>
      <c r="BD112" s="501"/>
      <c r="BE112" s="501"/>
      <c r="BF112" s="501"/>
      <c r="BG112" s="501"/>
      <c r="BI112" s="248">
        <f>' STAMP Summary'!DE80</f>
        <v>41922</v>
      </c>
      <c r="BJ112" s="245">
        <f>' STAMP Summary'!DF80</f>
        <v>2413.66</v>
      </c>
      <c r="BK112" s="245">
        <f>' STAMP Summary'!DG80</f>
        <v>1338.5</v>
      </c>
      <c r="BL112" s="245">
        <f>' STAMP Summary'!DH80</f>
        <v>7321</v>
      </c>
      <c r="BM112" s="245">
        <f>' STAMP Summary'!DI80</f>
        <v>4683.5</v>
      </c>
      <c r="BN112" s="245">
        <f>' STAMP Summary'!DJ80</f>
        <v>1627.5</v>
      </c>
      <c r="BO112" s="245">
        <f>' STAMP Summary'!DK80</f>
        <v>5606.681818181818</v>
      </c>
      <c r="BP112" s="245">
        <f>' STAMP Summary'!DL80</f>
        <v>591.5</v>
      </c>
      <c r="BQ112" s="245">
        <f>' STAMP Summary'!DM80</f>
        <v>1926</v>
      </c>
      <c r="BR112" s="245">
        <f>' STAMP Summary'!DN80</f>
        <v>575</v>
      </c>
      <c r="BS112" s="245">
        <f>' STAMP Summary'!DO80</f>
        <v>1223</v>
      </c>
      <c r="BT112" s="245">
        <f>' STAMP Summary'!DP80</f>
        <v>2887</v>
      </c>
      <c r="BU112" s="245">
        <f>' STAMP Summary'!DQ80</f>
        <v>758</v>
      </c>
      <c r="BV112" s="245">
        <f>' STAMP Summary'!DR80</f>
        <v>1793</v>
      </c>
      <c r="BW112" s="249">
        <f>' STAMP Summary'!DS80</f>
        <v>683</v>
      </c>
      <c r="BY112" s="248">
        <f t="shared" si="23"/>
        <v>41922</v>
      </c>
      <c r="BZ112" s="242">
        <f t="shared" si="24"/>
        <v>2457.1240888448087</v>
      </c>
      <c r="CA112" s="242">
        <f t="shared" si="25"/>
        <v>0.85390749601275917</v>
      </c>
      <c r="CB112" s="242">
        <f t="shared" si="26"/>
        <v>0.7739309688672763</v>
      </c>
      <c r="CC112" s="242">
        <f t="shared" si="27"/>
        <v>0.90006726241952528</v>
      </c>
      <c r="CD112" s="242">
        <f t="shared" si="28"/>
        <v>0.9014123511492661</v>
      </c>
      <c r="CE112" s="242">
        <f t="shared" si="29"/>
        <v>0.92265515719553881</v>
      </c>
      <c r="CF112" s="242">
        <f t="shared" si="30"/>
        <v>0.89417989417989419</v>
      </c>
      <c r="CG112" s="242">
        <f t="shared" si="31"/>
        <v>0.90295358649789026</v>
      </c>
      <c r="CH112" s="242">
        <f t="shared" si="32"/>
        <v>0.81214689265536721</v>
      </c>
      <c r="CI112" s="242">
        <f t="shared" si="33"/>
        <v>0.89335281227173124</v>
      </c>
      <c r="CJ112" s="242">
        <f t="shared" si="34"/>
        <v>0.75201875488408443</v>
      </c>
      <c r="CK112" s="242">
        <f t="shared" si="35"/>
        <v>0.81945945945945942</v>
      </c>
      <c r="CL112" s="242">
        <f t="shared" si="36"/>
        <v>0.88151425762045232</v>
      </c>
      <c r="CM112" s="242">
        <f t="shared" si="37"/>
        <v>0.74972557628979142</v>
      </c>
      <c r="CN112" s="242">
        <f t="shared" si="38"/>
        <v>0.87039464712887304</v>
      </c>
      <c r="CO112" s="257">
        <f t="shared" si="39"/>
        <v>5.9478547285963239E-2</v>
      </c>
      <c r="CP112" s="171"/>
      <c r="CQ112" s="171"/>
    </row>
    <row r="113" spans="2:95" x14ac:dyDescent="0.2">
      <c r="B113" s="248" t="str">
        <f>' STAMP Summary'!A81</f>
        <v>1011</v>
      </c>
      <c r="C113" s="245">
        <f>' STAMP Summary'!AK81</f>
        <v>49663</v>
      </c>
      <c r="D113" s="245">
        <f>' STAMP Summary'!AL81</f>
        <v>49917</v>
      </c>
      <c r="E113" s="245">
        <f>' STAMP Summary'!AM81</f>
        <v>38059</v>
      </c>
      <c r="F113" s="245">
        <f>' STAMP Summary'!AN81</f>
        <v>29169.190000000002</v>
      </c>
      <c r="G113" s="245">
        <f>' STAMP Summary'!AO81</f>
        <v>36993.5</v>
      </c>
      <c r="H113" s="245">
        <f>' STAMP Summary'!AP81</f>
        <v>26102</v>
      </c>
      <c r="I113" s="245">
        <f>' STAMP Summary'!AQ81</f>
        <v>36465</v>
      </c>
      <c r="J113" s="245">
        <f>' STAMP Summary'!AR81</f>
        <v>51324.99</v>
      </c>
      <c r="K113" s="245">
        <f>' STAMP Summary'!AS81</f>
        <v>14254.318181818182</v>
      </c>
      <c r="L113" s="245">
        <f>' STAMP Summary'!AT81</f>
        <v>25463.355123674904</v>
      </c>
      <c r="M113" s="245">
        <f>' STAMP Summary'!AU81</f>
        <v>12802</v>
      </c>
      <c r="N113" s="245">
        <f>' STAMP Summary'!AV81</f>
        <v>22307</v>
      </c>
      <c r="O113" s="245">
        <f>' STAMP Summary'!AW81</f>
        <v>21569</v>
      </c>
      <c r="P113" s="245">
        <f>' STAMP Summary'!AX81</f>
        <v>6859</v>
      </c>
      <c r="Q113" s="245">
        <f>' STAMP Summary'!AY81</f>
        <v>14999</v>
      </c>
      <c r="R113" s="245">
        <f>' STAMP Summary'!AZ81</f>
        <v>14248</v>
      </c>
      <c r="S113" s="245">
        <f>' STAMP Summary'!BA81</f>
        <v>33227</v>
      </c>
      <c r="T113" s="245">
        <f>' STAMP Summary'!BB81</f>
        <v>21668</v>
      </c>
      <c r="U113" s="245">
        <f>' STAMP Summary'!BC81</f>
        <v>33996</v>
      </c>
      <c r="V113" s="245">
        <f>' STAMP Summary'!BD81</f>
        <v>35022</v>
      </c>
      <c r="W113" s="245">
        <f>' STAMP Summary'!BE81</f>
        <v>21761</v>
      </c>
      <c r="X113" s="245">
        <f>' STAMP Summary'!BF81</f>
        <v>12136</v>
      </c>
      <c r="Z113" s="507" t="str">
        <f t="shared" si="21"/>
        <v>7-Oct</v>
      </c>
      <c r="AA113" s="282">
        <f>' STAMP Summary'!BI81</f>
        <v>2.3649047619047621</v>
      </c>
      <c r="AB113" s="282">
        <f>' STAMP Summary'!BJ81</f>
        <v>1</v>
      </c>
      <c r="AC113" s="282">
        <f>' STAMP Summary'!BK81</f>
        <v>1</v>
      </c>
      <c r="AD113" s="282">
        <f>' STAMP Summary'!BL81</f>
        <v>1</v>
      </c>
      <c r="AE113" s="282">
        <f>' STAMP Summary'!BM81</f>
        <v>1</v>
      </c>
      <c r="AF113" s="282">
        <f>' STAMP Summary'!BN81</f>
        <v>1</v>
      </c>
      <c r="AG113" s="282">
        <f>' STAMP Summary'!BO81</f>
        <v>1</v>
      </c>
      <c r="AH113" s="282">
        <f>' STAMP Summary'!BP81</f>
        <v>1</v>
      </c>
      <c r="AI113" s="282">
        <f>' STAMP Summary'!BQ81</f>
        <v>0.67877705627705631</v>
      </c>
      <c r="AJ113" s="282">
        <f>' STAMP Summary'!BR81</f>
        <v>1</v>
      </c>
      <c r="AK113" s="282">
        <f>' STAMP Summary'!BS81</f>
        <v>0.60961904761904762</v>
      </c>
      <c r="AL113" s="282">
        <f>' STAMP Summary'!BT81</f>
        <v>1</v>
      </c>
      <c r="AM113" s="282">
        <f>' STAMP Summary'!BU81</f>
        <v>1</v>
      </c>
      <c r="AN113" s="282">
        <f>' STAMP Summary'!BV81</f>
        <v>0.32661904761904764</v>
      </c>
      <c r="AO113" s="282">
        <f>' STAMP Summary'!BW81</f>
        <v>0.71423809523809523</v>
      </c>
      <c r="AP113" s="282">
        <f>' STAMP Summary'!BX81</f>
        <v>0.67847619047619045</v>
      </c>
      <c r="AQ113" s="282">
        <f>' STAMP Summary'!BY81</f>
        <v>1</v>
      </c>
      <c r="AR113" s="282">
        <f>' STAMP Summary'!BZ81</f>
        <v>1</v>
      </c>
      <c r="AS113" s="282">
        <f>' STAMP Summary'!CA81</f>
        <v>1</v>
      </c>
      <c r="AT113" s="282">
        <f>' STAMP Summary'!CB81</f>
        <v>1</v>
      </c>
      <c r="AU113" s="282">
        <f>' STAMP Summary'!CC81</f>
        <v>1</v>
      </c>
      <c r="AV113" s="282">
        <f>' STAMP Summary'!CD81</f>
        <v>0.57790476190476192</v>
      </c>
      <c r="AW113" s="282">
        <f t="shared" si="22"/>
        <v>0.95836134453781507</v>
      </c>
      <c r="AX113" s="282">
        <f>_xlfn.PERCENTILE.INC((AB113:AH113,AJ113,AL113:AM113,AO113,AQ113:AV113),0.05)</f>
        <v>0.68697142857142857</v>
      </c>
      <c r="AY113" s="501">
        <f>_xlfn.PERCENTILE.INC((AB113:AH113,AJ113,AL113:AM113,AO113,AQ113:AV113),0.95)</f>
        <v>1</v>
      </c>
      <c r="AZ113" s="501"/>
      <c r="BA113" s="501"/>
      <c r="BB113" s="501"/>
      <c r="BC113" s="501"/>
      <c r="BD113" s="501"/>
      <c r="BE113" s="501"/>
      <c r="BF113" s="501"/>
      <c r="BG113" s="501"/>
      <c r="BI113" s="248">
        <f>' STAMP Summary'!DE81</f>
        <v>41923</v>
      </c>
      <c r="BJ113" s="245">
        <f>' STAMP Summary'!DF81</f>
        <v>2439.66</v>
      </c>
      <c r="BK113" s="245">
        <f>' STAMP Summary'!DG81</f>
        <v>1354.5</v>
      </c>
      <c r="BL113" s="245">
        <f>' STAMP Summary'!DH81</f>
        <v>7457</v>
      </c>
      <c r="BM113" s="245">
        <f>' STAMP Summary'!DI81</f>
        <v>4811.5</v>
      </c>
      <c r="BN113" s="245">
        <f>' STAMP Summary'!DJ81</f>
        <v>1635.5</v>
      </c>
      <c r="BO113" s="245">
        <f>' STAMP Summary'!DK81</f>
        <v>5772.681818181818</v>
      </c>
      <c r="BP113" s="245">
        <f>' STAMP Summary'!DL81</f>
        <v>599.5</v>
      </c>
      <c r="BQ113" s="245">
        <f>' STAMP Summary'!DM81</f>
        <v>1944</v>
      </c>
      <c r="BR113" s="245">
        <f>' STAMP Summary'!DN81</f>
        <v>585</v>
      </c>
      <c r="BS113" s="245">
        <f>' STAMP Summary'!DO81</f>
        <v>1235</v>
      </c>
      <c r="BT113" s="245">
        <f>' STAMP Summary'!DP81</f>
        <v>3019</v>
      </c>
      <c r="BU113" s="245">
        <f>' STAMP Summary'!DQ81</f>
        <v>770</v>
      </c>
      <c r="BV113" s="245">
        <f>' STAMP Summary'!DR81</f>
        <v>1793</v>
      </c>
      <c r="BW113" s="249">
        <f>' STAMP Summary'!DS81</f>
        <v>697</v>
      </c>
      <c r="BY113" s="248">
        <f t="shared" si="23"/>
        <v>41923</v>
      </c>
      <c r="BZ113" s="242">
        <f t="shared" si="24"/>
        <v>2502.8181217342717</v>
      </c>
      <c r="CA113" s="242">
        <f t="shared" si="25"/>
        <v>0.86411483253588517</v>
      </c>
      <c r="CB113" s="242">
        <f t="shared" si="26"/>
        <v>0.78830805010835669</v>
      </c>
      <c r="CC113" s="242">
        <f t="shared" si="27"/>
        <v>0.92466609013164214</v>
      </c>
      <c r="CD113" s="242">
        <f t="shared" si="28"/>
        <v>0.90584325671559129</v>
      </c>
      <c r="CE113" s="242">
        <f t="shared" si="29"/>
        <v>0.94997269742009316</v>
      </c>
      <c r="CF113" s="242">
        <f t="shared" si="30"/>
        <v>0.9062736205593348</v>
      </c>
      <c r="CG113" s="242">
        <f t="shared" si="31"/>
        <v>0.91139240506329111</v>
      </c>
      <c r="CH113" s="242">
        <f t="shared" si="32"/>
        <v>0.82627118644067798</v>
      </c>
      <c r="CI113" s="242">
        <f t="shared" si="33"/>
        <v>0.90211833455076695</v>
      </c>
      <c r="CJ113" s="242">
        <f t="shared" si="34"/>
        <v>0.78640270903881215</v>
      </c>
      <c r="CK113" s="242">
        <f t="shared" si="35"/>
        <v>0.83243243243243248</v>
      </c>
      <c r="CL113" s="242">
        <f t="shared" si="36"/>
        <v>0.88151425762045232</v>
      </c>
      <c r="CM113" s="242">
        <f t="shared" si="37"/>
        <v>0.76509330406147091</v>
      </c>
      <c r="CN113" s="242">
        <f t="shared" si="38"/>
        <v>0.88658098538231367</v>
      </c>
      <c r="CO113" s="257">
        <f t="shared" si="39"/>
        <v>6.3250132977811416E-2</v>
      </c>
      <c r="CP113" s="171"/>
      <c r="CQ113" s="171"/>
    </row>
    <row r="114" spans="2:95" x14ac:dyDescent="0.2">
      <c r="B114" s="248" t="str">
        <f>' STAMP Summary'!A82</f>
        <v>1012</v>
      </c>
      <c r="C114" s="245">
        <f>' STAMP Summary'!AK82</f>
        <v>51375</v>
      </c>
      <c r="D114" s="245">
        <f>' STAMP Summary'!AL82</f>
        <v>50991</v>
      </c>
      <c r="E114" s="245">
        <f>' STAMP Summary'!AM82</f>
        <v>38138</v>
      </c>
      <c r="F114" s="245">
        <f>' STAMP Summary'!AN82</f>
        <v>29894.190000000002</v>
      </c>
      <c r="G114" s="245">
        <f>' STAMP Summary'!AO82</f>
        <v>37733.5</v>
      </c>
      <c r="H114" s="245">
        <f>' STAMP Summary'!AP82</f>
        <v>27173</v>
      </c>
      <c r="I114" s="245">
        <f>' STAMP Summary'!AQ82</f>
        <v>37850</v>
      </c>
      <c r="J114" s="245">
        <f>' STAMP Summary'!AR82</f>
        <v>52184.99</v>
      </c>
      <c r="K114" s="245">
        <f>' STAMP Summary'!AS82</f>
        <v>14610.318181818182</v>
      </c>
      <c r="L114" s="245">
        <f>' STAMP Summary'!AT82</f>
        <v>26221.355123674904</v>
      </c>
      <c r="M114" s="245">
        <f>' STAMP Summary'!AU82</f>
        <v>13187</v>
      </c>
      <c r="N114" s="245">
        <f>' STAMP Summary'!AV82</f>
        <v>22797</v>
      </c>
      <c r="O114" s="245">
        <f>' STAMP Summary'!AW82</f>
        <v>21873</v>
      </c>
      <c r="P114" s="245">
        <f>' STAMP Summary'!AX82</f>
        <v>7507</v>
      </c>
      <c r="Q114" s="245">
        <f>' STAMP Summary'!AY82</f>
        <v>15665</v>
      </c>
      <c r="R114" s="245">
        <f>' STAMP Summary'!AZ82</f>
        <v>14303</v>
      </c>
      <c r="S114" s="245">
        <f>' STAMP Summary'!BA82</f>
        <v>34213</v>
      </c>
      <c r="T114" s="245">
        <f>' STAMP Summary'!BB82</f>
        <v>23314</v>
      </c>
      <c r="U114" s="245">
        <f>' STAMP Summary'!BC82</f>
        <v>35782</v>
      </c>
      <c r="V114" s="245">
        <f>' STAMP Summary'!BD82</f>
        <v>35611</v>
      </c>
      <c r="W114" s="245">
        <f>' STAMP Summary'!BE82</f>
        <v>22600</v>
      </c>
      <c r="X114" s="245">
        <f>' STAMP Summary'!BF82</f>
        <v>14865</v>
      </c>
      <c r="Z114" s="507" t="str">
        <f t="shared" si="21"/>
        <v>8-Oct</v>
      </c>
      <c r="AA114" s="282">
        <f>' STAMP Summary'!BI82</f>
        <v>2.4464285714285716</v>
      </c>
      <c r="AB114" s="282">
        <f>' STAMP Summary'!BJ82</f>
        <v>1</v>
      </c>
      <c r="AC114" s="282">
        <f>' STAMP Summary'!BK82</f>
        <v>1</v>
      </c>
      <c r="AD114" s="282">
        <f>' STAMP Summary'!BL82</f>
        <v>1</v>
      </c>
      <c r="AE114" s="282">
        <f>' STAMP Summary'!BM82</f>
        <v>1</v>
      </c>
      <c r="AF114" s="282">
        <f>' STAMP Summary'!BN82</f>
        <v>1</v>
      </c>
      <c r="AG114" s="282">
        <f>' STAMP Summary'!BO82</f>
        <v>1</v>
      </c>
      <c r="AH114" s="282">
        <f>' STAMP Summary'!BP82</f>
        <v>1</v>
      </c>
      <c r="AI114" s="282">
        <f>' STAMP Summary'!BQ82</f>
        <v>0.69572943722943725</v>
      </c>
      <c r="AJ114" s="282">
        <f>' STAMP Summary'!BR82</f>
        <v>1</v>
      </c>
      <c r="AK114" s="282">
        <f>' STAMP Summary'!BS82</f>
        <v>0.62795238095238093</v>
      </c>
      <c r="AL114" s="282">
        <f>' STAMP Summary'!BT82</f>
        <v>1</v>
      </c>
      <c r="AM114" s="282">
        <f>' STAMP Summary'!BU82</f>
        <v>1</v>
      </c>
      <c r="AN114" s="282">
        <f>' STAMP Summary'!BV82</f>
        <v>0.3574761904761905</v>
      </c>
      <c r="AO114" s="282">
        <f>' STAMP Summary'!BW82</f>
        <v>0.74595238095238092</v>
      </c>
      <c r="AP114" s="282">
        <f>' STAMP Summary'!BX82</f>
        <v>0.68109523809523809</v>
      </c>
      <c r="AQ114" s="282">
        <f>' STAMP Summary'!BY82</f>
        <v>1</v>
      </c>
      <c r="AR114" s="282">
        <f>' STAMP Summary'!BZ82</f>
        <v>1</v>
      </c>
      <c r="AS114" s="282">
        <f>' STAMP Summary'!CA82</f>
        <v>1</v>
      </c>
      <c r="AT114" s="282">
        <f>' STAMP Summary'!CB82</f>
        <v>1</v>
      </c>
      <c r="AU114" s="282">
        <f>' STAMP Summary'!CC82</f>
        <v>1</v>
      </c>
      <c r="AV114" s="282">
        <f>' STAMP Summary'!CD82</f>
        <v>0.70785714285714285</v>
      </c>
      <c r="AW114" s="282">
        <f t="shared" si="22"/>
        <v>0.96787114845938382</v>
      </c>
      <c r="AX114" s="282">
        <f>_xlfn.PERCENTILE.INC((AB114:AH114,AJ114,AL114:AM114,AO114,AQ114:AV114),0.05)</f>
        <v>0.73833333333333329</v>
      </c>
      <c r="AY114" s="501">
        <f>_xlfn.PERCENTILE.INC((AB114:AH114,AJ114,AL114:AM114,AO114,AQ114:AV114),0.95)</f>
        <v>1</v>
      </c>
      <c r="AZ114" s="501"/>
      <c r="BA114" s="501"/>
      <c r="BB114" s="501"/>
      <c r="BC114" s="501"/>
      <c r="BD114" s="501"/>
      <c r="BE114" s="501"/>
      <c r="BF114" s="501"/>
      <c r="BG114" s="501"/>
      <c r="BI114" s="248">
        <f>' STAMP Summary'!DE82</f>
        <v>41924</v>
      </c>
      <c r="BJ114" s="245">
        <f>' STAMP Summary'!DF82</f>
        <v>2474.66</v>
      </c>
      <c r="BK114" s="245">
        <f>' STAMP Summary'!DG82</f>
        <v>1376.5</v>
      </c>
      <c r="BL114" s="245">
        <f>' STAMP Summary'!DH82</f>
        <v>7608</v>
      </c>
      <c r="BM114" s="245">
        <f>' STAMP Summary'!DI82</f>
        <v>4871.5</v>
      </c>
      <c r="BN114" s="245">
        <f>' STAMP Summary'!DJ82</f>
        <v>1663.5</v>
      </c>
      <c r="BO114" s="245">
        <f>' STAMP Summary'!DK82</f>
        <v>5854.681818181818</v>
      </c>
      <c r="BP114" s="245">
        <f>' STAMP Summary'!DL82</f>
        <v>616.5</v>
      </c>
      <c r="BQ114" s="245">
        <f>' STAMP Summary'!DM82</f>
        <v>1983</v>
      </c>
      <c r="BR114" s="245">
        <f>' STAMP Summary'!DN82</f>
        <v>603</v>
      </c>
      <c r="BS114" s="245">
        <f>' STAMP Summary'!DO82</f>
        <v>1246</v>
      </c>
      <c r="BT114" s="245">
        <f>' STAMP Summary'!DP82</f>
        <v>3130</v>
      </c>
      <c r="BU114" s="245">
        <f>' STAMP Summary'!DQ82</f>
        <v>784</v>
      </c>
      <c r="BV114" s="245">
        <f>' STAMP Summary'!DR82</f>
        <v>1800</v>
      </c>
      <c r="BW114" s="249">
        <f>' STAMP Summary'!DS82</f>
        <v>713</v>
      </c>
      <c r="BY114" s="248">
        <f t="shared" si="23"/>
        <v>41924</v>
      </c>
      <c r="BZ114" s="242">
        <f t="shared" si="24"/>
        <v>2542.6398978202856</v>
      </c>
      <c r="CA114" s="242">
        <f t="shared" si="25"/>
        <v>0.87814992025518346</v>
      </c>
      <c r="CB114" s="242">
        <f t="shared" si="26"/>
        <v>0.80427083883926209</v>
      </c>
      <c r="CC114" s="242">
        <f t="shared" si="27"/>
        <v>0.93619679062169692</v>
      </c>
      <c r="CD114" s="242">
        <f t="shared" si="28"/>
        <v>0.92135142619772914</v>
      </c>
      <c r="CE114" s="242">
        <f t="shared" si="29"/>
        <v>0.96346690403704172</v>
      </c>
      <c r="CF114" s="242">
        <f t="shared" si="30"/>
        <v>0.93197278911564629</v>
      </c>
      <c r="CG114" s="242">
        <f t="shared" si="31"/>
        <v>0.92967651195499301</v>
      </c>
      <c r="CH114" s="242">
        <f t="shared" si="32"/>
        <v>0.85169491525423724</v>
      </c>
      <c r="CI114" s="242">
        <f t="shared" si="33"/>
        <v>0.91015339663988315</v>
      </c>
      <c r="CJ114" s="242">
        <f t="shared" si="34"/>
        <v>0.81531648866892414</v>
      </c>
      <c r="CK114" s="242">
        <f t="shared" si="35"/>
        <v>0.84756756756756757</v>
      </c>
      <c r="CL114" s="242">
        <f t="shared" si="36"/>
        <v>0.88495575221238942</v>
      </c>
      <c r="CM114" s="242">
        <f t="shared" si="37"/>
        <v>0.78265642151481885</v>
      </c>
      <c r="CN114" s="242">
        <f t="shared" si="38"/>
        <v>0.90068717599018266</v>
      </c>
      <c r="CO114" s="257">
        <f t="shared" si="39"/>
        <v>6.2115368845441665E-2</v>
      </c>
      <c r="CP114" s="171"/>
      <c r="CQ114" s="171"/>
    </row>
    <row r="115" spans="2:95" x14ac:dyDescent="0.2">
      <c r="B115" s="248" t="str">
        <f>' STAMP Summary'!A83</f>
        <v>1013</v>
      </c>
      <c r="C115" s="245">
        <f>' STAMP Summary'!AK83</f>
        <v>53580</v>
      </c>
      <c r="D115" s="245">
        <f>' STAMP Summary'!AL83</f>
        <v>51950</v>
      </c>
      <c r="E115" s="245">
        <f>' STAMP Summary'!AM83</f>
        <v>38209</v>
      </c>
      <c r="F115" s="245">
        <f>' STAMP Summary'!AN83</f>
        <v>30576.190000000002</v>
      </c>
      <c r="G115" s="245">
        <f>' STAMP Summary'!AO83</f>
        <v>38570.5</v>
      </c>
      <c r="H115" s="245">
        <f>' STAMP Summary'!AP83</f>
        <v>28213.43</v>
      </c>
      <c r="I115" s="245">
        <f>' STAMP Summary'!AQ83</f>
        <v>39171.57</v>
      </c>
      <c r="J115" s="245">
        <f>' STAMP Summary'!AR83</f>
        <v>52370.99</v>
      </c>
      <c r="K115" s="245">
        <f>' STAMP Summary'!AS83</f>
        <v>14884.318181818182</v>
      </c>
      <c r="L115" s="245">
        <f>' STAMP Summary'!AT83</f>
        <v>26849.355123674904</v>
      </c>
      <c r="M115" s="245">
        <f>' STAMP Summary'!AU83</f>
        <v>13739</v>
      </c>
      <c r="N115" s="245">
        <f>' STAMP Summary'!AV83</f>
        <v>23173</v>
      </c>
      <c r="O115" s="245">
        <f>' STAMP Summary'!AW83</f>
        <v>22156</v>
      </c>
      <c r="P115" s="245">
        <f>' STAMP Summary'!AX83</f>
        <v>8184</v>
      </c>
      <c r="Q115" s="245">
        <f>' STAMP Summary'!AY83</f>
        <v>16211</v>
      </c>
      <c r="R115" s="245">
        <f>' STAMP Summary'!AZ83</f>
        <v>14448</v>
      </c>
      <c r="S115" s="245">
        <f>' STAMP Summary'!BA83</f>
        <v>35046</v>
      </c>
      <c r="T115" s="245">
        <f>' STAMP Summary'!BB83</f>
        <v>23390</v>
      </c>
      <c r="U115" s="245">
        <f>' STAMP Summary'!BC83</f>
        <v>37862</v>
      </c>
      <c r="V115" s="245">
        <f>' STAMP Summary'!BD83</f>
        <v>35742</v>
      </c>
      <c r="W115" s="245">
        <f>' STAMP Summary'!BE83</f>
        <v>23669</v>
      </c>
      <c r="X115" s="245">
        <f>' STAMP Summary'!BF83</f>
        <v>16236</v>
      </c>
      <c r="Z115" s="507" t="str">
        <f t="shared" si="21"/>
        <v>9-Oct</v>
      </c>
      <c r="AA115" s="282">
        <f>' STAMP Summary'!BI83</f>
        <v>2.5514285714285716</v>
      </c>
      <c r="AB115" s="282">
        <f>' STAMP Summary'!BJ83</f>
        <v>1</v>
      </c>
      <c r="AC115" s="282">
        <f>' STAMP Summary'!BK83</f>
        <v>1</v>
      </c>
      <c r="AD115" s="282">
        <f>' STAMP Summary'!BL83</f>
        <v>1</v>
      </c>
      <c r="AE115" s="282">
        <f>' STAMP Summary'!BM83</f>
        <v>1</v>
      </c>
      <c r="AF115" s="282">
        <f>' STAMP Summary'!BN83</f>
        <v>1</v>
      </c>
      <c r="AG115" s="282">
        <f>' STAMP Summary'!BO83</f>
        <v>1</v>
      </c>
      <c r="AH115" s="282">
        <f>' STAMP Summary'!BP83</f>
        <v>1</v>
      </c>
      <c r="AI115" s="282">
        <f>' STAMP Summary'!BQ83</f>
        <v>0.70877705627705634</v>
      </c>
      <c r="AJ115" s="282">
        <f>' STAMP Summary'!BR83</f>
        <v>1</v>
      </c>
      <c r="AK115" s="282">
        <f>' STAMP Summary'!BS83</f>
        <v>0.65423809523809529</v>
      </c>
      <c r="AL115" s="282">
        <f>' STAMP Summary'!BT83</f>
        <v>1</v>
      </c>
      <c r="AM115" s="282">
        <f>' STAMP Summary'!BU83</f>
        <v>1</v>
      </c>
      <c r="AN115" s="282">
        <f>' STAMP Summary'!BV83</f>
        <v>0.38971428571428574</v>
      </c>
      <c r="AO115" s="282">
        <f>' STAMP Summary'!BW83</f>
        <v>0.77195238095238095</v>
      </c>
      <c r="AP115" s="282">
        <f>' STAMP Summary'!BX83</f>
        <v>0.68799999999999994</v>
      </c>
      <c r="AQ115" s="282">
        <f>' STAMP Summary'!BY83</f>
        <v>1</v>
      </c>
      <c r="AR115" s="282">
        <f>' STAMP Summary'!BZ83</f>
        <v>1</v>
      </c>
      <c r="AS115" s="282">
        <f>' STAMP Summary'!CA83</f>
        <v>1</v>
      </c>
      <c r="AT115" s="282">
        <f>' STAMP Summary'!CB83</f>
        <v>1</v>
      </c>
      <c r="AU115" s="282">
        <f>' STAMP Summary'!CC83</f>
        <v>1</v>
      </c>
      <c r="AV115" s="282">
        <f>' STAMP Summary'!CD83</f>
        <v>0.77314285714285713</v>
      </c>
      <c r="AW115" s="282">
        <f t="shared" si="22"/>
        <v>0.97324089635854349</v>
      </c>
      <c r="AX115" s="282">
        <f>_xlfn.PERCENTILE.INC((AB115:AH115,AJ115,AL115:AM115,AO115,AQ115:AV115),0.05)</f>
        <v>0.77290476190476187</v>
      </c>
      <c r="AY115" s="501">
        <f>_xlfn.PERCENTILE.INC((AB115:AH115,AJ115,AL115:AM115,AO115,AQ115:AV115),0.95)</f>
        <v>1</v>
      </c>
      <c r="AZ115" s="501"/>
      <c r="BA115" s="501"/>
      <c r="BB115" s="501"/>
      <c r="BC115" s="501"/>
      <c r="BD115" s="501"/>
      <c r="BE115" s="501"/>
      <c r="BF115" s="501"/>
      <c r="BG115" s="501"/>
      <c r="BI115" s="248">
        <f>' STAMP Summary'!DE83</f>
        <v>41925</v>
      </c>
      <c r="BJ115" s="245">
        <f>' STAMP Summary'!DF83</f>
        <v>2514.66</v>
      </c>
      <c r="BK115" s="245">
        <f>' STAMP Summary'!DG83</f>
        <v>1393.5</v>
      </c>
      <c r="BL115" s="245">
        <f>' STAMP Summary'!DH83</f>
        <v>7758.34</v>
      </c>
      <c r="BM115" s="245">
        <f>' STAMP Summary'!DI83</f>
        <v>4922.49</v>
      </c>
      <c r="BN115" s="245">
        <f>' STAMP Summary'!DJ83</f>
        <v>1667.5</v>
      </c>
      <c r="BO115" s="245">
        <f>' STAMP Summary'!DK83</f>
        <v>5918.681818181818</v>
      </c>
      <c r="BP115" s="245">
        <f>' STAMP Summary'!DL83</f>
        <v>626.5</v>
      </c>
      <c r="BQ115" s="245">
        <f>' STAMP Summary'!DM83</f>
        <v>2016</v>
      </c>
      <c r="BR115" s="245">
        <f>' STAMP Summary'!DN83</f>
        <v>612</v>
      </c>
      <c r="BS115" s="245">
        <f>' STAMP Summary'!DO83</f>
        <v>1256</v>
      </c>
      <c r="BT115" s="245">
        <f>' STAMP Summary'!DP83</f>
        <v>3260</v>
      </c>
      <c r="BU115" s="245">
        <f>' STAMP Summary'!DQ83</f>
        <v>798</v>
      </c>
      <c r="BV115" s="245">
        <f>' STAMP Summary'!DR83</f>
        <v>1826</v>
      </c>
      <c r="BW115" s="249">
        <f>' STAMP Summary'!DS83</f>
        <v>721</v>
      </c>
      <c r="BY115" s="248">
        <f t="shared" si="23"/>
        <v>41925</v>
      </c>
      <c r="BZ115" s="242">
        <f t="shared" si="24"/>
        <v>2570.4662103867695</v>
      </c>
      <c r="CA115" s="242">
        <f t="shared" si="25"/>
        <v>0.88899521531100478</v>
      </c>
      <c r="CB115" s="242">
        <f t="shared" si="26"/>
        <v>0.82016385644061529</v>
      </c>
      <c r="CC115" s="242">
        <f t="shared" si="27"/>
        <v>0.94599596425482846</v>
      </c>
      <c r="CD115" s="242">
        <f t="shared" si="28"/>
        <v>0.92356687898089174</v>
      </c>
      <c r="CE115" s="242">
        <f t="shared" si="29"/>
        <v>0.97399896773807471</v>
      </c>
      <c r="CF115" s="242">
        <f t="shared" si="30"/>
        <v>0.94708994708994709</v>
      </c>
      <c r="CG115" s="242">
        <f t="shared" si="31"/>
        <v>0.94514767932489452</v>
      </c>
      <c r="CH115" s="242">
        <f t="shared" si="32"/>
        <v>0.86440677966101698</v>
      </c>
      <c r="CI115" s="242">
        <f t="shared" si="33"/>
        <v>0.91745799853907961</v>
      </c>
      <c r="CJ115" s="242">
        <f t="shared" si="34"/>
        <v>0.84917947382130765</v>
      </c>
      <c r="CK115" s="242">
        <f t="shared" si="35"/>
        <v>0.86270270270270266</v>
      </c>
      <c r="CL115" s="242">
        <f t="shared" si="36"/>
        <v>0.89773844641101275</v>
      </c>
      <c r="CM115" s="242">
        <f t="shared" si="37"/>
        <v>0.79143798024149281</v>
      </c>
      <c r="CN115" s="242">
        <f t="shared" si="38"/>
        <v>0.91054417654508302</v>
      </c>
      <c r="CO115" s="257">
        <f t="shared" si="39"/>
        <v>5.9341997245518523E-2</v>
      </c>
      <c r="CP115" s="171"/>
      <c r="CQ115" s="171"/>
    </row>
    <row r="116" spans="2:95" x14ac:dyDescent="0.2">
      <c r="B116" s="248" t="str">
        <f>' STAMP Summary'!A84</f>
        <v>1014</v>
      </c>
      <c r="C116" s="245">
        <f>' STAMP Summary'!AK84</f>
        <v>55302</v>
      </c>
      <c r="D116" s="245">
        <f>' STAMP Summary'!AL84</f>
        <v>52905</v>
      </c>
      <c r="E116" s="245">
        <f>' STAMP Summary'!AM84</f>
        <v>38230</v>
      </c>
      <c r="F116" s="245">
        <f>' STAMP Summary'!AN84</f>
        <v>31242.190000000002</v>
      </c>
      <c r="G116" s="245">
        <f>' STAMP Summary'!AO84</f>
        <v>39235.5</v>
      </c>
      <c r="H116" s="245">
        <f>' STAMP Summary'!AP84</f>
        <v>29223.25</v>
      </c>
      <c r="I116" s="245">
        <f>' STAMP Summary'!AQ84</f>
        <v>40391.33</v>
      </c>
      <c r="J116" s="245">
        <f>' STAMP Summary'!AR84</f>
        <v>52594.99</v>
      </c>
      <c r="K116" s="245">
        <f>' STAMP Summary'!AS84</f>
        <v>15110.318181818182</v>
      </c>
      <c r="L116" s="245">
        <f>' STAMP Summary'!AT84</f>
        <v>27233.355123674904</v>
      </c>
      <c r="M116" s="245">
        <f>' STAMP Summary'!AU84</f>
        <v>14373</v>
      </c>
      <c r="N116" s="245">
        <f>' STAMP Summary'!AV84</f>
        <v>23480</v>
      </c>
      <c r="O116" s="245">
        <f>' STAMP Summary'!AW84</f>
        <v>22433</v>
      </c>
      <c r="P116" s="245">
        <f>' STAMP Summary'!AX84</f>
        <v>8713</v>
      </c>
      <c r="Q116" s="245">
        <f>' STAMP Summary'!AY84</f>
        <v>16629</v>
      </c>
      <c r="R116" s="245">
        <f>' STAMP Summary'!AZ84</f>
        <v>14688</v>
      </c>
      <c r="S116" s="245">
        <f>' STAMP Summary'!BA84</f>
        <v>36011</v>
      </c>
      <c r="T116" s="245">
        <f>' STAMP Summary'!BB84</f>
        <v>23981</v>
      </c>
      <c r="U116" s="245">
        <f>' STAMP Summary'!BC84</f>
        <v>41171</v>
      </c>
      <c r="V116" s="245">
        <f>' STAMP Summary'!BD84</f>
        <v>35834</v>
      </c>
      <c r="W116" s="245">
        <f>' STAMP Summary'!BE84</f>
        <v>24648</v>
      </c>
      <c r="X116" s="245">
        <f>' STAMP Summary'!BF84</f>
        <v>17457</v>
      </c>
      <c r="Z116" s="507" t="str">
        <f t="shared" si="21"/>
        <v>10-Oct</v>
      </c>
      <c r="AA116" s="282">
        <f>' STAMP Summary'!BI84</f>
        <v>2.6334285714285715</v>
      </c>
      <c r="AB116" s="282">
        <f>' STAMP Summary'!BJ84</f>
        <v>1</v>
      </c>
      <c r="AC116" s="282">
        <f>' STAMP Summary'!BK84</f>
        <v>1</v>
      </c>
      <c r="AD116" s="282">
        <f>' STAMP Summary'!BL84</f>
        <v>1</v>
      </c>
      <c r="AE116" s="282">
        <f>' STAMP Summary'!BM84</f>
        <v>1</v>
      </c>
      <c r="AF116" s="282">
        <f>' STAMP Summary'!BN84</f>
        <v>1</v>
      </c>
      <c r="AG116" s="282">
        <f>' STAMP Summary'!BO84</f>
        <v>1</v>
      </c>
      <c r="AH116" s="282">
        <f>' STAMP Summary'!BP84</f>
        <v>1</v>
      </c>
      <c r="AI116" s="282">
        <f>' STAMP Summary'!BQ84</f>
        <v>0.71953896103896109</v>
      </c>
      <c r="AJ116" s="282">
        <f>' STAMP Summary'!BR84</f>
        <v>1</v>
      </c>
      <c r="AK116" s="282">
        <f>' STAMP Summary'!BS84</f>
        <v>0.68442857142857139</v>
      </c>
      <c r="AL116" s="282">
        <f>' STAMP Summary'!BT84</f>
        <v>1</v>
      </c>
      <c r="AM116" s="282">
        <f>' STAMP Summary'!BU84</f>
        <v>1</v>
      </c>
      <c r="AN116" s="282">
        <f>' STAMP Summary'!BV84</f>
        <v>0.41490476190476189</v>
      </c>
      <c r="AO116" s="282">
        <f>' STAMP Summary'!BW84</f>
        <v>0.79185714285714282</v>
      </c>
      <c r="AP116" s="282">
        <f>' STAMP Summary'!BX84</f>
        <v>0.6994285714285714</v>
      </c>
      <c r="AQ116" s="282">
        <f>' STAMP Summary'!BY84</f>
        <v>1</v>
      </c>
      <c r="AR116" s="282">
        <f>' STAMP Summary'!BZ84</f>
        <v>1</v>
      </c>
      <c r="AS116" s="282">
        <f>' STAMP Summary'!CA84</f>
        <v>1</v>
      </c>
      <c r="AT116" s="282">
        <f>' STAMP Summary'!CB84</f>
        <v>1</v>
      </c>
      <c r="AU116" s="282">
        <f>' STAMP Summary'!CC84</f>
        <v>1</v>
      </c>
      <c r="AV116" s="282">
        <f>' STAMP Summary'!CD84</f>
        <v>0.83128571428571429</v>
      </c>
      <c r="AW116" s="282">
        <f t="shared" si="22"/>
        <v>0.9778319327731092</v>
      </c>
      <c r="AX116" s="282">
        <f>_xlfn.PERCENTILE.INC((AB116:AH116,AJ116,AL116:AM116,AO116,AQ116:AV116),0.05)</f>
        <v>0.82340000000000002</v>
      </c>
      <c r="AY116" s="501">
        <f>_xlfn.PERCENTILE.INC((AB116:AH116,AJ116,AL116:AM116,AO116,AQ116:AV116),0.95)</f>
        <v>1</v>
      </c>
      <c r="AZ116" s="501"/>
      <c r="BA116" s="501"/>
      <c r="BB116" s="501"/>
      <c r="BC116" s="501"/>
      <c r="BD116" s="501"/>
      <c r="BE116" s="501"/>
      <c r="BF116" s="501"/>
      <c r="BG116" s="501"/>
      <c r="BI116" s="248">
        <f>' STAMP Summary'!DE84</f>
        <v>41926</v>
      </c>
      <c r="BJ116" s="245">
        <f>' STAMP Summary'!DF84</f>
        <v>2568.66</v>
      </c>
      <c r="BK116" s="245">
        <f>' STAMP Summary'!DG84</f>
        <v>1407</v>
      </c>
      <c r="BL116" s="245">
        <f>' STAMP Summary'!DH84</f>
        <v>7908</v>
      </c>
      <c r="BM116" s="245">
        <f>' STAMP Summary'!DI84</f>
        <v>4968.26</v>
      </c>
      <c r="BN116" s="245">
        <f>' STAMP Summary'!DJ84</f>
        <v>1672.5</v>
      </c>
      <c r="BO116" s="245">
        <f>' STAMP Summary'!DK84</f>
        <v>5967.681818181818</v>
      </c>
      <c r="BP116" s="245">
        <f>' STAMP Summary'!DL84</f>
        <v>634.5</v>
      </c>
      <c r="BQ116" s="245">
        <f>' STAMP Summary'!DM84</f>
        <v>2087</v>
      </c>
      <c r="BR116" s="245">
        <f>' STAMP Summary'!DN84</f>
        <v>615</v>
      </c>
      <c r="BS116" s="245">
        <f>' STAMP Summary'!DO84</f>
        <v>1269</v>
      </c>
      <c r="BT116" s="245">
        <f>' STAMP Summary'!DP84</f>
        <v>3371</v>
      </c>
      <c r="BU116" s="245">
        <f>' STAMP Summary'!DQ84</f>
        <v>806</v>
      </c>
      <c r="BV116" s="245">
        <f>' STAMP Summary'!DR84</f>
        <v>1854</v>
      </c>
      <c r="BW116" s="249">
        <f>' STAMP Summary'!DS84</f>
        <v>731</v>
      </c>
      <c r="BY116" s="248">
        <f t="shared" si="23"/>
        <v>41926</v>
      </c>
      <c r="BZ116" s="242">
        <f t="shared" si="24"/>
        <v>2595.343899200644</v>
      </c>
      <c r="CA116" s="242">
        <f t="shared" si="25"/>
        <v>0.8976076555023923</v>
      </c>
      <c r="CB116" s="242">
        <f t="shared" si="26"/>
        <v>0.83598498863576298</v>
      </c>
      <c r="CC116" s="242">
        <f t="shared" si="27"/>
        <v>0.95479196694532531</v>
      </c>
      <c r="CD116" s="242">
        <f t="shared" si="28"/>
        <v>0.92633619495984487</v>
      </c>
      <c r="CE116" s="242">
        <f t="shared" si="29"/>
        <v>0.98206257900917815</v>
      </c>
      <c r="CF116" s="242">
        <f t="shared" si="30"/>
        <v>0.95918367346938771</v>
      </c>
      <c r="CG116" s="242">
        <f t="shared" si="31"/>
        <v>0.97843413033286453</v>
      </c>
      <c r="CH116" s="242">
        <f t="shared" si="32"/>
        <v>0.86864406779661019</v>
      </c>
      <c r="CI116" s="242">
        <f t="shared" si="33"/>
        <v>0.92695398100803506</v>
      </c>
      <c r="CJ116" s="242">
        <f t="shared" si="34"/>
        <v>0.87809325345141964</v>
      </c>
      <c r="CK116" s="242">
        <f t="shared" si="35"/>
        <v>0.87135135135135133</v>
      </c>
      <c r="CL116" s="242">
        <f t="shared" si="36"/>
        <v>0.91150442477876104</v>
      </c>
      <c r="CM116" s="242">
        <f t="shared" si="37"/>
        <v>0.80241492864983532</v>
      </c>
      <c r="CN116" s="242">
        <f t="shared" si="38"/>
        <v>0.91935667701050083</v>
      </c>
      <c r="CO116" s="257">
        <f t="shared" si="39"/>
        <v>5.6258914733694827E-2</v>
      </c>
      <c r="CP116" s="171"/>
      <c r="CQ116" s="171"/>
    </row>
    <row r="117" spans="2:95" x14ac:dyDescent="0.2">
      <c r="B117" s="248" t="str">
        <f>' STAMP Summary'!A85</f>
        <v>1015</v>
      </c>
      <c r="C117" s="245">
        <f>' STAMP Summary'!AK85</f>
        <v>56821</v>
      </c>
      <c r="D117" s="245">
        <f>' STAMP Summary'!AL85</f>
        <v>53923</v>
      </c>
      <c r="E117" s="245">
        <f>' STAMP Summary'!AM85</f>
        <v>38234</v>
      </c>
      <c r="F117" s="245">
        <f>' STAMP Summary'!AN85</f>
        <v>32029.190000000002</v>
      </c>
      <c r="G117" s="245">
        <f>' STAMP Summary'!AO85</f>
        <v>39901.5</v>
      </c>
      <c r="H117" s="245">
        <f>' STAMP Summary'!AP85</f>
        <v>30202.5</v>
      </c>
      <c r="I117" s="245">
        <f>' STAMP Summary'!AQ85</f>
        <v>41509.270000000004</v>
      </c>
      <c r="J117" s="245">
        <f>' STAMP Summary'!AR85</f>
        <v>52606.99</v>
      </c>
      <c r="K117" s="245">
        <f>' STAMP Summary'!AS85</f>
        <v>15315.318181818182</v>
      </c>
      <c r="L117" s="245">
        <f>' STAMP Summary'!AT85</f>
        <v>27581.355123674904</v>
      </c>
      <c r="M117" s="245">
        <f>' STAMP Summary'!AU85</f>
        <v>14556</v>
      </c>
      <c r="N117" s="245">
        <f>' STAMP Summary'!AV85</f>
        <v>23662</v>
      </c>
      <c r="O117" s="245">
        <f>' STAMP Summary'!AW85</f>
        <v>22613</v>
      </c>
      <c r="P117" s="245">
        <f>' STAMP Summary'!AX85</f>
        <v>9065</v>
      </c>
      <c r="Q117" s="245">
        <f>' STAMP Summary'!AY85</f>
        <v>17211</v>
      </c>
      <c r="R117" s="245">
        <f>' STAMP Summary'!AZ85</f>
        <v>15039</v>
      </c>
      <c r="S117" s="245">
        <f>' STAMP Summary'!BA85</f>
        <v>37217</v>
      </c>
      <c r="T117" s="245">
        <f>' STAMP Summary'!BB85</f>
        <v>23981</v>
      </c>
      <c r="U117" s="245">
        <f>' STAMP Summary'!BC85</f>
        <v>43564</v>
      </c>
      <c r="V117" s="245">
        <f>' STAMP Summary'!BD85</f>
        <v>35977</v>
      </c>
      <c r="W117" s="245">
        <f>' STAMP Summary'!BE85</f>
        <v>25452</v>
      </c>
      <c r="X117" s="245">
        <f>' STAMP Summary'!BF85</f>
        <v>19136</v>
      </c>
      <c r="Z117" s="507" t="str">
        <f t="shared" si="21"/>
        <v>11-Oct</v>
      </c>
      <c r="AA117" s="282">
        <f>' STAMP Summary'!BI85</f>
        <v>2.7057619047619048</v>
      </c>
      <c r="AB117" s="282">
        <f>' STAMP Summary'!BJ85</f>
        <v>1</v>
      </c>
      <c r="AC117" s="282">
        <f>' STAMP Summary'!BK85</f>
        <v>1</v>
      </c>
      <c r="AD117" s="282">
        <f>' STAMP Summary'!BL85</f>
        <v>1</v>
      </c>
      <c r="AE117" s="282">
        <f>' STAMP Summary'!BM85</f>
        <v>1</v>
      </c>
      <c r="AF117" s="282">
        <f>' STAMP Summary'!BN85</f>
        <v>1</v>
      </c>
      <c r="AG117" s="282">
        <f>' STAMP Summary'!BO85</f>
        <v>1</v>
      </c>
      <c r="AH117" s="282">
        <f>' STAMP Summary'!BP85</f>
        <v>1</v>
      </c>
      <c r="AI117" s="282">
        <f>' STAMP Summary'!BQ85</f>
        <v>0.72930086580086584</v>
      </c>
      <c r="AJ117" s="282">
        <f>' STAMP Summary'!BR85</f>
        <v>1</v>
      </c>
      <c r="AK117" s="282">
        <f>' STAMP Summary'!BS85</f>
        <v>0.69314285714285717</v>
      </c>
      <c r="AL117" s="282">
        <f>' STAMP Summary'!BT85</f>
        <v>1</v>
      </c>
      <c r="AM117" s="282">
        <f>' STAMP Summary'!BU85</f>
        <v>1</v>
      </c>
      <c r="AN117" s="282">
        <f>' STAMP Summary'!BV85</f>
        <v>0.43166666666666664</v>
      </c>
      <c r="AO117" s="282">
        <f>' STAMP Summary'!BW85</f>
        <v>0.81957142857142862</v>
      </c>
      <c r="AP117" s="282">
        <f>' STAMP Summary'!BX85</f>
        <v>0.71614285714285719</v>
      </c>
      <c r="AQ117" s="282">
        <f>' STAMP Summary'!BY85</f>
        <v>1</v>
      </c>
      <c r="AR117" s="282">
        <f>' STAMP Summary'!BZ85</f>
        <v>1</v>
      </c>
      <c r="AS117" s="282">
        <f>' STAMP Summary'!CA85</f>
        <v>1</v>
      </c>
      <c r="AT117" s="282">
        <f>' STAMP Summary'!CB85</f>
        <v>1</v>
      </c>
      <c r="AU117" s="282">
        <f>' STAMP Summary'!CC85</f>
        <v>1</v>
      </c>
      <c r="AV117" s="282">
        <f>' STAMP Summary'!CD85</f>
        <v>0.91123809523809529</v>
      </c>
      <c r="AW117" s="282">
        <f t="shared" si="22"/>
        <v>0.9841652661064425</v>
      </c>
      <c r="AX117" s="282">
        <f>_xlfn.PERCENTILE.INC((AB117:AH117,AJ117,AL117:AM117,AO117,AQ117:AV117),0.05)</f>
        <v>0.89290476190476198</v>
      </c>
      <c r="AY117" s="501">
        <f>_xlfn.PERCENTILE.INC((AB117:AH117,AJ117,AL117:AM117,AO117,AQ117:AV117),0.95)</f>
        <v>1</v>
      </c>
      <c r="AZ117" s="501"/>
      <c r="BA117" s="501"/>
      <c r="BB117" s="501"/>
      <c r="BC117" s="501"/>
      <c r="BD117" s="501"/>
      <c r="BE117" s="501"/>
      <c r="BF117" s="501"/>
      <c r="BG117" s="501"/>
      <c r="BI117" s="248">
        <f>' STAMP Summary'!DE85</f>
        <v>41927</v>
      </c>
      <c r="BJ117" s="245">
        <f>' STAMP Summary'!DF85</f>
        <v>2630.66</v>
      </c>
      <c r="BK117" s="245">
        <f>' STAMP Summary'!DG85</f>
        <v>1424</v>
      </c>
      <c r="BL117" s="245">
        <f>' STAMP Summary'!DH85</f>
        <v>8057</v>
      </c>
      <c r="BM117" s="245">
        <f>' STAMP Summary'!DI85</f>
        <v>5008.76</v>
      </c>
      <c r="BN117" s="245">
        <f>' STAMP Summary'!DJ85</f>
        <v>1673.5</v>
      </c>
      <c r="BO117" s="245">
        <f>' STAMP Summary'!DK85</f>
        <v>6001.681818181818</v>
      </c>
      <c r="BP117" s="245">
        <f>' STAMP Summary'!DL85</f>
        <v>638.5</v>
      </c>
      <c r="BQ117" s="245">
        <f>' STAMP Summary'!DM85</f>
        <v>2099</v>
      </c>
      <c r="BR117" s="245">
        <f>' STAMP Summary'!DN85</f>
        <v>618</v>
      </c>
      <c r="BS117" s="245">
        <f>' STAMP Summary'!DO85</f>
        <v>1278</v>
      </c>
      <c r="BT117" s="245">
        <f>' STAMP Summary'!DP85</f>
        <v>3474</v>
      </c>
      <c r="BU117" s="245">
        <f>' STAMP Summary'!DQ85</f>
        <v>811</v>
      </c>
      <c r="BV117" s="245">
        <f>' STAMP Summary'!DR85</f>
        <v>1882</v>
      </c>
      <c r="BW117" s="249">
        <f>' STAMP Summary'!DS85</f>
        <v>738</v>
      </c>
      <c r="BY117" s="248">
        <f t="shared" si="23"/>
        <v>41927</v>
      </c>
      <c r="BZ117" s="242">
        <f t="shared" si="24"/>
        <v>2618.2265166991278</v>
      </c>
      <c r="CA117" s="242">
        <f t="shared" si="25"/>
        <v>0.90845295055821373</v>
      </c>
      <c r="CB117" s="242">
        <f t="shared" si="26"/>
        <v>0.85173634970135847</v>
      </c>
      <c r="CC117" s="242">
        <f t="shared" si="27"/>
        <v>0.96257518977611223</v>
      </c>
      <c r="CD117" s="242">
        <f t="shared" si="28"/>
        <v>0.92689005815563552</v>
      </c>
      <c r="CE117" s="242">
        <f t="shared" si="29"/>
        <v>0.98765773785035194</v>
      </c>
      <c r="CF117" s="242">
        <f t="shared" si="30"/>
        <v>0.96523053665910807</v>
      </c>
      <c r="CG117" s="242">
        <f t="shared" si="31"/>
        <v>0.98406000937646509</v>
      </c>
      <c r="CH117" s="242">
        <f t="shared" si="32"/>
        <v>0.8728813559322034</v>
      </c>
      <c r="CI117" s="242">
        <f t="shared" si="33"/>
        <v>0.93352812271731189</v>
      </c>
      <c r="CJ117" s="242">
        <f t="shared" si="34"/>
        <v>0.90492315707215421</v>
      </c>
      <c r="CK117" s="242">
        <f t="shared" si="35"/>
        <v>0.87675675675675679</v>
      </c>
      <c r="CL117" s="242">
        <f t="shared" si="36"/>
        <v>0.92527040314650932</v>
      </c>
      <c r="CM117" s="242">
        <f t="shared" si="37"/>
        <v>0.81009879253567507</v>
      </c>
      <c r="CN117" s="242">
        <f t="shared" si="38"/>
        <v>0.92746245720833431</v>
      </c>
      <c r="CO117" s="257">
        <f t="shared" si="39"/>
        <v>5.2327115680739854E-2</v>
      </c>
      <c r="CP117" s="171"/>
      <c r="CQ117" s="171"/>
    </row>
    <row r="118" spans="2:95" x14ac:dyDescent="0.2">
      <c r="B118" s="248" t="str">
        <f>' STAMP Summary'!A86</f>
        <v>1016</v>
      </c>
      <c r="C118" s="245">
        <f>' STAMP Summary'!AK86</f>
        <v>58316</v>
      </c>
      <c r="D118" s="245">
        <f>' STAMP Summary'!AL86</f>
        <v>54459</v>
      </c>
      <c r="E118" s="245">
        <f>' STAMP Summary'!AM86</f>
        <v>38242</v>
      </c>
      <c r="F118" s="245">
        <f>' STAMP Summary'!AN86</f>
        <v>33344.19</v>
      </c>
      <c r="G118" s="245">
        <f>' STAMP Summary'!AO86</f>
        <v>40538.5</v>
      </c>
      <c r="H118" s="245">
        <f>' STAMP Summary'!AP86</f>
        <v>31290.5</v>
      </c>
      <c r="I118" s="245">
        <f>' STAMP Summary'!AQ86</f>
        <v>42525.380000000005</v>
      </c>
      <c r="J118" s="245">
        <f>' STAMP Summary'!AR86</f>
        <v>52887.99</v>
      </c>
      <c r="K118" s="245">
        <f>' STAMP Summary'!AS86</f>
        <v>15510.318181818182</v>
      </c>
      <c r="L118" s="245">
        <f>' STAMP Summary'!AT86</f>
        <v>27816.355123674904</v>
      </c>
      <c r="M118" s="245">
        <f>' STAMP Summary'!AU86</f>
        <v>14645</v>
      </c>
      <c r="N118" s="245">
        <f>' STAMP Summary'!AV86</f>
        <v>23970</v>
      </c>
      <c r="O118" s="245">
        <f>' STAMP Summary'!AW86</f>
        <v>22790</v>
      </c>
      <c r="P118" s="245">
        <f>' STAMP Summary'!AX86</f>
        <v>9106</v>
      </c>
      <c r="Q118" s="245">
        <f>' STAMP Summary'!AY86</f>
        <v>17702</v>
      </c>
      <c r="R118" s="245">
        <f>' STAMP Summary'!AZ86</f>
        <v>15372</v>
      </c>
      <c r="S118" s="245">
        <f>' STAMP Summary'!BA86</f>
        <v>38075</v>
      </c>
      <c r="T118" s="245">
        <f>' STAMP Summary'!BB86</f>
        <v>23981</v>
      </c>
      <c r="U118" s="245">
        <f>' STAMP Summary'!BC86</f>
        <v>47110</v>
      </c>
      <c r="V118" s="245">
        <f>' STAMP Summary'!BD86</f>
        <v>36128.5</v>
      </c>
      <c r="W118" s="245">
        <f>' STAMP Summary'!BE86</f>
        <v>26079</v>
      </c>
      <c r="X118" s="245">
        <f>' STAMP Summary'!BF86</f>
        <v>20476</v>
      </c>
      <c r="Y118" s="171"/>
      <c r="Z118" s="507" t="str">
        <f t="shared" si="21"/>
        <v>12-Oct</v>
      </c>
      <c r="AA118" s="282">
        <f>' STAMP Summary'!BI86</f>
        <v>2.7769523809523808</v>
      </c>
      <c r="AB118" s="282">
        <f>' STAMP Summary'!BJ86</f>
        <v>1</v>
      </c>
      <c r="AC118" s="282">
        <f>' STAMP Summary'!BK86</f>
        <v>1</v>
      </c>
      <c r="AD118" s="282">
        <f>' STAMP Summary'!BL86</f>
        <v>1</v>
      </c>
      <c r="AE118" s="282">
        <f>' STAMP Summary'!BM86</f>
        <v>1</v>
      </c>
      <c r="AF118" s="282">
        <f>' STAMP Summary'!BN86</f>
        <v>1</v>
      </c>
      <c r="AG118" s="282">
        <f>' STAMP Summary'!BO86</f>
        <v>1</v>
      </c>
      <c r="AH118" s="282">
        <f>' STAMP Summary'!BP86</f>
        <v>1</v>
      </c>
      <c r="AI118" s="282">
        <f>' STAMP Summary'!BQ86</f>
        <v>0.73858658008658007</v>
      </c>
      <c r="AJ118" s="282">
        <f>' STAMP Summary'!BR86</f>
        <v>1</v>
      </c>
      <c r="AK118" s="282">
        <f>' STAMP Summary'!BS86</f>
        <v>0.69738095238095243</v>
      </c>
      <c r="AL118" s="282">
        <f>' STAMP Summary'!BT86</f>
        <v>1</v>
      </c>
      <c r="AM118" s="282">
        <f>' STAMP Summary'!BU86</f>
        <v>1</v>
      </c>
      <c r="AN118" s="282">
        <f>' STAMP Summary'!BV86</f>
        <v>0.43361904761904763</v>
      </c>
      <c r="AO118" s="282">
        <f>' STAMP Summary'!BW86</f>
        <v>0.8429523809523809</v>
      </c>
      <c r="AP118" s="282">
        <f>' STAMP Summary'!BX86</f>
        <v>0.73199999999999998</v>
      </c>
      <c r="AQ118" s="282">
        <f>' STAMP Summary'!BY86</f>
        <v>1</v>
      </c>
      <c r="AR118" s="282">
        <f>' STAMP Summary'!BZ86</f>
        <v>1</v>
      </c>
      <c r="AS118" s="282">
        <f>' STAMP Summary'!CA86</f>
        <v>1</v>
      </c>
      <c r="AT118" s="282">
        <f>' STAMP Summary'!CB86</f>
        <v>1</v>
      </c>
      <c r="AU118" s="282">
        <f>' STAMP Summary'!CC86</f>
        <v>1</v>
      </c>
      <c r="AV118" s="282">
        <f>' STAMP Summary'!CD86</f>
        <v>0.97504761904761905</v>
      </c>
      <c r="AW118" s="282">
        <f t="shared" si="22"/>
        <v>0.98929411764705888</v>
      </c>
      <c r="AX118" s="282">
        <f>_xlfn.PERCENTILE.INC((AB118:AH118,AJ118,AL118:AM118,AO118,AQ118:AV118),0.05)</f>
        <v>0.94862857142857138</v>
      </c>
      <c r="AY118" s="501">
        <f>_xlfn.PERCENTILE.INC((AB118:AH118,AJ118,AL118:AM118,AO118,AQ118:AV118),0.95)</f>
        <v>1</v>
      </c>
      <c r="AZ118" s="501"/>
      <c r="BA118" s="501"/>
      <c r="BB118" s="501"/>
      <c r="BC118" s="501"/>
      <c r="BD118" s="501"/>
      <c r="BE118" s="501"/>
      <c r="BF118" s="501"/>
      <c r="BG118" s="501"/>
      <c r="BI118" s="248">
        <f>' STAMP Summary'!DE86</f>
        <v>41928</v>
      </c>
      <c r="BJ118" s="245">
        <f>' STAMP Summary'!DF86</f>
        <v>2805.66</v>
      </c>
      <c r="BK118" s="245">
        <f>' STAMP Summary'!DG86</f>
        <v>1437</v>
      </c>
      <c r="BL118" s="245">
        <f>' STAMP Summary'!DH86</f>
        <v>8193</v>
      </c>
      <c r="BM118" s="245">
        <f>' STAMP Summary'!DI86</f>
        <v>5044</v>
      </c>
      <c r="BN118" s="245">
        <f>' STAMP Summary'!DJ86</f>
        <v>1679.5</v>
      </c>
      <c r="BO118" s="245">
        <f>' STAMP Summary'!DK86</f>
        <v>6033.681818181818</v>
      </c>
      <c r="BP118" s="245">
        <f>' STAMP Summary'!DL86</f>
        <v>642.5</v>
      </c>
      <c r="BQ118" s="245">
        <f>' STAMP Summary'!DM86</f>
        <v>2106</v>
      </c>
      <c r="BR118" s="245">
        <f>' STAMP Summary'!DN86</f>
        <v>624</v>
      </c>
      <c r="BS118" s="245">
        <f>' STAMP Summary'!DO86</f>
        <v>1284</v>
      </c>
      <c r="BT118" s="245">
        <f>' STAMP Summary'!DP86</f>
        <v>3489</v>
      </c>
      <c r="BU118" s="245">
        <f>' STAMP Summary'!DQ86</f>
        <v>829</v>
      </c>
      <c r="BV118" s="245">
        <f>' STAMP Summary'!DR86</f>
        <v>1902</v>
      </c>
      <c r="BW118" s="249">
        <f>' STAMP Summary'!DS86</f>
        <v>752</v>
      </c>
      <c r="BY118" s="248">
        <f t="shared" si="23"/>
        <v>41928</v>
      </c>
      <c r="BZ118" s="242">
        <f t="shared" si="24"/>
        <v>2639.6994504913678</v>
      </c>
      <c r="CA118" s="242">
        <f t="shared" si="25"/>
        <v>0.91674641148325364</v>
      </c>
      <c r="CB118" s="242">
        <f t="shared" si="26"/>
        <v>0.86611343094243887</v>
      </c>
      <c r="CC118" s="242">
        <f t="shared" si="27"/>
        <v>0.96934755453060439</v>
      </c>
      <c r="CD118" s="242">
        <f t="shared" si="28"/>
        <v>0.93021323733037942</v>
      </c>
      <c r="CE118" s="242">
        <f t="shared" si="29"/>
        <v>0.99292376970086849</v>
      </c>
      <c r="CF118" s="242">
        <f t="shared" si="30"/>
        <v>0.97127739984882844</v>
      </c>
      <c r="CG118" s="242">
        <f t="shared" si="31"/>
        <v>0.98734177215189878</v>
      </c>
      <c r="CH118" s="242">
        <f t="shared" si="32"/>
        <v>0.88135593220338981</v>
      </c>
      <c r="CI118" s="242">
        <f t="shared" si="33"/>
        <v>0.93791088385682986</v>
      </c>
      <c r="CJ118" s="242">
        <f t="shared" si="34"/>
        <v>0.90883042458973695</v>
      </c>
      <c r="CK118" s="242">
        <f t="shared" si="35"/>
        <v>0.89621621621621617</v>
      </c>
      <c r="CL118" s="242">
        <f t="shared" si="36"/>
        <v>0.93510324483775809</v>
      </c>
      <c r="CM118" s="242">
        <f t="shared" si="37"/>
        <v>0.82546652030735457</v>
      </c>
      <c r="CN118" s="242">
        <f t="shared" si="38"/>
        <v>0.93506888079750894</v>
      </c>
      <c r="CO118" s="257">
        <f t="shared" si="39"/>
        <v>4.9082481250663335E-2</v>
      </c>
    </row>
    <row r="119" spans="2:95" x14ac:dyDescent="0.2">
      <c r="B119" s="248" t="str">
        <f>' STAMP Summary'!A87</f>
        <v>1017</v>
      </c>
      <c r="C119" s="245">
        <f>' STAMP Summary'!AK87</f>
        <v>60258</v>
      </c>
      <c r="D119" s="245">
        <f>' STAMP Summary'!AL87</f>
        <v>54478</v>
      </c>
      <c r="E119" s="245">
        <f>' STAMP Summary'!AM87</f>
        <v>38255</v>
      </c>
      <c r="F119" s="245">
        <f>' STAMP Summary'!AN87</f>
        <v>33764.19</v>
      </c>
      <c r="G119" s="245">
        <f>' STAMP Summary'!AO87</f>
        <v>41182.5</v>
      </c>
      <c r="H119" s="245">
        <f>' STAMP Summary'!AP87</f>
        <v>32763.5</v>
      </c>
      <c r="I119" s="245">
        <f>' STAMP Summary'!AQ87</f>
        <v>43439.66</v>
      </c>
      <c r="J119" s="245">
        <f>' STAMP Summary'!AR87</f>
        <v>53050.99</v>
      </c>
      <c r="K119" s="245">
        <f>' STAMP Summary'!AS87</f>
        <v>15618.318181818182</v>
      </c>
      <c r="L119" s="245">
        <f>' STAMP Summary'!AT87</f>
        <v>27960.355123674904</v>
      </c>
      <c r="M119" s="245">
        <f>' STAMP Summary'!AU87</f>
        <v>14693</v>
      </c>
      <c r="N119" s="245">
        <f>' STAMP Summary'!AV87</f>
        <v>24246</v>
      </c>
      <c r="O119" s="245">
        <f>' STAMP Summary'!AW87</f>
        <v>23046</v>
      </c>
      <c r="P119" s="245">
        <f>' STAMP Summary'!AX87</f>
        <v>9106</v>
      </c>
      <c r="Q119" s="245">
        <f>' STAMP Summary'!AY87</f>
        <v>17729</v>
      </c>
      <c r="R119" s="245">
        <f>' STAMP Summary'!AZ87</f>
        <v>15566</v>
      </c>
      <c r="S119" s="245">
        <f>' STAMP Summary'!BA87</f>
        <v>38987</v>
      </c>
      <c r="T119" s="245">
        <f>' STAMP Summary'!BB87</f>
        <v>23981</v>
      </c>
      <c r="U119" s="245">
        <f>' STAMP Summary'!BC87</f>
        <v>48087</v>
      </c>
      <c r="V119" s="245">
        <f>' STAMP Summary'!BD87</f>
        <v>36204.25</v>
      </c>
      <c r="W119" s="245">
        <f>' STAMP Summary'!BE87</f>
        <v>26770</v>
      </c>
      <c r="X119" s="245">
        <f>' STAMP Summary'!BF87</f>
        <v>21507</v>
      </c>
      <c r="Y119" s="171"/>
      <c r="Z119" s="507" t="str">
        <f t="shared" si="21"/>
        <v>13-Oct</v>
      </c>
      <c r="AA119" s="282">
        <f>' STAMP Summary'!BI87</f>
        <v>2.8694285714285712</v>
      </c>
      <c r="AB119" s="282">
        <f>' STAMP Summary'!BJ87</f>
        <v>1</v>
      </c>
      <c r="AC119" s="282">
        <f>' STAMP Summary'!BK87</f>
        <v>1</v>
      </c>
      <c r="AD119" s="282">
        <f>' STAMP Summary'!BL87</f>
        <v>1</v>
      </c>
      <c r="AE119" s="282">
        <f>' STAMP Summary'!BM87</f>
        <v>1</v>
      </c>
      <c r="AF119" s="282">
        <f>' STAMP Summary'!BN87</f>
        <v>1</v>
      </c>
      <c r="AG119" s="282">
        <f>' STAMP Summary'!BO87</f>
        <v>1</v>
      </c>
      <c r="AH119" s="282">
        <f>' STAMP Summary'!BP87</f>
        <v>1</v>
      </c>
      <c r="AI119" s="282">
        <f>' STAMP Summary'!BQ87</f>
        <v>0.74372943722943718</v>
      </c>
      <c r="AJ119" s="282">
        <f>' STAMP Summary'!BR87</f>
        <v>1</v>
      </c>
      <c r="AK119" s="282">
        <f>' STAMP Summary'!BS87</f>
        <v>0.69966666666666666</v>
      </c>
      <c r="AL119" s="282">
        <f>' STAMP Summary'!BT87</f>
        <v>1</v>
      </c>
      <c r="AM119" s="282">
        <f>' STAMP Summary'!BU87</f>
        <v>1</v>
      </c>
      <c r="AN119" s="282">
        <f>' STAMP Summary'!BV87</f>
        <v>0.43361904761904763</v>
      </c>
      <c r="AO119" s="282">
        <f>' STAMP Summary'!BW87</f>
        <v>0.84423809523809523</v>
      </c>
      <c r="AP119" s="282">
        <f>' STAMP Summary'!BX87</f>
        <v>0.74123809523809525</v>
      </c>
      <c r="AQ119" s="282">
        <f>' STAMP Summary'!BY87</f>
        <v>1</v>
      </c>
      <c r="AR119" s="282">
        <f>' STAMP Summary'!BZ87</f>
        <v>1</v>
      </c>
      <c r="AS119" s="282">
        <f>' STAMP Summary'!CA87</f>
        <v>1</v>
      </c>
      <c r="AT119" s="282">
        <f>' STAMP Summary'!CB87</f>
        <v>1</v>
      </c>
      <c r="AU119" s="282">
        <f>' STAMP Summary'!CC87</f>
        <v>1</v>
      </c>
      <c r="AV119" s="282">
        <f>' STAMP Summary'!CD87</f>
        <v>1</v>
      </c>
      <c r="AW119" s="282">
        <f t="shared" si="22"/>
        <v>0.99083753501400573</v>
      </c>
      <c r="AX119" s="282">
        <f>_xlfn.PERCENTILE.INC((AB119:AH119,AJ119,AL119:AM119,AO119,AQ119:AV119),0.05)</f>
        <v>0.96884761904761907</v>
      </c>
      <c r="AY119" s="501">
        <f>_xlfn.PERCENTILE.INC((AB119:AH119,AJ119,AL119:AM119,AO119,AQ119:AV119),0.95)</f>
        <v>1</v>
      </c>
      <c r="AZ119" s="501"/>
      <c r="BA119" s="501"/>
      <c r="BB119" s="501"/>
      <c r="BC119" s="501"/>
      <c r="BD119" s="501"/>
      <c r="BE119" s="501"/>
      <c r="BF119" s="501"/>
      <c r="BG119" s="501"/>
      <c r="BI119" s="248">
        <f>' STAMP Summary'!DE87</f>
        <v>41929</v>
      </c>
      <c r="BJ119" s="245">
        <f>' STAMP Summary'!DF87</f>
        <v>2835.66</v>
      </c>
      <c r="BK119" s="245">
        <f>' STAMP Summary'!DG87</f>
        <v>1458</v>
      </c>
      <c r="BL119" s="245">
        <f>' STAMP Summary'!DH87</f>
        <v>8499</v>
      </c>
      <c r="BM119" s="245">
        <f>' STAMP Summary'!DI87</f>
        <v>5074</v>
      </c>
      <c r="BN119" s="245">
        <f>' STAMP Summary'!DJ87</f>
        <v>1692.5</v>
      </c>
      <c r="BO119" s="245">
        <f>' STAMP Summary'!DK87</f>
        <v>6062.681818181818</v>
      </c>
      <c r="BP119" s="245">
        <f>' STAMP Summary'!DL87</f>
        <v>648.5</v>
      </c>
      <c r="BQ119" s="245">
        <f>' STAMP Summary'!DM87</f>
        <v>2109</v>
      </c>
      <c r="BR119" s="245">
        <f>' STAMP Summary'!DN87</f>
        <v>634</v>
      </c>
      <c r="BS119" s="245">
        <f>' STAMP Summary'!DO87</f>
        <v>1293</v>
      </c>
      <c r="BT119" s="245">
        <f>' STAMP Summary'!DP87</f>
        <v>3489</v>
      </c>
      <c r="BU119" s="245">
        <f>' STAMP Summary'!DQ87</f>
        <v>829</v>
      </c>
      <c r="BV119" s="245">
        <f>' STAMP Summary'!DR87</f>
        <v>1915</v>
      </c>
      <c r="BW119" s="249">
        <f>' STAMP Summary'!DS87</f>
        <v>766</v>
      </c>
      <c r="BY119" s="248">
        <f t="shared" si="23"/>
        <v>41929</v>
      </c>
      <c r="BZ119" s="242">
        <f t="shared" si="24"/>
        <v>2675.5422205519508</v>
      </c>
      <c r="CA119" s="242">
        <f t="shared" si="25"/>
        <v>0.93014354066985649</v>
      </c>
      <c r="CB119" s="242">
        <f t="shared" si="26"/>
        <v>0.89846186373486969</v>
      </c>
      <c r="CC119" s="242">
        <f t="shared" si="27"/>
        <v>0.97511290477563184</v>
      </c>
      <c r="CD119" s="242">
        <f t="shared" si="28"/>
        <v>0.93741345887565775</v>
      </c>
      <c r="CE119" s="242">
        <f t="shared" si="29"/>
        <v>0.99769611106539902</v>
      </c>
      <c r="CF119" s="242">
        <f t="shared" si="30"/>
        <v>0.98034769463340887</v>
      </c>
      <c r="CG119" s="242">
        <f t="shared" si="31"/>
        <v>0.98874824191279886</v>
      </c>
      <c r="CH119" s="242">
        <f t="shared" si="32"/>
        <v>0.89548022598870058</v>
      </c>
      <c r="CI119" s="242">
        <f t="shared" si="33"/>
        <v>0.9444850255661067</v>
      </c>
      <c r="CJ119" s="242">
        <f t="shared" si="34"/>
        <v>0.90883042458973695</v>
      </c>
      <c r="CK119" s="242">
        <f t="shared" si="35"/>
        <v>0.89621621621621617</v>
      </c>
      <c r="CL119" s="242">
        <f t="shared" si="36"/>
        <v>0.94149459193706986</v>
      </c>
      <c r="CM119" s="242">
        <f t="shared" si="37"/>
        <v>0.84083424807903406</v>
      </c>
      <c r="CN119" s="242">
        <f t="shared" si="38"/>
        <v>0.94776557582428289</v>
      </c>
      <c r="CO119" s="257">
        <f t="shared" si="39"/>
        <v>3.9017602515836455E-2</v>
      </c>
    </row>
    <row r="120" spans="2:95" x14ac:dyDescent="0.2">
      <c r="B120" s="248" t="str">
        <f>' STAMP Summary'!A88</f>
        <v>1018</v>
      </c>
      <c r="C120" s="245">
        <f>' STAMP Summary'!AK88</f>
        <v>61962</v>
      </c>
      <c r="D120" s="245">
        <f>' STAMP Summary'!AL88</f>
        <v>54496</v>
      </c>
      <c r="E120" s="245">
        <f>' STAMP Summary'!AM88</f>
        <v>38269</v>
      </c>
      <c r="F120" s="245">
        <f>' STAMP Summary'!AN88</f>
        <v>33973.19</v>
      </c>
      <c r="G120" s="245">
        <f>' STAMP Summary'!AO88</f>
        <v>41861.5</v>
      </c>
      <c r="H120" s="245">
        <f>' STAMP Summary'!AP88</f>
        <v>33528.5</v>
      </c>
      <c r="I120" s="245">
        <f>' STAMP Summary'!AQ88</f>
        <v>44252.090000000004</v>
      </c>
      <c r="J120" s="245">
        <f>' STAMP Summary'!AR88</f>
        <v>53090.99</v>
      </c>
      <c r="K120" s="245">
        <f>' STAMP Summary'!AS88</f>
        <v>15655.318181818182</v>
      </c>
      <c r="L120" s="245">
        <f>' STAMP Summary'!AT88</f>
        <v>28091.355123674904</v>
      </c>
      <c r="M120" s="245">
        <f>' STAMP Summary'!AU88</f>
        <v>14753</v>
      </c>
      <c r="N120" s="245">
        <f>' STAMP Summary'!AV88</f>
        <v>24585</v>
      </c>
      <c r="O120" s="245">
        <f>' STAMP Summary'!AW88</f>
        <v>23353</v>
      </c>
      <c r="P120" s="245">
        <f>' STAMP Summary'!AX88</f>
        <v>9106</v>
      </c>
      <c r="Q120" s="245">
        <f>' STAMP Summary'!AY88</f>
        <v>17946</v>
      </c>
      <c r="R120" s="245">
        <f>' STAMP Summary'!AZ88</f>
        <v>15823</v>
      </c>
      <c r="S120" s="245">
        <f>' STAMP Summary'!BA88</f>
        <v>40337</v>
      </c>
      <c r="T120" s="245">
        <f>' STAMP Summary'!BB88</f>
        <v>24259</v>
      </c>
      <c r="U120" s="245">
        <f>' STAMP Summary'!BC88</f>
        <v>49106</v>
      </c>
      <c r="V120" s="245">
        <f>' STAMP Summary'!BD88</f>
        <v>36204.25</v>
      </c>
      <c r="W120" s="245">
        <f>' STAMP Summary'!BE88</f>
        <v>27633</v>
      </c>
      <c r="X120" s="245">
        <f>' STAMP Summary'!BF88</f>
        <v>22484</v>
      </c>
      <c r="Y120" s="171"/>
      <c r="Z120" s="507" t="str">
        <f t="shared" si="21"/>
        <v>14-Oct</v>
      </c>
      <c r="AA120" s="282">
        <f>' STAMP Summary'!BI88</f>
        <v>2.9505714285714286</v>
      </c>
      <c r="AB120" s="282">
        <f>' STAMP Summary'!BJ88</f>
        <v>1</v>
      </c>
      <c r="AC120" s="282">
        <f>' STAMP Summary'!BK88</f>
        <v>1</v>
      </c>
      <c r="AD120" s="282">
        <f>' STAMP Summary'!BL88</f>
        <v>1</v>
      </c>
      <c r="AE120" s="282">
        <f>' STAMP Summary'!BM88</f>
        <v>1</v>
      </c>
      <c r="AF120" s="282">
        <f>' STAMP Summary'!BN88</f>
        <v>1</v>
      </c>
      <c r="AG120" s="282">
        <f>' STAMP Summary'!BO88</f>
        <v>1</v>
      </c>
      <c r="AH120" s="282">
        <f>' STAMP Summary'!BP88</f>
        <v>1</v>
      </c>
      <c r="AI120" s="282">
        <f>' STAMP Summary'!BQ88</f>
        <v>0.74549134199134204</v>
      </c>
      <c r="AJ120" s="282">
        <f>' STAMP Summary'!BR88</f>
        <v>1</v>
      </c>
      <c r="AK120" s="282">
        <f>' STAMP Summary'!BS88</f>
        <v>0.70252380952380955</v>
      </c>
      <c r="AL120" s="282">
        <f>' STAMP Summary'!BT88</f>
        <v>1</v>
      </c>
      <c r="AM120" s="282">
        <f>' STAMP Summary'!BU88</f>
        <v>1</v>
      </c>
      <c r="AN120" s="282">
        <f>' STAMP Summary'!BV88</f>
        <v>0.43361904761904763</v>
      </c>
      <c r="AO120" s="282">
        <f>' STAMP Summary'!BW88</f>
        <v>0.85457142857142854</v>
      </c>
      <c r="AP120" s="282">
        <f>' STAMP Summary'!BX88</f>
        <v>0.75347619047619052</v>
      </c>
      <c r="AQ120" s="282">
        <f>' STAMP Summary'!BY88</f>
        <v>1</v>
      </c>
      <c r="AR120" s="282">
        <f>' STAMP Summary'!BZ88</f>
        <v>1</v>
      </c>
      <c r="AS120" s="282">
        <f>' STAMP Summary'!CA88</f>
        <v>1</v>
      </c>
      <c r="AT120" s="282">
        <f>' STAMP Summary'!CB88</f>
        <v>1</v>
      </c>
      <c r="AU120" s="282">
        <f>' STAMP Summary'!CC88</f>
        <v>1</v>
      </c>
      <c r="AV120" s="282">
        <f>' STAMP Summary'!CD88</f>
        <v>1</v>
      </c>
      <c r="AW120" s="282">
        <f t="shared" si="22"/>
        <v>0.99144537815126055</v>
      </c>
      <c r="AX120" s="282">
        <f>_xlfn.PERCENTILE.INC((AB120:AH120,AJ120,AL120:AM120,AO120,AQ120:AV120),0.05)</f>
        <v>0.97091428571428573</v>
      </c>
      <c r="AY120" s="501">
        <f>_xlfn.PERCENTILE.INC((AB120:AH120,AJ120,AL120:AM120,AO120,AQ120:AV120),0.95)</f>
        <v>1</v>
      </c>
      <c r="AZ120" s="501"/>
      <c r="BA120" s="501"/>
      <c r="BB120" s="501"/>
      <c r="BC120" s="501"/>
      <c r="BD120" s="501"/>
      <c r="BE120" s="501"/>
      <c r="BF120" s="501"/>
      <c r="BG120" s="501"/>
      <c r="BI120" s="248">
        <f>' STAMP Summary'!DE88</f>
        <v>41930</v>
      </c>
      <c r="BJ120" s="245">
        <f>' STAMP Summary'!DF88</f>
        <v>2858.66</v>
      </c>
      <c r="BK120" s="245">
        <f>' STAMP Summary'!DG88</f>
        <v>1477</v>
      </c>
      <c r="BL120" s="245">
        <f>' STAMP Summary'!DH88</f>
        <v>8608</v>
      </c>
      <c r="BM120" s="245">
        <f>' STAMP Summary'!DI88</f>
        <v>5098.76</v>
      </c>
      <c r="BN120" s="245">
        <f>' STAMP Summary'!DJ88</f>
        <v>1696.5</v>
      </c>
      <c r="BO120" s="245">
        <f>' STAMP Summary'!DK88</f>
        <v>6070.681818181818</v>
      </c>
      <c r="BP120" s="245">
        <f>' STAMP Summary'!DL88</f>
        <v>648.5</v>
      </c>
      <c r="BQ120" s="245">
        <f>' STAMP Summary'!DM88</f>
        <v>2117</v>
      </c>
      <c r="BR120" s="245">
        <f>' STAMP Summary'!DN88</f>
        <v>641</v>
      </c>
      <c r="BS120" s="245">
        <f>' STAMP Summary'!DO88</f>
        <v>1299</v>
      </c>
      <c r="BT120" s="245">
        <f>' STAMP Summary'!DP88</f>
        <v>3489</v>
      </c>
      <c r="BU120" s="245">
        <f>' STAMP Summary'!DQ88</f>
        <v>835</v>
      </c>
      <c r="BV120" s="245">
        <f>' STAMP Summary'!DR88</f>
        <v>1936</v>
      </c>
      <c r="BW120" s="249">
        <f>' STAMP Summary'!DS88</f>
        <v>778</v>
      </c>
      <c r="BY120" s="248">
        <f t="shared" si="23"/>
        <v>41930</v>
      </c>
      <c r="BZ120" s="242">
        <f t="shared" si="24"/>
        <v>2693.5723355699147</v>
      </c>
      <c r="CA120" s="242">
        <f t="shared" si="25"/>
        <v>0.94226475279106858</v>
      </c>
      <c r="CB120" s="242">
        <f t="shared" si="26"/>
        <v>0.90998467149426499</v>
      </c>
      <c r="CC120" s="242">
        <f t="shared" si="27"/>
        <v>0.97987124051119445</v>
      </c>
      <c r="CD120" s="242">
        <f t="shared" si="28"/>
        <v>0.93962891165882023</v>
      </c>
      <c r="CE120" s="242">
        <f t="shared" si="29"/>
        <v>0.99901261902802818</v>
      </c>
      <c r="CF120" s="242">
        <f t="shared" si="30"/>
        <v>0.98034769463340887</v>
      </c>
      <c r="CG120" s="242">
        <f t="shared" si="31"/>
        <v>0.99249882794186595</v>
      </c>
      <c r="CH120" s="242">
        <f t="shared" si="32"/>
        <v>0.90536723163841804</v>
      </c>
      <c r="CI120" s="242">
        <f t="shared" si="33"/>
        <v>0.94886778670562455</v>
      </c>
      <c r="CJ120" s="242">
        <f t="shared" si="34"/>
        <v>0.90883042458973695</v>
      </c>
      <c r="CK120" s="242">
        <f t="shared" si="35"/>
        <v>0.9027027027027027</v>
      </c>
      <c r="CL120" s="242">
        <f t="shared" si="36"/>
        <v>0.95181907571288105</v>
      </c>
      <c r="CM120" s="242">
        <f t="shared" si="37"/>
        <v>0.85400658616904501</v>
      </c>
      <c r="CN120" s="242">
        <f t="shared" si="38"/>
        <v>0.95415243909667535</v>
      </c>
      <c r="CO120" s="257">
        <f t="shared" si="39"/>
        <v>3.5273694588148802E-2</v>
      </c>
    </row>
    <row r="121" spans="2:95" x14ac:dyDescent="0.2">
      <c r="B121" s="248" t="str">
        <f>' STAMP Summary'!A89</f>
        <v>1019</v>
      </c>
      <c r="C121" s="245">
        <f>' STAMP Summary'!AK89</f>
        <v>61962</v>
      </c>
      <c r="D121" s="245">
        <f>' STAMP Summary'!AL89</f>
        <v>54679</v>
      </c>
      <c r="E121" s="245">
        <f>' STAMP Summary'!AM89</f>
        <v>38284</v>
      </c>
      <c r="F121" s="245">
        <f>' STAMP Summary'!AN89</f>
        <v>34039.19</v>
      </c>
      <c r="G121" s="245">
        <f>' STAMP Summary'!AO89</f>
        <v>42271.5</v>
      </c>
      <c r="H121" s="245">
        <f>' STAMP Summary'!AP89</f>
        <v>34341.5</v>
      </c>
      <c r="I121" s="245">
        <f>' STAMP Summary'!AQ89</f>
        <v>44962.720000000001</v>
      </c>
      <c r="J121" s="245">
        <f>' STAMP Summary'!AR89</f>
        <v>53168.99</v>
      </c>
      <c r="K121" s="245">
        <f>' STAMP Summary'!AS89</f>
        <v>15745.318181818182</v>
      </c>
      <c r="L121" s="245">
        <f>' STAMP Summary'!AT89</f>
        <v>28201.355123674904</v>
      </c>
      <c r="M121" s="245">
        <f>' STAMP Summary'!AU89</f>
        <v>14791</v>
      </c>
      <c r="N121" s="245">
        <f>' STAMP Summary'!AV89</f>
        <v>25134</v>
      </c>
      <c r="O121" s="245">
        <f>' STAMP Summary'!AW89</f>
        <v>23595</v>
      </c>
      <c r="P121" s="245">
        <f>' STAMP Summary'!AX89</f>
        <v>9512</v>
      </c>
      <c r="Q121" s="245">
        <f>' STAMP Summary'!AY89</f>
        <v>18418</v>
      </c>
      <c r="R121" s="245">
        <f>' STAMP Summary'!AZ89</f>
        <v>15855</v>
      </c>
      <c r="S121" s="245">
        <f>' STAMP Summary'!BA89</f>
        <v>41199</v>
      </c>
      <c r="T121" s="245">
        <f>' STAMP Summary'!BB89</f>
        <v>24664</v>
      </c>
      <c r="U121" s="245">
        <f>' STAMP Summary'!BC89</f>
        <v>50819</v>
      </c>
      <c r="V121" s="245">
        <f>' STAMP Summary'!BD89</f>
        <v>36204.25</v>
      </c>
      <c r="W121" s="245">
        <f>' STAMP Summary'!BE89</f>
        <v>28293</v>
      </c>
      <c r="X121" s="245">
        <f>' STAMP Summary'!BF89</f>
        <v>23308</v>
      </c>
      <c r="Y121" s="171"/>
      <c r="Z121" s="507" t="str">
        <f t="shared" si="21"/>
        <v>15-Oct</v>
      </c>
      <c r="AA121" s="282">
        <f>' STAMP Summary'!BI89</f>
        <v>2.9505714285714286</v>
      </c>
      <c r="AB121" s="282">
        <f>' STAMP Summary'!BJ89</f>
        <v>1</v>
      </c>
      <c r="AC121" s="282">
        <f>' STAMP Summary'!BK89</f>
        <v>1</v>
      </c>
      <c r="AD121" s="282">
        <f>' STAMP Summary'!BL89</f>
        <v>1</v>
      </c>
      <c r="AE121" s="282">
        <f>' STAMP Summary'!BM89</f>
        <v>1</v>
      </c>
      <c r="AF121" s="282">
        <f>' STAMP Summary'!BN89</f>
        <v>1</v>
      </c>
      <c r="AG121" s="282">
        <f>' STAMP Summary'!BO89</f>
        <v>1</v>
      </c>
      <c r="AH121" s="282">
        <f>' STAMP Summary'!BP89</f>
        <v>1</v>
      </c>
      <c r="AI121" s="282">
        <f>' STAMP Summary'!BQ89</f>
        <v>0.74977705627705626</v>
      </c>
      <c r="AJ121" s="282">
        <f>' STAMP Summary'!BR89</f>
        <v>1</v>
      </c>
      <c r="AK121" s="282">
        <f>' STAMP Summary'!BS89</f>
        <v>0.70433333333333337</v>
      </c>
      <c r="AL121" s="282">
        <f>' STAMP Summary'!BT89</f>
        <v>1</v>
      </c>
      <c r="AM121" s="282">
        <f>' STAMP Summary'!BU89</f>
        <v>1</v>
      </c>
      <c r="AN121" s="282">
        <f>' STAMP Summary'!BV89</f>
        <v>0.45295238095238094</v>
      </c>
      <c r="AO121" s="282">
        <f>' STAMP Summary'!BW89</f>
        <v>0.87704761904761908</v>
      </c>
      <c r="AP121" s="282">
        <f>' STAMP Summary'!BX89</f>
        <v>0.755</v>
      </c>
      <c r="AQ121" s="282">
        <f>' STAMP Summary'!BY89</f>
        <v>1</v>
      </c>
      <c r="AR121" s="282">
        <f>' STAMP Summary'!BZ89</f>
        <v>1</v>
      </c>
      <c r="AS121" s="282">
        <f>' STAMP Summary'!CA89</f>
        <v>1</v>
      </c>
      <c r="AT121" s="282">
        <f>' STAMP Summary'!CB89</f>
        <v>1</v>
      </c>
      <c r="AU121" s="282">
        <f>' STAMP Summary'!CC89</f>
        <v>1</v>
      </c>
      <c r="AV121" s="282">
        <f>' STAMP Summary'!CD89</f>
        <v>1</v>
      </c>
      <c r="AW121" s="282">
        <f t="shared" si="22"/>
        <v>0.99276750700280114</v>
      </c>
      <c r="AX121" s="282">
        <f>_xlfn.PERCENTILE.INC((AB121:AH121,AJ121,AL121:AM121,AO121,AQ121:AV121),0.05)</f>
        <v>0.97540952380952384</v>
      </c>
      <c r="AY121" s="501">
        <f>_xlfn.PERCENTILE.INC((AB121:AH121,AJ121,AL121:AM121,AO121,AQ121:AV121),0.95)</f>
        <v>1</v>
      </c>
      <c r="AZ121" s="501"/>
      <c r="BA121" s="501"/>
      <c r="BB121" s="501"/>
      <c r="BC121" s="501"/>
      <c r="BD121" s="501"/>
      <c r="BE121" s="501"/>
      <c r="BF121" s="501"/>
      <c r="BG121" s="501"/>
      <c r="BI121" s="248">
        <f>' STAMP Summary'!DE89</f>
        <v>41931</v>
      </c>
      <c r="BJ121" s="245">
        <f>' STAMP Summary'!DF89</f>
        <v>2869.66</v>
      </c>
      <c r="BK121" s="245">
        <f>' STAMP Summary'!DG89</f>
        <v>1488</v>
      </c>
      <c r="BL121" s="245">
        <f>' STAMP Summary'!DH89</f>
        <v>8652</v>
      </c>
      <c r="BM121" s="245">
        <f>' STAMP Summary'!DI89</f>
        <v>5118.25</v>
      </c>
      <c r="BN121" s="245">
        <f>' STAMP Summary'!DJ89</f>
        <v>1696.5</v>
      </c>
      <c r="BO121" s="245">
        <f>' STAMP Summary'!DK89</f>
        <v>6076.681818181818</v>
      </c>
      <c r="BP121" s="245">
        <f>' STAMP Summary'!DL89</f>
        <v>651.5</v>
      </c>
      <c r="BQ121" s="245">
        <f>' STAMP Summary'!DM89</f>
        <v>2120</v>
      </c>
      <c r="BR121" s="245">
        <f>' STAMP Summary'!DN89</f>
        <v>664</v>
      </c>
      <c r="BS121" s="245">
        <f>' STAMP Summary'!DO89</f>
        <v>1306</v>
      </c>
      <c r="BT121" s="245">
        <f>' STAMP Summary'!DP89</f>
        <v>3573</v>
      </c>
      <c r="BU121" s="245">
        <f>' STAMP Summary'!DQ89</f>
        <v>853</v>
      </c>
      <c r="BV121" s="245">
        <f>' STAMP Summary'!DR89</f>
        <v>1939</v>
      </c>
      <c r="BW121" s="249">
        <f>' STAMP Summary'!DS89</f>
        <v>788</v>
      </c>
      <c r="BY121" s="248">
        <f t="shared" si="23"/>
        <v>41931</v>
      </c>
      <c r="BZ121" s="242">
        <f t="shared" si="24"/>
        <v>2702.8328422937029</v>
      </c>
      <c r="CA121" s="242">
        <f t="shared" si="25"/>
        <v>0.94928229665071773</v>
      </c>
      <c r="CB121" s="242">
        <f t="shared" si="26"/>
        <v>0.91463608013108511</v>
      </c>
      <c r="CC121" s="242">
        <f t="shared" si="27"/>
        <v>0.98361679638704713</v>
      </c>
      <c r="CD121" s="242">
        <f t="shared" si="28"/>
        <v>0.93962891165882023</v>
      </c>
      <c r="CE121" s="242">
        <f t="shared" si="29"/>
        <v>1</v>
      </c>
      <c r="CF121" s="242">
        <f t="shared" si="30"/>
        <v>0.9848828420256992</v>
      </c>
      <c r="CG121" s="242">
        <f t="shared" si="31"/>
        <v>0.99390529770276603</v>
      </c>
      <c r="CH121" s="242">
        <f t="shared" si="32"/>
        <v>0.93785310734463279</v>
      </c>
      <c r="CI121" s="242">
        <f t="shared" si="33"/>
        <v>0.95398100803506214</v>
      </c>
      <c r="CJ121" s="242">
        <f t="shared" si="34"/>
        <v>0.9307111226882</v>
      </c>
      <c r="CK121" s="242">
        <f t="shared" si="35"/>
        <v>0.92216216216216218</v>
      </c>
      <c r="CL121" s="242">
        <f t="shared" si="36"/>
        <v>0.95329400196656833</v>
      </c>
      <c r="CM121" s="242">
        <f t="shared" si="37"/>
        <v>0.86498353457738753</v>
      </c>
      <c r="CN121" s="242">
        <f t="shared" si="38"/>
        <v>0.95743281696553417</v>
      </c>
      <c r="CO121" s="257">
        <f t="shared" si="39"/>
        <v>3.4323958684444059E-2</v>
      </c>
    </row>
    <row r="122" spans="2:95" x14ac:dyDescent="0.2">
      <c r="B122" s="248" t="str">
        <f>' STAMP Summary'!A90</f>
        <v>1020</v>
      </c>
      <c r="C122" s="245">
        <f>' STAMP Summary'!AK90</f>
        <v>61962</v>
      </c>
      <c r="D122" s="245">
        <f>' STAMP Summary'!AL90</f>
        <v>54679</v>
      </c>
      <c r="E122" s="245">
        <f>' STAMP Summary'!AM90</f>
        <v>38297</v>
      </c>
      <c r="F122" s="245">
        <f>' STAMP Summary'!AN90</f>
        <v>34121.19</v>
      </c>
      <c r="G122" s="245">
        <f>' STAMP Summary'!AO90</f>
        <v>42854.5</v>
      </c>
      <c r="H122" s="245">
        <f>' STAMP Summary'!AP90</f>
        <v>35066.5</v>
      </c>
      <c r="I122" s="245">
        <f>' STAMP Summary'!AQ90</f>
        <v>45571.51</v>
      </c>
      <c r="J122" s="245">
        <f>' STAMP Summary'!AR90</f>
        <v>53526.99</v>
      </c>
      <c r="K122" s="245">
        <f>' STAMP Summary'!AS90</f>
        <v>15745.318181818182</v>
      </c>
      <c r="L122" s="245">
        <f>' STAMP Summary'!AT90</f>
        <v>28273.355123674904</v>
      </c>
      <c r="M122" s="245">
        <f>' STAMP Summary'!AU90</f>
        <v>14811</v>
      </c>
      <c r="N122" s="245">
        <f>' STAMP Summary'!AV90</f>
        <v>25454</v>
      </c>
      <c r="O122" s="245">
        <f>' STAMP Summary'!AW90</f>
        <v>23968</v>
      </c>
      <c r="P122" s="245">
        <f>' STAMP Summary'!AX90</f>
        <v>10287</v>
      </c>
      <c r="Q122" s="245">
        <f>' STAMP Summary'!AY90</f>
        <v>19109</v>
      </c>
      <c r="R122" s="245">
        <f>' STAMP Summary'!AZ90</f>
        <v>16063</v>
      </c>
      <c r="S122" s="245">
        <f>' STAMP Summary'!BA90</f>
        <v>41882</v>
      </c>
      <c r="T122" s="245">
        <f>' STAMP Summary'!BB90</f>
        <v>25247</v>
      </c>
      <c r="U122" s="245">
        <f>' STAMP Summary'!BC90</f>
        <v>51787</v>
      </c>
      <c r="V122" s="245">
        <f>' STAMP Summary'!BD90</f>
        <v>36204.25</v>
      </c>
      <c r="W122" s="245">
        <f>' STAMP Summary'!BE90</f>
        <v>29186</v>
      </c>
      <c r="X122" s="245">
        <f>' STAMP Summary'!BF90</f>
        <v>23924</v>
      </c>
      <c r="Y122" s="171"/>
      <c r="Z122" s="507" t="str">
        <f t="shared" si="21"/>
        <v>16-Oct</v>
      </c>
      <c r="AA122" s="282">
        <f>' STAMP Summary'!BI90</f>
        <v>2.9505714285714286</v>
      </c>
      <c r="AB122" s="282">
        <f>' STAMP Summary'!BJ90</f>
        <v>1</v>
      </c>
      <c r="AC122" s="282">
        <f>' STAMP Summary'!BK90</f>
        <v>1</v>
      </c>
      <c r="AD122" s="282">
        <f>' STAMP Summary'!BL90</f>
        <v>1</v>
      </c>
      <c r="AE122" s="282">
        <f>' STAMP Summary'!BM90</f>
        <v>1</v>
      </c>
      <c r="AF122" s="282">
        <f>' STAMP Summary'!BN90</f>
        <v>1</v>
      </c>
      <c r="AG122" s="282">
        <f>' STAMP Summary'!BO90</f>
        <v>1</v>
      </c>
      <c r="AH122" s="282">
        <f>' STAMP Summary'!BP90</f>
        <v>1</v>
      </c>
      <c r="AI122" s="282">
        <f>' STAMP Summary'!BQ90</f>
        <v>0.74977705627705626</v>
      </c>
      <c r="AJ122" s="282">
        <f>' STAMP Summary'!BR90</f>
        <v>1</v>
      </c>
      <c r="AK122" s="282">
        <f>' STAMP Summary'!BS90</f>
        <v>0.70528571428571429</v>
      </c>
      <c r="AL122" s="282">
        <f>' STAMP Summary'!BT90</f>
        <v>1</v>
      </c>
      <c r="AM122" s="282">
        <f>' STAMP Summary'!BU90</f>
        <v>1</v>
      </c>
      <c r="AN122" s="282">
        <f>' STAMP Summary'!BV90</f>
        <v>0.48985714285714288</v>
      </c>
      <c r="AO122" s="282">
        <f>' STAMP Summary'!BW90</f>
        <v>0.90995238095238096</v>
      </c>
      <c r="AP122" s="282">
        <f>' STAMP Summary'!BX90</f>
        <v>0.76490476190476187</v>
      </c>
      <c r="AQ122" s="282">
        <f>' STAMP Summary'!BY90</f>
        <v>1</v>
      </c>
      <c r="AR122" s="282">
        <f>' STAMP Summary'!BZ90</f>
        <v>1</v>
      </c>
      <c r="AS122" s="282">
        <f>' STAMP Summary'!CA90</f>
        <v>1</v>
      </c>
      <c r="AT122" s="282">
        <f>' STAMP Summary'!CB90</f>
        <v>1</v>
      </c>
      <c r="AU122" s="282">
        <f>' STAMP Summary'!CC90</f>
        <v>1</v>
      </c>
      <c r="AV122" s="282">
        <f>' STAMP Summary'!CD90</f>
        <v>1</v>
      </c>
      <c r="AW122" s="282">
        <f t="shared" si="22"/>
        <v>0.99470308123249307</v>
      </c>
      <c r="AX122" s="282">
        <f>_xlfn.PERCENTILE.INC((AB122:AH122,AJ122,AL122:AM122,AO122,AQ122:AV122),0.05)</f>
        <v>0.98199047619047619</v>
      </c>
      <c r="AY122" s="501">
        <f>_xlfn.PERCENTILE.INC((AB122:AH122,AJ122,AL122:AM122,AO122,AQ122:AV122),0.95)</f>
        <v>1</v>
      </c>
      <c r="AZ122" s="501"/>
      <c r="BA122" s="501"/>
      <c r="BB122" s="501"/>
      <c r="BC122" s="501"/>
      <c r="BD122" s="501"/>
      <c r="BE122" s="501"/>
      <c r="BF122" s="501"/>
      <c r="BG122" s="501"/>
      <c r="BI122" s="248">
        <f>' STAMP Summary'!DE90</f>
        <v>41932</v>
      </c>
      <c r="BJ122" s="245">
        <f>' STAMP Summary'!DF90</f>
        <v>2887.66</v>
      </c>
      <c r="BK122" s="245">
        <f>' STAMP Summary'!DG90</f>
        <v>1497</v>
      </c>
      <c r="BL122" s="245">
        <f>' STAMP Summary'!DH90</f>
        <v>8722</v>
      </c>
      <c r="BM122" s="245">
        <f>' STAMP Summary'!DI90</f>
        <v>5132.5</v>
      </c>
      <c r="BN122" s="245">
        <f>' STAMP Summary'!DJ90</f>
        <v>1716.5</v>
      </c>
      <c r="BO122" s="245">
        <f>' STAMP Summary'!DK90</f>
        <v>6076.681818181818</v>
      </c>
      <c r="BP122" s="245">
        <f>' STAMP Summary'!DL90</f>
        <v>653.5</v>
      </c>
      <c r="BQ122" s="245">
        <f>' STAMP Summary'!DM90</f>
        <v>2120</v>
      </c>
      <c r="BR122" s="245">
        <f>' STAMP Summary'!DN90</f>
        <v>671</v>
      </c>
      <c r="BS122" s="245">
        <f>' STAMP Summary'!DO90</f>
        <v>1322</v>
      </c>
      <c r="BT122" s="245">
        <f>' STAMP Summary'!DP90</f>
        <v>3644</v>
      </c>
      <c r="BU122" s="245">
        <f>' STAMP Summary'!DQ90</f>
        <v>862</v>
      </c>
      <c r="BV122" s="245">
        <f>' STAMP Summary'!DR90</f>
        <v>1958</v>
      </c>
      <c r="BW122" s="249">
        <f>' STAMP Summary'!DS90</f>
        <v>797</v>
      </c>
      <c r="BY122" s="248">
        <f t="shared" si="23"/>
        <v>41932</v>
      </c>
      <c r="BZ122" s="242">
        <f t="shared" si="24"/>
        <v>2718.0529905382627</v>
      </c>
      <c r="CA122" s="242">
        <f t="shared" si="25"/>
        <v>0.95502392344497611</v>
      </c>
      <c r="CB122" s="242">
        <f t="shared" si="26"/>
        <v>0.92203604841693532</v>
      </c>
      <c r="CC122" s="242">
        <f t="shared" si="27"/>
        <v>0.9863553377534352</v>
      </c>
      <c r="CD122" s="242">
        <f t="shared" si="28"/>
        <v>0.95070617557463311</v>
      </c>
      <c r="CE122" s="242">
        <f t="shared" si="29"/>
        <v>1</v>
      </c>
      <c r="CF122" s="242">
        <f t="shared" si="30"/>
        <v>0.98790627362055938</v>
      </c>
      <c r="CG122" s="242">
        <f t="shared" si="31"/>
        <v>0.99390529770276603</v>
      </c>
      <c r="CH122" s="242">
        <f t="shared" si="32"/>
        <v>0.94774011299435024</v>
      </c>
      <c r="CI122" s="242">
        <f t="shared" si="33"/>
        <v>0.96566837107377645</v>
      </c>
      <c r="CJ122" s="242">
        <f t="shared" si="34"/>
        <v>0.94920552227142485</v>
      </c>
      <c r="CK122" s="242">
        <f t="shared" si="35"/>
        <v>0.93189189189189192</v>
      </c>
      <c r="CL122" s="242">
        <f t="shared" si="36"/>
        <v>0.96263520157325466</v>
      </c>
      <c r="CM122" s="242">
        <f t="shared" si="37"/>
        <v>0.87486278814489571</v>
      </c>
      <c r="CN122" s="242">
        <f t="shared" si="38"/>
        <v>0.96282429703799599</v>
      </c>
      <c r="CO122" s="257">
        <f t="shared" si="39"/>
        <v>3.0850926604543697E-2</v>
      </c>
    </row>
    <row r="123" spans="2:95" x14ac:dyDescent="0.2">
      <c r="B123" s="248" t="str">
        <f>' STAMP Summary'!A91</f>
        <v>1021</v>
      </c>
      <c r="C123" s="245">
        <f>' STAMP Summary'!AK91</f>
        <v>61962</v>
      </c>
      <c r="D123" s="245">
        <f>' STAMP Summary'!AL91</f>
        <v>54679</v>
      </c>
      <c r="E123" s="245">
        <f>' STAMP Summary'!AM91</f>
        <v>38306</v>
      </c>
      <c r="F123" s="245">
        <f>' STAMP Summary'!AN91</f>
        <v>34201.19</v>
      </c>
      <c r="G123" s="245">
        <f>' STAMP Summary'!AO91</f>
        <v>43202.5</v>
      </c>
      <c r="H123" s="245">
        <f>' STAMP Summary'!AP91</f>
        <v>36743.5</v>
      </c>
      <c r="I123" s="245">
        <f>' STAMP Summary'!AQ91</f>
        <v>46078.5</v>
      </c>
      <c r="J123" s="245">
        <f>' STAMP Summary'!AR91</f>
        <v>53859.99</v>
      </c>
      <c r="K123" s="245">
        <f>' STAMP Summary'!AS91</f>
        <v>15745.318181818182</v>
      </c>
      <c r="L123" s="245">
        <f>' STAMP Summary'!AT91</f>
        <v>28372.355123674904</v>
      </c>
      <c r="M123" s="245">
        <f>' STAMP Summary'!AU91</f>
        <v>14831</v>
      </c>
      <c r="N123" s="245">
        <f>' STAMP Summary'!AV91</f>
        <v>25674</v>
      </c>
      <c r="O123" s="245">
        <f>' STAMP Summary'!AW91</f>
        <v>24272</v>
      </c>
      <c r="P123" s="245">
        <f>' STAMP Summary'!AX91</f>
        <v>10680</v>
      </c>
      <c r="Q123" s="245">
        <f>' STAMP Summary'!AY91</f>
        <v>19495</v>
      </c>
      <c r="R123" s="245">
        <f>' STAMP Summary'!AZ91</f>
        <v>16143</v>
      </c>
      <c r="S123" s="245">
        <f>' STAMP Summary'!BA91</f>
        <v>42935</v>
      </c>
      <c r="T123" s="245">
        <f>' STAMP Summary'!BB91</f>
        <v>25882</v>
      </c>
      <c r="U123" s="245">
        <f>' STAMP Summary'!BC91</f>
        <v>53086</v>
      </c>
      <c r="V123" s="245">
        <f>' STAMP Summary'!BD91</f>
        <v>36204.25</v>
      </c>
      <c r="W123" s="245">
        <f>' STAMP Summary'!BE91</f>
        <v>29839</v>
      </c>
      <c r="X123" s="245">
        <f>' STAMP Summary'!BF91</f>
        <v>24882</v>
      </c>
      <c r="Y123" s="171"/>
      <c r="Z123" s="507" t="str">
        <f t="shared" si="21"/>
        <v>17-Oct</v>
      </c>
      <c r="AA123" s="282">
        <f>' STAMP Summary'!BI91</f>
        <v>2.9505714285714286</v>
      </c>
      <c r="AB123" s="282">
        <f>' STAMP Summary'!BJ91</f>
        <v>1</v>
      </c>
      <c r="AC123" s="282">
        <f>' STAMP Summary'!BK91</f>
        <v>1</v>
      </c>
      <c r="AD123" s="282">
        <f>' STAMP Summary'!BL91</f>
        <v>1</v>
      </c>
      <c r="AE123" s="282">
        <f>' STAMP Summary'!BM91</f>
        <v>1</v>
      </c>
      <c r="AF123" s="282">
        <f>' STAMP Summary'!BN91</f>
        <v>1</v>
      </c>
      <c r="AG123" s="282">
        <f>' STAMP Summary'!BO91</f>
        <v>1</v>
      </c>
      <c r="AH123" s="282">
        <f>' STAMP Summary'!BP91</f>
        <v>1</v>
      </c>
      <c r="AI123" s="282">
        <f>' STAMP Summary'!BQ91</f>
        <v>0.74977705627705626</v>
      </c>
      <c r="AJ123" s="282">
        <f>' STAMP Summary'!BR91</f>
        <v>1</v>
      </c>
      <c r="AK123" s="282">
        <f>' STAMP Summary'!BS91</f>
        <v>0.70623809523809522</v>
      </c>
      <c r="AL123" s="282">
        <f>' STAMP Summary'!BT91</f>
        <v>1</v>
      </c>
      <c r="AM123" s="282">
        <f>' STAMP Summary'!BU91</f>
        <v>1</v>
      </c>
      <c r="AN123" s="282">
        <f>' STAMP Summary'!BV91</f>
        <v>0.50857142857142856</v>
      </c>
      <c r="AO123" s="282">
        <f>' STAMP Summary'!BW91</f>
        <v>0.92833333333333334</v>
      </c>
      <c r="AP123" s="282">
        <f>' STAMP Summary'!BX91</f>
        <v>0.76871428571428568</v>
      </c>
      <c r="AQ123" s="282">
        <f>' STAMP Summary'!BY91</f>
        <v>1</v>
      </c>
      <c r="AR123" s="282">
        <f>' STAMP Summary'!BZ91</f>
        <v>1</v>
      </c>
      <c r="AS123" s="282">
        <f>' STAMP Summary'!CA91</f>
        <v>1</v>
      </c>
      <c r="AT123" s="282">
        <f>' STAMP Summary'!CB91</f>
        <v>1</v>
      </c>
      <c r="AU123" s="282">
        <f>' STAMP Summary'!CC91</f>
        <v>1</v>
      </c>
      <c r="AV123" s="282">
        <f>' STAMP Summary'!CD91</f>
        <v>1</v>
      </c>
      <c r="AW123" s="282">
        <f t="shared" si="22"/>
        <v>0.99578431372549026</v>
      </c>
      <c r="AX123" s="282">
        <f>_xlfn.PERCENTILE.INC((AB123:AH123,AJ123,AL123:AM123,AO123,AQ123:AV123),0.05)</f>
        <v>0.98566666666666669</v>
      </c>
      <c r="AY123" s="501">
        <f>_xlfn.PERCENTILE.INC((AB123:AH123,AJ123,AL123:AM123,AO123,AQ123:AV123),0.95)</f>
        <v>1</v>
      </c>
      <c r="AZ123" s="501"/>
      <c r="BA123" s="501"/>
      <c r="BB123" s="501"/>
      <c r="BC123" s="501"/>
      <c r="BD123" s="501"/>
      <c r="BE123" s="501"/>
      <c r="BF123" s="501"/>
      <c r="BG123" s="501"/>
      <c r="BI123" s="248">
        <f>' STAMP Summary'!DE91</f>
        <v>41933</v>
      </c>
      <c r="BJ123" s="245">
        <f>' STAMP Summary'!DF91</f>
        <v>2899.66</v>
      </c>
      <c r="BK123" s="245">
        <f>' STAMP Summary'!DG91</f>
        <v>1507</v>
      </c>
      <c r="BL123" s="245">
        <f>' STAMP Summary'!DH91</f>
        <v>8883</v>
      </c>
      <c r="BM123" s="245">
        <f>' STAMP Summary'!DI91</f>
        <v>5141.5</v>
      </c>
      <c r="BN123" s="245">
        <f>' STAMP Summary'!DJ91</f>
        <v>1740.5</v>
      </c>
      <c r="BO123" s="245">
        <f>' STAMP Summary'!DK91</f>
        <v>6076.681818181818</v>
      </c>
      <c r="BP123" s="245">
        <f>' STAMP Summary'!DL91</f>
        <v>657.5</v>
      </c>
      <c r="BQ123" s="245">
        <f>' STAMP Summary'!DM91</f>
        <v>2120</v>
      </c>
      <c r="BR123" s="245">
        <f>' STAMP Summary'!DN91</f>
        <v>677</v>
      </c>
      <c r="BS123" s="245">
        <f>' STAMP Summary'!DO91</f>
        <v>1338</v>
      </c>
      <c r="BT123" s="245">
        <f>' STAMP Summary'!DP91</f>
        <v>3690</v>
      </c>
      <c r="BU123" s="245">
        <f>' STAMP Summary'!DQ91</f>
        <v>868</v>
      </c>
      <c r="BV123" s="245">
        <f>' STAMP Summary'!DR91</f>
        <v>1961</v>
      </c>
      <c r="BW123" s="249">
        <f>' STAMP Summary'!DS91</f>
        <v>809</v>
      </c>
      <c r="BY123" s="248">
        <f t="shared" si="23"/>
        <v>41933</v>
      </c>
      <c r="BZ123" s="242">
        <f t="shared" si="24"/>
        <v>2739.7459581032444</v>
      </c>
      <c r="CA123" s="242">
        <f t="shared" si="25"/>
        <v>0.96140350877192982</v>
      </c>
      <c r="CB123" s="242">
        <f t="shared" si="26"/>
        <v>0.93905597547439079</v>
      </c>
      <c r="CC123" s="242">
        <f t="shared" si="27"/>
        <v>0.98808494282694337</v>
      </c>
      <c r="CD123" s="242">
        <f t="shared" si="28"/>
        <v>0.96399889227360847</v>
      </c>
      <c r="CE123" s="242">
        <f t="shared" si="29"/>
        <v>1</v>
      </c>
      <c r="CF123" s="242">
        <f t="shared" si="30"/>
        <v>0.99395313681027964</v>
      </c>
      <c r="CG123" s="242">
        <f t="shared" si="31"/>
        <v>0.99390529770276603</v>
      </c>
      <c r="CH123" s="242">
        <f t="shared" si="32"/>
        <v>0.95621468926553677</v>
      </c>
      <c r="CI123" s="242">
        <f t="shared" si="33"/>
        <v>0.97735573411249088</v>
      </c>
      <c r="CJ123" s="242">
        <f t="shared" si="34"/>
        <v>0.96118780932534509</v>
      </c>
      <c r="CK123" s="242">
        <f t="shared" si="35"/>
        <v>0.93837837837837834</v>
      </c>
      <c r="CL123" s="242">
        <f t="shared" si="36"/>
        <v>0.96411012782694194</v>
      </c>
      <c r="CM123" s="242">
        <f t="shared" si="37"/>
        <v>0.88803512623490666</v>
      </c>
      <c r="CN123" s="242">
        <f t="shared" si="38"/>
        <v>0.97050866386937451</v>
      </c>
      <c r="CO123" s="257">
        <f t="shared" si="39"/>
        <v>2.3943773050697982E-2</v>
      </c>
    </row>
    <row r="124" spans="2:95" x14ac:dyDescent="0.2">
      <c r="B124" s="248" t="str">
        <f>' STAMP Summary'!A92</f>
        <v>1022</v>
      </c>
      <c r="C124" s="245">
        <f>' STAMP Summary'!AK92</f>
        <v>61962</v>
      </c>
      <c r="D124" s="245">
        <f>' STAMP Summary'!AL92</f>
        <v>54679</v>
      </c>
      <c r="E124" s="245">
        <f>' STAMP Summary'!AM92</f>
        <v>38312</v>
      </c>
      <c r="F124" s="245">
        <f>' STAMP Summary'!AN92</f>
        <v>34255.51</v>
      </c>
      <c r="G124" s="245">
        <f>' STAMP Summary'!AO92</f>
        <v>43380.5</v>
      </c>
      <c r="H124" s="245">
        <f>' STAMP Summary'!AP92</f>
        <v>37600.5</v>
      </c>
      <c r="I124" s="245">
        <f>' STAMP Summary'!AQ92</f>
        <v>46593.5</v>
      </c>
      <c r="J124" s="245">
        <f>' STAMP Summary'!AR92</f>
        <v>54037.99</v>
      </c>
      <c r="K124" s="245">
        <f>' STAMP Summary'!AS92</f>
        <v>15745.318181818182</v>
      </c>
      <c r="L124" s="245">
        <f>' STAMP Summary'!AT92</f>
        <v>28410.355123674904</v>
      </c>
      <c r="M124" s="245">
        <f>' STAMP Summary'!AU92</f>
        <v>14831</v>
      </c>
      <c r="N124" s="245">
        <f>' STAMP Summary'!AV92</f>
        <v>25829</v>
      </c>
      <c r="O124" s="245">
        <f>' STAMP Summary'!AW92</f>
        <v>24620</v>
      </c>
      <c r="P124" s="245">
        <f>' STAMP Summary'!AX92</f>
        <v>10852</v>
      </c>
      <c r="Q124" s="245">
        <f>' STAMP Summary'!AY92</f>
        <v>19862</v>
      </c>
      <c r="R124" s="245">
        <f>' STAMP Summary'!AZ92</f>
        <v>16265</v>
      </c>
      <c r="S124" s="245">
        <f>' STAMP Summary'!BA92</f>
        <v>43745</v>
      </c>
      <c r="T124" s="245">
        <f>' STAMP Summary'!BB92</f>
        <v>26472</v>
      </c>
      <c r="U124" s="245">
        <f>' STAMP Summary'!BC92</f>
        <v>54266</v>
      </c>
      <c r="V124" s="245">
        <f>' STAMP Summary'!BD92</f>
        <v>36204.25</v>
      </c>
      <c r="W124" s="245">
        <f>' STAMP Summary'!BE92</f>
        <v>30277</v>
      </c>
      <c r="X124" s="245">
        <f>' STAMP Summary'!BF92</f>
        <v>25883</v>
      </c>
      <c r="Y124" s="171"/>
      <c r="Z124" s="507" t="str">
        <f t="shared" si="21"/>
        <v>18-Oct</v>
      </c>
      <c r="AA124" s="282">
        <f>' STAMP Summary'!BI92</f>
        <v>2.9505714285714286</v>
      </c>
      <c r="AB124" s="282">
        <f>' STAMP Summary'!BJ92</f>
        <v>1</v>
      </c>
      <c r="AC124" s="282">
        <f>' STAMP Summary'!BK92</f>
        <v>1</v>
      </c>
      <c r="AD124" s="282">
        <f>' STAMP Summary'!BL92</f>
        <v>1</v>
      </c>
      <c r="AE124" s="282">
        <f>' STAMP Summary'!BM92</f>
        <v>1</v>
      </c>
      <c r="AF124" s="282">
        <f>' STAMP Summary'!BN92</f>
        <v>1</v>
      </c>
      <c r="AG124" s="282">
        <f>' STAMP Summary'!BO92</f>
        <v>1</v>
      </c>
      <c r="AH124" s="282">
        <f>' STAMP Summary'!BP92</f>
        <v>1</v>
      </c>
      <c r="AI124" s="282">
        <f>' STAMP Summary'!BQ92</f>
        <v>0.74977705627705626</v>
      </c>
      <c r="AJ124" s="282">
        <f>' STAMP Summary'!BR92</f>
        <v>1</v>
      </c>
      <c r="AK124" s="282">
        <f>' STAMP Summary'!BS92</f>
        <v>0.70623809523809522</v>
      </c>
      <c r="AL124" s="282">
        <f>' STAMP Summary'!BT92</f>
        <v>1</v>
      </c>
      <c r="AM124" s="282">
        <f>' STAMP Summary'!BU92</f>
        <v>1</v>
      </c>
      <c r="AN124" s="282">
        <f>' STAMP Summary'!BV92</f>
        <v>0.51676190476190476</v>
      </c>
      <c r="AO124" s="282">
        <f>' STAMP Summary'!BW92</f>
        <v>0.94580952380952377</v>
      </c>
      <c r="AP124" s="282">
        <f>' STAMP Summary'!BX92</f>
        <v>0.7745238095238095</v>
      </c>
      <c r="AQ124" s="282">
        <f>' STAMP Summary'!BY92</f>
        <v>1</v>
      </c>
      <c r="AR124" s="282">
        <f>' STAMP Summary'!BZ92</f>
        <v>1</v>
      </c>
      <c r="AS124" s="282">
        <f>' STAMP Summary'!CA92</f>
        <v>1</v>
      </c>
      <c r="AT124" s="282">
        <f>' STAMP Summary'!CB92</f>
        <v>1</v>
      </c>
      <c r="AU124" s="282">
        <f>' STAMP Summary'!CC92</f>
        <v>1</v>
      </c>
      <c r="AV124" s="282">
        <f>' STAMP Summary'!CD92</f>
        <v>1</v>
      </c>
      <c r="AW124" s="282">
        <f t="shared" si="22"/>
        <v>0.99681232492997196</v>
      </c>
      <c r="AX124" s="282">
        <f>_xlfn.PERCENTILE.INC((AB124:AH124,AJ124,AL124:AM124,AO124,AQ124:AV124),0.05)</f>
        <v>0.9891619047619048</v>
      </c>
      <c r="AY124" s="501">
        <f>_xlfn.PERCENTILE.INC((AB124:AH124,AJ124,AL124:AM124,AO124,AQ124:AV124),0.95)</f>
        <v>1</v>
      </c>
      <c r="AZ124" s="501"/>
      <c r="BA124" s="501"/>
      <c r="BB124" s="501"/>
      <c r="BC124" s="501"/>
      <c r="BD124" s="501"/>
      <c r="BE124" s="501"/>
      <c r="BF124" s="501"/>
      <c r="BG124" s="501"/>
      <c r="BI124" s="248">
        <f>' STAMP Summary'!DE92</f>
        <v>41934</v>
      </c>
      <c r="BJ124" s="245">
        <f>' STAMP Summary'!DF92</f>
        <v>2906.66</v>
      </c>
      <c r="BK124" s="245">
        <f>' STAMP Summary'!DG92</f>
        <v>1514</v>
      </c>
      <c r="BL124" s="245">
        <f>' STAMP Summary'!DH92</f>
        <v>8965</v>
      </c>
      <c r="BM124" s="245">
        <f>' STAMP Summary'!DI92</f>
        <v>5155.5</v>
      </c>
      <c r="BN124" s="245">
        <f>' STAMP Summary'!DJ92</f>
        <v>1744.5</v>
      </c>
      <c r="BO124" s="245">
        <f>' STAMP Summary'!DK92</f>
        <v>6076.681818181818</v>
      </c>
      <c r="BP124" s="245">
        <f>' STAMP Summary'!DL92</f>
        <v>657.5</v>
      </c>
      <c r="BQ124" s="245">
        <f>' STAMP Summary'!DM92</f>
        <v>2120</v>
      </c>
      <c r="BR124" s="245">
        <f>' STAMP Summary'!DN92</f>
        <v>684</v>
      </c>
      <c r="BS124" s="245">
        <f>' STAMP Summary'!DO92</f>
        <v>1348</v>
      </c>
      <c r="BT124" s="245">
        <f>' STAMP Summary'!DP92</f>
        <v>3710</v>
      </c>
      <c r="BU124" s="245">
        <f>' STAMP Summary'!DQ92</f>
        <v>880</v>
      </c>
      <c r="BV124" s="245">
        <f>' STAMP Summary'!DR92</f>
        <v>1972</v>
      </c>
      <c r="BW124" s="249">
        <f>' STAMP Summary'!DS92</f>
        <v>814</v>
      </c>
      <c r="BY124" s="248">
        <f t="shared" si="23"/>
        <v>41934</v>
      </c>
      <c r="BZ124" s="242">
        <f t="shared" si="24"/>
        <v>2749.9314513932918</v>
      </c>
      <c r="CA124" s="242">
        <f t="shared" si="25"/>
        <v>0.96586921850079743</v>
      </c>
      <c r="CB124" s="242">
        <f t="shared" si="26"/>
        <v>0.9477245097521011</v>
      </c>
      <c r="CC124" s="242">
        <f t="shared" si="27"/>
        <v>0.99077543960795622</v>
      </c>
      <c r="CD124" s="242">
        <f t="shared" si="28"/>
        <v>0.96621434505677095</v>
      </c>
      <c r="CE124" s="242">
        <f t="shared" si="29"/>
        <v>1</v>
      </c>
      <c r="CF124" s="242">
        <f t="shared" si="30"/>
        <v>0.99395313681027964</v>
      </c>
      <c r="CG124" s="242">
        <f t="shared" si="31"/>
        <v>0.99390529770276603</v>
      </c>
      <c r="CH124" s="242">
        <f t="shared" si="32"/>
        <v>0.96610169491525422</v>
      </c>
      <c r="CI124" s="242">
        <f t="shared" si="33"/>
        <v>0.98466033601168734</v>
      </c>
      <c r="CJ124" s="242">
        <f t="shared" si="34"/>
        <v>0.96639749934878871</v>
      </c>
      <c r="CK124" s="242">
        <f t="shared" si="35"/>
        <v>0.9513513513513514</v>
      </c>
      <c r="CL124" s="242">
        <f t="shared" si="36"/>
        <v>0.96951819075712886</v>
      </c>
      <c r="CM124" s="242">
        <f t="shared" si="37"/>
        <v>0.89352360043907797</v>
      </c>
      <c r="CN124" s="242">
        <f t="shared" si="38"/>
        <v>0.97411670258352534</v>
      </c>
      <c r="CO124" s="257">
        <f t="shared" si="39"/>
        <v>2.106225709073823E-2</v>
      </c>
    </row>
    <row r="125" spans="2:95" x14ac:dyDescent="0.2">
      <c r="B125" s="248" t="str">
        <f>' STAMP Summary'!A93</f>
        <v>1023</v>
      </c>
      <c r="C125" s="245">
        <f>' STAMP Summary'!AK93</f>
        <v>61962</v>
      </c>
      <c r="D125" s="245">
        <f>' STAMP Summary'!AL93</f>
        <v>54679</v>
      </c>
      <c r="E125" s="245">
        <f>' STAMP Summary'!AM93</f>
        <v>38338</v>
      </c>
      <c r="F125" s="245">
        <f>' STAMP Summary'!AN93</f>
        <v>34293.19</v>
      </c>
      <c r="G125" s="245">
        <f>' STAMP Summary'!AO93</f>
        <v>43576.5</v>
      </c>
      <c r="H125" s="245">
        <f>' STAMP Summary'!AP93</f>
        <v>38068.5</v>
      </c>
      <c r="I125" s="245">
        <f>' STAMP Summary'!AQ93</f>
        <v>46881.5</v>
      </c>
      <c r="J125" s="245">
        <f>' STAMP Summary'!AR93</f>
        <v>54220.99</v>
      </c>
      <c r="K125" s="245">
        <f>' STAMP Summary'!AS93</f>
        <v>15745.318181818182</v>
      </c>
      <c r="L125" s="245">
        <f>' STAMP Summary'!AT93</f>
        <v>28434.355123674904</v>
      </c>
      <c r="M125" s="245">
        <f>' STAMP Summary'!AU93</f>
        <v>14853</v>
      </c>
      <c r="N125" s="245">
        <f>' STAMP Summary'!AV93</f>
        <v>25953</v>
      </c>
      <c r="O125" s="245">
        <f>' STAMP Summary'!AW93</f>
        <v>24676</v>
      </c>
      <c r="P125" s="245">
        <f>' STAMP Summary'!AX93</f>
        <v>11084</v>
      </c>
      <c r="Q125" s="245">
        <f>' STAMP Summary'!AY93</f>
        <v>20229</v>
      </c>
      <c r="R125" s="245">
        <f>' STAMP Summary'!AZ93</f>
        <v>16371</v>
      </c>
      <c r="S125" s="245">
        <f>' STAMP Summary'!BA93</f>
        <v>44678</v>
      </c>
      <c r="T125" s="245">
        <f>' STAMP Summary'!BB93</f>
        <v>27105</v>
      </c>
      <c r="U125" s="245">
        <f>' STAMP Summary'!BC93</f>
        <v>55351</v>
      </c>
      <c r="V125" s="245">
        <f>' STAMP Summary'!BD93</f>
        <v>36204.25</v>
      </c>
      <c r="W125" s="245">
        <f>' STAMP Summary'!BE93</f>
        <v>30624</v>
      </c>
      <c r="X125" s="245">
        <f>' STAMP Summary'!BF93</f>
        <v>26375</v>
      </c>
      <c r="Y125" s="171"/>
      <c r="Z125" s="507" t="str">
        <f t="shared" si="21"/>
        <v>19-Oct</v>
      </c>
      <c r="AA125" s="282">
        <f>' STAMP Summary'!BI93</f>
        <v>2.9505714285714286</v>
      </c>
      <c r="AB125" s="282">
        <f>' STAMP Summary'!BJ93</f>
        <v>1</v>
      </c>
      <c r="AC125" s="282">
        <f>' STAMP Summary'!BK93</f>
        <v>1</v>
      </c>
      <c r="AD125" s="282">
        <f>' STAMP Summary'!BL93</f>
        <v>1</v>
      </c>
      <c r="AE125" s="282">
        <f>' STAMP Summary'!BM93</f>
        <v>1</v>
      </c>
      <c r="AF125" s="282">
        <f>' STAMP Summary'!BN93</f>
        <v>1</v>
      </c>
      <c r="AG125" s="282">
        <f>' STAMP Summary'!BO93</f>
        <v>1</v>
      </c>
      <c r="AH125" s="282">
        <f>' STAMP Summary'!BP93</f>
        <v>1</v>
      </c>
      <c r="AI125" s="282">
        <f>' STAMP Summary'!BQ93</f>
        <v>0.74977705627705626</v>
      </c>
      <c r="AJ125" s="282">
        <f>' STAMP Summary'!BR93</f>
        <v>1</v>
      </c>
      <c r="AK125" s="282">
        <f>' STAMP Summary'!BS93</f>
        <v>0.7072857142857143</v>
      </c>
      <c r="AL125" s="282">
        <f>' STAMP Summary'!BT93</f>
        <v>1</v>
      </c>
      <c r="AM125" s="282">
        <f>' STAMP Summary'!BU93</f>
        <v>1</v>
      </c>
      <c r="AN125" s="282">
        <f>' STAMP Summary'!BV93</f>
        <v>0.52780952380952384</v>
      </c>
      <c r="AO125" s="282">
        <f>' STAMP Summary'!BW93</f>
        <v>0.9632857142857143</v>
      </c>
      <c r="AP125" s="282">
        <f>' STAMP Summary'!BX93</f>
        <v>0.77957142857142858</v>
      </c>
      <c r="AQ125" s="282">
        <f>' STAMP Summary'!BY93</f>
        <v>1</v>
      </c>
      <c r="AR125" s="282">
        <f>' STAMP Summary'!BZ93</f>
        <v>1</v>
      </c>
      <c r="AS125" s="282">
        <f>' STAMP Summary'!CA93</f>
        <v>1</v>
      </c>
      <c r="AT125" s="282">
        <f>' STAMP Summary'!CB93</f>
        <v>1</v>
      </c>
      <c r="AU125" s="282">
        <f>' STAMP Summary'!CC93</f>
        <v>1</v>
      </c>
      <c r="AV125" s="282">
        <f>' STAMP Summary'!CD93</f>
        <v>1</v>
      </c>
      <c r="AW125" s="282">
        <f t="shared" si="22"/>
        <v>0.99784033613445378</v>
      </c>
      <c r="AX125" s="282">
        <f>_xlfn.PERCENTILE.INC((AB125:AH125,AJ125,AL125:AM125,AO125,AQ125:AV125),0.05)</f>
        <v>0.9926571428571429</v>
      </c>
      <c r="AY125" s="501">
        <f>_xlfn.PERCENTILE.INC((AB125:AH125,AJ125,AL125:AM125,AO125,AQ125:AV125),0.95)</f>
        <v>1</v>
      </c>
      <c r="AZ125" s="501"/>
      <c r="BA125" s="501"/>
      <c r="BB125" s="501"/>
      <c r="BC125" s="501"/>
      <c r="BD125" s="501"/>
      <c r="BE125" s="501"/>
      <c r="BF125" s="501"/>
      <c r="BG125" s="501"/>
      <c r="BI125" s="248">
        <f>' STAMP Summary'!DE93</f>
        <v>41935</v>
      </c>
      <c r="BJ125" s="245">
        <f>' STAMP Summary'!DF93</f>
        <v>2910.66</v>
      </c>
      <c r="BK125" s="245">
        <f>' STAMP Summary'!DG93</f>
        <v>1519</v>
      </c>
      <c r="BL125" s="245">
        <f>' STAMP Summary'!DH93</f>
        <v>8991</v>
      </c>
      <c r="BM125" s="245">
        <f>' STAMP Summary'!DI93</f>
        <v>5175.5</v>
      </c>
      <c r="BN125" s="245">
        <f>' STAMP Summary'!DJ93</f>
        <v>1755.5</v>
      </c>
      <c r="BO125" s="245">
        <f>' STAMP Summary'!DK93</f>
        <v>6076.681818181818</v>
      </c>
      <c r="BP125" s="245">
        <f>' STAMP Summary'!DL93</f>
        <v>659.5</v>
      </c>
      <c r="BQ125" s="245">
        <f>' STAMP Summary'!DM93</f>
        <v>2121</v>
      </c>
      <c r="BR125" s="245">
        <f>' STAMP Summary'!DN93</f>
        <v>691</v>
      </c>
      <c r="BS125" s="245">
        <f>' STAMP Summary'!DO93</f>
        <v>1352</v>
      </c>
      <c r="BT125" s="245">
        <f>' STAMP Summary'!DP93</f>
        <v>3736</v>
      </c>
      <c r="BU125" s="245">
        <f>' STAMP Summary'!DQ93</f>
        <v>896</v>
      </c>
      <c r="BV125" s="245">
        <f>' STAMP Summary'!DR93</f>
        <v>1981</v>
      </c>
      <c r="BW125" s="249">
        <f>' STAMP Summary'!DS93</f>
        <v>824</v>
      </c>
      <c r="BY125" s="248">
        <f t="shared" si="23"/>
        <v>41935</v>
      </c>
      <c r="BZ125" s="242">
        <f t="shared" si="24"/>
        <v>2758.8941457049386</v>
      </c>
      <c r="CA125" s="242">
        <f t="shared" si="25"/>
        <v>0.96905901116427429</v>
      </c>
      <c r="CB125" s="242">
        <f t="shared" si="26"/>
        <v>0.95047306940113119</v>
      </c>
      <c r="CC125" s="242">
        <f t="shared" si="27"/>
        <v>0.99461900643797441</v>
      </c>
      <c r="CD125" s="242">
        <f t="shared" si="28"/>
        <v>0.97230684021046798</v>
      </c>
      <c r="CE125" s="242">
        <f t="shared" si="29"/>
        <v>1</v>
      </c>
      <c r="CF125" s="242">
        <f t="shared" si="30"/>
        <v>0.99697656840513982</v>
      </c>
      <c r="CG125" s="242">
        <f t="shared" si="31"/>
        <v>0.99437412095639943</v>
      </c>
      <c r="CH125" s="242">
        <f t="shared" si="32"/>
        <v>0.97598870056497178</v>
      </c>
      <c r="CI125" s="242">
        <f t="shared" si="33"/>
        <v>0.98758217677136595</v>
      </c>
      <c r="CJ125" s="242">
        <f t="shared" si="34"/>
        <v>0.97317009637926544</v>
      </c>
      <c r="CK125" s="242">
        <f t="shared" si="35"/>
        <v>0.96864864864864864</v>
      </c>
      <c r="CL125" s="242">
        <f t="shared" si="36"/>
        <v>0.9739429695181907</v>
      </c>
      <c r="CM125" s="242">
        <f t="shared" si="37"/>
        <v>0.90450054884742037</v>
      </c>
      <c r="CN125" s="242">
        <f t="shared" si="38"/>
        <v>0.97729158544276962</v>
      </c>
      <c r="CO125" s="257">
        <f t="shared" si="39"/>
        <v>2.0172799613623362E-2</v>
      </c>
    </row>
    <row r="126" spans="2:95" x14ac:dyDescent="0.2">
      <c r="B126" s="248" t="str">
        <f>' STAMP Summary'!A94</f>
        <v>1024</v>
      </c>
      <c r="C126" s="245">
        <f>' STAMP Summary'!AK94</f>
        <v>61962</v>
      </c>
      <c r="D126" s="245">
        <f>' STAMP Summary'!AL94</f>
        <v>54679</v>
      </c>
      <c r="E126" s="245">
        <f>' STAMP Summary'!AM94</f>
        <v>38370</v>
      </c>
      <c r="F126" s="245">
        <f>' STAMP Summary'!AN94</f>
        <v>34314.19</v>
      </c>
      <c r="G126" s="245">
        <f>' STAMP Summary'!AO94</f>
        <v>43785</v>
      </c>
      <c r="H126" s="245">
        <f>' STAMP Summary'!AP94</f>
        <v>38697.5</v>
      </c>
      <c r="I126" s="245">
        <f>' STAMP Summary'!AQ94</f>
        <v>47193.5</v>
      </c>
      <c r="J126" s="245">
        <f>' STAMP Summary'!AR94</f>
        <v>54315.99</v>
      </c>
      <c r="K126" s="245">
        <f>' STAMP Summary'!AS94</f>
        <v>15745.318181818182</v>
      </c>
      <c r="L126" s="245">
        <f>' STAMP Summary'!AT94</f>
        <v>28470.355123674904</v>
      </c>
      <c r="M126" s="245">
        <f>' STAMP Summary'!AU94</f>
        <v>14863</v>
      </c>
      <c r="N126" s="245">
        <f>' STAMP Summary'!AV94</f>
        <v>26066</v>
      </c>
      <c r="O126" s="245">
        <f>' STAMP Summary'!AW94</f>
        <v>24676</v>
      </c>
      <c r="P126" s="245">
        <f>' STAMP Summary'!AX94</f>
        <v>11204</v>
      </c>
      <c r="Q126" s="245">
        <f>' STAMP Summary'!AY94</f>
        <v>20390</v>
      </c>
      <c r="R126" s="245">
        <f>' STAMP Summary'!AZ94</f>
        <v>16468</v>
      </c>
      <c r="S126" s="245">
        <f>' STAMP Summary'!BA94</f>
        <v>45506</v>
      </c>
      <c r="T126" s="245">
        <f>' STAMP Summary'!BB94</f>
        <v>27689</v>
      </c>
      <c r="U126" s="245">
        <f>' STAMP Summary'!BC94</f>
        <v>56672</v>
      </c>
      <c r="V126" s="245">
        <f>' STAMP Summary'!BD94</f>
        <v>36204.25</v>
      </c>
      <c r="W126" s="245">
        <f>' STAMP Summary'!BE94</f>
        <v>30848</v>
      </c>
      <c r="X126" s="245">
        <f>' STAMP Summary'!BF94</f>
        <v>26626</v>
      </c>
      <c r="Y126" s="171"/>
      <c r="Z126" s="507" t="str">
        <f t="shared" si="21"/>
        <v>20-Oct</v>
      </c>
      <c r="AA126" s="282">
        <f>' STAMP Summary'!BI94</f>
        <v>2.9505714285714286</v>
      </c>
      <c r="AB126" s="282">
        <f>' STAMP Summary'!BJ94</f>
        <v>1</v>
      </c>
      <c r="AC126" s="282">
        <f>' STAMP Summary'!BK94</f>
        <v>1</v>
      </c>
      <c r="AD126" s="282">
        <f>' STAMP Summary'!BL94</f>
        <v>1</v>
      </c>
      <c r="AE126" s="282">
        <f>' STAMP Summary'!BM94</f>
        <v>1</v>
      </c>
      <c r="AF126" s="282">
        <f>' STAMP Summary'!BN94</f>
        <v>1</v>
      </c>
      <c r="AG126" s="282">
        <f>' STAMP Summary'!BO94</f>
        <v>1</v>
      </c>
      <c r="AH126" s="282">
        <f>' STAMP Summary'!BP94</f>
        <v>1</v>
      </c>
      <c r="AI126" s="282">
        <f>' STAMP Summary'!BQ94</f>
        <v>0.74977705627705626</v>
      </c>
      <c r="AJ126" s="282">
        <f>' STAMP Summary'!BR94</f>
        <v>1</v>
      </c>
      <c r="AK126" s="282">
        <f>' STAMP Summary'!BS94</f>
        <v>0.70776190476190481</v>
      </c>
      <c r="AL126" s="282">
        <f>' STAMP Summary'!BT94</f>
        <v>1</v>
      </c>
      <c r="AM126" s="282">
        <f>' STAMP Summary'!BU94</f>
        <v>1</v>
      </c>
      <c r="AN126" s="282">
        <f>' STAMP Summary'!BV94</f>
        <v>0.53352380952380951</v>
      </c>
      <c r="AO126" s="282">
        <f>' STAMP Summary'!BW94</f>
        <v>0.9709523809523809</v>
      </c>
      <c r="AP126" s="282">
        <f>' STAMP Summary'!BX94</f>
        <v>0.78419047619047622</v>
      </c>
      <c r="AQ126" s="282">
        <f>' STAMP Summary'!BY94</f>
        <v>1</v>
      </c>
      <c r="AR126" s="282">
        <f>' STAMP Summary'!BZ94</f>
        <v>1</v>
      </c>
      <c r="AS126" s="282">
        <f>' STAMP Summary'!CA94</f>
        <v>1</v>
      </c>
      <c r="AT126" s="282">
        <f>' STAMP Summary'!CB94</f>
        <v>1</v>
      </c>
      <c r="AU126" s="282">
        <f>' STAMP Summary'!CC94</f>
        <v>1</v>
      </c>
      <c r="AV126" s="282">
        <f>' STAMP Summary'!CD94</f>
        <v>1</v>
      </c>
      <c r="AW126" s="282">
        <f t="shared" si="22"/>
        <v>0.99829131652661074</v>
      </c>
      <c r="AX126" s="282">
        <f>_xlfn.PERCENTILE.INC((AB126:AH126,AJ126,AL126:AM126,AO126,AQ126:AV126),0.05)</f>
        <v>0.99419047619047618</v>
      </c>
      <c r="AY126" s="501">
        <f>_xlfn.PERCENTILE.INC((AB126:AH126,AJ126,AL126:AM126,AO126,AQ126:AV126),0.95)</f>
        <v>1</v>
      </c>
      <c r="AZ126" s="501"/>
      <c r="BA126" s="501"/>
      <c r="BB126" s="501"/>
      <c r="BC126" s="501"/>
      <c r="BD126" s="501"/>
      <c r="BE126" s="501"/>
      <c r="BF126" s="501"/>
      <c r="BG126" s="501"/>
      <c r="BI126" s="248">
        <f>' STAMP Summary'!DE94</f>
        <v>41936</v>
      </c>
      <c r="BJ126" s="245">
        <f>' STAMP Summary'!DF94</f>
        <v>2911.66</v>
      </c>
      <c r="BK126" s="245">
        <f>' STAMP Summary'!DG94</f>
        <v>1526</v>
      </c>
      <c r="BL126" s="245">
        <f>' STAMP Summary'!DH94</f>
        <v>9048</v>
      </c>
      <c r="BM126" s="245">
        <f>' STAMP Summary'!DI94</f>
        <v>5189.5</v>
      </c>
      <c r="BN126" s="245">
        <f>' STAMP Summary'!DJ94</f>
        <v>1762.5</v>
      </c>
      <c r="BO126" s="245">
        <f>' STAMP Summary'!DK94</f>
        <v>6076.681818181818</v>
      </c>
      <c r="BP126" s="245">
        <f>' STAMP Summary'!DL94</f>
        <v>659.5</v>
      </c>
      <c r="BQ126" s="245">
        <f>' STAMP Summary'!DM94</f>
        <v>2122</v>
      </c>
      <c r="BR126" s="245">
        <f>' STAMP Summary'!DN94</f>
        <v>699</v>
      </c>
      <c r="BS126" s="245">
        <f>' STAMP Summary'!DO94</f>
        <v>1352</v>
      </c>
      <c r="BT126" s="245">
        <f>' STAMP Summary'!DP94</f>
        <v>3757</v>
      </c>
      <c r="BU126" s="245">
        <f>' STAMP Summary'!DQ94</f>
        <v>904</v>
      </c>
      <c r="BV126" s="245">
        <f>' STAMP Summary'!DR94</f>
        <v>1991</v>
      </c>
      <c r="BW126" s="249">
        <f>' STAMP Summary'!DS94</f>
        <v>831</v>
      </c>
      <c r="BY126" s="248">
        <f t="shared" si="23"/>
        <v>41936</v>
      </c>
      <c r="BZ126" s="242">
        <f t="shared" si="24"/>
        <v>2768.5256217280908</v>
      </c>
      <c r="CA126" s="242">
        <f t="shared" si="25"/>
        <v>0.9735247208931419</v>
      </c>
      <c r="CB126" s="242">
        <f t="shared" si="26"/>
        <v>0.9564987578624663</v>
      </c>
      <c r="CC126" s="242">
        <f t="shared" si="27"/>
        <v>0.99730950321898726</v>
      </c>
      <c r="CD126" s="242">
        <f t="shared" si="28"/>
        <v>0.97618388258100253</v>
      </c>
      <c r="CE126" s="242">
        <f t="shared" si="29"/>
        <v>1</v>
      </c>
      <c r="CF126" s="242">
        <f t="shared" si="30"/>
        <v>0.99697656840513982</v>
      </c>
      <c r="CG126" s="242">
        <f t="shared" si="31"/>
        <v>0.99484294421003283</v>
      </c>
      <c r="CH126" s="242">
        <f t="shared" si="32"/>
        <v>0.98728813559322037</v>
      </c>
      <c r="CI126" s="242">
        <f t="shared" si="33"/>
        <v>0.98758217677136595</v>
      </c>
      <c r="CJ126" s="242">
        <f t="shared" si="34"/>
        <v>0.97864027090388117</v>
      </c>
      <c r="CK126" s="242">
        <f t="shared" si="35"/>
        <v>0.97729729729729731</v>
      </c>
      <c r="CL126" s="242">
        <f t="shared" si="36"/>
        <v>0.9788593903638152</v>
      </c>
      <c r="CM126" s="242">
        <f t="shared" si="37"/>
        <v>0.91218441273326012</v>
      </c>
      <c r="CN126" s="242">
        <f t="shared" si="38"/>
        <v>0.98070337291111964</v>
      </c>
      <c r="CO126" s="257">
        <f t="shared" si="39"/>
        <v>1.8068934723040015E-2</v>
      </c>
    </row>
    <row r="127" spans="2:95" x14ac:dyDescent="0.2">
      <c r="B127" s="248" t="str">
        <f>' STAMP Summary'!A95</f>
        <v>1025</v>
      </c>
      <c r="C127" s="245">
        <f>' STAMP Summary'!AK95</f>
        <v>61962</v>
      </c>
      <c r="D127" s="245">
        <f>' STAMP Summary'!AL95</f>
        <v>54679</v>
      </c>
      <c r="E127" s="245">
        <f>' STAMP Summary'!AM95</f>
        <v>38380</v>
      </c>
      <c r="F127" s="245">
        <f>' STAMP Summary'!AN95</f>
        <v>34336.19</v>
      </c>
      <c r="G127" s="245">
        <f>' STAMP Summary'!AO95</f>
        <v>44002.5</v>
      </c>
      <c r="H127" s="245">
        <f>' STAMP Summary'!AP95</f>
        <v>39066.5</v>
      </c>
      <c r="I127" s="245">
        <f>' STAMP Summary'!AQ95</f>
        <v>47217.5</v>
      </c>
      <c r="J127" s="245">
        <f>' STAMP Summary'!AR95</f>
        <v>54417.99</v>
      </c>
      <c r="K127" s="245">
        <f>' STAMP Summary'!AS95</f>
        <v>15745.318181818182</v>
      </c>
      <c r="L127" s="245">
        <f>' STAMP Summary'!AT95</f>
        <v>28498.355123674904</v>
      </c>
      <c r="M127" s="245">
        <f>' STAMP Summary'!AU95</f>
        <v>14875</v>
      </c>
      <c r="N127" s="245">
        <f>' STAMP Summary'!AV95</f>
        <v>26124</v>
      </c>
      <c r="O127" s="245">
        <f>' STAMP Summary'!AW95</f>
        <v>24676</v>
      </c>
      <c r="P127" s="245">
        <f>' STAMP Summary'!AX95</f>
        <v>11320</v>
      </c>
      <c r="Q127" s="245">
        <f>' STAMP Summary'!AY95</f>
        <v>20546</v>
      </c>
      <c r="R127" s="245">
        <f>' STAMP Summary'!AZ95</f>
        <v>16550</v>
      </c>
      <c r="S127" s="245">
        <f>' STAMP Summary'!BA95</f>
        <v>46349</v>
      </c>
      <c r="T127" s="245">
        <f>' STAMP Summary'!BB95</f>
        <v>28277</v>
      </c>
      <c r="U127" s="245">
        <f>' STAMP Summary'!BC95</f>
        <v>56845</v>
      </c>
      <c r="V127" s="245">
        <f>' STAMP Summary'!BD95</f>
        <v>36322.5</v>
      </c>
      <c r="W127" s="245">
        <f>' STAMP Summary'!BE95</f>
        <v>31106</v>
      </c>
      <c r="X127" s="245">
        <f>' STAMP Summary'!BF95</f>
        <v>26937</v>
      </c>
      <c r="Y127" s="171"/>
      <c r="Z127" s="507" t="str">
        <f t="shared" si="21"/>
        <v>21-Oct</v>
      </c>
      <c r="AA127" s="282">
        <f>' STAMP Summary'!BI95</f>
        <v>2.9505714285714286</v>
      </c>
      <c r="AB127" s="282">
        <f>' STAMP Summary'!BJ95</f>
        <v>1</v>
      </c>
      <c r="AC127" s="282">
        <f>' STAMP Summary'!BK95</f>
        <v>1</v>
      </c>
      <c r="AD127" s="282">
        <f>' STAMP Summary'!BL95</f>
        <v>1</v>
      </c>
      <c r="AE127" s="282">
        <f>' STAMP Summary'!BM95</f>
        <v>1</v>
      </c>
      <c r="AF127" s="282">
        <f>' STAMP Summary'!BN95</f>
        <v>1</v>
      </c>
      <c r="AG127" s="282">
        <f>' STAMP Summary'!BO95</f>
        <v>1</v>
      </c>
      <c r="AH127" s="282">
        <f>' STAMP Summary'!BP95</f>
        <v>1</v>
      </c>
      <c r="AI127" s="282">
        <f>' STAMP Summary'!BQ95</f>
        <v>0.74977705627705626</v>
      </c>
      <c r="AJ127" s="282">
        <f>' STAMP Summary'!BR95</f>
        <v>1</v>
      </c>
      <c r="AK127" s="282">
        <f>' STAMP Summary'!BS95</f>
        <v>0.70833333333333337</v>
      </c>
      <c r="AL127" s="282">
        <f>' STAMP Summary'!BT95</f>
        <v>1</v>
      </c>
      <c r="AM127" s="282">
        <f>' STAMP Summary'!BU95</f>
        <v>1</v>
      </c>
      <c r="AN127" s="282">
        <f>' STAMP Summary'!BV95</f>
        <v>0.539047619047619</v>
      </c>
      <c r="AO127" s="282">
        <f>' STAMP Summary'!BW95</f>
        <v>0.97838095238095235</v>
      </c>
      <c r="AP127" s="282">
        <f>' STAMP Summary'!BX95</f>
        <v>0.78809523809523807</v>
      </c>
      <c r="AQ127" s="282">
        <f>' STAMP Summary'!BY95</f>
        <v>1</v>
      </c>
      <c r="AR127" s="282">
        <f>' STAMP Summary'!BZ95</f>
        <v>1</v>
      </c>
      <c r="AS127" s="282">
        <f>' STAMP Summary'!CA95</f>
        <v>1</v>
      </c>
      <c r="AT127" s="282">
        <f>' STAMP Summary'!CB95</f>
        <v>1</v>
      </c>
      <c r="AU127" s="282">
        <f>' STAMP Summary'!CC95</f>
        <v>1</v>
      </c>
      <c r="AV127" s="282">
        <f>' STAMP Summary'!CD95</f>
        <v>1</v>
      </c>
      <c r="AW127" s="282">
        <f t="shared" si="22"/>
        <v>0.99872829131652663</v>
      </c>
      <c r="AX127" s="282">
        <f>_xlfn.PERCENTILE.INC((AB127:AH127,AJ127,AL127:AM127,AO127,AQ127:AV127),0.05)</f>
        <v>0.99567619047619049</v>
      </c>
      <c r="AY127" s="501">
        <f>_xlfn.PERCENTILE.INC((AB127:AH127,AJ127,AL127:AM127,AO127,AQ127:AV127),0.95)</f>
        <v>1</v>
      </c>
      <c r="AZ127" s="501"/>
      <c r="BA127" s="501"/>
      <c r="BB127" s="501"/>
      <c r="BC127" s="501"/>
      <c r="BD127" s="501"/>
      <c r="BE127" s="501"/>
      <c r="BF127" s="501"/>
      <c r="BG127" s="501"/>
      <c r="BI127" s="248">
        <f>' STAMP Summary'!DE95</f>
        <v>41937</v>
      </c>
      <c r="BJ127" s="245">
        <f>' STAMP Summary'!DF95</f>
        <v>2920.66</v>
      </c>
      <c r="BK127" s="245">
        <f>' STAMP Summary'!DG95</f>
        <v>1534.5</v>
      </c>
      <c r="BL127" s="245">
        <f>' STAMP Summary'!DH95</f>
        <v>9096</v>
      </c>
      <c r="BM127" s="245">
        <f>' STAMP Summary'!DI95</f>
        <v>5200.5</v>
      </c>
      <c r="BN127" s="245">
        <f>' STAMP Summary'!DJ95</f>
        <v>1770.5</v>
      </c>
      <c r="BO127" s="245">
        <f>' STAMP Summary'!DK95</f>
        <v>6076.681818181818</v>
      </c>
      <c r="BP127" s="245">
        <f>' STAMP Summary'!DL95</f>
        <v>660.5</v>
      </c>
      <c r="BQ127" s="245">
        <f>' STAMP Summary'!DM95</f>
        <v>2124</v>
      </c>
      <c r="BR127" s="245">
        <f>' STAMP Summary'!DN95</f>
        <v>700</v>
      </c>
      <c r="BS127" s="245">
        <f>' STAMP Summary'!DO95</f>
        <v>1352</v>
      </c>
      <c r="BT127" s="245">
        <f>' STAMP Summary'!DP95</f>
        <v>3768</v>
      </c>
      <c r="BU127" s="245">
        <f>' STAMP Summary'!DQ95</f>
        <v>909</v>
      </c>
      <c r="BV127" s="245">
        <f>' STAMP Summary'!DR95</f>
        <v>1998</v>
      </c>
      <c r="BW127" s="249">
        <f>' STAMP Summary'!DS95</f>
        <v>840</v>
      </c>
      <c r="BY127" s="248">
        <f t="shared" si="23"/>
        <v>41937</v>
      </c>
      <c r="BZ127" s="242">
        <f t="shared" si="24"/>
        <v>2778.1474100488385</v>
      </c>
      <c r="CA127" s="242">
        <f t="shared" si="25"/>
        <v>0.97894736842105268</v>
      </c>
      <c r="CB127" s="242">
        <f t="shared" si="26"/>
        <v>0.96157302182990645</v>
      </c>
      <c r="CC127" s="242">
        <f t="shared" si="27"/>
        <v>0.99942346497549728</v>
      </c>
      <c r="CD127" s="242">
        <f t="shared" si="28"/>
        <v>0.98061478814732761</v>
      </c>
      <c r="CE127" s="242">
        <f t="shared" si="29"/>
        <v>1</v>
      </c>
      <c r="CF127" s="242">
        <f t="shared" si="30"/>
        <v>0.99848828420256996</v>
      </c>
      <c r="CG127" s="242">
        <f t="shared" si="31"/>
        <v>0.99578059071729963</v>
      </c>
      <c r="CH127" s="242">
        <f t="shared" si="32"/>
        <v>0.98870056497175141</v>
      </c>
      <c r="CI127" s="242">
        <f t="shared" si="33"/>
        <v>0.98758217677136595</v>
      </c>
      <c r="CJ127" s="242">
        <f t="shared" si="34"/>
        <v>0.98150560041677515</v>
      </c>
      <c r="CK127" s="242">
        <f t="shared" si="35"/>
        <v>0.98270270270270266</v>
      </c>
      <c r="CL127" s="242">
        <f t="shared" si="36"/>
        <v>0.98230088495575218</v>
      </c>
      <c r="CM127" s="242">
        <f t="shared" si="37"/>
        <v>0.92206366630076841</v>
      </c>
      <c r="CN127" s="242">
        <f t="shared" si="38"/>
        <v>0.98411172867475682</v>
      </c>
      <c r="CO127" s="257">
        <f t="shared" si="39"/>
        <v>1.607621651981957E-2</v>
      </c>
    </row>
    <row r="128" spans="2:95" x14ac:dyDescent="0.2">
      <c r="B128" s="248" t="str">
        <f>' STAMP Summary'!A96</f>
        <v>1026</v>
      </c>
      <c r="C128" s="245">
        <f>' STAMP Summary'!AK96</f>
        <v>61962</v>
      </c>
      <c r="D128" s="245">
        <f>' STAMP Summary'!AL96</f>
        <v>54679</v>
      </c>
      <c r="E128" s="245">
        <f>' STAMP Summary'!AM96</f>
        <v>38381</v>
      </c>
      <c r="F128" s="245">
        <f>' STAMP Summary'!AN96</f>
        <v>34358.19</v>
      </c>
      <c r="G128" s="245">
        <f>' STAMP Summary'!AO96</f>
        <v>44155.5</v>
      </c>
      <c r="H128" s="245">
        <f>' STAMP Summary'!AP96</f>
        <v>39405.5</v>
      </c>
      <c r="I128" s="245">
        <f>' STAMP Summary'!AQ96</f>
        <v>47224.5</v>
      </c>
      <c r="J128" s="245">
        <f>' STAMP Summary'!AR96</f>
        <v>54522.99</v>
      </c>
      <c r="K128" s="245">
        <f>' STAMP Summary'!AS96</f>
        <v>15745.318181818182</v>
      </c>
      <c r="L128" s="245">
        <f>' STAMP Summary'!AT96</f>
        <v>28511.355123674904</v>
      </c>
      <c r="M128" s="245">
        <f>' STAMP Summary'!AU96</f>
        <v>14899</v>
      </c>
      <c r="N128" s="245">
        <f>' STAMP Summary'!AV96</f>
        <v>26152</v>
      </c>
      <c r="O128" s="245">
        <f>' STAMP Summary'!AW96</f>
        <v>24676</v>
      </c>
      <c r="P128" s="245">
        <f>' STAMP Summary'!AX96</f>
        <v>11416</v>
      </c>
      <c r="Q128" s="245">
        <f>' STAMP Summary'!AY96</f>
        <v>20614</v>
      </c>
      <c r="R128" s="245">
        <f>' STAMP Summary'!AZ96</f>
        <v>16599</v>
      </c>
      <c r="S128" s="245">
        <f>' STAMP Summary'!BA96</f>
        <v>47635</v>
      </c>
      <c r="T128" s="245">
        <f>' STAMP Summary'!BB96</f>
        <v>28510</v>
      </c>
      <c r="U128" s="245">
        <f>' STAMP Summary'!BC96</f>
        <v>57672</v>
      </c>
      <c r="V128" s="245">
        <f>' STAMP Summary'!BD96</f>
        <v>36559</v>
      </c>
      <c r="W128" s="245">
        <f>' STAMP Summary'!BE96</f>
        <v>31328</v>
      </c>
      <c r="X128" s="245">
        <f>' STAMP Summary'!BF96</f>
        <v>27117</v>
      </c>
      <c r="Y128" s="171"/>
      <c r="Z128" s="507" t="str">
        <f t="shared" si="21"/>
        <v>22-Oct</v>
      </c>
      <c r="AA128" s="282">
        <f>' STAMP Summary'!BI96</f>
        <v>2.9505714285714286</v>
      </c>
      <c r="AB128" s="282">
        <f>' STAMP Summary'!BJ96</f>
        <v>1</v>
      </c>
      <c r="AC128" s="282">
        <f>' STAMP Summary'!BK96</f>
        <v>1</v>
      </c>
      <c r="AD128" s="282">
        <f>' STAMP Summary'!BL96</f>
        <v>1</v>
      </c>
      <c r="AE128" s="282">
        <f>' STAMP Summary'!BM96</f>
        <v>1</v>
      </c>
      <c r="AF128" s="282">
        <f>' STAMP Summary'!BN96</f>
        <v>1</v>
      </c>
      <c r="AG128" s="282">
        <f>' STAMP Summary'!BO96</f>
        <v>1</v>
      </c>
      <c r="AH128" s="282">
        <f>' STAMP Summary'!BP96</f>
        <v>1</v>
      </c>
      <c r="AI128" s="282">
        <f>' STAMP Summary'!BQ96</f>
        <v>0.74977705627705626</v>
      </c>
      <c r="AJ128" s="282">
        <f>' STAMP Summary'!BR96</f>
        <v>1</v>
      </c>
      <c r="AK128" s="282">
        <f>' STAMP Summary'!BS96</f>
        <v>0.70947619047619048</v>
      </c>
      <c r="AL128" s="282">
        <f>' STAMP Summary'!BT96</f>
        <v>1</v>
      </c>
      <c r="AM128" s="282">
        <f>' STAMP Summary'!BU96</f>
        <v>1</v>
      </c>
      <c r="AN128" s="282">
        <f>' STAMP Summary'!BV96</f>
        <v>0.54361904761904767</v>
      </c>
      <c r="AO128" s="282">
        <f>' STAMP Summary'!BW96</f>
        <v>0.98161904761904761</v>
      </c>
      <c r="AP128" s="282">
        <f>' STAMP Summary'!BX96</f>
        <v>0.79042857142857148</v>
      </c>
      <c r="AQ128" s="282">
        <f>' STAMP Summary'!BY96</f>
        <v>1</v>
      </c>
      <c r="AR128" s="282">
        <f>' STAMP Summary'!BZ96</f>
        <v>1</v>
      </c>
      <c r="AS128" s="282">
        <f>' STAMP Summary'!CA96</f>
        <v>1</v>
      </c>
      <c r="AT128" s="282">
        <f>' STAMP Summary'!CB96</f>
        <v>1</v>
      </c>
      <c r="AU128" s="282">
        <f>' STAMP Summary'!CC96</f>
        <v>1</v>
      </c>
      <c r="AV128" s="282">
        <f>' STAMP Summary'!CD96</f>
        <v>1</v>
      </c>
      <c r="AW128" s="282">
        <f t="shared" si="22"/>
        <v>0.99891876750700281</v>
      </c>
      <c r="AX128" s="282">
        <f>_xlfn.PERCENTILE.INC((AB128:AH128,AJ128,AL128:AM128,AO128,AQ128:AV128),0.05)</f>
        <v>0.9963238095238095</v>
      </c>
      <c r="AY128" s="501">
        <f>_xlfn.PERCENTILE.INC((AB128:AH128,AJ128,AL128:AM128,AO128,AQ128:AV128),0.95)</f>
        <v>1</v>
      </c>
      <c r="AZ128" s="501"/>
      <c r="BA128" s="501"/>
      <c r="BB128" s="501"/>
      <c r="BC128" s="501"/>
      <c r="BD128" s="501"/>
      <c r="BE128" s="501"/>
      <c r="BF128" s="501"/>
      <c r="BG128" s="501"/>
      <c r="BI128" s="248">
        <f>' STAMP Summary'!DE96</f>
        <v>41938</v>
      </c>
      <c r="BJ128" s="245">
        <f>' STAMP Summary'!DF96</f>
        <v>2924.66</v>
      </c>
      <c r="BK128" s="245">
        <f>' STAMP Summary'!DG96</f>
        <v>1545.5</v>
      </c>
      <c r="BL128" s="245">
        <f>' STAMP Summary'!DH96</f>
        <v>9127</v>
      </c>
      <c r="BM128" s="245">
        <f>' STAMP Summary'!DI96</f>
        <v>5203.5</v>
      </c>
      <c r="BN128" s="245">
        <f>' STAMP Summary'!DJ96</f>
        <v>1777.5</v>
      </c>
      <c r="BO128" s="245">
        <f>' STAMP Summary'!DK96</f>
        <v>6076.681818181818</v>
      </c>
      <c r="BP128" s="245">
        <f>' STAMP Summary'!DL96</f>
        <v>660.5</v>
      </c>
      <c r="BQ128" s="245">
        <f>' STAMP Summary'!DM96</f>
        <v>2125</v>
      </c>
      <c r="BR128" s="245">
        <f>' STAMP Summary'!DN96</f>
        <v>700</v>
      </c>
      <c r="BS128" s="245">
        <f>' STAMP Summary'!DO96</f>
        <v>1352</v>
      </c>
      <c r="BT128" s="245">
        <f>' STAMP Summary'!DP96</f>
        <v>3779</v>
      </c>
      <c r="BU128" s="245">
        <f>' STAMP Summary'!DQ96</f>
        <v>909</v>
      </c>
      <c r="BV128" s="245">
        <f>' STAMP Summary'!DR96</f>
        <v>2003</v>
      </c>
      <c r="BW128" s="249">
        <f>' STAMP Summary'!DS96</f>
        <v>847</v>
      </c>
      <c r="BY128" s="248">
        <f t="shared" si="23"/>
        <v>41938</v>
      </c>
      <c r="BZ128" s="242">
        <f t="shared" si="24"/>
        <v>2786.4742720366617</v>
      </c>
      <c r="CA128" s="242">
        <f t="shared" si="25"/>
        <v>0.98596491228070171</v>
      </c>
      <c r="CB128" s="242">
        <f t="shared" si="26"/>
        <v>0.96485015064221158</v>
      </c>
      <c r="CC128" s="242">
        <f t="shared" si="27"/>
        <v>1</v>
      </c>
      <c r="CD128" s="242">
        <f t="shared" si="28"/>
        <v>0.98449183051786204</v>
      </c>
      <c r="CE128" s="242">
        <f t="shared" si="29"/>
        <v>1</v>
      </c>
      <c r="CF128" s="242">
        <f t="shared" si="30"/>
        <v>0.99848828420256996</v>
      </c>
      <c r="CG128" s="242">
        <f t="shared" si="31"/>
        <v>0.99624941397093292</v>
      </c>
      <c r="CH128" s="242">
        <f t="shared" si="32"/>
        <v>0.98870056497175141</v>
      </c>
      <c r="CI128" s="242">
        <f t="shared" si="33"/>
        <v>0.98758217677136595</v>
      </c>
      <c r="CJ128" s="242">
        <f t="shared" si="34"/>
        <v>0.98437092992966924</v>
      </c>
      <c r="CK128" s="242">
        <f t="shared" si="35"/>
        <v>0.98270270270270266</v>
      </c>
      <c r="CL128" s="242">
        <f t="shared" si="36"/>
        <v>0.98475909537856443</v>
      </c>
      <c r="CM128" s="242">
        <f t="shared" si="37"/>
        <v>0.92974753018660816</v>
      </c>
      <c r="CN128" s="242">
        <f t="shared" si="38"/>
        <v>0.98706137868815502</v>
      </c>
      <c r="CO128" s="257">
        <f t="shared" si="39"/>
        <v>1.4456480472384108E-2</v>
      </c>
    </row>
    <row r="129" spans="2:93" x14ac:dyDescent="0.2">
      <c r="B129" s="248" t="str">
        <f>' STAMP Summary'!A97</f>
        <v>1027</v>
      </c>
      <c r="C129" s="245">
        <f>' STAMP Summary'!AK97</f>
        <v>61962</v>
      </c>
      <c r="D129" s="245">
        <f>' STAMP Summary'!AL97</f>
        <v>54679</v>
      </c>
      <c r="E129" s="245">
        <f>' STAMP Summary'!AM97</f>
        <v>38409</v>
      </c>
      <c r="F129" s="245">
        <f>' STAMP Summary'!AN97</f>
        <v>34403.69</v>
      </c>
      <c r="G129" s="245">
        <f>' STAMP Summary'!AO97</f>
        <v>44204.5</v>
      </c>
      <c r="H129" s="245">
        <f>' STAMP Summary'!AP97</f>
        <v>39691.5</v>
      </c>
      <c r="I129" s="245">
        <f>' STAMP Summary'!AQ97</f>
        <v>47232.5</v>
      </c>
      <c r="J129" s="245">
        <f>' STAMP Summary'!AR97</f>
        <v>54581.99</v>
      </c>
      <c r="K129" s="245">
        <f>' STAMP Summary'!AS97</f>
        <v>15745.318181818182</v>
      </c>
      <c r="L129" s="245">
        <f>' STAMP Summary'!AT97</f>
        <v>28524.355123674904</v>
      </c>
      <c r="M129" s="245">
        <f>' STAMP Summary'!AU97</f>
        <v>14909</v>
      </c>
      <c r="N129" s="245">
        <f>' STAMP Summary'!AV97</f>
        <v>26185</v>
      </c>
      <c r="O129" s="245">
        <f>' STAMP Summary'!AW97</f>
        <v>24750</v>
      </c>
      <c r="P129" s="245">
        <f>' STAMP Summary'!AX97</f>
        <v>11482</v>
      </c>
      <c r="Q129" s="245">
        <f>' STAMP Summary'!AY97</f>
        <v>20712</v>
      </c>
      <c r="R129" s="245">
        <f>' STAMP Summary'!AZ97</f>
        <v>16633</v>
      </c>
      <c r="S129" s="245">
        <f>' STAMP Summary'!BA97</f>
        <v>48822</v>
      </c>
      <c r="T129" s="245">
        <f>' STAMP Summary'!BB97</f>
        <v>28641</v>
      </c>
      <c r="U129" s="245">
        <f>' STAMP Summary'!BC97</f>
        <v>58330</v>
      </c>
      <c r="V129" s="245">
        <f>' STAMP Summary'!BD97</f>
        <v>36913.75</v>
      </c>
      <c r="W129" s="245">
        <f>' STAMP Summary'!BE97</f>
        <v>31507</v>
      </c>
      <c r="X129" s="245">
        <f>' STAMP Summary'!BF97</f>
        <v>27254</v>
      </c>
      <c r="Y129" s="171"/>
      <c r="Z129" s="507" t="str">
        <f t="shared" si="21"/>
        <v>23-Oct</v>
      </c>
      <c r="AA129" s="282">
        <f>' STAMP Summary'!BI97</f>
        <v>2.9505714285714286</v>
      </c>
      <c r="AB129" s="282">
        <f>' STAMP Summary'!BJ97</f>
        <v>1</v>
      </c>
      <c r="AC129" s="282">
        <f>' STAMP Summary'!BK97</f>
        <v>1</v>
      </c>
      <c r="AD129" s="282">
        <f>' STAMP Summary'!BL97</f>
        <v>1</v>
      </c>
      <c r="AE129" s="282">
        <f>' STAMP Summary'!BM97</f>
        <v>1</v>
      </c>
      <c r="AF129" s="282">
        <f>' STAMP Summary'!BN97</f>
        <v>1</v>
      </c>
      <c r="AG129" s="282">
        <f>' STAMP Summary'!BO97</f>
        <v>1</v>
      </c>
      <c r="AH129" s="282">
        <f>' STAMP Summary'!BP97</f>
        <v>1</v>
      </c>
      <c r="AI129" s="282">
        <f>' STAMP Summary'!BQ97</f>
        <v>0.74977705627705626</v>
      </c>
      <c r="AJ129" s="282">
        <f>' STAMP Summary'!BR97</f>
        <v>1</v>
      </c>
      <c r="AK129" s="282">
        <f>' STAMP Summary'!BS97</f>
        <v>0.709952380952381</v>
      </c>
      <c r="AL129" s="282">
        <f>' STAMP Summary'!BT97</f>
        <v>1</v>
      </c>
      <c r="AM129" s="282">
        <f>' STAMP Summary'!BU97</f>
        <v>1</v>
      </c>
      <c r="AN129" s="282">
        <f>' STAMP Summary'!BV97</f>
        <v>0.54676190476190478</v>
      </c>
      <c r="AO129" s="282">
        <f>' STAMP Summary'!BW97</f>
        <v>0.98628571428571432</v>
      </c>
      <c r="AP129" s="282">
        <f>' STAMP Summary'!BX97</f>
        <v>0.792047619047619</v>
      </c>
      <c r="AQ129" s="282">
        <f>' STAMP Summary'!BY97</f>
        <v>1</v>
      </c>
      <c r="AR129" s="282">
        <f>' STAMP Summary'!BZ97</f>
        <v>1</v>
      </c>
      <c r="AS129" s="282">
        <f>' STAMP Summary'!CA97</f>
        <v>1</v>
      </c>
      <c r="AT129" s="282">
        <f>' STAMP Summary'!CB97</f>
        <v>1</v>
      </c>
      <c r="AU129" s="282">
        <f>' STAMP Summary'!CC97</f>
        <v>1</v>
      </c>
      <c r="AV129" s="282">
        <f>' STAMP Summary'!CD97</f>
        <v>1</v>
      </c>
      <c r="AW129" s="282">
        <f t="shared" si="22"/>
        <v>0.99919327731092433</v>
      </c>
      <c r="AX129" s="282">
        <f>_xlfn.PERCENTILE.INC((AB129:AH129,AJ129,AL129:AM129,AO129,AQ129:AV129),0.05)</f>
        <v>0.99725714285714284</v>
      </c>
      <c r="AY129" s="501">
        <f>_xlfn.PERCENTILE.INC((AB129:AH129,AJ129,AL129:AM129,AO129,AQ129:AV129),0.95)</f>
        <v>1</v>
      </c>
      <c r="AZ129" s="501"/>
      <c r="BA129" s="501"/>
      <c r="BB129" s="501"/>
      <c r="BC129" s="501"/>
      <c r="BD129" s="501"/>
      <c r="BE129" s="501"/>
      <c r="BF129" s="501"/>
      <c r="BG129" s="501"/>
      <c r="BI129" s="248">
        <f>' STAMP Summary'!DE97</f>
        <v>41939</v>
      </c>
      <c r="BJ129" s="245">
        <f>' STAMP Summary'!DF97</f>
        <v>2931.66</v>
      </c>
      <c r="BK129" s="245">
        <f>' STAMP Summary'!DG97</f>
        <v>1551.5</v>
      </c>
      <c r="BL129" s="245">
        <f>' STAMP Summary'!DH97</f>
        <v>9154</v>
      </c>
      <c r="BM129" s="245">
        <f>' STAMP Summary'!DI97</f>
        <v>5203.5</v>
      </c>
      <c r="BN129" s="245">
        <f>' STAMP Summary'!DJ97</f>
        <v>1777.5</v>
      </c>
      <c r="BO129" s="245">
        <f>' STAMP Summary'!DK97</f>
        <v>6076.681818181818</v>
      </c>
      <c r="BP129" s="245">
        <f>' STAMP Summary'!DL97</f>
        <v>660.5</v>
      </c>
      <c r="BQ129" s="245">
        <f>' STAMP Summary'!DM97</f>
        <v>2126</v>
      </c>
      <c r="BR129" s="245">
        <f>' STAMP Summary'!DN97</f>
        <v>700</v>
      </c>
      <c r="BS129" s="245">
        <f>' STAMP Summary'!DO97</f>
        <v>1356</v>
      </c>
      <c r="BT129" s="245">
        <f>' STAMP Summary'!DP97</f>
        <v>3789</v>
      </c>
      <c r="BU129" s="245">
        <f>' STAMP Summary'!DQ97</f>
        <v>912</v>
      </c>
      <c r="BV129" s="245">
        <f>' STAMP Summary'!DR97</f>
        <v>2009</v>
      </c>
      <c r="BW129" s="249">
        <f>' STAMP Summary'!DS97</f>
        <v>860</v>
      </c>
      <c r="BY129" s="248">
        <f t="shared" si="23"/>
        <v>41939</v>
      </c>
      <c r="BZ129" s="242">
        <f t="shared" si="24"/>
        <v>2790.24694316978</v>
      </c>
      <c r="CA129" s="242">
        <f t="shared" si="25"/>
        <v>0.989792663476874</v>
      </c>
      <c r="CB129" s="242">
        <f t="shared" si="26"/>
        <v>0.96770442412389657</v>
      </c>
      <c r="CC129" s="242">
        <f t="shared" si="27"/>
        <v>1</v>
      </c>
      <c r="CD129" s="242">
        <f t="shared" si="28"/>
        <v>0.98449183051786204</v>
      </c>
      <c r="CE129" s="242">
        <f t="shared" si="29"/>
        <v>1</v>
      </c>
      <c r="CF129" s="242">
        <f t="shared" si="30"/>
        <v>0.99848828420256996</v>
      </c>
      <c r="CG129" s="242">
        <f t="shared" si="31"/>
        <v>0.99671823722456632</v>
      </c>
      <c r="CH129" s="242">
        <f t="shared" si="32"/>
        <v>0.98870056497175141</v>
      </c>
      <c r="CI129" s="242">
        <f t="shared" si="33"/>
        <v>0.99050401753104456</v>
      </c>
      <c r="CJ129" s="242">
        <f t="shared" si="34"/>
        <v>0.98697577494139099</v>
      </c>
      <c r="CK129" s="242">
        <f t="shared" si="35"/>
        <v>0.98594594594594598</v>
      </c>
      <c r="CL129" s="242">
        <f t="shared" si="36"/>
        <v>0.98770894788593899</v>
      </c>
      <c r="CM129" s="242">
        <f t="shared" si="37"/>
        <v>0.94401756311745333</v>
      </c>
      <c r="CN129" s="242">
        <f t="shared" si="38"/>
        <v>0.98839778362372654</v>
      </c>
      <c r="CO129" s="257">
        <f t="shared" si="39"/>
        <v>1.3366377001106813E-2</v>
      </c>
    </row>
    <row r="130" spans="2:93" x14ac:dyDescent="0.2">
      <c r="B130" s="248" t="str">
        <f>' STAMP Summary'!A98</f>
        <v>1028</v>
      </c>
      <c r="C130" s="245">
        <f>' STAMP Summary'!AK98</f>
        <v>61962</v>
      </c>
      <c r="D130" s="245">
        <f>' STAMP Summary'!AL98</f>
        <v>54679</v>
      </c>
      <c r="E130" s="245">
        <f>' STAMP Summary'!AM98</f>
        <v>38467</v>
      </c>
      <c r="F130" s="245">
        <f>' STAMP Summary'!AN98</f>
        <v>34472.69</v>
      </c>
      <c r="G130" s="245">
        <f>' STAMP Summary'!AO98</f>
        <v>44293.5</v>
      </c>
      <c r="H130" s="245">
        <f>' STAMP Summary'!AP98</f>
        <v>39973.5</v>
      </c>
      <c r="I130" s="245">
        <f>' STAMP Summary'!AQ98</f>
        <v>47232.5</v>
      </c>
      <c r="J130" s="245">
        <f>' STAMP Summary'!AR98</f>
        <v>54616.99</v>
      </c>
      <c r="K130" s="245">
        <f>' STAMP Summary'!AS98</f>
        <v>15745.318181818182</v>
      </c>
      <c r="L130" s="245">
        <f>' STAMP Summary'!AT98</f>
        <v>28537.355123674904</v>
      </c>
      <c r="M130" s="245">
        <f>' STAMP Summary'!AU98</f>
        <v>14913</v>
      </c>
      <c r="N130" s="245">
        <f>' STAMP Summary'!AV98</f>
        <v>26202</v>
      </c>
      <c r="O130" s="245">
        <f>' STAMP Summary'!AW98</f>
        <v>24832</v>
      </c>
      <c r="P130" s="245">
        <f>' STAMP Summary'!AX98</f>
        <v>11540</v>
      </c>
      <c r="Q130" s="245">
        <f>' STAMP Summary'!AY98</f>
        <v>20795</v>
      </c>
      <c r="R130" s="245">
        <f>' STAMP Summary'!AZ98</f>
        <v>16697</v>
      </c>
      <c r="S130" s="245">
        <f>' STAMP Summary'!BA98</f>
        <v>49357</v>
      </c>
      <c r="T130" s="245">
        <f>' STAMP Summary'!BB98</f>
        <v>28767</v>
      </c>
      <c r="U130" s="245">
        <f>' STAMP Summary'!BC98</f>
        <v>59635</v>
      </c>
      <c r="V130" s="245">
        <f>' STAMP Summary'!BD98</f>
        <v>37386.75</v>
      </c>
      <c r="W130" s="245">
        <f>' STAMP Summary'!BE98</f>
        <v>31792</v>
      </c>
      <c r="X130" s="245">
        <f>' STAMP Summary'!BF98</f>
        <v>27334</v>
      </c>
      <c r="Y130" s="171"/>
      <c r="Z130" s="507" t="str">
        <f t="shared" si="21"/>
        <v>24-Oct</v>
      </c>
      <c r="AA130" s="282">
        <f>' STAMP Summary'!BI98</f>
        <v>2.9505714285714286</v>
      </c>
      <c r="AB130" s="282">
        <f>' STAMP Summary'!BJ98</f>
        <v>1</v>
      </c>
      <c r="AC130" s="282">
        <f>' STAMP Summary'!BK98</f>
        <v>1</v>
      </c>
      <c r="AD130" s="282">
        <f>' STAMP Summary'!BL98</f>
        <v>1</v>
      </c>
      <c r="AE130" s="282">
        <f>' STAMP Summary'!BM98</f>
        <v>1</v>
      </c>
      <c r="AF130" s="282">
        <f>' STAMP Summary'!BN98</f>
        <v>1</v>
      </c>
      <c r="AG130" s="282">
        <f>' STAMP Summary'!BO98</f>
        <v>1</v>
      </c>
      <c r="AH130" s="282">
        <f>' STAMP Summary'!BP98</f>
        <v>1</v>
      </c>
      <c r="AI130" s="282">
        <f>' STAMP Summary'!BQ98</f>
        <v>0.74977705627705626</v>
      </c>
      <c r="AJ130" s="282">
        <f>' STAMP Summary'!BR98</f>
        <v>1</v>
      </c>
      <c r="AK130" s="282">
        <f>' STAMP Summary'!BS98</f>
        <v>0.71014285714285719</v>
      </c>
      <c r="AL130" s="282">
        <f>' STAMP Summary'!BT98</f>
        <v>1</v>
      </c>
      <c r="AM130" s="282">
        <f>' STAMP Summary'!BU98</f>
        <v>1</v>
      </c>
      <c r="AN130" s="282">
        <f>' STAMP Summary'!BV98</f>
        <v>0.54952380952380953</v>
      </c>
      <c r="AO130" s="282">
        <f>' STAMP Summary'!BW98</f>
        <v>0.99023809523809525</v>
      </c>
      <c r="AP130" s="282">
        <f>' STAMP Summary'!BX98</f>
        <v>0.79509523809523808</v>
      </c>
      <c r="AQ130" s="282">
        <f>' STAMP Summary'!BY98</f>
        <v>1</v>
      </c>
      <c r="AR130" s="282">
        <f>' STAMP Summary'!BZ98</f>
        <v>1</v>
      </c>
      <c r="AS130" s="282">
        <f>' STAMP Summary'!CA98</f>
        <v>1</v>
      </c>
      <c r="AT130" s="282">
        <f>' STAMP Summary'!CB98</f>
        <v>1</v>
      </c>
      <c r="AU130" s="282">
        <f>' STAMP Summary'!CC98</f>
        <v>1</v>
      </c>
      <c r="AV130" s="282">
        <f>' STAMP Summary'!CD98</f>
        <v>1</v>
      </c>
      <c r="AW130" s="282">
        <f t="shared" si="22"/>
        <v>0.99942577030812318</v>
      </c>
      <c r="AX130" s="282">
        <f>_xlfn.PERCENTILE.INC((AB130:AH130,AJ130,AL130:AM130,AO130,AQ130:AV130),0.05)</f>
        <v>0.99804761904761907</v>
      </c>
      <c r="AY130" s="501">
        <f>_xlfn.PERCENTILE.INC((AB130:AH130,AJ130,AL130:AM130,AO130,AQ130:AV130),0.95)</f>
        <v>1</v>
      </c>
      <c r="AZ130" s="501"/>
      <c r="BA130" s="501"/>
      <c r="BB130" s="501"/>
      <c r="BC130" s="501"/>
      <c r="BD130" s="501"/>
      <c r="BE130" s="501"/>
      <c r="BF130" s="501"/>
      <c r="BG130" s="501"/>
      <c r="BI130" s="248">
        <f>' STAMP Summary'!DE98</f>
        <v>41940</v>
      </c>
      <c r="BJ130" s="245">
        <f>' STAMP Summary'!DF98</f>
        <v>2941.66</v>
      </c>
      <c r="BK130" s="245">
        <f>' STAMP Summary'!DG98</f>
        <v>1552.5</v>
      </c>
      <c r="BL130" s="245">
        <f>' STAMP Summary'!DH98</f>
        <v>9192</v>
      </c>
      <c r="BM130" s="245">
        <f>' STAMP Summary'!DI98</f>
        <v>5203.5</v>
      </c>
      <c r="BN130" s="245">
        <f>' STAMP Summary'!DJ98</f>
        <v>1782.5</v>
      </c>
      <c r="BO130" s="245">
        <f>' STAMP Summary'!DK98</f>
        <v>6076.681818181818</v>
      </c>
      <c r="BP130" s="245">
        <f>' STAMP Summary'!DL98</f>
        <v>660.5</v>
      </c>
      <c r="BQ130" s="245">
        <f>' STAMP Summary'!DM98</f>
        <v>2127</v>
      </c>
      <c r="BR130" s="245">
        <f>' STAMP Summary'!DN98</f>
        <v>700</v>
      </c>
      <c r="BS130" s="245">
        <f>' STAMP Summary'!DO98</f>
        <v>1362</v>
      </c>
      <c r="BT130" s="245">
        <f>' STAMP Summary'!DP98</f>
        <v>3800</v>
      </c>
      <c r="BU130" s="245">
        <f>' STAMP Summary'!DQ98</f>
        <v>914</v>
      </c>
      <c r="BV130" s="245">
        <f>' STAMP Summary'!DR98</f>
        <v>2011</v>
      </c>
      <c r="BW130" s="249">
        <f>' STAMP Summary'!DS98</f>
        <v>868</v>
      </c>
      <c r="BY130" s="248">
        <f t="shared" si="23"/>
        <v>41940</v>
      </c>
      <c r="BZ130" s="242">
        <f t="shared" si="24"/>
        <v>2794.438759495903</v>
      </c>
      <c r="CA130" s="242">
        <f t="shared" si="25"/>
        <v>0.99043062200956933</v>
      </c>
      <c r="CB130" s="242">
        <f t="shared" si="26"/>
        <v>0.97172154976478675</v>
      </c>
      <c r="CC130" s="242">
        <f t="shared" si="27"/>
        <v>1</v>
      </c>
      <c r="CD130" s="242">
        <f t="shared" si="28"/>
        <v>0.98726114649681529</v>
      </c>
      <c r="CE130" s="242">
        <f t="shared" si="29"/>
        <v>1</v>
      </c>
      <c r="CF130" s="242">
        <f t="shared" si="30"/>
        <v>0.99848828420256996</v>
      </c>
      <c r="CG130" s="242">
        <f t="shared" si="31"/>
        <v>0.99718706047819972</v>
      </c>
      <c r="CH130" s="242">
        <f t="shared" si="32"/>
        <v>0.98870056497175141</v>
      </c>
      <c r="CI130" s="242">
        <f t="shared" si="33"/>
        <v>0.99488677867056241</v>
      </c>
      <c r="CJ130" s="242">
        <f t="shared" si="34"/>
        <v>0.98984110445428497</v>
      </c>
      <c r="CK130" s="242">
        <f t="shared" si="35"/>
        <v>0.98810810810810812</v>
      </c>
      <c r="CL130" s="242">
        <f t="shared" si="36"/>
        <v>0.98869223205506396</v>
      </c>
      <c r="CM130" s="242">
        <f t="shared" si="37"/>
        <v>0.95279912184412729</v>
      </c>
      <c r="CN130" s="242">
        <f t="shared" si="38"/>
        <v>0.98988266365423416</v>
      </c>
      <c r="CO130" s="257">
        <f t="shared" si="39"/>
        <v>1.1637435904635647E-2</v>
      </c>
    </row>
    <row r="131" spans="2:93" x14ac:dyDescent="0.2">
      <c r="B131" s="248" t="str">
        <f>' STAMP Summary'!A99</f>
        <v>1029</v>
      </c>
      <c r="C131" s="245">
        <f>' STAMP Summary'!AK99</f>
        <v>61962</v>
      </c>
      <c r="D131" s="245">
        <f>' STAMP Summary'!AL99</f>
        <v>54679</v>
      </c>
      <c r="E131" s="245">
        <f>' STAMP Summary'!AM99</f>
        <v>38508</v>
      </c>
      <c r="F131" s="245">
        <f>' STAMP Summary'!AN99</f>
        <v>34524.69</v>
      </c>
      <c r="G131" s="245">
        <f>' STAMP Summary'!AO99</f>
        <v>44329.5</v>
      </c>
      <c r="H131" s="245">
        <f>' STAMP Summary'!AP99</f>
        <v>40241.5</v>
      </c>
      <c r="I131" s="245">
        <f>' STAMP Summary'!AQ99</f>
        <v>47232.5</v>
      </c>
      <c r="J131" s="245">
        <f>' STAMP Summary'!AR99</f>
        <v>54664.99</v>
      </c>
      <c r="K131" s="245">
        <f>' STAMP Summary'!AS99</f>
        <v>15745.318181818182</v>
      </c>
      <c r="L131" s="245">
        <f>' STAMP Summary'!AT99</f>
        <v>28547.355123674904</v>
      </c>
      <c r="M131" s="245">
        <f>' STAMP Summary'!AU99</f>
        <v>14922</v>
      </c>
      <c r="N131" s="245">
        <f>' STAMP Summary'!AV99</f>
        <v>26223</v>
      </c>
      <c r="O131" s="245">
        <f>' STAMP Summary'!AW99</f>
        <v>24877</v>
      </c>
      <c r="P131" s="245">
        <f>' STAMP Summary'!AX99</f>
        <v>11559</v>
      </c>
      <c r="Q131" s="245">
        <f>' STAMP Summary'!AY99</f>
        <v>20888</v>
      </c>
      <c r="R131" s="245">
        <f>' STAMP Summary'!AZ99</f>
        <v>16753</v>
      </c>
      <c r="S131" s="245">
        <f>' STAMP Summary'!BA99</f>
        <v>50539</v>
      </c>
      <c r="T131" s="245">
        <f>' STAMP Summary'!BB99</f>
        <v>28883</v>
      </c>
      <c r="U131" s="245">
        <f>' STAMP Summary'!BC99</f>
        <v>60806</v>
      </c>
      <c r="V131" s="245">
        <f>' STAMP Summary'!BD99</f>
        <v>38000.75</v>
      </c>
      <c r="W131" s="245">
        <f>' STAMP Summary'!BE99</f>
        <v>31952</v>
      </c>
      <c r="X131" s="245">
        <f>' STAMP Summary'!BF99</f>
        <v>27387</v>
      </c>
      <c r="Y131" s="171"/>
      <c r="Z131" s="507" t="str">
        <f t="shared" si="21"/>
        <v>25-Oct</v>
      </c>
      <c r="AA131" s="282">
        <f>' STAMP Summary'!BI99</f>
        <v>2.9505714285714286</v>
      </c>
      <c r="AB131" s="282">
        <f>' STAMP Summary'!BJ99</f>
        <v>1</v>
      </c>
      <c r="AC131" s="282">
        <f>' STAMP Summary'!BK99</f>
        <v>1</v>
      </c>
      <c r="AD131" s="282">
        <f>' STAMP Summary'!BL99</f>
        <v>1</v>
      </c>
      <c r="AE131" s="282">
        <f>' STAMP Summary'!BM99</f>
        <v>1</v>
      </c>
      <c r="AF131" s="282">
        <f>' STAMP Summary'!BN99</f>
        <v>1</v>
      </c>
      <c r="AG131" s="282">
        <f>' STAMP Summary'!BO99</f>
        <v>1</v>
      </c>
      <c r="AH131" s="282">
        <f>' STAMP Summary'!BP99</f>
        <v>1</v>
      </c>
      <c r="AI131" s="282">
        <f>' STAMP Summary'!BQ99</f>
        <v>0.74977705627705626</v>
      </c>
      <c r="AJ131" s="282">
        <f>' STAMP Summary'!BR99</f>
        <v>1</v>
      </c>
      <c r="AK131" s="282">
        <f>' STAMP Summary'!BS99</f>
        <v>0.71057142857142852</v>
      </c>
      <c r="AL131" s="282">
        <f>' STAMP Summary'!BT99</f>
        <v>1</v>
      </c>
      <c r="AM131" s="282">
        <f>' STAMP Summary'!BU99</f>
        <v>1</v>
      </c>
      <c r="AN131" s="282">
        <f>' STAMP Summary'!BV99</f>
        <v>0.55042857142857138</v>
      </c>
      <c r="AO131" s="282">
        <f>' STAMP Summary'!BW99</f>
        <v>0.9946666666666667</v>
      </c>
      <c r="AP131" s="282">
        <f>' STAMP Summary'!BX99</f>
        <v>0.79776190476190478</v>
      </c>
      <c r="AQ131" s="282">
        <f>' STAMP Summary'!BY99</f>
        <v>1</v>
      </c>
      <c r="AR131" s="282">
        <f>' STAMP Summary'!BZ99</f>
        <v>1</v>
      </c>
      <c r="AS131" s="282">
        <f>' STAMP Summary'!CA99</f>
        <v>1</v>
      </c>
      <c r="AT131" s="282">
        <f>' STAMP Summary'!CB99</f>
        <v>1</v>
      </c>
      <c r="AU131" s="282">
        <f>' STAMP Summary'!CC99</f>
        <v>1</v>
      </c>
      <c r="AV131" s="282">
        <f>' STAMP Summary'!CD99</f>
        <v>1</v>
      </c>
      <c r="AW131" s="282">
        <f t="shared" si="22"/>
        <v>0.99968627450980396</v>
      </c>
      <c r="AX131" s="282">
        <f>_xlfn.PERCENTILE.INC((AB131:AH131,AJ131,AL131:AM131,AO131,AQ131:AV131),0.05)</f>
        <v>0.99893333333333334</v>
      </c>
      <c r="AY131" s="501">
        <f>_xlfn.PERCENTILE.INC((AB131:AH131,AJ131,AL131:AM131,AO131,AQ131:AV131),0.95)</f>
        <v>1</v>
      </c>
      <c r="AZ131" s="501"/>
      <c r="BA131" s="501"/>
      <c r="BB131" s="501"/>
      <c r="BC131" s="501"/>
      <c r="BD131" s="501"/>
      <c r="BE131" s="501"/>
      <c r="BF131" s="501"/>
      <c r="BG131" s="501"/>
      <c r="BI131" s="248">
        <f>' STAMP Summary'!DE99</f>
        <v>41941</v>
      </c>
      <c r="BJ131" s="245">
        <f>' STAMP Summary'!DF99</f>
        <v>2943.66</v>
      </c>
      <c r="BK131" s="245">
        <f>' STAMP Summary'!DG99</f>
        <v>1558.5</v>
      </c>
      <c r="BL131" s="245">
        <f>' STAMP Summary'!DH99</f>
        <v>9226</v>
      </c>
      <c r="BM131" s="245">
        <f>' STAMP Summary'!DI99</f>
        <v>5203.5</v>
      </c>
      <c r="BN131" s="245">
        <f>' STAMP Summary'!DJ99</f>
        <v>1789.5</v>
      </c>
      <c r="BO131" s="245">
        <f>' STAMP Summary'!DK99</f>
        <v>6076.681818181818</v>
      </c>
      <c r="BP131" s="245">
        <f>' STAMP Summary'!DL99</f>
        <v>660.5</v>
      </c>
      <c r="BQ131" s="245">
        <f>' STAMP Summary'!DM99</f>
        <v>2129</v>
      </c>
      <c r="BR131" s="245">
        <f>' STAMP Summary'!DN99</f>
        <v>701</v>
      </c>
      <c r="BS131" s="245">
        <f>' STAMP Summary'!DO99</f>
        <v>1364</v>
      </c>
      <c r="BT131" s="245">
        <f>' STAMP Summary'!DP99</f>
        <v>3808</v>
      </c>
      <c r="BU131" s="245">
        <f>' STAMP Summary'!DQ99</f>
        <v>917</v>
      </c>
      <c r="BV131" s="245">
        <f>' STAMP Summary'!DR99</f>
        <v>2014</v>
      </c>
      <c r="BW131" s="249">
        <f>' STAMP Summary'!DS99</f>
        <v>886</v>
      </c>
      <c r="BY131" s="248">
        <f t="shared" si="23"/>
        <v>41941</v>
      </c>
      <c r="BZ131" s="242">
        <f t="shared" si="24"/>
        <v>2800.8182109608442</v>
      </c>
      <c r="CA131" s="242">
        <f t="shared" si="25"/>
        <v>0.99425837320574162</v>
      </c>
      <c r="CB131" s="242">
        <f t="shared" si="26"/>
        <v>0.97531582007505679</v>
      </c>
      <c r="CC131" s="242">
        <f t="shared" si="27"/>
        <v>1</v>
      </c>
      <c r="CD131" s="242">
        <f t="shared" si="28"/>
        <v>0.99113818886734972</v>
      </c>
      <c r="CE131" s="242">
        <f t="shared" si="29"/>
        <v>1</v>
      </c>
      <c r="CF131" s="242">
        <f t="shared" si="30"/>
        <v>0.99848828420256996</v>
      </c>
      <c r="CG131" s="242">
        <f t="shared" si="31"/>
        <v>0.99812470698546651</v>
      </c>
      <c r="CH131" s="242">
        <f t="shared" si="32"/>
        <v>0.99011299435028244</v>
      </c>
      <c r="CI131" s="242">
        <f t="shared" si="33"/>
        <v>0.99634769905040177</v>
      </c>
      <c r="CJ131" s="242">
        <f t="shared" si="34"/>
        <v>0.9919249804636624</v>
      </c>
      <c r="CK131" s="242">
        <f t="shared" si="35"/>
        <v>0.99135135135135133</v>
      </c>
      <c r="CL131" s="242">
        <f t="shared" si="36"/>
        <v>0.99016715830875124</v>
      </c>
      <c r="CM131" s="242">
        <f t="shared" si="37"/>
        <v>0.97255762897914377</v>
      </c>
      <c r="CN131" s="242">
        <f t="shared" si="38"/>
        <v>0.99214247642962961</v>
      </c>
      <c r="CO131" s="257">
        <f t="shared" si="39"/>
        <v>1.0150164162067151E-2</v>
      </c>
    </row>
    <row r="132" spans="2:93" x14ac:dyDescent="0.2">
      <c r="B132" s="248" t="str">
        <f>' STAMP Summary'!A100</f>
        <v>1030</v>
      </c>
      <c r="C132" s="245">
        <f>' STAMP Summary'!AK100</f>
        <v>61962</v>
      </c>
      <c r="D132" s="245">
        <f>' STAMP Summary'!AL100</f>
        <v>54679</v>
      </c>
      <c r="E132" s="245">
        <f>' STAMP Summary'!AM100</f>
        <v>38532</v>
      </c>
      <c r="F132" s="245">
        <f>' STAMP Summary'!AN100</f>
        <v>34558.69</v>
      </c>
      <c r="G132" s="245">
        <f>' STAMP Summary'!AO100</f>
        <v>44348.5</v>
      </c>
      <c r="H132" s="245">
        <f>' STAMP Summary'!AP100</f>
        <v>40336.5</v>
      </c>
      <c r="I132" s="245">
        <f>' STAMP Summary'!AQ100</f>
        <v>47232.5</v>
      </c>
      <c r="J132" s="245">
        <f>' STAMP Summary'!AR100</f>
        <v>54710.99</v>
      </c>
      <c r="K132" s="245">
        <f>' STAMP Summary'!AS100</f>
        <v>15745.318181818182</v>
      </c>
      <c r="L132" s="245">
        <f>' STAMP Summary'!AT100</f>
        <v>28554.355123674904</v>
      </c>
      <c r="M132" s="245">
        <f>' STAMP Summary'!AU100</f>
        <v>14930</v>
      </c>
      <c r="N132" s="245">
        <f>' STAMP Summary'!AV100</f>
        <v>26243</v>
      </c>
      <c r="O132" s="245">
        <f>' STAMP Summary'!AW100</f>
        <v>24909</v>
      </c>
      <c r="P132" s="245">
        <f>' STAMP Summary'!AX100</f>
        <v>11608</v>
      </c>
      <c r="Q132" s="245">
        <f>' STAMP Summary'!AY100</f>
        <v>20962</v>
      </c>
      <c r="R132" s="245">
        <f>' STAMP Summary'!AZ100</f>
        <v>16826</v>
      </c>
      <c r="S132" s="245">
        <f>' STAMP Summary'!BA100</f>
        <v>51307</v>
      </c>
      <c r="T132" s="245">
        <f>' STAMP Summary'!BB100</f>
        <v>28927</v>
      </c>
      <c r="U132" s="245">
        <f>' STAMP Summary'!BC100</f>
        <v>61322</v>
      </c>
      <c r="V132" s="245">
        <f>' STAMP Summary'!BD100</f>
        <v>38452.75</v>
      </c>
      <c r="W132" s="245">
        <f>' STAMP Summary'!BE100</f>
        <v>32055</v>
      </c>
      <c r="X132" s="245">
        <f>' STAMP Summary'!BF100</f>
        <v>27451</v>
      </c>
      <c r="Y132" s="171"/>
      <c r="Z132" s="507" t="str">
        <f t="shared" si="21"/>
        <v>26-Oct</v>
      </c>
      <c r="AA132" s="282">
        <f>' STAMP Summary'!BI100</f>
        <v>2.9505714285714286</v>
      </c>
      <c r="AB132" s="282">
        <f>' STAMP Summary'!BJ100</f>
        <v>1</v>
      </c>
      <c r="AC132" s="282">
        <f>' STAMP Summary'!BK100</f>
        <v>1</v>
      </c>
      <c r="AD132" s="282">
        <f>' STAMP Summary'!BL100</f>
        <v>1</v>
      </c>
      <c r="AE132" s="282">
        <f>' STAMP Summary'!BM100</f>
        <v>1</v>
      </c>
      <c r="AF132" s="282">
        <f>' STAMP Summary'!BN100</f>
        <v>1</v>
      </c>
      <c r="AG132" s="282">
        <f>' STAMP Summary'!BO100</f>
        <v>1</v>
      </c>
      <c r="AH132" s="282">
        <f>' STAMP Summary'!BP100</f>
        <v>1</v>
      </c>
      <c r="AI132" s="282">
        <f>' STAMP Summary'!BQ100</f>
        <v>0.74977705627705626</v>
      </c>
      <c r="AJ132" s="282">
        <f>' STAMP Summary'!BR100</f>
        <v>1</v>
      </c>
      <c r="AK132" s="282">
        <f>' STAMP Summary'!BS100</f>
        <v>0.710952380952381</v>
      </c>
      <c r="AL132" s="282">
        <f>' STAMP Summary'!BT100</f>
        <v>1</v>
      </c>
      <c r="AM132" s="282">
        <f>' STAMP Summary'!BU100</f>
        <v>1</v>
      </c>
      <c r="AN132" s="282">
        <f>' STAMP Summary'!BV100</f>
        <v>0.55276190476190479</v>
      </c>
      <c r="AO132" s="282">
        <f>' STAMP Summary'!BW100</f>
        <v>0.99819047619047618</v>
      </c>
      <c r="AP132" s="282">
        <f>' STAMP Summary'!BX100</f>
        <v>0.80123809523809519</v>
      </c>
      <c r="AQ132" s="282">
        <f>' STAMP Summary'!BY100</f>
        <v>1</v>
      </c>
      <c r="AR132" s="282">
        <f>' STAMP Summary'!BZ100</f>
        <v>1</v>
      </c>
      <c r="AS132" s="282">
        <f>' STAMP Summary'!CA100</f>
        <v>1</v>
      </c>
      <c r="AT132" s="282">
        <f>' STAMP Summary'!CB100</f>
        <v>1</v>
      </c>
      <c r="AU132" s="282">
        <f>' STAMP Summary'!CC100</f>
        <v>1</v>
      </c>
      <c r="AV132" s="282">
        <f>' STAMP Summary'!CD100</f>
        <v>1</v>
      </c>
      <c r="AW132" s="282">
        <f t="shared" si="22"/>
        <v>0.99989355742296926</v>
      </c>
      <c r="AX132" s="282">
        <f>_xlfn.PERCENTILE.INC((AB132:AH132,AJ132,AL132:AM132,AO132,AQ132:AV132),0.05)</f>
        <v>0.99963809523809521</v>
      </c>
      <c r="AY132" s="501">
        <f>_xlfn.PERCENTILE.INC((AB132:AH132,AJ132,AL132:AM132,AO132,AQ132:AV132),0.95)</f>
        <v>1</v>
      </c>
      <c r="AZ132" s="501"/>
      <c r="BA132" s="501"/>
      <c r="BB132" s="501"/>
      <c r="BC132" s="501"/>
      <c r="BD132" s="501"/>
      <c r="BE132" s="501"/>
      <c r="BF132" s="501"/>
      <c r="BG132" s="501"/>
      <c r="BI132" s="248">
        <f>' STAMP Summary'!DE100</f>
        <v>41942</v>
      </c>
      <c r="BJ132" s="245">
        <f>' STAMP Summary'!DF100</f>
        <v>2947.66</v>
      </c>
      <c r="BK132" s="245">
        <f>' STAMP Summary'!DG100</f>
        <v>1564.5</v>
      </c>
      <c r="BL132" s="245">
        <f>' STAMP Summary'!DH100</f>
        <v>9253</v>
      </c>
      <c r="BM132" s="245">
        <f>' STAMP Summary'!DI100</f>
        <v>5203.5</v>
      </c>
      <c r="BN132" s="245">
        <f>' STAMP Summary'!DJ100</f>
        <v>1793.5</v>
      </c>
      <c r="BO132" s="245">
        <f>' STAMP Summary'!DK100</f>
        <v>6076.681818181818</v>
      </c>
      <c r="BP132" s="245">
        <f>' STAMP Summary'!DL100</f>
        <v>660.5</v>
      </c>
      <c r="BQ132" s="245">
        <f>' STAMP Summary'!DM100</f>
        <v>2129</v>
      </c>
      <c r="BR132" s="245">
        <f>' STAMP Summary'!DN100</f>
        <v>703</v>
      </c>
      <c r="BS132" s="245">
        <f>' STAMP Summary'!DO100</f>
        <v>1367</v>
      </c>
      <c r="BT132" s="245">
        <f>' STAMP Summary'!DP100</f>
        <v>3821</v>
      </c>
      <c r="BU132" s="245">
        <f>' STAMP Summary'!DQ100</f>
        <v>920</v>
      </c>
      <c r="BV132" s="245">
        <f>' STAMP Summary'!DR100</f>
        <v>2028</v>
      </c>
      <c r="BW132" s="249">
        <f>' STAMP Summary'!DS100</f>
        <v>893</v>
      </c>
      <c r="BY132" s="248">
        <f t="shared" si="23"/>
        <v>41942</v>
      </c>
      <c r="BZ132" s="242">
        <f t="shared" si="24"/>
        <v>2805.8417267353361</v>
      </c>
      <c r="CA132" s="242">
        <f t="shared" si="25"/>
        <v>0.99808612440191391</v>
      </c>
      <c r="CB132" s="242">
        <f t="shared" si="26"/>
        <v>0.97817009355674189</v>
      </c>
      <c r="CC132" s="242">
        <f t="shared" si="27"/>
        <v>1</v>
      </c>
      <c r="CD132" s="242">
        <f t="shared" si="28"/>
        <v>0.99335364165051232</v>
      </c>
      <c r="CE132" s="242">
        <f t="shared" si="29"/>
        <v>1</v>
      </c>
      <c r="CF132" s="242">
        <f t="shared" si="30"/>
        <v>0.99848828420256996</v>
      </c>
      <c r="CG132" s="242">
        <f t="shared" si="31"/>
        <v>0.99812470698546651</v>
      </c>
      <c r="CH132" s="242">
        <f t="shared" si="32"/>
        <v>0.99293785310734461</v>
      </c>
      <c r="CI132" s="242">
        <f t="shared" si="33"/>
        <v>0.99853907962016075</v>
      </c>
      <c r="CJ132" s="242">
        <f t="shared" si="34"/>
        <v>0.9953112789789007</v>
      </c>
      <c r="CK132" s="242">
        <f t="shared" si="35"/>
        <v>0.99459459459459465</v>
      </c>
      <c r="CL132" s="242">
        <f t="shared" si="36"/>
        <v>0.99705014749262533</v>
      </c>
      <c r="CM132" s="242">
        <f t="shared" si="37"/>
        <v>0.98024149286498352</v>
      </c>
      <c r="CN132" s="242">
        <f t="shared" si="38"/>
        <v>0.99392197192183362</v>
      </c>
      <c r="CO132" s="257">
        <f t="shared" si="39"/>
        <v>9.2150649460714818E-3</v>
      </c>
    </row>
    <row r="133" spans="2:93" x14ac:dyDescent="0.2">
      <c r="B133" s="248" t="str">
        <f>' STAMP Summary'!A101</f>
        <v>1031</v>
      </c>
      <c r="C133" s="245">
        <f>' STAMP Summary'!AK101</f>
        <v>61962</v>
      </c>
      <c r="D133" s="245">
        <f>' STAMP Summary'!AL101</f>
        <v>54679</v>
      </c>
      <c r="E133" s="245">
        <f>' STAMP Summary'!AM101</f>
        <v>38552</v>
      </c>
      <c r="F133" s="245">
        <f>' STAMP Summary'!AN101</f>
        <v>34564.69</v>
      </c>
      <c r="G133" s="245">
        <f>' STAMP Summary'!AO101</f>
        <v>44362.5</v>
      </c>
      <c r="H133" s="245">
        <f>' STAMP Summary'!AP101</f>
        <v>40371.5</v>
      </c>
      <c r="I133" s="245">
        <f>' STAMP Summary'!AQ101</f>
        <v>47232.5</v>
      </c>
      <c r="J133" s="245">
        <f>' STAMP Summary'!AR101</f>
        <v>54753.99</v>
      </c>
      <c r="K133" s="245">
        <f>' STAMP Summary'!AS101</f>
        <v>15745.318181818182</v>
      </c>
      <c r="L133" s="245">
        <f>' STAMP Summary'!AT101</f>
        <v>28558.855123674904</v>
      </c>
      <c r="M133" s="245">
        <f>' STAMP Summary'!AU101</f>
        <v>14937</v>
      </c>
      <c r="N133" s="245">
        <f>' STAMP Summary'!AV101</f>
        <v>26249</v>
      </c>
      <c r="O133" s="245">
        <f>' STAMP Summary'!AW101</f>
        <v>24909</v>
      </c>
      <c r="P133" s="245">
        <f>' STAMP Summary'!AX101</f>
        <v>11608</v>
      </c>
      <c r="Q133" s="245">
        <f>' STAMP Summary'!AY101</f>
        <v>21035</v>
      </c>
      <c r="R133" s="245">
        <f>' STAMP Summary'!AZ101</f>
        <v>16861</v>
      </c>
      <c r="S133" s="245">
        <f>' STAMP Summary'!BA101</f>
        <v>51721</v>
      </c>
      <c r="T133" s="245">
        <f>' STAMP Summary'!BB101</f>
        <v>28933</v>
      </c>
      <c r="U133" s="245">
        <f>' STAMP Summary'!BC101</f>
        <v>61997</v>
      </c>
      <c r="V133" s="245">
        <f>' STAMP Summary'!BD101</f>
        <v>39049.75</v>
      </c>
      <c r="W133" s="245">
        <f>' STAMP Summary'!BE101</f>
        <v>32118</v>
      </c>
      <c r="X133" s="245">
        <f>' STAMP Summary'!BF101</f>
        <v>27514</v>
      </c>
      <c r="Y133" s="171"/>
      <c r="Z133" s="507" t="str">
        <f t="shared" si="21"/>
        <v>27-Oct</v>
      </c>
      <c r="AA133" s="282">
        <f>' STAMP Summary'!BI101</f>
        <v>2.9505714285714286</v>
      </c>
      <c r="AB133" s="282">
        <f>' STAMP Summary'!BJ101</f>
        <v>1</v>
      </c>
      <c r="AC133" s="282">
        <f>' STAMP Summary'!BK101</f>
        <v>1</v>
      </c>
      <c r="AD133" s="282">
        <f>' STAMP Summary'!BL101</f>
        <v>1</v>
      </c>
      <c r="AE133" s="282">
        <f>' STAMP Summary'!BM101</f>
        <v>1</v>
      </c>
      <c r="AF133" s="282">
        <f>' STAMP Summary'!BN101</f>
        <v>1</v>
      </c>
      <c r="AG133" s="282">
        <f>' STAMP Summary'!BO101</f>
        <v>1</v>
      </c>
      <c r="AH133" s="282">
        <f>' STAMP Summary'!BP101</f>
        <v>1</v>
      </c>
      <c r="AI133" s="282">
        <f>' STAMP Summary'!BQ101</f>
        <v>0.74977705627705626</v>
      </c>
      <c r="AJ133" s="282">
        <f>' STAMP Summary'!BR101</f>
        <v>1</v>
      </c>
      <c r="AK133" s="282">
        <f>' STAMP Summary'!BS101</f>
        <v>0.7112857142857143</v>
      </c>
      <c r="AL133" s="282">
        <f>' STAMP Summary'!BT101</f>
        <v>1</v>
      </c>
      <c r="AM133" s="282">
        <f>' STAMP Summary'!BU101</f>
        <v>1</v>
      </c>
      <c r="AN133" s="282">
        <f>' STAMP Summary'!BV101</f>
        <v>0.55276190476190479</v>
      </c>
      <c r="AO133" s="282">
        <f>' STAMP Summary'!BW101</f>
        <v>1</v>
      </c>
      <c r="AP133" s="282">
        <f>' STAMP Summary'!BX101</f>
        <v>0.8029047619047619</v>
      </c>
      <c r="AQ133" s="282">
        <f>' STAMP Summary'!BY101</f>
        <v>1</v>
      </c>
      <c r="AR133" s="282">
        <f>' STAMP Summary'!BZ101</f>
        <v>1</v>
      </c>
      <c r="AS133" s="282">
        <f>' STAMP Summary'!CA101</f>
        <v>1</v>
      </c>
      <c r="AT133" s="282">
        <f>' STAMP Summary'!CB101</f>
        <v>1</v>
      </c>
      <c r="AU133" s="282">
        <f>' STAMP Summary'!CC101</f>
        <v>1</v>
      </c>
      <c r="AV133" s="282">
        <f>' STAMP Summary'!CD101</f>
        <v>1</v>
      </c>
      <c r="AW133" s="282">
        <f t="shared" si="22"/>
        <v>1</v>
      </c>
      <c r="AX133" s="282">
        <f>_xlfn.PERCENTILE.INC((AB133:AH133,AJ133,AL133:AM133,AO133,AQ133:AV133),0.05)</f>
        <v>1</v>
      </c>
      <c r="AY133" s="501">
        <f>_xlfn.PERCENTILE.INC((AB133:AH133,AJ133,AL133:AM133,AO133,AQ133:AV133),0.95)</f>
        <v>1</v>
      </c>
      <c r="AZ133" s="501"/>
      <c r="BA133" s="501"/>
      <c r="BB133" s="501"/>
      <c r="BC133" s="501"/>
      <c r="BD133" s="501"/>
      <c r="BE133" s="501"/>
      <c r="BF133" s="501"/>
      <c r="BG133" s="501"/>
      <c r="BI133" s="248">
        <f>' STAMP Summary'!DE101</f>
        <v>41943</v>
      </c>
      <c r="BJ133" s="245">
        <f>' STAMP Summary'!DF101</f>
        <v>2947.66</v>
      </c>
      <c r="BK133" s="245">
        <f>' STAMP Summary'!DG101</f>
        <v>1564.5</v>
      </c>
      <c r="BL133" s="245">
        <f>' STAMP Summary'!DH101</f>
        <v>9262.5</v>
      </c>
      <c r="BM133" s="245">
        <f>' STAMP Summary'!DI101</f>
        <v>5203.5</v>
      </c>
      <c r="BN133" s="245">
        <f>' STAMP Summary'!DJ101</f>
        <v>1795.5</v>
      </c>
      <c r="BO133" s="245">
        <f>' STAMP Summary'!DK101</f>
        <v>6076.681818181818</v>
      </c>
      <c r="BP133" s="245">
        <f>' STAMP Summary'!DL101</f>
        <v>660.5</v>
      </c>
      <c r="BQ133" s="245">
        <f>' STAMP Summary'!DM101</f>
        <v>2130</v>
      </c>
      <c r="BR133" s="245">
        <f>' STAMP Summary'!DN101</f>
        <v>704</v>
      </c>
      <c r="BS133" s="245">
        <f>' STAMP Summary'!DO101</f>
        <v>1367</v>
      </c>
      <c r="BT133" s="245">
        <f>' STAMP Summary'!DP101</f>
        <v>3821</v>
      </c>
      <c r="BU133" s="245">
        <f>' STAMP Summary'!DQ101</f>
        <v>922</v>
      </c>
      <c r="BV133" s="245">
        <f>' STAMP Summary'!DR101</f>
        <v>2029</v>
      </c>
      <c r="BW133" s="249">
        <f>' STAMP Summary'!DS101</f>
        <v>896</v>
      </c>
      <c r="BY133" s="248">
        <f t="shared" si="23"/>
        <v>41943</v>
      </c>
      <c r="BZ133" s="242">
        <f t="shared" si="24"/>
        <v>2807.0341663402346</v>
      </c>
      <c r="CA133" s="242">
        <f t="shared" si="25"/>
        <v>0.99808612440191391</v>
      </c>
      <c r="CB133" s="242">
        <f t="shared" si="26"/>
        <v>0.97917437496696447</v>
      </c>
      <c r="CC133" s="242">
        <f t="shared" si="27"/>
        <v>1</v>
      </c>
      <c r="CD133" s="242">
        <f t="shared" si="28"/>
        <v>0.99446136804209362</v>
      </c>
      <c r="CE133" s="242">
        <f t="shared" si="29"/>
        <v>1</v>
      </c>
      <c r="CF133" s="242">
        <f t="shared" si="30"/>
        <v>0.99848828420256996</v>
      </c>
      <c r="CG133" s="242">
        <f t="shared" si="31"/>
        <v>0.99859353023909991</v>
      </c>
      <c r="CH133" s="242">
        <f t="shared" si="32"/>
        <v>0.99435028248587576</v>
      </c>
      <c r="CI133" s="242">
        <f t="shared" si="33"/>
        <v>0.99853907962016075</v>
      </c>
      <c r="CJ133" s="242">
        <f t="shared" si="34"/>
        <v>0.9953112789789007</v>
      </c>
      <c r="CK133" s="242">
        <f t="shared" si="35"/>
        <v>0.99675675675675679</v>
      </c>
      <c r="CL133" s="242">
        <f t="shared" si="36"/>
        <v>0.99754178957718775</v>
      </c>
      <c r="CM133" s="242">
        <f t="shared" si="37"/>
        <v>0.98353457738748629</v>
      </c>
      <c r="CN133" s="242">
        <f t="shared" si="38"/>
        <v>0.9943443734821944</v>
      </c>
      <c r="CO133" s="257">
        <f t="shared" si="39"/>
        <v>8.7766090439610842E-3</v>
      </c>
    </row>
    <row r="134" spans="2:93" x14ac:dyDescent="0.2">
      <c r="B134" s="248" t="str">
        <f>' STAMP Summary'!A102</f>
        <v>1101</v>
      </c>
      <c r="C134" s="245">
        <f>' STAMP Summary'!AK102</f>
        <v>61962</v>
      </c>
      <c r="D134" s="245">
        <f>' STAMP Summary'!AL102</f>
        <v>54679</v>
      </c>
      <c r="E134" s="245">
        <f>' STAMP Summary'!AM102</f>
        <v>38568</v>
      </c>
      <c r="F134" s="245">
        <f>' STAMP Summary'!AN102</f>
        <v>34570.69</v>
      </c>
      <c r="G134" s="245">
        <f>' STAMP Summary'!AO102</f>
        <v>44365.5</v>
      </c>
      <c r="H134" s="245">
        <f>' STAMP Summary'!AP102</f>
        <v>40946.5</v>
      </c>
      <c r="I134" s="245">
        <f>' STAMP Summary'!AQ102</f>
        <v>47232.5</v>
      </c>
      <c r="J134" s="245">
        <f>' STAMP Summary'!AR102</f>
        <v>54770.99</v>
      </c>
      <c r="K134" s="245">
        <f>' STAMP Summary'!AS102</f>
        <v>15745.318181818182</v>
      </c>
      <c r="L134" s="245">
        <f>' STAMP Summary'!AT102</f>
        <v>28562.855123674904</v>
      </c>
      <c r="M134" s="245">
        <f>' STAMP Summary'!AU102</f>
        <v>14940</v>
      </c>
      <c r="N134" s="245">
        <f>' STAMP Summary'!AV102</f>
        <v>26258</v>
      </c>
      <c r="O134" s="245">
        <f>' STAMP Summary'!AW102</f>
        <v>24909</v>
      </c>
      <c r="P134" s="245">
        <f>' STAMP Summary'!AX102</f>
        <v>11608</v>
      </c>
      <c r="Q134" s="245">
        <f>' STAMP Summary'!AY102</f>
        <v>21056</v>
      </c>
      <c r="R134" s="245">
        <f>' STAMP Summary'!AZ102</f>
        <v>16897</v>
      </c>
      <c r="S134" s="245">
        <f>' STAMP Summary'!BA102</f>
        <v>51998</v>
      </c>
      <c r="T134" s="245">
        <f>' STAMP Summary'!BB102</f>
        <v>28934</v>
      </c>
      <c r="U134" s="245">
        <f>' STAMP Summary'!BC102</f>
        <v>62624</v>
      </c>
      <c r="V134" s="245">
        <f>' STAMP Summary'!BD102</f>
        <v>39550.75</v>
      </c>
      <c r="W134" s="245">
        <f>' STAMP Summary'!BE102</f>
        <v>32170</v>
      </c>
      <c r="X134" s="245">
        <f>' STAMP Summary'!BF102</f>
        <v>27564</v>
      </c>
      <c r="Y134" s="171"/>
      <c r="Z134" s="507" t="str">
        <f t="shared" si="21"/>
        <v>5-Jan</v>
      </c>
      <c r="AA134" s="282">
        <f>' STAMP Summary'!BI102</f>
        <v>2.9505714285714286</v>
      </c>
      <c r="AB134" s="282">
        <f>' STAMP Summary'!BJ102</f>
        <v>1</v>
      </c>
      <c r="AC134" s="282">
        <f>' STAMP Summary'!BK102</f>
        <v>1</v>
      </c>
      <c r="AD134" s="282">
        <f>' STAMP Summary'!BL102</f>
        <v>1</v>
      </c>
      <c r="AE134" s="282">
        <f>' STAMP Summary'!BM102</f>
        <v>1</v>
      </c>
      <c r="AF134" s="282">
        <f>' STAMP Summary'!BN102</f>
        <v>1</v>
      </c>
      <c r="AG134" s="282">
        <f>' STAMP Summary'!BO102</f>
        <v>1</v>
      </c>
      <c r="AH134" s="282">
        <f>' STAMP Summary'!BP102</f>
        <v>1</v>
      </c>
      <c r="AI134" s="282">
        <f>' STAMP Summary'!BQ102</f>
        <v>0.74977705627705626</v>
      </c>
      <c r="AJ134" s="282">
        <f>' STAMP Summary'!BR102</f>
        <v>1</v>
      </c>
      <c r="AK134" s="282">
        <f>' STAMP Summary'!BS102</f>
        <v>0.71142857142857141</v>
      </c>
      <c r="AL134" s="282">
        <f>' STAMP Summary'!BT102</f>
        <v>1</v>
      </c>
      <c r="AM134" s="282">
        <f>' STAMP Summary'!BU102</f>
        <v>1</v>
      </c>
      <c r="AN134" s="282">
        <f>' STAMP Summary'!BV102</f>
        <v>0.55276190476190479</v>
      </c>
      <c r="AO134" s="282">
        <f>' STAMP Summary'!BW102</f>
        <v>1</v>
      </c>
      <c r="AP134" s="282">
        <f>' STAMP Summary'!BX102</f>
        <v>0.80461904761904757</v>
      </c>
      <c r="AQ134" s="282">
        <f>' STAMP Summary'!BY102</f>
        <v>1</v>
      </c>
      <c r="AR134" s="282">
        <f>' STAMP Summary'!BZ102</f>
        <v>1</v>
      </c>
      <c r="AS134" s="282">
        <f>' STAMP Summary'!CA102</f>
        <v>1</v>
      </c>
      <c r="AT134" s="282">
        <f>' STAMP Summary'!CB102</f>
        <v>1</v>
      </c>
      <c r="AU134" s="282">
        <f>' STAMP Summary'!CC102</f>
        <v>1</v>
      </c>
      <c r="AV134" s="282">
        <f>' STAMP Summary'!CD102</f>
        <v>1</v>
      </c>
      <c r="AW134" s="282">
        <f t="shared" si="22"/>
        <v>1</v>
      </c>
      <c r="AX134" s="282">
        <f>_xlfn.PERCENTILE.INC((AB134:AH134,AJ134,AL134:AM134,AO134,AQ134:AV134),0.05)</f>
        <v>1</v>
      </c>
      <c r="AY134" s="501">
        <f>_xlfn.PERCENTILE.INC((AB134:AH134,AJ134,AL134:AM134,AO134,AQ134:AV134),0.95)</f>
        <v>1</v>
      </c>
      <c r="AZ134" s="501"/>
      <c r="BA134" s="501"/>
      <c r="BB134" s="501"/>
      <c r="BC134" s="501"/>
      <c r="BD134" s="501"/>
      <c r="BE134" s="501"/>
      <c r="BF134" s="501"/>
      <c r="BG134" s="501"/>
      <c r="BI134" s="248">
        <f>' STAMP Summary'!DE102</f>
        <v>41944</v>
      </c>
      <c r="BJ134" s="245">
        <f>' STAMP Summary'!DF102</f>
        <v>2952.66</v>
      </c>
      <c r="BK134" s="245">
        <f>' STAMP Summary'!DG102</f>
        <v>1564.5</v>
      </c>
      <c r="BL134" s="245">
        <f>' STAMP Summary'!DH102</f>
        <v>9360.5</v>
      </c>
      <c r="BM134" s="245">
        <f>' STAMP Summary'!DI102</f>
        <v>5203.5</v>
      </c>
      <c r="BN134" s="245">
        <f>' STAMP Summary'!DJ102</f>
        <v>1800.5</v>
      </c>
      <c r="BO134" s="245">
        <f>' STAMP Summary'!DK102</f>
        <v>6076.681818181818</v>
      </c>
      <c r="BP134" s="245">
        <f>' STAMP Summary'!DL102</f>
        <v>660.5</v>
      </c>
      <c r="BQ134" s="245">
        <f>' STAMP Summary'!DM102</f>
        <v>2131</v>
      </c>
      <c r="BR134" s="245">
        <f>' STAMP Summary'!DN102</f>
        <v>706</v>
      </c>
      <c r="BS134" s="245">
        <f>' STAMP Summary'!DO102</f>
        <v>1367</v>
      </c>
      <c r="BT134" s="245">
        <f>' STAMP Summary'!DP102</f>
        <v>3821</v>
      </c>
      <c r="BU134" s="245">
        <f>' STAMP Summary'!DQ102</f>
        <v>924</v>
      </c>
      <c r="BV134" s="245">
        <f>' STAMP Summary'!DR102</f>
        <v>2031</v>
      </c>
      <c r="BW134" s="249">
        <f>' STAMP Summary'!DS102</f>
        <v>896</v>
      </c>
      <c r="BY134" s="248">
        <f t="shared" si="23"/>
        <v>41944</v>
      </c>
      <c r="BZ134" s="242">
        <f t="shared" si="24"/>
        <v>2814.4469530738188</v>
      </c>
      <c r="CA134" s="242">
        <f t="shared" si="25"/>
        <v>0.99808612440191391</v>
      </c>
      <c r="CB134" s="242">
        <f t="shared" si="26"/>
        <v>0.98953433056715467</v>
      </c>
      <c r="CC134" s="242">
        <f t="shared" si="27"/>
        <v>1</v>
      </c>
      <c r="CD134" s="242">
        <f t="shared" si="28"/>
        <v>0.99723068402104675</v>
      </c>
      <c r="CE134" s="242">
        <f t="shared" si="29"/>
        <v>1</v>
      </c>
      <c r="CF134" s="242">
        <f t="shared" si="30"/>
        <v>0.99848828420256996</v>
      </c>
      <c r="CG134" s="242">
        <f t="shared" si="31"/>
        <v>0.9990623534927332</v>
      </c>
      <c r="CH134" s="242">
        <f t="shared" si="32"/>
        <v>0.99717514124293782</v>
      </c>
      <c r="CI134" s="242">
        <f t="shared" si="33"/>
        <v>0.99853907962016075</v>
      </c>
      <c r="CJ134" s="242">
        <f t="shared" si="34"/>
        <v>0.9953112789789007</v>
      </c>
      <c r="CK134" s="242">
        <f t="shared" si="35"/>
        <v>0.99891891891891893</v>
      </c>
      <c r="CL134" s="242">
        <f t="shared" si="36"/>
        <v>0.99852507374631272</v>
      </c>
      <c r="CM134" s="242">
        <f t="shared" si="37"/>
        <v>0.98353457738748629</v>
      </c>
      <c r="CN134" s="242">
        <f t="shared" si="38"/>
        <v>0.99697022779802302</v>
      </c>
      <c r="CO134" s="257">
        <f t="shared" si="39"/>
        <v>4.3291069949375075E-3</v>
      </c>
    </row>
    <row r="135" spans="2:93" x14ac:dyDescent="0.2">
      <c r="B135" s="248" t="str">
        <f>' STAMP Summary'!A103</f>
        <v>1102</v>
      </c>
      <c r="C135" s="245">
        <f>' STAMP Summary'!AK103</f>
        <v>61962</v>
      </c>
      <c r="D135" s="245">
        <f>' STAMP Summary'!AL103</f>
        <v>54679</v>
      </c>
      <c r="E135" s="245">
        <f>' STAMP Summary'!AM103</f>
        <v>38579.5</v>
      </c>
      <c r="F135" s="245">
        <f>' STAMP Summary'!AN103</f>
        <v>34578.69</v>
      </c>
      <c r="G135" s="245">
        <f>' STAMP Summary'!AO103</f>
        <v>44376.5</v>
      </c>
      <c r="H135" s="245">
        <f>' STAMP Summary'!AP103</f>
        <v>40981.5</v>
      </c>
      <c r="I135" s="245">
        <f>' STAMP Summary'!AQ103</f>
        <v>47232.5</v>
      </c>
      <c r="J135" s="245">
        <f>' STAMP Summary'!AR103</f>
        <v>54777.99</v>
      </c>
      <c r="K135" s="245">
        <f>' STAMP Summary'!AS103</f>
        <v>15745.318181818182</v>
      </c>
      <c r="L135" s="245">
        <f>' STAMP Summary'!AT103</f>
        <v>28569.855123674904</v>
      </c>
      <c r="M135" s="245">
        <f>' STAMP Summary'!AU103</f>
        <v>14943</v>
      </c>
      <c r="N135" s="245">
        <f>' STAMP Summary'!AV103</f>
        <v>26265</v>
      </c>
      <c r="O135" s="245">
        <f>' STAMP Summary'!AW103</f>
        <v>24909</v>
      </c>
      <c r="P135" s="245">
        <f>' STAMP Summary'!AX103</f>
        <v>11608</v>
      </c>
      <c r="Q135" s="245">
        <f>' STAMP Summary'!AY103</f>
        <v>21056</v>
      </c>
      <c r="R135" s="245">
        <f>' STAMP Summary'!AZ103</f>
        <v>16908</v>
      </c>
      <c r="S135" s="245">
        <f>' STAMP Summary'!BA103</f>
        <v>52205</v>
      </c>
      <c r="T135" s="245">
        <f>' STAMP Summary'!BB103</f>
        <v>28935</v>
      </c>
      <c r="U135" s="245">
        <f>' STAMP Summary'!BC103</f>
        <v>63008</v>
      </c>
      <c r="V135" s="245">
        <f>' STAMP Summary'!BD103</f>
        <v>39825.75</v>
      </c>
      <c r="W135" s="245">
        <f>' STAMP Summary'!BE103</f>
        <v>32196</v>
      </c>
      <c r="X135" s="245">
        <f>' STAMP Summary'!BF103</f>
        <v>27605</v>
      </c>
      <c r="Y135" s="171"/>
      <c r="Z135" s="507" t="str">
        <f t="shared" si="21"/>
        <v>6-Jan</v>
      </c>
      <c r="AA135" s="282">
        <f>' STAMP Summary'!BI103</f>
        <v>2.9505714285714286</v>
      </c>
      <c r="AB135" s="282">
        <f>' STAMP Summary'!BJ103</f>
        <v>1</v>
      </c>
      <c r="AC135" s="282">
        <f>' STAMP Summary'!BK103</f>
        <v>1</v>
      </c>
      <c r="AD135" s="282">
        <f>' STAMP Summary'!BL103</f>
        <v>1</v>
      </c>
      <c r="AE135" s="282">
        <f>' STAMP Summary'!BM103</f>
        <v>1</v>
      </c>
      <c r="AF135" s="282">
        <f>' STAMP Summary'!BN103</f>
        <v>1</v>
      </c>
      <c r="AG135" s="282">
        <f>' STAMP Summary'!BO103</f>
        <v>1</v>
      </c>
      <c r="AH135" s="282">
        <f>' STAMP Summary'!BP103</f>
        <v>1</v>
      </c>
      <c r="AI135" s="282">
        <f>' STAMP Summary'!BQ103</f>
        <v>0.74977705627705626</v>
      </c>
      <c r="AJ135" s="282">
        <f>' STAMP Summary'!BR103</f>
        <v>1</v>
      </c>
      <c r="AK135" s="282">
        <f>' STAMP Summary'!BS103</f>
        <v>0.71157142857142852</v>
      </c>
      <c r="AL135" s="282">
        <f>' STAMP Summary'!BT103</f>
        <v>1</v>
      </c>
      <c r="AM135" s="282">
        <f>' STAMP Summary'!BU103</f>
        <v>1</v>
      </c>
      <c r="AN135" s="282">
        <f>' STAMP Summary'!BV103</f>
        <v>0.55276190476190479</v>
      </c>
      <c r="AO135" s="282">
        <f>' STAMP Summary'!BW103</f>
        <v>1</v>
      </c>
      <c r="AP135" s="282">
        <f>' STAMP Summary'!BX103</f>
        <v>0.80514285714285716</v>
      </c>
      <c r="AQ135" s="282">
        <f>' STAMP Summary'!BY103</f>
        <v>1</v>
      </c>
      <c r="AR135" s="282">
        <f>' STAMP Summary'!BZ103</f>
        <v>1</v>
      </c>
      <c r="AS135" s="282">
        <f>' STAMP Summary'!CA103</f>
        <v>1</v>
      </c>
      <c r="AT135" s="282">
        <f>' STAMP Summary'!CB103</f>
        <v>1</v>
      </c>
      <c r="AU135" s="282">
        <f>' STAMP Summary'!CC103</f>
        <v>1</v>
      </c>
      <c r="AV135" s="282">
        <f>' STAMP Summary'!CD103</f>
        <v>1</v>
      </c>
      <c r="AW135" s="282">
        <f t="shared" si="22"/>
        <v>1</v>
      </c>
      <c r="AX135" s="282">
        <f>_xlfn.PERCENTILE.INC((AB135:AH135,AJ135,AL135:AM135,AO135,AQ135:AV135),0.05)</f>
        <v>1</v>
      </c>
      <c r="AY135" s="501">
        <f>_xlfn.PERCENTILE.INC((AB135:AH135,AJ135,AL135:AM135,AO135,AQ135:AV135),0.95)</f>
        <v>1</v>
      </c>
      <c r="AZ135" s="501"/>
      <c r="BA135" s="501"/>
      <c r="BB135" s="501"/>
      <c r="BC135" s="501"/>
      <c r="BD135" s="501"/>
      <c r="BE135" s="501"/>
      <c r="BF135" s="501"/>
      <c r="BG135" s="501"/>
      <c r="BI135" s="248">
        <f>' STAMP Summary'!DE103</f>
        <v>41945</v>
      </c>
      <c r="BJ135" s="245">
        <f>' STAMP Summary'!DF103</f>
        <v>2953.66</v>
      </c>
      <c r="BK135" s="245">
        <f>' STAMP Summary'!DG103</f>
        <v>1566.5</v>
      </c>
      <c r="BL135" s="245">
        <f>' STAMP Summary'!DH103</f>
        <v>9373.5</v>
      </c>
      <c r="BM135" s="245">
        <f>' STAMP Summary'!DI103</f>
        <v>5203.5</v>
      </c>
      <c r="BN135" s="245">
        <f>' STAMP Summary'!DJ103</f>
        <v>1802.5</v>
      </c>
      <c r="BO135" s="245">
        <f>' STAMP Summary'!DK103</f>
        <v>6076.681818181818</v>
      </c>
      <c r="BP135" s="245">
        <f>' STAMP Summary'!DL103</f>
        <v>661.5</v>
      </c>
      <c r="BQ135" s="245">
        <f>' STAMP Summary'!DM103</f>
        <v>2132</v>
      </c>
      <c r="BR135" s="245">
        <f>' STAMP Summary'!DN103</f>
        <v>706</v>
      </c>
      <c r="BS135" s="245">
        <f>' STAMP Summary'!DO103</f>
        <v>1367</v>
      </c>
      <c r="BT135" s="245">
        <f>' STAMP Summary'!DP103</f>
        <v>3821</v>
      </c>
      <c r="BU135" s="245">
        <f>' STAMP Summary'!DQ103</f>
        <v>924</v>
      </c>
      <c r="BV135" s="245">
        <f>' STAMP Summary'!DR103</f>
        <v>2032</v>
      </c>
      <c r="BW135" s="249">
        <f>' STAMP Summary'!DS103</f>
        <v>897</v>
      </c>
      <c r="BY135" s="248">
        <f t="shared" si="23"/>
        <v>41945</v>
      </c>
      <c r="BZ135" s="242">
        <f t="shared" si="24"/>
        <v>2816.5686765585465</v>
      </c>
      <c r="CA135" s="242">
        <f t="shared" si="25"/>
        <v>0.99936204146730467</v>
      </c>
      <c r="CB135" s="242">
        <f t="shared" si="26"/>
        <v>0.99090861039166978</v>
      </c>
      <c r="CC135" s="242">
        <f t="shared" si="27"/>
        <v>1</v>
      </c>
      <c r="CD135" s="242">
        <f t="shared" si="28"/>
        <v>0.99833841041262805</v>
      </c>
      <c r="CE135" s="242">
        <f t="shared" si="29"/>
        <v>1</v>
      </c>
      <c r="CF135" s="242">
        <f t="shared" si="30"/>
        <v>1</v>
      </c>
      <c r="CG135" s="242">
        <f t="shared" si="31"/>
        <v>0.9995311767463666</v>
      </c>
      <c r="CH135" s="242">
        <f t="shared" si="32"/>
        <v>0.99717514124293782</v>
      </c>
      <c r="CI135" s="242">
        <f t="shared" si="33"/>
        <v>0.99853907962016075</v>
      </c>
      <c r="CJ135" s="242">
        <f t="shared" si="34"/>
        <v>0.9953112789789007</v>
      </c>
      <c r="CK135" s="242">
        <f t="shared" si="35"/>
        <v>0.99891891891891893</v>
      </c>
      <c r="CL135" s="242">
        <f t="shared" si="36"/>
        <v>0.99901671583087515</v>
      </c>
      <c r="CM135" s="242">
        <f t="shared" si="37"/>
        <v>0.9846322722283205</v>
      </c>
      <c r="CN135" s="242">
        <f t="shared" si="38"/>
        <v>0.99772181245432046</v>
      </c>
      <c r="CO135" s="257">
        <f t="shared" si="39"/>
        <v>3.8688029023946973E-3</v>
      </c>
    </row>
    <row r="136" spans="2:93" x14ac:dyDescent="0.2">
      <c r="B136" s="248" t="str">
        <f>' STAMP Summary'!A104</f>
        <v>1103</v>
      </c>
      <c r="C136" s="245">
        <f>' STAMP Summary'!AK104</f>
        <v>61962</v>
      </c>
      <c r="D136" s="245">
        <f>' STAMP Summary'!AL104</f>
        <v>54679</v>
      </c>
      <c r="E136" s="245">
        <f>' STAMP Summary'!AM104</f>
        <v>38586.5</v>
      </c>
      <c r="F136" s="245">
        <f>' STAMP Summary'!AN104</f>
        <v>34585.69</v>
      </c>
      <c r="G136" s="245">
        <f>' STAMP Summary'!AO104</f>
        <v>44382.5</v>
      </c>
      <c r="H136" s="245">
        <f>' STAMP Summary'!AP104</f>
        <v>40989.5</v>
      </c>
      <c r="I136" s="245">
        <f>' STAMP Summary'!AQ104</f>
        <v>47232.5</v>
      </c>
      <c r="J136" s="245">
        <f>' STAMP Summary'!AR104</f>
        <v>54781.99</v>
      </c>
      <c r="K136" s="245">
        <f>' STAMP Summary'!AS104</f>
        <v>15745.318181818182</v>
      </c>
      <c r="L136" s="245">
        <f>' STAMP Summary'!AT104</f>
        <v>28570.855123674904</v>
      </c>
      <c r="M136" s="245">
        <f>' STAMP Summary'!AU104</f>
        <v>14943</v>
      </c>
      <c r="N136" s="245">
        <f>' STAMP Summary'!AV104</f>
        <v>26269</v>
      </c>
      <c r="O136" s="245">
        <f>' STAMP Summary'!AW104</f>
        <v>24909</v>
      </c>
      <c r="P136" s="245">
        <f>' STAMP Summary'!AX104</f>
        <v>11621</v>
      </c>
      <c r="Q136" s="245">
        <f>' STAMP Summary'!AY104</f>
        <v>21056</v>
      </c>
      <c r="R136" s="245">
        <f>' STAMP Summary'!AZ104</f>
        <v>16930</v>
      </c>
      <c r="S136" s="245">
        <f>' STAMP Summary'!BA104</f>
        <v>52465</v>
      </c>
      <c r="T136" s="245">
        <f>' STAMP Summary'!BB104</f>
        <v>28935</v>
      </c>
      <c r="U136" s="245">
        <f>' STAMP Summary'!BC104</f>
        <v>63316</v>
      </c>
      <c r="V136" s="245">
        <f>' STAMP Summary'!BD104</f>
        <v>40041.75</v>
      </c>
      <c r="W136" s="245">
        <f>' STAMP Summary'!BE104</f>
        <v>32212</v>
      </c>
      <c r="X136" s="245">
        <f>' STAMP Summary'!BF104</f>
        <v>27619</v>
      </c>
      <c r="Y136" s="171"/>
      <c r="Z136" s="507" t="str">
        <f t="shared" si="21"/>
        <v>7-Jan</v>
      </c>
      <c r="AA136" s="282">
        <f>' STAMP Summary'!BI104</f>
        <v>2.9505714285714286</v>
      </c>
      <c r="AB136" s="282">
        <f>' STAMP Summary'!BJ104</f>
        <v>1</v>
      </c>
      <c r="AC136" s="282">
        <f>' STAMP Summary'!BK104</f>
        <v>1</v>
      </c>
      <c r="AD136" s="282">
        <f>' STAMP Summary'!BL104</f>
        <v>1</v>
      </c>
      <c r="AE136" s="282">
        <f>' STAMP Summary'!BM104</f>
        <v>1</v>
      </c>
      <c r="AF136" s="282">
        <f>' STAMP Summary'!BN104</f>
        <v>1</v>
      </c>
      <c r="AG136" s="282">
        <f>' STAMP Summary'!BO104</f>
        <v>1</v>
      </c>
      <c r="AH136" s="282">
        <f>' STAMP Summary'!BP104</f>
        <v>1</v>
      </c>
      <c r="AI136" s="282">
        <f>' STAMP Summary'!BQ104</f>
        <v>0.74977705627705626</v>
      </c>
      <c r="AJ136" s="282">
        <f>' STAMP Summary'!BR104</f>
        <v>1</v>
      </c>
      <c r="AK136" s="282">
        <f>' STAMP Summary'!BS104</f>
        <v>0.71157142857142852</v>
      </c>
      <c r="AL136" s="282">
        <f>' STAMP Summary'!BT104</f>
        <v>1</v>
      </c>
      <c r="AM136" s="282">
        <f>' STAMP Summary'!BU104</f>
        <v>1</v>
      </c>
      <c r="AN136" s="282">
        <f>' STAMP Summary'!BV104</f>
        <v>0.55338095238095242</v>
      </c>
      <c r="AO136" s="282">
        <f>' STAMP Summary'!BW104</f>
        <v>1</v>
      </c>
      <c r="AP136" s="282">
        <f>' STAMP Summary'!BX104</f>
        <v>0.80619047619047624</v>
      </c>
      <c r="AQ136" s="282">
        <f>' STAMP Summary'!BY104</f>
        <v>1</v>
      </c>
      <c r="AR136" s="282">
        <f>' STAMP Summary'!BZ104</f>
        <v>1</v>
      </c>
      <c r="AS136" s="282">
        <f>' STAMP Summary'!CA104</f>
        <v>1</v>
      </c>
      <c r="AT136" s="282">
        <f>' STAMP Summary'!CB104</f>
        <v>1</v>
      </c>
      <c r="AU136" s="282">
        <f>' STAMP Summary'!CC104</f>
        <v>1</v>
      </c>
      <c r="AV136" s="282">
        <f>' STAMP Summary'!CD104</f>
        <v>1</v>
      </c>
      <c r="AW136" s="282">
        <f t="shared" si="22"/>
        <v>1</v>
      </c>
      <c r="AX136" s="282">
        <f>_xlfn.PERCENTILE.INC((AB136:AH136,AJ136,AL136:AM136,AO136,AQ136:AV136),0.05)</f>
        <v>1</v>
      </c>
      <c r="AY136" s="501">
        <f>_xlfn.PERCENTILE.INC((AB136:AH136,AJ136,AL136:AM136,AO136,AQ136:AV136),0.95)</f>
        <v>1</v>
      </c>
      <c r="AZ136" s="501"/>
      <c r="BA136" s="501"/>
      <c r="BB136" s="501"/>
      <c r="BC136" s="501"/>
      <c r="BD136" s="501"/>
      <c r="BE136" s="501"/>
      <c r="BF136" s="501"/>
      <c r="BG136" s="501"/>
      <c r="BI136" s="248">
        <f>' STAMP Summary'!DE104</f>
        <v>41946</v>
      </c>
      <c r="BJ136" s="245">
        <f>' STAMP Summary'!DF104</f>
        <v>2953.66</v>
      </c>
      <c r="BK136" s="245">
        <f>' STAMP Summary'!DG104</f>
        <v>1567.5</v>
      </c>
      <c r="BL136" s="245">
        <f>' STAMP Summary'!DH104</f>
        <v>9373.5</v>
      </c>
      <c r="BM136" s="245">
        <f>' STAMP Summary'!DI104</f>
        <v>5203.5</v>
      </c>
      <c r="BN136" s="245">
        <f>' STAMP Summary'!DJ104</f>
        <v>1803.5</v>
      </c>
      <c r="BO136" s="245">
        <f>' STAMP Summary'!DK104</f>
        <v>6076.681818181818</v>
      </c>
      <c r="BP136" s="245">
        <f>' STAMP Summary'!DL104</f>
        <v>661.5</v>
      </c>
      <c r="BQ136" s="245">
        <f>' STAMP Summary'!DM104</f>
        <v>2132</v>
      </c>
      <c r="BR136" s="245">
        <f>' STAMP Summary'!DN104</f>
        <v>708</v>
      </c>
      <c r="BS136" s="245">
        <f>' STAMP Summary'!DO104</f>
        <v>1367</v>
      </c>
      <c r="BT136" s="245">
        <f>' STAMP Summary'!DP104</f>
        <v>3830</v>
      </c>
      <c r="BU136" s="245">
        <f>' STAMP Summary'!DQ104</f>
        <v>924</v>
      </c>
      <c r="BV136" s="245">
        <f>' STAMP Summary'!DR104</f>
        <v>2032</v>
      </c>
      <c r="BW136" s="249">
        <f>' STAMP Summary'!DS104</f>
        <v>900</v>
      </c>
      <c r="BY136" s="248">
        <f t="shared" si="23"/>
        <v>41946</v>
      </c>
      <c r="BZ136" s="242">
        <f t="shared" si="24"/>
        <v>2817.2415791064495</v>
      </c>
      <c r="CA136" s="242">
        <f t="shared" si="25"/>
        <v>1</v>
      </c>
      <c r="CB136" s="242">
        <f t="shared" si="26"/>
        <v>0.99090861039166978</v>
      </c>
      <c r="CC136" s="242">
        <f t="shared" si="27"/>
        <v>1</v>
      </c>
      <c r="CD136" s="242">
        <f t="shared" si="28"/>
        <v>0.9988922736084187</v>
      </c>
      <c r="CE136" s="242">
        <f t="shared" si="29"/>
        <v>1</v>
      </c>
      <c r="CF136" s="242">
        <f t="shared" si="30"/>
        <v>1</v>
      </c>
      <c r="CG136" s="242">
        <f t="shared" si="31"/>
        <v>0.9995311767463666</v>
      </c>
      <c r="CH136" s="242">
        <f t="shared" si="32"/>
        <v>1</v>
      </c>
      <c r="CI136" s="242">
        <f t="shared" si="33"/>
        <v>0.99853907962016075</v>
      </c>
      <c r="CJ136" s="242">
        <f t="shared" si="34"/>
        <v>0.99765563948945035</v>
      </c>
      <c r="CK136" s="242">
        <f t="shared" si="35"/>
        <v>0.99891891891891893</v>
      </c>
      <c r="CL136" s="242">
        <f t="shared" si="36"/>
        <v>0.99901671583087515</v>
      </c>
      <c r="CM136" s="242">
        <f t="shared" si="37"/>
        <v>0.98792535675082327</v>
      </c>
      <c r="CN136" s="242">
        <f t="shared" si="38"/>
        <v>0.99796017680001758</v>
      </c>
      <c r="CO136" s="257">
        <f t="shared" si="39"/>
        <v>3.9710209434454724E-3</v>
      </c>
    </row>
    <row r="137" spans="2:93" x14ac:dyDescent="0.2">
      <c r="B137" s="248" t="str">
        <f>' STAMP Summary'!A105</f>
        <v>1104</v>
      </c>
      <c r="C137" s="245">
        <f>' STAMP Summary'!AK105</f>
        <v>61962</v>
      </c>
      <c r="D137" s="245">
        <f>' STAMP Summary'!AL105</f>
        <v>54679</v>
      </c>
      <c r="E137" s="245">
        <f>' STAMP Summary'!AM105</f>
        <v>38591.5</v>
      </c>
      <c r="F137" s="245">
        <f>' STAMP Summary'!AN105</f>
        <v>34593.69</v>
      </c>
      <c r="G137" s="245">
        <f>' STAMP Summary'!AO105</f>
        <v>44383.5</v>
      </c>
      <c r="H137" s="245">
        <f>' STAMP Summary'!AP105</f>
        <v>41028.19</v>
      </c>
      <c r="I137" s="245">
        <f>' STAMP Summary'!AQ105</f>
        <v>47232.5</v>
      </c>
      <c r="J137" s="245">
        <f>' STAMP Summary'!AR105</f>
        <v>54784.99</v>
      </c>
      <c r="K137" s="245">
        <f>' STAMP Summary'!AS105</f>
        <v>15745.318181818182</v>
      </c>
      <c r="L137" s="245">
        <f>' STAMP Summary'!AT105</f>
        <v>28570.855123674904</v>
      </c>
      <c r="M137" s="245">
        <f>' STAMP Summary'!AU105</f>
        <v>14944</v>
      </c>
      <c r="N137" s="245">
        <f>' STAMP Summary'!AV105</f>
        <v>26269</v>
      </c>
      <c r="O137" s="245">
        <f>' STAMP Summary'!AW105</f>
        <v>24918</v>
      </c>
      <c r="P137" s="245">
        <f>' STAMP Summary'!AX105</f>
        <v>11632</v>
      </c>
      <c r="Q137" s="245">
        <f>' STAMP Summary'!AY105</f>
        <v>21060</v>
      </c>
      <c r="R137" s="245">
        <f>' STAMP Summary'!AZ105</f>
        <v>16937</v>
      </c>
      <c r="S137" s="245">
        <f>' STAMP Summary'!BA105</f>
        <v>52699</v>
      </c>
      <c r="T137" s="245">
        <f>' STAMP Summary'!BB105</f>
        <v>28935</v>
      </c>
      <c r="U137" s="245">
        <f>' STAMP Summary'!BC105</f>
        <v>63683</v>
      </c>
      <c r="V137" s="245">
        <f>' STAMP Summary'!BD105</f>
        <v>40130.75</v>
      </c>
      <c r="W137" s="245">
        <f>' STAMP Summary'!BE105</f>
        <v>32227</v>
      </c>
      <c r="X137" s="245">
        <f>' STAMP Summary'!BF105</f>
        <v>27640</v>
      </c>
      <c r="Y137" s="171"/>
      <c r="Z137" s="507" t="str">
        <f t="shared" ref="Z137:Z163" si="40">CONCATENATE(DAY(B137),"-",TEXT(B137,"MMM"))</f>
        <v>8-Jan</v>
      </c>
      <c r="AA137" s="282">
        <f>' STAMP Summary'!BI105</f>
        <v>2.9505714285714286</v>
      </c>
      <c r="AB137" s="282">
        <f>' STAMP Summary'!BJ105</f>
        <v>1</v>
      </c>
      <c r="AC137" s="282">
        <f>' STAMP Summary'!BK105</f>
        <v>1</v>
      </c>
      <c r="AD137" s="282">
        <f>' STAMP Summary'!BL105</f>
        <v>1</v>
      </c>
      <c r="AE137" s="282">
        <f>' STAMP Summary'!BM105</f>
        <v>1</v>
      </c>
      <c r="AF137" s="282">
        <f>' STAMP Summary'!BN105</f>
        <v>1</v>
      </c>
      <c r="AG137" s="282">
        <f>' STAMP Summary'!BO105</f>
        <v>1</v>
      </c>
      <c r="AH137" s="282">
        <f>' STAMP Summary'!BP105</f>
        <v>1</v>
      </c>
      <c r="AI137" s="282">
        <f>' STAMP Summary'!BQ105</f>
        <v>0.74977705627705626</v>
      </c>
      <c r="AJ137" s="282">
        <f>' STAMP Summary'!BR105</f>
        <v>1</v>
      </c>
      <c r="AK137" s="282">
        <f>' STAMP Summary'!BS105</f>
        <v>0.7116190476190476</v>
      </c>
      <c r="AL137" s="282">
        <f>' STAMP Summary'!BT105</f>
        <v>1</v>
      </c>
      <c r="AM137" s="282">
        <f>' STAMP Summary'!BU105</f>
        <v>1</v>
      </c>
      <c r="AN137" s="282">
        <f>' STAMP Summary'!BV105</f>
        <v>0.5539047619047619</v>
      </c>
      <c r="AO137" s="282">
        <f>' STAMP Summary'!BW105</f>
        <v>1</v>
      </c>
      <c r="AP137" s="282">
        <f>' STAMP Summary'!BX105</f>
        <v>0.80652380952380953</v>
      </c>
      <c r="AQ137" s="282">
        <f>' STAMP Summary'!BY105</f>
        <v>1</v>
      </c>
      <c r="AR137" s="282">
        <f>' STAMP Summary'!BZ105</f>
        <v>1</v>
      </c>
      <c r="AS137" s="282">
        <f>' STAMP Summary'!CA105</f>
        <v>1</v>
      </c>
      <c r="AT137" s="282">
        <f>' STAMP Summary'!CB105</f>
        <v>1</v>
      </c>
      <c r="AU137" s="282">
        <f>' STAMP Summary'!CC105</f>
        <v>1</v>
      </c>
      <c r="AV137" s="282">
        <f>' STAMP Summary'!CD105</f>
        <v>1</v>
      </c>
      <c r="AW137" s="282">
        <f t="shared" si="22"/>
        <v>1</v>
      </c>
      <c r="AX137" s="282">
        <f>_xlfn.PERCENTILE.INC((AB137:AH137,AJ137,AL137:AM137,AO137,AQ137:AV137),0.05)</f>
        <v>1</v>
      </c>
      <c r="AY137" s="501">
        <f>_xlfn.PERCENTILE.INC((AB137:AH137,AJ137,AL137:AM137,AO137,AQ137:AV137),0.95)</f>
        <v>1</v>
      </c>
      <c r="AZ137" s="501"/>
      <c r="BA137" s="501"/>
      <c r="BB137" s="501"/>
      <c r="BC137" s="501"/>
      <c r="BD137" s="501"/>
      <c r="BE137" s="501"/>
      <c r="BF137" s="501"/>
      <c r="BG137" s="501"/>
      <c r="BI137" s="248">
        <f>' STAMP Summary'!DE105</f>
        <v>41947</v>
      </c>
      <c r="BJ137" s="245">
        <f>' STAMP Summary'!DF105</f>
        <v>2955.66</v>
      </c>
      <c r="BK137" s="245">
        <f>' STAMP Summary'!DG105</f>
        <v>1567.5</v>
      </c>
      <c r="BL137" s="245">
        <f>' STAMP Summary'!DH105</f>
        <v>9380.15</v>
      </c>
      <c r="BM137" s="245">
        <f>' STAMP Summary'!DI105</f>
        <v>5203.5</v>
      </c>
      <c r="BN137" s="245">
        <f>' STAMP Summary'!DJ105</f>
        <v>1804.5</v>
      </c>
      <c r="BO137" s="245">
        <f>' STAMP Summary'!DK105</f>
        <v>6076.681818181818</v>
      </c>
      <c r="BP137" s="245">
        <f>' STAMP Summary'!DL105</f>
        <v>661.5</v>
      </c>
      <c r="BQ137" s="245">
        <f>' STAMP Summary'!DM105</f>
        <v>2132</v>
      </c>
      <c r="BR137" s="245">
        <f>' STAMP Summary'!DN105</f>
        <v>708</v>
      </c>
      <c r="BS137" s="245">
        <f>' STAMP Summary'!DO105</f>
        <v>1368</v>
      </c>
      <c r="BT137" s="245">
        <f>' STAMP Summary'!DP105</f>
        <v>3835</v>
      </c>
      <c r="BU137" s="245">
        <f>' STAMP Summary'!DQ105</f>
        <v>924</v>
      </c>
      <c r="BV137" s="245">
        <f>' STAMP Summary'!DR105</f>
        <v>2033</v>
      </c>
      <c r="BW137" s="249">
        <f>' STAMP Summary'!DS105</f>
        <v>909</v>
      </c>
      <c r="BY137" s="248">
        <f t="shared" si="23"/>
        <v>41947</v>
      </c>
      <c r="BZ137" s="242">
        <f t="shared" si="24"/>
        <v>2817.9512023657417</v>
      </c>
      <c r="CA137" s="242">
        <f t="shared" si="25"/>
        <v>1</v>
      </c>
      <c r="CB137" s="242">
        <f t="shared" si="26"/>
        <v>0.99161160737882548</v>
      </c>
      <c r="CC137" s="242">
        <f t="shared" si="27"/>
        <v>1</v>
      </c>
      <c r="CD137" s="242">
        <f t="shared" si="28"/>
        <v>0.99944613680420935</v>
      </c>
      <c r="CE137" s="242">
        <f t="shared" si="29"/>
        <v>1</v>
      </c>
      <c r="CF137" s="242">
        <f t="shared" si="30"/>
        <v>1</v>
      </c>
      <c r="CG137" s="242">
        <f t="shared" si="31"/>
        <v>0.9995311767463666</v>
      </c>
      <c r="CH137" s="242">
        <f t="shared" si="32"/>
        <v>1</v>
      </c>
      <c r="CI137" s="242">
        <f t="shared" si="33"/>
        <v>0.99926953981008038</v>
      </c>
      <c r="CJ137" s="242">
        <f t="shared" si="34"/>
        <v>0.99895806199531123</v>
      </c>
      <c r="CK137" s="242">
        <f t="shared" si="35"/>
        <v>0.99891891891891893</v>
      </c>
      <c r="CL137" s="242">
        <f t="shared" si="36"/>
        <v>0.99950835791543757</v>
      </c>
      <c r="CM137" s="242">
        <f t="shared" si="37"/>
        <v>0.99780461031833145</v>
      </c>
      <c r="CN137" s="242">
        <f t="shared" si="38"/>
        <v>0.99821154883660701</v>
      </c>
      <c r="CO137" s="257">
        <f t="shared" si="39"/>
        <v>3.6972661314617701E-3</v>
      </c>
    </row>
    <row r="138" spans="2:93" x14ac:dyDescent="0.2">
      <c r="B138" s="248" t="str">
        <f>' STAMP Summary'!A106</f>
        <v>1105</v>
      </c>
      <c r="C138" s="245">
        <f>' STAMP Summary'!AK106</f>
        <v>61962</v>
      </c>
      <c r="D138" s="245">
        <f>' STAMP Summary'!AL106</f>
        <v>54679</v>
      </c>
      <c r="E138" s="245">
        <f>' STAMP Summary'!AM106</f>
        <v>38591.5</v>
      </c>
      <c r="F138" s="245">
        <f>' STAMP Summary'!AN106</f>
        <v>34596.69</v>
      </c>
      <c r="G138" s="245">
        <f>' STAMP Summary'!AO106</f>
        <v>44383.5</v>
      </c>
      <c r="H138" s="245">
        <f>' STAMP Summary'!AP106</f>
        <v>41097.620000000003</v>
      </c>
      <c r="I138" s="245">
        <f>' STAMP Summary'!AQ106</f>
        <v>47232.5</v>
      </c>
      <c r="J138" s="245">
        <f>' STAMP Summary'!AR106</f>
        <v>54789.99</v>
      </c>
      <c r="K138" s="245">
        <f>' STAMP Summary'!AS106</f>
        <v>15745.318181818182</v>
      </c>
      <c r="L138" s="245">
        <f>' STAMP Summary'!AT106</f>
        <v>28570.855123674904</v>
      </c>
      <c r="M138" s="245">
        <f>' STAMP Summary'!AU106</f>
        <v>14944</v>
      </c>
      <c r="N138" s="245">
        <f>' STAMP Summary'!AV106</f>
        <v>26269</v>
      </c>
      <c r="O138" s="245">
        <f>' STAMP Summary'!AW106</f>
        <v>24936</v>
      </c>
      <c r="P138" s="245">
        <f>' STAMP Summary'!AX106</f>
        <v>11642</v>
      </c>
      <c r="Q138" s="245">
        <f>' STAMP Summary'!AY106</f>
        <v>21064</v>
      </c>
      <c r="R138" s="245">
        <f>' STAMP Summary'!AZ106</f>
        <v>16942</v>
      </c>
      <c r="S138" s="245">
        <f>' STAMP Summary'!BA106</f>
        <v>52773</v>
      </c>
      <c r="T138" s="245">
        <f>' STAMP Summary'!BB106</f>
        <v>28935</v>
      </c>
      <c r="U138" s="245">
        <f>' STAMP Summary'!BC106</f>
        <v>64149</v>
      </c>
      <c r="V138" s="245">
        <f>' STAMP Summary'!BD106</f>
        <v>40201.75</v>
      </c>
      <c r="W138" s="245">
        <f>' STAMP Summary'!BE106</f>
        <v>32253</v>
      </c>
      <c r="X138" s="245">
        <f>' STAMP Summary'!BF106</f>
        <v>27655</v>
      </c>
      <c r="Y138" s="171"/>
      <c r="Z138" s="507" t="str">
        <f t="shared" si="40"/>
        <v>9-Jan</v>
      </c>
      <c r="AA138" s="282">
        <f>' STAMP Summary'!BI106</f>
        <v>2.9505714285714286</v>
      </c>
      <c r="AB138" s="282">
        <f>' STAMP Summary'!BJ106</f>
        <v>1</v>
      </c>
      <c r="AC138" s="282">
        <f>' STAMP Summary'!BK106</f>
        <v>1</v>
      </c>
      <c r="AD138" s="282">
        <f>' STAMP Summary'!BL106</f>
        <v>1</v>
      </c>
      <c r="AE138" s="282">
        <f>' STAMP Summary'!BM106</f>
        <v>1</v>
      </c>
      <c r="AF138" s="282">
        <f>' STAMP Summary'!BN106</f>
        <v>1</v>
      </c>
      <c r="AG138" s="282">
        <f>' STAMP Summary'!BO106</f>
        <v>1</v>
      </c>
      <c r="AH138" s="282">
        <f>' STAMP Summary'!BP106</f>
        <v>1</v>
      </c>
      <c r="AI138" s="282">
        <f>' STAMP Summary'!BQ106</f>
        <v>0.74977705627705626</v>
      </c>
      <c r="AJ138" s="282">
        <f>' STAMP Summary'!BR106</f>
        <v>1</v>
      </c>
      <c r="AK138" s="282">
        <f>' STAMP Summary'!BS106</f>
        <v>0.7116190476190476</v>
      </c>
      <c r="AL138" s="282">
        <f>' STAMP Summary'!BT106</f>
        <v>1</v>
      </c>
      <c r="AM138" s="282">
        <f>' STAMP Summary'!BU106</f>
        <v>1</v>
      </c>
      <c r="AN138" s="282">
        <f>' STAMP Summary'!BV106</f>
        <v>0.55438095238095242</v>
      </c>
      <c r="AO138" s="282">
        <f>' STAMP Summary'!BW106</f>
        <v>1</v>
      </c>
      <c r="AP138" s="282">
        <f>' STAMP Summary'!BX106</f>
        <v>0.80676190476190479</v>
      </c>
      <c r="AQ138" s="282">
        <f>' STAMP Summary'!BY106</f>
        <v>1</v>
      </c>
      <c r="AR138" s="282">
        <f>' STAMP Summary'!BZ106</f>
        <v>1</v>
      </c>
      <c r="AS138" s="282">
        <f>' STAMP Summary'!CA106</f>
        <v>1</v>
      </c>
      <c r="AT138" s="282">
        <f>' STAMP Summary'!CB106</f>
        <v>1</v>
      </c>
      <c r="AU138" s="282">
        <f>' STAMP Summary'!CC106</f>
        <v>1</v>
      </c>
      <c r="AV138" s="282">
        <f>' STAMP Summary'!CD106</f>
        <v>1</v>
      </c>
      <c r="AW138" s="282">
        <f t="shared" si="22"/>
        <v>1</v>
      </c>
      <c r="AX138" s="282">
        <f>_xlfn.PERCENTILE.INC((AB138:AH138,AJ138,AL138:AM138,AO138,AQ138:AV138),0.05)</f>
        <v>1</v>
      </c>
      <c r="AY138" s="501">
        <f>_xlfn.PERCENTILE.INC((AB138:AH138,AJ138,AL138:AM138,AO138,AQ138:AV138),0.95)</f>
        <v>1</v>
      </c>
      <c r="AZ138" s="501"/>
      <c r="BA138" s="501"/>
      <c r="BB138" s="501"/>
      <c r="BC138" s="501"/>
      <c r="BD138" s="501"/>
      <c r="BE138" s="501"/>
      <c r="BF138" s="501"/>
      <c r="BG138" s="501"/>
      <c r="BI138" s="248">
        <f>' STAMP Summary'!DE106</f>
        <v>41948</v>
      </c>
      <c r="BJ138" s="245">
        <f>' STAMP Summary'!DF106</f>
        <v>2956.66</v>
      </c>
      <c r="BK138" s="245">
        <f>' STAMP Summary'!DG106</f>
        <v>1567.5</v>
      </c>
      <c r="BL138" s="245">
        <f>' STAMP Summary'!DH106</f>
        <v>9393.5</v>
      </c>
      <c r="BM138" s="245">
        <f>' STAMP Summary'!DI106</f>
        <v>5203.5</v>
      </c>
      <c r="BN138" s="245">
        <f>' STAMP Summary'!DJ106</f>
        <v>1805.5</v>
      </c>
      <c r="BO138" s="245">
        <f>' STAMP Summary'!DK106</f>
        <v>6076.681818181818</v>
      </c>
      <c r="BP138" s="245">
        <f>' STAMP Summary'!DL106</f>
        <v>661.5</v>
      </c>
      <c r="BQ138" s="245">
        <f>' STAMP Summary'!DM106</f>
        <v>2133</v>
      </c>
      <c r="BR138" s="245">
        <f>' STAMP Summary'!DN106</f>
        <v>708</v>
      </c>
      <c r="BS138" s="245">
        <f>' STAMP Summary'!DO106</f>
        <v>1369</v>
      </c>
      <c r="BT138" s="245">
        <f>' STAMP Summary'!DP106</f>
        <v>3839</v>
      </c>
      <c r="BU138" s="245">
        <f>' STAMP Summary'!DQ106</f>
        <v>924</v>
      </c>
      <c r="BV138" s="245">
        <f>' STAMP Summary'!DR106</f>
        <v>2033</v>
      </c>
      <c r="BW138" s="249">
        <f>' STAMP Summary'!DS106</f>
        <v>911</v>
      </c>
      <c r="BY138" s="248">
        <f t="shared" si="23"/>
        <v>41948</v>
      </c>
      <c r="BZ138" s="242">
        <f t="shared" si="24"/>
        <v>2819.0607220254774</v>
      </c>
      <c r="CA138" s="242">
        <f t="shared" si="25"/>
        <v>1</v>
      </c>
      <c r="CB138" s="242">
        <f t="shared" si="26"/>
        <v>0.99302288704476982</v>
      </c>
      <c r="CC138" s="242">
        <f t="shared" si="27"/>
        <v>1</v>
      </c>
      <c r="CD138" s="242">
        <f t="shared" si="28"/>
        <v>1</v>
      </c>
      <c r="CE138" s="242">
        <f t="shared" si="29"/>
        <v>1</v>
      </c>
      <c r="CF138" s="242">
        <f t="shared" si="30"/>
        <v>1</v>
      </c>
      <c r="CG138" s="242">
        <f t="shared" si="31"/>
        <v>1</v>
      </c>
      <c r="CH138" s="242">
        <f t="shared" si="32"/>
        <v>1</v>
      </c>
      <c r="CI138" s="242">
        <f t="shared" si="33"/>
        <v>1</v>
      </c>
      <c r="CJ138" s="242">
        <f t="shared" si="34"/>
        <v>1</v>
      </c>
      <c r="CK138" s="242">
        <f t="shared" si="35"/>
        <v>0.99891891891891893</v>
      </c>
      <c r="CL138" s="242">
        <f t="shared" si="36"/>
        <v>0.99950835791543757</v>
      </c>
      <c r="CM138" s="242">
        <f t="shared" si="37"/>
        <v>1</v>
      </c>
      <c r="CN138" s="242">
        <f t="shared" si="38"/>
        <v>0.99860457740895403</v>
      </c>
      <c r="CO138" s="257">
        <f t="shared" si="39"/>
        <v>3.1202597709178255E-3</v>
      </c>
    </row>
    <row r="139" spans="2:93" x14ac:dyDescent="0.2">
      <c r="B139" s="248" t="str">
        <f>' STAMP Summary'!A107</f>
        <v>1106</v>
      </c>
      <c r="C139" s="245">
        <f>' STAMP Summary'!AK107</f>
        <v>61962</v>
      </c>
      <c r="D139" s="245">
        <f>' STAMP Summary'!AL107</f>
        <v>54679</v>
      </c>
      <c r="E139" s="245">
        <f>' STAMP Summary'!AM107</f>
        <v>38591.5</v>
      </c>
      <c r="F139" s="245">
        <f>' STAMP Summary'!AN107</f>
        <v>34600.69</v>
      </c>
      <c r="G139" s="245">
        <f>' STAMP Summary'!AO107</f>
        <v>44383.5</v>
      </c>
      <c r="H139" s="245">
        <f>' STAMP Summary'!AP107</f>
        <v>41197.75</v>
      </c>
      <c r="I139" s="245">
        <f>' STAMP Summary'!AQ107</f>
        <v>47232.5</v>
      </c>
      <c r="J139" s="245">
        <f>' STAMP Summary'!AR107</f>
        <v>54789.99</v>
      </c>
      <c r="K139" s="245">
        <f>' STAMP Summary'!AS107</f>
        <v>15745.318181818182</v>
      </c>
      <c r="L139" s="245">
        <f>' STAMP Summary'!AT107</f>
        <v>28570.855123674904</v>
      </c>
      <c r="M139" s="245">
        <f>' STAMP Summary'!AU107</f>
        <v>14944</v>
      </c>
      <c r="N139" s="245">
        <f>' STAMP Summary'!AV107</f>
        <v>26269</v>
      </c>
      <c r="O139" s="245">
        <f>' STAMP Summary'!AW107</f>
        <v>24942</v>
      </c>
      <c r="P139" s="245">
        <f>' STAMP Summary'!AX107</f>
        <v>11642</v>
      </c>
      <c r="Q139" s="245">
        <f>' STAMP Summary'!AY107</f>
        <v>21071</v>
      </c>
      <c r="R139" s="245">
        <f>' STAMP Summary'!AZ107</f>
        <v>16944</v>
      </c>
      <c r="S139" s="245">
        <f>' STAMP Summary'!BA107</f>
        <v>52773</v>
      </c>
      <c r="T139" s="245">
        <f>' STAMP Summary'!BB107</f>
        <v>28935</v>
      </c>
      <c r="U139" s="245">
        <f>' STAMP Summary'!BC107</f>
        <v>64490</v>
      </c>
      <c r="V139" s="245">
        <f>' STAMP Summary'!BD107</f>
        <v>40227.75</v>
      </c>
      <c r="W139" s="245">
        <f>' STAMP Summary'!BE107</f>
        <v>32332</v>
      </c>
      <c r="X139" s="245">
        <f>' STAMP Summary'!BF107</f>
        <v>27667</v>
      </c>
      <c r="Y139" s="171"/>
      <c r="Z139" s="507" t="str">
        <f t="shared" si="40"/>
        <v>10-Jan</v>
      </c>
      <c r="AA139" s="282">
        <f>' STAMP Summary'!BI107</f>
        <v>2.9505714285714286</v>
      </c>
      <c r="AB139" s="282">
        <f>' STAMP Summary'!BJ107</f>
        <v>1</v>
      </c>
      <c r="AC139" s="282">
        <f>' STAMP Summary'!BK107</f>
        <v>1</v>
      </c>
      <c r="AD139" s="282">
        <f>' STAMP Summary'!BL107</f>
        <v>1</v>
      </c>
      <c r="AE139" s="282">
        <f>' STAMP Summary'!BM107</f>
        <v>1</v>
      </c>
      <c r="AF139" s="282">
        <f>' STAMP Summary'!BN107</f>
        <v>1</v>
      </c>
      <c r="AG139" s="282">
        <f>' STAMP Summary'!BO107</f>
        <v>1</v>
      </c>
      <c r="AH139" s="282">
        <f>' STAMP Summary'!BP107</f>
        <v>1</v>
      </c>
      <c r="AI139" s="282">
        <f>' STAMP Summary'!BQ107</f>
        <v>0.74977705627705626</v>
      </c>
      <c r="AJ139" s="282">
        <f>' STAMP Summary'!BR107</f>
        <v>1</v>
      </c>
      <c r="AK139" s="282">
        <f>' STAMP Summary'!BS107</f>
        <v>0.7116190476190476</v>
      </c>
      <c r="AL139" s="282">
        <f>' STAMP Summary'!BT107</f>
        <v>1</v>
      </c>
      <c r="AM139" s="282">
        <f>' STAMP Summary'!BU107</f>
        <v>1</v>
      </c>
      <c r="AN139" s="282">
        <f>' STAMP Summary'!BV107</f>
        <v>0.55438095238095242</v>
      </c>
      <c r="AO139" s="282">
        <f>' STAMP Summary'!BW107</f>
        <v>1</v>
      </c>
      <c r="AP139" s="282">
        <f>' STAMP Summary'!BX107</f>
        <v>0.80685714285714283</v>
      </c>
      <c r="AQ139" s="282">
        <f>' STAMP Summary'!BY107</f>
        <v>1</v>
      </c>
      <c r="AR139" s="282">
        <f>' STAMP Summary'!BZ107</f>
        <v>1</v>
      </c>
      <c r="AS139" s="282">
        <f>' STAMP Summary'!CA107</f>
        <v>1</v>
      </c>
      <c r="AT139" s="282">
        <f>' STAMP Summary'!CB107</f>
        <v>1</v>
      </c>
      <c r="AU139" s="282">
        <f>' STAMP Summary'!CC107</f>
        <v>1</v>
      </c>
      <c r="AV139" s="282">
        <f>' STAMP Summary'!CD107</f>
        <v>1</v>
      </c>
      <c r="AW139" s="282">
        <f t="shared" si="22"/>
        <v>1</v>
      </c>
      <c r="AX139" s="282">
        <f>_xlfn.PERCENTILE.INC((AB139:AH139,AJ139,AL139:AM139,AO139,AQ139:AV139),0.05)</f>
        <v>1</v>
      </c>
      <c r="AY139" s="501">
        <f>_xlfn.PERCENTILE.INC((AB139:AH139,AJ139,AL139:AM139,AO139,AQ139:AV139),0.95)</f>
        <v>1</v>
      </c>
      <c r="AZ139" s="501"/>
      <c r="BA139" s="501"/>
      <c r="BB139" s="501"/>
      <c r="BC139" s="501"/>
      <c r="BD139" s="501"/>
      <c r="BE139" s="501"/>
      <c r="BF139" s="501"/>
      <c r="BG139" s="501"/>
      <c r="BI139" s="248">
        <f>' STAMP Summary'!DE107</f>
        <v>41949</v>
      </c>
      <c r="BJ139" s="245">
        <f>' STAMP Summary'!DF107</f>
        <v>2957.66</v>
      </c>
      <c r="BK139" s="245">
        <f>' STAMP Summary'!DG107</f>
        <v>1567.5</v>
      </c>
      <c r="BL139" s="245">
        <f>' STAMP Summary'!DH107</f>
        <v>9413.5</v>
      </c>
      <c r="BM139" s="245">
        <f>' STAMP Summary'!DI107</f>
        <v>5203.5</v>
      </c>
      <c r="BN139" s="245">
        <f>' STAMP Summary'!DJ107</f>
        <v>1805.5</v>
      </c>
      <c r="BO139" s="245">
        <f>' STAMP Summary'!DK107</f>
        <v>6076.681818181818</v>
      </c>
      <c r="BP139" s="245">
        <f>' STAMP Summary'!DL107</f>
        <v>661.5</v>
      </c>
      <c r="BQ139" s="245">
        <f>' STAMP Summary'!DM107</f>
        <v>2133</v>
      </c>
      <c r="BR139" s="245">
        <f>' STAMP Summary'!DN107</f>
        <v>708</v>
      </c>
      <c r="BS139" s="245">
        <f>' STAMP Summary'!DO107</f>
        <v>1369</v>
      </c>
      <c r="BT139" s="245">
        <f>' STAMP Summary'!DP107</f>
        <v>3839</v>
      </c>
      <c r="BU139" s="245">
        <f>' STAMP Summary'!DQ107</f>
        <v>925</v>
      </c>
      <c r="BV139" s="245">
        <f>' STAMP Summary'!DR107</f>
        <v>2033</v>
      </c>
      <c r="BW139" s="249">
        <f>' STAMP Summary'!DS107</f>
        <v>911</v>
      </c>
      <c r="BY139" s="248">
        <f t="shared" si="23"/>
        <v>41949</v>
      </c>
      <c r="BZ139" s="242">
        <f t="shared" si="24"/>
        <v>2820.2544426238178</v>
      </c>
      <c r="CA139" s="242">
        <f t="shared" si="25"/>
        <v>1</v>
      </c>
      <c r="CB139" s="242">
        <f t="shared" si="26"/>
        <v>0.99513716369786986</v>
      </c>
      <c r="CC139" s="242">
        <f t="shared" si="27"/>
        <v>1</v>
      </c>
      <c r="CD139" s="242">
        <f t="shared" si="28"/>
        <v>1</v>
      </c>
      <c r="CE139" s="242">
        <f t="shared" si="29"/>
        <v>1</v>
      </c>
      <c r="CF139" s="242">
        <f t="shared" si="30"/>
        <v>1</v>
      </c>
      <c r="CG139" s="242">
        <f t="shared" si="31"/>
        <v>1</v>
      </c>
      <c r="CH139" s="242">
        <f t="shared" si="32"/>
        <v>1</v>
      </c>
      <c r="CI139" s="242">
        <f t="shared" si="33"/>
        <v>1</v>
      </c>
      <c r="CJ139" s="242">
        <f t="shared" si="34"/>
        <v>1</v>
      </c>
      <c r="CK139" s="242">
        <f t="shared" si="35"/>
        <v>1</v>
      </c>
      <c r="CL139" s="242">
        <f t="shared" si="36"/>
        <v>0.99950835791543757</v>
      </c>
      <c r="CM139" s="242">
        <f t="shared" si="37"/>
        <v>1</v>
      </c>
      <c r="CN139" s="242">
        <f t="shared" si="38"/>
        <v>0.99902743273957406</v>
      </c>
      <c r="CO139" s="257">
        <f t="shared" si="39"/>
        <v>2.1747265070033374E-3</v>
      </c>
    </row>
    <row r="140" spans="2:93" x14ac:dyDescent="0.2">
      <c r="B140" s="248" t="str">
        <f>' STAMP Summary'!A108</f>
        <v>1107</v>
      </c>
      <c r="C140" s="245">
        <f>' STAMP Summary'!AK108</f>
        <v>61962</v>
      </c>
      <c r="D140" s="245">
        <f>' STAMP Summary'!AL108</f>
        <v>54679</v>
      </c>
      <c r="E140" s="245">
        <f>' STAMP Summary'!AM108</f>
        <v>38591.5</v>
      </c>
      <c r="F140" s="245">
        <f>' STAMP Summary'!AN108</f>
        <v>34600.69</v>
      </c>
      <c r="G140" s="245">
        <f>' STAMP Summary'!AO108</f>
        <v>44384.5</v>
      </c>
      <c r="H140" s="245">
        <f>' STAMP Summary'!AP108</f>
        <v>41282.199999999997</v>
      </c>
      <c r="I140" s="245">
        <f>' STAMP Summary'!AQ108</f>
        <v>47232.5</v>
      </c>
      <c r="J140" s="245">
        <f>' STAMP Summary'!AR108</f>
        <v>54789.99</v>
      </c>
      <c r="K140" s="245">
        <f>' STAMP Summary'!AS108</f>
        <v>15745.318181818182</v>
      </c>
      <c r="L140" s="245">
        <f>' STAMP Summary'!AT108</f>
        <v>28571.855123674904</v>
      </c>
      <c r="M140" s="245">
        <f>' STAMP Summary'!AU108</f>
        <v>14944</v>
      </c>
      <c r="N140" s="245">
        <f>' STAMP Summary'!AV108</f>
        <v>26269</v>
      </c>
      <c r="O140" s="245">
        <f>' STAMP Summary'!AW108</f>
        <v>24942</v>
      </c>
      <c r="P140" s="245">
        <f>' STAMP Summary'!AX108</f>
        <v>11642</v>
      </c>
      <c r="Q140" s="245">
        <f>' STAMP Summary'!AY108</f>
        <v>21076</v>
      </c>
      <c r="R140" s="245">
        <f>' STAMP Summary'!AZ108</f>
        <v>16949</v>
      </c>
      <c r="S140" s="245">
        <f>' STAMP Summary'!BA108</f>
        <v>52773</v>
      </c>
      <c r="T140" s="245">
        <f>' STAMP Summary'!BB108</f>
        <v>28935</v>
      </c>
      <c r="U140" s="245">
        <f>' STAMP Summary'!BC108</f>
        <v>64588</v>
      </c>
      <c r="V140" s="245">
        <f>' STAMP Summary'!BD108</f>
        <v>40227.75</v>
      </c>
      <c r="W140" s="245">
        <f>' STAMP Summary'!BE108</f>
        <v>32420</v>
      </c>
      <c r="X140" s="245">
        <f>' STAMP Summary'!BF108</f>
        <v>27683</v>
      </c>
      <c r="Y140" s="171"/>
      <c r="Z140" s="507" t="str">
        <f t="shared" si="40"/>
        <v>11-Jan</v>
      </c>
      <c r="AA140" s="282">
        <f>' STAMP Summary'!BI108</f>
        <v>2.9505714285714286</v>
      </c>
      <c r="AB140" s="282">
        <f>' STAMP Summary'!BJ108</f>
        <v>1</v>
      </c>
      <c r="AC140" s="282">
        <f>' STAMP Summary'!BK108</f>
        <v>1</v>
      </c>
      <c r="AD140" s="282">
        <f>' STAMP Summary'!BL108</f>
        <v>1</v>
      </c>
      <c r="AE140" s="282">
        <f>' STAMP Summary'!BM108</f>
        <v>1</v>
      </c>
      <c r="AF140" s="282">
        <f>' STAMP Summary'!BN108</f>
        <v>1</v>
      </c>
      <c r="AG140" s="282">
        <f>' STAMP Summary'!BO108</f>
        <v>1</v>
      </c>
      <c r="AH140" s="282">
        <f>' STAMP Summary'!BP108</f>
        <v>1</v>
      </c>
      <c r="AI140" s="282">
        <f>' STAMP Summary'!BQ108</f>
        <v>0.74977705627705626</v>
      </c>
      <c r="AJ140" s="282">
        <f>' STAMP Summary'!BR108</f>
        <v>1</v>
      </c>
      <c r="AK140" s="282">
        <f>' STAMP Summary'!BS108</f>
        <v>0.7116190476190476</v>
      </c>
      <c r="AL140" s="282">
        <f>' STAMP Summary'!BT108</f>
        <v>1</v>
      </c>
      <c r="AM140" s="282">
        <f>' STAMP Summary'!BU108</f>
        <v>1</v>
      </c>
      <c r="AN140" s="282">
        <f>' STAMP Summary'!BV108</f>
        <v>0.55438095238095242</v>
      </c>
      <c r="AO140" s="282">
        <f>' STAMP Summary'!BW108</f>
        <v>1</v>
      </c>
      <c r="AP140" s="282">
        <f>' STAMP Summary'!BX108</f>
        <v>0.80709523809523809</v>
      </c>
      <c r="AQ140" s="282">
        <f>' STAMP Summary'!BY108</f>
        <v>1</v>
      </c>
      <c r="AR140" s="282">
        <f>' STAMP Summary'!BZ108</f>
        <v>1</v>
      </c>
      <c r="AS140" s="282">
        <f>' STAMP Summary'!CA108</f>
        <v>1</v>
      </c>
      <c r="AT140" s="282">
        <f>' STAMP Summary'!CB108</f>
        <v>1</v>
      </c>
      <c r="AU140" s="282">
        <f>' STAMP Summary'!CC108</f>
        <v>1</v>
      </c>
      <c r="AV140" s="282">
        <f>' STAMP Summary'!CD108</f>
        <v>1</v>
      </c>
      <c r="AW140" s="282">
        <f t="shared" si="22"/>
        <v>1</v>
      </c>
      <c r="AX140" s="282">
        <f>_xlfn.PERCENTILE.INC((AB140:AH140,AJ140,AL140:AM140,AO140,AQ140:AV140),0.05)</f>
        <v>1</v>
      </c>
      <c r="AY140" s="501">
        <f>_xlfn.PERCENTILE.INC((AB140:AH140,AJ140,AL140:AM140,AO140,AQ140:AV140),0.95)</f>
        <v>1</v>
      </c>
      <c r="AZ140" s="501"/>
      <c r="BA140" s="501"/>
      <c r="BB140" s="501"/>
      <c r="BC140" s="501"/>
      <c r="BD140" s="501"/>
      <c r="BE140" s="501"/>
      <c r="BF140" s="501"/>
      <c r="BG140" s="501"/>
      <c r="BI140" s="248">
        <f>' STAMP Summary'!DE108</f>
        <v>41950</v>
      </c>
      <c r="BJ140" s="245">
        <f>' STAMP Summary'!DF108</f>
        <v>2957.66</v>
      </c>
      <c r="BK140" s="245">
        <f>' STAMP Summary'!DG108</f>
        <v>1567.5</v>
      </c>
      <c r="BL140" s="245">
        <f>' STAMP Summary'!DH108</f>
        <v>9429.5</v>
      </c>
      <c r="BM140" s="245">
        <f>' STAMP Summary'!DI108</f>
        <v>5203.5</v>
      </c>
      <c r="BN140" s="245">
        <f>' STAMP Summary'!DJ108</f>
        <v>1805.5</v>
      </c>
      <c r="BO140" s="245">
        <f>' STAMP Summary'!DK108</f>
        <v>6076.681818181818</v>
      </c>
      <c r="BP140" s="245">
        <f>' STAMP Summary'!DL108</f>
        <v>661.5</v>
      </c>
      <c r="BQ140" s="245">
        <f>' STAMP Summary'!DM108</f>
        <v>2133</v>
      </c>
      <c r="BR140" s="245">
        <f>' STAMP Summary'!DN108</f>
        <v>708</v>
      </c>
      <c r="BS140" s="245">
        <f>' STAMP Summary'!DO108</f>
        <v>1369</v>
      </c>
      <c r="BT140" s="245">
        <f>' STAMP Summary'!DP108</f>
        <v>3839</v>
      </c>
      <c r="BU140" s="245">
        <f>' STAMP Summary'!DQ108</f>
        <v>925</v>
      </c>
      <c r="BV140" s="245">
        <f>' STAMP Summary'!DR108</f>
        <v>2033</v>
      </c>
      <c r="BW140" s="249">
        <f>' STAMP Summary'!DS108</f>
        <v>911</v>
      </c>
      <c r="BY140" s="248">
        <f t="shared" si="23"/>
        <v>41950</v>
      </c>
      <c r="BZ140" s="242">
        <f t="shared" si="24"/>
        <v>2821.2094191024894</v>
      </c>
      <c r="CA140" s="242">
        <f t="shared" si="25"/>
        <v>1</v>
      </c>
      <c r="CB140" s="242">
        <f t="shared" si="26"/>
        <v>0.99682858502034988</v>
      </c>
      <c r="CC140" s="242">
        <f t="shared" si="27"/>
        <v>1</v>
      </c>
      <c r="CD140" s="242">
        <f t="shared" si="28"/>
        <v>1</v>
      </c>
      <c r="CE140" s="242">
        <f t="shared" si="29"/>
        <v>1</v>
      </c>
      <c r="CF140" s="242">
        <f t="shared" si="30"/>
        <v>1</v>
      </c>
      <c r="CG140" s="242">
        <f t="shared" si="31"/>
        <v>1</v>
      </c>
      <c r="CH140" s="242">
        <f t="shared" si="32"/>
        <v>1</v>
      </c>
      <c r="CI140" s="242">
        <f t="shared" si="33"/>
        <v>1</v>
      </c>
      <c r="CJ140" s="242">
        <f t="shared" si="34"/>
        <v>1</v>
      </c>
      <c r="CK140" s="242">
        <f t="shared" si="35"/>
        <v>1</v>
      </c>
      <c r="CL140" s="242">
        <f t="shared" si="36"/>
        <v>0.99950835791543757</v>
      </c>
      <c r="CM140" s="242">
        <f t="shared" si="37"/>
        <v>1</v>
      </c>
      <c r="CN140" s="242">
        <f t="shared" si="38"/>
        <v>0.99936571700406984</v>
      </c>
      <c r="CO140" s="257">
        <f t="shared" si="39"/>
        <v>1.418299895871757E-3</v>
      </c>
    </row>
    <row r="141" spans="2:93" x14ac:dyDescent="0.2">
      <c r="B141" s="248" t="str">
        <f>' STAMP Summary'!A109</f>
        <v>1108</v>
      </c>
      <c r="C141" s="245">
        <f>' STAMP Summary'!AK109</f>
        <v>61962</v>
      </c>
      <c r="D141" s="245">
        <f>' STAMP Summary'!AL109</f>
        <v>54679</v>
      </c>
      <c r="E141" s="245">
        <f>' STAMP Summary'!AM109</f>
        <v>38591.5</v>
      </c>
      <c r="F141" s="245">
        <f>' STAMP Summary'!AN109</f>
        <v>34600.69</v>
      </c>
      <c r="G141" s="245">
        <f>' STAMP Summary'!AO109</f>
        <v>44384.5</v>
      </c>
      <c r="H141" s="245">
        <f>' STAMP Summary'!AP109</f>
        <v>41350.969999999994</v>
      </c>
      <c r="I141" s="245">
        <f>' STAMP Summary'!AQ109</f>
        <v>47232.5</v>
      </c>
      <c r="J141" s="245">
        <f>' STAMP Summary'!AR109</f>
        <v>54789.99</v>
      </c>
      <c r="K141" s="245">
        <f>' STAMP Summary'!AS109</f>
        <v>15745.318181818182</v>
      </c>
      <c r="L141" s="245">
        <f>' STAMP Summary'!AT109</f>
        <v>28571.855123674904</v>
      </c>
      <c r="M141" s="245">
        <f>' STAMP Summary'!AU109</f>
        <v>14944</v>
      </c>
      <c r="N141" s="245">
        <f>' STAMP Summary'!AV109</f>
        <v>26269</v>
      </c>
      <c r="O141" s="245">
        <f>' STAMP Summary'!AW109</f>
        <v>24942</v>
      </c>
      <c r="P141" s="245">
        <f>' STAMP Summary'!AX109</f>
        <v>11646</v>
      </c>
      <c r="Q141" s="245">
        <f>' STAMP Summary'!AY109</f>
        <v>21076</v>
      </c>
      <c r="R141" s="245">
        <f>' STAMP Summary'!AZ109</f>
        <v>16951</v>
      </c>
      <c r="S141" s="245">
        <f>' STAMP Summary'!BA109</f>
        <v>52773</v>
      </c>
      <c r="T141" s="245">
        <f>' STAMP Summary'!BB109</f>
        <v>28935</v>
      </c>
      <c r="U141" s="245">
        <f>' STAMP Summary'!BC109</f>
        <v>64628</v>
      </c>
      <c r="V141" s="245">
        <f>' STAMP Summary'!BD109</f>
        <v>40227.75</v>
      </c>
      <c r="W141" s="245">
        <f>' STAMP Summary'!BE109</f>
        <v>32505</v>
      </c>
      <c r="X141" s="245">
        <f>' STAMP Summary'!BF109</f>
        <v>27699</v>
      </c>
      <c r="Y141" s="171"/>
      <c r="Z141" s="507" t="str">
        <f t="shared" si="40"/>
        <v>12-Jan</v>
      </c>
      <c r="AA141" s="282">
        <f>' STAMP Summary'!BI109</f>
        <v>2.9505714285714286</v>
      </c>
      <c r="AB141" s="282">
        <f>' STAMP Summary'!BJ109</f>
        <v>1</v>
      </c>
      <c r="AC141" s="282">
        <f>' STAMP Summary'!BK109</f>
        <v>1</v>
      </c>
      <c r="AD141" s="282">
        <f>' STAMP Summary'!BL109</f>
        <v>1</v>
      </c>
      <c r="AE141" s="282">
        <f>' STAMP Summary'!BM109</f>
        <v>1</v>
      </c>
      <c r="AF141" s="282">
        <f>' STAMP Summary'!BN109</f>
        <v>1</v>
      </c>
      <c r="AG141" s="282">
        <f>' STAMP Summary'!BO109</f>
        <v>1</v>
      </c>
      <c r="AH141" s="282">
        <f>' STAMP Summary'!BP109</f>
        <v>1</v>
      </c>
      <c r="AI141" s="282">
        <f>' STAMP Summary'!BQ109</f>
        <v>0.74977705627705626</v>
      </c>
      <c r="AJ141" s="282">
        <f>' STAMP Summary'!BR109</f>
        <v>1</v>
      </c>
      <c r="AK141" s="282">
        <f>' STAMP Summary'!BS109</f>
        <v>0.7116190476190476</v>
      </c>
      <c r="AL141" s="282">
        <f>' STAMP Summary'!BT109</f>
        <v>1</v>
      </c>
      <c r="AM141" s="282">
        <f>' STAMP Summary'!BU109</f>
        <v>1</v>
      </c>
      <c r="AN141" s="282">
        <f>' STAMP Summary'!BV109</f>
        <v>0.5545714285714286</v>
      </c>
      <c r="AO141" s="282">
        <f>' STAMP Summary'!BW109</f>
        <v>1</v>
      </c>
      <c r="AP141" s="282">
        <f>' STAMP Summary'!BX109</f>
        <v>0.80719047619047624</v>
      </c>
      <c r="AQ141" s="282">
        <f>' STAMP Summary'!BY109</f>
        <v>1</v>
      </c>
      <c r="AR141" s="282">
        <f>' STAMP Summary'!BZ109</f>
        <v>1</v>
      </c>
      <c r="AS141" s="282">
        <f>' STAMP Summary'!CA109</f>
        <v>1</v>
      </c>
      <c r="AT141" s="282">
        <f>' STAMP Summary'!CB109</f>
        <v>1</v>
      </c>
      <c r="AU141" s="282">
        <f>' STAMP Summary'!CC109</f>
        <v>1</v>
      </c>
      <c r="AV141" s="282">
        <f>' STAMP Summary'!CD109</f>
        <v>1</v>
      </c>
      <c r="AW141" s="282">
        <f t="shared" si="22"/>
        <v>1</v>
      </c>
      <c r="AX141" s="282">
        <f>_xlfn.PERCENTILE.INC((AB141:AH141,AJ141,AL141:AM141,AO141,AQ141:AV141),0.05)</f>
        <v>1</v>
      </c>
      <c r="AY141" s="501">
        <f>_xlfn.PERCENTILE.INC((AB141:AH141,AJ141,AL141:AM141,AO141,AQ141:AV141),0.95)</f>
        <v>1</v>
      </c>
      <c r="AZ141" s="501"/>
      <c r="BA141" s="501"/>
      <c r="BB141" s="501"/>
      <c r="BC141" s="501"/>
      <c r="BD141" s="501"/>
      <c r="BE141" s="501"/>
      <c r="BF141" s="501"/>
      <c r="BG141" s="501"/>
      <c r="BI141" s="248">
        <f>' STAMP Summary'!DE109</f>
        <v>41951</v>
      </c>
      <c r="BJ141" s="245">
        <f>' STAMP Summary'!DF109</f>
        <v>2959.66</v>
      </c>
      <c r="BK141" s="245">
        <f>' STAMP Summary'!DG109</f>
        <v>1567.5</v>
      </c>
      <c r="BL141" s="245">
        <f>' STAMP Summary'!DH109</f>
        <v>9441.5</v>
      </c>
      <c r="BM141" s="245">
        <f>' STAMP Summary'!DI109</f>
        <v>5203.5</v>
      </c>
      <c r="BN141" s="245">
        <f>' STAMP Summary'!DJ109</f>
        <v>1805.5</v>
      </c>
      <c r="BO141" s="245">
        <f>' STAMP Summary'!DK109</f>
        <v>6076.681818181818</v>
      </c>
      <c r="BP141" s="245">
        <f>' STAMP Summary'!DL109</f>
        <v>661.5</v>
      </c>
      <c r="BQ141" s="245">
        <f>' STAMP Summary'!DM109</f>
        <v>2133</v>
      </c>
      <c r="BR141" s="245">
        <f>' STAMP Summary'!DN109</f>
        <v>708</v>
      </c>
      <c r="BS141" s="245">
        <f>' STAMP Summary'!DO109</f>
        <v>1369</v>
      </c>
      <c r="BT141" s="245">
        <f>' STAMP Summary'!DP109</f>
        <v>3839</v>
      </c>
      <c r="BU141" s="245">
        <f>' STAMP Summary'!DQ109</f>
        <v>925</v>
      </c>
      <c r="BV141" s="245">
        <f>' STAMP Summary'!DR109</f>
        <v>2033</v>
      </c>
      <c r="BW141" s="249">
        <f>' STAMP Summary'!DS109</f>
        <v>911</v>
      </c>
      <c r="BY141" s="248">
        <f t="shared" si="23"/>
        <v>41951</v>
      </c>
      <c r="BZ141" s="242">
        <f t="shared" si="24"/>
        <v>2821.925651461494</v>
      </c>
      <c r="CA141" s="242">
        <f t="shared" si="25"/>
        <v>1</v>
      </c>
      <c r="CB141" s="242">
        <f t="shared" si="26"/>
        <v>0.99809715101220997</v>
      </c>
      <c r="CC141" s="242">
        <f t="shared" si="27"/>
        <v>1</v>
      </c>
      <c r="CD141" s="242">
        <f t="shared" si="28"/>
        <v>1</v>
      </c>
      <c r="CE141" s="242">
        <f t="shared" si="29"/>
        <v>1</v>
      </c>
      <c r="CF141" s="242">
        <f t="shared" si="30"/>
        <v>1</v>
      </c>
      <c r="CG141" s="242">
        <f t="shared" si="31"/>
        <v>1</v>
      </c>
      <c r="CH141" s="242">
        <f t="shared" si="32"/>
        <v>1</v>
      </c>
      <c r="CI141" s="242">
        <f t="shared" si="33"/>
        <v>1</v>
      </c>
      <c r="CJ141" s="242">
        <f t="shared" si="34"/>
        <v>1</v>
      </c>
      <c r="CK141" s="242">
        <f t="shared" si="35"/>
        <v>1</v>
      </c>
      <c r="CL141" s="242">
        <f t="shared" si="36"/>
        <v>0.99950835791543757</v>
      </c>
      <c r="CM141" s="242">
        <f t="shared" si="37"/>
        <v>1</v>
      </c>
      <c r="CN141" s="242">
        <f t="shared" si="38"/>
        <v>0.99961943020244204</v>
      </c>
      <c r="CO141" s="257">
        <f t="shared" si="39"/>
        <v>8.5097993752303455E-4</v>
      </c>
    </row>
    <row r="142" spans="2:93" x14ac:dyDescent="0.2">
      <c r="B142" s="248" t="str">
        <f>' STAMP Summary'!A110</f>
        <v>1109</v>
      </c>
      <c r="C142" s="245">
        <f>' STAMP Summary'!AK110</f>
        <v>61962</v>
      </c>
      <c r="D142" s="245">
        <f>' STAMP Summary'!AL110</f>
        <v>54679</v>
      </c>
      <c r="E142" s="245">
        <f>' STAMP Summary'!AM110</f>
        <v>38591.5</v>
      </c>
      <c r="F142" s="245">
        <f>' STAMP Summary'!AN110</f>
        <v>34603.69</v>
      </c>
      <c r="G142" s="245">
        <f>' STAMP Summary'!AO110</f>
        <v>44384.5</v>
      </c>
      <c r="H142" s="245">
        <f>' STAMP Summary'!AP110</f>
        <v>41404.069999999992</v>
      </c>
      <c r="I142" s="245">
        <f>' STAMP Summary'!AQ110</f>
        <v>47232.5</v>
      </c>
      <c r="J142" s="245">
        <f>' STAMP Summary'!AR110</f>
        <v>54789.99</v>
      </c>
      <c r="K142" s="245">
        <f>' STAMP Summary'!AS110</f>
        <v>15745.318181818182</v>
      </c>
      <c r="L142" s="245">
        <f>' STAMP Summary'!AT110</f>
        <v>28571.855123674904</v>
      </c>
      <c r="M142" s="245">
        <f>' STAMP Summary'!AU110</f>
        <v>14944</v>
      </c>
      <c r="N142" s="245">
        <f>' STAMP Summary'!AV110</f>
        <v>26269</v>
      </c>
      <c r="O142" s="245">
        <f>' STAMP Summary'!AW110</f>
        <v>24942</v>
      </c>
      <c r="P142" s="245">
        <f>' STAMP Summary'!AX110</f>
        <v>11646</v>
      </c>
      <c r="Q142" s="245">
        <f>' STAMP Summary'!AY110</f>
        <v>21076</v>
      </c>
      <c r="R142" s="245">
        <f>' STAMP Summary'!AZ110</f>
        <v>16952</v>
      </c>
      <c r="S142" s="245">
        <f>' STAMP Summary'!BA110</f>
        <v>52773</v>
      </c>
      <c r="T142" s="245">
        <f>' STAMP Summary'!BB110</f>
        <v>28935</v>
      </c>
      <c r="U142" s="245">
        <f>' STAMP Summary'!BC110</f>
        <v>64661</v>
      </c>
      <c r="V142" s="245">
        <f>' STAMP Summary'!BD110</f>
        <v>40227.75</v>
      </c>
      <c r="W142" s="245">
        <f>' STAMP Summary'!BE110</f>
        <v>32660</v>
      </c>
      <c r="X142" s="245">
        <f>' STAMP Summary'!BF110</f>
        <v>27706</v>
      </c>
      <c r="Y142" s="171"/>
      <c r="Z142" s="507" t="str">
        <f t="shared" si="40"/>
        <v>13-Jan</v>
      </c>
      <c r="AA142" s="282">
        <f>' STAMP Summary'!BI110</f>
        <v>2.9505714285714286</v>
      </c>
      <c r="AB142" s="282">
        <f>' STAMP Summary'!BJ110</f>
        <v>1</v>
      </c>
      <c r="AC142" s="282">
        <f>' STAMP Summary'!BK110</f>
        <v>1</v>
      </c>
      <c r="AD142" s="282">
        <f>' STAMP Summary'!BL110</f>
        <v>1</v>
      </c>
      <c r="AE142" s="282">
        <f>' STAMP Summary'!BM110</f>
        <v>1</v>
      </c>
      <c r="AF142" s="282">
        <f>' STAMP Summary'!BN110</f>
        <v>1</v>
      </c>
      <c r="AG142" s="282">
        <f>' STAMP Summary'!BO110</f>
        <v>1</v>
      </c>
      <c r="AH142" s="282">
        <f>' STAMP Summary'!BP110</f>
        <v>1</v>
      </c>
      <c r="AI142" s="282">
        <f>' STAMP Summary'!BQ110</f>
        <v>0.74977705627705626</v>
      </c>
      <c r="AJ142" s="282">
        <f>' STAMP Summary'!BR110</f>
        <v>1</v>
      </c>
      <c r="AK142" s="282">
        <f>' STAMP Summary'!BS110</f>
        <v>0.7116190476190476</v>
      </c>
      <c r="AL142" s="282">
        <f>' STAMP Summary'!BT110</f>
        <v>1</v>
      </c>
      <c r="AM142" s="282">
        <f>' STAMP Summary'!BU110</f>
        <v>1</v>
      </c>
      <c r="AN142" s="282">
        <f>' STAMP Summary'!BV110</f>
        <v>0.5545714285714286</v>
      </c>
      <c r="AO142" s="282">
        <f>' STAMP Summary'!BW110</f>
        <v>1</v>
      </c>
      <c r="AP142" s="282">
        <f>' STAMP Summary'!BX110</f>
        <v>0.8072380952380952</v>
      </c>
      <c r="AQ142" s="282">
        <f>' STAMP Summary'!BY110</f>
        <v>1</v>
      </c>
      <c r="AR142" s="282">
        <f>' STAMP Summary'!BZ110</f>
        <v>1</v>
      </c>
      <c r="AS142" s="282">
        <f>' STAMP Summary'!CA110</f>
        <v>1</v>
      </c>
      <c r="AT142" s="282">
        <f>' STAMP Summary'!CB110</f>
        <v>1</v>
      </c>
      <c r="AU142" s="282">
        <f>' STAMP Summary'!CC110</f>
        <v>1</v>
      </c>
      <c r="AV142" s="282">
        <f>' STAMP Summary'!CD110</f>
        <v>1</v>
      </c>
      <c r="AW142" s="282">
        <f t="shared" si="22"/>
        <v>1</v>
      </c>
      <c r="AX142" s="282">
        <f>_xlfn.PERCENTILE.INC((AB142:AH142,AJ142,AL142:AM142,AO142,AQ142:AV142),0.05)</f>
        <v>1</v>
      </c>
      <c r="AY142" s="501">
        <f>_xlfn.PERCENTILE.INC((AB142:AH142,AJ142,AL142:AM142,AO142,AQ142:AV142),0.95)</f>
        <v>1</v>
      </c>
      <c r="AZ142" s="501"/>
      <c r="BA142" s="501"/>
      <c r="BB142" s="501"/>
      <c r="BC142" s="501"/>
      <c r="BD142" s="501"/>
      <c r="BE142" s="501"/>
      <c r="BF142" s="501"/>
      <c r="BG142" s="501"/>
      <c r="BI142" s="248">
        <f>' STAMP Summary'!DE110</f>
        <v>41952</v>
      </c>
      <c r="BJ142" s="245">
        <f>' STAMP Summary'!DF110</f>
        <v>2959.66</v>
      </c>
      <c r="BK142" s="245">
        <f>' STAMP Summary'!DG110</f>
        <v>1567.5</v>
      </c>
      <c r="BL142" s="245">
        <f>' STAMP Summary'!DH110</f>
        <v>9449.5</v>
      </c>
      <c r="BM142" s="245">
        <f>' STAMP Summary'!DI110</f>
        <v>5203.5</v>
      </c>
      <c r="BN142" s="245">
        <f>' STAMP Summary'!DJ110</f>
        <v>1805.5</v>
      </c>
      <c r="BO142" s="245">
        <f>' STAMP Summary'!DK110</f>
        <v>6076.681818181818</v>
      </c>
      <c r="BP142" s="245">
        <f>' STAMP Summary'!DL110</f>
        <v>661.5</v>
      </c>
      <c r="BQ142" s="245">
        <f>' STAMP Summary'!DM110</f>
        <v>2133</v>
      </c>
      <c r="BR142" s="245">
        <f>' STAMP Summary'!DN110</f>
        <v>708</v>
      </c>
      <c r="BS142" s="245">
        <f>' STAMP Summary'!DO110</f>
        <v>1369</v>
      </c>
      <c r="BT142" s="245">
        <f>' STAMP Summary'!DP110</f>
        <v>3839</v>
      </c>
      <c r="BU142" s="245">
        <f>' STAMP Summary'!DQ110</f>
        <v>925</v>
      </c>
      <c r="BV142" s="245">
        <f>' STAMP Summary'!DR110</f>
        <v>2034</v>
      </c>
      <c r="BW142" s="249">
        <f>' STAMP Summary'!DS110</f>
        <v>911</v>
      </c>
      <c r="BY142" s="248">
        <f t="shared" si="23"/>
        <v>41952</v>
      </c>
      <c r="BZ142" s="242">
        <f t="shared" si="24"/>
        <v>2822.4031397008303</v>
      </c>
      <c r="CA142" s="242">
        <f t="shared" si="25"/>
        <v>1</v>
      </c>
      <c r="CB142" s="242">
        <f t="shared" si="26"/>
        <v>0.99894286167344992</v>
      </c>
      <c r="CC142" s="242">
        <f t="shared" si="27"/>
        <v>1</v>
      </c>
      <c r="CD142" s="242">
        <f t="shared" si="28"/>
        <v>1</v>
      </c>
      <c r="CE142" s="242">
        <f t="shared" si="29"/>
        <v>1</v>
      </c>
      <c r="CF142" s="242">
        <f t="shared" si="30"/>
        <v>1</v>
      </c>
      <c r="CG142" s="242">
        <f t="shared" si="31"/>
        <v>1</v>
      </c>
      <c r="CH142" s="242">
        <f t="shared" si="32"/>
        <v>1</v>
      </c>
      <c r="CI142" s="242">
        <f t="shared" si="33"/>
        <v>1</v>
      </c>
      <c r="CJ142" s="242">
        <f t="shared" si="34"/>
        <v>1</v>
      </c>
      <c r="CK142" s="242">
        <f t="shared" si="35"/>
        <v>1</v>
      </c>
      <c r="CL142" s="242">
        <f t="shared" si="36"/>
        <v>1</v>
      </c>
      <c r="CM142" s="242">
        <f t="shared" si="37"/>
        <v>1</v>
      </c>
      <c r="CN142" s="242">
        <f t="shared" si="38"/>
        <v>0.9997885723346901</v>
      </c>
      <c r="CO142" s="257">
        <f t="shared" si="39"/>
        <v>4.7276663195726886E-4</v>
      </c>
    </row>
    <row r="143" spans="2:93" x14ac:dyDescent="0.2">
      <c r="B143" s="248" t="str">
        <f>' STAMP Summary'!A111</f>
        <v>1110</v>
      </c>
      <c r="C143" s="245">
        <f>' STAMP Summary'!AK111</f>
        <v>61962</v>
      </c>
      <c r="D143" s="245">
        <f>' STAMP Summary'!AL111</f>
        <v>54679</v>
      </c>
      <c r="E143" s="245">
        <f>' STAMP Summary'!AM111</f>
        <v>38592.5</v>
      </c>
      <c r="F143" s="245">
        <f>' STAMP Summary'!AN111</f>
        <v>34604.69</v>
      </c>
      <c r="G143" s="245">
        <f>' STAMP Summary'!AO111</f>
        <v>44384.5</v>
      </c>
      <c r="H143" s="245">
        <f>' STAMP Summary'!AP111</f>
        <v>41441.499999999993</v>
      </c>
      <c r="I143" s="245">
        <f>' STAMP Summary'!AQ111</f>
        <v>47232.5</v>
      </c>
      <c r="J143" s="245">
        <f>' STAMP Summary'!AR111</f>
        <v>54789.99</v>
      </c>
      <c r="K143" s="245">
        <f>' STAMP Summary'!AS111</f>
        <v>15745.318181818182</v>
      </c>
      <c r="L143" s="245">
        <f>' STAMP Summary'!AT111</f>
        <v>28571.855123674904</v>
      </c>
      <c r="M143" s="245">
        <f>' STAMP Summary'!AU111</f>
        <v>14944</v>
      </c>
      <c r="N143" s="245">
        <f>' STAMP Summary'!AV111</f>
        <v>26269</v>
      </c>
      <c r="O143" s="245">
        <f>' STAMP Summary'!AW111</f>
        <v>24942</v>
      </c>
      <c r="P143" s="245">
        <f>' STAMP Summary'!AX111</f>
        <v>11646</v>
      </c>
      <c r="Q143" s="245">
        <f>' STAMP Summary'!AY111</f>
        <v>21076</v>
      </c>
      <c r="R143" s="245">
        <f>' STAMP Summary'!AZ111</f>
        <v>16952</v>
      </c>
      <c r="S143" s="245">
        <f>' STAMP Summary'!BA111</f>
        <v>52773</v>
      </c>
      <c r="T143" s="245">
        <f>' STAMP Summary'!BB111</f>
        <v>28935</v>
      </c>
      <c r="U143" s="245">
        <f>' STAMP Summary'!BC111</f>
        <v>64712</v>
      </c>
      <c r="V143" s="245">
        <f>' STAMP Summary'!BD111</f>
        <v>40227.75</v>
      </c>
      <c r="W143" s="245">
        <f>' STAMP Summary'!BE111</f>
        <v>32675</v>
      </c>
      <c r="X143" s="245">
        <f>' STAMP Summary'!BF111</f>
        <v>27706</v>
      </c>
      <c r="Y143" s="171"/>
      <c r="Z143" s="507" t="str">
        <f t="shared" si="40"/>
        <v>14-Jan</v>
      </c>
      <c r="AA143" s="282">
        <f>' STAMP Summary'!BI111</f>
        <v>2.9505714285714286</v>
      </c>
      <c r="AB143" s="282">
        <f>' STAMP Summary'!BJ111</f>
        <v>1</v>
      </c>
      <c r="AC143" s="282">
        <f>' STAMP Summary'!BK111</f>
        <v>1</v>
      </c>
      <c r="AD143" s="282">
        <f>' STAMP Summary'!BL111</f>
        <v>1</v>
      </c>
      <c r="AE143" s="282">
        <f>' STAMP Summary'!BM111</f>
        <v>1</v>
      </c>
      <c r="AF143" s="282">
        <f>' STAMP Summary'!BN111</f>
        <v>1</v>
      </c>
      <c r="AG143" s="282">
        <f>' STAMP Summary'!BO111</f>
        <v>1</v>
      </c>
      <c r="AH143" s="282">
        <f>' STAMP Summary'!BP111</f>
        <v>1</v>
      </c>
      <c r="AI143" s="282">
        <f>' STAMP Summary'!BQ111</f>
        <v>0.74977705627705626</v>
      </c>
      <c r="AJ143" s="282">
        <f>' STAMP Summary'!BR111</f>
        <v>1</v>
      </c>
      <c r="AK143" s="282">
        <f>' STAMP Summary'!BS111</f>
        <v>0.7116190476190476</v>
      </c>
      <c r="AL143" s="282">
        <f>' STAMP Summary'!BT111</f>
        <v>1</v>
      </c>
      <c r="AM143" s="282">
        <f>' STAMP Summary'!BU111</f>
        <v>1</v>
      </c>
      <c r="AN143" s="282">
        <f>' STAMP Summary'!BV111</f>
        <v>0.5545714285714286</v>
      </c>
      <c r="AO143" s="282">
        <f>' STAMP Summary'!BW111</f>
        <v>1</v>
      </c>
      <c r="AP143" s="282">
        <f>' STAMP Summary'!BX111</f>
        <v>0.8072380952380952</v>
      </c>
      <c r="AQ143" s="282">
        <f>' STAMP Summary'!BY111</f>
        <v>1</v>
      </c>
      <c r="AR143" s="282">
        <f>' STAMP Summary'!BZ111</f>
        <v>1</v>
      </c>
      <c r="AS143" s="282">
        <f>' STAMP Summary'!CA111</f>
        <v>1</v>
      </c>
      <c r="AT143" s="282">
        <f>' STAMP Summary'!CB111</f>
        <v>1</v>
      </c>
      <c r="AU143" s="282">
        <f>' STAMP Summary'!CC111</f>
        <v>1</v>
      </c>
      <c r="AV143" s="282">
        <f>' STAMP Summary'!CD111</f>
        <v>1</v>
      </c>
      <c r="AW143" s="282">
        <f t="shared" si="22"/>
        <v>1</v>
      </c>
      <c r="AX143" s="282">
        <f>_xlfn.PERCENTILE.INC((AB143:AH143,AJ143,AL143:AM143,AO143,AQ143:AV143),0.05)</f>
        <v>1</v>
      </c>
      <c r="AY143" s="501">
        <f>_xlfn.PERCENTILE.INC((AB143:AH143,AJ143,AL143:AM143,AO143,AQ143:AV143),0.95)</f>
        <v>1</v>
      </c>
      <c r="AZ143" s="501"/>
      <c r="BA143" s="501"/>
      <c r="BB143" s="501"/>
      <c r="BC143" s="501"/>
      <c r="BD143" s="501"/>
      <c r="BE143" s="501"/>
      <c r="BF143" s="501"/>
      <c r="BG143" s="501"/>
      <c r="BI143" s="248">
        <f>' STAMP Summary'!DE111</f>
        <v>41953</v>
      </c>
      <c r="BJ143" s="245">
        <f>' STAMP Summary'!DF111</f>
        <v>2961.66</v>
      </c>
      <c r="BK143" s="245">
        <f>' STAMP Summary'!DG111</f>
        <v>1567.5</v>
      </c>
      <c r="BL143" s="245">
        <f>' STAMP Summary'!DH111</f>
        <v>9453.5</v>
      </c>
      <c r="BM143" s="245">
        <f>' STAMP Summary'!DI111</f>
        <v>5203.5</v>
      </c>
      <c r="BN143" s="245">
        <f>' STAMP Summary'!DJ111</f>
        <v>1805.5</v>
      </c>
      <c r="BO143" s="245">
        <f>' STAMP Summary'!DK111</f>
        <v>6076.681818181818</v>
      </c>
      <c r="BP143" s="245">
        <f>' STAMP Summary'!DL111</f>
        <v>661.5</v>
      </c>
      <c r="BQ143" s="245">
        <f>' STAMP Summary'!DM111</f>
        <v>2133</v>
      </c>
      <c r="BR143" s="245">
        <f>' STAMP Summary'!DN111</f>
        <v>708</v>
      </c>
      <c r="BS143" s="245">
        <f>' STAMP Summary'!DO111</f>
        <v>1369</v>
      </c>
      <c r="BT143" s="245">
        <f>' STAMP Summary'!DP111</f>
        <v>3839</v>
      </c>
      <c r="BU143" s="245">
        <f>' STAMP Summary'!DQ111</f>
        <v>925</v>
      </c>
      <c r="BV143" s="245">
        <f>' STAMP Summary'!DR111</f>
        <v>2034</v>
      </c>
      <c r="BW143" s="249">
        <f>' STAMP Summary'!DS111</f>
        <v>911</v>
      </c>
      <c r="BY143" s="248">
        <f t="shared" si="23"/>
        <v>41953</v>
      </c>
      <c r="BZ143" s="242">
        <f t="shared" si="24"/>
        <v>2822.6418838204977</v>
      </c>
      <c r="CA143" s="242">
        <f t="shared" si="25"/>
        <v>1</v>
      </c>
      <c r="CB143" s="242">
        <f t="shared" si="26"/>
        <v>0.99936571700406995</v>
      </c>
      <c r="CC143" s="242">
        <f t="shared" si="27"/>
        <v>1</v>
      </c>
      <c r="CD143" s="242">
        <f t="shared" si="28"/>
        <v>1</v>
      </c>
      <c r="CE143" s="242">
        <f t="shared" si="29"/>
        <v>1</v>
      </c>
      <c r="CF143" s="242">
        <f t="shared" si="30"/>
        <v>1</v>
      </c>
      <c r="CG143" s="242">
        <f t="shared" si="31"/>
        <v>1</v>
      </c>
      <c r="CH143" s="242">
        <f t="shared" si="32"/>
        <v>1</v>
      </c>
      <c r="CI143" s="242">
        <f t="shared" si="33"/>
        <v>1</v>
      </c>
      <c r="CJ143" s="242">
        <f t="shared" si="34"/>
        <v>1</v>
      </c>
      <c r="CK143" s="242">
        <f t="shared" si="35"/>
        <v>1</v>
      </c>
      <c r="CL143" s="242">
        <f t="shared" si="36"/>
        <v>1</v>
      </c>
      <c r="CM143" s="242">
        <f t="shared" si="37"/>
        <v>1</v>
      </c>
      <c r="CN143" s="242">
        <f t="shared" si="38"/>
        <v>0.9998731434008139</v>
      </c>
      <c r="CO143" s="257">
        <f t="shared" si="39"/>
        <v>2.8365997917436135E-4</v>
      </c>
    </row>
    <row r="144" spans="2:93" x14ac:dyDescent="0.2">
      <c r="B144" s="248" t="str">
        <f>' STAMP Summary'!A112</f>
        <v>1111</v>
      </c>
      <c r="C144" s="245">
        <f>' STAMP Summary'!AK112</f>
        <v>61962</v>
      </c>
      <c r="D144" s="245">
        <f>' STAMP Summary'!AL112</f>
        <v>54679</v>
      </c>
      <c r="E144" s="245">
        <f>' STAMP Summary'!AM112</f>
        <v>38593.5</v>
      </c>
      <c r="F144" s="245">
        <f>' STAMP Summary'!AN112</f>
        <v>34604.69</v>
      </c>
      <c r="G144" s="245">
        <f>' STAMP Summary'!AO112</f>
        <v>44384.5</v>
      </c>
      <c r="H144" s="245">
        <f>' STAMP Summary'!AP112</f>
        <v>41461.499999999993</v>
      </c>
      <c r="I144" s="245">
        <f>' STAMP Summary'!AQ112</f>
        <v>47232.5</v>
      </c>
      <c r="J144" s="245">
        <f>' STAMP Summary'!AR112</f>
        <v>54789.99</v>
      </c>
      <c r="K144" s="245">
        <f>' STAMP Summary'!AS112</f>
        <v>15745.318181818182</v>
      </c>
      <c r="L144" s="245">
        <f>' STAMP Summary'!AT112</f>
        <v>28571.855123674904</v>
      </c>
      <c r="M144" s="245">
        <f>' STAMP Summary'!AU112</f>
        <v>14944</v>
      </c>
      <c r="N144" s="245">
        <f>' STAMP Summary'!AV112</f>
        <v>26269</v>
      </c>
      <c r="O144" s="245">
        <f>' STAMP Summary'!AW112</f>
        <v>24942</v>
      </c>
      <c r="P144" s="245">
        <f>' STAMP Summary'!AX112</f>
        <v>11646</v>
      </c>
      <c r="Q144" s="245">
        <f>' STAMP Summary'!AY112</f>
        <v>21079</v>
      </c>
      <c r="R144" s="245">
        <f>' STAMP Summary'!AZ112</f>
        <v>16953</v>
      </c>
      <c r="S144" s="245">
        <f>' STAMP Summary'!BA112</f>
        <v>52773</v>
      </c>
      <c r="T144" s="245">
        <f>' STAMP Summary'!BB112</f>
        <v>28935</v>
      </c>
      <c r="U144" s="245">
        <f>' STAMP Summary'!BC112</f>
        <v>64741</v>
      </c>
      <c r="V144" s="245">
        <f>' STAMP Summary'!BD112</f>
        <v>40227.75</v>
      </c>
      <c r="W144" s="245">
        <f>' STAMP Summary'!BE112</f>
        <v>32690</v>
      </c>
      <c r="X144" s="245">
        <f>' STAMP Summary'!BF112</f>
        <v>27706</v>
      </c>
      <c r="Y144" s="171"/>
      <c r="Z144" s="507" t="str">
        <f t="shared" si="40"/>
        <v>15-Jan</v>
      </c>
      <c r="AA144" s="282">
        <f>' STAMP Summary'!BI112</f>
        <v>2.9505714285714286</v>
      </c>
      <c r="AB144" s="282">
        <f>' STAMP Summary'!BJ112</f>
        <v>1</v>
      </c>
      <c r="AC144" s="282">
        <f>' STAMP Summary'!BK112</f>
        <v>1</v>
      </c>
      <c r="AD144" s="282">
        <f>' STAMP Summary'!BL112</f>
        <v>1</v>
      </c>
      <c r="AE144" s="282">
        <f>' STAMP Summary'!BM112</f>
        <v>1</v>
      </c>
      <c r="AF144" s="282">
        <f>' STAMP Summary'!BN112</f>
        <v>1</v>
      </c>
      <c r="AG144" s="282">
        <f>' STAMP Summary'!BO112</f>
        <v>1</v>
      </c>
      <c r="AH144" s="282">
        <f>' STAMP Summary'!BP112</f>
        <v>1</v>
      </c>
      <c r="AI144" s="282">
        <f>' STAMP Summary'!BQ112</f>
        <v>0.74977705627705626</v>
      </c>
      <c r="AJ144" s="282">
        <f>' STAMP Summary'!BR112</f>
        <v>1</v>
      </c>
      <c r="AK144" s="282">
        <f>' STAMP Summary'!BS112</f>
        <v>0.7116190476190476</v>
      </c>
      <c r="AL144" s="282">
        <f>' STAMP Summary'!BT112</f>
        <v>1</v>
      </c>
      <c r="AM144" s="282">
        <f>' STAMP Summary'!BU112</f>
        <v>1</v>
      </c>
      <c r="AN144" s="282">
        <f>' STAMP Summary'!BV112</f>
        <v>0.5545714285714286</v>
      </c>
      <c r="AO144" s="282">
        <f>' STAMP Summary'!BW112</f>
        <v>1</v>
      </c>
      <c r="AP144" s="282">
        <f>' STAMP Summary'!BX112</f>
        <v>0.80728571428571427</v>
      </c>
      <c r="AQ144" s="282">
        <f>' STAMP Summary'!BY112</f>
        <v>1</v>
      </c>
      <c r="AR144" s="282">
        <f>' STAMP Summary'!BZ112</f>
        <v>1</v>
      </c>
      <c r="AS144" s="282">
        <f>' STAMP Summary'!CA112</f>
        <v>1</v>
      </c>
      <c r="AT144" s="282">
        <f>' STAMP Summary'!CB112</f>
        <v>1</v>
      </c>
      <c r="AU144" s="282">
        <f>' STAMP Summary'!CC112</f>
        <v>1</v>
      </c>
      <c r="AV144" s="282">
        <f>' STAMP Summary'!CD112</f>
        <v>1</v>
      </c>
      <c r="AW144" s="282">
        <f t="shared" si="22"/>
        <v>1</v>
      </c>
      <c r="AX144" s="282">
        <f>_xlfn.PERCENTILE.INC((AB144:AH144,AJ144,AL144:AM144,AO144,AQ144:AV144),0.05)</f>
        <v>1</v>
      </c>
      <c r="AY144" s="501">
        <f>_xlfn.PERCENTILE.INC((AB144:AH144,AJ144,AL144:AM144,AO144,AQ144:AV144),0.95)</f>
        <v>1</v>
      </c>
      <c r="AZ144" s="501"/>
      <c r="BA144" s="501"/>
      <c r="BB144" s="501"/>
      <c r="BC144" s="501"/>
      <c r="BD144" s="501"/>
      <c r="BE144" s="501"/>
      <c r="BF144" s="501"/>
      <c r="BG144" s="501"/>
      <c r="BI144" s="248">
        <f>' STAMP Summary'!DE112</f>
        <v>41954</v>
      </c>
      <c r="BJ144" s="245">
        <f>' STAMP Summary'!DF112</f>
        <v>2961.66</v>
      </c>
      <c r="BK144" s="245">
        <f>' STAMP Summary'!DG112</f>
        <v>1567.5</v>
      </c>
      <c r="BL144" s="245">
        <f>' STAMP Summary'!DH112</f>
        <v>9453.5</v>
      </c>
      <c r="BM144" s="245">
        <f>' STAMP Summary'!DI112</f>
        <v>5203.5</v>
      </c>
      <c r="BN144" s="245">
        <f>' STAMP Summary'!DJ112</f>
        <v>1805.5</v>
      </c>
      <c r="BO144" s="245">
        <f>' STAMP Summary'!DK112</f>
        <v>6076.681818181818</v>
      </c>
      <c r="BP144" s="245">
        <f>' STAMP Summary'!DL112</f>
        <v>661.5</v>
      </c>
      <c r="BQ144" s="245">
        <f>' STAMP Summary'!DM112</f>
        <v>2133</v>
      </c>
      <c r="BR144" s="245">
        <f>' STAMP Summary'!DN112</f>
        <v>708</v>
      </c>
      <c r="BS144" s="245">
        <f>' STAMP Summary'!DO112</f>
        <v>1369</v>
      </c>
      <c r="BT144" s="245">
        <f>' STAMP Summary'!DP112</f>
        <v>3839</v>
      </c>
      <c r="BU144" s="245">
        <f>' STAMP Summary'!DQ112</f>
        <v>925</v>
      </c>
      <c r="BV144" s="245">
        <f>' STAMP Summary'!DR112</f>
        <v>2034</v>
      </c>
      <c r="BW144" s="249">
        <f>' STAMP Summary'!DS112</f>
        <v>911</v>
      </c>
      <c r="BY144" s="248">
        <f t="shared" si="23"/>
        <v>41954</v>
      </c>
      <c r="BZ144" s="242">
        <f t="shared" si="24"/>
        <v>2822.6418838204977</v>
      </c>
      <c r="CA144" s="242">
        <f t="shared" si="25"/>
        <v>1</v>
      </c>
      <c r="CB144" s="242">
        <f t="shared" si="26"/>
        <v>0.99936571700406995</v>
      </c>
      <c r="CC144" s="242">
        <f t="shared" si="27"/>
        <v>1</v>
      </c>
      <c r="CD144" s="242">
        <f t="shared" si="28"/>
        <v>1</v>
      </c>
      <c r="CE144" s="242">
        <f t="shared" si="29"/>
        <v>1</v>
      </c>
      <c r="CF144" s="242">
        <f t="shared" si="30"/>
        <v>1</v>
      </c>
      <c r="CG144" s="242">
        <f t="shared" si="31"/>
        <v>1</v>
      </c>
      <c r="CH144" s="242">
        <f t="shared" si="32"/>
        <v>1</v>
      </c>
      <c r="CI144" s="242">
        <f t="shared" si="33"/>
        <v>1</v>
      </c>
      <c r="CJ144" s="242">
        <f t="shared" si="34"/>
        <v>1</v>
      </c>
      <c r="CK144" s="242">
        <f t="shared" si="35"/>
        <v>1</v>
      </c>
      <c r="CL144" s="242">
        <f t="shared" si="36"/>
        <v>1</v>
      </c>
      <c r="CM144" s="242">
        <f t="shared" si="37"/>
        <v>1</v>
      </c>
      <c r="CN144" s="242">
        <f t="shared" si="38"/>
        <v>0.9998731434008139</v>
      </c>
      <c r="CO144" s="257">
        <f t="shared" si="39"/>
        <v>2.8365997917436135E-4</v>
      </c>
    </row>
    <row r="145" spans="2:93" x14ac:dyDescent="0.2">
      <c r="B145" s="248" t="str">
        <f>' STAMP Summary'!A113</f>
        <v>1112</v>
      </c>
      <c r="C145" s="245">
        <f>' STAMP Summary'!AK113</f>
        <v>61962</v>
      </c>
      <c r="D145" s="245">
        <f>' STAMP Summary'!AL113</f>
        <v>54679</v>
      </c>
      <c r="E145" s="245">
        <f>' STAMP Summary'!AM113</f>
        <v>38594.5</v>
      </c>
      <c r="F145" s="245">
        <f>' STAMP Summary'!AN113</f>
        <v>34605.69</v>
      </c>
      <c r="G145" s="245">
        <f>' STAMP Summary'!AO113</f>
        <v>44384.5</v>
      </c>
      <c r="H145" s="245">
        <f>' STAMP Summary'!AP113</f>
        <v>41472.499999999993</v>
      </c>
      <c r="I145" s="245">
        <f>' STAMP Summary'!AQ113</f>
        <v>47232.5</v>
      </c>
      <c r="J145" s="245">
        <f>' STAMP Summary'!AR113</f>
        <v>54789.99</v>
      </c>
      <c r="K145" s="245">
        <f>' STAMP Summary'!AS113</f>
        <v>15745.318181818182</v>
      </c>
      <c r="L145" s="245">
        <f>' STAMP Summary'!AT113</f>
        <v>28571.855123674904</v>
      </c>
      <c r="M145" s="245">
        <f>' STAMP Summary'!AU113</f>
        <v>14944</v>
      </c>
      <c r="N145" s="245">
        <f>' STAMP Summary'!AV113</f>
        <v>26269</v>
      </c>
      <c r="O145" s="245">
        <f>' STAMP Summary'!AW113</f>
        <v>24942</v>
      </c>
      <c r="P145" s="245">
        <f>' STAMP Summary'!AX113</f>
        <v>11646</v>
      </c>
      <c r="Q145" s="245">
        <f>' STAMP Summary'!AY113</f>
        <v>21080</v>
      </c>
      <c r="R145" s="245">
        <f>' STAMP Summary'!AZ113</f>
        <v>16953</v>
      </c>
      <c r="S145" s="245">
        <f>' STAMP Summary'!BA113</f>
        <v>52773</v>
      </c>
      <c r="T145" s="245">
        <f>' STAMP Summary'!BB113</f>
        <v>28935</v>
      </c>
      <c r="U145" s="245">
        <f>' STAMP Summary'!BC113</f>
        <v>64769</v>
      </c>
      <c r="V145" s="245">
        <f>' STAMP Summary'!BD113</f>
        <v>40227.75</v>
      </c>
      <c r="W145" s="245">
        <f>' STAMP Summary'!BE113</f>
        <v>32690</v>
      </c>
      <c r="X145" s="245">
        <f>' STAMP Summary'!BF113</f>
        <v>27706</v>
      </c>
      <c r="Y145" s="171"/>
      <c r="Z145" s="507" t="str">
        <f t="shared" si="40"/>
        <v>16-Jan</v>
      </c>
      <c r="AA145" s="282">
        <f>' STAMP Summary'!BI113</f>
        <v>2.9505714285714286</v>
      </c>
      <c r="AB145" s="282">
        <f>' STAMP Summary'!BJ113</f>
        <v>1</v>
      </c>
      <c r="AC145" s="282">
        <f>' STAMP Summary'!BK113</f>
        <v>1</v>
      </c>
      <c r="AD145" s="282">
        <f>' STAMP Summary'!BL113</f>
        <v>1</v>
      </c>
      <c r="AE145" s="282">
        <f>' STAMP Summary'!BM113</f>
        <v>1</v>
      </c>
      <c r="AF145" s="282">
        <f>' STAMP Summary'!BN113</f>
        <v>1</v>
      </c>
      <c r="AG145" s="282">
        <f>' STAMP Summary'!BO113</f>
        <v>1</v>
      </c>
      <c r="AH145" s="282">
        <f>' STAMP Summary'!BP113</f>
        <v>1</v>
      </c>
      <c r="AI145" s="282">
        <f>' STAMP Summary'!BQ113</f>
        <v>0.74977705627705626</v>
      </c>
      <c r="AJ145" s="282">
        <f>' STAMP Summary'!BR113</f>
        <v>1</v>
      </c>
      <c r="AK145" s="282">
        <f>' STAMP Summary'!BS113</f>
        <v>0.7116190476190476</v>
      </c>
      <c r="AL145" s="282">
        <f>' STAMP Summary'!BT113</f>
        <v>1</v>
      </c>
      <c r="AM145" s="282">
        <f>' STAMP Summary'!BU113</f>
        <v>1</v>
      </c>
      <c r="AN145" s="282">
        <f>' STAMP Summary'!BV113</f>
        <v>0.5545714285714286</v>
      </c>
      <c r="AO145" s="282">
        <f>' STAMP Summary'!BW113</f>
        <v>1</v>
      </c>
      <c r="AP145" s="282">
        <f>' STAMP Summary'!BX113</f>
        <v>0.80728571428571427</v>
      </c>
      <c r="AQ145" s="282">
        <f>' STAMP Summary'!BY113</f>
        <v>1</v>
      </c>
      <c r="AR145" s="282">
        <f>' STAMP Summary'!BZ113</f>
        <v>1</v>
      </c>
      <c r="AS145" s="282">
        <f>' STAMP Summary'!CA113</f>
        <v>1</v>
      </c>
      <c r="AT145" s="282">
        <f>' STAMP Summary'!CB113</f>
        <v>1</v>
      </c>
      <c r="AU145" s="282">
        <f>' STAMP Summary'!CC113</f>
        <v>1</v>
      </c>
      <c r="AV145" s="282">
        <f>' STAMP Summary'!CD113</f>
        <v>1</v>
      </c>
      <c r="AW145" s="282">
        <f t="shared" si="22"/>
        <v>1</v>
      </c>
      <c r="AX145" s="282">
        <f>_xlfn.PERCENTILE.INC((AB145:AH145,AJ145,AL145:AM145,AO145,AQ145:AV145),0.05)</f>
        <v>1</v>
      </c>
      <c r="AY145" s="501">
        <f>_xlfn.PERCENTILE.INC((AB145:AH145,AJ145,AL145:AM145,AO145,AQ145:AV145),0.95)</f>
        <v>1</v>
      </c>
      <c r="AZ145" s="501"/>
      <c r="BA145" s="501"/>
      <c r="BB145" s="501"/>
      <c r="BC145" s="501"/>
      <c r="BD145" s="501"/>
      <c r="BE145" s="501"/>
      <c r="BF145" s="501"/>
      <c r="BG145" s="501"/>
      <c r="BI145" s="248">
        <f>' STAMP Summary'!DE113</f>
        <v>41955</v>
      </c>
      <c r="BJ145" s="245">
        <f>' STAMP Summary'!DF113</f>
        <v>2961.66</v>
      </c>
      <c r="BK145" s="245">
        <f>' STAMP Summary'!DG113</f>
        <v>1567.5</v>
      </c>
      <c r="BL145" s="245">
        <f>' STAMP Summary'!DH113</f>
        <v>9459.5</v>
      </c>
      <c r="BM145" s="245">
        <f>' STAMP Summary'!DI113</f>
        <v>5203.5</v>
      </c>
      <c r="BN145" s="245">
        <f>' STAMP Summary'!DJ113</f>
        <v>1805.5</v>
      </c>
      <c r="BO145" s="245">
        <f>' STAMP Summary'!DK113</f>
        <v>6076.681818181818</v>
      </c>
      <c r="BP145" s="245">
        <f>' STAMP Summary'!DL113</f>
        <v>661.5</v>
      </c>
      <c r="BQ145" s="245">
        <f>' STAMP Summary'!DM113</f>
        <v>2133</v>
      </c>
      <c r="BR145" s="245">
        <f>' STAMP Summary'!DN113</f>
        <v>708</v>
      </c>
      <c r="BS145" s="245">
        <f>' STAMP Summary'!DO113</f>
        <v>1369</v>
      </c>
      <c r="BT145" s="245">
        <f>' STAMP Summary'!DP113</f>
        <v>3839</v>
      </c>
      <c r="BU145" s="245">
        <f>' STAMP Summary'!DQ113</f>
        <v>925</v>
      </c>
      <c r="BV145" s="245">
        <f>' STAMP Summary'!DR113</f>
        <v>2034</v>
      </c>
      <c r="BW145" s="249">
        <f>' STAMP Summary'!DS113</f>
        <v>911</v>
      </c>
      <c r="BY145" s="248">
        <f t="shared" si="23"/>
        <v>41955</v>
      </c>
      <c r="BZ145" s="242">
        <f t="shared" si="24"/>
        <v>2823</v>
      </c>
      <c r="CA145" s="242">
        <f t="shared" si="25"/>
        <v>1</v>
      </c>
      <c r="CB145" s="242">
        <f t="shared" si="26"/>
        <v>1</v>
      </c>
      <c r="CC145" s="242">
        <f t="shared" si="27"/>
        <v>1</v>
      </c>
      <c r="CD145" s="242">
        <f t="shared" si="28"/>
        <v>1</v>
      </c>
      <c r="CE145" s="242">
        <f t="shared" si="29"/>
        <v>1</v>
      </c>
      <c r="CF145" s="242">
        <f t="shared" si="30"/>
        <v>1</v>
      </c>
      <c r="CG145" s="242">
        <f t="shared" si="31"/>
        <v>1</v>
      </c>
      <c r="CH145" s="242">
        <f t="shared" si="32"/>
        <v>1</v>
      </c>
      <c r="CI145" s="242">
        <f t="shared" si="33"/>
        <v>1</v>
      </c>
      <c r="CJ145" s="242">
        <f t="shared" si="34"/>
        <v>1</v>
      </c>
      <c r="CK145" s="242">
        <f t="shared" si="35"/>
        <v>1</v>
      </c>
      <c r="CL145" s="242">
        <f t="shared" si="36"/>
        <v>1</v>
      </c>
      <c r="CM145" s="242">
        <f t="shared" si="37"/>
        <v>1</v>
      </c>
      <c r="CN145" s="242">
        <f t="shared" si="38"/>
        <v>1</v>
      </c>
      <c r="CO145" s="257">
        <f t="shared" si="39"/>
        <v>0</v>
      </c>
    </row>
    <row r="146" spans="2:93" x14ac:dyDescent="0.2">
      <c r="B146" s="248" t="str">
        <f>' STAMP Summary'!A114</f>
        <v>1113</v>
      </c>
      <c r="C146" s="245">
        <f>' STAMP Summary'!AK114</f>
        <v>61962</v>
      </c>
      <c r="D146" s="245">
        <f>' STAMP Summary'!AL114</f>
        <v>54679</v>
      </c>
      <c r="E146" s="245">
        <f>' STAMP Summary'!AM114</f>
        <v>38594.5</v>
      </c>
      <c r="F146" s="245">
        <f>' STAMP Summary'!AN114</f>
        <v>34605.69</v>
      </c>
      <c r="G146" s="245">
        <f>' STAMP Summary'!AO114</f>
        <v>44384.5</v>
      </c>
      <c r="H146" s="245">
        <f>' STAMP Summary'!AP114</f>
        <v>41473.499999999993</v>
      </c>
      <c r="I146" s="245">
        <f>' STAMP Summary'!AQ114</f>
        <v>47232.5</v>
      </c>
      <c r="J146" s="245">
        <f>' STAMP Summary'!AR114</f>
        <v>54789.99</v>
      </c>
      <c r="K146" s="245">
        <f>' STAMP Summary'!AS114</f>
        <v>15745.318181818182</v>
      </c>
      <c r="L146" s="245">
        <f>' STAMP Summary'!AT114</f>
        <v>28571.855123674904</v>
      </c>
      <c r="M146" s="245">
        <f>' STAMP Summary'!AU114</f>
        <v>14944</v>
      </c>
      <c r="N146" s="245">
        <f>' STAMP Summary'!AV114</f>
        <v>26269</v>
      </c>
      <c r="O146" s="245">
        <f>' STAMP Summary'!AW114</f>
        <v>24942</v>
      </c>
      <c r="P146" s="245">
        <f>' STAMP Summary'!AX114</f>
        <v>11646</v>
      </c>
      <c r="Q146" s="245">
        <f>' STAMP Summary'!AY114</f>
        <v>21080</v>
      </c>
      <c r="R146" s="245">
        <f>' STAMP Summary'!AZ114</f>
        <v>16953</v>
      </c>
      <c r="S146" s="245">
        <f>' STAMP Summary'!BA114</f>
        <v>52773</v>
      </c>
      <c r="T146" s="245">
        <f>' STAMP Summary'!BB114</f>
        <v>28935</v>
      </c>
      <c r="U146" s="245">
        <f>' STAMP Summary'!BC114</f>
        <v>64792</v>
      </c>
      <c r="V146" s="245">
        <f>' STAMP Summary'!BD114</f>
        <v>40227.75</v>
      </c>
      <c r="W146" s="245">
        <f>' STAMP Summary'!BE114</f>
        <v>32690</v>
      </c>
      <c r="X146" s="245">
        <f>' STAMP Summary'!BF114</f>
        <v>27706</v>
      </c>
      <c r="Y146" s="171"/>
      <c r="Z146" s="507" t="str">
        <f t="shared" si="40"/>
        <v>17-Jan</v>
      </c>
      <c r="AA146" s="282">
        <f>' STAMP Summary'!BI114</f>
        <v>2.9505714285714286</v>
      </c>
      <c r="AB146" s="282">
        <f>' STAMP Summary'!BJ114</f>
        <v>1</v>
      </c>
      <c r="AC146" s="282">
        <f>' STAMP Summary'!BK114</f>
        <v>1</v>
      </c>
      <c r="AD146" s="282">
        <f>' STAMP Summary'!BL114</f>
        <v>1</v>
      </c>
      <c r="AE146" s="282">
        <f>' STAMP Summary'!BM114</f>
        <v>1</v>
      </c>
      <c r="AF146" s="282">
        <f>' STAMP Summary'!BN114</f>
        <v>1</v>
      </c>
      <c r="AG146" s="282">
        <f>' STAMP Summary'!BO114</f>
        <v>1</v>
      </c>
      <c r="AH146" s="282">
        <f>' STAMP Summary'!BP114</f>
        <v>1</v>
      </c>
      <c r="AI146" s="282">
        <f>' STAMP Summary'!BQ114</f>
        <v>0.74977705627705626</v>
      </c>
      <c r="AJ146" s="282">
        <f>' STAMP Summary'!BR114</f>
        <v>1</v>
      </c>
      <c r="AK146" s="282">
        <f>' STAMP Summary'!BS114</f>
        <v>0.7116190476190476</v>
      </c>
      <c r="AL146" s="282">
        <f>' STAMP Summary'!BT114</f>
        <v>1</v>
      </c>
      <c r="AM146" s="282">
        <f>' STAMP Summary'!BU114</f>
        <v>1</v>
      </c>
      <c r="AN146" s="282">
        <f>' STAMP Summary'!BV114</f>
        <v>0.5545714285714286</v>
      </c>
      <c r="AO146" s="282">
        <f>' STAMP Summary'!BW114</f>
        <v>1</v>
      </c>
      <c r="AP146" s="282">
        <f>' STAMP Summary'!BX114</f>
        <v>0.80728571428571427</v>
      </c>
      <c r="AQ146" s="282">
        <f>' STAMP Summary'!BY114</f>
        <v>1</v>
      </c>
      <c r="AR146" s="282">
        <f>' STAMP Summary'!BZ114</f>
        <v>1</v>
      </c>
      <c r="AS146" s="282">
        <f>' STAMP Summary'!CA114</f>
        <v>1</v>
      </c>
      <c r="AT146" s="282">
        <f>' STAMP Summary'!CB114</f>
        <v>1</v>
      </c>
      <c r="AU146" s="282">
        <f>' STAMP Summary'!CC114</f>
        <v>1</v>
      </c>
      <c r="AV146" s="282">
        <f>' STAMP Summary'!CD114</f>
        <v>1</v>
      </c>
      <c r="AW146" s="282">
        <f t="shared" si="22"/>
        <v>1</v>
      </c>
      <c r="AX146" s="282">
        <f>_xlfn.PERCENTILE.INC((AB146:AH146,AJ146,AL146:AM146,AO146,AQ146:AV146),0.05)</f>
        <v>1</v>
      </c>
      <c r="AY146" s="501">
        <f>_xlfn.PERCENTILE.INC((AB146:AH146,AJ146,AL146:AM146,AO146,AQ146:AV146),0.95)</f>
        <v>1</v>
      </c>
      <c r="AZ146" s="501"/>
      <c r="BA146" s="501"/>
      <c r="BB146" s="501"/>
      <c r="BC146" s="501"/>
      <c r="BD146" s="501"/>
      <c r="BE146" s="501"/>
      <c r="BF146" s="501"/>
      <c r="BG146" s="501"/>
      <c r="BI146" s="248">
        <f>' STAMP Summary'!DE114</f>
        <v>41956</v>
      </c>
      <c r="BJ146" s="245">
        <f>' STAMP Summary'!DF114</f>
        <v>2961.66</v>
      </c>
      <c r="BK146" s="245">
        <f>' STAMP Summary'!DG114</f>
        <v>1567.5</v>
      </c>
      <c r="BL146" s="245">
        <f>' STAMP Summary'!DH114</f>
        <v>9459.5</v>
      </c>
      <c r="BM146" s="245">
        <f>' STAMP Summary'!DI114</f>
        <v>5203.5</v>
      </c>
      <c r="BN146" s="245">
        <f>' STAMP Summary'!DJ114</f>
        <v>1805.5</v>
      </c>
      <c r="BO146" s="245">
        <f>' STAMP Summary'!DK114</f>
        <v>6076.681818181818</v>
      </c>
      <c r="BP146" s="245">
        <f>' STAMP Summary'!DL114</f>
        <v>661.5</v>
      </c>
      <c r="BQ146" s="245">
        <f>' STAMP Summary'!DM114</f>
        <v>2133</v>
      </c>
      <c r="BR146" s="245">
        <f>' STAMP Summary'!DN114</f>
        <v>708</v>
      </c>
      <c r="BS146" s="245">
        <f>' STAMP Summary'!DO114</f>
        <v>1369</v>
      </c>
      <c r="BT146" s="245">
        <f>' STAMP Summary'!DP114</f>
        <v>3839</v>
      </c>
      <c r="BU146" s="245">
        <f>' STAMP Summary'!DQ114</f>
        <v>925</v>
      </c>
      <c r="BV146" s="245">
        <f>' STAMP Summary'!DR114</f>
        <v>2034</v>
      </c>
      <c r="BW146" s="249">
        <f>' STAMP Summary'!DS114</f>
        <v>911</v>
      </c>
      <c r="BY146" s="248">
        <f t="shared" si="23"/>
        <v>41956</v>
      </c>
      <c r="BZ146" s="242">
        <f t="shared" si="24"/>
        <v>2823</v>
      </c>
      <c r="CA146" s="242">
        <f t="shared" si="25"/>
        <v>1</v>
      </c>
      <c r="CB146" s="242">
        <f t="shared" si="26"/>
        <v>1</v>
      </c>
      <c r="CC146" s="242">
        <f t="shared" si="27"/>
        <v>1</v>
      </c>
      <c r="CD146" s="242">
        <f t="shared" si="28"/>
        <v>1</v>
      </c>
      <c r="CE146" s="242">
        <f t="shared" si="29"/>
        <v>1</v>
      </c>
      <c r="CF146" s="242">
        <f t="shared" si="30"/>
        <v>1</v>
      </c>
      <c r="CG146" s="242">
        <f t="shared" si="31"/>
        <v>1</v>
      </c>
      <c r="CH146" s="242">
        <f t="shared" si="32"/>
        <v>1</v>
      </c>
      <c r="CI146" s="242">
        <f t="shared" si="33"/>
        <v>1</v>
      </c>
      <c r="CJ146" s="242">
        <f t="shared" si="34"/>
        <v>1</v>
      </c>
      <c r="CK146" s="242">
        <f t="shared" si="35"/>
        <v>1</v>
      </c>
      <c r="CL146" s="242">
        <f t="shared" si="36"/>
        <v>1</v>
      </c>
      <c r="CM146" s="242">
        <f t="shared" si="37"/>
        <v>1</v>
      </c>
      <c r="CN146" s="242">
        <f t="shared" si="38"/>
        <v>1</v>
      </c>
      <c r="CO146" s="257">
        <f t="shared" si="39"/>
        <v>0</v>
      </c>
    </row>
    <row r="147" spans="2:93" x14ac:dyDescent="0.2">
      <c r="B147" s="248" t="str">
        <f>' STAMP Summary'!A115</f>
        <v>1114</v>
      </c>
      <c r="C147" s="245">
        <f>' STAMP Summary'!AK115</f>
        <v>61962</v>
      </c>
      <c r="D147" s="245">
        <f>' STAMP Summary'!AL115</f>
        <v>54679</v>
      </c>
      <c r="E147" s="245">
        <f>' STAMP Summary'!AM115</f>
        <v>38594.5</v>
      </c>
      <c r="F147" s="245">
        <f>' STAMP Summary'!AN115</f>
        <v>34605.69</v>
      </c>
      <c r="G147" s="245">
        <f>' STAMP Summary'!AO115</f>
        <v>44384.5</v>
      </c>
      <c r="H147" s="245">
        <f>' STAMP Summary'!AP115</f>
        <v>41473.499999999993</v>
      </c>
      <c r="I147" s="245">
        <f>' STAMP Summary'!AQ115</f>
        <v>47232.5</v>
      </c>
      <c r="J147" s="245">
        <f>' STAMP Summary'!AR115</f>
        <v>54789.99</v>
      </c>
      <c r="K147" s="245">
        <f>' STAMP Summary'!AS115</f>
        <v>15745.318181818182</v>
      </c>
      <c r="L147" s="245">
        <f>' STAMP Summary'!AT115</f>
        <v>28571.855123674904</v>
      </c>
      <c r="M147" s="245">
        <f>' STAMP Summary'!AU115</f>
        <v>14944</v>
      </c>
      <c r="N147" s="245">
        <f>' STAMP Summary'!AV115</f>
        <v>26269</v>
      </c>
      <c r="O147" s="245">
        <f>' STAMP Summary'!AW115</f>
        <v>24942</v>
      </c>
      <c r="P147" s="245">
        <f>' STAMP Summary'!AX115</f>
        <v>11646</v>
      </c>
      <c r="Q147" s="245">
        <f>' STAMP Summary'!AY115</f>
        <v>21080</v>
      </c>
      <c r="R147" s="245">
        <f>' STAMP Summary'!AZ115</f>
        <v>16953</v>
      </c>
      <c r="S147" s="245">
        <f>' STAMP Summary'!BA115</f>
        <v>52773</v>
      </c>
      <c r="T147" s="245">
        <f>' STAMP Summary'!BB115</f>
        <v>28935</v>
      </c>
      <c r="U147" s="245">
        <f>' STAMP Summary'!BC115</f>
        <v>64808</v>
      </c>
      <c r="V147" s="245">
        <f>' STAMP Summary'!BD115</f>
        <v>40227.75</v>
      </c>
      <c r="W147" s="245">
        <f>' STAMP Summary'!BE115</f>
        <v>32690</v>
      </c>
      <c r="X147" s="245">
        <f>' STAMP Summary'!BF115</f>
        <v>27706</v>
      </c>
      <c r="Y147" s="171"/>
      <c r="Z147" s="507" t="str">
        <f t="shared" si="40"/>
        <v>18-Jan</v>
      </c>
      <c r="AA147" s="282">
        <f>' STAMP Summary'!BI115</f>
        <v>2.9505714285714286</v>
      </c>
      <c r="AB147" s="282">
        <f>' STAMP Summary'!BJ115</f>
        <v>1</v>
      </c>
      <c r="AC147" s="282">
        <f>' STAMP Summary'!BK115</f>
        <v>1</v>
      </c>
      <c r="AD147" s="282">
        <f>' STAMP Summary'!BL115</f>
        <v>1</v>
      </c>
      <c r="AE147" s="282">
        <f>' STAMP Summary'!BM115</f>
        <v>1</v>
      </c>
      <c r="AF147" s="282">
        <f>' STAMP Summary'!BN115</f>
        <v>1</v>
      </c>
      <c r="AG147" s="282">
        <f>' STAMP Summary'!BO115</f>
        <v>1</v>
      </c>
      <c r="AH147" s="282">
        <f>' STAMP Summary'!BP115</f>
        <v>1</v>
      </c>
      <c r="AI147" s="282">
        <f>' STAMP Summary'!BQ115</f>
        <v>0.74977705627705626</v>
      </c>
      <c r="AJ147" s="282">
        <f>' STAMP Summary'!BR115</f>
        <v>1</v>
      </c>
      <c r="AK147" s="282">
        <f>' STAMP Summary'!BS115</f>
        <v>0.7116190476190476</v>
      </c>
      <c r="AL147" s="282">
        <f>' STAMP Summary'!BT115</f>
        <v>1</v>
      </c>
      <c r="AM147" s="282">
        <f>' STAMP Summary'!BU115</f>
        <v>1</v>
      </c>
      <c r="AN147" s="282">
        <f>' STAMP Summary'!BV115</f>
        <v>0.5545714285714286</v>
      </c>
      <c r="AO147" s="282">
        <f>' STAMP Summary'!BW115</f>
        <v>1</v>
      </c>
      <c r="AP147" s="282">
        <f>' STAMP Summary'!BX115</f>
        <v>0.80728571428571427</v>
      </c>
      <c r="AQ147" s="282">
        <f>' STAMP Summary'!BY115</f>
        <v>1</v>
      </c>
      <c r="AR147" s="282">
        <f>' STAMP Summary'!BZ115</f>
        <v>1</v>
      </c>
      <c r="AS147" s="282">
        <f>' STAMP Summary'!CA115</f>
        <v>1</v>
      </c>
      <c r="AT147" s="282">
        <f>' STAMP Summary'!CB115</f>
        <v>1</v>
      </c>
      <c r="AU147" s="282">
        <f>' STAMP Summary'!CC115</f>
        <v>1</v>
      </c>
      <c r="AV147" s="282">
        <f>' STAMP Summary'!CD115</f>
        <v>1</v>
      </c>
      <c r="AW147" s="282">
        <f t="shared" si="22"/>
        <v>1</v>
      </c>
      <c r="AX147" s="282">
        <f>_xlfn.PERCENTILE.INC((AB147:AH147,AJ147,AL147:AM147,AO147,AQ147:AV147),0.05)</f>
        <v>1</v>
      </c>
      <c r="AY147" s="501">
        <f>_xlfn.PERCENTILE.INC((AB147:AH147,AJ147,AL147:AM147,AO147,AQ147:AV147),0.95)</f>
        <v>1</v>
      </c>
      <c r="AZ147" s="501"/>
      <c r="BA147" s="501"/>
      <c r="BB147" s="501"/>
      <c r="BC147" s="501"/>
      <c r="BD147" s="501"/>
      <c r="BE147" s="501"/>
      <c r="BF147" s="501"/>
      <c r="BG147" s="501"/>
      <c r="BI147" s="248">
        <f>' STAMP Summary'!DE115</f>
        <v>41957</v>
      </c>
      <c r="BJ147" s="245">
        <f>' STAMP Summary'!DF115</f>
        <v>2961.66</v>
      </c>
      <c r="BK147" s="245">
        <f>' STAMP Summary'!DG115</f>
        <v>1567.5</v>
      </c>
      <c r="BL147" s="245">
        <f>' STAMP Summary'!DH115</f>
        <v>9459.5</v>
      </c>
      <c r="BM147" s="245">
        <f>' STAMP Summary'!DI115</f>
        <v>5203.5</v>
      </c>
      <c r="BN147" s="245">
        <f>' STAMP Summary'!DJ115</f>
        <v>1805.5</v>
      </c>
      <c r="BO147" s="245">
        <f>' STAMP Summary'!DK115</f>
        <v>6076.681818181818</v>
      </c>
      <c r="BP147" s="245">
        <f>' STAMP Summary'!DL115</f>
        <v>661.5</v>
      </c>
      <c r="BQ147" s="245">
        <f>' STAMP Summary'!DM115</f>
        <v>2133</v>
      </c>
      <c r="BR147" s="245">
        <f>' STAMP Summary'!DN115</f>
        <v>708</v>
      </c>
      <c r="BS147" s="245">
        <f>' STAMP Summary'!DO115</f>
        <v>1369</v>
      </c>
      <c r="BT147" s="245">
        <f>' STAMP Summary'!DP115</f>
        <v>3839</v>
      </c>
      <c r="BU147" s="245">
        <f>' STAMP Summary'!DQ115</f>
        <v>925</v>
      </c>
      <c r="BV147" s="245">
        <f>' STAMP Summary'!DR115</f>
        <v>2034</v>
      </c>
      <c r="BW147" s="249">
        <f>' STAMP Summary'!DS115</f>
        <v>911</v>
      </c>
      <c r="BY147" s="248">
        <f t="shared" si="23"/>
        <v>41957</v>
      </c>
      <c r="BZ147" s="242">
        <f t="shared" si="24"/>
        <v>2823</v>
      </c>
      <c r="CA147" s="242">
        <f t="shared" si="25"/>
        <v>1</v>
      </c>
      <c r="CB147" s="242">
        <f t="shared" si="26"/>
        <v>1</v>
      </c>
      <c r="CC147" s="242">
        <f t="shared" si="27"/>
        <v>1</v>
      </c>
      <c r="CD147" s="242">
        <f t="shared" si="28"/>
        <v>1</v>
      </c>
      <c r="CE147" s="242">
        <f t="shared" si="29"/>
        <v>1</v>
      </c>
      <c r="CF147" s="242">
        <f t="shared" si="30"/>
        <v>1</v>
      </c>
      <c r="CG147" s="242">
        <f t="shared" si="31"/>
        <v>1</v>
      </c>
      <c r="CH147" s="242">
        <f t="shared" si="32"/>
        <v>1</v>
      </c>
      <c r="CI147" s="242">
        <f t="shared" si="33"/>
        <v>1</v>
      </c>
      <c r="CJ147" s="242">
        <f t="shared" si="34"/>
        <v>1</v>
      </c>
      <c r="CK147" s="242">
        <f t="shared" si="35"/>
        <v>1</v>
      </c>
      <c r="CL147" s="242">
        <f t="shared" si="36"/>
        <v>1</v>
      </c>
      <c r="CM147" s="242">
        <f t="shared" si="37"/>
        <v>1</v>
      </c>
      <c r="CN147" s="242">
        <f t="shared" si="38"/>
        <v>1</v>
      </c>
      <c r="CO147" s="257">
        <f t="shared" si="39"/>
        <v>0</v>
      </c>
    </row>
    <row r="148" spans="2:93" x14ac:dyDescent="0.2">
      <c r="B148" s="248" t="str">
        <f>' STAMP Summary'!A116</f>
        <v>1115</v>
      </c>
      <c r="C148" s="245">
        <f>' STAMP Summary'!AK116</f>
        <v>61962</v>
      </c>
      <c r="D148" s="245">
        <f>' STAMP Summary'!AL116</f>
        <v>54679</v>
      </c>
      <c r="E148" s="245">
        <f>' STAMP Summary'!AM116</f>
        <v>38594.5</v>
      </c>
      <c r="F148" s="245">
        <f>' STAMP Summary'!AN116</f>
        <v>34605.69</v>
      </c>
      <c r="G148" s="245">
        <f>' STAMP Summary'!AO116</f>
        <v>44384.5</v>
      </c>
      <c r="H148" s="245">
        <f>' STAMP Summary'!AP116</f>
        <v>41473.499999999993</v>
      </c>
      <c r="I148" s="245">
        <f>' STAMP Summary'!AQ116</f>
        <v>47232.5</v>
      </c>
      <c r="J148" s="245">
        <f>' STAMP Summary'!AR116</f>
        <v>54789.99</v>
      </c>
      <c r="K148" s="245">
        <f>' STAMP Summary'!AS116</f>
        <v>15745.318181818182</v>
      </c>
      <c r="L148" s="245">
        <f>' STAMP Summary'!AT116</f>
        <v>28571.855123674904</v>
      </c>
      <c r="M148" s="245">
        <f>' STAMP Summary'!AU116</f>
        <v>14944</v>
      </c>
      <c r="N148" s="245">
        <f>' STAMP Summary'!AV116</f>
        <v>26269</v>
      </c>
      <c r="O148" s="245">
        <f>' STAMP Summary'!AW116</f>
        <v>24942</v>
      </c>
      <c r="P148" s="245">
        <f>' STAMP Summary'!AX116</f>
        <v>11646</v>
      </c>
      <c r="Q148" s="245">
        <f>' STAMP Summary'!AY116</f>
        <v>21080</v>
      </c>
      <c r="R148" s="245">
        <f>' STAMP Summary'!AZ116</f>
        <v>16953</v>
      </c>
      <c r="S148" s="245">
        <f>' STAMP Summary'!BA116</f>
        <v>52773</v>
      </c>
      <c r="T148" s="245">
        <f>' STAMP Summary'!BB116</f>
        <v>28935</v>
      </c>
      <c r="U148" s="245">
        <f>' STAMP Summary'!BC116</f>
        <v>64808</v>
      </c>
      <c r="V148" s="245">
        <f>' STAMP Summary'!BD116</f>
        <v>40227.75</v>
      </c>
      <c r="W148" s="245">
        <f>' STAMP Summary'!BE116</f>
        <v>32690</v>
      </c>
      <c r="X148" s="245">
        <f>' STAMP Summary'!BF116</f>
        <v>27706</v>
      </c>
      <c r="Y148" s="171"/>
      <c r="Z148" s="507" t="str">
        <f t="shared" si="40"/>
        <v>19-Jan</v>
      </c>
      <c r="AA148" s="282">
        <f>' STAMP Summary'!BI116</f>
        <v>2.9505714285714286</v>
      </c>
      <c r="AB148" s="282">
        <f>' STAMP Summary'!BJ116</f>
        <v>1</v>
      </c>
      <c r="AC148" s="282">
        <f>' STAMP Summary'!BK116</f>
        <v>1</v>
      </c>
      <c r="AD148" s="282">
        <f>' STAMP Summary'!BL116</f>
        <v>1</v>
      </c>
      <c r="AE148" s="282">
        <f>' STAMP Summary'!BM116</f>
        <v>1</v>
      </c>
      <c r="AF148" s="282">
        <f>' STAMP Summary'!BN116</f>
        <v>1</v>
      </c>
      <c r="AG148" s="282">
        <f>' STAMP Summary'!BO116</f>
        <v>1</v>
      </c>
      <c r="AH148" s="282">
        <f>' STAMP Summary'!BP116</f>
        <v>1</v>
      </c>
      <c r="AI148" s="282">
        <f>' STAMP Summary'!BQ116</f>
        <v>0.74977705627705626</v>
      </c>
      <c r="AJ148" s="282">
        <f>' STAMP Summary'!BR116</f>
        <v>1</v>
      </c>
      <c r="AK148" s="282">
        <f>' STAMP Summary'!BS116</f>
        <v>0.7116190476190476</v>
      </c>
      <c r="AL148" s="282">
        <f>' STAMP Summary'!BT116</f>
        <v>1</v>
      </c>
      <c r="AM148" s="282">
        <f>' STAMP Summary'!BU116</f>
        <v>1</v>
      </c>
      <c r="AN148" s="282">
        <f>' STAMP Summary'!BV116</f>
        <v>0.5545714285714286</v>
      </c>
      <c r="AO148" s="282">
        <f>' STAMP Summary'!BW116</f>
        <v>1</v>
      </c>
      <c r="AP148" s="282">
        <f>' STAMP Summary'!BX116</f>
        <v>0.80728571428571427</v>
      </c>
      <c r="AQ148" s="282">
        <f>' STAMP Summary'!BY116</f>
        <v>1</v>
      </c>
      <c r="AR148" s="282">
        <f>' STAMP Summary'!BZ116</f>
        <v>1</v>
      </c>
      <c r="AS148" s="282">
        <f>' STAMP Summary'!CA116</f>
        <v>1</v>
      </c>
      <c r="AT148" s="282">
        <f>' STAMP Summary'!CB116</f>
        <v>1</v>
      </c>
      <c r="AU148" s="282">
        <f>' STAMP Summary'!CC116</f>
        <v>1</v>
      </c>
      <c r="AV148" s="282">
        <f>' STAMP Summary'!CD116</f>
        <v>1</v>
      </c>
      <c r="AW148" s="282">
        <f t="shared" si="22"/>
        <v>1</v>
      </c>
      <c r="AX148" s="282">
        <f>_xlfn.PERCENTILE.INC((AB148:AH148,AJ148,AL148:AM148,AO148,AQ148:AV148),0.05)</f>
        <v>1</v>
      </c>
      <c r="AY148" s="501">
        <f>_xlfn.PERCENTILE.INC((AB148:AH148,AJ148,AL148:AM148,AO148,AQ148:AV148),0.95)</f>
        <v>1</v>
      </c>
      <c r="AZ148" s="501"/>
      <c r="BA148" s="501"/>
      <c r="BB148" s="501"/>
      <c r="BC148" s="501"/>
      <c r="BD148" s="501"/>
      <c r="BE148" s="501"/>
      <c r="BF148" s="501"/>
      <c r="BG148" s="501"/>
      <c r="BI148" s="248">
        <f>' STAMP Summary'!DE116</f>
        <v>41958</v>
      </c>
      <c r="BJ148" s="245">
        <f>' STAMP Summary'!DF116</f>
        <v>2961.66</v>
      </c>
      <c r="BK148" s="245">
        <f>' STAMP Summary'!DG116</f>
        <v>1567.5</v>
      </c>
      <c r="BL148" s="245">
        <f>' STAMP Summary'!DH116</f>
        <v>9459.5</v>
      </c>
      <c r="BM148" s="245">
        <f>' STAMP Summary'!DI116</f>
        <v>5203.5</v>
      </c>
      <c r="BN148" s="245">
        <f>' STAMP Summary'!DJ116</f>
        <v>1805.5</v>
      </c>
      <c r="BO148" s="245">
        <f>' STAMP Summary'!DK116</f>
        <v>6076.681818181818</v>
      </c>
      <c r="BP148" s="245">
        <f>' STAMP Summary'!DL116</f>
        <v>661.5</v>
      </c>
      <c r="BQ148" s="245">
        <f>' STAMP Summary'!DM116</f>
        <v>2133</v>
      </c>
      <c r="BR148" s="245">
        <f>' STAMP Summary'!DN116</f>
        <v>708</v>
      </c>
      <c r="BS148" s="245">
        <f>' STAMP Summary'!DO116</f>
        <v>1369</v>
      </c>
      <c r="BT148" s="245">
        <f>' STAMP Summary'!DP116</f>
        <v>3839</v>
      </c>
      <c r="BU148" s="245">
        <f>' STAMP Summary'!DQ116</f>
        <v>925</v>
      </c>
      <c r="BV148" s="245">
        <f>' STAMP Summary'!DR116</f>
        <v>2034</v>
      </c>
      <c r="BW148" s="249">
        <f>' STAMP Summary'!DS116</f>
        <v>911</v>
      </c>
      <c r="BY148" s="248">
        <f t="shared" si="23"/>
        <v>41958</v>
      </c>
      <c r="BZ148" s="242">
        <f t="shared" si="24"/>
        <v>2823</v>
      </c>
      <c r="CA148" s="242">
        <f t="shared" si="25"/>
        <v>1</v>
      </c>
      <c r="CB148" s="242">
        <f t="shared" si="26"/>
        <v>1</v>
      </c>
      <c r="CC148" s="242">
        <f t="shared" si="27"/>
        <v>1</v>
      </c>
      <c r="CD148" s="242">
        <f t="shared" si="28"/>
        <v>1</v>
      </c>
      <c r="CE148" s="242">
        <f t="shared" si="29"/>
        <v>1</v>
      </c>
      <c r="CF148" s="242">
        <f t="shared" si="30"/>
        <v>1</v>
      </c>
      <c r="CG148" s="242">
        <f t="shared" si="31"/>
        <v>1</v>
      </c>
      <c r="CH148" s="242">
        <f t="shared" si="32"/>
        <v>1</v>
      </c>
      <c r="CI148" s="242">
        <f t="shared" si="33"/>
        <v>1</v>
      </c>
      <c r="CJ148" s="242">
        <f t="shared" si="34"/>
        <v>1</v>
      </c>
      <c r="CK148" s="242">
        <f t="shared" si="35"/>
        <v>1</v>
      </c>
      <c r="CL148" s="242">
        <f t="shared" si="36"/>
        <v>1</v>
      </c>
      <c r="CM148" s="242">
        <f t="shared" si="37"/>
        <v>1</v>
      </c>
      <c r="CN148" s="242">
        <f t="shared" si="38"/>
        <v>1</v>
      </c>
      <c r="CO148" s="257">
        <f t="shared" si="39"/>
        <v>0</v>
      </c>
    </row>
    <row r="149" spans="2:93" x14ac:dyDescent="0.2">
      <c r="B149" s="248" t="str">
        <f>' STAMP Summary'!A117</f>
        <v>1116</v>
      </c>
      <c r="C149" s="245">
        <f>' STAMP Summary'!AK117</f>
        <v>61962</v>
      </c>
      <c r="D149" s="245">
        <f>' STAMP Summary'!AL117</f>
        <v>54679</v>
      </c>
      <c r="E149" s="245">
        <f>' STAMP Summary'!AM117</f>
        <v>38594.5</v>
      </c>
      <c r="F149" s="245">
        <f>' STAMP Summary'!AN117</f>
        <v>34605.69</v>
      </c>
      <c r="G149" s="245">
        <f>' STAMP Summary'!AO117</f>
        <v>44384.5</v>
      </c>
      <c r="H149" s="245">
        <f>' STAMP Summary'!AP117</f>
        <v>41473.499999999993</v>
      </c>
      <c r="I149" s="245">
        <f>' STAMP Summary'!AQ117</f>
        <v>47232.5</v>
      </c>
      <c r="J149" s="245">
        <f>' STAMP Summary'!AR117</f>
        <v>54789.99</v>
      </c>
      <c r="K149" s="245">
        <f>' STAMP Summary'!AS117</f>
        <v>15745.318181818182</v>
      </c>
      <c r="L149" s="245">
        <f>' STAMP Summary'!AT117</f>
        <v>28571.855123674904</v>
      </c>
      <c r="M149" s="245">
        <f>' STAMP Summary'!AU117</f>
        <v>14944</v>
      </c>
      <c r="N149" s="245">
        <f>' STAMP Summary'!AV117</f>
        <v>26269</v>
      </c>
      <c r="O149" s="245">
        <f>' STAMP Summary'!AW117</f>
        <v>24942</v>
      </c>
      <c r="P149" s="245">
        <f>' STAMP Summary'!AX117</f>
        <v>11646</v>
      </c>
      <c r="Q149" s="245">
        <f>' STAMP Summary'!AY117</f>
        <v>21080</v>
      </c>
      <c r="R149" s="245">
        <f>' STAMP Summary'!AZ117</f>
        <v>16953</v>
      </c>
      <c r="S149" s="245">
        <f>' STAMP Summary'!BA117</f>
        <v>52773</v>
      </c>
      <c r="T149" s="245">
        <f>' STAMP Summary'!BB117</f>
        <v>28935</v>
      </c>
      <c r="U149" s="245">
        <f>' STAMP Summary'!BC117</f>
        <v>64808</v>
      </c>
      <c r="V149" s="245">
        <f>' STAMP Summary'!BD117</f>
        <v>40227.75</v>
      </c>
      <c r="W149" s="245">
        <f>' STAMP Summary'!BE117</f>
        <v>32690</v>
      </c>
      <c r="X149" s="245">
        <f>' STAMP Summary'!BF117</f>
        <v>27706</v>
      </c>
      <c r="Y149" s="171"/>
      <c r="Z149" s="507" t="str">
        <f t="shared" si="40"/>
        <v>20-Jan</v>
      </c>
      <c r="AA149" s="282">
        <f>' STAMP Summary'!BI117</f>
        <v>2.9505714285714286</v>
      </c>
      <c r="AB149" s="282">
        <f>' STAMP Summary'!BJ117</f>
        <v>1</v>
      </c>
      <c r="AC149" s="282">
        <f>' STAMP Summary'!BK117</f>
        <v>1</v>
      </c>
      <c r="AD149" s="282">
        <f>' STAMP Summary'!BL117</f>
        <v>1</v>
      </c>
      <c r="AE149" s="282">
        <f>' STAMP Summary'!BM117</f>
        <v>1</v>
      </c>
      <c r="AF149" s="282">
        <f>' STAMP Summary'!BN117</f>
        <v>1</v>
      </c>
      <c r="AG149" s="282">
        <f>' STAMP Summary'!BO117</f>
        <v>1</v>
      </c>
      <c r="AH149" s="282">
        <f>' STAMP Summary'!BP117</f>
        <v>1</v>
      </c>
      <c r="AI149" s="282">
        <f>' STAMP Summary'!BQ117</f>
        <v>0.74977705627705626</v>
      </c>
      <c r="AJ149" s="282">
        <f>' STAMP Summary'!BR117</f>
        <v>1</v>
      </c>
      <c r="AK149" s="282">
        <f>' STAMP Summary'!BS117</f>
        <v>0.7116190476190476</v>
      </c>
      <c r="AL149" s="282">
        <f>' STAMP Summary'!BT117</f>
        <v>1</v>
      </c>
      <c r="AM149" s="282">
        <f>' STAMP Summary'!BU117</f>
        <v>1</v>
      </c>
      <c r="AN149" s="282">
        <f>' STAMP Summary'!BV117</f>
        <v>0.5545714285714286</v>
      </c>
      <c r="AO149" s="282">
        <f>' STAMP Summary'!BW117</f>
        <v>1</v>
      </c>
      <c r="AP149" s="282">
        <f>' STAMP Summary'!BX117</f>
        <v>0.80728571428571427</v>
      </c>
      <c r="AQ149" s="282">
        <f>' STAMP Summary'!BY117</f>
        <v>1</v>
      </c>
      <c r="AR149" s="282">
        <f>' STAMP Summary'!BZ117</f>
        <v>1</v>
      </c>
      <c r="AS149" s="282">
        <f>' STAMP Summary'!CA117</f>
        <v>1</v>
      </c>
      <c r="AT149" s="282">
        <f>' STAMP Summary'!CB117</f>
        <v>1</v>
      </c>
      <c r="AU149" s="282">
        <f>' STAMP Summary'!CC117</f>
        <v>1</v>
      </c>
      <c r="AV149" s="282">
        <f>' STAMP Summary'!CD117</f>
        <v>1</v>
      </c>
      <c r="AW149" s="282">
        <f t="shared" si="22"/>
        <v>1</v>
      </c>
      <c r="AX149" s="282">
        <f>_xlfn.PERCENTILE.INC((AB149:AH149,AJ149,AL149:AM149,AO149,AQ149:AV149),0.05)</f>
        <v>1</v>
      </c>
      <c r="AY149" s="501">
        <f>_xlfn.PERCENTILE.INC((AB149:AH149,AJ149,AL149:AM149,AO149,AQ149:AV149),0.95)</f>
        <v>1</v>
      </c>
      <c r="AZ149" s="501"/>
      <c r="BA149" s="501"/>
      <c r="BB149" s="501"/>
      <c r="BC149" s="501"/>
      <c r="BD149" s="501"/>
      <c r="BE149" s="501"/>
      <c r="BF149" s="501"/>
      <c r="BG149" s="501"/>
      <c r="BI149" s="248">
        <f>' STAMP Summary'!DE117</f>
        <v>41959</v>
      </c>
      <c r="BJ149" s="245">
        <f>' STAMP Summary'!DF117</f>
        <v>2961.66</v>
      </c>
      <c r="BK149" s="245">
        <f>' STAMP Summary'!DG117</f>
        <v>1567.5</v>
      </c>
      <c r="BL149" s="245">
        <f>' STAMP Summary'!DH117</f>
        <v>9459.5</v>
      </c>
      <c r="BM149" s="245">
        <f>' STAMP Summary'!DI117</f>
        <v>5203.5</v>
      </c>
      <c r="BN149" s="245">
        <f>' STAMP Summary'!DJ117</f>
        <v>1805.5</v>
      </c>
      <c r="BO149" s="245">
        <f>' STAMP Summary'!DK117</f>
        <v>6076.681818181818</v>
      </c>
      <c r="BP149" s="245">
        <f>' STAMP Summary'!DL117</f>
        <v>661.5</v>
      </c>
      <c r="BQ149" s="245">
        <f>' STAMP Summary'!DM117</f>
        <v>2133</v>
      </c>
      <c r="BR149" s="245">
        <f>' STAMP Summary'!DN117</f>
        <v>708</v>
      </c>
      <c r="BS149" s="245">
        <f>' STAMP Summary'!DO117</f>
        <v>1369</v>
      </c>
      <c r="BT149" s="245">
        <f>' STAMP Summary'!DP117</f>
        <v>3839</v>
      </c>
      <c r="BU149" s="245">
        <f>' STAMP Summary'!DQ117</f>
        <v>925</v>
      </c>
      <c r="BV149" s="245">
        <f>' STAMP Summary'!DR117</f>
        <v>2034</v>
      </c>
      <c r="BW149" s="249">
        <f>' STAMP Summary'!DS117</f>
        <v>911</v>
      </c>
      <c r="BY149" s="248">
        <f t="shared" si="23"/>
        <v>41959</v>
      </c>
      <c r="BZ149" s="242">
        <f t="shared" si="24"/>
        <v>2823</v>
      </c>
      <c r="CA149" s="242">
        <f t="shared" si="25"/>
        <v>1</v>
      </c>
      <c r="CB149" s="242">
        <f t="shared" si="26"/>
        <v>1</v>
      </c>
      <c r="CC149" s="242">
        <f t="shared" si="27"/>
        <v>1</v>
      </c>
      <c r="CD149" s="242">
        <f t="shared" si="28"/>
        <v>1</v>
      </c>
      <c r="CE149" s="242">
        <f t="shared" si="29"/>
        <v>1</v>
      </c>
      <c r="CF149" s="242">
        <f t="shared" si="30"/>
        <v>1</v>
      </c>
      <c r="CG149" s="242">
        <f t="shared" si="31"/>
        <v>1</v>
      </c>
      <c r="CH149" s="242">
        <f t="shared" si="32"/>
        <v>1</v>
      </c>
      <c r="CI149" s="242">
        <f t="shared" si="33"/>
        <v>1</v>
      </c>
      <c r="CJ149" s="242">
        <f t="shared" si="34"/>
        <v>1</v>
      </c>
      <c r="CK149" s="242">
        <f t="shared" si="35"/>
        <v>1</v>
      </c>
      <c r="CL149" s="242">
        <f t="shared" si="36"/>
        <v>1</v>
      </c>
      <c r="CM149" s="242">
        <f t="shared" si="37"/>
        <v>1</v>
      </c>
      <c r="CN149" s="242">
        <f t="shared" si="38"/>
        <v>1</v>
      </c>
      <c r="CO149" s="257">
        <f t="shared" si="39"/>
        <v>0</v>
      </c>
    </row>
    <row r="150" spans="2:93" x14ac:dyDescent="0.2">
      <c r="B150" s="248" t="str">
        <f>' STAMP Summary'!A118</f>
        <v>1117</v>
      </c>
      <c r="C150" s="245">
        <f>' STAMP Summary'!AK118</f>
        <v>61962</v>
      </c>
      <c r="D150" s="245">
        <f>' STAMP Summary'!AL118</f>
        <v>54679</v>
      </c>
      <c r="E150" s="245">
        <f>' STAMP Summary'!AM118</f>
        <v>38594.5</v>
      </c>
      <c r="F150" s="245">
        <f>' STAMP Summary'!AN118</f>
        <v>34605.69</v>
      </c>
      <c r="G150" s="245">
        <f>' STAMP Summary'!AO118</f>
        <v>44384.5</v>
      </c>
      <c r="H150" s="245">
        <f>' STAMP Summary'!AP118</f>
        <v>41473.499999999993</v>
      </c>
      <c r="I150" s="245">
        <f>' STAMP Summary'!AQ118</f>
        <v>47232.5</v>
      </c>
      <c r="J150" s="245">
        <f>' STAMP Summary'!AR118</f>
        <v>54789.99</v>
      </c>
      <c r="K150" s="245">
        <f>' STAMP Summary'!AS118</f>
        <v>15745.318181818182</v>
      </c>
      <c r="L150" s="245">
        <f>' STAMP Summary'!AT118</f>
        <v>28571.855123674904</v>
      </c>
      <c r="M150" s="245">
        <f>' STAMP Summary'!AU118</f>
        <v>14944</v>
      </c>
      <c r="N150" s="245">
        <f>' STAMP Summary'!AV118</f>
        <v>26269</v>
      </c>
      <c r="O150" s="245">
        <f>' STAMP Summary'!AW118</f>
        <v>24942</v>
      </c>
      <c r="P150" s="245">
        <f>' STAMP Summary'!AX118</f>
        <v>11646</v>
      </c>
      <c r="Q150" s="245">
        <f>' STAMP Summary'!AY118</f>
        <v>21080</v>
      </c>
      <c r="R150" s="245">
        <f>' STAMP Summary'!AZ118</f>
        <v>16953</v>
      </c>
      <c r="S150" s="245">
        <f>' STAMP Summary'!BA118</f>
        <v>52773</v>
      </c>
      <c r="T150" s="245">
        <f>' STAMP Summary'!BB118</f>
        <v>28935</v>
      </c>
      <c r="U150" s="245">
        <f>' STAMP Summary'!BC118</f>
        <v>64808</v>
      </c>
      <c r="V150" s="245">
        <f>' STAMP Summary'!BD118</f>
        <v>40227.75</v>
      </c>
      <c r="W150" s="245">
        <f>' STAMP Summary'!BE118</f>
        <v>32690</v>
      </c>
      <c r="X150" s="245">
        <f>' STAMP Summary'!BF118</f>
        <v>27706</v>
      </c>
      <c r="Y150" s="171"/>
      <c r="Z150" s="507" t="str">
        <f t="shared" si="40"/>
        <v>21-Jan</v>
      </c>
      <c r="AA150" s="282">
        <f>' STAMP Summary'!BI118</f>
        <v>2.9505714285714286</v>
      </c>
      <c r="AB150" s="282">
        <f>' STAMP Summary'!BJ118</f>
        <v>1</v>
      </c>
      <c r="AC150" s="282">
        <f>' STAMP Summary'!BK118</f>
        <v>1</v>
      </c>
      <c r="AD150" s="282">
        <f>' STAMP Summary'!BL118</f>
        <v>1</v>
      </c>
      <c r="AE150" s="282">
        <f>' STAMP Summary'!BM118</f>
        <v>1</v>
      </c>
      <c r="AF150" s="282">
        <f>' STAMP Summary'!BN118</f>
        <v>1</v>
      </c>
      <c r="AG150" s="282">
        <f>' STAMP Summary'!BO118</f>
        <v>1</v>
      </c>
      <c r="AH150" s="282">
        <f>' STAMP Summary'!BP118</f>
        <v>1</v>
      </c>
      <c r="AI150" s="282">
        <f>' STAMP Summary'!BQ118</f>
        <v>0.74977705627705626</v>
      </c>
      <c r="AJ150" s="282">
        <f>' STAMP Summary'!BR118</f>
        <v>1</v>
      </c>
      <c r="AK150" s="282">
        <f>' STAMP Summary'!BS118</f>
        <v>0.7116190476190476</v>
      </c>
      <c r="AL150" s="282">
        <f>' STAMP Summary'!BT118</f>
        <v>1</v>
      </c>
      <c r="AM150" s="282">
        <f>' STAMP Summary'!BU118</f>
        <v>1</v>
      </c>
      <c r="AN150" s="282">
        <f>' STAMP Summary'!BV118</f>
        <v>0.5545714285714286</v>
      </c>
      <c r="AO150" s="282">
        <f>' STAMP Summary'!BW118</f>
        <v>1</v>
      </c>
      <c r="AP150" s="282">
        <f>' STAMP Summary'!BX118</f>
        <v>0.80728571428571427</v>
      </c>
      <c r="AQ150" s="282">
        <f>' STAMP Summary'!BY118</f>
        <v>1</v>
      </c>
      <c r="AR150" s="282">
        <f>' STAMP Summary'!BZ118</f>
        <v>1</v>
      </c>
      <c r="AS150" s="282">
        <f>' STAMP Summary'!CA118</f>
        <v>1</v>
      </c>
      <c r="AT150" s="282">
        <f>' STAMP Summary'!CB118</f>
        <v>1</v>
      </c>
      <c r="AU150" s="282">
        <f>' STAMP Summary'!CC118</f>
        <v>1</v>
      </c>
      <c r="AV150" s="282">
        <f>' STAMP Summary'!CD118</f>
        <v>1</v>
      </c>
      <c r="AW150" s="282">
        <f t="shared" si="22"/>
        <v>1</v>
      </c>
      <c r="AX150" s="282">
        <f>_xlfn.PERCENTILE.INC((AB150:AH150,AJ150,AL150:AM150,AO150,AQ150:AV150),0.05)</f>
        <v>1</v>
      </c>
      <c r="AY150" s="501">
        <f>_xlfn.PERCENTILE.INC((AB150:AH150,AJ150,AL150:AM150,AO150,AQ150:AV150),0.95)</f>
        <v>1</v>
      </c>
      <c r="AZ150" s="501"/>
      <c r="BA150" s="501"/>
      <c r="BB150" s="501"/>
      <c r="BC150" s="501"/>
      <c r="BD150" s="501"/>
      <c r="BE150" s="501"/>
      <c r="BF150" s="501"/>
      <c r="BG150" s="501"/>
      <c r="BI150" s="248">
        <f>' STAMP Summary'!DE118</f>
        <v>41960</v>
      </c>
      <c r="BJ150" s="245">
        <f>' STAMP Summary'!DF118</f>
        <v>2961.66</v>
      </c>
      <c r="BK150" s="245">
        <f>' STAMP Summary'!DG118</f>
        <v>1567.5</v>
      </c>
      <c r="BL150" s="245">
        <f>' STAMP Summary'!DH118</f>
        <v>9459.5</v>
      </c>
      <c r="BM150" s="245">
        <f>' STAMP Summary'!DI118</f>
        <v>5203.5</v>
      </c>
      <c r="BN150" s="245">
        <f>' STAMP Summary'!DJ118</f>
        <v>1805.5</v>
      </c>
      <c r="BO150" s="245">
        <f>' STAMP Summary'!DK118</f>
        <v>6076.681818181818</v>
      </c>
      <c r="BP150" s="245">
        <f>' STAMP Summary'!DL118</f>
        <v>661.5</v>
      </c>
      <c r="BQ150" s="245">
        <f>' STAMP Summary'!DM118</f>
        <v>2133</v>
      </c>
      <c r="BR150" s="245">
        <f>' STAMP Summary'!DN118</f>
        <v>708</v>
      </c>
      <c r="BS150" s="245">
        <f>' STAMP Summary'!DO118</f>
        <v>1369</v>
      </c>
      <c r="BT150" s="245">
        <f>' STAMP Summary'!DP118</f>
        <v>3839</v>
      </c>
      <c r="BU150" s="245">
        <f>' STAMP Summary'!DQ118</f>
        <v>925</v>
      </c>
      <c r="BV150" s="245">
        <f>' STAMP Summary'!DR118</f>
        <v>2034</v>
      </c>
      <c r="BW150" s="249">
        <f>' STAMP Summary'!DS118</f>
        <v>911</v>
      </c>
      <c r="BY150" s="248">
        <f t="shared" si="23"/>
        <v>41960</v>
      </c>
      <c r="BZ150" s="242">
        <f t="shared" si="24"/>
        <v>2823</v>
      </c>
      <c r="CA150" s="242">
        <f t="shared" si="25"/>
        <v>1</v>
      </c>
      <c r="CB150" s="242">
        <f>BL150/BL$163</f>
        <v>1</v>
      </c>
      <c r="CC150" s="242">
        <f t="shared" si="27"/>
        <v>1</v>
      </c>
      <c r="CD150" s="242">
        <f t="shared" si="28"/>
        <v>1</v>
      </c>
      <c r="CE150" s="242">
        <f t="shared" si="29"/>
        <v>1</v>
      </c>
      <c r="CF150" s="242">
        <f t="shared" si="30"/>
        <v>1</v>
      </c>
      <c r="CG150" s="242">
        <f t="shared" si="31"/>
        <v>1</v>
      </c>
      <c r="CH150" s="242">
        <f t="shared" si="32"/>
        <v>1</v>
      </c>
      <c r="CI150" s="242">
        <f t="shared" si="33"/>
        <v>1</v>
      </c>
      <c r="CJ150" s="242">
        <f t="shared" si="34"/>
        <v>1</v>
      </c>
      <c r="CK150" s="242">
        <f t="shared" si="35"/>
        <v>1</v>
      </c>
      <c r="CL150" s="242">
        <f t="shared" si="36"/>
        <v>1</v>
      </c>
      <c r="CM150" s="242">
        <f t="shared" si="37"/>
        <v>1</v>
      </c>
      <c r="CN150" s="242">
        <f t="shared" si="38"/>
        <v>1</v>
      </c>
      <c r="CO150" s="257">
        <f t="shared" si="39"/>
        <v>0</v>
      </c>
    </row>
    <row r="151" spans="2:93" x14ac:dyDescent="0.2">
      <c r="B151" s="248" t="str">
        <f>' STAMP Summary'!A119</f>
        <v>1118</v>
      </c>
      <c r="C151" s="245">
        <f>' STAMP Summary'!AK119</f>
        <v>61962</v>
      </c>
      <c r="D151" s="245">
        <f>' STAMP Summary'!AL119</f>
        <v>54679</v>
      </c>
      <c r="E151" s="245">
        <f>' STAMP Summary'!AM119</f>
        <v>38594.5</v>
      </c>
      <c r="F151" s="245">
        <f>' STAMP Summary'!AN119</f>
        <v>34605.69</v>
      </c>
      <c r="G151" s="245">
        <f>' STAMP Summary'!AO119</f>
        <v>44384.5</v>
      </c>
      <c r="H151" s="245">
        <f>' STAMP Summary'!AP119</f>
        <v>41473.499999999993</v>
      </c>
      <c r="I151" s="245">
        <f>' STAMP Summary'!AQ119</f>
        <v>47232.5</v>
      </c>
      <c r="J151" s="245">
        <f>' STAMP Summary'!AR119</f>
        <v>54789.99</v>
      </c>
      <c r="K151" s="245">
        <f>' STAMP Summary'!AS119</f>
        <v>15745.318181818182</v>
      </c>
      <c r="L151" s="245">
        <f>' STAMP Summary'!AT119</f>
        <v>28571.855123674904</v>
      </c>
      <c r="M151" s="245">
        <f>' STAMP Summary'!AU119</f>
        <v>14944</v>
      </c>
      <c r="N151" s="245">
        <f>' STAMP Summary'!AV119</f>
        <v>26269</v>
      </c>
      <c r="O151" s="245">
        <f>' STAMP Summary'!AW119</f>
        <v>24942</v>
      </c>
      <c r="P151" s="245">
        <f>' STAMP Summary'!AX119</f>
        <v>11646</v>
      </c>
      <c r="Q151" s="245">
        <f>' STAMP Summary'!AY119</f>
        <v>21080</v>
      </c>
      <c r="R151" s="245">
        <f>' STAMP Summary'!AZ119</f>
        <v>16953</v>
      </c>
      <c r="S151" s="245">
        <f>' STAMP Summary'!BA119</f>
        <v>52773</v>
      </c>
      <c r="T151" s="245">
        <f>' STAMP Summary'!BB119</f>
        <v>28935</v>
      </c>
      <c r="U151" s="245">
        <f>' STAMP Summary'!BC119</f>
        <v>64808</v>
      </c>
      <c r="V151" s="245">
        <f>' STAMP Summary'!BD119</f>
        <v>40227.75</v>
      </c>
      <c r="W151" s="245">
        <f>' STAMP Summary'!BE119</f>
        <v>32690</v>
      </c>
      <c r="X151" s="245">
        <f>' STAMP Summary'!BF119</f>
        <v>27706</v>
      </c>
      <c r="Y151" s="171"/>
      <c r="Z151" s="507" t="str">
        <f t="shared" si="40"/>
        <v>22-Jan</v>
      </c>
      <c r="AA151" s="282">
        <f>' STAMP Summary'!BI119</f>
        <v>2.9505714285714286</v>
      </c>
      <c r="AB151" s="282">
        <f>' STAMP Summary'!BJ119</f>
        <v>1</v>
      </c>
      <c r="AC151" s="282">
        <f>' STAMP Summary'!BK119</f>
        <v>1</v>
      </c>
      <c r="AD151" s="282">
        <f>' STAMP Summary'!BL119</f>
        <v>1</v>
      </c>
      <c r="AE151" s="282">
        <f>' STAMP Summary'!BM119</f>
        <v>1</v>
      </c>
      <c r="AF151" s="282">
        <f>' STAMP Summary'!BN119</f>
        <v>1</v>
      </c>
      <c r="AG151" s="282">
        <f>' STAMP Summary'!BO119</f>
        <v>1</v>
      </c>
      <c r="AH151" s="282">
        <f>' STAMP Summary'!BP119</f>
        <v>1</v>
      </c>
      <c r="AI151" s="282">
        <f>' STAMP Summary'!BQ119</f>
        <v>0.74977705627705626</v>
      </c>
      <c r="AJ151" s="282">
        <f>' STAMP Summary'!BR119</f>
        <v>1</v>
      </c>
      <c r="AK151" s="282">
        <f>' STAMP Summary'!BS119</f>
        <v>0.7116190476190476</v>
      </c>
      <c r="AL151" s="282">
        <f>' STAMP Summary'!BT119</f>
        <v>1</v>
      </c>
      <c r="AM151" s="282">
        <f>' STAMP Summary'!BU119</f>
        <v>1</v>
      </c>
      <c r="AN151" s="282">
        <f>' STAMP Summary'!BV119</f>
        <v>0.5545714285714286</v>
      </c>
      <c r="AO151" s="282">
        <f>' STAMP Summary'!BW119</f>
        <v>1</v>
      </c>
      <c r="AP151" s="282">
        <f>' STAMP Summary'!BX119</f>
        <v>0.80728571428571427</v>
      </c>
      <c r="AQ151" s="282">
        <f>' STAMP Summary'!BY119</f>
        <v>1</v>
      </c>
      <c r="AR151" s="282">
        <f>' STAMP Summary'!BZ119</f>
        <v>1</v>
      </c>
      <c r="AS151" s="282">
        <f>' STAMP Summary'!CA119</f>
        <v>1</v>
      </c>
      <c r="AT151" s="282">
        <f>' STAMP Summary'!CB119</f>
        <v>1</v>
      </c>
      <c r="AU151" s="282">
        <f>' STAMP Summary'!CC119</f>
        <v>1</v>
      </c>
      <c r="AV151" s="282">
        <f>' STAMP Summary'!CD119</f>
        <v>1</v>
      </c>
      <c r="AW151" s="282">
        <f t="shared" si="22"/>
        <v>1</v>
      </c>
      <c r="AX151" s="282">
        <f>_xlfn.PERCENTILE.INC((AB151:AH151,AJ151,AL151:AM151,AO151,AQ151:AV151),0.05)</f>
        <v>1</v>
      </c>
      <c r="AY151" s="501">
        <f>_xlfn.PERCENTILE.INC((AB151:AH151,AJ151,AL151:AM151,AO151,AQ151:AV151),0.95)</f>
        <v>1</v>
      </c>
      <c r="AZ151" s="501"/>
      <c r="BA151" s="501"/>
      <c r="BB151" s="501"/>
      <c r="BC151" s="501"/>
      <c r="BD151" s="501"/>
      <c r="BE151" s="501"/>
      <c r="BF151" s="501"/>
      <c r="BG151" s="501"/>
      <c r="BI151" s="248">
        <f>' STAMP Summary'!DE119</f>
        <v>41961</v>
      </c>
      <c r="BJ151" s="245">
        <f>' STAMP Summary'!DF119</f>
        <v>2961.66</v>
      </c>
      <c r="BK151" s="245">
        <f>' STAMP Summary'!DG119</f>
        <v>1567.5</v>
      </c>
      <c r="BL151" s="245">
        <f>' STAMP Summary'!DH119</f>
        <v>9459.5</v>
      </c>
      <c r="BM151" s="245">
        <f>' STAMP Summary'!DI119</f>
        <v>5203.5</v>
      </c>
      <c r="BN151" s="245">
        <f>' STAMP Summary'!DJ119</f>
        <v>1805.5</v>
      </c>
      <c r="BO151" s="245">
        <f>' STAMP Summary'!DK119</f>
        <v>6076.681818181818</v>
      </c>
      <c r="BP151" s="245">
        <f>' STAMP Summary'!DL119</f>
        <v>661.5</v>
      </c>
      <c r="BQ151" s="245">
        <f>' STAMP Summary'!DM119</f>
        <v>2133</v>
      </c>
      <c r="BR151" s="245">
        <f>' STAMP Summary'!DN119</f>
        <v>708</v>
      </c>
      <c r="BS151" s="245">
        <f>' STAMP Summary'!DO119</f>
        <v>1369</v>
      </c>
      <c r="BT151" s="245">
        <f>' STAMP Summary'!DP119</f>
        <v>3839</v>
      </c>
      <c r="BU151" s="245">
        <f>' STAMP Summary'!DQ119</f>
        <v>925</v>
      </c>
      <c r="BV151" s="245">
        <f>' STAMP Summary'!DR119</f>
        <v>2034</v>
      </c>
      <c r="BW151" s="249">
        <f>' STAMP Summary'!DS119</f>
        <v>911</v>
      </c>
      <c r="BY151" s="248">
        <f t="shared" si="23"/>
        <v>41961</v>
      </c>
      <c r="BZ151" s="242">
        <f t="shared" si="24"/>
        <v>2823</v>
      </c>
      <c r="CA151" s="242">
        <f t="shared" si="25"/>
        <v>1</v>
      </c>
      <c r="CB151" s="242">
        <f t="shared" ref="CB151:CB163" si="41">BL151/BL$163</f>
        <v>1</v>
      </c>
      <c r="CC151" s="242">
        <f t="shared" si="27"/>
        <v>1</v>
      </c>
      <c r="CD151" s="242">
        <f t="shared" si="28"/>
        <v>1</v>
      </c>
      <c r="CE151" s="242">
        <f t="shared" si="29"/>
        <v>1</v>
      </c>
      <c r="CF151" s="242">
        <f t="shared" si="30"/>
        <v>1</v>
      </c>
      <c r="CG151" s="242">
        <f t="shared" si="31"/>
        <v>1</v>
      </c>
      <c r="CH151" s="242">
        <f t="shared" si="32"/>
        <v>1</v>
      </c>
      <c r="CI151" s="242">
        <f t="shared" si="33"/>
        <v>1</v>
      </c>
      <c r="CJ151" s="242">
        <f t="shared" si="34"/>
        <v>1</v>
      </c>
      <c r="CK151" s="242">
        <f t="shared" si="35"/>
        <v>1</v>
      </c>
      <c r="CL151" s="242">
        <f t="shared" si="36"/>
        <v>1</v>
      </c>
      <c r="CM151" s="242">
        <f t="shared" si="37"/>
        <v>1</v>
      </c>
      <c r="CN151" s="242">
        <f t="shared" si="38"/>
        <v>1</v>
      </c>
      <c r="CO151" s="257">
        <f t="shared" si="39"/>
        <v>0</v>
      </c>
    </row>
    <row r="152" spans="2:93" x14ac:dyDescent="0.2">
      <c r="B152" s="248" t="str">
        <f>' STAMP Summary'!A120</f>
        <v>1119</v>
      </c>
      <c r="C152" s="245">
        <f>' STAMP Summary'!AK120</f>
        <v>61962</v>
      </c>
      <c r="D152" s="245">
        <f>' STAMP Summary'!AL120</f>
        <v>54679</v>
      </c>
      <c r="E152" s="245">
        <f>' STAMP Summary'!AM120</f>
        <v>38594.5</v>
      </c>
      <c r="F152" s="245">
        <f>' STAMP Summary'!AN120</f>
        <v>34605.69</v>
      </c>
      <c r="G152" s="245">
        <f>' STAMP Summary'!AO120</f>
        <v>44384.5</v>
      </c>
      <c r="H152" s="245">
        <f>' STAMP Summary'!AP120</f>
        <v>41473.499999999993</v>
      </c>
      <c r="I152" s="245">
        <f>' STAMP Summary'!AQ120</f>
        <v>47232.5</v>
      </c>
      <c r="J152" s="245">
        <f>' STAMP Summary'!AR120</f>
        <v>54789.99</v>
      </c>
      <c r="K152" s="245">
        <f>' STAMP Summary'!AS120</f>
        <v>15745.318181818182</v>
      </c>
      <c r="L152" s="245">
        <f>' STAMP Summary'!AT120</f>
        <v>28571.855123674904</v>
      </c>
      <c r="M152" s="245">
        <f>' STAMP Summary'!AU120</f>
        <v>14944</v>
      </c>
      <c r="N152" s="245">
        <f>' STAMP Summary'!AV120</f>
        <v>26269</v>
      </c>
      <c r="O152" s="245">
        <f>' STAMP Summary'!AW120</f>
        <v>24942</v>
      </c>
      <c r="P152" s="245">
        <f>' STAMP Summary'!AX120</f>
        <v>11646</v>
      </c>
      <c r="Q152" s="245">
        <f>' STAMP Summary'!AY120</f>
        <v>21080</v>
      </c>
      <c r="R152" s="245">
        <f>' STAMP Summary'!AZ120</f>
        <v>16953</v>
      </c>
      <c r="S152" s="245">
        <f>' STAMP Summary'!BA120</f>
        <v>52773</v>
      </c>
      <c r="T152" s="245">
        <f>' STAMP Summary'!BB120</f>
        <v>28935</v>
      </c>
      <c r="U152" s="245">
        <f>' STAMP Summary'!BC120</f>
        <v>64808</v>
      </c>
      <c r="V152" s="245">
        <f>' STAMP Summary'!BD120</f>
        <v>40227.75</v>
      </c>
      <c r="W152" s="245">
        <f>' STAMP Summary'!BE120</f>
        <v>32690</v>
      </c>
      <c r="X152" s="245">
        <f>' STAMP Summary'!BF120</f>
        <v>27706</v>
      </c>
      <c r="Y152" s="171"/>
      <c r="Z152" s="507" t="str">
        <f t="shared" si="40"/>
        <v>23-Jan</v>
      </c>
      <c r="AA152" s="282">
        <f>' STAMP Summary'!BI120</f>
        <v>2.9505714285714286</v>
      </c>
      <c r="AB152" s="282">
        <f>' STAMP Summary'!BJ120</f>
        <v>1</v>
      </c>
      <c r="AC152" s="282">
        <f>' STAMP Summary'!BK120</f>
        <v>1</v>
      </c>
      <c r="AD152" s="282">
        <f>' STAMP Summary'!BL120</f>
        <v>1</v>
      </c>
      <c r="AE152" s="282">
        <f>' STAMP Summary'!BM120</f>
        <v>1</v>
      </c>
      <c r="AF152" s="282">
        <f>' STAMP Summary'!BN120</f>
        <v>1</v>
      </c>
      <c r="AG152" s="282">
        <f>' STAMP Summary'!BO120</f>
        <v>1</v>
      </c>
      <c r="AH152" s="282">
        <f>' STAMP Summary'!BP120</f>
        <v>1</v>
      </c>
      <c r="AI152" s="282">
        <f>' STAMP Summary'!BQ120</f>
        <v>0.74977705627705626</v>
      </c>
      <c r="AJ152" s="282">
        <f>' STAMP Summary'!BR120</f>
        <v>1</v>
      </c>
      <c r="AK152" s="282">
        <f>' STAMP Summary'!BS120</f>
        <v>0.7116190476190476</v>
      </c>
      <c r="AL152" s="282">
        <f>' STAMP Summary'!BT120</f>
        <v>1</v>
      </c>
      <c r="AM152" s="282">
        <f>' STAMP Summary'!BU120</f>
        <v>1</v>
      </c>
      <c r="AN152" s="282">
        <f>' STAMP Summary'!BV120</f>
        <v>0.5545714285714286</v>
      </c>
      <c r="AO152" s="282">
        <f>' STAMP Summary'!BW120</f>
        <v>1</v>
      </c>
      <c r="AP152" s="282">
        <f>' STAMP Summary'!BX120</f>
        <v>0.80728571428571427</v>
      </c>
      <c r="AQ152" s="282">
        <f>' STAMP Summary'!BY120</f>
        <v>1</v>
      </c>
      <c r="AR152" s="282">
        <f>' STAMP Summary'!BZ120</f>
        <v>1</v>
      </c>
      <c r="AS152" s="282">
        <f>' STAMP Summary'!CA120</f>
        <v>1</v>
      </c>
      <c r="AT152" s="282">
        <f>' STAMP Summary'!CB120</f>
        <v>1</v>
      </c>
      <c r="AU152" s="282">
        <f>' STAMP Summary'!CC120</f>
        <v>1</v>
      </c>
      <c r="AV152" s="282">
        <f>' STAMP Summary'!CD120</f>
        <v>1</v>
      </c>
      <c r="AW152" s="282">
        <f t="shared" si="22"/>
        <v>1</v>
      </c>
      <c r="AX152" s="282">
        <f>_xlfn.PERCENTILE.INC((AB152:AH152,AJ152,AL152:AM152,AO152,AQ152:AV152),0.05)</f>
        <v>1</v>
      </c>
      <c r="AY152" s="501">
        <f>_xlfn.PERCENTILE.INC((AB152:AH152,AJ152,AL152:AM152,AO152,AQ152:AV152),0.95)</f>
        <v>1</v>
      </c>
      <c r="AZ152" s="501"/>
      <c r="BA152" s="501"/>
      <c r="BB152" s="501"/>
      <c r="BC152" s="501"/>
      <c r="BD152" s="501"/>
      <c r="BE152" s="501"/>
      <c r="BF152" s="501"/>
      <c r="BG152" s="501"/>
      <c r="BI152" s="248">
        <f>' STAMP Summary'!DE120</f>
        <v>41962</v>
      </c>
      <c r="BJ152" s="245">
        <f>' STAMP Summary'!DF120</f>
        <v>2961.66</v>
      </c>
      <c r="BK152" s="245">
        <f>' STAMP Summary'!DG120</f>
        <v>1567.5</v>
      </c>
      <c r="BL152" s="245">
        <f>' STAMP Summary'!DH120</f>
        <v>9459.5</v>
      </c>
      <c r="BM152" s="245">
        <f>' STAMP Summary'!DI120</f>
        <v>5203.5</v>
      </c>
      <c r="BN152" s="245">
        <f>' STAMP Summary'!DJ120</f>
        <v>1805.5</v>
      </c>
      <c r="BO152" s="245">
        <f>' STAMP Summary'!DK120</f>
        <v>6076.681818181818</v>
      </c>
      <c r="BP152" s="245">
        <f>' STAMP Summary'!DL120</f>
        <v>661.5</v>
      </c>
      <c r="BQ152" s="245">
        <f>' STAMP Summary'!DM120</f>
        <v>2133</v>
      </c>
      <c r="BR152" s="245">
        <f>' STAMP Summary'!DN120</f>
        <v>708</v>
      </c>
      <c r="BS152" s="245">
        <f>' STAMP Summary'!DO120</f>
        <v>1369</v>
      </c>
      <c r="BT152" s="245">
        <f>' STAMP Summary'!DP120</f>
        <v>3839</v>
      </c>
      <c r="BU152" s="245">
        <f>' STAMP Summary'!DQ120</f>
        <v>925</v>
      </c>
      <c r="BV152" s="245">
        <f>' STAMP Summary'!DR120</f>
        <v>2034</v>
      </c>
      <c r="BW152" s="249">
        <f>' STAMP Summary'!DS120</f>
        <v>911</v>
      </c>
      <c r="BY152" s="248">
        <f t="shared" si="23"/>
        <v>41962</v>
      </c>
      <c r="BZ152" s="242">
        <f t="shared" si="24"/>
        <v>2823</v>
      </c>
      <c r="CA152" s="242">
        <f t="shared" si="25"/>
        <v>1</v>
      </c>
      <c r="CB152" s="242">
        <f t="shared" si="41"/>
        <v>1</v>
      </c>
      <c r="CC152" s="242">
        <f t="shared" si="27"/>
        <v>1</v>
      </c>
      <c r="CD152" s="242">
        <f t="shared" si="28"/>
        <v>1</v>
      </c>
      <c r="CE152" s="242">
        <f t="shared" si="29"/>
        <v>1</v>
      </c>
      <c r="CF152" s="242">
        <f t="shared" si="30"/>
        <v>1</v>
      </c>
      <c r="CG152" s="242">
        <f t="shared" si="31"/>
        <v>1</v>
      </c>
      <c r="CH152" s="242">
        <f t="shared" si="32"/>
        <v>1</v>
      </c>
      <c r="CI152" s="242">
        <f t="shared" si="33"/>
        <v>1</v>
      </c>
      <c r="CJ152" s="242">
        <f t="shared" si="34"/>
        <v>1</v>
      </c>
      <c r="CK152" s="242">
        <f t="shared" si="35"/>
        <v>1</v>
      </c>
      <c r="CL152" s="242">
        <f t="shared" si="36"/>
        <v>1</v>
      </c>
      <c r="CM152" s="242">
        <f t="shared" si="37"/>
        <v>1</v>
      </c>
      <c r="CN152" s="242">
        <f t="shared" si="38"/>
        <v>1</v>
      </c>
      <c r="CO152" s="257">
        <f t="shared" si="39"/>
        <v>0</v>
      </c>
    </row>
    <row r="153" spans="2:93" x14ac:dyDescent="0.2">
      <c r="B153" s="248" t="str">
        <f>' STAMP Summary'!A121</f>
        <v>1120</v>
      </c>
      <c r="C153" s="245">
        <f>' STAMP Summary'!AK121</f>
        <v>61962</v>
      </c>
      <c r="D153" s="245">
        <f>' STAMP Summary'!AL121</f>
        <v>54679</v>
      </c>
      <c r="E153" s="245">
        <f>' STAMP Summary'!AM121</f>
        <v>38594.5</v>
      </c>
      <c r="F153" s="245">
        <f>' STAMP Summary'!AN121</f>
        <v>34605.69</v>
      </c>
      <c r="G153" s="245">
        <f>' STAMP Summary'!AO121</f>
        <v>44384.5</v>
      </c>
      <c r="H153" s="245">
        <f>' STAMP Summary'!AP121</f>
        <v>41473.499999999993</v>
      </c>
      <c r="I153" s="245">
        <f>' STAMP Summary'!AQ121</f>
        <v>47232.5</v>
      </c>
      <c r="J153" s="245">
        <f>' STAMP Summary'!AR121</f>
        <v>54789.99</v>
      </c>
      <c r="K153" s="245">
        <f>' STAMP Summary'!AS121</f>
        <v>15745.318181818182</v>
      </c>
      <c r="L153" s="245">
        <f>' STAMP Summary'!AT121</f>
        <v>28571.855123674904</v>
      </c>
      <c r="M153" s="245">
        <f>' STAMP Summary'!AU121</f>
        <v>14944</v>
      </c>
      <c r="N153" s="245">
        <f>' STAMP Summary'!AV121</f>
        <v>26269</v>
      </c>
      <c r="O153" s="245">
        <f>' STAMP Summary'!AW121</f>
        <v>24942</v>
      </c>
      <c r="P153" s="245">
        <f>' STAMP Summary'!AX121</f>
        <v>11646</v>
      </c>
      <c r="Q153" s="245">
        <f>' STAMP Summary'!AY121</f>
        <v>21080</v>
      </c>
      <c r="R153" s="245">
        <f>' STAMP Summary'!AZ121</f>
        <v>16953</v>
      </c>
      <c r="S153" s="245">
        <f>' STAMP Summary'!BA121</f>
        <v>52773</v>
      </c>
      <c r="T153" s="245">
        <f>' STAMP Summary'!BB121</f>
        <v>28935</v>
      </c>
      <c r="U153" s="245">
        <f>' STAMP Summary'!BC121</f>
        <v>64808</v>
      </c>
      <c r="V153" s="245">
        <f>' STAMP Summary'!BD121</f>
        <v>40227.75</v>
      </c>
      <c r="W153" s="245">
        <f>' STAMP Summary'!BE121</f>
        <v>32690</v>
      </c>
      <c r="X153" s="245">
        <f>' STAMP Summary'!BF121</f>
        <v>27706</v>
      </c>
      <c r="Y153" s="171"/>
      <c r="Z153" s="507" t="str">
        <f t="shared" si="40"/>
        <v>24-Jan</v>
      </c>
      <c r="AA153" s="282">
        <f>' STAMP Summary'!BI121</f>
        <v>2.9505714285714286</v>
      </c>
      <c r="AB153" s="282">
        <f>' STAMP Summary'!BJ121</f>
        <v>1</v>
      </c>
      <c r="AC153" s="282">
        <f>' STAMP Summary'!BK121</f>
        <v>1</v>
      </c>
      <c r="AD153" s="282">
        <f>' STAMP Summary'!BL121</f>
        <v>1</v>
      </c>
      <c r="AE153" s="282">
        <f>' STAMP Summary'!BM121</f>
        <v>1</v>
      </c>
      <c r="AF153" s="282">
        <f>' STAMP Summary'!BN121</f>
        <v>1</v>
      </c>
      <c r="AG153" s="282">
        <f>' STAMP Summary'!BO121</f>
        <v>1</v>
      </c>
      <c r="AH153" s="282">
        <f>' STAMP Summary'!BP121</f>
        <v>1</v>
      </c>
      <c r="AI153" s="282">
        <f>' STAMP Summary'!BQ121</f>
        <v>0.74977705627705626</v>
      </c>
      <c r="AJ153" s="282">
        <f>' STAMP Summary'!BR121</f>
        <v>1</v>
      </c>
      <c r="AK153" s="282">
        <f>' STAMP Summary'!BS121</f>
        <v>0.7116190476190476</v>
      </c>
      <c r="AL153" s="282">
        <f>' STAMP Summary'!BT121</f>
        <v>1</v>
      </c>
      <c r="AM153" s="282">
        <f>' STAMP Summary'!BU121</f>
        <v>1</v>
      </c>
      <c r="AN153" s="282">
        <f>' STAMP Summary'!BV121</f>
        <v>0.5545714285714286</v>
      </c>
      <c r="AO153" s="282">
        <f>' STAMP Summary'!BW121</f>
        <v>1</v>
      </c>
      <c r="AP153" s="282">
        <f>' STAMP Summary'!BX121</f>
        <v>0.80728571428571427</v>
      </c>
      <c r="AQ153" s="282">
        <f>' STAMP Summary'!BY121</f>
        <v>1</v>
      </c>
      <c r="AR153" s="282">
        <f>' STAMP Summary'!BZ121</f>
        <v>1</v>
      </c>
      <c r="AS153" s="282">
        <f>' STAMP Summary'!CA121</f>
        <v>1</v>
      </c>
      <c r="AT153" s="282">
        <f>' STAMP Summary'!CB121</f>
        <v>1</v>
      </c>
      <c r="AU153" s="282">
        <f>' STAMP Summary'!CC121</f>
        <v>1</v>
      </c>
      <c r="AV153" s="282">
        <f>' STAMP Summary'!CD121</f>
        <v>1</v>
      </c>
      <c r="AW153" s="282">
        <f t="shared" si="22"/>
        <v>1</v>
      </c>
      <c r="AX153" s="282">
        <f>_xlfn.PERCENTILE.INC((AB153:AH153,AJ153,AL153:AM153,AO153,AQ153:AV153),0.05)</f>
        <v>1</v>
      </c>
      <c r="AY153" s="501">
        <f>_xlfn.PERCENTILE.INC((AB153:AH153,AJ153,AL153:AM153,AO153,AQ153:AV153),0.95)</f>
        <v>1</v>
      </c>
      <c r="AZ153" s="501"/>
      <c r="BA153" s="501"/>
      <c r="BB153" s="501"/>
      <c r="BC153" s="501"/>
      <c r="BD153" s="501"/>
      <c r="BE153" s="501"/>
      <c r="BF153" s="501"/>
      <c r="BG153" s="501"/>
      <c r="BI153" s="248">
        <f>' STAMP Summary'!DE121</f>
        <v>41963</v>
      </c>
      <c r="BJ153" s="245">
        <f>' STAMP Summary'!DF121</f>
        <v>2961.66</v>
      </c>
      <c r="BK153" s="245">
        <f>' STAMP Summary'!DG121</f>
        <v>1567.5</v>
      </c>
      <c r="BL153" s="245">
        <f>' STAMP Summary'!DH121</f>
        <v>9459.5</v>
      </c>
      <c r="BM153" s="245">
        <f>' STAMP Summary'!DI121</f>
        <v>5203.5</v>
      </c>
      <c r="BN153" s="245">
        <f>' STAMP Summary'!DJ121</f>
        <v>1805.5</v>
      </c>
      <c r="BO153" s="245">
        <f>' STAMP Summary'!DK121</f>
        <v>6076.681818181818</v>
      </c>
      <c r="BP153" s="245">
        <f>' STAMP Summary'!DL121</f>
        <v>661.5</v>
      </c>
      <c r="BQ153" s="245">
        <f>' STAMP Summary'!DM121</f>
        <v>2133</v>
      </c>
      <c r="BR153" s="245">
        <f>' STAMP Summary'!DN121</f>
        <v>708</v>
      </c>
      <c r="BS153" s="245">
        <f>' STAMP Summary'!DO121</f>
        <v>1369</v>
      </c>
      <c r="BT153" s="245">
        <f>' STAMP Summary'!DP121</f>
        <v>3839</v>
      </c>
      <c r="BU153" s="245">
        <f>' STAMP Summary'!DQ121</f>
        <v>925</v>
      </c>
      <c r="BV153" s="245">
        <f>' STAMP Summary'!DR121</f>
        <v>2034</v>
      </c>
      <c r="BW153" s="249">
        <f>' STAMP Summary'!DS121</f>
        <v>911</v>
      </c>
      <c r="BY153" s="248">
        <f t="shared" si="23"/>
        <v>41963</v>
      </c>
      <c r="BZ153" s="242">
        <f t="shared" si="24"/>
        <v>2823</v>
      </c>
      <c r="CA153" s="242">
        <f t="shared" si="25"/>
        <v>1</v>
      </c>
      <c r="CB153" s="242">
        <f t="shared" si="41"/>
        <v>1</v>
      </c>
      <c r="CC153" s="242">
        <f t="shared" si="27"/>
        <v>1</v>
      </c>
      <c r="CD153" s="242">
        <f t="shared" si="28"/>
        <v>1</v>
      </c>
      <c r="CE153" s="242">
        <f t="shared" si="29"/>
        <v>1</v>
      </c>
      <c r="CF153" s="242">
        <f t="shared" si="30"/>
        <v>1</v>
      </c>
      <c r="CG153" s="242">
        <f t="shared" si="31"/>
        <v>1</v>
      </c>
      <c r="CH153" s="242">
        <f t="shared" si="32"/>
        <v>1</v>
      </c>
      <c r="CI153" s="242">
        <f t="shared" si="33"/>
        <v>1</v>
      </c>
      <c r="CJ153" s="242">
        <f t="shared" si="34"/>
        <v>1</v>
      </c>
      <c r="CK153" s="242">
        <f t="shared" si="35"/>
        <v>1</v>
      </c>
      <c r="CL153" s="242">
        <f t="shared" si="36"/>
        <v>1</v>
      </c>
      <c r="CM153" s="242">
        <f t="shared" si="37"/>
        <v>1</v>
      </c>
      <c r="CN153" s="242">
        <f t="shared" si="38"/>
        <v>1</v>
      </c>
      <c r="CO153" s="257">
        <f t="shared" si="39"/>
        <v>0</v>
      </c>
    </row>
    <row r="154" spans="2:93" x14ac:dyDescent="0.2">
      <c r="B154" s="248" t="str">
        <f>' STAMP Summary'!A122</f>
        <v>1121</v>
      </c>
      <c r="C154" s="245">
        <f>' STAMP Summary'!AK122</f>
        <v>61962</v>
      </c>
      <c r="D154" s="245">
        <f>' STAMP Summary'!AL122</f>
        <v>54679</v>
      </c>
      <c r="E154" s="245">
        <f>' STAMP Summary'!AM122</f>
        <v>38594.5</v>
      </c>
      <c r="F154" s="245">
        <f>' STAMP Summary'!AN122</f>
        <v>34605.69</v>
      </c>
      <c r="G154" s="245">
        <f>' STAMP Summary'!AO122</f>
        <v>44384.5</v>
      </c>
      <c r="H154" s="245">
        <f>' STAMP Summary'!AP122</f>
        <v>41473.499999999993</v>
      </c>
      <c r="I154" s="245">
        <f>' STAMP Summary'!AQ122</f>
        <v>47232.5</v>
      </c>
      <c r="J154" s="245">
        <f>' STAMP Summary'!AR122</f>
        <v>54789.99</v>
      </c>
      <c r="K154" s="245">
        <f>' STAMP Summary'!AS122</f>
        <v>15745.318181818182</v>
      </c>
      <c r="L154" s="245">
        <f>' STAMP Summary'!AT122</f>
        <v>28571.855123674904</v>
      </c>
      <c r="M154" s="245">
        <f>' STAMP Summary'!AU122</f>
        <v>14944</v>
      </c>
      <c r="N154" s="245">
        <f>' STAMP Summary'!AV122</f>
        <v>26269</v>
      </c>
      <c r="O154" s="245">
        <f>' STAMP Summary'!AW122</f>
        <v>24942</v>
      </c>
      <c r="P154" s="245">
        <f>' STAMP Summary'!AX122</f>
        <v>11646</v>
      </c>
      <c r="Q154" s="245">
        <f>' STAMP Summary'!AY122</f>
        <v>21080</v>
      </c>
      <c r="R154" s="245">
        <f>' STAMP Summary'!AZ122</f>
        <v>16953</v>
      </c>
      <c r="S154" s="245">
        <f>' STAMP Summary'!BA122</f>
        <v>52773</v>
      </c>
      <c r="T154" s="245">
        <f>' STAMP Summary'!BB122</f>
        <v>28935</v>
      </c>
      <c r="U154" s="245">
        <f>' STAMP Summary'!BC122</f>
        <v>64808</v>
      </c>
      <c r="V154" s="245">
        <f>' STAMP Summary'!BD122</f>
        <v>40227.75</v>
      </c>
      <c r="W154" s="245">
        <f>' STAMP Summary'!BE122</f>
        <v>32690</v>
      </c>
      <c r="X154" s="245">
        <f>' STAMP Summary'!BF122</f>
        <v>27706</v>
      </c>
      <c r="Y154" s="171"/>
      <c r="Z154" s="507" t="str">
        <f t="shared" si="40"/>
        <v>25-Jan</v>
      </c>
      <c r="AA154" s="282">
        <f>' STAMP Summary'!BI122</f>
        <v>2.9505714285714286</v>
      </c>
      <c r="AB154" s="282">
        <f>' STAMP Summary'!BJ122</f>
        <v>1</v>
      </c>
      <c r="AC154" s="282">
        <f>' STAMP Summary'!BK122</f>
        <v>1</v>
      </c>
      <c r="AD154" s="282">
        <f>' STAMP Summary'!BL122</f>
        <v>1</v>
      </c>
      <c r="AE154" s="282">
        <f>' STAMP Summary'!BM122</f>
        <v>1</v>
      </c>
      <c r="AF154" s="282">
        <f>' STAMP Summary'!BN122</f>
        <v>1</v>
      </c>
      <c r="AG154" s="282">
        <f>' STAMP Summary'!BO122</f>
        <v>1</v>
      </c>
      <c r="AH154" s="282">
        <f>' STAMP Summary'!BP122</f>
        <v>1</v>
      </c>
      <c r="AI154" s="282">
        <f>' STAMP Summary'!BQ122</f>
        <v>0.74977705627705626</v>
      </c>
      <c r="AJ154" s="282">
        <f>' STAMP Summary'!BR122</f>
        <v>1</v>
      </c>
      <c r="AK154" s="282">
        <f>' STAMP Summary'!BS122</f>
        <v>0.7116190476190476</v>
      </c>
      <c r="AL154" s="282">
        <f>' STAMP Summary'!BT122</f>
        <v>1</v>
      </c>
      <c r="AM154" s="282">
        <f>' STAMP Summary'!BU122</f>
        <v>1</v>
      </c>
      <c r="AN154" s="282">
        <f>' STAMP Summary'!BV122</f>
        <v>0.5545714285714286</v>
      </c>
      <c r="AO154" s="282">
        <f>' STAMP Summary'!BW122</f>
        <v>1</v>
      </c>
      <c r="AP154" s="282">
        <f>' STAMP Summary'!BX122</f>
        <v>0.80728571428571427</v>
      </c>
      <c r="AQ154" s="282">
        <f>' STAMP Summary'!BY122</f>
        <v>1</v>
      </c>
      <c r="AR154" s="282">
        <f>' STAMP Summary'!BZ122</f>
        <v>1</v>
      </c>
      <c r="AS154" s="282">
        <f>' STAMP Summary'!CA122</f>
        <v>1</v>
      </c>
      <c r="AT154" s="282">
        <f>' STAMP Summary'!CB122</f>
        <v>1</v>
      </c>
      <c r="AU154" s="282">
        <f>' STAMP Summary'!CC122</f>
        <v>1</v>
      </c>
      <c r="AV154" s="282">
        <f>' STAMP Summary'!CD122</f>
        <v>1</v>
      </c>
      <c r="AW154" s="282">
        <f t="shared" si="22"/>
        <v>1</v>
      </c>
      <c r="AX154" s="282">
        <f>_xlfn.PERCENTILE.INC((AB154:AH154,AJ154,AL154:AM154,AO154,AQ154:AV154),0.05)</f>
        <v>1</v>
      </c>
      <c r="AY154" s="501">
        <f>_xlfn.PERCENTILE.INC((AB154:AH154,AJ154,AL154:AM154,AO154,AQ154:AV154),0.95)</f>
        <v>1</v>
      </c>
      <c r="AZ154" s="501"/>
      <c r="BA154" s="501"/>
      <c r="BB154" s="501"/>
      <c r="BC154" s="501"/>
      <c r="BD154" s="501"/>
      <c r="BE154" s="501"/>
      <c r="BF154" s="501"/>
      <c r="BG154" s="501"/>
      <c r="BI154" s="248">
        <f>' STAMP Summary'!DE122</f>
        <v>41964</v>
      </c>
      <c r="BJ154" s="245">
        <f>' STAMP Summary'!DF122</f>
        <v>2961.66</v>
      </c>
      <c r="BK154" s="245">
        <f>' STAMP Summary'!DG122</f>
        <v>1567.5</v>
      </c>
      <c r="BL154" s="245">
        <f>' STAMP Summary'!DH122</f>
        <v>9459.5</v>
      </c>
      <c r="BM154" s="245">
        <f>' STAMP Summary'!DI122</f>
        <v>5203.5</v>
      </c>
      <c r="BN154" s="245">
        <f>' STAMP Summary'!DJ122</f>
        <v>1805.5</v>
      </c>
      <c r="BO154" s="245">
        <f>' STAMP Summary'!DK122</f>
        <v>6076.681818181818</v>
      </c>
      <c r="BP154" s="245">
        <f>' STAMP Summary'!DL122</f>
        <v>661.5</v>
      </c>
      <c r="BQ154" s="245">
        <f>' STAMP Summary'!DM122</f>
        <v>2133</v>
      </c>
      <c r="BR154" s="245">
        <f>' STAMP Summary'!DN122</f>
        <v>708</v>
      </c>
      <c r="BS154" s="245">
        <f>' STAMP Summary'!DO122</f>
        <v>1369</v>
      </c>
      <c r="BT154" s="245">
        <f>' STAMP Summary'!DP122</f>
        <v>3839</v>
      </c>
      <c r="BU154" s="245">
        <f>' STAMP Summary'!DQ122</f>
        <v>925</v>
      </c>
      <c r="BV154" s="245">
        <f>' STAMP Summary'!DR122</f>
        <v>2034</v>
      </c>
      <c r="BW154" s="249">
        <f>' STAMP Summary'!DS122</f>
        <v>911</v>
      </c>
      <c r="BY154" s="248">
        <f t="shared" si="23"/>
        <v>41964</v>
      </c>
      <c r="BZ154" s="242">
        <f t="shared" si="24"/>
        <v>2823</v>
      </c>
      <c r="CA154" s="242">
        <f t="shared" si="25"/>
        <v>1</v>
      </c>
      <c r="CB154" s="242">
        <f t="shared" si="41"/>
        <v>1</v>
      </c>
      <c r="CC154" s="242">
        <f t="shared" si="27"/>
        <v>1</v>
      </c>
      <c r="CD154" s="242">
        <f t="shared" si="28"/>
        <v>1</v>
      </c>
      <c r="CE154" s="242">
        <f t="shared" si="29"/>
        <v>1</v>
      </c>
      <c r="CF154" s="242">
        <f t="shared" si="30"/>
        <v>1</v>
      </c>
      <c r="CG154" s="242">
        <f t="shared" si="31"/>
        <v>1</v>
      </c>
      <c r="CH154" s="242">
        <f t="shared" si="32"/>
        <v>1</v>
      </c>
      <c r="CI154" s="242">
        <f t="shared" si="33"/>
        <v>1</v>
      </c>
      <c r="CJ154" s="242">
        <f t="shared" si="34"/>
        <v>1</v>
      </c>
      <c r="CK154" s="242">
        <f t="shared" si="35"/>
        <v>1</v>
      </c>
      <c r="CL154" s="242">
        <f t="shared" si="36"/>
        <v>1</v>
      </c>
      <c r="CM154" s="242">
        <f t="shared" si="37"/>
        <v>1</v>
      </c>
      <c r="CN154" s="242">
        <f t="shared" si="38"/>
        <v>1</v>
      </c>
      <c r="CO154" s="257">
        <f t="shared" si="39"/>
        <v>0</v>
      </c>
    </row>
    <row r="155" spans="2:93" x14ac:dyDescent="0.2">
      <c r="B155" s="248" t="str">
        <f>' STAMP Summary'!A123</f>
        <v>1122</v>
      </c>
      <c r="C155" s="245">
        <f>' STAMP Summary'!AK123</f>
        <v>61962</v>
      </c>
      <c r="D155" s="245">
        <f>' STAMP Summary'!AL123</f>
        <v>54679</v>
      </c>
      <c r="E155" s="245">
        <f>' STAMP Summary'!AM123</f>
        <v>38594.5</v>
      </c>
      <c r="F155" s="245">
        <f>' STAMP Summary'!AN123</f>
        <v>34605.69</v>
      </c>
      <c r="G155" s="245">
        <f>' STAMP Summary'!AO123</f>
        <v>44384.5</v>
      </c>
      <c r="H155" s="245">
        <f>' STAMP Summary'!AP123</f>
        <v>41473.499999999993</v>
      </c>
      <c r="I155" s="245">
        <f>' STAMP Summary'!AQ123</f>
        <v>47232.5</v>
      </c>
      <c r="J155" s="245">
        <f>' STAMP Summary'!AR123</f>
        <v>54789.99</v>
      </c>
      <c r="K155" s="245">
        <f>' STAMP Summary'!AS123</f>
        <v>15745.318181818182</v>
      </c>
      <c r="L155" s="245">
        <f>' STAMP Summary'!AT123</f>
        <v>28571.855123674904</v>
      </c>
      <c r="M155" s="245">
        <f>' STAMP Summary'!AU123</f>
        <v>14944</v>
      </c>
      <c r="N155" s="245">
        <f>' STAMP Summary'!AV123</f>
        <v>26269</v>
      </c>
      <c r="O155" s="245">
        <f>' STAMP Summary'!AW123</f>
        <v>24942</v>
      </c>
      <c r="P155" s="245">
        <f>' STAMP Summary'!AX123</f>
        <v>11646</v>
      </c>
      <c r="Q155" s="245">
        <f>' STAMP Summary'!AY123</f>
        <v>21080</v>
      </c>
      <c r="R155" s="245">
        <f>' STAMP Summary'!AZ123</f>
        <v>16953</v>
      </c>
      <c r="S155" s="245">
        <f>' STAMP Summary'!BA123</f>
        <v>52773</v>
      </c>
      <c r="T155" s="245">
        <f>' STAMP Summary'!BB123</f>
        <v>28935</v>
      </c>
      <c r="U155" s="245">
        <f>' STAMP Summary'!BC123</f>
        <v>64808</v>
      </c>
      <c r="V155" s="245">
        <f>' STAMP Summary'!BD123</f>
        <v>40227.75</v>
      </c>
      <c r="W155" s="245">
        <f>' STAMP Summary'!BE123</f>
        <v>32690</v>
      </c>
      <c r="X155" s="245">
        <f>' STAMP Summary'!BF123</f>
        <v>27706</v>
      </c>
      <c r="Y155" s="171"/>
      <c r="Z155" s="507" t="str">
        <f t="shared" si="40"/>
        <v>26-Jan</v>
      </c>
      <c r="AA155" s="282">
        <f>' STAMP Summary'!BI123</f>
        <v>2.9505714285714286</v>
      </c>
      <c r="AB155" s="282">
        <f>' STAMP Summary'!BJ123</f>
        <v>1</v>
      </c>
      <c r="AC155" s="282">
        <f>' STAMP Summary'!BK123</f>
        <v>1</v>
      </c>
      <c r="AD155" s="282">
        <f>' STAMP Summary'!BL123</f>
        <v>1</v>
      </c>
      <c r="AE155" s="282">
        <f>' STAMP Summary'!BM123</f>
        <v>1</v>
      </c>
      <c r="AF155" s="282">
        <f>' STAMP Summary'!BN123</f>
        <v>1</v>
      </c>
      <c r="AG155" s="282">
        <f>' STAMP Summary'!BO123</f>
        <v>1</v>
      </c>
      <c r="AH155" s="282">
        <f>' STAMP Summary'!BP123</f>
        <v>1</v>
      </c>
      <c r="AI155" s="282">
        <f>' STAMP Summary'!BQ123</f>
        <v>0.74977705627705626</v>
      </c>
      <c r="AJ155" s="282">
        <f>' STAMP Summary'!BR123</f>
        <v>1</v>
      </c>
      <c r="AK155" s="282">
        <f>' STAMP Summary'!BS123</f>
        <v>0.7116190476190476</v>
      </c>
      <c r="AL155" s="282">
        <f>' STAMP Summary'!BT123</f>
        <v>1</v>
      </c>
      <c r="AM155" s="282">
        <f>' STAMP Summary'!BU123</f>
        <v>1</v>
      </c>
      <c r="AN155" s="282">
        <f>' STAMP Summary'!BV123</f>
        <v>0.5545714285714286</v>
      </c>
      <c r="AO155" s="282">
        <f>' STAMP Summary'!BW123</f>
        <v>1</v>
      </c>
      <c r="AP155" s="282">
        <f>' STAMP Summary'!BX123</f>
        <v>0.80728571428571427</v>
      </c>
      <c r="AQ155" s="282">
        <f>' STAMP Summary'!BY123</f>
        <v>1</v>
      </c>
      <c r="AR155" s="282">
        <f>' STAMP Summary'!BZ123</f>
        <v>1</v>
      </c>
      <c r="AS155" s="282">
        <f>' STAMP Summary'!CA123</f>
        <v>1</v>
      </c>
      <c r="AT155" s="282">
        <f>' STAMP Summary'!CB123</f>
        <v>1</v>
      </c>
      <c r="AU155" s="282">
        <f>' STAMP Summary'!CC123</f>
        <v>1</v>
      </c>
      <c r="AV155" s="282">
        <f>' STAMP Summary'!CD123</f>
        <v>1</v>
      </c>
      <c r="AW155" s="282">
        <f t="shared" si="22"/>
        <v>1</v>
      </c>
      <c r="AX155" s="282">
        <f>_xlfn.PERCENTILE.INC((AB155:AH155,AJ155,AL155:AM155,AO155,AQ155:AV155),0.05)</f>
        <v>1</v>
      </c>
      <c r="AY155" s="501">
        <f>_xlfn.PERCENTILE.INC((AB155:AH155,AJ155,AL155:AM155,AO155,AQ155:AV155),0.95)</f>
        <v>1</v>
      </c>
      <c r="AZ155" s="501"/>
      <c r="BA155" s="501"/>
      <c r="BB155" s="501"/>
      <c r="BC155" s="501"/>
      <c r="BD155" s="501"/>
      <c r="BE155" s="501"/>
      <c r="BF155" s="501"/>
      <c r="BG155" s="501"/>
      <c r="BI155" s="248">
        <f>' STAMP Summary'!DE123</f>
        <v>41965</v>
      </c>
      <c r="BJ155" s="245">
        <f>' STAMP Summary'!DF123</f>
        <v>2961.66</v>
      </c>
      <c r="BK155" s="245">
        <f>' STAMP Summary'!DG123</f>
        <v>1567.5</v>
      </c>
      <c r="BL155" s="245">
        <f>' STAMP Summary'!DH123</f>
        <v>9459.5</v>
      </c>
      <c r="BM155" s="245">
        <f>' STAMP Summary'!DI123</f>
        <v>5203.5</v>
      </c>
      <c r="BN155" s="245">
        <f>' STAMP Summary'!DJ123</f>
        <v>1805.5</v>
      </c>
      <c r="BO155" s="245">
        <f>' STAMP Summary'!DK123</f>
        <v>6076.681818181818</v>
      </c>
      <c r="BP155" s="245">
        <f>' STAMP Summary'!DL123</f>
        <v>661.5</v>
      </c>
      <c r="BQ155" s="245">
        <f>' STAMP Summary'!DM123</f>
        <v>2133</v>
      </c>
      <c r="BR155" s="245">
        <f>' STAMP Summary'!DN123</f>
        <v>708</v>
      </c>
      <c r="BS155" s="245">
        <f>' STAMP Summary'!DO123</f>
        <v>1369</v>
      </c>
      <c r="BT155" s="245">
        <f>' STAMP Summary'!DP123</f>
        <v>3839</v>
      </c>
      <c r="BU155" s="245">
        <f>' STAMP Summary'!DQ123</f>
        <v>925</v>
      </c>
      <c r="BV155" s="245">
        <f>' STAMP Summary'!DR123</f>
        <v>2034</v>
      </c>
      <c r="BW155" s="249">
        <f>' STAMP Summary'!DS123</f>
        <v>911</v>
      </c>
      <c r="BY155" s="248">
        <f t="shared" si="23"/>
        <v>41965</v>
      </c>
      <c r="BZ155" s="242">
        <f t="shared" si="24"/>
        <v>2823</v>
      </c>
      <c r="CA155" s="242">
        <f t="shared" si="25"/>
        <v>1</v>
      </c>
      <c r="CB155" s="242">
        <f t="shared" si="41"/>
        <v>1</v>
      </c>
      <c r="CC155" s="242">
        <f t="shared" si="27"/>
        <v>1</v>
      </c>
      <c r="CD155" s="242">
        <f t="shared" si="28"/>
        <v>1</v>
      </c>
      <c r="CE155" s="242">
        <f t="shared" si="29"/>
        <v>1</v>
      </c>
      <c r="CF155" s="242">
        <f t="shared" si="30"/>
        <v>1</v>
      </c>
      <c r="CG155" s="242">
        <f t="shared" si="31"/>
        <v>1</v>
      </c>
      <c r="CH155" s="242">
        <f t="shared" si="32"/>
        <v>1</v>
      </c>
      <c r="CI155" s="242">
        <f t="shared" si="33"/>
        <v>1</v>
      </c>
      <c r="CJ155" s="242">
        <f t="shared" si="34"/>
        <v>1</v>
      </c>
      <c r="CK155" s="242">
        <f t="shared" si="35"/>
        <v>1</v>
      </c>
      <c r="CL155" s="242">
        <f t="shared" si="36"/>
        <v>1</v>
      </c>
      <c r="CM155" s="242">
        <f t="shared" si="37"/>
        <v>1</v>
      </c>
      <c r="CN155" s="242">
        <f t="shared" si="38"/>
        <v>1</v>
      </c>
      <c r="CO155" s="257">
        <f t="shared" si="39"/>
        <v>0</v>
      </c>
    </row>
    <row r="156" spans="2:93" x14ac:dyDescent="0.2">
      <c r="B156" s="248" t="str">
        <f>' STAMP Summary'!A124</f>
        <v>1123</v>
      </c>
      <c r="C156" s="245">
        <f>' STAMP Summary'!AK124</f>
        <v>61962</v>
      </c>
      <c r="D156" s="245">
        <f>' STAMP Summary'!AL124</f>
        <v>54679</v>
      </c>
      <c r="E156" s="245">
        <f>' STAMP Summary'!AM124</f>
        <v>38594.5</v>
      </c>
      <c r="F156" s="245">
        <f>' STAMP Summary'!AN124</f>
        <v>34605.69</v>
      </c>
      <c r="G156" s="245">
        <f>' STAMP Summary'!AO124</f>
        <v>44384.5</v>
      </c>
      <c r="H156" s="245">
        <f>' STAMP Summary'!AP124</f>
        <v>41473.499999999993</v>
      </c>
      <c r="I156" s="245">
        <f>' STAMP Summary'!AQ124</f>
        <v>47232.5</v>
      </c>
      <c r="J156" s="245">
        <f>' STAMP Summary'!AR124</f>
        <v>54789.99</v>
      </c>
      <c r="K156" s="245">
        <f>' STAMP Summary'!AS124</f>
        <v>15745.318181818182</v>
      </c>
      <c r="L156" s="245">
        <f>' STAMP Summary'!AT124</f>
        <v>28571.855123674904</v>
      </c>
      <c r="M156" s="245">
        <f>' STAMP Summary'!AU124</f>
        <v>14944</v>
      </c>
      <c r="N156" s="245">
        <f>' STAMP Summary'!AV124</f>
        <v>26269</v>
      </c>
      <c r="O156" s="245">
        <f>' STAMP Summary'!AW124</f>
        <v>24942</v>
      </c>
      <c r="P156" s="245">
        <f>' STAMP Summary'!AX124</f>
        <v>11646</v>
      </c>
      <c r="Q156" s="245">
        <f>' STAMP Summary'!AY124</f>
        <v>21080</v>
      </c>
      <c r="R156" s="245">
        <f>' STAMP Summary'!AZ124</f>
        <v>16953</v>
      </c>
      <c r="S156" s="245">
        <f>' STAMP Summary'!BA124</f>
        <v>52773</v>
      </c>
      <c r="T156" s="245">
        <f>' STAMP Summary'!BB124</f>
        <v>28935</v>
      </c>
      <c r="U156" s="245">
        <f>' STAMP Summary'!BC124</f>
        <v>64808</v>
      </c>
      <c r="V156" s="245">
        <f>' STAMP Summary'!BD124</f>
        <v>40227.75</v>
      </c>
      <c r="W156" s="245">
        <f>' STAMP Summary'!BE124</f>
        <v>32690</v>
      </c>
      <c r="X156" s="245">
        <f>' STAMP Summary'!BF124</f>
        <v>27706</v>
      </c>
      <c r="Y156" s="171"/>
      <c r="Z156" s="507" t="str">
        <f t="shared" si="40"/>
        <v>27-Jan</v>
      </c>
      <c r="AA156" s="282">
        <f>' STAMP Summary'!BI124</f>
        <v>2.9505714285714286</v>
      </c>
      <c r="AB156" s="282">
        <f>' STAMP Summary'!BJ124</f>
        <v>1</v>
      </c>
      <c r="AC156" s="282">
        <f>' STAMP Summary'!BK124</f>
        <v>1</v>
      </c>
      <c r="AD156" s="282">
        <f>' STAMP Summary'!BL124</f>
        <v>1</v>
      </c>
      <c r="AE156" s="282">
        <f>' STAMP Summary'!BM124</f>
        <v>1</v>
      </c>
      <c r="AF156" s="282">
        <f>' STAMP Summary'!BN124</f>
        <v>1</v>
      </c>
      <c r="AG156" s="282">
        <f>' STAMP Summary'!BO124</f>
        <v>1</v>
      </c>
      <c r="AH156" s="282">
        <f>' STAMP Summary'!BP124</f>
        <v>1</v>
      </c>
      <c r="AI156" s="282">
        <f>' STAMP Summary'!BQ124</f>
        <v>0.74977705627705626</v>
      </c>
      <c r="AJ156" s="282">
        <f>' STAMP Summary'!BR124</f>
        <v>1</v>
      </c>
      <c r="AK156" s="282">
        <f>' STAMP Summary'!BS124</f>
        <v>0.7116190476190476</v>
      </c>
      <c r="AL156" s="282">
        <f>' STAMP Summary'!BT124</f>
        <v>1</v>
      </c>
      <c r="AM156" s="282">
        <f>' STAMP Summary'!BU124</f>
        <v>1</v>
      </c>
      <c r="AN156" s="282">
        <f>' STAMP Summary'!BV124</f>
        <v>0.5545714285714286</v>
      </c>
      <c r="AO156" s="282">
        <f>' STAMP Summary'!BW124</f>
        <v>1</v>
      </c>
      <c r="AP156" s="282">
        <f>' STAMP Summary'!BX124</f>
        <v>0.80728571428571427</v>
      </c>
      <c r="AQ156" s="282">
        <f>' STAMP Summary'!BY124</f>
        <v>1</v>
      </c>
      <c r="AR156" s="282">
        <f>' STAMP Summary'!BZ124</f>
        <v>1</v>
      </c>
      <c r="AS156" s="282">
        <f>' STAMP Summary'!CA124</f>
        <v>1</v>
      </c>
      <c r="AT156" s="282">
        <f>' STAMP Summary'!CB124</f>
        <v>1</v>
      </c>
      <c r="AU156" s="282">
        <f>' STAMP Summary'!CC124</f>
        <v>1</v>
      </c>
      <c r="AV156" s="282">
        <f>' STAMP Summary'!CD124</f>
        <v>1</v>
      </c>
      <c r="AW156" s="282">
        <f t="shared" si="22"/>
        <v>1</v>
      </c>
      <c r="AX156" s="282">
        <f>_xlfn.PERCENTILE.INC((AB156:AH156,AJ156,AL156:AM156,AO156,AQ156:AV156),0.05)</f>
        <v>1</v>
      </c>
      <c r="AY156" s="501">
        <f>_xlfn.PERCENTILE.INC((AB156:AH156,AJ156,AL156:AM156,AO156,AQ156:AV156),0.95)</f>
        <v>1</v>
      </c>
      <c r="AZ156" s="501"/>
      <c r="BA156" s="501"/>
      <c r="BB156" s="501"/>
      <c r="BC156" s="501"/>
      <c r="BD156" s="501"/>
      <c r="BE156" s="501"/>
      <c r="BF156" s="501"/>
      <c r="BG156" s="501"/>
      <c r="BI156" s="248">
        <f>' STAMP Summary'!DE124</f>
        <v>41966</v>
      </c>
      <c r="BJ156" s="245">
        <f>' STAMP Summary'!DF124</f>
        <v>2961.66</v>
      </c>
      <c r="BK156" s="245">
        <f>' STAMP Summary'!DG124</f>
        <v>1567.5</v>
      </c>
      <c r="BL156" s="245">
        <f>' STAMP Summary'!DH124</f>
        <v>9459.5</v>
      </c>
      <c r="BM156" s="245">
        <f>' STAMP Summary'!DI124</f>
        <v>5203.5</v>
      </c>
      <c r="BN156" s="245">
        <f>' STAMP Summary'!DJ124</f>
        <v>1805.5</v>
      </c>
      <c r="BO156" s="245">
        <f>' STAMP Summary'!DK124</f>
        <v>6076.681818181818</v>
      </c>
      <c r="BP156" s="245">
        <f>' STAMP Summary'!DL124</f>
        <v>661.5</v>
      </c>
      <c r="BQ156" s="245">
        <f>' STAMP Summary'!DM124</f>
        <v>2133</v>
      </c>
      <c r="BR156" s="245">
        <f>' STAMP Summary'!DN124</f>
        <v>708</v>
      </c>
      <c r="BS156" s="245">
        <f>' STAMP Summary'!DO124</f>
        <v>1369</v>
      </c>
      <c r="BT156" s="245">
        <f>' STAMP Summary'!DP124</f>
        <v>3839</v>
      </c>
      <c r="BU156" s="245">
        <f>' STAMP Summary'!DQ124</f>
        <v>925</v>
      </c>
      <c r="BV156" s="245">
        <f>' STAMP Summary'!DR124</f>
        <v>2034</v>
      </c>
      <c r="BW156" s="249">
        <f>' STAMP Summary'!DS124</f>
        <v>911</v>
      </c>
      <c r="BY156" s="248">
        <f t="shared" si="23"/>
        <v>41966</v>
      </c>
      <c r="BZ156" s="242">
        <f t="shared" si="24"/>
        <v>2823</v>
      </c>
      <c r="CA156" s="242">
        <f t="shared" si="25"/>
        <v>1</v>
      </c>
      <c r="CB156" s="242">
        <f t="shared" si="41"/>
        <v>1</v>
      </c>
      <c r="CC156" s="242">
        <f t="shared" si="27"/>
        <v>1</v>
      </c>
      <c r="CD156" s="242">
        <f t="shared" si="28"/>
        <v>1</v>
      </c>
      <c r="CE156" s="242">
        <f t="shared" si="29"/>
        <v>1</v>
      </c>
      <c r="CF156" s="242">
        <f t="shared" si="30"/>
        <v>1</v>
      </c>
      <c r="CG156" s="242">
        <f t="shared" si="31"/>
        <v>1</v>
      </c>
      <c r="CH156" s="242">
        <f t="shared" si="32"/>
        <v>1</v>
      </c>
      <c r="CI156" s="242">
        <f t="shared" si="33"/>
        <v>1</v>
      </c>
      <c r="CJ156" s="242">
        <f t="shared" si="34"/>
        <v>1</v>
      </c>
      <c r="CK156" s="242">
        <f t="shared" si="35"/>
        <v>1</v>
      </c>
      <c r="CL156" s="242">
        <f t="shared" si="36"/>
        <v>1</v>
      </c>
      <c r="CM156" s="242">
        <f t="shared" si="37"/>
        <v>1</v>
      </c>
      <c r="CN156" s="242">
        <f t="shared" si="38"/>
        <v>1</v>
      </c>
      <c r="CO156" s="257">
        <f t="shared" si="39"/>
        <v>0</v>
      </c>
    </row>
    <row r="157" spans="2:93" x14ac:dyDescent="0.2">
      <c r="B157" s="248" t="str">
        <f>' STAMP Summary'!A125</f>
        <v>1124</v>
      </c>
      <c r="C157" s="245">
        <f>' STAMP Summary'!AK125</f>
        <v>61962</v>
      </c>
      <c r="D157" s="245">
        <f>' STAMP Summary'!AL125</f>
        <v>54679</v>
      </c>
      <c r="E157" s="245">
        <f>' STAMP Summary'!AM125</f>
        <v>38594.5</v>
      </c>
      <c r="F157" s="245">
        <f>' STAMP Summary'!AN125</f>
        <v>34605.69</v>
      </c>
      <c r="G157" s="245">
        <f>' STAMP Summary'!AO125</f>
        <v>44384.5</v>
      </c>
      <c r="H157" s="245">
        <f>' STAMP Summary'!AP125</f>
        <v>41473.499999999993</v>
      </c>
      <c r="I157" s="245">
        <f>' STAMP Summary'!AQ125</f>
        <v>47232.5</v>
      </c>
      <c r="J157" s="245">
        <f>' STAMP Summary'!AR125</f>
        <v>54789.99</v>
      </c>
      <c r="K157" s="245">
        <f>' STAMP Summary'!AS125</f>
        <v>15745.318181818182</v>
      </c>
      <c r="L157" s="245">
        <f>' STAMP Summary'!AT125</f>
        <v>28571.855123674904</v>
      </c>
      <c r="M157" s="245">
        <f>' STAMP Summary'!AU125</f>
        <v>14944</v>
      </c>
      <c r="N157" s="245">
        <f>' STAMP Summary'!AV125</f>
        <v>26269</v>
      </c>
      <c r="O157" s="245">
        <f>' STAMP Summary'!AW125</f>
        <v>24942</v>
      </c>
      <c r="P157" s="245">
        <f>' STAMP Summary'!AX125</f>
        <v>11646</v>
      </c>
      <c r="Q157" s="245">
        <f>' STAMP Summary'!AY125</f>
        <v>21080</v>
      </c>
      <c r="R157" s="245">
        <f>' STAMP Summary'!AZ125</f>
        <v>16953</v>
      </c>
      <c r="S157" s="245">
        <f>' STAMP Summary'!BA125</f>
        <v>52773</v>
      </c>
      <c r="T157" s="245">
        <f>' STAMP Summary'!BB125</f>
        <v>28935</v>
      </c>
      <c r="U157" s="245">
        <f>' STAMP Summary'!BC125</f>
        <v>64808</v>
      </c>
      <c r="V157" s="245">
        <f>' STAMP Summary'!BD125</f>
        <v>40227.75</v>
      </c>
      <c r="W157" s="245">
        <f>' STAMP Summary'!BE125</f>
        <v>32690</v>
      </c>
      <c r="X157" s="245">
        <f>' STAMP Summary'!BF125</f>
        <v>27706</v>
      </c>
      <c r="Y157" s="171"/>
      <c r="Z157" s="507" t="str">
        <f t="shared" si="40"/>
        <v>28-Jan</v>
      </c>
      <c r="AA157" s="282">
        <f>' STAMP Summary'!BI125</f>
        <v>2.9505714285714286</v>
      </c>
      <c r="AB157" s="282">
        <f>' STAMP Summary'!BJ125</f>
        <v>1</v>
      </c>
      <c r="AC157" s="282">
        <f>' STAMP Summary'!BK125</f>
        <v>1</v>
      </c>
      <c r="AD157" s="282">
        <f>' STAMP Summary'!BL125</f>
        <v>1</v>
      </c>
      <c r="AE157" s="282">
        <f>' STAMP Summary'!BM125</f>
        <v>1</v>
      </c>
      <c r="AF157" s="282">
        <f>' STAMP Summary'!BN125</f>
        <v>1</v>
      </c>
      <c r="AG157" s="282">
        <f>' STAMP Summary'!BO125</f>
        <v>1</v>
      </c>
      <c r="AH157" s="282">
        <f>' STAMP Summary'!BP125</f>
        <v>1</v>
      </c>
      <c r="AI157" s="282">
        <f>' STAMP Summary'!BQ125</f>
        <v>0.74977705627705626</v>
      </c>
      <c r="AJ157" s="282">
        <f>' STAMP Summary'!BR125</f>
        <v>1</v>
      </c>
      <c r="AK157" s="282">
        <f>' STAMP Summary'!BS125</f>
        <v>0.7116190476190476</v>
      </c>
      <c r="AL157" s="282">
        <f>' STAMP Summary'!BT125</f>
        <v>1</v>
      </c>
      <c r="AM157" s="282">
        <f>' STAMP Summary'!BU125</f>
        <v>1</v>
      </c>
      <c r="AN157" s="282">
        <f>' STAMP Summary'!BV125</f>
        <v>0.5545714285714286</v>
      </c>
      <c r="AO157" s="282">
        <f>' STAMP Summary'!BW125</f>
        <v>1</v>
      </c>
      <c r="AP157" s="282">
        <f>' STAMP Summary'!BX125</f>
        <v>0.80728571428571427</v>
      </c>
      <c r="AQ157" s="282">
        <f>' STAMP Summary'!BY125</f>
        <v>1</v>
      </c>
      <c r="AR157" s="282">
        <f>' STAMP Summary'!BZ125</f>
        <v>1</v>
      </c>
      <c r="AS157" s="282">
        <f>' STAMP Summary'!CA125</f>
        <v>1</v>
      </c>
      <c r="AT157" s="282">
        <f>' STAMP Summary'!CB125</f>
        <v>1</v>
      </c>
      <c r="AU157" s="282">
        <f>' STAMP Summary'!CC125</f>
        <v>1</v>
      </c>
      <c r="AV157" s="282">
        <f>' STAMP Summary'!CD125</f>
        <v>1</v>
      </c>
      <c r="AW157" s="282">
        <f t="shared" si="22"/>
        <v>1</v>
      </c>
      <c r="AX157" s="282">
        <f>_xlfn.PERCENTILE.INC((AB157:AH157,AJ157,AL157:AM157,AO157,AQ157:AV157),0.05)</f>
        <v>1</v>
      </c>
      <c r="AY157" s="501">
        <f>_xlfn.PERCENTILE.INC((AB157:AH157,AJ157,AL157:AM157,AO157,AQ157:AV157),0.95)</f>
        <v>1</v>
      </c>
      <c r="AZ157" s="501"/>
      <c r="BA157" s="501"/>
      <c r="BB157" s="501"/>
      <c r="BC157" s="501"/>
      <c r="BD157" s="501"/>
      <c r="BE157" s="501"/>
      <c r="BF157" s="501"/>
      <c r="BG157" s="501"/>
      <c r="BI157" s="248">
        <f>' STAMP Summary'!DE125</f>
        <v>41967</v>
      </c>
      <c r="BJ157" s="245">
        <f>' STAMP Summary'!DF125</f>
        <v>2961.66</v>
      </c>
      <c r="BK157" s="245">
        <f>' STAMP Summary'!DG125</f>
        <v>1567.5</v>
      </c>
      <c r="BL157" s="245">
        <f>' STAMP Summary'!DH125</f>
        <v>9459.5</v>
      </c>
      <c r="BM157" s="245">
        <f>' STAMP Summary'!DI125</f>
        <v>5203.5</v>
      </c>
      <c r="BN157" s="245">
        <f>' STAMP Summary'!DJ125</f>
        <v>1805.5</v>
      </c>
      <c r="BO157" s="245">
        <f>' STAMP Summary'!DK125</f>
        <v>6076.681818181818</v>
      </c>
      <c r="BP157" s="245">
        <f>' STAMP Summary'!DL125</f>
        <v>661.5</v>
      </c>
      <c r="BQ157" s="245">
        <f>' STAMP Summary'!DM125</f>
        <v>2133</v>
      </c>
      <c r="BR157" s="245">
        <f>' STAMP Summary'!DN125</f>
        <v>708</v>
      </c>
      <c r="BS157" s="245">
        <f>' STAMP Summary'!DO125</f>
        <v>1369</v>
      </c>
      <c r="BT157" s="245">
        <f>' STAMP Summary'!DP125</f>
        <v>3839</v>
      </c>
      <c r="BU157" s="245">
        <f>' STAMP Summary'!DQ125</f>
        <v>925</v>
      </c>
      <c r="BV157" s="245">
        <f>' STAMP Summary'!DR125</f>
        <v>2034</v>
      </c>
      <c r="BW157" s="249">
        <f>' STAMP Summary'!DS125</f>
        <v>911</v>
      </c>
      <c r="BY157" s="248">
        <f t="shared" si="23"/>
        <v>41967</v>
      </c>
      <c r="BZ157" s="242">
        <f t="shared" si="24"/>
        <v>2823</v>
      </c>
      <c r="CA157" s="242">
        <f t="shared" si="25"/>
        <v>1</v>
      </c>
      <c r="CB157" s="242">
        <f t="shared" si="41"/>
        <v>1</v>
      </c>
      <c r="CC157" s="242">
        <f t="shared" si="27"/>
        <v>1</v>
      </c>
      <c r="CD157" s="242">
        <f t="shared" si="28"/>
        <v>1</v>
      </c>
      <c r="CE157" s="242">
        <f t="shared" si="29"/>
        <v>1</v>
      </c>
      <c r="CF157" s="242">
        <f t="shared" si="30"/>
        <v>1</v>
      </c>
      <c r="CG157" s="242">
        <f t="shared" si="31"/>
        <v>1</v>
      </c>
      <c r="CH157" s="242">
        <f t="shared" si="32"/>
        <v>1</v>
      </c>
      <c r="CI157" s="242">
        <f t="shared" si="33"/>
        <v>1</v>
      </c>
      <c r="CJ157" s="242">
        <f t="shared" si="34"/>
        <v>1</v>
      </c>
      <c r="CK157" s="242">
        <f t="shared" si="35"/>
        <v>1</v>
      </c>
      <c r="CL157" s="242">
        <f t="shared" si="36"/>
        <v>1</v>
      </c>
      <c r="CM157" s="242">
        <f t="shared" si="37"/>
        <v>1</v>
      </c>
      <c r="CN157" s="242">
        <f t="shared" si="38"/>
        <v>1</v>
      </c>
      <c r="CO157" s="257">
        <f t="shared" si="39"/>
        <v>0</v>
      </c>
    </row>
    <row r="158" spans="2:93" x14ac:dyDescent="0.2">
      <c r="B158" s="248" t="str">
        <f>' STAMP Summary'!A126</f>
        <v>1125</v>
      </c>
      <c r="C158" s="245">
        <f>' STAMP Summary'!AK126</f>
        <v>61962</v>
      </c>
      <c r="D158" s="245">
        <f>' STAMP Summary'!AL126</f>
        <v>54679</v>
      </c>
      <c r="E158" s="245">
        <f>' STAMP Summary'!AM126</f>
        <v>38594.5</v>
      </c>
      <c r="F158" s="245">
        <f>' STAMP Summary'!AN126</f>
        <v>34605.69</v>
      </c>
      <c r="G158" s="245">
        <f>' STAMP Summary'!AO126</f>
        <v>44384.5</v>
      </c>
      <c r="H158" s="245">
        <f>' STAMP Summary'!AP126</f>
        <v>41473.499999999993</v>
      </c>
      <c r="I158" s="245">
        <f>' STAMP Summary'!AQ126</f>
        <v>47232.5</v>
      </c>
      <c r="J158" s="245">
        <f>' STAMP Summary'!AR126</f>
        <v>54789.99</v>
      </c>
      <c r="K158" s="245">
        <f>' STAMP Summary'!AS126</f>
        <v>15745.318181818182</v>
      </c>
      <c r="L158" s="245">
        <f>' STAMP Summary'!AT126</f>
        <v>28571.855123674904</v>
      </c>
      <c r="M158" s="245">
        <f>' STAMP Summary'!AU126</f>
        <v>14944</v>
      </c>
      <c r="N158" s="245">
        <f>' STAMP Summary'!AV126</f>
        <v>26269</v>
      </c>
      <c r="O158" s="245">
        <f>' STAMP Summary'!AW126</f>
        <v>24942</v>
      </c>
      <c r="P158" s="245">
        <f>' STAMP Summary'!AX126</f>
        <v>11646</v>
      </c>
      <c r="Q158" s="245">
        <f>' STAMP Summary'!AY126</f>
        <v>21080</v>
      </c>
      <c r="R158" s="245">
        <f>' STAMP Summary'!AZ126</f>
        <v>16953</v>
      </c>
      <c r="S158" s="245">
        <f>' STAMP Summary'!BA126</f>
        <v>52773</v>
      </c>
      <c r="T158" s="245">
        <f>' STAMP Summary'!BB126</f>
        <v>28935</v>
      </c>
      <c r="U158" s="245">
        <f>' STAMP Summary'!BC126</f>
        <v>64808</v>
      </c>
      <c r="V158" s="245">
        <f>' STAMP Summary'!BD126</f>
        <v>40227.75</v>
      </c>
      <c r="W158" s="245">
        <f>' STAMP Summary'!BE126</f>
        <v>32690</v>
      </c>
      <c r="X158" s="245">
        <f>' STAMP Summary'!BF126</f>
        <v>27706</v>
      </c>
      <c r="Y158" s="171"/>
      <c r="Z158" s="507" t="str">
        <f t="shared" si="40"/>
        <v>29-Jan</v>
      </c>
      <c r="AA158" s="282">
        <f>' STAMP Summary'!BI126</f>
        <v>2.9505714285714286</v>
      </c>
      <c r="AB158" s="282">
        <f>' STAMP Summary'!BJ126</f>
        <v>1</v>
      </c>
      <c r="AC158" s="282">
        <f>' STAMP Summary'!BK126</f>
        <v>1</v>
      </c>
      <c r="AD158" s="282">
        <f>' STAMP Summary'!BL126</f>
        <v>1</v>
      </c>
      <c r="AE158" s="282">
        <f>' STAMP Summary'!BM126</f>
        <v>1</v>
      </c>
      <c r="AF158" s="282">
        <f>' STAMP Summary'!BN126</f>
        <v>1</v>
      </c>
      <c r="AG158" s="282">
        <f>' STAMP Summary'!BO126</f>
        <v>1</v>
      </c>
      <c r="AH158" s="282">
        <f>' STAMP Summary'!BP126</f>
        <v>1</v>
      </c>
      <c r="AI158" s="282">
        <f>' STAMP Summary'!BQ126</f>
        <v>0.74977705627705626</v>
      </c>
      <c r="AJ158" s="282">
        <f>' STAMP Summary'!BR126</f>
        <v>1</v>
      </c>
      <c r="AK158" s="282">
        <f>' STAMP Summary'!BS126</f>
        <v>0.7116190476190476</v>
      </c>
      <c r="AL158" s="282">
        <f>' STAMP Summary'!BT126</f>
        <v>1</v>
      </c>
      <c r="AM158" s="282">
        <f>' STAMP Summary'!BU126</f>
        <v>1</v>
      </c>
      <c r="AN158" s="282">
        <f>' STAMP Summary'!BV126</f>
        <v>0.5545714285714286</v>
      </c>
      <c r="AO158" s="282">
        <f>' STAMP Summary'!BW126</f>
        <v>1</v>
      </c>
      <c r="AP158" s="282">
        <f>' STAMP Summary'!BX126</f>
        <v>0.80728571428571427</v>
      </c>
      <c r="AQ158" s="282">
        <f>' STAMP Summary'!BY126</f>
        <v>1</v>
      </c>
      <c r="AR158" s="282">
        <f>' STAMP Summary'!BZ126</f>
        <v>1</v>
      </c>
      <c r="AS158" s="282">
        <f>' STAMP Summary'!CA126</f>
        <v>1</v>
      </c>
      <c r="AT158" s="282">
        <f>' STAMP Summary'!CB126</f>
        <v>1</v>
      </c>
      <c r="AU158" s="282">
        <f>' STAMP Summary'!CC126</f>
        <v>1</v>
      </c>
      <c r="AV158" s="282">
        <f>' STAMP Summary'!CD126</f>
        <v>1</v>
      </c>
      <c r="AW158" s="282">
        <f t="shared" si="22"/>
        <v>1</v>
      </c>
      <c r="AX158" s="282">
        <f>_xlfn.PERCENTILE.INC((AB158:AH158,AJ158,AL158:AM158,AO158,AQ158:AV158),0.05)</f>
        <v>1</v>
      </c>
      <c r="AY158" s="501">
        <f>_xlfn.PERCENTILE.INC((AB158:AH158,AJ158,AL158:AM158,AO158,AQ158:AV158),0.95)</f>
        <v>1</v>
      </c>
      <c r="AZ158" s="501"/>
      <c r="BA158" s="501"/>
      <c r="BB158" s="501"/>
      <c r="BC158" s="501"/>
      <c r="BD158" s="501"/>
      <c r="BE158" s="501"/>
      <c r="BF158" s="501"/>
      <c r="BG158" s="501"/>
      <c r="BI158" s="248">
        <f>' STAMP Summary'!DE126</f>
        <v>41968</v>
      </c>
      <c r="BJ158" s="245">
        <f>' STAMP Summary'!DF126</f>
        <v>2961.66</v>
      </c>
      <c r="BK158" s="245">
        <f>' STAMP Summary'!DG126</f>
        <v>1567.5</v>
      </c>
      <c r="BL158" s="245">
        <f>' STAMP Summary'!DH126</f>
        <v>9459.5</v>
      </c>
      <c r="BM158" s="245">
        <f>' STAMP Summary'!DI126</f>
        <v>5203.5</v>
      </c>
      <c r="BN158" s="245">
        <f>' STAMP Summary'!DJ126</f>
        <v>1805.5</v>
      </c>
      <c r="BO158" s="245">
        <f>' STAMP Summary'!DK126</f>
        <v>6076.681818181818</v>
      </c>
      <c r="BP158" s="245">
        <f>' STAMP Summary'!DL126</f>
        <v>661.5</v>
      </c>
      <c r="BQ158" s="245">
        <f>' STAMP Summary'!DM126</f>
        <v>2133</v>
      </c>
      <c r="BR158" s="245">
        <f>' STAMP Summary'!DN126</f>
        <v>708</v>
      </c>
      <c r="BS158" s="245">
        <f>' STAMP Summary'!DO126</f>
        <v>1369</v>
      </c>
      <c r="BT158" s="245">
        <f>' STAMP Summary'!DP126</f>
        <v>3839</v>
      </c>
      <c r="BU158" s="245">
        <f>' STAMP Summary'!DQ126</f>
        <v>925</v>
      </c>
      <c r="BV158" s="245">
        <f>' STAMP Summary'!DR126</f>
        <v>2034</v>
      </c>
      <c r="BW158" s="249">
        <f>' STAMP Summary'!DS126</f>
        <v>911</v>
      </c>
      <c r="BY158" s="248">
        <f t="shared" si="23"/>
        <v>41968</v>
      </c>
      <c r="BZ158" s="242">
        <f t="shared" si="24"/>
        <v>2823</v>
      </c>
      <c r="CA158" s="242">
        <f t="shared" si="25"/>
        <v>1</v>
      </c>
      <c r="CB158" s="242">
        <f t="shared" si="41"/>
        <v>1</v>
      </c>
      <c r="CC158" s="242">
        <f t="shared" si="27"/>
        <v>1</v>
      </c>
      <c r="CD158" s="242">
        <f t="shared" si="28"/>
        <v>1</v>
      </c>
      <c r="CE158" s="242">
        <f t="shared" si="29"/>
        <v>1</v>
      </c>
      <c r="CF158" s="242">
        <f t="shared" si="30"/>
        <v>1</v>
      </c>
      <c r="CG158" s="242">
        <f t="shared" si="31"/>
        <v>1</v>
      </c>
      <c r="CH158" s="242">
        <f t="shared" si="32"/>
        <v>1</v>
      </c>
      <c r="CI158" s="242">
        <f t="shared" si="33"/>
        <v>1</v>
      </c>
      <c r="CJ158" s="242">
        <f t="shared" si="34"/>
        <v>1</v>
      </c>
      <c r="CK158" s="242">
        <f t="shared" si="35"/>
        <v>1</v>
      </c>
      <c r="CL158" s="242">
        <f t="shared" si="36"/>
        <v>1</v>
      </c>
      <c r="CM158" s="242">
        <f t="shared" si="37"/>
        <v>1</v>
      </c>
      <c r="CN158" s="242">
        <f t="shared" si="38"/>
        <v>1</v>
      </c>
      <c r="CO158" s="257">
        <f t="shared" si="39"/>
        <v>0</v>
      </c>
    </row>
    <row r="159" spans="2:93" x14ac:dyDescent="0.2">
      <c r="B159" s="248" t="str">
        <f>' STAMP Summary'!A127</f>
        <v>1126</v>
      </c>
      <c r="C159" s="245">
        <f>' STAMP Summary'!AK127</f>
        <v>61962</v>
      </c>
      <c r="D159" s="245">
        <f>' STAMP Summary'!AL127</f>
        <v>54679</v>
      </c>
      <c r="E159" s="245">
        <f>' STAMP Summary'!AM127</f>
        <v>38594.5</v>
      </c>
      <c r="F159" s="245">
        <f>' STAMP Summary'!AN127</f>
        <v>34605.69</v>
      </c>
      <c r="G159" s="245">
        <f>' STAMP Summary'!AO127</f>
        <v>44384.5</v>
      </c>
      <c r="H159" s="245">
        <f>' STAMP Summary'!AP127</f>
        <v>41473.499999999993</v>
      </c>
      <c r="I159" s="245">
        <f>' STAMP Summary'!AQ127</f>
        <v>47232.5</v>
      </c>
      <c r="J159" s="245">
        <f>' STAMP Summary'!AR127</f>
        <v>54789.99</v>
      </c>
      <c r="K159" s="245">
        <f>' STAMP Summary'!AS127</f>
        <v>15745.318181818182</v>
      </c>
      <c r="L159" s="245">
        <f>' STAMP Summary'!AT127</f>
        <v>28571.855123674904</v>
      </c>
      <c r="M159" s="245">
        <f>' STAMP Summary'!AU127</f>
        <v>14944</v>
      </c>
      <c r="N159" s="245">
        <f>' STAMP Summary'!AV127</f>
        <v>26269</v>
      </c>
      <c r="O159" s="245">
        <f>' STAMP Summary'!AW127</f>
        <v>24942</v>
      </c>
      <c r="P159" s="245">
        <f>' STAMP Summary'!AX127</f>
        <v>11646</v>
      </c>
      <c r="Q159" s="245">
        <f>' STAMP Summary'!AY127</f>
        <v>21080</v>
      </c>
      <c r="R159" s="245">
        <f>' STAMP Summary'!AZ127</f>
        <v>16953</v>
      </c>
      <c r="S159" s="245">
        <f>' STAMP Summary'!BA127</f>
        <v>52773</v>
      </c>
      <c r="T159" s="245">
        <f>' STAMP Summary'!BB127</f>
        <v>28935</v>
      </c>
      <c r="U159" s="245">
        <f>' STAMP Summary'!BC127</f>
        <v>64808</v>
      </c>
      <c r="V159" s="245">
        <f>' STAMP Summary'!BD127</f>
        <v>40227.75</v>
      </c>
      <c r="W159" s="245">
        <f>' STAMP Summary'!BE127</f>
        <v>32690</v>
      </c>
      <c r="X159" s="245">
        <f>' STAMP Summary'!BF127</f>
        <v>27706</v>
      </c>
      <c r="Y159" s="171"/>
      <c r="Z159" s="507" t="str">
        <f t="shared" si="40"/>
        <v>30-Jan</v>
      </c>
      <c r="AA159" s="282">
        <f>' STAMP Summary'!BI127</f>
        <v>2.9505714285714286</v>
      </c>
      <c r="AB159" s="282">
        <f>' STAMP Summary'!BJ127</f>
        <v>1</v>
      </c>
      <c r="AC159" s="282">
        <f>' STAMP Summary'!BK127</f>
        <v>1</v>
      </c>
      <c r="AD159" s="282">
        <f>' STAMP Summary'!BL127</f>
        <v>1</v>
      </c>
      <c r="AE159" s="282">
        <f>' STAMP Summary'!BM127</f>
        <v>1</v>
      </c>
      <c r="AF159" s="282">
        <f>' STAMP Summary'!BN127</f>
        <v>1</v>
      </c>
      <c r="AG159" s="282">
        <f>' STAMP Summary'!BO127</f>
        <v>1</v>
      </c>
      <c r="AH159" s="282">
        <f>' STAMP Summary'!BP127</f>
        <v>1</v>
      </c>
      <c r="AI159" s="282">
        <f>' STAMP Summary'!BQ127</f>
        <v>0.74977705627705626</v>
      </c>
      <c r="AJ159" s="282">
        <f>' STAMP Summary'!BR127</f>
        <v>1</v>
      </c>
      <c r="AK159" s="282">
        <f>' STAMP Summary'!BS127</f>
        <v>0.7116190476190476</v>
      </c>
      <c r="AL159" s="282">
        <f>' STAMP Summary'!BT127</f>
        <v>1</v>
      </c>
      <c r="AM159" s="282">
        <f>' STAMP Summary'!BU127</f>
        <v>1</v>
      </c>
      <c r="AN159" s="282">
        <f>' STAMP Summary'!BV127</f>
        <v>0.5545714285714286</v>
      </c>
      <c r="AO159" s="282">
        <f>' STAMP Summary'!BW127</f>
        <v>1</v>
      </c>
      <c r="AP159" s="282">
        <f>' STAMP Summary'!BX127</f>
        <v>0.80728571428571427</v>
      </c>
      <c r="AQ159" s="282">
        <f>' STAMP Summary'!BY127</f>
        <v>1</v>
      </c>
      <c r="AR159" s="282">
        <f>' STAMP Summary'!BZ127</f>
        <v>1</v>
      </c>
      <c r="AS159" s="282">
        <f>' STAMP Summary'!CA127</f>
        <v>1</v>
      </c>
      <c r="AT159" s="282">
        <f>' STAMP Summary'!CB127</f>
        <v>1</v>
      </c>
      <c r="AU159" s="282">
        <f>' STAMP Summary'!CC127</f>
        <v>1</v>
      </c>
      <c r="AV159" s="282">
        <f>' STAMP Summary'!CD127</f>
        <v>1</v>
      </c>
      <c r="AW159" s="282">
        <f t="shared" si="22"/>
        <v>1</v>
      </c>
      <c r="AX159" s="282">
        <f>_xlfn.PERCENTILE.INC((AB159:AH159,AJ159,AL159:AM159,AO159,AQ159:AV159),0.05)</f>
        <v>1</v>
      </c>
      <c r="AY159" s="501">
        <f>_xlfn.PERCENTILE.INC((AB159:AH159,AJ159,AL159:AM159,AO159,AQ159:AV159),0.95)</f>
        <v>1</v>
      </c>
      <c r="AZ159" s="501"/>
      <c r="BA159" s="501"/>
      <c r="BB159" s="501"/>
      <c r="BC159" s="501"/>
      <c r="BD159" s="501"/>
      <c r="BE159" s="501"/>
      <c r="BF159" s="501"/>
      <c r="BG159" s="501"/>
      <c r="BI159" s="248">
        <f>' STAMP Summary'!DE127</f>
        <v>41969</v>
      </c>
      <c r="BJ159" s="245">
        <f>' STAMP Summary'!DF127</f>
        <v>2961.66</v>
      </c>
      <c r="BK159" s="245">
        <f>' STAMP Summary'!DG127</f>
        <v>1567.5</v>
      </c>
      <c r="BL159" s="245">
        <f>' STAMP Summary'!DH127</f>
        <v>9459.5</v>
      </c>
      <c r="BM159" s="245">
        <f>' STAMP Summary'!DI127</f>
        <v>5203.5</v>
      </c>
      <c r="BN159" s="245">
        <f>' STAMP Summary'!DJ127</f>
        <v>1805.5</v>
      </c>
      <c r="BO159" s="245">
        <f>' STAMP Summary'!DK127</f>
        <v>6076.681818181818</v>
      </c>
      <c r="BP159" s="245">
        <f>' STAMP Summary'!DL127</f>
        <v>661.5</v>
      </c>
      <c r="BQ159" s="245">
        <f>' STAMP Summary'!DM127</f>
        <v>2133</v>
      </c>
      <c r="BR159" s="245">
        <f>' STAMP Summary'!DN127</f>
        <v>708</v>
      </c>
      <c r="BS159" s="245">
        <f>' STAMP Summary'!DO127</f>
        <v>1369</v>
      </c>
      <c r="BT159" s="245">
        <f>' STAMP Summary'!DP127</f>
        <v>3839</v>
      </c>
      <c r="BU159" s="245">
        <f>' STAMP Summary'!DQ127</f>
        <v>925</v>
      </c>
      <c r="BV159" s="245">
        <f>' STAMP Summary'!DR127</f>
        <v>2034</v>
      </c>
      <c r="BW159" s="249">
        <f>' STAMP Summary'!DS127</f>
        <v>911</v>
      </c>
      <c r="BY159" s="248">
        <f t="shared" si="23"/>
        <v>41969</v>
      </c>
      <c r="BZ159" s="242">
        <f t="shared" si="24"/>
        <v>2823</v>
      </c>
      <c r="CA159" s="242">
        <f t="shared" si="25"/>
        <v>1</v>
      </c>
      <c r="CB159" s="242">
        <f t="shared" si="41"/>
        <v>1</v>
      </c>
      <c r="CC159" s="242">
        <f t="shared" si="27"/>
        <v>1</v>
      </c>
      <c r="CD159" s="242">
        <f t="shared" si="28"/>
        <v>1</v>
      </c>
      <c r="CE159" s="242">
        <f t="shared" si="29"/>
        <v>1</v>
      </c>
      <c r="CF159" s="242">
        <f t="shared" si="30"/>
        <v>1</v>
      </c>
      <c r="CG159" s="242">
        <f t="shared" si="31"/>
        <v>1</v>
      </c>
      <c r="CH159" s="242">
        <f t="shared" si="32"/>
        <v>1</v>
      </c>
      <c r="CI159" s="242">
        <f t="shared" si="33"/>
        <v>1</v>
      </c>
      <c r="CJ159" s="242">
        <f t="shared" si="34"/>
        <v>1</v>
      </c>
      <c r="CK159" s="242">
        <f t="shared" si="35"/>
        <v>1</v>
      </c>
      <c r="CL159" s="242">
        <f t="shared" si="36"/>
        <v>1</v>
      </c>
      <c r="CM159" s="242">
        <f t="shared" si="37"/>
        <v>1</v>
      </c>
      <c r="CN159" s="242">
        <f t="shared" si="38"/>
        <v>1</v>
      </c>
      <c r="CO159" s="257">
        <f t="shared" si="39"/>
        <v>0</v>
      </c>
    </row>
    <row r="160" spans="2:93" x14ac:dyDescent="0.2">
      <c r="B160" s="248" t="str">
        <f>' STAMP Summary'!A128</f>
        <v>1127</v>
      </c>
      <c r="C160" s="245">
        <f>' STAMP Summary'!AK128</f>
        <v>61962</v>
      </c>
      <c r="D160" s="245">
        <f>' STAMP Summary'!AL128</f>
        <v>54679</v>
      </c>
      <c r="E160" s="245">
        <f>' STAMP Summary'!AM128</f>
        <v>38594.5</v>
      </c>
      <c r="F160" s="245">
        <f>' STAMP Summary'!AN128</f>
        <v>34605.69</v>
      </c>
      <c r="G160" s="245">
        <f>' STAMP Summary'!AO128</f>
        <v>44384.5</v>
      </c>
      <c r="H160" s="245">
        <f>' STAMP Summary'!AP128</f>
        <v>41473.499999999993</v>
      </c>
      <c r="I160" s="245">
        <f>' STAMP Summary'!AQ128</f>
        <v>47232.5</v>
      </c>
      <c r="J160" s="245">
        <f>' STAMP Summary'!AR128</f>
        <v>54789.99</v>
      </c>
      <c r="K160" s="245">
        <f>' STAMP Summary'!AS128</f>
        <v>15745.318181818182</v>
      </c>
      <c r="L160" s="245">
        <f>' STAMP Summary'!AT128</f>
        <v>28571.855123674904</v>
      </c>
      <c r="M160" s="245">
        <f>' STAMP Summary'!AU128</f>
        <v>14944</v>
      </c>
      <c r="N160" s="245">
        <f>' STAMP Summary'!AV128</f>
        <v>26269</v>
      </c>
      <c r="O160" s="245">
        <f>' STAMP Summary'!AW128</f>
        <v>24942</v>
      </c>
      <c r="P160" s="245">
        <f>' STAMP Summary'!AX128</f>
        <v>11646</v>
      </c>
      <c r="Q160" s="245">
        <f>' STAMP Summary'!AY128</f>
        <v>21080</v>
      </c>
      <c r="R160" s="245">
        <f>' STAMP Summary'!AZ128</f>
        <v>16953</v>
      </c>
      <c r="S160" s="245">
        <f>' STAMP Summary'!BA128</f>
        <v>52773</v>
      </c>
      <c r="T160" s="245">
        <f>' STAMP Summary'!BB128</f>
        <v>28935</v>
      </c>
      <c r="U160" s="245">
        <f>' STAMP Summary'!BC128</f>
        <v>64808</v>
      </c>
      <c r="V160" s="245">
        <f>' STAMP Summary'!BD128</f>
        <v>40227.75</v>
      </c>
      <c r="W160" s="245">
        <f>' STAMP Summary'!BE128</f>
        <v>32690</v>
      </c>
      <c r="X160" s="245">
        <f>' STAMP Summary'!BF128</f>
        <v>27706</v>
      </c>
      <c r="Y160" s="171"/>
      <c r="Z160" s="507" t="str">
        <f t="shared" si="40"/>
        <v>31-Jan</v>
      </c>
      <c r="AA160" s="282">
        <f>' STAMP Summary'!BI128</f>
        <v>2.9505714285714286</v>
      </c>
      <c r="AB160" s="282">
        <f>' STAMP Summary'!BJ128</f>
        <v>1</v>
      </c>
      <c r="AC160" s="282">
        <f>' STAMP Summary'!BK128</f>
        <v>1</v>
      </c>
      <c r="AD160" s="282">
        <f>' STAMP Summary'!BL128</f>
        <v>1</v>
      </c>
      <c r="AE160" s="282">
        <f>' STAMP Summary'!BM128</f>
        <v>1</v>
      </c>
      <c r="AF160" s="282">
        <f>' STAMP Summary'!BN128</f>
        <v>1</v>
      </c>
      <c r="AG160" s="282">
        <f>' STAMP Summary'!BO128</f>
        <v>1</v>
      </c>
      <c r="AH160" s="282">
        <f>' STAMP Summary'!BP128</f>
        <v>1</v>
      </c>
      <c r="AI160" s="282">
        <f>' STAMP Summary'!BQ128</f>
        <v>0.74977705627705626</v>
      </c>
      <c r="AJ160" s="282">
        <f>' STAMP Summary'!BR128</f>
        <v>1</v>
      </c>
      <c r="AK160" s="282">
        <f>' STAMP Summary'!BS128</f>
        <v>0.7116190476190476</v>
      </c>
      <c r="AL160" s="282">
        <f>' STAMP Summary'!BT128</f>
        <v>1</v>
      </c>
      <c r="AM160" s="282">
        <f>' STAMP Summary'!BU128</f>
        <v>1</v>
      </c>
      <c r="AN160" s="282">
        <f>' STAMP Summary'!BV128</f>
        <v>0.5545714285714286</v>
      </c>
      <c r="AO160" s="282">
        <f>' STAMP Summary'!BW128</f>
        <v>1</v>
      </c>
      <c r="AP160" s="282">
        <f>' STAMP Summary'!BX128</f>
        <v>0.80728571428571427</v>
      </c>
      <c r="AQ160" s="282">
        <f>' STAMP Summary'!BY128</f>
        <v>1</v>
      </c>
      <c r="AR160" s="282">
        <f>' STAMP Summary'!BZ128</f>
        <v>1</v>
      </c>
      <c r="AS160" s="282">
        <f>' STAMP Summary'!CA128</f>
        <v>1</v>
      </c>
      <c r="AT160" s="282">
        <f>' STAMP Summary'!CB128</f>
        <v>1</v>
      </c>
      <c r="AU160" s="282">
        <f>' STAMP Summary'!CC128</f>
        <v>1</v>
      </c>
      <c r="AV160" s="282">
        <f>' STAMP Summary'!CD128</f>
        <v>1</v>
      </c>
      <c r="AW160" s="282">
        <f t="shared" si="22"/>
        <v>1</v>
      </c>
      <c r="AX160" s="282">
        <f>_xlfn.PERCENTILE.INC((AB160:AH160,AJ160,AL160:AM160,AO160,AQ160:AV160),0.05)</f>
        <v>1</v>
      </c>
      <c r="AY160" s="501">
        <f>_xlfn.PERCENTILE.INC((AB160:AH160,AJ160,AL160:AM160,AO160,AQ160:AV160),0.95)</f>
        <v>1</v>
      </c>
      <c r="AZ160" s="501"/>
      <c r="BA160" s="501"/>
      <c r="BB160" s="501"/>
      <c r="BC160" s="501"/>
      <c r="BD160" s="501"/>
      <c r="BE160" s="501"/>
      <c r="BF160" s="501"/>
      <c r="BG160" s="501"/>
      <c r="BI160" s="248">
        <f>' STAMP Summary'!DE128</f>
        <v>41970</v>
      </c>
      <c r="BJ160" s="245">
        <f>' STAMP Summary'!DF128</f>
        <v>2961.66</v>
      </c>
      <c r="BK160" s="245">
        <f>' STAMP Summary'!DG128</f>
        <v>1567.5</v>
      </c>
      <c r="BL160" s="245">
        <f>' STAMP Summary'!DH128</f>
        <v>9459.5</v>
      </c>
      <c r="BM160" s="245">
        <f>' STAMP Summary'!DI128</f>
        <v>5203.5</v>
      </c>
      <c r="BN160" s="245">
        <f>' STAMP Summary'!DJ128</f>
        <v>1805.5</v>
      </c>
      <c r="BO160" s="245">
        <f>' STAMP Summary'!DK128</f>
        <v>6076.681818181818</v>
      </c>
      <c r="BP160" s="245">
        <f>' STAMP Summary'!DL128</f>
        <v>661.5</v>
      </c>
      <c r="BQ160" s="245">
        <f>' STAMP Summary'!DM128</f>
        <v>2133</v>
      </c>
      <c r="BR160" s="245">
        <f>' STAMP Summary'!DN128</f>
        <v>708</v>
      </c>
      <c r="BS160" s="245">
        <f>' STAMP Summary'!DO128</f>
        <v>1369</v>
      </c>
      <c r="BT160" s="245">
        <f>' STAMP Summary'!DP128</f>
        <v>3839</v>
      </c>
      <c r="BU160" s="245">
        <f>' STAMP Summary'!DQ128</f>
        <v>925</v>
      </c>
      <c r="BV160" s="245">
        <f>' STAMP Summary'!DR128</f>
        <v>2034</v>
      </c>
      <c r="BW160" s="249">
        <f>' STAMP Summary'!DS128</f>
        <v>911</v>
      </c>
      <c r="BY160" s="248">
        <f t="shared" si="23"/>
        <v>41970</v>
      </c>
      <c r="BZ160" s="242">
        <f t="shared" si="24"/>
        <v>2823</v>
      </c>
      <c r="CA160" s="242">
        <f t="shared" si="25"/>
        <v>1</v>
      </c>
      <c r="CB160" s="242">
        <f t="shared" si="41"/>
        <v>1</v>
      </c>
      <c r="CC160" s="242">
        <f t="shared" si="27"/>
        <v>1</v>
      </c>
      <c r="CD160" s="242">
        <f t="shared" si="28"/>
        <v>1</v>
      </c>
      <c r="CE160" s="242">
        <f t="shared" si="29"/>
        <v>1</v>
      </c>
      <c r="CF160" s="242">
        <f t="shared" si="30"/>
        <v>1</v>
      </c>
      <c r="CG160" s="242">
        <f t="shared" si="31"/>
        <v>1</v>
      </c>
      <c r="CH160" s="242">
        <f t="shared" si="32"/>
        <v>1</v>
      </c>
      <c r="CI160" s="242">
        <f t="shared" si="33"/>
        <v>1</v>
      </c>
      <c r="CJ160" s="242">
        <f t="shared" si="34"/>
        <v>1</v>
      </c>
      <c r="CK160" s="242">
        <f t="shared" si="35"/>
        <v>1</v>
      </c>
      <c r="CL160" s="242">
        <f t="shared" si="36"/>
        <v>1</v>
      </c>
      <c r="CM160" s="242">
        <f t="shared" si="37"/>
        <v>1</v>
      </c>
      <c r="CN160" s="242">
        <f t="shared" si="38"/>
        <v>1</v>
      </c>
      <c r="CO160" s="257">
        <f t="shared" si="39"/>
        <v>0</v>
      </c>
    </row>
    <row r="161" spans="2:93" x14ac:dyDescent="0.2">
      <c r="B161" s="248" t="str">
        <f>' STAMP Summary'!A129</f>
        <v>1128</v>
      </c>
      <c r="C161" s="245">
        <f>' STAMP Summary'!AK129</f>
        <v>61962</v>
      </c>
      <c r="D161" s="245">
        <f>' STAMP Summary'!AL129</f>
        <v>54679</v>
      </c>
      <c r="E161" s="245">
        <f>' STAMP Summary'!AM129</f>
        <v>38594.5</v>
      </c>
      <c r="F161" s="245">
        <f>' STAMP Summary'!AN129</f>
        <v>34605.69</v>
      </c>
      <c r="G161" s="245">
        <f>' STAMP Summary'!AO129</f>
        <v>44384.5</v>
      </c>
      <c r="H161" s="245">
        <f>' STAMP Summary'!AP129</f>
        <v>41473.499999999993</v>
      </c>
      <c r="I161" s="245">
        <f>' STAMP Summary'!AQ129</f>
        <v>47232.5</v>
      </c>
      <c r="J161" s="245">
        <f>' STAMP Summary'!AR129</f>
        <v>54789.99</v>
      </c>
      <c r="K161" s="245">
        <f>' STAMP Summary'!AS129</f>
        <v>15745.318181818182</v>
      </c>
      <c r="L161" s="245">
        <f>' STAMP Summary'!AT129</f>
        <v>28571.855123674904</v>
      </c>
      <c r="M161" s="245">
        <f>' STAMP Summary'!AU129</f>
        <v>14944</v>
      </c>
      <c r="N161" s="245">
        <f>' STAMP Summary'!AV129</f>
        <v>26269</v>
      </c>
      <c r="O161" s="245">
        <f>' STAMP Summary'!AW129</f>
        <v>24942</v>
      </c>
      <c r="P161" s="245">
        <f>' STAMP Summary'!AX129</f>
        <v>11646</v>
      </c>
      <c r="Q161" s="245">
        <f>' STAMP Summary'!AY129</f>
        <v>21080</v>
      </c>
      <c r="R161" s="245">
        <f>' STAMP Summary'!AZ129</f>
        <v>16953</v>
      </c>
      <c r="S161" s="245">
        <f>' STAMP Summary'!BA129</f>
        <v>52773</v>
      </c>
      <c r="T161" s="245">
        <f>' STAMP Summary'!BB129</f>
        <v>28935</v>
      </c>
      <c r="U161" s="245">
        <f>' STAMP Summary'!BC129</f>
        <v>64808</v>
      </c>
      <c r="V161" s="245">
        <f>' STAMP Summary'!BD129</f>
        <v>40227.75</v>
      </c>
      <c r="W161" s="245">
        <f>' STAMP Summary'!BE129</f>
        <v>32690</v>
      </c>
      <c r="X161" s="245">
        <f>' STAMP Summary'!BF129</f>
        <v>27706</v>
      </c>
      <c r="Y161" s="171"/>
      <c r="Z161" s="507" t="str">
        <f t="shared" si="40"/>
        <v>1-Feb</v>
      </c>
      <c r="AA161" s="282">
        <f>' STAMP Summary'!BI129</f>
        <v>2.9505714285714286</v>
      </c>
      <c r="AB161" s="282">
        <f>' STAMP Summary'!BJ129</f>
        <v>1</v>
      </c>
      <c r="AC161" s="282">
        <f>' STAMP Summary'!BK129</f>
        <v>1</v>
      </c>
      <c r="AD161" s="282">
        <f>' STAMP Summary'!BL129</f>
        <v>1</v>
      </c>
      <c r="AE161" s="282">
        <f>' STAMP Summary'!BM129</f>
        <v>1</v>
      </c>
      <c r="AF161" s="282">
        <f>' STAMP Summary'!BN129</f>
        <v>1</v>
      </c>
      <c r="AG161" s="282">
        <f>' STAMP Summary'!BO129</f>
        <v>1</v>
      </c>
      <c r="AH161" s="282">
        <f>' STAMP Summary'!BP129</f>
        <v>1</v>
      </c>
      <c r="AI161" s="282">
        <f>' STAMP Summary'!BQ129</f>
        <v>0.74977705627705626</v>
      </c>
      <c r="AJ161" s="282">
        <f>' STAMP Summary'!BR129</f>
        <v>1</v>
      </c>
      <c r="AK161" s="282">
        <f>' STAMP Summary'!BS129</f>
        <v>0.7116190476190476</v>
      </c>
      <c r="AL161" s="282">
        <f>' STAMP Summary'!BT129</f>
        <v>1</v>
      </c>
      <c r="AM161" s="282">
        <f>' STAMP Summary'!BU129</f>
        <v>1</v>
      </c>
      <c r="AN161" s="282">
        <f>' STAMP Summary'!BV129</f>
        <v>0.5545714285714286</v>
      </c>
      <c r="AO161" s="282">
        <f>' STAMP Summary'!BW129</f>
        <v>1</v>
      </c>
      <c r="AP161" s="282">
        <f>' STAMP Summary'!BX129</f>
        <v>0.80728571428571427</v>
      </c>
      <c r="AQ161" s="282">
        <f>' STAMP Summary'!BY129</f>
        <v>1</v>
      </c>
      <c r="AR161" s="282">
        <f>' STAMP Summary'!BZ129</f>
        <v>1</v>
      </c>
      <c r="AS161" s="282">
        <f>' STAMP Summary'!CA129</f>
        <v>1</v>
      </c>
      <c r="AT161" s="282">
        <f>' STAMP Summary'!CB129</f>
        <v>1</v>
      </c>
      <c r="AU161" s="282">
        <f>' STAMP Summary'!CC129</f>
        <v>1</v>
      </c>
      <c r="AV161" s="282">
        <f>' STAMP Summary'!CD129</f>
        <v>1</v>
      </c>
      <c r="AW161" s="282">
        <f t="shared" si="22"/>
        <v>1</v>
      </c>
      <c r="AX161" s="282">
        <f>_xlfn.PERCENTILE.INC((AB161:AH161,AJ161,AL161:AM161,AO161,AQ161:AV161),0.05)</f>
        <v>1</v>
      </c>
      <c r="AY161" s="501">
        <f>_xlfn.PERCENTILE.INC((AB161:AH161,AJ161,AL161:AM161,AO161,AQ161:AV161),0.95)</f>
        <v>1</v>
      </c>
      <c r="AZ161" s="501"/>
      <c r="BA161" s="501"/>
      <c r="BB161" s="501"/>
      <c r="BC161" s="501"/>
      <c r="BD161" s="501"/>
      <c r="BE161" s="501"/>
      <c r="BF161" s="501"/>
      <c r="BG161" s="501"/>
      <c r="BI161" s="248">
        <f>' STAMP Summary'!DE129</f>
        <v>41971</v>
      </c>
      <c r="BJ161" s="245">
        <f>' STAMP Summary'!DF129</f>
        <v>2961.66</v>
      </c>
      <c r="BK161" s="245">
        <f>' STAMP Summary'!DG129</f>
        <v>1567.5</v>
      </c>
      <c r="BL161" s="245">
        <f>' STAMP Summary'!DH129</f>
        <v>9459.5</v>
      </c>
      <c r="BM161" s="245">
        <f>' STAMP Summary'!DI129</f>
        <v>5203.5</v>
      </c>
      <c r="BN161" s="245">
        <f>' STAMP Summary'!DJ129</f>
        <v>1805.5</v>
      </c>
      <c r="BO161" s="245">
        <f>' STAMP Summary'!DK129</f>
        <v>6076.681818181818</v>
      </c>
      <c r="BP161" s="245">
        <f>' STAMP Summary'!DL129</f>
        <v>661.5</v>
      </c>
      <c r="BQ161" s="245">
        <f>' STAMP Summary'!DM129</f>
        <v>2133</v>
      </c>
      <c r="BR161" s="245">
        <f>' STAMP Summary'!DN129</f>
        <v>708</v>
      </c>
      <c r="BS161" s="245">
        <f>' STAMP Summary'!DO129</f>
        <v>1369</v>
      </c>
      <c r="BT161" s="245">
        <f>' STAMP Summary'!DP129</f>
        <v>3839</v>
      </c>
      <c r="BU161" s="245">
        <f>' STAMP Summary'!DQ129</f>
        <v>925</v>
      </c>
      <c r="BV161" s="245">
        <f>' STAMP Summary'!DR129</f>
        <v>2034</v>
      </c>
      <c r="BW161" s="249">
        <f>' STAMP Summary'!DS129</f>
        <v>911</v>
      </c>
      <c r="BY161" s="248">
        <f t="shared" si="23"/>
        <v>41971</v>
      </c>
      <c r="BZ161" s="242">
        <f t="shared" si="24"/>
        <v>2823</v>
      </c>
      <c r="CA161" s="242">
        <f t="shared" si="25"/>
        <v>1</v>
      </c>
      <c r="CB161" s="242">
        <f t="shared" si="41"/>
        <v>1</v>
      </c>
      <c r="CC161" s="242">
        <f t="shared" si="27"/>
        <v>1</v>
      </c>
      <c r="CD161" s="242">
        <f t="shared" si="28"/>
        <v>1</v>
      </c>
      <c r="CE161" s="242">
        <f t="shared" si="29"/>
        <v>1</v>
      </c>
      <c r="CF161" s="242">
        <f t="shared" si="30"/>
        <v>1</v>
      </c>
      <c r="CG161" s="242">
        <f t="shared" si="31"/>
        <v>1</v>
      </c>
      <c r="CH161" s="242">
        <f t="shared" si="32"/>
        <v>1</v>
      </c>
      <c r="CI161" s="242">
        <f t="shared" si="33"/>
        <v>1</v>
      </c>
      <c r="CJ161" s="242">
        <f t="shared" si="34"/>
        <v>1</v>
      </c>
      <c r="CK161" s="242">
        <f t="shared" si="35"/>
        <v>1</v>
      </c>
      <c r="CL161" s="242">
        <f t="shared" si="36"/>
        <v>1</v>
      </c>
      <c r="CM161" s="242">
        <f t="shared" si="37"/>
        <v>1</v>
      </c>
      <c r="CN161" s="242">
        <f t="shared" si="38"/>
        <v>1</v>
      </c>
      <c r="CO161" s="257">
        <f t="shared" si="39"/>
        <v>0</v>
      </c>
    </row>
    <row r="162" spans="2:93" x14ac:dyDescent="0.2">
      <c r="B162" s="248" t="str">
        <f>' STAMP Summary'!A130</f>
        <v>1129</v>
      </c>
      <c r="C162" s="245">
        <f>' STAMP Summary'!AK130</f>
        <v>61962</v>
      </c>
      <c r="D162" s="245">
        <f>' STAMP Summary'!AL130</f>
        <v>54679</v>
      </c>
      <c r="E162" s="245">
        <f>' STAMP Summary'!AM130</f>
        <v>38594.5</v>
      </c>
      <c r="F162" s="245">
        <f>' STAMP Summary'!AN130</f>
        <v>34605.69</v>
      </c>
      <c r="G162" s="245">
        <f>' STAMP Summary'!AO130</f>
        <v>44384.5</v>
      </c>
      <c r="H162" s="245">
        <f>' STAMP Summary'!AP130</f>
        <v>41473.499999999993</v>
      </c>
      <c r="I162" s="245">
        <f>' STAMP Summary'!AQ130</f>
        <v>47232.5</v>
      </c>
      <c r="J162" s="245">
        <f>' STAMP Summary'!AR130</f>
        <v>54789.99</v>
      </c>
      <c r="K162" s="245">
        <f>' STAMP Summary'!AS130</f>
        <v>15745.318181818182</v>
      </c>
      <c r="L162" s="245">
        <f>' STAMP Summary'!AT130</f>
        <v>28571.855123674904</v>
      </c>
      <c r="M162" s="245">
        <f>' STAMP Summary'!AU130</f>
        <v>14944</v>
      </c>
      <c r="N162" s="245">
        <f>' STAMP Summary'!AV130</f>
        <v>26269</v>
      </c>
      <c r="O162" s="245">
        <f>' STAMP Summary'!AW130</f>
        <v>24942</v>
      </c>
      <c r="P162" s="245">
        <f>' STAMP Summary'!AX130</f>
        <v>11646</v>
      </c>
      <c r="Q162" s="245">
        <f>' STAMP Summary'!AY130</f>
        <v>21080</v>
      </c>
      <c r="R162" s="245">
        <f>' STAMP Summary'!AZ130</f>
        <v>16953</v>
      </c>
      <c r="S162" s="245">
        <f>' STAMP Summary'!BA130</f>
        <v>52773</v>
      </c>
      <c r="T162" s="245">
        <f>' STAMP Summary'!BB130</f>
        <v>28935</v>
      </c>
      <c r="U162" s="245">
        <f>' STAMP Summary'!BC130</f>
        <v>64808</v>
      </c>
      <c r="V162" s="245">
        <f>' STAMP Summary'!BD130</f>
        <v>40227.75</v>
      </c>
      <c r="W162" s="245">
        <f>' STAMP Summary'!BE130</f>
        <v>32690</v>
      </c>
      <c r="X162" s="245">
        <f>' STAMP Summary'!BF130</f>
        <v>27706</v>
      </c>
      <c r="Y162" s="171"/>
      <c r="Z162" s="507" t="str">
        <f t="shared" si="40"/>
        <v>2-Feb</v>
      </c>
      <c r="AA162" s="282">
        <f>' STAMP Summary'!BI130</f>
        <v>2.9505714285714286</v>
      </c>
      <c r="AB162" s="282">
        <f>' STAMP Summary'!BJ130</f>
        <v>1</v>
      </c>
      <c r="AC162" s="282">
        <f>' STAMP Summary'!BK130</f>
        <v>1</v>
      </c>
      <c r="AD162" s="282">
        <f>' STAMP Summary'!BL130</f>
        <v>1</v>
      </c>
      <c r="AE162" s="282">
        <f>' STAMP Summary'!BM130</f>
        <v>1</v>
      </c>
      <c r="AF162" s="282">
        <f>' STAMP Summary'!BN130</f>
        <v>1</v>
      </c>
      <c r="AG162" s="282">
        <f>' STAMP Summary'!BO130</f>
        <v>1</v>
      </c>
      <c r="AH162" s="282">
        <f>' STAMP Summary'!BP130</f>
        <v>1</v>
      </c>
      <c r="AI162" s="282">
        <f>' STAMP Summary'!BQ130</f>
        <v>0.74977705627705626</v>
      </c>
      <c r="AJ162" s="282">
        <f>' STAMP Summary'!BR130</f>
        <v>1</v>
      </c>
      <c r="AK162" s="282">
        <f>' STAMP Summary'!BS130</f>
        <v>0.7116190476190476</v>
      </c>
      <c r="AL162" s="282">
        <f>' STAMP Summary'!BT130</f>
        <v>1</v>
      </c>
      <c r="AM162" s="282">
        <f>' STAMP Summary'!BU130</f>
        <v>1</v>
      </c>
      <c r="AN162" s="282">
        <f>' STAMP Summary'!BV130</f>
        <v>0.5545714285714286</v>
      </c>
      <c r="AO162" s="282">
        <f>' STAMP Summary'!BW130</f>
        <v>1</v>
      </c>
      <c r="AP162" s="282">
        <f>' STAMP Summary'!BX130</f>
        <v>0.80728571428571427</v>
      </c>
      <c r="AQ162" s="282">
        <f>' STAMP Summary'!BY130</f>
        <v>1</v>
      </c>
      <c r="AR162" s="282">
        <f>' STAMP Summary'!BZ130</f>
        <v>1</v>
      </c>
      <c r="AS162" s="282">
        <f>' STAMP Summary'!CA130</f>
        <v>1</v>
      </c>
      <c r="AT162" s="282">
        <f>' STAMP Summary'!CB130</f>
        <v>1</v>
      </c>
      <c r="AU162" s="282">
        <f>' STAMP Summary'!CC130</f>
        <v>1</v>
      </c>
      <c r="AV162" s="282">
        <f>' STAMP Summary'!CD130</f>
        <v>1</v>
      </c>
      <c r="AW162" s="282">
        <f t="shared" si="22"/>
        <v>1</v>
      </c>
      <c r="AX162" s="282">
        <f>_xlfn.PERCENTILE.INC((AB162:AH162,AJ162,AL162:AM162,AO162,AQ162:AV162),0.05)</f>
        <v>1</v>
      </c>
      <c r="AY162" s="501">
        <f>_xlfn.PERCENTILE.INC((AB162:AH162,AJ162,AL162:AM162,AO162,AQ162:AV162),0.95)</f>
        <v>1</v>
      </c>
      <c r="AZ162" s="501"/>
      <c r="BA162" s="501"/>
      <c r="BB162" s="501"/>
      <c r="BC162" s="501"/>
      <c r="BD162" s="501"/>
      <c r="BE162" s="501"/>
      <c r="BF162" s="501"/>
      <c r="BG162" s="501"/>
      <c r="BI162" s="248">
        <f>' STAMP Summary'!DE130</f>
        <v>41972</v>
      </c>
      <c r="BJ162" s="245">
        <f>' STAMP Summary'!DF130</f>
        <v>2961.66</v>
      </c>
      <c r="BK162" s="245">
        <f>' STAMP Summary'!DG130</f>
        <v>1567.5</v>
      </c>
      <c r="BL162" s="245">
        <f>' STAMP Summary'!DH130</f>
        <v>9459.5</v>
      </c>
      <c r="BM162" s="245">
        <f>' STAMP Summary'!DI130</f>
        <v>5203.5</v>
      </c>
      <c r="BN162" s="245">
        <f>' STAMP Summary'!DJ130</f>
        <v>1805.5</v>
      </c>
      <c r="BO162" s="245">
        <f>' STAMP Summary'!DK130</f>
        <v>6076.681818181818</v>
      </c>
      <c r="BP162" s="245">
        <f>' STAMP Summary'!DL130</f>
        <v>661.5</v>
      </c>
      <c r="BQ162" s="245">
        <f>' STAMP Summary'!DM130</f>
        <v>2133</v>
      </c>
      <c r="BR162" s="245">
        <f>' STAMP Summary'!DN130</f>
        <v>708</v>
      </c>
      <c r="BS162" s="245">
        <f>' STAMP Summary'!DO130</f>
        <v>1369</v>
      </c>
      <c r="BT162" s="245">
        <f>' STAMP Summary'!DP130</f>
        <v>3839</v>
      </c>
      <c r="BU162" s="245">
        <f>' STAMP Summary'!DQ130</f>
        <v>925</v>
      </c>
      <c r="BV162" s="245">
        <f>' STAMP Summary'!DR130</f>
        <v>2034</v>
      </c>
      <c r="BW162" s="249">
        <f>' STAMP Summary'!DS130</f>
        <v>911</v>
      </c>
      <c r="BY162" s="248">
        <f t="shared" si="23"/>
        <v>41972</v>
      </c>
      <c r="BZ162" s="242">
        <f t="shared" si="24"/>
        <v>2823</v>
      </c>
      <c r="CA162" s="242">
        <f t="shared" si="25"/>
        <v>1</v>
      </c>
      <c r="CB162" s="242">
        <f t="shared" si="41"/>
        <v>1</v>
      </c>
      <c r="CC162" s="242">
        <f t="shared" si="27"/>
        <v>1</v>
      </c>
      <c r="CD162" s="242">
        <f t="shared" si="28"/>
        <v>1</v>
      </c>
      <c r="CE162" s="242">
        <f t="shared" si="29"/>
        <v>1</v>
      </c>
      <c r="CF162" s="242">
        <f t="shared" si="30"/>
        <v>1</v>
      </c>
      <c r="CG162" s="242">
        <f t="shared" si="31"/>
        <v>1</v>
      </c>
      <c r="CH162" s="242">
        <f t="shared" si="32"/>
        <v>1</v>
      </c>
      <c r="CI162" s="242">
        <f t="shared" si="33"/>
        <v>1</v>
      </c>
      <c r="CJ162" s="242">
        <f t="shared" si="34"/>
        <v>1</v>
      </c>
      <c r="CK162" s="242">
        <f t="shared" si="35"/>
        <v>1</v>
      </c>
      <c r="CL162" s="242">
        <f t="shared" si="36"/>
        <v>1</v>
      </c>
      <c r="CM162" s="242">
        <f t="shared" si="37"/>
        <v>1</v>
      </c>
      <c r="CN162" s="242">
        <f t="shared" si="38"/>
        <v>1</v>
      </c>
      <c r="CO162" s="257">
        <f t="shared" si="39"/>
        <v>0</v>
      </c>
    </row>
    <row r="163" spans="2:93" ht="15.75" thickBot="1" x14ac:dyDescent="0.25">
      <c r="B163" s="248" t="str">
        <f>' STAMP Summary'!A131</f>
        <v>1130</v>
      </c>
      <c r="C163" s="245">
        <f>' STAMP Summary'!AK131</f>
        <v>61962</v>
      </c>
      <c r="D163" s="245">
        <f>' STAMP Summary'!AL131</f>
        <v>54679</v>
      </c>
      <c r="E163" s="245">
        <f>' STAMP Summary'!AM131</f>
        <v>38594.5</v>
      </c>
      <c r="F163" s="245">
        <f>' STAMP Summary'!AN131</f>
        <v>34605.69</v>
      </c>
      <c r="G163" s="245">
        <f>' STAMP Summary'!AO131</f>
        <v>44384.5</v>
      </c>
      <c r="H163" s="245">
        <f>' STAMP Summary'!AP131</f>
        <v>41473.499999999993</v>
      </c>
      <c r="I163" s="245">
        <f>' STAMP Summary'!AQ131</f>
        <v>47232.5</v>
      </c>
      <c r="J163" s="245">
        <f>' STAMP Summary'!AR131</f>
        <v>54789.99</v>
      </c>
      <c r="K163" s="245">
        <f>' STAMP Summary'!AS131</f>
        <v>15745.318181818182</v>
      </c>
      <c r="L163" s="245">
        <f>' STAMP Summary'!AT131</f>
        <v>28571.855123674904</v>
      </c>
      <c r="M163" s="245">
        <f>' STAMP Summary'!AU131</f>
        <v>14944</v>
      </c>
      <c r="N163" s="245">
        <f>' STAMP Summary'!AV131</f>
        <v>26269</v>
      </c>
      <c r="O163" s="245">
        <f>' STAMP Summary'!AW131</f>
        <v>24942</v>
      </c>
      <c r="P163" s="245">
        <f>' STAMP Summary'!AX131</f>
        <v>11646</v>
      </c>
      <c r="Q163" s="245">
        <f>' STAMP Summary'!AY131</f>
        <v>21080</v>
      </c>
      <c r="R163" s="245">
        <f>' STAMP Summary'!AZ131</f>
        <v>16953</v>
      </c>
      <c r="S163" s="245">
        <f>' STAMP Summary'!BA131</f>
        <v>52773</v>
      </c>
      <c r="T163" s="245">
        <f>' STAMP Summary'!BB131</f>
        <v>28935</v>
      </c>
      <c r="U163" s="245">
        <f>' STAMP Summary'!BC131</f>
        <v>64808</v>
      </c>
      <c r="V163" s="245">
        <f>' STAMP Summary'!BD131</f>
        <v>40227.75</v>
      </c>
      <c r="W163" s="245">
        <f>' STAMP Summary'!BE131</f>
        <v>32690</v>
      </c>
      <c r="X163" s="245">
        <f>' STAMP Summary'!BF131</f>
        <v>27706</v>
      </c>
      <c r="Y163" s="171"/>
      <c r="Z163" s="507" t="str">
        <f t="shared" si="40"/>
        <v>3-Feb</v>
      </c>
      <c r="AA163" s="282">
        <f>' STAMP Summary'!BI131</f>
        <v>2.9505714285714286</v>
      </c>
      <c r="AB163" s="282">
        <f>' STAMP Summary'!BJ131</f>
        <v>1</v>
      </c>
      <c r="AC163" s="282">
        <f>' STAMP Summary'!BK131</f>
        <v>1</v>
      </c>
      <c r="AD163" s="282">
        <f>' STAMP Summary'!BL131</f>
        <v>1</v>
      </c>
      <c r="AE163" s="282">
        <f>' STAMP Summary'!BM131</f>
        <v>1</v>
      </c>
      <c r="AF163" s="282">
        <f>' STAMP Summary'!BN131</f>
        <v>1</v>
      </c>
      <c r="AG163" s="282">
        <f>' STAMP Summary'!BO131</f>
        <v>1</v>
      </c>
      <c r="AH163" s="282">
        <f>' STAMP Summary'!BP131</f>
        <v>1</v>
      </c>
      <c r="AI163" s="282">
        <f>' STAMP Summary'!BQ131</f>
        <v>0.74977705627705626</v>
      </c>
      <c r="AJ163" s="282">
        <f>' STAMP Summary'!BR131</f>
        <v>1</v>
      </c>
      <c r="AK163" s="282">
        <f>' STAMP Summary'!BS131</f>
        <v>0.7116190476190476</v>
      </c>
      <c r="AL163" s="282">
        <f>' STAMP Summary'!BT131</f>
        <v>1</v>
      </c>
      <c r="AM163" s="282">
        <f>' STAMP Summary'!BU131</f>
        <v>1</v>
      </c>
      <c r="AN163" s="282">
        <f>' STAMP Summary'!BV131</f>
        <v>0.5545714285714286</v>
      </c>
      <c r="AO163" s="282">
        <f>' STAMP Summary'!BW131</f>
        <v>1</v>
      </c>
      <c r="AP163" s="282">
        <f>' STAMP Summary'!BX131</f>
        <v>0.80728571428571427</v>
      </c>
      <c r="AQ163" s="282">
        <f>' STAMP Summary'!BY131</f>
        <v>1</v>
      </c>
      <c r="AR163" s="282">
        <f>' STAMP Summary'!BZ131</f>
        <v>1</v>
      </c>
      <c r="AS163" s="282">
        <f>' STAMP Summary'!CA131</f>
        <v>1</v>
      </c>
      <c r="AT163" s="282">
        <f>' STAMP Summary'!CB131</f>
        <v>1</v>
      </c>
      <c r="AU163" s="282">
        <f>' STAMP Summary'!CC131</f>
        <v>1</v>
      </c>
      <c r="AV163" s="282">
        <f>' STAMP Summary'!CD131</f>
        <v>1</v>
      </c>
      <c r="AW163" s="282">
        <f t="shared" si="22"/>
        <v>1</v>
      </c>
      <c r="AX163" s="282">
        <f>_xlfn.PERCENTILE.INC((AB163:AH163,AJ163,AL163:AM163,AO163,AQ163:AV163),0.05)</f>
        <v>1</v>
      </c>
      <c r="AY163" s="501">
        <f>_xlfn.PERCENTILE.INC((AB163:AH163,AJ163,AL163:AM163,AO163,AQ163:AV163),0.95)</f>
        <v>1</v>
      </c>
      <c r="AZ163" s="501"/>
      <c r="BA163" s="501"/>
      <c r="BB163" s="501"/>
      <c r="BC163" s="501"/>
      <c r="BD163" s="501"/>
      <c r="BE163" s="501"/>
      <c r="BF163" s="501"/>
      <c r="BG163" s="501"/>
      <c r="BI163" s="250">
        <f>' STAMP Summary'!DE131</f>
        <v>41973</v>
      </c>
      <c r="BJ163" s="245">
        <f>' STAMP Summary'!DF131</f>
        <v>2961.66</v>
      </c>
      <c r="BK163" s="251">
        <f>' STAMP Summary'!DG131</f>
        <v>1567.5</v>
      </c>
      <c r="BL163" s="251">
        <f>' STAMP Summary'!DH131</f>
        <v>9459.5</v>
      </c>
      <c r="BM163" s="251">
        <f>' STAMP Summary'!DI131</f>
        <v>5203.5</v>
      </c>
      <c r="BN163" s="251">
        <f>' STAMP Summary'!DJ131</f>
        <v>1805.5</v>
      </c>
      <c r="BO163" s="251">
        <f>' STAMP Summary'!DK131</f>
        <v>6076.681818181818</v>
      </c>
      <c r="BP163" s="251">
        <f>' STAMP Summary'!DL131</f>
        <v>661.5</v>
      </c>
      <c r="BQ163" s="251">
        <f>' STAMP Summary'!DM131</f>
        <v>2133</v>
      </c>
      <c r="BR163" s="251">
        <f>' STAMP Summary'!DN131</f>
        <v>708</v>
      </c>
      <c r="BS163" s="251">
        <f>' STAMP Summary'!DO131</f>
        <v>1369</v>
      </c>
      <c r="BT163" s="251">
        <f>' STAMP Summary'!DP131</f>
        <v>3839</v>
      </c>
      <c r="BU163" s="251">
        <f>' STAMP Summary'!DQ131</f>
        <v>925</v>
      </c>
      <c r="BV163" s="251">
        <f>' STAMP Summary'!DR131</f>
        <v>2034</v>
      </c>
      <c r="BW163" s="252">
        <f>' STAMP Summary'!DS131</f>
        <v>911</v>
      </c>
      <c r="BY163" s="250">
        <f t="shared" si="23"/>
        <v>41973</v>
      </c>
      <c r="BZ163" s="242">
        <f t="shared" si="24"/>
        <v>2823</v>
      </c>
      <c r="CA163" s="242">
        <f t="shared" si="25"/>
        <v>1</v>
      </c>
      <c r="CB163" s="256">
        <f t="shared" si="41"/>
        <v>1</v>
      </c>
      <c r="CC163" s="256">
        <f t="shared" si="27"/>
        <v>1</v>
      </c>
      <c r="CD163" s="256">
        <f t="shared" si="28"/>
        <v>1</v>
      </c>
      <c r="CE163" s="256">
        <f t="shared" si="29"/>
        <v>1</v>
      </c>
      <c r="CF163" s="256">
        <f t="shared" si="30"/>
        <v>1</v>
      </c>
      <c r="CG163" s="256">
        <f t="shared" si="31"/>
        <v>1</v>
      </c>
      <c r="CH163" s="256">
        <f t="shared" si="32"/>
        <v>1</v>
      </c>
      <c r="CI163" s="256">
        <f t="shared" si="33"/>
        <v>1</v>
      </c>
      <c r="CJ163" s="256">
        <f t="shared" si="34"/>
        <v>1</v>
      </c>
      <c r="CK163" s="256">
        <f t="shared" si="35"/>
        <v>1</v>
      </c>
      <c r="CL163" s="256">
        <f t="shared" si="36"/>
        <v>1</v>
      </c>
      <c r="CM163" s="256">
        <f t="shared" si="37"/>
        <v>1</v>
      </c>
      <c r="CN163" s="242">
        <f t="shared" si="38"/>
        <v>1</v>
      </c>
      <c r="CO163" s="257">
        <f t="shared" si="39"/>
        <v>0</v>
      </c>
    </row>
    <row r="164" spans="2:93" x14ac:dyDescent="0.2">
      <c r="B164" s="137"/>
      <c r="C164" s="138"/>
      <c r="D164" s="137"/>
      <c r="E164" s="202"/>
      <c r="F164" s="202"/>
      <c r="G164" s="202"/>
      <c r="H164" s="202"/>
      <c r="I164" s="202"/>
      <c r="J164" s="202"/>
      <c r="K164" s="202"/>
      <c r="L164" s="202"/>
      <c r="M164" s="202"/>
      <c r="N164" s="202"/>
      <c r="O164" s="202"/>
      <c r="P164" s="202"/>
      <c r="Q164" s="202"/>
      <c r="R164" s="202"/>
      <c r="S164" s="202"/>
      <c r="T164" s="202"/>
      <c r="U164" s="202"/>
      <c r="V164" s="202"/>
      <c r="W164" s="202"/>
      <c r="X164" s="202"/>
      <c r="Y164" s="171"/>
      <c r="AW164" s="282"/>
    </row>
    <row r="165" spans="2:93" x14ac:dyDescent="0.2">
      <c r="I165" s="190"/>
      <c r="J165" s="190"/>
      <c r="L165" s="171"/>
      <c r="M165" s="171"/>
      <c r="N165" s="171"/>
      <c r="O165" s="171"/>
      <c r="P165" s="171"/>
      <c r="Q165" s="171"/>
      <c r="R165" s="171"/>
      <c r="S165" s="171"/>
      <c r="T165" s="171"/>
      <c r="U165" s="171"/>
      <c r="V165" s="171"/>
      <c r="W165" s="171"/>
      <c r="X165" s="171"/>
      <c r="Y165" s="171"/>
      <c r="AX165" s="171"/>
    </row>
    <row r="166" spans="2:93" x14ac:dyDescent="0.2">
      <c r="I166" s="191"/>
      <c r="J166" s="191"/>
      <c r="Y166" s="171"/>
      <c r="AX166" s="171"/>
      <c r="AY166" s="171"/>
      <c r="AZ166" s="171"/>
      <c r="BA166" s="171"/>
      <c r="BB166" s="171"/>
      <c r="BC166" s="171"/>
      <c r="BD166" s="171"/>
      <c r="BE166" s="171"/>
      <c r="BF166" s="171"/>
      <c r="BG166" s="171"/>
      <c r="BL166" s="189"/>
      <c r="BM166" s="189"/>
    </row>
    <row r="167" spans="2:93" x14ac:dyDescent="0.2">
      <c r="B167" s="171" t="s">
        <v>10</v>
      </c>
      <c r="C167" s="494"/>
      <c r="D167" s="171"/>
      <c r="E167" s="171"/>
      <c r="F167" s="192">
        <f>AVERAGE(F59:Q59)</f>
        <v>194.875</v>
      </c>
      <c r="I167" s="191"/>
      <c r="J167" s="191"/>
      <c r="Y167" s="171"/>
      <c r="AX167" s="171"/>
      <c r="AY167" s="171"/>
      <c r="AZ167" s="171"/>
      <c r="BA167" s="171"/>
      <c r="BB167" s="171"/>
      <c r="BC167" s="171"/>
      <c r="BD167" s="171"/>
      <c r="BE167" s="171"/>
      <c r="BF167" s="171"/>
      <c r="BG167" s="171"/>
    </row>
    <row r="168" spans="2:93" x14ac:dyDescent="0.2">
      <c r="B168" s="64" t="s">
        <v>86</v>
      </c>
      <c r="F168" s="192">
        <f>MIN(F59:Q59)</f>
        <v>0</v>
      </c>
      <c r="Y168" s="171"/>
      <c r="AX168" s="171"/>
      <c r="AY168" s="171"/>
      <c r="AZ168" s="171"/>
      <c r="BA168" s="171"/>
      <c r="BB168" s="171"/>
      <c r="BC168" s="171"/>
      <c r="BD168" s="171"/>
      <c r="BE168" s="171"/>
      <c r="BF168" s="171"/>
      <c r="BG168" s="171"/>
    </row>
    <row r="169" spans="2:93" x14ac:dyDescent="0.2">
      <c r="B169" s="64" t="s">
        <v>87</v>
      </c>
      <c r="F169" s="192">
        <f>MAX(F59:Q59)</f>
        <v>1061</v>
      </c>
      <c r="Y169" s="171"/>
      <c r="AX169" s="171"/>
      <c r="AY169" s="171"/>
      <c r="AZ169" s="171"/>
      <c r="BA169" s="171"/>
      <c r="BB169" s="171"/>
      <c r="BC169" s="171"/>
      <c r="BD169" s="171"/>
      <c r="BE169" s="171"/>
      <c r="BF169" s="171"/>
      <c r="BG169" s="171"/>
    </row>
    <row r="170" spans="2:93" x14ac:dyDescent="0.2">
      <c r="Y170" s="171"/>
      <c r="Z170" s="222" t="s">
        <v>71</v>
      </c>
      <c r="AA170" s="499"/>
      <c r="AB170" s="222"/>
      <c r="AC170" s="222"/>
      <c r="AD170" s="222"/>
      <c r="AE170" s="222"/>
      <c r="AF170" s="222"/>
      <c r="AG170" s="222"/>
      <c r="AH170" s="187"/>
      <c r="AI170" s="187"/>
      <c r="AJ170" s="187"/>
      <c r="AK170" s="187"/>
      <c r="AL170" s="187"/>
      <c r="AM170" s="223"/>
      <c r="AN170" s="223"/>
      <c r="AO170" s="223"/>
      <c r="AP170" s="223"/>
      <c r="AQ170" s="223"/>
      <c r="AR170" s="223"/>
      <c r="AS170" s="223"/>
      <c r="AT170" s="223"/>
      <c r="AU170" s="223"/>
      <c r="AV170" s="223"/>
      <c r="AW170" s="223"/>
      <c r="AX170" s="171"/>
      <c r="AY170" s="171"/>
      <c r="AZ170" s="171"/>
      <c r="BA170" s="171"/>
      <c r="BB170" s="171"/>
      <c r="BC170" s="171"/>
      <c r="BD170" s="171"/>
      <c r="BE170" s="171"/>
      <c r="BF170" s="171"/>
      <c r="BG170" s="171"/>
    </row>
    <row r="171" spans="2:93" x14ac:dyDescent="0.2">
      <c r="H171" s="64">
        <f>(1/0.33)*H118</f>
        <v>94819.696969696975</v>
      </c>
      <c r="J171" s="191">
        <f>AVERAGE(I150:K150,N150:Q150)</f>
        <v>28814.972597402597</v>
      </c>
      <c r="Y171" s="171"/>
      <c r="Z171" s="187" t="s">
        <v>7</v>
      </c>
      <c r="AA171" s="500"/>
      <c r="AB171" s="187"/>
      <c r="AC171" s="223">
        <v>2012</v>
      </c>
      <c r="AD171" s="223">
        <v>2011</v>
      </c>
      <c r="AE171" s="223">
        <v>2010</v>
      </c>
      <c r="AF171" s="223">
        <v>2009</v>
      </c>
      <c r="AG171" s="223">
        <v>2008</v>
      </c>
      <c r="AH171" s="223">
        <v>2007</v>
      </c>
      <c r="AI171" s="187">
        <v>2006</v>
      </c>
      <c r="AJ171" s="223">
        <v>2005</v>
      </c>
      <c r="AK171" s="187">
        <v>2004</v>
      </c>
      <c r="AL171" s="223">
        <v>2003</v>
      </c>
      <c r="AM171" s="187">
        <v>2002</v>
      </c>
      <c r="AN171" s="223">
        <v>2001</v>
      </c>
      <c r="AO171" s="224" t="s">
        <v>10</v>
      </c>
      <c r="AP171" s="224"/>
      <c r="AQ171" s="224"/>
      <c r="AR171" s="224"/>
      <c r="AS171" s="224"/>
      <c r="AT171" s="224"/>
      <c r="AU171" s="224"/>
      <c r="AV171" s="224"/>
      <c r="AW171" s="187" t="s">
        <v>11</v>
      </c>
      <c r="AX171" s="171"/>
      <c r="AY171" s="171"/>
      <c r="AZ171" s="171"/>
      <c r="BA171" s="171"/>
      <c r="BB171" s="171"/>
      <c r="BC171" s="171"/>
      <c r="BD171" s="171"/>
      <c r="BE171" s="171"/>
      <c r="BF171" s="171"/>
      <c r="BG171" s="171"/>
    </row>
    <row r="172" spans="2:93" x14ac:dyDescent="0.2">
      <c r="H172" s="64">
        <f>(1/0.34)*H118</f>
        <v>92030.882352941175</v>
      </c>
      <c r="Y172" s="171"/>
      <c r="Z172" s="225">
        <v>36771</v>
      </c>
      <c r="AA172" s="500"/>
      <c r="AB172" s="225"/>
      <c r="AC172" s="187" t="e">
        <f>' STAMP Summary'!N10/' STAMP Summary'!N$100</f>
        <v>#DIV/0!</v>
      </c>
      <c r="AD172" s="187" t="e">
        <f>' STAMP Summary'!O10/' STAMP Summary'!O$100</f>
        <v>#DIV/0!</v>
      </c>
      <c r="AE172" s="187">
        <f>' STAMP Summary'!P10/' STAMP Summary'!P$100</f>
        <v>4.1666666666666664E-2</v>
      </c>
      <c r="AF172" s="187">
        <f>' STAMP Summary'!Q10/' STAMP Summary'!Q$100</f>
        <v>0.55882352941176472</v>
      </c>
      <c r="AG172" s="187">
        <f>' STAMP Summary'!R10/' STAMP Summary'!R$100</f>
        <v>0</v>
      </c>
      <c r="AH172" s="187">
        <f>' STAMP Summary'!S10/' STAMP Summary'!S$100</f>
        <v>6.3157894736842107E-2</v>
      </c>
      <c r="AI172" s="187" t="e">
        <f>' STAMP Summary'!T10/' STAMP Summary'!T$100</f>
        <v>#DIV/0!</v>
      </c>
      <c r="AJ172" s="187">
        <f>' STAMP Summary'!U10/' STAMP Summary'!U$100</f>
        <v>0</v>
      </c>
      <c r="AK172" s="187" t="e">
        <f>' STAMP Summary'!V10/' STAMP Summary'!V$100</f>
        <v>#DIV/0!</v>
      </c>
      <c r="AL172" s="187">
        <f>' STAMP Summary'!W10/' STAMP Summary'!W$100</f>
        <v>0</v>
      </c>
      <c r="AM172" s="187">
        <f>' STAMP Summary'!X10/' STAMP Summary'!X$100</f>
        <v>0</v>
      </c>
      <c r="AN172" s="187">
        <f>' STAMP Summary'!Y10/' STAMP Summary'!Y$100</f>
        <v>0</v>
      </c>
      <c r="AO172" s="223" t="e">
        <f>AVERAGE(AD172:AN172)</f>
        <v>#DIV/0!</v>
      </c>
      <c r="AP172" s="223"/>
      <c r="AQ172" s="223"/>
      <c r="AR172" s="223"/>
      <c r="AS172" s="223"/>
      <c r="AT172" s="223"/>
      <c r="AU172" s="223"/>
      <c r="AV172" s="223"/>
      <c r="AW172" s="226" t="e">
        <f>STDEV(AD172:AN172)</f>
        <v>#DIV/0!</v>
      </c>
      <c r="AX172" s="171"/>
      <c r="AY172" s="171"/>
      <c r="AZ172" s="171"/>
      <c r="BA172" s="171"/>
      <c r="BB172" s="171"/>
      <c r="BC172" s="171"/>
      <c r="BD172" s="171"/>
      <c r="BE172" s="171"/>
      <c r="BF172" s="171"/>
      <c r="BG172" s="171"/>
    </row>
    <row r="173" spans="2:93" x14ac:dyDescent="0.2">
      <c r="H173" s="64">
        <f>(1/0.53)*H118</f>
        <v>59038.679245283012</v>
      </c>
      <c r="Y173" s="171"/>
      <c r="Z173" s="225">
        <v>36772</v>
      </c>
      <c r="AA173" s="500"/>
      <c r="AB173" s="225"/>
      <c r="AC173" s="187" t="e">
        <f>' STAMP Summary'!N11/' STAMP Summary'!N$100</f>
        <v>#DIV/0!</v>
      </c>
      <c r="AD173" s="187" t="e">
        <f>' STAMP Summary'!O11/' STAMP Summary'!O$100</f>
        <v>#DIV/0!</v>
      </c>
      <c r="AE173" s="187">
        <f>' STAMP Summary'!P11/' STAMP Summary'!P$100</f>
        <v>0.16666666666666666</v>
      </c>
      <c r="AF173" s="187">
        <f>' STAMP Summary'!Q11/' STAMP Summary'!Q$100</f>
        <v>0.61764705882352944</v>
      </c>
      <c r="AG173" s="187">
        <f>' STAMP Summary'!R11/' STAMP Summary'!R$100</f>
        <v>0.10526315789473684</v>
      </c>
      <c r="AH173" s="187">
        <f>' STAMP Summary'!S11/' STAMP Summary'!S$100</f>
        <v>3.1578947368421054E-2</v>
      </c>
      <c r="AI173" s="187" t="e">
        <f>' STAMP Summary'!T11/' STAMP Summary'!T$100</f>
        <v>#DIV/0!</v>
      </c>
      <c r="AJ173" s="187">
        <f>' STAMP Summary'!U11/' STAMP Summary'!U$100</f>
        <v>0</v>
      </c>
      <c r="AK173" s="187" t="e">
        <f>' STAMP Summary'!V11/' STAMP Summary'!V$100</f>
        <v>#DIV/0!</v>
      </c>
      <c r="AL173" s="187">
        <f>' STAMP Summary'!W11/' STAMP Summary'!W$100</f>
        <v>0</v>
      </c>
      <c r="AM173" s="187">
        <f>' STAMP Summary'!X11/' STAMP Summary'!X$100</f>
        <v>0</v>
      </c>
      <c r="AN173" s="187">
        <f>' STAMP Summary'!Y11/' STAMP Summary'!Y$100</f>
        <v>0</v>
      </c>
      <c r="AO173" s="223" t="e">
        <f t="shared" ref="AO173:AO236" si="42">AVERAGE(AD173:AN173)</f>
        <v>#DIV/0!</v>
      </c>
      <c r="AP173" s="223"/>
      <c r="AQ173" s="223"/>
      <c r="AR173" s="223"/>
      <c r="AS173" s="223"/>
      <c r="AT173" s="223"/>
      <c r="AU173" s="223"/>
      <c r="AV173" s="223"/>
      <c r="AW173" s="226" t="e">
        <f t="shared" ref="AW173:AW236" si="43">STDEV(AD173:AN173)</f>
        <v>#DIV/0!</v>
      </c>
      <c r="AX173" s="171"/>
      <c r="AY173" s="171"/>
      <c r="AZ173" s="171"/>
      <c r="BA173" s="171"/>
      <c r="BB173" s="171"/>
      <c r="BC173" s="171"/>
      <c r="BD173" s="171"/>
      <c r="BE173" s="171"/>
      <c r="BF173" s="171"/>
      <c r="BG173" s="171"/>
    </row>
    <row r="174" spans="2:93" x14ac:dyDescent="0.2">
      <c r="H174" s="64">
        <f>(1/0.25)*H118</f>
        <v>125162</v>
      </c>
      <c r="Y174" s="171"/>
      <c r="Z174" s="225">
        <v>36773</v>
      </c>
      <c r="AA174" s="500"/>
      <c r="AB174" s="225"/>
      <c r="AC174" s="187" t="e">
        <f>' STAMP Summary'!N12/' STAMP Summary'!N$100</f>
        <v>#DIV/0!</v>
      </c>
      <c r="AD174" s="187" t="e">
        <f>' STAMP Summary'!O12/' STAMP Summary'!O$100</f>
        <v>#DIV/0!</v>
      </c>
      <c r="AE174" s="187">
        <f>' STAMP Summary'!P12/' STAMP Summary'!P$100</f>
        <v>0.25</v>
      </c>
      <c r="AF174" s="187">
        <f>' STAMP Summary'!Q12/' STAMP Summary'!Q$100</f>
        <v>0.29411764705882354</v>
      </c>
      <c r="AG174" s="187">
        <f>' STAMP Summary'!R12/' STAMP Summary'!R$100</f>
        <v>0.15789473684210525</v>
      </c>
      <c r="AH174" s="187">
        <f>' STAMP Summary'!S12/' STAMP Summary'!S$100</f>
        <v>1.0526315789473684E-2</v>
      </c>
      <c r="AI174" s="187" t="e">
        <f>' STAMP Summary'!T12/' STAMP Summary'!T$100</f>
        <v>#DIV/0!</v>
      </c>
      <c r="AJ174" s="187">
        <f>' STAMP Summary'!U12/' STAMP Summary'!U$100</f>
        <v>0</v>
      </c>
      <c r="AK174" s="187" t="e">
        <f>' STAMP Summary'!V12/' STAMP Summary'!V$100</f>
        <v>#DIV/0!</v>
      </c>
      <c r="AL174" s="187">
        <f>' STAMP Summary'!W12/' STAMP Summary'!W$100</f>
        <v>0</v>
      </c>
      <c r="AM174" s="187">
        <f>' STAMP Summary'!X12/' STAMP Summary'!X$100</f>
        <v>0</v>
      </c>
      <c r="AN174" s="187">
        <f>' STAMP Summary'!Y12/' STAMP Summary'!Y$100</f>
        <v>0</v>
      </c>
      <c r="AO174" s="223" t="e">
        <f t="shared" si="42"/>
        <v>#DIV/0!</v>
      </c>
      <c r="AP174" s="223"/>
      <c r="AQ174" s="223"/>
      <c r="AR174" s="223"/>
      <c r="AS174" s="223"/>
      <c r="AT174" s="223"/>
      <c r="AU174" s="223"/>
      <c r="AV174" s="223"/>
      <c r="AW174" s="226" t="e">
        <f t="shared" si="43"/>
        <v>#DIV/0!</v>
      </c>
      <c r="AX174" s="171"/>
      <c r="AY174" s="171"/>
      <c r="AZ174" s="171"/>
      <c r="BA174" s="171"/>
      <c r="BB174" s="171"/>
      <c r="BC174" s="171"/>
      <c r="BD174" s="171"/>
      <c r="BE174" s="171"/>
      <c r="BF174" s="171"/>
      <c r="BG174" s="171"/>
    </row>
    <row r="175" spans="2:93" x14ac:dyDescent="0.2">
      <c r="Z175" s="225">
        <v>36774</v>
      </c>
      <c r="AA175" s="500"/>
      <c r="AB175" s="225"/>
      <c r="AC175" s="187" t="e">
        <f>' STAMP Summary'!N13/' STAMP Summary'!N$100</f>
        <v>#DIV/0!</v>
      </c>
      <c r="AD175" s="187" t="e">
        <f>' STAMP Summary'!O13/' STAMP Summary'!O$100</f>
        <v>#DIV/0!</v>
      </c>
      <c r="AE175" s="187">
        <f>' STAMP Summary'!P13/' STAMP Summary'!P$100</f>
        <v>0.125</v>
      </c>
      <c r="AF175" s="187">
        <f>' STAMP Summary'!Q13/' STAMP Summary'!Q$100</f>
        <v>0.58823529411764708</v>
      </c>
      <c r="AG175" s="187">
        <f>' STAMP Summary'!R13/' STAMP Summary'!R$100</f>
        <v>0.42105263157894735</v>
      </c>
      <c r="AH175" s="187">
        <f>' STAMP Summary'!S13/' STAMP Summary'!S$100</f>
        <v>2.1052631578947368E-2</v>
      </c>
      <c r="AI175" s="187" t="e">
        <f>' STAMP Summary'!T13/' STAMP Summary'!T$100</f>
        <v>#DIV/0!</v>
      </c>
      <c r="AJ175" s="187">
        <f>' STAMP Summary'!U13/' STAMP Summary'!U$100</f>
        <v>0</v>
      </c>
      <c r="AK175" s="187" t="e">
        <f>' STAMP Summary'!V13/' STAMP Summary'!V$100</f>
        <v>#DIV/0!</v>
      </c>
      <c r="AL175" s="187">
        <f>' STAMP Summary'!W13/' STAMP Summary'!W$100</f>
        <v>0</v>
      </c>
      <c r="AM175" s="187">
        <f>' STAMP Summary'!X13/' STAMP Summary'!X$100</f>
        <v>0</v>
      </c>
      <c r="AN175" s="187">
        <f>' STAMP Summary'!Y13/' STAMP Summary'!Y$100</f>
        <v>0</v>
      </c>
      <c r="AO175" s="223" t="e">
        <f t="shared" si="42"/>
        <v>#DIV/0!</v>
      </c>
      <c r="AP175" s="223"/>
      <c r="AQ175" s="223"/>
      <c r="AR175" s="223"/>
      <c r="AS175" s="223"/>
      <c r="AT175" s="223"/>
      <c r="AU175" s="223"/>
      <c r="AV175" s="223"/>
      <c r="AW175" s="226" t="e">
        <f t="shared" si="43"/>
        <v>#DIV/0!</v>
      </c>
      <c r="AX175" s="171"/>
      <c r="AY175" s="171"/>
      <c r="AZ175" s="171"/>
      <c r="BA175" s="171"/>
      <c r="BB175" s="171"/>
      <c r="BC175" s="171"/>
      <c r="BD175" s="171"/>
      <c r="BE175" s="171"/>
      <c r="BF175" s="171"/>
      <c r="BG175" s="171"/>
    </row>
    <row r="176" spans="2:93" x14ac:dyDescent="0.2">
      <c r="Z176" s="225">
        <v>36775</v>
      </c>
      <c r="AA176" s="500"/>
      <c r="AB176" s="225"/>
      <c r="AC176" s="187" t="e">
        <f>' STAMP Summary'!N14/' STAMP Summary'!N$100</f>
        <v>#DIV/0!</v>
      </c>
      <c r="AD176" s="187" t="e">
        <f>' STAMP Summary'!O14/' STAMP Summary'!O$100</f>
        <v>#DIV/0!</v>
      </c>
      <c r="AE176" s="187">
        <f>' STAMP Summary'!P14/' STAMP Summary'!P$100</f>
        <v>0.45833333333333331</v>
      </c>
      <c r="AF176" s="187">
        <f>' STAMP Summary'!Q14/' STAMP Summary'!Q$100</f>
        <v>0.47058823529411764</v>
      </c>
      <c r="AG176" s="187">
        <f>' STAMP Summary'!R14/' STAMP Summary'!R$100</f>
        <v>0.52631578947368418</v>
      </c>
      <c r="AH176" s="187">
        <f>' STAMP Summary'!S14/' STAMP Summary'!S$100</f>
        <v>0</v>
      </c>
      <c r="AI176" s="187" t="e">
        <f>' STAMP Summary'!T14/' STAMP Summary'!T$100</f>
        <v>#DIV/0!</v>
      </c>
      <c r="AJ176" s="187">
        <f>' STAMP Summary'!U14/' STAMP Summary'!U$100</f>
        <v>6.5217391304347824E-2</v>
      </c>
      <c r="AK176" s="187" t="e">
        <f>' STAMP Summary'!V14/' STAMP Summary'!V$100</f>
        <v>#DIV/0!</v>
      </c>
      <c r="AL176" s="187">
        <f>' STAMP Summary'!W14/' STAMP Summary'!W$100</f>
        <v>0</v>
      </c>
      <c r="AM176" s="187">
        <f>' STAMP Summary'!X14/' STAMP Summary'!X$100</f>
        <v>0</v>
      </c>
      <c r="AN176" s="187">
        <f>' STAMP Summary'!Y14/' STAMP Summary'!Y$100</f>
        <v>0</v>
      </c>
      <c r="AO176" s="223" t="e">
        <f t="shared" si="42"/>
        <v>#DIV/0!</v>
      </c>
      <c r="AP176" s="223"/>
      <c r="AQ176" s="223"/>
      <c r="AR176" s="223"/>
      <c r="AS176" s="223"/>
      <c r="AT176" s="223"/>
      <c r="AU176" s="223"/>
      <c r="AV176" s="223"/>
      <c r="AW176" s="226" t="e">
        <f t="shared" si="43"/>
        <v>#DIV/0!</v>
      </c>
      <c r="AX176" s="171"/>
      <c r="AY176" s="171"/>
      <c r="AZ176" s="171"/>
      <c r="BA176" s="171"/>
      <c r="BB176" s="171"/>
      <c r="BC176" s="171"/>
      <c r="BD176" s="171"/>
      <c r="BE176" s="171"/>
      <c r="BF176" s="171"/>
      <c r="BG176" s="171"/>
    </row>
    <row r="177" spans="26:59" x14ac:dyDescent="0.2">
      <c r="Z177" s="225">
        <v>36776</v>
      </c>
      <c r="AA177" s="500"/>
      <c r="AB177" s="225"/>
      <c r="AC177" s="187" t="e">
        <f>' STAMP Summary'!N15/' STAMP Summary'!N$100</f>
        <v>#DIV/0!</v>
      </c>
      <c r="AD177" s="187" t="e">
        <f>' STAMP Summary'!O15/' STAMP Summary'!O$100</f>
        <v>#DIV/0!</v>
      </c>
      <c r="AE177" s="187">
        <f>' STAMP Summary'!P15/' STAMP Summary'!P$100</f>
        <v>0.5</v>
      </c>
      <c r="AF177" s="187">
        <f>' STAMP Summary'!Q15/' STAMP Summary'!Q$100</f>
        <v>0.76470588235294112</v>
      </c>
      <c r="AG177" s="187">
        <f>' STAMP Summary'!R15/' STAMP Summary'!R$100</f>
        <v>5.2631578947368418E-2</v>
      </c>
      <c r="AH177" s="187">
        <f>' STAMP Summary'!S15/' STAMP Summary'!S$100</f>
        <v>6.3157894736842107E-2</v>
      </c>
      <c r="AI177" s="187" t="e">
        <f>' STAMP Summary'!T15/' STAMP Summary'!T$100</f>
        <v>#DIV/0!</v>
      </c>
      <c r="AJ177" s="187">
        <f>' STAMP Summary'!U15/' STAMP Summary'!U$100</f>
        <v>0</v>
      </c>
      <c r="AK177" s="187" t="e">
        <f>' STAMP Summary'!V15/' STAMP Summary'!V$100</f>
        <v>#DIV/0!</v>
      </c>
      <c r="AL177" s="187">
        <f>' STAMP Summary'!W15/' STAMP Summary'!W$100</f>
        <v>0</v>
      </c>
      <c r="AM177" s="187">
        <f>' STAMP Summary'!X15/' STAMP Summary'!X$100</f>
        <v>0</v>
      </c>
      <c r="AN177" s="187">
        <f>' STAMP Summary'!Y15/' STAMP Summary'!Y$100</f>
        <v>0</v>
      </c>
      <c r="AO177" s="223" t="e">
        <f t="shared" si="42"/>
        <v>#DIV/0!</v>
      </c>
      <c r="AP177" s="223"/>
      <c r="AQ177" s="223"/>
      <c r="AR177" s="223"/>
      <c r="AS177" s="223"/>
      <c r="AT177" s="223"/>
      <c r="AU177" s="223"/>
      <c r="AV177" s="223"/>
      <c r="AW177" s="226" t="e">
        <f t="shared" si="43"/>
        <v>#DIV/0!</v>
      </c>
      <c r="AX177" s="171"/>
      <c r="AY177" s="171"/>
      <c r="AZ177" s="171"/>
      <c r="BA177" s="171"/>
      <c r="BB177" s="171"/>
      <c r="BC177" s="171"/>
      <c r="BD177" s="171"/>
      <c r="BE177" s="171"/>
      <c r="BF177" s="171"/>
      <c r="BG177" s="171"/>
    </row>
    <row r="178" spans="26:59" x14ac:dyDescent="0.2">
      <c r="Z178" s="225">
        <v>36777</v>
      </c>
      <c r="AA178" s="500"/>
      <c r="AB178" s="225"/>
      <c r="AC178" s="187" t="e">
        <f>' STAMP Summary'!N16/' STAMP Summary'!N$100</f>
        <v>#DIV/0!</v>
      </c>
      <c r="AD178" s="187" t="e">
        <f>' STAMP Summary'!O16/' STAMP Summary'!O$100</f>
        <v>#DIV/0!</v>
      </c>
      <c r="AE178" s="187">
        <f>' STAMP Summary'!P16/' STAMP Summary'!P$100</f>
        <v>0.20833333333333334</v>
      </c>
      <c r="AF178" s="187">
        <f>' STAMP Summary'!Q16/' STAMP Summary'!Q$100</f>
        <v>0.79411764705882348</v>
      </c>
      <c r="AG178" s="187">
        <f>' STAMP Summary'!R16/' STAMP Summary'!R$100</f>
        <v>5.2631578947368418E-2</v>
      </c>
      <c r="AH178" s="187">
        <f>' STAMP Summary'!S16/' STAMP Summary'!S$100</f>
        <v>7.3684210526315783E-2</v>
      </c>
      <c r="AI178" s="187" t="e">
        <f>' STAMP Summary'!T16/' STAMP Summary'!T$100</f>
        <v>#DIV/0!</v>
      </c>
      <c r="AJ178" s="187">
        <f>' STAMP Summary'!U16/' STAMP Summary'!U$100</f>
        <v>0</v>
      </c>
      <c r="AK178" s="187" t="e">
        <f>' STAMP Summary'!V16/' STAMP Summary'!V$100</f>
        <v>#DIV/0!</v>
      </c>
      <c r="AL178" s="187">
        <f>' STAMP Summary'!W16/' STAMP Summary'!W$100</f>
        <v>0</v>
      </c>
      <c r="AM178" s="187">
        <f>' STAMP Summary'!X16/' STAMP Summary'!X$100</f>
        <v>0</v>
      </c>
      <c r="AN178" s="187">
        <f>' STAMP Summary'!Y16/' STAMP Summary'!Y$100</f>
        <v>0</v>
      </c>
      <c r="AO178" s="223" t="e">
        <f t="shared" si="42"/>
        <v>#DIV/0!</v>
      </c>
      <c r="AP178" s="223"/>
      <c r="AQ178" s="223"/>
      <c r="AR178" s="223"/>
      <c r="AS178" s="223"/>
      <c r="AT178" s="223"/>
      <c r="AU178" s="223"/>
      <c r="AV178" s="223"/>
      <c r="AW178" s="226" t="e">
        <f t="shared" si="43"/>
        <v>#DIV/0!</v>
      </c>
      <c r="AX178" s="171"/>
      <c r="AY178" s="171"/>
      <c r="AZ178" s="171"/>
      <c r="BA178" s="171"/>
      <c r="BB178" s="171"/>
      <c r="BC178" s="171"/>
      <c r="BD178" s="171"/>
      <c r="BE178" s="171"/>
      <c r="BF178" s="171"/>
      <c r="BG178" s="171"/>
    </row>
    <row r="179" spans="26:59" x14ac:dyDescent="0.2">
      <c r="Z179" s="225">
        <v>36778</v>
      </c>
      <c r="AA179" s="500"/>
      <c r="AB179" s="225"/>
      <c r="AC179" s="187" t="e">
        <f>' STAMP Summary'!N17/' STAMP Summary'!N$100</f>
        <v>#DIV/0!</v>
      </c>
      <c r="AD179" s="187" t="e">
        <f>' STAMP Summary'!O17/' STAMP Summary'!O$100</f>
        <v>#DIV/0!</v>
      </c>
      <c r="AE179" s="187">
        <f>' STAMP Summary'!P17/' STAMP Summary'!P$100</f>
        <v>0.58333333333333337</v>
      </c>
      <c r="AF179" s="187">
        <f>' STAMP Summary'!Q17/' STAMP Summary'!Q$100</f>
        <v>0.5</v>
      </c>
      <c r="AG179" s="187">
        <f>' STAMP Summary'!R17/' STAMP Summary'!R$100</f>
        <v>0</v>
      </c>
      <c r="AH179" s="187">
        <f>' STAMP Summary'!S17/' STAMP Summary'!S$100</f>
        <v>7.3684210526315783E-2</v>
      </c>
      <c r="AI179" s="187" t="e">
        <f>' STAMP Summary'!T17/' STAMP Summary'!T$100</f>
        <v>#DIV/0!</v>
      </c>
      <c r="AJ179" s="187">
        <f>' STAMP Summary'!U17/' STAMP Summary'!U$100</f>
        <v>0.13043478260869565</v>
      </c>
      <c r="AK179" s="187" t="e">
        <f>' STAMP Summary'!V17/' STAMP Summary'!V$100</f>
        <v>#DIV/0!</v>
      </c>
      <c r="AL179" s="187">
        <f>' STAMP Summary'!W17/' STAMP Summary'!W$100</f>
        <v>0</v>
      </c>
      <c r="AM179" s="187">
        <f>' STAMP Summary'!X17/' STAMP Summary'!X$100</f>
        <v>0</v>
      </c>
      <c r="AN179" s="187">
        <f>' STAMP Summary'!Y17/' STAMP Summary'!Y$100</f>
        <v>0</v>
      </c>
      <c r="AO179" s="223" t="e">
        <f t="shared" si="42"/>
        <v>#DIV/0!</v>
      </c>
      <c r="AP179" s="223"/>
      <c r="AQ179" s="223"/>
      <c r="AR179" s="223"/>
      <c r="AS179" s="223"/>
      <c r="AT179" s="223"/>
      <c r="AU179" s="223"/>
      <c r="AV179" s="223"/>
      <c r="AW179" s="226" t="e">
        <f t="shared" si="43"/>
        <v>#DIV/0!</v>
      </c>
      <c r="AX179" s="171"/>
      <c r="AY179" s="171"/>
      <c r="AZ179" s="171"/>
      <c r="BA179" s="171"/>
      <c r="BB179" s="171"/>
      <c r="BC179" s="171"/>
      <c r="BD179" s="171"/>
      <c r="BE179" s="171"/>
      <c r="BF179" s="171"/>
      <c r="BG179" s="171"/>
    </row>
    <row r="180" spans="26:59" x14ac:dyDescent="0.2">
      <c r="Z180" s="225">
        <v>36779</v>
      </c>
      <c r="AA180" s="500"/>
      <c r="AB180" s="225"/>
      <c r="AC180" s="187" t="e">
        <f>' STAMP Summary'!N18/' STAMP Summary'!N$100</f>
        <v>#DIV/0!</v>
      </c>
      <c r="AD180" s="187" t="e">
        <f>' STAMP Summary'!O18/' STAMP Summary'!O$100</f>
        <v>#DIV/0!</v>
      </c>
      <c r="AE180" s="187">
        <f>' STAMP Summary'!P18/' STAMP Summary'!P$100</f>
        <v>0.45833333333333331</v>
      </c>
      <c r="AF180" s="187">
        <f>' STAMP Summary'!Q18/' STAMP Summary'!Q$100</f>
        <v>0.52941176470588236</v>
      </c>
      <c r="AG180" s="187">
        <f>' STAMP Summary'!R18/' STAMP Summary'!R$100</f>
        <v>0</v>
      </c>
      <c r="AH180" s="187">
        <f>' STAMP Summary'!S18/' STAMP Summary'!S$100</f>
        <v>3.1578947368421054E-2</v>
      </c>
      <c r="AI180" s="187" t="e">
        <f>' STAMP Summary'!T18/' STAMP Summary'!T$100</f>
        <v>#DIV/0!</v>
      </c>
      <c r="AJ180" s="187">
        <f>' STAMP Summary'!U18/' STAMP Summary'!U$100</f>
        <v>6.5217391304347824E-2</v>
      </c>
      <c r="AK180" s="187" t="e">
        <f>' STAMP Summary'!V18/' STAMP Summary'!V$100</f>
        <v>#DIV/0!</v>
      </c>
      <c r="AL180" s="187">
        <f>' STAMP Summary'!W18/' STAMP Summary'!W$100</f>
        <v>0</v>
      </c>
      <c r="AM180" s="187">
        <f>' STAMP Summary'!X18/' STAMP Summary'!X$100</f>
        <v>0</v>
      </c>
      <c r="AN180" s="187">
        <f>' STAMP Summary'!Y18/' STAMP Summary'!Y$100</f>
        <v>0</v>
      </c>
      <c r="AO180" s="223" t="e">
        <f t="shared" si="42"/>
        <v>#DIV/0!</v>
      </c>
      <c r="AP180" s="223"/>
      <c r="AQ180" s="223"/>
      <c r="AR180" s="223"/>
      <c r="AS180" s="223"/>
      <c r="AT180" s="223"/>
      <c r="AU180" s="223"/>
      <c r="AV180" s="223"/>
      <c r="AW180" s="226" t="e">
        <f t="shared" si="43"/>
        <v>#DIV/0!</v>
      </c>
      <c r="AX180" s="171"/>
      <c r="AY180" s="171"/>
      <c r="AZ180" s="171"/>
      <c r="BA180" s="171"/>
      <c r="BB180" s="171"/>
      <c r="BC180" s="171"/>
      <c r="BD180" s="171"/>
      <c r="BE180" s="171"/>
      <c r="BF180" s="171"/>
      <c r="BG180" s="171"/>
    </row>
    <row r="181" spans="26:59" x14ac:dyDescent="0.2">
      <c r="Z181" s="225">
        <v>36780</v>
      </c>
      <c r="AA181" s="500"/>
      <c r="AB181" s="225"/>
      <c r="AC181" s="187" t="e">
        <f>' STAMP Summary'!N19/' STAMP Summary'!N$100</f>
        <v>#DIV/0!</v>
      </c>
      <c r="AD181" s="187" t="e">
        <f>' STAMP Summary'!O19/' STAMP Summary'!O$100</f>
        <v>#DIV/0!</v>
      </c>
      <c r="AE181" s="187">
        <f>' STAMP Summary'!P19/' STAMP Summary'!P$100</f>
        <v>1.8333333333333333</v>
      </c>
      <c r="AF181" s="187">
        <f>' STAMP Summary'!Q19/' STAMP Summary'!Q$100</f>
        <v>1.5294117647058822</v>
      </c>
      <c r="AG181" s="187">
        <f>' STAMP Summary'!R19/' STAMP Summary'!R$100</f>
        <v>0.10526315789473684</v>
      </c>
      <c r="AH181" s="187">
        <f>' STAMP Summary'!S19/' STAMP Summary'!S$100</f>
        <v>3.1578947368421054E-2</v>
      </c>
      <c r="AI181" s="187" t="e">
        <f>' STAMP Summary'!T19/' STAMP Summary'!T$100</f>
        <v>#DIV/0!</v>
      </c>
      <c r="AJ181" s="187">
        <f>' STAMP Summary'!U19/' STAMP Summary'!U$100</f>
        <v>6.5217391304347824E-2</v>
      </c>
      <c r="AK181" s="187" t="e">
        <f>' STAMP Summary'!V19/' STAMP Summary'!V$100</f>
        <v>#DIV/0!</v>
      </c>
      <c r="AL181" s="187">
        <f>' STAMP Summary'!W19/' STAMP Summary'!W$100</f>
        <v>0</v>
      </c>
      <c r="AM181" s="187">
        <f>' STAMP Summary'!X19/' STAMP Summary'!X$100</f>
        <v>0</v>
      </c>
      <c r="AN181" s="187">
        <f>' STAMP Summary'!Y19/' STAMP Summary'!Y$100</f>
        <v>0</v>
      </c>
      <c r="AO181" s="223" t="e">
        <f t="shared" si="42"/>
        <v>#DIV/0!</v>
      </c>
      <c r="AP181" s="223"/>
      <c r="AQ181" s="223"/>
      <c r="AR181" s="223"/>
      <c r="AS181" s="223"/>
      <c r="AT181" s="223"/>
      <c r="AU181" s="223"/>
      <c r="AV181" s="223"/>
      <c r="AW181" s="226" t="e">
        <f t="shared" si="43"/>
        <v>#DIV/0!</v>
      </c>
      <c r="AX181" s="171"/>
      <c r="AY181" s="171"/>
      <c r="AZ181" s="171"/>
      <c r="BA181" s="171"/>
      <c r="BB181" s="171"/>
      <c r="BC181" s="171"/>
      <c r="BD181" s="171"/>
      <c r="BE181" s="171"/>
      <c r="BF181" s="171"/>
      <c r="BG181" s="171"/>
    </row>
    <row r="182" spans="26:59" x14ac:dyDescent="0.2">
      <c r="Z182" s="225">
        <v>36781</v>
      </c>
      <c r="AA182" s="500"/>
      <c r="AB182" s="225"/>
      <c r="AC182" s="187" t="e">
        <f>' STAMP Summary'!N20/' STAMP Summary'!N$100</f>
        <v>#DIV/0!</v>
      </c>
      <c r="AD182" s="187" t="e">
        <f>' STAMP Summary'!O20/' STAMP Summary'!O$100</f>
        <v>#DIV/0!</v>
      </c>
      <c r="AE182" s="187">
        <f>' STAMP Summary'!P20/' STAMP Summary'!P$100</f>
        <v>1.7916666666666667</v>
      </c>
      <c r="AF182" s="187">
        <f>' STAMP Summary'!Q20/' STAMP Summary'!Q$100</f>
        <v>1.7647058823529411</v>
      </c>
      <c r="AG182" s="187">
        <f>' STAMP Summary'!R20/' STAMP Summary'!R$100</f>
        <v>0</v>
      </c>
      <c r="AH182" s="187">
        <f>' STAMP Summary'!S20/' STAMP Summary'!S$100</f>
        <v>2.1052631578947368E-2</v>
      </c>
      <c r="AI182" s="187" t="e">
        <f>' STAMP Summary'!T20/' STAMP Summary'!T$100</f>
        <v>#DIV/0!</v>
      </c>
      <c r="AJ182" s="187">
        <f>' STAMP Summary'!U20/' STAMP Summary'!U$100</f>
        <v>0.2608695652173913</v>
      </c>
      <c r="AK182" s="187" t="e">
        <f>' STAMP Summary'!V20/' STAMP Summary'!V$100</f>
        <v>#DIV/0!</v>
      </c>
      <c r="AL182" s="187">
        <f>' STAMP Summary'!W20/' STAMP Summary'!W$100</f>
        <v>0</v>
      </c>
      <c r="AM182" s="187">
        <f>' STAMP Summary'!X20/' STAMP Summary'!X$100</f>
        <v>0</v>
      </c>
      <c r="AN182" s="187">
        <f>' STAMP Summary'!Y20/' STAMP Summary'!Y$100</f>
        <v>0</v>
      </c>
      <c r="AO182" s="223" t="e">
        <f t="shared" si="42"/>
        <v>#DIV/0!</v>
      </c>
      <c r="AP182" s="223"/>
      <c r="AQ182" s="223"/>
      <c r="AR182" s="223"/>
      <c r="AS182" s="223"/>
      <c r="AT182" s="223"/>
      <c r="AU182" s="223"/>
      <c r="AV182" s="223"/>
      <c r="AW182" s="226" t="e">
        <f t="shared" si="43"/>
        <v>#DIV/0!</v>
      </c>
      <c r="AX182" s="171"/>
      <c r="AY182" s="171"/>
      <c r="AZ182" s="171"/>
      <c r="BA182" s="171"/>
      <c r="BB182" s="171"/>
      <c r="BC182" s="171"/>
      <c r="BD182" s="171"/>
      <c r="BE182" s="171"/>
      <c r="BF182" s="171"/>
      <c r="BG182" s="171"/>
    </row>
    <row r="183" spans="26:59" x14ac:dyDescent="0.2">
      <c r="Z183" s="225">
        <v>36782</v>
      </c>
      <c r="AA183" s="500"/>
      <c r="AB183" s="225"/>
      <c r="AC183" s="187" t="e">
        <f>' STAMP Summary'!N21/' STAMP Summary'!N$100</f>
        <v>#DIV/0!</v>
      </c>
      <c r="AD183" s="187" t="e">
        <f>' STAMP Summary'!O21/' STAMP Summary'!O$100</f>
        <v>#DIV/0!</v>
      </c>
      <c r="AE183" s="187">
        <f>' STAMP Summary'!P21/' STAMP Summary'!P$100</f>
        <v>1.375</v>
      </c>
      <c r="AF183" s="187">
        <f>' STAMP Summary'!Q21/' STAMP Summary'!Q$100</f>
        <v>2.8823529411764706</v>
      </c>
      <c r="AG183" s="187">
        <f>' STAMP Summary'!R21/' STAMP Summary'!R$100</f>
        <v>0.26315789473684209</v>
      </c>
      <c r="AH183" s="187">
        <f>' STAMP Summary'!S21/' STAMP Summary'!S$100</f>
        <v>9.4736842105263161E-2</v>
      </c>
      <c r="AI183" s="187" t="e">
        <f>' STAMP Summary'!T21/' STAMP Summary'!T$100</f>
        <v>#DIV/0!</v>
      </c>
      <c r="AJ183" s="187">
        <f>' STAMP Summary'!U21/' STAMP Summary'!U$100</f>
        <v>0.32608695652173914</v>
      </c>
      <c r="AK183" s="187" t="e">
        <f>' STAMP Summary'!V21/' STAMP Summary'!V$100</f>
        <v>#DIV/0!</v>
      </c>
      <c r="AL183" s="187">
        <f>' STAMP Summary'!W21/' STAMP Summary'!W$100</f>
        <v>0</v>
      </c>
      <c r="AM183" s="187">
        <f>' STAMP Summary'!X21/' STAMP Summary'!X$100</f>
        <v>0</v>
      </c>
      <c r="AN183" s="187">
        <f>' STAMP Summary'!Y21/' STAMP Summary'!Y$100</f>
        <v>0</v>
      </c>
      <c r="AO183" s="223" t="e">
        <f t="shared" si="42"/>
        <v>#DIV/0!</v>
      </c>
      <c r="AP183" s="223"/>
      <c r="AQ183" s="223"/>
      <c r="AR183" s="223"/>
      <c r="AS183" s="223"/>
      <c r="AT183" s="223"/>
      <c r="AU183" s="223"/>
      <c r="AV183" s="223"/>
      <c r="AW183" s="226" t="e">
        <f t="shared" si="43"/>
        <v>#DIV/0!</v>
      </c>
      <c r="AX183" s="171"/>
      <c r="AY183" s="171"/>
      <c r="AZ183" s="171"/>
      <c r="BA183" s="171"/>
      <c r="BB183" s="171"/>
      <c r="BC183" s="171"/>
      <c r="BD183" s="171"/>
      <c r="BE183" s="171"/>
      <c r="BF183" s="171"/>
      <c r="BG183" s="171"/>
    </row>
    <row r="184" spans="26:59" x14ac:dyDescent="0.2">
      <c r="Z184" s="225">
        <v>36783</v>
      </c>
      <c r="AA184" s="500"/>
      <c r="AB184" s="225"/>
      <c r="AC184" s="187" t="e">
        <f>' STAMP Summary'!N22/' STAMP Summary'!N$100</f>
        <v>#DIV/0!</v>
      </c>
      <c r="AD184" s="187" t="e">
        <f>' STAMP Summary'!O22/' STAMP Summary'!O$100</f>
        <v>#DIV/0!</v>
      </c>
      <c r="AE184" s="187">
        <f>' STAMP Summary'!P22/' STAMP Summary'!P$100</f>
        <v>2.0416666666666665</v>
      </c>
      <c r="AF184" s="187">
        <f>' STAMP Summary'!Q22/' STAMP Summary'!Q$100</f>
        <v>3.4117647058823528</v>
      </c>
      <c r="AG184" s="187">
        <f>' STAMP Summary'!R22/' STAMP Summary'!R$100</f>
        <v>0.42105263157894735</v>
      </c>
      <c r="AH184" s="187">
        <f>' STAMP Summary'!S22/' STAMP Summary'!S$100</f>
        <v>0.30526315789473685</v>
      </c>
      <c r="AI184" s="187" t="e">
        <f>' STAMP Summary'!T22/' STAMP Summary'!T$100</f>
        <v>#DIV/0!</v>
      </c>
      <c r="AJ184" s="187">
        <f>' STAMP Summary'!U22/' STAMP Summary'!U$100</f>
        <v>0.17391304347826086</v>
      </c>
      <c r="AK184" s="187" t="e">
        <f>' STAMP Summary'!V22/' STAMP Summary'!V$100</f>
        <v>#DIV/0!</v>
      </c>
      <c r="AL184" s="187">
        <f>' STAMP Summary'!W22/' STAMP Summary'!W$100</f>
        <v>0</v>
      </c>
      <c r="AM184" s="187">
        <f>' STAMP Summary'!X22/' STAMP Summary'!X$100</f>
        <v>0</v>
      </c>
      <c r="AN184" s="187">
        <f>' STAMP Summary'!Y22/' STAMP Summary'!Y$100</f>
        <v>0</v>
      </c>
      <c r="AO184" s="223" t="e">
        <f t="shared" si="42"/>
        <v>#DIV/0!</v>
      </c>
      <c r="AP184" s="223"/>
      <c r="AQ184" s="223"/>
      <c r="AR184" s="223"/>
      <c r="AS184" s="223"/>
      <c r="AT184" s="223"/>
      <c r="AU184" s="223"/>
      <c r="AV184" s="223"/>
      <c r="AW184" s="226" t="e">
        <f t="shared" si="43"/>
        <v>#DIV/0!</v>
      </c>
      <c r="AX184" s="171"/>
      <c r="AY184" s="171"/>
      <c r="AZ184" s="171"/>
      <c r="BA184" s="171"/>
      <c r="BB184" s="171"/>
      <c r="BC184" s="171"/>
      <c r="BD184" s="171"/>
      <c r="BE184" s="171"/>
      <c r="BF184" s="171"/>
      <c r="BG184" s="171"/>
    </row>
    <row r="185" spans="26:59" x14ac:dyDescent="0.2">
      <c r="Z185" s="225">
        <v>36784</v>
      </c>
      <c r="AA185" s="500"/>
      <c r="AB185" s="225"/>
      <c r="AC185" s="187" t="e">
        <f>' STAMP Summary'!N23/' STAMP Summary'!N$100</f>
        <v>#DIV/0!</v>
      </c>
      <c r="AD185" s="187" t="e">
        <f>' STAMP Summary'!O23/' STAMP Summary'!O$100</f>
        <v>#DIV/0!</v>
      </c>
      <c r="AE185" s="187">
        <f>' STAMP Summary'!P23/' STAMP Summary'!P$100</f>
        <v>2.2083333333333335</v>
      </c>
      <c r="AF185" s="187">
        <f>' STAMP Summary'!Q23/' STAMP Summary'!Q$100</f>
        <v>3.0588235294117645</v>
      </c>
      <c r="AG185" s="187">
        <f>' STAMP Summary'!R23/' STAMP Summary'!R$100</f>
        <v>1.0526315789473684</v>
      </c>
      <c r="AH185" s="187">
        <f>' STAMP Summary'!S23/' STAMP Summary'!S$100</f>
        <v>0.58947368421052626</v>
      </c>
      <c r="AI185" s="187" t="e">
        <f>' STAMP Summary'!T23/' STAMP Summary'!T$100</f>
        <v>#DIV/0!</v>
      </c>
      <c r="AJ185" s="187">
        <f>' STAMP Summary'!U23/' STAMP Summary'!U$100</f>
        <v>0.19565217391304349</v>
      </c>
      <c r="AK185" s="187" t="e">
        <f>' STAMP Summary'!V23/' STAMP Summary'!V$100</f>
        <v>#DIV/0!</v>
      </c>
      <c r="AL185" s="187">
        <f>' STAMP Summary'!W23/' STAMP Summary'!W$100</f>
        <v>7.2857142857142856</v>
      </c>
      <c r="AM185" s="187">
        <f>' STAMP Summary'!X23/' STAMP Summary'!X$100</f>
        <v>0</v>
      </c>
      <c r="AN185" s="187">
        <f>' STAMP Summary'!Y23/' STAMP Summary'!Y$100</f>
        <v>0</v>
      </c>
      <c r="AO185" s="223" t="e">
        <f t="shared" si="42"/>
        <v>#DIV/0!</v>
      </c>
      <c r="AP185" s="223"/>
      <c r="AQ185" s="223"/>
      <c r="AR185" s="223"/>
      <c r="AS185" s="223"/>
      <c r="AT185" s="223"/>
      <c r="AU185" s="223"/>
      <c r="AV185" s="223"/>
      <c r="AW185" s="226" t="e">
        <f t="shared" si="43"/>
        <v>#DIV/0!</v>
      </c>
      <c r="AX185" s="171"/>
      <c r="AY185" s="171"/>
      <c r="AZ185" s="171"/>
      <c r="BA185" s="171"/>
      <c r="BB185" s="171"/>
      <c r="BC185" s="171"/>
      <c r="BD185" s="171"/>
      <c r="BE185" s="171"/>
      <c r="BF185" s="171"/>
      <c r="BG185" s="171"/>
    </row>
    <row r="186" spans="26:59" x14ac:dyDescent="0.2">
      <c r="Z186" s="225">
        <v>36785</v>
      </c>
      <c r="AA186" s="500"/>
      <c r="AB186" s="225"/>
      <c r="AC186" s="187" t="e">
        <f>' STAMP Summary'!N24/' STAMP Summary'!N$100</f>
        <v>#DIV/0!</v>
      </c>
      <c r="AD186" s="187" t="e">
        <f>' STAMP Summary'!O24/' STAMP Summary'!O$100</f>
        <v>#DIV/0!</v>
      </c>
      <c r="AE186" s="187">
        <f>' STAMP Summary'!P24/' STAMP Summary'!P$100</f>
        <v>3.7916666666666665</v>
      </c>
      <c r="AF186" s="187">
        <f>' STAMP Summary'!Q24/' STAMP Summary'!Q$100</f>
        <v>3.4117647058823528</v>
      </c>
      <c r="AG186" s="187">
        <f>' STAMP Summary'!R24/' STAMP Summary'!R$100</f>
        <v>0.84210526315789469</v>
      </c>
      <c r="AH186" s="187">
        <f>' STAMP Summary'!S24/' STAMP Summary'!S$100</f>
        <v>0.24210526315789474</v>
      </c>
      <c r="AI186" s="187" t="e">
        <f>' STAMP Summary'!T24/' STAMP Summary'!T$100</f>
        <v>#DIV/0!</v>
      </c>
      <c r="AJ186" s="187">
        <f>' STAMP Summary'!U24/' STAMP Summary'!U$100</f>
        <v>0.34782608695652173</v>
      </c>
      <c r="AK186" s="187" t="e">
        <f>' STAMP Summary'!V24/' STAMP Summary'!V$100</f>
        <v>#DIV/0!</v>
      </c>
      <c r="AL186" s="187">
        <f>' STAMP Summary'!W24/' STAMP Summary'!W$100</f>
        <v>4.2857142857142856</v>
      </c>
      <c r="AM186" s="187">
        <f>' STAMP Summary'!X24/' STAMP Summary'!X$100</f>
        <v>0</v>
      </c>
      <c r="AN186" s="187">
        <f>' STAMP Summary'!Y24/' STAMP Summary'!Y$100</f>
        <v>0</v>
      </c>
      <c r="AO186" s="223" t="e">
        <f t="shared" si="42"/>
        <v>#DIV/0!</v>
      </c>
      <c r="AP186" s="223"/>
      <c r="AQ186" s="223"/>
      <c r="AR186" s="223"/>
      <c r="AS186" s="223"/>
      <c r="AT186" s="223"/>
      <c r="AU186" s="223"/>
      <c r="AV186" s="223"/>
      <c r="AW186" s="226" t="e">
        <f t="shared" si="43"/>
        <v>#DIV/0!</v>
      </c>
      <c r="AX186" s="171"/>
      <c r="AY186" s="171"/>
      <c r="AZ186" s="171"/>
      <c r="BA186" s="171"/>
      <c r="BB186" s="171"/>
      <c r="BC186" s="171"/>
      <c r="BD186" s="171"/>
      <c r="BE186" s="171"/>
      <c r="BF186" s="171"/>
      <c r="BG186" s="171"/>
    </row>
    <row r="187" spans="26:59" x14ac:dyDescent="0.2">
      <c r="Z187" s="225">
        <v>36786</v>
      </c>
      <c r="AA187" s="500"/>
      <c r="AB187" s="225"/>
      <c r="AC187" s="187" t="e">
        <f>' STAMP Summary'!N25/' STAMP Summary'!N$100</f>
        <v>#DIV/0!</v>
      </c>
      <c r="AD187" s="187" t="e">
        <f>' STAMP Summary'!O25/' STAMP Summary'!O$100</f>
        <v>#DIV/0!</v>
      </c>
      <c r="AE187" s="187">
        <f>' STAMP Summary'!P25/' STAMP Summary'!P$100</f>
        <v>3.2916666666666665</v>
      </c>
      <c r="AF187" s="187">
        <f>' STAMP Summary'!Q25/' STAMP Summary'!Q$100</f>
        <v>3.5294117647058822</v>
      </c>
      <c r="AG187" s="187">
        <f>' STAMP Summary'!R25/' STAMP Summary'!R$100</f>
        <v>0.73684210526315785</v>
      </c>
      <c r="AH187" s="187">
        <f>' STAMP Summary'!S25/' STAMP Summary'!S$100</f>
        <v>0.36842105263157893</v>
      </c>
      <c r="AI187" s="187" t="e">
        <f>' STAMP Summary'!T25/' STAMP Summary'!T$100</f>
        <v>#DIV/0!</v>
      </c>
      <c r="AJ187" s="187">
        <f>' STAMP Summary'!U25/' STAMP Summary'!U$100</f>
        <v>2.1739130434782608E-2</v>
      </c>
      <c r="AK187" s="187" t="e">
        <f>' STAMP Summary'!V25/' STAMP Summary'!V$100</f>
        <v>#DIV/0!</v>
      </c>
      <c r="AL187" s="187">
        <f>' STAMP Summary'!W25/' STAMP Summary'!W$100</f>
        <v>6.8571428571428568</v>
      </c>
      <c r="AM187" s="187">
        <f>' STAMP Summary'!X25/' STAMP Summary'!X$100</f>
        <v>0</v>
      </c>
      <c r="AN187" s="187">
        <f>' STAMP Summary'!Y25/' STAMP Summary'!Y$100</f>
        <v>0</v>
      </c>
      <c r="AO187" s="223" t="e">
        <f t="shared" si="42"/>
        <v>#DIV/0!</v>
      </c>
      <c r="AP187" s="223"/>
      <c r="AQ187" s="223"/>
      <c r="AR187" s="223"/>
      <c r="AS187" s="223"/>
      <c r="AT187" s="223"/>
      <c r="AU187" s="223"/>
      <c r="AV187" s="223"/>
      <c r="AW187" s="226" t="e">
        <f t="shared" si="43"/>
        <v>#DIV/0!</v>
      </c>
      <c r="AX187" s="171"/>
      <c r="AY187" s="171"/>
      <c r="AZ187" s="171"/>
      <c r="BA187" s="171"/>
      <c r="BB187" s="171"/>
      <c r="BC187" s="171"/>
      <c r="BD187" s="171"/>
      <c r="BE187" s="171"/>
      <c r="BF187" s="171"/>
      <c r="BG187" s="171"/>
    </row>
    <row r="188" spans="26:59" x14ac:dyDescent="0.2">
      <c r="Z188" s="225">
        <v>36787</v>
      </c>
      <c r="AA188" s="500"/>
      <c r="AB188" s="225"/>
      <c r="AC188" s="187" t="e">
        <f>' STAMP Summary'!N26/' STAMP Summary'!N$100</f>
        <v>#DIV/0!</v>
      </c>
      <c r="AD188" s="187" t="e">
        <f>' STAMP Summary'!O26/' STAMP Summary'!O$100</f>
        <v>#DIV/0!</v>
      </c>
      <c r="AE188" s="187">
        <f>' STAMP Summary'!P26/' STAMP Summary'!P$100</f>
        <v>2.7916666666666665</v>
      </c>
      <c r="AF188" s="187">
        <f>' STAMP Summary'!Q26/' STAMP Summary'!Q$100</f>
        <v>3</v>
      </c>
      <c r="AG188" s="187">
        <f>' STAMP Summary'!R26/' STAMP Summary'!R$100</f>
        <v>1.5263157894736843</v>
      </c>
      <c r="AH188" s="187">
        <f>' STAMP Summary'!S26/' STAMP Summary'!S$100</f>
        <v>1.1157894736842104</v>
      </c>
      <c r="AI188" s="187" t="e">
        <f>' STAMP Summary'!T26/' STAMP Summary'!T$100</f>
        <v>#DIV/0!</v>
      </c>
      <c r="AJ188" s="187">
        <f>' STAMP Summary'!U26/' STAMP Summary'!U$100</f>
        <v>0.43478260869565216</v>
      </c>
      <c r="AK188" s="187" t="e">
        <f>' STAMP Summary'!V26/' STAMP Summary'!V$100</f>
        <v>#DIV/0!</v>
      </c>
      <c r="AL188" s="187">
        <f>' STAMP Summary'!W26/' STAMP Summary'!W$100</f>
        <v>1.2857142857142858</v>
      </c>
      <c r="AM188" s="187">
        <f>' STAMP Summary'!X26/' STAMP Summary'!X$100</f>
        <v>0</v>
      </c>
      <c r="AN188" s="187">
        <f>' STAMP Summary'!Y26/' STAMP Summary'!Y$100</f>
        <v>0</v>
      </c>
      <c r="AO188" s="223" t="e">
        <f t="shared" si="42"/>
        <v>#DIV/0!</v>
      </c>
      <c r="AP188" s="223"/>
      <c r="AQ188" s="223"/>
      <c r="AR188" s="223"/>
      <c r="AS188" s="223"/>
      <c r="AT188" s="223"/>
      <c r="AU188" s="223"/>
      <c r="AV188" s="223"/>
      <c r="AW188" s="226" t="e">
        <f t="shared" si="43"/>
        <v>#DIV/0!</v>
      </c>
      <c r="AX188" s="171"/>
      <c r="AY188" s="171"/>
      <c r="AZ188" s="171"/>
      <c r="BA188" s="171"/>
      <c r="BB188" s="171"/>
      <c r="BC188" s="171"/>
      <c r="BD188" s="171"/>
      <c r="BE188" s="171"/>
      <c r="BF188" s="171"/>
      <c r="BG188" s="171"/>
    </row>
    <row r="189" spans="26:59" x14ac:dyDescent="0.2">
      <c r="Z189" s="225">
        <v>36788</v>
      </c>
      <c r="AA189" s="500"/>
      <c r="AB189" s="225"/>
      <c r="AC189" s="187" t="e">
        <f>' STAMP Summary'!N27/' STAMP Summary'!N$100</f>
        <v>#DIV/0!</v>
      </c>
      <c r="AD189" s="187" t="e">
        <f>' STAMP Summary'!O27/' STAMP Summary'!O$100</f>
        <v>#DIV/0!</v>
      </c>
      <c r="AE189" s="187">
        <f>' STAMP Summary'!P27/' STAMP Summary'!P$100</f>
        <v>4.75</v>
      </c>
      <c r="AF189" s="187">
        <f>' STAMP Summary'!Q27/' STAMP Summary'!Q$100</f>
        <v>2.2352941176470589</v>
      </c>
      <c r="AG189" s="187">
        <f>' STAMP Summary'!R27/' STAMP Summary'!R$100</f>
        <v>1.736842105263158</v>
      </c>
      <c r="AH189" s="187">
        <f>' STAMP Summary'!S27/' STAMP Summary'!S$100</f>
        <v>0.81052631578947365</v>
      </c>
      <c r="AI189" s="187" t="e">
        <f>' STAMP Summary'!T27/' STAMP Summary'!T$100</f>
        <v>#DIV/0!</v>
      </c>
      <c r="AJ189" s="187">
        <f>' STAMP Summary'!U27/' STAMP Summary'!U$100</f>
        <v>1.8043478260869565</v>
      </c>
      <c r="AK189" s="187" t="e">
        <f>' STAMP Summary'!V27/' STAMP Summary'!V$100</f>
        <v>#DIV/0!</v>
      </c>
      <c r="AL189" s="187">
        <f>' STAMP Summary'!W27/' STAMP Summary'!W$100</f>
        <v>3.4285714285714284</v>
      </c>
      <c r="AM189" s="187">
        <f>' STAMP Summary'!X27/' STAMP Summary'!X$100</f>
        <v>0</v>
      </c>
      <c r="AN189" s="187">
        <f>' STAMP Summary'!Y27/' STAMP Summary'!Y$100</f>
        <v>0</v>
      </c>
      <c r="AO189" s="223" t="e">
        <f t="shared" si="42"/>
        <v>#DIV/0!</v>
      </c>
      <c r="AP189" s="223"/>
      <c r="AQ189" s="223"/>
      <c r="AR189" s="223"/>
      <c r="AS189" s="223"/>
      <c r="AT189" s="223"/>
      <c r="AU189" s="223"/>
      <c r="AV189" s="223"/>
      <c r="AW189" s="226" t="e">
        <f t="shared" si="43"/>
        <v>#DIV/0!</v>
      </c>
      <c r="AX189" s="171"/>
      <c r="AY189" s="171"/>
      <c r="AZ189" s="171"/>
      <c r="BA189" s="171"/>
      <c r="BB189" s="171"/>
      <c r="BC189" s="171"/>
      <c r="BD189" s="171"/>
      <c r="BE189" s="171"/>
      <c r="BF189" s="171"/>
      <c r="BG189" s="171"/>
    </row>
    <row r="190" spans="26:59" x14ac:dyDescent="0.2">
      <c r="Z190" s="225">
        <v>36789</v>
      </c>
      <c r="AA190" s="500"/>
      <c r="AB190" s="225"/>
      <c r="AC190" s="187" t="e">
        <f>' STAMP Summary'!N28/' STAMP Summary'!N$100</f>
        <v>#DIV/0!</v>
      </c>
      <c r="AD190" s="187" t="e">
        <f>' STAMP Summary'!O28/' STAMP Summary'!O$100</f>
        <v>#DIV/0!</v>
      </c>
      <c r="AE190" s="187">
        <f>' STAMP Summary'!P28/' STAMP Summary'!P$100</f>
        <v>2.875</v>
      </c>
      <c r="AF190" s="187">
        <f>' STAMP Summary'!Q28/' STAMP Summary'!Q$100</f>
        <v>1.8235294117647058</v>
      </c>
      <c r="AG190" s="187">
        <f>' STAMP Summary'!R28/' STAMP Summary'!R$100</f>
        <v>1</v>
      </c>
      <c r="AH190" s="187">
        <f>' STAMP Summary'!S28/' STAMP Summary'!S$100</f>
        <v>0.5368421052631579</v>
      </c>
      <c r="AI190" s="187" t="e">
        <f>' STAMP Summary'!T28/' STAMP Summary'!T$100</f>
        <v>#DIV/0!</v>
      </c>
      <c r="AJ190" s="187">
        <f>' STAMP Summary'!U28/' STAMP Summary'!U$100</f>
        <v>1.3695652173913044</v>
      </c>
      <c r="AK190" s="187" t="e">
        <f>' STAMP Summary'!V28/' STAMP Summary'!V$100</f>
        <v>#DIV/0!</v>
      </c>
      <c r="AL190" s="187">
        <f>' STAMP Summary'!W28/' STAMP Summary'!W$100</f>
        <v>1.2857142857142858</v>
      </c>
      <c r="AM190" s="187">
        <f>' STAMP Summary'!X28/' STAMP Summary'!X$100</f>
        <v>0</v>
      </c>
      <c r="AN190" s="187">
        <f>' STAMP Summary'!Y28/' STAMP Summary'!Y$100</f>
        <v>0</v>
      </c>
      <c r="AO190" s="223" t="e">
        <f t="shared" si="42"/>
        <v>#DIV/0!</v>
      </c>
      <c r="AP190" s="223"/>
      <c r="AQ190" s="223"/>
      <c r="AR190" s="223"/>
      <c r="AS190" s="223"/>
      <c r="AT190" s="223"/>
      <c r="AU190" s="223"/>
      <c r="AV190" s="223"/>
      <c r="AW190" s="226" t="e">
        <f t="shared" si="43"/>
        <v>#DIV/0!</v>
      </c>
      <c r="AX190" s="171"/>
      <c r="AY190" s="171"/>
      <c r="AZ190" s="171"/>
      <c r="BA190" s="171"/>
      <c r="BB190" s="171"/>
      <c r="BC190" s="171"/>
      <c r="BD190" s="171"/>
      <c r="BE190" s="171"/>
      <c r="BF190" s="171"/>
      <c r="BG190" s="171"/>
    </row>
    <row r="191" spans="26:59" x14ac:dyDescent="0.2">
      <c r="Z191" s="225">
        <v>36790</v>
      </c>
      <c r="AA191" s="500"/>
      <c r="AB191" s="225"/>
      <c r="AC191" s="187" t="e">
        <f>' STAMP Summary'!N29/' STAMP Summary'!N$100</f>
        <v>#DIV/0!</v>
      </c>
      <c r="AD191" s="187" t="e">
        <f>' STAMP Summary'!O29/' STAMP Summary'!O$100</f>
        <v>#DIV/0!</v>
      </c>
      <c r="AE191" s="187">
        <f>' STAMP Summary'!P29/' STAMP Summary'!P$100</f>
        <v>7.458333333333333</v>
      </c>
      <c r="AF191" s="187">
        <f>' STAMP Summary'!Q29/' STAMP Summary'!Q$100</f>
        <v>3.3382352941176472</v>
      </c>
      <c r="AG191" s="187">
        <f>' STAMP Summary'!R29/' STAMP Summary'!R$100</f>
        <v>0.31578947368421051</v>
      </c>
      <c r="AH191" s="187">
        <f>' STAMP Summary'!S29/' STAMP Summary'!S$100</f>
        <v>0.88421052631578945</v>
      </c>
      <c r="AI191" s="187" t="e">
        <f>' STAMP Summary'!T29/' STAMP Summary'!T$100</f>
        <v>#DIV/0!</v>
      </c>
      <c r="AJ191" s="187">
        <f>' STAMP Summary'!U29/' STAMP Summary'!U$100</f>
        <v>0.69565217391304346</v>
      </c>
      <c r="AK191" s="187" t="e">
        <f>' STAMP Summary'!V29/' STAMP Summary'!V$100</f>
        <v>#DIV/0!</v>
      </c>
      <c r="AL191" s="187">
        <f>' STAMP Summary'!W29/' STAMP Summary'!W$100</f>
        <v>1.2857142857142858</v>
      </c>
      <c r="AM191" s="187">
        <f>' STAMP Summary'!X29/' STAMP Summary'!X$100</f>
        <v>0</v>
      </c>
      <c r="AN191" s="187">
        <f>' STAMP Summary'!Y29/' STAMP Summary'!Y$100</f>
        <v>0</v>
      </c>
      <c r="AO191" s="223" t="e">
        <f t="shared" si="42"/>
        <v>#DIV/0!</v>
      </c>
      <c r="AP191" s="223"/>
      <c r="AQ191" s="223"/>
      <c r="AR191" s="223"/>
      <c r="AS191" s="223"/>
      <c r="AT191" s="223"/>
      <c r="AU191" s="223"/>
      <c r="AV191" s="223"/>
      <c r="AW191" s="226" t="e">
        <f t="shared" si="43"/>
        <v>#DIV/0!</v>
      </c>
      <c r="AX191" s="171"/>
      <c r="AY191" s="171"/>
      <c r="AZ191" s="171"/>
      <c r="BA191" s="171"/>
      <c r="BB191" s="171"/>
      <c r="BC191" s="171"/>
      <c r="BD191" s="171"/>
      <c r="BE191" s="171"/>
      <c r="BF191" s="171"/>
      <c r="BG191" s="171"/>
    </row>
    <row r="192" spans="26:59" x14ac:dyDescent="0.2">
      <c r="Z192" s="225">
        <v>36791</v>
      </c>
      <c r="AA192" s="500"/>
      <c r="AB192" s="225"/>
      <c r="AC192" s="187" t="e">
        <f>' STAMP Summary'!N30/' STAMP Summary'!N$100</f>
        <v>#DIV/0!</v>
      </c>
      <c r="AD192" s="187" t="e">
        <f>' STAMP Summary'!O30/' STAMP Summary'!O$100</f>
        <v>#DIV/0!</v>
      </c>
      <c r="AE192" s="187">
        <f>' STAMP Summary'!P30/' STAMP Summary'!P$100</f>
        <v>5.166666666666667</v>
      </c>
      <c r="AF192" s="187">
        <f>' STAMP Summary'!Q30/' STAMP Summary'!Q$100</f>
        <v>3.9411764705882355</v>
      </c>
      <c r="AG192" s="187">
        <f>' STAMP Summary'!R30/' STAMP Summary'!R$100</f>
        <v>0.52631578947368418</v>
      </c>
      <c r="AH192" s="187">
        <f>' STAMP Summary'!S30/' STAMP Summary'!S$100</f>
        <v>0.78947368421052633</v>
      </c>
      <c r="AI192" s="187" t="e">
        <f>' STAMP Summary'!T30/' STAMP Summary'!T$100</f>
        <v>#DIV/0!</v>
      </c>
      <c r="AJ192" s="187">
        <f>' STAMP Summary'!U30/' STAMP Summary'!U$100</f>
        <v>0.28260869565217389</v>
      </c>
      <c r="AK192" s="187" t="e">
        <f>' STAMP Summary'!V30/' STAMP Summary'!V$100</f>
        <v>#DIV/0!</v>
      </c>
      <c r="AL192" s="187">
        <f>' STAMP Summary'!W30/' STAMP Summary'!W$100</f>
        <v>6.8571428571428568</v>
      </c>
      <c r="AM192" s="187">
        <f>' STAMP Summary'!X30/' STAMP Summary'!X$100</f>
        <v>0</v>
      </c>
      <c r="AN192" s="187">
        <f>' STAMP Summary'!Y30/' STAMP Summary'!Y$100</f>
        <v>0</v>
      </c>
      <c r="AO192" s="223" t="e">
        <f t="shared" si="42"/>
        <v>#DIV/0!</v>
      </c>
      <c r="AP192" s="223"/>
      <c r="AQ192" s="223"/>
      <c r="AR192" s="223"/>
      <c r="AS192" s="223"/>
      <c r="AT192" s="223"/>
      <c r="AU192" s="223"/>
      <c r="AV192" s="223"/>
      <c r="AW192" s="226" t="e">
        <f t="shared" si="43"/>
        <v>#DIV/0!</v>
      </c>
      <c r="AX192" s="171"/>
      <c r="AY192" s="171"/>
      <c r="AZ192" s="171"/>
      <c r="BA192" s="171"/>
      <c r="BB192" s="171"/>
      <c r="BC192" s="171"/>
      <c r="BD192" s="171"/>
      <c r="BE192" s="171"/>
      <c r="BF192" s="171"/>
      <c r="BG192" s="171"/>
    </row>
    <row r="193" spans="26:59" x14ac:dyDescent="0.2">
      <c r="Z193" s="225">
        <v>36792</v>
      </c>
      <c r="AA193" s="500"/>
      <c r="AB193" s="225"/>
      <c r="AC193" s="187" t="e">
        <f>' STAMP Summary'!N31/' STAMP Summary'!N$100</f>
        <v>#DIV/0!</v>
      </c>
      <c r="AD193" s="187" t="e">
        <f>' STAMP Summary'!O31/' STAMP Summary'!O$100</f>
        <v>#DIV/0!</v>
      </c>
      <c r="AE193" s="187">
        <f>' STAMP Summary'!P31/' STAMP Summary'!P$100</f>
        <v>11.166666666666666</v>
      </c>
      <c r="AF193" s="187">
        <f>' STAMP Summary'!Q31/' STAMP Summary'!Q$100</f>
        <v>5.5882352941176467</v>
      </c>
      <c r="AG193" s="187">
        <f>' STAMP Summary'!R31/' STAMP Summary'!R$100</f>
        <v>3.8947368421052633</v>
      </c>
      <c r="AH193" s="187">
        <f>' STAMP Summary'!S31/' STAMP Summary'!S$100</f>
        <v>0.66315789473684206</v>
      </c>
      <c r="AI193" s="187" t="e">
        <f>' STAMP Summary'!T31/' STAMP Summary'!T$100</f>
        <v>#DIV/0!</v>
      </c>
      <c r="AJ193" s="187">
        <f>' STAMP Summary'!U31/' STAMP Summary'!U$100</f>
        <v>0.52173913043478259</v>
      </c>
      <c r="AK193" s="187" t="e">
        <f>' STAMP Summary'!V31/' STAMP Summary'!V$100</f>
        <v>#DIV/0!</v>
      </c>
      <c r="AL193" s="187">
        <f>' STAMP Summary'!W31/' STAMP Summary'!W$100</f>
        <v>18.857142857142858</v>
      </c>
      <c r="AM193" s="187">
        <f>' STAMP Summary'!X31/' STAMP Summary'!X$100</f>
        <v>0</v>
      </c>
      <c r="AN193" s="187">
        <f>' STAMP Summary'!Y31/' STAMP Summary'!Y$100</f>
        <v>0</v>
      </c>
      <c r="AO193" s="223" t="e">
        <f t="shared" si="42"/>
        <v>#DIV/0!</v>
      </c>
      <c r="AP193" s="223"/>
      <c r="AQ193" s="223"/>
      <c r="AR193" s="223"/>
      <c r="AS193" s="223"/>
      <c r="AT193" s="223"/>
      <c r="AU193" s="223"/>
      <c r="AV193" s="223"/>
      <c r="AW193" s="226" t="e">
        <f t="shared" si="43"/>
        <v>#DIV/0!</v>
      </c>
      <c r="AX193" s="171"/>
      <c r="AY193" s="171"/>
      <c r="AZ193" s="171"/>
      <c r="BA193" s="171"/>
      <c r="BB193" s="171"/>
      <c r="BC193" s="171"/>
      <c r="BD193" s="171"/>
      <c r="BE193" s="171"/>
      <c r="BF193" s="171"/>
      <c r="BG193" s="171"/>
    </row>
    <row r="194" spans="26:59" x14ac:dyDescent="0.2">
      <c r="Z194" s="225">
        <v>36793</v>
      </c>
      <c r="AA194" s="500"/>
      <c r="AB194" s="225"/>
      <c r="AC194" s="187" t="e">
        <f>' STAMP Summary'!N32/' STAMP Summary'!N$100</f>
        <v>#DIV/0!</v>
      </c>
      <c r="AD194" s="187" t="e">
        <f>' STAMP Summary'!O32/' STAMP Summary'!O$100</f>
        <v>#DIV/0!</v>
      </c>
      <c r="AE194" s="187">
        <f>' STAMP Summary'!P32/' STAMP Summary'!P$100</f>
        <v>24.958333333333332</v>
      </c>
      <c r="AF194" s="187">
        <f>' STAMP Summary'!Q32/' STAMP Summary'!Q$100</f>
        <v>11.382352941176471</v>
      </c>
      <c r="AG194" s="187">
        <f>' STAMP Summary'!R32/' STAMP Summary'!R$100</f>
        <v>6.2631578947368425</v>
      </c>
      <c r="AH194" s="187">
        <f>' STAMP Summary'!S32/' STAMP Summary'!S$100</f>
        <v>0.74736842105263157</v>
      </c>
      <c r="AI194" s="187" t="e">
        <f>' STAMP Summary'!T32/' STAMP Summary'!T$100</f>
        <v>#DIV/0!</v>
      </c>
      <c r="AJ194" s="187">
        <f>' STAMP Summary'!U32/' STAMP Summary'!U$100</f>
        <v>1.0869565217391304</v>
      </c>
      <c r="AK194" s="187" t="e">
        <f>' STAMP Summary'!V32/' STAMP Summary'!V$100</f>
        <v>#DIV/0!</v>
      </c>
      <c r="AL194" s="187">
        <f>' STAMP Summary'!W32/' STAMP Summary'!W$100</f>
        <v>24.428571428571427</v>
      </c>
      <c r="AM194" s="187">
        <f>' STAMP Summary'!X32/' STAMP Summary'!X$100</f>
        <v>0</v>
      </c>
      <c r="AN194" s="187">
        <f>' STAMP Summary'!Y32/' STAMP Summary'!Y$100</f>
        <v>0</v>
      </c>
      <c r="AO194" s="223" t="e">
        <f t="shared" si="42"/>
        <v>#DIV/0!</v>
      </c>
      <c r="AP194" s="223"/>
      <c r="AQ194" s="223"/>
      <c r="AR194" s="223"/>
      <c r="AS194" s="223"/>
      <c r="AT194" s="223"/>
      <c r="AU194" s="223"/>
      <c r="AV194" s="223"/>
      <c r="AW194" s="226" t="e">
        <f t="shared" si="43"/>
        <v>#DIV/0!</v>
      </c>
      <c r="AX194" s="171"/>
      <c r="AY194" s="171"/>
      <c r="AZ194" s="171"/>
      <c r="BA194" s="171"/>
      <c r="BB194" s="171"/>
      <c r="BC194" s="171"/>
      <c r="BD194" s="171"/>
      <c r="BE194" s="171"/>
      <c r="BF194" s="171"/>
      <c r="BG194" s="171"/>
    </row>
    <row r="195" spans="26:59" x14ac:dyDescent="0.2">
      <c r="Z195" s="225">
        <v>36794</v>
      </c>
      <c r="AA195" s="500"/>
      <c r="AB195" s="225"/>
      <c r="AC195" s="187" t="e">
        <f>' STAMP Summary'!N33/' STAMP Summary'!N$100</f>
        <v>#DIV/0!</v>
      </c>
      <c r="AD195" s="187" t="e">
        <f>' STAMP Summary'!O33/' STAMP Summary'!O$100</f>
        <v>#DIV/0!</v>
      </c>
      <c r="AE195" s="187">
        <f>' STAMP Summary'!P33/' STAMP Summary'!P$100</f>
        <v>18.791666666666668</v>
      </c>
      <c r="AF195" s="187">
        <f>' STAMP Summary'!Q33/' STAMP Summary'!Q$100</f>
        <v>6.0294117647058822</v>
      </c>
      <c r="AG195" s="187">
        <f>' STAMP Summary'!R33/' STAMP Summary'!R$100</f>
        <v>3.3684210526315788</v>
      </c>
      <c r="AH195" s="187">
        <f>' STAMP Summary'!S33/' STAMP Summary'!S$100</f>
        <v>0.75789473684210529</v>
      </c>
      <c r="AI195" s="187" t="e">
        <f>' STAMP Summary'!T33/' STAMP Summary'!T$100</f>
        <v>#DIV/0!</v>
      </c>
      <c r="AJ195" s="187">
        <f>' STAMP Summary'!U33/' STAMP Summary'!U$100</f>
        <v>1.3043478260869565</v>
      </c>
      <c r="AK195" s="187" t="e">
        <f>' STAMP Summary'!V33/' STAMP Summary'!V$100</f>
        <v>#DIV/0!</v>
      </c>
      <c r="AL195" s="187">
        <f>' STAMP Summary'!W33/' STAMP Summary'!W$100</f>
        <v>11.571428571428571</v>
      </c>
      <c r="AM195" s="187">
        <f>' STAMP Summary'!X33/' STAMP Summary'!X$100</f>
        <v>0</v>
      </c>
      <c r="AN195" s="187">
        <f>' STAMP Summary'!Y33/' STAMP Summary'!Y$100</f>
        <v>0</v>
      </c>
      <c r="AO195" s="223" t="e">
        <f t="shared" si="42"/>
        <v>#DIV/0!</v>
      </c>
      <c r="AP195" s="223"/>
      <c r="AQ195" s="223"/>
      <c r="AR195" s="223"/>
      <c r="AS195" s="223"/>
      <c r="AT195" s="223"/>
      <c r="AU195" s="223"/>
      <c r="AV195" s="223"/>
      <c r="AW195" s="226" t="e">
        <f t="shared" si="43"/>
        <v>#DIV/0!</v>
      </c>
      <c r="AX195" s="171"/>
      <c r="AY195" s="171"/>
      <c r="AZ195" s="171"/>
      <c r="BA195" s="171"/>
      <c r="BB195" s="171"/>
      <c r="BC195" s="171"/>
      <c r="BD195" s="171"/>
      <c r="BE195" s="171"/>
      <c r="BF195" s="171"/>
      <c r="BG195" s="171"/>
    </row>
    <row r="196" spans="26:59" x14ac:dyDescent="0.2">
      <c r="Z196" s="225">
        <v>36795</v>
      </c>
      <c r="AA196" s="500"/>
      <c r="AB196" s="225"/>
      <c r="AC196" s="187" t="e">
        <f>' STAMP Summary'!N34/' STAMP Summary'!N$100</f>
        <v>#DIV/0!</v>
      </c>
      <c r="AD196" s="187" t="e">
        <f>' STAMP Summary'!O34/' STAMP Summary'!O$100</f>
        <v>#DIV/0!</v>
      </c>
      <c r="AE196" s="187">
        <f>' STAMP Summary'!P34/' STAMP Summary'!P$100</f>
        <v>18.166666666666668</v>
      </c>
      <c r="AF196" s="187">
        <f>' STAMP Summary'!Q34/' STAMP Summary'!Q$100</f>
        <v>10.911764705882353</v>
      </c>
      <c r="AG196" s="187">
        <f>' STAMP Summary'!R34/' STAMP Summary'!R$100</f>
        <v>3.3684210526315788</v>
      </c>
      <c r="AH196" s="187">
        <f>' STAMP Summary'!S34/' STAMP Summary'!S$100</f>
        <v>0.48421052631578948</v>
      </c>
      <c r="AI196" s="187" t="e">
        <f>' STAMP Summary'!T34/' STAMP Summary'!T$100</f>
        <v>#DIV/0!</v>
      </c>
      <c r="AJ196" s="187">
        <f>' STAMP Summary'!U34/' STAMP Summary'!U$100</f>
        <v>3.0869565217391304</v>
      </c>
      <c r="AK196" s="187" t="e">
        <f>' STAMP Summary'!V34/' STAMP Summary'!V$100</f>
        <v>#DIV/0!</v>
      </c>
      <c r="AL196" s="187">
        <f>' STAMP Summary'!W34/' STAMP Summary'!W$100</f>
        <v>12.428571428571429</v>
      </c>
      <c r="AM196" s="187">
        <f>' STAMP Summary'!X34/' STAMP Summary'!X$100</f>
        <v>0</v>
      </c>
      <c r="AN196" s="187">
        <f>' STAMP Summary'!Y34/' STAMP Summary'!Y$100</f>
        <v>0</v>
      </c>
      <c r="AO196" s="223" t="e">
        <f t="shared" si="42"/>
        <v>#DIV/0!</v>
      </c>
      <c r="AP196" s="223"/>
      <c r="AQ196" s="223"/>
      <c r="AR196" s="223"/>
      <c r="AS196" s="223"/>
      <c r="AT196" s="223"/>
      <c r="AU196" s="223"/>
      <c r="AV196" s="223"/>
      <c r="AW196" s="226" t="e">
        <f t="shared" si="43"/>
        <v>#DIV/0!</v>
      </c>
      <c r="AX196" s="171"/>
      <c r="AY196" s="171"/>
      <c r="AZ196" s="171"/>
      <c r="BA196" s="171"/>
      <c r="BB196" s="171"/>
      <c r="BC196" s="171"/>
      <c r="BD196" s="171"/>
      <c r="BE196" s="171"/>
      <c r="BF196" s="171"/>
      <c r="BG196" s="171"/>
    </row>
    <row r="197" spans="26:59" x14ac:dyDescent="0.2">
      <c r="Z197" s="225">
        <v>36796</v>
      </c>
      <c r="AA197" s="500"/>
      <c r="AB197" s="225"/>
      <c r="AC197" s="187" t="e">
        <f>' STAMP Summary'!N35/' STAMP Summary'!N$100</f>
        <v>#DIV/0!</v>
      </c>
      <c r="AD197" s="187" t="e">
        <f>' STAMP Summary'!O35/' STAMP Summary'!O$100</f>
        <v>#DIV/0!</v>
      </c>
      <c r="AE197" s="187">
        <f>' STAMP Summary'!P35/' STAMP Summary'!P$100</f>
        <v>17.041666666666668</v>
      </c>
      <c r="AF197" s="187">
        <f>' STAMP Summary'!Q35/' STAMP Summary'!Q$100</f>
        <v>14.117647058823529</v>
      </c>
      <c r="AG197" s="187">
        <f>' STAMP Summary'!R35/' STAMP Summary'!R$100</f>
        <v>3.8421052631578947</v>
      </c>
      <c r="AH197" s="187">
        <f>' STAMP Summary'!S35/' STAMP Summary'!S$100</f>
        <v>0.84210526315789469</v>
      </c>
      <c r="AI197" s="187" t="e">
        <f>' STAMP Summary'!T35/' STAMP Summary'!T$100</f>
        <v>#DIV/0!</v>
      </c>
      <c r="AJ197" s="187">
        <f>' STAMP Summary'!U35/' STAMP Summary'!U$100</f>
        <v>4.3695652173913047</v>
      </c>
      <c r="AK197" s="187" t="e">
        <f>' STAMP Summary'!V35/' STAMP Summary'!V$100</f>
        <v>#DIV/0!</v>
      </c>
      <c r="AL197" s="187">
        <f>' STAMP Summary'!W35/' STAMP Summary'!W$100</f>
        <v>24</v>
      </c>
      <c r="AM197" s="187">
        <f>' STAMP Summary'!X35/' STAMP Summary'!X$100</f>
        <v>0</v>
      </c>
      <c r="AN197" s="187">
        <f>' STAMP Summary'!Y35/' STAMP Summary'!Y$100</f>
        <v>0</v>
      </c>
      <c r="AO197" s="223" t="e">
        <f t="shared" si="42"/>
        <v>#DIV/0!</v>
      </c>
      <c r="AP197" s="223"/>
      <c r="AQ197" s="223"/>
      <c r="AR197" s="223"/>
      <c r="AS197" s="223"/>
      <c r="AT197" s="223"/>
      <c r="AU197" s="223"/>
      <c r="AV197" s="223"/>
      <c r="AW197" s="226" t="e">
        <f t="shared" si="43"/>
        <v>#DIV/0!</v>
      </c>
      <c r="AX197" s="171"/>
      <c r="AY197" s="171"/>
      <c r="AZ197" s="171"/>
      <c r="BA197" s="171"/>
      <c r="BB197" s="171"/>
      <c r="BC197" s="171"/>
      <c r="BD197" s="171"/>
      <c r="BE197" s="171"/>
      <c r="BF197" s="171"/>
      <c r="BG197" s="171"/>
    </row>
    <row r="198" spans="26:59" x14ac:dyDescent="0.2">
      <c r="Z198" s="225">
        <v>36797</v>
      </c>
      <c r="AA198" s="500"/>
      <c r="AB198" s="225"/>
      <c r="AC198" s="187" t="e">
        <f>' STAMP Summary'!N36/' STAMP Summary'!N$100</f>
        <v>#DIV/0!</v>
      </c>
      <c r="AD198" s="187" t="e">
        <f>' STAMP Summary'!O36/' STAMP Summary'!O$100</f>
        <v>#DIV/0!</v>
      </c>
      <c r="AE198" s="187">
        <f>' STAMP Summary'!P36/' STAMP Summary'!P$100</f>
        <v>15.083333333333334</v>
      </c>
      <c r="AF198" s="187">
        <f>' STAMP Summary'!Q36/' STAMP Summary'!Q$100</f>
        <v>10.323529411764707</v>
      </c>
      <c r="AG198" s="187">
        <f>' STAMP Summary'!R36/' STAMP Summary'!R$100</f>
        <v>2.736842105263158</v>
      </c>
      <c r="AH198" s="187">
        <f>' STAMP Summary'!S36/' STAMP Summary'!S$100</f>
        <v>2.1578947368421053</v>
      </c>
      <c r="AI198" s="187" t="e">
        <f>' STAMP Summary'!T36/' STAMP Summary'!T$100</f>
        <v>#DIV/0!</v>
      </c>
      <c r="AJ198" s="187">
        <f>' STAMP Summary'!U36/' STAMP Summary'!U$100</f>
        <v>1.673913043478261</v>
      </c>
      <c r="AK198" s="187" t="e">
        <f>' STAMP Summary'!V36/' STAMP Summary'!V$100</f>
        <v>#DIV/0!</v>
      </c>
      <c r="AL198" s="187">
        <f>' STAMP Summary'!W36/' STAMP Summary'!W$100</f>
        <v>30.857142857142858</v>
      </c>
      <c r="AM198" s="187">
        <f>' STAMP Summary'!X36/' STAMP Summary'!X$100</f>
        <v>0</v>
      </c>
      <c r="AN198" s="187">
        <f>' STAMP Summary'!Y36/' STAMP Summary'!Y$100</f>
        <v>0</v>
      </c>
      <c r="AO198" s="223" t="e">
        <f t="shared" si="42"/>
        <v>#DIV/0!</v>
      </c>
      <c r="AP198" s="223"/>
      <c r="AQ198" s="223"/>
      <c r="AR198" s="223"/>
      <c r="AS198" s="223"/>
      <c r="AT198" s="223"/>
      <c r="AU198" s="223"/>
      <c r="AV198" s="223"/>
      <c r="AW198" s="226" t="e">
        <f t="shared" si="43"/>
        <v>#DIV/0!</v>
      </c>
      <c r="AX198" s="171"/>
      <c r="AY198" s="171"/>
      <c r="AZ198" s="171"/>
      <c r="BA198" s="171"/>
      <c r="BB198" s="171"/>
      <c r="BC198" s="171"/>
      <c r="BD198" s="171"/>
      <c r="BE198" s="171"/>
      <c r="BF198" s="171"/>
      <c r="BG198" s="171"/>
    </row>
    <row r="199" spans="26:59" x14ac:dyDescent="0.2">
      <c r="Z199" s="225">
        <v>36798</v>
      </c>
      <c r="AA199" s="500"/>
      <c r="AB199" s="225"/>
      <c r="AC199" s="187" t="e">
        <f>' STAMP Summary'!N37/' STAMP Summary'!N$100</f>
        <v>#DIV/0!</v>
      </c>
      <c r="AD199" s="187" t="e">
        <f>' STAMP Summary'!O37/' STAMP Summary'!O$100</f>
        <v>#DIV/0!</v>
      </c>
      <c r="AE199" s="187">
        <f>' STAMP Summary'!P37/' STAMP Summary'!P$100</f>
        <v>16.583333333333332</v>
      </c>
      <c r="AF199" s="187">
        <f>' STAMP Summary'!Q37/' STAMP Summary'!Q$100</f>
        <v>10.117647058823529</v>
      </c>
      <c r="AG199" s="187">
        <f>' STAMP Summary'!R37/' STAMP Summary'!R$100</f>
        <v>8.9473684210526319</v>
      </c>
      <c r="AH199" s="187">
        <f>' STAMP Summary'!S37/' STAMP Summary'!S$100</f>
        <v>1.831578947368421</v>
      </c>
      <c r="AI199" s="187" t="e">
        <f>' STAMP Summary'!T37/' STAMP Summary'!T$100</f>
        <v>#DIV/0!</v>
      </c>
      <c r="AJ199" s="187">
        <f>' STAMP Summary'!U37/' STAMP Summary'!U$100</f>
        <v>3.652173913043478</v>
      </c>
      <c r="AK199" s="187" t="e">
        <f>' STAMP Summary'!V37/' STAMP Summary'!V$100</f>
        <v>#DIV/0!</v>
      </c>
      <c r="AL199" s="187">
        <f>' STAMP Summary'!W37/' STAMP Summary'!W$100</f>
        <v>8.5714285714285712</v>
      </c>
      <c r="AM199" s="187">
        <f>' STAMP Summary'!X37/' STAMP Summary'!X$100</f>
        <v>0</v>
      </c>
      <c r="AN199" s="187">
        <f>' STAMP Summary'!Y37/' STAMP Summary'!Y$100</f>
        <v>0</v>
      </c>
      <c r="AO199" s="223" t="e">
        <f t="shared" si="42"/>
        <v>#DIV/0!</v>
      </c>
      <c r="AP199" s="223"/>
      <c r="AQ199" s="223"/>
      <c r="AR199" s="223"/>
      <c r="AS199" s="223"/>
      <c r="AT199" s="223"/>
      <c r="AU199" s="223"/>
      <c r="AV199" s="223"/>
      <c r="AW199" s="226" t="e">
        <f t="shared" si="43"/>
        <v>#DIV/0!</v>
      </c>
      <c r="AX199" s="171"/>
      <c r="AY199" s="171"/>
      <c r="AZ199" s="171"/>
      <c r="BA199" s="171"/>
      <c r="BB199" s="171"/>
      <c r="BC199" s="171"/>
      <c r="BD199" s="171"/>
      <c r="BE199" s="171"/>
      <c r="BF199" s="171"/>
      <c r="BG199" s="171"/>
    </row>
    <row r="200" spans="26:59" x14ac:dyDescent="0.2">
      <c r="Z200" s="225">
        <v>36799</v>
      </c>
      <c r="AA200" s="500"/>
      <c r="AB200" s="225"/>
      <c r="AC200" s="187" t="e">
        <f>' STAMP Summary'!N38/' STAMP Summary'!N$100</f>
        <v>#DIV/0!</v>
      </c>
      <c r="AD200" s="187" t="e">
        <f>' STAMP Summary'!O38/' STAMP Summary'!O$100</f>
        <v>#DIV/0!</v>
      </c>
      <c r="AE200" s="187">
        <f>' STAMP Summary'!P38/' STAMP Summary'!P$100</f>
        <v>21.125</v>
      </c>
      <c r="AF200" s="187">
        <f>' STAMP Summary'!Q38/' STAMP Summary'!Q$100</f>
        <v>10.117647058823529</v>
      </c>
      <c r="AG200" s="187">
        <f>' STAMP Summary'!R38/' STAMP Summary'!R$100</f>
        <v>13.526315789473685</v>
      </c>
      <c r="AH200" s="187">
        <f>' STAMP Summary'!S38/' STAMP Summary'!S$100</f>
        <v>1.0842105263157895</v>
      </c>
      <c r="AI200" s="187" t="e">
        <f>' STAMP Summary'!T38/' STAMP Summary'!T$100</f>
        <v>#DIV/0!</v>
      </c>
      <c r="AJ200" s="187">
        <f>' STAMP Summary'!U38/' STAMP Summary'!U$100</f>
        <v>5.4782608695652177</v>
      </c>
      <c r="AK200" s="187" t="e">
        <f>' STAMP Summary'!V38/' STAMP Summary'!V$100</f>
        <v>#DIV/0!</v>
      </c>
      <c r="AL200" s="187">
        <f>' STAMP Summary'!W38/' STAMP Summary'!W$100</f>
        <v>24.428571428571427</v>
      </c>
      <c r="AM200" s="187">
        <f>' STAMP Summary'!X38/' STAMP Summary'!X$100</f>
        <v>0</v>
      </c>
      <c r="AN200" s="187">
        <f>' STAMP Summary'!Y38/' STAMP Summary'!Y$100</f>
        <v>0</v>
      </c>
      <c r="AO200" s="223" t="e">
        <f t="shared" si="42"/>
        <v>#DIV/0!</v>
      </c>
      <c r="AP200" s="223"/>
      <c r="AQ200" s="223"/>
      <c r="AR200" s="223"/>
      <c r="AS200" s="223"/>
      <c r="AT200" s="223"/>
      <c r="AU200" s="223"/>
      <c r="AV200" s="223"/>
      <c r="AW200" s="226" t="e">
        <f t="shared" si="43"/>
        <v>#DIV/0!</v>
      </c>
      <c r="AX200" s="171"/>
      <c r="AY200" s="171"/>
      <c r="AZ200" s="171"/>
      <c r="BA200" s="171"/>
      <c r="BB200" s="171"/>
      <c r="BC200" s="171"/>
      <c r="BD200" s="171"/>
      <c r="BE200" s="171"/>
      <c r="BF200" s="171"/>
      <c r="BG200" s="171"/>
    </row>
    <row r="201" spans="26:59" x14ac:dyDescent="0.2">
      <c r="Z201" s="225">
        <v>36800</v>
      </c>
      <c r="AA201" s="500"/>
      <c r="AB201" s="225"/>
      <c r="AC201" s="187" t="e">
        <f>' STAMP Summary'!N39/' STAMP Summary'!N$100</f>
        <v>#DIV/0!</v>
      </c>
      <c r="AD201" s="187" t="e">
        <f>' STAMP Summary'!O39/' STAMP Summary'!O$100</f>
        <v>#DIV/0!</v>
      </c>
      <c r="AE201" s="187">
        <f>' STAMP Summary'!P39/' STAMP Summary'!P$100</f>
        <v>25.375</v>
      </c>
      <c r="AF201" s="187">
        <f>' STAMP Summary'!Q39/' STAMP Summary'!Q$100</f>
        <v>9.3235294117647065</v>
      </c>
      <c r="AG201" s="187">
        <f>' STAMP Summary'!R39/' STAMP Summary'!R$100</f>
        <v>19.05263157894737</v>
      </c>
      <c r="AH201" s="187">
        <f>' STAMP Summary'!S39/' STAMP Summary'!S$100</f>
        <v>1.1894736842105262</v>
      </c>
      <c r="AI201" s="187" t="e">
        <f>' STAMP Summary'!T39/' STAMP Summary'!T$100</f>
        <v>#DIV/0!</v>
      </c>
      <c r="AJ201" s="187">
        <f>' STAMP Summary'!U39/' STAMP Summary'!U$100</f>
        <v>9.7391304347826093</v>
      </c>
      <c r="AK201" s="187" t="e">
        <f>' STAMP Summary'!V39/' STAMP Summary'!V$100</f>
        <v>#DIV/0!</v>
      </c>
      <c r="AL201" s="187">
        <f>' STAMP Summary'!W39/' STAMP Summary'!W$100</f>
        <v>51.857142857142854</v>
      </c>
      <c r="AM201" s="187">
        <f>' STAMP Summary'!X39/' STAMP Summary'!X$100</f>
        <v>0</v>
      </c>
      <c r="AN201" s="187">
        <f>' STAMP Summary'!Y39/' STAMP Summary'!Y$100</f>
        <v>0</v>
      </c>
      <c r="AO201" s="223" t="e">
        <f t="shared" si="42"/>
        <v>#DIV/0!</v>
      </c>
      <c r="AP201" s="223"/>
      <c r="AQ201" s="223"/>
      <c r="AR201" s="223"/>
      <c r="AS201" s="223"/>
      <c r="AT201" s="223"/>
      <c r="AU201" s="223"/>
      <c r="AV201" s="223"/>
      <c r="AW201" s="226" t="e">
        <f t="shared" si="43"/>
        <v>#DIV/0!</v>
      </c>
      <c r="AX201" s="171"/>
      <c r="AY201" s="171"/>
      <c r="AZ201" s="171"/>
      <c r="BA201" s="171"/>
      <c r="BB201" s="171"/>
      <c r="BC201" s="171"/>
      <c r="BD201" s="171"/>
      <c r="BE201" s="171"/>
      <c r="BF201" s="171"/>
      <c r="BG201" s="171"/>
    </row>
    <row r="202" spans="26:59" x14ac:dyDescent="0.2">
      <c r="Z202" s="225">
        <v>36801</v>
      </c>
      <c r="AA202" s="500"/>
      <c r="AB202" s="225"/>
      <c r="AC202" s="187" t="e">
        <f>' STAMP Summary'!N40/' STAMP Summary'!N$100</f>
        <v>#DIV/0!</v>
      </c>
      <c r="AD202" s="187" t="e">
        <f>' STAMP Summary'!O40/' STAMP Summary'!O$100</f>
        <v>#DIV/0!</v>
      </c>
      <c r="AE202" s="187">
        <f>' STAMP Summary'!P40/' STAMP Summary'!P$100</f>
        <v>24.625</v>
      </c>
      <c r="AF202" s="187">
        <f>' STAMP Summary'!Q40/' STAMP Summary'!Q$100</f>
        <v>13.088235294117647</v>
      </c>
      <c r="AG202" s="187">
        <f>' STAMP Summary'!R40/' STAMP Summary'!R$100</f>
        <v>23.94736842105263</v>
      </c>
      <c r="AH202" s="187">
        <f>' STAMP Summary'!S40/' STAMP Summary'!S$100</f>
        <v>2.0631578947368423</v>
      </c>
      <c r="AI202" s="187" t="e">
        <f>' STAMP Summary'!T40/' STAMP Summary'!T$100</f>
        <v>#DIV/0!</v>
      </c>
      <c r="AJ202" s="187">
        <f>' STAMP Summary'!U40/' STAMP Summary'!U$100</f>
        <v>11.804347826086957</v>
      </c>
      <c r="AK202" s="187" t="e">
        <f>' STAMP Summary'!V40/' STAMP Summary'!V$100</f>
        <v>#DIV/0!</v>
      </c>
      <c r="AL202" s="187">
        <f>' STAMP Summary'!W40/' STAMP Summary'!W$100</f>
        <v>45.857142857142854</v>
      </c>
      <c r="AM202" s="187">
        <f>' STAMP Summary'!X40/' STAMP Summary'!X$100</f>
        <v>0</v>
      </c>
      <c r="AN202" s="187">
        <f>' STAMP Summary'!Y40/' STAMP Summary'!Y$100</f>
        <v>0</v>
      </c>
      <c r="AO202" s="223" t="e">
        <f t="shared" si="42"/>
        <v>#DIV/0!</v>
      </c>
      <c r="AP202" s="223"/>
      <c r="AQ202" s="223"/>
      <c r="AR202" s="223"/>
      <c r="AS202" s="223"/>
      <c r="AT202" s="223"/>
      <c r="AU202" s="223"/>
      <c r="AV202" s="223"/>
      <c r="AW202" s="226" t="e">
        <f t="shared" si="43"/>
        <v>#DIV/0!</v>
      </c>
      <c r="AX202" s="171"/>
      <c r="AY202" s="171"/>
      <c r="AZ202" s="171"/>
      <c r="BA202" s="171"/>
      <c r="BB202" s="171"/>
      <c r="BC202" s="171"/>
      <c r="BD202" s="171"/>
      <c r="BE202" s="171"/>
      <c r="BF202" s="171"/>
      <c r="BG202" s="171"/>
    </row>
    <row r="203" spans="26:59" x14ac:dyDescent="0.2">
      <c r="Z203" s="225">
        <v>36802</v>
      </c>
      <c r="AA203" s="500"/>
      <c r="AB203" s="225"/>
      <c r="AC203" s="187" t="e">
        <f>' STAMP Summary'!N41/' STAMP Summary'!N$100</f>
        <v>#DIV/0!</v>
      </c>
      <c r="AD203" s="187" t="e">
        <f>' STAMP Summary'!O41/' STAMP Summary'!O$100</f>
        <v>#DIV/0!</v>
      </c>
      <c r="AE203" s="187">
        <f>' STAMP Summary'!P41/' STAMP Summary'!P$100</f>
        <v>16.916666666666668</v>
      </c>
      <c r="AF203" s="187">
        <f>' STAMP Summary'!Q41/' STAMP Summary'!Q$100</f>
        <v>12.676470588235293</v>
      </c>
      <c r="AG203" s="187">
        <f>' STAMP Summary'!R41/' STAMP Summary'!R$100</f>
        <v>17.157894736842106</v>
      </c>
      <c r="AH203" s="187">
        <f>' STAMP Summary'!S41/' STAMP Summary'!S$100</f>
        <v>4.189473684210526</v>
      </c>
      <c r="AI203" s="187" t="e">
        <f>' STAMP Summary'!T41/' STAMP Summary'!T$100</f>
        <v>#DIV/0!</v>
      </c>
      <c r="AJ203" s="187">
        <f>' STAMP Summary'!U41/' STAMP Summary'!U$100</f>
        <v>5.9997826086956527</v>
      </c>
      <c r="AK203" s="187" t="e">
        <f>' STAMP Summary'!V41/' STAMP Summary'!V$100</f>
        <v>#DIV/0!</v>
      </c>
      <c r="AL203" s="187">
        <f>' STAMP Summary'!W41/' STAMP Summary'!W$100</f>
        <v>61.714285714285715</v>
      </c>
      <c r="AM203" s="187">
        <f>' STAMP Summary'!X41/' STAMP Summary'!X$100</f>
        <v>0</v>
      </c>
      <c r="AN203" s="187">
        <f>' STAMP Summary'!Y41/' STAMP Summary'!Y$100</f>
        <v>97.65</v>
      </c>
      <c r="AO203" s="223" t="e">
        <f t="shared" si="42"/>
        <v>#DIV/0!</v>
      </c>
      <c r="AP203" s="223"/>
      <c r="AQ203" s="223"/>
      <c r="AR203" s="223"/>
      <c r="AS203" s="223"/>
      <c r="AT203" s="223"/>
      <c r="AU203" s="223"/>
      <c r="AV203" s="223"/>
      <c r="AW203" s="226" t="e">
        <f t="shared" si="43"/>
        <v>#DIV/0!</v>
      </c>
      <c r="AX203" s="171"/>
      <c r="AY203" s="171"/>
      <c r="AZ203" s="171"/>
      <c r="BA203" s="171"/>
      <c r="BB203" s="171"/>
      <c r="BC203" s="171"/>
      <c r="BD203" s="171"/>
      <c r="BE203" s="171"/>
      <c r="BF203" s="171"/>
      <c r="BG203" s="171"/>
    </row>
    <row r="204" spans="26:59" x14ac:dyDescent="0.2">
      <c r="Z204" s="225">
        <v>36803</v>
      </c>
      <c r="AA204" s="500"/>
      <c r="AB204" s="225"/>
      <c r="AC204" s="187" t="e">
        <f>' STAMP Summary'!N42/' STAMP Summary'!N$100</f>
        <v>#DIV/0!</v>
      </c>
      <c r="AD204" s="187" t="e">
        <f>' STAMP Summary'!O42/' STAMP Summary'!O$100</f>
        <v>#DIV/0!</v>
      </c>
      <c r="AE204" s="187">
        <f>' STAMP Summary'!P42/' STAMP Summary'!P$100</f>
        <v>28.083333333333332</v>
      </c>
      <c r="AF204" s="187">
        <f>' STAMP Summary'!Q42/' STAMP Summary'!Q$100</f>
        <v>14.088235294117647</v>
      </c>
      <c r="AG204" s="187">
        <f>' STAMP Summary'!R42/' STAMP Summary'!R$100</f>
        <v>25.684210526315791</v>
      </c>
      <c r="AH204" s="187">
        <f>' STAMP Summary'!S42/' STAMP Summary'!S$100</f>
        <v>3.1473684210526316</v>
      </c>
      <c r="AI204" s="187" t="e">
        <f>' STAMP Summary'!T42/' STAMP Summary'!T$100</f>
        <v>#DIV/0!</v>
      </c>
      <c r="AJ204" s="187">
        <f>' STAMP Summary'!U42/' STAMP Summary'!U$100</f>
        <v>1.4347826086956521</v>
      </c>
      <c r="AK204" s="187" t="e">
        <f>' STAMP Summary'!V42/' STAMP Summary'!V$100</f>
        <v>#DIV/0!</v>
      </c>
      <c r="AL204" s="187">
        <f>' STAMP Summary'!W42/' STAMP Summary'!W$100</f>
        <v>36.428571428571431</v>
      </c>
      <c r="AM204" s="187">
        <f>' STAMP Summary'!X42/' STAMP Summary'!X$100</f>
        <v>0</v>
      </c>
      <c r="AN204" s="187">
        <f>' STAMP Summary'!Y42/' STAMP Summary'!Y$100</f>
        <v>15.7</v>
      </c>
      <c r="AO204" s="223" t="e">
        <f t="shared" si="42"/>
        <v>#DIV/0!</v>
      </c>
      <c r="AP204" s="223"/>
      <c r="AQ204" s="223"/>
      <c r="AR204" s="223"/>
      <c r="AS204" s="223"/>
      <c r="AT204" s="223"/>
      <c r="AU204" s="223"/>
      <c r="AV204" s="223"/>
      <c r="AW204" s="226" t="e">
        <f t="shared" si="43"/>
        <v>#DIV/0!</v>
      </c>
      <c r="AX204" s="171"/>
      <c r="AY204" s="171"/>
      <c r="AZ204" s="171"/>
      <c r="BA204" s="171"/>
      <c r="BB204" s="171"/>
      <c r="BC204" s="171"/>
      <c r="BD204" s="171"/>
      <c r="BE204" s="171"/>
      <c r="BF204" s="171"/>
      <c r="BG204" s="171"/>
    </row>
    <row r="205" spans="26:59" x14ac:dyDescent="0.2">
      <c r="Z205" s="225">
        <v>36804</v>
      </c>
      <c r="AA205" s="500"/>
      <c r="AB205" s="225"/>
      <c r="AC205" s="187" t="e">
        <f>' STAMP Summary'!N43/' STAMP Summary'!N$100</f>
        <v>#DIV/0!</v>
      </c>
      <c r="AD205" s="187" t="e">
        <f>' STAMP Summary'!O43/' STAMP Summary'!O$100</f>
        <v>#DIV/0!</v>
      </c>
      <c r="AE205" s="187">
        <f>' STAMP Summary'!P43/' STAMP Summary'!P$100</f>
        <v>15.583333333333334</v>
      </c>
      <c r="AF205" s="187">
        <f>' STAMP Summary'!Q43/' STAMP Summary'!Q$100</f>
        <v>16.558823529411764</v>
      </c>
      <c r="AG205" s="187">
        <f>' STAMP Summary'!R43/' STAMP Summary'!R$100</f>
        <v>26.105263157894736</v>
      </c>
      <c r="AH205" s="187">
        <f>' STAMP Summary'!S43/' STAMP Summary'!S$100</f>
        <v>3.9894736842105263</v>
      </c>
      <c r="AI205" s="187" t="e">
        <f>' STAMP Summary'!T43/' STAMP Summary'!T$100</f>
        <v>#DIV/0!</v>
      </c>
      <c r="AJ205" s="187">
        <f>' STAMP Summary'!U43/' STAMP Summary'!U$100</f>
        <v>0.39130434782608697</v>
      </c>
      <c r="AK205" s="187" t="e">
        <f>' STAMP Summary'!V43/' STAMP Summary'!V$100</f>
        <v>#DIV/0!</v>
      </c>
      <c r="AL205" s="187">
        <f>' STAMP Summary'!W43/' STAMP Summary'!W$100</f>
        <v>41.571428571428569</v>
      </c>
      <c r="AM205" s="187">
        <f>' STAMP Summary'!X43/' STAMP Summary'!X$100</f>
        <v>0</v>
      </c>
      <c r="AN205" s="187">
        <f>' STAMP Summary'!Y43/' STAMP Summary'!Y$100</f>
        <v>27.4</v>
      </c>
      <c r="AO205" s="223" t="e">
        <f t="shared" si="42"/>
        <v>#DIV/0!</v>
      </c>
      <c r="AP205" s="223"/>
      <c r="AQ205" s="223"/>
      <c r="AR205" s="223"/>
      <c r="AS205" s="223"/>
      <c r="AT205" s="223"/>
      <c r="AU205" s="223"/>
      <c r="AV205" s="223"/>
      <c r="AW205" s="226" t="e">
        <f t="shared" si="43"/>
        <v>#DIV/0!</v>
      </c>
      <c r="AX205" s="171"/>
      <c r="AY205" s="171"/>
      <c r="AZ205" s="171"/>
      <c r="BA205" s="171"/>
      <c r="BB205" s="171"/>
      <c r="BC205" s="171"/>
      <c r="BD205" s="171"/>
      <c r="BE205" s="171"/>
      <c r="BF205" s="171"/>
      <c r="BG205" s="171"/>
    </row>
    <row r="206" spans="26:59" x14ac:dyDescent="0.2">
      <c r="Z206" s="225">
        <v>36805</v>
      </c>
      <c r="AA206" s="500"/>
      <c r="AB206" s="225"/>
      <c r="AC206" s="187" t="e">
        <f>' STAMP Summary'!N44/' STAMP Summary'!N$100</f>
        <v>#DIV/0!</v>
      </c>
      <c r="AD206" s="187" t="e">
        <f>' STAMP Summary'!O44/' STAMP Summary'!O$100</f>
        <v>#DIV/0!</v>
      </c>
      <c r="AE206" s="187">
        <f>' STAMP Summary'!P44/' STAMP Summary'!P$100</f>
        <v>18.666666666666668</v>
      </c>
      <c r="AF206" s="187">
        <f>' STAMP Summary'!Q44/' STAMP Summary'!Q$100</f>
        <v>11.352941176470589</v>
      </c>
      <c r="AG206" s="187">
        <f>' STAMP Summary'!R44/' STAMP Summary'!R$100</f>
        <v>27.526315789473685</v>
      </c>
      <c r="AH206" s="187">
        <f>' STAMP Summary'!S44/' STAMP Summary'!S$100</f>
        <v>3</v>
      </c>
      <c r="AI206" s="187" t="e">
        <f>' STAMP Summary'!T44/' STAMP Summary'!T$100</f>
        <v>#DIV/0!</v>
      </c>
      <c r="AJ206" s="187">
        <f>' STAMP Summary'!U44/' STAMP Summary'!U$100</f>
        <v>0.65217391304347827</v>
      </c>
      <c r="AK206" s="187" t="e">
        <f>' STAMP Summary'!V44/' STAMP Summary'!V$100</f>
        <v>#DIV/0!</v>
      </c>
      <c r="AL206" s="187">
        <f>' STAMP Summary'!W44/' STAMP Summary'!W$100</f>
        <v>55.285714285714285</v>
      </c>
      <c r="AM206" s="187">
        <f>' STAMP Summary'!X44/' STAMP Summary'!X$100</f>
        <v>0</v>
      </c>
      <c r="AN206" s="187">
        <f>' STAMP Summary'!Y44/' STAMP Summary'!Y$100</f>
        <v>28.8</v>
      </c>
      <c r="AO206" s="223" t="e">
        <f t="shared" si="42"/>
        <v>#DIV/0!</v>
      </c>
      <c r="AP206" s="223"/>
      <c r="AQ206" s="223"/>
      <c r="AR206" s="223"/>
      <c r="AS206" s="223"/>
      <c r="AT206" s="223"/>
      <c r="AU206" s="223"/>
      <c r="AV206" s="223"/>
      <c r="AW206" s="226" t="e">
        <f t="shared" si="43"/>
        <v>#DIV/0!</v>
      </c>
      <c r="AX206" s="171"/>
      <c r="AY206" s="171"/>
      <c r="AZ206" s="171"/>
      <c r="BA206" s="171"/>
      <c r="BB206" s="171"/>
      <c r="BC206" s="171"/>
      <c r="BD206" s="171"/>
      <c r="BE206" s="171"/>
      <c r="BF206" s="171"/>
      <c r="BG206" s="171"/>
    </row>
    <row r="207" spans="26:59" x14ac:dyDescent="0.2">
      <c r="Z207" s="225">
        <v>36806</v>
      </c>
      <c r="AA207" s="500"/>
      <c r="AB207" s="225"/>
      <c r="AC207" s="187" t="e">
        <f>' STAMP Summary'!N45/' STAMP Summary'!N$100</f>
        <v>#DIV/0!</v>
      </c>
      <c r="AD207" s="187" t="e">
        <f>' STAMP Summary'!O45/' STAMP Summary'!O$100</f>
        <v>#DIV/0!</v>
      </c>
      <c r="AE207" s="187">
        <f>' STAMP Summary'!P45/' STAMP Summary'!P$100</f>
        <v>21.25</v>
      </c>
      <c r="AF207" s="187">
        <f>' STAMP Summary'!Q45/' STAMP Summary'!Q$100</f>
        <v>10.852941176470589</v>
      </c>
      <c r="AG207" s="187">
        <f>' STAMP Summary'!R45/' STAMP Summary'!R$100</f>
        <v>24.421052631578949</v>
      </c>
      <c r="AH207" s="187">
        <f>' STAMP Summary'!S45/' STAMP Summary'!S$100</f>
        <v>3.1789473684210527</v>
      </c>
      <c r="AI207" s="187" t="e">
        <f>' STAMP Summary'!T45/' STAMP Summary'!T$100</f>
        <v>#DIV/0!</v>
      </c>
      <c r="AJ207" s="187">
        <f>' STAMP Summary'!U45/' STAMP Summary'!U$100</f>
        <v>0.2608695652173913</v>
      </c>
      <c r="AK207" s="187" t="e">
        <f>' STAMP Summary'!V45/' STAMP Summary'!V$100</f>
        <v>#DIV/0!</v>
      </c>
      <c r="AL207" s="187">
        <f>' STAMP Summary'!W45/' STAMP Summary'!W$100</f>
        <v>44.142857142857146</v>
      </c>
      <c r="AM207" s="187">
        <f>' STAMP Summary'!X45/' STAMP Summary'!X$100</f>
        <v>0</v>
      </c>
      <c r="AN207" s="187">
        <f>' STAMP Summary'!Y45/' STAMP Summary'!Y$100</f>
        <v>25.95</v>
      </c>
      <c r="AO207" s="223" t="e">
        <f t="shared" si="42"/>
        <v>#DIV/0!</v>
      </c>
      <c r="AP207" s="223"/>
      <c r="AQ207" s="223"/>
      <c r="AR207" s="223"/>
      <c r="AS207" s="223"/>
      <c r="AT207" s="223"/>
      <c r="AU207" s="223"/>
      <c r="AV207" s="223"/>
      <c r="AW207" s="226" t="e">
        <f t="shared" si="43"/>
        <v>#DIV/0!</v>
      </c>
      <c r="AX207" s="171"/>
      <c r="AY207" s="171"/>
      <c r="AZ207" s="171"/>
      <c r="BA207" s="171"/>
      <c r="BB207" s="171"/>
      <c r="BC207" s="171"/>
      <c r="BD207" s="171"/>
      <c r="BE207" s="171"/>
      <c r="BF207" s="171"/>
      <c r="BG207" s="171"/>
    </row>
    <row r="208" spans="26:59" x14ac:dyDescent="0.2">
      <c r="Z208" s="225">
        <v>36807</v>
      </c>
      <c r="AA208" s="500"/>
      <c r="AB208" s="225"/>
      <c r="AC208" s="187" t="e">
        <f>' STAMP Summary'!N46/' STAMP Summary'!N$100</f>
        <v>#DIV/0!</v>
      </c>
      <c r="AD208" s="187" t="e">
        <f>' STAMP Summary'!O46/' STAMP Summary'!O$100</f>
        <v>#DIV/0!</v>
      </c>
      <c r="AE208" s="187">
        <f>' STAMP Summary'!P46/' STAMP Summary'!P$100</f>
        <v>13.458333333333334</v>
      </c>
      <c r="AF208" s="187">
        <f>' STAMP Summary'!Q46/' STAMP Summary'!Q$100</f>
        <v>8.4117647058823533</v>
      </c>
      <c r="AG208" s="187">
        <f>' STAMP Summary'!R46/' STAMP Summary'!R$100</f>
        <v>26.263157894736842</v>
      </c>
      <c r="AH208" s="187">
        <f>' STAMP Summary'!S46/' STAMP Summary'!S$100</f>
        <v>1.4421052631578948</v>
      </c>
      <c r="AI208" s="187" t="e">
        <f>' STAMP Summary'!T46/' STAMP Summary'!T$100</f>
        <v>#DIV/0!</v>
      </c>
      <c r="AJ208" s="187">
        <f>' STAMP Summary'!U46/' STAMP Summary'!U$100</f>
        <v>0.2608695652173913</v>
      </c>
      <c r="AK208" s="187" t="e">
        <f>' STAMP Summary'!V46/' STAMP Summary'!V$100</f>
        <v>#DIV/0!</v>
      </c>
      <c r="AL208" s="187">
        <f>' STAMP Summary'!W46/' STAMP Summary'!W$100</f>
        <v>72.857142857142861</v>
      </c>
      <c r="AM208" s="187">
        <f>' STAMP Summary'!X46/' STAMP Summary'!X$100</f>
        <v>225.125</v>
      </c>
      <c r="AN208" s="187">
        <f>' STAMP Summary'!Y46/' STAMP Summary'!Y$100</f>
        <v>19.3</v>
      </c>
      <c r="AO208" s="223" t="e">
        <f t="shared" si="42"/>
        <v>#DIV/0!</v>
      </c>
      <c r="AP208" s="223"/>
      <c r="AQ208" s="223"/>
      <c r="AR208" s="223"/>
      <c r="AS208" s="223"/>
      <c r="AT208" s="223"/>
      <c r="AU208" s="223"/>
      <c r="AV208" s="223"/>
      <c r="AW208" s="226" t="e">
        <f t="shared" si="43"/>
        <v>#DIV/0!</v>
      </c>
      <c r="AX208" s="171"/>
      <c r="AY208" s="171"/>
      <c r="AZ208" s="171"/>
      <c r="BA208" s="171"/>
      <c r="BB208" s="171"/>
      <c r="BC208" s="171"/>
      <c r="BD208" s="171"/>
      <c r="BE208" s="171"/>
      <c r="BF208" s="171"/>
      <c r="BG208" s="171"/>
    </row>
    <row r="209" spans="26:59" x14ac:dyDescent="0.2">
      <c r="Z209" s="225">
        <v>36808</v>
      </c>
      <c r="AA209" s="500"/>
      <c r="AB209" s="225"/>
      <c r="AC209" s="187" t="e">
        <f>' STAMP Summary'!N47/' STAMP Summary'!N$100</f>
        <v>#DIV/0!</v>
      </c>
      <c r="AD209" s="187" t="e">
        <f>' STAMP Summary'!O47/' STAMP Summary'!O$100</f>
        <v>#DIV/0!</v>
      </c>
      <c r="AE209" s="187">
        <f>' STAMP Summary'!P47/' STAMP Summary'!P$100</f>
        <v>21.208333333333332</v>
      </c>
      <c r="AF209" s="187">
        <f>' STAMP Summary'!Q47/' STAMP Summary'!Q$100</f>
        <v>11.676470588235293</v>
      </c>
      <c r="AG209" s="187">
        <f>' STAMP Summary'!R47/' STAMP Summary'!R$100</f>
        <v>21.684210526315791</v>
      </c>
      <c r="AH209" s="187">
        <f>' STAMP Summary'!S47/' STAMP Summary'!S$100</f>
        <v>1.2</v>
      </c>
      <c r="AI209" s="187" t="e">
        <f>' STAMP Summary'!T47/' STAMP Summary'!T$100</f>
        <v>#DIV/0!</v>
      </c>
      <c r="AJ209" s="187">
        <f>' STAMP Summary'!U47/' STAMP Summary'!U$100</f>
        <v>0.52173913043478259</v>
      </c>
      <c r="AK209" s="187" t="e">
        <f>' STAMP Summary'!V47/' STAMP Summary'!V$100</f>
        <v>#DIV/0!</v>
      </c>
      <c r="AL209" s="187">
        <f>' STAMP Summary'!W47/' STAMP Summary'!W$100</f>
        <v>54</v>
      </c>
      <c r="AM209" s="187">
        <f>' STAMP Summary'!X47/' STAMP Summary'!X$100</f>
        <v>53.25</v>
      </c>
      <c r="AN209" s="187">
        <f>' STAMP Summary'!Y47/' STAMP Summary'!Y$100</f>
        <v>21.7</v>
      </c>
      <c r="AO209" s="223" t="e">
        <f t="shared" si="42"/>
        <v>#DIV/0!</v>
      </c>
      <c r="AP209" s="223"/>
      <c r="AQ209" s="223"/>
      <c r="AR209" s="223"/>
      <c r="AS209" s="223"/>
      <c r="AT209" s="223"/>
      <c r="AU209" s="223"/>
      <c r="AV209" s="223"/>
      <c r="AW209" s="226" t="e">
        <f t="shared" si="43"/>
        <v>#DIV/0!</v>
      </c>
      <c r="AX209" s="171"/>
      <c r="AY209" s="171"/>
      <c r="AZ209" s="171"/>
      <c r="BA209" s="171"/>
      <c r="BB209" s="171"/>
      <c r="BC209" s="171"/>
      <c r="BD209" s="171"/>
      <c r="BE209" s="171"/>
      <c r="BF209" s="171"/>
      <c r="BG209" s="171"/>
    </row>
    <row r="210" spans="26:59" x14ac:dyDescent="0.2">
      <c r="Z210" s="225">
        <v>36809</v>
      </c>
      <c r="AA210" s="500"/>
      <c r="AB210" s="225"/>
      <c r="AC210" s="187" t="e">
        <f>' STAMP Summary'!N48/' STAMP Summary'!N$100</f>
        <v>#DIV/0!</v>
      </c>
      <c r="AD210" s="187" t="e">
        <f>' STAMP Summary'!O48/' STAMP Summary'!O$100</f>
        <v>#DIV/0!</v>
      </c>
      <c r="AE210" s="187">
        <f>' STAMP Summary'!P48/' STAMP Summary'!P$100</f>
        <v>20.1325</v>
      </c>
      <c r="AF210" s="187">
        <f>' STAMP Summary'!Q48/' STAMP Summary'!Q$100</f>
        <v>9.7058823529411757</v>
      </c>
      <c r="AG210" s="187">
        <f>' STAMP Summary'!R48/' STAMP Summary'!R$100</f>
        <v>28.315789473684209</v>
      </c>
      <c r="AH210" s="187">
        <f>' STAMP Summary'!S48/' STAMP Summary'!S$100</f>
        <v>1.0736842105263158</v>
      </c>
      <c r="AI210" s="187" t="e">
        <f>' STAMP Summary'!T48/' STAMP Summary'!T$100</f>
        <v>#DIV/0!</v>
      </c>
      <c r="AJ210" s="187">
        <f>' STAMP Summary'!U48/' STAMP Summary'!U$100</f>
        <v>0.91304347826086951</v>
      </c>
      <c r="AK210" s="187" t="e">
        <f>' STAMP Summary'!V48/' STAMP Summary'!V$100</f>
        <v>#DIV/0!</v>
      </c>
      <c r="AL210" s="187">
        <f>' STAMP Summary'!W48/' STAMP Summary'!W$100</f>
        <v>61.285714285714285</v>
      </c>
      <c r="AM210" s="187">
        <f>' STAMP Summary'!X48/' STAMP Summary'!X$100</f>
        <v>62.625</v>
      </c>
      <c r="AN210" s="187">
        <f>' STAMP Summary'!Y48/' STAMP Summary'!Y$100</f>
        <v>22.6</v>
      </c>
      <c r="AO210" s="223" t="e">
        <f t="shared" si="42"/>
        <v>#DIV/0!</v>
      </c>
      <c r="AP210" s="223"/>
      <c r="AQ210" s="223"/>
      <c r="AR210" s="223"/>
      <c r="AS210" s="223"/>
      <c r="AT210" s="223"/>
      <c r="AU210" s="223"/>
      <c r="AV210" s="223"/>
      <c r="AW210" s="226" t="e">
        <f t="shared" si="43"/>
        <v>#DIV/0!</v>
      </c>
      <c r="AX210" s="171"/>
      <c r="AY210" s="171"/>
      <c r="AZ210" s="171"/>
      <c r="BA210" s="171"/>
      <c r="BB210" s="171"/>
      <c r="BC210" s="171"/>
      <c r="BD210" s="171"/>
      <c r="BE210" s="171"/>
      <c r="BF210" s="171"/>
      <c r="BG210" s="171"/>
    </row>
    <row r="211" spans="26:59" x14ac:dyDescent="0.2">
      <c r="Z211" s="225">
        <v>36810</v>
      </c>
      <c r="AA211" s="500"/>
      <c r="AB211" s="225"/>
      <c r="AC211" s="187" t="e">
        <f>' STAMP Summary'!N49/' STAMP Summary'!N$100</f>
        <v>#DIV/0!</v>
      </c>
      <c r="AD211" s="187" t="e">
        <f>' STAMP Summary'!O49/' STAMP Summary'!O$100</f>
        <v>#DIV/0!</v>
      </c>
      <c r="AE211" s="187">
        <f>' STAMP Summary'!P49/' STAMP Summary'!P$100</f>
        <v>19.055</v>
      </c>
      <c r="AF211" s="187">
        <f>' STAMP Summary'!Q49/' STAMP Summary'!Q$100</f>
        <v>11.235294117647058</v>
      </c>
      <c r="AG211" s="187">
        <f>' STAMP Summary'!R49/' STAMP Summary'!R$100</f>
        <v>24.789473684210527</v>
      </c>
      <c r="AH211" s="187">
        <f>' STAMP Summary'!S49/' STAMP Summary'!S$100</f>
        <v>3.1473684210526316</v>
      </c>
      <c r="AI211" s="187" t="e">
        <f>' STAMP Summary'!T49/' STAMP Summary'!T$100</f>
        <v>#DIV/0!</v>
      </c>
      <c r="AJ211" s="187">
        <f>' STAMP Summary'!U49/' STAMP Summary'!U$100</f>
        <v>0.39130434782608697</v>
      </c>
      <c r="AK211" s="187" t="e">
        <f>' STAMP Summary'!V49/' STAMP Summary'!V$100</f>
        <v>#DIV/0!</v>
      </c>
      <c r="AL211" s="187">
        <f>' STAMP Summary'!W49/' STAMP Summary'!W$100</f>
        <v>98.142857142857139</v>
      </c>
      <c r="AM211" s="187">
        <f>' STAMP Summary'!X49/' STAMP Summary'!X$100</f>
        <v>59.625</v>
      </c>
      <c r="AN211" s="187">
        <f>' STAMP Summary'!Y49/' STAMP Summary'!Y$100</f>
        <v>24.95</v>
      </c>
      <c r="AO211" s="223" t="e">
        <f t="shared" si="42"/>
        <v>#DIV/0!</v>
      </c>
      <c r="AP211" s="223"/>
      <c r="AQ211" s="223"/>
      <c r="AR211" s="223"/>
      <c r="AS211" s="223"/>
      <c r="AT211" s="223"/>
      <c r="AU211" s="223"/>
      <c r="AV211" s="223"/>
      <c r="AW211" s="226" t="e">
        <f t="shared" si="43"/>
        <v>#DIV/0!</v>
      </c>
      <c r="AX211" s="171"/>
      <c r="AY211" s="171"/>
      <c r="AZ211" s="171"/>
      <c r="BA211" s="171"/>
      <c r="BB211" s="171"/>
      <c r="BC211" s="171"/>
      <c r="BD211" s="171"/>
      <c r="BE211" s="171"/>
      <c r="BF211" s="171"/>
      <c r="BG211" s="171"/>
    </row>
    <row r="212" spans="26:59" x14ac:dyDescent="0.2">
      <c r="Z212" s="225">
        <v>36811</v>
      </c>
      <c r="AA212" s="500"/>
      <c r="AB212" s="225"/>
      <c r="AC212" s="187" t="e">
        <f>' STAMP Summary'!N50/' STAMP Summary'!N$100</f>
        <v>#DIV/0!</v>
      </c>
      <c r="AD212" s="187" t="e">
        <f>' STAMP Summary'!O50/' STAMP Summary'!O$100</f>
        <v>#DIV/0!</v>
      </c>
      <c r="AE212" s="187">
        <f>' STAMP Summary'!P50/' STAMP Summary'!P$100</f>
        <v>24.458333333333332</v>
      </c>
      <c r="AF212" s="187">
        <f>' STAMP Summary'!Q50/' STAMP Summary'!Q$100</f>
        <v>10.117647058823529</v>
      </c>
      <c r="AG212" s="187">
        <f>' STAMP Summary'!R50/' STAMP Summary'!R$100</f>
        <v>35.210526315789473</v>
      </c>
      <c r="AH212" s="187">
        <f>' STAMP Summary'!S50/' STAMP Summary'!S$100</f>
        <v>8.6421052631578945</v>
      </c>
      <c r="AI212" s="187" t="e">
        <f>' STAMP Summary'!T50/' STAMP Summary'!T$100</f>
        <v>#DIV/0!</v>
      </c>
      <c r="AJ212" s="187">
        <f>' STAMP Summary'!U50/' STAMP Summary'!U$100</f>
        <v>2.2826086956521738</v>
      </c>
      <c r="AK212" s="187" t="e">
        <f>' STAMP Summary'!V50/' STAMP Summary'!V$100</f>
        <v>#DIV/0!</v>
      </c>
      <c r="AL212" s="187">
        <f>' STAMP Summary'!W50/' STAMP Summary'!W$100</f>
        <v>66.428571428571431</v>
      </c>
      <c r="AM212" s="187">
        <f>' STAMP Summary'!X50/' STAMP Summary'!X$100</f>
        <v>54.375</v>
      </c>
      <c r="AN212" s="187">
        <f>' STAMP Summary'!Y50/' STAMP Summary'!Y$100</f>
        <v>28.95</v>
      </c>
      <c r="AO212" s="223" t="e">
        <f t="shared" si="42"/>
        <v>#DIV/0!</v>
      </c>
      <c r="AP212" s="223"/>
      <c r="AQ212" s="223"/>
      <c r="AR212" s="223"/>
      <c r="AS212" s="223"/>
      <c r="AT212" s="223"/>
      <c r="AU212" s="223"/>
      <c r="AV212" s="223"/>
      <c r="AW212" s="226" t="e">
        <f t="shared" si="43"/>
        <v>#DIV/0!</v>
      </c>
      <c r="AX212" s="171"/>
      <c r="AY212" s="171"/>
      <c r="AZ212" s="171"/>
      <c r="BA212" s="171"/>
      <c r="BB212" s="171"/>
      <c r="BC212" s="171"/>
      <c r="BD212" s="171"/>
      <c r="BE212" s="171"/>
      <c r="BF212" s="171"/>
      <c r="BG212" s="171"/>
    </row>
    <row r="213" spans="26:59" x14ac:dyDescent="0.2">
      <c r="Z213" s="225">
        <v>36812</v>
      </c>
      <c r="AA213" s="500"/>
      <c r="AB213" s="225"/>
      <c r="AC213" s="187" t="e">
        <f>' STAMP Summary'!N51/' STAMP Summary'!N$100</f>
        <v>#DIV/0!</v>
      </c>
      <c r="AD213" s="187" t="e">
        <f>' STAMP Summary'!O51/' STAMP Summary'!O$100</f>
        <v>#DIV/0!</v>
      </c>
      <c r="AE213" s="187">
        <f>' STAMP Summary'!P51/' STAMP Summary'!P$100</f>
        <v>16.833333333333332</v>
      </c>
      <c r="AF213" s="187">
        <f>' STAMP Summary'!Q51/' STAMP Summary'!Q$100</f>
        <v>17.088235294117649</v>
      </c>
      <c r="AG213" s="187">
        <f>' STAMP Summary'!R51/' STAMP Summary'!R$100</f>
        <v>34.263157894736842</v>
      </c>
      <c r="AH213" s="187">
        <f>' STAMP Summary'!S51/' STAMP Summary'!S$100</f>
        <v>10.042105263157895</v>
      </c>
      <c r="AI213" s="187" t="e">
        <f>' STAMP Summary'!T51/' STAMP Summary'!T$100</f>
        <v>#DIV/0!</v>
      </c>
      <c r="AJ213" s="187">
        <f>' STAMP Summary'!U51/' STAMP Summary'!U$100</f>
        <v>2.2173913043478262</v>
      </c>
      <c r="AK213" s="187" t="e">
        <f>' STAMP Summary'!V51/' STAMP Summary'!V$100</f>
        <v>#DIV/0!</v>
      </c>
      <c r="AL213" s="187">
        <f>' STAMP Summary'!W51/' STAMP Summary'!W$100</f>
        <v>92.571428571428569</v>
      </c>
      <c r="AM213" s="187">
        <f>' STAMP Summary'!X51/' STAMP Summary'!X$100</f>
        <v>30.375</v>
      </c>
      <c r="AN213" s="187">
        <f>' STAMP Summary'!Y51/' STAMP Summary'!Y$100</f>
        <v>27.85</v>
      </c>
      <c r="AO213" s="223" t="e">
        <f t="shared" si="42"/>
        <v>#DIV/0!</v>
      </c>
      <c r="AP213" s="223"/>
      <c r="AQ213" s="223"/>
      <c r="AR213" s="223"/>
      <c r="AS213" s="223"/>
      <c r="AT213" s="223"/>
      <c r="AU213" s="223"/>
      <c r="AV213" s="223"/>
      <c r="AW213" s="226" t="e">
        <f t="shared" si="43"/>
        <v>#DIV/0!</v>
      </c>
      <c r="AX213" s="171"/>
      <c r="AY213" s="171"/>
      <c r="AZ213" s="171"/>
      <c r="BA213" s="171"/>
      <c r="BB213" s="171"/>
      <c r="BC213" s="171"/>
      <c r="BD213" s="171"/>
      <c r="BE213" s="171"/>
      <c r="BF213" s="171"/>
      <c r="BG213" s="171"/>
    </row>
    <row r="214" spans="26:59" x14ac:dyDescent="0.2">
      <c r="Z214" s="225">
        <v>36813</v>
      </c>
      <c r="AA214" s="500"/>
      <c r="AB214" s="225"/>
      <c r="AC214" s="187" t="e">
        <f>' STAMP Summary'!N52/' STAMP Summary'!N$100</f>
        <v>#DIV/0!</v>
      </c>
      <c r="AD214" s="187" t="e">
        <f>' STAMP Summary'!O52/' STAMP Summary'!O$100</f>
        <v>#DIV/0!</v>
      </c>
      <c r="AE214" s="187">
        <f>' STAMP Summary'!P52/' STAMP Summary'!P$100</f>
        <v>15</v>
      </c>
      <c r="AF214" s="187">
        <f>' STAMP Summary'!Q52/' STAMP Summary'!Q$100</f>
        <v>15.579117647058824</v>
      </c>
      <c r="AG214" s="187">
        <f>' STAMP Summary'!R52/' STAMP Summary'!R$100</f>
        <v>37.263157894736842</v>
      </c>
      <c r="AH214" s="187">
        <f>' STAMP Summary'!S52/' STAMP Summary'!S$100</f>
        <v>8.4526315789473685</v>
      </c>
      <c r="AI214" s="187" t="e">
        <f>' STAMP Summary'!T52/' STAMP Summary'!T$100</f>
        <v>#DIV/0!</v>
      </c>
      <c r="AJ214" s="187">
        <f>' STAMP Summary'!U52/' STAMP Summary'!U$100</f>
        <v>5.2173913043478262</v>
      </c>
      <c r="AK214" s="187" t="e">
        <f>' STAMP Summary'!V52/' STAMP Summary'!V$100</f>
        <v>#DIV/0!</v>
      </c>
      <c r="AL214" s="187">
        <f>' STAMP Summary'!W52/' STAMP Summary'!W$100</f>
        <v>101.57142857142857</v>
      </c>
      <c r="AM214" s="187">
        <f>' STAMP Summary'!X52/' STAMP Summary'!X$100</f>
        <v>42.75</v>
      </c>
      <c r="AN214" s="187">
        <f>' STAMP Summary'!Y52/' STAMP Summary'!Y$100</f>
        <v>39.950000000000003</v>
      </c>
      <c r="AO214" s="223" t="e">
        <f t="shared" si="42"/>
        <v>#DIV/0!</v>
      </c>
      <c r="AP214" s="223"/>
      <c r="AQ214" s="223"/>
      <c r="AR214" s="223"/>
      <c r="AS214" s="223"/>
      <c r="AT214" s="223"/>
      <c r="AU214" s="223"/>
      <c r="AV214" s="223"/>
      <c r="AW214" s="226" t="e">
        <f t="shared" si="43"/>
        <v>#DIV/0!</v>
      </c>
      <c r="AX214" s="171"/>
      <c r="AY214" s="171"/>
      <c r="AZ214" s="171"/>
      <c r="BA214" s="171"/>
      <c r="BB214" s="171"/>
      <c r="BC214" s="171"/>
      <c r="BD214" s="171"/>
      <c r="BE214" s="171"/>
      <c r="BF214" s="171"/>
      <c r="BG214" s="171"/>
    </row>
    <row r="215" spans="26:59" x14ac:dyDescent="0.2">
      <c r="Z215" s="225">
        <v>36814</v>
      </c>
      <c r="AA215" s="500"/>
      <c r="AB215" s="225"/>
      <c r="AC215" s="187" t="e">
        <f>' STAMP Summary'!N53/' STAMP Summary'!N$100</f>
        <v>#DIV/0!</v>
      </c>
      <c r="AD215" s="187" t="e">
        <f>' STAMP Summary'!O53/' STAMP Summary'!O$100</f>
        <v>#DIV/0!</v>
      </c>
      <c r="AE215" s="187">
        <f>' STAMP Summary'!P53/' STAMP Summary'!P$100</f>
        <v>26.5</v>
      </c>
      <c r="AF215" s="187">
        <f>' STAMP Summary'!Q53/' STAMP Summary'!Q$100</f>
        <v>15.044117647058824</v>
      </c>
      <c r="AG215" s="187">
        <f>' STAMP Summary'!R53/' STAMP Summary'!R$100</f>
        <v>44.421052631578945</v>
      </c>
      <c r="AH215" s="187">
        <f>' STAMP Summary'!S53/' STAMP Summary'!S$100</f>
        <v>4.7052631578947368</v>
      </c>
      <c r="AI215" s="187" t="e">
        <f>' STAMP Summary'!T53/' STAMP Summary'!T$100</f>
        <v>#DIV/0!</v>
      </c>
      <c r="AJ215" s="187">
        <f>' STAMP Summary'!U53/' STAMP Summary'!U$100</f>
        <v>8.3478260869565215</v>
      </c>
      <c r="AK215" s="187" t="e">
        <f>' STAMP Summary'!V53/' STAMP Summary'!V$100</f>
        <v>#DIV/0!</v>
      </c>
      <c r="AL215" s="187">
        <f>' STAMP Summary'!W53/' STAMP Summary'!W$100</f>
        <v>117.28571428571429</v>
      </c>
      <c r="AM215" s="187">
        <f>' STAMP Summary'!X53/' STAMP Summary'!X$100</f>
        <v>45</v>
      </c>
      <c r="AN215" s="187">
        <f>' STAMP Summary'!Y53/' STAMP Summary'!Y$100</f>
        <v>22.35</v>
      </c>
      <c r="AO215" s="223" t="e">
        <f t="shared" si="42"/>
        <v>#DIV/0!</v>
      </c>
      <c r="AP215" s="223"/>
      <c r="AQ215" s="223"/>
      <c r="AR215" s="223"/>
      <c r="AS215" s="223"/>
      <c r="AT215" s="223"/>
      <c r="AU215" s="223"/>
      <c r="AV215" s="223"/>
      <c r="AW215" s="226" t="e">
        <f t="shared" si="43"/>
        <v>#DIV/0!</v>
      </c>
      <c r="AX215" s="171"/>
      <c r="AY215" s="171"/>
      <c r="AZ215" s="171"/>
      <c r="BA215" s="171"/>
      <c r="BB215" s="171"/>
      <c r="BC215" s="171"/>
      <c r="BD215" s="171"/>
      <c r="BE215" s="171"/>
      <c r="BF215" s="171"/>
      <c r="BG215" s="171"/>
    </row>
    <row r="216" spans="26:59" x14ac:dyDescent="0.2">
      <c r="Z216" s="225">
        <v>36815</v>
      </c>
      <c r="AA216" s="500"/>
      <c r="AB216" s="225"/>
      <c r="AC216" s="187" t="e">
        <f>' STAMP Summary'!N54/' STAMP Summary'!N$100</f>
        <v>#DIV/0!</v>
      </c>
      <c r="AD216" s="187" t="e">
        <f>' STAMP Summary'!O54/' STAMP Summary'!O$100</f>
        <v>#DIV/0!</v>
      </c>
      <c r="AE216" s="187">
        <f>' STAMP Summary'!P54/' STAMP Summary'!P$100</f>
        <v>18.916666666666668</v>
      </c>
      <c r="AF216" s="187">
        <f>' STAMP Summary'!Q54/' STAMP Summary'!Q$100</f>
        <v>18.088235294117649</v>
      </c>
      <c r="AG216" s="187">
        <f>' STAMP Summary'!R54/' STAMP Summary'!R$100</f>
        <v>33.315789473684212</v>
      </c>
      <c r="AH216" s="187">
        <f>' STAMP Summary'!S54/' STAMP Summary'!S$100</f>
        <v>7.5157894736842108</v>
      </c>
      <c r="AI216" s="187" t="e">
        <f>' STAMP Summary'!T54/' STAMP Summary'!T$100</f>
        <v>#DIV/0!</v>
      </c>
      <c r="AJ216" s="187">
        <f>' STAMP Summary'!U54/' STAMP Summary'!U$100</f>
        <v>13.869565217391305</v>
      </c>
      <c r="AK216" s="187" t="e">
        <f>' STAMP Summary'!V54/' STAMP Summary'!V$100</f>
        <v>#DIV/0!</v>
      </c>
      <c r="AL216" s="187">
        <f>' STAMP Summary'!W54/' STAMP Summary'!W$100</f>
        <v>73.857142857142861</v>
      </c>
      <c r="AM216" s="187">
        <f>' STAMP Summary'!X54/' STAMP Summary'!X$100</f>
        <v>21</v>
      </c>
      <c r="AN216" s="187">
        <f>' STAMP Summary'!Y54/' STAMP Summary'!Y$100</f>
        <v>27.6</v>
      </c>
      <c r="AO216" s="223" t="e">
        <f t="shared" si="42"/>
        <v>#DIV/0!</v>
      </c>
      <c r="AP216" s="223"/>
      <c r="AQ216" s="223"/>
      <c r="AR216" s="223"/>
      <c r="AS216" s="223"/>
      <c r="AT216" s="223"/>
      <c r="AU216" s="223"/>
      <c r="AV216" s="223"/>
      <c r="AW216" s="226" t="e">
        <f t="shared" si="43"/>
        <v>#DIV/0!</v>
      </c>
      <c r="AX216" s="171"/>
      <c r="AY216" s="171"/>
      <c r="AZ216" s="171"/>
      <c r="BA216" s="171"/>
      <c r="BB216" s="171"/>
      <c r="BC216" s="171"/>
      <c r="BD216" s="171"/>
      <c r="BE216" s="171"/>
      <c r="BF216" s="171"/>
      <c r="BG216" s="171"/>
    </row>
    <row r="217" spans="26:59" x14ac:dyDescent="0.2">
      <c r="Z217" s="225">
        <v>36816</v>
      </c>
      <c r="AA217" s="500"/>
      <c r="AB217" s="225"/>
      <c r="AC217" s="187" t="e">
        <f>' STAMP Summary'!N55/' STAMP Summary'!N$100</f>
        <v>#DIV/0!</v>
      </c>
      <c r="AD217" s="187" t="e">
        <f>' STAMP Summary'!O55/' STAMP Summary'!O$100</f>
        <v>#DIV/0!</v>
      </c>
      <c r="AE217" s="187">
        <f>' STAMP Summary'!P55/' STAMP Summary'!P$100</f>
        <v>22.625</v>
      </c>
      <c r="AF217" s="187">
        <f>' STAMP Summary'!Q55/' STAMP Summary'!Q$100</f>
        <v>16.852941176470587</v>
      </c>
      <c r="AG217" s="187">
        <f>' STAMP Summary'!R55/' STAMP Summary'!R$100</f>
        <v>45.789473684210527</v>
      </c>
      <c r="AH217" s="187">
        <f>' STAMP Summary'!S55/' STAMP Summary'!S$100</f>
        <v>7.2736842105263158</v>
      </c>
      <c r="AI217" s="187" t="e">
        <f>' STAMP Summary'!T55/' STAMP Summary'!T$100</f>
        <v>#DIV/0!</v>
      </c>
      <c r="AJ217" s="187">
        <f>' STAMP Summary'!U55/' STAMP Summary'!U$100</f>
        <v>11.608695652173912</v>
      </c>
      <c r="AK217" s="187" t="e">
        <f>' STAMP Summary'!V55/' STAMP Summary'!V$100</f>
        <v>#DIV/0!</v>
      </c>
      <c r="AL217" s="187">
        <f>' STAMP Summary'!W55/' STAMP Summary'!W$100</f>
        <v>71.714285714285708</v>
      </c>
      <c r="AM217" s="187">
        <f>' STAMP Summary'!X55/' STAMP Summary'!X$100</f>
        <v>16.125</v>
      </c>
      <c r="AN217" s="187">
        <f>' STAMP Summary'!Y55/' STAMP Summary'!Y$100</f>
        <v>41.15</v>
      </c>
      <c r="AO217" s="223" t="e">
        <f t="shared" si="42"/>
        <v>#DIV/0!</v>
      </c>
      <c r="AP217" s="223"/>
      <c r="AQ217" s="223"/>
      <c r="AR217" s="223"/>
      <c r="AS217" s="223"/>
      <c r="AT217" s="223"/>
      <c r="AU217" s="223"/>
      <c r="AV217" s="223"/>
      <c r="AW217" s="226" t="e">
        <f t="shared" si="43"/>
        <v>#DIV/0!</v>
      </c>
      <c r="AX217" s="171"/>
      <c r="AY217" s="171"/>
      <c r="AZ217" s="171"/>
      <c r="BA217" s="171"/>
      <c r="BB217" s="171"/>
      <c r="BC217" s="171"/>
      <c r="BD217" s="171"/>
      <c r="BE217" s="171"/>
      <c r="BF217" s="171"/>
      <c r="BG217" s="171"/>
    </row>
    <row r="218" spans="26:59" x14ac:dyDescent="0.2">
      <c r="Z218" s="225">
        <v>36817</v>
      </c>
      <c r="AA218" s="500"/>
      <c r="AB218" s="225"/>
      <c r="AC218" s="187" t="e">
        <f>' STAMP Summary'!N56/' STAMP Summary'!N$100</f>
        <v>#DIV/0!</v>
      </c>
      <c r="AD218" s="187" t="e">
        <f>' STAMP Summary'!O56/' STAMP Summary'!O$100</f>
        <v>#DIV/0!</v>
      </c>
      <c r="AE218" s="187">
        <f>' STAMP Summary'!P56/' STAMP Summary'!P$100</f>
        <v>23.208333333333332</v>
      </c>
      <c r="AF218" s="187">
        <f>' STAMP Summary'!Q56/' STAMP Summary'!Q$100</f>
        <v>17.882352941176471</v>
      </c>
      <c r="AG218" s="187">
        <f>' STAMP Summary'!R56/' STAMP Summary'!R$100</f>
        <v>45.736842105263158</v>
      </c>
      <c r="AH218" s="187">
        <f>' STAMP Summary'!S56/' STAMP Summary'!S$100</f>
        <v>5.2315789473684209</v>
      </c>
      <c r="AI218" s="187" t="e">
        <f>' STAMP Summary'!T56/' STAMP Summary'!T$100</f>
        <v>#DIV/0!</v>
      </c>
      <c r="AJ218" s="187">
        <f>' STAMP Summary'!U56/' STAMP Summary'!U$100</f>
        <v>14.913043478260869</v>
      </c>
      <c r="AK218" s="187" t="e">
        <f>' STAMP Summary'!V56/' STAMP Summary'!V$100</f>
        <v>#DIV/0!</v>
      </c>
      <c r="AL218" s="187">
        <f>' STAMP Summary'!W56/' STAMP Summary'!W$100</f>
        <v>72</v>
      </c>
      <c r="AM218" s="187">
        <f>' STAMP Summary'!X56/' STAMP Summary'!X$100</f>
        <v>12.75</v>
      </c>
      <c r="AN218" s="187">
        <f>' STAMP Summary'!Y56/' STAMP Summary'!Y$100</f>
        <v>52.8</v>
      </c>
      <c r="AO218" s="223" t="e">
        <f t="shared" si="42"/>
        <v>#DIV/0!</v>
      </c>
      <c r="AP218" s="223"/>
      <c r="AQ218" s="223"/>
      <c r="AR218" s="223"/>
      <c r="AS218" s="223"/>
      <c r="AT218" s="223"/>
      <c r="AU218" s="223"/>
      <c r="AV218" s="223"/>
      <c r="AW218" s="226" t="e">
        <f t="shared" si="43"/>
        <v>#DIV/0!</v>
      </c>
      <c r="AX218" s="171"/>
      <c r="AY218" s="171"/>
      <c r="AZ218" s="171"/>
      <c r="BA218" s="171"/>
      <c r="BB218" s="171"/>
      <c r="BC218" s="171"/>
      <c r="BD218" s="171"/>
      <c r="BE218" s="171"/>
      <c r="BF218" s="171"/>
      <c r="BG218" s="171"/>
    </row>
    <row r="219" spans="26:59" x14ac:dyDescent="0.2">
      <c r="Z219" s="225">
        <v>36818</v>
      </c>
      <c r="AA219" s="500"/>
      <c r="AB219" s="225"/>
      <c r="AC219" s="187" t="e">
        <f>' STAMP Summary'!N57/' STAMP Summary'!N$100</f>
        <v>#DIV/0!</v>
      </c>
      <c r="AD219" s="187" t="e">
        <f>' STAMP Summary'!O57/' STAMP Summary'!O$100</f>
        <v>#DIV/0!</v>
      </c>
      <c r="AE219" s="187">
        <f>' STAMP Summary'!P57/' STAMP Summary'!P$100</f>
        <v>28.75</v>
      </c>
      <c r="AF219" s="187">
        <f>' STAMP Summary'!Q57/' STAMP Summary'!Q$100</f>
        <v>17.470588235294116</v>
      </c>
      <c r="AG219" s="187">
        <f>' STAMP Summary'!R57/' STAMP Summary'!R$100</f>
        <v>63.473684210526315</v>
      </c>
      <c r="AH219" s="187">
        <f>' STAMP Summary'!S57/' STAMP Summary'!S$100</f>
        <v>5.9263157894736844</v>
      </c>
      <c r="AI219" s="187" t="e">
        <f>' STAMP Summary'!T57/' STAMP Summary'!T$100</f>
        <v>#DIV/0!</v>
      </c>
      <c r="AJ219" s="187">
        <f>' STAMP Summary'!U57/' STAMP Summary'!U$100</f>
        <v>21.586956521739129</v>
      </c>
      <c r="AK219" s="187" t="e">
        <f>' STAMP Summary'!V57/' STAMP Summary'!V$100</f>
        <v>#DIV/0!</v>
      </c>
      <c r="AL219" s="187">
        <f>' STAMP Summary'!W57/' STAMP Summary'!W$100</f>
        <v>91.142857142857139</v>
      </c>
      <c r="AM219" s="187">
        <f>' STAMP Summary'!X57/' STAMP Summary'!X$100</f>
        <v>19.875</v>
      </c>
      <c r="AN219" s="187">
        <f>' STAMP Summary'!Y57/' STAMP Summary'!Y$100</f>
        <v>44.05</v>
      </c>
      <c r="AO219" s="223" t="e">
        <f t="shared" si="42"/>
        <v>#DIV/0!</v>
      </c>
      <c r="AP219" s="223"/>
      <c r="AQ219" s="223"/>
      <c r="AR219" s="223"/>
      <c r="AS219" s="223"/>
      <c r="AT219" s="223"/>
      <c r="AU219" s="223"/>
      <c r="AV219" s="223"/>
      <c r="AW219" s="226" t="e">
        <f t="shared" si="43"/>
        <v>#DIV/0!</v>
      </c>
      <c r="AX219" s="171"/>
      <c r="AY219" s="171"/>
      <c r="AZ219" s="171"/>
      <c r="BA219" s="171"/>
      <c r="BB219" s="171"/>
      <c r="BC219" s="171"/>
      <c r="BD219" s="171"/>
      <c r="BE219" s="171"/>
      <c r="BF219" s="171"/>
      <c r="BG219" s="171"/>
    </row>
    <row r="220" spans="26:59" x14ac:dyDescent="0.2">
      <c r="Z220" s="225">
        <v>36819</v>
      </c>
      <c r="AA220" s="500"/>
      <c r="AB220" s="225"/>
      <c r="AC220" s="187" t="e">
        <f>' STAMP Summary'!N58/' STAMP Summary'!N$100</f>
        <v>#DIV/0!</v>
      </c>
      <c r="AD220" s="187" t="e">
        <f>' STAMP Summary'!O58/' STAMP Summary'!O$100</f>
        <v>#DIV/0!</v>
      </c>
      <c r="AE220" s="187">
        <f>' STAMP Summary'!P58/' STAMP Summary'!P$100</f>
        <v>21.75</v>
      </c>
      <c r="AF220" s="187">
        <f>' STAMP Summary'!Q58/' STAMP Summary'!Q$100</f>
        <v>22.823529411764707</v>
      </c>
      <c r="AG220" s="187">
        <f>' STAMP Summary'!R58/' STAMP Summary'!R$100</f>
        <v>132.73684210526315</v>
      </c>
      <c r="AH220" s="187">
        <f>' STAMP Summary'!S58/' STAMP Summary'!S$100</f>
        <v>6.5263157894736841</v>
      </c>
      <c r="AI220" s="187" t="e">
        <f>' STAMP Summary'!T58/' STAMP Summary'!T$100</f>
        <v>#DIV/0!</v>
      </c>
      <c r="AJ220" s="187">
        <f>' STAMP Summary'!U58/' STAMP Summary'!U$100</f>
        <v>10.739130434782609</v>
      </c>
      <c r="AK220" s="187" t="e">
        <f>' STAMP Summary'!V58/' STAMP Summary'!V$100</f>
        <v>#DIV/0!</v>
      </c>
      <c r="AL220" s="187">
        <f>' STAMP Summary'!W58/' STAMP Summary'!W$100</f>
        <v>51.571428571428569</v>
      </c>
      <c r="AM220" s="187">
        <f>' STAMP Summary'!X58/' STAMP Summary'!X$100</f>
        <v>6</v>
      </c>
      <c r="AN220" s="187">
        <f>' STAMP Summary'!Y58/' STAMP Summary'!Y$100</f>
        <v>31.1</v>
      </c>
      <c r="AO220" s="223" t="e">
        <f t="shared" si="42"/>
        <v>#DIV/0!</v>
      </c>
      <c r="AP220" s="223"/>
      <c r="AQ220" s="223"/>
      <c r="AR220" s="223"/>
      <c r="AS220" s="223"/>
      <c r="AT220" s="223"/>
      <c r="AU220" s="223"/>
      <c r="AV220" s="223"/>
      <c r="AW220" s="226" t="e">
        <f t="shared" si="43"/>
        <v>#DIV/0!</v>
      </c>
      <c r="AX220" s="171"/>
      <c r="AY220" s="171"/>
      <c r="AZ220" s="171"/>
      <c r="BA220" s="171"/>
      <c r="BB220" s="171"/>
      <c r="BC220" s="171"/>
      <c r="BD220" s="171"/>
      <c r="BE220" s="171"/>
      <c r="BF220" s="171"/>
      <c r="BG220" s="171"/>
    </row>
    <row r="221" spans="26:59" x14ac:dyDescent="0.2">
      <c r="Z221" s="225">
        <v>36820</v>
      </c>
      <c r="AA221" s="500"/>
      <c r="AB221" s="225"/>
      <c r="AC221" s="187" t="e">
        <f>' STAMP Summary'!N59/' STAMP Summary'!N$100</f>
        <v>#DIV/0!</v>
      </c>
      <c r="AD221" s="187" t="e">
        <f>' STAMP Summary'!O59/' STAMP Summary'!O$100</f>
        <v>#DIV/0!</v>
      </c>
      <c r="AE221" s="187">
        <f>' STAMP Summary'!P59/' STAMP Summary'!P$100</f>
        <v>25.666666666666668</v>
      </c>
      <c r="AF221" s="187">
        <f>' STAMP Summary'!Q59/' STAMP Summary'!Q$100</f>
        <v>24.911764705882351</v>
      </c>
      <c r="AG221" s="187">
        <f>' STAMP Summary'!R59/' STAMP Summary'!R$100</f>
        <v>64.736842105263165</v>
      </c>
      <c r="AH221" s="187">
        <f>' STAMP Summary'!S59/' STAMP Summary'!S$100</f>
        <v>7.4526315789473685</v>
      </c>
      <c r="AI221" s="187" t="e">
        <f>' STAMP Summary'!T59/' STAMP Summary'!T$100</f>
        <v>#DIV/0!</v>
      </c>
      <c r="AJ221" s="187">
        <f>' STAMP Summary'!U59/' STAMP Summary'!U$100</f>
        <v>16.608695652173914</v>
      </c>
      <c r="AK221" s="187" t="e">
        <f>' STAMP Summary'!V59/' STAMP Summary'!V$100</f>
        <v>#DIV/0!</v>
      </c>
      <c r="AL221" s="187">
        <f>' STAMP Summary'!W59/' STAMP Summary'!W$100</f>
        <v>91</v>
      </c>
      <c r="AM221" s="187">
        <f>' STAMP Summary'!X59/' STAMP Summary'!X$100</f>
        <v>42</v>
      </c>
      <c r="AN221" s="187">
        <f>' STAMP Summary'!Y59/' STAMP Summary'!Y$100</f>
        <v>12.75</v>
      </c>
      <c r="AO221" s="223" t="e">
        <f t="shared" si="42"/>
        <v>#DIV/0!</v>
      </c>
      <c r="AP221" s="223"/>
      <c r="AQ221" s="223"/>
      <c r="AR221" s="223"/>
      <c r="AS221" s="223"/>
      <c r="AT221" s="223"/>
      <c r="AU221" s="223"/>
      <c r="AV221" s="223"/>
      <c r="AW221" s="226" t="e">
        <f t="shared" si="43"/>
        <v>#DIV/0!</v>
      </c>
      <c r="AX221" s="171"/>
      <c r="AY221" s="171"/>
      <c r="AZ221" s="171"/>
      <c r="BA221" s="171"/>
      <c r="BB221" s="171"/>
      <c r="BC221" s="171"/>
      <c r="BD221" s="171"/>
      <c r="BE221" s="171"/>
      <c r="BF221" s="171"/>
      <c r="BG221" s="171"/>
    </row>
    <row r="222" spans="26:59" x14ac:dyDescent="0.2">
      <c r="Z222" s="225">
        <v>36821</v>
      </c>
      <c r="AA222" s="500"/>
      <c r="AB222" s="225"/>
      <c r="AC222" s="187" t="e">
        <f>' STAMP Summary'!N60/' STAMP Summary'!N$100</f>
        <v>#DIV/0!</v>
      </c>
      <c r="AD222" s="187" t="e">
        <f>' STAMP Summary'!O60/' STAMP Summary'!O$100</f>
        <v>#DIV/0!</v>
      </c>
      <c r="AE222" s="187">
        <f>' STAMP Summary'!P60/' STAMP Summary'!P$100</f>
        <v>28.520833333333332</v>
      </c>
      <c r="AF222" s="187">
        <f>' STAMP Summary'!Q60/' STAMP Summary'!Q$100</f>
        <v>15.382352941176471</v>
      </c>
      <c r="AG222" s="187">
        <f>' STAMP Summary'!R60/' STAMP Summary'!R$100</f>
        <v>38.842105263157897</v>
      </c>
      <c r="AH222" s="187">
        <f>' STAMP Summary'!S60/' STAMP Summary'!S$100</f>
        <v>7.8210526315789473</v>
      </c>
      <c r="AI222" s="187" t="e">
        <f>' STAMP Summary'!T60/' STAMP Summary'!T$100</f>
        <v>#DIV/0!</v>
      </c>
      <c r="AJ222" s="187">
        <f>' STAMP Summary'!U60/' STAMP Summary'!U$100</f>
        <v>101.23913043478261</v>
      </c>
      <c r="AK222" s="187" t="e">
        <f>' STAMP Summary'!V60/' STAMP Summary'!V$100</f>
        <v>#DIV/0!</v>
      </c>
      <c r="AL222" s="187">
        <f>' STAMP Summary'!W60/' STAMP Summary'!W$100</f>
        <v>97.142857142857139</v>
      </c>
      <c r="AM222" s="187">
        <f>' STAMP Summary'!X60/' STAMP Summary'!X$100</f>
        <v>56.625</v>
      </c>
      <c r="AN222" s="187">
        <f>' STAMP Summary'!Y60/' STAMP Summary'!Y$100</f>
        <v>30.25</v>
      </c>
      <c r="AO222" s="223" t="e">
        <f t="shared" si="42"/>
        <v>#DIV/0!</v>
      </c>
      <c r="AP222" s="223"/>
      <c r="AQ222" s="223"/>
      <c r="AR222" s="223"/>
      <c r="AS222" s="223"/>
      <c r="AT222" s="223"/>
      <c r="AU222" s="223"/>
      <c r="AV222" s="223"/>
      <c r="AW222" s="226" t="e">
        <f t="shared" si="43"/>
        <v>#DIV/0!</v>
      </c>
      <c r="AX222" s="171"/>
      <c r="AY222" s="171"/>
      <c r="AZ222" s="171"/>
      <c r="BA222" s="171"/>
      <c r="BB222" s="171"/>
      <c r="BC222" s="171"/>
      <c r="BD222" s="171"/>
      <c r="BE222" s="171"/>
      <c r="BF222" s="171"/>
      <c r="BG222" s="171"/>
    </row>
    <row r="223" spans="26:59" x14ac:dyDescent="0.2">
      <c r="Z223" s="225">
        <v>36822</v>
      </c>
      <c r="AA223" s="500"/>
      <c r="AB223" s="225"/>
      <c r="AC223" s="187" t="e">
        <f>' STAMP Summary'!N61/' STAMP Summary'!N$100</f>
        <v>#DIV/0!</v>
      </c>
      <c r="AD223" s="187" t="e">
        <f>' STAMP Summary'!O61/' STAMP Summary'!O$100</f>
        <v>#DIV/0!</v>
      </c>
      <c r="AE223" s="187">
        <f>' STAMP Summary'!P61/' STAMP Summary'!P$100</f>
        <v>31.375</v>
      </c>
      <c r="AF223" s="187">
        <f>' STAMP Summary'!Q61/' STAMP Summary'!Q$100</f>
        <v>17.882352941176471</v>
      </c>
      <c r="AG223" s="187">
        <f>' STAMP Summary'!R61/' STAMP Summary'!R$100</f>
        <v>18</v>
      </c>
      <c r="AH223" s="187">
        <f>' STAMP Summary'!S61/' STAMP Summary'!S$100</f>
        <v>8.1684210526315795</v>
      </c>
      <c r="AI223" s="187" t="e">
        <f>' STAMP Summary'!T61/' STAMP Summary'!T$100</f>
        <v>#DIV/0!</v>
      </c>
      <c r="AJ223" s="187">
        <f>' STAMP Summary'!U61/' STAMP Summary'!U$100</f>
        <v>246.13043478260869</v>
      </c>
      <c r="AK223" s="187" t="e">
        <f>' STAMP Summary'!V61/' STAMP Summary'!V$100</f>
        <v>#DIV/0!</v>
      </c>
      <c r="AL223" s="187">
        <f>' STAMP Summary'!W61/' STAMP Summary'!W$100</f>
        <v>100.85714285714286</v>
      </c>
      <c r="AM223" s="187">
        <f>' STAMP Summary'!X61/' STAMP Summary'!X$100</f>
        <v>59.625</v>
      </c>
      <c r="AN223" s="187">
        <f>' STAMP Summary'!Y61/' STAMP Summary'!Y$100</f>
        <v>48.95</v>
      </c>
      <c r="AO223" s="223" t="e">
        <f t="shared" si="42"/>
        <v>#DIV/0!</v>
      </c>
      <c r="AP223" s="223"/>
      <c r="AQ223" s="223"/>
      <c r="AR223" s="223"/>
      <c r="AS223" s="223"/>
      <c r="AT223" s="223"/>
      <c r="AU223" s="223"/>
      <c r="AV223" s="223"/>
      <c r="AW223" s="226" t="e">
        <f t="shared" si="43"/>
        <v>#DIV/0!</v>
      </c>
      <c r="AX223" s="171"/>
      <c r="AY223" s="171"/>
      <c r="AZ223" s="171"/>
      <c r="BA223" s="171"/>
      <c r="BB223" s="171"/>
      <c r="BC223" s="171"/>
      <c r="BD223" s="171"/>
      <c r="BE223" s="171"/>
      <c r="BF223" s="171"/>
      <c r="BG223" s="171"/>
    </row>
    <row r="224" spans="26:59" x14ac:dyDescent="0.2">
      <c r="Z224" s="225">
        <v>36823</v>
      </c>
      <c r="AA224" s="500"/>
      <c r="AB224" s="225"/>
      <c r="AC224" s="187" t="e">
        <f>' STAMP Summary'!N62/' STAMP Summary'!N$100</f>
        <v>#DIV/0!</v>
      </c>
      <c r="AD224" s="187" t="e">
        <f>' STAMP Summary'!O62/' STAMP Summary'!O$100</f>
        <v>#DIV/0!</v>
      </c>
      <c r="AE224" s="187">
        <f>' STAMP Summary'!P62/' STAMP Summary'!P$100</f>
        <v>12.125</v>
      </c>
      <c r="AF224" s="187">
        <f>' STAMP Summary'!Q62/' STAMP Summary'!Q$100</f>
        <v>23.176470588235293</v>
      </c>
      <c r="AG224" s="187">
        <f>' STAMP Summary'!R62/' STAMP Summary'!R$100</f>
        <v>50.842105263157897</v>
      </c>
      <c r="AH224" s="187">
        <f>' STAMP Summary'!S62/' STAMP Summary'!S$100</f>
        <v>4.9789473684210526</v>
      </c>
      <c r="AI224" s="187" t="e">
        <f>' STAMP Summary'!T62/' STAMP Summary'!T$100</f>
        <v>#DIV/0!</v>
      </c>
      <c r="AJ224" s="187">
        <f>' STAMP Summary'!U62/' STAMP Summary'!U$100</f>
        <v>138.06521739130434</v>
      </c>
      <c r="AK224" s="187" t="e">
        <f>' STAMP Summary'!V62/' STAMP Summary'!V$100</f>
        <v>#DIV/0!</v>
      </c>
      <c r="AL224" s="187">
        <f>' STAMP Summary'!W62/' STAMP Summary'!W$100</f>
        <v>141.14285714285714</v>
      </c>
      <c r="AM224" s="187">
        <f>' STAMP Summary'!X62/' STAMP Summary'!X$100</f>
        <v>57.75</v>
      </c>
      <c r="AN224" s="187">
        <f>' STAMP Summary'!Y62/' STAMP Summary'!Y$100</f>
        <v>43.85</v>
      </c>
      <c r="AO224" s="223" t="e">
        <f t="shared" si="42"/>
        <v>#DIV/0!</v>
      </c>
      <c r="AP224" s="223"/>
      <c r="AQ224" s="223"/>
      <c r="AR224" s="223"/>
      <c r="AS224" s="223"/>
      <c r="AT224" s="223"/>
      <c r="AU224" s="223"/>
      <c r="AV224" s="223"/>
      <c r="AW224" s="226" t="e">
        <f t="shared" si="43"/>
        <v>#DIV/0!</v>
      </c>
      <c r="AX224" s="171"/>
      <c r="AY224" s="171"/>
      <c r="AZ224" s="171"/>
      <c r="BA224" s="171"/>
      <c r="BB224" s="171"/>
      <c r="BC224" s="171"/>
      <c r="BD224" s="171"/>
      <c r="BE224" s="171"/>
      <c r="BF224" s="171"/>
      <c r="BG224" s="171"/>
    </row>
    <row r="225" spans="26:59" x14ac:dyDescent="0.2">
      <c r="Z225" s="225">
        <v>36824</v>
      </c>
      <c r="AA225" s="500"/>
      <c r="AB225" s="225"/>
      <c r="AC225" s="187" t="e">
        <f>' STAMP Summary'!N63/' STAMP Summary'!N$100</f>
        <v>#DIV/0!</v>
      </c>
      <c r="AD225" s="187" t="e">
        <f>' STAMP Summary'!O63/' STAMP Summary'!O$100</f>
        <v>#DIV/0!</v>
      </c>
      <c r="AE225" s="187">
        <f>' STAMP Summary'!P63/' STAMP Summary'!P$100</f>
        <v>37.75</v>
      </c>
      <c r="AF225" s="187">
        <f>' STAMP Summary'!Q63/' STAMP Summary'!Q$100</f>
        <v>21.147058823529413</v>
      </c>
      <c r="AG225" s="187">
        <f>' STAMP Summary'!R63/' STAMP Summary'!R$100</f>
        <v>57.55263157894737</v>
      </c>
      <c r="AH225" s="187">
        <f>' STAMP Summary'!S63/' STAMP Summary'!S$100</f>
        <v>6.0421052631578949</v>
      </c>
      <c r="AI225" s="187" t="e">
        <f>' STAMP Summary'!T63/' STAMP Summary'!T$100</f>
        <v>#DIV/0!</v>
      </c>
      <c r="AJ225" s="187">
        <f>' STAMP Summary'!U63/' STAMP Summary'!U$100</f>
        <v>78.847826086956516</v>
      </c>
      <c r="AK225" s="187" t="e">
        <f>' STAMP Summary'!V63/' STAMP Summary'!V$100</f>
        <v>#DIV/0!</v>
      </c>
      <c r="AL225" s="187">
        <f>' STAMP Summary'!W63/' STAMP Summary'!W$100</f>
        <v>102.85714285714286</v>
      </c>
      <c r="AM225" s="187">
        <f>' STAMP Summary'!X63/' STAMP Summary'!X$100</f>
        <v>79.125</v>
      </c>
      <c r="AN225" s="187">
        <f>' STAMP Summary'!Y63/' STAMP Summary'!Y$100</f>
        <v>32.200000000000003</v>
      </c>
      <c r="AO225" s="223" t="e">
        <f t="shared" si="42"/>
        <v>#DIV/0!</v>
      </c>
      <c r="AP225" s="223"/>
      <c r="AQ225" s="223"/>
      <c r="AR225" s="223"/>
      <c r="AS225" s="223"/>
      <c r="AT225" s="223"/>
      <c r="AU225" s="223"/>
      <c r="AV225" s="223"/>
      <c r="AW225" s="226" t="e">
        <f t="shared" si="43"/>
        <v>#DIV/0!</v>
      </c>
      <c r="AX225" s="171"/>
      <c r="AY225" s="171"/>
      <c r="AZ225" s="171"/>
      <c r="BA225" s="171"/>
      <c r="BB225" s="171"/>
      <c r="BC225" s="171"/>
      <c r="BD225" s="171"/>
      <c r="BE225" s="171"/>
      <c r="BF225" s="171"/>
      <c r="BG225" s="171"/>
    </row>
    <row r="226" spans="26:59" x14ac:dyDescent="0.2">
      <c r="Z226" s="225">
        <v>36825</v>
      </c>
      <c r="AA226" s="500"/>
      <c r="AB226" s="225"/>
      <c r="AC226" s="187" t="e">
        <f>' STAMP Summary'!N64/' STAMP Summary'!N$100</f>
        <v>#DIV/0!</v>
      </c>
      <c r="AD226" s="187" t="e">
        <f>' STAMP Summary'!O64/' STAMP Summary'!O$100</f>
        <v>#DIV/0!</v>
      </c>
      <c r="AE226" s="187">
        <f>' STAMP Summary'!P64/' STAMP Summary'!P$100</f>
        <v>48.5</v>
      </c>
      <c r="AF226" s="187">
        <f>' STAMP Summary'!Q64/' STAMP Summary'!Q$100</f>
        <v>21.147058823529413</v>
      </c>
      <c r="AG226" s="187">
        <f>' STAMP Summary'!R64/' STAMP Summary'!R$100</f>
        <v>26.05263157894737</v>
      </c>
      <c r="AH226" s="187">
        <f>' STAMP Summary'!S64/' STAMP Summary'!S$100</f>
        <v>6.0421052631578949</v>
      </c>
      <c r="AI226" s="187" t="e">
        <f>' STAMP Summary'!T64/' STAMP Summary'!T$100</f>
        <v>#DIV/0!</v>
      </c>
      <c r="AJ226" s="187">
        <f>' STAMP Summary'!U64/' STAMP Summary'!U$100</f>
        <v>28.434782608695652</v>
      </c>
      <c r="AK226" s="187" t="e">
        <f>' STAMP Summary'!V64/' STAMP Summary'!V$100</f>
        <v>#DIV/0!</v>
      </c>
      <c r="AL226" s="187">
        <f>' STAMP Summary'!W64/' STAMP Summary'!W$100</f>
        <v>139</v>
      </c>
      <c r="AM226" s="187">
        <f>' STAMP Summary'!X64/' STAMP Summary'!X$100</f>
        <v>53.75</v>
      </c>
      <c r="AN226" s="187">
        <f>' STAMP Summary'!Y64/' STAMP Summary'!Y$100</f>
        <v>12.4</v>
      </c>
      <c r="AO226" s="223" t="e">
        <f t="shared" si="42"/>
        <v>#DIV/0!</v>
      </c>
      <c r="AP226" s="223"/>
      <c r="AQ226" s="223"/>
      <c r="AR226" s="223"/>
      <c r="AS226" s="223"/>
      <c r="AT226" s="223"/>
      <c r="AU226" s="223"/>
      <c r="AV226" s="223"/>
      <c r="AW226" s="226" t="e">
        <f t="shared" si="43"/>
        <v>#DIV/0!</v>
      </c>
      <c r="AX226" s="171"/>
      <c r="AY226" s="171"/>
      <c r="AZ226" s="171"/>
      <c r="BA226" s="171"/>
      <c r="BB226" s="171"/>
      <c r="BC226" s="171"/>
      <c r="BD226" s="171"/>
      <c r="BE226" s="171"/>
      <c r="BF226" s="171"/>
      <c r="BG226" s="171"/>
    </row>
    <row r="227" spans="26:59" x14ac:dyDescent="0.2">
      <c r="Z227" s="225">
        <v>36826</v>
      </c>
      <c r="AA227" s="500"/>
      <c r="AB227" s="225"/>
      <c r="AC227" s="187" t="e">
        <f>' STAMP Summary'!N65/' STAMP Summary'!N$100</f>
        <v>#DIV/0!</v>
      </c>
      <c r="AD227" s="187" t="e">
        <f>' STAMP Summary'!O65/' STAMP Summary'!O$100</f>
        <v>#DIV/0!</v>
      </c>
      <c r="AE227" s="187">
        <f>' STAMP Summary'!P65/' STAMP Summary'!P$100</f>
        <v>133</v>
      </c>
      <c r="AF227" s="187">
        <f>' STAMP Summary'!Q65/' STAMP Summary'!Q$100</f>
        <v>28.294117647058822</v>
      </c>
      <c r="AG227" s="187">
        <f>' STAMP Summary'!R65/' STAMP Summary'!R$100</f>
        <v>33.157894736842103</v>
      </c>
      <c r="AH227" s="187">
        <f>' STAMP Summary'!S65/' STAMP Summary'!S$100</f>
        <v>5.7157894736842101</v>
      </c>
      <c r="AI227" s="187" t="e">
        <f>' STAMP Summary'!T65/' STAMP Summary'!T$100</f>
        <v>#DIV/0!</v>
      </c>
      <c r="AJ227" s="187">
        <f>' STAMP Summary'!U65/' STAMP Summary'!U$100</f>
        <v>35.478260869565219</v>
      </c>
      <c r="AK227" s="187" t="e">
        <f>' STAMP Summary'!V65/' STAMP Summary'!V$100</f>
        <v>#DIV/0!</v>
      </c>
      <c r="AL227" s="187">
        <f>' STAMP Summary'!W65/' STAMP Summary'!W$100</f>
        <v>155.71428571428572</v>
      </c>
      <c r="AM227" s="187">
        <f>' STAMP Summary'!X65/' STAMP Summary'!X$100</f>
        <v>29.75</v>
      </c>
      <c r="AN227" s="187">
        <f>' STAMP Summary'!Y65/' STAMP Summary'!Y$100</f>
        <v>27</v>
      </c>
      <c r="AO227" s="223" t="e">
        <f t="shared" si="42"/>
        <v>#DIV/0!</v>
      </c>
      <c r="AP227" s="223"/>
      <c r="AQ227" s="223"/>
      <c r="AR227" s="223"/>
      <c r="AS227" s="223"/>
      <c r="AT227" s="223"/>
      <c r="AU227" s="223"/>
      <c r="AV227" s="223"/>
      <c r="AW227" s="226" t="e">
        <f t="shared" si="43"/>
        <v>#DIV/0!</v>
      </c>
      <c r="AX227" s="171"/>
      <c r="AY227" s="171"/>
      <c r="AZ227" s="171"/>
      <c r="BA227" s="171"/>
      <c r="BB227" s="171"/>
      <c r="BC227" s="171"/>
      <c r="BD227" s="171"/>
      <c r="BE227" s="171"/>
      <c r="BF227" s="171"/>
      <c r="BG227" s="171"/>
    </row>
    <row r="228" spans="26:59" x14ac:dyDescent="0.2">
      <c r="Z228" s="225">
        <v>36827</v>
      </c>
      <c r="AA228" s="500"/>
      <c r="AB228" s="225"/>
      <c r="AC228" s="187" t="e">
        <f>' STAMP Summary'!N66/' STAMP Summary'!N$100</f>
        <v>#DIV/0!</v>
      </c>
      <c r="AD228" s="187" t="e">
        <f>' STAMP Summary'!O66/' STAMP Summary'!O$100</f>
        <v>#DIV/0!</v>
      </c>
      <c r="AE228" s="187">
        <f>' STAMP Summary'!P66/' STAMP Summary'!P$100</f>
        <v>94.666666666666671</v>
      </c>
      <c r="AF228" s="187">
        <f>' STAMP Summary'!Q66/' STAMP Summary'!Q$100</f>
        <v>20.264705882352942</v>
      </c>
      <c r="AG228" s="187">
        <f>' STAMP Summary'!R66/' STAMP Summary'!R$100</f>
        <v>37.89473684210526</v>
      </c>
      <c r="AH228" s="187">
        <f>' STAMP Summary'!S66/' STAMP Summary'!S$100</f>
        <v>5.4842105263157892</v>
      </c>
      <c r="AI228" s="187" t="e">
        <f>' STAMP Summary'!T66/' STAMP Summary'!T$100</f>
        <v>#DIV/0!</v>
      </c>
      <c r="AJ228" s="187">
        <f>' STAMP Summary'!U66/' STAMP Summary'!U$100</f>
        <v>50.608695652173914</v>
      </c>
      <c r="AK228" s="187" t="e">
        <f>' STAMP Summary'!V66/' STAMP Summary'!V$100</f>
        <v>#DIV/0!</v>
      </c>
      <c r="AL228" s="187">
        <f>' STAMP Summary'!W66/' STAMP Summary'!W$100</f>
        <v>146.14285714285714</v>
      </c>
      <c r="AM228" s="187">
        <f>' STAMP Summary'!X66/' STAMP Summary'!X$100</f>
        <v>36.125</v>
      </c>
      <c r="AN228" s="187">
        <f>' STAMP Summary'!Y66/' STAMP Summary'!Y$100</f>
        <v>31.5</v>
      </c>
      <c r="AO228" s="223" t="e">
        <f t="shared" si="42"/>
        <v>#DIV/0!</v>
      </c>
      <c r="AP228" s="223"/>
      <c r="AQ228" s="223"/>
      <c r="AR228" s="223"/>
      <c r="AS228" s="223"/>
      <c r="AT228" s="223"/>
      <c r="AU228" s="223"/>
      <c r="AV228" s="223"/>
      <c r="AW228" s="226" t="e">
        <f t="shared" si="43"/>
        <v>#DIV/0!</v>
      </c>
      <c r="AX228" s="171"/>
      <c r="AY228" s="171"/>
      <c r="AZ228" s="171"/>
      <c r="BA228" s="171"/>
      <c r="BB228" s="171"/>
      <c r="BC228" s="171"/>
      <c r="BD228" s="171"/>
      <c r="BE228" s="171"/>
      <c r="BF228" s="171"/>
      <c r="BG228" s="171"/>
    </row>
    <row r="229" spans="26:59" x14ac:dyDescent="0.2">
      <c r="Z229" s="225">
        <v>36828</v>
      </c>
      <c r="AA229" s="500"/>
      <c r="AB229" s="225"/>
      <c r="AC229" s="187" t="e">
        <f>' STAMP Summary'!N67/' STAMP Summary'!N$100</f>
        <v>#DIV/0!</v>
      </c>
      <c r="AD229" s="187" t="e">
        <f>' STAMP Summary'!O67/' STAMP Summary'!O$100</f>
        <v>#DIV/0!</v>
      </c>
      <c r="AE229" s="187">
        <f>' STAMP Summary'!P67/' STAMP Summary'!P$100</f>
        <v>41.5</v>
      </c>
      <c r="AF229" s="187">
        <f>' STAMP Summary'!Q67/' STAMP Summary'!Q$100</f>
        <v>22.029411764705884</v>
      </c>
      <c r="AG229" s="187">
        <f>' STAMP Summary'!R67/' STAMP Summary'!R$100</f>
        <v>33.263157894736842</v>
      </c>
      <c r="AH229" s="187">
        <f>' STAMP Summary'!S67/' STAMP Summary'!S$100</f>
        <v>6.6736842105263161</v>
      </c>
      <c r="AI229" s="187" t="e">
        <f>' STAMP Summary'!T67/' STAMP Summary'!T$100</f>
        <v>#DIV/0!</v>
      </c>
      <c r="AJ229" s="187">
        <f>' STAMP Summary'!U67/' STAMP Summary'!U$100</f>
        <v>38.391304347826086</v>
      </c>
      <c r="AK229" s="187" t="e">
        <f>' STAMP Summary'!V67/' STAMP Summary'!V$100</f>
        <v>#DIV/0!</v>
      </c>
      <c r="AL229" s="187">
        <f>' STAMP Summary'!W67/' STAMP Summary'!W$100</f>
        <v>121.71428571428571</v>
      </c>
      <c r="AM229" s="187">
        <f>' STAMP Summary'!X67/' STAMP Summary'!X$100</f>
        <v>29.875</v>
      </c>
      <c r="AN229" s="187">
        <f>' STAMP Summary'!Y67/' STAMP Summary'!Y$100</f>
        <v>19.45</v>
      </c>
      <c r="AO229" s="223" t="e">
        <f t="shared" si="42"/>
        <v>#DIV/0!</v>
      </c>
      <c r="AP229" s="223"/>
      <c r="AQ229" s="223"/>
      <c r="AR229" s="223"/>
      <c r="AS229" s="223"/>
      <c r="AT229" s="223"/>
      <c r="AU229" s="223"/>
      <c r="AV229" s="223"/>
      <c r="AW229" s="226" t="e">
        <f t="shared" si="43"/>
        <v>#DIV/0!</v>
      </c>
      <c r="AX229" s="171"/>
      <c r="AY229" s="171"/>
      <c r="AZ229" s="171"/>
      <c r="BA229" s="171"/>
      <c r="BB229" s="171"/>
      <c r="BC229" s="171"/>
      <c r="BD229" s="171"/>
      <c r="BE229" s="171"/>
      <c r="BF229" s="171"/>
      <c r="BG229" s="171"/>
    </row>
    <row r="230" spans="26:59" x14ac:dyDescent="0.2">
      <c r="Z230" s="225">
        <v>36829</v>
      </c>
      <c r="AA230" s="500"/>
      <c r="AB230" s="225"/>
      <c r="AC230" s="187" t="e">
        <f>' STAMP Summary'!N68/' STAMP Summary'!N$100</f>
        <v>#DIV/0!</v>
      </c>
      <c r="AD230" s="187" t="e">
        <f>' STAMP Summary'!O68/' STAMP Summary'!O$100</f>
        <v>#DIV/0!</v>
      </c>
      <c r="AE230" s="187">
        <f>' STAMP Summary'!P68/' STAMP Summary'!P$100</f>
        <v>44</v>
      </c>
      <c r="AF230" s="187">
        <f>' STAMP Summary'!Q68/' STAMP Summary'!Q$100</f>
        <v>22.794117647058822</v>
      </c>
      <c r="AG230" s="187">
        <f>' STAMP Summary'!R68/' STAMP Summary'!R$100</f>
        <v>40.421052631578945</v>
      </c>
      <c r="AH230" s="187">
        <f>' STAMP Summary'!S68/' STAMP Summary'!S$100</f>
        <v>4.5052631578947366</v>
      </c>
      <c r="AI230" s="187" t="e">
        <f>' STAMP Summary'!T68/' STAMP Summary'!T$100</f>
        <v>#DIV/0!</v>
      </c>
      <c r="AJ230" s="187">
        <f>' STAMP Summary'!U68/' STAMP Summary'!U$100</f>
        <v>16.239130434782609</v>
      </c>
      <c r="AK230" s="187" t="e">
        <f>' STAMP Summary'!V68/' STAMP Summary'!V$100</f>
        <v>#DIV/0!</v>
      </c>
      <c r="AL230" s="187">
        <f>' STAMP Summary'!W68/' STAMP Summary'!W$100</f>
        <v>133.42857142857142</v>
      </c>
      <c r="AM230" s="187">
        <f>' STAMP Summary'!X68/' STAMP Summary'!X$100</f>
        <v>35.375</v>
      </c>
      <c r="AN230" s="187">
        <f>' STAMP Summary'!Y68/' STAMP Summary'!Y$100</f>
        <v>21.5</v>
      </c>
      <c r="AO230" s="223" t="e">
        <f t="shared" si="42"/>
        <v>#DIV/0!</v>
      </c>
      <c r="AP230" s="223"/>
      <c r="AQ230" s="223"/>
      <c r="AR230" s="223"/>
      <c r="AS230" s="223"/>
      <c r="AT230" s="223"/>
      <c r="AU230" s="223"/>
      <c r="AV230" s="223"/>
      <c r="AW230" s="226" t="e">
        <f t="shared" si="43"/>
        <v>#DIV/0!</v>
      </c>
      <c r="AX230" s="171"/>
      <c r="AY230" s="171"/>
      <c r="AZ230" s="171"/>
      <c r="BA230" s="171"/>
      <c r="BB230" s="171"/>
      <c r="BC230" s="171"/>
      <c r="BD230" s="171"/>
      <c r="BE230" s="171"/>
      <c r="BF230" s="171"/>
      <c r="BG230" s="171"/>
    </row>
    <row r="231" spans="26:59" x14ac:dyDescent="0.2">
      <c r="Z231" s="225">
        <v>36830</v>
      </c>
      <c r="AA231" s="500"/>
      <c r="AB231" s="225"/>
      <c r="AC231" s="187" t="e">
        <f>' STAMP Summary'!N69/' STAMP Summary'!N$100</f>
        <v>#DIV/0!</v>
      </c>
      <c r="AD231" s="187" t="e">
        <f>' STAMP Summary'!O69/' STAMP Summary'!O$100</f>
        <v>#DIV/0!</v>
      </c>
      <c r="AE231" s="187">
        <f>' STAMP Summary'!P69/' STAMP Summary'!P$100</f>
        <v>48.75</v>
      </c>
      <c r="AF231" s="187">
        <f>' STAMP Summary'!Q69/' STAMP Summary'!Q$100</f>
        <v>21.411764705882351</v>
      </c>
      <c r="AG231" s="187">
        <f>' STAMP Summary'!R69/' STAMP Summary'!R$100</f>
        <v>40</v>
      </c>
      <c r="AH231" s="187">
        <f>' STAMP Summary'!S69/' STAMP Summary'!S$100</f>
        <v>4.8631578947368421</v>
      </c>
      <c r="AI231" s="187" t="e">
        <f>' STAMP Summary'!T69/' STAMP Summary'!T$100</f>
        <v>#DIV/0!</v>
      </c>
      <c r="AJ231" s="187">
        <f>' STAMP Summary'!U69/' STAMP Summary'!U$100</f>
        <v>23.521739130434781</v>
      </c>
      <c r="AK231" s="187" t="e">
        <f>' STAMP Summary'!V69/' STAMP Summary'!V$100</f>
        <v>#DIV/0!</v>
      </c>
      <c r="AL231" s="187">
        <f>' STAMP Summary'!W69/' STAMP Summary'!W$100</f>
        <v>16.571428571428573</v>
      </c>
      <c r="AM231" s="187">
        <f>' STAMP Summary'!X69/' STAMP Summary'!X$100</f>
        <v>26.125</v>
      </c>
      <c r="AN231" s="187">
        <f>' STAMP Summary'!Y69/' STAMP Summary'!Y$100</f>
        <v>22.95</v>
      </c>
      <c r="AO231" s="223" t="e">
        <f t="shared" si="42"/>
        <v>#DIV/0!</v>
      </c>
      <c r="AP231" s="223"/>
      <c r="AQ231" s="223"/>
      <c r="AR231" s="223"/>
      <c r="AS231" s="223"/>
      <c r="AT231" s="223"/>
      <c r="AU231" s="223"/>
      <c r="AV231" s="223"/>
      <c r="AW231" s="226" t="e">
        <f t="shared" si="43"/>
        <v>#DIV/0!</v>
      </c>
      <c r="AX231" s="171"/>
      <c r="AY231" s="171"/>
      <c r="AZ231" s="171"/>
      <c r="BA231" s="171"/>
      <c r="BB231" s="171"/>
      <c r="BC231" s="171"/>
      <c r="BD231" s="171"/>
      <c r="BE231" s="171"/>
      <c r="BF231" s="171"/>
      <c r="BG231" s="171"/>
    </row>
    <row r="232" spans="26:59" x14ac:dyDescent="0.2">
      <c r="Z232" s="225">
        <v>36831</v>
      </c>
      <c r="AA232" s="500"/>
      <c r="AB232" s="225"/>
      <c r="AC232" s="187" t="e">
        <f>' STAMP Summary'!N70/' STAMP Summary'!N$100</f>
        <v>#DIV/0!</v>
      </c>
      <c r="AD232" s="187" t="e">
        <f>' STAMP Summary'!O70/' STAMP Summary'!O$100</f>
        <v>#DIV/0!</v>
      </c>
      <c r="AE232" s="187">
        <f>' STAMP Summary'!P70/' STAMP Summary'!P$100</f>
        <v>44.25</v>
      </c>
      <c r="AF232" s="187">
        <f>' STAMP Summary'!Q70/' STAMP Summary'!Q$100</f>
        <v>18.323529411764707</v>
      </c>
      <c r="AG232" s="187">
        <f>' STAMP Summary'!R70/' STAMP Summary'!R$100</f>
        <v>43.89473684210526</v>
      </c>
      <c r="AH232" s="187">
        <f>' STAMP Summary'!S70/' STAMP Summary'!S$100</f>
        <v>6.2842105263157899</v>
      </c>
      <c r="AI232" s="187" t="e">
        <f>' STAMP Summary'!T70/' STAMP Summary'!T$100</f>
        <v>#DIV/0!</v>
      </c>
      <c r="AJ232" s="187">
        <f>' STAMP Summary'!U70/' STAMP Summary'!U$100</f>
        <v>16.934782608695652</v>
      </c>
      <c r="AK232" s="187" t="e">
        <f>' STAMP Summary'!V70/' STAMP Summary'!V$100</f>
        <v>#DIV/0!</v>
      </c>
      <c r="AL232" s="187">
        <f>' STAMP Summary'!W70/' STAMP Summary'!W$100</f>
        <v>48.316254416961137</v>
      </c>
      <c r="AM232" s="187">
        <f>' STAMP Summary'!X70/' STAMP Summary'!X$100</f>
        <v>9.375</v>
      </c>
      <c r="AN232" s="187">
        <f>' STAMP Summary'!Y70/' STAMP Summary'!Y$100</f>
        <v>6.55</v>
      </c>
      <c r="AO232" s="223" t="e">
        <f t="shared" si="42"/>
        <v>#DIV/0!</v>
      </c>
      <c r="AP232" s="223"/>
      <c r="AQ232" s="223"/>
      <c r="AR232" s="223"/>
      <c r="AS232" s="223"/>
      <c r="AT232" s="223"/>
      <c r="AU232" s="223"/>
      <c r="AV232" s="223"/>
      <c r="AW232" s="226" t="e">
        <f t="shared" si="43"/>
        <v>#DIV/0!</v>
      </c>
      <c r="AX232" s="171"/>
      <c r="AY232" s="171"/>
      <c r="AZ232" s="171"/>
      <c r="BA232" s="171"/>
      <c r="BB232" s="171"/>
      <c r="BC232" s="171"/>
      <c r="BD232" s="171"/>
      <c r="BE232" s="171"/>
      <c r="BF232" s="171"/>
      <c r="BG232" s="171"/>
    </row>
    <row r="233" spans="26:59" x14ac:dyDescent="0.2">
      <c r="Z233" s="225">
        <v>36832</v>
      </c>
      <c r="AA233" s="500"/>
      <c r="AB233" s="225"/>
      <c r="AC233" s="187" t="e">
        <f>' STAMP Summary'!N71/' STAMP Summary'!N$100</f>
        <v>#DIV/0!</v>
      </c>
      <c r="AD233" s="187" t="e">
        <f>' STAMP Summary'!O71/' STAMP Summary'!O$100</f>
        <v>#DIV/0!</v>
      </c>
      <c r="AE233" s="187">
        <f>' STAMP Summary'!P71/' STAMP Summary'!P$100</f>
        <v>43.625</v>
      </c>
      <c r="AF233" s="187">
        <f>' STAMP Summary'!Q71/' STAMP Summary'!Q$100</f>
        <v>14</v>
      </c>
      <c r="AG233" s="187">
        <f>' STAMP Summary'!R71/' STAMP Summary'!R$100</f>
        <v>53.736842105263158</v>
      </c>
      <c r="AH233" s="187">
        <f>' STAMP Summary'!S71/' STAMP Summary'!S$100</f>
        <v>8.8736842105263154</v>
      </c>
      <c r="AI233" s="187" t="e">
        <f>' STAMP Summary'!T71/' STAMP Summary'!T$100</f>
        <v>#DIV/0!</v>
      </c>
      <c r="AJ233" s="187">
        <f>' STAMP Summary'!U71/' STAMP Summary'!U$100</f>
        <v>1.7391304347826086</v>
      </c>
      <c r="AK233" s="187" t="e">
        <f>' STAMP Summary'!V71/' STAMP Summary'!V$100</f>
        <v>#DIV/0!</v>
      </c>
      <c r="AL233" s="187">
        <f>' STAMP Summary'!W71/' STAMP Summary'!W$100</f>
        <v>48.316254416961137</v>
      </c>
      <c r="AM233" s="187">
        <f>' STAMP Summary'!X71/' STAMP Summary'!X$100</f>
        <v>6.125</v>
      </c>
      <c r="AN233" s="187">
        <f>' STAMP Summary'!Y71/' STAMP Summary'!Y$100</f>
        <v>15.35</v>
      </c>
      <c r="AO233" s="223" t="e">
        <f t="shared" si="42"/>
        <v>#DIV/0!</v>
      </c>
      <c r="AP233" s="223"/>
      <c r="AQ233" s="223"/>
      <c r="AR233" s="223"/>
      <c r="AS233" s="223"/>
      <c r="AT233" s="223"/>
      <c r="AU233" s="223"/>
      <c r="AV233" s="223"/>
      <c r="AW233" s="226" t="e">
        <f t="shared" si="43"/>
        <v>#DIV/0!</v>
      </c>
      <c r="AX233" s="171"/>
      <c r="AY233" s="171"/>
      <c r="AZ233" s="171"/>
      <c r="BA233" s="171"/>
      <c r="BB233" s="171"/>
      <c r="BC233" s="171"/>
      <c r="BD233" s="171"/>
      <c r="BE233" s="171"/>
      <c r="BF233" s="171"/>
      <c r="BG233" s="171"/>
    </row>
    <row r="234" spans="26:59" x14ac:dyDescent="0.2">
      <c r="Z234" s="225">
        <v>36833</v>
      </c>
      <c r="AA234" s="500"/>
      <c r="AB234" s="225"/>
      <c r="AC234" s="187" t="e">
        <f>' STAMP Summary'!N72/' STAMP Summary'!N$100</f>
        <v>#DIV/0!</v>
      </c>
      <c r="AD234" s="187" t="e">
        <f>' STAMP Summary'!O72/' STAMP Summary'!O$100</f>
        <v>#DIV/0!</v>
      </c>
      <c r="AE234" s="187">
        <f>' STAMP Summary'!P72/' STAMP Summary'!P$100</f>
        <v>40.041666666666664</v>
      </c>
      <c r="AF234" s="187">
        <f>' STAMP Summary'!Q72/' STAMP Summary'!Q$100</f>
        <v>15.764705882352942</v>
      </c>
      <c r="AG234" s="187">
        <f>' STAMP Summary'!R72/' STAMP Summary'!R$100</f>
        <v>71.368421052631575</v>
      </c>
      <c r="AH234" s="187">
        <f>' STAMP Summary'!S72/' STAMP Summary'!S$100</f>
        <v>8.7473684210526308</v>
      </c>
      <c r="AI234" s="187" t="e">
        <f>' STAMP Summary'!T72/' STAMP Summary'!T$100</f>
        <v>#DIV/0!</v>
      </c>
      <c r="AJ234" s="187">
        <f>' STAMP Summary'!U72/' STAMP Summary'!U$100</f>
        <v>14.826086956521738</v>
      </c>
      <c r="AK234" s="187" t="e">
        <f>' STAMP Summary'!V72/' STAMP Summary'!V$100</f>
        <v>#DIV/0!</v>
      </c>
      <c r="AL234" s="187">
        <f>' STAMP Summary'!W72/' STAMP Summary'!W$100</f>
        <v>48.316254416961137</v>
      </c>
      <c r="AM234" s="187">
        <f>' STAMP Summary'!X72/' STAMP Summary'!X$100</f>
        <v>30.5</v>
      </c>
      <c r="AN234" s="187">
        <f>' STAMP Summary'!Y72/' STAMP Summary'!Y$100</f>
        <v>16.649999999999999</v>
      </c>
      <c r="AO234" s="223" t="e">
        <f t="shared" si="42"/>
        <v>#DIV/0!</v>
      </c>
      <c r="AP234" s="223"/>
      <c r="AQ234" s="223"/>
      <c r="AR234" s="223"/>
      <c r="AS234" s="223"/>
      <c r="AT234" s="223"/>
      <c r="AU234" s="223"/>
      <c r="AV234" s="223"/>
      <c r="AW234" s="226" t="e">
        <f t="shared" si="43"/>
        <v>#DIV/0!</v>
      </c>
      <c r="AX234" s="171"/>
      <c r="AY234" s="171"/>
      <c r="AZ234" s="171"/>
      <c r="BA234" s="171"/>
      <c r="BB234" s="171"/>
      <c r="BC234" s="171"/>
      <c r="BD234" s="171"/>
      <c r="BE234" s="171"/>
      <c r="BF234" s="171"/>
      <c r="BG234" s="171"/>
    </row>
    <row r="235" spans="26:59" x14ac:dyDescent="0.2">
      <c r="Z235" s="225">
        <v>36834</v>
      </c>
      <c r="AA235" s="500"/>
      <c r="AB235" s="225"/>
      <c r="AC235" s="187" t="e">
        <f>' STAMP Summary'!N73/' STAMP Summary'!N$100</f>
        <v>#DIV/0!</v>
      </c>
      <c r="AD235" s="187" t="e">
        <f>' STAMP Summary'!O73/' STAMP Summary'!O$100</f>
        <v>#DIV/0!</v>
      </c>
      <c r="AE235" s="187">
        <f>' STAMP Summary'!P73/' STAMP Summary'!P$100</f>
        <v>52.666666666666664</v>
      </c>
      <c r="AF235" s="187">
        <f>' STAMP Summary'!Q73/' STAMP Summary'!Q$100</f>
        <v>12.5</v>
      </c>
      <c r="AG235" s="187">
        <f>' STAMP Summary'!R73/' STAMP Summary'!R$100</f>
        <v>84.421052631578945</v>
      </c>
      <c r="AH235" s="187">
        <f>' STAMP Summary'!S73/' STAMP Summary'!S$100</f>
        <v>9.3263157894736839</v>
      </c>
      <c r="AI235" s="187" t="e">
        <f>' STAMP Summary'!T73/' STAMP Summary'!T$100</f>
        <v>#DIV/0!</v>
      </c>
      <c r="AJ235" s="187">
        <f>' STAMP Summary'!U73/' STAMP Summary'!U$100</f>
        <v>16.152173913043477</v>
      </c>
      <c r="AK235" s="187" t="e">
        <f>' STAMP Summary'!V73/' STAMP Summary'!V$100</f>
        <v>#DIV/0!</v>
      </c>
      <c r="AL235" s="187">
        <f>' STAMP Summary'!W73/' STAMP Summary'!W$100</f>
        <v>48.316254416961137</v>
      </c>
      <c r="AM235" s="187">
        <f>' STAMP Summary'!X73/' STAMP Summary'!X$100</f>
        <v>51.625</v>
      </c>
      <c r="AN235" s="187">
        <f>' STAMP Summary'!Y73/' STAMP Summary'!Y$100</f>
        <v>15.7</v>
      </c>
      <c r="AO235" s="223" t="e">
        <f t="shared" si="42"/>
        <v>#DIV/0!</v>
      </c>
      <c r="AP235" s="223"/>
      <c r="AQ235" s="223"/>
      <c r="AR235" s="223"/>
      <c r="AS235" s="223"/>
      <c r="AT235" s="223"/>
      <c r="AU235" s="223"/>
      <c r="AV235" s="223"/>
      <c r="AW235" s="226" t="e">
        <f t="shared" si="43"/>
        <v>#DIV/0!</v>
      </c>
      <c r="AX235" s="171"/>
      <c r="AY235" s="171"/>
      <c r="AZ235" s="171"/>
      <c r="BA235" s="171"/>
      <c r="BB235" s="171"/>
      <c r="BC235" s="171"/>
      <c r="BD235" s="171"/>
      <c r="BE235" s="171"/>
      <c r="BF235" s="171"/>
      <c r="BG235" s="171"/>
    </row>
    <row r="236" spans="26:59" x14ac:dyDescent="0.2">
      <c r="Z236" s="225">
        <v>36835</v>
      </c>
      <c r="AA236" s="500"/>
      <c r="AB236" s="225"/>
      <c r="AC236" s="187" t="e">
        <f>' STAMP Summary'!N74/' STAMP Summary'!N$100</f>
        <v>#DIV/0!</v>
      </c>
      <c r="AD236" s="187" t="e">
        <f>' STAMP Summary'!O74/' STAMP Summary'!O$100</f>
        <v>#DIV/0!</v>
      </c>
      <c r="AE236" s="187">
        <f>' STAMP Summary'!P74/' STAMP Summary'!P$100</f>
        <v>49.791666666666664</v>
      </c>
      <c r="AF236" s="187">
        <f>' STAMP Summary'!Q74/' STAMP Summary'!Q$100</f>
        <v>18.352941176470587</v>
      </c>
      <c r="AG236" s="187">
        <f>' STAMP Summary'!R74/' STAMP Summary'!R$100</f>
        <v>59.368421052631582</v>
      </c>
      <c r="AH236" s="187">
        <f>' STAMP Summary'!S74/' STAMP Summary'!S$100</f>
        <v>7.1368421052631579</v>
      </c>
      <c r="AI236" s="187" t="e">
        <f>' STAMP Summary'!T74/' STAMP Summary'!T$100</f>
        <v>#DIV/0!</v>
      </c>
      <c r="AJ236" s="187">
        <f>' STAMP Summary'!U74/' STAMP Summary'!U$100</f>
        <v>16.065217391304348</v>
      </c>
      <c r="AK236" s="187" t="e">
        <f>' STAMP Summary'!V74/' STAMP Summary'!V$100</f>
        <v>#DIV/0!</v>
      </c>
      <c r="AL236" s="187">
        <f>' STAMP Summary'!W74/' STAMP Summary'!W$100</f>
        <v>17.857142857142858</v>
      </c>
      <c r="AM236" s="187">
        <f>' STAMP Summary'!X74/' STAMP Summary'!X$100</f>
        <v>25.5</v>
      </c>
      <c r="AN236" s="187">
        <f>' STAMP Summary'!Y74/' STAMP Summary'!Y$100</f>
        <v>18.149999999999999</v>
      </c>
      <c r="AO236" s="223" t="e">
        <f t="shared" si="42"/>
        <v>#DIV/0!</v>
      </c>
      <c r="AP236" s="223"/>
      <c r="AQ236" s="223"/>
      <c r="AR236" s="223"/>
      <c r="AS236" s="223"/>
      <c r="AT236" s="223"/>
      <c r="AU236" s="223"/>
      <c r="AV236" s="223"/>
      <c r="AW236" s="226" t="e">
        <f t="shared" si="43"/>
        <v>#DIV/0!</v>
      </c>
      <c r="AX236" s="171"/>
      <c r="AY236" s="171"/>
      <c r="AZ236" s="171"/>
      <c r="BA236" s="171"/>
      <c r="BB236" s="171"/>
      <c r="BC236" s="171"/>
      <c r="BD236" s="171"/>
      <c r="BE236" s="171"/>
      <c r="BF236" s="171"/>
      <c r="BG236" s="171"/>
    </row>
    <row r="237" spans="26:59" x14ac:dyDescent="0.2">
      <c r="Z237" s="225">
        <v>36836</v>
      </c>
      <c r="AA237" s="500"/>
      <c r="AB237" s="225"/>
      <c r="AC237" s="187" t="e">
        <f>' STAMP Summary'!N75/' STAMP Summary'!N$100</f>
        <v>#DIV/0!</v>
      </c>
      <c r="AD237" s="187" t="e">
        <f>' STAMP Summary'!O75/' STAMP Summary'!O$100</f>
        <v>#DIV/0!</v>
      </c>
      <c r="AE237" s="187">
        <f>' STAMP Summary'!P75/' STAMP Summary'!P$100</f>
        <v>45</v>
      </c>
      <c r="AF237" s="187">
        <f>' STAMP Summary'!Q75/' STAMP Summary'!Q$100</f>
        <v>23.5</v>
      </c>
      <c r="AG237" s="187">
        <f>' STAMP Summary'!R75/' STAMP Summary'!R$100</f>
        <v>69.578947368421055</v>
      </c>
      <c r="AH237" s="187">
        <f>' STAMP Summary'!S75/' STAMP Summary'!S$100</f>
        <v>6.3263157894736839</v>
      </c>
      <c r="AI237" s="187" t="e">
        <f>' STAMP Summary'!T75/' STAMP Summary'!T$100</f>
        <v>#DIV/0!</v>
      </c>
      <c r="AJ237" s="187">
        <f>' STAMP Summary'!U75/' STAMP Summary'!U$100</f>
        <v>18.652173913043477</v>
      </c>
      <c r="AK237" s="187" t="e">
        <f>' STAMP Summary'!V75/' STAMP Summary'!V$100</f>
        <v>#DIV/0!</v>
      </c>
      <c r="AL237" s="187">
        <f>' STAMP Summary'!W75/' STAMP Summary'!W$100</f>
        <v>57</v>
      </c>
      <c r="AM237" s="187">
        <f>' STAMP Summary'!X75/' STAMP Summary'!X$100</f>
        <v>15.375</v>
      </c>
      <c r="AN237" s="187">
        <f>' STAMP Summary'!Y75/' STAMP Summary'!Y$100</f>
        <v>20.5</v>
      </c>
      <c r="AO237" s="223" t="e">
        <f t="shared" ref="AO237:AO256" si="44">AVERAGE(AD237:AN237)</f>
        <v>#DIV/0!</v>
      </c>
      <c r="AP237" s="223"/>
      <c r="AQ237" s="223"/>
      <c r="AR237" s="223"/>
      <c r="AS237" s="223"/>
      <c r="AT237" s="223"/>
      <c r="AU237" s="223"/>
      <c r="AV237" s="223"/>
      <c r="AW237" s="226" t="e">
        <f t="shared" ref="AW237:AW256" si="45">STDEV(AD237:AN237)</f>
        <v>#DIV/0!</v>
      </c>
      <c r="AX237" s="171"/>
      <c r="AY237" s="171"/>
      <c r="AZ237" s="171"/>
      <c r="BA237" s="171"/>
      <c r="BB237" s="171"/>
      <c r="BC237" s="171"/>
      <c r="BD237" s="171"/>
      <c r="BE237" s="171"/>
      <c r="BF237" s="171"/>
      <c r="BG237" s="171"/>
    </row>
    <row r="238" spans="26:59" x14ac:dyDescent="0.2">
      <c r="Z238" s="225">
        <v>36837</v>
      </c>
      <c r="AA238" s="500"/>
      <c r="AB238" s="225"/>
      <c r="AC238" s="187" t="e">
        <f>' STAMP Summary'!N76/' STAMP Summary'!N$100</f>
        <v>#DIV/0!</v>
      </c>
      <c r="AD238" s="187" t="e">
        <f>' STAMP Summary'!O76/' STAMP Summary'!O$100</f>
        <v>#DIV/0!</v>
      </c>
      <c r="AE238" s="187">
        <f>' STAMP Summary'!P76/' STAMP Summary'!P$100</f>
        <v>42.208333333333336</v>
      </c>
      <c r="AF238" s="187">
        <f>' STAMP Summary'!Q76/' STAMP Summary'!Q$100</f>
        <v>20.558823529411764</v>
      </c>
      <c r="AG238" s="187">
        <f>' STAMP Summary'!R76/' STAMP Summary'!R$100</f>
        <v>68.89473684210526</v>
      </c>
      <c r="AH238" s="187">
        <f>' STAMP Summary'!S76/' STAMP Summary'!S$100</f>
        <v>7.8421052631578947</v>
      </c>
      <c r="AI238" s="187" t="e">
        <f>' STAMP Summary'!T76/' STAMP Summary'!T$100</f>
        <v>#DIV/0!</v>
      </c>
      <c r="AJ238" s="187">
        <f>' STAMP Summary'!U76/' STAMP Summary'!U$100</f>
        <v>33.347826086956523</v>
      </c>
      <c r="AK238" s="187" t="e">
        <f>' STAMP Summary'!V76/' STAMP Summary'!V$100</f>
        <v>#DIV/0!</v>
      </c>
      <c r="AL238" s="187">
        <f>' STAMP Summary'!W76/' STAMP Summary'!W$100</f>
        <v>96.428571428571431</v>
      </c>
      <c r="AM238" s="187">
        <f>' STAMP Summary'!X76/' STAMP Summary'!X$100</f>
        <v>43.875</v>
      </c>
      <c r="AN238" s="187">
        <f>' STAMP Summary'!Y76/' STAMP Summary'!Y$100</f>
        <v>15.1</v>
      </c>
      <c r="AO238" s="223" t="e">
        <f t="shared" si="44"/>
        <v>#DIV/0!</v>
      </c>
      <c r="AP238" s="223"/>
      <c r="AQ238" s="223"/>
      <c r="AR238" s="223"/>
      <c r="AS238" s="223"/>
      <c r="AT238" s="223"/>
      <c r="AU238" s="223"/>
      <c r="AV238" s="223"/>
      <c r="AW238" s="226" t="e">
        <f t="shared" si="45"/>
        <v>#DIV/0!</v>
      </c>
      <c r="AX238" s="171"/>
      <c r="AY238" s="171"/>
      <c r="AZ238" s="171"/>
      <c r="BA238" s="171"/>
      <c r="BB238" s="171"/>
      <c r="BC238" s="171"/>
      <c r="BD238" s="171"/>
      <c r="BE238" s="171"/>
      <c r="BF238" s="171"/>
      <c r="BG238" s="171"/>
    </row>
    <row r="239" spans="26:59" x14ac:dyDescent="0.2">
      <c r="Z239" s="225">
        <v>36838</v>
      </c>
      <c r="AA239" s="500"/>
      <c r="AB239" s="225"/>
      <c r="AC239" s="187" t="e">
        <f>' STAMP Summary'!N77/' STAMP Summary'!N$100</f>
        <v>#DIV/0!</v>
      </c>
      <c r="AD239" s="187" t="e">
        <f>' STAMP Summary'!O77/' STAMP Summary'!O$100</f>
        <v>#DIV/0!</v>
      </c>
      <c r="AE239" s="187">
        <f>' STAMP Summary'!P77/' STAMP Summary'!P$100</f>
        <v>40.708333333333336</v>
      </c>
      <c r="AF239" s="187">
        <f>' STAMP Summary'!Q77/' STAMP Summary'!Q$100</f>
        <v>28.470588235294116</v>
      </c>
      <c r="AG239" s="187">
        <f>' STAMP Summary'!R77/' STAMP Summary'!R$100</f>
        <v>75.684210526315795</v>
      </c>
      <c r="AH239" s="187">
        <f>' STAMP Summary'!S77/' STAMP Summary'!S$100</f>
        <v>8.4842105263157901</v>
      </c>
      <c r="AI239" s="187" t="e">
        <f>' STAMP Summary'!T77/' STAMP Summary'!T$100</f>
        <v>#DIV/0!</v>
      </c>
      <c r="AJ239" s="187">
        <f>' STAMP Summary'!U77/' STAMP Summary'!U$100</f>
        <v>20.543478260869566</v>
      </c>
      <c r="AK239" s="187" t="e">
        <f>' STAMP Summary'!V77/' STAMP Summary'!V$100</f>
        <v>#DIV/0!</v>
      </c>
      <c r="AL239" s="187">
        <f>' STAMP Summary'!W77/' STAMP Summary'!W$100</f>
        <v>126.28571428571429</v>
      </c>
      <c r="AM239" s="187">
        <f>' STAMP Summary'!X77/' STAMP Summary'!X$100</f>
        <v>54.5</v>
      </c>
      <c r="AN239" s="187">
        <f>' STAMP Summary'!Y77/' STAMP Summary'!Y$100</f>
        <v>24</v>
      </c>
      <c r="AO239" s="223" t="e">
        <f t="shared" si="44"/>
        <v>#DIV/0!</v>
      </c>
      <c r="AP239" s="223"/>
      <c r="AQ239" s="223"/>
      <c r="AR239" s="223"/>
      <c r="AS239" s="223"/>
      <c r="AT239" s="223"/>
      <c r="AU239" s="223"/>
      <c r="AV239" s="223"/>
      <c r="AW239" s="226" t="e">
        <f t="shared" si="45"/>
        <v>#DIV/0!</v>
      </c>
      <c r="AX239" s="171"/>
      <c r="AY239" s="171"/>
      <c r="AZ239" s="171"/>
      <c r="BA239" s="171"/>
      <c r="BB239" s="171"/>
      <c r="BC239" s="171"/>
      <c r="BD239" s="171"/>
      <c r="BE239" s="171"/>
      <c r="BF239" s="171"/>
      <c r="BG239" s="171"/>
    </row>
    <row r="240" spans="26:59" x14ac:dyDescent="0.2">
      <c r="Z240" s="225">
        <v>36839</v>
      </c>
      <c r="AA240" s="500"/>
      <c r="AB240" s="225"/>
      <c r="AC240" s="187" t="e">
        <f>' STAMP Summary'!N78/' STAMP Summary'!N$100</f>
        <v>#DIV/0!</v>
      </c>
      <c r="AD240" s="187" t="e">
        <f>' STAMP Summary'!O78/' STAMP Summary'!O$100</f>
        <v>#DIV/0!</v>
      </c>
      <c r="AE240" s="187">
        <f>' STAMP Summary'!P78/' STAMP Summary'!P$100</f>
        <v>49.625</v>
      </c>
      <c r="AF240" s="187">
        <f>' STAMP Summary'!Q78/' STAMP Summary'!Q$100</f>
        <v>25.647058823529413</v>
      </c>
      <c r="AG240" s="187">
        <f>' STAMP Summary'!R78/' STAMP Summary'!R$100</f>
        <v>50.263157894736842</v>
      </c>
      <c r="AH240" s="187">
        <f>' STAMP Summary'!S78/' STAMP Summary'!S$100</f>
        <v>8.0105263157894733</v>
      </c>
      <c r="AI240" s="187" t="e">
        <f>' STAMP Summary'!T78/' STAMP Summary'!T$100</f>
        <v>#DIV/0!</v>
      </c>
      <c r="AJ240" s="187">
        <f>' STAMP Summary'!U78/' STAMP Summary'!U$100</f>
        <v>14.369565217391305</v>
      </c>
      <c r="AK240" s="187" t="e">
        <f>' STAMP Summary'!V78/' STAMP Summary'!V$100</f>
        <v>#DIV/0!</v>
      </c>
      <c r="AL240" s="187">
        <f>' STAMP Summary'!W78/' STAMP Summary'!W$100</f>
        <v>80.857142857142861</v>
      </c>
      <c r="AM240" s="187">
        <f>' STAMP Summary'!X78/' STAMP Summary'!X$100</f>
        <v>58.875</v>
      </c>
      <c r="AN240" s="187">
        <f>' STAMP Summary'!Y78/' STAMP Summary'!Y$100</f>
        <v>19.100000000000001</v>
      </c>
      <c r="AO240" s="223" t="e">
        <f t="shared" si="44"/>
        <v>#DIV/0!</v>
      </c>
      <c r="AP240" s="223"/>
      <c r="AQ240" s="223"/>
      <c r="AR240" s="223"/>
      <c r="AS240" s="223"/>
      <c r="AT240" s="223"/>
      <c r="AU240" s="223"/>
      <c r="AV240" s="223"/>
      <c r="AW240" s="226" t="e">
        <f t="shared" si="45"/>
        <v>#DIV/0!</v>
      </c>
      <c r="AX240" s="171"/>
      <c r="AY240" s="171"/>
      <c r="AZ240" s="171"/>
      <c r="BA240" s="171"/>
      <c r="BB240" s="171"/>
      <c r="BC240" s="171"/>
      <c r="BD240" s="171"/>
      <c r="BE240" s="171"/>
      <c r="BF240" s="171"/>
      <c r="BG240" s="171"/>
    </row>
    <row r="241" spans="26:59" x14ac:dyDescent="0.2">
      <c r="Z241" s="225">
        <v>36840</v>
      </c>
      <c r="AA241" s="500"/>
      <c r="AB241" s="225"/>
      <c r="AC241" s="187" t="e">
        <f>' STAMP Summary'!N79/' STAMP Summary'!N$100</f>
        <v>#DIV/0!</v>
      </c>
      <c r="AD241" s="187" t="e">
        <f>' STAMP Summary'!O79/' STAMP Summary'!O$100</f>
        <v>#DIV/0!</v>
      </c>
      <c r="AE241" s="187">
        <f>' STAMP Summary'!P79/' STAMP Summary'!P$100</f>
        <v>16</v>
      </c>
      <c r="AF241" s="187">
        <f>' STAMP Summary'!Q79/' STAMP Summary'!Q$100</f>
        <v>16.602941176470587</v>
      </c>
      <c r="AG241" s="187">
        <f>' STAMP Summary'!R79/' STAMP Summary'!R$100</f>
        <v>44.526315789473685</v>
      </c>
      <c r="AH241" s="187">
        <f>' STAMP Summary'!S79/' STAMP Summary'!S$100</f>
        <v>9.1368421052631579</v>
      </c>
      <c r="AI241" s="187" t="e">
        <f>' STAMP Summary'!T79/' STAMP Summary'!T$100</f>
        <v>#DIV/0!</v>
      </c>
      <c r="AJ241" s="187">
        <f>' STAMP Summary'!U79/' STAMP Summary'!U$100</f>
        <v>25.934782608695652</v>
      </c>
      <c r="AK241" s="187" t="e">
        <f>' STAMP Summary'!V79/' STAMP Summary'!V$100</f>
        <v>#DIV/0!</v>
      </c>
      <c r="AL241" s="187">
        <f>' STAMP Summary'!W79/' STAMP Summary'!W$100</f>
        <v>39.357142857142854</v>
      </c>
      <c r="AM241" s="187">
        <f>' STAMP Summary'!X79/' STAMP Summary'!X$100</f>
        <v>65.25</v>
      </c>
      <c r="AN241" s="187">
        <f>' STAMP Summary'!Y79/' STAMP Summary'!Y$100</f>
        <v>15.2</v>
      </c>
      <c r="AO241" s="223" t="e">
        <f t="shared" si="44"/>
        <v>#DIV/0!</v>
      </c>
      <c r="AP241" s="223"/>
      <c r="AQ241" s="223"/>
      <c r="AR241" s="223"/>
      <c r="AS241" s="223"/>
      <c r="AT241" s="223"/>
      <c r="AU241" s="223"/>
      <c r="AV241" s="223"/>
      <c r="AW241" s="226" t="e">
        <f t="shared" si="45"/>
        <v>#DIV/0!</v>
      </c>
      <c r="AX241" s="171"/>
      <c r="AY241" s="171"/>
      <c r="AZ241" s="171"/>
      <c r="BA241" s="171"/>
      <c r="BB241" s="171"/>
      <c r="BC241" s="171"/>
      <c r="BD241" s="171"/>
      <c r="BE241" s="171"/>
      <c r="BF241" s="171"/>
      <c r="BG241" s="171"/>
    </row>
    <row r="242" spans="26:59" x14ac:dyDescent="0.2">
      <c r="Z242" s="225">
        <v>36841</v>
      </c>
      <c r="AA242" s="500"/>
      <c r="AB242" s="225"/>
      <c r="AC242" s="187" t="e">
        <f>' STAMP Summary'!N80/' STAMP Summary'!N$100</f>
        <v>#DIV/0!</v>
      </c>
      <c r="AD242" s="187" t="e">
        <f>' STAMP Summary'!O80/' STAMP Summary'!O$100</f>
        <v>#DIV/0!</v>
      </c>
      <c r="AE242" s="187">
        <f>' STAMP Summary'!P80/' STAMP Summary'!P$100</f>
        <v>3.375</v>
      </c>
      <c r="AF242" s="187">
        <f>' STAMP Summary'!Q80/' STAMP Summary'!Q$100</f>
        <v>12.588235294117647</v>
      </c>
      <c r="AG242" s="187">
        <f>' STAMP Summary'!R80/' STAMP Summary'!R$100</f>
        <v>45.684210526315788</v>
      </c>
      <c r="AH242" s="187">
        <f>' STAMP Summary'!S80/' STAMP Summary'!S$100</f>
        <v>9.905263157894737</v>
      </c>
      <c r="AI242" s="187" t="e">
        <f>' STAMP Summary'!T80/' STAMP Summary'!T$100</f>
        <v>#DIV/0!</v>
      </c>
      <c r="AJ242" s="187">
        <f>' STAMP Summary'!U80/' STAMP Summary'!U$100</f>
        <v>6.9130434782608692</v>
      </c>
      <c r="AK242" s="187" t="e">
        <f>' STAMP Summary'!V80/' STAMP Summary'!V$100</f>
        <v>#DIV/0!</v>
      </c>
      <c r="AL242" s="187">
        <f>' STAMP Summary'!W80/' STAMP Summary'!W$100</f>
        <v>94.714285714285708</v>
      </c>
      <c r="AM242" s="187">
        <f>' STAMP Summary'!X80/' STAMP Summary'!X$100</f>
        <v>44.125</v>
      </c>
      <c r="AN242" s="187">
        <f>' STAMP Summary'!Y80/' STAMP Summary'!Y$100</f>
        <v>22.8</v>
      </c>
      <c r="AO242" s="223" t="e">
        <f t="shared" si="44"/>
        <v>#DIV/0!</v>
      </c>
      <c r="AP242" s="223"/>
      <c r="AQ242" s="223"/>
      <c r="AR242" s="223"/>
      <c r="AS242" s="223"/>
      <c r="AT242" s="223"/>
      <c r="AU242" s="223"/>
      <c r="AV242" s="223"/>
      <c r="AW242" s="226" t="e">
        <f t="shared" si="45"/>
        <v>#DIV/0!</v>
      </c>
      <c r="AX242" s="171"/>
      <c r="AY242" s="171"/>
      <c r="AZ242" s="171"/>
      <c r="BA242" s="171"/>
      <c r="BB242" s="171"/>
      <c r="BC242" s="171"/>
      <c r="BD242" s="171"/>
      <c r="BE242" s="171"/>
      <c r="BF242" s="171"/>
      <c r="BG242" s="171"/>
    </row>
    <row r="243" spans="26:59" x14ac:dyDescent="0.2">
      <c r="Z243" s="225">
        <v>36842</v>
      </c>
      <c r="AA243" s="500"/>
      <c r="AB243" s="225"/>
      <c r="AC243" s="187" t="e">
        <f>' STAMP Summary'!N81/' STAMP Summary'!N$100</f>
        <v>#DIV/0!</v>
      </c>
      <c r="AD243" s="187" t="e">
        <f>' STAMP Summary'!O81/' STAMP Summary'!O$100</f>
        <v>#DIV/0!</v>
      </c>
      <c r="AE243" s="187">
        <f>' STAMP Summary'!P81/' STAMP Summary'!P$100</f>
        <v>3.7916666666666665</v>
      </c>
      <c r="AF243" s="187">
        <f>' STAMP Summary'!Q81/' STAMP Summary'!Q$100</f>
        <v>14.352941176470589</v>
      </c>
      <c r="AG243" s="187">
        <f>' STAMP Summary'!R81/' STAMP Summary'!R$100</f>
        <v>45.263157894736842</v>
      </c>
      <c r="AH243" s="187">
        <f>' STAMP Summary'!S81/' STAMP Summary'!S$100</f>
        <v>9.9684210526315784</v>
      </c>
      <c r="AI243" s="187" t="e">
        <f>' STAMP Summary'!T81/' STAMP Summary'!T$100</f>
        <v>#DIV/0!</v>
      </c>
      <c r="AJ243" s="187">
        <f>' STAMP Summary'!U81/' STAMP Summary'!U$100</f>
        <v>6.1521739130434785</v>
      </c>
      <c r="AK243" s="187" t="e">
        <f>' STAMP Summary'!V81/' STAMP Summary'!V$100</f>
        <v>#DIV/0!</v>
      </c>
      <c r="AL243" s="187">
        <f>' STAMP Summary'!W81/' STAMP Summary'!W$100</f>
        <v>137.28571428571428</v>
      </c>
      <c r="AM243" s="187">
        <f>' STAMP Summary'!X81/' STAMP Summary'!X$100</f>
        <v>40.125</v>
      </c>
      <c r="AN243" s="187">
        <f>' STAMP Summary'!Y81/' STAMP Summary'!Y$100</f>
        <v>23.6</v>
      </c>
      <c r="AO243" s="223" t="e">
        <f t="shared" si="44"/>
        <v>#DIV/0!</v>
      </c>
      <c r="AP243" s="223"/>
      <c r="AQ243" s="223"/>
      <c r="AR243" s="223"/>
      <c r="AS243" s="223"/>
      <c r="AT243" s="223"/>
      <c r="AU243" s="223"/>
      <c r="AV243" s="223"/>
      <c r="AW243" s="226" t="e">
        <f t="shared" si="45"/>
        <v>#DIV/0!</v>
      </c>
      <c r="AX243" s="171"/>
      <c r="AY243" s="171"/>
      <c r="AZ243" s="171"/>
      <c r="BA243" s="171"/>
      <c r="BB243" s="171"/>
      <c r="BC243" s="171"/>
      <c r="BD243" s="171"/>
      <c r="BE243" s="171"/>
      <c r="BF243" s="171"/>
      <c r="BG243" s="171"/>
    </row>
    <row r="244" spans="26:59" x14ac:dyDescent="0.2">
      <c r="Z244" s="225">
        <v>36843</v>
      </c>
      <c r="AA244" s="500"/>
      <c r="AB244" s="225"/>
      <c r="AC244" s="187" t="e">
        <f>' STAMP Summary'!N82/' STAMP Summary'!N$100</f>
        <v>#DIV/0!</v>
      </c>
      <c r="AD244" s="187" t="e">
        <f>' STAMP Summary'!O82/' STAMP Summary'!O$100</f>
        <v>#DIV/0!</v>
      </c>
      <c r="AE244" s="187">
        <f>' STAMP Summary'!P82/' STAMP Summary'!P$100</f>
        <v>3.2916666666666665</v>
      </c>
      <c r="AF244" s="187">
        <f>' STAMP Summary'!Q82/' STAMP Summary'!Q$100</f>
        <v>21.323529411764707</v>
      </c>
      <c r="AG244" s="187">
        <f>' STAMP Summary'!R82/' STAMP Summary'!R$100</f>
        <v>38.94736842105263</v>
      </c>
      <c r="AH244" s="187">
        <f>' STAMP Summary'!S82/' STAMP Summary'!S$100</f>
        <v>11.273684210526316</v>
      </c>
      <c r="AI244" s="187" t="e">
        <f>' STAMP Summary'!T82/' STAMP Summary'!T$100</f>
        <v>#DIV/0!</v>
      </c>
      <c r="AJ244" s="187">
        <f>' STAMP Summary'!U82/' STAMP Summary'!U$100</f>
        <v>18.695652173913043</v>
      </c>
      <c r="AK244" s="187" t="e">
        <f>' STAMP Summary'!V82/' STAMP Summary'!V$100</f>
        <v>#DIV/0!</v>
      </c>
      <c r="AL244" s="187">
        <f>' STAMP Summary'!W82/' STAMP Summary'!W$100</f>
        <v>108.28571428571429</v>
      </c>
      <c r="AM244" s="187">
        <f>' STAMP Summary'!X82/' STAMP Summary'!X$100</f>
        <v>48.125</v>
      </c>
      <c r="AN244" s="187">
        <f>' STAMP Summary'!Y82/' STAMP Summary'!Y$100</f>
        <v>24.5</v>
      </c>
      <c r="AO244" s="223" t="e">
        <f t="shared" si="44"/>
        <v>#DIV/0!</v>
      </c>
      <c r="AP244" s="223"/>
      <c r="AQ244" s="223"/>
      <c r="AR244" s="223"/>
      <c r="AS244" s="223"/>
      <c r="AT244" s="223"/>
      <c r="AU244" s="223"/>
      <c r="AV244" s="223"/>
      <c r="AW244" s="226" t="e">
        <f t="shared" si="45"/>
        <v>#DIV/0!</v>
      </c>
      <c r="AX244" s="171"/>
      <c r="AY244" s="171"/>
      <c r="AZ244" s="171"/>
      <c r="BA244" s="171"/>
      <c r="BB244" s="171"/>
      <c r="BC244" s="171"/>
      <c r="BD244" s="171"/>
      <c r="BE244" s="171"/>
      <c r="BF244" s="171"/>
      <c r="BG244" s="171"/>
    </row>
    <row r="245" spans="26:59" x14ac:dyDescent="0.2">
      <c r="Z245" s="225">
        <v>36844</v>
      </c>
      <c r="AA245" s="500"/>
      <c r="AB245" s="225"/>
      <c r="AC245" s="187" t="e">
        <f>' STAMP Summary'!N83/' STAMP Summary'!N$100</f>
        <v>#DIV/0!</v>
      </c>
      <c r="AD245" s="187" t="e">
        <f>' STAMP Summary'!O83/' STAMP Summary'!O$100</f>
        <v>#DIV/0!</v>
      </c>
      <c r="AE245" s="187">
        <f>' STAMP Summary'!P83/' STAMP Summary'!P$100</f>
        <v>2.9583333333333335</v>
      </c>
      <c r="AF245" s="187">
        <f>' STAMP Summary'!Q83/' STAMP Summary'!Q$100</f>
        <v>20.058823529411764</v>
      </c>
      <c r="AG245" s="187">
        <f>' STAMP Summary'!R83/' STAMP Summary'!R$100</f>
        <v>44.05263157894737</v>
      </c>
      <c r="AH245" s="187">
        <f>' STAMP Summary'!S83/' STAMP Summary'!S$100</f>
        <v>10.951894736842107</v>
      </c>
      <c r="AI245" s="187" t="e">
        <f>' STAMP Summary'!T83/' STAMP Summary'!T$100</f>
        <v>#DIV/0!</v>
      </c>
      <c r="AJ245" s="187">
        <f>' STAMP Summary'!U83/' STAMP Summary'!U$100</f>
        <v>4.0434782608695654</v>
      </c>
      <c r="AK245" s="187" t="e">
        <f>' STAMP Summary'!V83/' STAMP Summary'!V$100</f>
        <v>#DIV/0!</v>
      </c>
      <c r="AL245" s="187">
        <f>' STAMP Summary'!W83/' STAMP Summary'!W$100</f>
        <v>89.714285714285708</v>
      </c>
      <c r="AM245" s="187">
        <f>' STAMP Summary'!X83/' STAMP Summary'!X$100</f>
        <v>69</v>
      </c>
      <c r="AN245" s="187">
        <f>' STAMP Summary'!Y83/' STAMP Summary'!Y$100</f>
        <v>18.8</v>
      </c>
      <c r="AO245" s="223" t="e">
        <f t="shared" si="44"/>
        <v>#DIV/0!</v>
      </c>
      <c r="AP245" s="223"/>
      <c r="AQ245" s="223"/>
      <c r="AR245" s="223"/>
      <c r="AS245" s="223"/>
      <c r="AT245" s="223"/>
      <c r="AU245" s="223"/>
      <c r="AV245" s="223"/>
      <c r="AW245" s="226" t="e">
        <f t="shared" si="45"/>
        <v>#DIV/0!</v>
      </c>
      <c r="AX245" s="171"/>
      <c r="AY245" s="171"/>
      <c r="AZ245" s="171"/>
      <c r="BA245" s="171"/>
      <c r="BB245" s="171"/>
      <c r="BC245" s="171"/>
      <c r="BD245" s="171"/>
      <c r="BE245" s="171"/>
      <c r="BF245" s="171"/>
      <c r="BG245" s="171"/>
    </row>
    <row r="246" spans="26:59" x14ac:dyDescent="0.2">
      <c r="Z246" s="225">
        <v>36845</v>
      </c>
      <c r="AA246" s="500"/>
      <c r="AB246" s="225"/>
      <c r="AC246" s="187" t="e">
        <f>' STAMP Summary'!N84/' STAMP Summary'!N$100</f>
        <v>#DIV/0!</v>
      </c>
      <c r="AD246" s="187" t="e">
        <f>' STAMP Summary'!O84/' STAMP Summary'!O$100</f>
        <v>#DIV/0!</v>
      </c>
      <c r="AE246" s="187">
        <f>' STAMP Summary'!P84/' STAMP Summary'!P$100</f>
        <v>0.875</v>
      </c>
      <c r="AF246" s="187">
        <f>' STAMP Summary'!Q84/' STAMP Summary'!Q$100</f>
        <v>19.588235294117649</v>
      </c>
      <c r="AG246" s="187">
        <f>' STAMP Summary'!R84/' STAMP Summary'!R$100</f>
        <v>35</v>
      </c>
      <c r="AH246" s="187">
        <f>' STAMP Summary'!S84/' STAMP Summary'!S$100</f>
        <v>10.629684210526316</v>
      </c>
      <c r="AI246" s="187" t="e">
        <f>' STAMP Summary'!T84/' STAMP Summary'!T$100</f>
        <v>#DIV/0!</v>
      </c>
      <c r="AJ246" s="187">
        <f>' STAMP Summary'!U84/' STAMP Summary'!U$100</f>
        <v>4.8695652173913047</v>
      </c>
      <c r="AK246" s="187" t="e">
        <f>' STAMP Summary'!V84/' STAMP Summary'!V$100</f>
        <v>#DIV/0!</v>
      </c>
      <c r="AL246" s="187">
        <f>' STAMP Summary'!W84/' STAMP Summary'!W$100</f>
        <v>54.857142857142854</v>
      </c>
      <c r="AM246" s="187">
        <f>' STAMP Summary'!X84/' STAMP Summary'!X$100</f>
        <v>79.25</v>
      </c>
      <c r="AN246" s="187">
        <f>' STAMP Summary'!Y84/' STAMP Summary'!Y$100</f>
        <v>15.35</v>
      </c>
      <c r="AO246" s="223" t="e">
        <f t="shared" si="44"/>
        <v>#DIV/0!</v>
      </c>
      <c r="AP246" s="223"/>
      <c r="AQ246" s="223"/>
      <c r="AR246" s="223"/>
      <c r="AS246" s="223"/>
      <c r="AT246" s="223"/>
      <c r="AU246" s="223"/>
      <c r="AV246" s="223"/>
      <c r="AW246" s="226" t="e">
        <f t="shared" si="45"/>
        <v>#DIV/0!</v>
      </c>
      <c r="AX246" s="171"/>
      <c r="AY246" s="171"/>
      <c r="AZ246" s="171"/>
      <c r="BA246" s="171"/>
      <c r="BB246" s="171"/>
      <c r="BC246" s="171"/>
      <c r="BD246" s="171"/>
      <c r="BE246" s="171"/>
      <c r="BF246" s="171"/>
      <c r="BG246" s="171"/>
    </row>
    <row r="247" spans="26:59" x14ac:dyDescent="0.2">
      <c r="Z247" s="225">
        <v>36846</v>
      </c>
      <c r="AA247" s="500"/>
      <c r="AB247" s="225"/>
      <c r="AC247" s="187" t="e">
        <f>' STAMP Summary'!N85/' STAMP Summary'!N$100</f>
        <v>#DIV/0!</v>
      </c>
      <c r="AD247" s="187" t="e">
        <f>' STAMP Summary'!O85/' STAMP Summary'!O$100</f>
        <v>#DIV/0!</v>
      </c>
      <c r="AE247" s="187">
        <f>' STAMP Summary'!P85/' STAMP Summary'!P$100</f>
        <v>0.16666666666666666</v>
      </c>
      <c r="AF247" s="187">
        <f>' STAMP Summary'!Q85/' STAMP Summary'!Q$100</f>
        <v>23.147058823529413</v>
      </c>
      <c r="AG247" s="187">
        <f>' STAMP Summary'!R85/' STAMP Summary'!R$100</f>
        <v>35.05263157894737</v>
      </c>
      <c r="AH247" s="187">
        <f>' STAMP Summary'!S85/' STAMP Summary'!S$100</f>
        <v>10.307894736842105</v>
      </c>
      <c r="AI247" s="187" t="e">
        <f>' STAMP Summary'!T85/' STAMP Summary'!T$100</f>
        <v>#DIV/0!</v>
      </c>
      <c r="AJ247" s="187">
        <f>' STAMP Summary'!U85/' STAMP Summary'!U$100</f>
        <v>0.2608695652173913</v>
      </c>
      <c r="AK247" s="187" t="e">
        <f>' STAMP Summary'!V85/' STAMP Summary'!V$100</f>
        <v>#DIV/0!</v>
      </c>
      <c r="AL247" s="187">
        <f>' STAMP Summary'!W85/' STAMP Summary'!W$100</f>
        <v>49.714285714285715</v>
      </c>
      <c r="AM247" s="187">
        <f>' STAMP Summary'!X85/' STAMP Summary'!X$100</f>
        <v>22.875</v>
      </c>
      <c r="AN247" s="187">
        <f>' STAMP Summary'!Y85/' STAMP Summary'!Y$100</f>
        <v>9.1</v>
      </c>
      <c r="AO247" s="223" t="e">
        <f t="shared" si="44"/>
        <v>#DIV/0!</v>
      </c>
      <c r="AP247" s="223"/>
      <c r="AQ247" s="223"/>
      <c r="AR247" s="223"/>
      <c r="AS247" s="223"/>
      <c r="AT247" s="223"/>
      <c r="AU247" s="223"/>
      <c r="AV247" s="223"/>
      <c r="AW247" s="226" t="e">
        <f t="shared" si="45"/>
        <v>#DIV/0!</v>
      </c>
      <c r="AX247" s="171"/>
      <c r="AY247" s="171"/>
      <c r="AZ247" s="171"/>
      <c r="BA247" s="171"/>
      <c r="BB247" s="171"/>
      <c r="BC247" s="171"/>
      <c r="BD247" s="171"/>
      <c r="BE247" s="171"/>
      <c r="BF247" s="171"/>
      <c r="BG247" s="171"/>
    </row>
    <row r="248" spans="26:59" x14ac:dyDescent="0.2">
      <c r="Z248" s="225">
        <v>36847</v>
      </c>
      <c r="AA248" s="500"/>
      <c r="AB248" s="225"/>
      <c r="AC248" s="187" t="e">
        <f>' STAMP Summary'!N86/' STAMP Summary'!N$100</f>
        <v>#DIV/0!</v>
      </c>
      <c r="AD248" s="187" t="e">
        <f>' STAMP Summary'!O86/' STAMP Summary'!O$100</f>
        <v>#DIV/0!</v>
      </c>
      <c r="AE248" s="187">
        <f>' STAMP Summary'!P86/' STAMP Summary'!P$100</f>
        <v>0.33333333333333331</v>
      </c>
      <c r="AF248" s="187">
        <f>' STAMP Summary'!Q86/' STAMP Summary'!Q$100</f>
        <v>38.676470588235297</v>
      </c>
      <c r="AG248" s="187">
        <f>' STAMP Summary'!R86/' STAMP Summary'!R$100</f>
        <v>33.526315789473685</v>
      </c>
      <c r="AH248" s="187">
        <f>' STAMP Summary'!S86/' STAMP Summary'!S$100</f>
        <v>11.452631578947368</v>
      </c>
      <c r="AI248" s="187" t="e">
        <f>' STAMP Summary'!T86/' STAMP Summary'!T$100</f>
        <v>#DIV/0!</v>
      </c>
      <c r="AJ248" s="187">
        <f>' STAMP Summary'!U86/' STAMP Summary'!U$100</f>
        <v>6.1086956521739131</v>
      </c>
      <c r="AK248" s="187" t="e">
        <f>' STAMP Summary'!V86/' STAMP Summary'!V$100</f>
        <v>#DIV/0!</v>
      </c>
      <c r="AL248" s="187">
        <f>' STAMP Summary'!W86/' STAMP Summary'!W$100</f>
        <v>33.571428571428569</v>
      </c>
      <c r="AM248" s="187">
        <f>' STAMP Summary'!X86/' STAMP Summary'!X$100</f>
        <v>11.125</v>
      </c>
      <c r="AN248" s="187">
        <f>' STAMP Summary'!Y86/' STAMP Summary'!Y$100</f>
        <v>15.4</v>
      </c>
      <c r="AO248" s="223" t="e">
        <f t="shared" si="44"/>
        <v>#DIV/0!</v>
      </c>
      <c r="AP248" s="223"/>
      <c r="AQ248" s="223"/>
      <c r="AR248" s="223"/>
      <c r="AS248" s="223"/>
      <c r="AT248" s="223"/>
      <c r="AU248" s="223"/>
      <c r="AV248" s="223"/>
      <c r="AW248" s="226" t="e">
        <f t="shared" si="45"/>
        <v>#DIV/0!</v>
      </c>
      <c r="AX248" s="171"/>
      <c r="AY248" s="171"/>
      <c r="AZ248" s="171"/>
      <c r="BA248" s="171"/>
      <c r="BB248" s="171"/>
      <c r="BC248" s="171"/>
      <c r="BD248" s="171"/>
      <c r="BE248" s="171"/>
      <c r="BF248" s="171"/>
      <c r="BG248" s="171"/>
    </row>
    <row r="249" spans="26:59" x14ac:dyDescent="0.2">
      <c r="Z249" s="225">
        <v>36848</v>
      </c>
      <c r="AA249" s="500"/>
      <c r="AB249" s="225"/>
      <c r="AC249" s="187" t="e">
        <f>' STAMP Summary'!N87/' STAMP Summary'!N$100</f>
        <v>#DIV/0!</v>
      </c>
      <c r="AD249" s="187" t="e">
        <f>' STAMP Summary'!O87/' STAMP Summary'!O$100</f>
        <v>#DIV/0!</v>
      </c>
      <c r="AE249" s="187">
        <f>' STAMP Summary'!P87/' STAMP Summary'!P$100</f>
        <v>0.54166666666666663</v>
      </c>
      <c r="AF249" s="187">
        <f>' STAMP Summary'!Q87/' STAMP Summary'!Q$100</f>
        <v>12.352941176470589</v>
      </c>
      <c r="AG249" s="187">
        <f>' STAMP Summary'!R87/' STAMP Summary'!R$100</f>
        <v>33.89473684210526</v>
      </c>
      <c r="AH249" s="187">
        <f>' STAMP Summary'!S87/' STAMP Summary'!S$100</f>
        <v>15.505263157894737</v>
      </c>
      <c r="AI249" s="187" t="e">
        <f>' STAMP Summary'!T87/' STAMP Summary'!T$100</f>
        <v>#DIV/0!</v>
      </c>
      <c r="AJ249" s="187">
        <f>' STAMP Summary'!U87/' STAMP Summary'!U$100</f>
        <v>3.5434782608695654</v>
      </c>
      <c r="AK249" s="187" t="e">
        <f>' STAMP Summary'!V87/' STAMP Summary'!V$100</f>
        <v>#DIV/0!</v>
      </c>
      <c r="AL249" s="187">
        <f>' STAMP Summary'!W87/' STAMP Summary'!W$100</f>
        <v>20.571428571428573</v>
      </c>
      <c r="AM249" s="187">
        <f>' STAMP Summary'!X87/' STAMP Summary'!X$100</f>
        <v>6</v>
      </c>
      <c r="AN249" s="187">
        <f>' STAMP Summary'!Y87/' STAMP Summary'!Y$100</f>
        <v>13.8</v>
      </c>
      <c r="AO249" s="223" t="e">
        <f t="shared" si="44"/>
        <v>#DIV/0!</v>
      </c>
      <c r="AP249" s="223"/>
      <c r="AQ249" s="223"/>
      <c r="AR249" s="223"/>
      <c r="AS249" s="223"/>
      <c r="AT249" s="223"/>
      <c r="AU249" s="223"/>
      <c r="AV249" s="223"/>
      <c r="AW249" s="226" t="e">
        <f t="shared" si="45"/>
        <v>#DIV/0!</v>
      </c>
      <c r="AX249" s="171"/>
      <c r="AY249" s="171"/>
      <c r="AZ249" s="171"/>
      <c r="BA249" s="171"/>
      <c r="BB249" s="171"/>
      <c r="BC249" s="171"/>
      <c r="BD249" s="171"/>
      <c r="BE249" s="171"/>
      <c r="BF249" s="171"/>
      <c r="BG249" s="171"/>
    </row>
    <row r="250" spans="26:59" x14ac:dyDescent="0.2">
      <c r="Z250" s="225">
        <v>36849</v>
      </c>
      <c r="AA250" s="500"/>
      <c r="AB250" s="225"/>
      <c r="AC250" s="187" t="e">
        <f>' STAMP Summary'!N88/' STAMP Summary'!N$100</f>
        <v>#DIV/0!</v>
      </c>
      <c r="AD250" s="187" t="e">
        <f>' STAMP Summary'!O88/' STAMP Summary'!O$100</f>
        <v>#DIV/0!</v>
      </c>
      <c r="AE250" s="187">
        <f>' STAMP Summary'!P88/' STAMP Summary'!P$100</f>
        <v>0.58333333333333337</v>
      </c>
      <c r="AF250" s="187">
        <f>' STAMP Summary'!Q88/' STAMP Summary'!Q$100</f>
        <v>6.1470588235294121</v>
      </c>
      <c r="AG250" s="187">
        <f>' STAMP Summary'!R88/' STAMP Summary'!R$100</f>
        <v>35.736842105263158</v>
      </c>
      <c r="AH250" s="187">
        <f>' STAMP Summary'!S88/' STAMP Summary'!S$100</f>
        <v>8.0526315789473681</v>
      </c>
      <c r="AI250" s="187" t="e">
        <f>' STAMP Summary'!T88/' STAMP Summary'!T$100</f>
        <v>#DIV/0!</v>
      </c>
      <c r="AJ250" s="187">
        <f>' STAMP Summary'!U88/' STAMP Summary'!U$100</f>
        <v>0.86956521739130432</v>
      </c>
      <c r="AK250" s="187" t="e">
        <f>' STAMP Summary'!V88/' STAMP Summary'!V$100</f>
        <v>#DIV/0!</v>
      </c>
      <c r="AL250" s="187">
        <f>' STAMP Summary'!W88/' STAMP Summary'!W$100</f>
        <v>18.714285714285715</v>
      </c>
      <c r="AM250" s="187">
        <f>' STAMP Summary'!X88/' STAMP Summary'!X$100</f>
        <v>7.5</v>
      </c>
      <c r="AN250" s="187">
        <f>' STAMP Summary'!Y88/' STAMP Summary'!Y$100</f>
        <v>16.95</v>
      </c>
      <c r="AO250" s="223" t="e">
        <f t="shared" si="44"/>
        <v>#DIV/0!</v>
      </c>
      <c r="AP250" s="223"/>
      <c r="AQ250" s="223"/>
      <c r="AR250" s="223"/>
      <c r="AS250" s="223"/>
      <c r="AT250" s="223"/>
      <c r="AU250" s="223"/>
      <c r="AV250" s="223"/>
      <c r="AW250" s="226" t="e">
        <f t="shared" si="45"/>
        <v>#DIV/0!</v>
      </c>
      <c r="AX250" s="171"/>
      <c r="AY250" s="171"/>
      <c r="AZ250" s="171"/>
      <c r="BA250" s="171"/>
      <c r="BB250" s="171"/>
      <c r="BC250" s="171"/>
      <c r="BD250" s="171"/>
      <c r="BE250" s="171"/>
      <c r="BF250" s="171"/>
      <c r="BG250" s="171"/>
    </row>
    <row r="251" spans="26:59" x14ac:dyDescent="0.2">
      <c r="Z251" s="225">
        <v>36850</v>
      </c>
      <c r="AA251" s="500"/>
      <c r="AB251" s="225"/>
      <c r="AC251" s="187" t="e">
        <f>' STAMP Summary'!N89/' STAMP Summary'!N$100</f>
        <v>#DIV/0!</v>
      </c>
      <c r="AD251" s="187" t="e">
        <f>' STAMP Summary'!O89/' STAMP Summary'!O$100</f>
        <v>#DIV/0!</v>
      </c>
      <c r="AE251" s="187">
        <f>' STAMP Summary'!P89/' STAMP Summary'!P$100</f>
        <v>0.625</v>
      </c>
      <c r="AF251" s="187">
        <f>' STAMP Summary'!Q89/' STAMP Summary'!Q$100</f>
        <v>1.9411764705882353</v>
      </c>
      <c r="AG251" s="187">
        <f>' STAMP Summary'!R89/' STAMP Summary'!R$100</f>
        <v>21.578947368421051</v>
      </c>
      <c r="AH251" s="187">
        <f>' STAMP Summary'!S89/' STAMP Summary'!S$100</f>
        <v>8.5578947368421048</v>
      </c>
      <c r="AI251" s="187" t="e">
        <f>' STAMP Summary'!T89/' STAMP Summary'!T$100</f>
        <v>#DIV/0!</v>
      </c>
      <c r="AJ251" s="187">
        <f>' STAMP Summary'!U89/' STAMP Summary'!U$100</f>
        <v>1.6956521739130435</v>
      </c>
      <c r="AK251" s="187" t="e">
        <f>' STAMP Summary'!V89/' STAMP Summary'!V$100</f>
        <v>#DIV/0!</v>
      </c>
      <c r="AL251" s="187">
        <f>' STAMP Summary'!W89/' STAMP Summary'!W$100</f>
        <v>15.714285714285714</v>
      </c>
      <c r="AM251" s="187">
        <f>' STAMP Summary'!X89/' STAMP Summary'!X$100</f>
        <v>4.75</v>
      </c>
      <c r="AN251" s="187">
        <f>' STAMP Summary'!Y89/' STAMP Summary'!Y$100</f>
        <v>27.45</v>
      </c>
      <c r="AO251" s="223" t="e">
        <f t="shared" si="44"/>
        <v>#DIV/0!</v>
      </c>
      <c r="AP251" s="223"/>
      <c r="AQ251" s="223"/>
      <c r="AR251" s="223"/>
      <c r="AS251" s="223"/>
      <c r="AT251" s="223"/>
      <c r="AU251" s="223"/>
      <c r="AV251" s="223"/>
      <c r="AW251" s="226" t="e">
        <f t="shared" si="45"/>
        <v>#DIV/0!</v>
      </c>
    </row>
    <row r="252" spans="26:59" x14ac:dyDescent="0.2">
      <c r="Z252" s="225">
        <v>36851</v>
      </c>
      <c r="AA252" s="500"/>
      <c r="AB252" s="225"/>
      <c r="AC252" s="187" t="e">
        <f>' STAMP Summary'!N90/' STAMP Summary'!N$100</f>
        <v>#DIV/0!</v>
      </c>
      <c r="AD252" s="187" t="e">
        <f>' STAMP Summary'!O90/' STAMP Summary'!O$100</f>
        <v>#DIV/0!</v>
      </c>
      <c r="AE252" s="187">
        <f>' STAMP Summary'!P90/' STAMP Summary'!P$100</f>
        <v>0.54166666666666663</v>
      </c>
      <c r="AF252" s="187">
        <f>' STAMP Summary'!Q90/' STAMP Summary'!Q$100</f>
        <v>2.4117647058823528</v>
      </c>
      <c r="AG252" s="187">
        <f>' STAMP Summary'!R90/' STAMP Summary'!R$100</f>
        <v>30.684210526315791</v>
      </c>
      <c r="AH252" s="187">
        <f>' STAMP Summary'!S90/' STAMP Summary'!S$100</f>
        <v>7.6315789473684212</v>
      </c>
      <c r="AI252" s="187" t="e">
        <f>' STAMP Summary'!T90/' STAMP Summary'!T$100</f>
        <v>#DIV/0!</v>
      </c>
      <c r="AJ252" s="187">
        <f>' STAMP Summary'!U90/' STAMP Summary'!U$100</f>
        <v>7.7826086956521738</v>
      </c>
      <c r="AK252" s="187" t="e">
        <f>' STAMP Summary'!V90/' STAMP Summary'!V$100</f>
        <v>#DIV/0!</v>
      </c>
      <c r="AL252" s="187">
        <f>' STAMP Summary'!W90/' STAMP Summary'!W$100</f>
        <v>10.285714285714286</v>
      </c>
      <c r="AM252" s="187">
        <f>' STAMP Summary'!X90/' STAMP Summary'!X$100</f>
        <v>2.5</v>
      </c>
      <c r="AN252" s="187">
        <f>' STAMP Summary'!Y90/' STAMP Summary'!Y$100</f>
        <v>16</v>
      </c>
      <c r="AO252" s="223" t="e">
        <f t="shared" si="44"/>
        <v>#DIV/0!</v>
      </c>
      <c r="AP252" s="223"/>
      <c r="AQ252" s="223"/>
      <c r="AR252" s="223"/>
      <c r="AS252" s="223"/>
      <c r="AT252" s="223"/>
      <c r="AU252" s="223"/>
      <c r="AV252" s="223"/>
      <c r="AW252" s="226" t="e">
        <f t="shared" si="45"/>
        <v>#DIV/0!</v>
      </c>
    </row>
    <row r="253" spans="26:59" x14ac:dyDescent="0.2">
      <c r="Z253" s="225">
        <v>36852</v>
      </c>
      <c r="AA253" s="500"/>
      <c r="AB253" s="225"/>
      <c r="AC253" s="187" t="e">
        <f>' STAMP Summary'!N91/' STAMP Summary'!N$100</f>
        <v>#DIV/0!</v>
      </c>
      <c r="AD253" s="187" t="e">
        <f>' STAMP Summary'!O91/' STAMP Summary'!O$100</f>
        <v>#DIV/0!</v>
      </c>
      <c r="AE253" s="187">
        <f>' STAMP Summary'!P91/' STAMP Summary'!P$100</f>
        <v>0.375</v>
      </c>
      <c r="AF253" s="187">
        <f>' STAMP Summary'!Q91/' STAMP Summary'!Q$100</f>
        <v>2.3529411764705883</v>
      </c>
      <c r="AG253" s="187">
        <f>' STAMP Summary'!R91/' STAMP Summary'!R$100</f>
        <v>18.315789473684209</v>
      </c>
      <c r="AH253" s="187">
        <f>' STAMP Summary'!S91/' STAMP Summary'!S$100</f>
        <v>17.652631578947368</v>
      </c>
      <c r="AI253" s="187" t="e">
        <f>' STAMP Summary'!T91/' STAMP Summary'!T$100</f>
        <v>#DIV/0!</v>
      </c>
      <c r="AJ253" s="187">
        <f>' STAMP Summary'!U91/' STAMP Summary'!U$100</f>
        <v>7.2391304347826084</v>
      </c>
      <c r="AK253" s="187" t="e">
        <f>' STAMP Summary'!V91/' STAMP Summary'!V$100</f>
        <v>#DIV/0!</v>
      </c>
      <c r="AL253" s="187">
        <f>' STAMP Summary'!W91/' STAMP Summary'!W$100</f>
        <v>14.142857142857142</v>
      </c>
      <c r="AM253" s="187">
        <f>' STAMP Summary'!X91/' STAMP Summary'!X$100</f>
        <v>2.5</v>
      </c>
      <c r="AN253" s="187">
        <f>' STAMP Summary'!Y91/' STAMP Summary'!Y$100</f>
        <v>11</v>
      </c>
      <c r="AO253" s="223" t="e">
        <f t="shared" si="44"/>
        <v>#DIV/0!</v>
      </c>
      <c r="AP253" s="223"/>
      <c r="AQ253" s="223"/>
      <c r="AR253" s="223"/>
      <c r="AS253" s="223"/>
      <c r="AT253" s="223"/>
      <c r="AU253" s="223"/>
      <c r="AV253" s="223"/>
      <c r="AW253" s="226" t="e">
        <f t="shared" si="45"/>
        <v>#DIV/0!</v>
      </c>
    </row>
    <row r="254" spans="26:59" x14ac:dyDescent="0.2">
      <c r="Z254" s="225">
        <v>36853</v>
      </c>
      <c r="AA254" s="500"/>
      <c r="AB254" s="225"/>
      <c r="AC254" s="187" t="e">
        <f>' STAMP Summary'!N92/' STAMP Summary'!N$100</f>
        <v>#DIV/0!</v>
      </c>
      <c r="AD254" s="187" t="e">
        <f>' STAMP Summary'!O92/' STAMP Summary'!O$100</f>
        <v>#DIV/0!</v>
      </c>
      <c r="AE254" s="187">
        <f>' STAMP Summary'!P92/' STAMP Summary'!P$100</f>
        <v>0.25</v>
      </c>
      <c r="AF254" s="187">
        <f>' STAMP Summary'!Q92/' STAMP Summary'!Q$100</f>
        <v>1.5976470588235294</v>
      </c>
      <c r="AG254" s="187">
        <f>' STAMP Summary'!R92/' STAMP Summary'!R$100</f>
        <v>9.3684210526315788</v>
      </c>
      <c r="AH254" s="187">
        <f>' STAMP Summary'!S92/' STAMP Summary'!S$100</f>
        <v>9.0210526315789465</v>
      </c>
      <c r="AI254" s="187" t="e">
        <f>' STAMP Summary'!T92/' STAMP Summary'!T$100</f>
        <v>#DIV/0!</v>
      </c>
      <c r="AJ254" s="187">
        <f>' STAMP Summary'!U92/' STAMP Summary'!U$100</f>
        <v>3.8695652173913042</v>
      </c>
      <c r="AK254" s="187" t="e">
        <f>' STAMP Summary'!V92/' STAMP Summary'!V$100</f>
        <v>#DIV/0!</v>
      </c>
      <c r="AL254" s="187">
        <f>' STAMP Summary'!W92/' STAMP Summary'!W$100</f>
        <v>5.4285714285714288</v>
      </c>
      <c r="AM254" s="187">
        <f>' STAMP Summary'!X92/' STAMP Summary'!X$100</f>
        <v>0</v>
      </c>
      <c r="AN254" s="187">
        <f>' STAMP Summary'!Y92/' STAMP Summary'!Y$100</f>
        <v>7.75</v>
      </c>
      <c r="AO254" s="223" t="e">
        <f t="shared" si="44"/>
        <v>#DIV/0!</v>
      </c>
      <c r="AP254" s="223"/>
      <c r="AQ254" s="223"/>
      <c r="AR254" s="223"/>
      <c r="AS254" s="223"/>
      <c r="AT254" s="223"/>
      <c r="AU254" s="223"/>
      <c r="AV254" s="223"/>
      <c r="AW254" s="226" t="e">
        <f t="shared" si="45"/>
        <v>#DIV/0!</v>
      </c>
    </row>
    <row r="255" spans="26:59" x14ac:dyDescent="0.2">
      <c r="Z255" s="225">
        <v>36854</v>
      </c>
      <c r="AA255" s="500"/>
      <c r="AB255" s="225"/>
      <c r="AC255" s="187" t="e">
        <f>' STAMP Summary'!N93/' STAMP Summary'!N$100</f>
        <v>#DIV/0!</v>
      </c>
      <c r="AD255" s="187" t="e">
        <f>' STAMP Summary'!O93/' STAMP Summary'!O$100</f>
        <v>#DIV/0!</v>
      </c>
      <c r="AE255" s="187">
        <f>' STAMP Summary'!P93/' STAMP Summary'!P$100</f>
        <v>1.0833333333333333</v>
      </c>
      <c r="AF255" s="187">
        <f>' STAMP Summary'!Q93/' STAMP Summary'!Q$100</f>
        <v>1.108235294117647</v>
      </c>
      <c r="AG255" s="187">
        <f>' STAMP Summary'!R93/' STAMP Summary'!R$100</f>
        <v>10.315789473684211</v>
      </c>
      <c r="AH255" s="187">
        <f>' STAMP Summary'!S93/' STAMP Summary'!S$100</f>
        <v>4.9263157894736844</v>
      </c>
      <c r="AI255" s="187" t="e">
        <f>' STAMP Summary'!T93/' STAMP Summary'!T$100</f>
        <v>#DIV/0!</v>
      </c>
      <c r="AJ255" s="187">
        <f>' STAMP Summary'!U93/' STAMP Summary'!U$100</f>
        <v>3.9782608695652173</v>
      </c>
      <c r="AK255" s="187" t="e">
        <f>' STAMP Summary'!V93/' STAMP Summary'!V$100</f>
        <v>#DIV/0!</v>
      </c>
      <c r="AL255" s="187">
        <f>' STAMP Summary'!W93/' STAMP Summary'!W$100</f>
        <v>3.4285714285714284</v>
      </c>
      <c r="AM255" s="187">
        <f>' STAMP Summary'!X93/' STAMP Summary'!X$100</f>
        <v>2.75</v>
      </c>
      <c r="AN255" s="187">
        <f>' STAMP Summary'!Y93/' STAMP Summary'!Y$100</f>
        <v>6.2</v>
      </c>
      <c r="AO255" s="223" t="e">
        <f t="shared" si="44"/>
        <v>#DIV/0!</v>
      </c>
      <c r="AP255" s="223"/>
      <c r="AQ255" s="223"/>
      <c r="AR255" s="223"/>
      <c r="AS255" s="223"/>
      <c r="AT255" s="223"/>
      <c r="AU255" s="223"/>
      <c r="AV255" s="223"/>
      <c r="AW255" s="226" t="e">
        <f t="shared" si="45"/>
        <v>#DIV/0!</v>
      </c>
    </row>
    <row r="256" spans="26:59" x14ac:dyDescent="0.2">
      <c r="Z256" s="225">
        <v>36855</v>
      </c>
      <c r="AA256" s="500"/>
      <c r="AB256" s="225"/>
      <c r="AC256" s="187" t="e">
        <f>' STAMP Summary'!N94/' STAMP Summary'!N$100</f>
        <v>#DIV/0!</v>
      </c>
      <c r="AD256" s="187" t="e">
        <f>' STAMP Summary'!O94/' STAMP Summary'!O$100</f>
        <v>#DIV/0!</v>
      </c>
      <c r="AE256" s="187">
        <f>' STAMP Summary'!P94/' STAMP Summary'!P$100</f>
        <v>1.3333333333333333</v>
      </c>
      <c r="AF256" s="187">
        <f>' STAMP Summary'!Q94/' STAMP Summary'!Q$100</f>
        <v>0.61764705882352944</v>
      </c>
      <c r="AG256" s="187">
        <f>' STAMP Summary'!R94/' STAMP Summary'!R$100</f>
        <v>10.973684210526315</v>
      </c>
      <c r="AH256" s="187">
        <f>' STAMP Summary'!S94/' STAMP Summary'!S$100</f>
        <v>6.6210526315789471</v>
      </c>
      <c r="AI256" s="187" t="e">
        <f>' STAMP Summary'!T94/' STAMP Summary'!T$100</f>
        <v>#DIV/0!</v>
      </c>
      <c r="AJ256" s="187">
        <f>' STAMP Summary'!U94/' STAMP Summary'!U$100</f>
        <v>2.0652173913043477</v>
      </c>
      <c r="AK256" s="187" t="e">
        <f>' STAMP Summary'!V94/' STAMP Summary'!V$100</f>
        <v>#DIV/0!</v>
      </c>
      <c r="AL256" s="187">
        <f>' STAMP Summary'!W94/' STAMP Summary'!W$100</f>
        <v>5.1428571428571432</v>
      </c>
      <c r="AM256" s="187">
        <f>' STAMP Summary'!X94/' STAMP Summary'!X$100</f>
        <v>1.25</v>
      </c>
      <c r="AN256" s="187">
        <f>' STAMP Summary'!Y94/' STAMP Summary'!Y$100</f>
        <v>5.65</v>
      </c>
      <c r="AO256" s="223" t="e">
        <f t="shared" si="44"/>
        <v>#DIV/0!</v>
      </c>
      <c r="AP256" s="223"/>
      <c r="AQ256" s="223"/>
      <c r="AR256" s="223"/>
      <c r="AS256" s="223"/>
      <c r="AT256" s="223"/>
      <c r="AU256" s="223"/>
      <c r="AV256" s="223"/>
      <c r="AW256" s="226" t="e">
        <f t="shared" si="45"/>
        <v>#DIV/0!</v>
      </c>
    </row>
  </sheetData>
  <phoneticPr fontId="20" type="noConversion"/>
  <printOptions horizontalCentered="1" verticalCentered="1"/>
  <pageMargins left="0" right="0" top="0.5" bottom="0.5" header="0.5" footer="0.5"/>
  <pageSetup scale="150" orientation="landscape" horizontalDpi="300" verticalDpi="300" r:id="rId1"/>
  <headerFooter alignWithMargins="0">
    <oddHeader>&amp;R&amp;"Calibri"&amp;12&amp;K000000 Unclassified - Non-Classifié&amp;1#_x000D_</oddHeader>
    <oddFooter>&amp;R&amp;D &amp;F</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45"/>
    <pageSetUpPr fitToPage="1"/>
  </sheetPr>
  <dimension ref="A1:AN809"/>
  <sheetViews>
    <sheetView zoomScale="75" workbookViewId="0">
      <pane ySplit="8" topLeftCell="A114" activePane="bottomLeft" state="frozen"/>
      <selection activeCell="B1" sqref="B1"/>
      <selection pane="bottomLeft" activeCell="I139" sqref="H139:I148"/>
    </sheetView>
  </sheetViews>
  <sheetFormatPr defaultColWidth="9.33203125" defaultRowHeight="15" x14ac:dyDescent="0.2"/>
  <cols>
    <col min="1" max="1" width="16" style="129" bestFit="1" customWidth="1"/>
    <col min="2" max="2" width="18" style="129" bestFit="1" customWidth="1"/>
    <col min="3" max="3" width="18.1640625" style="129" bestFit="1" customWidth="1"/>
    <col min="4" max="4" width="15" style="129" bestFit="1" customWidth="1"/>
    <col min="5" max="5" width="14.33203125" style="129" bestFit="1" customWidth="1"/>
    <col min="6" max="6" width="18.6640625" style="129" bestFit="1" customWidth="1"/>
    <col min="7" max="7" width="18.1640625" style="129" bestFit="1" customWidth="1"/>
    <col min="8" max="8" width="14" style="129" bestFit="1" customWidth="1"/>
    <col min="9" max="9" width="9" style="129" bestFit="1" customWidth="1"/>
    <col min="10" max="10" width="6.6640625" style="129" bestFit="1" customWidth="1"/>
    <col min="11" max="11" width="9.6640625" style="129" customWidth="1"/>
    <col min="12" max="12" width="10.5" style="129" customWidth="1"/>
    <col min="13" max="13" width="9.33203125" style="129"/>
    <col min="14" max="14" width="11.33203125" style="129" customWidth="1"/>
    <col min="15" max="16" width="10.5" style="129" customWidth="1"/>
    <col min="17" max="17" width="14.5" style="129" customWidth="1"/>
    <col min="18" max="18" width="13.6640625" style="129" customWidth="1"/>
    <col min="19" max="26" width="10.5" style="129" customWidth="1"/>
    <col min="27" max="31" width="9.6640625" style="129" customWidth="1"/>
    <col min="32" max="39" width="11.1640625" style="129" customWidth="1"/>
    <col min="40" max="50" width="16.5" style="129" customWidth="1"/>
    <col min="51" max="16384" width="9.33203125" style="129"/>
  </cols>
  <sheetData>
    <row r="1" spans="1:40" ht="15.75" x14ac:dyDescent="0.25">
      <c r="A1" s="240" t="s">
        <v>685</v>
      </c>
      <c r="J1" s="238"/>
      <c r="T1" s="238"/>
    </row>
    <row r="2" spans="1:40" ht="15.75" x14ac:dyDescent="0.25">
      <c r="A2" s="243" t="s">
        <v>683</v>
      </c>
      <c r="J2" s="208"/>
    </row>
    <row r="3" spans="1:40" x14ac:dyDescent="0.2">
      <c r="A3" s="139" t="s">
        <v>681</v>
      </c>
      <c r="B3" s="131"/>
      <c r="J3" s="238"/>
      <c r="K3" s="56" t="s">
        <v>682</v>
      </c>
      <c r="L3" s="56" t="s">
        <v>687</v>
      </c>
      <c r="T3" s="237"/>
      <c r="U3" s="132"/>
      <c r="V3" s="132"/>
      <c r="W3" s="133"/>
      <c r="X3" s="132"/>
      <c r="Y3" s="132"/>
      <c r="Z3" s="132"/>
      <c r="AA3" s="132"/>
      <c r="AB3" s="132"/>
      <c r="AC3" s="132"/>
      <c r="AD3" s="132"/>
      <c r="AE3" s="132"/>
    </row>
    <row r="4" spans="1:40" x14ac:dyDescent="0.2">
      <c r="A4" s="130"/>
      <c r="B4" s="239"/>
      <c r="K4" s="56" t="s">
        <v>689</v>
      </c>
      <c r="O4" s="132"/>
      <c r="P4" s="132"/>
      <c r="Q4" s="132"/>
      <c r="R4" s="133"/>
      <c r="S4" s="132"/>
      <c r="T4" s="132"/>
      <c r="U4" s="132"/>
      <c r="V4" s="132"/>
      <c r="W4" s="132"/>
      <c r="X4" s="132"/>
      <c r="Y4" s="132"/>
      <c r="Z4" s="132"/>
      <c r="AA4" s="132"/>
      <c r="AB4" s="132"/>
      <c r="AC4" s="132"/>
      <c r="AD4" s="132"/>
      <c r="AE4" s="132"/>
    </row>
    <row r="5" spans="1:40" x14ac:dyDescent="0.2">
      <c r="A5" s="517" t="s">
        <v>4</v>
      </c>
      <c r="B5" s="518">
        <v>2020</v>
      </c>
      <c r="K5" s="56" t="s">
        <v>688</v>
      </c>
      <c r="O5" s="132"/>
      <c r="P5" s="132"/>
      <c r="Q5" s="132"/>
      <c r="R5" s="133"/>
      <c r="S5" s="132"/>
      <c r="T5" s="132"/>
      <c r="U5" s="132"/>
      <c r="V5" s="132"/>
      <c r="W5" s="132"/>
      <c r="X5" s="132"/>
      <c r="Y5" s="132"/>
      <c r="Z5" s="132"/>
      <c r="AA5" s="132"/>
      <c r="AB5" s="132"/>
      <c r="AC5" s="132"/>
      <c r="AD5" s="132"/>
      <c r="AE5" s="132"/>
    </row>
    <row r="6" spans="1:40" x14ac:dyDescent="0.2">
      <c r="K6" s="56" t="s">
        <v>686</v>
      </c>
    </row>
    <row r="7" spans="1:40" x14ac:dyDescent="0.2">
      <c r="A7" s="519"/>
      <c r="B7" s="520" t="s">
        <v>6</v>
      </c>
      <c r="C7" s="521"/>
      <c r="D7" s="521"/>
      <c r="E7" s="521"/>
      <c r="F7" s="521"/>
      <c r="G7" s="521"/>
      <c r="H7" s="521"/>
      <c r="I7" s="521"/>
      <c r="J7" s="522"/>
      <c r="K7" s="130"/>
      <c r="L7" s="520" t="s">
        <v>5</v>
      </c>
      <c r="M7" s="520" t="s">
        <v>4</v>
      </c>
      <c r="N7" s="521"/>
      <c r="O7" s="521"/>
      <c r="P7" s="521"/>
      <c r="Q7" s="521"/>
      <c r="R7" s="521"/>
      <c r="S7" s="521"/>
      <c r="T7" s="522"/>
      <c r="U7"/>
      <c r="V7"/>
      <c r="W7"/>
      <c r="X7"/>
      <c r="Y7"/>
      <c r="Z7"/>
      <c r="AA7"/>
      <c r="AB7"/>
      <c r="AC7"/>
      <c r="AD7"/>
      <c r="AE7" s="320"/>
      <c r="AF7" s="130" t="s">
        <v>153</v>
      </c>
      <c r="AG7" s="130"/>
      <c r="AH7" s="130"/>
      <c r="AI7" s="130"/>
      <c r="AJ7" s="130"/>
      <c r="AK7" s="130"/>
      <c r="AL7" s="130"/>
      <c r="AM7" s="130"/>
    </row>
    <row r="8" spans="1:40" x14ac:dyDescent="0.2">
      <c r="A8" s="520" t="s">
        <v>7</v>
      </c>
      <c r="B8" s="519" t="s">
        <v>101</v>
      </c>
      <c r="C8" s="523" t="s">
        <v>102</v>
      </c>
      <c r="D8" s="523" t="s">
        <v>104</v>
      </c>
      <c r="E8" s="523" t="s">
        <v>105</v>
      </c>
      <c r="F8" s="523" t="s">
        <v>103</v>
      </c>
      <c r="G8" s="523" t="s">
        <v>100</v>
      </c>
      <c r="H8" s="523" t="s">
        <v>106</v>
      </c>
      <c r="I8" s="523" t="s">
        <v>107</v>
      </c>
      <c r="J8" s="524" t="s">
        <v>108</v>
      </c>
      <c r="K8" s="130"/>
      <c r="L8" s="520" t="s">
        <v>7</v>
      </c>
      <c r="M8" s="519">
        <v>2020</v>
      </c>
      <c r="N8" s="523">
        <v>2019</v>
      </c>
      <c r="O8" s="523">
        <v>2018</v>
      </c>
      <c r="P8" s="523">
        <v>2017</v>
      </c>
      <c r="Q8" s="523">
        <v>2016</v>
      </c>
      <c r="R8" s="523">
        <v>2015</v>
      </c>
      <c r="S8" s="523">
        <v>2014</v>
      </c>
      <c r="T8" s="524">
        <v>2013</v>
      </c>
      <c r="U8"/>
      <c r="V8"/>
      <c r="W8"/>
      <c r="X8"/>
      <c r="Y8"/>
      <c r="Z8"/>
      <c r="AA8"/>
      <c r="AB8"/>
      <c r="AC8"/>
      <c r="AD8"/>
      <c r="AE8" s="320"/>
      <c r="AF8" s="130" t="s">
        <v>72</v>
      </c>
      <c r="AG8" s="450">
        <v>2020</v>
      </c>
      <c r="AH8" s="449">
        <v>2019</v>
      </c>
      <c r="AI8" s="450">
        <v>2018</v>
      </c>
      <c r="AJ8" s="450">
        <v>2017</v>
      </c>
      <c r="AK8" s="450">
        <v>2016</v>
      </c>
      <c r="AL8" s="450">
        <v>2015</v>
      </c>
      <c r="AM8" s="450">
        <v>2014</v>
      </c>
      <c r="AN8" s="451">
        <v>2013</v>
      </c>
    </row>
    <row r="9" spans="1:40" x14ac:dyDescent="0.2">
      <c r="A9" s="519">
        <v>731</v>
      </c>
      <c r="B9" s="534">
        <v>0</v>
      </c>
      <c r="C9" s="535">
        <v>0</v>
      </c>
      <c r="D9" s="535">
        <v>20</v>
      </c>
      <c r="E9" s="535">
        <v>0</v>
      </c>
      <c r="F9" s="535">
        <v>128127</v>
      </c>
      <c r="G9" s="535">
        <v>38707</v>
      </c>
      <c r="H9" s="535">
        <v>5</v>
      </c>
      <c r="I9" s="535">
        <v>0</v>
      </c>
      <c r="J9" s="536">
        <v>2.04</v>
      </c>
      <c r="K9" s="136"/>
      <c r="L9" s="519">
        <v>731</v>
      </c>
      <c r="M9" s="534">
        <v>0</v>
      </c>
      <c r="N9" s="535">
        <v>0</v>
      </c>
      <c r="O9" s="535">
        <v>0</v>
      </c>
      <c r="P9" s="535">
        <v>0</v>
      </c>
      <c r="Q9" s="535">
        <v>0</v>
      </c>
      <c r="R9" s="535">
        <v>0</v>
      </c>
      <c r="S9" s="535">
        <v>1</v>
      </c>
      <c r="T9" s="536">
        <v>3</v>
      </c>
      <c r="U9"/>
      <c r="V9"/>
      <c r="W9"/>
      <c r="X9"/>
      <c r="Y9"/>
      <c r="Z9"/>
      <c r="AA9"/>
      <c r="AB9"/>
      <c r="AC9"/>
      <c r="AD9"/>
      <c r="AE9" s="321"/>
      <c r="AF9" s="137">
        <v>41851</v>
      </c>
      <c r="AG9" s="241">
        <f t="shared" ref="AG9:AN9" si="0">L9</f>
        <v>731</v>
      </c>
      <c r="AH9" s="241">
        <f t="shared" si="0"/>
        <v>0</v>
      </c>
      <c r="AI9" s="241">
        <f t="shared" si="0"/>
        <v>0</v>
      </c>
      <c r="AJ9" s="241">
        <f t="shared" si="0"/>
        <v>0</v>
      </c>
      <c r="AK9" s="241">
        <f t="shared" si="0"/>
        <v>0</v>
      </c>
      <c r="AL9" s="241">
        <f t="shared" si="0"/>
        <v>0</v>
      </c>
      <c r="AM9" s="241">
        <f t="shared" si="0"/>
        <v>0</v>
      </c>
      <c r="AN9" s="241">
        <f t="shared" si="0"/>
        <v>1</v>
      </c>
    </row>
    <row r="10" spans="1:40" x14ac:dyDescent="0.2">
      <c r="A10" s="527">
        <v>801</v>
      </c>
      <c r="B10" s="530">
        <v>0</v>
      </c>
      <c r="C10" s="529">
        <v>0</v>
      </c>
      <c r="D10" s="529">
        <v>0</v>
      </c>
      <c r="E10" s="529">
        <v>0</v>
      </c>
      <c r="F10" s="529">
        <v>78</v>
      </c>
      <c r="G10" s="529">
        <v>78</v>
      </c>
      <c r="H10" s="529">
        <v>0</v>
      </c>
      <c r="I10" s="529">
        <v>0</v>
      </c>
      <c r="J10" s="531">
        <v>0</v>
      </c>
      <c r="K10" s="138"/>
      <c r="L10" s="527">
        <v>801</v>
      </c>
      <c r="M10" s="530">
        <v>0</v>
      </c>
      <c r="N10" s="529">
        <v>0</v>
      </c>
      <c r="O10" s="529">
        <v>0</v>
      </c>
      <c r="P10" s="529">
        <v>0</v>
      </c>
      <c r="Q10" s="529">
        <v>0</v>
      </c>
      <c r="R10" s="529">
        <v>0</v>
      </c>
      <c r="S10" s="529">
        <v>0</v>
      </c>
      <c r="T10" s="531">
        <v>0</v>
      </c>
      <c r="U10"/>
      <c r="V10"/>
      <c r="W10"/>
      <c r="X10"/>
      <c r="Y10"/>
      <c r="Z10"/>
      <c r="AA10"/>
      <c r="AB10"/>
      <c r="AC10"/>
      <c r="AD10"/>
      <c r="AE10" s="321"/>
      <c r="AF10" s="137">
        <v>41852</v>
      </c>
      <c r="AG10" s="241">
        <f t="shared" ref="AG10:AG73" si="1">L10</f>
        <v>801</v>
      </c>
      <c r="AH10" s="241">
        <f t="shared" ref="AH10:AH41" si="2">AH9+M10</f>
        <v>0</v>
      </c>
      <c r="AI10" s="241">
        <f t="shared" ref="AI10:AI41" si="3">AI9+N10</f>
        <v>0</v>
      </c>
      <c r="AJ10" s="241">
        <f t="shared" ref="AJ10:AJ41" si="4">AJ9+O10</f>
        <v>0</v>
      </c>
      <c r="AK10" s="241">
        <f t="shared" ref="AK10:AK41" si="5">AK9+P10</f>
        <v>0</v>
      </c>
      <c r="AL10" s="241">
        <f t="shared" ref="AL10:AL41" si="6">AL9+Q10</f>
        <v>0</v>
      </c>
      <c r="AM10" s="241">
        <f t="shared" ref="AM10:AM41" si="7">AM9+R10</f>
        <v>0</v>
      </c>
      <c r="AN10" s="241">
        <f t="shared" ref="AN10:AN41" si="8">AN9+S10</f>
        <v>1</v>
      </c>
    </row>
    <row r="11" spans="1:40" x14ac:dyDescent="0.2">
      <c r="A11" s="527">
        <v>802</v>
      </c>
      <c r="B11" s="530">
        <v>0</v>
      </c>
      <c r="C11" s="529">
        <v>0</v>
      </c>
      <c r="D11" s="529">
        <v>3</v>
      </c>
      <c r="E11" s="529">
        <v>0</v>
      </c>
      <c r="F11" s="529">
        <v>182</v>
      </c>
      <c r="G11" s="529">
        <v>182</v>
      </c>
      <c r="H11" s="529">
        <v>0</v>
      </c>
      <c r="I11" s="529">
        <v>0</v>
      </c>
      <c r="J11" s="531">
        <v>0</v>
      </c>
      <c r="K11" s="138"/>
      <c r="L11" s="527">
        <v>802</v>
      </c>
      <c r="M11" s="530">
        <v>0</v>
      </c>
      <c r="N11" s="529">
        <v>0</v>
      </c>
      <c r="O11" s="529">
        <v>0</v>
      </c>
      <c r="P11" s="529">
        <v>0</v>
      </c>
      <c r="Q11" s="529">
        <v>0</v>
      </c>
      <c r="R11" s="529">
        <v>0</v>
      </c>
      <c r="S11" s="529">
        <v>0</v>
      </c>
      <c r="T11" s="531">
        <v>0</v>
      </c>
      <c r="U11"/>
      <c r="V11"/>
      <c r="W11"/>
      <c r="X11"/>
      <c r="Y11"/>
      <c r="Z11"/>
      <c r="AA11"/>
      <c r="AB11"/>
      <c r="AC11"/>
      <c r="AD11"/>
      <c r="AE11" s="321"/>
      <c r="AF11" s="137">
        <v>41853</v>
      </c>
      <c r="AG11" s="241">
        <f t="shared" si="1"/>
        <v>802</v>
      </c>
      <c r="AH11" s="241">
        <f t="shared" si="2"/>
        <v>0</v>
      </c>
      <c r="AI11" s="241">
        <f t="shared" si="3"/>
        <v>0</v>
      </c>
      <c r="AJ11" s="241">
        <f t="shared" si="4"/>
        <v>0</v>
      </c>
      <c r="AK11" s="241">
        <f t="shared" si="5"/>
        <v>0</v>
      </c>
      <c r="AL11" s="241">
        <f t="shared" si="6"/>
        <v>0</v>
      </c>
      <c r="AM11" s="241">
        <f t="shared" si="7"/>
        <v>0</v>
      </c>
      <c r="AN11" s="241">
        <f t="shared" si="8"/>
        <v>1</v>
      </c>
    </row>
    <row r="12" spans="1:40" x14ac:dyDescent="0.2">
      <c r="A12" s="527">
        <v>803</v>
      </c>
      <c r="B12" s="530">
        <v>0</v>
      </c>
      <c r="C12" s="529">
        <v>0</v>
      </c>
      <c r="D12" s="529">
        <v>4</v>
      </c>
      <c r="E12" s="529">
        <v>0</v>
      </c>
      <c r="F12" s="529">
        <v>156</v>
      </c>
      <c r="G12" s="529">
        <v>156</v>
      </c>
      <c r="H12" s="529">
        <v>0</v>
      </c>
      <c r="I12" s="529">
        <v>0</v>
      </c>
      <c r="J12" s="531">
        <v>0</v>
      </c>
      <c r="L12" s="527">
        <v>803</v>
      </c>
      <c r="M12" s="530">
        <v>0</v>
      </c>
      <c r="N12" s="529">
        <v>0</v>
      </c>
      <c r="O12" s="529">
        <v>0</v>
      </c>
      <c r="P12" s="529">
        <v>0</v>
      </c>
      <c r="Q12" s="529">
        <v>0</v>
      </c>
      <c r="R12" s="529">
        <v>0</v>
      </c>
      <c r="S12" s="529">
        <v>0</v>
      </c>
      <c r="T12" s="531">
        <v>0</v>
      </c>
      <c r="U12"/>
      <c r="V12"/>
      <c r="W12"/>
      <c r="X12"/>
      <c r="Y12"/>
      <c r="Z12"/>
      <c r="AA12"/>
      <c r="AB12"/>
      <c r="AC12"/>
      <c r="AD12"/>
      <c r="AE12" s="321"/>
      <c r="AF12" s="137">
        <v>41854</v>
      </c>
      <c r="AG12" s="241">
        <f t="shared" si="1"/>
        <v>803</v>
      </c>
      <c r="AH12" s="241">
        <f t="shared" si="2"/>
        <v>0</v>
      </c>
      <c r="AI12" s="241">
        <f t="shared" si="3"/>
        <v>0</v>
      </c>
      <c r="AJ12" s="241">
        <f t="shared" si="4"/>
        <v>0</v>
      </c>
      <c r="AK12" s="241">
        <f t="shared" si="5"/>
        <v>0</v>
      </c>
      <c r="AL12" s="241">
        <f t="shared" si="6"/>
        <v>0</v>
      </c>
      <c r="AM12" s="241">
        <f t="shared" si="7"/>
        <v>0</v>
      </c>
      <c r="AN12" s="241">
        <f t="shared" si="8"/>
        <v>1</v>
      </c>
    </row>
    <row r="13" spans="1:40" x14ac:dyDescent="0.2">
      <c r="A13" s="527">
        <v>804</v>
      </c>
      <c r="B13" s="530">
        <v>0</v>
      </c>
      <c r="C13" s="529">
        <v>0</v>
      </c>
      <c r="D13" s="529">
        <v>1</v>
      </c>
      <c r="E13" s="529">
        <v>0</v>
      </c>
      <c r="F13" s="529">
        <v>70</v>
      </c>
      <c r="G13" s="529">
        <v>70</v>
      </c>
      <c r="H13" s="529">
        <v>0</v>
      </c>
      <c r="I13" s="529">
        <v>0</v>
      </c>
      <c r="J13" s="531">
        <v>0</v>
      </c>
      <c r="L13" s="527">
        <v>804</v>
      </c>
      <c r="M13" s="530">
        <v>0</v>
      </c>
      <c r="N13" s="529">
        <v>0</v>
      </c>
      <c r="O13" s="529">
        <v>0</v>
      </c>
      <c r="P13" s="529">
        <v>0</v>
      </c>
      <c r="Q13" s="529">
        <v>0</v>
      </c>
      <c r="R13" s="529">
        <v>0</v>
      </c>
      <c r="S13" s="529">
        <v>0</v>
      </c>
      <c r="T13" s="531">
        <v>0</v>
      </c>
      <c r="U13"/>
      <c r="V13"/>
      <c r="W13"/>
      <c r="X13"/>
      <c r="Y13"/>
      <c r="Z13"/>
      <c r="AA13"/>
      <c r="AB13"/>
      <c r="AC13"/>
      <c r="AD13"/>
      <c r="AE13" s="321"/>
      <c r="AF13" s="137">
        <v>41855</v>
      </c>
      <c r="AG13" s="241">
        <f t="shared" si="1"/>
        <v>804</v>
      </c>
      <c r="AH13" s="241">
        <f t="shared" si="2"/>
        <v>0</v>
      </c>
      <c r="AI13" s="241">
        <f t="shared" si="3"/>
        <v>0</v>
      </c>
      <c r="AJ13" s="241">
        <f t="shared" si="4"/>
        <v>0</v>
      </c>
      <c r="AK13" s="241">
        <f t="shared" si="5"/>
        <v>0</v>
      </c>
      <c r="AL13" s="241">
        <f t="shared" si="6"/>
        <v>0</v>
      </c>
      <c r="AM13" s="241">
        <f t="shared" si="7"/>
        <v>0</v>
      </c>
      <c r="AN13" s="241">
        <f t="shared" si="8"/>
        <v>1</v>
      </c>
    </row>
    <row r="14" spans="1:40" x14ac:dyDescent="0.2">
      <c r="A14" s="527">
        <v>805</v>
      </c>
      <c r="B14" s="530">
        <v>0</v>
      </c>
      <c r="C14" s="529">
        <v>0</v>
      </c>
      <c r="D14" s="529">
        <v>2.0299999999999998</v>
      </c>
      <c r="E14" s="529">
        <v>2.0299999999999998</v>
      </c>
      <c r="F14" s="529">
        <v>52</v>
      </c>
      <c r="G14" s="529">
        <v>52</v>
      </c>
      <c r="H14" s="529">
        <v>1.02</v>
      </c>
      <c r="I14" s="529">
        <v>0</v>
      </c>
      <c r="J14" s="531">
        <v>0</v>
      </c>
      <c r="L14" s="527">
        <v>805</v>
      </c>
      <c r="M14" s="530">
        <v>0</v>
      </c>
      <c r="N14" s="529">
        <v>0</v>
      </c>
      <c r="O14" s="529">
        <v>0</v>
      </c>
      <c r="P14" s="529">
        <v>0</v>
      </c>
      <c r="Q14" s="529">
        <v>0</v>
      </c>
      <c r="R14" s="529">
        <v>0</v>
      </c>
      <c r="S14" s="529">
        <v>0</v>
      </c>
      <c r="T14" s="531">
        <v>0</v>
      </c>
      <c r="U14"/>
      <c r="V14"/>
      <c r="W14"/>
      <c r="X14"/>
      <c r="Y14"/>
      <c r="Z14"/>
      <c r="AA14"/>
      <c r="AB14"/>
      <c r="AC14"/>
      <c r="AD14"/>
      <c r="AE14" s="321"/>
      <c r="AF14" s="137">
        <v>41856</v>
      </c>
      <c r="AG14" s="241">
        <f t="shared" si="1"/>
        <v>805</v>
      </c>
      <c r="AH14" s="241">
        <f t="shared" si="2"/>
        <v>0</v>
      </c>
      <c r="AI14" s="241">
        <f t="shared" si="3"/>
        <v>0</v>
      </c>
      <c r="AJ14" s="241">
        <f t="shared" si="4"/>
        <v>0</v>
      </c>
      <c r="AK14" s="241">
        <f t="shared" si="5"/>
        <v>0</v>
      </c>
      <c r="AL14" s="241">
        <f t="shared" si="6"/>
        <v>0</v>
      </c>
      <c r="AM14" s="241">
        <f t="shared" si="7"/>
        <v>0</v>
      </c>
      <c r="AN14" s="241">
        <f t="shared" si="8"/>
        <v>1</v>
      </c>
    </row>
    <row r="15" spans="1:40" x14ac:dyDescent="0.2">
      <c r="A15" s="527">
        <v>806</v>
      </c>
      <c r="B15" s="530">
        <v>0</v>
      </c>
      <c r="C15" s="529">
        <v>0</v>
      </c>
      <c r="D15" s="529">
        <v>5.16</v>
      </c>
      <c r="E15" s="529">
        <v>2.06</v>
      </c>
      <c r="F15" s="529">
        <v>46</v>
      </c>
      <c r="G15" s="529">
        <v>46</v>
      </c>
      <c r="H15" s="529">
        <v>0</v>
      </c>
      <c r="I15" s="529">
        <v>0</v>
      </c>
      <c r="J15" s="531">
        <v>0</v>
      </c>
      <c r="L15" s="527">
        <v>806</v>
      </c>
      <c r="M15" s="530">
        <v>0</v>
      </c>
      <c r="N15" s="529">
        <v>0</v>
      </c>
      <c r="O15" s="529">
        <v>0</v>
      </c>
      <c r="P15" s="529">
        <v>0</v>
      </c>
      <c r="Q15" s="529">
        <v>0</v>
      </c>
      <c r="R15" s="529">
        <v>0</v>
      </c>
      <c r="S15" s="529">
        <v>0</v>
      </c>
      <c r="T15" s="531">
        <v>0</v>
      </c>
      <c r="U15"/>
      <c r="V15"/>
      <c r="W15"/>
      <c r="X15"/>
      <c r="Y15"/>
      <c r="Z15"/>
      <c r="AA15"/>
      <c r="AB15"/>
      <c r="AC15"/>
      <c r="AD15"/>
      <c r="AE15" s="321"/>
      <c r="AF15" s="137">
        <v>41857</v>
      </c>
      <c r="AG15" s="241">
        <f t="shared" si="1"/>
        <v>806</v>
      </c>
      <c r="AH15" s="241">
        <f t="shared" si="2"/>
        <v>0</v>
      </c>
      <c r="AI15" s="241">
        <f t="shared" si="3"/>
        <v>0</v>
      </c>
      <c r="AJ15" s="241">
        <f t="shared" si="4"/>
        <v>0</v>
      </c>
      <c r="AK15" s="241">
        <f t="shared" si="5"/>
        <v>0</v>
      </c>
      <c r="AL15" s="241">
        <f t="shared" si="6"/>
        <v>0</v>
      </c>
      <c r="AM15" s="241">
        <f t="shared" si="7"/>
        <v>0</v>
      </c>
      <c r="AN15" s="241">
        <f t="shared" si="8"/>
        <v>1</v>
      </c>
    </row>
    <row r="16" spans="1:40" x14ac:dyDescent="0.2">
      <c r="A16" s="527">
        <v>807</v>
      </c>
      <c r="B16" s="530">
        <v>0</v>
      </c>
      <c r="C16" s="529">
        <v>0</v>
      </c>
      <c r="D16" s="529">
        <v>7.34</v>
      </c>
      <c r="E16" s="529">
        <v>3.14</v>
      </c>
      <c r="F16" s="529">
        <v>150</v>
      </c>
      <c r="G16" s="529">
        <v>150</v>
      </c>
      <c r="H16" s="529">
        <v>0</v>
      </c>
      <c r="I16" s="529">
        <v>0</v>
      </c>
      <c r="J16" s="531">
        <v>0</v>
      </c>
      <c r="K16" s="138"/>
      <c r="L16" s="527">
        <v>807</v>
      </c>
      <c r="M16" s="530">
        <v>0</v>
      </c>
      <c r="N16" s="529">
        <v>0</v>
      </c>
      <c r="O16" s="529">
        <v>0</v>
      </c>
      <c r="P16" s="529">
        <v>0</v>
      </c>
      <c r="Q16" s="529">
        <v>0</v>
      </c>
      <c r="R16" s="529">
        <v>0</v>
      </c>
      <c r="S16" s="529">
        <v>1.0263343937787204</v>
      </c>
      <c r="T16" s="531">
        <v>0</v>
      </c>
      <c r="U16"/>
      <c r="V16"/>
      <c r="W16"/>
      <c r="X16"/>
      <c r="Y16"/>
      <c r="Z16"/>
      <c r="AA16"/>
      <c r="AB16"/>
      <c r="AC16"/>
      <c r="AD16"/>
      <c r="AE16" s="321"/>
      <c r="AF16" s="137">
        <v>41858</v>
      </c>
      <c r="AG16" s="241">
        <f t="shared" si="1"/>
        <v>807</v>
      </c>
      <c r="AH16" s="241">
        <f t="shared" si="2"/>
        <v>0</v>
      </c>
      <c r="AI16" s="241">
        <f t="shared" si="3"/>
        <v>0</v>
      </c>
      <c r="AJ16" s="241">
        <f t="shared" si="4"/>
        <v>0</v>
      </c>
      <c r="AK16" s="241">
        <f t="shared" si="5"/>
        <v>0</v>
      </c>
      <c r="AL16" s="241">
        <f t="shared" si="6"/>
        <v>0</v>
      </c>
      <c r="AM16" s="241">
        <f t="shared" si="7"/>
        <v>0</v>
      </c>
      <c r="AN16" s="241">
        <f t="shared" si="8"/>
        <v>2.0263343937787202</v>
      </c>
    </row>
    <row r="17" spans="1:40" x14ac:dyDescent="0.2">
      <c r="A17" s="527">
        <v>808</v>
      </c>
      <c r="B17" s="530">
        <v>0</v>
      </c>
      <c r="C17" s="529">
        <v>0</v>
      </c>
      <c r="D17" s="529">
        <v>5.32</v>
      </c>
      <c r="E17" s="529">
        <v>5.32</v>
      </c>
      <c r="F17" s="529">
        <v>32</v>
      </c>
      <c r="G17" s="529">
        <v>32</v>
      </c>
      <c r="H17" s="529">
        <v>0</v>
      </c>
      <c r="I17" s="529">
        <v>0</v>
      </c>
      <c r="J17" s="531">
        <v>0</v>
      </c>
      <c r="K17" s="138"/>
      <c r="L17" s="527">
        <v>808</v>
      </c>
      <c r="M17" s="530">
        <v>0</v>
      </c>
      <c r="N17" s="529">
        <v>0</v>
      </c>
      <c r="O17" s="529">
        <v>0</v>
      </c>
      <c r="P17" s="529">
        <v>0</v>
      </c>
      <c r="Q17" s="529">
        <v>0</v>
      </c>
      <c r="R17" s="529">
        <v>0</v>
      </c>
      <c r="S17" s="529">
        <v>0</v>
      </c>
      <c r="T17" s="531">
        <v>0</v>
      </c>
      <c r="U17"/>
      <c r="V17"/>
      <c r="W17"/>
      <c r="X17"/>
      <c r="Y17"/>
      <c r="Z17"/>
      <c r="AA17"/>
      <c r="AB17"/>
      <c r="AC17"/>
      <c r="AD17"/>
      <c r="AE17" s="321"/>
      <c r="AF17" s="137">
        <v>41859</v>
      </c>
      <c r="AG17" s="241">
        <f t="shared" si="1"/>
        <v>808</v>
      </c>
      <c r="AH17" s="241">
        <f t="shared" si="2"/>
        <v>0</v>
      </c>
      <c r="AI17" s="241">
        <f t="shared" si="3"/>
        <v>0</v>
      </c>
      <c r="AJ17" s="241">
        <f t="shared" si="4"/>
        <v>0</v>
      </c>
      <c r="AK17" s="241">
        <f t="shared" si="5"/>
        <v>0</v>
      </c>
      <c r="AL17" s="241">
        <f t="shared" si="6"/>
        <v>0</v>
      </c>
      <c r="AM17" s="241">
        <f t="shared" si="7"/>
        <v>0</v>
      </c>
      <c r="AN17" s="241">
        <f t="shared" si="8"/>
        <v>2.0263343937787202</v>
      </c>
    </row>
    <row r="18" spans="1:40" x14ac:dyDescent="0.2">
      <c r="A18" s="527">
        <v>809</v>
      </c>
      <c r="B18" s="530">
        <v>0</v>
      </c>
      <c r="C18" s="529">
        <v>0</v>
      </c>
      <c r="D18" s="529">
        <v>34.56</v>
      </c>
      <c r="E18" s="529">
        <v>0</v>
      </c>
      <c r="F18" s="529">
        <v>68</v>
      </c>
      <c r="G18" s="529">
        <v>68</v>
      </c>
      <c r="H18" s="529">
        <v>0</v>
      </c>
      <c r="I18" s="529">
        <v>0</v>
      </c>
      <c r="J18" s="531">
        <v>0</v>
      </c>
      <c r="K18" s="138"/>
      <c r="L18" s="527">
        <v>809</v>
      </c>
      <c r="M18" s="530">
        <v>0</v>
      </c>
      <c r="N18" s="529">
        <v>0</v>
      </c>
      <c r="O18" s="529">
        <v>0</v>
      </c>
      <c r="P18" s="529">
        <v>0</v>
      </c>
      <c r="Q18" s="529">
        <v>0</v>
      </c>
      <c r="R18" s="529">
        <v>0</v>
      </c>
      <c r="S18" s="529">
        <v>0</v>
      </c>
      <c r="T18" s="531">
        <v>0</v>
      </c>
      <c r="U18"/>
      <c r="V18"/>
      <c r="W18"/>
      <c r="X18"/>
      <c r="Y18"/>
      <c r="Z18"/>
      <c r="AA18"/>
      <c r="AB18"/>
      <c r="AC18"/>
      <c r="AD18"/>
      <c r="AE18" s="321"/>
      <c r="AF18" s="137">
        <v>41860</v>
      </c>
      <c r="AG18" s="241">
        <f t="shared" si="1"/>
        <v>809</v>
      </c>
      <c r="AH18" s="241">
        <f t="shared" si="2"/>
        <v>0</v>
      </c>
      <c r="AI18" s="241">
        <f t="shared" si="3"/>
        <v>0</v>
      </c>
      <c r="AJ18" s="241">
        <f t="shared" si="4"/>
        <v>0</v>
      </c>
      <c r="AK18" s="241">
        <f t="shared" si="5"/>
        <v>0</v>
      </c>
      <c r="AL18" s="241">
        <f t="shared" si="6"/>
        <v>0</v>
      </c>
      <c r="AM18" s="241">
        <f t="shared" si="7"/>
        <v>0</v>
      </c>
      <c r="AN18" s="241">
        <f t="shared" si="8"/>
        <v>2.0263343937787202</v>
      </c>
    </row>
    <row r="19" spans="1:40" x14ac:dyDescent="0.2">
      <c r="A19" s="527">
        <v>810</v>
      </c>
      <c r="B19" s="530">
        <v>0</v>
      </c>
      <c r="C19" s="529">
        <v>0</v>
      </c>
      <c r="D19" s="529">
        <v>43.84</v>
      </c>
      <c r="E19" s="529">
        <v>3.29</v>
      </c>
      <c r="F19" s="529">
        <v>70</v>
      </c>
      <c r="G19" s="529">
        <v>70</v>
      </c>
      <c r="H19" s="529">
        <v>0</v>
      </c>
      <c r="I19" s="529">
        <v>0</v>
      </c>
      <c r="J19" s="531">
        <v>0</v>
      </c>
      <c r="K19" s="138"/>
      <c r="L19" s="527">
        <v>810</v>
      </c>
      <c r="M19" s="530">
        <v>0</v>
      </c>
      <c r="N19" s="529">
        <v>0</v>
      </c>
      <c r="O19" s="529">
        <v>0</v>
      </c>
      <c r="P19" s="529">
        <v>0</v>
      </c>
      <c r="Q19" s="529">
        <v>0</v>
      </c>
      <c r="R19" s="529">
        <v>0</v>
      </c>
      <c r="S19" s="529">
        <v>0</v>
      </c>
      <c r="T19" s="531">
        <v>0</v>
      </c>
      <c r="U19"/>
      <c r="V19"/>
      <c r="W19"/>
      <c r="X19"/>
      <c r="Y19"/>
      <c r="Z19"/>
      <c r="AA19"/>
      <c r="AB19"/>
      <c r="AC19"/>
      <c r="AD19"/>
      <c r="AE19" s="321"/>
      <c r="AF19" s="137">
        <v>41861</v>
      </c>
      <c r="AG19" s="241">
        <f t="shared" si="1"/>
        <v>810</v>
      </c>
      <c r="AH19" s="241">
        <f t="shared" si="2"/>
        <v>0</v>
      </c>
      <c r="AI19" s="241">
        <f t="shared" si="3"/>
        <v>0</v>
      </c>
      <c r="AJ19" s="241">
        <f t="shared" si="4"/>
        <v>0</v>
      </c>
      <c r="AK19" s="241">
        <f t="shared" si="5"/>
        <v>0</v>
      </c>
      <c r="AL19" s="241">
        <f t="shared" si="6"/>
        <v>0</v>
      </c>
      <c r="AM19" s="241">
        <f t="shared" si="7"/>
        <v>0</v>
      </c>
      <c r="AN19" s="241">
        <f t="shared" si="8"/>
        <v>2.0263343937787202</v>
      </c>
    </row>
    <row r="20" spans="1:40" x14ac:dyDescent="0.2">
      <c r="A20" s="527">
        <v>811</v>
      </c>
      <c r="B20" s="530">
        <v>0</v>
      </c>
      <c r="C20" s="529">
        <v>0</v>
      </c>
      <c r="D20" s="529">
        <v>62.22</v>
      </c>
      <c r="E20" s="529">
        <v>5.56</v>
      </c>
      <c r="F20" s="529">
        <v>92</v>
      </c>
      <c r="G20" s="529">
        <v>92</v>
      </c>
      <c r="H20" s="529">
        <v>0</v>
      </c>
      <c r="I20" s="529">
        <v>0</v>
      </c>
      <c r="J20" s="531">
        <v>0</v>
      </c>
      <c r="K20" s="138"/>
      <c r="L20" s="527">
        <v>811</v>
      </c>
      <c r="M20" s="530">
        <v>0</v>
      </c>
      <c r="N20" s="529">
        <v>0</v>
      </c>
      <c r="O20" s="529">
        <v>0</v>
      </c>
      <c r="P20" s="529">
        <v>0</v>
      </c>
      <c r="Q20" s="529">
        <v>0</v>
      </c>
      <c r="R20" s="529">
        <v>0</v>
      </c>
      <c r="S20" s="529">
        <v>0</v>
      </c>
      <c r="T20" s="531">
        <v>0</v>
      </c>
      <c r="U20"/>
      <c r="V20"/>
      <c r="W20"/>
      <c r="X20"/>
      <c r="Y20"/>
      <c r="Z20"/>
      <c r="AA20"/>
      <c r="AB20"/>
      <c r="AC20"/>
      <c r="AD20"/>
      <c r="AE20" s="321"/>
      <c r="AF20" s="137">
        <v>41862</v>
      </c>
      <c r="AG20" s="241">
        <f t="shared" si="1"/>
        <v>811</v>
      </c>
      <c r="AH20" s="241">
        <f t="shared" si="2"/>
        <v>0</v>
      </c>
      <c r="AI20" s="241">
        <f t="shared" si="3"/>
        <v>0</v>
      </c>
      <c r="AJ20" s="241">
        <f t="shared" si="4"/>
        <v>0</v>
      </c>
      <c r="AK20" s="241">
        <f t="shared" si="5"/>
        <v>0</v>
      </c>
      <c r="AL20" s="241">
        <f t="shared" si="6"/>
        <v>0</v>
      </c>
      <c r="AM20" s="241">
        <f t="shared" si="7"/>
        <v>0</v>
      </c>
      <c r="AN20" s="241">
        <f t="shared" si="8"/>
        <v>2.0263343937787202</v>
      </c>
    </row>
    <row r="21" spans="1:40" x14ac:dyDescent="0.2">
      <c r="A21" s="527">
        <v>812</v>
      </c>
      <c r="B21" s="530">
        <v>0</v>
      </c>
      <c r="C21" s="529">
        <v>0</v>
      </c>
      <c r="D21" s="529">
        <v>46.57</v>
      </c>
      <c r="E21" s="529">
        <v>9.75</v>
      </c>
      <c r="F21" s="529">
        <v>56</v>
      </c>
      <c r="G21" s="529">
        <v>56</v>
      </c>
      <c r="H21" s="529">
        <v>0</v>
      </c>
      <c r="I21" s="529">
        <v>1.08</v>
      </c>
      <c r="J21" s="531">
        <v>0</v>
      </c>
      <c r="K21" s="138"/>
      <c r="L21" s="527">
        <v>812</v>
      </c>
      <c r="M21" s="530">
        <v>0</v>
      </c>
      <c r="N21" s="529">
        <v>0</v>
      </c>
      <c r="O21" s="529">
        <v>0</v>
      </c>
      <c r="P21" s="529">
        <v>0</v>
      </c>
      <c r="Q21" s="529">
        <v>0</v>
      </c>
      <c r="R21" s="529">
        <v>0</v>
      </c>
      <c r="S21" s="529">
        <v>0</v>
      </c>
      <c r="T21" s="531">
        <v>3</v>
      </c>
      <c r="U21"/>
      <c r="V21"/>
      <c r="W21"/>
      <c r="X21"/>
      <c r="Y21"/>
      <c r="Z21"/>
      <c r="AA21"/>
      <c r="AB21"/>
      <c r="AC21"/>
      <c r="AD21"/>
      <c r="AE21" s="321"/>
      <c r="AF21" s="137">
        <v>41863</v>
      </c>
      <c r="AG21" s="241">
        <f t="shared" si="1"/>
        <v>812</v>
      </c>
      <c r="AH21" s="241">
        <f t="shared" si="2"/>
        <v>0</v>
      </c>
      <c r="AI21" s="241">
        <f t="shared" si="3"/>
        <v>0</v>
      </c>
      <c r="AJ21" s="241">
        <f t="shared" si="4"/>
        <v>0</v>
      </c>
      <c r="AK21" s="241">
        <f t="shared" si="5"/>
        <v>0</v>
      </c>
      <c r="AL21" s="241">
        <f t="shared" si="6"/>
        <v>0</v>
      </c>
      <c r="AM21" s="241">
        <f t="shared" si="7"/>
        <v>0</v>
      </c>
      <c r="AN21" s="241">
        <f t="shared" si="8"/>
        <v>2.0263343937787202</v>
      </c>
    </row>
    <row r="22" spans="1:40" x14ac:dyDescent="0.2">
      <c r="A22" s="527">
        <v>813</v>
      </c>
      <c r="B22" s="530">
        <v>0</v>
      </c>
      <c r="C22" s="529">
        <v>0</v>
      </c>
      <c r="D22" s="529">
        <v>22.16</v>
      </c>
      <c r="E22" s="529">
        <v>1.06</v>
      </c>
      <c r="F22" s="529">
        <v>20</v>
      </c>
      <c r="G22" s="529">
        <v>20</v>
      </c>
      <c r="H22" s="529">
        <v>0</v>
      </c>
      <c r="I22" s="529">
        <v>0</v>
      </c>
      <c r="J22" s="531">
        <v>0</v>
      </c>
      <c r="K22" s="138"/>
      <c r="L22" s="527">
        <v>813</v>
      </c>
      <c r="M22" s="530">
        <v>0</v>
      </c>
      <c r="N22" s="529">
        <v>0</v>
      </c>
      <c r="O22" s="529">
        <v>0</v>
      </c>
      <c r="P22" s="529">
        <v>0</v>
      </c>
      <c r="Q22" s="529">
        <v>0</v>
      </c>
      <c r="R22" s="529">
        <v>0</v>
      </c>
      <c r="S22" s="529">
        <v>0</v>
      </c>
      <c r="T22" s="531">
        <v>24</v>
      </c>
      <c r="U22"/>
      <c r="V22"/>
      <c r="W22"/>
      <c r="X22"/>
      <c r="Y22"/>
      <c r="Z22"/>
      <c r="AA22"/>
      <c r="AB22"/>
      <c r="AC22"/>
      <c r="AD22"/>
      <c r="AE22" s="321"/>
      <c r="AF22" s="137">
        <v>41864</v>
      </c>
      <c r="AG22" s="241">
        <f t="shared" si="1"/>
        <v>813</v>
      </c>
      <c r="AH22" s="241">
        <f t="shared" si="2"/>
        <v>0</v>
      </c>
      <c r="AI22" s="241">
        <f t="shared" si="3"/>
        <v>0</v>
      </c>
      <c r="AJ22" s="241">
        <f t="shared" si="4"/>
        <v>0</v>
      </c>
      <c r="AK22" s="241">
        <f t="shared" si="5"/>
        <v>0</v>
      </c>
      <c r="AL22" s="241">
        <f t="shared" si="6"/>
        <v>0</v>
      </c>
      <c r="AM22" s="241">
        <f t="shared" si="7"/>
        <v>0</v>
      </c>
      <c r="AN22" s="241">
        <f t="shared" si="8"/>
        <v>2.0263343937787202</v>
      </c>
    </row>
    <row r="23" spans="1:40" x14ac:dyDescent="0.2">
      <c r="A23" s="527">
        <v>814</v>
      </c>
      <c r="B23" s="530">
        <v>0</v>
      </c>
      <c r="C23" s="529">
        <v>0</v>
      </c>
      <c r="D23" s="529">
        <v>22.59</v>
      </c>
      <c r="E23" s="529">
        <v>7.19</v>
      </c>
      <c r="F23" s="529">
        <v>20</v>
      </c>
      <c r="G23" s="529">
        <v>20</v>
      </c>
      <c r="H23" s="529">
        <v>1.03</v>
      </c>
      <c r="I23" s="529">
        <v>0</v>
      </c>
      <c r="J23" s="531">
        <v>0</v>
      </c>
      <c r="K23" s="138"/>
      <c r="L23" s="527">
        <v>814</v>
      </c>
      <c r="M23" s="530">
        <v>0</v>
      </c>
      <c r="N23" s="529">
        <v>0</v>
      </c>
      <c r="O23" s="529">
        <v>0</v>
      </c>
      <c r="P23" s="529">
        <v>0</v>
      </c>
      <c r="Q23" s="529">
        <v>0</v>
      </c>
      <c r="R23" s="529">
        <v>0</v>
      </c>
      <c r="S23" s="529">
        <v>0</v>
      </c>
      <c r="T23" s="531">
        <v>9</v>
      </c>
      <c r="U23"/>
      <c r="V23"/>
      <c r="W23"/>
      <c r="X23"/>
      <c r="Y23"/>
      <c r="Z23"/>
      <c r="AA23"/>
      <c r="AB23"/>
      <c r="AC23"/>
      <c r="AD23"/>
      <c r="AE23" s="321"/>
      <c r="AF23" s="137">
        <v>41865</v>
      </c>
      <c r="AG23" s="241">
        <f t="shared" si="1"/>
        <v>814</v>
      </c>
      <c r="AH23" s="241">
        <f t="shared" si="2"/>
        <v>0</v>
      </c>
      <c r="AI23" s="241">
        <f t="shared" si="3"/>
        <v>0</v>
      </c>
      <c r="AJ23" s="241">
        <f t="shared" si="4"/>
        <v>0</v>
      </c>
      <c r="AK23" s="241">
        <f t="shared" si="5"/>
        <v>0</v>
      </c>
      <c r="AL23" s="241">
        <f t="shared" si="6"/>
        <v>0</v>
      </c>
      <c r="AM23" s="241">
        <f t="shared" si="7"/>
        <v>0</v>
      </c>
      <c r="AN23" s="241">
        <f t="shared" si="8"/>
        <v>2.0263343937787202</v>
      </c>
    </row>
    <row r="24" spans="1:40" x14ac:dyDescent="0.2">
      <c r="A24" s="527">
        <v>815</v>
      </c>
      <c r="B24" s="530">
        <v>0</v>
      </c>
      <c r="C24" s="529">
        <v>0</v>
      </c>
      <c r="D24" s="529">
        <v>50</v>
      </c>
      <c r="E24" s="529">
        <v>3</v>
      </c>
      <c r="F24" s="529">
        <v>12</v>
      </c>
      <c r="G24" s="529">
        <v>12</v>
      </c>
      <c r="H24" s="529">
        <v>1</v>
      </c>
      <c r="I24" s="529">
        <v>0</v>
      </c>
      <c r="J24" s="531">
        <v>0</v>
      </c>
      <c r="K24" s="138"/>
      <c r="L24" s="527">
        <v>815</v>
      </c>
      <c r="M24" s="530">
        <v>0</v>
      </c>
      <c r="N24" s="529">
        <v>0</v>
      </c>
      <c r="O24" s="529">
        <v>0</v>
      </c>
      <c r="P24" s="529">
        <v>0</v>
      </c>
      <c r="Q24" s="529">
        <v>0</v>
      </c>
      <c r="R24" s="529">
        <v>2.33</v>
      </c>
      <c r="S24" s="529">
        <v>0</v>
      </c>
      <c r="T24" s="531">
        <v>0</v>
      </c>
      <c r="U24"/>
      <c r="V24"/>
      <c r="W24"/>
      <c r="X24"/>
      <c r="Y24"/>
      <c r="Z24"/>
      <c r="AA24"/>
      <c r="AB24"/>
      <c r="AC24"/>
      <c r="AD24"/>
      <c r="AE24" s="321"/>
      <c r="AF24" s="137">
        <v>41866</v>
      </c>
      <c r="AG24" s="241">
        <f t="shared" si="1"/>
        <v>815</v>
      </c>
      <c r="AH24" s="241">
        <f t="shared" si="2"/>
        <v>0</v>
      </c>
      <c r="AI24" s="241">
        <f t="shared" si="3"/>
        <v>0</v>
      </c>
      <c r="AJ24" s="241">
        <f t="shared" si="4"/>
        <v>0</v>
      </c>
      <c r="AK24" s="241">
        <f t="shared" si="5"/>
        <v>0</v>
      </c>
      <c r="AL24" s="241">
        <f t="shared" si="6"/>
        <v>0</v>
      </c>
      <c r="AM24" s="241">
        <f t="shared" si="7"/>
        <v>2.33</v>
      </c>
      <c r="AN24" s="241">
        <f t="shared" si="8"/>
        <v>2.0263343937787202</v>
      </c>
    </row>
    <row r="25" spans="1:40" x14ac:dyDescent="0.2">
      <c r="A25" s="527">
        <v>816</v>
      </c>
      <c r="B25" s="530">
        <v>0</v>
      </c>
      <c r="C25" s="529">
        <v>0</v>
      </c>
      <c r="D25" s="529">
        <v>48</v>
      </c>
      <c r="E25" s="529">
        <v>4</v>
      </c>
      <c r="F25" s="529">
        <v>18</v>
      </c>
      <c r="G25" s="529">
        <v>18</v>
      </c>
      <c r="H25" s="529">
        <v>0</v>
      </c>
      <c r="I25" s="529">
        <v>0</v>
      </c>
      <c r="J25" s="531">
        <v>0</v>
      </c>
      <c r="K25" s="138"/>
      <c r="L25" s="527">
        <v>816</v>
      </c>
      <c r="M25" s="530">
        <v>0</v>
      </c>
      <c r="N25" s="529">
        <v>0</v>
      </c>
      <c r="O25" s="529">
        <v>0</v>
      </c>
      <c r="P25" s="529">
        <v>0</v>
      </c>
      <c r="Q25" s="529">
        <v>0</v>
      </c>
      <c r="R25" s="529">
        <v>0</v>
      </c>
      <c r="S25" s="529">
        <v>0</v>
      </c>
      <c r="T25" s="531">
        <v>0</v>
      </c>
      <c r="U25"/>
      <c r="V25"/>
      <c r="W25"/>
      <c r="X25"/>
      <c r="Y25"/>
      <c r="Z25"/>
      <c r="AA25"/>
      <c r="AB25"/>
      <c r="AC25"/>
      <c r="AD25"/>
      <c r="AE25" s="321"/>
      <c r="AF25" s="137">
        <v>41867</v>
      </c>
      <c r="AG25" s="241">
        <f t="shared" si="1"/>
        <v>816</v>
      </c>
      <c r="AH25" s="241">
        <f t="shared" si="2"/>
        <v>0</v>
      </c>
      <c r="AI25" s="241">
        <f t="shared" si="3"/>
        <v>0</v>
      </c>
      <c r="AJ25" s="241">
        <f t="shared" si="4"/>
        <v>0</v>
      </c>
      <c r="AK25" s="241">
        <f t="shared" si="5"/>
        <v>0</v>
      </c>
      <c r="AL25" s="241">
        <f t="shared" si="6"/>
        <v>0</v>
      </c>
      <c r="AM25" s="241">
        <f t="shared" si="7"/>
        <v>2.33</v>
      </c>
      <c r="AN25" s="241">
        <f t="shared" si="8"/>
        <v>2.0263343937787202</v>
      </c>
    </row>
    <row r="26" spans="1:40" x14ac:dyDescent="0.2">
      <c r="A26" s="527">
        <v>817</v>
      </c>
      <c r="B26" s="530">
        <v>0</v>
      </c>
      <c r="C26" s="529">
        <v>0</v>
      </c>
      <c r="D26" s="529">
        <v>16</v>
      </c>
      <c r="E26" s="529">
        <v>3</v>
      </c>
      <c r="F26" s="529">
        <v>12</v>
      </c>
      <c r="G26" s="529">
        <v>12</v>
      </c>
      <c r="H26" s="529">
        <v>0</v>
      </c>
      <c r="I26" s="529">
        <v>0</v>
      </c>
      <c r="J26" s="531">
        <v>0</v>
      </c>
      <c r="K26" s="138"/>
      <c r="L26" s="527">
        <v>817</v>
      </c>
      <c r="M26" s="530">
        <v>0</v>
      </c>
      <c r="N26" s="529">
        <v>0</v>
      </c>
      <c r="O26" s="529">
        <v>0</v>
      </c>
      <c r="P26" s="529">
        <v>0</v>
      </c>
      <c r="Q26" s="529">
        <v>0</v>
      </c>
      <c r="R26" s="529">
        <v>0</v>
      </c>
      <c r="S26" s="529">
        <v>0</v>
      </c>
      <c r="T26" s="531">
        <v>0</v>
      </c>
      <c r="U26"/>
      <c r="V26"/>
      <c r="W26"/>
      <c r="X26"/>
      <c r="Y26"/>
      <c r="Z26"/>
      <c r="AA26"/>
      <c r="AB26"/>
      <c r="AC26"/>
      <c r="AD26"/>
      <c r="AE26" s="321"/>
      <c r="AF26" s="137">
        <v>41868</v>
      </c>
      <c r="AG26" s="241">
        <f t="shared" si="1"/>
        <v>817</v>
      </c>
      <c r="AH26" s="241">
        <f t="shared" si="2"/>
        <v>0</v>
      </c>
      <c r="AI26" s="241">
        <f t="shared" si="3"/>
        <v>0</v>
      </c>
      <c r="AJ26" s="241">
        <f t="shared" si="4"/>
        <v>0</v>
      </c>
      <c r="AK26" s="241">
        <f t="shared" si="5"/>
        <v>0</v>
      </c>
      <c r="AL26" s="241">
        <f t="shared" si="6"/>
        <v>0</v>
      </c>
      <c r="AM26" s="241">
        <f t="shared" si="7"/>
        <v>2.33</v>
      </c>
      <c r="AN26" s="241">
        <f t="shared" si="8"/>
        <v>2.0263343937787202</v>
      </c>
    </row>
    <row r="27" spans="1:40" x14ac:dyDescent="0.2">
      <c r="A27" s="527">
        <v>818</v>
      </c>
      <c r="B27" s="530">
        <v>0</v>
      </c>
      <c r="C27" s="529">
        <v>0</v>
      </c>
      <c r="D27" s="529">
        <v>4</v>
      </c>
      <c r="E27" s="529">
        <v>8</v>
      </c>
      <c r="F27" s="529">
        <v>5</v>
      </c>
      <c r="G27" s="529">
        <v>5</v>
      </c>
      <c r="H27" s="529">
        <v>3</v>
      </c>
      <c r="I27" s="529">
        <v>0</v>
      </c>
      <c r="J27" s="531">
        <v>0</v>
      </c>
      <c r="K27" s="138"/>
      <c r="L27" s="527">
        <v>818</v>
      </c>
      <c r="M27" s="530">
        <v>0</v>
      </c>
      <c r="N27" s="529">
        <v>0</v>
      </c>
      <c r="O27" s="529">
        <v>0</v>
      </c>
      <c r="P27" s="529">
        <v>0</v>
      </c>
      <c r="Q27" s="529">
        <v>0</v>
      </c>
      <c r="R27" s="529">
        <v>0</v>
      </c>
      <c r="S27" s="529">
        <v>0</v>
      </c>
      <c r="T27" s="531">
        <v>0</v>
      </c>
      <c r="U27"/>
      <c r="V27"/>
      <c r="W27"/>
      <c r="X27"/>
      <c r="Y27"/>
      <c r="Z27"/>
      <c r="AA27"/>
      <c r="AB27"/>
      <c r="AC27"/>
      <c r="AD27"/>
      <c r="AE27" s="321"/>
      <c r="AF27" s="137">
        <v>41869</v>
      </c>
      <c r="AG27" s="241">
        <f t="shared" si="1"/>
        <v>818</v>
      </c>
      <c r="AH27" s="241">
        <f t="shared" si="2"/>
        <v>0</v>
      </c>
      <c r="AI27" s="241">
        <f t="shared" si="3"/>
        <v>0</v>
      </c>
      <c r="AJ27" s="241">
        <f t="shared" si="4"/>
        <v>0</v>
      </c>
      <c r="AK27" s="241">
        <f t="shared" si="5"/>
        <v>0</v>
      </c>
      <c r="AL27" s="241">
        <f t="shared" si="6"/>
        <v>0</v>
      </c>
      <c r="AM27" s="241">
        <f t="shared" si="7"/>
        <v>2.33</v>
      </c>
      <c r="AN27" s="241">
        <f t="shared" si="8"/>
        <v>2.0263343937787202</v>
      </c>
    </row>
    <row r="28" spans="1:40" x14ac:dyDescent="0.2">
      <c r="A28" s="527">
        <v>819</v>
      </c>
      <c r="B28" s="530">
        <v>0</v>
      </c>
      <c r="C28" s="529">
        <v>1</v>
      </c>
      <c r="D28" s="529">
        <v>43</v>
      </c>
      <c r="E28" s="529">
        <v>1</v>
      </c>
      <c r="F28" s="529">
        <v>4</v>
      </c>
      <c r="G28" s="529">
        <v>4</v>
      </c>
      <c r="H28" s="529">
        <v>5</v>
      </c>
      <c r="I28" s="529">
        <v>0</v>
      </c>
      <c r="J28" s="531">
        <v>0</v>
      </c>
      <c r="K28" s="138"/>
      <c r="L28" s="527">
        <v>819</v>
      </c>
      <c r="M28" s="530">
        <v>0</v>
      </c>
      <c r="N28" s="529">
        <v>0</v>
      </c>
      <c r="O28" s="529">
        <v>0</v>
      </c>
      <c r="P28" s="529">
        <v>0</v>
      </c>
      <c r="Q28" s="529">
        <v>0</v>
      </c>
      <c r="R28" s="529">
        <v>0</v>
      </c>
      <c r="S28" s="529">
        <v>0</v>
      </c>
      <c r="T28" s="531">
        <v>0</v>
      </c>
      <c r="U28"/>
      <c r="V28"/>
      <c r="W28"/>
      <c r="X28"/>
      <c r="Y28"/>
      <c r="Z28"/>
      <c r="AA28"/>
      <c r="AB28"/>
      <c r="AC28"/>
      <c r="AD28"/>
      <c r="AE28" s="321"/>
      <c r="AF28" s="137">
        <v>41870</v>
      </c>
      <c r="AG28" s="241">
        <f t="shared" si="1"/>
        <v>819</v>
      </c>
      <c r="AH28" s="241">
        <f t="shared" si="2"/>
        <v>0</v>
      </c>
      <c r="AI28" s="241">
        <f t="shared" si="3"/>
        <v>0</v>
      </c>
      <c r="AJ28" s="241">
        <f t="shared" si="4"/>
        <v>0</v>
      </c>
      <c r="AK28" s="241">
        <f t="shared" si="5"/>
        <v>0</v>
      </c>
      <c r="AL28" s="241">
        <f t="shared" si="6"/>
        <v>0</v>
      </c>
      <c r="AM28" s="241">
        <f t="shared" si="7"/>
        <v>2.33</v>
      </c>
      <c r="AN28" s="241">
        <f t="shared" si="8"/>
        <v>2.0263343937787202</v>
      </c>
    </row>
    <row r="29" spans="1:40" x14ac:dyDescent="0.2">
      <c r="A29" s="527">
        <v>820</v>
      </c>
      <c r="B29" s="530">
        <v>0</v>
      </c>
      <c r="C29" s="529">
        <v>0</v>
      </c>
      <c r="D29" s="529">
        <v>16</v>
      </c>
      <c r="E29" s="529">
        <v>3</v>
      </c>
      <c r="F29" s="529">
        <v>5</v>
      </c>
      <c r="G29" s="529">
        <v>5</v>
      </c>
      <c r="H29" s="529">
        <v>0</v>
      </c>
      <c r="I29" s="529">
        <v>0</v>
      </c>
      <c r="J29" s="531">
        <v>0</v>
      </c>
      <c r="K29" s="138"/>
      <c r="L29" s="527">
        <v>820</v>
      </c>
      <c r="M29" s="530">
        <v>0</v>
      </c>
      <c r="N29" s="529">
        <v>0</v>
      </c>
      <c r="O29" s="529">
        <v>0</v>
      </c>
      <c r="P29" s="529">
        <v>0</v>
      </c>
      <c r="Q29" s="529">
        <v>0</v>
      </c>
      <c r="R29" s="529">
        <v>0</v>
      </c>
      <c r="S29" s="529">
        <v>0</v>
      </c>
      <c r="T29" s="531">
        <v>0</v>
      </c>
      <c r="U29"/>
      <c r="V29"/>
      <c r="W29"/>
      <c r="X29"/>
      <c r="Y29"/>
      <c r="Z29"/>
      <c r="AA29"/>
      <c r="AB29"/>
      <c r="AC29"/>
      <c r="AD29"/>
      <c r="AE29" s="321"/>
      <c r="AF29" s="137">
        <v>41871</v>
      </c>
      <c r="AG29" s="241">
        <f t="shared" si="1"/>
        <v>820</v>
      </c>
      <c r="AH29" s="241">
        <f t="shared" si="2"/>
        <v>0</v>
      </c>
      <c r="AI29" s="241">
        <f t="shared" si="3"/>
        <v>0</v>
      </c>
      <c r="AJ29" s="241">
        <f t="shared" si="4"/>
        <v>0</v>
      </c>
      <c r="AK29" s="241">
        <f t="shared" si="5"/>
        <v>0</v>
      </c>
      <c r="AL29" s="241">
        <f t="shared" si="6"/>
        <v>0</v>
      </c>
      <c r="AM29" s="241">
        <f t="shared" si="7"/>
        <v>2.33</v>
      </c>
      <c r="AN29" s="241">
        <f t="shared" si="8"/>
        <v>2.0263343937787202</v>
      </c>
    </row>
    <row r="30" spans="1:40" x14ac:dyDescent="0.2">
      <c r="A30" s="527">
        <v>821</v>
      </c>
      <c r="B30" s="530">
        <v>0</v>
      </c>
      <c r="C30" s="529">
        <v>0</v>
      </c>
      <c r="D30" s="529">
        <v>72</v>
      </c>
      <c r="E30" s="529">
        <v>12</v>
      </c>
      <c r="F30" s="529">
        <v>6</v>
      </c>
      <c r="G30" s="529">
        <v>6</v>
      </c>
      <c r="H30" s="529">
        <v>0</v>
      </c>
      <c r="I30" s="529">
        <v>0</v>
      </c>
      <c r="J30" s="531">
        <v>0</v>
      </c>
      <c r="K30" s="138"/>
      <c r="L30" s="527">
        <v>821</v>
      </c>
      <c r="M30" s="530">
        <v>0</v>
      </c>
      <c r="N30" s="529">
        <v>0</v>
      </c>
      <c r="O30" s="529">
        <v>0</v>
      </c>
      <c r="P30" s="529">
        <v>0</v>
      </c>
      <c r="Q30" s="529">
        <v>0</v>
      </c>
      <c r="R30" s="529">
        <v>0</v>
      </c>
      <c r="S30" s="529">
        <v>0</v>
      </c>
      <c r="T30" s="531">
        <v>0</v>
      </c>
      <c r="U30"/>
      <c r="V30"/>
      <c r="W30"/>
      <c r="X30"/>
      <c r="Y30"/>
      <c r="Z30"/>
      <c r="AA30"/>
      <c r="AB30"/>
      <c r="AC30"/>
      <c r="AD30"/>
      <c r="AE30" s="321"/>
      <c r="AF30" s="137">
        <v>41872</v>
      </c>
      <c r="AG30" s="241">
        <f t="shared" si="1"/>
        <v>821</v>
      </c>
      <c r="AH30" s="241">
        <f t="shared" si="2"/>
        <v>0</v>
      </c>
      <c r="AI30" s="241">
        <f t="shared" si="3"/>
        <v>0</v>
      </c>
      <c r="AJ30" s="241">
        <f t="shared" si="4"/>
        <v>0</v>
      </c>
      <c r="AK30" s="241">
        <f t="shared" si="5"/>
        <v>0</v>
      </c>
      <c r="AL30" s="241">
        <f t="shared" si="6"/>
        <v>0</v>
      </c>
      <c r="AM30" s="241">
        <f t="shared" si="7"/>
        <v>2.33</v>
      </c>
      <c r="AN30" s="241">
        <f t="shared" si="8"/>
        <v>2.0263343937787202</v>
      </c>
    </row>
    <row r="31" spans="1:40" x14ac:dyDescent="0.2">
      <c r="A31" s="527">
        <v>822</v>
      </c>
      <c r="B31" s="530">
        <v>0</v>
      </c>
      <c r="C31" s="529">
        <v>0</v>
      </c>
      <c r="D31" s="529">
        <v>112</v>
      </c>
      <c r="E31" s="529">
        <v>18</v>
      </c>
      <c r="F31" s="529">
        <v>10</v>
      </c>
      <c r="G31" s="529">
        <v>10</v>
      </c>
      <c r="H31" s="529">
        <v>3</v>
      </c>
      <c r="I31" s="529">
        <v>0</v>
      </c>
      <c r="J31" s="531">
        <v>0</v>
      </c>
      <c r="K31" s="138"/>
      <c r="L31" s="527">
        <v>822</v>
      </c>
      <c r="M31" s="530">
        <v>0</v>
      </c>
      <c r="N31" s="529">
        <v>0</v>
      </c>
      <c r="O31" s="529">
        <v>0</v>
      </c>
      <c r="P31" s="529">
        <v>0</v>
      </c>
      <c r="Q31" s="529">
        <v>0</v>
      </c>
      <c r="R31" s="529">
        <v>0</v>
      </c>
      <c r="S31" s="529">
        <v>0</v>
      </c>
      <c r="T31" s="531">
        <v>0</v>
      </c>
      <c r="U31"/>
      <c r="V31"/>
      <c r="W31"/>
      <c r="X31"/>
      <c r="Y31"/>
      <c r="Z31"/>
      <c r="AA31"/>
      <c r="AB31"/>
      <c r="AC31"/>
      <c r="AD31"/>
      <c r="AE31" s="321"/>
      <c r="AF31" s="137">
        <v>41873</v>
      </c>
      <c r="AG31" s="241">
        <f t="shared" si="1"/>
        <v>822</v>
      </c>
      <c r="AH31" s="241">
        <f t="shared" si="2"/>
        <v>0</v>
      </c>
      <c r="AI31" s="241">
        <f t="shared" si="3"/>
        <v>0</v>
      </c>
      <c r="AJ31" s="241">
        <f t="shared" si="4"/>
        <v>0</v>
      </c>
      <c r="AK31" s="241">
        <f t="shared" si="5"/>
        <v>0</v>
      </c>
      <c r="AL31" s="241">
        <f t="shared" si="6"/>
        <v>0</v>
      </c>
      <c r="AM31" s="241">
        <f t="shared" si="7"/>
        <v>2.33</v>
      </c>
      <c r="AN31" s="241">
        <f t="shared" si="8"/>
        <v>2.0263343937787202</v>
      </c>
    </row>
    <row r="32" spans="1:40" x14ac:dyDescent="0.2">
      <c r="A32" s="527">
        <v>823</v>
      </c>
      <c r="B32" s="530">
        <v>0</v>
      </c>
      <c r="C32" s="529">
        <v>0</v>
      </c>
      <c r="D32" s="529">
        <v>104</v>
      </c>
      <c r="E32" s="529">
        <v>11</v>
      </c>
      <c r="F32" s="529">
        <v>6</v>
      </c>
      <c r="G32" s="529">
        <v>6</v>
      </c>
      <c r="H32" s="529">
        <v>0</v>
      </c>
      <c r="I32" s="529">
        <v>0</v>
      </c>
      <c r="J32" s="531">
        <v>0</v>
      </c>
      <c r="K32" s="138"/>
      <c r="L32" s="527">
        <v>823</v>
      </c>
      <c r="M32" s="530">
        <v>0</v>
      </c>
      <c r="N32" s="529">
        <v>0</v>
      </c>
      <c r="O32" s="529">
        <v>1</v>
      </c>
      <c r="P32" s="529">
        <v>0</v>
      </c>
      <c r="Q32" s="529">
        <v>0</v>
      </c>
      <c r="R32" s="529">
        <v>0</v>
      </c>
      <c r="S32" s="529">
        <v>0</v>
      </c>
      <c r="T32" s="531">
        <v>0</v>
      </c>
      <c r="U32"/>
      <c r="V32"/>
      <c r="W32"/>
      <c r="X32"/>
      <c r="Y32"/>
      <c r="Z32"/>
      <c r="AA32"/>
      <c r="AB32"/>
      <c r="AC32"/>
      <c r="AD32"/>
      <c r="AE32" s="321"/>
      <c r="AF32" s="137">
        <v>41874</v>
      </c>
      <c r="AG32" s="241">
        <f t="shared" si="1"/>
        <v>823</v>
      </c>
      <c r="AH32" s="241">
        <f t="shared" si="2"/>
        <v>0</v>
      </c>
      <c r="AI32" s="241">
        <f t="shared" si="3"/>
        <v>0</v>
      </c>
      <c r="AJ32" s="241">
        <f t="shared" si="4"/>
        <v>1</v>
      </c>
      <c r="AK32" s="241">
        <f t="shared" si="5"/>
        <v>0</v>
      </c>
      <c r="AL32" s="241">
        <f t="shared" si="6"/>
        <v>0</v>
      </c>
      <c r="AM32" s="241">
        <f t="shared" si="7"/>
        <v>2.33</v>
      </c>
      <c r="AN32" s="241">
        <f t="shared" si="8"/>
        <v>2.0263343937787202</v>
      </c>
    </row>
    <row r="33" spans="1:40" x14ac:dyDescent="0.2">
      <c r="A33" s="527">
        <v>824</v>
      </c>
      <c r="B33" s="530">
        <v>0</v>
      </c>
      <c r="C33" s="529">
        <v>0</v>
      </c>
      <c r="D33" s="529">
        <v>72</v>
      </c>
      <c r="E33" s="529">
        <v>15</v>
      </c>
      <c r="F33" s="529">
        <v>2</v>
      </c>
      <c r="G33" s="529">
        <v>2</v>
      </c>
      <c r="H33" s="529">
        <v>0</v>
      </c>
      <c r="I33" s="529">
        <v>0</v>
      </c>
      <c r="J33" s="531">
        <v>0</v>
      </c>
      <c r="K33" s="138"/>
      <c r="L33" s="527">
        <v>824</v>
      </c>
      <c r="M33" s="530">
        <v>0</v>
      </c>
      <c r="N33" s="529">
        <v>0</v>
      </c>
      <c r="O33" s="529">
        <v>0</v>
      </c>
      <c r="P33" s="529">
        <v>0</v>
      </c>
      <c r="Q33" s="529">
        <v>0</v>
      </c>
      <c r="R33" s="529">
        <v>0</v>
      </c>
      <c r="S33" s="529">
        <v>0</v>
      </c>
      <c r="T33" s="531">
        <v>0</v>
      </c>
      <c r="U33"/>
      <c r="V33"/>
      <c r="W33"/>
      <c r="X33"/>
      <c r="Y33"/>
      <c r="Z33"/>
      <c r="AA33"/>
      <c r="AB33"/>
      <c r="AC33"/>
      <c r="AD33"/>
      <c r="AE33" s="321"/>
      <c r="AF33" s="137">
        <v>41875</v>
      </c>
      <c r="AG33" s="241">
        <f t="shared" si="1"/>
        <v>824</v>
      </c>
      <c r="AH33" s="241">
        <f t="shared" si="2"/>
        <v>0</v>
      </c>
      <c r="AI33" s="241">
        <f t="shared" si="3"/>
        <v>0</v>
      </c>
      <c r="AJ33" s="241">
        <f t="shared" si="4"/>
        <v>1</v>
      </c>
      <c r="AK33" s="241">
        <f t="shared" si="5"/>
        <v>0</v>
      </c>
      <c r="AL33" s="241">
        <f t="shared" si="6"/>
        <v>0</v>
      </c>
      <c r="AM33" s="241">
        <f t="shared" si="7"/>
        <v>2.33</v>
      </c>
      <c r="AN33" s="241">
        <f t="shared" si="8"/>
        <v>2.0263343937787202</v>
      </c>
    </row>
    <row r="34" spans="1:40" x14ac:dyDescent="0.2">
      <c r="A34" s="527">
        <v>825</v>
      </c>
      <c r="B34" s="530">
        <v>0</v>
      </c>
      <c r="C34" s="529">
        <v>0</v>
      </c>
      <c r="D34" s="529">
        <v>39</v>
      </c>
      <c r="E34" s="529">
        <v>36</v>
      </c>
      <c r="F34" s="529">
        <v>3</v>
      </c>
      <c r="G34" s="529">
        <v>3</v>
      </c>
      <c r="H34" s="529">
        <v>0</v>
      </c>
      <c r="I34" s="529">
        <v>0</v>
      </c>
      <c r="J34" s="531">
        <v>0</v>
      </c>
      <c r="K34" s="138"/>
      <c r="L34" s="527">
        <v>825</v>
      </c>
      <c r="M34" s="530">
        <v>0</v>
      </c>
      <c r="N34" s="529">
        <v>1</v>
      </c>
      <c r="O34" s="529">
        <v>0</v>
      </c>
      <c r="P34" s="529">
        <v>0</v>
      </c>
      <c r="Q34" s="529">
        <v>0</v>
      </c>
      <c r="R34" s="529">
        <v>0</v>
      </c>
      <c r="S34" s="529">
        <v>0</v>
      </c>
      <c r="T34" s="531">
        <v>0</v>
      </c>
      <c r="U34"/>
      <c r="V34"/>
      <c r="W34"/>
      <c r="X34"/>
      <c r="Y34"/>
      <c r="Z34"/>
      <c r="AA34"/>
      <c r="AB34"/>
      <c r="AC34"/>
      <c r="AD34"/>
      <c r="AE34" s="321"/>
      <c r="AF34" s="137">
        <v>41876</v>
      </c>
      <c r="AG34" s="241">
        <f t="shared" si="1"/>
        <v>825</v>
      </c>
      <c r="AH34" s="241">
        <f t="shared" si="2"/>
        <v>0</v>
      </c>
      <c r="AI34" s="241">
        <f t="shared" si="3"/>
        <v>1</v>
      </c>
      <c r="AJ34" s="241">
        <f t="shared" si="4"/>
        <v>1</v>
      </c>
      <c r="AK34" s="241">
        <f t="shared" si="5"/>
        <v>0</v>
      </c>
      <c r="AL34" s="241">
        <f t="shared" si="6"/>
        <v>0</v>
      </c>
      <c r="AM34" s="241">
        <f t="shared" si="7"/>
        <v>2.33</v>
      </c>
      <c r="AN34" s="241">
        <f t="shared" si="8"/>
        <v>2.0263343937787202</v>
      </c>
    </row>
    <row r="35" spans="1:40" x14ac:dyDescent="0.2">
      <c r="A35" s="527">
        <v>826</v>
      </c>
      <c r="B35" s="530">
        <v>0</v>
      </c>
      <c r="C35" s="529">
        <v>0</v>
      </c>
      <c r="D35" s="529">
        <v>57.5</v>
      </c>
      <c r="E35" s="529">
        <v>21.5</v>
      </c>
      <c r="F35" s="529">
        <v>5</v>
      </c>
      <c r="G35" s="529">
        <v>5</v>
      </c>
      <c r="H35" s="529">
        <v>0</v>
      </c>
      <c r="I35" s="529">
        <v>0</v>
      </c>
      <c r="J35" s="531">
        <v>0</v>
      </c>
      <c r="K35" s="138"/>
      <c r="L35" s="527">
        <v>826</v>
      </c>
      <c r="M35" s="530">
        <v>0</v>
      </c>
      <c r="N35" s="529">
        <v>0</v>
      </c>
      <c r="O35" s="529">
        <v>0</v>
      </c>
      <c r="P35" s="529">
        <v>0</v>
      </c>
      <c r="Q35" s="529">
        <v>0</v>
      </c>
      <c r="R35" s="529">
        <v>3.68</v>
      </c>
      <c r="S35" s="529">
        <v>0</v>
      </c>
      <c r="T35" s="531">
        <v>0</v>
      </c>
      <c r="U35"/>
      <c r="V35"/>
      <c r="W35"/>
      <c r="X35"/>
      <c r="Y35"/>
      <c r="Z35"/>
      <c r="AA35"/>
      <c r="AB35"/>
      <c r="AC35"/>
      <c r="AD35"/>
      <c r="AE35" s="321"/>
      <c r="AF35" s="137">
        <v>41877</v>
      </c>
      <c r="AG35" s="241">
        <f t="shared" si="1"/>
        <v>826</v>
      </c>
      <c r="AH35" s="241">
        <f t="shared" si="2"/>
        <v>0</v>
      </c>
      <c r="AI35" s="241">
        <f t="shared" si="3"/>
        <v>1</v>
      </c>
      <c r="AJ35" s="241">
        <f t="shared" si="4"/>
        <v>1</v>
      </c>
      <c r="AK35" s="241">
        <f t="shared" si="5"/>
        <v>0</v>
      </c>
      <c r="AL35" s="241">
        <f t="shared" si="6"/>
        <v>0</v>
      </c>
      <c r="AM35" s="241">
        <f t="shared" si="7"/>
        <v>6.01</v>
      </c>
      <c r="AN35" s="241">
        <f t="shared" si="8"/>
        <v>2.0263343937787202</v>
      </c>
    </row>
    <row r="36" spans="1:40" x14ac:dyDescent="0.2">
      <c r="A36" s="527">
        <v>827</v>
      </c>
      <c r="B36" s="530">
        <v>0</v>
      </c>
      <c r="C36" s="529">
        <v>0</v>
      </c>
      <c r="D36" s="529">
        <v>74</v>
      </c>
      <c r="E36" s="529">
        <v>33</v>
      </c>
      <c r="F36" s="529">
        <v>4</v>
      </c>
      <c r="G36" s="529">
        <v>4</v>
      </c>
      <c r="H36" s="529">
        <v>0</v>
      </c>
      <c r="I36" s="529">
        <v>0</v>
      </c>
      <c r="J36" s="531">
        <v>0</v>
      </c>
      <c r="K36" s="138"/>
      <c r="L36" s="527">
        <v>827</v>
      </c>
      <c r="M36" s="530">
        <v>0</v>
      </c>
      <c r="N36" s="529">
        <v>0</v>
      </c>
      <c r="O36" s="529">
        <v>0</v>
      </c>
      <c r="P36" s="529">
        <v>0</v>
      </c>
      <c r="Q36" s="529">
        <v>0</v>
      </c>
      <c r="R36" s="529">
        <v>0</v>
      </c>
      <c r="S36" s="529">
        <v>0</v>
      </c>
      <c r="T36" s="531">
        <v>0</v>
      </c>
      <c r="U36"/>
      <c r="V36"/>
      <c r="W36"/>
      <c r="X36"/>
      <c r="Y36"/>
      <c r="Z36"/>
      <c r="AA36"/>
      <c r="AB36"/>
      <c r="AC36"/>
      <c r="AD36"/>
      <c r="AE36" s="321"/>
      <c r="AF36" s="137">
        <v>41878</v>
      </c>
      <c r="AG36" s="241">
        <f t="shared" si="1"/>
        <v>827</v>
      </c>
      <c r="AH36" s="241">
        <f t="shared" si="2"/>
        <v>0</v>
      </c>
      <c r="AI36" s="241">
        <f t="shared" si="3"/>
        <v>1</v>
      </c>
      <c r="AJ36" s="241">
        <f t="shared" si="4"/>
        <v>1</v>
      </c>
      <c r="AK36" s="241">
        <f t="shared" si="5"/>
        <v>0</v>
      </c>
      <c r="AL36" s="241">
        <f t="shared" si="6"/>
        <v>0</v>
      </c>
      <c r="AM36" s="241">
        <f t="shared" si="7"/>
        <v>6.01</v>
      </c>
      <c r="AN36" s="241">
        <f t="shared" si="8"/>
        <v>2.0263343937787202</v>
      </c>
    </row>
    <row r="37" spans="1:40" x14ac:dyDescent="0.2">
      <c r="A37" s="527">
        <v>828</v>
      </c>
      <c r="B37" s="530">
        <v>0</v>
      </c>
      <c r="C37" s="529">
        <v>0</v>
      </c>
      <c r="D37" s="529">
        <v>77</v>
      </c>
      <c r="E37" s="529">
        <v>40</v>
      </c>
      <c r="F37" s="529">
        <v>2</v>
      </c>
      <c r="G37" s="529">
        <v>2</v>
      </c>
      <c r="H37" s="529">
        <v>1</v>
      </c>
      <c r="I37" s="529">
        <v>0</v>
      </c>
      <c r="J37" s="531">
        <v>0</v>
      </c>
      <c r="K37" s="138"/>
      <c r="L37" s="527">
        <v>828</v>
      </c>
      <c r="M37" s="530">
        <v>0</v>
      </c>
      <c r="N37" s="529">
        <v>3</v>
      </c>
      <c r="O37" s="529">
        <v>0</v>
      </c>
      <c r="P37" s="529">
        <v>0</v>
      </c>
      <c r="Q37" s="529">
        <v>0</v>
      </c>
      <c r="R37" s="529">
        <v>0</v>
      </c>
      <c r="S37" s="529">
        <v>0</v>
      </c>
      <c r="T37" s="531">
        <v>0</v>
      </c>
      <c r="U37"/>
      <c r="V37"/>
      <c r="W37"/>
      <c r="X37"/>
      <c r="Y37"/>
      <c r="Z37"/>
      <c r="AA37"/>
      <c r="AB37"/>
      <c r="AC37"/>
      <c r="AD37"/>
      <c r="AE37" s="321"/>
      <c r="AF37" s="137">
        <v>41879</v>
      </c>
      <c r="AG37" s="241">
        <f t="shared" si="1"/>
        <v>828</v>
      </c>
      <c r="AH37" s="241">
        <f t="shared" si="2"/>
        <v>0</v>
      </c>
      <c r="AI37" s="241">
        <f t="shared" si="3"/>
        <v>4</v>
      </c>
      <c r="AJ37" s="241">
        <f t="shared" si="4"/>
        <v>1</v>
      </c>
      <c r="AK37" s="241">
        <f t="shared" si="5"/>
        <v>0</v>
      </c>
      <c r="AL37" s="241">
        <f t="shared" si="6"/>
        <v>0</v>
      </c>
      <c r="AM37" s="241">
        <f t="shared" si="7"/>
        <v>6.01</v>
      </c>
      <c r="AN37" s="241">
        <f t="shared" si="8"/>
        <v>2.0263343937787202</v>
      </c>
    </row>
    <row r="38" spans="1:40" x14ac:dyDescent="0.2">
      <c r="A38" s="527">
        <v>829</v>
      </c>
      <c r="B38" s="530">
        <v>4</v>
      </c>
      <c r="C38" s="529">
        <v>0</v>
      </c>
      <c r="D38" s="529">
        <v>48</v>
      </c>
      <c r="E38" s="529">
        <v>38</v>
      </c>
      <c r="F38" s="529">
        <v>2</v>
      </c>
      <c r="G38" s="529">
        <v>2</v>
      </c>
      <c r="H38" s="529">
        <v>0</v>
      </c>
      <c r="I38" s="529">
        <v>0</v>
      </c>
      <c r="J38" s="531">
        <v>0</v>
      </c>
      <c r="K38" s="138"/>
      <c r="L38" s="527">
        <v>829</v>
      </c>
      <c r="M38" s="530">
        <v>0</v>
      </c>
      <c r="N38" s="529">
        <v>0</v>
      </c>
      <c r="O38" s="529">
        <v>0</v>
      </c>
      <c r="P38" s="529">
        <v>0</v>
      </c>
      <c r="Q38" s="529">
        <v>1</v>
      </c>
      <c r="R38" s="529">
        <v>0</v>
      </c>
      <c r="S38" s="529">
        <v>0</v>
      </c>
      <c r="T38" s="531">
        <v>0</v>
      </c>
      <c r="U38"/>
      <c r="V38"/>
      <c r="W38"/>
      <c r="X38"/>
      <c r="Y38"/>
      <c r="Z38"/>
      <c r="AA38"/>
      <c r="AB38"/>
      <c r="AC38"/>
      <c r="AD38"/>
      <c r="AE38" s="321"/>
      <c r="AF38" s="137">
        <v>41880</v>
      </c>
      <c r="AG38" s="241">
        <f t="shared" si="1"/>
        <v>829</v>
      </c>
      <c r="AH38" s="241">
        <f t="shared" si="2"/>
        <v>0</v>
      </c>
      <c r="AI38" s="241">
        <f t="shared" si="3"/>
        <v>4</v>
      </c>
      <c r="AJ38" s="241">
        <f t="shared" si="4"/>
        <v>1</v>
      </c>
      <c r="AK38" s="241">
        <f t="shared" si="5"/>
        <v>0</v>
      </c>
      <c r="AL38" s="241">
        <f t="shared" si="6"/>
        <v>1</v>
      </c>
      <c r="AM38" s="241">
        <f t="shared" si="7"/>
        <v>6.01</v>
      </c>
      <c r="AN38" s="241">
        <f t="shared" si="8"/>
        <v>2.0263343937787202</v>
      </c>
    </row>
    <row r="39" spans="1:40" x14ac:dyDescent="0.2">
      <c r="A39" s="527">
        <v>830</v>
      </c>
      <c r="B39" s="530">
        <v>0</v>
      </c>
      <c r="C39" s="529">
        <v>0</v>
      </c>
      <c r="D39" s="529">
        <v>58</v>
      </c>
      <c r="E39" s="529">
        <v>30</v>
      </c>
      <c r="F39" s="529">
        <v>2</v>
      </c>
      <c r="G39" s="529">
        <v>2</v>
      </c>
      <c r="H39" s="529">
        <v>0</v>
      </c>
      <c r="I39" s="529">
        <v>0</v>
      </c>
      <c r="J39" s="531">
        <v>0</v>
      </c>
      <c r="K39" s="138"/>
      <c r="L39" s="527">
        <v>830</v>
      </c>
      <c r="M39" s="530">
        <v>0</v>
      </c>
      <c r="N39" s="529">
        <v>0</v>
      </c>
      <c r="O39" s="529">
        <v>0</v>
      </c>
      <c r="P39" s="529">
        <v>0</v>
      </c>
      <c r="Q39" s="529">
        <v>0</v>
      </c>
      <c r="R39" s="529">
        <v>2.13</v>
      </c>
      <c r="S39" s="529">
        <v>0</v>
      </c>
      <c r="T39" s="531">
        <v>0</v>
      </c>
      <c r="U39"/>
      <c r="V39"/>
      <c r="W39"/>
      <c r="X39"/>
      <c r="Y39"/>
      <c r="Z39"/>
      <c r="AA39"/>
      <c r="AB39"/>
      <c r="AC39"/>
      <c r="AD39"/>
      <c r="AE39" s="321"/>
      <c r="AF39" s="137">
        <v>41881</v>
      </c>
      <c r="AG39" s="241">
        <f t="shared" si="1"/>
        <v>830</v>
      </c>
      <c r="AH39" s="241">
        <f t="shared" si="2"/>
        <v>0</v>
      </c>
      <c r="AI39" s="241">
        <f t="shared" si="3"/>
        <v>4</v>
      </c>
      <c r="AJ39" s="241">
        <f t="shared" si="4"/>
        <v>1</v>
      </c>
      <c r="AK39" s="241">
        <f t="shared" si="5"/>
        <v>0</v>
      </c>
      <c r="AL39" s="241">
        <f t="shared" si="6"/>
        <v>1</v>
      </c>
      <c r="AM39" s="241">
        <f t="shared" si="7"/>
        <v>8.14</v>
      </c>
      <c r="AN39" s="241">
        <f t="shared" si="8"/>
        <v>2.0263343937787202</v>
      </c>
    </row>
    <row r="40" spans="1:40" x14ac:dyDescent="0.2">
      <c r="A40" s="527">
        <v>831</v>
      </c>
      <c r="B40" s="530">
        <v>0</v>
      </c>
      <c r="C40" s="529">
        <v>0</v>
      </c>
      <c r="D40" s="529">
        <v>43</v>
      </c>
      <c r="E40" s="529">
        <v>35.5</v>
      </c>
      <c r="F40" s="529">
        <v>2</v>
      </c>
      <c r="G40" s="529">
        <v>2</v>
      </c>
      <c r="H40" s="529">
        <v>0</v>
      </c>
      <c r="I40" s="529">
        <v>0</v>
      </c>
      <c r="J40" s="531">
        <v>0</v>
      </c>
      <c r="K40" s="138"/>
      <c r="L40" s="527">
        <v>831</v>
      </c>
      <c r="M40" s="530">
        <v>0</v>
      </c>
      <c r="N40" s="529">
        <v>0</v>
      </c>
      <c r="O40" s="529">
        <v>0</v>
      </c>
      <c r="P40" s="529">
        <v>0</v>
      </c>
      <c r="Q40" s="529">
        <v>0</v>
      </c>
      <c r="R40" s="529">
        <v>0</v>
      </c>
      <c r="S40" s="529">
        <v>0</v>
      </c>
      <c r="T40" s="531">
        <v>0</v>
      </c>
      <c r="U40"/>
      <c r="V40"/>
      <c r="W40"/>
      <c r="X40"/>
      <c r="Y40"/>
      <c r="Z40"/>
      <c r="AA40"/>
      <c r="AB40"/>
      <c r="AC40"/>
      <c r="AD40"/>
      <c r="AE40" s="321"/>
      <c r="AF40" s="137">
        <v>41882</v>
      </c>
      <c r="AG40" s="241">
        <f t="shared" si="1"/>
        <v>831</v>
      </c>
      <c r="AH40" s="241">
        <f t="shared" si="2"/>
        <v>0</v>
      </c>
      <c r="AI40" s="241">
        <f t="shared" si="3"/>
        <v>4</v>
      </c>
      <c r="AJ40" s="241">
        <f t="shared" si="4"/>
        <v>1</v>
      </c>
      <c r="AK40" s="241">
        <f t="shared" si="5"/>
        <v>0</v>
      </c>
      <c r="AL40" s="241">
        <f t="shared" si="6"/>
        <v>1</v>
      </c>
      <c r="AM40" s="241">
        <f t="shared" si="7"/>
        <v>8.14</v>
      </c>
      <c r="AN40" s="241">
        <f t="shared" si="8"/>
        <v>2.0263343937787202</v>
      </c>
    </row>
    <row r="41" spans="1:40" x14ac:dyDescent="0.2">
      <c r="A41" s="527">
        <v>901</v>
      </c>
      <c r="B41" s="530">
        <v>0</v>
      </c>
      <c r="C41" s="529">
        <v>0</v>
      </c>
      <c r="D41" s="529">
        <v>28</v>
      </c>
      <c r="E41" s="529">
        <v>41</v>
      </c>
      <c r="F41" s="529">
        <v>2</v>
      </c>
      <c r="G41" s="529">
        <v>2</v>
      </c>
      <c r="H41" s="529">
        <v>0</v>
      </c>
      <c r="I41" s="529">
        <v>0</v>
      </c>
      <c r="J41" s="531">
        <v>0</v>
      </c>
      <c r="K41" s="138"/>
      <c r="L41" s="527">
        <v>901</v>
      </c>
      <c r="M41" s="530">
        <v>0</v>
      </c>
      <c r="N41" s="529">
        <v>0</v>
      </c>
      <c r="O41" s="529">
        <v>0</v>
      </c>
      <c r="P41" s="529">
        <v>0</v>
      </c>
      <c r="Q41" s="529">
        <v>0</v>
      </c>
      <c r="R41" s="529">
        <v>0</v>
      </c>
      <c r="S41" s="529">
        <v>0</v>
      </c>
      <c r="T41" s="531">
        <v>0</v>
      </c>
      <c r="U41"/>
      <c r="V41"/>
      <c r="W41"/>
      <c r="X41"/>
      <c r="Y41"/>
      <c r="Z41"/>
      <c r="AA41"/>
      <c r="AB41"/>
      <c r="AC41"/>
      <c r="AD41"/>
      <c r="AE41" s="321"/>
      <c r="AF41" s="137">
        <v>41883</v>
      </c>
      <c r="AG41" s="241">
        <f t="shared" si="1"/>
        <v>901</v>
      </c>
      <c r="AH41" s="241">
        <f t="shared" si="2"/>
        <v>0</v>
      </c>
      <c r="AI41" s="241">
        <f t="shared" si="3"/>
        <v>4</v>
      </c>
      <c r="AJ41" s="241">
        <f t="shared" si="4"/>
        <v>1</v>
      </c>
      <c r="AK41" s="241">
        <f t="shared" si="5"/>
        <v>0</v>
      </c>
      <c r="AL41" s="241">
        <f t="shared" si="6"/>
        <v>1</v>
      </c>
      <c r="AM41" s="241">
        <f t="shared" si="7"/>
        <v>8.14</v>
      </c>
      <c r="AN41" s="241">
        <f t="shared" si="8"/>
        <v>2.0263343937787202</v>
      </c>
    </row>
    <row r="42" spans="1:40" x14ac:dyDescent="0.2">
      <c r="A42" s="527">
        <v>902</v>
      </c>
      <c r="B42" s="530">
        <v>0</v>
      </c>
      <c r="C42" s="529">
        <v>0</v>
      </c>
      <c r="D42" s="529">
        <v>72</v>
      </c>
      <c r="E42" s="529">
        <v>39</v>
      </c>
      <c r="F42" s="529">
        <v>0</v>
      </c>
      <c r="G42" s="529">
        <v>0</v>
      </c>
      <c r="H42" s="529">
        <v>2</v>
      </c>
      <c r="I42" s="529">
        <v>0</v>
      </c>
      <c r="J42" s="531">
        <v>0</v>
      </c>
      <c r="K42" s="138"/>
      <c r="L42" s="527">
        <v>902</v>
      </c>
      <c r="M42" s="530">
        <v>0</v>
      </c>
      <c r="N42" s="529">
        <v>0</v>
      </c>
      <c r="O42" s="529">
        <v>0</v>
      </c>
      <c r="P42" s="529">
        <v>0</v>
      </c>
      <c r="Q42" s="529">
        <v>0</v>
      </c>
      <c r="R42" s="529">
        <v>0</v>
      </c>
      <c r="S42" s="529">
        <v>0</v>
      </c>
      <c r="T42" s="531">
        <v>0</v>
      </c>
      <c r="U42"/>
      <c r="V42"/>
      <c r="W42"/>
      <c r="X42"/>
      <c r="Y42"/>
      <c r="Z42"/>
      <c r="AA42"/>
      <c r="AB42"/>
      <c r="AC42"/>
      <c r="AD42"/>
      <c r="AE42" s="321"/>
      <c r="AF42" s="137">
        <v>41884</v>
      </c>
      <c r="AG42" s="241">
        <f t="shared" si="1"/>
        <v>902</v>
      </c>
      <c r="AH42" s="241">
        <f t="shared" ref="AH42:AH73" si="9">AH41+M42</f>
        <v>0</v>
      </c>
      <c r="AI42" s="241">
        <f t="shared" ref="AI42:AI73" si="10">AI41+N42</f>
        <v>4</v>
      </c>
      <c r="AJ42" s="241">
        <f t="shared" ref="AJ42:AJ73" si="11">AJ41+O42</f>
        <v>1</v>
      </c>
      <c r="AK42" s="241">
        <f t="shared" ref="AK42:AK73" si="12">AK41+P42</f>
        <v>0</v>
      </c>
      <c r="AL42" s="241">
        <f t="shared" ref="AL42:AL73" si="13">AL41+Q42</f>
        <v>1</v>
      </c>
      <c r="AM42" s="241">
        <f t="shared" ref="AM42:AM73" si="14">AM41+R42</f>
        <v>8.14</v>
      </c>
      <c r="AN42" s="241">
        <f t="shared" ref="AN42:AN73" si="15">AN41+S42</f>
        <v>2.0263343937787202</v>
      </c>
    </row>
    <row r="43" spans="1:40" x14ac:dyDescent="0.2">
      <c r="A43" s="527">
        <v>903</v>
      </c>
      <c r="B43" s="530">
        <v>0</v>
      </c>
      <c r="C43" s="529">
        <v>0</v>
      </c>
      <c r="D43" s="529">
        <v>46</v>
      </c>
      <c r="E43" s="529">
        <v>18</v>
      </c>
      <c r="F43" s="529">
        <v>0</v>
      </c>
      <c r="G43" s="529">
        <v>0</v>
      </c>
      <c r="H43" s="529">
        <v>0</v>
      </c>
      <c r="I43" s="529">
        <v>0</v>
      </c>
      <c r="J43" s="531">
        <v>0</v>
      </c>
      <c r="K43" s="138"/>
      <c r="L43" s="527">
        <v>903</v>
      </c>
      <c r="M43" s="530">
        <v>0</v>
      </c>
      <c r="N43" s="529">
        <v>0</v>
      </c>
      <c r="O43" s="529">
        <v>0</v>
      </c>
      <c r="P43" s="529">
        <v>0</v>
      </c>
      <c r="Q43" s="529">
        <v>0</v>
      </c>
      <c r="R43" s="529">
        <v>0</v>
      </c>
      <c r="S43" s="529">
        <v>0</v>
      </c>
      <c r="T43" s="531">
        <v>0</v>
      </c>
      <c r="U43"/>
      <c r="V43"/>
      <c r="W43"/>
      <c r="X43"/>
      <c r="Y43"/>
      <c r="Z43"/>
      <c r="AA43"/>
      <c r="AB43"/>
      <c r="AC43"/>
      <c r="AD43"/>
      <c r="AE43" s="321"/>
      <c r="AF43" s="137">
        <v>41885</v>
      </c>
      <c r="AG43" s="241">
        <f t="shared" si="1"/>
        <v>903</v>
      </c>
      <c r="AH43" s="241">
        <f t="shared" si="9"/>
        <v>0</v>
      </c>
      <c r="AI43" s="241">
        <f t="shared" si="10"/>
        <v>4</v>
      </c>
      <c r="AJ43" s="241">
        <f t="shared" si="11"/>
        <v>1</v>
      </c>
      <c r="AK43" s="241">
        <f t="shared" si="12"/>
        <v>0</v>
      </c>
      <c r="AL43" s="241">
        <f t="shared" si="13"/>
        <v>1</v>
      </c>
      <c r="AM43" s="241">
        <f t="shared" si="14"/>
        <v>8.14</v>
      </c>
      <c r="AN43" s="241">
        <f t="shared" si="15"/>
        <v>2.0263343937787202</v>
      </c>
    </row>
    <row r="44" spans="1:40" x14ac:dyDescent="0.2">
      <c r="A44" s="527">
        <v>904</v>
      </c>
      <c r="B44" s="530">
        <v>0</v>
      </c>
      <c r="C44" s="529">
        <v>0</v>
      </c>
      <c r="D44" s="529">
        <v>14</v>
      </c>
      <c r="E44" s="529">
        <v>11</v>
      </c>
      <c r="F44" s="529">
        <v>0</v>
      </c>
      <c r="G44" s="529">
        <v>0</v>
      </c>
      <c r="H44" s="529">
        <v>0</v>
      </c>
      <c r="I44" s="529">
        <v>0</v>
      </c>
      <c r="J44" s="531">
        <v>0</v>
      </c>
      <c r="K44" s="138"/>
      <c r="L44" s="527">
        <v>904</v>
      </c>
      <c r="M44" s="530">
        <v>0</v>
      </c>
      <c r="N44" s="529">
        <v>0</v>
      </c>
      <c r="O44" s="529">
        <v>0</v>
      </c>
      <c r="P44" s="529">
        <v>0</v>
      </c>
      <c r="Q44" s="529">
        <v>0</v>
      </c>
      <c r="R44" s="529">
        <v>0</v>
      </c>
      <c r="S44" s="529">
        <v>0</v>
      </c>
      <c r="T44" s="531">
        <v>0</v>
      </c>
      <c r="U44"/>
      <c r="V44"/>
      <c r="W44"/>
      <c r="X44"/>
      <c r="Y44"/>
      <c r="Z44"/>
      <c r="AA44"/>
      <c r="AB44"/>
      <c r="AC44"/>
      <c r="AD44"/>
      <c r="AE44" s="321"/>
      <c r="AF44" s="137">
        <v>41886</v>
      </c>
      <c r="AG44" s="241">
        <f t="shared" si="1"/>
        <v>904</v>
      </c>
      <c r="AH44" s="241">
        <f t="shared" si="9"/>
        <v>0</v>
      </c>
      <c r="AI44" s="241">
        <f t="shared" si="10"/>
        <v>4</v>
      </c>
      <c r="AJ44" s="241">
        <f t="shared" si="11"/>
        <v>1</v>
      </c>
      <c r="AK44" s="241">
        <f t="shared" si="12"/>
        <v>0</v>
      </c>
      <c r="AL44" s="241">
        <f t="shared" si="13"/>
        <v>1</v>
      </c>
      <c r="AM44" s="241">
        <f t="shared" si="14"/>
        <v>8.14</v>
      </c>
      <c r="AN44" s="241">
        <f t="shared" si="15"/>
        <v>2.0263343937787202</v>
      </c>
    </row>
    <row r="45" spans="1:40" x14ac:dyDescent="0.2">
      <c r="A45" s="527">
        <v>905</v>
      </c>
      <c r="B45" s="530">
        <v>7</v>
      </c>
      <c r="C45" s="529">
        <v>1</v>
      </c>
      <c r="D45" s="529">
        <v>18</v>
      </c>
      <c r="E45" s="529">
        <v>36</v>
      </c>
      <c r="F45" s="529">
        <v>0</v>
      </c>
      <c r="G45" s="529">
        <v>0</v>
      </c>
      <c r="H45" s="529">
        <v>0</v>
      </c>
      <c r="I45" s="529">
        <v>0</v>
      </c>
      <c r="J45" s="531">
        <v>0</v>
      </c>
      <c r="K45" s="138"/>
      <c r="L45" s="527">
        <v>905</v>
      </c>
      <c r="M45" s="530">
        <v>0</v>
      </c>
      <c r="N45" s="529">
        <v>0</v>
      </c>
      <c r="O45" s="529">
        <v>0</v>
      </c>
      <c r="P45" s="529">
        <v>0</v>
      </c>
      <c r="Q45" s="529">
        <v>0</v>
      </c>
      <c r="R45" s="529">
        <v>0</v>
      </c>
      <c r="S45" s="529">
        <v>0</v>
      </c>
      <c r="T45" s="531">
        <v>0</v>
      </c>
      <c r="U45"/>
      <c r="V45"/>
      <c r="W45"/>
      <c r="X45"/>
      <c r="Y45"/>
      <c r="Z45"/>
      <c r="AA45"/>
      <c r="AB45"/>
      <c r="AC45"/>
      <c r="AD45"/>
      <c r="AE45" s="321"/>
      <c r="AF45" s="137">
        <v>41887</v>
      </c>
      <c r="AG45" s="241">
        <f t="shared" si="1"/>
        <v>905</v>
      </c>
      <c r="AH45" s="241">
        <f t="shared" si="9"/>
        <v>0</v>
      </c>
      <c r="AI45" s="241">
        <f t="shared" si="10"/>
        <v>4</v>
      </c>
      <c r="AJ45" s="241">
        <f t="shared" si="11"/>
        <v>1</v>
      </c>
      <c r="AK45" s="241">
        <f t="shared" si="12"/>
        <v>0</v>
      </c>
      <c r="AL45" s="241">
        <f t="shared" si="13"/>
        <v>1</v>
      </c>
      <c r="AM45" s="241">
        <f t="shared" si="14"/>
        <v>8.14</v>
      </c>
      <c r="AN45" s="241">
        <f t="shared" si="15"/>
        <v>2.0263343937787202</v>
      </c>
    </row>
    <row r="46" spans="1:40" x14ac:dyDescent="0.2">
      <c r="A46" s="527">
        <v>906</v>
      </c>
      <c r="B46" s="530">
        <v>0</v>
      </c>
      <c r="C46" s="529">
        <v>0</v>
      </c>
      <c r="D46" s="529">
        <v>31</v>
      </c>
      <c r="E46" s="529">
        <v>48</v>
      </c>
      <c r="F46" s="529">
        <v>0</v>
      </c>
      <c r="G46" s="529">
        <v>0</v>
      </c>
      <c r="H46" s="529">
        <v>0</v>
      </c>
      <c r="I46" s="529">
        <v>0</v>
      </c>
      <c r="J46" s="531">
        <v>0</v>
      </c>
      <c r="K46" s="138"/>
      <c r="L46" s="527">
        <v>906</v>
      </c>
      <c r="M46" s="530">
        <v>0</v>
      </c>
      <c r="N46" s="529">
        <v>0</v>
      </c>
      <c r="O46" s="529">
        <v>0</v>
      </c>
      <c r="P46" s="529">
        <v>0.75</v>
      </c>
      <c r="Q46" s="529">
        <v>0</v>
      </c>
      <c r="R46" s="529">
        <v>0</v>
      </c>
      <c r="S46" s="529">
        <v>0</v>
      </c>
      <c r="T46" s="531">
        <v>0</v>
      </c>
      <c r="U46"/>
      <c r="V46"/>
      <c r="W46"/>
      <c r="X46"/>
      <c r="Y46"/>
      <c r="Z46"/>
      <c r="AA46"/>
      <c r="AB46"/>
      <c r="AC46"/>
      <c r="AD46"/>
      <c r="AE46" s="321"/>
      <c r="AF46" s="137">
        <v>41888</v>
      </c>
      <c r="AG46" s="241">
        <f t="shared" si="1"/>
        <v>906</v>
      </c>
      <c r="AH46" s="241">
        <f t="shared" si="9"/>
        <v>0</v>
      </c>
      <c r="AI46" s="241">
        <f t="shared" si="10"/>
        <v>4</v>
      </c>
      <c r="AJ46" s="241">
        <f t="shared" si="11"/>
        <v>1</v>
      </c>
      <c r="AK46" s="241">
        <f t="shared" si="12"/>
        <v>0.75</v>
      </c>
      <c r="AL46" s="241">
        <f t="shared" si="13"/>
        <v>1</v>
      </c>
      <c r="AM46" s="241">
        <f t="shared" si="14"/>
        <v>8.14</v>
      </c>
      <c r="AN46" s="241">
        <f t="shared" si="15"/>
        <v>2.0263343937787202</v>
      </c>
    </row>
    <row r="47" spans="1:40" x14ac:dyDescent="0.2">
      <c r="A47" s="527">
        <v>907</v>
      </c>
      <c r="B47" s="530">
        <v>0</v>
      </c>
      <c r="C47" s="529">
        <v>0</v>
      </c>
      <c r="D47" s="529">
        <v>10</v>
      </c>
      <c r="E47" s="529">
        <v>24</v>
      </c>
      <c r="F47" s="529">
        <v>0</v>
      </c>
      <c r="G47" s="529">
        <v>0</v>
      </c>
      <c r="H47" s="529">
        <v>0</v>
      </c>
      <c r="I47" s="529">
        <v>0</v>
      </c>
      <c r="J47" s="531">
        <v>0</v>
      </c>
      <c r="K47" s="138"/>
      <c r="L47" s="527">
        <v>907</v>
      </c>
      <c r="M47" s="530">
        <v>0</v>
      </c>
      <c r="N47" s="529">
        <v>0</v>
      </c>
      <c r="O47" s="529">
        <v>0</v>
      </c>
      <c r="P47" s="529">
        <v>1.5</v>
      </c>
      <c r="Q47" s="529">
        <v>0</v>
      </c>
      <c r="R47" s="529">
        <v>0</v>
      </c>
      <c r="S47" s="529">
        <v>0</v>
      </c>
      <c r="T47" s="531">
        <v>0</v>
      </c>
      <c r="U47"/>
      <c r="V47"/>
      <c r="W47"/>
      <c r="X47"/>
      <c r="Y47"/>
      <c r="Z47"/>
      <c r="AA47"/>
      <c r="AB47"/>
      <c r="AC47"/>
      <c r="AD47"/>
      <c r="AE47" s="321"/>
      <c r="AF47" s="137">
        <v>41889</v>
      </c>
      <c r="AG47" s="241">
        <f t="shared" si="1"/>
        <v>907</v>
      </c>
      <c r="AH47" s="241">
        <f t="shared" si="9"/>
        <v>0</v>
      </c>
      <c r="AI47" s="241">
        <f t="shared" si="10"/>
        <v>4</v>
      </c>
      <c r="AJ47" s="241">
        <f t="shared" si="11"/>
        <v>1</v>
      </c>
      <c r="AK47" s="241">
        <f t="shared" si="12"/>
        <v>2.25</v>
      </c>
      <c r="AL47" s="241">
        <f t="shared" si="13"/>
        <v>1</v>
      </c>
      <c r="AM47" s="241">
        <f t="shared" si="14"/>
        <v>8.14</v>
      </c>
      <c r="AN47" s="241">
        <f t="shared" si="15"/>
        <v>2.0263343937787202</v>
      </c>
    </row>
    <row r="48" spans="1:40" x14ac:dyDescent="0.2">
      <c r="A48" s="527">
        <v>908</v>
      </c>
      <c r="B48" s="530">
        <v>0</v>
      </c>
      <c r="C48" s="529">
        <v>0</v>
      </c>
      <c r="D48" s="529">
        <v>22</v>
      </c>
      <c r="E48" s="529">
        <v>22</v>
      </c>
      <c r="F48" s="529">
        <v>0</v>
      </c>
      <c r="G48" s="529">
        <v>0</v>
      </c>
      <c r="H48" s="529">
        <v>0</v>
      </c>
      <c r="I48" s="529">
        <v>0</v>
      </c>
      <c r="J48" s="531">
        <v>0</v>
      </c>
      <c r="K48" s="138"/>
      <c r="L48" s="527">
        <v>908</v>
      </c>
      <c r="M48" s="530">
        <v>0</v>
      </c>
      <c r="N48" s="529">
        <v>0</v>
      </c>
      <c r="O48" s="529">
        <v>0</v>
      </c>
      <c r="P48" s="529">
        <v>2.25</v>
      </c>
      <c r="Q48" s="529">
        <v>0</v>
      </c>
      <c r="R48" s="529">
        <v>0</v>
      </c>
      <c r="S48" s="529">
        <v>0</v>
      </c>
      <c r="T48" s="531">
        <v>0</v>
      </c>
      <c r="U48"/>
      <c r="V48"/>
      <c r="W48"/>
      <c r="X48"/>
      <c r="Y48"/>
      <c r="Z48"/>
      <c r="AA48"/>
      <c r="AB48"/>
      <c r="AC48"/>
      <c r="AD48"/>
      <c r="AE48" s="321"/>
      <c r="AF48" s="137">
        <v>41890</v>
      </c>
      <c r="AG48" s="241">
        <f t="shared" si="1"/>
        <v>908</v>
      </c>
      <c r="AH48" s="241">
        <f t="shared" si="9"/>
        <v>0</v>
      </c>
      <c r="AI48" s="241">
        <f t="shared" si="10"/>
        <v>4</v>
      </c>
      <c r="AJ48" s="241">
        <f t="shared" si="11"/>
        <v>1</v>
      </c>
      <c r="AK48" s="241">
        <f t="shared" si="12"/>
        <v>4.5</v>
      </c>
      <c r="AL48" s="241">
        <f t="shared" si="13"/>
        <v>1</v>
      </c>
      <c r="AM48" s="241">
        <f t="shared" si="14"/>
        <v>8.14</v>
      </c>
      <c r="AN48" s="241">
        <f t="shared" si="15"/>
        <v>2.0263343937787202</v>
      </c>
    </row>
    <row r="49" spans="1:40" x14ac:dyDescent="0.2">
      <c r="A49" s="527">
        <v>909</v>
      </c>
      <c r="B49" s="530">
        <v>0</v>
      </c>
      <c r="C49" s="529">
        <v>0</v>
      </c>
      <c r="D49" s="529">
        <v>35.5</v>
      </c>
      <c r="E49" s="529">
        <v>31</v>
      </c>
      <c r="F49" s="529">
        <v>0</v>
      </c>
      <c r="G49" s="529">
        <v>0</v>
      </c>
      <c r="H49" s="529">
        <v>0</v>
      </c>
      <c r="I49" s="529">
        <v>0</v>
      </c>
      <c r="J49" s="531">
        <v>0</v>
      </c>
      <c r="K49" s="138"/>
      <c r="L49" s="527">
        <v>909</v>
      </c>
      <c r="M49" s="530">
        <v>0</v>
      </c>
      <c r="N49" s="529">
        <v>1</v>
      </c>
      <c r="O49" s="529">
        <v>0</v>
      </c>
      <c r="P49" s="529">
        <v>3</v>
      </c>
      <c r="Q49" s="529">
        <v>0</v>
      </c>
      <c r="R49" s="529">
        <v>0</v>
      </c>
      <c r="S49" s="529">
        <v>0</v>
      </c>
      <c r="T49" s="531">
        <v>0</v>
      </c>
      <c r="U49"/>
      <c r="V49"/>
      <c r="W49"/>
      <c r="X49"/>
      <c r="Y49"/>
      <c r="Z49"/>
      <c r="AA49"/>
      <c r="AB49"/>
      <c r="AC49"/>
      <c r="AD49"/>
      <c r="AE49" s="321"/>
      <c r="AF49" s="137">
        <v>41891</v>
      </c>
      <c r="AG49" s="241">
        <f t="shared" si="1"/>
        <v>909</v>
      </c>
      <c r="AH49" s="241">
        <f t="shared" si="9"/>
        <v>0</v>
      </c>
      <c r="AI49" s="241">
        <f t="shared" si="10"/>
        <v>5</v>
      </c>
      <c r="AJ49" s="241">
        <f t="shared" si="11"/>
        <v>1</v>
      </c>
      <c r="AK49" s="241">
        <f t="shared" si="12"/>
        <v>7.5</v>
      </c>
      <c r="AL49" s="241">
        <f t="shared" si="13"/>
        <v>1</v>
      </c>
      <c r="AM49" s="241">
        <f t="shared" si="14"/>
        <v>8.14</v>
      </c>
      <c r="AN49" s="241">
        <f t="shared" si="15"/>
        <v>2.0263343937787202</v>
      </c>
    </row>
    <row r="50" spans="1:40" x14ac:dyDescent="0.2">
      <c r="A50" s="527">
        <v>910</v>
      </c>
      <c r="B50" s="530">
        <v>0</v>
      </c>
      <c r="C50" s="529">
        <v>0</v>
      </c>
      <c r="D50" s="529">
        <v>49</v>
      </c>
      <c r="E50" s="529">
        <v>40</v>
      </c>
      <c r="F50" s="529">
        <v>0</v>
      </c>
      <c r="G50" s="529">
        <v>0</v>
      </c>
      <c r="H50" s="529">
        <v>0</v>
      </c>
      <c r="I50" s="529">
        <v>0</v>
      </c>
      <c r="J50" s="531">
        <v>0</v>
      </c>
      <c r="K50" s="138"/>
      <c r="L50" s="527">
        <v>910</v>
      </c>
      <c r="M50" s="530">
        <v>0</v>
      </c>
      <c r="N50" s="529">
        <v>0</v>
      </c>
      <c r="O50" s="529">
        <v>0</v>
      </c>
      <c r="P50" s="529">
        <v>2</v>
      </c>
      <c r="Q50" s="529">
        <v>0</v>
      </c>
      <c r="R50" s="529">
        <v>0</v>
      </c>
      <c r="S50" s="529">
        <v>0</v>
      </c>
      <c r="T50" s="531">
        <v>0</v>
      </c>
      <c r="U50"/>
      <c r="V50"/>
      <c r="W50"/>
      <c r="X50"/>
      <c r="Y50"/>
      <c r="Z50"/>
      <c r="AA50"/>
      <c r="AB50"/>
      <c r="AC50"/>
      <c r="AD50"/>
      <c r="AE50" s="321"/>
      <c r="AF50" s="137">
        <v>41892</v>
      </c>
      <c r="AG50" s="241">
        <f t="shared" si="1"/>
        <v>910</v>
      </c>
      <c r="AH50" s="241">
        <f t="shared" si="9"/>
        <v>0</v>
      </c>
      <c r="AI50" s="241">
        <f t="shared" si="10"/>
        <v>5</v>
      </c>
      <c r="AJ50" s="241">
        <f t="shared" si="11"/>
        <v>1</v>
      </c>
      <c r="AK50" s="241">
        <f t="shared" si="12"/>
        <v>9.5</v>
      </c>
      <c r="AL50" s="241">
        <f t="shared" si="13"/>
        <v>1</v>
      </c>
      <c r="AM50" s="241">
        <f t="shared" si="14"/>
        <v>8.14</v>
      </c>
      <c r="AN50" s="241">
        <f t="shared" si="15"/>
        <v>2.0263343937787202</v>
      </c>
    </row>
    <row r="51" spans="1:40" x14ac:dyDescent="0.2">
      <c r="A51" s="527">
        <v>911</v>
      </c>
      <c r="B51" s="530">
        <v>0</v>
      </c>
      <c r="C51" s="529">
        <v>0</v>
      </c>
      <c r="D51" s="529">
        <v>19</v>
      </c>
      <c r="E51" s="529">
        <v>30</v>
      </c>
      <c r="F51" s="529">
        <v>1</v>
      </c>
      <c r="G51" s="529">
        <v>1</v>
      </c>
      <c r="H51" s="529">
        <v>1</v>
      </c>
      <c r="I51" s="529">
        <v>0</v>
      </c>
      <c r="J51" s="531">
        <v>0</v>
      </c>
      <c r="K51" s="138"/>
      <c r="L51" s="527">
        <v>911</v>
      </c>
      <c r="M51" s="530">
        <v>0</v>
      </c>
      <c r="N51" s="529">
        <v>0</v>
      </c>
      <c r="O51" s="529">
        <v>0</v>
      </c>
      <c r="P51" s="529">
        <v>1</v>
      </c>
      <c r="Q51" s="529">
        <v>0</v>
      </c>
      <c r="R51" s="529">
        <v>0</v>
      </c>
      <c r="S51" s="529">
        <v>0</v>
      </c>
      <c r="T51" s="531">
        <v>0</v>
      </c>
      <c r="U51"/>
      <c r="V51"/>
      <c r="W51"/>
      <c r="X51"/>
      <c r="Y51"/>
      <c r="Z51"/>
      <c r="AA51"/>
      <c r="AB51"/>
      <c r="AC51"/>
      <c r="AD51"/>
      <c r="AE51" s="321"/>
      <c r="AF51" s="137">
        <v>41893</v>
      </c>
      <c r="AG51" s="241">
        <f t="shared" si="1"/>
        <v>911</v>
      </c>
      <c r="AH51" s="241">
        <f t="shared" si="9"/>
        <v>0</v>
      </c>
      <c r="AI51" s="241">
        <f t="shared" si="10"/>
        <v>5</v>
      </c>
      <c r="AJ51" s="241">
        <f t="shared" si="11"/>
        <v>1</v>
      </c>
      <c r="AK51" s="241">
        <f t="shared" si="12"/>
        <v>10.5</v>
      </c>
      <c r="AL51" s="241">
        <f t="shared" si="13"/>
        <v>1</v>
      </c>
      <c r="AM51" s="241">
        <f t="shared" si="14"/>
        <v>8.14</v>
      </c>
      <c r="AN51" s="241">
        <f t="shared" si="15"/>
        <v>2.0263343937787202</v>
      </c>
    </row>
    <row r="52" spans="1:40" x14ac:dyDescent="0.2">
      <c r="A52" s="527">
        <v>912</v>
      </c>
      <c r="B52" s="530">
        <v>0</v>
      </c>
      <c r="C52" s="529">
        <v>0</v>
      </c>
      <c r="D52" s="529">
        <v>38</v>
      </c>
      <c r="E52" s="529">
        <v>28</v>
      </c>
      <c r="F52" s="529">
        <v>0</v>
      </c>
      <c r="G52" s="529">
        <v>0</v>
      </c>
      <c r="H52" s="529">
        <v>1</v>
      </c>
      <c r="I52" s="529">
        <v>0</v>
      </c>
      <c r="J52" s="531">
        <v>0</v>
      </c>
      <c r="K52" s="138"/>
      <c r="L52" s="527">
        <v>912</v>
      </c>
      <c r="M52" s="530">
        <v>0</v>
      </c>
      <c r="N52" s="529">
        <v>7</v>
      </c>
      <c r="O52" s="529">
        <v>0</v>
      </c>
      <c r="P52" s="529">
        <v>0</v>
      </c>
      <c r="Q52" s="529">
        <v>0</v>
      </c>
      <c r="R52" s="529">
        <v>0</v>
      </c>
      <c r="S52" s="529">
        <v>0</v>
      </c>
      <c r="T52" s="531">
        <v>0</v>
      </c>
      <c r="U52"/>
      <c r="V52"/>
      <c r="W52"/>
      <c r="X52"/>
      <c r="Y52"/>
      <c r="Z52"/>
      <c r="AA52"/>
      <c r="AB52"/>
      <c r="AC52"/>
      <c r="AD52"/>
      <c r="AE52" s="321"/>
      <c r="AF52" s="137">
        <v>41894</v>
      </c>
      <c r="AG52" s="241">
        <f t="shared" si="1"/>
        <v>912</v>
      </c>
      <c r="AH52" s="241">
        <f t="shared" si="9"/>
        <v>0</v>
      </c>
      <c r="AI52" s="241">
        <f t="shared" si="10"/>
        <v>12</v>
      </c>
      <c r="AJ52" s="241">
        <f t="shared" si="11"/>
        <v>1</v>
      </c>
      <c r="AK52" s="241">
        <f t="shared" si="12"/>
        <v>10.5</v>
      </c>
      <c r="AL52" s="241">
        <f t="shared" si="13"/>
        <v>1</v>
      </c>
      <c r="AM52" s="241">
        <f t="shared" si="14"/>
        <v>8.14</v>
      </c>
      <c r="AN52" s="241">
        <f t="shared" si="15"/>
        <v>2.0263343937787202</v>
      </c>
    </row>
    <row r="53" spans="1:40" x14ac:dyDescent="0.2">
      <c r="A53" s="527">
        <v>913</v>
      </c>
      <c r="B53" s="530">
        <v>0</v>
      </c>
      <c r="C53" s="529">
        <v>0</v>
      </c>
      <c r="D53" s="529">
        <v>38.68</v>
      </c>
      <c r="E53" s="529">
        <v>20.68</v>
      </c>
      <c r="F53" s="529">
        <v>0</v>
      </c>
      <c r="G53" s="529">
        <v>0</v>
      </c>
      <c r="H53" s="529">
        <v>0.67</v>
      </c>
      <c r="I53" s="529">
        <v>0</v>
      </c>
      <c r="J53" s="531">
        <v>0</v>
      </c>
      <c r="K53" s="138"/>
      <c r="L53" s="527">
        <v>913</v>
      </c>
      <c r="M53" s="530">
        <v>0</v>
      </c>
      <c r="N53" s="529">
        <v>0</v>
      </c>
      <c r="O53" s="529">
        <v>0</v>
      </c>
      <c r="P53" s="529">
        <v>0</v>
      </c>
      <c r="Q53" s="529">
        <v>0</v>
      </c>
      <c r="R53" s="529">
        <v>0</v>
      </c>
      <c r="S53" s="529">
        <v>0</v>
      </c>
      <c r="T53" s="531">
        <v>0</v>
      </c>
      <c r="U53"/>
      <c r="V53"/>
      <c r="W53"/>
      <c r="X53"/>
      <c r="Y53"/>
      <c r="Z53"/>
      <c r="AA53"/>
      <c r="AB53"/>
      <c r="AC53"/>
      <c r="AD53"/>
      <c r="AE53" s="321"/>
      <c r="AF53" s="137">
        <v>41895</v>
      </c>
      <c r="AG53" s="241">
        <f t="shared" si="1"/>
        <v>913</v>
      </c>
      <c r="AH53" s="241">
        <f t="shared" si="9"/>
        <v>0</v>
      </c>
      <c r="AI53" s="241">
        <f t="shared" si="10"/>
        <v>12</v>
      </c>
      <c r="AJ53" s="241">
        <f t="shared" si="11"/>
        <v>1</v>
      </c>
      <c r="AK53" s="241">
        <f t="shared" si="12"/>
        <v>10.5</v>
      </c>
      <c r="AL53" s="241">
        <f t="shared" si="13"/>
        <v>1</v>
      </c>
      <c r="AM53" s="241">
        <f t="shared" si="14"/>
        <v>8.14</v>
      </c>
      <c r="AN53" s="241">
        <f t="shared" si="15"/>
        <v>2.0263343937787202</v>
      </c>
    </row>
    <row r="54" spans="1:40" x14ac:dyDescent="0.2">
      <c r="A54" s="527">
        <v>914</v>
      </c>
      <c r="B54" s="530">
        <v>0</v>
      </c>
      <c r="C54" s="529">
        <v>0</v>
      </c>
      <c r="D54" s="529">
        <v>39.32</v>
      </c>
      <c r="E54" s="529">
        <v>13.32</v>
      </c>
      <c r="F54" s="529">
        <v>0</v>
      </c>
      <c r="G54" s="529">
        <v>0</v>
      </c>
      <c r="H54" s="529">
        <v>0.33</v>
      </c>
      <c r="I54" s="529">
        <v>0</v>
      </c>
      <c r="J54" s="531">
        <v>0</v>
      </c>
      <c r="K54" s="138"/>
      <c r="L54" s="527">
        <v>914</v>
      </c>
      <c r="M54" s="530">
        <v>0</v>
      </c>
      <c r="N54" s="529">
        <v>1</v>
      </c>
      <c r="O54" s="529">
        <v>0</v>
      </c>
      <c r="P54" s="529">
        <v>0</v>
      </c>
      <c r="Q54" s="529">
        <v>0</v>
      </c>
      <c r="R54" s="529">
        <v>0</v>
      </c>
      <c r="S54" s="529">
        <v>0</v>
      </c>
      <c r="T54" s="531">
        <v>0</v>
      </c>
      <c r="U54"/>
      <c r="V54"/>
      <c r="W54"/>
      <c r="X54"/>
      <c r="Y54"/>
      <c r="Z54"/>
      <c r="AA54"/>
      <c r="AB54"/>
      <c r="AC54"/>
      <c r="AD54"/>
      <c r="AE54" s="321"/>
      <c r="AF54" s="137">
        <v>41896</v>
      </c>
      <c r="AG54" s="241">
        <f t="shared" si="1"/>
        <v>914</v>
      </c>
      <c r="AH54" s="241">
        <f t="shared" si="9"/>
        <v>0</v>
      </c>
      <c r="AI54" s="241">
        <f t="shared" si="10"/>
        <v>13</v>
      </c>
      <c r="AJ54" s="241">
        <f t="shared" si="11"/>
        <v>1</v>
      </c>
      <c r="AK54" s="241">
        <f t="shared" si="12"/>
        <v>10.5</v>
      </c>
      <c r="AL54" s="241">
        <f t="shared" si="13"/>
        <v>1</v>
      </c>
      <c r="AM54" s="241">
        <f t="shared" si="14"/>
        <v>8.14</v>
      </c>
      <c r="AN54" s="241">
        <f t="shared" si="15"/>
        <v>2.0263343937787202</v>
      </c>
    </row>
    <row r="55" spans="1:40" x14ac:dyDescent="0.2">
      <c r="A55" s="527">
        <v>915</v>
      </c>
      <c r="B55" s="530">
        <v>0</v>
      </c>
      <c r="C55" s="529">
        <v>0</v>
      </c>
      <c r="D55" s="529">
        <v>40</v>
      </c>
      <c r="E55" s="529">
        <v>6</v>
      </c>
      <c r="F55" s="529">
        <v>0</v>
      </c>
      <c r="G55" s="529">
        <v>0</v>
      </c>
      <c r="H55" s="529">
        <v>0</v>
      </c>
      <c r="I55" s="529">
        <v>0</v>
      </c>
      <c r="J55" s="531">
        <v>0</v>
      </c>
      <c r="K55" s="138"/>
      <c r="L55" s="527">
        <v>915</v>
      </c>
      <c r="M55" s="530">
        <v>0</v>
      </c>
      <c r="N55" s="529">
        <v>2</v>
      </c>
      <c r="O55" s="529">
        <v>0</v>
      </c>
      <c r="P55" s="529">
        <v>0</v>
      </c>
      <c r="Q55" s="529">
        <v>0</v>
      </c>
      <c r="R55" s="529">
        <v>0</v>
      </c>
      <c r="S55" s="529">
        <v>0</v>
      </c>
      <c r="T55" s="531">
        <v>0</v>
      </c>
      <c r="U55"/>
      <c r="V55"/>
      <c r="W55"/>
      <c r="X55"/>
      <c r="Y55"/>
      <c r="Z55"/>
      <c r="AA55"/>
      <c r="AB55"/>
      <c r="AC55"/>
      <c r="AD55"/>
      <c r="AE55" s="321"/>
      <c r="AF55" s="137">
        <v>41897</v>
      </c>
      <c r="AG55" s="241">
        <f t="shared" si="1"/>
        <v>915</v>
      </c>
      <c r="AH55" s="241">
        <f t="shared" si="9"/>
        <v>0</v>
      </c>
      <c r="AI55" s="241">
        <f t="shared" si="10"/>
        <v>15</v>
      </c>
      <c r="AJ55" s="241">
        <f t="shared" si="11"/>
        <v>1</v>
      </c>
      <c r="AK55" s="241">
        <f t="shared" si="12"/>
        <v>10.5</v>
      </c>
      <c r="AL55" s="241">
        <f t="shared" si="13"/>
        <v>1</v>
      </c>
      <c r="AM55" s="241">
        <f t="shared" si="14"/>
        <v>8.14</v>
      </c>
      <c r="AN55" s="241">
        <f t="shared" si="15"/>
        <v>2.0263343937787202</v>
      </c>
    </row>
    <row r="56" spans="1:40" x14ac:dyDescent="0.2">
      <c r="A56" s="527">
        <v>916</v>
      </c>
      <c r="B56" s="530">
        <v>0</v>
      </c>
      <c r="C56" s="529">
        <v>0</v>
      </c>
      <c r="D56" s="529">
        <v>26</v>
      </c>
      <c r="E56" s="529">
        <v>6</v>
      </c>
      <c r="F56" s="529">
        <v>0</v>
      </c>
      <c r="G56" s="529">
        <v>0</v>
      </c>
      <c r="H56" s="529">
        <v>0</v>
      </c>
      <c r="I56" s="529">
        <v>0</v>
      </c>
      <c r="J56" s="531">
        <v>0</v>
      </c>
      <c r="K56" s="138"/>
      <c r="L56" s="527">
        <v>916</v>
      </c>
      <c r="M56" s="530">
        <v>0</v>
      </c>
      <c r="N56" s="529">
        <v>0</v>
      </c>
      <c r="O56" s="529">
        <v>1</v>
      </c>
      <c r="P56" s="529">
        <v>0</v>
      </c>
      <c r="Q56" s="529">
        <v>0</v>
      </c>
      <c r="R56" s="529">
        <v>0</v>
      </c>
      <c r="S56" s="529">
        <v>0</v>
      </c>
      <c r="T56" s="531">
        <v>0</v>
      </c>
      <c r="U56"/>
      <c r="V56"/>
      <c r="W56"/>
      <c r="X56"/>
      <c r="Y56"/>
      <c r="Z56"/>
      <c r="AA56"/>
      <c r="AB56"/>
      <c r="AC56"/>
      <c r="AD56"/>
      <c r="AE56" s="321"/>
      <c r="AF56" s="137">
        <v>41898</v>
      </c>
      <c r="AG56" s="241">
        <f t="shared" si="1"/>
        <v>916</v>
      </c>
      <c r="AH56" s="241">
        <f t="shared" si="9"/>
        <v>0</v>
      </c>
      <c r="AI56" s="241">
        <f t="shared" si="10"/>
        <v>15</v>
      </c>
      <c r="AJ56" s="241">
        <f t="shared" si="11"/>
        <v>2</v>
      </c>
      <c r="AK56" s="241">
        <f t="shared" si="12"/>
        <v>10.5</v>
      </c>
      <c r="AL56" s="241">
        <f t="shared" si="13"/>
        <v>1</v>
      </c>
      <c r="AM56" s="241">
        <f t="shared" si="14"/>
        <v>8.14</v>
      </c>
      <c r="AN56" s="241">
        <f t="shared" si="15"/>
        <v>2.0263343937787202</v>
      </c>
    </row>
    <row r="57" spans="1:40" x14ac:dyDescent="0.2">
      <c r="A57" s="527">
        <v>917</v>
      </c>
      <c r="B57" s="530"/>
      <c r="C57" s="529"/>
      <c r="D57" s="529"/>
      <c r="E57" s="529"/>
      <c r="F57" s="529"/>
      <c r="G57" s="529"/>
      <c r="H57" s="529"/>
      <c r="I57" s="529"/>
      <c r="J57" s="531"/>
      <c r="K57" s="138"/>
      <c r="L57" s="527">
        <v>917</v>
      </c>
      <c r="M57" s="530">
        <v>0</v>
      </c>
      <c r="N57" s="529">
        <v>0</v>
      </c>
      <c r="O57" s="529">
        <v>5</v>
      </c>
      <c r="P57" s="529">
        <v>0</v>
      </c>
      <c r="Q57" s="529">
        <v>0</v>
      </c>
      <c r="R57" s="529">
        <v>0</v>
      </c>
      <c r="S57" s="529">
        <v>0</v>
      </c>
      <c r="T57" s="531">
        <v>0</v>
      </c>
      <c r="U57"/>
      <c r="V57"/>
      <c r="W57"/>
      <c r="X57"/>
      <c r="Y57"/>
      <c r="Z57"/>
      <c r="AA57"/>
      <c r="AB57"/>
      <c r="AC57"/>
      <c r="AD57"/>
      <c r="AE57" s="321"/>
      <c r="AF57" s="137">
        <v>41899</v>
      </c>
      <c r="AG57" s="241">
        <f t="shared" si="1"/>
        <v>917</v>
      </c>
      <c r="AH57" s="241">
        <f t="shared" si="9"/>
        <v>0</v>
      </c>
      <c r="AI57" s="241">
        <f t="shared" si="10"/>
        <v>15</v>
      </c>
      <c r="AJ57" s="241">
        <f t="shared" si="11"/>
        <v>7</v>
      </c>
      <c r="AK57" s="241">
        <f t="shared" si="12"/>
        <v>10.5</v>
      </c>
      <c r="AL57" s="241">
        <f t="shared" si="13"/>
        <v>1</v>
      </c>
      <c r="AM57" s="241">
        <f t="shared" si="14"/>
        <v>8.14</v>
      </c>
      <c r="AN57" s="241">
        <f t="shared" si="15"/>
        <v>2.0263343937787202</v>
      </c>
    </row>
    <row r="58" spans="1:40" x14ac:dyDescent="0.2">
      <c r="A58" s="527">
        <v>918</v>
      </c>
      <c r="B58" s="530"/>
      <c r="C58" s="529"/>
      <c r="D58" s="529"/>
      <c r="E58" s="529"/>
      <c r="F58" s="529"/>
      <c r="G58" s="529"/>
      <c r="H58" s="529"/>
      <c r="I58" s="529"/>
      <c r="J58" s="531"/>
      <c r="K58" s="138"/>
      <c r="L58" s="527">
        <v>918</v>
      </c>
      <c r="M58" s="530">
        <v>0</v>
      </c>
      <c r="N58" s="529">
        <v>0</v>
      </c>
      <c r="O58" s="529">
        <v>1</v>
      </c>
      <c r="P58" s="529">
        <v>0</v>
      </c>
      <c r="Q58" s="529">
        <v>0</v>
      </c>
      <c r="R58" s="529">
        <v>0</v>
      </c>
      <c r="S58" s="529">
        <v>15.855671998529141</v>
      </c>
      <c r="T58" s="531">
        <v>0</v>
      </c>
      <c r="U58"/>
      <c r="V58"/>
      <c r="W58"/>
      <c r="X58"/>
      <c r="Y58"/>
      <c r="Z58"/>
      <c r="AA58"/>
      <c r="AB58"/>
      <c r="AC58"/>
      <c r="AD58"/>
      <c r="AE58" s="321"/>
      <c r="AF58" s="137">
        <v>41900</v>
      </c>
      <c r="AG58" s="241">
        <f t="shared" si="1"/>
        <v>918</v>
      </c>
      <c r="AH58" s="241">
        <f t="shared" si="9"/>
        <v>0</v>
      </c>
      <c r="AI58" s="241">
        <f t="shared" si="10"/>
        <v>15</v>
      </c>
      <c r="AJ58" s="241">
        <f t="shared" si="11"/>
        <v>8</v>
      </c>
      <c r="AK58" s="241">
        <f t="shared" si="12"/>
        <v>10.5</v>
      </c>
      <c r="AL58" s="241">
        <f t="shared" si="13"/>
        <v>1</v>
      </c>
      <c r="AM58" s="241">
        <f t="shared" si="14"/>
        <v>8.14</v>
      </c>
      <c r="AN58" s="241">
        <f t="shared" si="15"/>
        <v>17.882006392307861</v>
      </c>
    </row>
    <row r="59" spans="1:40" x14ac:dyDescent="0.2">
      <c r="A59" s="527">
        <v>919</v>
      </c>
      <c r="B59" s="530"/>
      <c r="C59" s="529"/>
      <c r="D59" s="529"/>
      <c r="E59" s="529"/>
      <c r="F59" s="529"/>
      <c r="G59" s="529"/>
      <c r="H59" s="529"/>
      <c r="I59" s="529"/>
      <c r="J59" s="531"/>
      <c r="K59" s="138"/>
      <c r="L59" s="527">
        <v>919</v>
      </c>
      <c r="M59" s="530">
        <v>0</v>
      </c>
      <c r="N59" s="529">
        <v>0</v>
      </c>
      <c r="O59" s="529">
        <v>0</v>
      </c>
      <c r="P59" s="529">
        <v>0</v>
      </c>
      <c r="Q59" s="529">
        <v>0</v>
      </c>
      <c r="R59" s="529">
        <v>0</v>
      </c>
      <c r="S59" s="529">
        <v>0</v>
      </c>
      <c r="T59" s="531">
        <v>0</v>
      </c>
      <c r="U59"/>
      <c r="V59"/>
      <c r="W59"/>
      <c r="X59"/>
      <c r="Y59"/>
      <c r="Z59"/>
      <c r="AA59"/>
      <c r="AB59"/>
      <c r="AC59"/>
      <c r="AD59"/>
      <c r="AE59" s="321"/>
      <c r="AF59" s="137">
        <v>41901</v>
      </c>
      <c r="AG59" s="241">
        <f t="shared" si="1"/>
        <v>919</v>
      </c>
      <c r="AH59" s="241">
        <f t="shared" si="9"/>
        <v>0</v>
      </c>
      <c r="AI59" s="241">
        <f t="shared" si="10"/>
        <v>15</v>
      </c>
      <c r="AJ59" s="241">
        <f t="shared" si="11"/>
        <v>8</v>
      </c>
      <c r="AK59" s="241">
        <f t="shared" si="12"/>
        <v>10.5</v>
      </c>
      <c r="AL59" s="241">
        <f t="shared" si="13"/>
        <v>1</v>
      </c>
      <c r="AM59" s="241">
        <f t="shared" si="14"/>
        <v>8.14</v>
      </c>
      <c r="AN59" s="241">
        <f t="shared" si="15"/>
        <v>17.882006392307861</v>
      </c>
    </row>
    <row r="60" spans="1:40" x14ac:dyDescent="0.2">
      <c r="A60" s="527">
        <v>920</v>
      </c>
      <c r="B60" s="530"/>
      <c r="C60" s="529"/>
      <c r="D60" s="529"/>
      <c r="E60" s="529"/>
      <c r="F60" s="529"/>
      <c r="G60" s="529"/>
      <c r="H60" s="529"/>
      <c r="I60" s="529"/>
      <c r="J60" s="531"/>
      <c r="K60" s="138"/>
      <c r="L60" s="527">
        <v>920</v>
      </c>
      <c r="M60" s="530">
        <v>0</v>
      </c>
      <c r="N60" s="529">
        <v>0</v>
      </c>
      <c r="O60" s="529">
        <v>0</v>
      </c>
      <c r="P60" s="529">
        <v>0</v>
      </c>
      <c r="Q60" s="529">
        <v>0</v>
      </c>
      <c r="R60" s="529">
        <v>0</v>
      </c>
      <c r="S60" s="529">
        <v>0</v>
      </c>
      <c r="T60" s="531">
        <v>0</v>
      </c>
      <c r="U60"/>
      <c r="V60"/>
      <c r="W60"/>
      <c r="X60"/>
      <c r="Y60"/>
      <c r="Z60"/>
      <c r="AA60"/>
      <c r="AB60"/>
      <c r="AC60"/>
      <c r="AD60"/>
      <c r="AE60" s="321"/>
      <c r="AF60" s="137">
        <v>41902</v>
      </c>
      <c r="AG60" s="241">
        <f t="shared" si="1"/>
        <v>920</v>
      </c>
      <c r="AH60" s="241">
        <f t="shared" si="9"/>
        <v>0</v>
      </c>
      <c r="AI60" s="241">
        <f t="shared" si="10"/>
        <v>15</v>
      </c>
      <c r="AJ60" s="241">
        <f t="shared" si="11"/>
        <v>8</v>
      </c>
      <c r="AK60" s="241">
        <f t="shared" si="12"/>
        <v>10.5</v>
      </c>
      <c r="AL60" s="241">
        <f t="shared" si="13"/>
        <v>1</v>
      </c>
      <c r="AM60" s="241">
        <f t="shared" si="14"/>
        <v>8.14</v>
      </c>
      <c r="AN60" s="241">
        <f t="shared" si="15"/>
        <v>17.882006392307861</v>
      </c>
    </row>
    <row r="61" spans="1:40" x14ac:dyDescent="0.2">
      <c r="A61" s="527">
        <v>921</v>
      </c>
      <c r="B61" s="530"/>
      <c r="C61" s="529"/>
      <c r="D61" s="529"/>
      <c r="E61" s="529"/>
      <c r="F61" s="529"/>
      <c r="G61" s="529"/>
      <c r="H61" s="529"/>
      <c r="I61" s="529"/>
      <c r="J61" s="531"/>
      <c r="K61" s="138"/>
      <c r="L61" s="527">
        <v>921</v>
      </c>
      <c r="M61" s="530">
        <v>0</v>
      </c>
      <c r="N61" s="529">
        <v>1</v>
      </c>
      <c r="O61" s="529">
        <v>0</v>
      </c>
      <c r="P61" s="529">
        <v>0</v>
      </c>
      <c r="Q61" s="529">
        <v>0</v>
      </c>
      <c r="R61" s="529">
        <v>0</v>
      </c>
      <c r="S61" s="529">
        <v>0</v>
      </c>
      <c r="T61" s="531">
        <v>0</v>
      </c>
      <c r="U61"/>
      <c r="V61"/>
      <c r="W61"/>
      <c r="X61"/>
      <c r="Y61"/>
      <c r="Z61"/>
      <c r="AA61"/>
      <c r="AB61"/>
      <c r="AC61"/>
      <c r="AD61"/>
      <c r="AE61" s="321"/>
      <c r="AF61" s="137">
        <v>41903</v>
      </c>
      <c r="AG61" s="241">
        <f t="shared" si="1"/>
        <v>921</v>
      </c>
      <c r="AH61" s="241">
        <f t="shared" si="9"/>
        <v>0</v>
      </c>
      <c r="AI61" s="241">
        <f t="shared" si="10"/>
        <v>16</v>
      </c>
      <c r="AJ61" s="241">
        <f t="shared" si="11"/>
        <v>8</v>
      </c>
      <c r="AK61" s="241">
        <f t="shared" si="12"/>
        <v>10.5</v>
      </c>
      <c r="AL61" s="241">
        <f t="shared" si="13"/>
        <v>1</v>
      </c>
      <c r="AM61" s="241">
        <f t="shared" si="14"/>
        <v>8.14</v>
      </c>
      <c r="AN61" s="241">
        <f t="shared" si="15"/>
        <v>17.882006392307861</v>
      </c>
    </row>
    <row r="62" spans="1:40" x14ac:dyDescent="0.2">
      <c r="A62" s="527">
        <v>922</v>
      </c>
      <c r="B62" s="530"/>
      <c r="C62" s="529"/>
      <c r="D62" s="529"/>
      <c r="E62" s="529"/>
      <c r="F62" s="529"/>
      <c r="G62" s="529"/>
      <c r="H62" s="529"/>
      <c r="I62" s="529"/>
      <c r="J62" s="531"/>
      <c r="K62" s="138"/>
      <c r="L62" s="527">
        <v>922</v>
      </c>
      <c r="M62" s="530">
        <v>0</v>
      </c>
      <c r="N62" s="529">
        <v>0</v>
      </c>
      <c r="O62" s="529">
        <v>5</v>
      </c>
      <c r="P62" s="529">
        <v>0</v>
      </c>
      <c r="Q62" s="529">
        <v>0</v>
      </c>
      <c r="R62" s="529">
        <v>0</v>
      </c>
      <c r="S62" s="529">
        <v>0</v>
      </c>
      <c r="T62" s="531">
        <v>0</v>
      </c>
      <c r="U62"/>
      <c r="V62"/>
      <c r="W62"/>
      <c r="X62"/>
      <c r="Y62"/>
      <c r="Z62"/>
      <c r="AA62"/>
      <c r="AB62"/>
      <c r="AC62"/>
      <c r="AD62"/>
      <c r="AE62" s="321"/>
      <c r="AF62" s="137">
        <v>41904</v>
      </c>
      <c r="AG62" s="241">
        <f t="shared" si="1"/>
        <v>922</v>
      </c>
      <c r="AH62" s="241">
        <f t="shared" si="9"/>
        <v>0</v>
      </c>
      <c r="AI62" s="241">
        <f t="shared" si="10"/>
        <v>16</v>
      </c>
      <c r="AJ62" s="241">
        <f t="shared" si="11"/>
        <v>13</v>
      </c>
      <c r="AK62" s="241">
        <f t="shared" si="12"/>
        <v>10.5</v>
      </c>
      <c r="AL62" s="241">
        <f t="shared" si="13"/>
        <v>1</v>
      </c>
      <c r="AM62" s="241">
        <f t="shared" si="14"/>
        <v>8.14</v>
      </c>
      <c r="AN62" s="241">
        <f t="shared" si="15"/>
        <v>17.882006392307861</v>
      </c>
    </row>
    <row r="63" spans="1:40" x14ac:dyDescent="0.2">
      <c r="A63" s="527">
        <v>923</v>
      </c>
      <c r="B63" s="530"/>
      <c r="C63" s="529"/>
      <c r="D63" s="529"/>
      <c r="E63" s="529"/>
      <c r="F63" s="529"/>
      <c r="G63" s="529"/>
      <c r="H63" s="529"/>
      <c r="I63" s="529"/>
      <c r="J63" s="531"/>
      <c r="K63" s="138"/>
      <c r="L63" s="527">
        <v>923</v>
      </c>
      <c r="M63" s="530">
        <v>0</v>
      </c>
      <c r="N63" s="529">
        <v>0</v>
      </c>
      <c r="O63" s="529">
        <v>2</v>
      </c>
      <c r="P63" s="529">
        <v>0</v>
      </c>
      <c r="Q63" s="529">
        <v>0</v>
      </c>
      <c r="R63" s="529">
        <v>0</v>
      </c>
      <c r="S63" s="529">
        <v>0</v>
      </c>
      <c r="T63" s="531">
        <v>0</v>
      </c>
      <c r="U63"/>
      <c r="V63"/>
      <c r="W63"/>
      <c r="X63"/>
      <c r="Y63"/>
      <c r="Z63"/>
      <c r="AA63"/>
      <c r="AB63"/>
      <c r="AC63"/>
      <c r="AD63"/>
      <c r="AE63" s="321"/>
      <c r="AF63" s="137">
        <v>41905</v>
      </c>
      <c r="AG63" s="241">
        <f t="shared" si="1"/>
        <v>923</v>
      </c>
      <c r="AH63" s="241">
        <f t="shared" si="9"/>
        <v>0</v>
      </c>
      <c r="AI63" s="241">
        <f t="shared" si="10"/>
        <v>16</v>
      </c>
      <c r="AJ63" s="241">
        <f t="shared" si="11"/>
        <v>15</v>
      </c>
      <c r="AK63" s="241">
        <f t="shared" si="12"/>
        <v>10.5</v>
      </c>
      <c r="AL63" s="241">
        <f t="shared" si="13"/>
        <v>1</v>
      </c>
      <c r="AM63" s="241">
        <f t="shared" si="14"/>
        <v>8.14</v>
      </c>
      <c r="AN63" s="241">
        <f t="shared" si="15"/>
        <v>17.882006392307861</v>
      </c>
    </row>
    <row r="64" spans="1:40" x14ac:dyDescent="0.2">
      <c r="A64" s="527">
        <v>924</v>
      </c>
      <c r="B64" s="530"/>
      <c r="C64" s="529"/>
      <c r="D64" s="529"/>
      <c r="E64" s="529"/>
      <c r="F64" s="529"/>
      <c r="G64" s="529"/>
      <c r="H64" s="529"/>
      <c r="I64" s="529"/>
      <c r="J64" s="531"/>
      <c r="K64" s="138"/>
      <c r="L64" s="527">
        <v>924</v>
      </c>
      <c r="M64" s="530">
        <v>0</v>
      </c>
      <c r="N64" s="529">
        <v>1</v>
      </c>
      <c r="O64" s="529">
        <v>1</v>
      </c>
      <c r="P64" s="529">
        <v>0</v>
      </c>
      <c r="Q64" s="529">
        <v>0</v>
      </c>
      <c r="R64" s="529">
        <v>0</v>
      </c>
      <c r="S64" s="529">
        <v>0</v>
      </c>
      <c r="T64" s="531">
        <v>0</v>
      </c>
      <c r="U64"/>
      <c r="V64"/>
      <c r="W64"/>
      <c r="X64"/>
      <c r="Y64"/>
      <c r="Z64"/>
      <c r="AA64"/>
      <c r="AB64"/>
      <c r="AC64"/>
      <c r="AD64"/>
      <c r="AE64" s="321"/>
      <c r="AF64" s="137">
        <v>41906</v>
      </c>
      <c r="AG64" s="241">
        <f t="shared" si="1"/>
        <v>924</v>
      </c>
      <c r="AH64" s="241">
        <f t="shared" si="9"/>
        <v>0</v>
      </c>
      <c r="AI64" s="241">
        <f t="shared" si="10"/>
        <v>17</v>
      </c>
      <c r="AJ64" s="241">
        <f t="shared" si="11"/>
        <v>16</v>
      </c>
      <c r="AK64" s="241">
        <f t="shared" si="12"/>
        <v>10.5</v>
      </c>
      <c r="AL64" s="241">
        <f t="shared" si="13"/>
        <v>1</v>
      </c>
      <c r="AM64" s="241">
        <f t="shared" si="14"/>
        <v>8.14</v>
      </c>
      <c r="AN64" s="241">
        <f t="shared" si="15"/>
        <v>17.882006392307861</v>
      </c>
    </row>
    <row r="65" spans="1:40" x14ac:dyDescent="0.2">
      <c r="A65" s="527">
        <v>925</v>
      </c>
      <c r="B65" s="530"/>
      <c r="C65" s="529"/>
      <c r="D65" s="529"/>
      <c r="E65" s="529"/>
      <c r="F65" s="529"/>
      <c r="G65" s="529"/>
      <c r="H65" s="529"/>
      <c r="I65" s="529"/>
      <c r="J65" s="531"/>
      <c r="K65" s="138"/>
      <c r="L65" s="527">
        <v>925</v>
      </c>
      <c r="M65" s="530">
        <v>0</v>
      </c>
      <c r="N65" s="529">
        <v>0</v>
      </c>
      <c r="O65" s="529">
        <v>3</v>
      </c>
      <c r="P65" s="529">
        <v>0</v>
      </c>
      <c r="Q65" s="529">
        <v>0</v>
      </c>
      <c r="R65" s="529">
        <v>3.02</v>
      </c>
      <c r="S65" s="529">
        <v>0</v>
      </c>
      <c r="T65" s="531">
        <v>0</v>
      </c>
      <c r="U65"/>
      <c r="V65"/>
      <c r="W65"/>
      <c r="X65"/>
      <c r="Y65"/>
      <c r="Z65"/>
      <c r="AA65"/>
      <c r="AB65"/>
      <c r="AC65"/>
      <c r="AD65"/>
      <c r="AE65" s="321"/>
      <c r="AF65" s="137">
        <v>41907</v>
      </c>
      <c r="AG65" s="241">
        <f t="shared" si="1"/>
        <v>925</v>
      </c>
      <c r="AH65" s="241">
        <f t="shared" si="9"/>
        <v>0</v>
      </c>
      <c r="AI65" s="241">
        <f t="shared" si="10"/>
        <v>17</v>
      </c>
      <c r="AJ65" s="241">
        <f t="shared" si="11"/>
        <v>19</v>
      </c>
      <c r="AK65" s="241">
        <f t="shared" si="12"/>
        <v>10.5</v>
      </c>
      <c r="AL65" s="241">
        <f t="shared" si="13"/>
        <v>1</v>
      </c>
      <c r="AM65" s="241">
        <f t="shared" si="14"/>
        <v>11.16</v>
      </c>
      <c r="AN65" s="241">
        <f t="shared" si="15"/>
        <v>17.882006392307861</v>
      </c>
    </row>
    <row r="66" spans="1:40" x14ac:dyDescent="0.2">
      <c r="A66" s="527">
        <v>926</v>
      </c>
      <c r="B66" s="530"/>
      <c r="C66" s="529"/>
      <c r="D66" s="529"/>
      <c r="E66" s="529"/>
      <c r="F66" s="529"/>
      <c r="G66" s="529"/>
      <c r="H66" s="529"/>
      <c r="I66" s="529"/>
      <c r="J66" s="531"/>
      <c r="K66" s="138"/>
      <c r="L66" s="527">
        <v>926</v>
      </c>
      <c r="M66" s="530">
        <v>0</v>
      </c>
      <c r="N66" s="529">
        <v>0</v>
      </c>
      <c r="O66" s="529">
        <v>3</v>
      </c>
      <c r="P66" s="529">
        <v>0</v>
      </c>
      <c r="Q66" s="529">
        <v>0</v>
      </c>
      <c r="R66" s="529">
        <v>0</v>
      </c>
      <c r="S66" s="529">
        <v>1.0615079365079365</v>
      </c>
      <c r="T66" s="531">
        <v>0</v>
      </c>
      <c r="U66"/>
      <c r="V66"/>
      <c r="W66"/>
      <c r="X66"/>
      <c r="Y66"/>
      <c r="Z66"/>
      <c r="AA66"/>
      <c r="AB66"/>
      <c r="AC66"/>
      <c r="AD66"/>
      <c r="AE66" s="321"/>
      <c r="AF66" s="137">
        <v>41908</v>
      </c>
      <c r="AG66" s="241">
        <f t="shared" si="1"/>
        <v>926</v>
      </c>
      <c r="AH66" s="241">
        <f t="shared" si="9"/>
        <v>0</v>
      </c>
      <c r="AI66" s="241">
        <f t="shared" si="10"/>
        <v>17</v>
      </c>
      <c r="AJ66" s="241">
        <f t="shared" si="11"/>
        <v>22</v>
      </c>
      <c r="AK66" s="241">
        <f t="shared" si="12"/>
        <v>10.5</v>
      </c>
      <c r="AL66" s="241">
        <f t="shared" si="13"/>
        <v>1</v>
      </c>
      <c r="AM66" s="241">
        <f t="shared" si="14"/>
        <v>11.16</v>
      </c>
      <c r="AN66" s="241">
        <f t="shared" si="15"/>
        <v>18.943514328815798</v>
      </c>
    </row>
    <row r="67" spans="1:40" x14ac:dyDescent="0.2">
      <c r="A67" s="527">
        <v>927</v>
      </c>
      <c r="B67" s="530"/>
      <c r="C67" s="529"/>
      <c r="D67" s="529"/>
      <c r="E67" s="529"/>
      <c r="F67" s="529"/>
      <c r="G67" s="529"/>
      <c r="H67" s="529"/>
      <c r="I67" s="529"/>
      <c r="J67" s="531"/>
      <c r="K67" s="138"/>
      <c r="L67" s="527">
        <v>927</v>
      </c>
      <c r="M67" s="530">
        <v>0</v>
      </c>
      <c r="N67" s="529">
        <v>0</v>
      </c>
      <c r="O67" s="529">
        <v>1</v>
      </c>
      <c r="P67" s="529">
        <v>0</v>
      </c>
      <c r="Q67" s="529">
        <v>0</v>
      </c>
      <c r="R67" s="529">
        <v>0</v>
      </c>
      <c r="S67" s="529">
        <v>1.0370400432900433</v>
      </c>
      <c r="T67" s="531">
        <v>0</v>
      </c>
      <c r="U67"/>
      <c r="V67"/>
      <c r="W67"/>
      <c r="X67"/>
      <c r="Y67"/>
      <c r="Z67"/>
      <c r="AA67"/>
      <c r="AB67"/>
      <c r="AC67"/>
      <c r="AD67"/>
      <c r="AE67" s="321"/>
      <c r="AF67" s="137">
        <v>41909</v>
      </c>
      <c r="AG67" s="241">
        <f t="shared" si="1"/>
        <v>927</v>
      </c>
      <c r="AH67" s="241">
        <f t="shared" si="9"/>
        <v>0</v>
      </c>
      <c r="AI67" s="241">
        <f t="shared" si="10"/>
        <v>17</v>
      </c>
      <c r="AJ67" s="241">
        <f t="shared" si="11"/>
        <v>23</v>
      </c>
      <c r="AK67" s="241">
        <f t="shared" si="12"/>
        <v>10.5</v>
      </c>
      <c r="AL67" s="241">
        <f t="shared" si="13"/>
        <v>1</v>
      </c>
      <c r="AM67" s="241">
        <f t="shared" si="14"/>
        <v>11.16</v>
      </c>
      <c r="AN67" s="241">
        <f t="shared" si="15"/>
        <v>19.980554372105843</v>
      </c>
    </row>
    <row r="68" spans="1:40" x14ac:dyDescent="0.2">
      <c r="A68" s="527">
        <v>928</v>
      </c>
      <c r="B68" s="530"/>
      <c r="C68" s="529"/>
      <c r="D68" s="529"/>
      <c r="E68" s="529"/>
      <c r="F68" s="529"/>
      <c r="G68" s="529"/>
      <c r="H68" s="529"/>
      <c r="I68" s="529"/>
      <c r="J68" s="531"/>
      <c r="K68" s="138"/>
      <c r="L68" s="527">
        <v>928</v>
      </c>
      <c r="M68" s="530">
        <v>0</v>
      </c>
      <c r="N68" s="529">
        <v>0</v>
      </c>
      <c r="O68" s="529">
        <v>1</v>
      </c>
      <c r="P68" s="529">
        <v>0</v>
      </c>
      <c r="Q68" s="529">
        <v>0</v>
      </c>
      <c r="R68" s="529">
        <v>0</v>
      </c>
      <c r="S68" s="529">
        <v>0</v>
      </c>
      <c r="T68" s="531">
        <v>0</v>
      </c>
      <c r="U68"/>
      <c r="V68"/>
      <c r="W68"/>
      <c r="X68"/>
      <c r="Y68"/>
      <c r="Z68"/>
      <c r="AA68"/>
      <c r="AB68"/>
      <c r="AC68"/>
      <c r="AD68"/>
      <c r="AE68" s="321"/>
      <c r="AF68" s="137">
        <v>41910</v>
      </c>
      <c r="AG68" s="241">
        <f t="shared" si="1"/>
        <v>928</v>
      </c>
      <c r="AH68" s="241">
        <f t="shared" si="9"/>
        <v>0</v>
      </c>
      <c r="AI68" s="241">
        <f t="shared" si="10"/>
        <v>17</v>
      </c>
      <c r="AJ68" s="241">
        <f t="shared" si="11"/>
        <v>24</v>
      </c>
      <c r="AK68" s="241">
        <f t="shared" si="12"/>
        <v>10.5</v>
      </c>
      <c r="AL68" s="241">
        <f t="shared" si="13"/>
        <v>1</v>
      </c>
      <c r="AM68" s="241">
        <f t="shared" si="14"/>
        <v>11.16</v>
      </c>
      <c r="AN68" s="241">
        <f t="shared" si="15"/>
        <v>19.980554372105843</v>
      </c>
    </row>
    <row r="69" spans="1:40" x14ac:dyDescent="0.2">
      <c r="A69" s="527">
        <v>929</v>
      </c>
      <c r="B69" s="530"/>
      <c r="C69" s="529"/>
      <c r="D69" s="529"/>
      <c r="E69" s="529"/>
      <c r="F69" s="529"/>
      <c r="G69" s="529"/>
      <c r="H69" s="529"/>
      <c r="I69" s="529"/>
      <c r="J69" s="531"/>
      <c r="K69" s="138"/>
      <c r="L69" s="527">
        <v>929</v>
      </c>
      <c r="M69" s="530">
        <v>0</v>
      </c>
      <c r="N69" s="529">
        <v>0</v>
      </c>
      <c r="O69" s="529">
        <v>3</v>
      </c>
      <c r="P69" s="529">
        <v>0</v>
      </c>
      <c r="Q69" s="529">
        <v>0</v>
      </c>
      <c r="R69" s="529">
        <v>0</v>
      </c>
      <c r="S69" s="529">
        <v>0</v>
      </c>
      <c r="T69" s="531">
        <v>6</v>
      </c>
      <c r="U69"/>
      <c r="V69"/>
      <c r="W69"/>
      <c r="X69"/>
      <c r="Y69"/>
      <c r="Z69"/>
      <c r="AA69"/>
      <c r="AB69"/>
      <c r="AC69"/>
      <c r="AD69"/>
      <c r="AE69" s="321"/>
      <c r="AF69" s="137">
        <v>41911</v>
      </c>
      <c r="AG69" s="241">
        <f t="shared" si="1"/>
        <v>929</v>
      </c>
      <c r="AH69" s="241">
        <f t="shared" si="9"/>
        <v>0</v>
      </c>
      <c r="AI69" s="241">
        <f t="shared" si="10"/>
        <v>17</v>
      </c>
      <c r="AJ69" s="241">
        <f t="shared" si="11"/>
        <v>27</v>
      </c>
      <c r="AK69" s="241">
        <f t="shared" si="12"/>
        <v>10.5</v>
      </c>
      <c r="AL69" s="241">
        <f t="shared" si="13"/>
        <v>1</v>
      </c>
      <c r="AM69" s="241">
        <f t="shared" si="14"/>
        <v>11.16</v>
      </c>
      <c r="AN69" s="241">
        <f t="shared" si="15"/>
        <v>19.980554372105843</v>
      </c>
    </row>
    <row r="70" spans="1:40" x14ac:dyDescent="0.2">
      <c r="A70" s="527">
        <v>930</v>
      </c>
      <c r="B70" s="530"/>
      <c r="C70" s="529"/>
      <c r="D70" s="529"/>
      <c r="E70" s="529"/>
      <c r="F70" s="529"/>
      <c r="G70" s="529"/>
      <c r="H70" s="529"/>
      <c r="I70" s="529"/>
      <c r="J70" s="531"/>
      <c r="K70" s="138"/>
      <c r="L70" s="527">
        <v>930</v>
      </c>
      <c r="M70" s="530">
        <v>0</v>
      </c>
      <c r="N70" s="529">
        <v>0</v>
      </c>
      <c r="O70" s="529">
        <v>2</v>
      </c>
      <c r="P70" s="529">
        <v>0</v>
      </c>
      <c r="Q70" s="529">
        <v>0</v>
      </c>
      <c r="R70" s="529">
        <v>0</v>
      </c>
      <c r="S70" s="529">
        <v>0.96363636363636362</v>
      </c>
      <c r="T70" s="531">
        <v>3</v>
      </c>
      <c r="U70"/>
      <c r="V70"/>
      <c r="W70"/>
      <c r="X70"/>
      <c r="Y70"/>
      <c r="Z70"/>
      <c r="AA70"/>
      <c r="AB70"/>
      <c r="AC70"/>
      <c r="AD70"/>
      <c r="AE70" s="321"/>
      <c r="AF70" s="137">
        <v>41912</v>
      </c>
      <c r="AG70" s="241">
        <f t="shared" si="1"/>
        <v>930</v>
      </c>
      <c r="AH70" s="241">
        <f t="shared" si="9"/>
        <v>0</v>
      </c>
      <c r="AI70" s="241">
        <f t="shared" si="10"/>
        <v>17</v>
      </c>
      <c r="AJ70" s="241">
        <f t="shared" si="11"/>
        <v>29</v>
      </c>
      <c r="AK70" s="241">
        <f t="shared" si="12"/>
        <v>10.5</v>
      </c>
      <c r="AL70" s="241">
        <f t="shared" si="13"/>
        <v>1</v>
      </c>
      <c r="AM70" s="241">
        <f t="shared" si="14"/>
        <v>11.16</v>
      </c>
      <c r="AN70" s="241">
        <f t="shared" si="15"/>
        <v>20.944190735742207</v>
      </c>
    </row>
    <row r="71" spans="1:40" x14ac:dyDescent="0.2">
      <c r="A71" s="527">
        <v>1001</v>
      </c>
      <c r="B71" s="530"/>
      <c r="C71" s="529"/>
      <c r="D71" s="529"/>
      <c r="E71" s="529"/>
      <c r="F71" s="529"/>
      <c r="G71" s="529"/>
      <c r="H71" s="529"/>
      <c r="I71" s="529"/>
      <c r="J71" s="531"/>
      <c r="K71" s="138"/>
      <c r="L71" s="527">
        <v>1001</v>
      </c>
      <c r="M71" s="530">
        <v>0</v>
      </c>
      <c r="N71" s="529">
        <v>1</v>
      </c>
      <c r="O71" s="529">
        <v>1</v>
      </c>
      <c r="P71" s="529">
        <v>0</v>
      </c>
      <c r="Q71" s="529">
        <v>0</v>
      </c>
      <c r="R71" s="529">
        <v>2</v>
      </c>
      <c r="S71" s="529">
        <v>0</v>
      </c>
      <c r="T71" s="531">
        <v>6</v>
      </c>
      <c r="U71"/>
      <c r="V71"/>
      <c r="W71"/>
      <c r="X71"/>
      <c r="Y71"/>
      <c r="Z71"/>
      <c r="AA71"/>
      <c r="AB71"/>
      <c r="AC71"/>
      <c r="AD71"/>
      <c r="AE71" s="321"/>
      <c r="AF71" s="137">
        <v>41913</v>
      </c>
      <c r="AG71" s="241">
        <f t="shared" si="1"/>
        <v>1001</v>
      </c>
      <c r="AH71" s="241">
        <f t="shared" si="9"/>
        <v>0</v>
      </c>
      <c r="AI71" s="241">
        <f t="shared" si="10"/>
        <v>18</v>
      </c>
      <c r="AJ71" s="241">
        <f t="shared" si="11"/>
        <v>30</v>
      </c>
      <c r="AK71" s="241">
        <f t="shared" si="12"/>
        <v>10.5</v>
      </c>
      <c r="AL71" s="241">
        <f t="shared" si="13"/>
        <v>1</v>
      </c>
      <c r="AM71" s="241">
        <f t="shared" si="14"/>
        <v>13.16</v>
      </c>
      <c r="AN71" s="241">
        <f t="shared" si="15"/>
        <v>20.944190735742207</v>
      </c>
    </row>
    <row r="72" spans="1:40" x14ac:dyDescent="0.2">
      <c r="A72" s="527">
        <v>1002</v>
      </c>
      <c r="B72" s="530"/>
      <c r="C72" s="529"/>
      <c r="D72" s="529"/>
      <c r="E72" s="529"/>
      <c r="F72" s="529"/>
      <c r="G72" s="529"/>
      <c r="H72" s="529"/>
      <c r="I72" s="529"/>
      <c r="J72" s="531"/>
      <c r="K72" s="138"/>
      <c r="L72" s="527">
        <v>1002</v>
      </c>
      <c r="M72" s="530">
        <v>0</v>
      </c>
      <c r="N72" s="529">
        <v>6</v>
      </c>
      <c r="O72" s="529">
        <v>3</v>
      </c>
      <c r="P72" s="529">
        <v>0</v>
      </c>
      <c r="Q72" s="529">
        <v>0</v>
      </c>
      <c r="R72" s="529">
        <v>2</v>
      </c>
      <c r="S72" s="529">
        <v>0</v>
      </c>
      <c r="T72" s="531">
        <v>7</v>
      </c>
      <c r="U72"/>
      <c r="V72"/>
      <c r="W72"/>
      <c r="X72"/>
      <c r="Y72"/>
      <c r="Z72"/>
      <c r="AA72"/>
      <c r="AB72"/>
      <c r="AC72"/>
      <c r="AD72"/>
      <c r="AE72" s="321"/>
      <c r="AF72" s="137">
        <v>41914</v>
      </c>
      <c r="AG72" s="241">
        <f t="shared" si="1"/>
        <v>1002</v>
      </c>
      <c r="AH72" s="241">
        <f t="shared" si="9"/>
        <v>0</v>
      </c>
      <c r="AI72" s="241">
        <f t="shared" si="10"/>
        <v>24</v>
      </c>
      <c r="AJ72" s="241">
        <f t="shared" si="11"/>
        <v>33</v>
      </c>
      <c r="AK72" s="241">
        <f t="shared" si="12"/>
        <v>10.5</v>
      </c>
      <c r="AL72" s="241">
        <f t="shared" si="13"/>
        <v>1</v>
      </c>
      <c r="AM72" s="241">
        <f t="shared" si="14"/>
        <v>15.16</v>
      </c>
      <c r="AN72" s="241">
        <f t="shared" si="15"/>
        <v>20.944190735742207</v>
      </c>
    </row>
    <row r="73" spans="1:40" x14ac:dyDescent="0.2">
      <c r="A73" s="527">
        <v>1003</v>
      </c>
      <c r="B73" s="530"/>
      <c r="C73" s="529"/>
      <c r="D73" s="529"/>
      <c r="E73" s="529"/>
      <c r="F73" s="529"/>
      <c r="G73" s="529"/>
      <c r="H73" s="529"/>
      <c r="I73" s="529"/>
      <c r="J73" s="531"/>
      <c r="K73" s="138"/>
      <c r="L73" s="527">
        <v>1003</v>
      </c>
      <c r="M73" s="530">
        <v>0</v>
      </c>
      <c r="N73" s="529">
        <v>3</v>
      </c>
      <c r="O73" s="529">
        <v>0</v>
      </c>
      <c r="P73" s="529">
        <v>0</v>
      </c>
      <c r="Q73" s="529">
        <v>0</v>
      </c>
      <c r="R73" s="529">
        <v>0</v>
      </c>
      <c r="S73" s="529">
        <v>0</v>
      </c>
      <c r="T73" s="531">
        <v>8</v>
      </c>
      <c r="U73"/>
      <c r="V73"/>
      <c r="W73"/>
      <c r="X73"/>
      <c r="Y73"/>
      <c r="Z73"/>
      <c r="AA73"/>
      <c r="AB73"/>
      <c r="AC73"/>
      <c r="AD73"/>
      <c r="AE73" s="321"/>
      <c r="AF73" s="137">
        <v>41915</v>
      </c>
      <c r="AG73" s="241">
        <f t="shared" si="1"/>
        <v>1003</v>
      </c>
      <c r="AH73" s="241">
        <f t="shared" si="9"/>
        <v>0</v>
      </c>
      <c r="AI73" s="241">
        <f t="shared" si="10"/>
        <v>27</v>
      </c>
      <c r="AJ73" s="241">
        <f t="shared" si="11"/>
        <v>33</v>
      </c>
      <c r="AK73" s="241">
        <f t="shared" si="12"/>
        <v>10.5</v>
      </c>
      <c r="AL73" s="241">
        <f t="shared" si="13"/>
        <v>1</v>
      </c>
      <c r="AM73" s="241">
        <f t="shared" si="14"/>
        <v>15.16</v>
      </c>
      <c r="AN73" s="241">
        <f t="shared" si="15"/>
        <v>20.944190735742207</v>
      </c>
    </row>
    <row r="74" spans="1:40" x14ac:dyDescent="0.2">
      <c r="A74" s="527">
        <v>1004</v>
      </c>
      <c r="B74" s="530"/>
      <c r="C74" s="529"/>
      <c r="D74" s="529"/>
      <c r="E74" s="529"/>
      <c r="F74" s="529"/>
      <c r="G74" s="529"/>
      <c r="H74" s="529"/>
      <c r="I74" s="529"/>
      <c r="J74" s="531"/>
      <c r="K74" s="138"/>
      <c r="L74" s="527">
        <v>1004</v>
      </c>
      <c r="M74" s="530">
        <v>0</v>
      </c>
      <c r="N74" s="529">
        <v>2</v>
      </c>
      <c r="O74" s="529">
        <v>3</v>
      </c>
      <c r="P74" s="529">
        <v>0</v>
      </c>
      <c r="Q74" s="529">
        <v>1</v>
      </c>
      <c r="R74" s="529">
        <v>2</v>
      </c>
      <c r="S74" s="529">
        <v>0</v>
      </c>
      <c r="T74" s="531">
        <v>4</v>
      </c>
      <c r="U74"/>
      <c r="V74"/>
      <c r="W74"/>
      <c r="X74"/>
      <c r="Y74"/>
      <c r="Z74"/>
      <c r="AA74"/>
      <c r="AB74"/>
      <c r="AC74"/>
      <c r="AD74"/>
      <c r="AE74" s="321"/>
      <c r="AF74" s="137">
        <v>41916</v>
      </c>
      <c r="AG74" s="241">
        <f t="shared" ref="AG74:AG131" si="16">L74</f>
        <v>1004</v>
      </c>
      <c r="AH74" s="241">
        <f t="shared" ref="AH74:AH105" si="17">AH73+M74</f>
        <v>0</v>
      </c>
      <c r="AI74" s="241">
        <f t="shared" ref="AI74:AI105" si="18">AI73+N74</f>
        <v>29</v>
      </c>
      <c r="AJ74" s="241">
        <f t="shared" ref="AJ74:AJ105" si="19">AJ73+O74</f>
        <v>36</v>
      </c>
      <c r="AK74" s="241">
        <f t="shared" ref="AK74:AK105" si="20">AK73+P74</f>
        <v>10.5</v>
      </c>
      <c r="AL74" s="241">
        <f t="shared" ref="AL74:AL105" si="21">AL73+Q74</f>
        <v>2</v>
      </c>
      <c r="AM74" s="241">
        <f t="shared" ref="AM74:AM105" si="22">AM73+R74</f>
        <v>17.16</v>
      </c>
      <c r="AN74" s="241">
        <f t="shared" ref="AN74:AN105" si="23">AN73+S74</f>
        <v>20.944190735742207</v>
      </c>
    </row>
    <row r="75" spans="1:40" x14ac:dyDescent="0.2">
      <c r="A75" s="527">
        <v>1005</v>
      </c>
      <c r="B75" s="530"/>
      <c r="C75" s="529"/>
      <c r="D75" s="529"/>
      <c r="E75" s="529"/>
      <c r="F75" s="529"/>
      <c r="G75" s="529"/>
      <c r="H75" s="529"/>
      <c r="I75" s="529"/>
      <c r="J75" s="531"/>
      <c r="K75" s="138"/>
      <c r="L75" s="527">
        <v>1005</v>
      </c>
      <c r="M75" s="530">
        <v>0</v>
      </c>
      <c r="N75" s="529">
        <v>4</v>
      </c>
      <c r="O75" s="529">
        <v>3</v>
      </c>
      <c r="P75" s="529">
        <v>0</v>
      </c>
      <c r="Q75" s="529">
        <v>1</v>
      </c>
      <c r="R75" s="529">
        <v>3</v>
      </c>
      <c r="S75" s="529">
        <v>1.1647727272727273</v>
      </c>
      <c r="T75" s="531">
        <v>4</v>
      </c>
      <c r="U75"/>
      <c r="V75"/>
      <c r="W75"/>
      <c r="X75"/>
      <c r="Y75"/>
      <c r="Z75"/>
      <c r="AA75"/>
      <c r="AB75"/>
      <c r="AC75"/>
      <c r="AD75"/>
      <c r="AE75" s="321"/>
      <c r="AF75" s="137">
        <v>41917</v>
      </c>
      <c r="AG75" s="241">
        <f t="shared" si="16"/>
        <v>1005</v>
      </c>
      <c r="AH75" s="241">
        <f t="shared" si="17"/>
        <v>0</v>
      </c>
      <c r="AI75" s="241">
        <f t="shared" si="18"/>
        <v>33</v>
      </c>
      <c r="AJ75" s="241">
        <f t="shared" si="19"/>
        <v>39</v>
      </c>
      <c r="AK75" s="241">
        <f t="shared" si="20"/>
        <v>10.5</v>
      </c>
      <c r="AL75" s="241">
        <f t="shared" si="21"/>
        <v>3</v>
      </c>
      <c r="AM75" s="241">
        <f t="shared" si="22"/>
        <v>20.16</v>
      </c>
      <c r="AN75" s="241">
        <f t="shared" si="23"/>
        <v>22.108963463014934</v>
      </c>
    </row>
    <row r="76" spans="1:40" x14ac:dyDescent="0.2">
      <c r="A76" s="527">
        <v>1006</v>
      </c>
      <c r="B76" s="530"/>
      <c r="C76" s="529"/>
      <c r="D76" s="529"/>
      <c r="E76" s="529"/>
      <c r="F76" s="529"/>
      <c r="G76" s="529"/>
      <c r="H76" s="529"/>
      <c r="I76" s="529"/>
      <c r="J76" s="531"/>
      <c r="K76" s="138"/>
      <c r="L76" s="527">
        <v>1006</v>
      </c>
      <c r="M76" s="530">
        <v>0</v>
      </c>
      <c r="N76" s="529">
        <v>5</v>
      </c>
      <c r="O76" s="529">
        <v>4</v>
      </c>
      <c r="P76" s="529">
        <v>0</v>
      </c>
      <c r="Q76" s="529">
        <v>7</v>
      </c>
      <c r="R76" s="529">
        <v>0</v>
      </c>
      <c r="S76" s="529">
        <v>0</v>
      </c>
      <c r="T76" s="531">
        <v>7</v>
      </c>
      <c r="U76"/>
      <c r="V76"/>
      <c r="W76"/>
      <c r="X76"/>
      <c r="Y76"/>
      <c r="Z76"/>
      <c r="AA76"/>
      <c r="AB76"/>
      <c r="AC76"/>
      <c r="AD76"/>
      <c r="AE76" s="321"/>
      <c r="AF76" s="137">
        <v>41918</v>
      </c>
      <c r="AG76" s="241">
        <f t="shared" si="16"/>
        <v>1006</v>
      </c>
      <c r="AH76" s="241">
        <f t="shared" si="17"/>
        <v>0</v>
      </c>
      <c r="AI76" s="241">
        <f t="shared" si="18"/>
        <v>38</v>
      </c>
      <c r="AJ76" s="241">
        <f t="shared" si="19"/>
        <v>43</v>
      </c>
      <c r="AK76" s="241">
        <f t="shared" si="20"/>
        <v>10.5</v>
      </c>
      <c r="AL76" s="241">
        <f t="shared" si="21"/>
        <v>10</v>
      </c>
      <c r="AM76" s="241">
        <f t="shared" si="22"/>
        <v>20.16</v>
      </c>
      <c r="AN76" s="241">
        <f t="shared" si="23"/>
        <v>22.108963463014934</v>
      </c>
    </row>
    <row r="77" spans="1:40" x14ac:dyDescent="0.2">
      <c r="A77" s="527">
        <v>1007</v>
      </c>
      <c r="B77" s="530"/>
      <c r="C77" s="529"/>
      <c r="D77" s="529"/>
      <c r="E77" s="529"/>
      <c r="F77" s="529"/>
      <c r="G77" s="529"/>
      <c r="H77" s="529"/>
      <c r="I77" s="529"/>
      <c r="J77" s="531"/>
      <c r="K77" s="138"/>
      <c r="L77" s="527">
        <v>1007</v>
      </c>
      <c r="M77" s="530">
        <v>0</v>
      </c>
      <c r="N77" s="529">
        <v>2</v>
      </c>
      <c r="O77" s="529">
        <v>4</v>
      </c>
      <c r="P77" s="529">
        <v>0</v>
      </c>
      <c r="Q77" s="529">
        <v>6</v>
      </c>
      <c r="R77" s="529">
        <v>2</v>
      </c>
      <c r="S77" s="529">
        <v>2.2727272727272729</v>
      </c>
      <c r="T77" s="531">
        <v>4</v>
      </c>
      <c r="U77"/>
      <c r="V77"/>
      <c r="W77"/>
      <c r="X77"/>
      <c r="Y77"/>
      <c r="Z77"/>
      <c r="AA77"/>
      <c r="AB77"/>
      <c r="AC77"/>
      <c r="AD77"/>
      <c r="AE77" s="321"/>
      <c r="AF77" s="137">
        <v>41919</v>
      </c>
      <c r="AG77" s="241">
        <f t="shared" si="16"/>
        <v>1007</v>
      </c>
      <c r="AH77" s="241">
        <f t="shared" si="17"/>
        <v>0</v>
      </c>
      <c r="AI77" s="241">
        <f t="shared" si="18"/>
        <v>40</v>
      </c>
      <c r="AJ77" s="241">
        <f t="shared" si="19"/>
        <v>47</v>
      </c>
      <c r="AK77" s="241">
        <f t="shared" si="20"/>
        <v>10.5</v>
      </c>
      <c r="AL77" s="241">
        <f t="shared" si="21"/>
        <v>16</v>
      </c>
      <c r="AM77" s="241">
        <f t="shared" si="22"/>
        <v>22.16</v>
      </c>
      <c r="AN77" s="241">
        <f t="shared" si="23"/>
        <v>24.381690735742207</v>
      </c>
    </row>
    <row r="78" spans="1:40" x14ac:dyDescent="0.2">
      <c r="A78" s="527">
        <v>1008</v>
      </c>
      <c r="B78" s="530"/>
      <c r="C78" s="529"/>
      <c r="D78" s="529"/>
      <c r="E78" s="529"/>
      <c r="F78" s="529"/>
      <c r="G78" s="529"/>
      <c r="H78" s="529"/>
      <c r="I78" s="529"/>
      <c r="J78" s="531"/>
      <c r="K78" s="138"/>
      <c r="L78" s="527">
        <v>1008</v>
      </c>
      <c r="M78" s="530">
        <v>0</v>
      </c>
      <c r="N78" s="529">
        <v>4</v>
      </c>
      <c r="O78" s="529">
        <v>11</v>
      </c>
      <c r="P78" s="529">
        <v>0</v>
      </c>
      <c r="Q78" s="529">
        <v>30</v>
      </c>
      <c r="R78" s="529">
        <v>3</v>
      </c>
      <c r="S78" s="529">
        <v>1.1724941724941724</v>
      </c>
      <c r="T78" s="531">
        <v>8</v>
      </c>
      <c r="U78"/>
      <c r="V78"/>
      <c r="W78"/>
      <c r="X78"/>
      <c r="Y78"/>
      <c r="Z78"/>
      <c r="AA78"/>
      <c r="AB78"/>
      <c r="AC78"/>
      <c r="AD78"/>
      <c r="AE78" s="321"/>
      <c r="AF78" s="137">
        <v>41920</v>
      </c>
      <c r="AG78" s="241">
        <f t="shared" si="16"/>
        <v>1008</v>
      </c>
      <c r="AH78" s="241">
        <f t="shared" si="17"/>
        <v>0</v>
      </c>
      <c r="AI78" s="241">
        <f t="shared" si="18"/>
        <v>44</v>
      </c>
      <c r="AJ78" s="241">
        <f t="shared" si="19"/>
        <v>58</v>
      </c>
      <c r="AK78" s="241">
        <f t="shared" si="20"/>
        <v>10.5</v>
      </c>
      <c r="AL78" s="241">
        <f t="shared" si="21"/>
        <v>46</v>
      </c>
      <c r="AM78" s="241">
        <f t="shared" si="22"/>
        <v>25.16</v>
      </c>
      <c r="AN78" s="241">
        <f t="shared" si="23"/>
        <v>25.55418490823638</v>
      </c>
    </row>
    <row r="79" spans="1:40" x14ac:dyDescent="0.2">
      <c r="A79" s="527">
        <v>1009</v>
      </c>
      <c r="B79" s="530"/>
      <c r="C79" s="529"/>
      <c r="D79" s="529"/>
      <c r="E79" s="529"/>
      <c r="F79" s="529"/>
      <c r="G79" s="529"/>
      <c r="H79" s="529"/>
      <c r="I79" s="529"/>
      <c r="J79" s="531"/>
      <c r="K79" s="138"/>
      <c r="L79" s="527">
        <v>1009</v>
      </c>
      <c r="M79" s="530">
        <v>0</v>
      </c>
      <c r="N79" s="529">
        <v>4</v>
      </c>
      <c r="O79" s="529">
        <v>7</v>
      </c>
      <c r="P79" s="529">
        <v>0</v>
      </c>
      <c r="Q79" s="529">
        <v>19</v>
      </c>
      <c r="R79" s="529">
        <v>5</v>
      </c>
      <c r="S79" s="529">
        <v>0</v>
      </c>
      <c r="T79" s="531">
        <v>2</v>
      </c>
      <c r="U79"/>
      <c r="V79"/>
      <c r="W79"/>
      <c r="X79"/>
      <c r="Y79"/>
      <c r="Z79"/>
      <c r="AA79"/>
      <c r="AB79"/>
      <c r="AC79"/>
      <c r="AD79"/>
      <c r="AE79" s="321"/>
      <c r="AF79" s="137">
        <v>41921</v>
      </c>
      <c r="AG79" s="241">
        <f t="shared" si="16"/>
        <v>1009</v>
      </c>
      <c r="AH79" s="241">
        <f t="shared" si="17"/>
        <v>0</v>
      </c>
      <c r="AI79" s="241">
        <f t="shared" si="18"/>
        <v>48</v>
      </c>
      <c r="AJ79" s="241">
        <f t="shared" si="19"/>
        <v>65</v>
      </c>
      <c r="AK79" s="241">
        <f t="shared" si="20"/>
        <v>10.5</v>
      </c>
      <c r="AL79" s="241">
        <f t="shared" si="21"/>
        <v>65</v>
      </c>
      <c r="AM79" s="241">
        <f t="shared" si="22"/>
        <v>30.16</v>
      </c>
      <c r="AN79" s="241">
        <f t="shared" si="23"/>
        <v>25.55418490823638</v>
      </c>
    </row>
    <row r="80" spans="1:40" x14ac:dyDescent="0.2">
      <c r="A80" s="527">
        <v>1010</v>
      </c>
      <c r="B80" s="530"/>
      <c r="C80" s="529"/>
      <c r="D80" s="529"/>
      <c r="E80" s="529"/>
      <c r="F80" s="529"/>
      <c r="G80" s="529"/>
      <c r="H80" s="529"/>
      <c r="I80" s="529"/>
      <c r="J80" s="531"/>
      <c r="L80" s="527">
        <v>1010</v>
      </c>
      <c r="M80" s="530">
        <v>0</v>
      </c>
      <c r="N80" s="529">
        <v>9</v>
      </c>
      <c r="O80" s="529">
        <v>9</v>
      </c>
      <c r="P80" s="529">
        <v>0</v>
      </c>
      <c r="Q80" s="529">
        <v>15</v>
      </c>
      <c r="R80" s="529">
        <v>5</v>
      </c>
      <c r="S80" s="529">
        <v>1.2447552447552448</v>
      </c>
      <c r="T80" s="531">
        <v>6</v>
      </c>
      <c r="U80"/>
      <c r="V80"/>
      <c r="W80"/>
      <c r="X80"/>
      <c r="Y80"/>
      <c r="Z80"/>
      <c r="AA80"/>
      <c r="AB80"/>
      <c r="AC80"/>
      <c r="AD80"/>
      <c r="AE80" s="321"/>
      <c r="AF80" s="137">
        <v>41922</v>
      </c>
      <c r="AG80" s="241">
        <f t="shared" si="16"/>
        <v>1010</v>
      </c>
      <c r="AH80" s="241">
        <f t="shared" si="17"/>
        <v>0</v>
      </c>
      <c r="AI80" s="241">
        <f t="shared" si="18"/>
        <v>57</v>
      </c>
      <c r="AJ80" s="241">
        <f t="shared" si="19"/>
        <v>74</v>
      </c>
      <c r="AK80" s="241">
        <f t="shared" si="20"/>
        <v>10.5</v>
      </c>
      <c r="AL80" s="241">
        <f t="shared" si="21"/>
        <v>80</v>
      </c>
      <c r="AM80" s="241">
        <f t="shared" si="22"/>
        <v>35.159999999999997</v>
      </c>
      <c r="AN80" s="241">
        <f t="shared" si="23"/>
        <v>26.798940152991623</v>
      </c>
    </row>
    <row r="81" spans="1:40" x14ac:dyDescent="0.2">
      <c r="A81" s="527">
        <v>1011</v>
      </c>
      <c r="B81" s="530"/>
      <c r="C81" s="529"/>
      <c r="D81" s="529"/>
      <c r="E81" s="529"/>
      <c r="F81" s="529"/>
      <c r="G81" s="529"/>
      <c r="H81" s="529"/>
      <c r="I81" s="529"/>
      <c r="J81" s="531"/>
      <c r="L81" s="527">
        <v>1011</v>
      </c>
      <c r="M81" s="530">
        <v>0</v>
      </c>
      <c r="N81" s="529">
        <v>5</v>
      </c>
      <c r="O81" s="529">
        <v>10</v>
      </c>
      <c r="P81" s="529">
        <v>0</v>
      </c>
      <c r="Q81" s="529">
        <v>71</v>
      </c>
      <c r="R81" s="529">
        <v>6</v>
      </c>
      <c r="S81" s="529">
        <v>2.3706050893550894</v>
      </c>
      <c r="T81" s="531">
        <v>4</v>
      </c>
      <c r="U81"/>
      <c r="V81"/>
      <c r="W81"/>
      <c r="X81"/>
      <c r="Y81"/>
      <c r="Z81"/>
      <c r="AA81"/>
      <c r="AB81"/>
      <c r="AC81"/>
      <c r="AD81"/>
      <c r="AE81" s="321"/>
      <c r="AF81" s="137">
        <v>41923</v>
      </c>
      <c r="AG81" s="241">
        <f t="shared" si="16"/>
        <v>1011</v>
      </c>
      <c r="AH81" s="241">
        <f t="shared" si="17"/>
        <v>0</v>
      </c>
      <c r="AI81" s="241">
        <f t="shared" si="18"/>
        <v>62</v>
      </c>
      <c r="AJ81" s="241">
        <f t="shared" si="19"/>
        <v>84</v>
      </c>
      <c r="AK81" s="241">
        <f t="shared" si="20"/>
        <v>10.5</v>
      </c>
      <c r="AL81" s="241">
        <f t="shared" si="21"/>
        <v>151</v>
      </c>
      <c r="AM81" s="241">
        <f t="shared" si="22"/>
        <v>41.16</v>
      </c>
      <c r="AN81" s="241">
        <f t="shared" si="23"/>
        <v>29.169545242346711</v>
      </c>
    </row>
    <row r="82" spans="1:40" x14ac:dyDescent="0.2">
      <c r="A82" s="527">
        <v>1012</v>
      </c>
      <c r="B82" s="530"/>
      <c r="C82" s="529"/>
      <c r="D82" s="529"/>
      <c r="E82" s="529"/>
      <c r="F82" s="529"/>
      <c r="G82" s="529"/>
      <c r="H82" s="529"/>
      <c r="I82" s="529"/>
      <c r="J82" s="531"/>
      <c r="L82" s="527">
        <v>1012</v>
      </c>
      <c r="M82" s="530">
        <v>0</v>
      </c>
      <c r="N82" s="529">
        <v>4</v>
      </c>
      <c r="O82" s="529">
        <v>12</v>
      </c>
      <c r="P82" s="529">
        <v>0</v>
      </c>
      <c r="Q82" s="529">
        <v>25</v>
      </c>
      <c r="R82" s="529">
        <v>25</v>
      </c>
      <c r="S82" s="529">
        <v>1.1258498445998446</v>
      </c>
      <c r="T82" s="531">
        <v>4</v>
      </c>
      <c r="U82"/>
      <c r="V82"/>
      <c r="W82"/>
      <c r="X82"/>
      <c r="Y82"/>
      <c r="Z82"/>
      <c r="AA82"/>
      <c r="AB82"/>
      <c r="AC82"/>
      <c r="AD82"/>
      <c r="AE82" s="321"/>
      <c r="AF82" s="137">
        <v>41924</v>
      </c>
      <c r="AG82" s="241">
        <f t="shared" si="16"/>
        <v>1012</v>
      </c>
      <c r="AH82" s="241">
        <f t="shared" si="17"/>
        <v>0</v>
      </c>
      <c r="AI82" s="241">
        <f t="shared" si="18"/>
        <v>66</v>
      </c>
      <c r="AJ82" s="241">
        <f t="shared" si="19"/>
        <v>96</v>
      </c>
      <c r="AK82" s="241">
        <f t="shared" si="20"/>
        <v>10.5</v>
      </c>
      <c r="AL82" s="241">
        <f t="shared" si="21"/>
        <v>176</v>
      </c>
      <c r="AM82" s="241">
        <f t="shared" si="22"/>
        <v>66.16</v>
      </c>
      <c r="AN82" s="241">
        <f t="shared" si="23"/>
        <v>30.295395086946556</v>
      </c>
    </row>
    <row r="83" spans="1:40" x14ac:dyDescent="0.2">
      <c r="A83" s="527">
        <v>1013</v>
      </c>
      <c r="B83" s="530"/>
      <c r="C83" s="529"/>
      <c r="D83" s="529"/>
      <c r="E83" s="529"/>
      <c r="F83" s="529"/>
      <c r="G83" s="529"/>
      <c r="H83" s="529"/>
      <c r="I83" s="529"/>
      <c r="J83" s="531"/>
      <c r="L83" s="527">
        <v>1013</v>
      </c>
      <c r="M83" s="530">
        <v>0</v>
      </c>
      <c r="N83" s="529">
        <v>11</v>
      </c>
      <c r="O83" s="529">
        <v>10</v>
      </c>
      <c r="P83" s="529">
        <v>1</v>
      </c>
      <c r="Q83" s="529">
        <v>10</v>
      </c>
      <c r="R83" s="529">
        <v>18</v>
      </c>
      <c r="S83" s="529">
        <v>3.1991914335664333</v>
      </c>
      <c r="T83" s="531">
        <v>5</v>
      </c>
      <c r="U83"/>
      <c r="V83"/>
      <c r="W83"/>
      <c r="X83"/>
      <c r="Y83"/>
      <c r="Z83"/>
      <c r="AA83"/>
      <c r="AB83"/>
      <c r="AC83"/>
      <c r="AD83"/>
      <c r="AE83" s="321"/>
      <c r="AF83" s="137">
        <v>41925</v>
      </c>
      <c r="AG83" s="241">
        <f t="shared" si="16"/>
        <v>1013</v>
      </c>
      <c r="AH83" s="241">
        <f t="shared" si="17"/>
        <v>0</v>
      </c>
      <c r="AI83" s="241">
        <f t="shared" si="18"/>
        <v>77</v>
      </c>
      <c r="AJ83" s="241">
        <f t="shared" si="19"/>
        <v>106</v>
      </c>
      <c r="AK83" s="241">
        <f t="shared" si="20"/>
        <v>11.5</v>
      </c>
      <c r="AL83" s="241">
        <f t="shared" si="21"/>
        <v>186</v>
      </c>
      <c r="AM83" s="241">
        <f t="shared" si="22"/>
        <v>84.16</v>
      </c>
      <c r="AN83" s="241">
        <f t="shared" si="23"/>
        <v>33.494586520512989</v>
      </c>
    </row>
    <row r="84" spans="1:40" x14ac:dyDescent="0.2">
      <c r="A84" s="527">
        <v>1014</v>
      </c>
      <c r="B84" s="530"/>
      <c r="C84" s="529"/>
      <c r="D84" s="529"/>
      <c r="E84" s="529"/>
      <c r="F84" s="529"/>
      <c r="G84" s="529"/>
      <c r="H84" s="529"/>
      <c r="I84" s="529"/>
      <c r="J84" s="531"/>
      <c r="L84" s="527">
        <v>1014</v>
      </c>
      <c r="M84" s="530">
        <v>0</v>
      </c>
      <c r="N84" s="529">
        <v>15</v>
      </c>
      <c r="O84" s="529">
        <v>3</v>
      </c>
      <c r="P84" s="529">
        <v>5.4</v>
      </c>
      <c r="Q84" s="529">
        <v>0</v>
      </c>
      <c r="R84" s="529">
        <v>6</v>
      </c>
      <c r="S84" s="529">
        <v>37.256944444444443</v>
      </c>
      <c r="T84" s="531">
        <v>2</v>
      </c>
      <c r="U84"/>
      <c r="V84"/>
      <c r="W84"/>
      <c r="X84"/>
      <c r="Y84"/>
      <c r="Z84"/>
      <c r="AA84"/>
      <c r="AB84"/>
      <c r="AC84"/>
      <c r="AD84"/>
      <c r="AE84" s="321"/>
      <c r="AF84" s="137">
        <v>41926</v>
      </c>
      <c r="AG84" s="241">
        <f t="shared" si="16"/>
        <v>1014</v>
      </c>
      <c r="AH84" s="241">
        <f t="shared" si="17"/>
        <v>0</v>
      </c>
      <c r="AI84" s="241">
        <f t="shared" si="18"/>
        <v>92</v>
      </c>
      <c r="AJ84" s="241">
        <f t="shared" si="19"/>
        <v>109</v>
      </c>
      <c r="AK84" s="241">
        <f t="shared" si="20"/>
        <v>16.899999999999999</v>
      </c>
      <c r="AL84" s="241">
        <f t="shared" si="21"/>
        <v>186</v>
      </c>
      <c r="AM84" s="241">
        <f t="shared" si="22"/>
        <v>90.16</v>
      </c>
      <c r="AN84" s="241">
        <f t="shared" si="23"/>
        <v>70.751530964957425</v>
      </c>
    </row>
    <row r="85" spans="1:40" x14ac:dyDescent="0.2">
      <c r="A85" s="527">
        <v>1015</v>
      </c>
      <c r="B85" s="530"/>
      <c r="C85" s="529"/>
      <c r="D85" s="529"/>
      <c r="E85" s="529"/>
      <c r="F85" s="529"/>
      <c r="G85" s="529"/>
      <c r="H85" s="529"/>
      <c r="I85" s="529"/>
      <c r="J85" s="531"/>
      <c r="L85" s="527">
        <v>1015</v>
      </c>
      <c r="M85" s="530">
        <v>0</v>
      </c>
      <c r="N85" s="529">
        <v>7</v>
      </c>
      <c r="O85" s="529">
        <v>6</v>
      </c>
      <c r="P85" s="529">
        <v>12.05</v>
      </c>
      <c r="Q85" s="529">
        <v>0</v>
      </c>
      <c r="R85" s="529">
        <v>9</v>
      </c>
      <c r="S85" s="529">
        <v>6.041666666666667</v>
      </c>
      <c r="T85" s="531">
        <v>2</v>
      </c>
      <c r="U85"/>
      <c r="V85"/>
      <c r="W85"/>
      <c r="X85"/>
      <c r="Y85"/>
      <c r="Z85"/>
      <c r="AA85"/>
      <c r="AB85"/>
      <c r="AC85"/>
      <c r="AD85"/>
      <c r="AE85" s="321"/>
      <c r="AF85" s="137">
        <v>41927</v>
      </c>
      <c r="AG85" s="241">
        <f t="shared" si="16"/>
        <v>1015</v>
      </c>
      <c r="AH85" s="241">
        <f t="shared" si="17"/>
        <v>0</v>
      </c>
      <c r="AI85" s="241">
        <f t="shared" si="18"/>
        <v>99</v>
      </c>
      <c r="AJ85" s="241">
        <f t="shared" si="19"/>
        <v>115</v>
      </c>
      <c r="AK85" s="241">
        <f t="shared" si="20"/>
        <v>28.95</v>
      </c>
      <c r="AL85" s="241">
        <f t="shared" si="21"/>
        <v>186</v>
      </c>
      <c r="AM85" s="241">
        <f t="shared" si="22"/>
        <v>99.16</v>
      </c>
      <c r="AN85" s="241">
        <f t="shared" si="23"/>
        <v>76.793197631624096</v>
      </c>
    </row>
    <row r="86" spans="1:40" x14ac:dyDescent="0.2">
      <c r="A86" s="527">
        <v>1016</v>
      </c>
      <c r="B86" s="530"/>
      <c r="C86" s="529"/>
      <c r="D86" s="529"/>
      <c r="E86" s="529"/>
      <c r="F86" s="529"/>
      <c r="G86" s="529"/>
      <c r="H86" s="529"/>
      <c r="I86" s="529"/>
      <c r="J86" s="531"/>
      <c r="L86" s="527">
        <v>1016</v>
      </c>
      <c r="M86" s="530">
        <v>0</v>
      </c>
      <c r="N86" s="529">
        <v>27</v>
      </c>
      <c r="O86" s="529">
        <v>5</v>
      </c>
      <c r="P86" s="529">
        <v>18.7</v>
      </c>
      <c r="Q86" s="529">
        <v>0</v>
      </c>
      <c r="R86" s="529">
        <v>7</v>
      </c>
      <c r="S86" s="529">
        <v>8.0555555555555554</v>
      </c>
      <c r="T86" s="531">
        <v>6</v>
      </c>
      <c r="U86"/>
      <c r="V86"/>
      <c r="W86"/>
      <c r="X86"/>
      <c r="Y86"/>
      <c r="Z86"/>
      <c r="AA86"/>
      <c r="AB86"/>
      <c r="AC86"/>
      <c r="AD86"/>
      <c r="AE86" s="321"/>
      <c r="AF86" s="137">
        <v>41928</v>
      </c>
      <c r="AG86" s="241">
        <f t="shared" si="16"/>
        <v>1016</v>
      </c>
      <c r="AH86" s="241">
        <f t="shared" si="17"/>
        <v>0</v>
      </c>
      <c r="AI86" s="241">
        <f t="shared" si="18"/>
        <v>126</v>
      </c>
      <c r="AJ86" s="241">
        <f t="shared" si="19"/>
        <v>120</v>
      </c>
      <c r="AK86" s="241">
        <f t="shared" si="20"/>
        <v>47.65</v>
      </c>
      <c r="AL86" s="241">
        <f t="shared" si="21"/>
        <v>186</v>
      </c>
      <c r="AM86" s="241">
        <f t="shared" si="22"/>
        <v>106.16</v>
      </c>
      <c r="AN86" s="241">
        <f t="shared" si="23"/>
        <v>84.848753187179653</v>
      </c>
    </row>
    <row r="87" spans="1:40" x14ac:dyDescent="0.2">
      <c r="A87" s="527">
        <v>1017</v>
      </c>
      <c r="B87" s="530"/>
      <c r="C87" s="529"/>
      <c r="D87" s="529"/>
      <c r="E87" s="529"/>
      <c r="F87" s="529"/>
      <c r="G87" s="529"/>
      <c r="H87" s="529"/>
      <c r="I87" s="529"/>
      <c r="J87" s="531"/>
      <c r="L87" s="527">
        <v>1017</v>
      </c>
      <c r="M87" s="530">
        <v>0</v>
      </c>
      <c r="N87" s="529">
        <v>40</v>
      </c>
      <c r="O87" s="529">
        <v>12</v>
      </c>
      <c r="P87" s="529">
        <v>25.85</v>
      </c>
      <c r="Q87" s="529">
        <v>0</v>
      </c>
      <c r="R87" s="529">
        <v>11</v>
      </c>
      <c r="S87" s="529">
        <v>4.0277777777777777</v>
      </c>
      <c r="T87" s="531">
        <v>4</v>
      </c>
      <c r="U87"/>
      <c r="V87"/>
      <c r="W87"/>
      <c r="X87"/>
      <c r="Y87"/>
      <c r="Z87"/>
      <c r="AA87"/>
      <c r="AB87"/>
      <c r="AC87"/>
      <c r="AD87"/>
      <c r="AE87" s="321"/>
      <c r="AF87" s="137">
        <v>41929</v>
      </c>
      <c r="AG87" s="241">
        <f t="shared" si="16"/>
        <v>1017</v>
      </c>
      <c r="AH87" s="241">
        <f t="shared" si="17"/>
        <v>0</v>
      </c>
      <c r="AI87" s="241">
        <f t="shared" si="18"/>
        <v>166</v>
      </c>
      <c r="AJ87" s="241">
        <f t="shared" si="19"/>
        <v>132</v>
      </c>
      <c r="AK87" s="241">
        <f t="shared" si="20"/>
        <v>73.5</v>
      </c>
      <c r="AL87" s="241">
        <f t="shared" si="21"/>
        <v>186</v>
      </c>
      <c r="AM87" s="241">
        <f t="shared" si="22"/>
        <v>117.16</v>
      </c>
      <c r="AN87" s="241">
        <f t="shared" si="23"/>
        <v>88.876530964957425</v>
      </c>
    </row>
    <row r="88" spans="1:40" x14ac:dyDescent="0.2">
      <c r="A88" s="527">
        <v>1018</v>
      </c>
      <c r="B88" s="530"/>
      <c r="C88" s="529"/>
      <c r="D88" s="529"/>
      <c r="E88" s="529"/>
      <c r="F88" s="529"/>
      <c r="G88" s="529"/>
      <c r="H88" s="529"/>
      <c r="I88" s="529"/>
      <c r="J88" s="531"/>
      <c r="L88" s="527">
        <v>1018</v>
      </c>
      <c r="M88" s="530">
        <v>0</v>
      </c>
      <c r="N88" s="529">
        <v>2</v>
      </c>
      <c r="O88" s="529">
        <v>10</v>
      </c>
      <c r="P88" s="529">
        <v>33</v>
      </c>
      <c r="Q88" s="529">
        <v>0</v>
      </c>
      <c r="R88" s="529">
        <v>14</v>
      </c>
      <c r="S88" s="529">
        <v>11.076388888888889</v>
      </c>
      <c r="T88" s="531">
        <v>2</v>
      </c>
      <c r="U88"/>
      <c r="V88"/>
      <c r="W88"/>
      <c r="X88"/>
      <c r="Y88"/>
      <c r="Z88"/>
      <c r="AA88"/>
      <c r="AB88"/>
      <c r="AC88"/>
      <c r="AD88"/>
      <c r="AE88" s="321"/>
      <c r="AF88" s="137">
        <v>41930</v>
      </c>
      <c r="AG88" s="241">
        <f t="shared" si="16"/>
        <v>1018</v>
      </c>
      <c r="AH88" s="241">
        <f t="shared" si="17"/>
        <v>0</v>
      </c>
      <c r="AI88" s="241">
        <f t="shared" si="18"/>
        <v>168</v>
      </c>
      <c r="AJ88" s="241">
        <f t="shared" si="19"/>
        <v>142</v>
      </c>
      <c r="AK88" s="241">
        <f t="shared" si="20"/>
        <v>106.5</v>
      </c>
      <c r="AL88" s="241">
        <f t="shared" si="21"/>
        <v>186</v>
      </c>
      <c r="AM88" s="241">
        <f t="shared" si="22"/>
        <v>131.16</v>
      </c>
      <c r="AN88" s="241">
        <f t="shared" si="23"/>
        <v>99.952919853846311</v>
      </c>
    </row>
    <row r="89" spans="1:40" x14ac:dyDescent="0.2">
      <c r="A89" s="527">
        <v>1019</v>
      </c>
      <c r="B89" s="530"/>
      <c r="C89" s="529"/>
      <c r="D89" s="529"/>
      <c r="E89" s="529"/>
      <c r="F89" s="529"/>
      <c r="G89" s="529"/>
      <c r="H89" s="529"/>
      <c r="I89" s="529"/>
      <c r="J89" s="531"/>
      <c r="L89" s="527">
        <v>1019</v>
      </c>
      <c r="M89" s="530">
        <v>0</v>
      </c>
      <c r="N89" s="529">
        <v>22</v>
      </c>
      <c r="O89" s="529">
        <v>10</v>
      </c>
      <c r="P89" s="529">
        <v>18</v>
      </c>
      <c r="Q89" s="529">
        <v>0</v>
      </c>
      <c r="R89" s="529">
        <v>7</v>
      </c>
      <c r="S89" s="529">
        <v>2.0138888888888888</v>
      </c>
      <c r="T89" s="531">
        <v>3</v>
      </c>
      <c r="U89"/>
      <c r="V89"/>
      <c r="W89"/>
      <c r="X89"/>
      <c r="Y89"/>
      <c r="Z89"/>
      <c r="AA89"/>
      <c r="AB89"/>
      <c r="AC89"/>
      <c r="AD89"/>
      <c r="AE89" s="321"/>
      <c r="AF89" s="137">
        <v>41931</v>
      </c>
      <c r="AG89" s="241">
        <f t="shared" si="16"/>
        <v>1019</v>
      </c>
      <c r="AH89" s="241">
        <f t="shared" si="17"/>
        <v>0</v>
      </c>
      <c r="AI89" s="241">
        <f t="shared" si="18"/>
        <v>190</v>
      </c>
      <c r="AJ89" s="241">
        <f t="shared" si="19"/>
        <v>152</v>
      </c>
      <c r="AK89" s="241">
        <f t="shared" si="20"/>
        <v>124.5</v>
      </c>
      <c r="AL89" s="241">
        <f t="shared" si="21"/>
        <v>186</v>
      </c>
      <c r="AM89" s="241">
        <f t="shared" si="22"/>
        <v>138.16</v>
      </c>
      <c r="AN89" s="241">
        <f t="shared" si="23"/>
        <v>101.9668087427352</v>
      </c>
    </row>
    <row r="90" spans="1:40" x14ac:dyDescent="0.2">
      <c r="A90" s="527">
        <v>1020</v>
      </c>
      <c r="B90" s="530"/>
      <c r="C90" s="529"/>
      <c r="D90" s="529"/>
      <c r="E90" s="529"/>
      <c r="F90" s="529"/>
      <c r="G90" s="529"/>
      <c r="H90" s="529"/>
      <c r="I90" s="529"/>
      <c r="J90" s="531"/>
      <c r="L90" s="527">
        <v>1020</v>
      </c>
      <c r="M90" s="530">
        <v>0</v>
      </c>
      <c r="N90" s="529">
        <v>5</v>
      </c>
      <c r="O90" s="529">
        <v>9</v>
      </c>
      <c r="P90" s="529">
        <v>3</v>
      </c>
      <c r="Q90" s="529">
        <v>0</v>
      </c>
      <c r="R90" s="529">
        <v>7</v>
      </c>
      <c r="S90" s="529">
        <v>2.0138888888888888</v>
      </c>
      <c r="T90" s="531">
        <v>7</v>
      </c>
      <c r="U90"/>
      <c r="V90"/>
      <c r="W90"/>
      <c r="X90"/>
      <c r="Y90"/>
      <c r="Z90"/>
      <c r="AA90"/>
      <c r="AB90"/>
      <c r="AC90"/>
      <c r="AD90"/>
      <c r="AE90" s="321"/>
      <c r="AF90" s="137">
        <v>41932</v>
      </c>
      <c r="AG90" s="241">
        <f t="shared" si="16"/>
        <v>1020</v>
      </c>
      <c r="AH90" s="241">
        <f t="shared" si="17"/>
        <v>0</v>
      </c>
      <c r="AI90" s="241">
        <f t="shared" si="18"/>
        <v>195</v>
      </c>
      <c r="AJ90" s="241">
        <f t="shared" si="19"/>
        <v>161</v>
      </c>
      <c r="AK90" s="241">
        <f t="shared" si="20"/>
        <v>127.5</v>
      </c>
      <c r="AL90" s="241">
        <f t="shared" si="21"/>
        <v>186</v>
      </c>
      <c r="AM90" s="241">
        <f t="shared" si="22"/>
        <v>145.16</v>
      </c>
      <c r="AN90" s="241">
        <f t="shared" si="23"/>
        <v>103.98069763162408</v>
      </c>
    </row>
    <row r="91" spans="1:40" x14ac:dyDescent="0.2">
      <c r="A91" s="527">
        <v>1021</v>
      </c>
      <c r="B91" s="530"/>
      <c r="C91" s="529"/>
      <c r="D91" s="529"/>
      <c r="E91" s="529"/>
      <c r="F91" s="529"/>
      <c r="G91" s="529"/>
      <c r="H91" s="529"/>
      <c r="I91" s="529"/>
      <c r="J91" s="531"/>
      <c r="L91" s="527">
        <v>1021</v>
      </c>
      <c r="M91" s="530">
        <v>0</v>
      </c>
      <c r="N91" s="529">
        <v>7</v>
      </c>
      <c r="O91" s="529">
        <v>4</v>
      </c>
      <c r="P91" s="529">
        <v>12</v>
      </c>
      <c r="Q91" s="529">
        <v>0</v>
      </c>
      <c r="R91" s="529">
        <v>13</v>
      </c>
      <c r="S91" s="529">
        <v>0</v>
      </c>
      <c r="T91" s="531">
        <v>2</v>
      </c>
      <c r="U91"/>
      <c r="V91"/>
      <c r="W91"/>
      <c r="X91"/>
      <c r="Y91"/>
      <c r="Z91"/>
      <c r="AA91"/>
      <c r="AB91"/>
      <c r="AC91"/>
      <c r="AD91"/>
      <c r="AE91" s="321"/>
      <c r="AF91" s="137">
        <v>41933</v>
      </c>
      <c r="AG91" s="241">
        <f t="shared" si="16"/>
        <v>1021</v>
      </c>
      <c r="AH91" s="241">
        <f t="shared" si="17"/>
        <v>0</v>
      </c>
      <c r="AI91" s="241">
        <f t="shared" si="18"/>
        <v>202</v>
      </c>
      <c r="AJ91" s="241">
        <f t="shared" si="19"/>
        <v>165</v>
      </c>
      <c r="AK91" s="241">
        <f t="shared" si="20"/>
        <v>139.5</v>
      </c>
      <c r="AL91" s="241">
        <f t="shared" si="21"/>
        <v>186</v>
      </c>
      <c r="AM91" s="241">
        <f t="shared" si="22"/>
        <v>158.16</v>
      </c>
      <c r="AN91" s="241">
        <f t="shared" si="23"/>
        <v>103.98069763162408</v>
      </c>
    </row>
    <row r="92" spans="1:40" x14ac:dyDescent="0.2">
      <c r="A92" s="527">
        <v>1022</v>
      </c>
      <c r="B92" s="530"/>
      <c r="C92" s="529"/>
      <c r="D92" s="529"/>
      <c r="E92" s="529"/>
      <c r="F92" s="529"/>
      <c r="G92" s="529"/>
      <c r="H92" s="529"/>
      <c r="I92" s="529"/>
      <c r="J92" s="531"/>
      <c r="L92" s="527">
        <v>1022</v>
      </c>
      <c r="M92" s="530">
        <v>0</v>
      </c>
      <c r="N92" s="529">
        <v>8</v>
      </c>
      <c r="O92" s="529">
        <v>13</v>
      </c>
      <c r="P92" s="529">
        <v>4</v>
      </c>
      <c r="Q92" s="529">
        <v>0</v>
      </c>
      <c r="R92" s="529">
        <v>4</v>
      </c>
      <c r="S92" s="529">
        <v>0</v>
      </c>
      <c r="T92" s="531">
        <v>5</v>
      </c>
      <c r="U92"/>
      <c r="V92"/>
      <c r="W92"/>
      <c r="X92"/>
      <c r="Y92"/>
      <c r="Z92"/>
      <c r="AA92"/>
      <c r="AB92"/>
      <c r="AC92"/>
      <c r="AD92"/>
      <c r="AE92" s="321"/>
      <c r="AF92" s="137">
        <v>41934</v>
      </c>
      <c r="AG92" s="241">
        <f t="shared" si="16"/>
        <v>1022</v>
      </c>
      <c r="AH92" s="241">
        <f t="shared" si="17"/>
        <v>0</v>
      </c>
      <c r="AI92" s="241">
        <f t="shared" si="18"/>
        <v>210</v>
      </c>
      <c r="AJ92" s="241">
        <f t="shared" si="19"/>
        <v>178</v>
      </c>
      <c r="AK92" s="241">
        <f t="shared" si="20"/>
        <v>143.5</v>
      </c>
      <c r="AL92" s="241">
        <f t="shared" si="21"/>
        <v>186</v>
      </c>
      <c r="AM92" s="241">
        <f t="shared" si="22"/>
        <v>162.16</v>
      </c>
      <c r="AN92" s="241">
        <f t="shared" si="23"/>
        <v>103.98069763162408</v>
      </c>
    </row>
    <row r="93" spans="1:40" x14ac:dyDescent="0.2">
      <c r="A93" s="527">
        <v>1023</v>
      </c>
      <c r="B93" s="530"/>
      <c r="C93" s="529"/>
      <c r="D93" s="529"/>
      <c r="E93" s="529"/>
      <c r="F93" s="529"/>
      <c r="G93" s="529"/>
      <c r="H93" s="529"/>
      <c r="I93" s="529"/>
      <c r="J93" s="531"/>
      <c r="L93" s="527">
        <v>1023</v>
      </c>
      <c r="M93" s="530">
        <v>0</v>
      </c>
      <c r="N93" s="529">
        <v>10</v>
      </c>
      <c r="O93" s="529">
        <v>6</v>
      </c>
      <c r="P93" s="529">
        <v>10</v>
      </c>
      <c r="Q93" s="529">
        <v>0</v>
      </c>
      <c r="R93" s="529">
        <v>7</v>
      </c>
      <c r="S93" s="529">
        <v>0</v>
      </c>
      <c r="T93" s="531">
        <v>6</v>
      </c>
      <c r="U93"/>
      <c r="V93"/>
      <c r="W93"/>
      <c r="X93"/>
      <c r="Y93"/>
      <c r="Z93"/>
      <c r="AA93"/>
      <c r="AB93"/>
      <c r="AC93"/>
      <c r="AD93"/>
      <c r="AE93" s="321"/>
      <c r="AF93" s="137">
        <v>41935</v>
      </c>
      <c r="AG93" s="241">
        <f t="shared" si="16"/>
        <v>1023</v>
      </c>
      <c r="AH93" s="241">
        <f t="shared" si="17"/>
        <v>0</v>
      </c>
      <c r="AI93" s="241">
        <f t="shared" si="18"/>
        <v>220</v>
      </c>
      <c r="AJ93" s="241">
        <f t="shared" si="19"/>
        <v>184</v>
      </c>
      <c r="AK93" s="241">
        <f t="shared" si="20"/>
        <v>153.5</v>
      </c>
      <c r="AL93" s="241">
        <f t="shared" si="21"/>
        <v>186</v>
      </c>
      <c r="AM93" s="241">
        <f t="shared" si="22"/>
        <v>169.16</v>
      </c>
      <c r="AN93" s="241">
        <f t="shared" si="23"/>
        <v>103.98069763162408</v>
      </c>
    </row>
    <row r="94" spans="1:40" x14ac:dyDescent="0.2">
      <c r="A94" s="527">
        <v>1024</v>
      </c>
      <c r="B94" s="530"/>
      <c r="C94" s="529"/>
      <c r="D94" s="529"/>
      <c r="E94" s="529"/>
      <c r="F94" s="529"/>
      <c r="G94" s="529"/>
      <c r="H94" s="529"/>
      <c r="I94" s="529"/>
      <c r="J94" s="531"/>
      <c r="L94" s="527">
        <v>1024</v>
      </c>
      <c r="M94" s="530">
        <v>0</v>
      </c>
      <c r="N94" s="529">
        <v>12</v>
      </c>
      <c r="O94" s="529">
        <v>4</v>
      </c>
      <c r="P94" s="529">
        <v>8</v>
      </c>
      <c r="Q94" s="529">
        <v>0</v>
      </c>
      <c r="R94" s="529">
        <v>7</v>
      </c>
      <c r="S94" s="529">
        <v>0</v>
      </c>
      <c r="T94" s="531">
        <v>6</v>
      </c>
      <c r="U94"/>
      <c r="V94"/>
      <c r="W94"/>
      <c r="X94"/>
      <c r="Y94"/>
      <c r="Z94"/>
      <c r="AA94"/>
      <c r="AB94"/>
      <c r="AC94"/>
      <c r="AD94"/>
      <c r="AE94" s="321"/>
      <c r="AF94" s="137">
        <v>41936</v>
      </c>
      <c r="AG94" s="241">
        <f t="shared" si="16"/>
        <v>1024</v>
      </c>
      <c r="AH94" s="241">
        <f t="shared" si="17"/>
        <v>0</v>
      </c>
      <c r="AI94" s="241">
        <f t="shared" si="18"/>
        <v>232</v>
      </c>
      <c r="AJ94" s="241">
        <f t="shared" si="19"/>
        <v>188</v>
      </c>
      <c r="AK94" s="241">
        <f t="shared" si="20"/>
        <v>161.5</v>
      </c>
      <c r="AL94" s="241">
        <f t="shared" si="21"/>
        <v>186</v>
      </c>
      <c r="AM94" s="241">
        <f t="shared" si="22"/>
        <v>176.16</v>
      </c>
      <c r="AN94" s="241">
        <f t="shared" si="23"/>
        <v>103.98069763162408</v>
      </c>
    </row>
    <row r="95" spans="1:40" x14ac:dyDescent="0.2">
      <c r="A95" s="527">
        <v>1025</v>
      </c>
      <c r="B95" s="530"/>
      <c r="C95" s="529"/>
      <c r="D95" s="529"/>
      <c r="E95" s="529"/>
      <c r="F95" s="529"/>
      <c r="G95" s="529"/>
      <c r="H95" s="529"/>
      <c r="I95" s="529"/>
      <c r="J95" s="531"/>
      <c r="L95" s="527">
        <v>1025</v>
      </c>
      <c r="M95" s="530">
        <v>0</v>
      </c>
      <c r="N95" s="529">
        <v>4</v>
      </c>
      <c r="O95" s="529">
        <v>14</v>
      </c>
      <c r="P95" s="529">
        <v>3</v>
      </c>
      <c r="Q95" s="529">
        <v>0</v>
      </c>
      <c r="R95" s="529">
        <v>5</v>
      </c>
      <c r="S95" s="529">
        <v>0</v>
      </c>
      <c r="T95" s="531">
        <v>2</v>
      </c>
      <c r="U95"/>
      <c r="V95"/>
      <c r="W95"/>
      <c r="X95"/>
      <c r="Y95"/>
      <c r="Z95"/>
      <c r="AA95"/>
      <c r="AB95"/>
      <c r="AC95"/>
      <c r="AD95"/>
      <c r="AE95" s="321"/>
      <c r="AF95" s="137">
        <v>41937</v>
      </c>
      <c r="AG95" s="241">
        <f t="shared" si="16"/>
        <v>1025</v>
      </c>
      <c r="AH95" s="241">
        <f t="shared" si="17"/>
        <v>0</v>
      </c>
      <c r="AI95" s="241">
        <f t="shared" si="18"/>
        <v>236</v>
      </c>
      <c r="AJ95" s="241">
        <f t="shared" si="19"/>
        <v>202</v>
      </c>
      <c r="AK95" s="241">
        <f t="shared" si="20"/>
        <v>164.5</v>
      </c>
      <c r="AL95" s="241">
        <f t="shared" si="21"/>
        <v>186</v>
      </c>
      <c r="AM95" s="241">
        <f t="shared" si="22"/>
        <v>181.16</v>
      </c>
      <c r="AN95" s="241">
        <f t="shared" si="23"/>
        <v>103.98069763162408</v>
      </c>
    </row>
    <row r="96" spans="1:40" x14ac:dyDescent="0.2">
      <c r="A96" s="527">
        <v>1026</v>
      </c>
      <c r="B96" s="530"/>
      <c r="C96" s="529"/>
      <c r="D96" s="529"/>
      <c r="E96" s="529"/>
      <c r="F96" s="529"/>
      <c r="G96" s="529"/>
      <c r="H96" s="529"/>
      <c r="I96" s="529"/>
      <c r="J96" s="531"/>
      <c r="L96" s="527">
        <v>1026</v>
      </c>
      <c r="M96" s="530">
        <v>0</v>
      </c>
      <c r="N96" s="529">
        <v>0</v>
      </c>
      <c r="O96" s="529">
        <v>9</v>
      </c>
      <c r="P96" s="529">
        <v>2</v>
      </c>
      <c r="Q96" s="529">
        <v>0</v>
      </c>
      <c r="R96" s="529">
        <v>8</v>
      </c>
      <c r="S96" s="529">
        <v>0</v>
      </c>
      <c r="T96" s="531">
        <v>7</v>
      </c>
      <c r="U96"/>
      <c r="V96"/>
      <c r="W96"/>
      <c r="X96"/>
      <c r="Y96"/>
      <c r="Z96"/>
      <c r="AA96"/>
      <c r="AB96"/>
      <c r="AC96"/>
      <c r="AD96"/>
      <c r="AE96" s="321"/>
      <c r="AF96" s="137">
        <v>41938</v>
      </c>
      <c r="AG96" s="241">
        <f t="shared" si="16"/>
        <v>1026</v>
      </c>
      <c r="AH96" s="241">
        <f t="shared" si="17"/>
        <v>0</v>
      </c>
      <c r="AI96" s="241">
        <f t="shared" si="18"/>
        <v>236</v>
      </c>
      <c r="AJ96" s="241">
        <f t="shared" si="19"/>
        <v>211</v>
      </c>
      <c r="AK96" s="241">
        <f t="shared" si="20"/>
        <v>166.5</v>
      </c>
      <c r="AL96" s="241">
        <f t="shared" si="21"/>
        <v>186</v>
      </c>
      <c r="AM96" s="241">
        <f t="shared" si="22"/>
        <v>189.16</v>
      </c>
      <c r="AN96" s="241">
        <f t="shared" si="23"/>
        <v>103.98069763162408</v>
      </c>
    </row>
    <row r="97" spans="1:40" x14ac:dyDescent="0.2">
      <c r="A97" s="527">
        <v>1027</v>
      </c>
      <c r="B97" s="530"/>
      <c r="C97" s="529"/>
      <c r="D97" s="529"/>
      <c r="E97" s="529"/>
      <c r="F97" s="529"/>
      <c r="G97" s="529"/>
      <c r="H97" s="529"/>
      <c r="I97" s="529"/>
      <c r="J97" s="531"/>
      <c r="L97" s="527">
        <v>1027</v>
      </c>
      <c r="M97" s="530">
        <v>0</v>
      </c>
      <c r="N97" s="529">
        <v>1</v>
      </c>
      <c r="O97" s="529">
        <v>13</v>
      </c>
      <c r="P97" s="529">
        <v>3</v>
      </c>
      <c r="Q97" s="529">
        <v>0</v>
      </c>
      <c r="R97" s="529">
        <v>5</v>
      </c>
      <c r="S97" s="529">
        <v>0</v>
      </c>
      <c r="T97" s="531">
        <v>7</v>
      </c>
      <c r="U97"/>
      <c r="V97"/>
      <c r="W97"/>
      <c r="X97"/>
      <c r="Y97"/>
      <c r="Z97"/>
      <c r="AA97"/>
      <c r="AB97"/>
      <c r="AC97"/>
      <c r="AD97"/>
      <c r="AE97" s="321"/>
      <c r="AF97" s="137">
        <v>41939</v>
      </c>
      <c r="AG97" s="241">
        <f t="shared" si="16"/>
        <v>1027</v>
      </c>
      <c r="AH97" s="241">
        <f t="shared" si="17"/>
        <v>0</v>
      </c>
      <c r="AI97" s="241">
        <f t="shared" si="18"/>
        <v>237</v>
      </c>
      <c r="AJ97" s="241">
        <f t="shared" si="19"/>
        <v>224</v>
      </c>
      <c r="AK97" s="241">
        <f t="shared" si="20"/>
        <v>169.5</v>
      </c>
      <c r="AL97" s="241">
        <f t="shared" si="21"/>
        <v>186</v>
      </c>
      <c r="AM97" s="241">
        <f t="shared" si="22"/>
        <v>194.16</v>
      </c>
      <c r="AN97" s="241">
        <f t="shared" si="23"/>
        <v>103.98069763162408</v>
      </c>
    </row>
    <row r="98" spans="1:40" x14ac:dyDescent="0.2">
      <c r="A98" s="527">
        <v>1028</v>
      </c>
      <c r="B98" s="530"/>
      <c r="C98" s="529"/>
      <c r="D98" s="529"/>
      <c r="E98" s="529"/>
      <c r="F98" s="529"/>
      <c r="G98" s="529"/>
      <c r="H98" s="529"/>
      <c r="I98" s="529"/>
      <c r="J98" s="531"/>
      <c r="L98" s="527">
        <v>1028</v>
      </c>
      <c r="M98" s="530">
        <v>0</v>
      </c>
      <c r="N98" s="529">
        <v>2</v>
      </c>
      <c r="O98" s="529">
        <v>14</v>
      </c>
      <c r="P98" s="529">
        <v>7</v>
      </c>
      <c r="Q98" s="529">
        <v>0</v>
      </c>
      <c r="R98" s="529">
        <v>4</v>
      </c>
      <c r="S98" s="529">
        <v>0</v>
      </c>
      <c r="T98" s="531">
        <v>4</v>
      </c>
      <c r="U98"/>
      <c r="V98"/>
      <c r="W98"/>
      <c r="X98"/>
      <c r="Y98"/>
      <c r="Z98"/>
      <c r="AA98"/>
      <c r="AB98"/>
      <c r="AC98"/>
      <c r="AD98"/>
      <c r="AE98" s="321"/>
      <c r="AF98" s="137">
        <v>41940</v>
      </c>
      <c r="AG98" s="241">
        <f t="shared" si="16"/>
        <v>1028</v>
      </c>
      <c r="AH98" s="241">
        <f t="shared" si="17"/>
        <v>0</v>
      </c>
      <c r="AI98" s="241">
        <f t="shared" si="18"/>
        <v>239</v>
      </c>
      <c r="AJ98" s="241">
        <f t="shared" si="19"/>
        <v>238</v>
      </c>
      <c r="AK98" s="241">
        <f t="shared" si="20"/>
        <v>176.5</v>
      </c>
      <c r="AL98" s="241">
        <f t="shared" si="21"/>
        <v>186</v>
      </c>
      <c r="AM98" s="241">
        <f t="shared" si="22"/>
        <v>198.16</v>
      </c>
      <c r="AN98" s="241">
        <f t="shared" si="23"/>
        <v>103.98069763162408</v>
      </c>
    </row>
    <row r="99" spans="1:40" x14ac:dyDescent="0.2">
      <c r="A99" s="527">
        <v>1029</v>
      </c>
      <c r="B99" s="530"/>
      <c r="C99" s="529"/>
      <c r="D99" s="529"/>
      <c r="E99" s="529"/>
      <c r="F99" s="529"/>
      <c r="G99" s="529"/>
      <c r="H99" s="529"/>
      <c r="I99" s="529"/>
      <c r="J99" s="531"/>
      <c r="L99" s="527">
        <v>1029</v>
      </c>
      <c r="M99" s="530">
        <v>0</v>
      </c>
      <c r="N99" s="529">
        <v>2</v>
      </c>
      <c r="O99" s="529">
        <v>13</v>
      </c>
      <c r="P99" s="529">
        <v>1</v>
      </c>
      <c r="Q99" s="529">
        <v>0</v>
      </c>
      <c r="R99" s="529">
        <v>1</v>
      </c>
      <c r="S99" s="529">
        <v>0</v>
      </c>
      <c r="T99" s="531">
        <v>3</v>
      </c>
      <c r="U99"/>
      <c r="V99"/>
      <c r="W99"/>
      <c r="X99"/>
      <c r="Y99"/>
      <c r="Z99"/>
      <c r="AA99"/>
      <c r="AB99"/>
      <c r="AC99"/>
      <c r="AD99"/>
      <c r="AE99" s="321"/>
      <c r="AF99" s="137">
        <v>41941</v>
      </c>
      <c r="AG99" s="241">
        <f t="shared" si="16"/>
        <v>1029</v>
      </c>
      <c r="AH99" s="241">
        <f t="shared" si="17"/>
        <v>0</v>
      </c>
      <c r="AI99" s="241">
        <f t="shared" si="18"/>
        <v>241</v>
      </c>
      <c r="AJ99" s="241">
        <f t="shared" si="19"/>
        <v>251</v>
      </c>
      <c r="AK99" s="241">
        <f t="shared" si="20"/>
        <v>177.5</v>
      </c>
      <c r="AL99" s="241">
        <f t="shared" si="21"/>
        <v>186</v>
      </c>
      <c r="AM99" s="241">
        <f t="shared" si="22"/>
        <v>199.16</v>
      </c>
      <c r="AN99" s="241">
        <f t="shared" si="23"/>
        <v>103.98069763162408</v>
      </c>
    </row>
    <row r="100" spans="1:40" x14ac:dyDescent="0.2">
      <c r="A100" s="527">
        <v>1030</v>
      </c>
      <c r="B100" s="530"/>
      <c r="C100" s="529"/>
      <c r="D100" s="529"/>
      <c r="E100" s="529"/>
      <c r="F100" s="529"/>
      <c r="G100" s="529"/>
      <c r="H100" s="529"/>
      <c r="I100" s="529"/>
      <c r="J100" s="531"/>
      <c r="L100" s="527">
        <v>1030</v>
      </c>
      <c r="M100" s="530">
        <v>0</v>
      </c>
      <c r="N100" s="529">
        <v>1</v>
      </c>
      <c r="O100" s="529">
        <v>12</v>
      </c>
      <c r="P100" s="529">
        <v>1</v>
      </c>
      <c r="Q100" s="529">
        <v>0</v>
      </c>
      <c r="R100" s="529">
        <v>3</v>
      </c>
      <c r="S100" s="529">
        <v>0</v>
      </c>
      <c r="T100" s="531">
        <v>2</v>
      </c>
      <c r="U100"/>
      <c r="V100"/>
      <c r="W100"/>
      <c r="X100"/>
      <c r="Y100"/>
      <c r="Z100"/>
      <c r="AA100"/>
      <c r="AB100"/>
      <c r="AC100"/>
      <c r="AD100"/>
      <c r="AE100" s="321"/>
      <c r="AF100" s="137">
        <v>41942</v>
      </c>
      <c r="AG100" s="241">
        <f t="shared" si="16"/>
        <v>1030</v>
      </c>
      <c r="AH100" s="241">
        <f t="shared" si="17"/>
        <v>0</v>
      </c>
      <c r="AI100" s="241">
        <f t="shared" si="18"/>
        <v>242</v>
      </c>
      <c r="AJ100" s="241">
        <f t="shared" si="19"/>
        <v>263</v>
      </c>
      <c r="AK100" s="241">
        <f t="shared" si="20"/>
        <v>178.5</v>
      </c>
      <c r="AL100" s="241">
        <f t="shared" si="21"/>
        <v>186</v>
      </c>
      <c r="AM100" s="241">
        <f t="shared" si="22"/>
        <v>202.16</v>
      </c>
      <c r="AN100" s="241">
        <f t="shared" si="23"/>
        <v>103.98069763162408</v>
      </c>
    </row>
    <row r="101" spans="1:40" x14ac:dyDescent="0.2">
      <c r="A101" s="527">
        <v>1031</v>
      </c>
      <c r="B101" s="530"/>
      <c r="C101" s="529"/>
      <c r="D101" s="529"/>
      <c r="E101" s="529"/>
      <c r="F101" s="529"/>
      <c r="G101" s="529"/>
      <c r="H101" s="529"/>
      <c r="I101" s="529"/>
      <c r="J101" s="531"/>
      <c r="L101" s="527">
        <v>1031</v>
      </c>
      <c r="M101" s="530">
        <v>0</v>
      </c>
      <c r="N101" s="529">
        <v>2</v>
      </c>
      <c r="O101" s="529">
        <v>13</v>
      </c>
      <c r="P101" s="529">
        <v>0</v>
      </c>
      <c r="Q101" s="529">
        <v>0</v>
      </c>
      <c r="R101" s="529">
        <v>5</v>
      </c>
      <c r="S101" s="529">
        <v>0</v>
      </c>
      <c r="T101" s="531">
        <v>5</v>
      </c>
      <c r="U101"/>
      <c r="V101"/>
      <c r="W101"/>
      <c r="X101"/>
      <c r="Y101"/>
      <c r="Z101"/>
      <c r="AA101"/>
      <c r="AB101"/>
      <c r="AC101"/>
      <c r="AD101"/>
      <c r="AE101" s="321"/>
      <c r="AF101" s="137">
        <v>41943</v>
      </c>
      <c r="AG101" s="241">
        <f t="shared" si="16"/>
        <v>1031</v>
      </c>
      <c r="AH101" s="241">
        <f t="shared" si="17"/>
        <v>0</v>
      </c>
      <c r="AI101" s="241">
        <f t="shared" si="18"/>
        <v>244</v>
      </c>
      <c r="AJ101" s="241">
        <f t="shared" si="19"/>
        <v>276</v>
      </c>
      <c r="AK101" s="241">
        <f t="shared" si="20"/>
        <v>178.5</v>
      </c>
      <c r="AL101" s="241">
        <f t="shared" si="21"/>
        <v>186</v>
      </c>
      <c r="AM101" s="241">
        <f t="shared" si="22"/>
        <v>207.16</v>
      </c>
      <c r="AN101" s="241">
        <f t="shared" si="23"/>
        <v>103.98069763162408</v>
      </c>
    </row>
    <row r="102" spans="1:40" x14ac:dyDescent="0.2">
      <c r="A102" s="527">
        <v>1101</v>
      </c>
      <c r="B102" s="530"/>
      <c r="C102" s="529"/>
      <c r="D102" s="529"/>
      <c r="E102" s="529"/>
      <c r="F102" s="529"/>
      <c r="G102" s="529"/>
      <c r="H102" s="529"/>
      <c r="I102" s="529"/>
      <c r="J102" s="531"/>
      <c r="L102" s="527">
        <v>1101</v>
      </c>
      <c r="M102" s="530">
        <v>0</v>
      </c>
      <c r="N102" s="529">
        <v>1</v>
      </c>
      <c r="O102" s="529">
        <v>9</v>
      </c>
      <c r="P102" s="529">
        <v>10</v>
      </c>
      <c r="Q102" s="529">
        <v>0</v>
      </c>
      <c r="R102" s="529">
        <v>11</v>
      </c>
      <c r="S102" s="529">
        <v>0</v>
      </c>
      <c r="T102" s="531">
        <v>0</v>
      </c>
      <c r="U102"/>
      <c r="V102"/>
      <c r="W102"/>
      <c r="X102"/>
      <c r="Y102"/>
      <c r="Z102"/>
      <c r="AA102"/>
      <c r="AB102"/>
      <c r="AC102"/>
      <c r="AD102"/>
      <c r="AE102" s="321"/>
      <c r="AF102" s="137">
        <v>41944</v>
      </c>
      <c r="AG102" s="241">
        <f t="shared" si="16"/>
        <v>1101</v>
      </c>
      <c r="AH102" s="241">
        <f t="shared" si="17"/>
        <v>0</v>
      </c>
      <c r="AI102" s="241">
        <f t="shared" si="18"/>
        <v>245</v>
      </c>
      <c r="AJ102" s="241">
        <f t="shared" si="19"/>
        <v>285</v>
      </c>
      <c r="AK102" s="241">
        <f t="shared" si="20"/>
        <v>188.5</v>
      </c>
      <c r="AL102" s="241">
        <f t="shared" si="21"/>
        <v>186</v>
      </c>
      <c r="AM102" s="241">
        <f t="shared" si="22"/>
        <v>218.16</v>
      </c>
      <c r="AN102" s="241">
        <f t="shared" si="23"/>
        <v>103.98069763162408</v>
      </c>
    </row>
    <row r="103" spans="1:40" x14ac:dyDescent="0.2">
      <c r="A103" s="527">
        <v>1102</v>
      </c>
      <c r="B103" s="530"/>
      <c r="C103" s="529"/>
      <c r="D103" s="529"/>
      <c r="E103" s="529"/>
      <c r="F103" s="529"/>
      <c r="G103" s="529"/>
      <c r="H103" s="529"/>
      <c r="I103" s="529"/>
      <c r="J103" s="531"/>
      <c r="L103" s="527">
        <v>1102</v>
      </c>
      <c r="M103" s="530">
        <v>0</v>
      </c>
      <c r="N103" s="529">
        <v>5</v>
      </c>
      <c r="O103" s="529">
        <v>2</v>
      </c>
      <c r="P103" s="529">
        <v>7</v>
      </c>
      <c r="Q103" s="529">
        <v>0</v>
      </c>
      <c r="R103" s="529">
        <v>9</v>
      </c>
      <c r="S103" s="529">
        <v>0</v>
      </c>
      <c r="T103" s="531">
        <v>3</v>
      </c>
      <c r="U103"/>
      <c r="V103"/>
      <c r="W103"/>
      <c r="X103"/>
      <c r="Y103"/>
      <c r="Z103"/>
      <c r="AA103"/>
      <c r="AB103"/>
      <c r="AC103"/>
      <c r="AD103"/>
      <c r="AE103" s="321"/>
      <c r="AF103" s="137">
        <v>41945</v>
      </c>
      <c r="AG103" s="241">
        <f t="shared" si="16"/>
        <v>1102</v>
      </c>
      <c r="AH103" s="241">
        <f t="shared" si="17"/>
        <v>0</v>
      </c>
      <c r="AI103" s="241">
        <f t="shared" si="18"/>
        <v>250</v>
      </c>
      <c r="AJ103" s="241">
        <f t="shared" si="19"/>
        <v>287</v>
      </c>
      <c r="AK103" s="241">
        <f t="shared" si="20"/>
        <v>195.5</v>
      </c>
      <c r="AL103" s="241">
        <f t="shared" si="21"/>
        <v>186</v>
      </c>
      <c r="AM103" s="241">
        <f t="shared" si="22"/>
        <v>227.16</v>
      </c>
      <c r="AN103" s="241">
        <f t="shared" si="23"/>
        <v>103.98069763162408</v>
      </c>
    </row>
    <row r="104" spans="1:40" x14ac:dyDescent="0.2">
      <c r="A104" s="527">
        <v>1103</v>
      </c>
      <c r="B104" s="530"/>
      <c r="C104" s="529"/>
      <c r="D104" s="529"/>
      <c r="E104" s="529"/>
      <c r="F104" s="529"/>
      <c r="G104" s="529"/>
      <c r="H104" s="529"/>
      <c r="I104" s="529"/>
      <c r="J104" s="531"/>
      <c r="L104" s="527">
        <v>1103</v>
      </c>
      <c r="M104" s="530">
        <v>0</v>
      </c>
      <c r="N104" s="529">
        <v>2</v>
      </c>
      <c r="O104" s="529">
        <v>7</v>
      </c>
      <c r="P104" s="529">
        <v>7</v>
      </c>
      <c r="Q104" s="529">
        <v>0</v>
      </c>
      <c r="R104" s="529">
        <v>3</v>
      </c>
      <c r="S104" s="529">
        <v>0</v>
      </c>
      <c r="T104" s="531">
        <v>3</v>
      </c>
      <c r="U104"/>
      <c r="V104"/>
      <c r="W104"/>
      <c r="X104"/>
      <c r="Y104"/>
      <c r="Z104"/>
      <c r="AA104"/>
      <c r="AB104"/>
      <c r="AC104"/>
      <c r="AD104"/>
      <c r="AE104" s="321"/>
      <c r="AF104" s="137">
        <v>41946</v>
      </c>
      <c r="AG104" s="241">
        <f t="shared" si="16"/>
        <v>1103</v>
      </c>
      <c r="AH104" s="241">
        <f t="shared" si="17"/>
        <v>0</v>
      </c>
      <c r="AI104" s="241">
        <f t="shared" si="18"/>
        <v>252</v>
      </c>
      <c r="AJ104" s="241">
        <f t="shared" si="19"/>
        <v>294</v>
      </c>
      <c r="AK104" s="241">
        <f t="shared" si="20"/>
        <v>202.5</v>
      </c>
      <c r="AL104" s="241">
        <f t="shared" si="21"/>
        <v>186</v>
      </c>
      <c r="AM104" s="241">
        <f t="shared" si="22"/>
        <v>230.16</v>
      </c>
      <c r="AN104" s="241">
        <f t="shared" si="23"/>
        <v>103.98069763162408</v>
      </c>
    </row>
    <row r="105" spans="1:40" x14ac:dyDescent="0.2">
      <c r="A105" s="527">
        <v>1104</v>
      </c>
      <c r="B105" s="530"/>
      <c r="C105" s="529"/>
      <c r="D105" s="529"/>
      <c r="E105" s="529"/>
      <c r="F105" s="529"/>
      <c r="G105" s="529"/>
      <c r="H105" s="529"/>
      <c r="I105" s="529"/>
      <c r="J105" s="531"/>
      <c r="L105" s="527">
        <v>1104</v>
      </c>
      <c r="M105" s="530">
        <v>0</v>
      </c>
      <c r="N105" s="529">
        <v>2</v>
      </c>
      <c r="O105" s="529">
        <v>5</v>
      </c>
      <c r="P105" s="529">
        <v>5</v>
      </c>
      <c r="Q105" s="529">
        <v>0</v>
      </c>
      <c r="R105" s="529">
        <v>2</v>
      </c>
      <c r="S105" s="529">
        <v>0</v>
      </c>
      <c r="T105" s="531">
        <v>0</v>
      </c>
      <c r="U105"/>
      <c r="V105"/>
      <c r="W105"/>
      <c r="X105"/>
      <c r="Y105"/>
      <c r="Z105"/>
      <c r="AA105"/>
      <c r="AB105"/>
      <c r="AC105"/>
      <c r="AD105"/>
      <c r="AE105" s="321"/>
      <c r="AF105" s="137">
        <v>41947</v>
      </c>
      <c r="AG105" s="241">
        <f t="shared" si="16"/>
        <v>1104</v>
      </c>
      <c r="AH105" s="241">
        <f t="shared" si="17"/>
        <v>0</v>
      </c>
      <c r="AI105" s="241">
        <f t="shared" si="18"/>
        <v>254</v>
      </c>
      <c r="AJ105" s="241">
        <f t="shared" si="19"/>
        <v>299</v>
      </c>
      <c r="AK105" s="241">
        <f t="shared" si="20"/>
        <v>207.5</v>
      </c>
      <c r="AL105" s="241">
        <f t="shared" si="21"/>
        <v>186</v>
      </c>
      <c r="AM105" s="241">
        <f t="shared" si="22"/>
        <v>232.16</v>
      </c>
      <c r="AN105" s="241">
        <f t="shared" si="23"/>
        <v>103.98069763162408</v>
      </c>
    </row>
    <row r="106" spans="1:40" x14ac:dyDescent="0.2">
      <c r="A106" s="527">
        <v>1105</v>
      </c>
      <c r="B106" s="530"/>
      <c r="C106" s="529"/>
      <c r="D106" s="529"/>
      <c r="E106" s="529"/>
      <c r="F106" s="529"/>
      <c r="G106" s="529"/>
      <c r="H106" s="529"/>
      <c r="I106" s="529"/>
      <c r="J106" s="531"/>
      <c r="L106" s="527">
        <v>1105</v>
      </c>
      <c r="M106" s="530">
        <v>0</v>
      </c>
      <c r="N106" s="529">
        <v>1.5</v>
      </c>
      <c r="O106" s="529">
        <v>4</v>
      </c>
      <c r="P106" s="529">
        <v>3</v>
      </c>
      <c r="Q106" s="529">
        <v>0</v>
      </c>
      <c r="R106" s="529">
        <v>2</v>
      </c>
      <c r="S106" s="529">
        <v>0</v>
      </c>
      <c r="T106" s="531">
        <v>0</v>
      </c>
      <c r="U106"/>
      <c r="V106"/>
      <c r="W106"/>
      <c r="X106"/>
      <c r="Y106"/>
      <c r="Z106"/>
      <c r="AA106"/>
      <c r="AB106"/>
      <c r="AC106"/>
      <c r="AD106"/>
      <c r="AE106" s="321"/>
      <c r="AF106" s="137">
        <v>41948</v>
      </c>
      <c r="AG106" s="241">
        <f t="shared" si="16"/>
        <v>1105</v>
      </c>
      <c r="AH106" s="241">
        <f t="shared" ref="AH106:AH131" si="24">AH105+M106</f>
        <v>0</v>
      </c>
      <c r="AI106" s="241">
        <f t="shared" ref="AI106:AI131" si="25">AI105+N106</f>
        <v>255.5</v>
      </c>
      <c r="AJ106" s="241">
        <f t="shared" ref="AJ106:AJ131" si="26">AJ105+O106</f>
        <v>303</v>
      </c>
      <c r="AK106" s="241">
        <f t="shared" ref="AK106:AK131" si="27">AK105+P106</f>
        <v>210.5</v>
      </c>
      <c r="AL106" s="241">
        <f t="shared" ref="AL106:AL131" si="28">AL105+Q106</f>
        <v>186</v>
      </c>
      <c r="AM106" s="241">
        <f t="shared" ref="AM106:AM131" si="29">AM105+R106</f>
        <v>234.16</v>
      </c>
      <c r="AN106" s="241">
        <f t="shared" ref="AN106:AN131" si="30">AN105+S106</f>
        <v>103.98069763162408</v>
      </c>
    </row>
    <row r="107" spans="1:40" x14ac:dyDescent="0.2">
      <c r="A107" s="527">
        <v>1106</v>
      </c>
      <c r="B107" s="530"/>
      <c r="C107" s="529"/>
      <c r="D107" s="529"/>
      <c r="E107" s="529"/>
      <c r="F107" s="529"/>
      <c r="G107" s="529"/>
      <c r="H107" s="529"/>
      <c r="I107" s="529"/>
      <c r="J107" s="531"/>
      <c r="L107" s="527">
        <v>1106</v>
      </c>
      <c r="M107" s="530">
        <v>0</v>
      </c>
      <c r="N107" s="529">
        <v>1</v>
      </c>
      <c r="O107" s="529">
        <v>1</v>
      </c>
      <c r="P107" s="529">
        <v>3</v>
      </c>
      <c r="Q107" s="529">
        <v>0</v>
      </c>
      <c r="R107" s="529">
        <v>0</v>
      </c>
      <c r="S107" s="529">
        <v>0</v>
      </c>
      <c r="T107" s="531">
        <v>0</v>
      </c>
      <c r="U107"/>
      <c r="V107"/>
      <c r="W107"/>
      <c r="X107"/>
      <c r="Y107"/>
      <c r="Z107"/>
      <c r="AA107"/>
      <c r="AB107"/>
      <c r="AC107"/>
      <c r="AD107"/>
      <c r="AE107" s="321"/>
      <c r="AF107" s="137">
        <v>41949</v>
      </c>
      <c r="AG107" s="241">
        <f t="shared" si="16"/>
        <v>1106</v>
      </c>
      <c r="AH107" s="241">
        <f t="shared" si="24"/>
        <v>0</v>
      </c>
      <c r="AI107" s="241">
        <f t="shared" si="25"/>
        <v>256.5</v>
      </c>
      <c r="AJ107" s="241">
        <f t="shared" si="26"/>
        <v>304</v>
      </c>
      <c r="AK107" s="241">
        <f t="shared" si="27"/>
        <v>213.5</v>
      </c>
      <c r="AL107" s="241">
        <f t="shared" si="28"/>
        <v>186</v>
      </c>
      <c r="AM107" s="241">
        <f t="shared" si="29"/>
        <v>234.16</v>
      </c>
      <c r="AN107" s="241">
        <f t="shared" si="30"/>
        <v>103.98069763162408</v>
      </c>
    </row>
    <row r="108" spans="1:40" x14ac:dyDescent="0.2">
      <c r="A108" s="527">
        <v>1107</v>
      </c>
      <c r="B108" s="530"/>
      <c r="C108" s="529"/>
      <c r="D108" s="529"/>
      <c r="E108" s="529"/>
      <c r="F108" s="529"/>
      <c r="G108" s="529"/>
      <c r="H108" s="529"/>
      <c r="I108" s="529"/>
      <c r="J108" s="531"/>
      <c r="L108" s="527">
        <v>1107</v>
      </c>
      <c r="M108" s="530">
        <v>0</v>
      </c>
      <c r="N108" s="529">
        <v>2</v>
      </c>
      <c r="O108" s="529">
        <v>1</v>
      </c>
      <c r="P108" s="529">
        <v>3</v>
      </c>
      <c r="Q108" s="529">
        <v>0</v>
      </c>
      <c r="R108" s="529">
        <v>0</v>
      </c>
      <c r="S108" s="529">
        <v>0</v>
      </c>
      <c r="T108" s="531">
        <v>1</v>
      </c>
      <c r="U108"/>
      <c r="V108"/>
      <c r="W108"/>
      <c r="X108"/>
      <c r="Y108"/>
      <c r="Z108"/>
      <c r="AA108"/>
      <c r="AB108"/>
      <c r="AC108"/>
      <c r="AD108"/>
      <c r="AE108" s="321"/>
      <c r="AF108" s="137">
        <v>41950</v>
      </c>
      <c r="AG108" s="241">
        <f t="shared" si="16"/>
        <v>1107</v>
      </c>
      <c r="AH108" s="241">
        <f t="shared" si="24"/>
        <v>0</v>
      </c>
      <c r="AI108" s="241">
        <f t="shared" si="25"/>
        <v>258.5</v>
      </c>
      <c r="AJ108" s="241">
        <f t="shared" si="26"/>
        <v>305</v>
      </c>
      <c r="AK108" s="241">
        <f t="shared" si="27"/>
        <v>216.5</v>
      </c>
      <c r="AL108" s="241">
        <f t="shared" si="28"/>
        <v>186</v>
      </c>
      <c r="AM108" s="241">
        <f t="shared" si="29"/>
        <v>234.16</v>
      </c>
      <c r="AN108" s="241">
        <f t="shared" si="30"/>
        <v>103.98069763162408</v>
      </c>
    </row>
    <row r="109" spans="1:40" x14ac:dyDescent="0.2">
      <c r="A109" s="527">
        <v>1108</v>
      </c>
      <c r="B109" s="530"/>
      <c r="C109" s="529"/>
      <c r="D109" s="529"/>
      <c r="E109" s="529"/>
      <c r="F109" s="529"/>
      <c r="G109" s="529"/>
      <c r="H109" s="529"/>
      <c r="I109" s="529"/>
      <c r="J109" s="531"/>
      <c r="L109" s="527">
        <v>1108</v>
      </c>
      <c r="M109" s="530">
        <v>0</v>
      </c>
      <c r="N109" s="529">
        <v>0</v>
      </c>
      <c r="O109" s="529">
        <v>2</v>
      </c>
      <c r="P109" s="529">
        <v>5</v>
      </c>
      <c r="Q109" s="529">
        <v>0</v>
      </c>
      <c r="R109" s="529">
        <v>0</v>
      </c>
      <c r="S109" s="529">
        <v>0</v>
      </c>
      <c r="T109" s="531">
        <v>0</v>
      </c>
      <c r="U109"/>
      <c r="V109"/>
      <c r="W109"/>
      <c r="X109"/>
      <c r="Y109"/>
      <c r="Z109"/>
      <c r="AA109"/>
      <c r="AB109"/>
      <c r="AC109"/>
      <c r="AD109"/>
      <c r="AE109" s="321"/>
      <c r="AF109" s="137">
        <v>41951</v>
      </c>
      <c r="AG109" s="241">
        <f t="shared" si="16"/>
        <v>1108</v>
      </c>
      <c r="AH109" s="241">
        <f t="shared" si="24"/>
        <v>0</v>
      </c>
      <c r="AI109" s="241">
        <f t="shared" si="25"/>
        <v>258.5</v>
      </c>
      <c r="AJ109" s="241">
        <f t="shared" si="26"/>
        <v>307</v>
      </c>
      <c r="AK109" s="241">
        <f t="shared" si="27"/>
        <v>221.5</v>
      </c>
      <c r="AL109" s="241">
        <f t="shared" si="28"/>
        <v>186</v>
      </c>
      <c r="AM109" s="241">
        <f t="shared" si="29"/>
        <v>234.16</v>
      </c>
      <c r="AN109" s="241">
        <f t="shared" si="30"/>
        <v>103.98069763162408</v>
      </c>
    </row>
    <row r="110" spans="1:40" x14ac:dyDescent="0.2">
      <c r="A110" s="527">
        <v>1109</v>
      </c>
      <c r="B110" s="530"/>
      <c r="C110" s="529"/>
      <c r="D110" s="529"/>
      <c r="E110" s="529"/>
      <c r="F110" s="529"/>
      <c r="G110" s="529"/>
      <c r="H110" s="529"/>
      <c r="I110" s="529"/>
      <c r="J110" s="531"/>
      <c r="L110" s="527">
        <v>1109</v>
      </c>
      <c r="M110" s="530">
        <v>0</v>
      </c>
      <c r="N110" s="529">
        <v>1</v>
      </c>
      <c r="O110" s="529">
        <v>3</v>
      </c>
      <c r="P110" s="529">
        <v>0</v>
      </c>
      <c r="Q110" s="529">
        <v>0</v>
      </c>
      <c r="R110" s="529">
        <v>0</v>
      </c>
      <c r="S110" s="529">
        <v>0</v>
      </c>
      <c r="T110" s="531">
        <v>0</v>
      </c>
      <c r="U110"/>
      <c r="V110"/>
      <c r="W110"/>
      <c r="X110"/>
      <c r="Y110"/>
      <c r="Z110"/>
      <c r="AA110"/>
      <c r="AB110"/>
      <c r="AC110"/>
      <c r="AD110"/>
      <c r="AE110" s="321"/>
      <c r="AF110" s="137">
        <v>41952</v>
      </c>
      <c r="AG110" s="241">
        <f t="shared" si="16"/>
        <v>1109</v>
      </c>
      <c r="AH110" s="241">
        <f t="shared" si="24"/>
        <v>0</v>
      </c>
      <c r="AI110" s="241">
        <f t="shared" si="25"/>
        <v>259.5</v>
      </c>
      <c r="AJ110" s="241">
        <f t="shared" si="26"/>
        <v>310</v>
      </c>
      <c r="AK110" s="241">
        <f t="shared" si="27"/>
        <v>221.5</v>
      </c>
      <c r="AL110" s="241">
        <f t="shared" si="28"/>
        <v>186</v>
      </c>
      <c r="AM110" s="241">
        <f t="shared" si="29"/>
        <v>234.16</v>
      </c>
      <c r="AN110" s="241">
        <f t="shared" si="30"/>
        <v>103.98069763162408</v>
      </c>
    </row>
    <row r="111" spans="1:40" x14ac:dyDescent="0.2">
      <c r="A111" s="527">
        <v>1110</v>
      </c>
      <c r="B111" s="530"/>
      <c r="C111" s="529"/>
      <c r="D111" s="529"/>
      <c r="E111" s="529"/>
      <c r="F111" s="529"/>
      <c r="G111" s="529"/>
      <c r="H111" s="529"/>
      <c r="I111" s="529"/>
      <c r="J111" s="531"/>
      <c r="L111" s="527">
        <v>1110</v>
      </c>
      <c r="M111" s="530">
        <v>0</v>
      </c>
      <c r="N111" s="529">
        <v>0</v>
      </c>
      <c r="O111" s="529">
        <v>2</v>
      </c>
      <c r="P111" s="529">
        <v>0</v>
      </c>
      <c r="Q111" s="529">
        <v>0</v>
      </c>
      <c r="R111" s="529">
        <v>1</v>
      </c>
      <c r="S111" s="529">
        <v>0</v>
      </c>
      <c r="T111" s="531">
        <v>0</v>
      </c>
      <c r="U111"/>
      <c r="V111"/>
      <c r="W111"/>
      <c r="X111"/>
      <c r="Y111"/>
      <c r="Z111"/>
      <c r="AA111"/>
      <c r="AB111"/>
      <c r="AC111"/>
      <c r="AD111"/>
      <c r="AE111" s="321"/>
      <c r="AF111" s="137">
        <v>41953</v>
      </c>
      <c r="AG111" s="241">
        <f t="shared" si="16"/>
        <v>1110</v>
      </c>
      <c r="AH111" s="241">
        <f t="shared" si="24"/>
        <v>0</v>
      </c>
      <c r="AI111" s="241">
        <f t="shared" si="25"/>
        <v>259.5</v>
      </c>
      <c r="AJ111" s="241">
        <f t="shared" si="26"/>
        <v>312</v>
      </c>
      <c r="AK111" s="241">
        <f t="shared" si="27"/>
        <v>221.5</v>
      </c>
      <c r="AL111" s="241">
        <f t="shared" si="28"/>
        <v>186</v>
      </c>
      <c r="AM111" s="241">
        <f t="shared" si="29"/>
        <v>235.16</v>
      </c>
      <c r="AN111" s="241">
        <f t="shared" si="30"/>
        <v>103.98069763162408</v>
      </c>
    </row>
    <row r="112" spans="1:40" x14ac:dyDescent="0.2">
      <c r="A112" s="527">
        <v>1111</v>
      </c>
      <c r="B112" s="530"/>
      <c r="C112" s="529"/>
      <c r="D112" s="529"/>
      <c r="E112" s="529"/>
      <c r="F112" s="529"/>
      <c r="G112" s="529"/>
      <c r="H112" s="529"/>
      <c r="I112" s="529"/>
      <c r="J112" s="531"/>
      <c r="L112" s="527">
        <v>1111</v>
      </c>
      <c r="M112" s="530">
        <v>0</v>
      </c>
      <c r="N112" s="529">
        <v>0</v>
      </c>
      <c r="O112" s="529">
        <v>0</v>
      </c>
      <c r="P112" s="529">
        <v>0</v>
      </c>
      <c r="Q112" s="529">
        <v>0</v>
      </c>
      <c r="R112" s="529">
        <v>0</v>
      </c>
      <c r="S112" s="529">
        <v>0</v>
      </c>
      <c r="T112" s="531">
        <v>0</v>
      </c>
      <c r="U112"/>
      <c r="V112"/>
      <c r="W112"/>
      <c r="X112"/>
      <c r="Y112"/>
      <c r="Z112"/>
      <c r="AA112"/>
      <c r="AB112"/>
      <c r="AC112"/>
      <c r="AD112"/>
      <c r="AE112" s="321"/>
      <c r="AF112" s="137">
        <v>41954</v>
      </c>
      <c r="AG112" s="241">
        <f t="shared" si="16"/>
        <v>1111</v>
      </c>
      <c r="AH112" s="241">
        <f t="shared" si="24"/>
        <v>0</v>
      </c>
      <c r="AI112" s="241">
        <f t="shared" si="25"/>
        <v>259.5</v>
      </c>
      <c r="AJ112" s="241">
        <f t="shared" si="26"/>
        <v>312</v>
      </c>
      <c r="AK112" s="241">
        <f t="shared" si="27"/>
        <v>221.5</v>
      </c>
      <c r="AL112" s="241">
        <f t="shared" si="28"/>
        <v>186</v>
      </c>
      <c r="AM112" s="241">
        <f t="shared" si="29"/>
        <v>235.16</v>
      </c>
      <c r="AN112" s="241">
        <f t="shared" si="30"/>
        <v>103.98069763162408</v>
      </c>
    </row>
    <row r="113" spans="1:40" x14ac:dyDescent="0.2">
      <c r="A113" s="527">
        <v>1112</v>
      </c>
      <c r="B113" s="530"/>
      <c r="C113" s="529"/>
      <c r="D113" s="529"/>
      <c r="E113" s="529"/>
      <c r="F113" s="529"/>
      <c r="G113" s="529"/>
      <c r="H113" s="529"/>
      <c r="I113" s="529"/>
      <c r="J113" s="531"/>
      <c r="L113" s="527">
        <v>1112</v>
      </c>
      <c r="M113" s="530">
        <v>0</v>
      </c>
      <c r="N113" s="529">
        <v>0</v>
      </c>
      <c r="O113" s="529">
        <v>2</v>
      </c>
      <c r="P113" s="529">
        <v>0</v>
      </c>
      <c r="Q113" s="529">
        <v>0</v>
      </c>
      <c r="R113" s="529">
        <v>0</v>
      </c>
      <c r="S113" s="529">
        <v>0</v>
      </c>
      <c r="T113" s="531">
        <v>0</v>
      </c>
      <c r="U113"/>
      <c r="V113"/>
      <c r="W113"/>
      <c r="X113"/>
      <c r="Y113"/>
      <c r="Z113"/>
      <c r="AA113"/>
      <c r="AB113"/>
      <c r="AC113"/>
      <c r="AD113"/>
      <c r="AE113" s="321"/>
      <c r="AF113" s="137">
        <v>41955</v>
      </c>
      <c r="AG113" s="241">
        <f t="shared" si="16"/>
        <v>1112</v>
      </c>
      <c r="AH113" s="241">
        <f t="shared" si="24"/>
        <v>0</v>
      </c>
      <c r="AI113" s="241">
        <f t="shared" si="25"/>
        <v>259.5</v>
      </c>
      <c r="AJ113" s="241">
        <f t="shared" si="26"/>
        <v>314</v>
      </c>
      <c r="AK113" s="241">
        <f t="shared" si="27"/>
        <v>221.5</v>
      </c>
      <c r="AL113" s="241">
        <f t="shared" si="28"/>
        <v>186</v>
      </c>
      <c r="AM113" s="241">
        <f t="shared" si="29"/>
        <v>235.16</v>
      </c>
      <c r="AN113" s="241">
        <f t="shared" si="30"/>
        <v>103.98069763162408</v>
      </c>
    </row>
    <row r="114" spans="1:40" x14ac:dyDescent="0.2">
      <c r="A114" s="527">
        <v>1113</v>
      </c>
      <c r="B114" s="530"/>
      <c r="C114" s="529"/>
      <c r="D114" s="529"/>
      <c r="E114" s="529"/>
      <c r="F114" s="529"/>
      <c r="G114" s="529"/>
      <c r="H114" s="529"/>
      <c r="I114" s="529"/>
      <c r="J114" s="531"/>
      <c r="L114" s="527">
        <v>1113</v>
      </c>
      <c r="M114" s="530">
        <v>0</v>
      </c>
      <c r="N114" s="529">
        <v>0</v>
      </c>
      <c r="O114" s="529">
        <v>1</v>
      </c>
      <c r="P114" s="529">
        <v>0</v>
      </c>
      <c r="Q114" s="529">
        <v>0</v>
      </c>
      <c r="R114" s="529">
        <v>0</v>
      </c>
      <c r="S114" s="529">
        <v>0</v>
      </c>
      <c r="T114" s="531">
        <v>0</v>
      </c>
      <c r="U114"/>
      <c r="V114"/>
      <c r="W114"/>
      <c r="X114"/>
      <c r="Y114"/>
      <c r="Z114"/>
      <c r="AA114"/>
      <c r="AB114"/>
      <c r="AC114"/>
      <c r="AD114"/>
      <c r="AE114" s="321"/>
      <c r="AF114" s="137">
        <v>41956</v>
      </c>
      <c r="AG114" s="241">
        <f t="shared" si="16"/>
        <v>1113</v>
      </c>
      <c r="AH114" s="241">
        <f t="shared" si="24"/>
        <v>0</v>
      </c>
      <c r="AI114" s="241">
        <f t="shared" si="25"/>
        <v>259.5</v>
      </c>
      <c r="AJ114" s="241">
        <f t="shared" si="26"/>
        <v>315</v>
      </c>
      <c r="AK114" s="241">
        <f t="shared" si="27"/>
        <v>221.5</v>
      </c>
      <c r="AL114" s="241">
        <f t="shared" si="28"/>
        <v>186</v>
      </c>
      <c r="AM114" s="241">
        <f t="shared" si="29"/>
        <v>235.16</v>
      </c>
      <c r="AN114" s="241">
        <f t="shared" si="30"/>
        <v>103.98069763162408</v>
      </c>
    </row>
    <row r="115" spans="1:40" x14ac:dyDescent="0.2">
      <c r="A115" s="527">
        <v>1114</v>
      </c>
      <c r="B115" s="530"/>
      <c r="C115" s="529"/>
      <c r="D115" s="529"/>
      <c r="E115" s="529"/>
      <c r="F115" s="529"/>
      <c r="G115" s="529"/>
      <c r="H115" s="529"/>
      <c r="I115" s="529"/>
      <c r="J115" s="531"/>
      <c r="L115" s="527">
        <v>1114</v>
      </c>
      <c r="M115" s="530">
        <v>0</v>
      </c>
      <c r="N115" s="529">
        <v>0</v>
      </c>
      <c r="O115" s="529">
        <v>0</v>
      </c>
      <c r="P115" s="529">
        <v>0</v>
      </c>
      <c r="Q115" s="529">
        <v>0</v>
      </c>
      <c r="R115" s="529">
        <v>0</v>
      </c>
      <c r="S115" s="529">
        <v>0</v>
      </c>
      <c r="T115" s="531">
        <v>0</v>
      </c>
      <c r="U115"/>
      <c r="V115"/>
      <c r="W115"/>
      <c r="X115"/>
      <c r="Y115"/>
      <c r="Z115"/>
      <c r="AA115"/>
      <c r="AB115"/>
      <c r="AC115"/>
      <c r="AD115"/>
      <c r="AE115" s="321"/>
      <c r="AF115" s="137">
        <v>41957</v>
      </c>
      <c r="AG115" s="241">
        <f t="shared" si="16"/>
        <v>1114</v>
      </c>
      <c r="AH115" s="241">
        <f t="shared" si="24"/>
        <v>0</v>
      </c>
      <c r="AI115" s="241">
        <f t="shared" si="25"/>
        <v>259.5</v>
      </c>
      <c r="AJ115" s="241">
        <f t="shared" si="26"/>
        <v>315</v>
      </c>
      <c r="AK115" s="241">
        <f t="shared" si="27"/>
        <v>221.5</v>
      </c>
      <c r="AL115" s="241">
        <f t="shared" si="28"/>
        <v>186</v>
      </c>
      <c r="AM115" s="241">
        <f t="shared" si="29"/>
        <v>235.16</v>
      </c>
      <c r="AN115" s="241">
        <f t="shared" si="30"/>
        <v>103.98069763162408</v>
      </c>
    </row>
    <row r="116" spans="1:40" x14ac:dyDescent="0.2">
      <c r="A116" s="527">
        <v>1115</v>
      </c>
      <c r="B116" s="530"/>
      <c r="C116" s="529"/>
      <c r="D116" s="529"/>
      <c r="E116" s="529"/>
      <c r="F116" s="529"/>
      <c r="G116" s="529"/>
      <c r="H116" s="529"/>
      <c r="I116" s="529"/>
      <c r="J116" s="531"/>
      <c r="L116" s="527">
        <v>1115</v>
      </c>
      <c r="M116" s="530">
        <v>0</v>
      </c>
      <c r="N116" s="529">
        <v>0</v>
      </c>
      <c r="O116" s="529">
        <v>0</v>
      </c>
      <c r="P116" s="529">
        <v>0</v>
      </c>
      <c r="Q116" s="529">
        <v>0</v>
      </c>
      <c r="R116" s="529">
        <v>0</v>
      </c>
      <c r="S116" s="529">
        <v>0</v>
      </c>
      <c r="T116" s="531">
        <v>0</v>
      </c>
      <c r="U116"/>
      <c r="V116"/>
      <c r="W116"/>
      <c r="X116"/>
      <c r="Y116"/>
      <c r="Z116"/>
      <c r="AA116"/>
      <c r="AB116"/>
      <c r="AC116"/>
      <c r="AD116"/>
      <c r="AE116" s="321"/>
      <c r="AF116" s="137">
        <v>41958</v>
      </c>
      <c r="AG116" s="241">
        <f t="shared" si="16"/>
        <v>1115</v>
      </c>
      <c r="AH116" s="241">
        <f t="shared" si="24"/>
        <v>0</v>
      </c>
      <c r="AI116" s="241">
        <f t="shared" si="25"/>
        <v>259.5</v>
      </c>
      <c r="AJ116" s="241">
        <f t="shared" si="26"/>
        <v>315</v>
      </c>
      <c r="AK116" s="241">
        <f t="shared" si="27"/>
        <v>221.5</v>
      </c>
      <c r="AL116" s="241">
        <f t="shared" si="28"/>
        <v>186</v>
      </c>
      <c r="AM116" s="241">
        <f t="shared" si="29"/>
        <v>235.16</v>
      </c>
      <c r="AN116" s="241">
        <f t="shared" si="30"/>
        <v>103.98069763162408</v>
      </c>
    </row>
    <row r="117" spans="1:40" x14ac:dyDescent="0.2">
      <c r="A117" s="527">
        <v>1116</v>
      </c>
      <c r="B117" s="530"/>
      <c r="C117" s="529"/>
      <c r="D117" s="529"/>
      <c r="E117" s="529"/>
      <c r="F117" s="529"/>
      <c r="G117" s="529"/>
      <c r="H117" s="529"/>
      <c r="I117" s="529"/>
      <c r="J117" s="531"/>
      <c r="L117" s="527">
        <v>1116</v>
      </c>
      <c r="M117" s="530">
        <v>0</v>
      </c>
      <c r="N117" s="529">
        <v>0</v>
      </c>
      <c r="O117" s="529">
        <v>0</v>
      </c>
      <c r="P117" s="529">
        <v>0</v>
      </c>
      <c r="Q117" s="529">
        <v>0</v>
      </c>
      <c r="R117" s="529">
        <v>0</v>
      </c>
      <c r="S117" s="529">
        <v>0</v>
      </c>
      <c r="T117" s="531">
        <v>0</v>
      </c>
      <c r="U117"/>
      <c r="V117"/>
      <c r="W117"/>
      <c r="X117"/>
      <c r="Y117"/>
      <c r="Z117"/>
      <c r="AA117"/>
      <c r="AB117"/>
      <c r="AC117"/>
      <c r="AD117"/>
      <c r="AE117" s="321"/>
      <c r="AF117" s="137">
        <v>41959</v>
      </c>
      <c r="AG117" s="241">
        <f t="shared" si="16"/>
        <v>1116</v>
      </c>
      <c r="AH117" s="241">
        <f t="shared" si="24"/>
        <v>0</v>
      </c>
      <c r="AI117" s="241">
        <f t="shared" si="25"/>
        <v>259.5</v>
      </c>
      <c r="AJ117" s="241">
        <f t="shared" si="26"/>
        <v>315</v>
      </c>
      <c r="AK117" s="241">
        <f t="shared" si="27"/>
        <v>221.5</v>
      </c>
      <c r="AL117" s="241">
        <f t="shared" si="28"/>
        <v>186</v>
      </c>
      <c r="AM117" s="241">
        <f t="shared" si="29"/>
        <v>235.16</v>
      </c>
      <c r="AN117" s="241">
        <f t="shared" si="30"/>
        <v>103.98069763162408</v>
      </c>
    </row>
    <row r="118" spans="1:40" x14ac:dyDescent="0.2">
      <c r="A118" s="527">
        <v>1117</v>
      </c>
      <c r="B118" s="530"/>
      <c r="C118" s="529"/>
      <c r="D118" s="529"/>
      <c r="E118" s="529"/>
      <c r="F118" s="529"/>
      <c r="G118" s="529"/>
      <c r="H118" s="529"/>
      <c r="I118" s="529"/>
      <c r="J118" s="531"/>
      <c r="L118" s="527">
        <v>1117</v>
      </c>
      <c r="M118" s="530">
        <v>0</v>
      </c>
      <c r="N118" s="529">
        <v>0</v>
      </c>
      <c r="O118" s="529">
        <v>0</v>
      </c>
      <c r="P118" s="529">
        <v>0</v>
      </c>
      <c r="Q118" s="529">
        <v>0</v>
      </c>
      <c r="R118" s="529">
        <v>0</v>
      </c>
      <c r="S118" s="529">
        <v>0</v>
      </c>
      <c r="T118" s="531">
        <v>0</v>
      </c>
      <c r="U118"/>
      <c r="V118"/>
      <c r="W118"/>
      <c r="X118"/>
      <c r="Y118"/>
      <c r="Z118"/>
      <c r="AA118"/>
      <c r="AB118"/>
      <c r="AC118"/>
      <c r="AD118"/>
      <c r="AE118" s="321"/>
      <c r="AF118" s="137">
        <v>41960</v>
      </c>
      <c r="AG118" s="241">
        <f t="shared" si="16"/>
        <v>1117</v>
      </c>
      <c r="AH118" s="241">
        <f t="shared" si="24"/>
        <v>0</v>
      </c>
      <c r="AI118" s="241">
        <f t="shared" si="25"/>
        <v>259.5</v>
      </c>
      <c r="AJ118" s="241">
        <f t="shared" si="26"/>
        <v>315</v>
      </c>
      <c r="AK118" s="241">
        <f t="shared" si="27"/>
        <v>221.5</v>
      </c>
      <c r="AL118" s="241">
        <f t="shared" si="28"/>
        <v>186</v>
      </c>
      <c r="AM118" s="241">
        <f t="shared" si="29"/>
        <v>235.16</v>
      </c>
      <c r="AN118" s="241">
        <f t="shared" si="30"/>
        <v>103.98069763162408</v>
      </c>
    </row>
    <row r="119" spans="1:40" x14ac:dyDescent="0.2">
      <c r="A119" s="527">
        <v>1118</v>
      </c>
      <c r="B119" s="530"/>
      <c r="C119" s="529"/>
      <c r="D119" s="529"/>
      <c r="E119" s="529"/>
      <c r="F119" s="529"/>
      <c r="G119" s="529"/>
      <c r="H119" s="529"/>
      <c r="I119" s="529"/>
      <c r="J119" s="531"/>
      <c r="L119" s="527">
        <v>1118</v>
      </c>
      <c r="M119" s="530">
        <v>0</v>
      </c>
      <c r="N119" s="529">
        <v>0</v>
      </c>
      <c r="O119" s="529">
        <v>0</v>
      </c>
      <c r="P119" s="529">
        <v>0</v>
      </c>
      <c r="Q119" s="529">
        <v>0</v>
      </c>
      <c r="R119" s="529">
        <v>0</v>
      </c>
      <c r="S119" s="529">
        <v>0</v>
      </c>
      <c r="T119" s="531">
        <v>0</v>
      </c>
      <c r="U119"/>
      <c r="V119"/>
      <c r="W119"/>
      <c r="X119"/>
      <c r="Y119"/>
      <c r="Z119"/>
      <c r="AA119"/>
      <c r="AB119"/>
      <c r="AC119"/>
      <c r="AD119"/>
      <c r="AE119" s="321"/>
      <c r="AF119" s="137">
        <v>41961</v>
      </c>
      <c r="AG119" s="241">
        <f t="shared" si="16"/>
        <v>1118</v>
      </c>
      <c r="AH119" s="241">
        <f t="shared" si="24"/>
        <v>0</v>
      </c>
      <c r="AI119" s="241">
        <f t="shared" si="25"/>
        <v>259.5</v>
      </c>
      <c r="AJ119" s="241">
        <f t="shared" si="26"/>
        <v>315</v>
      </c>
      <c r="AK119" s="241">
        <f t="shared" si="27"/>
        <v>221.5</v>
      </c>
      <c r="AL119" s="241">
        <f t="shared" si="28"/>
        <v>186</v>
      </c>
      <c r="AM119" s="241">
        <f t="shared" si="29"/>
        <v>235.16</v>
      </c>
      <c r="AN119" s="241">
        <f t="shared" si="30"/>
        <v>103.98069763162408</v>
      </c>
    </row>
    <row r="120" spans="1:40" x14ac:dyDescent="0.2">
      <c r="A120" s="527">
        <v>1119</v>
      </c>
      <c r="B120" s="530"/>
      <c r="C120" s="529"/>
      <c r="D120" s="529"/>
      <c r="E120" s="529"/>
      <c r="F120" s="529"/>
      <c r="G120" s="529"/>
      <c r="H120" s="529"/>
      <c r="I120" s="529"/>
      <c r="J120" s="531"/>
      <c r="L120" s="527">
        <v>1119</v>
      </c>
      <c r="M120" s="530">
        <v>0</v>
      </c>
      <c r="N120" s="529">
        <v>1</v>
      </c>
      <c r="O120" s="529">
        <v>1</v>
      </c>
      <c r="P120" s="529">
        <v>0</v>
      </c>
      <c r="Q120" s="529">
        <v>0</v>
      </c>
      <c r="R120" s="529">
        <v>0</v>
      </c>
      <c r="S120" s="529">
        <v>0</v>
      </c>
      <c r="T120" s="531">
        <v>0</v>
      </c>
      <c r="U120"/>
      <c r="V120"/>
      <c r="W120"/>
      <c r="X120"/>
      <c r="Y120"/>
      <c r="Z120"/>
      <c r="AA120"/>
      <c r="AB120"/>
      <c r="AC120"/>
      <c r="AD120"/>
      <c r="AE120" s="321"/>
      <c r="AF120" s="137">
        <v>41962</v>
      </c>
      <c r="AG120" s="241">
        <f t="shared" si="16"/>
        <v>1119</v>
      </c>
      <c r="AH120" s="241">
        <f t="shared" si="24"/>
        <v>0</v>
      </c>
      <c r="AI120" s="241">
        <f t="shared" si="25"/>
        <v>260.5</v>
      </c>
      <c r="AJ120" s="241">
        <f t="shared" si="26"/>
        <v>316</v>
      </c>
      <c r="AK120" s="241">
        <f t="shared" si="27"/>
        <v>221.5</v>
      </c>
      <c r="AL120" s="241">
        <f t="shared" si="28"/>
        <v>186</v>
      </c>
      <c r="AM120" s="241">
        <f t="shared" si="29"/>
        <v>235.16</v>
      </c>
      <c r="AN120" s="241">
        <f t="shared" si="30"/>
        <v>103.98069763162408</v>
      </c>
    </row>
    <row r="121" spans="1:40" x14ac:dyDescent="0.2">
      <c r="A121" s="527">
        <v>1120</v>
      </c>
      <c r="B121" s="530"/>
      <c r="C121" s="529"/>
      <c r="D121" s="529"/>
      <c r="E121" s="529"/>
      <c r="F121" s="529"/>
      <c r="G121" s="529"/>
      <c r="H121" s="529"/>
      <c r="I121" s="529"/>
      <c r="J121" s="531"/>
      <c r="L121" s="527">
        <v>1120</v>
      </c>
      <c r="M121" s="530">
        <v>0</v>
      </c>
      <c r="N121" s="529">
        <v>0</v>
      </c>
      <c r="O121" s="529">
        <v>0</v>
      </c>
      <c r="P121" s="529">
        <v>0</v>
      </c>
      <c r="Q121" s="529">
        <v>0</v>
      </c>
      <c r="R121" s="529">
        <v>0</v>
      </c>
      <c r="S121" s="529">
        <v>0</v>
      </c>
      <c r="T121" s="531">
        <v>0</v>
      </c>
      <c r="U121"/>
      <c r="V121"/>
      <c r="W121"/>
      <c r="X121"/>
      <c r="Y121"/>
      <c r="Z121"/>
      <c r="AA121"/>
      <c r="AB121"/>
      <c r="AC121"/>
      <c r="AD121"/>
      <c r="AE121" s="321"/>
      <c r="AF121" s="137">
        <v>41963</v>
      </c>
      <c r="AG121" s="241">
        <f t="shared" si="16"/>
        <v>1120</v>
      </c>
      <c r="AH121" s="241">
        <f t="shared" si="24"/>
        <v>0</v>
      </c>
      <c r="AI121" s="241">
        <f t="shared" si="25"/>
        <v>260.5</v>
      </c>
      <c r="AJ121" s="241">
        <f t="shared" si="26"/>
        <v>316</v>
      </c>
      <c r="AK121" s="241">
        <f t="shared" si="27"/>
        <v>221.5</v>
      </c>
      <c r="AL121" s="241">
        <f t="shared" si="28"/>
        <v>186</v>
      </c>
      <c r="AM121" s="241">
        <f t="shared" si="29"/>
        <v>235.16</v>
      </c>
      <c r="AN121" s="241">
        <f t="shared" si="30"/>
        <v>103.98069763162408</v>
      </c>
    </row>
    <row r="122" spans="1:40" x14ac:dyDescent="0.2">
      <c r="A122" s="527">
        <v>1121</v>
      </c>
      <c r="B122" s="530"/>
      <c r="C122" s="529"/>
      <c r="D122" s="529"/>
      <c r="E122" s="529"/>
      <c r="F122" s="529"/>
      <c r="G122" s="529"/>
      <c r="H122" s="529"/>
      <c r="I122" s="529"/>
      <c r="J122" s="531"/>
      <c r="L122" s="527">
        <v>1121</v>
      </c>
      <c r="M122" s="530">
        <v>0</v>
      </c>
      <c r="N122" s="529">
        <v>0</v>
      </c>
      <c r="O122" s="529">
        <v>0</v>
      </c>
      <c r="P122" s="529">
        <v>0</v>
      </c>
      <c r="Q122" s="529">
        <v>0</v>
      </c>
      <c r="R122" s="529">
        <v>0</v>
      </c>
      <c r="S122" s="529">
        <v>0</v>
      </c>
      <c r="T122" s="531">
        <v>0</v>
      </c>
      <c r="U122"/>
      <c r="V122"/>
      <c r="W122"/>
      <c r="X122"/>
      <c r="Y122"/>
      <c r="Z122"/>
      <c r="AA122"/>
      <c r="AB122"/>
      <c r="AC122"/>
      <c r="AD122"/>
      <c r="AE122" s="321"/>
      <c r="AF122" s="137">
        <v>41964</v>
      </c>
      <c r="AG122" s="241">
        <f t="shared" si="16"/>
        <v>1121</v>
      </c>
      <c r="AH122" s="241">
        <f t="shared" si="24"/>
        <v>0</v>
      </c>
      <c r="AI122" s="241">
        <f t="shared" si="25"/>
        <v>260.5</v>
      </c>
      <c r="AJ122" s="241">
        <f t="shared" si="26"/>
        <v>316</v>
      </c>
      <c r="AK122" s="241">
        <f t="shared" si="27"/>
        <v>221.5</v>
      </c>
      <c r="AL122" s="241">
        <f t="shared" si="28"/>
        <v>186</v>
      </c>
      <c r="AM122" s="241">
        <f t="shared" si="29"/>
        <v>235.16</v>
      </c>
      <c r="AN122" s="241">
        <f t="shared" si="30"/>
        <v>103.98069763162408</v>
      </c>
    </row>
    <row r="123" spans="1:40" x14ac:dyDescent="0.2">
      <c r="A123" s="527">
        <v>1122</v>
      </c>
      <c r="B123" s="530"/>
      <c r="C123" s="529"/>
      <c r="D123" s="529"/>
      <c r="E123" s="529"/>
      <c r="F123" s="529"/>
      <c r="G123" s="529"/>
      <c r="H123" s="529"/>
      <c r="I123" s="529"/>
      <c r="J123" s="531"/>
      <c r="L123" s="527">
        <v>1122</v>
      </c>
      <c r="M123" s="530">
        <v>0</v>
      </c>
      <c r="N123" s="529">
        <v>0</v>
      </c>
      <c r="O123" s="529">
        <v>0</v>
      </c>
      <c r="P123" s="529">
        <v>0</v>
      </c>
      <c r="Q123" s="529">
        <v>0</v>
      </c>
      <c r="R123" s="529">
        <v>0</v>
      </c>
      <c r="S123" s="529">
        <v>0</v>
      </c>
      <c r="T123" s="531">
        <v>0</v>
      </c>
      <c r="U123"/>
      <c r="V123"/>
      <c r="W123"/>
      <c r="X123"/>
      <c r="Y123"/>
      <c r="Z123"/>
      <c r="AA123"/>
      <c r="AB123"/>
      <c r="AC123"/>
      <c r="AD123"/>
      <c r="AE123" s="321"/>
      <c r="AF123" s="137">
        <v>41965</v>
      </c>
      <c r="AG123" s="241">
        <f t="shared" si="16"/>
        <v>1122</v>
      </c>
      <c r="AH123" s="241">
        <f t="shared" si="24"/>
        <v>0</v>
      </c>
      <c r="AI123" s="241">
        <f t="shared" si="25"/>
        <v>260.5</v>
      </c>
      <c r="AJ123" s="241">
        <f t="shared" si="26"/>
        <v>316</v>
      </c>
      <c r="AK123" s="241">
        <f t="shared" si="27"/>
        <v>221.5</v>
      </c>
      <c r="AL123" s="241">
        <f t="shared" si="28"/>
        <v>186</v>
      </c>
      <c r="AM123" s="241">
        <f t="shared" si="29"/>
        <v>235.16</v>
      </c>
      <c r="AN123" s="241">
        <f t="shared" si="30"/>
        <v>103.98069763162408</v>
      </c>
    </row>
    <row r="124" spans="1:40" x14ac:dyDescent="0.2">
      <c r="A124" s="527">
        <v>1123</v>
      </c>
      <c r="B124" s="530"/>
      <c r="C124" s="529"/>
      <c r="D124" s="529"/>
      <c r="E124" s="529"/>
      <c r="F124" s="529"/>
      <c r="G124" s="529"/>
      <c r="H124" s="529"/>
      <c r="I124" s="529"/>
      <c r="J124" s="531"/>
      <c r="L124" s="527">
        <v>1123</v>
      </c>
      <c r="M124" s="530">
        <v>0</v>
      </c>
      <c r="N124" s="529">
        <v>0</v>
      </c>
      <c r="O124" s="529">
        <v>0</v>
      </c>
      <c r="P124" s="529">
        <v>0</v>
      </c>
      <c r="Q124" s="529">
        <v>0</v>
      </c>
      <c r="R124" s="529">
        <v>0</v>
      </c>
      <c r="S124" s="529">
        <v>0</v>
      </c>
      <c r="T124" s="531">
        <v>0</v>
      </c>
      <c r="U124"/>
      <c r="V124"/>
      <c r="W124"/>
      <c r="X124"/>
      <c r="Y124"/>
      <c r="Z124"/>
      <c r="AA124"/>
      <c r="AB124"/>
      <c r="AC124"/>
      <c r="AD124"/>
      <c r="AE124" s="321"/>
      <c r="AF124" s="137">
        <v>41966</v>
      </c>
      <c r="AG124" s="241">
        <f t="shared" si="16"/>
        <v>1123</v>
      </c>
      <c r="AH124" s="241">
        <f t="shared" si="24"/>
        <v>0</v>
      </c>
      <c r="AI124" s="241">
        <f t="shared" si="25"/>
        <v>260.5</v>
      </c>
      <c r="AJ124" s="241">
        <f t="shared" si="26"/>
        <v>316</v>
      </c>
      <c r="AK124" s="241">
        <f t="shared" si="27"/>
        <v>221.5</v>
      </c>
      <c r="AL124" s="241">
        <f t="shared" si="28"/>
        <v>186</v>
      </c>
      <c r="AM124" s="241">
        <f t="shared" si="29"/>
        <v>235.16</v>
      </c>
      <c r="AN124" s="241">
        <f t="shared" si="30"/>
        <v>103.98069763162408</v>
      </c>
    </row>
    <row r="125" spans="1:40" x14ac:dyDescent="0.2">
      <c r="A125" s="527">
        <v>1124</v>
      </c>
      <c r="B125" s="530"/>
      <c r="C125" s="529"/>
      <c r="D125" s="529"/>
      <c r="E125" s="529"/>
      <c r="F125" s="529"/>
      <c r="G125" s="529"/>
      <c r="H125" s="529"/>
      <c r="I125" s="529"/>
      <c r="J125" s="531"/>
      <c r="L125" s="527">
        <v>1124</v>
      </c>
      <c r="M125" s="530">
        <v>0</v>
      </c>
      <c r="N125" s="529">
        <v>0</v>
      </c>
      <c r="O125" s="529">
        <v>0</v>
      </c>
      <c r="P125" s="529">
        <v>0</v>
      </c>
      <c r="Q125" s="529">
        <v>0</v>
      </c>
      <c r="R125" s="529">
        <v>0</v>
      </c>
      <c r="S125" s="529">
        <v>0</v>
      </c>
      <c r="T125" s="531">
        <v>0</v>
      </c>
      <c r="U125"/>
      <c r="V125"/>
      <c r="W125"/>
      <c r="X125"/>
      <c r="Y125"/>
      <c r="Z125"/>
      <c r="AA125"/>
      <c r="AB125"/>
      <c r="AC125"/>
      <c r="AD125"/>
      <c r="AE125" s="321"/>
      <c r="AF125" s="137">
        <v>41967</v>
      </c>
      <c r="AG125" s="241">
        <f t="shared" si="16"/>
        <v>1124</v>
      </c>
      <c r="AH125" s="241">
        <f t="shared" si="24"/>
        <v>0</v>
      </c>
      <c r="AI125" s="241">
        <f t="shared" si="25"/>
        <v>260.5</v>
      </c>
      <c r="AJ125" s="241">
        <f t="shared" si="26"/>
        <v>316</v>
      </c>
      <c r="AK125" s="241">
        <f t="shared" si="27"/>
        <v>221.5</v>
      </c>
      <c r="AL125" s="241">
        <f t="shared" si="28"/>
        <v>186</v>
      </c>
      <c r="AM125" s="241">
        <f t="shared" si="29"/>
        <v>235.16</v>
      </c>
      <c r="AN125" s="241">
        <f t="shared" si="30"/>
        <v>103.98069763162408</v>
      </c>
    </row>
    <row r="126" spans="1:40" x14ac:dyDescent="0.2">
      <c r="A126" s="527">
        <v>1125</v>
      </c>
      <c r="B126" s="530"/>
      <c r="C126" s="529"/>
      <c r="D126" s="529"/>
      <c r="E126" s="529"/>
      <c r="F126" s="529"/>
      <c r="G126" s="529"/>
      <c r="H126" s="529"/>
      <c r="I126" s="529"/>
      <c r="J126" s="531"/>
      <c r="L126" s="527">
        <v>1125</v>
      </c>
      <c r="M126" s="530">
        <v>0</v>
      </c>
      <c r="N126" s="529">
        <v>0</v>
      </c>
      <c r="O126" s="529">
        <v>0</v>
      </c>
      <c r="P126" s="529">
        <v>0</v>
      </c>
      <c r="Q126" s="529">
        <v>0</v>
      </c>
      <c r="R126" s="529">
        <v>0</v>
      </c>
      <c r="S126" s="529">
        <v>0</v>
      </c>
      <c r="T126" s="531">
        <v>0</v>
      </c>
      <c r="U126"/>
      <c r="V126"/>
      <c r="W126"/>
      <c r="X126"/>
      <c r="Y126"/>
      <c r="Z126"/>
      <c r="AA126"/>
      <c r="AB126"/>
      <c r="AC126"/>
      <c r="AD126"/>
      <c r="AE126" s="321"/>
      <c r="AF126" s="137">
        <v>41968</v>
      </c>
      <c r="AG126" s="241">
        <f t="shared" si="16"/>
        <v>1125</v>
      </c>
      <c r="AH126" s="241">
        <f t="shared" si="24"/>
        <v>0</v>
      </c>
      <c r="AI126" s="241">
        <f t="shared" si="25"/>
        <v>260.5</v>
      </c>
      <c r="AJ126" s="241">
        <f t="shared" si="26"/>
        <v>316</v>
      </c>
      <c r="AK126" s="241">
        <f t="shared" si="27"/>
        <v>221.5</v>
      </c>
      <c r="AL126" s="241">
        <f t="shared" si="28"/>
        <v>186</v>
      </c>
      <c r="AM126" s="241">
        <f t="shared" si="29"/>
        <v>235.16</v>
      </c>
      <c r="AN126" s="241">
        <f t="shared" si="30"/>
        <v>103.98069763162408</v>
      </c>
    </row>
    <row r="127" spans="1:40" x14ac:dyDescent="0.2">
      <c r="A127" s="527">
        <v>1126</v>
      </c>
      <c r="B127" s="530"/>
      <c r="C127" s="529"/>
      <c r="D127" s="529"/>
      <c r="E127" s="529"/>
      <c r="F127" s="529"/>
      <c r="G127" s="529"/>
      <c r="H127" s="529"/>
      <c r="I127" s="529"/>
      <c r="J127" s="531"/>
      <c r="L127" s="527">
        <v>1126</v>
      </c>
      <c r="M127" s="530">
        <v>0</v>
      </c>
      <c r="N127" s="529">
        <v>0</v>
      </c>
      <c r="O127" s="529">
        <v>0</v>
      </c>
      <c r="P127" s="529">
        <v>0</v>
      </c>
      <c r="Q127" s="529">
        <v>0</v>
      </c>
      <c r="R127" s="529">
        <v>0</v>
      </c>
      <c r="S127" s="529">
        <v>0</v>
      </c>
      <c r="T127" s="531">
        <v>0</v>
      </c>
      <c r="U127"/>
      <c r="V127"/>
      <c r="W127"/>
      <c r="X127"/>
      <c r="Y127"/>
      <c r="Z127"/>
      <c r="AA127"/>
      <c r="AB127"/>
      <c r="AC127"/>
      <c r="AD127"/>
      <c r="AE127" s="321"/>
      <c r="AF127" s="137">
        <v>41969</v>
      </c>
      <c r="AG127" s="241">
        <f t="shared" si="16"/>
        <v>1126</v>
      </c>
      <c r="AH127" s="241">
        <f t="shared" si="24"/>
        <v>0</v>
      </c>
      <c r="AI127" s="241">
        <f t="shared" si="25"/>
        <v>260.5</v>
      </c>
      <c r="AJ127" s="241">
        <f t="shared" si="26"/>
        <v>316</v>
      </c>
      <c r="AK127" s="241">
        <f t="shared" si="27"/>
        <v>221.5</v>
      </c>
      <c r="AL127" s="241">
        <f t="shared" si="28"/>
        <v>186</v>
      </c>
      <c r="AM127" s="241">
        <f t="shared" si="29"/>
        <v>235.16</v>
      </c>
      <c r="AN127" s="241">
        <f t="shared" si="30"/>
        <v>103.98069763162408</v>
      </c>
    </row>
    <row r="128" spans="1:40" x14ac:dyDescent="0.2">
      <c r="A128" s="527">
        <v>1127</v>
      </c>
      <c r="B128" s="530"/>
      <c r="C128" s="529"/>
      <c r="D128" s="529"/>
      <c r="E128" s="529"/>
      <c r="F128" s="529"/>
      <c r="G128" s="529"/>
      <c r="H128" s="529"/>
      <c r="I128" s="529"/>
      <c r="J128" s="531"/>
      <c r="L128" s="527">
        <v>1127</v>
      </c>
      <c r="M128" s="530">
        <v>0</v>
      </c>
      <c r="N128" s="529">
        <v>0</v>
      </c>
      <c r="O128" s="529">
        <v>0</v>
      </c>
      <c r="P128" s="529">
        <v>0</v>
      </c>
      <c r="Q128" s="529">
        <v>0</v>
      </c>
      <c r="R128" s="529">
        <v>0</v>
      </c>
      <c r="S128" s="529">
        <v>0</v>
      </c>
      <c r="T128" s="531">
        <v>0</v>
      </c>
      <c r="U128"/>
      <c r="V128"/>
      <c r="W128"/>
      <c r="X128"/>
      <c r="Y128"/>
      <c r="Z128"/>
      <c r="AA128"/>
      <c r="AB128"/>
      <c r="AC128"/>
      <c r="AD128"/>
      <c r="AE128" s="321"/>
      <c r="AF128" s="137">
        <v>41970</v>
      </c>
      <c r="AG128" s="241">
        <f t="shared" si="16"/>
        <v>1127</v>
      </c>
      <c r="AH128" s="241">
        <f t="shared" si="24"/>
        <v>0</v>
      </c>
      <c r="AI128" s="241">
        <f t="shared" si="25"/>
        <v>260.5</v>
      </c>
      <c r="AJ128" s="241">
        <f t="shared" si="26"/>
        <v>316</v>
      </c>
      <c r="AK128" s="241">
        <f t="shared" si="27"/>
        <v>221.5</v>
      </c>
      <c r="AL128" s="241">
        <f t="shared" si="28"/>
        <v>186</v>
      </c>
      <c r="AM128" s="241">
        <f t="shared" si="29"/>
        <v>235.16</v>
      </c>
      <c r="AN128" s="241">
        <f t="shared" si="30"/>
        <v>103.98069763162408</v>
      </c>
    </row>
    <row r="129" spans="1:40" x14ac:dyDescent="0.2">
      <c r="A129" s="527">
        <v>1128</v>
      </c>
      <c r="B129" s="530"/>
      <c r="C129" s="529"/>
      <c r="D129" s="529"/>
      <c r="E129" s="529"/>
      <c r="F129" s="529"/>
      <c r="G129" s="529"/>
      <c r="H129" s="529"/>
      <c r="I129" s="529"/>
      <c r="J129" s="531"/>
      <c r="L129" s="527">
        <v>1128</v>
      </c>
      <c r="M129" s="530">
        <v>0</v>
      </c>
      <c r="N129" s="529">
        <v>0</v>
      </c>
      <c r="O129" s="529">
        <v>0</v>
      </c>
      <c r="P129" s="529">
        <v>0</v>
      </c>
      <c r="Q129" s="529">
        <v>0</v>
      </c>
      <c r="R129" s="529">
        <v>0</v>
      </c>
      <c r="S129" s="529">
        <v>0</v>
      </c>
      <c r="T129" s="531">
        <v>0</v>
      </c>
      <c r="U129"/>
      <c r="V129"/>
      <c r="W129"/>
      <c r="X129"/>
      <c r="Y129"/>
      <c r="Z129"/>
      <c r="AA129"/>
      <c r="AB129"/>
      <c r="AC129"/>
      <c r="AD129"/>
      <c r="AE129" s="321"/>
      <c r="AF129" s="137">
        <v>41971</v>
      </c>
      <c r="AG129" s="241">
        <f t="shared" si="16"/>
        <v>1128</v>
      </c>
      <c r="AH129" s="241">
        <f t="shared" si="24"/>
        <v>0</v>
      </c>
      <c r="AI129" s="241">
        <f t="shared" si="25"/>
        <v>260.5</v>
      </c>
      <c r="AJ129" s="241">
        <f t="shared" si="26"/>
        <v>316</v>
      </c>
      <c r="AK129" s="241">
        <f t="shared" si="27"/>
        <v>221.5</v>
      </c>
      <c r="AL129" s="241">
        <f t="shared" si="28"/>
        <v>186</v>
      </c>
      <c r="AM129" s="241">
        <f t="shared" si="29"/>
        <v>235.16</v>
      </c>
      <c r="AN129" s="241">
        <f t="shared" si="30"/>
        <v>103.98069763162408</v>
      </c>
    </row>
    <row r="130" spans="1:40" x14ac:dyDescent="0.2">
      <c r="A130" s="527">
        <v>1129</v>
      </c>
      <c r="B130" s="530"/>
      <c r="C130" s="529"/>
      <c r="D130" s="529"/>
      <c r="E130" s="529"/>
      <c r="F130" s="529"/>
      <c r="G130" s="529"/>
      <c r="H130" s="529"/>
      <c r="I130" s="529"/>
      <c r="J130" s="531"/>
      <c r="L130" s="527">
        <v>1129</v>
      </c>
      <c r="M130" s="530">
        <v>0</v>
      </c>
      <c r="N130" s="529">
        <v>0</v>
      </c>
      <c r="O130" s="529">
        <v>0</v>
      </c>
      <c r="P130" s="529">
        <v>0</v>
      </c>
      <c r="Q130" s="529">
        <v>0</v>
      </c>
      <c r="R130" s="529">
        <v>0</v>
      </c>
      <c r="S130" s="529">
        <v>0</v>
      </c>
      <c r="T130" s="531">
        <v>0</v>
      </c>
      <c r="U130"/>
      <c r="V130"/>
      <c r="W130"/>
      <c r="X130"/>
      <c r="Y130"/>
      <c r="Z130"/>
      <c r="AA130"/>
      <c r="AB130"/>
      <c r="AC130"/>
      <c r="AD130"/>
      <c r="AE130" s="321"/>
      <c r="AF130" s="137">
        <v>41972</v>
      </c>
      <c r="AG130" s="241">
        <f t="shared" si="16"/>
        <v>1129</v>
      </c>
      <c r="AH130" s="241">
        <f t="shared" si="24"/>
        <v>0</v>
      </c>
      <c r="AI130" s="241">
        <f t="shared" si="25"/>
        <v>260.5</v>
      </c>
      <c r="AJ130" s="241">
        <f t="shared" si="26"/>
        <v>316</v>
      </c>
      <c r="AK130" s="241">
        <f t="shared" si="27"/>
        <v>221.5</v>
      </c>
      <c r="AL130" s="241">
        <f t="shared" si="28"/>
        <v>186</v>
      </c>
      <c r="AM130" s="241">
        <f t="shared" si="29"/>
        <v>235.16</v>
      </c>
      <c r="AN130" s="241">
        <f t="shared" si="30"/>
        <v>103.98069763162408</v>
      </c>
    </row>
    <row r="131" spans="1:40" x14ac:dyDescent="0.2">
      <c r="A131" s="527">
        <v>1130</v>
      </c>
      <c r="B131" s="530"/>
      <c r="C131" s="529"/>
      <c r="D131" s="529"/>
      <c r="E131" s="529"/>
      <c r="F131" s="529"/>
      <c r="G131" s="529"/>
      <c r="H131" s="529"/>
      <c r="I131" s="529"/>
      <c r="J131" s="531"/>
      <c r="L131" s="527">
        <v>1130</v>
      </c>
      <c r="M131" s="530">
        <v>0</v>
      </c>
      <c r="N131" s="529">
        <v>0</v>
      </c>
      <c r="O131" s="529">
        <v>0</v>
      </c>
      <c r="P131" s="529">
        <v>0</v>
      </c>
      <c r="Q131" s="529">
        <v>0</v>
      </c>
      <c r="R131" s="529">
        <v>0</v>
      </c>
      <c r="S131" s="529">
        <v>0</v>
      </c>
      <c r="T131" s="531">
        <v>0</v>
      </c>
      <c r="U131"/>
      <c r="V131"/>
      <c r="W131"/>
      <c r="X131"/>
      <c r="Y131"/>
      <c r="Z131"/>
      <c r="AA131"/>
      <c r="AB131"/>
      <c r="AC131"/>
      <c r="AD131"/>
      <c r="AE131" s="321"/>
      <c r="AF131" s="137">
        <v>41973</v>
      </c>
      <c r="AG131" s="241">
        <f t="shared" si="16"/>
        <v>1130</v>
      </c>
      <c r="AH131" s="241">
        <f t="shared" si="24"/>
        <v>0</v>
      </c>
      <c r="AI131" s="241">
        <f t="shared" si="25"/>
        <v>260.5</v>
      </c>
      <c r="AJ131" s="241">
        <f t="shared" si="26"/>
        <v>316</v>
      </c>
      <c r="AK131" s="241">
        <f t="shared" si="27"/>
        <v>221.5</v>
      </c>
      <c r="AL131" s="241">
        <f t="shared" si="28"/>
        <v>186</v>
      </c>
      <c r="AM131" s="241">
        <f t="shared" si="29"/>
        <v>235.16</v>
      </c>
      <c r="AN131" s="241">
        <f t="shared" si="30"/>
        <v>103.98069763162408</v>
      </c>
    </row>
    <row r="132" spans="1:40" x14ac:dyDescent="0.2">
      <c r="A132" s="532" t="s">
        <v>9</v>
      </c>
      <c r="B132" s="537">
        <v>11</v>
      </c>
      <c r="C132" s="533">
        <v>2</v>
      </c>
      <c r="D132" s="533">
        <v>1739.79</v>
      </c>
      <c r="E132" s="533">
        <v>765.4</v>
      </c>
      <c r="F132" s="533">
        <v>129322</v>
      </c>
      <c r="G132" s="533">
        <v>39902</v>
      </c>
      <c r="H132" s="533">
        <v>25.05</v>
      </c>
      <c r="I132" s="533">
        <v>1.08</v>
      </c>
      <c r="J132" s="538">
        <v>2.04</v>
      </c>
      <c r="L132" s="532" t="s">
        <v>9</v>
      </c>
      <c r="M132" s="537">
        <v>0</v>
      </c>
      <c r="N132" s="533">
        <v>260.5</v>
      </c>
      <c r="O132" s="533">
        <v>316</v>
      </c>
      <c r="P132" s="533">
        <v>221.5</v>
      </c>
      <c r="Q132" s="533">
        <v>186</v>
      </c>
      <c r="R132" s="533">
        <v>235.16</v>
      </c>
      <c r="S132" s="533">
        <v>103.98069763162408</v>
      </c>
      <c r="T132" s="538">
        <v>199</v>
      </c>
      <c r="U132"/>
      <c r="V132"/>
      <c r="W132"/>
      <c r="X132"/>
      <c r="Y132"/>
      <c r="Z132"/>
      <c r="AA132"/>
      <c r="AB132"/>
      <c r="AC132"/>
      <c r="AD132"/>
      <c r="AE132" s="321"/>
    </row>
    <row r="133" spans="1:40" x14ac:dyDescent="0.2">
      <c r="L133"/>
      <c r="M133"/>
      <c r="N133"/>
      <c r="O133"/>
      <c r="P133"/>
      <c r="Q133"/>
      <c r="R133"/>
      <c r="S133"/>
      <c r="T133"/>
      <c r="U133"/>
      <c r="V133"/>
      <c r="W133"/>
      <c r="X133"/>
      <c r="Y133"/>
      <c r="Z133"/>
      <c r="AA133"/>
      <c r="AB133"/>
      <c r="AC133"/>
      <c r="AD133"/>
      <c r="AE133" s="321"/>
    </row>
    <row r="135" spans="1:40" x14ac:dyDescent="0.2">
      <c r="B135" s="295"/>
    </row>
    <row r="137" spans="1:40" x14ac:dyDescent="0.2">
      <c r="Q137" s="56" t="s">
        <v>697</v>
      </c>
      <c r="R137" s="56" t="s">
        <v>698</v>
      </c>
    </row>
    <row r="138" spans="1:40" x14ac:dyDescent="0.2">
      <c r="A138" s="519"/>
      <c r="B138" s="520" t="s">
        <v>6</v>
      </c>
      <c r="C138" s="521"/>
      <c r="D138" s="521"/>
      <c r="E138" s="521"/>
      <c r="F138" s="521"/>
      <c r="G138" s="522"/>
      <c r="H138" s="130"/>
      <c r="I138" s="130"/>
      <c r="J138" s="130"/>
      <c r="K138" s="130"/>
      <c r="L138" s="130"/>
    </row>
    <row r="139" spans="1:40" ht="15.75" x14ac:dyDescent="0.25">
      <c r="A139" s="520" t="s">
        <v>4</v>
      </c>
      <c r="B139" s="519" t="s">
        <v>5</v>
      </c>
      <c r="C139" s="523" t="s">
        <v>91</v>
      </c>
      <c r="D139" s="523" t="s">
        <v>96</v>
      </c>
      <c r="E139" s="523" t="s">
        <v>189</v>
      </c>
      <c r="F139" s="523" t="s">
        <v>190</v>
      </c>
      <c r="G139" s="524" t="s">
        <v>206</v>
      </c>
      <c r="H139" s="343"/>
      <c r="I139" s="130"/>
      <c r="J139" s="130"/>
      <c r="K139" s="130"/>
      <c r="L139" s="130"/>
      <c r="P139" s="428" t="s">
        <v>4</v>
      </c>
      <c r="Q139" s="429" t="s">
        <v>91</v>
      </c>
      <c r="R139" s="429" t="s">
        <v>91</v>
      </c>
      <c r="S139" s="430" t="s">
        <v>692</v>
      </c>
    </row>
    <row r="140" spans="1:40" ht="15.75" x14ac:dyDescent="0.25">
      <c r="A140" s="519">
        <v>2013</v>
      </c>
      <c r="B140" s="534">
        <v>199</v>
      </c>
      <c r="C140" s="535">
        <v>14609.907151883181</v>
      </c>
      <c r="D140" s="535">
        <v>203377.58131826378</v>
      </c>
      <c r="E140" s="535">
        <v>1</v>
      </c>
      <c r="F140" s="535">
        <v>0</v>
      </c>
      <c r="G140" s="536">
        <v>414</v>
      </c>
      <c r="H140" s="130"/>
      <c r="I140" s="130"/>
      <c r="J140" s="130"/>
      <c r="K140" s="130"/>
      <c r="L140" s="130"/>
      <c r="P140" s="424">
        <v>2018</v>
      </c>
      <c r="Q140" s="422">
        <v>336</v>
      </c>
      <c r="R140" s="422">
        <v>383</v>
      </c>
      <c r="S140" s="423">
        <f t="shared" ref="S140:S145" si="31">SUM(Q140:R140)</f>
        <v>719</v>
      </c>
    </row>
    <row r="141" spans="1:40" ht="15.75" x14ac:dyDescent="0.25">
      <c r="A141" s="527">
        <v>2014</v>
      </c>
      <c r="B141" s="530">
        <v>103.98069763162408</v>
      </c>
      <c r="C141" s="529">
        <v>11316.002161701143</v>
      </c>
      <c r="D141" s="529">
        <v>278392.99056200375</v>
      </c>
      <c r="E141" s="529">
        <v>5.0739896120728574</v>
      </c>
      <c r="F141" s="529">
        <v>0</v>
      </c>
      <c r="G141" s="531">
        <v>143.08472914507084</v>
      </c>
      <c r="H141" s="138"/>
      <c r="P141" s="424">
        <v>2017</v>
      </c>
      <c r="Q141" s="422">
        <v>3471.3599999999997</v>
      </c>
      <c r="R141" s="422">
        <v>21175</v>
      </c>
      <c r="S141" s="423">
        <f t="shared" si="31"/>
        <v>24646.36</v>
      </c>
    </row>
    <row r="142" spans="1:40" ht="15.75" x14ac:dyDescent="0.25">
      <c r="A142" s="527">
        <v>2015</v>
      </c>
      <c r="B142" s="530">
        <v>235.16</v>
      </c>
      <c r="C142" s="529">
        <v>2876.14</v>
      </c>
      <c r="D142" s="529">
        <v>312264</v>
      </c>
      <c r="E142" s="529">
        <v>9.27</v>
      </c>
      <c r="F142" s="529">
        <v>0</v>
      </c>
      <c r="G142" s="531">
        <v>34.299999999999997</v>
      </c>
      <c r="H142" s="138"/>
      <c r="P142" s="424">
        <v>2016</v>
      </c>
      <c r="Q142" s="422">
        <v>6857.88</v>
      </c>
      <c r="R142" s="422">
        <v>23717.500000000004</v>
      </c>
      <c r="S142" s="423">
        <f t="shared" si="31"/>
        <v>30575.380000000005</v>
      </c>
    </row>
    <row r="143" spans="1:40" ht="15.75" x14ac:dyDescent="0.25">
      <c r="A143" s="527">
        <v>2016</v>
      </c>
      <c r="B143" s="530">
        <v>186</v>
      </c>
      <c r="C143" s="529">
        <v>6857.88</v>
      </c>
      <c r="D143" s="529">
        <v>211930</v>
      </c>
      <c r="E143" s="529">
        <v>2</v>
      </c>
      <c r="F143" s="529">
        <v>0</v>
      </c>
      <c r="G143" s="531">
        <v>29.41</v>
      </c>
      <c r="H143" s="138"/>
      <c r="P143" s="424">
        <v>2015</v>
      </c>
      <c r="Q143" s="422">
        <v>2876.14</v>
      </c>
      <c r="R143" s="422">
        <v>13438.48</v>
      </c>
      <c r="S143" s="423">
        <f t="shared" si="31"/>
        <v>16314.619999999999</v>
      </c>
    </row>
    <row r="144" spans="1:40" ht="15.75" x14ac:dyDescent="0.25">
      <c r="A144" s="527">
        <v>2017</v>
      </c>
      <c r="B144" s="530">
        <v>221.5</v>
      </c>
      <c r="C144" s="529">
        <v>3471.3599999999997</v>
      </c>
      <c r="D144" s="529">
        <v>142691</v>
      </c>
      <c r="E144" s="529">
        <v>7.5</v>
      </c>
      <c r="F144" s="529">
        <v>6</v>
      </c>
      <c r="G144" s="531">
        <v>108.47000000000001</v>
      </c>
      <c r="H144" s="138"/>
      <c r="P144" s="424">
        <v>2014</v>
      </c>
      <c r="Q144" s="422">
        <v>11316.002161701143</v>
      </c>
      <c r="R144" s="422">
        <v>35009.727272727272</v>
      </c>
      <c r="S144" s="423">
        <f t="shared" si="31"/>
        <v>46325.729434428416</v>
      </c>
    </row>
    <row r="145" spans="1:19" ht="15.75" x14ac:dyDescent="0.25">
      <c r="A145" s="527">
        <v>2018</v>
      </c>
      <c r="B145" s="530">
        <v>316</v>
      </c>
      <c r="C145" s="529">
        <v>4968</v>
      </c>
      <c r="D145" s="529">
        <v>146312.05000000013</v>
      </c>
      <c r="E145" s="529">
        <v>3</v>
      </c>
      <c r="F145" s="529">
        <v>4</v>
      </c>
      <c r="G145" s="531">
        <v>231</v>
      </c>
      <c r="H145" s="138"/>
      <c r="P145" s="425">
        <v>2013</v>
      </c>
      <c r="Q145" s="426">
        <v>14609.907151883181</v>
      </c>
      <c r="R145" s="426">
        <v>51890.157159683666</v>
      </c>
      <c r="S145" s="427">
        <f t="shared" si="31"/>
        <v>66500.06431156685</v>
      </c>
    </row>
    <row r="146" spans="1:19" x14ac:dyDescent="0.2">
      <c r="A146" s="527">
        <v>2019</v>
      </c>
      <c r="B146" s="530">
        <v>260.5</v>
      </c>
      <c r="C146" s="529">
        <v>3568.5699999999997</v>
      </c>
      <c r="D146" s="529">
        <v>91248</v>
      </c>
      <c r="E146" s="529">
        <v>0</v>
      </c>
      <c r="F146" s="529">
        <v>1</v>
      </c>
      <c r="G146" s="531">
        <v>87.009999999999991</v>
      </c>
      <c r="H146" s="138"/>
      <c r="Q146" s="422"/>
    </row>
    <row r="147" spans="1:19" x14ac:dyDescent="0.2">
      <c r="A147" s="527">
        <v>2020</v>
      </c>
      <c r="B147" s="530">
        <v>11</v>
      </c>
      <c r="C147" s="529">
        <v>1739.79</v>
      </c>
      <c r="D147" s="529">
        <v>129322</v>
      </c>
      <c r="E147" s="529">
        <v>1.08</v>
      </c>
      <c r="F147" s="529">
        <v>2.04</v>
      </c>
      <c r="G147" s="531">
        <v>25.05</v>
      </c>
      <c r="H147" s="138"/>
      <c r="Q147" s="130"/>
    </row>
    <row r="148" spans="1:19" x14ac:dyDescent="0.2">
      <c r="A148" s="532" t="s">
        <v>9</v>
      </c>
      <c r="B148" s="537">
        <v>1533.1406976316241</v>
      </c>
      <c r="C148" s="533">
        <v>49407.649313584319</v>
      </c>
      <c r="D148" s="533">
        <v>1515537.6218802675</v>
      </c>
      <c r="E148" s="533">
        <v>28.923989612072859</v>
      </c>
      <c r="F148" s="533">
        <v>13.04</v>
      </c>
      <c r="G148" s="538">
        <v>1072.3247291450707</v>
      </c>
    </row>
    <row r="149" spans="1:19" x14ac:dyDescent="0.2">
      <c r="A149"/>
      <c r="B149"/>
      <c r="C149"/>
      <c r="D149"/>
      <c r="E149"/>
      <c r="F149"/>
      <c r="G149"/>
    </row>
    <row r="150" spans="1:19" x14ac:dyDescent="0.2">
      <c r="A150"/>
      <c r="B150"/>
      <c r="C150"/>
      <c r="D150"/>
      <c r="E150"/>
      <c r="F150"/>
      <c r="G150"/>
    </row>
    <row r="151" spans="1:19" x14ac:dyDescent="0.2">
      <c r="A151"/>
      <c r="B151"/>
      <c r="C151"/>
      <c r="D151"/>
      <c r="E151"/>
      <c r="F151"/>
      <c r="G151"/>
    </row>
    <row r="152" spans="1:19" x14ac:dyDescent="0.2">
      <c r="A152"/>
      <c r="B152"/>
      <c r="C152"/>
      <c r="D152"/>
      <c r="E152"/>
      <c r="F152"/>
      <c r="G152"/>
    </row>
    <row r="153" spans="1:19" x14ac:dyDescent="0.2">
      <c r="A153"/>
      <c r="B153"/>
      <c r="C153"/>
      <c r="D153"/>
      <c r="E153"/>
      <c r="F153"/>
      <c r="G153"/>
    </row>
    <row r="154" spans="1:19" x14ac:dyDescent="0.2">
      <c r="A154"/>
      <c r="B154"/>
      <c r="C154"/>
      <c r="D154"/>
      <c r="E154"/>
      <c r="F154"/>
      <c r="G154"/>
    </row>
    <row r="155" spans="1:19" x14ac:dyDescent="0.2">
      <c r="A155"/>
      <c r="B155"/>
      <c r="C155"/>
      <c r="D155"/>
      <c r="E155"/>
      <c r="F155"/>
      <c r="G155"/>
    </row>
    <row r="156" spans="1:19" x14ac:dyDescent="0.2">
      <c r="A156"/>
      <c r="B156"/>
      <c r="C156"/>
      <c r="D156"/>
      <c r="E156"/>
      <c r="F156"/>
      <c r="G156"/>
    </row>
    <row r="157" spans="1:19" x14ac:dyDescent="0.2">
      <c r="A157"/>
      <c r="B157"/>
      <c r="C157"/>
      <c r="D157"/>
      <c r="E157"/>
      <c r="F157"/>
      <c r="G157"/>
    </row>
    <row r="158" spans="1:19" x14ac:dyDescent="0.2">
      <c r="A158"/>
      <c r="B158"/>
      <c r="C158"/>
      <c r="D158"/>
      <c r="E158"/>
      <c r="F158"/>
      <c r="G158"/>
    </row>
    <row r="159" spans="1:19" x14ac:dyDescent="0.2">
      <c r="A159"/>
      <c r="B159"/>
      <c r="C159"/>
      <c r="D159"/>
      <c r="E159"/>
      <c r="F159"/>
      <c r="G159"/>
    </row>
    <row r="160" spans="1:19" x14ac:dyDescent="0.2">
      <c r="A160"/>
      <c r="B160"/>
      <c r="C160"/>
      <c r="D160"/>
      <c r="E160"/>
      <c r="F160"/>
      <c r="G160"/>
    </row>
    <row r="161" spans="1:7" x14ac:dyDescent="0.2">
      <c r="A161"/>
      <c r="B161"/>
      <c r="C161"/>
      <c r="D161"/>
      <c r="E161"/>
      <c r="F161"/>
      <c r="G161"/>
    </row>
    <row r="162" spans="1:7" x14ac:dyDescent="0.2">
      <c r="A162"/>
      <c r="B162"/>
      <c r="C162"/>
      <c r="D162"/>
      <c r="E162"/>
      <c r="F162"/>
      <c r="G162"/>
    </row>
    <row r="163" spans="1:7" x14ac:dyDescent="0.2">
      <c r="A163"/>
      <c r="B163"/>
      <c r="C163"/>
      <c r="D163"/>
      <c r="E163"/>
      <c r="F163"/>
      <c r="G163"/>
    </row>
    <row r="164" spans="1:7" x14ac:dyDescent="0.2">
      <c r="A164"/>
      <c r="B164"/>
      <c r="C164"/>
      <c r="D164"/>
      <c r="E164"/>
      <c r="F164"/>
      <c r="G164"/>
    </row>
    <row r="165" spans="1:7" x14ac:dyDescent="0.2">
      <c r="A165"/>
      <c r="B165"/>
      <c r="C165"/>
      <c r="D165"/>
      <c r="E165"/>
      <c r="F165"/>
      <c r="G165"/>
    </row>
    <row r="166" spans="1:7" x14ac:dyDescent="0.2">
      <c r="A166"/>
      <c r="B166"/>
      <c r="C166"/>
      <c r="D166"/>
      <c r="E166"/>
      <c r="F166"/>
      <c r="G166"/>
    </row>
    <row r="167" spans="1:7" x14ac:dyDescent="0.2">
      <c r="A167"/>
      <c r="B167"/>
      <c r="C167"/>
      <c r="D167"/>
      <c r="E167"/>
      <c r="F167"/>
      <c r="G167"/>
    </row>
    <row r="168" spans="1:7" x14ac:dyDescent="0.2">
      <c r="A168"/>
      <c r="B168"/>
      <c r="C168"/>
      <c r="D168"/>
      <c r="E168"/>
      <c r="F168"/>
      <c r="G168"/>
    </row>
    <row r="169" spans="1:7" x14ac:dyDescent="0.2">
      <c r="A169"/>
      <c r="B169"/>
      <c r="C169"/>
      <c r="D169"/>
      <c r="E169"/>
      <c r="F169"/>
      <c r="G169"/>
    </row>
    <row r="170" spans="1:7" x14ac:dyDescent="0.2">
      <c r="A170"/>
      <c r="B170"/>
      <c r="C170"/>
      <c r="D170"/>
      <c r="E170"/>
      <c r="F170"/>
      <c r="G170"/>
    </row>
    <row r="171" spans="1:7" x14ac:dyDescent="0.2">
      <c r="A171"/>
      <c r="B171"/>
      <c r="C171"/>
      <c r="D171"/>
      <c r="E171"/>
      <c r="F171"/>
      <c r="G171"/>
    </row>
    <row r="172" spans="1:7" x14ac:dyDescent="0.2">
      <c r="A172"/>
      <c r="B172"/>
      <c r="C172"/>
      <c r="D172"/>
      <c r="E172"/>
      <c r="F172"/>
      <c r="G172"/>
    </row>
    <row r="173" spans="1:7" x14ac:dyDescent="0.2">
      <c r="A173"/>
      <c r="B173"/>
      <c r="C173"/>
      <c r="D173"/>
      <c r="E173"/>
      <c r="F173"/>
      <c r="G173"/>
    </row>
    <row r="174" spans="1:7" x14ac:dyDescent="0.2">
      <c r="A174"/>
      <c r="B174"/>
      <c r="C174"/>
      <c r="D174"/>
      <c r="E174"/>
      <c r="F174"/>
      <c r="G174"/>
    </row>
    <row r="175" spans="1:7" x14ac:dyDescent="0.2">
      <c r="A175"/>
      <c r="B175"/>
      <c r="C175"/>
      <c r="D175"/>
      <c r="E175"/>
      <c r="F175"/>
      <c r="G175"/>
    </row>
    <row r="176" spans="1:7" x14ac:dyDescent="0.2">
      <c r="A176"/>
      <c r="B176"/>
      <c r="C176"/>
      <c r="D176"/>
      <c r="E176"/>
      <c r="F176"/>
      <c r="G176"/>
    </row>
    <row r="177" spans="1:7" x14ac:dyDescent="0.2">
      <c r="A177"/>
      <c r="B177"/>
      <c r="C177"/>
      <c r="D177"/>
      <c r="E177"/>
      <c r="F177"/>
      <c r="G177"/>
    </row>
    <row r="178" spans="1:7" x14ac:dyDescent="0.2">
      <c r="A178"/>
      <c r="B178"/>
      <c r="C178"/>
      <c r="D178"/>
      <c r="E178"/>
      <c r="F178"/>
      <c r="G178"/>
    </row>
    <row r="179" spans="1:7" x14ac:dyDescent="0.2">
      <c r="A179"/>
      <c r="B179"/>
      <c r="C179"/>
      <c r="D179"/>
      <c r="E179"/>
      <c r="F179"/>
      <c r="G179"/>
    </row>
    <row r="180" spans="1:7" x14ac:dyDescent="0.2">
      <c r="A180"/>
      <c r="B180"/>
      <c r="C180"/>
      <c r="D180"/>
      <c r="E180"/>
      <c r="F180"/>
      <c r="G180"/>
    </row>
    <row r="181" spans="1:7" x14ac:dyDescent="0.2">
      <c r="A181"/>
      <c r="B181"/>
      <c r="C181"/>
      <c r="D181"/>
      <c r="E181"/>
      <c r="F181"/>
      <c r="G181"/>
    </row>
    <row r="182" spans="1:7" x14ac:dyDescent="0.2">
      <c r="A182"/>
      <c r="B182"/>
      <c r="C182"/>
      <c r="D182"/>
      <c r="E182"/>
      <c r="F182"/>
      <c r="G182"/>
    </row>
    <row r="183" spans="1:7" x14ac:dyDescent="0.2">
      <c r="A183"/>
      <c r="B183"/>
      <c r="C183"/>
      <c r="D183"/>
      <c r="E183"/>
      <c r="F183"/>
      <c r="G183"/>
    </row>
    <row r="184" spans="1:7" x14ac:dyDescent="0.2">
      <c r="A184"/>
      <c r="B184"/>
      <c r="C184"/>
      <c r="D184"/>
      <c r="E184"/>
      <c r="F184"/>
      <c r="G184"/>
    </row>
    <row r="185" spans="1:7" x14ac:dyDescent="0.2">
      <c r="A185"/>
      <c r="B185"/>
      <c r="C185"/>
      <c r="D185"/>
      <c r="E185"/>
      <c r="F185"/>
      <c r="G185"/>
    </row>
    <row r="186" spans="1:7" x14ac:dyDescent="0.2">
      <c r="A186"/>
      <c r="B186"/>
      <c r="C186"/>
      <c r="D186"/>
      <c r="E186"/>
      <c r="F186"/>
      <c r="G186"/>
    </row>
    <row r="187" spans="1:7" x14ac:dyDescent="0.2">
      <c r="A187"/>
      <c r="B187"/>
      <c r="C187"/>
      <c r="D187"/>
      <c r="E187"/>
      <c r="F187"/>
      <c r="G187"/>
    </row>
    <row r="188" spans="1:7" x14ac:dyDescent="0.2">
      <c r="A188"/>
      <c r="B188"/>
      <c r="C188"/>
      <c r="D188"/>
      <c r="E188"/>
      <c r="F188"/>
      <c r="G188"/>
    </row>
    <row r="189" spans="1:7" x14ac:dyDescent="0.2">
      <c r="A189"/>
      <c r="B189"/>
      <c r="C189"/>
      <c r="D189"/>
      <c r="E189"/>
      <c r="F189"/>
      <c r="G189"/>
    </row>
    <row r="190" spans="1:7" x14ac:dyDescent="0.2">
      <c r="A190"/>
      <c r="B190"/>
      <c r="C190"/>
      <c r="D190"/>
      <c r="E190"/>
      <c r="F190"/>
      <c r="G190"/>
    </row>
    <row r="191" spans="1:7" x14ac:dyDescent="0.2">
      <c r="A191"/>
      <c r="B191"/>
      <c r="C191"/>
      <c r="D191"/>
      <c r="E191"/>
      <c r="F191"/>
      <c r="G191"/>
    </row>
    <row r="192" spans="1:7" x14ac:dyDescent="0.2">
      <c r="A192"/>
      <c r="B192"/>
      <c r="C192"/>
      <c r="D192"/>
      <c r="E192"/>
      <c r="F192"/>
      <c r="G192"/>
    </row>
    <row r="193" spans="1:7" x14ac:dyDescent="0.2">
      <c r="A193"/>
      <c r="B193"/>
      <c r="C193"/>
      <c r="D193"/>
      <c r="E193"/>
      <c r="F193"/>
      <c r="G193"/>
    </row>
    <row r="194" spans="1:7" x14ac:dyDescent="0.2">
      <c r="A194"/>
      <c r="B194"/>
      <c r="C194"/>
      <c r="D194"/>
      <c r="E194"/>
      <c r="F194"/>
      <c r="G194"/>
    </row>
    <row r="195" spans="1:7" x14ac:dyDescent="0.2">
      <c r="A195"/>
      <c r="B195"/>
      <c r="C195"/>
      <c r="D195"/>
      <c r="E195"/>
      <c r="F195"/>
      <c r="G195"/>
    </row>
    <row r="196" spans="1:7" x14ac:dyDescent="0.2">
      <c r="A196"/>
      <c r="B196"/>
      <c r="C196"/>
      <c r="D196"/>
      <c r="E196"/>
      <c r="F196"/>
      <c r="G196"/>
    </row>
    <row r="197" spans="1:7" x14ac:dyDescent="0.2">
      <c r="A197"/>
      <c r="B197"/>
      <c r="C197"/>
      <c r="D197"/>
      <c r="E197"/>
      <c r="F197"/>
      <c r="G197"/>
    </row>
    <row r="198" spans="1:7" x14ac:dyDescent="0.2">
      <c r="A198"/>
      <c r="B198"/>
      <c r="C198"/>
      <c r="D198"/>
      <c r="E198"/>
      <c r="F198"/>
      <c r="G198"/>
    </row>
    <row r="199" spans="1:7" x14ac:dyDescent="0.2">
      <c r="A199"/>
      <c r="B199"/>
      <c r="C199"/>
      <c r="D199"/>
      <c r="E199"/>
      <c r="F199"/>
      <c r="G199"/>
    </row>
    <row r="200" spans="1:7" x14ac:dyDescent="0.2">
      <c r="A200"/>
      <c r="B200"/>
      <c r="C200"/>
      <c r="D200"/>
      <c r="E200"/>
      <c r="F200"/>
      <c r="G200"/>
    </row>
    <row r="201" spans="1:7" x14ac:dyDescent="0.2">
      <c r="A201"/>
      <c r="B201"/>
      <c r="C201"/>
      <c r="D201"/>
      <c r="E201"/>
      <c r="F201"/>
      <c r="G201"/>
    </row>
    <row r="202" spans="1:7" x14ac:dyDescent="0.2">
      <c r="A202"/>
      <c r="B202"/>
      <c r="C202"/>
      <c r="D202"/>
      <c r="E202"/>
      <c r="F202"/>
      <c r="G202"/>
    </row>
    <row r="203" spans="1:7" x14ac:dyDescent="0.2">
      <c r="A203"/>
      <c r="B203"/>
      <c r="C203"/>
      <c r="D203"/>
      <c r="E203"/>
      <c r="F203"/>
      <c r="G203"/>
    </row>
    <row r="204" spans="1:7" x14ac:dyDescent="0.2">
      <c r="A204"/>
      <c r="B204"/>
      <c r="C204"/>
      <c r="D204"/>
      <c r="E204"/>
      <c r="F204"/>
      <c r="G204"/>
    </row>
    <row r="205" spans="1:7" x14ac:dyDescent="0.2">
      <c r="A205"/>
      <c r="B205"/>
      <c r="C205"/>
      <c r="D205"/>
      <c r="E205"/>
      <c r="F205"/>
      <c r="G205"/>
    </row>
    <row r="206" spans="1:7" x14ac:dyDescent="0.2">
      <c r="A206"/>
      <c r="B206"/>
      <c r="C206"/>
      <c r="D206"/>
      <c r="E206"/>
      <c r="F206"/>
      <c r="G206"/>
    </row>
    <row r="207" spans="1:7" x14ac:dyDescent="0.2">
      <c r="A207"/>
      <c r="B207"/>
      <c r="C207"/>
      <c r="D207"/>
      <c r="E207"/>
      <c r="F207"/>
      <c r="G207"/>
    </row>
    <row r="208" spans="1:7" x14ac:dyDescent="0.2">
      <c r="A208"/>
      <c r="B208"/>
      <c r="C208"/>
      <c r="D208"/>
      <c r="E208"/>
      <c r="F208"/>
      <c r="G208"/>
    </row>
    <row r="209" spans="1:7" x14ac:dyDescent="0.2">
      <c r="A209"/>
      <c r="B209"/>
      <c r="C209"/>
      <c r="D209"/>
      <c r="E209"/>
      <c r="F209"/>
      <c r="G209"/>
    </row>
    <row r="210" spans="1:7" x14ac:dyDescent="0.2">
      <c r="A210"/>
      <c r="B210"/>
      <c r="C210"/>
      <c r="D210"/>
      <c r="E210"/>
      <c r="F210"/>
      <c r="G210"/>
    </row>
    <row r="211" spans="1:7" x14ac:dyDescent="0.2">
      <c r="A211"/>
      <c r="B211"/>
      <c r="C211"/>
      <c r="D211"/>
      <c r="E211"/>
      <c r="F211"/>
      <c r="G211"/>
    </row>
    <row r="212" spans="1:7" x14ac:dyDescent="0.2">
      <c r="A212"/>
      <c r="B212"/>
      <c r="C212"/>
      <c r="D212"/>
      <c r="E212"/>
      <c r="F212"/>
      <c r="G212"/>
    </row>
    <row r="213" spans="1:7" x14ac:dyDescent="0.2">
      <c r="A213"/>
      <c r="B213"/>
      <c r="C213"/>
      <c r="D213"/>
      <c r="E213"/>
      <c r="F213"/>
      <c r="G213"/>
    </row>
    <row r="214" spans="1:7" x14ac:dyDescent="0.2">
      <c r="A214"/>
      <c r="B214"/>
      <c r="C214"/>
      <c r="D214"/>
      <c r="E214"/>
      <c r="F214"/>
      <c r="G214"/>
    </row>
    <row r="215" spans="1:7" x14ac:dyDescent="0.2">
      <c r="A215"/>
      <c r="B215"/>
      <c r="C215"/>
      <c r="D215"/>
      <c r="E215"/>
      <c r="F215"/>
      <c r="G215"/>
    </row>
    <row r="216" spans="1:7" x14ac:dyDescent="0.2">
      <c r="A216"/>
      <c r="B216"/>
      <c r="C216"/>
      <c r="D216"/>
      <c r="E216"/>
      <c r="F216"/>
      <c r="G216"/>
    </row>
    <row r="217" spans="1:7" x14ac:dyDescent="0.2">
      <c r="A217"/>
      <c r="B217"/>
      <c r="C217"/>
      <c r="D217"/>
      <c r="E217"/>
      <c r="F217"/>
      <c r="G217"/>
    </row>
    <row r="218" spans="1:7" x14ac:dyDescent="0.2">
      <c r="A218"/>
      <c r="B218"/>
      <c r="C218"/>
      <c r="D218"/>
      <c r="E218"/>
      <c r="F218"/>
      <c r="G218"/>
    </row>
    <row r="219" spans="1:7" x14ac:dyDescent="0.2">
      <c r="A219"/>
      <c r="B219"/>
      <c r="C219"/>
      <c r="D219"/>
      <c r="E219"/>
      <c r="F219"/>
      <c r="G219"/>
    </row>
    <row r="220" spans="1:7" x14ac:dyDescent="0.2">
      <c r="A220"/>
      <c r="B220"/>
      <c r="C220"/>
      <c r="D220"/>
      <c r="E220"/>
      <c r="F220"/>
      <c r="G220"/>
    </row>
    <row r="221" spans="1:7" x14ac:dyDescent="0.2">
      <c r="A221"/>
      <c r="B221"/>
      <c r="C221"/>
      <c r="D221"/>
      <c r="E221"/>
      <c r="F221"/>
      <c r="G221"/>
    </row>
    <row r="222" spans="1:7" x14ac:dyDescent="0.2">
      <c r="A222"/>
      <c r="B222"/>
      <c r="C222"/>
      <c r="D222"/>
      <c r="E222"/>
      <c r="F222"/>
      <c r="G222"/>
    </row>
    <row r="223" spans="1:7" x14ac:dyDescent="0.2">
      <c r="A223"/>
      <c r="B223"/>
      <c r="C223"/>
      <c r="D223"/>
      <c r="E223"/>
      <c r="F223"/>
      <c r="G223"/>
    </row>
    <row r="224" spans="1:7" x14ac:dyDescent="0.2">
      <c r="A224"/>
      <c r="B224"/>
      <c r="C224"/>
      <c r="D224"/>
      <c r="E224"/>
      <c r="F224"/>
      <c r="G224"/>
    </row>
    <row r="225" spans="1:7" x14ac:dyDescent="0.2">
      <c r="A225"/>
      <c r="B225"/>
      <c r="C225"/>
      <c r="D225"/>
      <c r="E225"/>
      <c r="F225"/>
      <c r="G225"/>
    </row>
    <row r="226" spans="1:7" x14ac:dyDescent="0.2">
      <c r="A226"/>
      <c r="B226"/>
      <c r="C226"/>
      <c r="D226"/>
      <c r="E226"/>
      <c r="F226"/>
      <c r="G226"/>
    </row>
    <row r="227" spans="1:7" x14ac:dyDescent="0.2">
      <c r="A227"/>
      <c r="B227"/>
      <c r="C227"/>
      <c r="D227"/>
      <c r="E227"/>
      <c r="F227"/>
      <c r="G227"/>
    </row>
    <row r="228" spans="1:7" x14ac:dyDescent="0.2">
      <c r="A228"/>
      <c r="B228"/>
      <c r="C228"/>
      <c r="D228"/>
      <c r="E228"/>
      <c r="F228"/>
      <c r="G228"/>
    </row>
    <row r="229" spans="1:7" x14ac:dyDescent="0.2">
      <c r="A229"/>
      <c r="B229"/>
      <c r="C229"/>
      <c r="D229"/>
      <c r="E229"/>
      <c r="F229"/>
      <c r="G229"/>
    </row>
    <row r="230" spans="1:7" x14ac:dyDescent="0.2">
      <c r="A230"/>
      <c r="B230"/>
      <c r="C230"/>
      <c r="D230"/>
      <c r="E230"/>
      <c r="F230"/>
      <c r="G230"/>
    </row>
    <row r="231" spans="1:7" x14ac:dyDescent="0.2">
      <c r="A231"/>
      <c r="B231"/>
      <c r="C231"/>
      <c r="D231"/>
      <c r="E231"/>
      <c r="F231"/>
      <c r="G231"/>
    </row>
    <row r="232" spans="1:7" x14ac:dyDescent="0.2">
      <c r="A232"/>
      <c r="B232"/>
      <c r="C232"/>
      <c r="D232"/>
      <c r="E232"/>
      <c r="F232"/>
      <c r="G232"/>
    </row>
    <row r="233" spans="1:7" x14ac:dyDescent="0.2">
      <c r="A233"/>
      <c r="B233"/>
      <c r="C233"/>
      <c r="D233"/>
      <c r="E233"/>
      <c r="F233"/>
      <c r="G233"/>
    </row>
    <row r="234" spans="1:7" x14ac:dyDescent="0.2">
      <c r="A234"/>
      <c r="B234"/>
      <c r="C234"/>
      <c r="D234"/>
      <c r="E234"/>
      <c r="F234"/>
      <c r="G234"/>
    </row>
    <row r="235" spans="1:7" x14ac:dyDescent="0.2">
      <c r="A235"/>
      <c r="B235"/>
      <c r="C235"/>
      <c r="D235"/>
      <c r="E235"/>
      <c r="F235"/>
      <c r="G235"/>
    </row>
    <row r="236" spans="1:7" x14ac:dyDescent="0.2">
      <c r="A236"/>
      <c r="B236"/>
      <c r="C236"/>
      <c r="D236"/>
      <c r="E236"/>
      <c r="F236"/>
      <c r="G236"/>
    </row>
    <row r="237" spans="1:7" x14ac:dyDescent="0.2">
      <c r="A237"/>
      <c r="B237"/>
      <c r="C237"/>
      <c r="D237"/>
      <c r="E237"/>
      <c r="F237"/>
      <c r="G237"/>
    </row>
    <row r="238" spans="1:7" x14ac:dyDescent="0.2">
      <c r="A238"/>
      <c r="B238"/>
      <c r="C238"/>
      <c r="D238"/>
      <c r="E238"/>
      <c r="F238"/>
      <c r="G238"/>
    </row>
    <row r="239" spans="1:7" x14ac:dyDescent="0.2">
      <c r="A239"/>
      <c r="B239"/>
      <c r="C239"/>
      <c r="D239"/>
      <c r="E239"/>
      <c r="F239"/>
      <c r="G239"/>
    </row>
    <row r="240" spans="1:7" x14ac:dyDescent="0.2">
      <c r="A240"/>
      <c r="B240"/>
      <c r="C240"/>
      <c r="D240"/>
      <c r="E240"/>
      <c r="F240"/>
      <c r="G240"/>
    </row>
    <row r="241" spans="1:7" x14ac:dyDescent="0.2">
      <c r="A241"/>
      <c r="B241"/>
      <c r="C241"/>
      <c r="D241"/>
      <c r="E241"/>
      <c r="F241"/>
      <c r="G241"/>
    </row>
    <row r="242" spans="1:7" x14ac:dyDescent="0.2">
      <c r="A242"/>
      <c r="B242"/>
      <c r="C242"/>
      <c r="D242"/>
      <c r="E242"/>
      <c r="F242"/>
      <c r="G242"/>
    </row>
    <row r="243" spans="1:7" x14ac:dyDescent="0.2">
      <c r="A243"/>
      <c r="B243"/>
      <c r="C243"/>
      <c r="D243"/>
      <c r="E243"/>
      <c r="F243"/>
      <c r="G243"/>
    </row>
    <row r="244" spans="1:7" x14ac:dyDescent="0.2">
      <c r="A244"/>
      <c r="B244"/>
      <c r="C244"/>
      <c r="D244"/>
      <c r="E244"/>
      <c r="F244"/>
      <c r="G244"/>
    </row>
    <row r="245" spans="1:7" x14ac:dyDescent="0.2">
      <c r="A245"/>
      <c r="B245"/>
      <c r="C245"/>
      <c r="D245"/>
      <c r="E245"/>
      <c r="F245"/>
      <c r="G245"/>
    </row>
    <row r="246" spans="1:7" x14ac:dyDescent="0.2">
      <c r="A246"/>
      <c r="B246"/>
      <c r="C246"/>
      <c r="D246"/>
      <c r="E246"/>
      <c r="F246"/>
      <c r="G246"/>
    </row>
    <row r="247" spans="1:7" x14ac:dyDescent="0.2">
      <c r="A247"/>
      <c r="B247"/>
      <c r="C247"/>
      <c r="D247"/>
      <c r="E247"/>
      <c r="F247"/>
      <c r="G247"/>
    </row>
    <row r="248" spans="1:7" x14ac:dyDescent="0.2">
      <c r="A248"/>
      <c r="B248"/>
      <c r="C248"/>
      <c r="D248"/>
      <c r="E248"/>
      <c r="F248"/>
      <c r="G248"/>
    </row>
    <row r="249" spans="1:7" x14ac:dyDescent="0.2">
      <c r="A249"/>
      <c r="B249"/>
      <c r="C249"/>
      <c r="D249"/>
      <c r="E249"/>
      <c r="F249"/>
      <c r="G249"/>
    </row>
    <row r="250" spans="1:7" x14ac:dyDescent="0.2">
      <c r="A250"/>
      <c r="B250"/>
      <c r="C250"/>
      <c r="D250"/>
      <c r="E250"/>
      <c r="F250"/>
      <c r="G250"/>
    </row>
    <row r="251" spans="1:7" x14ac:dyDescent="0.2">
      <c r="A251"/>
      <c r="B251"/>
      <c r="C251"/>
      <c r="D251"/>
      <c r="E251"/>
      <c r="F251"/>
      <c r="G251"/>
    </row>
    <row r="252" spans="1:7" x14ac:dyDescent="0.2">
      <c r="A252"/>
      <c r="B252"/>
      <c r="C252"/>
      <c r="D252"/>
      <c r="E252"/>
      <c r="F252"/>
      <c r="G252"/>
    </row>
    <row r="253" spans="1:7" x14ac:dyDescent="0.2">
      <c r="A253"/>
      <c r="B253"/>
      <c r="C253"/>
      <c r="D253"/>
      <c r="E253"/>
      <c r="F253"/>
      <c r="G253"/>
    </row>
    <row r="254" spans="1:7" x14ac:dyDescent="0.2">
      <c r="A254"/>
      <c r="B254"/>
      <c r="C254"/>
      <c r="D254"/>
      <c r="E254"/>
      <c r="F254"/>
      <c r="G254"/>
    </row>
    <row r="255" spans="1:7" x14ac:dyDescent="0.2">
      <c r="A255"/>
      <c r="B255"/>
      <c r="C255"/>
      <c r="D255"/>
      <c r="E255"/>
      <c r="F255"/>
      <c r="G255"/>
    </row>
    <row r="256" spans="1:7" x14ac:dyDescent="0.2">
      <c r="A256"/>
      <c r="B256"/>
      <c r="C256"/>
      <c r="D256"/>
      <c r="E256"/>
      <c r="F256"/>
      <c r="G256"/>
    </row>
    <row r="257" spans="1:7" x14ac:dyDescent="0.2">
      <c r="A257"/>
      <c r="B257"/>
      <c r="C257"/>
      <c r="D257"/>
      <c r="E257"/>
      <c r="F257"/>
      <c r="G257"/>
    </row>
    <row r="258" spans="1:7" x14ac:dyDescent="0.2">
      <c r="A258"/>
      <c r="B258"/>
      <c r="C258"/>
      <c r="D258"/>
      <c r="E258"/>
      <c r="F258"/>
      <c r="G258"/>
    </row>
    <row r="259" spans="1:7" x14ac:dyDescent="0.2">
      <c r="A259"/>
      <c r="B259"/>
      <c r="C259"/>
      <c r="D259"/>
      <c r="E259"/>
      <c r="F259"/>
      <c r="G259"/>
    </row>
    <row r="260" spans="1:7" x14ac:dyDescent="0.2">
      <c r="A260"/>
      <c r="B260"/>
      <c r="C260"/>
      <c r="D260"/>
      <c r="E260"/>
      <c r="F260"/>
      <c r="G260"/>
    </row>
    <row r="261" spans="1:7" x14ac:dyDescent="0.2">
      <c r="A261"/>
      <c r="B261"/>
      <c r="C261"/>
      <c r="D261"/>
      <c r="E261"/>
      <c r="F261"/>
      <c r="G261"/>
    </row>
    <row r="262" spans="1:7" x14ac:dyDescent="0.2">
      <c r="A262"/>
      <c r="B262"/>
      <c r="C262"/>
      <c r="D262"/>
      <c r="E262"/>
      <c r="F262"/>
      <c r="G262"/>
    </row>
    <row r="263" spans="1:7" x14ac:dyDescent="0.2">
      <c r="A263"/>
      <c r="B263"/>
      <c r="C263"/>
      <c r="D263"/>
      <c r="E263"/>
      <c r="F263"/>
      <c r="G263"/>
    </row>
    <row r="264" spans="1:7" x14ac:dyDescent="0.2">
      <c r="A264"/>
      <c r="B264"/>
      <c r="C264"/>
      <c r="D264"/>
      <c r="E264"/>
      <c r="F264"/>
      <c r="G264"/>
    </row>
    <row r="265" spans="1:7" x14ac:dyDescent="0.2">
      <c r="A265"/>
      <c r="B265"/>
      <c r="C265"/>
      <c r="D265"/>
      <c r="E265"/>
      <c r="F265"/>
      <c r="G265"/>
    </row>
    <row r="266" spans="1:7" x14ac:dyDescent="0.2">
      <c r="A266"/>
      <c r="B266"/>
      <c r="C266"/>
      <c r="D266"/>
      <c r="E266"/>
      <c r="F266"/>
      <c r="G266"/>
    </row>
    <row r="267" spans="1:7" x14ac:dyDescent="0.2">
      <c r="A267"/>
      <c r="B267"/>
      <c r="C267"/>
      <c r="D267"/>
      <c r="E267"/>
      <c r="F267"/>
      <c r="G267"/>
    </row>
    <row r="268" spans="1:7" x14ac:dyDescent="0.2">
      <c r="A268"/>
      <c r="B268"/>
      <c r="C268"/>
      <c r="D268"/>
      <c r="E268"/>
      <c r="F268"/>
      <c r="G268"/>
    </row>
    <row r="269" spans="1:7" x14ac:dyDescent="0.2">
      <c r="A269"/>
      <c r="B269"/>
      <c r="C269"/>
      <c r="D269"/>
      <c r="E269"/>
      <c r="F269"/>
      <c r="G269"/>
    </row>
    <row r="270" spans="1:7" x14ac:dyDescent="0.2">
      <c r="A270"/>
      <c r="B270"/>
      <c r="C270"/>
      <c r="D270"/>
      <c r="E270"/>
      <c r="F270"/>
      <c r="G270"/>
    </row>
    <row r="271" spans="1:7" x14ac:dyDescent="0.2">
      <c r="A271"/>
      <c r="B271"/>
      <c r="C271"/>
      <c r="D271"/>
      <c r="E271"/>
      <c r="F271"/>
      <c r="G271"/>
    </row>
    <row r="272" spans="1:7" x14ac:dyDescent="0.2">
      <c r="A272"/>
      <c r="B272"/>
      <c r="C272"/>
      <c r="D272"/>
      <c r="E272"/>
      <c r="F272"/>
      <c r="G272"/>
    </row>
    <row r="273" spans="1:7" x14ac:dyDescent="0.2">
      <c r="A273"/>
      <c r="B273"/>
      <c r="C273"/>
      <c r="D273"/>
      <c r="E273"/>
      <c r="F273"/>
      <c r="G273"/>
    </row>
    <row r="274" spans="1:7" x14ac:dyDescent="0.2">
      <c r="A274"/>
      <c r="B274"/>
      <c r="C274"/>
      <c r="D274"/>
      <c r="E274"/>
      <c r="F274"/>
      <c r="G274"/>
    </row>
    <row r="275" spans="1:7" x14ac:dyDescent="0.2">
      <c r="A275"/>
      <c r="B275"/>
      <c r="C275"/>
      <c r="D275"/>
      <c r="E275"/>
      <c r="F275"/>
      <c r="G275"/>
    </row>
    <row r="276" spans="1:7" x14ac:dyDescent="0.2">
      <c r="A276"/>
      <c r="B276"/>
      <c r="C276"/>
      <c r="D276"/>
      <c r="E276"/>
      <c r="F276"/>
      <c r="G276"/>
    </row>
    <row r="277" spans="1:7" x14ac:dyDescent="0.2">
      <c r="A277"/>
      <c r="B277"/>
      <c r="C277"/>
      <c r="D277"/>
      <c r="E277"/>
      <c r="F277"/>
      <c r="G277"/>
    </row>
    <row r="278" spans="1:7" x14ac:dyDescent="0.2">
      <c r="A278"/>
      <c r="B278"/>
      <c r="C278"/>
      <c r="D278"/>
      <c r="E278"/>
      <c r="F278"/>
      <c r="G278"/>
    </row>
    <row r="279" spans="1:7" x14ac:dyDescent="0.2">
      <c r="A279"/>
      <c r="B279"/>
      <c r="C279"/>
      <c r="D279"/>
      <c r="E279"/>
      <c r="F279"/>
      <c r="G279"/>
    </row>
    <row r="280" spans="1:7" x14ac:dyDescent="0.2">
      <c r="A280"/>
      <c r="B280"/>
      <c r="C280"/>
      <c r="D280"/>
      <c r="E280"/>
      <c r="F280"/>
      <c r="G280"/>
    </row>
    <row r="281" spans="1:7" x14ac:dyDescent="0.2">
      <c r="A281"/>
      <c r="B281"/>
      <c r="C281"/>
      <c r="D281"/>
      <c r="E281"/>
      <c r="F281"/>
      <c r="G281"/>
    </row>
    <row r="282" spans="1:7" x14ac:dyDescent="0.2">
      <c r="A282"/>
      <c r="B282"/>
      <c r="C282"/>
      <c r="D282"/>
      <c r="E282"/>
      <c r="F282"/>
      <c r="G282"/>
    </row>
    <row r="283" spans="1:7" x14ac:dyDescent="0.2">
      <c r="A283"/>
      <c r="B283"/>
      <c r="C283"/>
      <c r="D283"/>
      <c r="E283"/>
      <c r="F283"/>
      <c r="G283"/>
    </row>
    <row r="284" spans="1:7" x14ac:dyDescent="0.2">
      <c r="A284"/>
      <c r="B284"/>
      <c r="C284"/>
      <c r="D284"/>
      <c r="E284"/>
      <c r="F284"/>
      <c r="G284"/>
    </row>
    <row r="285" spans="1:7" x14ac:dyDescent="0.2">
      <c r="A285"/>
      <c r="B285"/>
      <c r="C285"/>
      <c r="D285"/>
      <c r="E285"/>
      <c r="F285"/>
      <c r="G285"/>
    </row>
    <row r="286" spans="1:7" x14ac:dyDescent="0.2">
      <c r="A286"/>
      <c r="B286"/>
      <c r="C286"/>
      <c r="D286"/>
      <c r="E286"/>
      <c r="F286"/>
      <c r="G286"/>
    </row>
    <row r="287" spans="1:7" x14ac:dyDescent="0.2">
      <c r="A287"/>
      <c r="B287"/>
      <c r="C287"/>
      <c r="D287"/>
      <c r="E287"/>
      <c r="F287"/>
      <c r="G287"/>
    </row>
    <row r="288" spans="1:7" x14ac:dyDescent="0.2">
      <c r="A288"/>
      <c r="B288"/>
      <c r="C288"/>
      <c r="D288"/>
      <c r="E288"/>
      <c r="F288"/>
      <c r="G288"/>
    </row>
    <row r="289" spans="1:7" x14ac:dyDescent="0.2">
      <c r="A289"/>
      <c r="B289"/>
      <c r="C289"/>
      <c r="D289"/>
      <c r="E289"/>
      <c r="F289"/>
      <c r="G289"/>
    </row>
    <row r="290" spans="1:7" x14ac:dyDescent="0.2">
      <c r="A290"/>
      <c r="B290"/>
      <c r="C290"/>
      <c r="D290"/>
      <c r="E290"/>
      <c r="F290"/>
      <c r="G290"/>
    </row>
    <row r="291" spans="1:7" x14ac:dyDescent="0.2">
      <c r="A291"/>
      <c r="B291"/>
      <c r="C291"/>
      <c r="D291"/>
      <c r="E291"/>
      <c r="F291"/>
      <c r="G291"/>
    </row>
    <row r="292" spans="1:7" x14ac:dyDescent="0.2">
      <c r="A292"/>
      <c r="B292"/>
      <c r="C292"/>
      <c r="D292"/>
      <c r="E292"/>
      <c r="F292"/>
      <c r="G292"/>
    </row>
    <row r="293" spans="1:7" x14ac:dyDescent="0.2">
      <c r="A293"/>
      <c r="B293"/>
      <c r="C293"/>
      <c r="D293"/>
      <c r="E293"/>
      <c r="F293"/>
      <c r="G293"/>
    </row>
    <row r="294" spans="1:7" x14ac:dyDescent="0.2">
      <c r="A294"/>
      <c r="B294"/>
      <c r="C294"/>
      <c r="D294"/>
      <c r="E294"/>
      <c r="F294"/>
      <c r="G294"/>
    </row>
    <row r="295" spans="1:7" x14ac:dyDescent="0.2">
      <c r="A295"/>
      <c r="B295"/>
      <c r="C295"/>
      <c r="D295"/>
      <c r="E295"/>
      <c r="F295"/>
      <c r="G295"/>
    </row>
    <row r="296" spans="1:7" x14ac:dyDescent="0.2">
      <c r="A296"/>
      <c r="B296"/>
      <c r="C296"/>
      <c r="D296"/>
      <c r="E296"/>
      <c r="F296"/>
      <c r="G296"/>
    </row>
    <row r="297" spans="1:7" x14ac:dyDescent="0.2">
      <c r="A297"/>
      <c r="B297"/>
      <c r="C297"/>
      <c r="D297"/>
      <c r="E297"/>
      <c r="F297"/>
      <c r="G297"/>
    </row>
    <row r="298" spans="1:7" x14ac:dyDescent="0.2">
      <c r="A298"/>
      <c r="B298"/>
      <c r="C298"/>
      <c r="D298"/>
      <c r="E298"/>
      <c r="F298"/>
      <c r="G298"/>
    </row>
    <row r="299" spans="1:7" x14ac:dyDescent="0.2">
      <c r="A299"/>
      <c r="B299"/>
      <c r="C299"/>
      <c r="D299"/>
      <c r="E299"/>
      <c r="F299"/>
      <c r="G299"/>
    </row>
    <row r="300" spans="1:7" x14ac:dyDescent="0.2">
      <c r="A300"/>
      <c r="B300"/>
      <c r="C300"/>
      <c r="D300"/>
      <c r="E300"/>
      <c r="F300"/>
      <c r="G300"/>
    </row>
    <row r="301" spans="1:7" x14ac:dyDescent="0.2">
      <c r="A301"/>
      <c r="B301"/>
      <c r="C301"/>
      <c r="D301"/>
      <c r="E301"/>
      <c r="F301"/>
      <c r="G301"/>
    </row>
    <row r="302" spans="1:7" x14ac:dyDescent="0.2">
      <c r="A302"/>
      <c r="B302"/>
      <c r="C302"/>
      <c r="D302"/>
      <c r="E302"/>
      <c r="F302"/>
      <c r="G302"/>
    </row>
    <row r="303" spans="1:7" x14ac:dyDescent="0.2">
      <c r="A303"/>
      <c r="B303"/>
      <c r="C303"/>
      <c r="D303"/>
      <c r="E303"/>
      <c r="F303"/>
      <c r="G303"/>
    </row>
    <row r="304" spans="1:7" x14ac:dyDescent="0.2">
      <c r="A304"/>
      <c r="B304"/>
      <c r="C304"/>
      <c r="D304"/>
      <c r="E304"/>
      <c r="F304"/>
      <c r="G304"/>
    </row>
    <row r="305" spans="1:7" x14ac:dyDescent="0.2">
      <c r="A305"/>
      <c r="B305"/>
      <c r="C305"/>
      <c r="D305"/>
      <c r="E305"/>
      <c r="F305"/>
      <c r="G305"/>
    </row>
    <row r="306" spans="1:7" x14ac:dyDescent="0.2">
      <c r="A306"/>
      <c r="B306"/>
      <c r="C306"/>
      <c r="D306"/>
      <c r="E306"/>
      <c r="F306"/>
      <c r="G306"/>
    </row>
    <row r="307" spans="1:7" x14ac:dyDescent="0.2">
      <c r="A307"/>
      <c r="B307"/>
      <c r="C307"/>
      <c r="D307"/>
      <c r="E307"/>
      <c r="F307"/>
      <c r="G307"/>
    </row>
    <row r="308" spans="1:7" x14ac:dyDescent="0.2">
      <c r="A308"/>
      <c r="B308"/>
      <c r="C308"/>
      <c r="D308"/>
      <c r="E308"/>
      <c r="F308"/>
      <c r="G308"/>
    </row>
    <row r="309" spans="1:7" x14ac:dyDescent="0.2">
      <c r="A309"/>
      <c r="B309"/>
      <c r="C309"/>
      <c r="D309"/>
      <c r="E309"/>
      <c r="F309"/>
      <c r="G309"/>
    </row>
    <row r="310" spans="1:7" x14ac:dyDescent="0.2">
      <c r="A310"/>
      <c r="B310"/>
      <c r="C310"/>
      <c r="D310"/>
      <c r="E310"/>
      <c r="F310"/>
      <c r="G310"/>
    </row>
    <row r="311" spans="1:7" x14ac:dyDescent="0.2">
      <c r="A311"/>
      <c r="B311"/>
      <c r="C311"/>
      <c r="D311"/>
      <c r="E311"/>
      <c r="F311"/>
      <c r="G311"/>
    </row>
    <row r="312" spans="1:7" x14ac:dyDescent="0.2">
      <c r="A312"/>
      <c r="B312"/>
      <c r="C312"/>
      <c r="D312"/>
      <c r="E312"/>
      <c r="F312"/>
      <c r="G312"/>
    </row>
    <row r="313" spans="1:7" x14ac:dyDescent="0.2">
      <c r="A313"/>
      <c r="B313"/>
      <c r="C313"/>
      <c r="D313"/>
      <c r="E313"/>
      <c r="F313"/>
      <c r="G313"/>
    </row>
    <row r="314" spans="1:7" x14ac:dyDescent="0.2">
      <c r="A314"/>
      <c r="B314"/>
      <c r="C314"/>
      <c r="D314"/>
      <c r="E314"/>
      <c r="F314"/>
      <c r="G314"/>
    </row>
    <row r="315" spans="1:7" x14ac:dyDescent="0.2">
      <c r="A315"/>
      <c r="B315"/>
      <c r="C315"/>
      <c r="D315"/>
      <c r="E315"/>
      <c r="F315"/>
      <c r="G315"/>
    </row>
    <row r="316" spans="1:7" x14ac:dyDescent="0.2">
      <c r="A316"/>
      <c r="B316"/>
      <c r="C316"/>
      <c r="D316"/>
      <c r="E316"/>
      <c r="F316"/>
      <c r="G316"/>
    </row>
    <row r="317" spans="1:7" x14ac:dyDescent="0.2">
      <c r="A317"/>
      <c r="B317"/>
      <c r="C317"/>
      <c r="D317"/>
      <c r="E317"/>
      <c r="F317"/>
      <c r="G317"/>
    </row>
    <row r="318" spans="1:7" x14ac:dyDescent="0.2">
      <c r="A318"/>
      <c r="B318"/>
      <c r="C318"/>
      <c r="D318"/>
      <c r="E318"/>
      <c r="F318"/>
      <c r="G318"/>
    </row>
    <row r="319" spans="1:7" x14ac:dyDescent="0.2">
      <c r="A319"/>
      <c r="B319"/>
      <c r="C319"/>
      <c r="D319"/>
      <c r="E319"/>
      <c r="F319"/>
      <c r="G319"/>
    </row>
    <row r="320" spans="1:7" x14ac:dyDescent="0.2">
      <c r="A320"/>
      <c r="B320"/>
      <c r="C320"/>
      <c r="D320"/>
      <c r="E320"/>
      <c r="F320"/>
      <c r="G320"/>
    </row>
    <row r="321" spans="1:7" x14ac:dyDescent="0.2">
      <c r="A321"/>
      <c r="B321"/>
      <c r="C321"/>
      <c r="D321"/>
      <c r="E321"/>
      <c r="F321"/>
      <c r="G321"/>
    </row>
    <row r="322" spans="1:7" x14ac:dyDescent="0.2">
      <c r="A322"/>
      <c r="B322"/>
      <c r="C322"/>
      <c r="D322"/>
      <c r="E322"/>
      <c r="F322"/>
      <c r="G322"/>
    </row>
    <row r="323" spans="1:7" x14ac:dyDescent="0.2">
      <c r="A323"/>
      <c r="B323"/>
      <c r="C323"/>
      <c r="D323"/>
      <c r="E323"/>
      <c r="F323"/>
      <c r="G323"/>
    </row>
    <row r="324" spans="1:7" x14ac:dyDescent="0.2">
      <c r="A324"/>
      <c r="B324"/>
      <c r="C324"/>
      <c r="D324"/>
      <c r="E324"/>
      <c r="F324"/>
      <c r="G324"/>
    </row>
    <row r="325" spans="1:7" x14ac:dyDescent="0.2">
      <c r="A325"/>
      <c r="B325"/>
      <c r="C325"/>
      <c r="D325"/>
      <c r="E325"/>
      <c r="F325"/>
      <c r="G325"/>
    </row>
    <row r="326" spans="1:7" x14ac:dyDescent="0.2">
      <c r="A326"/>
      <c r="B326"/>
      <c r="C326"/>
      <c r="D326"/>
      <c r="E326"/>
      <c r="F326"/>
      <c r="G326"/>
    </row>
    <row r="327" spans="1:7" x14ac:dyDescent="0.2">
      <c r="A327"/>
      <c r="B327"/>
      <c r="C327"/>
      <c r="D327"/>
      <c r="E327"/>
      <c r="F327"/>
      <c r="G327"/>
    </row>
    <row r="328" spans="1:7" x14ac:dyDescent="0.2">
      <c r="A328"/>
      <c r="B328"/>
      <c r="C328"/>
      <c r="D328"/>
      <c r="E328"/>
      <c r="F328"/>
      <c r="G328"/>
    </row>
    <row r="329" spans="1:7" x14ac:dyDescent="0.2">
      <c r="A329"/>
      <c r="B329"/>
      <c r="C329"/>
      <c r="D329"/>
      <c r="E329"/>
      <c r="F329"/>
      <c r="G329"/>
    </row>
    <row r="330" spans="1:7" x14ac:dyDescent="0.2">
      <c r="A330"/>
      <c r="B330"/>
      <c r="C330"/>
      <c r="D330"/>
      <c r="E330"/>
      <c r="F330"/>
      <c r="G330"/>
    </row>
    <row r="331" spans="1:7" x14ac:dyDescent="0.2">
      <c r="A331"/>
      <c r="B331"/>
      <c r="C331"/>
      <c r="D331"/>
      <c r="E331"/>
      <c r="F331"/>
      <c r="G331"/>
    </row>
    <row r="332" spans="1:7" x14ac:dyDescent="0.2">
      <c r="A332"/>
      <c r="B332"/>
      <c r="C332"/>
      <c r="D332"/>
      <c r="E332"/>
      <c r="F332"/>
      <c r="G332"/>
    </row>
    <row r="333" spans="1:7" x14ac:dyDescent="0.2">
      <c r="A333"/>
      <c r="B333"/>
      <c r="C333"/>
      <c r="D333"/>
      <c r="E333"/>
      <c r="F333"/>
      <c r="G333"/>
    </row>
    <row r="334" spans="1:7" x14ac:dyDescent="0.2">
      <c r="A334"/>
      <c r="B334"/>
      <c r="C334"/>
      <c r="D334"/>
      <c r="E334"/>
      <c r="F334"/>
      <c r="G334"/>
    </row>
    <row r="335" spans="1:7" x14ac:dyDescent="0.2">
      <c r="A335"/>
      <c r="B335"/>
      <c r="C335"/>
      <c r="D335"/>
      <c r="E335"/>
      <c r="F335"/>
      <c r="G335"/>
    </row>
    <row r="336" spans="1:7" x14ac:dyDescent="0.2">
      <c r="A336"/>
      <c r="B336"/>
      <c r="C336"/>
      <c r="D336"/>
      <c r="E336"/>
      <c r="F336"/>
      <c r="G336"/>
    </row>
    <row r="337" spans="1:7" x14ac:dyDescent="0.2">
      <c r="A337"/>
      <c r="B337"/>
      <c r="C337"/>
      <c r="D337"/>
      <c r="E337"/>
      <c r="F337"/>
      <c r="G337"/>
    </row>
    <row r="338" spans="1:7" x14ac:dyDescent="0.2">
      <c r="A338"/>
      <c r="B338"/>
      <c r="C338"/>
      <c r="D338"/>
      <c r="E338"/>
      <c r="F338"/>
      <c r="G338"/>
    </row>
    <row r="339" spans="1:7" x14ac:dyDescent="0.2">
      <c r="A339"/>
      <c r="B339"/>
      <c r="C339"/>
      <c r="D339"/>
      <c r="E339"/>
      <c r="F339"/>
      <c r="G339"/>
    </row>
    <row r="340" spans="1:7" x14ac:dyDescent="0.2">
      <c r="A340"/>
      <c r="B340"/>
      <c r="C340"/>
      <c r="D340"/>
      <c r="E340"/>
      <c r="F340"/>
      <c r="G340"/>
    </row>
    <row r="341" spans="1:7" x14ac:dyDescent="0.2">
      <c r="A341"/>
      <c r="B341"/>
      <c r="C341"/>
      <c r="D341"/>
      <c r="E341"/>
      <c r="F341"/>
      <c r="G341"/>
    </row>
    <row r="342" spans="1:7" x14ac:dyDescent="0.2">
      <c r="A342"/>
      <c r="B342"/>
      <c r="C342"/>
      <c r="D342"/>
      <c r="E342"/>
      <c r="F342"/>
      <c r="G342"/>
    </row>
    <row r="343" spans="1:7" x14ac:dyDescent="0.2">
      <c r="A343"/>
      <c r="B343"/>
      <c r="C343"/>
      <c r="D343"/>
      <c r="E343"/>
      <c r="F343"/>
      <c r="G343"/>
    </row>
    <row r="344" spans="1:7" x14ac:dyDescent="0.2">
      <c r="A344"/>
      <c r="B344"/>
      <c r="C344"/>
      <c r="D344"/>
      <c r="E344"/>
      <c r="F344"/>
      <c r="G344"/>
    </row>
    <row r="345" spans="1:7" x14ac:dyDescent="0.2">
      <c r="A345"/>
      <c r="B345"/>
      <c r="C345"/>
      <c r="D345"/>
      <c r="E345"/>
      <c r="F345"/>
      <c r="G345"/>
    </row>
    <row r="346" spans="1:7" x14ac:dyDescent="0.2">
      <c r="A346"/>
      <c r="B346"/>
      <c r="C346"/>
      <c r="D346"/>
      <c r="E346"/>
      <c r="F346"/>
      <c r="G346"/>
    </row>
    <row r="347" spans="1:7" x14ac:dyDescent="0.2">
      <c r="A347"/>
      <c r="B347"/>
      <c r="C347"/>
      <c r="D347"/>
      <c r="E347"/>
      <c r="F347"/>
      <c r="G347"/>
    </row>
    <row r="348" spans="1:7" x14ac:dyDescent="0.2">
      <c r="A348"/>
      <c r="B348"/>
      <c r="C348"/>
      <c r="D348"/>
      <c r="E348"/>
      <c r="F348"/>
      <c r="G348"/>
    </row>
    <row r="349" spans="1:7" x14ac:dyDescent="0.2">
      <c r="A349"/>
      <c r="B349"/>
      <c r="C349"/>
      <c r="D349"/>
      <c r="E349"/>
      <c r="F349"/>
      <c r="G349"/>
    </row>
    <row r="350" spans="1:7" x14ac:dyDescent="0.2">
      <c r="A350"/>
      <c r="B350"/>
      <c r="C350"/>
      <c r="D350"/>
      <c r="E350"/>
      <c r="F350"/>
      <c r="G350"/>
    </row>
    <row r="351" spans="1:7" x14ac:dyDescent="0.2">
      <c r="A351"/>
      <c r="B351"/>
      <c r="C351"/>
      <c r="D351"/>
      <c r="E351"/>
      <c r="F351"/>
      <c r="G351"/>
    </row>
    <row r="352" spans="1:7" x14ac:dyDescent="0.2">
      <c r="A352"/>
      <c r="B352"/>
      <c r="C352"/>
      <c r="D352"/>
      <c r="E352"/>
      <c r="F352"/>
      <c r="G352"/>
    </row>
    <row r="353" spans="1:7" x14ac:dyDescent="0.2">
      <c r="A353"/>
      <c r="B353"/>
      <c r="C353"/>
      <c r="D353"/>
      <c r="E353"/>
      <c r="F353"/>
      <c r="G353"/>
    </row>
    <row r="354" spans="1:7" x14ac:dyDescent="0.2">
      <c r="A354"/>
      <c r="B354"/>
      <c r="C354"/>
      <c r="D354"/>
      <c r="E354"/>
      <c r="F354"/>
      <c r="G354"/>
    </row>
    <row r="355" spans="1:7" x14ac:dyDescent="0.2">
      <c r="A355"/>
      <c r="B355"/>
      <c r="C355"/>
      <c r="D355"/>
      <c r="E355"/>
      <c r="F355"/>
      <c r="G355"/>
    </row>
    <row r="356" spans="1:7" x14ac:dyDescent="0.2">
      <c r="A356"/>
      <c r="B356"/>
      <c r="C356"/>
      <c r="D356"/>
      <c r="E356"/>
      <c r="F356"/>
      <c r="G356"/>
    </row>
    <row r="357" spans="1:7" x14ac:dyDescent="0.2">
      <c r="A357"/>
      <c r="B357"/>
      <c r="C357"/>
      <c r="D357"/>
      <c r="E357"/>
      <c r="F357"/>
      <c r="G357"/>
    </row>
    <row r="358" spans="1:7" x14ac:dyDescent="0.2">
      <c r="A358"/>
      <c r="B358"/>
      <c r="C358"/>
      <c r="D358"/>
      <c r="E358"/>
      <c r="F358"/>
      <c r="G358"/>
    </row>
    <row r="359" spans="1:7" x14ac:dyDescent="0.2">
      <c r="A359"/>
      <c r="B359"/>
      <c r="C359"/>
      <c r="D359"/>
      <c r="E359"/>
      <c r="F359"/>
      <c r="G359"/>
    </row>
    <row r="360" spans="1:7" x14ac:dyDescent="0.2">
      <c r="A360"/>
      <c r="B360"/>
      <c r="C360"/>
      <c r="D360"/>
      <c r="E360"/>
      <c r="F360"/>
      <c r="G360"/>
    </row>
    <row r="361" spans="1:7" x14ac:dyDescent="0.2">
      <c r="A361"/>
      <c r="B361"/>
      <c r="C361"/>
      <c r="D361"/>
      <c r="E361"/>
      <c r="F361"/>
      <c r="G361"/>
    </row>
    <row r="362" spans="1:7" x14ac:dyDescent="0.2">
      <c r="A362"/>
      <c r="B362"/>
      <c r="C362"/>
      <c r="D362"/>
      <c r="E362"/>
      <c r="F362"/>
      <c r="G362"/>
    </row>
    <row r="363" spans="1:7" x14ac:dyDescent="0.2">
      <c r="A363"/>
      <c r="B363"/>
      <c r="C363"/>
      <c r="D363"/>
      <c r="E363"/>
      <c r="F363"/>
      <c r="G363"/>
    </row>
    <row r="364" spans="1:7" x14ac:dyDescent="0.2">
      <c r="A364"/>
      <c r="B364"/>
      <c r="C364"/>
      <c r="D364"/>
      <c r="E364"/>
      <c r="F364"/>
      <c r="G364"/>
    </row>
    <row r="365" spans="1:7" x14ac:dyDescent="0.2">
      <c r="A365"/>
      <c r="B365"/>
      <c r="C365"/>
      <c r="D365"/>
      <c r="E365"/>
      <c r="F365"/>
      <c r="G365"/>
    </row>
    <row r="366" spans="1:7" x14ac:dyDescent="0.2">
      <c r="A366"/>
      <c r="B366"/>
      <c r="C366"/>
      <c r="D366"/>
      <c r="E366"/>
      <c r="F366"/>
      <c r="G366"/>
    </row>
    <row r="367" spans="1:7" x14ac:dyDescent="0.2">
      <c r="A367"/>
      <c r="B367"/>
      <c r="C367"/>
      <c r="D367"/>
      <c r="E367"/>
      <c r="F367"/>
      <c r="G367"/>
    </row>
    <row r="368" spans="1:7" x14ac:dyDescent="0.2">
      <c r="A368"/>
      <c r="B368"/>
      <c r="C368"/>
      <c r="D368"/>
      <c r="E368"/>
      <c r="F368"/>
      <c r="G368"/>
    </row>
    <row r="369" spans="1:7" x14ac:dyDescent="0.2">
      <c r="A369"/>
      <c r="B369"/>
      <c r="C369"/>
      <c r="D369"/>
      <c r="E369"/>
      <c r="F369"/>
      <c r="G369"/>
    </row>
    <row r="370" spans="1:7" x14ac:dyDescent="0.2">
      <c r="A370"/>
      <c r="B370"/>
      <c r="C370"/>
      <c r="D370"/>
      <c r="E370"/>
      <c r="F370"/>
      <c r="G370"/>
    </row>
    <row r="371" spans="1:7" x14ac:dyDescent="0.2">
      <c r="A371"/>
      <c r="B371"/>
      <c r="C371"/>
      <c r="D371"/>
      <c r="E371"/>
      <c r="F371"/>
      <c r="G371"/>
    </row>
    <row r="372" spans="1:7" x14ac:dyDescent="0.2">
      <c r="A372"/>
      <c r="B372"/>
      <c r="C372"/>
      <c r="D372"/>
      <c r="E372"/>
      <c r="F372"/>
      <c r="G372"/>
    </row>
    <row r="373" spans="1:7" x14ac:dyDescent="0.2">
      <c r="A373"/>
      <c r="B373"/>
      <c r="C373"/>
      <c r="D373"/>
      <c r="E373"/>
      <c r="F373"/>
      <c r="G373"/>
    </row>
    <row r="374" spans="1:7" x14ac:dyDescent="0.2">
      <c r="A374"/>
      <c r="B374"/>
      <c r="C374"/>
      <c r="D374"/>
      <c r="E374"/>
      <c r="F374"/>
      <c r="G374"/>
    </row>
    <row r="375" spans="1:7" x14ac:dyDescent="0.2">
      <c r="A375"/>
      <c r="B375"/>
      <c r="C375"/>
      <c r="D375"/>
      <c r="E375"/>
      <c r="F375"/>
      <c r="G375"/>
    </row>
    <row r="376" spans="1:7" x14ac:dyDescent="0.2">
      <c r="A376"/>
      <c r="B376"/>
      <c r="C376"/>
      <c r="D376"/>
      <c r="E376"/>
      <c r="F376"/>
      <c r="G376"/>
    </row>
    <row r="377" spans="1:7" x14ac:dyDescent="0.2">
      <c r="A377"/>
      <c r="B377"/>
      <c r="C377"/>
      <c r="D377"/>
      <c r="E377"/>
      <c r="F377"/>
      <c r="G377"/>
    </row>
    <row r="378" spans="1:7" x14ac:dyDescent="0.2">
      <c r="A378"/>
      <c r="B378"/>
      <c r="C378"/>
      <c r="D378"/>
      <c r="E378"/>
      <c r="F378"/>
      <c r="G378"/>
    </row>
    <row r="379" spans="1:7" x14ac:dyDescent="0.2">
      <c r="A379"/>
      <c r="B379"/>
      <c r="C379"/>
      <c r="D379"/>
      <c r="E379"/>
      <c r="F379"/>
      <c r="G379"/>
    </row>
    <row r="380" spans="1:7" x14ac:dyDescent="0.2">
      <c r="A380"/>
      <c r="B380"/>
      <c r="C380"/>
      <c r="D380"/>
      <c r="E380"/>
      <c r="F380"/>
      <c r="G380"/>
    </row>
    <row r="381" spans="1:7" x14ac:dyDescent="0.2">
      <c r="A381"/>
      <c r="B381"/>
      <c r="C381"/>
      <c r="D381"/>
      <c r="E381"/>
      <c r="F381"/>
      <c r="G381"/>
    </row>
    <row r="382" spans="1:7" x14ac:dyDescent="0.2">
      <c r="A382"/>
      <c r="B382"/>
      <c r="C382"/>
      <c r="D382"/>
      <c r="E382"/>
      <c r="F382"/>
      <c r="G382"/>
    </row>
    <row r="383" spans="1:7" x14ac:dyDescent="0.2">
      <c r="A383"/>
      <c r="B383"/>
      <c r="C383"/>
      <c r="D383"/>
      <c r="E383"/>
      <c r="F383"/>
      <c r="G383"/>
    </row>
    <row r="384" spans="1:7" x14ac:dyDescent="0.2">
      <c r="A384"/>
      <c r="B384"/>
      <c r="C384"/>
      <c r="D384"/>
      <c r="E384"/>
      <c r="F384"/>
      <c r="G384"/>
    </row>
    <row r="385" spans="1:7" x14ac:dyDescent="0.2">
      <c r="A385"/>
      <c r="B385"/>
      <c r="C385"/>
      <c r="D385"/>
      <c r="E385"/>
      <c r="F385"/>
      <c r="G385"/>
    </row>
    <row r="386" spans="1:7" x14ac:dyDescent="0.2">
      <c r="A386"/>
      <c r="B386"/>
      <c r="C386"/>
      <c r="D386"/>
      <c r="E386"/>
      <c r="F386"/>
      <c r="G386"/>
    </row>
    <row r="387" spans="1:7" x14ac:dyDescent="0.2">
      <c r="A387"/>
      <c r="B387"/>
      <c r="C387"/>
      <c r="D387"/>
      <c r="E387"/>
      <c r="F387"/>
      <c r="G387"/>
    </row>
    <row r="388" spans="1:7" x14ac:dyDescent="0.2">
      <c r="A388"/>
      <c r="B388"/>
      <c r="C388"/>
      <c r="D388"/>
      <c r="E388"/>
      <c r="F388"/>
      <c r="G388"/>
    </row>
    <row r="389" spans="1:7" x14ac:dyDescent="0.2">
      <c r="A389"/>
      <c r="B389"/>
      <c r="C389"/>
      <c r="D389"/>
      <c r="E389"/>
      <c r="F389"/>
      <c r="G389"/>
    </row>
    <row r="390" spans="1:7" x14ac:dyDescent="0.2">
      <c r="A390"/>
      <c r="B390"/>
      <c r="C390"/>
      <c r="D390"/>
      <c r="E390"/>
      <c r="F390"/>
      <c r="G390"/>
    </row>
    <row r="391" spans="1:7" x14ac:dyDescent="0.2">
      <c r="A391"/>
      <c r="B391"/>
      <c r="C391"/>
      <c r="D391"/>
      <c r="E391"/>
      <c r="F391"/>
      <c r="G391"/>
    </row>
    <row r="392" spans="1:7" x14ac:dyDescent="0.2">
      <c r="A392"/>
      <c r="B392"/>
      <c r="C392"/>
      <c r="D392"/>
      <c r="E392"/>
      <c r="F392"/>
      <c r="G392"/>
    </row>
    <row r="393" spans="1:7" x14ac:dyDescent="0.2">
      <c r="A393"/>
      <c r="B393"/>
      <c r="C393"/>
      <c r="D393"/>
      <c r="E393"/>
      <c r="F393"/>
      <c r="G393"/>
    </row>
    <row r="394" spans="1:7" x14ac:dyDescent="0.2">
      <c r="A394"/>
      <c r="B394"/>
      <c r="C394"/>
      <c r="D394"/>
      <c r="E394"/>
      <c r="F394"/>
      <c r="G394"/>
    </row>
    <row r="395" spans="1:7" x14ac:dyDescent="0.2">
      <c r="A395"/>
      <c r="B395"/>
      <c r="C395"/>
      <c r="D395"/>
      <c r="E395"/>
      <c r="F395"/>
      <c r="G395"/>
    </row>
    <row r="396" spans="1:7" x14ac:dyDescent="0.2">
      <c r="A396"/>
      <c r="B396"/>
      <c r="C396"/>
      <c r="D396"/>
      <c r="E396"/>
      <c r="F396"/>
      <c r="G396"/>
    </row>
    <row r="397" spans="1:7" x14ac:dyDescent="0.2">
      <c r="A397"/>
      <c r="B397"/>
      <c r="C397"/>
      <c r="D397"/>
      <c r="E397"/>
      <c r="F397"/>
      <c r="G397"/>
    </row>
    <row r="398" spans="1:7" x14ac:dyDescent="0.2">
      <c r="A398"/>
      <c r="B398"/>
      <c r="C398"/>
      <c r="D398"/>
      <c r="E398"/>
      <c r="F398"/>
      <c r="G398"/>
    </row>
    <row r="399" spans="1:7" x14ac:dyDescent="0.2">
      <c r="A399"/>
      <c r="B399"/>
      <c r="C399"/>
      <c r="D399"/>
      <c r="E399"/>
      <c r="F399"/>
      <c r="G399"/>
    </row>
    <row r="400" spans="1:7" x14ac:dyDescent="0.2">
      <c r="A400"/>
      <c r="B400"/>
      <c r="C400"/>
      <c r="D400"/>
      <c r="E400"/>
      <c r="F400"/>
      <c r="G400"/>
    </row>
    <row r="401" spans="1:7" x14ac:dyDescent="0.2">
      <c r="A401"/>
      <c r="B401"/>
      <c r="C401"/>
      <c r="D401"/>
      <c r="E401"/>
      <c r="F401"/>
      <c r="G401"/>
    </row>
    <row r="402" spans="1:7" x14ac:dyDescent="0.2">
      <c r="A402"/>
      <c r="B402"/>
      <c r="C402"/>
      <c r="D402"/>
      <c r="E402"/>
      <c r="F402"/>
      <c r="G402"/>
    </row>
    <row r="403" spans="1:7" x14ac:dyDescent="0.2">
      <c r="A403"/>
      <c r="B403"/>
      <c r="C403"/>
      <c r="D403"/>
      <c r="E403"/>
      <c r="F403"/>
      <c r="G403"/>
    </row>
    <row r="404" spans="1:7" x14ac:dyDescent="0.2">
      <c r="A404"/>
      <c r="B404"/>
      <c r="C404"/>
      <c r="D404"/>
      <c r="E404"/>
      <c r="F404"/>
      <c r="G404"/>
    </row>
    <row r="405" spans="1:7" x14ac:dyDescent="0.2">
      <c r="A405"/>
      <c r="B405"/>
      <c r="C405"/>
      <c r="D405"/>
      <c r="E405"/>
      <c r="F405"/>
      <c r="G405"/>
    </row>
    <row r="406" spans="1:7" x14ac:dyDescent="0.2">
      <c r="A406"/>
      <c r="B406"/>
      <c r="C406"/>
      <c r="D406"/>
      <c r="E406"/>
      <c r="F406"/>
      <c r="G406"/>
    </row>
    <row r="407" spans="1:7" x14ac:dyDescent="0.2">
      <c r="A407"/>
      <c r="B407"/>
      <c r="C407"/>
      <c r="D407"/>
      <c r="E407"/>
      <c r="F407"/>
      <c r="G407"/>
    </row>
    <row r="408" spans="1:7" x14ac:dyDescent="0.2">
      <c r="A408"/>
      <c r="B408"/>
      <c r="C408"/>
      <c r="D408"/>
      <c r="E408"/>
      <c r="F408"/>
      <c r="G408"/>
    </row>
    <row r="409" spans="1:7" x14ac:dyDescent="0.2">
      <c r="A409"/>
      <c r="B409"/>
      <c r="C409"/>
      <c r="D409"/>
      <c r="E409"/>
      <c r="F409"/>
      <c r="G409"/>
    </row>
    <row r="410" spans="1:7" x14ac:dyDescent="0.2">
      <c r="A410"/>
      <c r="B410"/>
      <c r="C410"/>
      <c r="D410"/>
      <c r="E410"/>
      <c r="F410"/>
      <c r="G410"/>
    </row>
    <row r="411" spans="1:7" x14ac:dyDescent="0.2">
      <c r="A411"/>
      <c r="B411"/>
      <c r="C411"/>
      <c r="D411"/>
      <c r="E411"/>
      <c r="F411"/>
      <c r="G411"/>
    </row>
    <row r="412" spans="1:7" x14ac:dyDescent="0.2">
      <c r="A412"/>
      <c r="B412"/>
      <c r="C412"/>
      <c r="D412"/>
      <c r="E412"/>
      <c r="F412"/>
      <c r="G412"/>
    </row>
    <row r="413" spans="1:7" x14ac:dyDescent="0.2">
      <c r="A413"/>
      <c r="B413"/>
      <c r="C413"/>
      <c r="D413"/>
      <c r="E413"/>
      <c r="F413"/>
      <c r="G413"/>
    </row>
    <row r="414" spans="1:7" x14ac:dyDescent="0.2">
      <c r="A414"/>
      <c r="B414"/>
      <c r="C414"/>
      <c r="D414"/>
      <c r="E414"/>
      <c r="F414"/>
      <c r="G414"/>
    </row>
    <row r="415" spans="1:7" x14ac:dyDescent="0.2">
      <c r="A415"/>
      <c r="B415"/>
      <c r="C415"/>
      <c r="D415"/>
      <c r="E415"/>
      <c r="F415"/>
      <c r="G415"/>
    </row>
    <row r="416" spans="1:7" x14ac:dyDescent="0.2">
      <c r="A416"/>
      <c r="B416"/>
      <c r="C416"/>
      <c r="D416"/>
      <c r="E416"/>
      <c r="F416"/>
      <c r="G416"/>
    </row>
    <row r="417" spans="1:7" x14ac:dyDescent="0.2">
      <c r="A417"/>
      <c r="B417"/>
      <c r="C417"/>
      <c r="D417"/>
      <c r="E417"/>
      <c r="F417"/>
      <c r="G417"/>
    </row>
    <row r="418" spans="1:7" x14ac:dyDescent="0.2">
      <c r="A418"/>
      <c r="B418"/>
      <c r="C418"/>
      <c r="D418"/>
      <c r="E418"/>
      <c r="F418"/>
      <c r="G418"/>
    </row>
    <row r="419" spans="1:7" x14ac:dyDescent="0.2">
      <c r="A419"/>
      <c r="B419"/>
      <c r="C419"/>
      <c r="D419"/>
      <c r="E419"/>
      <c r="F419"/>
      <c r="G419"/>
    </row>
    <row r="420" spans="1:7" x14ac:dyDescent="0.2">
      <c r="A420"/>
      <c r="B420"/>
      <c r="C420"/>
      <c r="D420"/>
      <c r="E420"/>
      <c r="F420"/>
      <c r="G420"/>
    </row>
    <row r="421" spans="1:7" x14ac:dyDescent="0.2">
      <c r="A421"/>
      <c r="B421"/>
      <c r="C421"/>
      <c r="D421"/>
      <c r="E421"/>
      <c r="F421"/>
      <c r="G421"/>
    </row>
    <row r="422" spans="1:7" x14ac:dyDescent="0.2">
      <c r="A422"/>
      <c r="B422"/>
      <c r="C422"/>
      <c r="D422"/>
      <c r="E422"/>
      <c r="F422"/>
      <c r="G422"/>
    </row>
    <row r="423" spans="1:7" x14ac:dyDescent="0.2">
      <c r="A423"/>
      <c r="B423"/>
      <c r="C423"/>
      <c r="D423"/>
      <c r="E423"/>
      <c r="F423"/>
      <c r="G423"/>
    </row>
    <row r="424" spans="1:7" x14ac:dyDescent="0.2">
      <c r="A424"/>
      <c r="B424"/>
      <c r="C424"/>
      <c r="D424"/>
      <c r="E424"/>
      <c r="F424"/>
      <c r="G424"/>
    </row>
    <row r="425" spans="1:7" x14ac:dyDescent="0.2">
      <c r="A425"/>
      <c r="B425"/>
      <c r="C425"/>
      <c r="D425"/>
      <c r="E425"/>
      <c r="F425"/>
      <c r="G425"/>
    </row>
    <row r="426" spans="1:7" x14ac:dyDescent="0.2">
      <c r="A426"/>
      <c r="B426"/>
      <c r="C426"/>
      <c r="D426"/>
      <c r="E426"/>
      <c r="F426"/>
      <c r="G426"/>
    </row>
    <row r="427" spans="1:7" x14ac:dyDescent="0.2">
      <c r="A427"/>
      <c r="B427"/>
      <c r="C427"/>
      <c r="D427"/>
      <c r="E427"/>
      <c r="F427"/>
      <c r="G427"/>
    </row>
    <row r="428" spans="1:7" x14ac:dyDescent="0.2">
      <c r="A428"/>
      <c r="B428"/>
      <c r="C428"/>
      <c r="D428"/>
      <c r="E428"/>
      <c r="F428"/>
      <c r="G428"/>
    </row>
    <row r="429" spans="1:7" x14ac:dyDescent="0.2">
      <c r="A429"/>
      <c r="B429"/>
      <c r="C429"/>
      <c r="D429"/>
      <c r="E429"/>
      <c r="F429"/>
      <c r="G429"/>
    </row>
    <row r="430" spans="1:7" x14ac:dyDescent="0.2">
      <c r="A430"/>
      <c r="B430"/>
      <c r="C430"/>
      <c r="D430"/>
      <c r="E430"/>
      <c r="F430"/>
      <c r="G430"/>
    </row>
    <row r="431" spans="1:7" x14ac:dyDescent="0.2">
      <c r="A431"/>
      <c r="B431"/>
      <c r="C431"/>
      <c r="D431"/>
      <c r="E431"/>
      <c r="F431"/>
      <c r="G431"/>
    </row>
    <row r="432" spans="1:7" x14ac:dyDescent="0.2">
      <c r="A432"/>
      <c r="B432"/>
      <c r="C432"/>
      <c r="D432"/>
      <c r="E432"/>
      <c r="F432"/>
      <c r="G432"/>
    </row>
    <row r="433" spans="1:7" x14ac:dyDescent="0.2">
      <c r="A433"/>
      <c r="B433"/>
      <c r="C433"/>
      <c r="D433"/>
      <c r="E433"/>
      <c r="F433"/>
      <c r="G433"/>
    </row>
    <row r="434" spans="1:7" x14ac:dyDescent="0.2">
      <c r="A434"/>
      <c r="B434"/>
      <c r="C434"/>
      <c r="D434"/>
      <c r="E434"/>
      <c r="F434"/>
      <c r="G434"/>
    </row>
    <row r="435" spans="1:7" x14ac:dyDescent="0.2">
      <c r="A435"/>
      <c r="B435"/>
      <c r="C435"/>
      <c r="D435"/>
      <c r="E435"/>
      <c r="F435"/>
      <c r="G435"/>
    </row>
    <row r="436" spans="1:7" x14ac:dyDescent="0.2">
      <c r="A436"/>
      <c r="B436"/>
      <c r="C436"/>
      <c r="D436"/>
      <c r="E436"/>
      <c r="F436"/>
      <c r="G436"/>
    </row>
    <row r="437" spans="1:7" x14ac:dyDescent="0.2">
      <c r="A437"/>
      <c r="B437"/>
      <c r="C437"/>
      <c r="D437"/>
      <c r="E437"/>
      <c r="F437"/>
      <c r="G437"/>
    </row>
    <row r="438" spans="1:7" x14ac:dyDescent="0.2">
      <c r="A438"/>
      <c r="B438"/>
      <c r="C438"/>
      <c r="D438"/>
      <c r="E438"/>
      <c r="F438"/>
      <c r="G438"/>
    </row>
    <row r="439" spans="1:7" x14ac:dyDescent="0.2">
      <c r="A439"/>
      <c r="B439"/>
      <c r="C439"/>
      <c r="D439"/>
      <c r="E439"/>
      <c r="F439"/>
      <c r="G439"/>
    </row>
    <row r="440" spans="1:7" x14ac:dyDescent="0.2">
      <c r="A440"/>
      <c r="B440"/>
      <c r="C440"/>
      <c r="D440"/>
      <c r="E440"/>
      <c r="F440"/>
      <c r="G440"/>
    </row>
    <row r="441" spans="1:7" x14ac:dyDescent="0.2">
      <c r="A441"/>
      <c r="B441"/>
      <c r="C441"/>
      <c r="D441"/>
      <c r="E441"/>
      <c r="F441"/>
      <c r="G441"/>
    </row>
    <row r="442" spans="1:7" x14ac:dyDescent="0.2">
      <c r="A442"/>
      <c r="B442"/>
      <c r="C442"/>
      <c r="D442"/>
      <c r="E442"/>
      <c r="F442"/>
      <c r="G442"/>
    </row>
    <row r="443" spans="1:7" x14ac:dyDescent="0.2">
      <c r="A443"/>
      <c r="B443"/>
      <c r="C443"/>
      <c r="D443"/>
      <c r="E443"/>
      <c r="F443"/>
      <c r="G443"/>
    </row>
    <row r="444" spans="1:7" x14ac:dyDescent="0.2">
      <c r="A444"/>
      <c r="B444"/>
      <c r="C444"/>
      <c r="D444"/>
      <c r="E444"/>
      <c r="F444"/>
      <c r="G444"/>
    </row>
    <row r="445" spans="1:7" x14ac:dyDescent="0.2">
      <c r="A445"/>
      <c r="B445"/>
      <c r="C445"/>
      <c r="D445"/>
      <c r="E445"/>
      <c r="F445"/>
      <c r="G445"/>
    </row>
    <row r="446" spans="1:7" x14ac:dyDescent="0.2">
      <c r="A446"/>
      <c r="B446"/>
      <c r="C446"/>
      <c r="D446"/>
      <c r="E446"/>
      <c r="F446"/>
      <c r="G446"/>
    </row>
    <row r="447" spans="1:7" x14ac:dyDescent="0.2">
      <c r="A447"/>
      <c r="B447"/>
      <c r="C447"/>
      <c r="D447"/>
      <c r="E447"/>
      <c r="F447"/>
      <c r="G447"/>
    </row>
    <row r="448" spans="1:7" x14ac:dyDescent="0.2">
      <c r="A448"/>
      <c r="B448"/>
      <c r="C448"/>
      <c r="D448"/>
      <c r="E448"/>
      <c r="F448"/>
      <c r="G448"/>
    </row>
    <row r="449" spans="1:7" x14ac:dyDescent="0.2">
      <c r="A449"/>
      <c r="B449"/>
      <c r="C449"/>
      <c r="D449"/>
      <c r="E449"/>
      <c r="F449"/>
      <c r="G449"/>
    </row>
    <row r="450" spans="1:7" x14ac:dyDescent="0.2">
      <c r="A450"/>
      <c r="B450"/>
      <c r="C450"/>
      <c r="D450"/>
      <c r="E450"/>
      <c r="F450"/>
      <c r="G450"/>
    </row>
    <row r="451" spans="1:7" x14ac:dyDescent="0.2">
      <c r="A451"/>
      <c r="B451"/>
      <c r="C451"/>
      <c r="D451"/>
      <c r="E451"/>
      <c r="F451"/>
      <c r="G451"/>
    </row>
    <row r="452" spans="1:7" x14ac:dyDescent="0.2">
      <c r="A452"/>
      <c r="B452"/>
      <c r="C452"/>
      <c r="D452"/>
      <c r="E452"/>
      <c r="F452"/>
      <c r="G452"/>
    </row>
    <row r="453" spans="1:7" x14ac:dyDescent="0.2">
      <c r="A453"/>
      <c r="B453"/>
      <c r="C453"/>
      <c r="D453"/>
      <c r="E453"/>
      <c r="F453"/>
      <c r="G453"/>
    </row>
    <row r="454" spans="1:7" x14ac:dyDescent="0.2">
      <c r="A454"/>
      <c r="B454"/>
      <c r="C454"/>
      <c r="D454"/>
      <c r="E454"/>
      <c r="F454"/>
      <c r="G454"/>
    </row>
    <row r="455" spans="1:7" x14ac:dyDescent="0.2">
      <c r="A455"/>
      <c r="B455"/>
      <c r="C455"/>
      <c r="D455"/>
      <c r="E455"/>
      <c r="F455"/>
      <c r="G455"/>
    </row>
    <row r="456" spans="1:7" x14ac:dyDescent="0.2">
      <c r="A456"/>
      <c r="B456"/>
      <c r="C456"/>
      <c r="D456"/>
      <c r="E456"/>
      <c r="F456"/>
      <c r="G456"/>
    </row>
    <row r="457" spans="1:7" x14ac:dyDescent="0.2">
      <c r="A457"/>
      <c r="B457"/>
      <c r="C457"/>
      <c r="D457"/>
      <c r="E457"/>
      <c r="F457"/>
      <c r="G457"/>
    </row>
    <row r="458" spans="1:7" x14ac:dyDescent="0.2">
      <c r="A458"/>
      <c r="B458"/>
      <c r="C458"/>
      <c r="D458"/>
      <c r="E458"/>
      <c r="F458"/>
      <c r="G458"/>
    </row>
    <row r="459" spans="1:7" x14ac:dyDescent="0.2">
      <c r="A459"/>
      <c r="B459"/>
      <c r="C459"/>
      <c r="D459"/>
      <c r="E459"/>
      <c r="F459"/>
      <c r="G459"/>
    </row>
    <row r="460" spans="1:7" x14ac:dyDescent="0.2">
      <c r="A460"/>
      <c r="B460"/>
      <c r="C460"/>
      <c r="D460"/>
      <c r="E460"/>
      <c r="F460"/>
      <c r="G460"/>
    </row>
    <row r="461" spans="1:7" x14ac:dyDescent="0.2">
      <c r="A461"/>
      <c r="B461"/>
      <c r="C461"/>
      <c r="D461"/>
      <c r="E461"/>
      <c r="F461"/>
      <c r="G461"/>
    </row>
    <row r="462" spans="1:7" x14ac:dyDescent="0.2">
      <c r="A462"/>
      <c r="B462"/>
      <c r="C462"/>
      <c r="D462"/>
      <c r="E462"/>
      <c r="F462"/>
      <c r="G462"/>
    </row>
    <row r="463" spans="1:7" x14ac:dyDescent="0.2">
      <c r="A463"/>
      <c r="B463"/>
      <c r="C463"/>
      <c r="D463"/>
      <c r="E463"/>
      <c r="F463"/>
      <c r="G463"/>
    </row>
    <row r="464" spans="1:7" x14ac:dyDescent="0.2">
      <c r="A464"/>
      <c r="B464"/>
      <c r="C464"/>
      <c r="D464"/>
      <c r="E464"/>
      <c r="F464"/>
      <c r="G464"/>
    </row>
    <row r="465" spans="1:7" x14ac:dyDescent="0.2">
      <c r="A465"/>
      <c r="B465"/>
      <c r="C465"/>
      <c r="D465"/>
      <c r="E465"/>
      <c r="F465"/>
      <c r="G465"/>
    </row>
    <row r="466" spans="1:7" x14ac:dyDescent="0.2">
      <c r="A466"/>
      <c r="B466"/>
      <c r="C466"/>
      <c r="D466"/>
      <c r="E466"/>
      <c r="F466"/>
      <c r="G466"/>
    </row>
    <row r="467" spans="1:7" x14ac:dyDescent="0.2">
      <c r="A467"/>
      <c r="B467"/>
      <c r="C467"/>
      <c r="D467"/>
      <c r="E467"/>
      <c r="F467"/>
      <c r="G467"/>
    </row>
    <row r="468" spans="1:7" x14ac:dyDescent="0.2">
      <c r="A468"/>
      <c r="B468"/>
      <c r="C468"/>
      <c r="D468"/>
      <c r="E468"/>
      <c r="F468"/>
      <c r="G468"/>
    </row>
    <row r="469" spans="1:7" x14ac:dyDescent="0.2">
      <c r="A469"/>
      <c r="B469"/>
      <c r="C469"/>
      <c r="D469"/>
      <c r="E469"/>
      <c r="F469"/>
      <c r="G469"/>
    </row>
    <row r="470" spans="1:7" x14ac:dyDescent="0.2">
      <c r="A470"/>
      <c r="B470"/>
      <c r="C470"/>
      <c r="D470"/>
      <c r="E470"/>
      <c r="F470"/>
      <c r="G470"/>
    </row>
    <row r="471" spans="1:7" x14ac:dyDescent="0.2">
      <c r="A471"/>
      <c r="B471"/>
      <c r="C471"/>
      <c r="D471"/>
      <c r="E471"/>
      <c r="F471"/>
      <c r="G471"/>
    </row>
    <row r="472" spans="1:7" x14ac:dyDescent="0.2">
      <c r="A472"/>
      <c r="B472"/>
      <c r="C472"/>
      <c r="D472"/>
      <c r="E472"/>
      <c r="F472"/>
      <c r="G472"/>
    </row>
    <row r="473" spans="1:7" x14ac:dyDescent="0.2">
      <c r="A473"/>
      <c r="B473"/>
      <c r="C473"/>
      <c r="D473"/>
      <c r="E473"/>
      <c r="F473"/>
      <c r="G473"/>
    </row>
    <row r="474" spans="1:7" x14ac:dyDescent="0.2">
      <c r="A474"/>
      <c r="B474"/>
      <c r="C474"/>
      <c r="D474"/>
      <c r="E474"/>
      <c r="F474"/>
      <c r="G474"/>
    </row>
    <row r="475" spans="1:7" x14ac:dyDescent="0.2">
      <c r="A475"/>
      <c r="B475"/>
      <c r="C475"/>
      <c r="D475"/>
      <c r="E475"/>
      <c r="F475"/>
      <c r="G475"/>
    </row>
    <row r="476" spans="1:7" x14ac:dyDescent="0.2">
      <c r="A476"/>
      <c r="B476"/>
      <c r="C476"/>
      <c r="D476"/>
      <c r="E476"/>
      <c r="F476"/>
      <c r="G476"/>
    </row>
    <row r="477" spans="1:7" x14ac:dyDescent="0.2">
      <c r="A477"/>
      <c r="B477"/>
      <c r="C477"/>
      <c r="D477"/>
      <c r="E477"/>
      <c r="F477"/>
      <c r="G477"/>
    </row>
    <row r="478" spans="1:7" x14ac:dyDescent="0.2">
      <c r="A478"/>
      <c r="B478"/>
      <c r="C478"/>
      <c r="D478"/>
      <c r="E478"/>
      <c r="F478"/>
      <c r="G478"/>
    </row>
    <row r="479" spans="1:7" x14ac:dyDescent="0.2">
      <c r="A479"/>
      <c r="B479"/>
      <c r="C479"/>
      <c r="D479"/>
      <c r="E479"/>
      <c r="F479"/>
      <c r="G479"/>
    </row>
    <row r="480" spans="1:7" x14ac:dyDescent="0.2">
      <c r="A480"/>
      <c r="B480"/>
      <c r="C480"/>
      <c r="D480"/>
      <c r="E480"/>
      <c r="F480"/>
      <c r="G480"/>
    </row>
    <row r="481" spans="1:7" x14ac:dyDescent="0.2">
      <c r="A481"/>
      <c r="B481"/>
      <c r="C481"/>
      <c r="D481"/>
      <c r="E481"/>
      <c r="F481"/>
      <c r="G481"/>
    </row>
    <row r="482" spans="1:7" x14ac:dyDescent="0.2">
      <c r="A482"/>
      <c r="B482"/>
      <c r="C482"/>
      <c r="D482"/>
      <c r="E482"/>
      <c r="F482"/>
      <c r="G482"/>
    </row>
    <row r="483" spans="1:7" x14ac:dyDescent="0.2">
      <c r="A483"/>
      <c r="B483"/>
      <c r="C483"/>
      <c r="D483"/>
      <c r="E483"/>
      <c r="F483"/>
      <c r="G483"/>
    </row>
    <row r="484" spans="1:7" x14ac:dyDescent="0.2">
      <c r="A484"/>
      <c r="B484"/>
      <c r="C484"/>
      <c r="D484"/>
      <c r="E484"/>
      <c r="F484"/>
      <c r="G484"/>
    </row>
    <row r="485" spans="1:7" x14ac:dyDescent="0.2">
      <c r="A485"/>
      <c r="B485"/>
      <c r="C485"/>
      <c r="D485"/>
      <c r="E485"/>
      <c r="F485"/>
      <c r="G485"/>
    </row>
    <row r="486" spans="1:7" x14ac:dyDescent="0.2">
      <c r="A486"/>
      <c r="B486"/>
      <c r="C486"/>
      <c r="D486"/>
      <c r="E486"/>
      <c r="F486"/>
      <c r="G486"/>
    </row>
    <row r="487" spans="1:7" x14ac:dyDescent="0.2">
      <c r="A487"/>
      <c r="B487"/>
      <c r="C487"/>
      <c r="D487"/>
      <c r="E487"/>
      <c r="F487"/>
      <c r="G487"/>
    </row>
    <row r="488" spans="1:7" x14ac:dyDescent="0.2">
      <c r="A488"/>
      <c r="B488"/>
      <c r="C488"/>
      <c r="D488"/>
      <c r="E488"/>
      <c r="F488"/>
      <c r="G488"/>
    </row>
    <row r="489" spans="1:7" x14ac:dyDescent="0.2">
      <c r="A489"/>
      <c r="B489"/>
      <c r="C489"/>
      <c r="D489"/>
      <c r="E489"/>
      <c r="F489"/>
      <c r="G489"/>
    </row>
    <row r="490" spans="1:7" x14ac:dyDescent="0.2">
      <c r="A490"/>
      <c r="B490"/>
      <c r="C490"/>
      <c r="D490"/>
      <c r="E490"/>
      <c r="F490"/>
      <c r="G490"/>
    </row>
    <row r="491" spans="1:7" x14ac:dyDescent="0.2">
      <c r="A491"/>
      <c r="B491"/>
      <c r="C491"/>
      <c r="D491"/>
      <c r="E491"/>
      <c r="F491"/>
      <c r="G491"/>
    </row>
    <row r="492" spans="1:7" x14ac:dyDescent="0.2">
      <c r="A492"/>
      <c r="B492"/>
      <c r="C492"/>
      <c r="D492"/>
      <c r="E492"/>
      <c r="F492"/>
      <c r="G492"/>
    </row>
    <row r="493" spans="1:7" x14ac:dyDescent="0.2">
      <c r="A493"/>
      <c r="B493"/>
      <c r="C493"/>
      <c r="D493"/>
      <c r="E493"/>
      <c r="F493"/>
      <c r="G493"/>
    </row>
    <row r="494" spans="1:7" x14ac:dyDescent="0.2">
      <c r="A494"/>
      <c r="B494"/>
      <c r="C494"/>
      <c r="D494"/>
      <c r="E494"/>
      <c r="F494"/>
      <c r="G494"/>
    </row>
    <row r="495" spans="1:7" x14ac:dyDescent="0.2">
      <c r="A495"/>
      <c r="B495"/>
      <c r="C495"/>
      <c r="D495"/>
      <c r="E495"/>
      <c r="F495"/>
      <c r="G495"/>
    </row>
    <row r="496" spans="1:7" x14ac:dyDescent="0.2">
      <c r="A496"/>
      <c r="B496"/>
      <c r="C496"/>
      <c r="D496"/>
      <c r="E496"/>
      <c r="F496"/>
      <c r="G496"/>
    </row>
    <row r="497" spans="1:7" x14ac:dyDescent="0.2">
      <c r="A497"/>
      <c r="B497"/>
      <c r="C497"/>
      <c r="D497"/>
      <c r="E497"/>
      <c r="F497"/>
      <c r="G497"/>
    </row>
    <row r="498" spans="1:7" x14ac:dyDescent="0.2">
      <c r="A498"/>
      <c r="B498"/>
      <c r="C498"/>
      <c r="D498"/>
      <c r="E498"/>
      <c r="F498"/>
      <c r="G498"/>
    </row>
    <row r="499" spans="1:7" x14ac:dyDescent="0.2">
      <c r="A499"/>
      <c r="B499"/>
      <c r="C499"/>
      <c r="D499"/>
      <c r="E499"/>
      <c r="F499"/>
      <c r="G499"/>
    </row>
    <row r="500" spans="1:7" x14ac:dyDescent="0.2">
      <c r="A500"/>
      <c r="B500"/>
      <c r="C500"/>
      <c r="D500"/>
      <c r="E500"/>
      <c r="F500"/>
      <c r="G500"/>
    </row>
    <row r="501" spans="1:7" x14ac:dyDescent="0.2">
      <c r="A501"/>
      <c r="B501"/>
      <c r="C501"/>
      <c r="D501"/>
      <c r="E501"/>
      <c r="F501"/>
      <c r="G501"/>
    </row>
    <row r="502" spans="1:7" x14ac:dyDescent="0.2">
      <c r="A502"/>
      <c r="B502"/>
      <c r="C502"/>
      <c r="D502"/>
      <c r="E502"/>
      <c r="F502"/>
      <c r="G502"/>
    </row>
    <row r="503" spans="1:7" x14ac:dyDescent="0.2">
      <c r="A503"/>
      <c r="B503"/>
      <c r="C503"/>
      <c r="D503"/>
      <c r="E503"/>
      <c r="F503"/>
      <c r="G503"/>
    </row>
    <row r="504" spans="1:7" x14ac:dyDescent="0.2">
      <c r="A504"/>
      <c r="B504"/>
      <c r="C504"/>
      <c r="D504"/>
      <c r="E504"/>
      <c r="F504"/>
      <c r="G504"/>
    </row>
    <row r="505" spans="1:7" x14ac:dyDescent="0.2">
      <c r="A505"/>
      <c r="B505"/>
      <c r="C505"/>
      <c r="D505"/>
      <c r="E505"/>
      <c r="F505"/>
      <c r="G505"/>
    </row>
    <row r="506" spans="1:7" x14ac:dyDescent="0.2">
      <c r="A506"/>
      <c r="B506"/>
      <c r="C506"/>
      <c r="D506"/>
      <c r="E506"/>
      <c r="F506"/>
      <c r="G506"/>
    </row>
    <row r="507" spans="1:7" x14ac:dyDescent="0.2">
      <c r="A507"/>
      <c r="B507"/>
      <c r="C507"/>
      <c r="D507"/>
      <c r="E507"/>
      <c r="F507"/>
      <c r="G507"/>
    </row>
    <row r="508" spans="1:7" x14ac:dyDescent="0.2">
      <c r="A508"/>
      <c r="B508"/>
      <c r="C508"/>
      <c r="D508"/>
      <c r="E508"/>
      <c r="F508"/>
      <c r="G508"/>
    </row>
    <row r="509" spans="1:7" x14ac:dyDescent="0.2">
      <c r="A509"/>
      <c r="B509"/>
      <c r="C509"/>
      <c r="D509"/>
      <c r="E509"/>
      <c r="F509"/>
      <c r="G509"/>
    </row>
    <row r="510" spans="1:7" x14ac:dyDescent="0.2">
      <c r="A510"/>
      <c r="B510"/>
      <c r="C510"/>
      <c r="D510"/>
      <c r="E510"/>
      <c r="F510"/>
      <c r="G510"/>
    </row>
    <row r="511" spans="1:7" x14ac:dyDescent="0.2">
      <c r="A511"/>
      <c r="B511"/>
      <c r="C511"/>
      <c r="D511"/>
      <c r="E511"/>
      <c r="F511"/>
      <c r="G511"/>
    </row>
    <row r="512" spans="1:7" x14ac:dyDescent="0.2">
      <c r="A512"/>
      <c r="B512"/>
      <c r="C512"/>
      <c r="D512"/>
      <c r="E512"/>
      <c r="F512"/>
      <c r="G512"/>
    </row>
    <row r="513" spans="1:7" x14ac:dyDescent="0.2">
      <c r="A513"/>
      <c r="B513"/>
      <c r="C513"/>
      <c r="D513"/>
      <c r="E513"/>
      <c r="F513"/>
      <c r="G513"/>
    </row>
    <row r="514" spans="1:7" x14ac:dyDescent="0.2">
      <c r="A514"/>
      <c r="B514"/>
      <c r="C514"/>
      <c r="D514"/>
      <c r="E514"/>
      <c r="F514"/>
      <c r="G514"/>
    </row>
    <row r="515" spans="1:7" x14ac:dyDescent="0.2">
      <c r="A515"/>
      <c r="B515"/>
      <c r="C515"/>
      <c r="D515"/>
      <c r="E515"/>
      <c r="F515"/>
      <c r="G515"/>
    </row>
    <row r="516" spans="1:7" x14ac:dyDescent="0.2">
      <c r="A516"/>
      <c r="B516"/>
      <c r="C516"/>
      <c r="D516"/>
      <c r="E516"/>
      <c r="F516"/>
      <c r="G516"/>
    </row>
    <row r="517" spans="1:7" x14ac:dyDescent="0.2">
      <c r="A517"/>
      <c r="B517"/>
      <c r="C517"/>
      <c r="D517"/>
      <c r="E517"/>
      <c r="F517"/>
      <c r="G517"/>
    </row>
    <row r="518" spans="1:7" x14ac:dyDescent="0.2">
      <c r="A518"/>
      <c r="B518"/>
      <c r="C518"/>
      <c r="D518"/>
      <c r="E518"/>
      <c r="F518"/>
      <c r="G518"/>
    </row>
    <row r="519" spans="1:7" x14ac:dyDescent="0.2">
      <c r="A519"/>
      <c r="B519"/>
      <c r="C519"/>
      <c r="D519"/>
      <c r="E519"/>
      <c r="F519"/>
      <c r="G519"/>
    </row>
    <row r="520" spans="1:7" x14ac:dyDescent="0.2">
      <c r="A520"/>
      <c r="B520"/>
      <c r="C520"/>
      <c r="D520"/>
      <c r="E520"/>
      <c r="F520"/>
      <c r="G520"/>
    </row>
    <row r="521" spans="1:7" x14ac:dyDescent="0.2">
      <c r="A521"/>
      <c r="B521"/>
      <c r="C521"/>
      <c r="D521"/>
      <c r="E521"/>
      <c r="F521"/>
      <c r="G521"/>
    </row>
    <row r="522" spans="1:7" x14ac:dyDescent="0.2">
      <c r="A522"/>
      <c r="B522"/>
      <c r="C522"/>
      <c r="D522"/>
      <c r="E522"/>
      <c r="F522"/>
      <c r="G522"/>
    </row>
    <row r="523" spans="1:7" x14ac:dyDescent="0.2">
      <c r="A523"/>
      <c r="B523"/>
      <c r="C523"/>
      <c r="D523"/>
      <c r="E523"/>
      <c r="F523"/>
      <c r="G523"/>
    </row>
    <row r="524" spans="1:7" x14ac:dyDescent="0.2">
      <c r="A524"/>
      <c r="B524"/>
      <c r="C524"/>
      <c r="D524"/>
      <c r="E524"/>
      <c r="F524"/>
      <c r="G524"/>
    </row>
    <row r="525" spans="1:7" x14ac:dyDescent="0.2">
      <c r="A525"/>
      <c r="B525"/>
      <c r="C525"/>
      <c r="D525"/>
      <c r="E525"/>
      <c r="F525"/>
      <c r="G525"/>
    </row>
    <row r="526" spans="1:7" x14ac:dyDescent="0.2">
      <c r="A526"/>
      <c r="B526"/>
      <c r="C526"/>
      <c r="D526"/>
      <c r="E526"/>
      <c r="F526"/>
      <c r="G526"/>
    </row>
    <row r="527" spans="1:7" x14ac:dyDescent="0.2">
      <c r="A527"/>
      <c r="B527"/>
      <c r="C527"/>
      <c r="D527"/>
      <c r="E527"/>
      <c r="F527"/>
      <c r="G527"/>
    </row>
    <row r="528" spans="1:7" x14ac:dyDescent="0.2">
      <c r="A528"/>
      <c r="B528"/>
      <c r="C528"/>
      <c r="D528"/>
      <c r="E528"/>
      <c r="F528"/>
      <c r="G528"/>
    </row>
    <row r="529" spans="1:7" x14ac:dyDescent="0.2">
      <c r="A529"/>
      <c r="B529"/>
      <c r="C529"/>
      <c r="D529"/>
      <c r="E529"/>
      <c r="F529"/>
      <c r="G529"/>
    </row>
    <row r="530" spans="1:7" x14ac:dyDescent="0.2">
      <c r="A530"/>
      <c r="B530"/>
      <c r="C530"/>
      <c r="D530"/>
      <c r="E530"/>
      <c r="F530"/>
      <c r="G530"/>
    </row>
    <row r="531" spans="1:7" x14ac:dyDescent="0.2">
      <c r="A531"/>
      <c r="B531"/>
      <c r="C531"/>
      <c r="D531"/>
      <c r="E531"/>
      <c r="F531"/>
      <c r="G531"/>
    </row>
    <row r="532" spans="1:7" x14ac:dyDescent="0.2">
      <c r="A532"/>
      <c r="B532"/>
      <c r="C532"/>
      <c r="D532"/>
      <c r="E532"/>
      <c r="F532"/>
      <c r="G532"/>
    </row>
    <row r="533" spans="1:7" x14ac:dyDescent="0.2">
      <c r="A533"/>
      <c r="B533"/>
      <c r="C533"/>
      <c r="D533"/>
      <c r="E533"/>
      <c r="F533"/>
      <c r="G533"/>
    </row>
    <row r="534" spans="1:7" x14ac:dyDescent="0.2">
      <c r="A534"/>
      <c r="B534"/>
      <c r="C534"/>
      <c r="D534"/>
      <c r="E534"/>
      <c r="F534"/>
      <c r="G534"/>
    </row>
    <row r="535" spans="1:7" x14ac:dyDescent="0.2">
      <c r="A535"/>
      <c r="B535"/>
      <c r="C535"/>
      <c r="D535"/>
      <c r="E535"/>
      <c r="F535"/>
      <c r="G535"/>
    </row>
    <row r="536" spans="1:7" x14ac:dyDescent="0.2">
      <c r="A536"/>
      <c r="B536"/>
      <c r="C536"/>
      <c r="D536"/>
      <c r="E536"/>
      <c r="F536"/>
      <c r="G536"/>
    </row>
    <row r="537" spans="1:7" x14ac:dyDescent="0.2">
      <c r="A537"/>
      <c r="B537"/>
      <c r="C537"/>
      <c r="D537"/>
      <c r="E537"/>
      <c r="F537"/>
      <c r="G537"/>
    </row>
    <row r="538" spans="1:7" x14ac:dyDescent="0.2">
      <c r="A538"/>
      <c r="B538"/>
      <c r="C538"/>
      <c r="D538"/>
      <c r="E538"/>
      <c r="F538"/>
      <c r="G538"/>
    </row>
    <row r="539" spans="1:7" x14ac:dyDescent="0.2">
      <c r="A539"/>
      <c r="B539"/>
      <c r="C539"/>
      <c r="D539"/>
      <c r="E539"/>
      <c r="F539"/>
      <c r="G539"/>
    </row>
    <row r="540" spans="1:7" x14ac:dyDescent="0.2">
      <c r="A540"/>
      <c r="B540"/>
      <c r="C540"/>
      <c r="D540"/>
      <c r="E540"/>
      <c r="F540"/>
      <c r="G540"/>
    </row>
    <row r="541" spans="1:7" x14ac:dyDescent="0.2">
      <c r="A541"/>
      <c r="B541"/>
      <c r="C541"/>
      <c r="D541"/>
      <c r="E541"/>
      <c r="F541"/>
      <c r="G541"/>
    </row>
    <row r="542" spans="1:7" x14ac:dyDescent="0.2">
      <c r="A542"/>
      <c r="B542"/>
      <c r="C542"/>
      <c r="D542"/>
      <c r="E542"/>
      <c r="F542"/>
      <c r="G542"/>
    </row>
    <row r="543" spans="1:7" x14ac:dyDescent="0.2">
      <c r="A543"/>
      <c r="B543"/>
      <c r="C543"/>
      <c r="D543"/>
      <c r="E543"/>
      <c r="F543"/>
      <c r="G543"/>
    </row>
    <row r="544" spans="1:7" x14ac:dyDescent="0.2">
      <c r="A544"/>
      <c r="B544"/>
      <c r="C544"/>
      <c r="D544"/>
      <c r="E544"/>
      <c r="F544"/>
      <c r="G544"/>
    </row>
    <row r="545" spans="1:7" x14ac:dyDescent="0.2">
      <c r="A545"/>
      <c r="B545"/>
      <c r="C545"/>
      <c r="D545"/>
      <c r="E545"/>
      <c r="F545"/>
      <c r="G545"/>
    </row>
    <row r="546" spans="1:7" x14ac:dyDescent="0.2">
      <c r="A546"/>
      <c r="B546"/>
      <c r="C546"/>
      <c r="D546"/>
      <c r="E546"/>
      <c r="F546"/>
      <c r="G546"/>
    </row>
    <row r="547" spans="1:7" x14ac:dyDescent="0.2">
      <c r="A547"/>
      <c r="B547"/>
      <c r="C547"/>
      <c r="D547"/>
      <c r="E547"/>
      <c r="F547"/>
      <c r="G547"/>
    </row>
    <row r="548" spans="1:7" x14ac:dyDescent="0.2">
      <c r="A548"/>
      <c r="B548"/>
      <c r="C548"/>
      <c r="D548"/>
      <c r="E548"/>
      <c r="F548"/>
      <c r="G548"/>
    </row>
    <row r="549" spans="1:7" x14ac:dyDescent="0.2">
      <c r="A549"/>
      <c r="B549"/>
      <c r="C549"/>
      <c r="D549"/>
      <c r="E549"/>
      <c r="F549"/>
      <c r="G549"/>
    </row>
    <row r="550" spans="1:7" x14ac:dyDescent="0.2">
      <c r="A550"/>
      <c r="B550"/>
      <c r="C550"/>
      <c r="D550"/>
      <c r="E550"/>
      <c r="F550"/>
      <c r="G550"/>
    </row>
    <row r="551" spans="1:7" x14ac:dyDescent="0.2">
      <c r="A551"/>
      <c r="B551"/>
      <c r="C551"/>
      <c r="D551"/>
      <c r="E551"/>
      <c r="F551"/>
      <c r="G551"/>
    </row>
    <row r="552" spans="1:7" x14ac:dyDescent="0.2">
      <c r="A552"/>
      <c r="B552"/>
      <c r="C552"/>
      <c r="D552"/>
      <c r="E552"/>
      <c r="F552"/>
      <c r="G552"/>
    </row>
    <row r="553" spans="1:7" x14ac:dyDescent="0.2">
      <c r="A553"/>
      <c r="B553"/>
      <c r="C553"/>
      <c r="D553"/>
      <c r="E553"/>
      <c r="F553"/>
      <c r="G553"/>
    </row>
    <row r="554" spans="1:7" x14ac:dyDescent="0.2">
      <c r="A554"/>
      <c r="B554"/>
      <c r="C554"/>
      <c r="D554"/>
      <c r="E554"/>
      <c r="F554"/>
      <c r="G554"/>
    </row>
    <row r="555" spans="1:7" x14ac:dyDescent="0.2">
      <c r="A555"/>
      <c r="B555"/>
      <c r="C555"/>
      <c r="D555"/>
      <c r="E555"/>
      <c r="F555"/>
      <c r="G555"/>
    </row>
    <row r="556" spans="1:7" x14ac:dyDescent="0.2">
      <c r="A556"/>
      <c r="B556"/>
      <c r="C556"/>
      <c r="D556"/>
      <c r="E556"/>
      <c r="F556"/>
      <c r="G556"/>
    </row>
    <row r="557" spans="1:7" x14ac:dyDescent="0.2">
      <c r="A557"/>
      <c r="B557"/>
      <c r="C557"/>
      <c r="D557"/>
      <c r="E557"/>
      <c r="F557"/>
      <c r="G557"/>
    </row>
    <row r="558" spans="1:7" x14ac:dyDescent="0.2">
      <c r="A558"/>
      <c r="B558"/>
      <c r="C558"/>
      <c r="D558"/>
      <c r="E558"/>
      <c r="F558"/>
      <c r="G558"/>
    </row>
    <row r="559" spans="1:7" x14ac:dyDescent="0.2">
      <c r="A559"/>
      <c r="B559"/>
      <c r="C559"/>
      <c r="D559"/>
      <c r="E559"/>
      <c r="F559"/>
      <c r="G559"/>
    </row>
    <row r="560" spans="1:7" x14ac:dyDescent="0.2">
      <c r="A560"/>
      <c r="B560"/>
      <c r="C560"/>
      <c r="D560"/>
      <c r="E560"/>
      <c r="F560"/>
      <c r="G560"/>
    </row>
    <row r="561" spans="1:7" x14ac:dyDescent="0.2">
      <c r="A561"/>
      <c r="B561"/>
      <c r="C561"/>
      <c r="D561"/>
      <c r="E561"/>
      <c r="F561"/>
      <c r="G561"/>
    </row>
    <row r="562" spans="1:7" x14ac:dyDescent="0.2">
      <c r="A562"/>
      <c r="B562"/>
      <c r="C562"/>
      <c r="D562"/>
      <c r="E562"/>
      <c r="F562"/>
      <c r="G562"/>
    </row>
    <row r="563" spans="1:7" x14ac:dyDescent="0.2">
      <c r="A563"/>
      <c r="B563"/>
      <c r="C563"/>
      <c r="D563"/>
      <c r="E563"/>
      <c r="F563"/>
      <c r="G563"/>
    </row>
    <row r="564" spans="1:7" x14ac:dyDescent="0.2">
      <c r="A564"/>
      <c r="B564"/>
      <c r="C564"/>
      <c r="D564"/>
      <c r="E564"/>
      <c r="F564"/>
      <c r="G564"/>
    </row>
    <row r="565" spans="1:7" x14ac:dyDescent="0.2">
      <c r="A565"/>
      <c r="B565"/>
      <c r="C565"/>
      <c r="D565"/>
      <c r="E565"/>
      <c r="F565"/>
      <c r="G565"/>
    </row>
    <row r="566" spans="1:7" x14ac:dyDescent="0.2">
      <c r="A566"/>
      <c r="B566"/>
      <c r="C566"/>
      <c r="D566"/>
      <c r="E566"/>
      <c r="F566"/>
      <c r="G566"/>
    </row>
    <row r="567" spans="1:7" x14ac:dyDescent="0.2">
      <c r="A567"/>
      <c r="B567"/>
      <c r="C567"/>
      <c r="D567"/>
      <c r="E567"/>
      <c r="F567"/>
      <c r="G567"/>
    </row>
    <row r="568" spans="1:7" x14ac:dyDescent="0.2">
      <c r="A568"/>
      <c r="B568"/>
      <c r="C568"/>
      <c r="D568"/>
      <c r="E568"/>
      <c r="F568"/>
      <c r="G568"/>
    </row>
    <row r="569" spans="1:7" x14ac:dyDescent="0.2">
      <c r="A569"/>
      <c r="B569"/>
      <c r="C569"/>
      <c r="D569"/>
      <c r="E569"/>
      <c r="F569"/>
      <c r="G569"/>
    </row>
    <row r="570" spans="1:7" x14ac:dyDescent="0.2">
      <c r="A570"/>
      <c r="B570"/>
      <c r="C570"/>
      <c r="D570"/>
      <c r="E570"/>
      <c r="F570"/>
      <c r="G570"/>
    </row>
    <row r="571" spans="1:7" x14ac:dyDescent="0.2">
      <c r="A571"/>
      <c r="B571"/>
      <c r="C571"/>
      <c r="D571"/>
      <c r="E571"/>
      <c r="F571"/>
      <c r="G571"/>
    </row>
    <row r="572" spans="1:7" x14ac:dyDescent="0.2">
      <c r="A572"/>
      <c r="B572"/>
      <c r="C572"/>
      <c r="D572"/>
      <c r="E572"/>
      <c r="F572"/>
      <c r="G572"/>
    </row>
    <row r="573" spans="1:7" x14ac:dyDescent="0.2">
      <c r="A573"/>
      <c r="B573"/>
      <c r="C573"/>
      <c r="D573"/>
      <c r="E573"/>
      <c r="F573"/>
      <c r="G573"/>
    </row>
    <row r="574" spans="1:7" x14ac:dyDescent="0.2">
      <c r="A574"/>
      <c r="B574"/>
      <c r="C574"/>
      <c r="D574"/>
      <c r="E574"/>
      <c r="F574"/>
      <c r="G574"/>
    </row>
    <row r="575" spans="1:7" x14ac:dyDescent="0.2">
      <c r="A575"/>
      <c r="B575"/>
      <c r="C575"/>
      <c r="D575"/>
      <c r="E575"/>
      <c r="F575"/>
      <c r="G575"/>
    </row>
    <row r="576" spans="1:7" x14ac:dyDescent="0.2">
      <c r="A576"/>
      <c r="B576"/>
      <c r="C576"/>
      <c r="D576"/>
      <c r="E576"/>
      <c r="F576"/>
      <c r="G576"/>
    </row>
    <row r="577" spans="1:7" x14ac:dyDescent="0.2">
      <c r="A577"/>
      <c r="B577"/>
      <c r="C577"/>
      <c r="D577"/>
      <c r="E577"/>
      <c r="F577"/>
      <c r="G577"/>
    </row>
    <row r="578" spans="1:7" x14ac:dyDescent="0.2">
      <c r="A578"/>
      <c r="B578"/>
      <c r="C578"/>
      <c r="D578"/>
      <c r="E578"/>
      <c r="F578"/>
      <c r="G578"/>
    </row>
    <row r="579" spans="1:7" x14ac:dyDescent="0.2">
      <c r="A579"/>
      <c r="B579"/>
      <c r="C579"/>
      <c r="D579"/>
      <c r="E579"/>
      <c r="F579"/>
      <c r="G579"/>
    </row>
    <row r="580" spans="1:7" x14ac:dyDescent="0.2">
      <c r="A580"/>
      <c r="B580"/>
      <c r="C580"/>
      <c r="D580"/>
      <c r="E580"/>
      <c r="F580"/>
      <c r="G580"/>
    </row>
    <row r="581" spans="1:7" x14ac:dyDescent="0.2">
      <c r="A581"/>
      <c r="B581"/>
      <c r="C581"/>
      <c r="D581"/>
      <c r="E581"/>
      <c r="F581"/>
      <c r="G581"/>
    </row>
    <row r="582" spans="1:7" x14ac:dyDescent="0.2">
      <c r="A582"/>
      <c r="B582"/>
      <c r="C582"/>
      <c r="D582"/>
      <c r="E582"/>
      <c r="F582"/>
      <c r="G582"/>
    </row>
    <row r="583" spans="1:7" x14ac:dyDescent="0.2">
      <c r="A583"/>
      <c r="B583"/>
      <c r="C583"/>
      <c r="D583"/>
      <c r="E583"/>
      <c r="F583"/>
      <c r="G583"/>
    </row>
    <row r="584" spans="1:7" x14ac:dyDescent="0.2">
      <c r="A584"/>
      <c r="B584"/>
      <c r="C584"/>
      <c r="D584"/>
      <c r="E584"/>
      <c r="F584"/>
      <c r="G584"/>
    </row>
    <row r="585" spans="1:7" x14ac:dyDescent="0.2">
      <c r="A585"/>
      <c r="B585"/>
      <c r="C585"/>
      <c r="D585"/>
      <c r="E585"/>
      <c r="F585"/>
      <c r="G585"/>
    </row>
    <row r="586" spans="1:7" x14ac:dyDescent="0.2">
      <c r="A586"/>
      <c r="B586"/>
      <c r="C586"/>
      <c r="D586"/>
      <c r="E586"/>
      <c r="F586"/>
      <c r="G586"/>
    </row>
    <row r="587" spans="1:7" x14ac:dyDescent="0.2">
      <c r="A587"/>
      <c r="B587"/>
      <c r="C587"/>
      <c r="D587"/>
      <c r="E587"/>
      <c r="F587"/>
      <c r="G587"/>
    </row>
    <row r="588" spans="1:7" x14ac:dyDescent="0.2">
      <c r="A588"/>
      <c r="B588"/>
      <c r="C588"/>
      <c r="D588"/>
      <c r="E588"/>
      <c r="F588"/>
      <c r="G588"/>
    </row>
    <row r="589" spans="1:7" x14ac:dyDescent="0.2">
      <c r="A589"/>
      <c r="B589"/>
      <c r="C589"/>
      <c r="D589"/>
      <c r="E589"/>
      <c r="F589"/>
      <c r="G589"/>
    </row>
    <row r="590" spans="1:7" x14ac:dyDescent="0.2">
      <c r="A590"/>
      <c r="B590"/>
      <c r="C590"/>
      <c r="D590"/>
      <c r="E590"/>
      <c r="F590"/>
      <c r="G590"/>
    </row>
    <row r="591" spans="1:7" x14ac:dyDescent="0.2">
      <c r="A591"/>
      <c r="B591"/>
      <c r="C591"/>
      <c r="D591"/>
      <c r="E591"/>
      <c r="F591"/>
      <c r="G591"/>
    </row>
    <row r="592" spans="1:7" x14ac:dyDescent="0.2">
      <c r="A592"/>
      <c r="B592"/>
      <c r="C592"/>
      <c r="D592"/>
      <c r="E592"/>
      <c r="F592"/>
      <c r="G592"/>
    </row>
    <row r="593" spans="1:7" x14ac:dyDescent="0.2">
      <c r="A593"/>
      <c r="B593"/>
      <c r="C593"/>
      <c r="D593"/>
      <c r="E593"/>
      <c r="F593"/>
      <c r="G593"/>
    </row>
    <row r="594" spans="1:7" x14ac:dyDescent="0.2">
      <c r="A594"/>
      <c r="B594"/>
      <c r="C594"/>
      <c r="D594"/>
      <c r="E594"/>
      <c r="F594"/>
      <c r="G594"/>
    </row>
    <row r="595" spans="1:7" x14ac:dyDescent="0.2">
      <c r="A595"/>
      <c r="B595"/>
      <c r="C595"/>
      <c r="D595"/>
      <c r="E595"/>
      <c r="F595"/>
      <c r="G595"/>
    </row>
    <row r="596" spans="1:7" x14ac:dyDescent="0.2">
      <c r="A596"/>
      <c r="B596"/>
      <c r="C596"/>
      <c r="D596"/>
      <c r="E596"/>
      <c r="F596"/>
      <c r="G596"/>
    </row>
    <row r="597" spans="1:7" x14ac:dyDescent="0.2">
      <c r="A597"/>
      <c r="B597"/>
      <c r="C597"/>
      <c r="D597"/>
      <c r="E597"/>
      <c r="F597"/>
      <c r="G597"/>
    </row>
    <row r="598" spans="1:7" x14ac:dyDescent="0.2">
      <c r="A598"/>
      <c r="B598"/>
      <c r="C598"/>
      <c r="D598"/>
      <c r="E598"/>
      <c r="F598"/>
      <c r="G598"/>
    </row>
    <row r="599" spans="1:7" x14ac:dyDescent="0.2">
      <c r="A599"/>
      <c r="B599"/>
      <c r="C599"/>
      <c r="D599"/>
      <c r="E599"/>
      <c r="F599"/>
      <c r="G599"/>
    </row>
    <row r="600" spans="1:7" x14ac:dyDescent="0.2">
      <c r="A600"/>
      <c r="B600"/>
      <c r="C600"/>
      <c r="D600"/>
      <c r="E600"/>
      <c r="F600"/>
      <c r="G600"/>
    </row>
    <row r="601" spans="1:7" x14ac:dyDescent="0.2">
      <c r="A601"/>
      <c r="B601"/>
      <c r="C601"/>
      <c r="D601"/>
      <c r="E601"/>
      <c r="F601"/>
      <c r="G601"/>
    </row>
    <row r="602" spans="1:7" x14ac:dyDescent="0.2">
      <c r="A602"/>
      <c r="B602"/>
      <c r="C602"/>
      <c r="D602"/>
      <c r="E602"/>
      <c r="F602"/>
      <c r="G602"/>
    </row>
    <row r="603" spans="1:7" x14ac:dyDescent="0.2">
      <c r="A603"/>
      <c r="B603"/>
      <c r="C603"/>
      <c r="D603"/>
      <c r="E603"/>
      <c r="F603"/>
      <c r="G603"/>
    </row>
    <row r="604" spans="1:7" x14ac:dyDescent="0.2">
      <c r="A604"/>
      <c r="B604"/>
      <c r="C604"/>
      <c r="D604"/>
      <c r="E604"/>
      <c r="F604"/>
      <c r="G604"/>
    </row>
    <row r="605" spans="1:7" x14ac:dyDescent="0.2">
      <c r="A605"/>
      <c r="B605"/>
      <c r="C605"/>
      <c r="D605"/>
      <c r="E605"/>
      <c r="F605"/>
      <c r="G605"/>
    </row>
    <row r="606" spans="1:7" x14ac:dyDescent="0.2">
      <c r="A606"/>
      <c r="B606"/>
      <c r="C606"/>
      <c r="D606"/>
      <c r="E606"/>
      <c r="F606"/>
      <c r="G606"/>
    </row>
    <row r="607" spans="1:7" x14ac:dyDescent="0.2">
      <c r="A607"/>
      <c r="B607"/>
      <c r="C607"/>
      <c r="D607"/>
      <c r="E607"/>
      <c r="F607"/>
      <c r="G607"/>
    </row>
    <row r="608" spans="1:7" x14ac:dyDescent="0.2">
      <c r="A608"/>
      <c r="B608"/>
      <c r="C608"/>
      <c r="D608"/>
      <c r="E608"/>
      <c r="F608"/>
      <c r="G608"/>
    </row>
    <row r="609" spans="1:7" x14ac:dyDescent="0.2">
      <c r="A609"/>
      <c r="B609"/>
      <c r="C609"/>
      <c r="D609"/>
      <c r="E609"/>
      <c r="F609"/>
      <c r="G609"/>
    </row>
    <row r="610" spans="1:7" x14ac:dyDescent="0.2">
      <c r="A610"/>
      <c r="B610"/>
      <c r="C610"/>
      <c r="D610"/>
      <c r="E610"/>
      <c r="F610"/>
      <c r="G610"/>
    </row>
    <row r="611" spans="1:7" x14ac:dyDescent="0.2">
      <c r="A611"/>
      <c r="B611"/>
      <c r="C611"/>
      <c r="D611"/>
      <c r="E611"/>
      <c r="F611"/>
      <c r="G611"/>
    </row>
    <row r="612" spans="1:7" x14ac:dyDescent="0.2">
      <c r="A612"/>
      <c r="B612"/>
      <c r="C612"/>
      <c r="D612"/>
      <c r="E612"/>
      <c r="F612"/>
      <c r="G612"/>
    </row>
    <row r="613" spans="1:7" x14ac:dyDescent="0.2">
      <c r="A613"/>
      <c r="B613"/>
      <c r="C613"/>
      <c r="D613"/>
      <c r="E613"/>
      <c r="F613"/>
      <c r="G613"/>
    </row>
    <row r="614" spans="1:7" x14ac:dyDescent="0.2">
      <c r="A614"/>
      <c r="B614"/>
      <c r="C614"/>
      <c r="D614"/>
      <c r="E614"/>
      <c r="F614"/>
      <c r="G614"/>
    </row>
    <row r="615" spans="1:7" x14ac:dyDescent="0.2">
      <c r="A615"/>
      <c r="B615"/>
      <c r="C615"/>
      <c r="D615"/>
      <c r="E615"/>
      <c r="F615"/>
      <c r="G615"/>
    </row>
    <row r="616" spans="1:7" x14ac:dyDescent="0.2">
      <c r="A616"/>
      <c r="B616"/>
      <c r="C616"/>
      <c r="D616"/>
      <c r="E616"/>
      <c r="F616"/>
      <c r="G616"/>
    </row>
    <row r="617" spans="1:7" x14ac:dyDescent="0.2">
      <c r="A617"/>
      <c r="B617"/>
      <c r="C617"/>
      <c r="D617"/>
      <c r="E617"/>
      <c r="F617"/>
      <c r="G617"/>
    </row>
    <row r="618" spans="1:7" x14ac:dyDescent="0.2">
      <c r="A618"/>
      <c r="B618"/>
      <c r="C618"/>
      <c r="D618"/>
      <c r="E618"/>
      <c r="F618"/>
      <c r="G618"/>
    </row>
    <row r="619" spans="1:7" x14ac:dyDescent="0.2">
      <c r="A619"/>
      <c r="B619"/>
      <c r="C619"/>
      <c r="D619"/>
      <c r="E619"/>
      <c r="F619"/>
      <c r="G619"/>
    </row>
    <row r="620" spans="1:7" x14ac:dyDescent="0.2">
      <c r="A620"/>
      <c r="B620"/>
      <c r="C620"/>
      <c r="D620"/>
      <c r="E620"/>
      <c r="F620"/>
      <c r="G620"/>
    </row>
    <row r="621" spans="1:7" x14ac:dyDescent="0.2">
      <c r="A621"/>
      <c r="B621"/>
      <c r="C621"/>
      <c r="D621"/>
      <c r="E621"/>
      <c r="F621"/>
      <c r="G621"/>
    </row>
    <row r="622" spans="1:7" x14ac:dyDescent="0.2">
      <c r="A622"/>
      <c r="B622"/>
      <c r="C622"/>
      <c r="D622"/>
      <c r="E622"/>
      <c r="F622"/>
      <c r="G622"/>
    </row>
    <row r="623" spans="1:7" x14ac:dyDescent="0.2">
      <c r="A623"/>
      <c r="B623"/>
      <c r="C623"/>
      <c r="D623"/>
      <c r="E623"/>
      <c r="F623"/>
      <c r="G623"/>
    </row>
    <row r="624" spans="1:7" x14ac:dyDescent="0.2">
      <c r="A624"/>
      <c r="B624"/>
      <c r="C624"/>
      <c r="D624"/>
      <c r="E624"/>
      <c r="F624"/>
      <c r="G624"/>
    </row>
    <row r="625" spans="1:7" x14ac:dyDescent="0.2">
      <c r="A625"/>
      <c r="B625"/>
      <c r="C625"/>
      <c r="D625"/>
      <c r="E625"/>
      <c r="F625"/>
      <c r="G625"/>
    </row>
    <row r="626" spans="1:7" x14ac:dyDescent="0.2">
      <c r="A626"/>
      <c r="B626"/>
      <c r="C626"/>
      <c r="D626"/>
      <c r="E626"/>
      <c r="F626"/>
      <c r="G626"/>
    </row>
    <row r="627" spans="1:7" x14ac:dyDescent="0.2">
      <c r="A627"/>
      <c r="B627"/>
      <c r="C627"/>
      <c r="D627"/>
      <c r="E627"/>
      <c r="F627"/>
      <c r="G627"/>
    </row>
    <row r="628" spans="1:7" x14ac:dyDescent="0.2">
      <c r="A628"/>
      <c r="B628"/>
      <c r="C628"/>
      <c r="D628"/>
      <c r="E628"/>
      <c r="F628"/>
      <c r="G628"/>
    </row>
    <row r="629" spans="1:7" x14ac:dyDescent="0.2">
      <c r="A629"/>
      <c r="B629"/>
      <c r="C629"/>
      <c r="D629"/>
      <c r="E629"/>
      <c r="F629"/>
      <c r="G629"/>
    </row>
    <row r="630" spans="1:7" x14ac:dyDescent="0.2">
      <c r="A630"/>
      <c r="B630"/>
      <c r="C630"/>
      <c r="D630"/>
      <c r="E630"/>
      <c r="F630"/>
      <c r="G630"/>
    </row>
    <row r="631" spans="1:7" x14ac:dyDescent="0.2">
      <c r="A631"/>
      <c r="B631"/>
      <c r="C631"/>
      <c r="D631"/>
      <c r="E631"/>
      <c r="F631"/>
      <c r="G631"/>
    </row>
    <row r="632" spans="1:7" x14ac:dyDescent="0.2">
      <c r="A632"/>
      <c r="B632"/>
      <c r="C632"/>
      <c r="D632"/>
      <c r="E632"/>
      <c r="F632"/>
      <c r="G632"/>
    </row>
    <row r="633" spans="1:7" x14ac:dyDescent="0.2">
      <c r="A633"/>
      <c r="B633"/>
      <c r="C633"/>
      <c r="D633"/>
      <c r="E633"/>
      <c r="F633"/>
      <c r="G633"/>
    </row>
    <row r="634" spans="1:7" x14ac:dyDescent="0.2">
      <c r="A634"/>
      <c r="B634"/>
      <c r="C634"/>
      <c r="D634"/>
      <c r="E634"/>
      <c r="F634"/>
      <c r="G634"/>
    </row>
    <row r="635" spans="1:7" x14ac:dyDescent="0.2">
      <c r="A635"/>
      <c r="B635"/>
      <c r="C635"/>
      <c r="D635"/>
      <c r="E635"/>
      <c r="F635"/>
      <c r="G635"/>
    </row>
    <row r="636" spans="1:7" x14ac:dyDescent="0.2">
      <c r="A636"/>
      <c r="B636"/>
      <c r="C636"/>
      <c r="D636"/>
      <c r="E636"/>
      <c r="F636"/>
      <c r="G636"/>
    </row>
    <row r="637" spans="1:7" x14ac:dyDescent="0.2">
      <c r="A637"/>
      <c r="B637"/>
      <c r="C637"/>
      <c r="D637"/>
      <c r="E637"/>
      <c r="F637"/>
      <c r="G637"/>
    </row>
    <row r="638" spans="1:7" x14ac:dyDescent="0.2">
      <c r="A638"/>
      <c r="B638"/>
      <c r="C638"/>
      <c r="D638"/>
      <c r="E638"/>
      <c r="F638"/>
      <c r="G638"/>
    </row>
    <row r="639" spans="1:7" x14ac:dyDescent="0.2">
      <c r="A639"/>
      <c r="B639"/>
      <c r="C639"/>
      <c r="D639"/>
      <c r="E639"/>
      <c r="F639"/>
      <c r="G639"/>
    </row>
    <row r="640" spans="1:7" x14ac:dyDescent="0.2">
      <c r="A640"/>
      <c r="B640"/>
      <c r="C640"/>
      <c r="D640"/>
      <c r="E640"/>
      <c r="F640"/>
      <c r="G640"/>
    </row>
    <row r="641" spans="1:7" x14ac:dyDescent="0.2">
      <c r="A641"/>
      <c r="B641"/>
      <c r="C641"/>
      <c r="D641"/>
      <c r="E641"/>
      <c r="F641"/>
      <c r="G641"/>
    </row>
    <row r="642" spans="1:7" x14ac:dyDescent="0.2">
      <c r="A642"/>
      <c r="B642"/>
      <c r="C642"/>
      <c r="D642"/>
      <c r="E642"/>
      <c r="F642"/>
      <c r="G642"/>
    </row>
    <row r="643" spans="1:7" x14ac:dyDescent="0.2">
      <c r="A643"/>
      <c r="B643"/>
      <c r="C643"/>
      <c r="D643"/>
      <c r="E643"/>
      <c r="F643"/>
      <c r="G643"/>
    </row>
    <row r="644" spans="1:7" x14ac:dyDescent="0.2">
      <c r="A644"/>
      <c r="B644"/>
      <c r="C644"/>
      <c r="D644"/>
      <c r="E644"/>
      <c r="F644"/>
      <c r="G644"/>
    </row>
    <row r="645" spans="1:7" x14ac:dyDescent="0.2">
      <c r="A645"/>
      <c r="B645"/>
      <c r="C645"/>
      <c r="D645"/>
      <c r="E645"/>
      <c r="F645"/>
      <c r="G645"/>
    </row>
    <row r="646" spans="1:7" x14ac:dyDescent="0.2">
      <c r="A646"/>
      <c r="B646"/>
      <c r="C646"/>
      <c r="D646"/>
      <c r="E646"/>
      <c r="F646"/>
      <c r="G646"/>
    </row>
    <row r="647" spans="1:7" x14ac:dyDescent="0.2">
      <c r="A647"/>
      <c r="B647"/>
      <c r="C647"/>
      <c r="D647"/>
      <c r="E647"/>
      <c r="F647"/>
      <c r="G647"/>
    </row>
    <row r="648" spans="1:7" x14ac:dyDescent="0.2">
      <c r="A648"/>
      <c r="B648"/>
      <c r="C648"/>
      <c r="D648"/>
      <c r="E648"/>
      <c r="F648"/>
      <c r="G648"/>
    </row>
    <row r="649" spans="1:7" x14ac:dyDescent="0.2">
      <c r="A649"/>
      <c r="B649"/>
      <c r="C649"/>
      <c r="D649"/>
      <c r="E649"/>
      <c r="F649"/>
      <c r="G649"/>
    </row>
    <row r="650" spans="1:7" x14ac:dyDescent="0.2">
      <c r="A650"/>
      <c r="B650"/>
      <c r="C650"/>
      <c r="D650"/>
      <c r="E650"/>
      <c r="F650"/>
      <c r="G650"/>
    </row>
    <row r="651" spans="1:7" x14ac:dyDescent="0.2">
      <c r="A651"/>
      <c r="B651"/>
      <c r="C651"/>
      <c r="D651"/>
      <c r="E651"/>
      <c r="F651"/>
      <c r="G651"/>
    </row>
    <row r="652" spans="1:7" x14ac:dyDescent="0.2">
      <c r="A652"/>
      <c r="B652"/>
      <c r="C652"/>
      <c r="D652"/>
      <c r="E652"/>
      <c r="F652"/>
      <c r="G652"/>
    </row>
    <row r="653" spans="1:7" x14ac:dyDescent="0.2">
      <c r="A653"/>
      <c r="B653"/>
      <c r="C653"/>
      <c r="D653"/>
      <c r="E653"/>
      <c r="F653"/>
      <c r="G653"/>
    </row>
    <row r="654" spans="1:7" x14ac:dyDescent="0.2">
      <c r="A654"/>
      <c r="B654"/>
      <c r="C654"/>
      <c r="D654"/>
      <c r="E654"/>
      <c r="F654"/>
      <c r="G654"/>
    </row>
    <row r="655" spans="1:7" x14ac:dyDescent="0.2">
      <c r="A655"/>
      <c r="B655"/>
      <c r="C655"/>
      <c r="D655"/>
      <c r="E655"/>
      <c r="F655"/>
      <c r="G655"/>
    </row>
    <row r="656" spans="1:7" x14ac:dyDescent="0.2">
      <c r="A656"/>
      <c r="B656"/>
      <c r="C656"/>
      <c r="D656"/>
      <c r="E656"/>
      <c r="F656"/>
      <c r="G656"/>
    </row>
    <row r="657" spans="1:7" x14ac:dyDescent="0.2">
      <c r="A657"/>
      <c r="B657"/>
      <c r="C657"/>
      <c r="D657"/>
      <c r="E657"/>
      <c r="F657"/>
      <c r="G657"/>
    </row>
    <row r="658" spans="1:7" x14ac:dyDescent="0.2">
      <c r="A658"/>
      <c r="B658"/>
      <c r="C658"/>
      <c r="D658"/>
      <c r="E658"/>
      <c r="F658"/>
      <c r="G658"/>
    </row>
    <row r="659" spans="1:7" x14ac:dyDescent="0.2">
      <c r="A659"/>
      <c r="B659"/>
      <c r="C659"/>
      <c r="D659"/>
      <c r="E659"/>
      <c r="F659"/>
      <c r="G659"/>
    </row>
    <row r="660" spans="1:7" x14ac:dyDescent="0.2">
      <c r="A660"/>
      <c r="B660"/>
      <c r="C660"/>
      <c r="D660"/>
      <c r="E660"/>
      <c r="F660"/>
      <c r="G660"/>
    </row>
    <row r="661" spans="1:7" x14ac:dyDescent="0.2">
      <c r="A661"/>
      <c r="B661"/>
      <c r="C661"/>
      <c r="D661"/>
      <c r="E661"/>
      <c r="F661"/>
      <c r="G661"/>
    </row>
    <row r="662" spans="1:7" x14ac:dyDescent="0.2">
      <c r="A662"/>
      <c r="B662"/>
      <c r="C662"/>
      <c r="D662"/>
      <c r="E662"/>
      <c r="F662"/>
      <c r="G662"/>
    </row>
    <row r="663" spans="1:7" x14ac:dyDescent="0.2">
      <c r="A663"/>
      <c r="B663"/>
      <c r="C663"/>
      <c r="D663"/>
      <c r="E663"/>
      <c r="F663"/>
      <c r="G663"/>
    </row>
    <row r="664" spans="1:7" x14ac:dyDescent="0.2">
      <c r="A664"/>
      <c r="B664"/>
      <c r="C664"/>
      <c r="D664"/>
      <c r="E664"/>
      <c r="F664"/>
      <c r="G664"/>
    </row>
    <row r="665" spans="1:7" x14ac:dyDescent="0.2">
      <c r="A665"/>
      <c r="B665"/>
      <c r="C665"/>
      <c r="D665"/>
      <c r="E665"/>
      <c r="F665"/>
      <c r="G665"/>
    </row>
    <row r="666" spans="1:7" x14ac:dyDescent="0.2">
      <c r="A666"/>
      <c r="B666"/>
      <c r="C666"/>
      <c r="D666"/>
      <c r="E666"/>
      <c r="F666"/>
      <c r="G666"/>
    </row>
    <row r="667" spans="1:7" x14ac:dyDescent="0.2">
      <c r="A667"/>
      <c r="B667"/>
      <c r="C667"/>
      <c r="D667"/>
      <c r="E667"/>
      <c r="F667"/>
      <c r="G667"/>
    </row>
    <row r="668" spans="1:7" x14ac:dyDescent="0.2">
      <c r="A668"/>
      <c r="B668"/>
      <c r="C668"/>
      <c r="D668"/>
      <c r="E668"/>
      <c r="F668"/>
      <c r="G668"/>
    </row>
    <row r="669" spans="1:7" x14ac:dyDescent="0.2">
      <c r="A669"/>
      <c r="B669"/>
      <c r="C669"/>
      <c r="D669"/>
      <c r="E669"/>
      <c r="F669"/>
      <c r="G669"/>
    </row>
    <row r="670" spans="1:7" x14ac:dyDescent="0.2">
      <c r="A670"/>
      <c r="B670"/>
      <c r="C670"/>
      <c r="D670"/>
      <c r="E670"/>
      <c r="F670"/>
      <c r="G670"/>
    </row>
    <row r="671" spans="1:7" x14ac:dyDescent="0.2">
      <c r="A671"/>
      <c r="B671"/>
      <c r="C671"/>
      <c r="D671"/>
      <c r="E671"/>
      <c r="F671"/>
      <c r="G671"/>
    </row>
    <row r="672" spans="1:7" x14ac:dyDescent="0.2">
      <c r="A672"/>
      <c r="B672"/>
      <c r="C672"/>
      <c r="D672"/>
      <c r="E672"/>
      <c r="F672"/>
      <c r="G672"/>
    </row>
    <row r="673" spans="1:7" x14ac:dyDescent="0.2">
      <c r="A673"/>
      <c r="B673"/>
      <c r="C673"/>
      <c r="D673"/>
      <c r="E673"/>
      <c r="F673"/>
      <c r="G673"/>
    </row>
    <row r="674" spans="1:7" x14ac:dyDescent="0.2">
      <c r="A674"/>
      <c r="B674"/>
      <c r="C674"/>
      <c r="D674"/>
      <c r="E674"/>
      <c r="F674"/>
      <c r="G674"/>
    </row>
    <row r="675" spans="1:7" x14ac:dyDescent="0.2">
      <c r="A675"/>
      <c r="B675"/>
      <c r="C675"/>
      <c r="D675"/>
      <c r="E675"/>
      <c r="F675"/>
      <c r="G675"/>
    </row>
    <row r="676" spans="1:7" x14ac:dyDescent="0.2">
      <c r="A676"/>
      <c r="B676"/>
      <c r="C676"/>
      <c r="D676"/>
      <c r="E676"/>
      <c r="F676"/>
      <c r="G676"/>
    </row>
    <row r="677" spans="1:7" x14ac:dyDescent="0.2">
      <c r="A677"/>
      <c r="B677"/>
      <c r="C677"/>
      <c r="D677"/>
      <c r="E677"/>
      <c r="F677"/>
      <c r="G677"/>
    </row>
    <row r="678" spans="1:7" x14ac:dyDescent="0.2">
      <c r="A678"/>
      <c r="B678"/>
      <c r="C678"/>
      <c r="D678"/>
      <c r="E678"/>
      <c r="F678"/>
      <c r="G678"/>
    </row>
    <row r="679" spans="1:7" x14ac:dyDescent="0.2">
      <c r="A679"/>
      <c r="B679"/>
      <c r="C679"/>
      <c r="D679"/>
      <c r="E679"/>
      <c r="F679"/>
      <c r="G679"/>
    </row>
    <row r="680" spans="1:7" x14ac:dyDescent="0.2">
      <c r="A680"/>
      <c r="B680"/>
      <c r="C680"/>
      <c r="D680"/>
      <c r="E680"/>
      <c r="F680"/>
      <c r="G680"/>
    </row>
    <row r="681" spans="1:7" x14ac:dyDescent="0.2">
      <c r="A681"/>
      <c r="B681"/>
      <c r="C681"/>
      <c r="D681"/>
      <c r="E681"/>
      <c r="F681"/>
      <c r="G681"/>
    </row>
    <row r="682" spans="1:7" x14ac:dyDescent="0.2">
      <c r="A682"/>
      <c r="B682"/>
      <c r="C682"/>
      <c r="D682"/>
      <c r="E682"/>
      <c r="F682"/>
      <c r="G682"/>
    </row>
    <row r="683" spans="1:7" x14ac:dyDescent="0.2">
      <c r="A683"/>
      <c r="B683"/>
      <c r="C683"/>
      <c r="D683"/>
      <c r="E683"/>
      <c r="F683"/>
      <c r="G683"/>
    </row>
    <row r="684" spans="1:7" x14ac:dyDescent="0.2">
      <c r="A684"/>
      <c r="B684"/>
      <c r="C684"/>
      <c r="D684"/>
      <c r="E684"/>
      <c r="F684"/>
      <c r="G684"/>
    </row>
    <row r="685" spans="1:7" x14ac:dyDescent="0.2">
      <c r="A685"/>
      <c r="B685"/>
      <c r="C685"/>
      <c r="D685"/>
      <c r="E685"/>
      <c r="F685"/>
      <c r="G685"/>
    </row>
    <row r="686" spans="1:7" x14ac:dyDescent="0.2">
      <c r="A686"/>
      <c r="B686"/>
      <c r="C686"/>
      <c r="D686"/>
      <c r="E686"/>
      <c r="F686"/>
      <c r="G686"/>
    </row>
    <row r="687" spans="1:7" x14ac:dyDescent="0.2">
      <c r="A687"/>
      <c r="B687"/>
      <c r="C687"/>
      <c r="D687"/>
      <c r="E687"/>
      <c r="F687"/>
      <c r="G687"/>
    </row>
    <row r="688" spans="1:7" x14ac:dyDescent="0.2">
      <c r="A688"/>
      <c r="B688"/>
      <c r="C688"/>
      <c r="D688"/>
      <c r="E688"/>
      <c r="F688"/>
      <c r="G688"/>
    </row>
    <row r="689" spans="1:7" x14ac:dyDescent="0.2">
      <c r="A689"/>
      <c r="B689"/>
      <c r="C689"/>
      <c r="D689"/>
      <c r="E689"/>
      <c r="F689"/>
      <c r="G689"/>
    </row>
    <row r="690" spans="1:7" x14ac:dyDescent="0.2">
      <c r="A690"/>
      <c r="B690"/>
      <c r="C690"/>
      <c r="D690"/>
      <c r="E690"/>
      <c r="F690"/>
      <c r="G690"/>
    </row>
    <row r="691" spans="1:7" x14ac:dyDescent="0.2">
      <c r="A691"/>
      <c r="B691"/>
      <c r="C691"/>
      <c r="D691"/>
      <c r="E691"/>
      <c r="F691"/>
      <c r="G691"/>
    </row>
    <row r="692" spans="1:7" x14ac:dyDescent="0.2">
      <c r="A692"/>
      <c r="B692"/>
      <c r="C692"/>
      <c r="D692"/>
      <c r="E692"/>
      <c r="F692"/>
      <c r="G692"/>
    </row>
    <row r="693" spans="1:7" x14ac:dyDescent="0.2">
      <c r="A693"/>
      <c r="B693"/>
      <c r="C693"/>
      <c r="D693"/>
      <c r="E693"/>
      <c r="F693"/>
      <c r="G693"/>
    </row>
    <row r="694" spans="1:7" x14ac:dyDescent="0.2">
      <c r="A694"/>
      <c r="B694"/>
      <c r="C694"/>
      <c r="D694"/>
      <c r="E694"/>
      <c r="F694"/>
      <c r="G694"/>
    </row>
    <row r="695" spans="1:7" x14ac:dyDescent="0.2">
      <c r="A695"/>
      <c r="B695"/>
      <c r="C695"/>
      <c r="D695"/>
      <c r="E695"/>
      <c r="F695"/>
      <c r="G695"/>
    </row>
    <row r="696" spans="1:7" x14ac:dyDescent="0.2">
      <c r="A696"/>
      <c r="B696"/>
      <c r="C696"/>
      <c r="D696"/>
      <c r="E696"/>
      <c r="F696"/>
      <c r="G696"/>
    </row>
    <row r="697" spans="1:7" x14ac:dyDescent="0.2">
      <c r="A697"/>
      <c r="B697"/>
      <c r="C697"/>
      <c r="D697"/>
      <c r="E697"/>
      <c r="F697"/>
      <c r="G697"/>
    </row>
    <row r="698" spans="1:7" x14ac:dyDescent="0.2">
      <c r="A698"/>
      <c r="B698"/>
      <c r="C698"/>
      <c r="D698"/>
      <c r="E698"/>
      <c r="F698"/>
      <c r="G698"/>
    </row>
    <row r="699" spans="1:7" x14ac:dyDescent="0.2">
      <c r="A699"/>
      <c r="B699"/>
      <c r="C699"/>
      <c r="D699"/>
      <c r="E699"/>
      <c r="F699"/>
      <c r="G699"/>
    </row>
    <row r="700" spans="1:7" x14ac:dyDescent="0.2">
      <c r="A700"/>
      <c r="B700"/>
      <c r="C700"/>
      <c r="D700"/>
      <c r="E700"/>
      <c r="F700"/>
      <c r="G700"/>
    </row>
    <row r="701" spans="1:7" x14ac:dyDescent="0.2">
      <c r="A701"/>
      <c r="B701"/>
      <c r="C701"/>
      <c r="D701"/>
      <c r="E701"/>
      <c r="F701"/>
      <c r="G701"/>
    </row>
    <row r="702" spans="1:7" x14ac:dyDescent="0.2">
      <c r="A702"/>
      <c r="B702"/>
      <c r="C702"/>
      <c r="D702"/>
      <c r="E702"/>
      <c r="F702"/>
      <c r="G702"/>
    </row>
    <row r="703" spans="1:7" x14ac:dyDescent="0.2">
      <c r="A703"/>
      <c r="B703"/>
      <c r="C703"/>
      <c r="D703"/>
      <c r="E703"/>
      <c r="F703"/>
      <c r="G703"/>
    </row>
    <row r="704" spans="1:7" x14ac:dyDescent="0.2">
      <c r="A704"/>
      <c r="B704"/>
      <c r="C704"/>
      <c r="D704"/>
      <c r="E704"/>
      <c r="F704"/>
      <c r="G704"/>
    </row>
    <row r="705" spans="1:7" x14ac:dyDescent="0.2">
      <c r="A705"/>
      <c r="B705"/>
      <c r="C705"/>
      <c r="D705"/>
      <c r="E705"/>
      <c r="F705"/>
      <c r="G705"/>
    </row>
    <row r="706" spans="1:7" x14ac:dyDescent="0.2">
      <c r="A706"/>
      <c r="B706"/>
      <c r="C706"/>
      <c r="D706"/>
      <c r="E706"/>
      <c r="F706"/>
      <c r="G706"/>
    </row>
    <row r="707" spans="1:7" x14ac:dyDescent="0.2">
      <c r="A707"/>
      <c r="B707"/>
      <c r="C707"/>
      <c r="D707"/>
      <c r="E707"/>
      <c r="F707"/>
      <c r="G707"/>
    </row>
    <row r="708" spans="1:7" x14ac:dyDescent="0.2">
      <c r="A708"/>
      <c r="B708"/>
      <c r="C708"/>
      <c r="D708"/>
      <c r="E708"/>
      <c r="F708"/>
      <c r="G708"/>
    </row>
    <row r="709" spans="1:7" x14ac:dyDescent="0.2">
      <c r="A709"/>
      <c r="B709"/>
      <c r="C709"/>
      <c r="D709"/>
      <c r="E709"/>
      <c r="F709"/>
      <c r="G709"/>
    </row>
    <row r="710" spans="1:7" x14ac:dyDescent="0.2">
      <c r="A710"/>
      <c r="B710"/>
      <c r="C710"/>
      <c r="D710"/>
      <c r="E710"/>
      <c r="F710"/>
      <c r="G710"/>
    </row>
    <row r="711" spans="1:7" x14ac:dyDescent="0.2">
      <c r="A711"/>
      <c r="B711"/>
      <c r="C711"/>
      <c r="D711"/>
      <c r="E711"/>
      <c r="F711"/>
      <c r="G711"/>
    </row>
    <row r="712" spans="1:7" x14ac:dyDescent="0.2">
      <c r="A712"/>
      <c r="B712"/>
      <c r="C712"/>
      <c r="D712"/>
      <c r="E712"/>
      <c r="F712"/>
      <c r="G712"/>
    </row>
    <row r="713" spans="1:7" x14ac:dyDescent="0.2">
      <c r="A713"/>
      <c r="B713"/>
      <c r="C713"/>
      <c r="D713"/>
      <c r="E713"/>
      <c r="F713"/>
      <c r="G713"/>
    </row>
    <row r="714" spans="1:7" x14ac:dyDescent="0.2">
      <c r="A714"/>
      <c r="B714"/>
      <c r="C714"/>
      <c r="D714"/>
      <c r="E714"/>
      <c r="F714"/>
      <c r="G714"/>
    </row>
    <row r="715" spans="1:7" x14ac:dyDescent="0.2">
      <c r="A715"/>
      <c r="B715"/>
      <c r="C715"/>
      <c r="D715"/>
      <c r="E715"/>
      <c r="F715"/>
      <c r="G715"/>
    </row>
    <row r="716" spans="1:7" x14ac:dyDescent="0.2">
      <c r="A716"/>
      <c r="B716"/>
      <c r="C716"/>
      <c r="D716"/>
      <c r="E716"/>
      <c r="F716"/>
      <c r="G716"/>
    </row>
    <row r="717" spans="1:7" x14ac:dyDescent="0.2">
      <c r="A717"/>
      <c r="B717"/>
      <c r="C717"/>
      <c r="D717"/>
      <c r="E717"/>
      <c r="F717"/>
      <c r="G717"/>
    </row>
    <row r="718" spans="1:7" x14ac:dyDescent="0.2">
      <c r="A718"/>
      <c r="B718"/>
      <c r="C718"/>
      <c r="D718"/>
      <c r="E718"/>
      <c r="F718"/>
      <c r="G718"/>
    </row>
    <row r="719" spans="1:7" x14ac:dyDescent="0.2">
      <c r="A719"/>
      <c r="B719"/>
      <c r="C719"/>
      <c r="D719"/>
      <c r="E719"/>
      <c r="F719"/>
      <c r="G719"/>
    </row>
    <row r="720" spans="1:7" x14ac:dyDescent="0.2">
      <c r="A720"/>
      <c r="B720"/>
      <c r="C720"/>
      <c r="D720"/>
      <c r="E720"/>
      <c r="F720"/>
      <c r="G720"/>
    </row>
    <row r="721" spans="1:7" x14ac:dyDescent="0.2">
      <c r="A721"/>
      <c r="B721"/>
      <c r="C721"/>
      <c r="D721"/>
      <c r="E721"/>
      <c r="F721"/>
      <c r="G721"/>
    </row>
    <row r="722" spans="1:7" x14ac:dyDescent="0.2">
      <c r="A722"/>
      <c r="B722"/>
      <c r="C722"/>
      <c r="D722"/>
      <c r="E722"/>
      <c r="F722"/>
      <c r="G722"/>
    </row>
    <row r="723" spans="1:7" x14ac:dyDescent="0.2">
      <c r="A723"/>
      <c r="B723"/>
      <c r="C723"/>
      <c r="D723"/>
      <c r="E723"/>
      <c r="F723"/>
      <c r="G723"/>
    </row>
    <row r="724" spans="1:7" x14ac:dyDescent="0.2">
      <c r="A724"/>
      <c r="B724"/>
      <c r="C724"/>
      <c r="D724"/>
      <c r="E724"/>
      <c r="F724"/>
      <c r="G724"/>
    </row>
    <row r="725" spans="1:7" x14ac:dyDescent="0.2">
      <c r="A725"/>
      <c r="B725"/>
      <c r="C725"/>
      <c r="D725"/>
      <c r="E725"/>
      <c r="F725"/>
      <c r="G725"/>
    </row>
    <row r="726" spans="1:7" x14ac:dyDescent="0.2">
      <c r="A726"/>
      <c r="B726"/>
      <c r="C726"/>
      <c r="D726"/>
      <c r="E726"/>
      <c r="F726"/>
      <c r="G726"/>
    </row>
    <row r="727" spans="1:7" x14ac:dyDescent="0.2">
      <c r="A727"/>
      <c r="B727"/>
      <c r="C727"/>
      <c r="D727"/>
      <c r="E727"/>
      <c r="F727"/>
      <c r="G727"/>
    </row>
    <row r="728" spans="1:7" x14ac:dyDescent="0.2">
      <c r="A728"/>
      <c r="B728"/>
      <c r="C728"/>
      <c r="D728"/>
      <c r="E728"/>
      <c r="F728"/>
      <c r="G728"/>
    </row>
    <row r="729" spans="1:7" x14ac:dyDescent="0.2">
      <c r="A729"/>
      <c r="B729"/>
      <c r="C729"/>
      <c r="D729"/>
      <c r="E729"/>
      <c r="F729"/>
      <c r="G729"/>
    </row>
    <row r="730" spans="1:7" x14ac:dyDescent="0.2">
      <c r="A730"/>
      <c r="B730"/>
      <c r="C730"/>
      <c r="D730"/>
      <c r="E730"/>
      <c r="F730"/>
      <c r="G730"/>
    </row>
    <row r="731" spans="1:7" x14ac:dyDescent="0.2">
      <c r="A731"/>
      <c r="B731"/>
      <c r="C731"/>
      <c r="D731"/>
      <c r="E731"/>
      <c r="F731"/>
      <c r="G731"/>
    </row>
    <row r="732" spans="1:7" x14ac:dyDescent="0.2">
      <c r="A732"/>
      <c r="B732"/>
      <c r="C732"/>
      <c r="D732"/>
      <c r="E732"/>
      <c r="F732"/>
      <c r="G732"/>
    </row>
    <row r="733" spans="1:7" x14ac:dyDescent="0.2">
      <c r="A733"/>
      <c r="B733"/>
      <c r="C733"/>
      <c r="D733"/>
      <c r="E733"/>
      <c r="F733"/>
      <c r="G733"/>
    </row>
    <row r="734" spans="1:7" x14ac:dyDescent="0.2">
      <c r="A734"/>
      <c r="B734"/>
      <c r="C734"/>
      <c r="D734"/>
      <c r="E734"/>
      <c r="F734"/>
      <c r="G734"/>
    </row>
    <row r="735" spans="1:7" x14ac:dyDescent="0.2">
      <c r="A735"/>
      <c r="B735"/>
      <c r="C735"/>
      <c r="D735"/>
      <c r="E735"/>
      <c r="F735"/>
      <c r="G735"/>
    </row>
    <row r="736" spans="1:7" x14ac:dyDescent="0.2">
      <c r="A736"/>
      <c r="B736"/>
      <c r="C736"/>
      <c r="D736"/>
      <c r="E736"/>
      <c r="F736"/>
      <c r="G736"/>
    </row>
    <row r="737" spans="1:7" x14ac:dyDescent="0.2">
      <c r="A737"/>
      <c r="B737"/>
      <c r="C737"/>
      <c r="D737"/>
      <c r="E737"/>
      <c r="F737"/>
      <c r="G737"/>
    </row>
    <row r="738" spans="1:7" x14ac:dyDescent="0.2">
      <c r="A738"/>
      <c r="B738"/>
      <c r="C738"/>
      <c r="D738"/>
      <c r="E738"/>
      <c r="F738"/>
      <c r="G738"/>
    </row>
    <row r="739" spans="1:7" x14ac:dyDescent="0.2">
      <c r="A739"/>
      <c r="B739"/>
      <c r="C739"/>
      <c r="D739"/>
      <c r="E739"/>
      <c r="F739"/>
      <c r="G739"/>
    </row>
    <row r="740" spans="1:7" x14ac:dyDescent="0.2">
      <c r="A740"/>
      <c r="B740"/>
      <c r="C740"/>
      <c r="D740"/>
      <c r="E740"/>
      <c r="F740"/>
      <c r="G740"/>
    </row>
    <row r="741" spans="1:7" x14ac:dyDescent="0.2">
      <c r="A741"/>
      <c r="B741"/>
      <c r="C741"/>
      <c r="D741"/>
      <c r="E741"/>
      <c r="F741"/>
      <c r="G741"/>
    </row>
    <row r="742" spans="1:7" x14ac:dyDescent="0.2">
      <c r="A742"/>
      <c r="B742"/>
      <c r="C742"/>
      <c r="D742"/>
      <c r="E742"/>
      <c r="F742"/>
      <c r="G742"/>
    </row>
    <row r="743" spans="1:7" x14ac:dyDescent="0.2">
      <c r="A743"/>
      <c r="B743"/>
      <c r="C743"/>
      <c r="D743"/>
      <c r="E743"/>
      <c r="F743"/>
      <c r="G743"/>
    </row>
    <row r="744" spans="1:7" x14ac:dyDescent="0.2">
      <c r="A744"/>
      <c r="B744"/>
      <c r="C744"/>
      <c r="D744"/>
      <c r="E744"/>
      <c r="F744"/>
      <c r="G744"/>
    </row>
    <row r="745" spans="1:7" x14ac:dyDescent="0.2">
      <c r="A745"/>
      <c r="B745"/>
      <c r="C745"/>
      <c r="D745"/>
      <c r="E745"/>
      <c r="F745"/>
      <c r="G745"/>
    </row>
    <row r="746" spans="1:7" x14ac:dyDescent="0.2">
      <c r="A746"/>
      <c r="B746"/>
      <c r="C746"/>
      <c r="D746"/>
      <c r="E746"/>
      <c r="F746"/>
      <c r="G746"/>
    </row>
    <row r="747" spans="1:7" x14ac:dyDescent="0.2">
      <c r="A747"/>
      <c r="B747"/>
      <c r="C747"/>
      <c r="D747"/>
      <c r="E747"/>
      <c r="F747"/>
      <c r="G747"/>
    </row>
    <row r="748" spans="1:7" x14ac:dyDescent="0.2">
      <c r="A748"/>
      <c r="B748"/>
      <c r="C748"/>
      <c r="D748"/>
      <c r="E748"/>
      <c r="F748"/>
      <c r="G748"/>
    </row>
    <row r="749" spans="1:7" x14ac:dyDescent="0.2">
      <c r="A749"/>
      <c r="B749"/>
      <c r="C749"/>
      <c r="D749"/>
      <c r="E749"/>
      <c r="F749"/>
      <c r="G749"/>
    </row>
    <row r="750" spans="1:7" x14ac:dyDescent="0.2">
      <c r="A750"/>
      <c r="B750"/>
      <c r="C750"/>
      <c r="D750"/>
      <c r="E750"/>
      <c r="F750"/>
      <c r="G750"/>
    </row>
    <row r="751" spans="1:7" x14ac:dyDescent="0.2">
      <c r="A751"/>
      <c r="B751"/>
      <c r="C751"/>
      <c r="D751"/>
      <c r="E751"/>
      <c r="F751"/>
      <c r="G751"/>
    </row>
    <row r="752" spans="1:7" x14ac:dyDescent="0.2">
      <c r="A752"/>
      <c r="B752"/>
      <c r="C752"/>
      <c r="D752"/>
      <c r="E752"/>
      <c r="F752"/>
      <c r="G752"/>
    </row>
    <row r="753" spans="1:7" x14ac:dyDescent="0.2">
      <c r="A753"/>
      <c r="B753"/>
      <c r="C753"/>
      <c r="D753"/>
      <c r="E753"/>
      <c r="F753"/>
      <c r="G753"/>
    </row>
    <row r="754" spans="1:7" x14ac:dyDescent="0.2">
      <c r="A754"/>
      <c r="B754"/>
      <c r="C754"/>
      <c r="D754"/>
      <c r="E754"/>
      <c r="F754"/>
      <c r="G754"/>
    </row>
    <row r="755" spans="1:7" x14ac:dyDescent="0.2">
      <c r="A755"/>
      <c r="B755"/>
      <c r="C755"/>
      <c r="D755"/>
      <c r="E755"/>
      <c r="F755"/>
      <c r="G755"/>
    </row>
    <row r="756" spans="1:7" x14ac:dyDescent="0.2">
      <c r="A756"/>
      <c r="B756"/>
      <c r="C756"/>
      <c r="D756"/>
      <c r="E756"/>
      <c r="F756"/>
      <c r="G756"/>
    </row>
    <row r="757" spans="1:7" x14ac:dyDescent="0.2">
      <c r="A757"/>
      <c r="B757"/>
      <c r="C757"/>
      <c r="D757"/>
      <c r="E757"/>
      <c r="F757"/>
      <c r="G757"/>
    </row>
    <row r="758" spans="1:7" x14ac:dyDescent="0.2">
      <c r="A758"/>
      <c r="B758"/>
      <c r="C758"/>
      <c r="D758"/>
      <c r="E758"/>
      <c r="F758"/>
      <c r="G758"/>
    </row>
    <row r="759" spans="1:7" x14ac:dyDescent="0.2">
      <c r="A759"/>
      <c r="B759"/>
      <c r="C759"/>
      <c r="D759"/>
      <c r="E759"/>
      <c r="F759"/>
      <c r="G759"/>
    </row>
    <row r="760" spans="1:7" x14ac:dyDescent="0.2">
      <c r="A760"/>
      <c r="B760"/>
      <c r="C760"/>
      <c r="D760"/>
      <c r="E760"/>
      <c r="F760"/>
      <c r="G760"/>
    </row>
    <row r="761" spans="1:7" x14ac:dyDescent="0.2">
      <c r="A761"/>
      <c r="B761"/>
      <c r="C761"/>
      <c r="D761"/>
      <c r="E761"/>
      <c r="F761"/>
      <c r="G761"/>
    </row>
    <row r="762" spans="1:7" x14ac:dyDescent="0.2">
      <c r="A762"/>
      <c r="B762"/>
      <c r="C762"/>
      <c r="D762"/>
      <c r="E762"/>
      <c r="F762"/>
      <c r="G762"/>
    </row>
    <row r="763" spans="1:7" x14ac:dyDescent="0.2">
      <c r="A763"/>
      <c r="B763"/>
      <c r="C763"/>
      <c r="D763"/>
      <c r="E763"/>
      <c r="F763"/>
      <c r="G763"/>
    </row>
    <row r="764" spans="1:7" x14ac:dyDescent="0.2">
      <c r="A764"/>
      <c r="B764"/>
      <c r="C764"/>
      <c r="D764"/>
      <c r="E764"/>
      <c r="F764"/>
      <c r="G764"/>
    </row>
    <row r="765" spans="1:7" x14ac:dyDescent="0.2">
      <c r="A765"/>
      <c r="B765"/>
      <c r="C765"/>
      <c r="D765"/>
      <c r="E765"/>
      <c r="F765"/>
      <c r="G765"/>
    </row>
    <row r="766" spans="1:7" x14ac:dyDescent="0.2">
      <c r="A766"/>
      <c r="B766"/>
      <c r="C766"/>
      <c r="D766"/>
      <c r="E766"/>
      <c r="F766"/>
      <c r="G766"/>
    </row>
    <row r="767" spans="1:7" x14ac:dyDescent="0.2">
      <c r="A767"/>
      <c r="B767"/>
      <c r="C767"/>
      <c r="D767"/>
      <c r="E767"/>
      <c r="F767"/>
      <c r="G767"/>
    </row>
    <row r="768" spans="1:7" x14ac:dyDescent="0.2">
      <c r="A768"/>
      <c r="B768"/>
      <c r="C768"/>
      <c r="D768"/>
      <c r="E768"/>
      <c r="F768"/>
      <c r="G768"/>
    </row>
    <row r="769" spans="1:7" x14ac:dyDescent="0.2">
      <c r="A769"/>
      <c r="B769"/>
      <c r="C769"/>
      <c r="D769"/>
      <c r="E769"/>
      <c r="F769"/>
      <c r="G769"/>
    </row>
    <row r="770" spans="1:7" x14ac:dyDescent="0.2">
      <c r="A770"/>
      <c r="B770"/>
      <c r="C770"/>
      <c r="D770"/>
      <c r="E770"/>
      <c r="F770"/>
      <c r="G770"/>
    </row>
    <row r="771" spans="1:7" x14ac:dyDescent="0.2">
      <c r="A771"/>
      <c r="B771"/>
      <c r="C771"/>
      <c r="D771"/>
      <c r="E771"/>
      <c r="F771"/>
      <c r="G771"/>
    </row>
    <row r="772" spans="1:7" x14ac:dyDescent="0.2">
      <c r="A772"/>
      <c r="B772"/>
      <c r="C772"/>
      <c r="D772"/>
      <c r="E772"/>
      <c r="F772"/>
      <c r="G772"/>
    </row>
    <row r="773" spans="1:7" x14ac:dyDescent="0.2">
      <c r="A773"/>
      <c r="B773"/>
      <c r="C773"/>
      <c r="D773"/>
      <c r="E773"/>
      <c r="F773"/>
      <c r="G773"/>
    </row>
    <row r="774" spans="1:7" x14ac:dyDescent="0.2">
      <c r="A774"/>
      <c r="B774"/>
      <c r="C774"/>
      <c r="D774"/>
      <c r="E774"/>
      <c r="F774"/>
      <c r="G774"/>
    </row>
    <row r="775" spans="1:7" x14ac:dyDescent="0.2">
      <c r="A775"/>
      <c r="B775"/>
      <c r="C775"/>
      <c r="D775"/>
      <c r="E775"/>
      <c r="F775"/>
      <c r="G775"/>
    </row>
    <row r="776" spans="1:7" x14ac:dyDescent="0.2">
      <c r="A776"/>
      <c r="B776"/>
      <c r="C776"/>
      <c r="D776"/>
      <c r="E776"/>
      <c r="F776"/>
      <c r="G776"/>
    </row>
    <row r="777" spans="1:7" x14ac:dyDescent="0.2">
      <c r="A777"/>
      <c r="B777"/>
      <c r="C777"/>
      <c r="D777"/>
      <c r="E777"/>
      <c r="F777"/>
      <c r="G777"/>
    </row>
    <row r="778" spans="1:7" x14ac:dyDescent="0.2">
      <c r="A778"/>
      <c r="B778"/>
      <c r="C778"/>
      <c r="D778"/>
      <c r="E778"/>
      <c r="F778"/>
      <c r="G778"/>
    </row>
    <row r="779" spans="1:7" x14ac:dyDescent="0.2">
      <c r="A779"/>
      <c r="B779"/>
      <c r="C779"/>
      <c r="D779"/>
      <c r="E779"/>
      <c r="F779"/>
      <c r="G779"/>
    </row>
    <row r="780" spans="1:7" x14ac:dyDescent="0.2">
      <c r="A780"/>
      <c r="B780"/>
      <c r="C780"/>
      <c r="D780"/>
      <c r="E780"/>
      <c r="F780"/>
      <c r="G780"/>
    </row>
    <row r="781" spans="1:7" x14ac:dyDescent="0.2">
      <c r="A781"/>
      <c r="B781"/>
      <c r="C781"/>
      <c r="D781"/>
      <c r="E781"/>
      <c r="F781"/>
      <c r="G781"/>
    </row>
    <row r="782" spans="1:7" x14ac:dyDescent="0.2">
      <c r="A782"/>
      <c r="B782"/>
      <c r="C782"/>
      <c r="D782"/>
      <c r="E782"/>
      <c r="F782"/>
      <c r="G782"/>
    </row>
    <row r="783" spans="1:7" x14ac:dyDescent="0.2">
      <c r="A783"/>
      <c r="B783"/>
      <c r="C783"/>
      <c r="D783"/>
      <c r="E783"/>
      <c r="F783"/>
      <c r="G783"/>
    </row>
    <row r="784" spans="1:7" x14ac:dyDescent="0.2">
      <c r="A784"/>
      <c r="B784"/>
      <c r="C784"/>
      <c r="D784"/>
      <c r="E784"/>
      <c r="F784"/>
      <c r="G784"/>
    </row>
    <row r="785" spans="1:7" x14ac:dyDescent="0.2">
      <c r="A785"/>
      <c r="B785"/>
      <c r="C785"/>
      <c r="D785"/>
      <c r="E785"/>
      <c r="F785"/>
      <c r="G785"/>
    </row>
    <row r="786" spans="1:7" x14ac:dyDescent="0.2">
      <c r="A786"/>
      <c r="B786"/>
      <c r="C786"/>
      <c r="D786"/>
      <c r="E786"/>
      <c r="F786"/>
      <c r="G786"/>
    </row>
    <row r="787" spans="1:7" x14ac:dyDescent="0.2">
      <c r="A787"/>
      <c r="B787"/>
      <c r="C787"/>
      <c r="D787"/>
      <c r="E787"/>
      <c r="F787"/>
      <c r="G787"/>
    </row>
    <row r="788" spans="1:7" x14ac:dyDescent="0.2">
      <c r="A788"/>
      <c r="B788"/>
      <c r="C788"/>
      <c r="D788"/>
      <c r="E788"/>
      <c r="F788"/>
      <c r="G788"/>
    </row>
    <row r="789" spans="1:7" x14ac:dyDescent="0.2">
      <c r="A789"/>
      <c r="B789"/>
      <c r="C789"/>
      <c r="D789"/>
      <c r="E789"/>
      <c r="F789"/>
      <c r="G789"/>
    </row>
    <row r="790" spans="1:7" x14ac:dyDescent="0.2">
      <c r="A790"/>
      <c r="B790"/>
      <c r="C790"/>
      <c r="D790"/>
      <c r="E790"/>
      <c r="F790"/>
      <c r="G790"/>
    </row>
    <row r="791" spans="1:7" x14ac:dyDescent="0.2">
      <c r="A791"/>
      <c r="B791"/>
      <c r="C791"/>
      <c r="D791"/>
      <c r="E791"/>
      <c r="F791"/>
      <c r="G791"/>
    </row>
    <row r="792" spans="1:7" x14ac:dyDescent="0.2">
      <c r="A792"/>
      <c r="B792"/>
      <c r="C792"/>
      <c r="D792"/>
      <c r="E792"/>
      <c r="F792"/>
      <c r="G792"/>
    </row>
    <row r="793" spans="1:7" x14ac:dyDescent="0.2">
      <c r="A793"/>
      <c r="B793"/>
      <c r="C793"/>
      <c r="D793"/>
      <c r="E793"/>
      <c r="F793"/>
      <c r="G793"/>
    </row>
    <row r="794" spans="1:7" x14ac:dyDescent="0.2">
      <c r="A794"/>
      <c r="B794"/>
      <c r="C794"/>
      <c r="D794"/>
      <c r="E794"/>
      <c r="F794"/>
      <c r="G794"/>
    </row>
    <row r="795" spans="1:7" x14ac:dyDescent="0.2">
      <c r="A795"/>
      <c r="B795"/>
      <c r="C795"/>
      <c r="D795"/>
      <c r="E795"/>
      <c r="F795"/>
      <c r="G795"/>
    </row>
    <row r="796" spans="1:7" x14ac:dyDescent="0.2">
      <c r="A796"/>
      <c r="B796"/>
      <c r="C796"/>
      <c r="D796"/>
      <c r="E796"/>
      <c r="F796"/>
      <c r="G796"/>
    </row>
    <row r="797" spans="1:7" x14ac:dyDescent="0.2">
      <c r="A797"/>
      <c r="B797"/>
      <c r="C797"/>
      <c r="D797"/>
      <c r="E797"/>
      <c r="F797"/>
      <c r="G797"/>
    </row>
    <row r="798" spans="1:7" x14ac:dyDescent="0.2">
      <c r="A798"/>
      <c r="B798"/>
      <c r="C798"/>
      <c r="D798"/>
      <c r="E798"/>
      <c r="F798"/>
      <c r="G798"/>
    </row>
    <row r="799" spans="1:7" x14ac:dyDescent="0.2">
      <c r="A799"/>
      <c r="B799"/>
      <c r="C799"/>
      <c r="D799"/>
      <c r="E799"/>
      <c r="F799"/>
      <c r="G799"/>
    </row>
    <row r="800" spans="1:7" x14ac:dyDescent="0.2">
      <c r="A800"/>
      <c r="B800"/>
      <c r="C800"/>
      <c r="D800"/>
      <c r="E800"/>
      <c r="F800"/>
      <c r="G800"/>
    </row>
    <row r="801" spans="1:7" x14ac:dyDescent="0.2">
      <c r="A801"/>
      <c r="B801"/>
      <c r="C801"/>
      <c r="D801"/>
      <c r="E801"/>
      <c r="F801"/>
      <c r="G801"/>
    </row>
    <row r="802" spans="1:7" x14ac:dyDescent="0.2">
      <c r="A802"/>
      <c r="B802"/>
      <c r="C802"/>
      <c r="D802"/>
      <c r="E802"/>
      <c r="F802"/>
      <c r="G802"/>
    </row>
    <row r="803" spans="1:7" x14ac:dyDescent="0.2">
      <c r="A803"/>
      <c r="B803"/>
      <c r="C803"/>
      <c r="D803"/>
      <c r="E803"/>
      <c r="F803"/>
      <c r="G803"/>
    </row>
    <row r="804" spans="1:7" x14ac:dyDescent="0.2">
      <c r="A804"/>
      <c r="B804"/>
      <c r="C804"/>
      <c r="D804"/>
      <c r="E804"/>
      <c r="F804"/>
      <c r="G804"/>
    </row>
    <row r="805" spans="1:7" x14ac:dyDescent="0.2">
      <c r="A805"/>
      <c r="B805"/>
      <c r="C805"/>
      <c r="D805"/>
      <c r="E805"/>
      <c r="F805"/>
      <c r="G805"/>
    </row>
    <row r="806" spans="1:7" x14ac:dyDescent="0.2">
      <c r="A806"/>
      <c r="B806"/>
      <c r="C806"/>
      <c r="D806"/>
      <c r="E806"/>
      <c r="F806"/>
      <c r="G806"/>
    </row>
    <row r="807" spans="1:7" x14ac:dyDescent="0.2">
      <c r="A807"/>
      <c r="B807"/>
      <c r="C807"/>
      <c r="D807"/>
      <c r="E807"/>
      <c r="F807"/>
      <c r="G807"/>
    </row>
    <row r="808" spans="1:7" x14ac:dyDescent="0.2">
      <c r="A808"/>
      <c r="B808"/>
      <c r="C808"/>
      <c r="D808"/>
      <c r="E808"/>
      <c r="F808"/>
      <c r="G808"/>
    </row>
    <row r="809" spans="1:7" x14ac:dyDescent="0.2">
      <c r="A809"/>
      <c r="B809"/>
      <c r="C809"/>
      <c r="D809"/>
      <c r="E809"/>
      <c r="F809"/>
      <c r="G809"/>
    </row>
  </sheetData>
  <printOptions horizontalCentered="1" gridLines="1"/>
  <pageMargins left="0.23622047244094499" right="0.196850393700787" top="0.6" bottom="0.511811023622047" header="0.18" footer="0.39370078740157499"/>
  <pageSetup scale="48" orientation="landscape" horizontalDpi="4294967292" verticalDpi="300" r:id="rId4"/>
  <headerFooter alignWithMargins="0">
    <oddHeader>&amp;R&amp;"Calibri"&amp;12&amp;K000000 Unclassified - Non-Classifié&amp;1#_x000D_</oddHeader>
    <oddFooter>&amp;R&amp;F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43"/>
    <pageSetUpPr fitToPage="1"/>
  </sheetPr>
  <dimension ref="A1:O45"/>
  <sheetViews>
    <sheetView topLeftCell="A9" zoomScale="75" workbookViewId="0">
      <selection activeCell="K41" sqref="K41"/>
    </sheetView>
  </sheetViews>
  <sheetFormatPr defaultColWidth="9.33203125" defaultRowHeight="15" x14ac:dyDescent="0.2"/>
  <cols>
    <col min="1" max="1" width="16" style="64" bestFit="1" customWidth="1"/>
    <col min="2" max="2" width="15" style="64" bestFit="1" customWidth="1"/>
    <col min="3" max="3" width="16.33203125" style="64" bestFit="1" customWidth="1"/>
    <col min="4" max="4" width="14.1640625" style="64" customWidth="1"/>
    <col min="5" max="5" width="15.6640625" style="64" bestFit="1" customWidth="1"/>
    <col min="6" max="6" width="15" style="64" bestFit="1" customWidth="1"/>
    <col min="7" max="7" width="16.33203125" style="64" bestFit="1" customWidth="1"/>
    <col min="8" max="8" width="14.1640625" style="64" bestFit="1" customWidth="1"/>
    <col min="9" max="9" width="15" style="64" bestFit="1" customWidth="1"/>
    <col min="10" max="10" width="9.6640625" style="64" customWidth="1"/>
    <col min="11" max="11" width="11" style="64" bestFit="1" customWidth="1"/>
    <col min="12" max="12" width="10.1640625" style="64" bestFit="1" customWidth="1"/>
    <col min="13" max="13" width="11" style="64" bestFit="1" customWidth="1"/>
    <col min="14" max="14" width="10" style="64" bestFit="1" customWidth="1"/>
    <col min="15" max="15" width="10.6640625" style="64" bestFit="1" customWidth="1"/>
    <col min="16" max="16" width="10.1640625" style="64" bestFit="1" customWidth="1"/>
    <col min="17" max="17" width="11" style="64" bestFit="1" customWidth="1"/>
    <col min="18" max="16384" width="9.33203125" style="64"/>
  </cols>
  <sheetData>
    <row r="1" spans="1:12" x14ac:dyDescent="0.2">
      <c r="A1" s="48" t="s">
        <v>362</v>
      </c>
    </row>
    <row r="2" spans="1:12" x14ac:dyDescent="0.2">
      <c r="A2" s="48" t="s">
        <v>646</v>
      </c>
    </row>
    <row r="3" spans="1:12" ht="15.75" x14ac:dyDescent="0.25">
      <c r="A3" s="240" t="s">
        <v>12</v>
      </c>
    </row>
    <row r="4" spans="1:12" x14ac:dyDescent="0.2">
      <c r="A4" s="171"/>
      <c r="B4" s="171"/>
      <c r="C4" s="171"/>
      <c r="D4" s="171"/>
      <c r="E4" s="171"/>
      <c r="F4" s="171"/>
      <c r="G4" s="171"/>
      <c r="H4" s="171"/>
    </row>
    <row r="5" spans="1:12" x14ac:dyDescent="0.2">
      <c r="A5" s="579"/>
      <c r="B5" s="580" t="s">
        <v>6</v>
      </c>
      <c r="C5" s="593"/>
      <c r="D5" s="593"/>
      <c r="E5" s="593"/>
      <c r="F5" s="593"/>
      <c r="G5" s="593"/>
      <c r="H5" s="593"/>
      <c r="I5" s="581"/>
    </row>
    <row r="6" spans="1:12" x14ac:dyDescent="0.2">
      <c r="A6" s="580" t="s">
        <v>4</v>
      </c>
      <c r="B6" s="579" t="s">
        <v>5</v>
      </c>
      <c r="C6" s="594" t="s">
        <v>95</v>
      </c>
      <c r="D6" s="594" t="s">
        <v>96</v>
      </c>
      <c r="E6" s="594" t="s">
        <v>97</v>
      </c>
      <c r="F6" s="594" t="s">
        <v>91</v>
      </c>
      <c r="G6" s="594" t="s">
        <v>92</v>
      </c>
      <c r="H6" s="594" t="s">
        <v>206</v>
      </c>
      <c r="I6" s="582" t="s">
        <v>189</v>
      </c>
    </row>
    <row r="7" spans="1:12" x14ac:dyDescent="0.2">
      <c r="A7" s="579">
        <v>1986</v>
      </c>
      <c r="B7" s="583">
        <v>35121</v>
      </c>
      <c r="C7" s="596"/>
      <c r="D7" s="596">
        <v>33475</v>
      </c>
      <c r="E7" s="596"/>
      <c r="F7" s="596">
        <v>27195</v>
      </c>
      <c r="G7" s="596"/>
      <c r="H7" s="596">
        <v>561</v>
      </c>
      <c r="I7" s="584"/>
    </row>
    <row r="8" spans="1:12" x14ac:dyDescent="0.2">
      <c r="A8" s="585">
        <v>1987</v>
      </c>
      <c r="B8" s="586">
        <v>53216</v>
      </c>
      <c r="C8" s="597"/>
      <c r="D8" s="597">
        <v>55160</v>
      </c>
      <c r="E8" s="597"/>
      <c r="F8" s="597">
        <v>17050</v>
      </c>
      <c r="G8" s="597"/>
      <c r="H8" s="597">
        <v>825</v>
      </c>
      <c r="I8" s="587"/>
    </row>
    <row r="9" spans="1:12" x14ac:dyDescent="0.2">
      <c r="A9" s="585">
        <v>1988</v>
      </c>
      <c r="B9" s="586">
        <v>66171</v>
      </c>
      <c r="C9" s="597">
        <v>10149</v>
      </c>
      <c r="D9" s="597">
        <v>24015</v>
      </c>
      <c r="E9" s="597"/>
      <c r="F9" s="597">
        <v>10594</v>
      </c>
      <c r="G9" s="597">
        <v>1735</v>
      </c>
      <c r="H9" s="597">
        <v>947</v>
      </c>
      <c r="I9" s="587"/>
      <c r="L9" s="189"/>
    </row>
    <row r="10" spans="1:12" x14ac:dyDescent="0.2">
      <c r="A10" s="585">
        <v>1989</v>
      </c>
      <c r="B10" s="586">
        <v>60316</v>
      </c>
      <c r="C10" s="597">
        <v>16023</v>
      </c>
      <c r="D10" s="597">
        <v>38394</v>
      </c>
      <c r="E10" s="597"/>
      <c r="F10" s="597">
        <v>33886</v>
      </c>
      <c r="G10" s="597">
        <v>4633</v>
      </c>
      <c r="H10" s="597">
        <v>598</v>
      </c>
      <c r="I10" s="587"/>
      <c r="L10" s="189"/>
    </row>
    <row r="11" spans="1:12" x14ac:dyDescent="0.2">
      <c r="A11" s="585">
        <v>1990</v>
      </c>
      <c r="B11" s="586">
        <v>117106</v>
      </c>
      <c r="C11" s="597">
        <v>18149</v>
      </c>
      <c r="D11" s="597">
        <v>70941</v>
      </c>
      <c r="E11" s="597"/>
      <c r="F11" s="597">
        <v>45441</v>
      </c>
      <c r="G11" s="597">
        <v>5331</v>
      </c>
      <c r="H11" s="597">
        <v>408</v>
      </c>
      <c r="I11" s="587">
        <v>25</v>
      </c>
      <c r="L11" s="189"/>
    </row>
    <row r="12" spans="1:12" x14ac:dyDescent="0.2">
      <c r="A12" s="585">
        <v>1991</v>
      </c>
      <c r="B12" s="586">
        <v>114414</v>
      </c>
      <c r="C12" s="597">
        <v>17843</v>
      </c>
      <c r="D12" s="597">
        <v>12345</v>
      </c>
      <c r="E12" s="597"/>
      <c r="F12" s="597">
        <v>37949</v>
      </c>
      <c r="G12" s="597">
        <v>7572</v>
      </c>
      <c r="H12" s="597">
        <v>396</v>
      </c>
      <c r="I12" s="587">
        <v>62</v>
      </c>
      <c r="L12" s="189"/>
    </row>
    <row r="13" spans="1:12" x14ac:dyDescent="0.2">
      <c r="A13" s="585">
        <v>1992</v>
      </c>
      <c r="B13" s="586">
        <v>140805</v>
      </c>
      <c r="C13" s="597">
        <v>4056</v>
      </c>
      <c r="D13" s="597">
        <v>91278</v>
      </c>
      <c r="E13" s="597"/>
      <c r="F13" s="597">
        <v>50148</v>
      </c>
      <c r="G13" s="597">
        <v>7568</v>
      </c>
      <c r="H13" s="597">
        <v>1545</v>
      </c>
      <c r="I13" s="587">
        <v>18</v>
      </c>
      <c r="L13" s="189"/>
    </row>
    <row r="14" spans="1:12" x14ac:dyDescent="0.2">
      <c r="A14" s="585">
        <v>1993</v>
      </c>
      <c r="B14" s="586">
        <v>96257</v>
      </c>
      <c r="C14" s="597">
        <v>1808</v>
      </c>
      <c r="D14" s="597">
        <v>61533</v>
      </c>
      <c r="E14" s="597"/>
      <c r="F14" s="597">
        <v>15480</v>
      </c>
      <c r="G14" s="597">
        <v>861</v>
      </c>
      <c r="H14" s="597">
        <v>1338</v>
      </c>
      <c r="I14" s="587">
        <v>40</v>
      </c>
      <c r="L14" s="189"/>
    </row>
    <row r="15" spans="1:12" x14ac:dyDescent="0.2">
      <c r="A15" s="585">
        <v>1994</v>
      </c>
      <c r="B15" s="586">
        <v>57678</v>
      </c>
      <c r="C15" s="597">
        <v>957</v>
      </c>
      <c r="D15" s="597">
        <v>38142</v>
      </c>
      <c r="E15" s="597"/>
      <c r="F15" s="597">
        <v>977</v>
      </c>
      <c r="G15" s="597">
        <v>2986</v>
      </c>
      <c r="H15" s="597">
        <v>418</v>
      </c>
      <c r="I15" s="587">
        <v>8</v>
      </c>
      <c r="L15" s="189"/>
    </row>
    <row r="16" spans="1:12" x14ac:dyDescent="0.2">
      <c r="A16" s="585">
        <v>1995</v>
      </c>
      <c r="B16" s="586">
        <v>27162</v>
      </c>
      <c r="C16" s="597">
        <v>2500</v>
      </c>
      <c r="D16" s="597">
        <v>73</v>
      </c>
      <c r="E16" s="597"/>
      <c r="F16" s="597">
        <v>18373</v>
      </c>
      <c r="G16" s="597">
        <v>3210</v>
      </c>
      <c r="H16" s="597">
        <v>297</v>
      </c>
      <c r="I16" s="587">
        <v>0</v>
      </c>
      <c r="L16" s="189"/>
    </row>
    <row r="17" spans="1:15" x14ac:dyDescent="0.2">
      <c r="A17" s="585">
        <v>1996</v>
      </c>
      <c r="B17" s="586">
        <v>27338</v>
      </c>
      <c r="C17" s="597">
        <v>1796</v>
      </c>
      <c r="D17" s="597">
        <v>14215</v>
      </c>
      <c r="E17" s="597"/>
      <c r="F17" s="597">
        <v>14623</v>
      </c>
      <c r="G17" s="597">
        <v>4105</v>
      </c>
      <c r="H17" s="597">
        <v>564</v>
      </c>
      <c r="I17" s="587"/>
      <c r="L17" s="189"/>
    </row>
    <row r="18" spans="1:15" x14ac:dyDescent="0.2">
      <c r="A18" s="585">
        <v>1997</v>
      </c>
      <c r="B18" s="586">
        <v>26115</v>
      </c>
      <c r="C18" s="597">
        <v>643</v>
      </c>
      <c r="D18" s="597">
        <v>13076</v>
      </c>
      <c r="E18" s="597">
        <v>63</v>
      </c>
      <c r="F18" s="597">
        <v>6788</v>
      </c>
      <c r="G18" s="597">
        <v>3457</v>
      </c>
      <c r="H18" s="597">
        <v>514</v>
      </c>
      <c r="I18" s="587">
        <v>107</v>
      </c>
      <c r="L18" s="189"/>
    </row>
    <row r="19" spans="1:15" x14ac:dyDescent="0.2">
      <c r="A19" s="585">
        <v>1998</v>
      </c>
      <c r="B19" s="586">
        <v>38103</v>
      </c>
      <c r="C19" s="597">
        <v>513</v>
      </c>
      <c r="D19" s="597">
        <v>85274</v>
      </c>
      <c r="E19" s="597">
        <v>12429</v>
      </c>
      <c r="F19" s="597">
        <v>67897</v>
      </c>
      <c r="G19" s="597">
        <v>6227</v>
      </c>
      <c r="H19" s="597">
        <v>608</v>
      </c>
      <c r="I19" s="587">
        <v>25</v>
      </c>
      <c r="L19" s="189"/>
    </row>
    <row r="20" spans="1:15" x14ac:dyDescent="0.2">
      <c r="A20" s="585">
        <v>1999</v>
      </c>
      <c r="B20" s="586">
        <v>13786</v>
      </c>
      <c r="C20" s="597">
        <v>814</v>
      </c>
      <c r="D20" s="597">
        <v>361</v>
      </c>
      <c r="E20" s="597">
        <v>41</v>
      </c>
      <c r="F20" s="597">
        <v>43470</v>
      </c>
      <c r="G20" s="597">
        <v>8880</v>
      </c>
      <c r="H20" s="597">
        <v>474</v>
      </c>
      <c r="I20" s="587">
        <v>77</v>
      </c>
      <c r="L20" s="189"/>
    </row>
    <row r="21" spans="1:15" x14ac:dyDescent="0.2">
      <c r="A21" s="585">
        <v>2000</v>
      </c>
      <c r="B21" s="586">
        <v>5032</v>
      </c>
      <c r="C21" s="597">
        <v>2304</v>
      </c>
      <c r="D21" s="597">
        <v>145</v>
      </c>
      <c r="E21" s="597">
        <v>28</v>
      </c>
      <c r="F21" s="597">
        <v>88617</v>
      </c>
      <c r="G21" s="597">
        <v>7296</v>
      </c>
      <c r="H21" s="597">
        <v>1338</v>
      </c>
      <c r="I21" s="587">
        <v>32</v>
      </c>
      <c r="L21" s="189"/>
    </row>
    <row r="22" spans="1:15" x14ac:dyDescent="0.2">
      <c r="A22" s="585">
        <v>2001</v>
      </c>
      <c r="B22" s="586">
        <v>27706</v>
      </c>
      <c r="C22" s="597">
        <v>3447</v>
      </c>
      <c r="D22" s="597">
        <v>62153</v>
      </c>
      <c r="E22" s="597">
        <v>3271</v>
      </c>
      <c r="F22" s="597">
        <v>103230</v>
      </c>
      <c r="G22" s="597">
        <v>4887</v>
      </c>
      <c r="H22" s="597">
        <v>2007</v>
      </c>
      <c r="I22" s="587">
        <v>75</v>
      </c>
      <c r="L22" s="189"/>
    </row>
    <row r="23" spans="1:15" x14ac:dyDescent="0.2">
      <c r="A23" s="585">
        <v>2002</v>
      </c>
      <c r="B23" s="586">
        <v>32690</v>
      </c>
      <c r="C23" s="597">
        <v>2438</v>
      </c>
      <c r="D23" s="597">
        <v>31884</v>
      </c>
      <c r="E23" s="597">
        <v>1468</v>
      </c>
      <c r="F23" s="597">
        <v>69111</v>
      </c>
      <c r="G23" s="597">
        <v>9300</v>
      </c>
      <c r="H23" s="597">
        <v>1401</v>
      </c>
      <c r="I23" s="587">
        <v>91</v>
      </c>
      <c r="L23" s="189"/>
    </row>
    <row r="24" spans="1:15" x14ac:dyDescent="0.2">
      <c r="A24" s="585">
        <v>2003</v>
      </c>
      <c r="B24" s="586">
        <v>40227.75</v>
      </c>
      <c r="C24" s="597">
        <v>5496</v>
      </c>
      <c r="D24" s="597">
        <v>36966.75</v>
      </c>
      <c r="E24" s="597">
        <v>1301.25</v>
      </c>
      <c r="F24" s="597">
        <v>79829.25</v>
      </c>
      <c r="G24" s="597">
        <v>4556.75</v>
      </c>
      <c r="H24" s="597">
        <v>583.75</v>
      </c>
      <c r="I24" s="587">
        <v>224</v>
      </c>
      <c r="L24" s="189"/>
    </row>
    <row r="25" spans="1:15" x14ac:dyDescent="0.2">
      <c r="A25" s="585">
        <v>2004</v>
      </c>
      <c r="B25" s="586">
        <v>64808</v>
      </c>
      <c r="C25" s="597">
        <v>2487</v>
      </c>
      <c r="D25" s="597">
        <v>174068</v>
      </c>
      <c r="E25" s="597">
        <v>8805</v>
      </c>
      <c r="F25" s="597">
        <v>37090</v>
      </c>
      <c r="G25" s="597">
        <v>6417</v>
      </c>
      <c r="H25" s="597">
        <v>374</v>
      </c>
      <c r="I25" s="587">
        <v>66</v>
      </c>
      <c r="L25" s="189"/>
    </row>
    <row r="26" spans="1:15" x14ac:dyDescent="0.2">
      <c r="A26" s="585">
        <v>2005</v>
      </c>
      <c r="B26" s="586">
        <v>28935</v>
      </c>
      <c r="C26" s="597">
        <v>5813</v>
      </c>
      <c r="D26" s="597">
        <v>181097</v>
      </c>
      <c r="E26" s="597">
        <v>12678</v>
      </c>
      <c r="F26" s="597">
        <v>59640</v>
      </c>
      <c r="G26" s="597">
        <v>2116</v>
      </c>
      <c r="H26" s="597">
        <v>441</v>
      </c>
      <c r="I26" s="587">
        <v>81</v>
      </c>
      <c r="L26" s="189"/>
    </row>
    <row r="27" spans="1:15" x14ac:dyDescent="0.2">
      <c r="A27" s="585">
        <v>2006</v>
      </c>
      <c r="B27" s="586">
        <v>52773</v>
      </c>
      <c r="C27" s="597">
        <v>911</v>
      </c>
      <c r="D27" s="597">
        <v>133804</v>
      </c>
      <c r="E27" s="597">
        <v>2042</v>
      </c>
      <c r="F27" s="597">
        <v>11507</v>
      </c>
      <c r="G27" s="597">
        <v>6403</v>
      </c>
      <c r="H27" s="597">
        <v>776</v>
      </c>
      <c r="I27" s="587">
        <v>154</v>
      </c>
      <c r="L27" s="189"/>
    </row>
    <row r="28" spans="1:15" x14ac:dyDescent="0.2">
      <c r="A28" s="585">
        <v>2007</v>
      </c>
      <c r="B28" s="586">
        <v>16953</v>
      </c>
      <c r="C28" s="597">
        <v>2034</v>
      </c>
      <c r="D28" s="597">
        <v>70512</v>
      </c>
      <c r="E28" s="597">
        <v>7100</v>
      </c>
      <c r="F28" s="597">
        <v>44479</v>
      </c>
      <c r="G28" s="597">
        <v>4168</v>
      </c>
      <c r="H28" s="597">
        <v>293</v>
      </c>
      <c r="I28" s="587">
        <v>84</v>
      </c>
      <c r="L28" s="189"/>
    </row>
    <row r="29" spans="1:15" x14ac:dyDescent="0.2">
      <c r="A29" s="585">
        <v>2008</v>
      </c>
      <c r="B29" s="586">
        <v>21080</v>
      </c>
      <c r="C29" s="597">
        <v>925</v>
      </c>
      <c r="D29" s="597">
        <v>61018</v>
      </c>
      <c r="E29" s="597">
        <v>12404</v>
      </c>
      <c r="F29" s="597">
        <v>41878</v>
      </c>
      <c r="G29" s="597">
        <v>2717</v>
      </c>
      <c r="H29" s="597">
        <v>603</v>
      </c>
      <c r="I29" s="587">
        <v>42</v>
      </c>
      <c r="L29" s="189"/>
      <c r="O29" s="189"/>
    </row>
    <row r="30" spans="1:15" x14ac:dyDescent="0.2">
      <c r="A30" s="585">
        <v>2009</v>
      </c>
      <c r="B30" s="586">
        <v>11646</v>
      </c>
      <c r="C30" s="597">
        <v>3839</v>
      </c>
      <c r="D30" s="597">
        <v>186897</v>
      </c>
      <c r="E30" s="597">
        <v>24715</v>
      </c>
      <c r="F30" s="597">
        <v>64595</v>
      </c>
      <c r="G30" s="597">
        <v>1815</v>
      </c>
      <c r="H30" s="597">
        <v>956</v>
      </c>
      <c r="I30" s="587">
        <v>49</v>
      </c>
      <c r="L30" s="189"/>
    </row>
    <row r="31" spans="1:15" x14ac:dyDescent="0.2">
      <c r="A31" s="585">
        <v>2010</v>
      </c>
      <c r="B31" s="586">
        <v>24942</v>
      </c>
      <c r="C31" s="597">
        <v>1369</v>
      </c>
      <c r="D31" s="597">
        <v>316883</v>
      </c>
      <c r="E31" s="597">
        <v>24573</v>
      </c>
      <c r="F31" s="597">
        <v>21610</v>
      </c>
      <c r="G31" s="597">
        <v>3893</v>
      </c>
      <c r="H31" s="597">
        <v>651</v>
      </c>
      <c r="I31" s="587">
        <v>19</v>
      </c>
      <c r="L31" s="189"/>
    </row>
    <row r="32" spans="1:15" x14ac:dyDescent="0.2">
      <c r="A32" s="585">
        <v>2011</v>
      </c>
      <c r="B32" s="586">
        <v>26269</v>
      </c>
      <c r="C32" s="597">
        <v>708</v>
      </c>
      <c r="D32" s="597">
        <v>436044</v>
      </c>
      <c r="E32" s="597">
        <v>9781</v>
      </c>
      <c r="F32" s="597">
        <v>47540</v>
      </c>
      <c r="G32" s="597">
        <v>2449</v>
      </c>
      <c r="H32" s="597">
        <v>690</v>
      </c>
      <c r="I32" s="587">
        <v>354</v>
      </c>
      <c r="L32" s="189"/>
    </row>
    <row r="33" spans="1:12" ht="15.75" x14ac:dyDescent="0.25">
      <c r="A33" s="585">
        <v>2012</v>
      </c>
      <c r="B33" s="586">
        <v>14944</v>
      </c>
      <c r="C33" s="597">
        <v>2133</v>
      </c>
      <c r="D33" s="597">
        <v>146428</v>
      </c>
      <c r="E33" s="597">
        <v>2841</v>
      </c>
      <c r="F33" s="597">
        <v>26676</v>
      </c>
      <c r="G33" s="597">
        <v>2838</v>
      </c>
      <c r="H33" s="597">
        <v>443</v>
      </c>
      <c r="I33" s="587">
        <v>57</v>
      </c>
      <c r="L33" s="228"/>
    </row>
    <row r="34" spans="1:12" x14ac:dyDescent="0.2">
      <c r="A34" s="585">
        <v>2013</v>
      </c>
      <c r="B34" s="586">
        <v>28571.855123674904</v>
      </c>
      <c r="C34" s="597">
        <v>661.5</v>
      </c>
      <c r="D34" s="597">
        <v>76964</v>
      </c>
      <c r="E34" s="597">
        <v>107768.5</v>
      </c>
      <c r="F34" s="597">
        <v>51890.157159683666</v>
      </c>
      <c r="G34" s="597">
        <v>3784.7239263803676</v>
      </c>
      <c r="H34" s="597">
        <v>1963</v>
      </c>
      <c r="I34" s="587">
        <v>36.5</v>
      </c>
    </row>
    <row r="35" spans="1:12" x14ac:dyDescent="0.2">
      <c r="A35" s="585">
        <v>2014</v>
      </c>
      <c r="B35" s="586">
        <v>15745.318181818182</v>
      </c>
      <c r="C35" s="597">
        <v>6076.681818181818</v>
      </c>
      <c r="D35" s="597">
        <v>110050.27272727272</v>
      </c>
      <c r="E35" s="597">
        <v>60881</v>
      </c>
      <c r="F35" s="597">
        <v>35009.727272727272</v>
      </c>
      <c r="G35" s="597">
        <v>2706.772727272727</v>
      </c>
      <c r="H35" s="597">
        <v>1709.363636363636</v>
      </c>
      <c r="I35" s="587">
        <v>29</v>
      </c>
    </row>
    <row r="36" spans="1:12" x14ac:dyDescent="0.2">
      <c r="A36" s="585">
        <v>2015</v>
      </c>
      <c r="B36" s="586">
        <v>54789.99</v>
      </c>
      <c r="C36" s="597">
        <v>1805.5</v>
      </c>
      <c r="D36" s="597">
        <v>417770</v>
      </c>
      <c r="E36" s="597">
        <v>9767</v>
      </c>
      <c r="F36" s="597">
        <v>13438.48</v>
      </c>
      <c r="G36" s="597">
        <v>2747.74</v>
      </c>
      <c r="H36" s="597">
        <v>729.09</v>
      </c>
      <c r="I36" s="587">
        <v>47</v>
      </c>
    </row>
    <row r="37" spans="1:12" x14ac:dyDescent="0.2">
      <c r="A37" s="585">
        <v>2016</v>
      </c>
      <c r="B37" s="586">
        <v>47232.5</v>
      </c>
      <c r="C37" s="597">
        <v>5203.5</v>
      </c>
      <c r="D37" s="597">
        <v>220951</v>
      </c>
      <c r="E37" s="597">
        <v>3410</v>
      </c>
      <c r="F37" s="597">
        <v>23717.500000000004</v>
      </c>
      <c r="G37" s="597">
        <v>3718</v>
      </c>
      <c r="H37" s="597">
        <v>636.1</v>
      </c>
      <c r="I37" s="587">
        <v>11.5</v>
      </c>
    </row>
    <row r="38" spans="1:12" x14ac:dyDescent="0.2">
      <c r="A38" s="585">
        <v>2017</v>
      </c>
      <c r="B38" s="586">
        <v>41473.499999999993</v>
      </c>
      <c r="C38" s="597">
        <v>9459.5</v>
      </c>
      <c r="D38" s="597">
        <v>125845.75999999994</v>
      </c>
      <c r="E38" s="597">
        <v>12970.919999999993</v>
      </c>
      <c r="F38" s="597">
        <v>21174.999999999996</v>
      </c>
      <c r="G38" s="597">
        <v>6175</v>
      </c>
      <c r="H38" s="597">
        <v>1544</v>
      </c>
      <c r="I38" s="587">
        <v>38</v>
      </c>
    </row>
    <row r="39" spans="1:12" x14ac:dyDescent="0.2">
      <c r="A39" s="585">
        <v>2018</v>
      </c>
      <c r="B39" s="586">
        <v>44384.5</v>
      </c>
      <c r="C39" s="597">
        <v>1567.5</v>
      </c>
      <c r="D39" s="597">
        <v>36416.860000000052</v>
      </c>
      <c r="E39" s="597">
        <v>2202.1600000000026</v>
      </c>
      <c r="F39" s="597">
        <v>17374</v>
      </c>
      <c r="G39" s="597">
        <v>2808</v>
      </c>
      <c r="H39" s="597">
        <v>3845.5</v>
      </c>
      <c r="I39" s="587">
        <v>20</v>
      </c>
    </row>
    <row r="40" spans="1:12" x14ac:dyDescent="0.2">
      <c r="A40" s="585">
        <v>2019</v>
      </c>
      <c r="B40" s="586">
        <v>34605.69</v>
      </c>
      <c r="C40" s="597">
        <v>2961.66</v>
      </c>
      <c r="D40" s="597">
        <v>35992</v>
      </c>
      <c r="E40" s="597">
        <v>12828</v>
      </c>
      <c r="F40" s="597">
        <v>10685.17</v>
      </c>
      <c r="G40" s="597">
        <v>1840.33</v>
      </c>
      <c r="H40" s="597">
        <v>764.17</v>
      </c>
      <c r="I40" s="587">
        <v>7</v>
      </c>
    </row>
    <row r="41" spans="1:12" x14ac:dyDescent="0.2">
      <c r="A41" s="585">
        <v>2020</v>
      </c>
      <c r="B41" s="586">
        <v>38594.5</v>
      </c>
      <c r="C41" s="597">
        <v>2041</v>
      </c>
      <c r="D41" s="597">
        <v>108983</v>
      </c>
      <c r="E41" s="597">
        <v>30997</v>
      </c>
      <c r="F41" s="597">
        <v>12184</v>
      </c>
      <c r="G41" s="597">
        <v>2092.5</v>
      </c>
      <c r="H41" s="597">
        <v>884.5</v>
      </c>
      <c r="I41" s="587">
        <v>19</v>
      </c>
      <c r="K41" s="504"/>
    </row>
    <row r="42" spans="1:12" x14ac:dyDescent="0.2">
      <c r="A42" s="585">
        <v>2021</v>
      </c>
      <c r="B42" s="586">
        <v>54679</v>
      </c>
      <c r="C42" s="597">
        <v>9493</v>
      </c>
      <c r="D42" s="597">
        <v>220288</v>
      </c>
      <c r="E42" s="597">
        <v>4462</v>
      </c>
      <c r="F42" s="597">
        <v>23628</v>
      </c>
      <c r="G42" s="597">
        <v>4490.5</v>
      </c>
      <c r="H42" s="597">
        <v>544</v>
      </c>
      <c r="I42" s="587">
        <v>70</v>
      </c>
    </row>
    <row r="43" spans="1:12" x14ac:dyDescent="0.2">
      <c r="A43" s="585">
        <v>2022</v>
      </c>
      <c r="B43" s="586">
        <v>72900.600000000006</v>
      </c>
      <c r="C43" s="597">
        <v>5625</v>
      </c>
      <c r="D43" s="597">
        <v>194217.1</v>
      </c>
      <c r="E43" s="597">
        <v>40817</v>
      </c>
      <c r="F43" s="597">
        <v>26674</v>
      </c>
      <c r="G43" s="597">
        <v>3393.5</v>
      </c>
      <c r="H43" s="597">
        <v>1093.5</v>
      </c>
      <c r="I43" s="587">
        <v>72</v>
      </c>
    </row>
    <row r="44" spans="1:12" x14ac:dyDescent="0.2">
      <c r="A44" s="585">
        <v>2023</v>
      </c>
      <c r="B44" s="586">
        <v>95781.56</v>
      </c>
      <c r="C44" s="597">
        <v>3760</v>
      </c>
      <c r="D44" s="597">
        <v>118570</v>
      </c>
      <c r="E44" s="597">
        <v>92256</v>
      </c>
      <c r="F44" s="597">
        <v>18328.93</v>
      </c>
      <c r="G44" s="597">
        <v>2912.5</v>
      </c>
      <c r="H44" s="597">
        <v>1195</v>
      </c>
      <c r="I44" s="587">
        <v>52</v>
      </c>
    </row>
    <row r="45" spans="1:12" x14ac:dyDescent="0.2">
      <c r="A45" s="588" t="s">
        <v>9</v>
      </c>
      <c r="B45" s="589">
        <v>1770352.7633054932</v>
      </c>
      <c r="C45" s="595">
        <v>157809.84181818183</v>
      </c>
      <c r="D45" s="595">
        <v>4042229.7427272727</v>
      </c>
      <c r="E45" s="595">
        <v>501899.82999999996</v>
      </c>
      <c r="F45" s="595">
        <v>1339778.2144324109</v>
      </c>
      <c r="G45" s="595">
        <v>152090.31665365308</v>
      </c>
      <c r="H45" s="595">
        <v>34957.973636363633</v>
      </c>
      <c r="I45" s="590">
        <v>2092</v>
      </c>
    </row>
  </sheetData>
  <phoneticPr fontId="20" type="noConversion"/>
  <conditionalFormatting pivot="1" sqref="F7:F41">
    <cfRule type="colorScale" priority="6">
      <colorScale>
        <cfvo type="min"/>
        <cfvo type="percentile" val="50"/>
        <cfvo type="max"/>
        <color rgb="FFF8696B"/>
        <color rgb="FFFFEB84"/>
        <color rgb="FF63BE7B"/>
      </colorScale>
    </cfRule>
  </conditionalFormatting>
  <conditionalFormatting pivot="1" sqref="B7:B41">
    <cfRule type="colorScale" priority="5">
      <colorScale>
        <cfvo type="min"/>
        <cfvo type="percentile" val="50"/>
        <cfvo type="max"/>
        <color rgb="FFF8696B"/>
        <color rgb="FFFFEB84"/>
        <color rgb="FF63BE7B"/>
      </colorScale>
    </cfRule>
  </conditionalFormatting>
  <conditionalFormatting pivot="1" sqref="D8:D41">
    <cfRule type="colorScale" priority="4">
      <colorScale>
        <cfvo type="min"/>
        <cfvo type="percentile" val="50"/>
        <cfvo type="max"/>
        <color rgb="FFF8696B"/>
        <color rgb="FFFFEB84"/>
        <color rgb="FF63BE7B"/>
      </colorScale>
    </cfRule>
  </conditionalFormatting>
  <conditionalFormatting pivot="1" sqref="D7:D41">
    <cfRule type="colorScale" priority="3">
      <colorScale>
        <cfvo type="min"/>
        <cfvo type="percentile" val="50"/>
        <cfvo type="max"/>
        <color rgb="FFF8696B"/>
        <color rgb="FFFFEB84"/>
        <color rgb="FF63BE7B"/>
      </colorScale>
    </cfRule>
  </conditionalFormatting>
  <conditionalFormatting pivot="1" sqref="H7:H41">
    <cfRule type="colorScale" priority="2">
      <colorScale>
        <cfvo type="min"/>
        <cfvo type="percentile" val="50"/>
        <cfvo type="max"/>
        <color rgb="FFF8696B"/>
        <color rgb="FFFFEB84"/>
        <color rgb="FF63BE7B"/>
      </colorScale>
    </cfRule>
  </conditionalFormatting>
  <conditionalFormatting pivot="1" sqref="I7:I41">
    <cfRule type="colorScale" priority="1">
      <colorScale>
        <cfvo type="min"/>
        <cfvo type="percentile" val="50"/>
        <cfvo type="max"/>
        <color rgb="FFF8696B"/>
        <color rgb="FFFFEB84"/>
        <color rgb="FF63BE7B"/>
      </colorScale>
    </cfRule>
  </conditionalFormatting>
  <pageMargins left="0.75" right="0.75" top="1" bottom="1" header="0.5" footer="0.5"/>
  <pageSetup scale="71" orientation="portrait" horizontalDpi="300" verticalDpi="300" r:id="rId2"/>
  <headerFooter alignWithMargins="0">
    <oddHeader>&amp;R&amp;"Calibri"&amp;12&amp;K000000 Unclassified - Non-Classifié&amp;1#_x000D_</oddHeader>
    <oddFooter>&amp;R&amp;F &amp;D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12"/>
    <pageSetUpPr fitToPage="1"/>
  </sheetPr>
  <dimension ref="A1:DK289"/>
  <sheetViews>
    <sheetView topLeftCell="AT59" zoomScale="90" zoomScaleNormal="90" workbookViewId="0">
      <selection activeCell="AJ26" sqref="AJ26"/>
    </sheetView>
  </sheetViews>
  <sheetFormatPr defaultColWidth="9.33203125" defaultRowHeight="15" x14ac:dyDescent="0.2"/>
  <cols>
    <col min="1" max="1" width="16.6640625" style="56" customWidth="1"/>
    <col min="2" max="6" width="10.5" style="56" customWidth="1"/>
    <col min="7" max="7" width="12.6640625" style="56" customWidth="1"/>
    <col min="8" max="8" width="10.5" style="56" customWidth="1"/>
    <col min="9" max="20" width="10.33203125" style="56" customWidth="1"/>
    <col min="21" max="21" width="9.6640625" style="56" customWidth="1"/>
    <col min="22" max="22" width="9.33203125" style="56" customWidth="1"/>
    <col min="23" max="24" width="9.6640625" style="56" customWidth="1"/>
    <col min="25" max="25" width="8.1640625" style="56" customWidth="1"/>
    <col min="26" max="26" width="11.1640625" style="56" customWidth="1"/>
    <col min="27" max="27" width="9.6640625" style="56" customWidth="1"/>
    <col min="28" max="28" width="10" style="56" customWidth="1"/>
    <col min="29" max="29" width="9.5" style="56" customWidth="1"/>
    <col min="30" max="34" width="8.1640625" style="56" customWidth="1"/>
    <col min="35" max="35" width="9.33203125" style="56"/>
    <col min="36" max="43" width="10.6640625" style="56" customWidth="1"/>
    <col min="44" max="44" width="25.6640625" style="56" customWidth="1"/>
    <col min="45" max="45" width="26.33203125" style="56" customWidth="1"/>
    <col min="46" max="46" width="25" style="56" bestFit="1" customWidth="1"/>
    <col min="47" max="47" width="18.1640625" style="56" customWidth="1"/>
    <col min="48" max="50" width="9.33203125" style="56"/>
    <col min="51" max="51" width="13.6640625" style="56" customWidth="1"/>
    <col min="52" max="73" width="9.33203125" style="56"/>
    <col min="74" max="75" width="13.1640625" style="56" customWidth="1"/>
    <col min="76" max="90" width="9.33203125" style="56"/>
    <col min="91" max="91" width="12.1640625" style="56" customWidth="1"/>
    <col min="92" max="92" width="12" style="56" customWidth="1"/>
    <col min="93" max="93" width="10.6640625" style="56" bestFit="1" customWidth="1"/>
    <col min="94" max="95" width="9.33203125" style="56"/>
    <col min="96" max="96" width="13.6640625" style="56" customWidth="1"/>
    <col min="97" max="97" width="24.6640625" style="56" customWidth="1"/>
    <col min="98" max="98" width="10.5" style="56" bestFit="1" customWidth="1"/>
    <col min="99" max="16384" width="9.33203125" style="56"/>
  </cols>
  <sheetData>
    <row r="1" spans="1:115" ht="57" customHeight="1" x14ac:dyDescent="0.3">
      <c r="A1" s="6" t="s">
        <v>16</v>
      </c>
      <c r="G1" s="269"/>
      <c r="H1" s="60"/>
      <c r="I1" s="60"/>
      <c r="J1" s="60"/>
      <c r="K1" s="60"/>
      <c r="L1" s="60"/>
      <c r="M1" s="60"/>
      <c r="N1" s="60"/>
      <c r="O1" s="60"/>
      <c r="Y1" s="193"/>
      <c r="Z1" s="193"/>
      <c r="AA1" s="193"/>
      <c r="AB1" s="193"/>
      <c r="AC1" s="193"/>
      <c r="AD1" s="193"/>
      <c r="AE1" s="193"/>
      <c r="AF1" s="193"/>
      <c r="AG1" s="193"/>
      <c r="AH1" s="193"/>
      <c r="AI1" s="193"/>
      <c r="AJ1" s="193"/>
      <c r="CS1" s="110" t="s">
        <v>208</v>
      </c>
    </row>
    <row r="2" spans="1:115" ht="12.75" customHeight="1" x14ac:dyDescent="0.2"/>
    <row r="3" spans="1:115" ht="12.75" customHeight="1" x14ac:dyDescent="0.25">
      <c r="AJ3" s="60"/>
      <c r="AK3" s="60"/>
      <c r="AL3" s="60"/>
      <c r="AM3" s="60"/>
      <c r="AN3" s="60"/>
      <c r="CS3" s="56" t="s">
        <v>194</v>
      </c>
      <c r="CT3" s="56">
        <v>1986</v>
      </c>
      <c r="CU3" s="6">
        <v>1987</v>
      </c>
      <c r="CV3" s="6">
        <v>1988</v>
      </c>
      <c r="CW3" s="6">
        <v>1989</v>
      </c>
      <c r="CX3" s="6">
        <v>1990</v>
      </c>
      <c r="CY3" s="6">
        <v>1991</v>
      </c>
      <c r="CZ3" s="6">
        <v>1992</v>
      </c>
      <c r="DA3" s="6">
        <v>1993</v>
      </c>
      <c r="DB3" s="6">
        <v>1994</v>
      </c>
      <c r="DC3" s="6">
        <v>1995</v>
      </c>
      <c r="DD3" s="6">
        <v>1996</v>
      </c>
      <c r="DE3" s="6">
        <v>1997</v>
      </c>
      <c r="DF3" s="6">
        <v>1998</v>
      </c>
      <c r="DG3" s="6">
        <v>1999</v>
      </c>
      <c r="DH3" s="6">
        <v>2000</v>
      </c>
      <c r="DI3" s="6">
        <v>2001</v>
      </c>
      <c r="DJ3" s="6">
        <v>2002</v>
      </c>
      <c r="DK3" s="6">
        <v>2003</v>
      </c>
    </row>
    <row r="4" spans="1:115" ht="12.75" customHeight="1" thickBot="1" x14ac:dyDescent="0.25">
      <c r="AJ4" s="60"/>
      <c r="AK4" s="56" t="s">
        <v>401</v>
      </c>
      <c r="AL4" s="60"/>
      <c r="AM4" s="60"/>
      <c r="AN4" s="60"/>
      <c r="CS4" s="56" t="s">
        <v>195</v>
      </c>
      <c r="CT4" s="110"/>
      <c r="CU4" s="110">
        <v>4633</v>
      </c>
      <c r="CV4" s="110">
        <v>5331</v>
      </c>
      <c r="CW4" s="110">
        <v>7572</v>
      </c>
      <c r="CX4" s="110">
        <v>7568</v>
      </c>
      <c r="CY4" s="110">
        <v>861</v>
      </c>
      <c r="CZ4" s="110">
        <v>2986</v>
      </c>
      <c r="DA4" s="110">
        <v>3210</v>
      </c>
      <c r="DB4" s="110">
        <v>4105</v>
      </c>
      <c r="DC4" s="152">
        <v>3315</v>
      </c>
      <c r="DD4" s="152">
        <v>5005</v>
      </c>
      <c r="DE4" s="152">
        <v>9124</v>
      </c>
      <c r="DF4" s="152">
        <v>7548</v>
      </c>
      <c r="DG4" s="152">
        <v>5299</v>
      </c>
      <c r="DH4" s="152">
        <v>9205</v>
      </c>
      <c r="DI4" s="194">
        <v>4117</v>
      </c>
      <c r="DJ4" s="152">
        <v>7009</v>
      </c>
      <c r="DK4" s="56">
        <v>1762</v>
      </c>
    </row>
    <row r="5" spans="1:115" ht="12.75" customHeight="1" x14ac:dyDescent="0.25">
      <c r="AJ5" s="60"/>
      <c r="AK5" s="210" t="s">
        <v>402</v>
      </c>
      <c r="AL5" s="211"/>
      <c r="AM5" s="212"/>
      <c r="AN5" s="60"/>
      <c r="CS5" s="56" t="s">
        <v>196</v>
      </c>
      <c r="CT5" s="110">
        <v>33886</v>
      </c>
      <c r="CU5" s="110">
        <v>45441</v>
      </c>
      <c r="CV5" s="110">
        <v>37949</v>
      </c>
      <c r="CW5" s="110">
        <v>50148</v>
      </c>
      <c r="CX5" s="110">
        <v>15480</v>
      </c>
      <c r="CY5" s="110">
        <v>977</v>
      </c>
      <c r="CZ5" s="110">
        <v>18373</v>
      </c>
      <c r="DA5" s="110">
        <v>14623</v>
      </c>
      <c r="DB5" s="152">
        <v>6496</v>
      </c>
      <c r="DC5" s="152">
        <v>70711</v>
      </c>
      <c r="DD5" s="152">
        <v>46379</v>
      </c>
      <c r="DE5" s="152">
        <v>92619</v>
      </c>
      <c r="DF5" s="152">
        <v>130620</v>
      </c>
      <c r="DG5" s="152">
        <v>75748</v>
      </c>
      <c r="DH5" s="152">
        <v>90527</v>
      </c>
      <c r="DI5" s="152">
        <v>40268</v>
      </c>
      <c r="DJ5" s="56">
        <v>66099</v>
      </c>
    </row>
    <row r="6" spans="1:115" ht="12.75" customHeight="1" x14ac:dyDescent="0.2">
      <c r="AJ6" s="60"/>
      <c r="AK6" s="213" t="s">
        <v>263</v>
      </c>
      <c r="AL6" s="214"/>
      <c r="AM6" s="215">
        <v>7.0000000000000001E-3</v>
      </c>
      <c r="AN6" s="60"/>
      <c r="AP6" s="268" t="s">
        <v>271</v>
      </c>
      <c r="AQ6" s="268"/>
      <c r="AR6" s="268" t="s">
        <v>601</v>
      </c>
      <c r="AS6" s="160"/>
      <c r="AT6" s="60"/>
      <c r="AU6" s="60"/>
      <c r="AV6" s="60"/>
    </row>
    <row r="7" spans="1:115" ht="12.75" customHeight="1" x14ac:dyDescent="0.2">
      <c r="AJ7" s="60"/>
      <c r="AK7" s="213" t="s">
        <v>264</v>
      </c>
      <c r="AL7" s="214"/>
      <c r="AM7" s="216">
        <v>799000</v>
      </c>
      <c r="AN7" s="60"/>
      <c r="AP7" s="209"/>
      <c r="AQ7" s="209"/>
      <c r="AR7" s="160"/>
      <c r="AS7" s="60"/>
      <c r="AT7" s="60"/>
      <c r="AU7" s="60"/>
      <c r="AV7" s="60"/>
      <c r="CS7" s="56" t="s">
        <v>209</v>
      </c>
    </row>
    <row r="8" spans="1:115" ht="12.75" customHeight="1" x14ac:dyDescent="0.2">
      <c r="AJ8" s="60"/>
      <c r="AK8" s="213" t="s">
        <v>265</v>
      </c>
      <c r="AL8" s="214"/>
      <c r="AM8" s="216">
        <f>AM6*AM7</f>
        <v>5593</v>
      </c>
      <c r="AN8" s="60"/>
      <c r="CS8" s="56" t="s">
        <v>195</v>
      </c>
      <c r="DC8" s="62">
        <f>DC4/DB4</f>
        <v>0.80755176613885504</v>
      </c>
      <c r="DD8" s="62">
        <f t="shared" ref="DD8:DJ8" si="0">DD4/DC4</f>
        <v>1.5098039215686274</v>
      </c>
      <c r="DE8" s="62">
        <f t="shared" si="0"/>
        <v>1.822977022977023</v>
      </c>
      <c r="DF8" s="62">
        <f t="shared" si="0"/>
        <v>0.82726874177992105</v>
      </c>
      <c r="DG8" s="62">
        <f t="shared" si="0"/>
        <v>0.70204027556968729</v>
      </c>
      <c r="DH8" s="62">
        <f t="shared" si="0"/>
        <v>1.7371202113606341</v>
      </c>
      <c r="DI8" s="62">
        <f t="shared" si="0"/>
        <v>0.44725692558392177</v>
      </c>
      <c r="DJ8" s="62">
        <f t="shared" si="0"/>
        <v>1.7024532426524168</v>
      </c>
    </row>
    <row r="9" spans="1:115" ht="12.75" customHeight="1" x14ac:dyDescent="0.2">
      <c r="AJ9" s="60"/>
      <c r="AK9" s="213" t="s">
        <v>266</v>
      </c>
      <c r="AL9" s="214"/>
      <c r="AM9" s="217">
        <f>(0.3/0.7)*AM8</f>
        <v>2397</v>
      </c>
      <c r="AN9" s="60"/>
      <c r="CS9" s="56" t="s">
        <v>196</v>
      </c>
      <c r="DC9" s="62">
        <f>DC5/DB5</f>
        <v>10.885314039408867</v>
      </c>
      <c r="DD9" s="62">
        <f t="shared" ref="DD9:DJ9" si="1">DD5/DC5</f>
        <v>0.65589512239962666</v>
      </c>
      <c r="DE9" s="62">
        <f t="shared" si="1"/>
        <v>1.9970029539231118</v>
      </c>
      <c r="DF9" s="62">
        <f t="shared" si="1"/>
        <v>1.4102937842127425</v>
      </c>
      <c r="DG9" s="62">
        <f t="shared" si="1"/>
        <v>0.57991119277292913</v>
      </c>
      <c r="DH9" s="62">
        <f t="shared" si="1"/>
        <v>1.1951074615831441</v>
      </c>
      <c r="DI9" s="62">
        <f t="shared" si="1"/>
        <v>0.44481756823930985</v>
      </c>
      <c r="DJ9" s="62">
        <f t="shared" si="1"/>
        <v>1.641477103407172</v>
      </c>
    </row>
    <row r="10" spans="1:115" ht="12.75" customHeight="1" x14ac:dyDescent="0.25">
      <c r="AJ10" s="60"/>
      <c r="AK10" s="213" t="s">
        <v>268</v>
      </c>
      <c r="AL10" s="214"/>
      <c r="AM10" s="218">
        <f>AM8+AM9</f>
        <v>7990</v>
      </c>
      <c r="AN10" s="60"/>
    </row>
    <row r="11" spans="1:115" ht="18" customHeight="1" x14ac:dyDescent="0.2">
      <c r="AJ11" s="60"/>
      <c r="AK11" s="213" t="s">
        <v>269</v>
      </c>
      <c r="AL11" s="214"/>
      <c r="AM11" s="216">
        <v>10000</v>
      </c>
      <c r="AN11" s="60"/>
      <c r="CS11" s="56" t="s">
        <v>210</v>
      </c>
      <c r="CU11" s="110">
        <f t="shared" ref="CU11:DB11" si="2">CU5/CU4</f>
        <v>9.8081156917763863</v>
      </c>
      <c r="CV11" s="110">
        <f t="shared" si="2"/>
        <v>7.1185518664415683</v>
      </c>
      <c r="CW11" s="110">
        <f t="shared" si="2"/>
        <v>6.6228209191759113</v>
      </c>
      <c r="CX11" s="110">
        <f t="shared" si="2"/>
        <v>2.0454545454545454</v>
      </c>
      <c r="CY11" s="110">
        <f t="shared" si="2"/>
        <v>1.1347270615563299</v>
      </c>
      <c r="CZ11" s="110">
        <f t="shared" si="2"/>
        <v>6.1530475552578698</v>
      </c>
      <c r="DA11" s="110">
        <f t="shared" si="2"/>
        <v>4.5554517133956383</v>
      </c>
      <c r="DB11" s="110">
        <f t="shared" si="2"/>
        <v>1.5824604141291108</v>
      </c>
      <c r="DC11" s="56">
        <f>DC5/DC4</f>
        <v>21.330618401206635</v>
      </c>
      <c r="DD11" s="56">
        <f t="shared" ref="DD11:DJ11" si="3">DD5/DD4</f>
        <v>9.2665334665334669</v>
      </c>
      <c r="DE11" s="56">
        <f t="shared" si="3"/>
        <v>10.151139850942569</v>
      </c>
      <c r="DF11" s="56">
        <f t="shared" si="3"/>
        <v>17.305246422893482</v>
      </c>
      <c r="DG11" s="56">
        <f t="shared" si="3"/>
        <v>14.29477259860351</v>
      </c>
      <c r="DH11" s="56">
        <f t="shared" si="3"/>
        <v>9.8345464421510052</v>
      </c>
      <c r="DI11" s="56">
        <f t="shared" si="3"/>
        <v>9.7809084284673311</v>
      </c>
      <c r="DJ11" s="56">
        <f t="shared" si="3"/>
        <v>9.4305892424026254</v>
      </c>
    </row>
    <row r="12" spans="1:115" ht="12.75" customHeight="1" thickBot="1" x14ac:dyDescent="0.3">
      <c r="AJ12" s="60"/>
      <c r="AK12" s="219" t="s">
        <v>270</v>
      </c>
      <c r="AL12" s="220"/>
      <c r="AM12" s="221">
        <f>AM10-AM11</f>
        <v>-2010</v>
      </c>
      <c r="AN12" s="196" t="s">
        <v>288</v>
      </c>
    </row>
    <row r="13" spans="1:115" ht="12.75" customHeight="1" x14ac:dyDescent="0.2">
      <c r="AJ13" s="60"/>
      <c r="AK13" s="60"/>
      <c r="AL13" s="60"/>
      <c r="AM13" s="60"/>
      <c r="AN13" s="60"/>
    </row>
    <row r="14" spans="1:115" ht="12.75" customHeight="1" x14ac:dyDescent="0.2">
      <c r="AJ14" s="60"/>
      <c r="AK14" s="60"/>
      <c r="AL14" s="60"/>
      <c r="AM14" s="60"/>
      <c r="AN14" s="60"/>
    </row>
    <row r="15" spans="1:115" ht="12.75" customHeight="1" x14ac:dyDescent="0.2">
      <c r="AJ15" s="60"/>
      <c r="AK15" s="195" t="s">
        <v>602</v>
      </c>
      <c r="AL15" s="60"/>
      <c r="AM15" s="60"/>
      <c r="AN15" s="60"/>
    </row>
    <row r="16" spans="1:115" ht="12.75" customHeight="1" x14ac:dyDescent="0.2">
      <c r="AK16" s="195" t="s">
        <v>604</v>
      </c>
    </row>
    <row r="17" spans="1:76" ht="12.75" customHeight="1" x14ac:dyDescent="0.2">
      <c r="AK17" s="56">
        <v>2011</v>
      </c>
      <c r="AL17" s="56" t="s">
        <v>617</v>
      </c>
    </row>
    <row r="18" spans="1:76" ht="12.75" customHeight="1" x14ac:dyDescent="0.2">
      <c r="AK18" s="56">
        <v>2012</v>
      </c>
      <c r="AL18" s="56" t="s">
        <v>631</v>
      </c>
    </row>
    <row r="19" spans="1:76" ht="12.75" customHeight="1" x14ac:dyDescent="0.2">
      <c r="AK19" s="56">
        <v>2013</v>
      </c>
      <c r="AL19" s="56" t="s">
        <v>647</v>
      </c>
    </row>
    <row r="20" spans="1:76" ht="12.75" customHeight="1" x14ac:dyDescent="0.2">
      <c r="AK20" s="56">
        <v>2014</v>
      </c>
      <c r="AL20" s="56" t="s">
        <v>648</v>
      </c>
    </row>
    <row r="21" spans="1:76" ht="12.75" customHeight="1" x14ac:dyDescent="0.2">
      <c r="AK21" s="56">
        <v>2017</v>
      </c>
      <c r="AL21" s="56" t="s">
        <v>679</v>
      </c>
    </row>
    <row r="22" spans="1:76" ht="12.75" customHeight="1" x14ac:dyDescent="0.2">
      <c r="AK22" s="56">
        <v>2018</v>
      </c>
      <c r="AL22" s="56" t="s">
        <v>694</v>
      </c>
    </row>
    <row r="23" spans="1:76" ht="12.75" customHeight="1" x14ac:dyDescent="0.2"/>
    <row r="24" spans="1:76" ht="12.75" customHeight="1" x14ac:dyDescent="0.2"/>
    <row r="25" spans="1:76" ht="12.75" customHeight="1" x14ac:dyDescent="0.2"/>
    <row r="26" spans="1:76" ht="12.75" customHeight="1" x14ac:dyDescent="0.2"/>
    <row r="27" spans="1:76" ht="12.75" customHeight="1" x14ac:dyDescent="0.2"/>
    <row r="28" spans="1:76" ht="12.75" customHeight="1" x14ac:dyDescent="0.2"/>
    <row r="29" spans="1:76" ht="12.75" customHeight="1" x14ac:dyDescent="0.2">
      <c r="Z29" s="56" t="s">
        <v>908</v>
      </c>
      <c r="AA29" s="60"/>
      <c r="AB29" s="196"/>
      <c r="BV29" s="56" t="s">
        <v>696</v>
      </c>
    </row>
    <row r="30" spans="1:76" ht="12.75" customHeight="1" x14ac:dyDescent="0.2">
      <c r="Z30" s="209">
        <v>20000</v>
      </c>
      <c r="AA30" s="60"/>
      <c r="BV30" s="56">
        <f>AVERAGE(BR156:BV156)</f>
        <v>3631.1025454545452</v>
      </c>
      <c r="BW30" s="141" t="s">
        <v>695</v>
      </c>
    </row>
    <row r="31" spans="1:76" ht="12.75" customHeight="1" thickBot="1" x14ac:dyDescent="0.25">
      <c r="A31" s="156" t="s">
        <v>340</v>
      </c>
      <c r="Z31" s="60"/>
      <c r="AA31" s="60"/>
      <c r="AP31" s="110"/>
      <c r="AQ31" s="110"/>
      <c r="AR31" s="110"/>
      <c r="AY31" s="156" t="s">
        <v>348</v>
      </c>
    </row>
    <row r="32" spans="1:76" ht="15.75" thickBot="1" x14ac:dyDescent="0.25">
      <c r="A32" s="554" t="s">
        <v>17</v>
      </c>
      <c r="B32" s="554" t="s">
        <v>4</v>
      </c>
      <c r="C32" s="556"/>
      <c r="D32" s="557"/>
      <c r="E32" s="557"/>
      <c r="F32" s="557"/>
      <c r="G32" s="557"/>
      <c r="H32" s="557"/>
      <c r="I32" s="557"/>
      <c r="J32" s="557"/>
      <c r="K32" s="557"/>
      <c r="L32" s="557"/>
      <c r="M32" s="557"/>
      <c r="N32" s="557"/>
      <c r="O32" s="557"/>
      <c r="P32" s="557"/>
      <c r="Q32" s="557"/>
      <c r="R32" s="557"/>
      <c r="S32" s="557"/>
      <c r="T32" s="557"/>
      <c r="U32" s="557"/>
      <c r="V32" s="557"/>
      <c r="W32" s="557"/>
      <c r="X32" s="558"/>
      <c r="Y32"/>
      <c r="Z32" s="260" t="s">
        <v>341</v>
      </c>
      <c r="AA32" s="234"/>
      <c r="AB32" s="234"/>
      <c r="AC32" s="234"/>
      <c r="AD32" s="234"/>
      <c r="AE32" s="234"/>
      <c r="AF32" s="234"/>
      <c r="AG32" s="234"/>
      <c r="AH32" s="234"/>
      <c r="AI32" s="234"/>
      <c r="AJ32" s="234"/>
      <c r="AK32" s="234"/>
      <c r="AL32" s="234"/>
      <c r="AM32" s="234"/>
      <c r="AN32" s="234"/>
      <c r="AO32" s="234"/>
      <c r="AP32" s="234"/>
      <c r="AQ32" s="261"/>
      <c r="AR32" s="261"/>
      <c r="AS32" s="261"/>
      <c r="AT32" s="261"/>
      <c r="AU32" s="261"/>
      <c r="AV32" s="234"/>
      <c r="AW32" s="235"/>
      <c r="BB32" s="539" t="s">
        <v>92</v>
      </c>
      <c r="BC32" s="540" t="s">
        <v>4</v>
      </c>
      <c r="BD32" s="541"/>
      <c r="BE32" s="541"/>
      <c r="BF32" s="541"/>
      <c r="BG32" s="541"/>
      <c r="BH32" s="541"/>
      <c r="BI32" s="541"/>
      <c r="BJ32" s="541"/>
      <c r="BK32" s="541"/>
      <c r="BL32" s="541"/>
      <c r="BM32" s="541"/>
      <c r="BN32" s="541"/>
      <c r="BO32" s="541"/>
      <c r="BP32" s="541"/>
      <c r="BQ32" s="541"/>
      <c r="BR32" s="541"/>
      <c r="BS32" s="541"/>
      <c r="BT32" s="541"/>
      <c r="BU32" s="541"/>
      <c r="BV32" s="541"/>
      <c r="BW32" s="542"/>
      <c r="BX32"/>
    </row>
    <row r="33" spans="1:100" ht="15.75" thickBot="1" x14ac:dyDescent="0.25">
      <c r="A33" s="555" t="s">
        <v>7</v>
      </c>
      <c r="B33" s="556">
        <v>2000</v>
      </c>
      <c r="C33" s="559">
        <v>2001</v>
      </c>
      <c r="D33" s="559">
        <v>2002</v>
      </c>
      <c r="E33" s="559">
        <v>2003</v>
      </c>
      <c r="F33" s="559">
        <v>2004</v>
      </c>
      <c r="G33" s="559">
        <v>2005</v>
      </c>
      <c r="H33" s="559">
        <v>2006</v>
      </c>
      <c r="I33" s="559">
        <v>2007</v>
      </c>
      <c r="J33" s="559">
        <v>2008</v>
      </c>
      <c r="K33" s="559">
        <v>2009</v>
      </c>
      <c r="L33" s="559">
        <v>2010</v>
      </c>
      <c r="M33" s="559">
        <v>2011</v>
      </c>
      <c r="N33" s="559">
        <v>2012</v>
      </c>
      <c r="O33" s="559">
        <v>2013</v>
      </c>
      <c r="P33" s="559">
        <v>2014</v>
      </c>
      <c r="Q33" s="559">
        <v>2015</v>
      </c>
      <c r="R33" s="559">
        <v>2016</v>
      </c>
      <c r="S33" s="559">
        <v>2017</v>
      </c>
      <c r="T33" s="559">
        <v>2018</v>
      </c>
      <c r="U33" s="559">
        <v>2019</v>
      </c>
      <c r="V33" s="559">
        <v>2020</v>
      </c>
      <c r="W33" s="559">
        <v>2021</v>
      </c>
      <c r="X33" s="560">
        <v>2022</v>
      </c>
      <c r="Y33"/>
      <c r="Z33" s="263">
        <f t="shared" ref="Z33:AT33" si="4">B33</f>
        <v>2000</v>
      </c>
      <c r="AA33" s="264">
        <f t="shared" si="4"/>
        <v>2001</v>
      </c>
      <c r="AB33" s="264">
        <f t="shared" si="4"/>
        <v>2002</v>
      </c>
      <c r="AC33" s="264">
        <f t="shared" si="4"/>
        <v>2003</v>
      </c>
      <c r="AD33" s="264">
        <f t="shared" si="4"/>
        <v>2004</v>
      </c>
      <c r="AE33" s="264">
        <f t="shared" si="4"/>
        <v>2005</v>
      </c>
      <c r="AF33" s="264">
        <f t="shared" si="4"/>
        <v>2006</v>
      </c>
      <c r="AG33" s="264">
        <f t="shared" si="4"/>
        <v>2007</v>
      </c>
      <c r="AH33" s="264">
        <f t="shared" si="4"/>
        <v>2008</v>
      </c>
      <c r="AI33" s="264">
        <f t="shared" si="4"/>
        <v>2009</v>
      </c>
      <c r="AJ33" s="264">
        <f t="shared" si="4"/>
        <v>2010</v>
      </c>
      <c r="AK33" s="264">
        <f t="shared" si="4"/>
        <v>2011</v>
      </c>
      <c r="AL33" s="264">
        <f t="shared" si="4"/>
        <v>2012</v>
      </c>
      <c r="AM33" s="264">
        <f t="shared" si="4"/>
        <v>2013</v>
      </c>
      <c r="AN33" s="264">
        <f t="shared" si="4"/>
        <v>2014</v>
      </c>
      <c r="AO33" s="264">
        <f t="shared" si="4"/>
        <v>2015</v>
      </c>
      <c r="AP33" s="264">
        <f t="shared" si="4"/>
        <v>2016</v>
      </c>
      <c r="AQ33" s="264">
        <f t="shared" si="4"/>
        <v>2017</v>
      </c>
      <c r="AR33" s="264">
        <f t="shared" si="4"/>
        <v>2018</v>
      </c>
      <c r="AS33" s="264">
        <f t="shared" si="4"/>
        <v>2019</v>
      </c>
      <c r="AT33" s="264">
        <f t="shared" si="4"/>
        <v>2020</v>
      </c>
      <c r="AU33" s="267" t="s">
        <v>907</v>
      </c>
      <c r="AV33" s="265" t="s">
        <v>622</v>
      </c>
      <c r="AW33" s="266" t="s">
        <v>72</v>
      </c>
      <c r="BB33" s="543" t="s">
        <v>7</v>
      </c>
      <c r="BC33" s="519">
        <v>1999</v>
      </c>
      <c r="BD33" s="523">
        <v>2000</v>
      </c>
      <c r="BE33" s="523">
        <v>2001</v>
      </c>
      <c r="BF33" s="523">
        <v>2002</v>
      </c>
      <c r="BG33" s="523">
        <v>2003</v>
      </c>
      <c r="BH33" s="523">
        <v>2004</v>
      </c>
      <c r="BI33" s="523">
        <v>2005</v>
      </c>
      <c r="BJ33" s="523">
        <v>2006</v>
      </c>
      <c r="BK33" s="523">
        <v>2007</v>
      </c>
      <c r="BL33" s="523">
        <v>2008</v>
      </c>
      <c r="BM33" s="523">
        <v>2009</v>
      </c>
      <c r="BN33" s="523">
        <v>2010</v>
      </c>
      <c r="BO33" s="523">
        <v>2011</v>
      </c>
      <c r="BP33" s="523">
        <v>2012</v>
      </c>
      <c r="BQ33" s="523">
        <v>2013</v>
      </c>
      <c r="BR33" s="523">
        <v>2014</v>
      </c>
      <c r="BS33" s="523">
        <v>2015</v>
      </c>
      <c r="BT33" s="523">
        <v>2016</v>
      </c>
      <c r="BU33" s="523">
        <v>2017</v>
      </c>
      <c r="BV33" s="523">
        <v>2018</v>
      </c>
      <c r="BW33" s="544">
        <v>2019</v>
      </c>
      <c r="BX33"/>
      <c r="BY33" s="263">
        <f t="shared" ref="BY33:CP33" si="5">BC33</f>
        <v>1999</v>
      </c>
      <c r="BZ33" s="264">
        <f t="shared" si="5"/>
        <v>2000</v>
      </c>
      <c r="CA33" s="264">
        <f t="shared" si="5"/>
        <v>2001</v>
      </c>
      <c r="CB33" s="264">
        <f t="shared" si="5"/>
        <v>2002</v>
      </c>
      <c r="CC33" s="264">
        <f t="shared" si="5"/>
        <v>2003</v>
      </c>
      <c r="CD33" s="264">
        <f t="shared" si="5"/>
        <v>2004</v>
      </c>
      <c r="CE33" s="264">
        <f t="shared" si="5"/>
        <v>2005</v>
      </c>
      <c r="CF33" s="264">
        <f t="shared" si="5"/>
        <v>2006</v>
      </c>
      <c r="CG33" s="264">
        <f t="shared" si="5"/>
        <v>2007</v>
      </c>
      <c r="CH33" s="264">
        <f t="shared" si="5"/>
        <v>2008</v>
      </c>
      <c r="CI33" s="264">
        <f t="shared" si="5"/>
        <v>2009</v>
      </c>
      <c r="CJ33" s="264">
        <f t="shared" si="5"/>
        <v>2010</v>
      </c>
      <c r="CK33" s="264">
        <f t="shared" si="5"/>
        <v>2011</v>
      </c>
      <c r="CL33" s="264">
        <f t="shared" si="5"/>
        <v>2012</v>
      </c>
      <c r="CM33" s="264">
        <f t="shared" si="5"/>
        <v>2013</v>
      </c>
      <c r="CN33" s="264">
        <f t="shared" si="5"/>
        <v>2014</v>
      </c>
      <c r="CO33" s="264">
        <f t="shared" si="5"/>
        <v>2015</v>
      </c>
      <c r="CP33" s="264">
        <f t="shared" si="5"/>
        <v>2016</v>
      </c>
      <c r="CQ33" s="264">
        <f>BU33</f>
        <v>2017</v>
      </c>
      <c r="CR33" s="264">
        <f>BV33</f>
        <v>2018</v>
      </c>
      <c r="CS33" s="264">
        <f>BW33</f>
        <v>2019</v>
      </c>
      <c r="CT33" s="234" t="s">
        <v>907</v>
      </c>
      <c r="CU33" s="264" t="s">
        <v>11</v>
      </c>
      <c r="CV33" s="266" t="s">
        <v>72</v>
      </c>
    </row>
    <row r="34" spans="1:100" x14ac:dyDescent="0.2">
      <c r="A34" s="519" t="s">
        <v>979</v>
      </c>
      <c r="B34" s="534">
        <v>0</v>
      </c>
      <c r="C34" s="535">
        <v>0</v>
      </c>
      <c r="D34" s="535">
        <v>0</v>
      </c>
      <c r="E34" s="535">
        <v>0</v>
      </c>
      <c r="F34" s="535">
        <v>0</v>
      </c>
      <c r="G34" s="535">
        <v>0</v>
      </c>
      <c r="H34" s="535">
        <v>0</v>
      </c>
      <c r="I34" s="535">
        <v>0</v>
      </c>
      <c r="J34" s="535">
        <v>0</v>
      </c>
      <c r="K34" s="535">
        <v>0</v>
      </c>
      <c r="L34" s="535">
        <v>0</v>
      </c>
      <c r="M34" s="535">
        <v>0</v>
      </c>
      <c r="N34" s="535">
        <v>0</v>
      </c>
      <c r="O34" s="535">
        <v>0</v>
      </c>
      <c r="P34" s="535">
        <v>19</v>
      </c>
      <c r="Q34" s="535">
        <v>0</v>
      </c>
      <c r="R34" s="535">
        <v>22</v>
      </c>
      <c r="S34" s="535">
        <v>35</v>
      </c>
      <c r="T34" s="535">
        <v>22</v>
      </c>
      <c r="U34" s="535">
        <v>38</v>
      </c>
      <c r="V34" s="535">
        <v>4</v>
      </c>
      <c r="W34" s="535">
        <v>15</v>
      </c>
      <c r="X34" s="536">
        <v>56</v>
      </c>
      <c r="Y34"/>
      <c r="Z34" s="259">
        <f t="shared" ref="Z34:Z65" si="6">B34/B$156</f>
        <v>0</v>
      </c>
      <c r="AA34" s="242">
        <f t="shared" ref="AA34:AA65" si="7">C34/C$156</f>
        <v>0</v>
      </c>
      <c r="AB34" s="242">
        <f t="shared" ref="AB34:AB65" si="8">D34/D$156</f>
        <v>0</v>
      </c>
      <c r="AC34" s="242">
        <f t="shared" ref="AC34:AC65" si="9">E34/E$156</f>
        <v>0</v>
      </c>
      <c r="AD34" s="242">
        <f t="shared" ref="AD34:AD65" si="10">F34/F$156</f>
        <v>0</v>
      </c>
      <c r="AE34" s="242">
        <f t="shared" ref="AE34:AE65" si="11">G34/G$156</f>
        <v>0</v>
      </c>
      <c r="AF34" s="242">
        <f t="shared" ref="AF34:AF65" si="12">H34/H$156</f>
        <v>0</v>
      </c>
      <c r="AG34" s="242">
        <f t="shared" ref="AG34:AG65" si="13">I34/I$156</f>
        <v>0</v>
      </c>
      <c r="AH34" s="242">
        <f t="shared" ref="AH34:AH65" si="14">J34/J$156</f>
        <v>0</v>
      </c>
      <c r="AI34" s="242">
        <f t="shared" ref="AI34:AI65" si="15">K34/K$156</f>
        <v>0</v>
      </c>
      <c r="AJ34" s="242">
        <f t="shared" ref="AJ34:AJ65" si="16">L34/L$156</f>
        <v>0</v>
      </c>
      <c r="AK34" s="242">
        <f t="shared" ref="AK34:AK65" si="17">M34/M$156</f>
        <v>0</v>
      </c>
      <c r="AL34" s="242">
        <f t="shared" ref="AL34:AL65" si="18">N34/N$156</f>
        <v>0</v>
      </c>
      <c r="AM34" s="242">
        <f t="shared" ref="AM34:AM65" si="19">O34/O$156</f>
        <v>0</v>
      </c>
      <c r="AN34" s="242">
        <f t="shared" ref="AN34:AN65" si="20">P34/P$156</f>
        <v>5.427063127909906E-4</v>
      </c>
      <c r="AO34" s="453">
        <f t="shared" ref="AO34:AO65" si="21">Q34/Q$156</f>
        <v>0</v>
      </c>
      <c r="AP34" s="453">
        <f t="shared" ref="AP34:AP65" si="22">R34/R$156</f>
        <v>9.2758511647517638E-4</v>
      </c>
      <c r="AQ34" s="453">
        <f t="shared" ref="AQ34:AQ65" si="23">S34/S$156</f>
        <v>1.6528925619834713E-3</v>
      </c>
      <c r="AR34" s="453">
        <f t="shared" ref="AR34:AR65" si="24">T34/T$156</f>
        <v>1.2662599286289858E-3</v>
      </c>
      <c r="AS34" s="453">
        <f t="shared" ref="AS34:AS65" si="25">U34/U$156</f>
        <v>3.5563308772813161E-3</v>
      </c>
      <c r="AT34" s="453">
        <f>$Z$30*AU34</f>
        <v>29.612273937475798</v>
      </c>
      <c r="AU34" s="282">
        <f>AVERAGE(AO34:AS34)</f>
        <v>1.48061369687379E-3</v>
      </c>
      <c r="AV34" s="242">
        <f>STDEV(AO34:AS34)</f>
        <v>1.3117056537645148E-3</v>
      </c>
      <c r="AW34" s="257">
        <v>731</v>
      </c>
      <c r="BB34" s="545" t="s">
        <v>979</v>
      </c>
      <c r="BC34" s="525">
        <v>0</v>
      </c>
      <c r="BD34" s="526">
        <v>0</v>
      </c>
      <c r="BE34" s="526">
        <v>0</v>
      </c>
      <c r="BF34" s="526">
        <v>0</v>
      </c>
      <c r="BG34" s="526">
        <v>0</v>
      </c>
      <c r="BH34" s="526">
        <v>0</v>
      </c>
      <c r="BI34" s="526">
        <v>0</v>
      </c>
      <c r="BJ34" s="526">
        <v>0</v>
      </c>
      <c r="BK34" s="526">
        <v>0</v>
      </c>
      <c r="BL34" s="526">
        <v>0</v>
      </c>
      <c r="BM34" s="526">
        <v>0</v>
      </c>
      <c r="BN34" s="526">
        <v>0</v>
      </c>
      <c r="BO34" s="526">
        <v>0</v>
      </c>
      <c r="BP34" s="526">
        <v>0</v>
      </c>
      <c r="BQ34" s="526">
        <v>0</v>
      </c>
      <c r="BR34" s="526">
        <v>0</v>
      </c>
      <c r="BS34" s="526">
        <v>-3</v>
      </c>
      <c r="BT34" s="526">
        <v>0</v>
      </c>
      <c r="BU34" s="526">
        <v>0</v>
      </c>
      <c r="BV34" s="526">
        <v>2</v>
      </c>
      <c r="BW34" s="546">
        <v>1</v>
      </c>
      <c r="BX34"/>
      <c r="BY34" s="247">
        <f t="shared" ref="BY34:CR34" si="26">BC34/BC$156</f>
        <v>0</v>
      </c>
      <c r="BZ34" s="253">
        <f t="shared" si="26"/>
        <v>0</v>
      </c>
      <c r="CA34" s="253">
        <f t="shared" si="26"/>
        <v>0</v>
      </c>
      <c r="CB34" s="253">
        <f t="shared" si="26"/>
        <v>0</v>
      </c>
      <c r="CC34" s="253">
        <f t="shared" si="26"/>
        <v>0</v>
      </c>
      <c r="CD34" s="253">
        <f t="shared" si="26"/>
        <v>0</v>
      </c>
      <c r="CE34" s="253">
        <f t="shared" si="26"/>
        <v>0</v>
      </c>
      <c r="CF34" s="253">
        <f t="shared" si="26"/>
        <v>0</v>
      </c>
      <c r="CG34" s="253">
        <f t="shared" si="26"/>
        <v>0</v>
      </c>
      <c r="CH34" s="253">
        <f t="shared" si="26"/>
        <v>0</v>
      </c>
      <c r="CI34" s="253">
        <f t="shared" si="26"/>
        <v>0</v>
      </c>
      <c r="CJ34" s="253">
        <f t="shared" si="26"/>
        <v>0</v>
      </c>
      <c r="CK34" s="253">
        <f t="shared" si="26"/>
        <v>0</v>
      </c>
      <c r="CL34" s="253">
        <f t="shared" si="26"/>
        <v>0</v>
      </c>
      <c r="CM34" s="253">
        <f t="shared" si="26"/>
        <v>0</v>
      </c>
      <c r="CN34" s="253">
        <f t="shared" si="26"/>
        <v>0</v>
      </c>
      <c r="CO34" s="253">
        <f t="shared" si="26"/>
        <v>-1.0918063572244827E-3</v>
      </c>
      <c r="CP34" s="253">
        <f t="shared" si="26"/>
        <v>0</v>
      </c>
      <c r="CQ34" s="242">
        <f t="shared" si="26"/>
        <v>0</v>
      </c>
      <c r="CR34" s="242">
        <f t="shared" si="26"/>
        <v>7.1225071225071229E-4</v>
      </c>
      <c r="CS34" s="242">
        <f>CT34*$BV$30</f>
        <v>-0.2756410937211799</v>
      </c>
      <c r="CT34" s="242">
        <f>AVERAGE(CN34:CR34)</f>
        <v>-7.5911128994754086E-5</v>
      </c>
      <c r="CU34" s="242">
        <f>STDEV(CN34:CR34)</f>
        <v>6.4624486482508137E-4</v>
      </c>
      <c r="CV34" s="255">
        <f t="shared" ref="CV34:CV65" si="27">AW34</f>
        <v>731</v>
      </c>
    </row>
    <row r="35" spans="1:100" x14ac:dyDescent="0.2">
      <c r="A35" s="527" t="s">
        <v>980</v>
      </c>
      <c r="B35" s="530">
        <v>0</v>
      </c>
      <c r="C35" s="529">
        <v>0</v>
      </c>
      <c r="D35" s="529">
        <v>0</v>
      </c>
      <c r="E35" s="529">
        <v>0</v>
      </c>
      <c r="F35" s="529">
        <v>0</v>
      </c>
      <c r="G35" s="529">
        <v>0</v>
      </c>
      <c r="H35" s="529">
        <v>0</v>
      </c>
      <c r="I35" s="529">
        <v>0</v>
      </c>
      <c r="J35" s="529">
        <v>0</v>
      </c>
      <c r="K35" s="529">
        <v>0</v>
      </c>
      <c r="L35" s="529">
        <v>0</v>
      </c>
      <c r="M35" s="529">
        <v>0</v>
      </c>
      <c r="N35" s="529">
        <v>0</v>
      </c>
      <c r="O35" s="529">
        <v>0</v>
      </c>
      <c r="P35" s="529">
        <v>19</v>
      </c>
      <c r="Q35" s="529">
        <v>0</v>
      </c>
      <c r="R35" s="529">
        <v>23</v>
      </c>
      <c r="S35" s="529">
        <v>37</v>
      </c>
      <c r="T35" s="529">
        <v>23</v>
      </c>
      <c r="U35" s="529">
        <v>40</v>
      </c>
      <c r="V35" s="529">
        <v>5</v>
      </c>
      <c r="W35" s="529">
        <v>15</v>
      </c>
      <c r="X35" s="531">
        <v>71</v>
      </c>
      <c r="Y35"/>
      <c r="Z35" s="259">
        <f t="shared" si="6"/>
        <v>0</v>
      </c>
      <c r="AA35" s="242">
        <f t="shared" si="7"/>
        <v>0</v>
      </c>
      <c r="AB35" s="242">
        <f t="shared" si="8"/>
        <v>0</v>
      </c>
      <c r="AC35" s="242">
        <f t="shared" si="9"/>
        <v>0</v>
      </c>
      <c r="AD35" s="242">
        <f t="shared" si="10"/>
        <v>0</v>
      </c>
      <c r="AE35" s="242">
        <f t="shared" si="11"/>
        <v>0</v>
      </c>
      <c r="AF35" s="242">
        <f t="shared" si="12"/>
        <v>0</v>
      </c>
      <c r="AG35" s="242">
        <f t="shared" si="13"/>
        <v>0</v>
      </c>
      <c r="AH35" s="242">
        <f t="shared" si="14"/>
        <v>0</v>
      </c>
      <c r="AI35" s="242">
        <f t="shared" si="15"/>
        <v>0</v>
      </c>
      <c r="AJ35" s="242">
        <f t="shared" si="16"/>
        <v>0</v>
      </c>
      <c r="AK35" s="242">
        <f t="shared" si="17"/>
        <v>0</v>
      </c>
      <c r="AL35" s="242">
        <f t="shared" si="18"/>
        <v>0</v>
      </c>
      <c r="AM35" s="242">
        <f t="shared" si="19"/>
        <v>0</v>
      </c>
      <c r="AN35" s="242">
        <f t="shared" si="20"/>
        <v>5.427063127909906E-4</v>
      </c>
      <c r="AO35" s="453">
        <f t="shared" si="21"/>
        <v>0</v>
      </c>
      <c r="AP35" s="453">
        <f t="shared" si="22"/>
        <v>9.6974807631495716E-4</v>
      </c>
      <c r="AQ35" s="453">
        <f t="shared" si="23"/>
        <v>1.7473435655253841E-3</v>
      </c>
      <c r="AR35" s="453">
        <f t="shared" si="24"/>
        <v>1.3238171981121215E-3</v>
      </c>
      <c r="AS35" s="453">
        <f t="shared" si="25"/>
        <v>3.7435061866119114E-3</v>
      </c>
      <c r="AT35" s="453">
        <f t="shared" ref="AT35:AT98" si="28">$Z$30*AU35</f>
        <v>31.137660106257499</v>
      </c>
      <c r="AU35" s="282">
        <f t="shared" ref="AU35:AU98" si="29">AVERAGE(AO35:AS35)</f>
        <v>1.5568830053128749E-3</v>
      </c>
      <c r="AV35" s="242">
        <f t="shared" ref="AV35:AV98" si="30">STDEV(AO35:AS35)</f>
        <v>1.3820752466452723E-3</v>
      </c>
      <c r="AW35" s="257">
        <v>801</v>
      </c>
      <c r="BB35" s="547" t="s">
        <v>980</v>
      </c>
      <c r="BC35" s="528">
        <v>0</v>
      </c>
      <c r="BD35" s="548">
        <v>0</v>
      </c>
      <c r="BE35" s="548">
        <v>0</v>
      </c>
      <c r="BF35" s="548">
        <v>0</v>
      </c>
      <c r="BG35" s="548">
        <v>0</v>
      </c>
      <c r="BH35" s="548">
        <v>0</v>
      </c>
      <c r="BI35" s="548">
        <v>0</v>
      </c>
      <c r="BJ35" s="548">
        <v>0</v>
      </c>
      <c r="BK35" s="548">
        <v>0</v>
      </c>
      <c r="BL35" s="548">
        <v>0</v>
      </c>
      <c r="BM35" s="548">
        <v>0</v>
      </c>
      <c r="BN35" s="548">
        <v>0</v>
      </c>
      <c r="BO35" s="548">
        <v>0</v>
      </c>
      <c r="BP35" s="548">
        <v>0</v>
      </c>
      <c r="BQ35" s="548">
        <v>0</v>
      </c>
      <c r="BR35" s="548">
        <v>0</v>
      </c>
      <c r="BS35" s="548">
        <v>-3</v>
      </c>
      <c r="BT35" s="548">
        <v>0</v>
      </c>
      <c r="BU35" s="548">
        <v>0</v>
      </c>
      <c r="BV35" s="548">
        <v>2</v>
      </c>
      <c r="BW35" s="549">
        <v>4</v>
      </c>
      <c r="BX35"/>
      <c r="BY35" s="259">
        <f t="shared" ref="BY35:BY66" si="31">BC35/BC$156</f>
        <v>0</v>
      </c>
      <c r="BZ35" s="242">
        <f t="shared" ref="BZ35:BZ66" si="32">BD35/BD$156</f>
        <v>0</v>
      </c>
      <c r="CA35" s="242">
        <f t="shared" ref="CA35:CA66" si="33">BE35/BE$156</f>
        <v>0</v>
      </c>
      <c r="CB35" s="242">
        <f t="shared" ref="CB35:CB66" si="34">BF35/BF$156</f>
        <v>0</v>
      </c>
      <c r="CC35" s="242">
        <f t="shared" ref="CC35:CC66" si="35">BG35/BG$156</f>
        <v>0</v>
      </c>
      <c r="CD35" s="242">
        <f t="shared" ref="CD35:CD66" si="36">BH35/BH$156</f>
        <v>0</v>
      </c>
      <c r="CE35" s="242">
        <f t="shared" ref="CE35:CE66" si="37">BI35/BI$156</f>
        <v>0</v>
      </c>
      <c r="CF35" s="242">
        <f t="shared" ref="CF35:CF66" si="38">BJ35/BJ$156</f>
        <v>0</v>
      </c>
      <c r="CG35" s="242">
        <f t="shared" ref="CG35:CG66" si="39">BK35/BK$156</f>
        <v>0</v>
      </c>
      <c r="CH35" s="242">
        <f t="shared" ref="CH35:CH66" si="40">BL35/BL$156</f>
        <v>0</v>
      </c>
      <c r="CI35" s="242">
        <f t="shared" ref="CI35:CI66" si="41">BM35/BM$156</f>
        <v>0</v>
      </c>
      <c r="CJ35" s="242">
        <f t="shared" ref="CJ35:CJ66" si="42">BN35/BN$156</f>
        <v>0</v>
      </c>
      <c r="CK35" s="242">
        <f t="shared" ref="CK35:CK66" si="43">BO35/BO$156</f>
        <v>0</v>
      </c>
      <c r="CL35" s="242">
        <f t="shared" ref="CL35:CL66" si="44">BP35/BP$156</f>
        <v>0</v>
      </c>
      <c r="CM35" s="242">
        <f t="shared" ref="CM35:CM66" si="45">BQ35/BQ$156</f>
        <v>0</v>
      </c>
      <c r="CN35" s="242">
        <f t="shared" ref="CN35:CN66" si="46">BR35/BR$156</f>
        <v>0</v>
      </c>
      <c r="CO35" s="242">
        <f t="shared" ref="CO35:CO66" si="47">BS35/BS$156</f>
        <v>-1.0918063572244827E-3</v>
      </c>
      <c r="CP35" s="242">
        <f t="shared" ref="CP35:CP66" si="48">BT35/BT$156</f>
        <v>0</v>
      </c>
      <c r="CQ35" s="242">
        <f t="shared" ref="CQ35:CQ66" si="49">BU35/BU$156</f>
        <v>0</v>
      </c>
      <c r="CR35" s="242">
        <f t="shared" ref="CR35:CR98" si="50">BV35/BV$156</f>
        <v>7.1225071225071229E-4</v>
      </c>
      <c r="CS35" s="242">
        <f t="shared" ref="CS35:CS98" si="51">CT35*$BV$30</f>
        <v>-0.2756410937211799</v>
      </c>
      <c r="CT35" s="242">
        <f t="shared" ref="CT35:CT98" si="52">AVERAGE(CN35:CR35)</f>
        <v>-7.5911128994754086E-5</v>
      </c>
      <c r="CU35" s="242">
        <f t="shared" ref="CU35:CU98" si="53">STDEV(CN35:CR35)</f>
        <v>6.4624486482508137E-4</v>
      </c>
      <c r="CV35" s="257">
        <f t="shared" si="27"/>
        <v>801</v>
      </c>
    </row>
    <row r="36" spans="1:100" x14ac:dyDescent="0.2">
      <c r="A36" s="527" t="s">
        <v>981</v>
      </c>
      <c r="B36" s="530">
        <v>0</v>
      </c>
      <c r="C36" s="529">
        <v>0</v>
      </c>
      <c r="D36" s="529">
        <v>0</v>
      </c>
      <c r="E36" s="529">
        <v>0</v>
      </c>
      <c r="F36" s="529">
        <v>0</v>
      </c>
      <c r="G36" s="529">
        <v>0</v>
      </c>
      <c r="H36" s="529">
        <v>0</v>
      </c>
      <c r="I36" s="529">
        <v>0</v>
      </c>
      <c r="J36" s="529">
        <v>0</v>
      </c>
      <c r="K36" s="529">
        <v>0</v>
      </c>
      <c r="L36" s="529">
        <v>0</v>
      </c>
      <c r="M36" s="529">
        <v>0</v>
      </c>
      <c r="N36" s="529">
        <v>0</v>
      </c>
      <c r="O36" s="529">
        <v>0</v>
      </c>
      <c r="P36" s="529">
        <v>21</v>
      </c>
      <c r="Q36" s="529">
        <v>0</v>
      </c>
      <c r="R36" s="529">
        <v>32</v>
      </c>
      <c r="S36" s="529">
        <v>37</v>
      </c>
      <c r="T36" s="529">
        <v>32</v>
      </c>
      <c r="U36" s="529">
        <v>46</v>
      </c>
      <c r="V36" s="529">
        <v>8</v>
      </c>
      <c r="W36" s="529">
        <v>15</v>
      </c>
      <c r="X36" s="531">
        <v>74</v>
      </c>
      <c r="Y36"/>
      <c r="Z36" s="259">
        <f t="shared" si="6"/>
        <v>0</v>
      </c>
      <c r="AA36" s="242">
        <f t="shared" si="7"/>
        <v>0</v>
      </c>
      <c r="AB36" s="242">
        <f t="shared" si="8"/>
        <v>0</v>
      </c>
      <c r="AC36" s="242">
        <f t="shared" si="9"/>
        <v>0</v>
      </c>
      <c r="AD36" s="242">
        <f t="shared" si="10"/>
        <v>0</v>
      </c>
      <c r="AE36" s="242">
        <f t="shared" si="11"/>
        <v>0</v>
      </c>
      <c r="AF36" s="242">
        <f t="shared" si="12"/>
        <v>0</v>
      </c>
      <c r="AG36" s="242">
        <f t="shared" si="13"/>
        <v>0</v>
      </c>
      <c r="AH36" s="242">
        <f t="shared" si="14"/>
        <v>0</v>
      </c>
      <c r="AI36" s="242">
        <f t="shared" si="15"/>
        <v>0</v>
      </c>
      <c r="AJ36" s="242">
        <f t="shared" si="16"/>
        <v>0</v>
      </c>
      <c r="AK36" s="242">
        <f t="shared" si="17"/>
        <v>0</v>
      </c>
      <c r="AL36" s="242">
        <f t="shared" si="18"/>
        <v>0</v>
      </c>
      <c r="AM36" s="242">
        <f t="shared" si="19"/>
        <v>0</v>
      </c>
      <c r="AN36" s="242">
        <f t="shared" si="20"/>
        <v>5.9983329308477902E-4</v>
      </c>
      <c r="AO36" s="453">
        <f t="shared" si="21"/>
        <v>0</v>
      </c>
      <c r="AP36" s="453">
        <f t="shared" si="22"/>
        <v>1.3492147148729838E-3</v>
      </c>
      <c r="AQ36" s="453">
        <f t="shared" si="23"/>
        <v>1.7473435655253841E-3</v>
      </c>
      <c r="AR36" s="453">
        <f t="shared" si="24"/>
        <v>1.8418326234603431E-3</v>
      </c>
      <c r="AS36" s="453">
        <f t="shared" si="25"/>
        <v>4.3050321146036984E-3</v>
      </c>
      <c r="AT36" s="453">
        <f t="shared" si="28"/>
        <v>36.973692073849634</v>
      </c>
      <c r="AU36" s="282">
        <f t="shared" si="29"/>
        <v>1.8486846036924818E-3</v>
      </c>
      <c r="AV36" s="242">
        <f t="shared" si="30"/>
        <v>1.5581290851351666E-3</v>
      </c>
      <c r="AW36" s="257">
        <v>802</v>
      </c>
      <c r="BB36" s="547" t="s">
        <v>981</v>
      </c>
      <c r="BC36" s="528">
        <v>0</v>
      </c>
      <c r="BD36" s="548">
        <v>0</v>
      </c>
      <c r="BE36" s="548">
        <v>0</v>
      </c>
      <c r="BF36" s="548">
        <v>0</v>
      </c>
      <c r="BG36" s="548">
        <v>0</v>
      </c>
      <c r="BH36" s="548">
        <v>0</v>
      </c>
      <c r="BI36" s="548">
        <v>0</v>
      </c>
      <c r="BJ36" s="548">
        <v>0</v>
      </c>
      <c r="BK36" s="548">
        <v>0</v>
      </c>
      <c r="BL36" s="548">
        <v>0</v>
      </c>
      <c r="BM36" s="548">
        <v>0</v>
      </c>
      <c r="BN36" s="548">
        <v>0</v>
      </c>
      <c r="BO36" s="548">
        <v>0</v>
      </c>
      <c r="BP36" s="548">
        <v>0</v>
      </c>
      <c r="BQ36" s="548">
        <v>0</v>
      </c>
      <c r="BR36" s="548">
        <v>0</v>
      </c>
      <c r="BS36" s="548">
        <v>-3</v>
      </c>
      <c r="BT36" s="548">
        <v>1</v>
      </c>
      <c r="BU36" s="548">
        <v>0</v>
      </c>
      <c r="BV36" s="548">
        <v>6</v>
      </c>
      <c r="BW36" s="549">
        <v>5</v>
      </c>
      <c r="BX36"/>
      <c r="BY36" s="259">
        <f t="shared" si="31"/>
        <v>0</v>
      </c>
      <c r="BZ36" s="242">
        <f t="shared" si="32"/>
        <v>0</v>
      </c>
      <c r="CA36" s="242">
        <f t="shared" si="33"/>
        <v>0</v>
      </c>
      <c r="CB36" s="242">
        <f t="shared" si="34"/>
        <v>0</v>
      </c>
      <c r="CC36" s="242">
        <f t="shared" si="35"/>
        <v>0</v>
      </c>
      <c r="CD36" s="242">
        <f t="shared" si="36"/>
        <v>0</v>
      </c>
      <c r="CE36" s="242">
        <f t="shared" si="37"/>
        <v>0</v>
      </c>
      <c r="CF36" s="242">
        <f t="shared" si="38"/>
        <v>0</v>
      </c>
      <c r="CG36" s="242">
        <f t="shared" si="39"/>
        <v>0</v>
      </c>
      <c r="CH36" s="242">
        <f t="shared" si="40"/>
        <v>0</v>
      </c>
      <c r="CI36" s="242">
        <f t="shared" si="41"/>
        <v>0</v>
      </c>
      <c r="CJ36" s="242">
        <f t="shared" si="42"/>
        <v>0</v>
      </c>
      <c r="CK36" s="242">
        <f t="shared" si="43"/>
        <v>0</v>
      </c>
      <c r="CL36" s="242">
        <f t="shared" si="44"/>
        <v>0</v>
      </c>
      <c r="CM36" s="242">
        <f t="shared" si="45"/>
        <v>0</v>
      </c>
      <c r="CN36" s="242">
        <f t="shared" si="46"/>
        <v>0</v>
      </c>
      <c r="CO36" s="242">
        <f t="shared" si="47"/>
        <v>-1.0918063572244827E-3</v>
      </c>
      <c r="CP36" s="242">
        <f t="shared" si="48"/>
        <v>2.6896180742334586E-4</v>
      </c>
      <c r="CQ36" s="242">
        <f t="shared" si="49"/>
        <v>0</v>
      </c>
      <c r="CR36" s="242">
        <f t="shared" si="50"/>
        <v>2.136752136752137E-3</v>
      </c>
      <c r="CS36" s="242">
        <f t="shared" si="51"/>
        <v>0.9541866366939632</v>
      </c>
      <c r="CT36" s="242">
        <f t="shared" si="52"/>
        <v>2.6278151739020004E-4</v>
      </c>
      <c r="CU36" s="242">
        <f t="shared" si="53"/>
        <v>1.1709846967438953E-3</v>
      </c>
      <c r="CV36" s="257">
        <f t="shared" si="27"/>
        <v>802</v>
      </c>
    </row>
    <row r="37" spans="1:100" x14ac:dyDescent="0.2">
      <c r="A37" s="527" t="s">
        <v>982</v>
      </c>
      <c r="B37" s="530">
        <v>0</v>
      </c>
      <c r="C37" s="529">
        <v>0</v>
      </c>
      <c r="D37" s="529">
        <v>0</v>
      </c>
      <c r="E37" s="529">
        <v>0</v>
      </c>
      <c r="F37" s="529">
        <v>0</v>
      </c>
      <c r="G37" s="529">
        <v>0</v>
      </c>
      <c r="H37" s="529">
        <v>0</v>
      </c>
      <c r="I37" s="529">
        <v>0</v>
      </c>
      <c r="J37" s="529">
        <v>0</v>
      </c>
      <c r="K37" s="529">
        <v>0</v>
      </c>
      <c r="L37" s="529">
        <v>0</v>
      </c>
      <c r="M37" s="529">
        <v>0</v>
      </c>
      <c r="N37" s="529">
        <v>0</v>
      </c>
      <c r="O37" s="529">
        <v>0</v>
      </c>
      <c r="P37" s="529">
        <v>25</v>
      </c>
      <c r="Q37" s="529">
        <v>0</v>
      </c>
      <c r="R37" s="529">
        <v>45</v>
      </c>
      <c r="S37" s="529">
        <v>38</v>
      </c>
      <c r="T37" s="529">
        <v>35</v>
      </c>
      <c r="U37" s="529">
        <v>49</v>
      </c>
      <c r="V37" s="529">
        <v>14</v>
      </c>
      <c r="W37" s="529">
        <v>15</v>
      </c>
      <c r="X37" s="531">
        <v>74</v>
      </c>
      <c r="Y37"/>
      <c r="Z37" s="259">
        <f t="shared" si="6"/>
        <v>0</v>
      </c>
      <c r="AA37" s="242">
        <f t="shared" si="7"/>
        <v>0</v>
      </c>
      <c r="AB37" s="242">
        <f t="shared" si="8"/>
        <v>0</v>
      </c>
      <c r="AC37" s="242">
        <f t="shared" si="9"/>
        <v>0</v>
      </c>
      <c r="AD37" s="242">
        <f t="shared" si="10"/>
        <v>0</v>
      </c>
      <c r="AE37" s="242">
        <f t="shared" si="11"/>
        <v>0</v>
      </c>
      <c r="AF37" s="242">
        <f t="shared" si="12"/>
        <v>0</v>
      </c>
      <c r="AG37" s="242">
        <f t="shared" si="13"/>
        <v>0</v>
      </c>
      <c r="AH37" s="242">
        <f t="shared" si="14"/>
        <v>0</v>
      </c>
      <c r="AI37" s="242">
        <f t="shared" si="15"/>
        <v>0</v>
      </c>
      <c r="AJ37" s="242">
        <f t="shared" si="16"/>
        <v>0</v>
      </c>
      <c r="AK37" s="242">
        <f t="shared" si="17"/>
        <v>0</v>
      </c>
      <c r="AL37" s="242">
        <f t="shared" si="18"/>
        <v>0</v>
      </c>
      <c r="AM37" s="242">
        <f t="shared" si="19"/>
        <v>0</v>
      </c>
      <c r="AN37" s="242">
        <f t="shared" si="20"/>
        <v>7.1408725367235598E-4</v>
      </c>
      <c r="AO37" s="453">
        <f t="shared" si="21"/>
        <v>0</v>
      </c>
      <c r="AP37" s="453">
        <f t="shared" si="22"/>
        <v>1.8973331927901336E-3</v>
      </c>
      <c r="AQ37" s="453">
        <f t="shared" si="23"/>
        <v>1.7945690672963404E-3</v>
      </c>
      <c r="AR37" s="453">
        <f t="shared" si="24"/>
        <v>2.01450443190975E-3</v>
      </c>
      <c r="AS37" s="453">
        <f t="shared" si="25"/>
        <v>4.5857950785995914E-3</v>
      </c>
      <c r="AT37" s="453">
        <f t="shared" si="28"/>
        <v>41.16880708238326</v>
      </c>
      <c r="AU37" s="282">
        <f t="shared" si="29"/>
        <v>2.0584403541191632E-3</v>
      </c>
      <c r="AV37" s="242">
        <f t="shared" si="30"/>
        <v>1.637239485652694E-3</v>
      </c>
      <c r="AW37" s="257">
        <v>803</v>
      </c>
      <c r="BB37" s="547" t="s">
        <v>982</v>
      </c>
      <c r="BC37" s="528">
        <v>0</v>
      </c>
      <c r="BD37" s="548">
        <v>0</v>
      </c>
      <c r="BE37" s="548">
        <v>0</v>
      </c>
      <c r="BF37" s="548">
        <v>0</v>
      </c>
      <c r="BG37" s="548">
        <v>0</v>
      </c>
      <c r="BH37" s="548">
        <v>0</v>
      </c>
      <c r="BI37" s="548">
        <v>0</v>
      </c>
      <c r="BJ37" s="548">
        <v>0</v>
      </c>
      <c r="BK37" s="548">
        <v>0</v>
      </c>
      <c r="BL37" s="548">
        <v>0</v>
      </c>
      <c r="BM37" s="548">
        <v>0</v>
      </c>
      <c r="BN37" s="548">
        <v>0</v>
      </c>
      <c r="BO37" s="548">
        <v>0</v>
      </c>
      <c r="BP37" s="548">
        <v>0</v>
      </c>
      <c r="BQ37" s="548">
        <v>0</v>
      </c>
      <c r="BR37" s="548">
        <v>0</v>
      </c>
      <c r="BS37" s="548">
        <v>-3</v>
      </c>
      <c r="BT37" s="548">
        <v>1</v>
      </c>
      <c r="BU37" s="548">
        <v>0</v>
      </c>
      <c r="BV37" s="548">
        <v>7</v>
      </c>
      <c r="BW37" s="549">
        <v>6</v>
      </c>
      <c r="BX37"/>
      <c r="BY37" s="259">
        <f t="shared" si="31"/>
        <v>0</v>
      </c>
      <c r="BZ37" s="242">
        <f t="shared" si="32"/>
        <v>0</v>
      </c>
      <c r="CA37" s="242">
        <f t="shared" si="33"/>
        <v>0</v>
      </c>
      <c r="CB37" s="242">
        <f t="shared" si="34"/>
        <v>0</v>
      </c>
      <c r="CC37" s="242">
        <f t="shared" si="35"/>
        <v>0</v>
      </c>
      <c r="CD37" s="242">
        <f t="shared" si="36"/>
        <v>0</v>
      </c>
      <c r="CE37" s="242">
        <f t="shared" si="37"/>
        <v>0</v>
      </c>
      <c r="CF37" s="242">
        <f t="shared" si="38"/>
        <v>0</v>
      </c>
      <c r="CG37" s="242">
        <f t="shared" si="39"/>
        <v>0</v>
      </c>
      <c r="CH37" s="242">
        <f t="shared" si="40"/>
        <v>0</v>
      </c>
      <c r="CI37" s="242">
        <f t="shared" si="41"/>
        <v>0</v>
      </c>
      <c r="CJ37" s="242">
        <f t="shared" si="42"/>
        <v>0</v>
      </c>
      <c r="CK37" s="242">
        <f t="shared" si="43"/>
        <v>0</v>
      </c>
      <c r="CL37" s="242">
        <f t="shared" si="44"/>
        <v>0</v>
      </c>
      <c r="CM37" s="242">
        <f t="shared" si="45"/>
        <v>0</v>
      </c>
      <c r="CN37" s="242">
        <f t="shared" si="46"/>
        <v>0</v>
      </c>
      <c r="CO37" s="242">
        <f t="shared" si="47"/>
        <v>-1.0918063572244827E-3</v>
      </c>
      <c r="CP37" s="242">
        <f t="shared" si="48"/>
        <v>2.6896180742334586E-4</v>
      </c>
      <c r="CQ37" s="242">
        <f t="shared" si="49"/>
        <v>0</v>
      </c>
      <c r="CR37" s="242">
        <f t="shared" si="50"/>
        <v>2.4928774928774928E-3</v>
      </c>
      <c r="CS37" s="242">
        <f t="shared" si="51"/>
        <v>1.2128121741195004</v>
      </c>
      <c r="CT37" s="242">
        <f t="shared" si="52"/>
        <v>3.3400658861527119E-4</v>
      </c>
      <c r="CU37" s="242">
        <f t="shared" si="53"/>
        <v>1.3153913641794357E-3</v>
      </c>
      <c r="CV37" s="257">
        <f t="shared" si="27"/>
        <v>803</v>
      </c>
    </row>
    <row r="38" spans="1:100" x14ac:dyDescent="0.2">
      <c r="A38" s="527" t="s">
        <v>983</v>
      </c>
      <c r="B38" s="530">
        <v>0</v>
      </c>
      <c r="C38" s="529">
        <v>0</v>
      </c>
      <c r="D38" s="529">
        <v>0</v>
      </c>
      <c r="E38" s="529">
        <v>0</v>
      </c>
      <c r="F38" s="529">
        <v>0</v>
      </c>
      <c r="G38" s="529">
        <v>0</v>
      </c>
      <c r="H38" s="529">
        <v>0</v>
      </c>
      <c r="I38" s="529">
        <v>0</v>
      </c>
      <c r="J38" s="529">
        <v>0</v>
      </c>
      <c r="K38" s="529">
        <v>0</v>
      </c>
      <c r="L38" s="529">
        <v>0</v>
      </c>
      <c r="M38" s="529">
        <v>0</v>
      </c>
      <c r="N38" s="529">
        <v>0</v>
      </c>
      <c r="O38" s="529">
        <v>0</v>
      </c>
      <c r="P38" s="529">
        <v>25</v>
      </c>
      <c r="Q38" s="529">
        <v>0</v>
      </c>
      <c r="R38" s="529">
        <v>55</v>
      </c>
      <c r="S38" s="529">
        <v>38</v>
      </c>
      <c r="T38" s="529">
        <v>39</v>
      </c>
      <c r="U38" s="529">
        <v>60</v>
      </c>
      <c r="V38" s="529">
        <v>20</v>
      </c>
      <c r="W38" s="529">
        <v>17</v>
      </c>
      <c r="X38" s="531">
        <v>75</v>
      </c>
      <c r="Y38"/>
      <c r="Z38" s="259">
        <f t="shared" si="6"/>
        <v>0</v>
      </c>
      <c r="AA38" s="242">
        <f t="shared" si="7"/>
        <v>0</v>
      </c>
      <c r="AB38" s="242">
        <f t="shared" si="8"/>
        <v>0</v>
      </c>
      <c r="AC38" s="242">
        <f t="shared" si="9"/>
        <v>0</v>
      </c>
      <c r="AD38" s="242">
        <f t="shared" si="10"/>
        <v>0</v>
      </c>
      <c r="AE38" s="242">
        <f t="shared" si="11"/>
        <v>0</v>
      </c>
      <c r="AF38" s="242">
        <f t="shared" si="12"/>
        <v>0</v>
      </c>
      <c r="AG38" s="242">
        <f t="shared" si="13"/>
        <v>0</v>
      </c>
      <c r="AH38" s="242">
        <f t="shared" si="14"/>
        <v>0</v>
      </c>
      <c r="AI38" s="242">
        <f t="shared" si="15"/>
        <v>0</v>
      </c>
      <c r="AJ38" s="242">
        <f t="shared" si="16"/>
        <v>0</v>
      </c>
      <c r="AK38" s="242">
        <f t="shared" si="17"/>
        <v>0</v>
      </c>
      <c r="AL38" s="242">
        <f t="shared" si="18"/>
        <v>0</v>
      </c>
      <c r="AM38" s="242">
        <f t="shared" si="19"/>
        <v>0</v>
      </c>
      <c r="AN38" s="242">
        <f t="shared" si="20"/>
        <v>7.1408725367235598E-4</v>
      </c>
      <c r="AO38" s="453">
        <f t="shared" si="21"/>
        <v>0</v>
      </c>
      <c r="AP38" s="453">
        <f t="shared" si="22"/>
        <v>2.3189627911879411E-3</v>
      </c>
      <c r="AQ38" s="453">
        <f t="shared" si="23"/>
        <v>1.7945690672963404E-3</v>
      </c>
      <c r="AR38" s="453">
        <f t="shared" si="24"/>
        <v>2.244733509842293E-3</v>
      </c>
      <c r="AS38" s="453">
        <f t="shared" si="25"/>
        <v>5.6152592799178676E-3</v>
      </c>
      <c r="AT38" s="453">
        <f t="shared" si="28"/>
        <v>47.89409859297777</v>
      </c>
      <c r="AU38" s="282">
        <f t="shared" si="29"/>
        <v>2.3947049296488884E-3</v>
      </c>
      <c r="AV38" s="242">
        <f t="shared" si="30"/>
        <v>2.0307002101923001E-3</v>
      </c>
      <c r="AW38" s="257">
        <v>804</v>
      </c>
      <c r="BB38" s="547" t="s">
        <v>983</v>
      </c>
      <c r="BC38" s="528">
        <v>0</v>
      </c>
      <c r="BD38" s="548">
        <v>0</v>
      </c>
      <c r="BE38" s="548">
        <v>0</v>
      </c>
      <c r="BF38" s="548">
        <v>0</v>
      </c>
      <c r="BG38" s="548">
        <v>0</v>
      </c>
      <c r="BH38" s="548">
        <v>0</v>
      </c>
      <c r="BI38" s="548">
        <v>0</v>
      </c>
      <c r="BJ38" s="548">
        <v>0</v>
      </c>
      <c r="BK38" s="548">
        <v>0</v>
      </c>
      <c r="BL38" s="548">
        <v>0</v>
      </c>
      <c r="BM38" s="548">
        <v>0</v>
      </c>
      <c r="BN38" s="548">
        <v>0</v>
      </c>
      <c r="BO38" s="548">
        <v>0</v>
      </c>
      <c r="BP38" s="548">
        <v>0</v>
      </c>
      <c r="BQ38" s="548">
        <v>0</v>
      </c>
      <c r="BR38" s="548">
        <v>0</v>
      </c>
      <c r="BS38" s="548">
        <v>-3</v>
      </c>
      <c r="BT38" s="548">
        <v>1</v>
      </c>
      <c r="BU38" s="548">
        <v>0</v>
      </c>
      <c r="BV38" s="548">
        <v>8</v>
      </c>
      <c r="BW38" s="549">
        <v>7</v>
      </c>
      <c r="BX38"/>
      <c r="BY38" s="259">
        <f t="shared" si="31"/>
        <v>0</v>
      </c>
      <c r="BZ38" s="242">
        <f t="shared" si="32"/>
        <v>0</v>
      </c>
      <c r="CA38" s="242">
        <f t="shared" si="33"/>
        <v>0</v>
      </c>
      <c r="CB38" s="242">
        <f t="shared" si="34"/>
        <v>0</v>
      </c>
      <c r="CC38" s="242">
        <f t="shared" si="35"/>
        <v>0</v>
      </c>
      <c r="CD38" s="242">
        <f t="shared" si="36"/>
        <v>0</v>
      </c>
      <c r="CE38" s="242">
        <f t="shared" si="37"/>
        <v>0</v>
      </c>
      <c r="CF38" s="242">
        <f t="shared" si="38"/>
        <v>0</v>
      </c>
      <c r="CG38" s="242">
        <f t="shared" si="39"/>
        <v>0</v>
      </c>
      <c r="CH38" s="242">
        <f t="shared" si="40"/>
        <v>0</v>
      </c>
      <c r="CI38" s="242">
        <f t="shared" si="41"/>
        <v>0</v>
      </c>
      <c r="CJ38" s="242">
        <f t="shared" si="42"/>
        <v>0</v>
      </c>
      <c r="CK38" s="242">
        <f t="shared" si="43"/>
        <v>0</v>
      </c>
      <c r="CL38" s="242">
        <f t="shared" si="44"/>
        <v>0</v>
      </c>
      <c r="CM38" s="242">
        <f t="shared" si="45"/>
        <v>0</v>
      </c>
      <c r="CN38" s="242">
        <f t="shared" si="46"/>
        <v>0</v>
      </c>
      <c r="CO38" s="242">
        <f t="shared" si="47"/>
        <v>-1.0918063572244827E-3</v>
      </c>
      <c r="CP38" s="242">
        <f t="shared" si="48"/>
        <v>2.6896180742334586E-4</v>
      </c>
      <c r="CQ38" s="242">
        <f t="shared" si="49"/>
        <v>0</v>
      </c>
      <c r="CR38" s="242">
        <f t="shared" si="50"/>
        <v>2.8490028490028491E-3</v>
      </c>
      <c r="CS38" s="242">
        <f t="shared" si="51"/>
        <v>1.4714377115450379</v>
      </c>
      <c r="CT38" s="242">
        <f t="shared" si="52"/>
        <v>4.0523165984034245E-4</v>
      </c>
      <c r="CU38" s="242">
        <f t="shared" si="53"/>
        <v>1.4628854465122843E-3</v>
      </c>
      <c r="CV38" s="257">
        <f t="shared" si="27"/>
        <v>804</v>
      </c>
    </row>
    <row r="39" spans="1:100" x14ac:dyDescent="0.2">
      <c r="A39" s="527" t="s">
        <v>984</v>
      </c>
      <c r="B39" s="530">
        <v>0</v>
      </c>
      <c r="C39" s="529">
        <v>0</v>
      </c>
      <c r="D39" s="529">
        <v>0</v>
      </c>
      <c r="E39" s="529">
        <v>0</v>
      </c>
      <c r="F39" s="529">
        <v>0</v>
      </c>
      <c r="G39" s="529">
        <v>0</v>
      </c>
      <c r="H39" s="529">
        <v>0</v>
      </c>
      <c r="I39" s="529">
        <v>0</v>
      </c>
      <c r="J39" s="529">
        <v>0</v>
      </c>
      <c r="K39" s="529">
        <v>0</v>
      </c>
      <c r="L39" s="529">
        <v>0</v>
      </c>
      <c r="M39" s="529">
        <v>0</v>
      </c>
      <c r="N39" s="529">
        <v>0</v>
      </c>
      <c r="O39" s="529">
        <v>0</v>
      </c>
      <c r="P39" s="529">
        <v>25</v>
      </c>
      <c r="Q39" s="529">
        <v>0</v>
      </c>
      <c r="R39" s="529">
        <v>91</v>
      </c>
      <c r="S39" s="529">
        <v>38</v>
      </c>
      <c r="T39" s="529">
        <v>54</v>
      </c>
      <c r="U39" s="529">
        <v>64</v>
      </c>
      <c r="V39" s="529">
        <v>24</v>
      </c>
      <c r="W39" s="529">
        <v>17</v>
      </c>
      <c r="X39" s="531">
        <v>75</v>
      </c>
      <c r="Y39"/>
      <c r="Z39" s="259">
        <f t="shared" si="6"/>
        <v>0</v>
      </c>
      <c r="AA39" s="242">
        <f t="shared" si="7"/>
        <v>0</v>
      </c>
      <c r="AB39" s="242">
        <f t="shared" si="8"/>
        <v>0</v>
      </c>
      <c r="AC39" s="242">
        <f t="shared" si="9"/>
        <v>0</v>
      </c>
      <c r="AD39" s="242">
        <f t="shared" si="10"/>
        <v>0</v>
      </c>
      <c r="AE39" s="242">
        <f t="shared" si="11"/>
        <v>0</v>
      </c>
      <c r="AF39" s="242">
        <f t="shared" si="12"/>
        <v>0</v>
      </c>
      <c r="AG39" s="242">
        <f t="shared" si="13"/>
        <v>0</v>
      </c>
      <c r="AH39" s="242">
        <f t="shared" si="14"/>
        <v>0</v>
      </c>
      <c r="AI39" s="242">
        <f t="shared" si="15"/>
        <v>0</v>
      </c>
      <c r="AJ39" s="242">
        <f t="shared" si="16"/>
        <v>0</v>
      </c>
      <c r="AK39" s="242">
        <f t="shared" si="17"/>
        <v>0</v>
      </c>
      <c r="AL39" s="242">
        <f t="shared" si="18"/>
        <v>0</v>
      </c>
      <c r="AM39" s="242">
        <f t="shared" si="19"/>
        <v>0</v>
      </c>
      <c r="AN39" s="242">
        <f t="shared" si="20"/>
        <v>7.1408725367235598E-4</v>
      </c>
      <c r="AO39" s="453">
        <f t="shared" si="21"/>
        <v>0</v>
      </c>
      <c r="AP39" s="453">
        <f t="shared" si="22"/>
        <v>3.836829345420048E-3</v>
      </c>
      <c r="AQ39" s="453">
        <f t="shared" si="23"/>
        <v>1.7945690672963404E-3</v>
      </c>
      <c r="AR39" s="453">
        <f t="shared" si="24"/>
        <v>3.1080925520893289E-3</v>
      </c>
      <c r="AS39" s="453">
        <f t="shared" si="25"/>
        <v>5.9896098985790583E-3</v>
      </c>
      <c r="AT39" s="453">
        <f t="shared" si="28"/>
        <v>58.916403453539104</v>
      </c>
      <c r="AU39" s="282">
        <f t="shared" si="29"/>
        <v>2.9458201726769552E-3</v>
      </c>
      <c r="AV39" s="242">
        <f t="shared" si="30"/>
        <v>2.2409886860451935E-3</v>
      </c>
      <c r="AW39" s="257">
        <v>805</v>
      </c>
      <c r="BB39" s="547" t="s">
        <v>984</v>
      </c>
      <c r="BC39" s="528">
        <v>0</v>
      </c>
      <c r="BD39" s="548">
        <v>0</v>
      </c>
      <c r="BE39" s="548">
        <v>0</v>
      </c>
      <c r="BF39" s="548">
        <v>0</v>
      </c>
      <c r="BG39" s="548">
        <v>0</v>
      </c>
      <c r="BH39" s="548">
        <v>0</v>
      </c>
      <c r="BI39" s="548">
        <v>0</v>
      </c>
      <c r="BJ39" s="548">
        <v>0</v>
      </c>
      <c r="BK39" s="548">
        <v>0</v>
      </c>
      <c r="BL39" s="548">
        <v>0</v>
      </c>
      <c r="BM39" s="548">
        <v>0</v>
      </c>
      <c r="BN39" s="548">
        <v>0</v>
      </c>
      <c r="BO39" s="548">
        <v>0</v>
      </c>
      <c r="BP39" s="548">
        <v>0</v>
      </c>
      <c r="BQ39" s="548">
        <v>0</v>
      </c>
      <c r="BR39" s="548">
        <v>0</v>
      </c>
      <c r="BS39" s="548">
        <v>-3</v>
      </c>
      <c r="BT39" s="548">
        <v>1</v>
      </c>
      <c r="BU39" s="548">
        <v>0</v>
      </c>
      <c r="BV39" s="548">
        <v>8</v>
      </c>
      <c r="BW39" s="549">
        <v>7</v>
      </c>
      <c r="BX39"/>
      <c r="BY39" s="259">
        <f t="shared" si="31"/>
        <v>0</v>
      </c>
      <c r="BZ39" s="242">
        <f t="shared" si="32"/>
        <v>0</v>
      </c>
      <c r="CA39" s="242">
        <f t="shared" si="33"/>
        <v>0</v>
      </c>
      <c r="CB39" s="242">
        <f t="shared" si="34"/>
        <v>0</v>
      </c>
      <c r="CC39" s="242">
        <f t="shared" si="35"/>
        <v>0</v>
      </c>
      <c r="CD39" s="242">
        <f t="shared" si="36"/>
        <v>0</v>
      </c>
      <c r="CE39" s="242">
        <f t="shared" si="37"/>
        <v>0</v>
      </c>
      <c r="CF39" s="242">
        <f t="shared" si="38"/>
        <v>0</v>
      </c>
      <c r="CG39" s="242">
        <f t="shared" si="39"/>
        <v>0</v>
      </c>
      <c r="CH39" s="242">
        <f t="shared" si="40"/>
        <v>0</v>
      </c>
      <c r="CI39" s="242">
        <f t="shared" si="41"/>
        <v>0</v>
      </c>
      <c r="CJ39" s="242">
        <f t="shared" si="42"/>
        <v>0</v>
      </c>
      <c r="CK39" s="242">
        <f t="shared" si="43"/>
        <v>0</v>
      </c>
      <c r="CL39" s="242">
        <f t="shared" si="44"/>
        <v>0</v>
      </c>
      <c r="CM39" s="242">
        <f t="shared" si="45"/>
        <v>0</v>
      </c>
      <c r="CN39" s="242">
        <f t="shared" si="46"/>
        <v>0</v>
      </c>
      <c r="CO39" s="242">
        <f t="shared" si="47"/>
        <v>-1.0918063572244827E-3</v>
      </c>
      <c r="CP39" s="242">
        <f t="shared" si="48"/>
        <v>2.6896180742334586E-4</v>
      </c>
      <c r="CQ39" s="242">
        <f t="shared" si="49"/>
        <v>0</v>
      </c>
      <c r="CR39" s="242">
        <f t="shared" si="50"/>
        <v>2.8490028490028491E-3</v>
      </c>
      <c r="CS39" s="242">
        <f t="shared" si="51"/>
        <v>1.4714377115450379</v>
      </c>
      <c r="CT39" s="242">
        <f t="shared" si="52"/>
        <v>4.0523165984034245E-4</v>
      </c>
      <c r="CU39" s="242">
        <f t="shared" si="53"/>
        <v>1.4628854465122843E-3</v>
      </c>
      <c r="CV39" s="257">
        <f t="shared" si="27"/>
        <v>805</v>
      </c>
    </row>
    <row r="40" spans="1:100" x14ac:dyDescent="0.2">
      <c r="A40" s="527" t="s">
        <v>985</v>
      </c>
      <c r="B40" s="530">
        <v>0</v>
      </c>
      <c r="C40" s="529">
        <v>0</v>
      </c>
      <c r="D40" s="529">
        <v>0</v>
      </c>
      <c r="E40" s="529">
        <v>0</v>
      </c>
      <c r="F40" s="529">
        <v>0</v>
      </c>
      <c r="G40" s="529">
        <v>0</v>
      </c>
      <c r="H40" s="529">
        <v>0</v>
      </c>
      <c r="I40" s="529">
        <v>0</v>
      </c>
      <c r="J40" s="529">
        <v>0</v>
      </c>
      <c r="K40" s="529">
        <v>0</v>
      </c>
      <c r="L40" s="529">
        <v>0</v>
      </c>
      <c r="M40" s="529">
        <v>0</v>
      </c>
      <c r="N40" s="529">
        <v>0</v>
      </c>
      <c r="O40" s="529">
        <v>0</v>
      </c>
      <c r="P40" s="529">
        <v>26</v>
      </c>
      <c r="Q40" s="529">
        <v>0</v>
      </c>
      <c r="R40" s="529">
        <v>155</v>
      </c>
      <c r="S40" s="529">
        <v>40</v>
      </c>
      <c r="T40" s="529">
        <v>65</v>
      </c>
      <c r="U40" s="529">
        <v>73</v>
      </c>
      <c r="V40" s="529">
        <v>24</v>
      </c>
      <c r="W40" s="529">
        <v>24</v>
      </c>
      <c r="X40" s="531">
        <v>92</v>
      </c>
      <c r="Y40"/>
      <c r="Z40" s="259">
        <f t="shared" si="6"/>
        <v>0</v>
      </c>
      <c r="AA40" s="242">
        <f t="shared" si="7"/>
        <v>0</v>
      </c>
      <c r="AB40" s="242">
        <f t="shared" si="8"/>
        <v>0</v>
      </c>
      <c r="AC40" s="242">
        <f t="shared" si="9"/>
        <v>0</v>
      </c>
      <c r="AD40" s="242">
        <f t="shared" si="10"/>
        <v>0</v>
      </c>
      <c r="AE40" s="242">
        <f t="shared" si="11"/>
        <v>0</v>
      </c>
      <c r="AF40" s="242">
        <f t="shared" si="12"/>
        <v>0</v>
      </c>
      <c r="AG40" s="242">
        <f t="shared" si="13"/>
        <v>0</v>
      </c>
      <c r="AH40" s="242">
        <f t="shared" si="14"/>
        <v>0</v>
      </c>
      <c r="AI40" s="242">
        <f t="shared" si="15"/>
        <v>0</v>
      </c>
      <c r="AJ40" s="242">
        <f t="shared" si="16"/>
        <v>0</v>
      </c>
      <c r="AK40" s="242">
        <f t="shared" si="17"/>
        <v>0</v>
      </c>
      <c r="AL40" s="242">
        <f t="shared" si="18"/>
        <v>0</v>
      </c>
      <c r="AM40" s="242">
        <f t="shared" si="19"/>
        <v>0</v>
      </c>
      <c r="AN40" s="242">
        <f t="shared" si="20"/>
        <v>7.426507438192502E-4</v>
      </c>
      <c r="AO40" s="453">
        <f t="shared" si="21"/>
        <v>0</v>
      </c>
      <c r="AP40" s="453">
        <f t="shared" si="22"/>
        <v>6.535258775166016E-3</v>
      </c>
      <c r="AQ40" s="453">
        <f t="shared" si="23"/>
        <v>1.889020070838253E-3</v>
      </c>
      <c r="AR40" s="453">
        <f t="shared" si="24"/>
        <v>3.7412225164038218E-3</v>
      </c>
      <c r="AS40" s="453">
        <f t="shared" si="25"/>
        <v>6.8318987905667391E-3</v>
      </c>
      <c r="AT40" s="453">
        <f t="shared" si="28"/>
        <v>75.98960061189932</v>
      </c>
      <c r="AU40" s="282">
        <f t="shared" si="29"/>
        <v>3.7994800305949658E-3</v>
      </c>
      <c r="AV40" s="242">
        <f t="shared" si="30"/>
        <v>2.9482769787521146E-3</v>
      </c>
      <c r="AW40" s="257">
        <v>806</v>
      </c>
      <c r="BB40" s="547" t="s">
        <v>985</v>
      </c>
      <c r="BC40" s="528">
        <v>0</v>
      </c>
      <c r="BD40" s="548">
        <v>0</v>
      </c>
      <c r="BE40" s="548">
        <v>0</v>
      </c>
      <c r="BF40" s="548">
        <v>0</v>
      </c>
      <c r="BG40" s="548">
        <v>0</v>
      </c>
      <c r="BH40" s="548">
        <v>0</v>
      </c>
      <c r="BI40" s="548">
        <v>0</v>
      </c>
      <c r="BJ40" s="548">
        <v>0</v>
      </c>
      <c r="BK40" s="548">
        <v>0</v>
      </c>
      <c r="BL40" s="548">
        <v>0</v>
      </c>
      <c r="BM40" s="548">
        <v>0</v>
      </c>
      <c r="BN40" s="548">
        <v>0</v>
      </c>
      <c r="BO40" s="548">
        <v>0</v>
      </c>
      <c r="BP40" s="548">
        <v>0</v>
      </c>
      <c r="BQ40" s="548">
        <v>0</v>
      </c>
      <c r="BR40" s="548">
        <v>0</v>
      </c>
      <c r="BS40" s="548">
        <v>-3</v>
      </c>
      <c r="BT40" s="548">
        <v>1</v>
      </c>
      <c r="BU40" s="548">
        <v>0</v>
      </c>
      <c r="BV40" s="548">
        <v>8</v>
      </c>
      <c r="BW40" s="549">
        <v>7</v>
      </c>
      <c r="BX40"/>
      <c r="BY40" s="259">
        <f t="shared" si="31"/>
        <v>0</v>
      </c>
      <c r="BZ40" s="242">
        <f t="shared" si="32"/>
        <v>0</v>
      </c>
      <c r="CA40" s="242">
        <f t="shared" si="33"/>
        <v>0</v>
      </c>
      <c r="CB40" s="242">
        <f t="shared" si="34"/>
        <v>0</v>
      </c>
      <c r="CC40" s="242">
        <f t="shared" si="35"/>
        <v>0</v>
      </c>
      <c r="CD40" s="242">
        <f t="shared" si="36"/>
        <v>0</v>
      </c>
      <c r="CE40" s="242">
        <f t="shared" si="37"/>
        <v>0</v>
      </c>
      <c r="CF40" s="242">
        <f t="shared" si="38"/>
        <v>0</v>
      </c>
      <c r="CG40" s="242">
        <f t="shared" si="39"/>
        <v>0</v>
      </c>
      <c r="CH40" s="242">
        <f t="shared" si="40"/>
        <v>0</v>
      </c>
      <c r="CI40" s="242">
        <f t="shared" si="41"/>
        <v>0</v>
      </c>
      <c r="CJ40" s="242">
        <f t="shared" si="42"/>
        <v>0</v>
      </c>
      <c r="CK40" s="242">
        <f t="shared" si="43"/>
        <v>0</v>
      </c>
      <c r="CL40" s="242">
        <f t="shared" si="44"/>
        <v>0</v>
      </c>
      <c r="CM40" s="242">
        <f t="shared" si="45"/>
        <v>0</v>
      </c>
      <c r="CN40" s="242">
        <f t="shared" si="46"/>
        <v>0</v>
      </c>
      <c r="CO40" s="242">
        <f t="shared" si="47"/>
        <v>-1.0918063572244827E-3</v>
      </c>
      <c r="CP40" s="242">
        <f t="shared" si="48"/>
        <v>2.6896180742334586E-4</v>
      </c>
      <c r="CQ40" s="242">
        <f t="shared" si="49"/>
        <v>0</v>
      </c>
      <c r="CR40" s="242">
        <f t="shared" si="50"/>
        <v>2.8490028490028491E-3</v>
      </c>
      <c r="CS40" s="242">
        <f t="shared" si="51"/>
        <v>1.4714377115450379</v>
      </c>
      <c r="CT40" s="242">
        <f t="shared" si="52"/>
        <v>4.0523165984034245E-4</v>
      </c>
      <c r="CU40" s="242">
        <f t="shared" si="53"/>
        <v>1.4628854465122843E-3</v>
      </c>
      <c r="CV40" s="257">
        <f t="shared" si="27"/>
        <v>806</v>
      </c>
    </row>
    <row r="41" spans="1:100" x14ac:dyDescent="0.2">
      <c r="A41" s="527" t="s">
        <v>986</v>
      </c>
      <c r="B41" s="530">
        <v>0</v>
      </c>
      <c r="C41" s="529">
        <v>0</v>
      </c>
      <c r="D41" s="529">
        <v>0</v>
      </c>
      <c r="E41" s="529">
        <v>0</v>
      </c>
      <c r="F41" s="529">
        <v>0</v>
      </c>
      <c r="G41" s="529">
        <v>0</v>
      </c>
      <c r="H41" s="529">
        <v>0</v>
      </c>
      <c r="I41" s="529">
        <v>0</v>
      </c>
      <c r="J41" s="529">
        <v>0</v>
      </c>
      <c r="K41" s="529">
        <v>0</v>
      </c>
      <c r="L41" s="529">
        <v>0</v>
      </c>
      <c r="M41" s="529">
        <v>0</v>
      </c>
      <c r="N41" s="529">
        <v>0</v>
      </c>
      <c r="O41" s="529">
        <v>0</v>
      </c>
      <c r="P41" s="529">
        <v>26</v>
      </c>
      <c r="Q41" s="529">
        <v>0</v>
      </c>
      <c r="R41" s="529">
        <v>199.5</v>
      </c>
      <c r="S41" s="529">
        <v>43</v>
      </c>
      <c r="T41" s="529">
        <v>70</v>
      </c>
      <c r="U41" s="529">
        <v>81</v>
      </c>
      <c r="V41" s="529">
        <v>28</v>
      </c>
      <c r="W41" s="529">
        <v>36</v>
      </c>
      <c r="X41" s="531">
        <v>99</v>
      </c>
      <c r="Y41"/>
      <c r="Z41" s="259">
        <f t="shared" si="6"/>
        <v>0</v>
      </c>
      <c r="AA41" s="242">
        <f t="shared" si="7"/>
        <v>0</v>
      </c>
      <c r="AB41" s="242">
        <f t="shared" si="8"/>
        <v>0</v>
      </c>
      <c r="AC41" s="242">
        <f t="shared" si="9"/>
        <v>0</v>
      </c>
      <c r="AD41" s="242">
        <f t="shared" si="10"/>
        <v>0</v>
      </c>
      <c r="AE41" s="242">
        <f t="shared" si="11"/>
        <v>0</v>
      </c>
      <c r="AF41" s="242">
        <f t="shared" si="12"/>
        <v>0</v>
      </c>
      <c r="AG41" s="242">
        <f t="shared" si="13"/>
        <v>0</v>
      </c>
      <c r="AH41" s="242">
        <f t="shared" si="14"/>
        <v>0</v>
      </c>
      <c r="AI41" s="242">
        <f t="shared" si="15"/>
        <v>0</v>
      </c>
      <c r="AJ41" s="242">
        <f t="shared" si="16"/>
        <v>0</v>
      </c>
      <c r="AK41" s="242">
        <f t="shared" si="17"/>
        <v>0</v>
      </c>
      <c r="AL41" s="242">
        <f t="shared" si="18"/>
        <v>0</v>
      </c>
      <c r="AM41" s="242">
        <f t="shared" si="19"/>
        <v>0</v>
      </c>
      <c r="AN41" s="242">
        <f t="shared" si="20"/>
        <v>7.426507438192502E-4</v>
      </c>
      <c r="AO41" s="453">
        <f t="shared" si="21"/>
        <v>0</v>
      </c>
      <c r="AP41" s="453">
        <f t="shared" si="22"/>
        <v>8.4115104880362595E-3</v>
      </c>
      <c r="AQ41" s="453">
        <f t="shared" si="23"/>
        <v>2.0306965761511218E-3</v>
      </c>
      <c r="AR41" s="453">
        <f t="shared" si="24"/>
        <v>4.0290088638195E-3</v>
      </c>
      <c r="AS41" s="453">
        <f t="shared" si="25"/>
        <v>7.5806000278891214E-3</v>
      </c>
      <c r="AT41" s="453">
        <f t="shared" si="28"/>
        <v>88.207263823584015</v>
      </c>
      <c r="AU41" s="282">
        <f t="shared" si="29"/>
        <v>4.4103631911792006E-3</v>
      </c>
      <c r="AV41" s="242">
        <f t="shared" si="30"/>
        <v>3.5818685448995267E-3</v>
      </c>
      <c r="AW41" s="257">
        <v>807</v>
      </c>
      <c r="BB41" s="547" t="s">
        <v>986</v>
      </c>
      <c r="BC41" s="528">
        <v>0</v>
      </c>
      <c r="BD41" s="548">
        <v>0</v>
      </c>
      <c r="BE41" s="548">
        <v>0</v>
      </c>
      <c r="BF41" s="548">
        <v>0</v>
      </c>
      <c r="BG41" s="548">
        <v>0</v>
      </c>
      <c r="BH41" s="548">
        <v>0</v>
      </c>
      <c r="BI41" s="548">
        <v>0</v>
      </c>
      <c r="BJ41" s="548">
        <v>0</v>
      </c>
      <c r="BK41" s="548">
        <v>0</v>
      </c>
      <c r="BL41" s="548">
        <v>0</v>
      </c>
      <c r="BM41" s="548">
        <v>0</v>
      </c>
      <c r="BN41" s="548">
        <v>0</v>
      </c>
      <c r="BO41" s="548">
        <v>0</v>
      </c>
      <c r="BP41" s="548">
        <v>0</v>
      </c>
      <c r="BQ41" s="548">
        <v>0</v>
      </c>
      <c r="BR41" s="548">
        <v>0</v>
      </c>
      <c r="BS41" s="548">
        <v>-3</v>
      </c>
      <c r="BT41" s="548">
        <v>2</v>
      </c>
      <c r="BU41" s="548">
        <v>0</v>
      </c>
      <c r="BV41" s="548">
        <v>8</v>
      </c>
      <c r="BW41" s="549">
        <v>7</v>
      </c>
      <c r="BX41"/>
      <c r="BY41" s="259">
        <f t="shared" si="31"/>
        <v>0</v>
      </c>
      <c r="BZ41" s="242">
        <f t="shared" si="32"/>
        <v>0</v>
      </c>
      <c r="CA41" s="242">
        <f t="shared" si="33"/>
        <v>0</v>
      </c>
      <c r="CB41" s="242">
        <f t="shared" si="34"/>
        <v>0</v>
      </c>
      <c r="CC41" s="242">
        <f t="shared" si="35"/>
        <v>0</v>
      </c>
      <c r="CD41" s="242">
        <f t="shared" si="36"/>
        <v>0</v>
      </c>
      <c r="CE41" s="242">
        <f t="shared" si="37"/>
        <v>0</v>
      </c>
      <c r="CF41" s="242">
        <f t="shared" si="38"/>
        <v>0</v>
      </c>
      <c r="CG41" s="242">
        <f t="shared" si="39"/>
        <v>0</v>
      </c>
      <c r="CH41" s="242">
        <f t="shared" si="40"/>
        <v>0</v>
      </c>
      <c r="CI41" s="242">
        <f t="shared" si="41"/>
        <v>0</v>
      </c>
      <c r="CJ41" s="242">
        <f t="shared" si="42"/>
        <v>0</v>
      </c>
      <c r="CK41" s="242">
        <f t="shared" si="43"/>
        <v>0</v>
      </c>
      <c r="CL41" s="242">
        <f t="shared" si="44"/>
        <v>0</v>
      </c>
      <c r="CM41" s="242">
        <f t="shared" si="45"/>
        <v>0</v>
      </c>
      <c r="CN41" s="242">
        <f t="shared" si="46"/>
        <v>0</v>
      </c>
      <c r="CO41" s="242">
        <f t="shared" si="47"/>
        <v>-1.0918063572244827E-3</v>
      </c>
      <c r="CP41" s="242">
        <f t="shared" si="48"/>
        <v>5.3792361484669173E-4</v>
      </c>
      <c r="CQ41" s="242">
        <f t="shared" si="49"/>
        <v>0</v>
      </c>
      <c r="CR41" s="242">
        <f t="shared" si="50"/>
        <v>2.8490028490028491E-3</v>
      </c>
      <c r="CS41" s="242">
        <f t="shared" si="51"/>
        <v>1.6667632922580311</v>
      </c>
      <c r="CT41" s="242">
        <f t="shared" si="52"/>
        <v>4.5902402132501162E-4</v>
      </c>
      <c r="CU41" s="242">
        <f t="shared" si="53"/>
        <v>1.4615663609587621E-3</v>
      </c>
      <c r="CV41" s="257">
        <f t="shared" si="27"/>
        <v>807</v>
      </c>
    </row>
    <row r="42" spans="1:100" x14ac:dyDescent="0.2">
      <c r="A42" s="527" t="s">
        <v>987</v>
      </c>
      <c r="B42" s="530">
        <v>0</v>
      </c>
      <c r="C42" s="529">
        <v>0</v>
      </c>
      <c r="D42" s="529">
        <v>0</v>
      </c>
      <c r="E42" s="529">
        <v>0</v>
      </c>
      <c r="F42" s="529">
        <v>0</v>
      </c>
      <c r="G42" s="529">
        <v>0</v>
      </c>
      <c r="H42" s="529">
        <v>0</v>
      </c>
      <c r="I42" s="529">
        <v>0</v>
      </c>
      <c r="J42" s="529">
        <v>0</v>
      </c>
      <c r="K42" s="529">
        <v>0</v>
      </c>
      <c r="L42" s="529">
        <v>0</v>
      </c>
      <c r="M42" s="529">
        <v>0</v>
      </c>
      <c r="N42" s="529">
        <v>0</v>
      </c>
      <c r="O42" s="529">
        <v>0</v>
      </c>
      <c r="P42" s="529">
        <v>30</v>
      </c>
      <c r="Q42" s="529">
        <v>0</v>
      </c>
      <c r="R42" s="529">
        <v>258.5</v>
      </c>
      <c r="S42" s="529">
        <v>47</v>
      </c>
      <c r="T42" s="529">
        <v>71</v>
      </c>
      <c r="U42" s="529">
        <v>89</v>
      </c>
      <c r="V42" s="529">
        <v>30</v>
      </c>
      <c r="W42" s="529">
        <v>46</v>
      </c>
      <c r="X42" s="531">
        <v>104</v>
      </c>
      <c r="Y42"/>
      <c r="Z42" s="259">
        <f t="shared" si="6"/>
        <v>0</v>
      </c>
      <c r="AA42" s="242">
        <f t="shared" si="7"/>
        <v>0</v>
      </c>
      <c r="AB42" s="242">
        <f t="shared" si="8"/>
        <v>0</v>
      </c>
      <c r="AC42" s="242">
        <f t="shared" si="9"/>
        <v>0</v>
      </c>
      <c r="AD42" s="242">
        <f t="shared" si="10"/>
        <v>0</v>
      </c>
      <c r="AE42" s="242">
        <f t="shared" si="11"/>
        <v>0</v>
      </c>
      <c r="AF42" s="242">
        <f t="shared" si="12"/>
        <v>0</v>
      </c>
      <c r="AG42" s="242">
        <f t="shared" si="13"/>
        <v>0</v>
      </c>
      <c r="AH42" s="242">
        <f t="shared" si="14"/>
        <v>0</v>
      </c>
      <c r="AI42" s="242">
        <f t="shared" si="15"/>
        <v>0</v>
      </c>
      <c r="AJ42" s="242">
        <f t="shared" si="16"/>
        <v>0</v>
      </c>
      <c r="AK42" s="242">
        <f t="shared" si="17"/>
        <v>0</v>
      </c>
      <c r="AL42" s="242">
        <f t="shared" si="18"/>
        <v>0</v>
      </c>
      <c r="AM42" s="242">
        <f t="shared" si="19"/>
        <v>0</v>
      </c>
      <c r="AN42" s="242">
        <f t="shared" si="20"/>
        <v>8.5690470440682716E-4</v>
      </c>
      <c r="AO42" s="453">
        <f t="shared" si="21"/>
        <v>0</v>
      </c>
      <c r="AP42" s="453">
        <f t="shared" si="22"/>
        <v>1.0899125118583323E-2</v>
      </c>
      <c r="AQ42" s="453">
        <f t="shared" si="23"/>
        <v>2.2195985832349475E-3</v>
      </c>
      <c r="AR42" s="453">
        <f t="shared" si="24"/>
        <v>4.0865661333026361E-3</v>
      </c>
      <c r="AS42" s="453">
        <f t="shared" si="25"/>
        <v>8.3293012652115028E-3</v>
      </c>
      <c r="AT42" s="453">
        <f t="shared" si="28"/>
        <v>102.13836440132965</v>
      </c>
      <c r="AU42" s="282">
        <f t="shared" si="29"/>
        <v>5.1069182200664826E-3</v>
      </c>
      <c r="AV42" s="242">
        <f t="shared" si="30"/>
        <v>4.4551026929103305E-3</v>
      </c>
      <c r="AW42" s="257">
        <v>808</v>
      </c>
      <c r="BB42" s="547" t="s">
        <v>987</v>
      </c>
      <c r="BC42" s="528">
        <v>0</v>
      </c>
      <c r="BD42" s="548">
        <v>0</v>
      </c>
      <c r="BE42" s="548">
        <v>0</v>
      </c>
      <c r="BF42" s="548">
        <v>0</v>
      </c>
      <c r="BG42" s="548">
        <v>0</v>
      </c>
      <c r="BH42" s="548">
        <v>0</v>
      </c>
      <c r="BI42" s="548">
        <v>0</v>
      </c>
      <c r="BJ42" s="548">
        <v>0</v>
      </c>
      <c r="BK42" s="548">
        <v>0</v>
      </c>
      <c r="BL42" s="548">
        <v>0</v>
      </c>
      <c r="BM42" s="548">
        <v>0</v>
      </c>
      <c r="BN42" s="548">
        <v>0</v>
      </c>
      <c r="BO42" s="548">
        <v>0</v>
      </c>
      <c r="BP42" s="548">
        <v>0</v>
      </c>
      <c r="BQ42" s="548">
        <v>0</v>
      </c>
      <c r="BR42" s="548">
        <v>0</v>
      </c>
      <c r="BS42" s="548">
        <v>-3</v>
      </c>
      <c r="BT42" s="548">
        <v>4</v>
      </c>
      <c r="BU42" s="548">
        <v>0</v>
      </c>
      <c r="BV42" s="548">
        <v>8</v>
      </c>
      <c r="BW42" s="549">
        <v>7</v>
      </c>
      <c r="BX42"/>
      <c r="BY42" s="259">
        <f t="shared" si="31"/>
        <v>0</v>
      </c>
      <c r="BZ42" s="242">
        <f t="shared" si="32"/>
        <v>0</v>
      </c>
      <c r="CA42" s="242">
        <f t="shared" si="33"/>
        <v>0</v>
      </c>
      <c r="CB42" s="242">
        <f t="shared" si="34"/>
        <v>0</v>
      </c>
      <c r="CC42" s="242">
        <f t="shared" si="35"/>
        <v>0</v>
      </c>
      <c r="CD42" s="242">
        <f t="shared" si="36"/>
        <v>0</v>
      </c>
      <c r="CE42" s="242">
        <f t="shared" si="37"/>
        <v>0</v>
      </c>
      <c r="CF42" s="242">
        <f t="shared" si="38"/>
        <v>0</v>
      </c>
      <c r="CG42" s="242">
        <f t="shared" si="39"/>
        <v>0</v>
      </c>
      <c r="CH42" s="242">
        <f t="shared" si="40"/>
        <v>0</v>
      </c>
      <c r="CI42" s="242">
        <f t="shared" si="41"/>
        <v>0</v>
      </c>
      <c r="CJ42" s="242">
        <f t="shared" si="42"/>
        <v>0</v>
      </c>
      <c r="CK42" s="242">
        <f t="shared" si="43"/>
        <v>0</v>
      </c>
      <c r="CL42" s="242">
        <f t="shared" si="44"/>
        <v>0</v>
      </c>
      <c r="CM42" s="242">
        <f t="shared" si="45"/>
        <v>0</v>
      </c>
      <c r="CN42" s="242">
        <f t="shared" si="46"/>
        <v>0</v>
      </c>
      <c r="CO42" s="242">
        <f t="shared" si="47"/>
        <v>-1.0918063572244827E-3</v>
      </c>
      <c r="CP42" s="242">
        <f t="shared" si="48"/>
        <v>1.0758472296933835E-3</v>
      </c>
      <c r="CQ42" s="242">
        <f t="shared" si="49"/>
        <v>0</v>
      </c>
      <c r="CR42" s="242">
        <f t="shared" si="50"/>
        <v>2.8490028490028491E-3</v>
      </c>
      <c r="CS42" s="242">
        <f t="shared" si="51"/>
        <v>2.057414453684018</v>
      </c>
      <c r="CT42" s="242">
        <f t="shared" si="52"/>
        <v>5.6660874429435002E-4</v>
      </c>
      <c r="CU42" s="242">
        <f t="shared" si="53"/>
        <v>1.4883781669477497E-3</v>
      </c>
      <c r="CV42" s="257">
        <f t="shared" si="27"/>
        <v>808</v>
      </c>
    </row>
    <row r="43" spans="1:100" x14ac:dyDescent="0.2">
      <c r="A43" s="527" t="s">
        <v>988</v>
      </c>
      <c r="B43" s="530">
        <v>0</v>
      </c>
      <c r="C43" s="529">
        <v>0</v>
      </c>
      <c r="D43" s="529">
        <v>0</v>
      </c>
      <c r="E43" s="529">
        <v>0</v>
      </c>
      <c r="F43" s="529">
        <v>0</v>
      </c>
      <c r="G43" s="529">
        <v>0</v>
      </c>
      <c r="H43" s="529">
        <v>0</v>
      </c>
      <c r="I43" s="529">
        <v>0</v>
      </c>
      <c r="J43" s="529">
        <v>0</v>
      </c>
      <c r="K43" s="529">
        <v>0</v>
      </c>
      <c r="L43" s="529">
        <v>0</v>
      </c>
      <c r="M43" s="529">
        <v>0</v>
      </c>
      <c r="N43" s="529">
        <v>0</v>
      </c>
      <c r="O43" s="529">
        <v>0</v>
      </c>
      <c r="P43" s="529">
        <v>34</v>
      </c>
      <c r="Q43" s="529">
        <v>6</v>
      </c>
      <c r="R43" s="529">
        <v>307</v>
      </c>
      <c r="S43" s="529">
        <v>51</v>
      </c>
      <c r="T43" s="529">
        <v>75</v>
      </c>
      <c r="U43" s="529">
        <v>95</v>
      </c>
      <c r="V43" s="529">
        <v>37</v>
      </c>
      <c r="W43" s="529">
        <v>65</v>
      </c>
      <c r="X43" s="531">
        <v>118</v>
      </c>
      <c r="Y43"/>
      <c r="Z43" s="259">
        <f t="shared" si="6"/>
        <v>0</v>
      </c>
      <c r="AA43" s="242">
        <f t="shared" si="7"/>
        <v>0</v>
      </c>
      <c r="AB43" s="242">
        <f t="shared" si="8"/>
        <v>0</v>
      </c>
      <c r="AC43" s="242">
        <f t="shared" si="9"/>
        <v>0</v>
      </c>
      <c r="AD43" s="242">
        <f t="shared" si="10"/>
        <v>0</v>
      </c>
      <c r="AE43" s="242">
        <f t="shared" si="11"/>
        <v>0</v>
      </c>
      <c r="AF43" s="242">
        <f t="shared" si="12"/>
        <v>0</v>
      </c>
      <c r="AG43" s="242">
        <f t="shared" si="13"/>
        <v>0</v>
      </c>
      <c r="AH43" s="242">
        <f t="shared" si="14"/>
        <v>0</v>
      </c>
      <c r="AI43" s="242">
        <f t="shared" si="15"/>
        <v>0</v>
      </c>
      <c r="AJ43" s="242">
        <f t="shared" si="16"/>
        <v>0</v>
      </c>
      <c r="AK43" s="242">
        <f t="shared" si="17"/>
        <v>0</v>
      </c>
      <c r="AL43" s="242">
        <f t="shared" si="18"/>
        <v>0</v>
      </c>
      <c r="AM43" s="242">
        <f t="shared" si="19"/>
        <v>0</v>
      </c>
      <c r="AN43" s="242">
        <f t="shared" si="20"/>
        <v>9.7115866499440412E-4</v>
      </c>
      <c r="AO43" s="453">
        <f t="shared" si="21"/>
        <v>4.4647906608485482E-4</v>
      </c>
      <c r="AP43" s="453">
        <f t="shared" si="22"/>
        <v>1.294402867081269E-2</v>
      </c>
      <c r="AQ43" s="453">
        <f t="shared" si="23"/>
        <v>2.4085005903187726E-3</v>
      </c>
      <c r="AR43" s="453">
        <f t="shared" si="24"/>
        <v>4.3167952112351787E-3</v>
      </c>
      <c r="AS43" s="453">
        <f t="shared" si="25"/>
        <v>8.8908271932032906E-3</v>
      </c>
      <c r="AT43" s="453">
        <f t="shared" si="28"/>
        <v>116.02652292661914</v>
      </c>
      <c r="AU43" s="282">
        <f t="shared" si="29"/>
        <v>5.8013261463309568E-3</v>
      </c>
      <c r="AV43" s="242">
        <f t="shared" si="30"/>
        <v>5.0732805135205389E-3</v>
      </c>
      <c r="AW43" s="257">
        <v>809</v>
      </c>
      <c r="BB43" s="547" t="s">
        <v>988</v>
      </c>
      <c r="BC43" s="528">
        <v>0</v>
      </c>
      <c r="BD43" s="548">
        <v>0</v>
      </c>
      <c r="BE43" s="548">
        <v>0</v>
      </c>
      <c r="BF43" s="548">
        <v>0</v>
      </c>
      <c r="BG43" s="548">
        <v>0</v>
      </c>
      <c r="BH43" s="548">
        <v>0</v>
      </c>
      <c r="BI43" s="548">
        <v>0</v>
      </c>
      <c r="BJ43" s="548">
        <v>0</v>
      </c>
      <c r="BK43" s="548">
        <v>0</v>
      </c>
      <c r="BL43" s="548">
        <v>0</v>
      </c>
      <c r="BM43" s="548">
        <v>0</v>
      </c>
      <c r="BN43" s="548">
        <v>0</v>
      </c>
      <c r="BO43" s="548">
        <v>0</v>
      </c>
      <c r="BP43" s="548">
        <v>0</v>
      </c>
      <c r="BQ43" s="548">
        <v>0</v>
      </c>
      <c r="BR43" s="548">
        <v>0</v>
      </c>
      <c r="BS43" s="548">
        <v>-3</v>
      </c>
      <c r="BT43" s="548">
        <v>4</v>
      </c>
      <c r="BU43" s="548">
        <v>0</v>
      </c>
      <c r="BV43" s="548">
        <v>8</v>
      </c>
      <c r="BW43" s="549">
        <v>8</v>
      </c>
      <c r="BX43"/>
      <c r="BY43" s="259">
        <f t="shared" si="31"/>
        <v>0</v>
      </c>
      <c r="BZ43" s="242">
        <f t="shared" si="32"/>
        <v>0</v>
      </c>
      <c r="CA43" s="242">
        <f t="shared" si="33"/>
        <v>0</v>
      </c>
      <c r="CB43" s="242">
        <f t="shared" si="34"/>
        <v>0</v>
      </c>
      <c r="CC43" s="242">
        <f t="shared" si="35"/>
        <v>0</v>
      </c>
      <c r="CD43" s="242">
        <f t="shared" si="36"/>
        <v>0</v>
      </c>
      <c r="CE43" s="242">
        <f t="shared" si="37"/>
        <v>0</v>
      </c>
      <c r="CF43" s="242">
        <f t="shared" si="38"/>
        <v>0</v>
      </c>
      <c r="CG43" s="242">
        <f t="shared" si="39"/>
        <v>0</v>
      </c>
      <c r="CH43" s="242">
        <f t="shared" si="40"/>
        <v>0</v>
      </c>
      <c r="CI43" s="242">
        <f t="shared" si="41"/>
        <v>0</v>
      </c>
      <c r="CJ43" s="242">
        <f t="shared" si="42"/>
        <v>0</v>
      </c>
      <c r="CK43" s="242">
        <f t="shared" si="43"/>
        <v>0</v>
      </c>
      <c r="CL43" s="242">
        <f t="shared" si="44"/>
        <v>0</v>
      </c>
      <c r="CM43" s="242">
        <f t="shared" si="45"/>
        <v>0</v>
      </c>
      <c r="CN43" s="242">
        <f t="shared" si="46"/>
        <v>0</v>
      </c>
      <c r="CO43" s="242">
        <f t="shared" si="47"/>
        <v>-1.0918063572244827E-3</v>
      </c>
      <c r="CP43" s="242">
        <f t="shared" si="48"/>
        <v>1.0758472296933835E-3</v>
      </c>
      <c r="CQ43" s="242">
        <f t="shared" si="49"/>
        <v>0</v>
      </c>
      <c r="CR43" s="242">
        <f t="shared" si="50"/>
        <v>2.8490028490028491E-3</v>
      </c>
      <c r="CS43" s="242">
        <f t="shared" si="51"/>
        <v>2.057414453684018</v>
      </c>
      <c r="CT43" s="242">
        <f t="shared" si="52"/>
        <v>5.6660874429435002E-4</v>
      </c>
      <c r="CU43" s="242">
        <f t="shared" si="53"/>
        <v>1.4883781669477497E-3</v>
      </c>
      <c r="CV43" s="257">
        <f t="shared" si="27"/>
        <v>809</v>
      </c>
    </row>
    <row r="44" spans="1:100" x14ac:dyDescent="0.2">
      <c r="A44" s="527" t="s">
        <v>989</v>
      </c>
      <c r="B44" s="530">
        <v>0</v>
      </c>
      <c r="C44" s="529">
        <v>0</v>
      </c>
      <c r="D44" s="529">
        <v>0</v>
      </c>
      <c r="E44" s="529">
        <v>0</v>
      </c>
      <c r="F44" s="529">
        <v>0</v>
      </c>
      <c r="G44" s="529">
        <v>0</v>
      </c>
      <c r="H44" s="529">
        <v>0</v>
      </c>
      <c r="I44" s="529">
        <v>0</v>
      </c>
      <c r="J44" s="529">
        <v>0</v>
      </c>
      <c r="K44" s="529">
        <v>0</v>
      </c>
      <c r="L44" s="529">
        <v>0</v>
      </c>
      <c r="M44" s="529">
        <v>0</v>
      </c>
      <c r="N44" s="529">
        <v>0</v>
      </c>
      <c r="O44" s="529">
        <v>0</v>
      </c>
      <c r="P44" s="529">
        <v>43</v>
      </c>
      <c r="Q44" s="529">
        <v>9</v>
      </c>
      <c r="R44" s="529">
        <v>390</v>
      </c>
      <c r="S44" s="529">
        <v>60</v>
      </c>
      <c r="T44" s="529">
        <v>76</v>
      </c>
      <c r="U44" s="529">
        <v>107</v>
      </c>
      <c r="V44" s="529">
        <v>48</v>
      </c>
      <c r="W44" s="529">
        <v>88</v>
      </c>
      <c r="X44" s="531">
        <v>138</v>
      </c>
      <c r="Y44"/>
      <c r="Z44" s="259">
        <f t="shared" si="6"/>
        <v>0</v>
      </c>
      <c r="AA44" s="242">
        <f t="shared" si="7"/>
        <v>0</v>
      </c>
      <c r="AB44" s="242">
        <f t="shared" si="8"/>
        <v>0</v>
      </c>
      <c r="AC44" s="242">
        <f t="shared" si="9"/>
        <v>0</v>
      </c>
      <c r="AD44" s="242">
        <f t="shared" si="10"/>
        <v>0</v>
      </c>
      <c r="AE44" s="242">
        <f t="shared" si="11"/>
        <v>0</v>
      </c>
      <c r="AF44" s="242">
        <f t="shared" si="12"/>
        <v>0</v>
      </c>
      <c r="AG44" s="242">
        <f t="shared" si="13"/>
        <v>0</v>
      </c>
      <c r="AH44" s="242">
        <f t="shared" si="14"/>
        <v>0</v>
      </c>
      <c r="AI44" s="242">
        <f t="shared" si="15"/>
        <v>0</v>
      </c>
      <c r="AJ44" s="242">
        <f t="shared" si="16"/>
        <v>0</v>
      </c>
      <c r="AK44" s="242">
        <f t="shared" si="17"/>
        <v>0</v>
      </c>
      <c r="AL44" s="242">
        <f t="shared" si="18"/>
        <v>0</v>
      </c>
      <c r="AM44" s="242">
        <f t="shared" si="19"/>
        <v>0</v>
      </c>
      <c r="AN44" s="242">
        <f t="shared" si="20"/>
        <v>1.2282300763164524E-3</v>
      </c>
      <c r="AO44" s="453">
        <f t="shared" si="21"/>
        <v>6.6971859912728232E-4</v>
      </c>
      <c r="AP44" s="453">
        <f t="shared" si="22"/>
        <v>1.6443554337514491E-2</v>
      </c>
      <c r="AQ44" s="453">
        <f t="shared" si="23"/>
        <v>2.8335301062573795E-3</v>
      </c>
      <c r="AR44" s="453">
        <f t="shared" si="24"/>
        <v>4.3743524807183147E-3</v>
      </c>
      <c r="AS44" s="453">
        <f t="shared" si="25"/>
        <v>1.0013879049186863E-2</v>
      </c>
      <c r="AT44" s="453">
        <f t="shared" si="28"/>
        <v>137.34013829121733</v>
      </c>
      <c r="AU44" s="282">
        <f t="shared" si="29"/>
        <v>6.8670069145608664E-3</v>
      </c>
      <c r="AV44" s="242">
        <f t="shared" si="30"/>
        <v>6.3738078989339624E-3</v>
      </c>
      <c r="AW44" s="257">
        <v>810</v>
      </c>
      <c r="BB44" s="547" t="s">
        <v>989</v>
      </c>
      <c r="BC44" s="528">
        <v>0</v>
      </c>
      <c r="BD44" s="548">
        <v>0</v>
      </c>
      <c r="BE44" s="548">
        <v>0</v>
      </c>
      <c r="BF44" s="548">
        <v>0</v>
      </c>
      <c r="BG44" s="548">
        <v>0</v>
      </c>
      <c r="BH44" s="548">
        <v>0</v>
      </c>
      <c r="BI44" s="548">
        <v>0</v>
      </c>
      <c r="BJ44" s="548">
        <v>0</v>
      </c>
      <c r="BK44" s="548">
        <v>0</v>
      </c>
      <c r="BL44" s="548">
        <v>0</v>
      </c>
      <c r="BM44" s="548">
        <v>0</v>
      </c>
      <c r="BN44" s="548">
        <v>0</v>
      </c>
      <c r="BO44" s="548">
        <v>0</v>
      </c>
      <c r="BP44" s="548">
        <v>0</v>
      </c>
      <c r="BQ44" s="548">
        <v>0</v>
      </c>
      <c r="BR44" s="548">
        <v>0</v>
      </c>
      <c r="BS44" s="548">
        <v>-3</v>
      </c>
      <c r="BT44" s="548">
        <v>4</v>
      </c>
      <c r="BU44" s="548">
        <v>1</v>
      </c>
      <c r="BV44" s="548">
        <v>8</v>
      </c>
      <c r="BW44" s="549">
        <v>8</v>
      </c>
      <c r="BX44"/>
      <c r="BY44" s="259">
        <f t="shared" si="31"/>
        <v>0</v>
      </c>
      <c r="BZ44" s="242">
        <f t="shared" si="32"/>
        <v>0</v>
      </c>
      <c r="CA44" s="242">
        <f t="shared" si="33"/>
        <v>0</v>
      </c>
      <c r="CB44" s="242">
        <f t="shared" si="34"/>
        <v>0</v>
      </c>
      <c r="CC44" s="242">
        <f t="shared" si="35"/>
        <v>0</v>
      </c>
      <c r="CD44" s="242">
        <f t="shared" si="36"/>
        <v>0</v>
      </c>
      <c r="CE44" s="242">
        <f t="shared" si="37"/>
        <v>0</v>
      </c>
      <c r="CF44" s="242">
        <f t="shared" si="38"/>
        <v>0</v>
      </c>
      <c r="CG44" s="242">
        <f t="shared" si="39"/>
        <v>0</v>
      </c>
      <c r="CH44" s="242">
        <f t="shared" si="40"/>
        <v>0</v>
      </c>
      <c r="CI44" s="242">
        <f t="shared" si="41"/>
        <v>0</v>
      </c>
      <c r="CJ44" s="242">
        <f t="shared" si="42"/>
        <v>0</v>
      </c>
      <c r="CK44" s="242">
        <f t="shared" si="43"/>
        <v>0</v>
      </c>
      <c r="CL44" s="242">
        <f t="shared" si="44"/>
        <v>0</v>
      </c>
      <c r="CM44" s="242">
        <f t="shared" si="45"/>
        <v>0</v>
      </c>
      <c r="CN44" s="242">
        <f t="shared" si="46"/>
        <v>0</v>
      </c>
      <c r="CO44" s="242">
        <f t="shared" si="47"/>
        <v>-1.0918063572244827E-3</v>
      </c>
      <c r="CP44" s="242">
        <f t="shared" si="48"/>
        <v>1.0758472296933835E-3</v>
      </c>
      <c r="CQ44" s="242">
        <f t="shared" si="49"/>
        <v>1.6194331983805668E-4</v>
      </c>
      <c r="CR44" s="242">
        <f t="shared" si="50"/>
        <v>2.8490028490028491E-3</v>
      </c>
      <c r="CS44" s="242">
        <f t="shared" si="51"/>
        <v>2.1750210138606834</v>
      </c>
      <c r="CT44" s="242">
        <f t="shared" si="52"/>
        <v>5.9899740826196133E-4</v>
      </c>
      <c r="CU44" s="242">
        <f t="shared" si="53"/>
        <v>1.4746645194974441E-3</v>
      </c>
      <c r="CV44" s="257">
        <f t="shared" si="27"/>
        <v>810</v>
      </c>
    </row>
    <row r="45" spans="1:100" x14ac:dyDescent="0.2">
      <c r="A45" s="527" t="s">
        <v>990</v>
      </c>
      <c r="B45" s="530">
        <v>0</v>
      </c>
      <c r="C45" s="529">
        <v>0</v>
      </c>
      <c r="D45" s="529">
        <v>0</v>
      </c>
      <c r="E45" s="529">
        <v>0</v>
      </c>
      <c r="F45" s="529">
        <v>0</v>
      </c>
      <c r="G45" s="529">
        <v>0</v>
      </c>
      <c r="H45" s="529">
        <v>0</v>
      </c>
      <c r="I45" s="529">
        <v>0</v>
      </c>
      <c r="J45" s="529">
        <v>0</v>
      </c>
      <c r="K45" s="529">
        <v>0</v>
      </c>
      <c r="L45" s="529">
        <v>0</v>
      </c>
      <c r="M45" s="529">
        <v>0</v>
      </c>
      <c r="N45" s="529">
        <v>0</v>
      </c>
      <c r="O45" s="529">
        <v>0</v>
      </c>
      <c r="P45" s="529">
        <v>56</v>
      </c>
      <c r="Q45" s="529">
        <v>10</v>
      </c>
      <c r="R45" s="529">
        <v>482</v>
      </c>
      <c r="S45" s="529">
        <v>84</v>
      </c>
      <c r="T45" s="529">
        <v>77</v>
      </c>
      <c r="U45" s="529">
        <v>112</v>
      </c>
      <c r="V45" s="529">
        <v>53</v>
      </c>
      <c r="W45" s="529">
        <v>102</v>
      </c>
      <c r="X45" s="531">
        <v>193</v>
      </c>
      <c r="Y45"/>
      <c r="Z45" s="259">
        <f t="shared" si="6"/>
        <v>0</v>
      </c>
      <c r="AA45" s="242">
        <f t="shared" si="7"/>
        <v>0</v>
      </c>
      <c r="AB45" s="242">
        <f t="shared" si="8"/>
        <v>0</v>
      </c>
      <c r="AC45" s="242">
        <f t="shared" si="9"/>
        <v>0</v>
      </c>
      <c r="AD45" s="242">
        <f t="shared" si="10"/>
        <v>0</v>
      </c>
      <c r="AE45" s="242">
        <f t="shared" si="11"/>
        <v>0</v>
      </c>
      <c r="AF45" s="242">
        <f t="shared" si="12"/>
        <v>0</v>
      </c>
      <c r="AG45" s="242">
        <f t="shared" si="13"/>
        <v>0</v>
      </c>
      <c r="AH45" s="242">
        <f t="shared" si="14"/>
        <v>0</v>
      </c>
      <c r="AI45" s="242">
        <f t="shared" si="15"/>
        <v>0</v>
      </c>
      <c r="AJ45" s="242">
        <f t="shared" si="16"/>
        <v>0</v>
      </c>
      <c r="AK45" s="242">
        <f t="shared" si="17"/>
        <v>0</v>
      </c>
      <c r="AL45" s="242">
        <f t="shared" si="18"/>
        <v>0</v>
      </c>
      <c r="AM45" s="242">
        <f t="shared" si="19"/>
        <v>0</v>
      </c>
      <c r="AN45" s="242">
        <f t="shared" si="20"/>
        <v>1.5995554482260775E-3</v>
      </c>
      <c r="AO45" s="453">
        <f t="shared" si="21"/>
        <v>7.4413177680809147E-4</v>
      </c>
      <c r="AP45" s="453">
        <f t="shared" si="22"/>
        <v>2.032254664277432E-2</v>
      </c>
      <c r="AQ45" s="453">
        <f t="shared" si="23"/>
        <v>3.9669421487603315E-3</v>
      </c>
      <c r="AR45" s="453">
        <f t="shared" si="24"/>
        <v>4.4319097502014508E-3</v>
      </c>
      <c r="AS45" s="453">
        <f t="shared" si="25"/>
        <v>1.0481817322513352E-2</v>
      </c>
      <c r="AT45" s="453">
        <f t="shared" si="28"/>
        <v>159.78939056423019</v>
      </c>
      <c r="AU45" s="282">
        <f t="shared" si="29"/>
        <v>7.98946952821151E-3</v>
      </c>
      <c r="AV45" s="242">
        <f t="shared" si="30"/>
        <v>7.7402917559025999E-3</v>
      </c>
      <c r="AW45" s="257">
        <v>811</v>
      </c>
      <c r="BB45" s="547" t="s">
        <v>990</v>
      </c>
      <c r="BC45" s="528">
        <v>0</v>
      </c>
      <c r="BD45" s="548">
        <v>0</v>
      </c>
      <c r="BE45" s="548">
        <v>0</v>
      </c>
      <c r="BF45" s="548">
        <v>0</v>
      </c>
      <c r="BG45" s="548">
        <v>0</v>
      </c>
      <c r="BH45" s="548">
        <v>0</v>
      </c>
      <c r="BI45" s="548">
        <v>0</v>
      </c>
      <c r="BJ45" s="548">
        <v>0</v>
      </c>
      <c r="BK45" s="548">
        <v>0</v>
      </c>
      <c r="BL45" s="548">
        <v>0</v>
      </c>
      <c r="BM45" s="548">
        <v>0</v>
      </c>
      <c r="BN45" s="548">
        <v>0</v>
      </c>
      <c r="BO45" s="548">
        <v>0</v>
      </c>
      <c r="BP45" s="548">
        <v>0</v>
      </c>
      <c r="BQ45" s="548">
        <v>0</v>
      </c>
      <c r="BR45" s="548">
        <v>0</v>
      </c>
      <c r="BS45" s="548">
        <v>-3</v>
      </c>
      <c r="BT45" s="548">
        <v>4</v>
      </c>
      <c r="BU45" s="548">
        <v>1</v>
      </c>
      <c r="BV45" s="548">
        <v>8</v>
      </c>
      <c r="BW45" s="549">
        <v>8</v>
      </c>
      <c r="BX45"/>
      <c r="BY45" s="259">
        <f t="shared" si="31"/>
        <v>0</v>
      </c>
      <c r="BZ45" s="242">
        <f t="shared" si="32"/>
        <v>0</v>
      </c>
      <c r="CA45" s="242">
        <f t="shared" si="33"/>
        <v>0</v>
      </c>
      <c r="CB45" s="242">
        <f t="shared" si="34"/>
        <v>0</v>
      </c>
      <c r="CC45" s="242">
        <f t="shared" si="35"/>
        <v>0</v>
      </c>
      <c r="CD45" s="242">
        <f t="shared" si="36"/>
        <v>0</v>
      </c>
      <c r="CE45" s="242">
        <f t="shared" si="37"/>
        <v>0</v>
      </c>
      <c r="CF45" s="242">
        <f t="shared" si="38"/>
        <v>0</v>
      </c>
      <c r="CG45" s="242">
        <f t="shared" si="39"/>
        <v>0</v>
      </c>
      <c r="CH45" s="242">
        <f t="shared" si="40"/>
        <v>0</v>
      </c>
      <c r="CI45" s="242">
        <f t="shared" si="41"/>
        <v>0</v>
      </c>
      <c r="CJ45" s="242">
        <f t="shared" si="42"/>
        <v>0</v>
      </c>
      <c r="CK45" s="242">
        <f t="shared" si="43"/>
        <v>0</v>
      </c>
      <c r="CL45" s="242">
        <f t="shared" si="44"/>
        <v>0</v>
      </c>
      <c r="CM45" s="242">
        <f t="shared" si="45"/>
        <v>0</v>
      </c>
      <c r="CN45" s="242">
        <f t="shared" si="46"/>
        <v>0</v>
      </c>
      <c r="CO45" s="242">
        <f t="shared" si="47"/>
        <v>-1.0918063572244827E-3</v>
      </c>
      <c r="CP45" s="242">
        <f t="shared" si="48"/>
        <v>1.0758472296933835E-3</v>
      </c>
      <c r="CQ45" s="242">
        <f t="shared" si="49"/>
        <v>1.6194331983805668E-4</v>
      </c>
      <c r="CR45" s="242">
        <f t="shared" si="50"/>
        <v>2.8490028490028491E-3</v>
      </c>
      <c r="CS45" s="242">
        <f t="shared" si="51"/>
        <v>2.1750210138606834</v>
      </c>
      <c r="CT45" s="242">
        <f t="shared" si="52"/>
        <v>5.9899740826196133E-4</v>
      </c>
      <c r="CU45" s="242">
        <f t="shared" si="53"/>
        <v>1.4746645194974441E-3</v>
      </c>
      <c r="CV45" s="257">
        <f t="shared" si="27"/>
        <v>811</v>
      </c>
    </row>
    <row r="46" spans="1:100" x14ac:dyDescent="0.2">
      <c r="A46" s="527" t="s">
        <v>991</v>
      </c>
      <c r="B46" s="530">
        <v>0</v>
      </c>
      <c r="C46" s="529">
        <v>0</v>
      </c>
      <c r="D46" s="529">
        <v>0</v>
      </c>
      <c r="E46" s="529">
        <v>0</v>
      </c>
      <c r="F46" s="529">
        <v>0</v>
      </c>
      <c r="G46" s="529">
        <v>0</v>
      </c>
      <c r="H46" s="529">
        <v>0</v>
      </c>
      <c r="I46" s="529">
        <v>0</v>
      </c>
      <c r="J46" s="529">
        <v>0</v>
      </c>
      <c r="K46" s="529">
        <v>0</v>
      </c>
      <c r="L46" s="529">
        <v>0</v>
      </c>
      <c r="M46" s="529">
        <v>0</v>
      </c>
      <c r="N46" s="529">
        <v>0</v>
      </c>
      <c r="O46" s="529">
        <v>0</v>
      </c>
      <c r="P46" s="529">
        <v>63</v>
      </c>
      <c r="Q46" s="529">
        <v>11</v>
      </c>
      <c r="R46" s="529">
        <v>580</v>
      </c>
      <c r="S46" s="529">
        <v>104</v>
      </c>
      <c r="T46" s="529">
        <v>90</v>
      </c>
      <c r="U46" s="529">
        <v>128</v>
      </c>
      <c r="V46" s="529">
        <v>66</v>
      </c>
      <c r="W46" s="529">
        <v>104</v>
      </c>
      <c r="X46" s="531">
        <v>211</v>
      </c>
      <c r="Y46"/>
      <c r="Z46" s="259">
        <f t="shared" si="6"/>
        <v>0</v>
      </c>
      <c r="AA46" s="242">
        <f t="shared" si="7"/>
        <v>0</v>
      </c>
      <c r="AB46" s="242">
        <f t="shared" si="8"/>
        <v>0</v>
      </c>
      <c r="AC46" s="242">
        <f t="shared" si="9"/>
        <v>0</v>
      </c>
      <c r="AD46" s="242">
        <f t="shared" si="10"/>
        <v>0</v>
      </c>
      <c r="AE46" s="242">
        <f t="shared" si="11"/>
        <v>0</v>
      </c>
      <c r="AF46" s="242">
        <f t="shared" si="12"/>
        <v>0</v>
      </c>
      <c r="AG46" s="242">
        <f t="shared" si="13"/>
        <v>0</v>
      </c>
      <c r="AH46" s="242">
        <f t="shared" si="14"/>
        <v>0</v>
      </c>
      <c r="AI46" s="242">
        <f t="shared" si="15"/>
        <v>0</v>
      </c>
      <c r="AJ46" s="242">
        <f t="shared" si="16"/>
        <v>0</v>
      </c>
      <c r="AK46" s="242">
        <f t="shared" si="17"/>
        <v>0</v>
      </c>
      <c r="AL46" s="242">
        <f t="shared" si="18"/>
        <v>0</v>
      </c>
      <c r="AM46" s="242">
        <f t="shared" si="19"/>
        <v>0</v>
      </c>
      <c r="AN46" s="242">
        <f t="shared" si="20"/>
        <v>1.7994998792543371E-3</v>
      </c>
      <c r="AO46" s="453">
        <f t="shared" si="21"/>
        <v>8.185449544889005E-4</v>
      </c>
      <c r="AP46" s="453">
        <f t="shared" si="22"/>
        <v>2.4454516707072833E-2</v>
      </c>
      <c r="AQ46" s="453">
        <f t="shared" si="23"/>
        <v>4.9114521841794575E-3</v>
      </c>
      <c r="AR46" s="453">
        <f t="shared" si="24"/>
        <v>5.1801542534822146E-3</v>
      </c>
      <c r="AS46" s="453">
        <f t="shared" si="25"/>
        <v>1.1979219797158117E-2</v>
      </c>
      <c r="AT46" s="453">
        <f t="shared" si="28"/>
        <v>189.3755515855261</v>
      </c>
      <c r="AU46" s="282">
        <f t="shared" si="29"/>
        <v>9.4687775792763051E-3</v>
      </c>
      <c r="AV46" s="242">
        <f t="shared" si="30"/>
        <v>9.2852399886321092E-3</v>
      </c>
      <c r="AW46" s="257">
        <v>812</v>
      </c>
      <c r="BB46" s="547" t="s">
        <v>991</v>
      </c>
      <c r="BC46" s="528">
        <v>0</v>
      </c>
      <c r="BD46" s="548">
        <v>0</v>
      </c>
      <c r="BE46" s="548">
        <v>0</v>
      </c>
      <c r="BF46" s="548">
        <v>0</v>
      </c>
      <c r="BG46" s="548">
        <v>0</v>
      </c>
      <c r="BH46" s="548">
        <v>0</v>
      </c>
      <c r="BI46" s="548">
        <v>0</v>
      </c>
      <c r="BJ46" s="548">
        <v>0</v>
      </c>
      <c r="BK46" s="548">
        <v>0</v>
      </c>
      <c r="BL46" s="548">
        <v>0</v>
      </c>
      <c r="BM46" s="548">
        <v>0</v>
      </c>
      <c r="BN46" s="548">
        <v>0</v>
      </c>
      <c r="BO46" s="548">
        <v>0</v>
      </c>
      <c r="BP46" s="548">
        <v>0</v>
      </c>
      <c r="BQ46" s="548">
        <v>0</v>
      </c>
      <c r="BR46" s="548">
        <v>0</v>
      </c>
      <c r="BS46" s="548">
        <v>-6</v>
      </c>
      <c r="BT46" s="548">
        <v>5</v>
      </c>
      <c r="BU46" s="548">
        <v>3</v>
      </c>
      <c r="BV46" s="548">
        <v>9</v>
      </c>
      <c r="BW46" s="549">
        <v>8</v>
      </c>
      <c r="BX46"/>
      <c r="BY46" s="259">
        <f t="shared" si="31"/>
        <v>0</v>
      </c>
      <c r="BZ46" s="242">
        <f t="shared" si="32"/>
        <v>0</v>
      </c>
      <c r="CA46" s="242">
        <f t="shared" si="33"/>
        <v>0</v>
      </c>
      <c r="CB46" s="242">
        <f t="shared" si="34"/>
        <v>0</v>
      </c>
      <c r="CC46" s="242">
        <f t="shared" si="35"/>
        <v>0</v>
      </c>
      <c r="CD46" s="242">
        <f t="shared" si="36"/>
        <v>0</v>
      </c>
      <c r="CE46" s="242">
        <f t="shared" si="37"/>
        <v>0</v>
      </c>
      <c r="CF46" s="242">
        <f t="shared" si="38"/>
        <v>0</v>
      </c>
      <c r="CG46" s="242">
        <f t="shared" si="39"/>
        <v>0</v>
      </c>
      <c r="CH46" s="242">
        <f t="shared" si="40"/>
        <v>0</v>
      </c>
      <c r="CI46" s="242">
        <f t="shared" si="41"/>
        <v>0</v>
      </c>
      <c r="CJ46" s="242">
        <f t="shared" si="42"/>
        <v>0</v>
      </c>
      <c r="CK46" s="242">
        <f t="shared" si="43"/>
        <v>0</v>
      </c>
      <c r="CL46" s="242">
        <f t="shared" si="44"/>
        <v>0</v>
      </c>
      <c r="CM46" s="242">
        <f t="shared" si="45"/>
        <v>0</v>
      </c>
      <c r="CN46" s="242">
        <f t="shared" si="46"/>
        <v>0</v>
      </c>
      <c r="CO46" s="242">
        <f t="shared" si="47"/>
        <v>-2.1836127144489654E-3</v>
      </c>
      <c r="CP46" s="242">
        <f t="shared" si="48"/>
        <v>1.3448090371167294E-3</v>
      </c>
      <c r="CQ46" s="242">
        <f t="shared" si="49"/>
        <v>4.8582995951417006E-4</v>
      </c>
      <c r="CR46" s="242">
        <f t="shared" si="50"/>
        <v>3.205128205128205E-3</v>
      </c>
      <c r="CS46" s="242">
        <f t="shared" si="51"/>
        <v>2.0712930837802901</v>
      </c>
      <c r="CT46" s="242">
        <f t="shared" si="52"/>
        <v>5.704308974620279E-4</v>
      </c>
      <c r="CU46" s="242">
        <f t="shared" si="53"/>
        <v>1.9658710760110405E-3</v>
      </c>
      <c r="CV46" s="257">
        <f t="shared" si="27"/>
        <v>812</v>
      </c>
    </row>
    <row r="47" spans="1:100" x14ac:dyDescent="0.2">
      <c r="A47" s="527" t="s">
        <v>992</v>
      </c>
      <c r="B47" s="530">
        <v>0</v>
      </c>
      <c r="C47" s="529">
        <v>0</v>
      </c>
      <c r="D47" s="529">
        <v>0</v>
      </c>
      <c r="E47" s="529">
        <v>0</v>
      </c>
      <c r="F47" s="529">
        <v>0</v>
      </c>
      <c r="G47" s="529">
        <v>0</v>
      </c>
      <c r="H47" s="529">
        <v>0</v>
      </c>
      <c r="I47" s="529">
        <v>0</v>
      </c>
      <c r="J47" s="529">
        <v>0</v>
      </c>
      <c r="K47" s="529">
        <v>0</v>
      </c>
      <c r="L47" s="529">
        <v>0</v>
      </c>
      <c r="M47" s="529">
        <v>0</v>
      </c>
      <c r="N47" s="529">
        <v>0</v>
      </c>
      <c r="O47" s="529">
        <v>0</v>
      </c>
      <c r="P47" s="529">
        <v>69</v>
      </c>
      <c r="Q47" s="529">
        <v>11</v>
      </c>
      <c r="R47" s="529">
        <v>635</v>
      </c>
      <c r="S47" s="529">
        <v>127</v>
      </c>
      <c r="T47" s="529">
        <v>108</v>
      </c>
      <c r="U47" s="529">
        <v>132</v>
      </c>
      <c r="V47" s="529">
        <v>73</v>
      </c>
      <c r="W47" s="529">
        <v>104</v>
      </c>
      <c r="X47" s="531">
        <v>238</v>
      </c>
      <c r="Y47"/>
      <c r="Z47" s="259">
        <f t="shared" si="6"/>
        <v>0</v>
      </c>
      <c r="AA47" s="242">
        <f t="shared" si="7"/>
        <v>0</v>
      </c>
      <c r="AB47" s="242">
        <f t="shared" si="8"/>
        <v>0</v>
      </c>
      <c r="AC47" s="242">
        <f t="shared" si="9"/>
        <v>0</v>
      </c>
      <c r="AD47" s="242">
        <f t="shared" si="10"/>
        <v>0</v>
      </c>
      <c r="AE47" s="242">
        <f t="shared" si="11"/>
        <v>0</v>
      </c>
      <c r="AF47" s="242">
        <f t="shared" si="12"/>
        <v>0</v>
      </c>
      <c r="AG47" s="242">
        <f t="shared" si="13"/>
        <v>0</v>
      </c>
      <c r="AH47" s="242">
        <f t="shared" si="14"/>
        <v>0</v>
      </c>
      <c r="AI47" s="242">
        <f t="shared" si="15"/>
        <v>0</v>
      </c>
      <c r="AJ47" s="242">
        <f t="shared" si="16"/>
        <v>0</v>
      </c>
      <c r="AK47" s="242">
        <f t="shared" si="17"/>
        <v>0</v>
      </c>
      <c r="AL47" s="242">
        <f t="shared" si="18"/>
        <v>0</v>
      </c>
      <c r="AM47" s="242">
        <f t="shared" si="19"/>
        <v>0</v>
      </c>
      <c r="AN47" s="242">
        <f t="shared" si="20"/>
        <v>1.9708808201357028E-3</v>
      </c>
      <c r="AO47" s="453">
        <f t="shared" si="21"/>
        <v>8.185449544889005E-4</v>
      </c>
      <c r="AP47" s="453">
        <f t="shared" si="22"/>
        <v>2.6773479498260772E-2</v>
      </c>
      <c r="AQ47" s="453">
        <f t="shared" si="23"/>
        <v>5.9976387249114534E-3</v>
      </c>
      <c r="AR47" s="453">
        <f t="shared" si="24"/>
        <v>6.2161851041786578E-3</v>
      </c>
      <c r="AS47" s="453">
        <f t="shared" si="25"/>
        <v>1.2353570415819309E-2</v>
      </c>
      <c r="AT47" s="453">
        <f t="shared" si="28"/>
        <v>208.63767479063637</v>
      </c>
      <c r="AU47" s="282">
        <f t="shared" si="29"/>
        <v>1.0431883739531819E-2</v>
      </c>
      <c r="AV47" s="242">
        <f t="shared" si="30"/>
        <v>1.0007391743772994E-2</v>
      </c>
      <c r="AW47" s="257">
        <v>813</v>
      </c>
      <c r="BB47" s="547" t="s">
        <v>992</v>
      </c>
      <c r="BC47" s="528">
        <v>0</v>
      </c>
      <c r="BD47" s="548">
        <v>0</v>
      </c>
      <c r="BE47" s="548">
        <v>0</v>
      </c>
      <c r="BF47" s="548">
        <v>0</v>
      </c>
      <c r="BG47" s="548">
        <v>0</v>
      </c>
      <c r="BH47" s="548">
        <v>0</v>
      </c>
      <c r="BI47" s="548">
        <v>0</v>
      </c>
      <c r="BJ47" s="548">
        <v>0</v>
      </c>
      <c r="BK47" s="548">
        <v>0</v>
      </c>
      <c r="BL47" s="548">
        <v>0</v>
      </c>
      <c r="BM47" s="548">
        <v>0</v>
      </c>
      <c r="BN47" s="548">
        <v>0</v>
      </c>
      <c r="BO47" s="548">
        <v>0</v>
      </c>
      <c r="BP47" s="548">
        <v>0</v>
      </c>
      <c r="BQ47" s="548">
        <v>0</v>
      </c>
      <c r="BR47" s="548">
        <v>0</v>
      </c>
      <c r="BS47" s="548">
        <v>-6</v>
      </c>
      <c r="BT47" s="548">
        <v>5</v>
      </c>
      <c r="BU47" s="548">
        <v>5</v>
      </c>
      <c r="BV47" s="548">
        <v>10</v>
      </c>
      <c r="BW47" s="549">
        <v>9</v>
      </c>
      <c r="BX47"/>
      <c r="BY47" s="259">
        <f t="shared" si="31"/>
        <v>0</v>
      </c>
      <c r="BZ47" s="242">
        <f t="shared" si="32"/>
        <v>0</v>
      </c>
      <c r="CA47" s="242">
        <f t="shared" si="33"/>
        <v>0</v>
      </c>
      <c r="CB47" s="242">
        <f t="shared" si="34"/>
        <v>0</v>
      </c>
      <c r="CC47" s="242">
        <f t="shared" si="35"/>
        <v>0</v>
      </c>
      <c r="CD47" s="242">
        <f t="shared" si="36"/>
        <v>0</v>
      </c>
      <c r="CE47" s="242">
        <f t="shared" si="37"/>
        <v>0</v>
      </c>
      <c r="CF47" s="242">
        <f t="shared" si="38"/>
        <v>0</v>
      </c>
      <c r="CG47" s="242">
        <f t="shared" si="39"/>
        <v>0</v>
      </c>
      <c r="CH47" s="242">
        <f t="shared" si="40"/>
        <v>0</v>
      </c>
      <c r="CI47" s="242">
        <f t="shared" si="41"/>
        <v>0</v>
      </c>
      <c r="CJ47" s="242">
        <f t="shared" si="42"/>
        <v>0</v>
      </c>
      <c r="CK47" s="242">
        <f t="shared" si="43"/>
        <v>0</v>
      </c>
      <c r="CL47" s="242">
        <f t="shared" si="44"/>
        <v>0</v>
      </c>
      <c r="CM47" s="242">
        <f t="shared" si="45"/>
        <v>0</v>
      </c>
      <c r="CN47" s="242">
        <f t="shared" si="46"/>
        <v>0</v>
      </c>
      <c r="CO47" s="242">
        <f t="shared" si="47"/>
        <v>-2.1836127144489654E-3</v>
      </c>
      <c r="CP47" s="242">
        <f t="shared" si="48"/>
        <v>1.3448090371167294E-3</v>
      </c>
      <c r="CQ47" s="242">
        <f t="shared" si="49"/>
        <v>8.0971659919028337E-4</v>
      </c>
      <c r="CR47" s="242">
        <f t="shared" si="50"/>
        <v>3.5612535612535613E-3</v>
      </c>
      <c r="CS47" s="242">
        <f t="shared" si="51"/>
        <v>2.5651317415591581</v>
      </c>
      <c r="CT47" s="242">
        <f t="shared" si="52"/>
        <v>7.0643329662232177E-4</v>
      </c>
      <c r="CU47" s="242">
        <f t="shared" si="53"/>
        <v>2.0868399386797763E-3</v>
      </c>
      <c r="CV47" s="257">
        <f t="shared" si="27"/>
        <v>813</v>
      </c>
    </row>
    <row r="48" spans="1:100" x14ac:dyDescent="0.2">
      <c r="A48" s="527" t="s">
        <v>993</v>
      </c>
      <c r="B48" s="530">
        <v>0</v>
      </c>
      <c r="C48" s="529">
        <v>0</v>
      </c>
      <c r="D48" s="529">
        <v>0</v>
      </c>
      <c r="E48" s="529">
        <v>0</v>
      </c>
      <c r="F48" s="529">
        <v>0</v>
      </c>
      <c r="G48" s="529">
        <v>0</v>
      </c>
      <c r="H48" s="529">
        <v>0</v>
      </c>
      <c r="I48" s="529">
        <v>0</v>
      </c>
      <c r="J48" s="529">
        <v>0</v>
      </c>
      <c r="K48" s="529">
        <v>0</v>
      </c>
      <c r="L48" s="529">
        <v>0</v>
      </c>
      <c r="M48" s="529">
        <v>0</v>
      </c>
      <c r="N48" s="529">
        <v>0</v>
      </c>
      <c r="O48" s="529">
        <v>477</v>
      </c>
      <c r="P48" s="529">
        <v>87</v>
      </c>
      <c r="Q48" s="529">
        <v>11</v>
      </c>
      <c r="R48" s="529">
        <v>641</v>
      </c>
      <c r="S48" s="529">
        <v>155</v>
      </c>
      <c r="T48" s="529">
        <v>121</v>
      </c>
      <c r="U48" s="529">
        <v>153</v>
      </c>
      <c r="V48" s="529">
        <v>84</v>
      </c>
      <c r="W48" s="529">
        <v>107</v>
      </c>
      <c r="X48" s="531">
        <v>262</v>
      </c>
      <c r="Y48"/>
      <c r="Z48" s="259">
        <f t="shared" si="6"/>
        <v>0</v>
      </c>
      <c r="AA48" s="242">
        <f t="shared" si="7"/>
        <v>0</v>
      </c>
      <c r="AB48" s="242">
        <f t="shared" si="8"/>
        <v>0</v>
      </c>
      <c r="AC48" s="242">
        <f t="shared" si="9"/>
        <v>0</v>
      </c>
      <c r="AD48" s="242">
        <f t="shared" si="10"/>
        <v>0</v>
      </c>
      <c r="AE48" s="242">
        <f t="shared" si="11"/>
        <v>0</v>
      </c>
      <c r="AF48" s="242">
        <f t="shared" si="12"/>
        <v>0</v>
      </c>
      <c r="AG48" s="242">
        <f t="shared" si="13"/>
        <v>0</v>
      </c>
      <c r="AH48" s="242">
        <f t="shared" si="14"/>
        <v>0</v>
      </c>
      <c r="AI48" s="242">
        <f t="shared" si="15"/>
        <v>0</v>
      </c>
      <c r="AJ48" s="242">
        <f t="shared" si="16"/>
        <v>0</v>
      </c>
      <c r="AK48" s="242">
        <f t="shared" si="17"/>
        <v>0</v>
      </c>
      <c r="AL48" s="242">
        <f t="shared" si="18"/>
        <v>0</v>
      </c>
      <c r="AM48" s="242">
        <f t="shared" si="19"/>
        <v>9.192494802667657E-3</v>
      </c>
      <c r="AN48" s="242">
        <f t="shared" si="20"/>
        <v>2.4850236427797988E-3</v>
      </c>
      <c r="AO48" s="453">
        <f t="shared" si="21"/>
        <v>8.185449544889005E-4</v>
      </c>
      <c r="AP48" s="453">
        <f t="shared" si="22"/>
        <v>2.702645725729946E-2</v>
      </c>
      <c r="AQ48" s="453">
        <f t="shared" si="23"/>
        <v>7.3199527744982305E-3</v>
      </c>
      <c r="AR48" s="453">
        <f t="shared" si="24"/>
        <v>6.9644296074594225E-3</v>
      </c>
      <c r="AS48" s="453">
        <f t="shared" si="25"/>
        <v>1.4318911163790561E-2</v>
      </c>
      <c r="AT48" s="453">
        <f t="shared" si="28"/>
        <v>225.79318303014631</v>
      </c>
      <c r="AU48" s="282">
        <f t="shared" si="29"/>
        <v>1.1289659151507316E-2</v>
      </c>
      <c r="AV48" s="242">
        <f t="shared" si="30"/>
        <v>1.001166312647101E-2</v>
      </c>
      <c r="AW48" s="257">
        <v>814</v>
      </c>
      <c r="BB48" s="547" t="s">
        <v>993</v>
      </c>
      <c r="BC48" s="528">
        <v>0</v>
      </c>
      <c r="BD48" s="548">
        <v>0</v>
      </c>
      <c r="BE48" s="548">
        <v>0</v>
      </c>
      <c r="BF48" s="548">
        <v>0</v>
      </c>
      <c r="BG48" s="548">
        <v>0</v>
      </c>
      <c r="BH48" s="548">
        <v>0</v>
      </c>
      <c r="BI48" s="548">
        <v>0</v>
      </c>
      <c r="BJ48" s="548">
        <v>0</v>
      </c>
      <c r="BK48" s="548">
        <v>0</v>
      </c>
      <c r="BL48" s="548">
        <v>0</v>
      </c>
      <c r="BM48" s="548">
        <v>0</v>
      </c>
      <c r="BN48" s="548">
        <v>0</v>
      </c>
      <c r="BO48" s="548">
        <v>0</v>
      </c>
      <c r="BP48" s="548">
        <v>0</v>
      </c>
      <c r="BQ48" s="548">
        <v>3</v>
      </c>
      <c r="BR48" s="548">
        <v>0</v>
      </c>
      <c r="BS48" s="548">
        <v>-6</v>
      </c>
      <c r="BT48" s="548">
        <v>6</v>
      </c>
      <c r="BU48" s="548">
        <v>6</v>
      </c>
      <c r="BV48" s="548">
        <v>11</v>
      </c>
      <c r="BW48" s="549">
        <v>9</v>
      </c>
      <c r="BX48"/>
      <c r="BY48" s="259">
        <f t="shared" si="31"/>
        <v>0</v>
      </c>
      <c r="BZ48" s="242">
        <f t="shared" si="32"/>
        <v>0</v>
      </c>
      <c r="CA48" s="242">
        <f t="shared" si="33"/>
        <v>0</v>
      </c>
      <c r="CB48" s="242">
        <f t="shared" si="34"/>
        <v>0</v>
      </c>
      <c r="CC48" s="242">
        <f t="shared" si="35"/>
        <v>0</v>
      </c>
      <c r="CD48" s="242">
        <f t="shared" si="36"/>
        <v>0</v>
      </c>
      <c r="CE48" s="242">
        <f t="shared" si="37"/>
        <v>0</v>
      </c>
      <c r="CF48" s="242">
        <f t="shared" si="38"/>
        <v>0</v>
      </c>
      <c r="CG48" s="242">
        <f t="shared" si="39"/>
        <v>0</v>
      </c>
      <c r="CH48" s="242">
        <f t="shared" si="40"/>
        <v>0</v>
      </c>
      <c r="CI48" s="242">
        <f t="shared" si="41"/>
        <v>0</v>
      </c>
      <c r="CJ48" s="242">
        <f t="shared" si="42"/>
        <v>0</v>
      </c>
      <c r="CK48" s="242">
        <f t="shared" si="43"/>
        <v>0</v>
      </c>
      <c r="CL48" s="242">
        <f t="shared" si="44"/>
        <v>0</v>
      </c>
      <c r="CM48" s="242">
        <f t="shared" si="45"/>
        <v>7.9266019354524986E-4</v>
      </c>
      <c r="CN48" s="242">
        <f t="shared" si="46"/>
        <v>0</v>
      </c>
      <c r="CO48" s="242">
        <f t="shared" si="47"/>
        <v>-2.1836127144489654E-3</v>
      </c>
      <c r="CP48" s="242">
        <f t="shared" si="48"/>
        <v>1.6137708445400753E-3</v>
      </c>
      <c r="CQ48" s="242">
        <f t="shared" si="49"/>
        <v>9.7165991902834013E-4</v>
      </c>
      <c r="CR48" s="242">
        <f t="shared" si="50"/>
        <v>3.9173789173789176E-3</v>
      </c>
      <c r="CS48" s="242">
        <f t="shared" si="51"/>
        <v>3.1366894198743545</v>
      </c>
      <c r="CT48" s="242">
        <f t="shared" si="52"/>
        <v>8.6383939329967346E-4</v>
      </c>
      <c r="CU48" s="242">
        <f t="shared" si="53"/>
        <v>2.2322247265273275E-3</v>
      </c>
      <c r="CV48" s="257">
        <f t="shared" si="27"/>
        <v>814</v>
      </c>
    </row>
    <row r="49" spans="1:100" x14ac:dyDescent="0.2">
      <c r="A49" s="527" t="s">
        <v>994</v>
      </c>
      <c r="B49" s="530">
        <v>0</v>
      </c>
      <c r="C49" s="529">
        <v>0</v>
      </c>
      <c r="D49" s="529">
        <v>0</v>
      </c>
      <c r="E49" s="529">
        <v>0</v>
      </c>
      <c r="F49" s="529">
        <v>0</v>
      </c>
      <c r="G49" s="529">
        <v>0</v>
      </c>
      <c r="H49" s="529">
        <v>0</v>
      </c>
      <c r="I49" s="529">
        <v>0</v>
      </c>
      <c r="J49" s="529">
        <v>0</v>
      </c>
      <c r="K49" s="529">
        <v>0</v>
      </c>
      <c r="L49" s="529">
        <v>0</v>
      </c>
      <c r="M49" s="529">
        <v>0</v>
      </c>
      <c r="N49" s="529">
        <v>0</v>
      </c>
      <c r="O49" s="529">
        <v>624</v>
      </c>
      <c r="P49" s="529">
        <v>129</v>
      </c>
      <c r="Q49" s="529">
        <v>18</v>
      </c>
      <c r="R49" s="529">
        <v>644</v>
      </c>
      <c r="S49" s="529">
        <v>169</v>
      </c>
      <c r="T49" s="529">
        <v>148</v>
      </c>
      <c r="U49" s="529">
        <v>174</v>
      </c>
      <c r="V49" s="529">
        <v>103</v>
      </c>
      <c r="W49" s="529">
        <v>121</v>
      </c>
      <c r="X49" s="531">
        <v>321</v>
      </c>
      <c r="Y49"/>
      <c r="Z49" s="259">
        <f t="shared" si="6"/>
        <v>0</v>
      </c>
      <c r="AA49" s="242">
        <f t="shared" si="7"/>
        <v>0</v>
      </c>
      <c r="AB49" s="242">
        <f t="shared" si="8"/>
        <v>0</v>
      </c>
      <c r="AC49" s="242">
        <f t="shared" si="9"/>
        <v>0</v>
      </c>
      <c r="AD49" s="242">
        <f t="shared" si="10"/>
        <v>0</v>
      </c>
      <c r="AE49" s="242">
        <f t="shared" si="11"/>
        <v>0</v>
      </c>
      <c r="AF49" s="242">
        <f t="shared" si="12"/>
        <v>0</v>
      </c>
      <c r="AG49" s="242">
        <f t="shared" si="13"/>
        <v>0</v>
      </c>
      <c r="AH49" s="242">
        <f t="shared" si="14"/>
        <v>0</v>
      </c>
      <c r="AI49" s="242">
        <f t="shared" si="15"/>
        <v>0</v>
      </c>
      <c r="AJ49" s="242">
        <f t="shared" si="16"/>
        <v>0</v>
      </c>
      <c r="AK49" s="242">
        <f t="shared" si="17"/>
        <v>0</v>
      </c>
      <c r="AL49" s="242">
        <f t="shared" si="18"/>
        <v>0</v>
      </c>
      <c r="AM49" s="242">
        <f t="shared" si="19"/>
        <v>1.2025402006005489E-2</v>
      </c>
      <c r="AN49" s="242">
        <f t="shared" si="20"/>
        <v>3.6846902289493569E-3</v>
      </c>
      <c r="AO49" s="453">
        <f t="shared" si="21"/>
        <v>1.3394371982545646E-3</v>
      </c>
      <c r="AP49" s="453">
        <f t="shared" si="22"/>
        <v>2.71529461368188E-2</v>
      </c>
      <c r="AQ49" s="453">
        <f t="shared" si="23"/>
        <v>7.9811097992916191E-3</v>
      </c>
      <c r="AR49" s="453">
        <f t="shared" si="24"/>
        <v>8.5184758835040869E-3</v>
      </c>
      <c r="AS49" s="453">
        <f t="shared" si="25"/>
        <v>1.6284251911761815E-2</v>
      </c>
      <c r="AT49" s="453">
        <f t="shared" si="28"/>
        <v>245.10488371852358</v>
      </c>
      <c r="AU49" s="282">
        <f t="shared" si="29"/>
        <v>1.2255244185926179E-2</v>
      </c>
      <c r="AV49" s="242">
        <f t="shared" si="30"/>
        <v>9.8686489825807935E-3</v>
      </c>
      <c r="AW49" s="257">
        <v>815</v>
      </c>
      <c r="BB49" s="547" t="s">
        <v>994</v>
      </c>
      <c r="BC49" s="528">
        <v>0</v>
      </c>
      <c r="BD49" s="548">
        <v>0</v>
      </c>
      <c r="BE49" s="548">
        <v>0</v>
      </c>
      <c r="BF49" s="548">
        <v>0</v>
      </c>
      <c r="BG49" s="548">
        <v>0</v>
      </c>
      <c r="BH49" s="548">
        <v>0</v>
      </c>
      <c r="BI49" s="548">
        <v>0</v>
      </c>
      <c r="BJ49" s="548">
        <v>0</v>
      </c>
      <c r="BK49" s="548">
        <v>0</v>
      </c>
      <c r="BL49" s="548">
        <v>0</v>
      </c>
      <c r="BM49" s="548">
        <v>0</v>
      </c>
      <c r="BN49" s="548">
        <v>0</v>
      </c>
      <c r="BO49" s="548">
        <v>0</v>
      </c>
      <c r="BP49" s="548">
        <v>0</v>
      </c>
      <c r="BQ49" s="548">
        <v>3</v>
      </c>
      <c r="BR49" s="548">
        <v>3</v>
      </c>
      <c r="BS49" s="548">
        <v>-6</v>
      </c>
      <c r="BT49" s="548">
        <v>9</v>
      </c>
      <c r="BU49" s="548">
        <v>13</v>
      </c>
      <c r="BV49" s="548">
        <v>11</v>
      </c>
      <c r="BW49" s="549">
        <v>9</v>
      </c>
      <c r="BX49"/>
      <c r="BY49" s="259">
        <f t="shared" si="31"/>
        <v>0</v>
      </c>
      <c r="BZ49" s="242">
        <f t="shared" si="32"/>
        <v>0</v>
      </c>
      <c r="CA49" s="242">
        <f t="shared" si="33"/>
        <v>0</v>
      </c>
      <c r="CB49" s="242">
        <f t="shared" si="34"/>
        <v>0</v>
      </c>
      <c r="CC49" s="242">
        <f t="shared" si="35"/>
        <v>0</v>
      </c>
      <c r="CD49" s="242">
        <f t="shared" si="36"/>
        <v>0</v>
      </c>
      <c r="CE49" s="242">
        <f t="shared" si="37"/>
        <v>0</v>
      </c>
      <c r="CF49" s="242">
        <f t="shared" si="38"/>
        <v>0</v>
      </c>
      <c r="CG49" s="242">
        <f t="shared" si="39"/>
        <v>0</v>
      </c>
      <c r="CH49" s="242">
        <f t="shared" si="40"/>
        <v>0</v>
      </c>
      <c r="CI49" s="242">
        <f t="shared" si="41"/>
        <v>0</v>
      </c>
      <c r="CJ49" s="242">
        <f t="shared" si="42"/>
        <v>0</v>
      </c>
      <c r="CK49" s="242">
        <f t="shared" si="43"/>
        <v>0</v>
      </c>
      <c r="CL49" s="242">
        <f t="shared" si="44"/>
        <v>0</v>
      </c>
      <c r="CM49" s="242">
        <f t="shared" si="45"/>
        <v>7.9266019354524986E-4</v>
      </c>
      <c r="CN49" s="242">
        <f t="shared" si="46"/>
        <v>1.1083309543401235E-3</v>
      </c>
      <c r="CO49" s="242">
        <f t="shared" si="47"/>
        <v>-2.1836127144489654E-3</v>
      </c>
      <c r="CP49" s="242">
        <f t="shared" si="48"/>
        <v>2.4206562668101128E-3</v>
      </c>
      <c r="CQ49" s="242">
        <f t="shared" si="49"/>
        <v>2.1052631578947368E-3</v>
      </c>
      <c r="CR49" s="242">
        <f t="shared" si="50"/>
        <v>3.9173789173789176E-3</v>
      </c>
      <c r="CS49" s="242">
        <f t="shared" si="51"/>
        <v>5.3508047531520901</v>
      </c>
      <c r="CT49" s="242">
        <f t="shared" si="52"/>
        <v>1.4736033163949851E-3</v>
      </c>
      <c r="CU49" s="242">
        <f t="shared" si="53"/>
        <v>2.2790675521450099E-3</v>
      </c>
      <c r="CV49" s="257">
        <f t="shared" si="27"/>
        <v>815</v>
      </c>
    </row>
    <row r="50" spans="1:100" x14ac:dyDescent="0.2">
      <c r="A50" s="527" t="s">
        <v>995</v>
      </c>
      <c r="B50" s="530">
        <v>0</v>
      </c>
      <c r="C50" s="529">
        <v>0</v>
      </c>
      <c r="D50" s="529">
        <v>0</v>
      </c>
      <c r="E50" s="529">
        <v>0</v>
      </c>
      <c r="F50" s="529">
        <v>0</v>
      </c>
      <c r="G50" s="529">
        <v>0</v>
      </c>
      <c r="H50" s="529">
        <v>0</v>
      </c>
      <c r="I50" s="529">
        <v>0</v>
      </c>
      <c r="J50" s="529">
        <v>0</v>
      </c>
      <c r="K50" s="529">
        <v>0</v>
      </c>
      <c r="L50" s="529">
        <v>0</v>
      </c>
      <c r="M50" s="529">
        <v>0</v>
      </c>
      <c r="N50" s="529">
        <v>0</v>
      </c>
      <c r="O50" s="529">
        <v>702</v>
      </c>
      <c r="P50" s="529">
        <v>174</v>
      </c>
      <c r="Q50" s="529">
        <v>23</v>
      </c>
      <c r="R50" s="529">
        <v>657</v>
      </c>
      <c r="S50" s="529">
        <v>221</v>
      </c>
      <c r="T50" s="529">
        <v>166</v>
      </c>
      <c r="U50" s="529">
        <v>187</v>
      </c>
      <c r="V50" s="529">
        <v>117.5</v>
      </c>
      <c r="W50" s="529">
        <v>142</v>
      </c>
      <c r="X50" s="531">
        <v>376</v>
      </c>
      <c r="Y50"/>
      <c r="Z50" s="259">
        <f t="shared" si="6"/>
        <v>0</v>
      </c>
      <c r="AA50" s="242">
        <f t="shared" si="7"/>
        <v>0</v>
      </c>
      <c r="AB50" s="242">
        <f t="shared" si="8"/>
        <v>0</v>
      </c>
      <c r="AC50" s="242">
        <f t="shared" si="9"/>
        <v>0</v>
      </c>
      <c r="AD50" s="242">
        <f t="shared" si="10"/>
        <v>0</v>
      </c>
      <c r="AE50" s="242">
        <f t="shared" si="11"/>
        <v>0</v>
      </c>
      <c r="AF50" s="242">
        <f t="shared" si="12"/>
        <v>0</v>
      </c>
      <c r="AG50" s="242">
        <f t="shared" si="13"/>
        <v>0</v>
      </c>
      <c r="AH50" s="242">
        <f t="shared" si="14"/>
        <v>0</v>
      </c>
      <c r="AI50" s="242">
        <f t="shared" si="15"/>
        <v>0</v>
      </c>
      <c r="AJ50" s="242">
        <f t="shared" si="16"/>
        <v>0</v>
      </c>
      <c r="AK50" s="242">
        <f t="shared" si="17"/>
        <v>0</v>
      </c>
      <c r="AL50" s="242">
        <f t="shared" si="18"/>
        <v>0</v>
      </c>
      <c r="AM50" s="242">
        <f t="shared" si="19"/>
        <v>1.3528577256756174E-2</v>
      </c>
      <c r="AN50" s="242">
        <f t="shared" si="20"/>
        <v>4.9700472855595977E-3</v>
      </c>
      <c r="AO50" s="453">
        <f t="shared" si="21"/>
        <v>1.7115030866586103E-3</v>
      </c>
      <c r="AP50" s="453">
        <f t="shared" si="22"/>
        <v>2.7701064614735951E-2</v>
      </c>
      <c r="AQ50" s="453">
        <f t="shared" si="23"/>
        <v>1.0436835891381347E-2</v>
      </c>
      <c r="AR50" s="453">
        <f t="shared" si="24"/>
        <v>9.5545067342005293E-3</v>
      </c>
      <c r="AS50" s="453">
        <f t="shared" si="25"/>
        <v>1.7500891422410687E-2</v>
      </c>
      <c r="AT50" s="453">
        <f t="shared" si="28"/>
        <v>267.61920699754847</v>
      </c>
      <c r="AU50" s="282">
        <f t="shared" si="29"/>
        <v>1.3380960349877425E-2</v>
      </c>
      <c r="AV50" s="242">
        <f t="shared" si="30"/>
        <v>9.7663333334084036E-3</v>
      </c>
      <c r="AW50" s="257">
        <v>816</v>
      </c>
      <c r="BB50" s="547" t="s">
        <v>995</v>
      </c>
      <c r="BC50" s="528">
        <v>0</v>
      </c>
      <c r="BD50" s="548">
        <v>0</v>
      </c>
      <c r="BE50" s="548">
        <v>0</v>
      </c>
      <c r="BF50" s="548">
        <v>0</v>
      </c>
      <c r="BG50" s="548">
        <v>0</v>
      </c>
      <c r="BH50" s="548">
        <v>0</v>
      </c>
      <c r="BI50" s="548">
        <v>0</v>
      </c>
      <c r="BJ50" s="548">
        <v>0</v>
      </c>
      <c r="BK50" s="548">
        <v>0</v>
      </c>
      <c r="BL50" s="548">
        <v>0</v>
      </c>
      <c r="BM50" s="548">
        <v>0</v>
      </c>
      <c r="BN50" s="548">
        <v>0</v>
      </c>
      <c r="BO50" s="548">
        <v>0</v>
      </c>
      <c r="BP50" s="548">
        <v>0</v>
      </c>
      <c r="BQ50" s="548">
        <v>3</v>
      </c>
      <c r="BR50" s="548">
        <v>5</v>
      </c>
      <c r="BS50" s="548">
        <v>-6</v>
      </c>
      <c r="BT50" s="548">
        <v>14</v>
      </c>
      <c r="BU50" s="548">
        <v>15</v>
      </c>
      <c r="BV50" s="548">
        <v>16</v>
      </c>
      <c r="BW50" s="549">
        <v>9</v>
      </c>
      <c r="BX50"/>
      <c r="BY50" s="259">
        <f t="shared" si="31"/>
        <v>0</v>
      </c>
      <c r="BZ50" s="242">
        <f t="shared" si="32"/>
        <v>0</v>
      </c>
      <c r="CA50" s="242">
        <f t="shared" si="33"/>
        <v>0</v>
      </c>
      <c r="CB50" s="242">
        <f t="shared" si="34"/>
        <v>0</v>
      </c>
      <c r="CC50" s="242">
        <f t="shared" si="35"/>
        <v>0</v>
      </c>
      <c r="CD50" s="242">
        <f t="shared" si="36"/>
        <v>0</v>
      </c>
      <c r="CE50" s="242">
        <f t="shared" si="37"/>
        <v>0</v>
      </c>
      <c r="CF50" s="242">
        <f t="shared" si="38"/>
        <v>0</v>
      </c>
      <c r="CG50" s="242">
        <f t="shared" si="39"/>
        <v>0</v>
      </c>
      <c r="CH50" s="242">
        <f t="shared" si="40"/>
        <v>0</v>
      </c>
      <c r="CI50" s="242">
        <f t="shared" si="41"/>
        <v>0</v>
      </c>
      <c r="CJ50" s="242">
        <f t="shared" si="42"/>
        <v>0</v>
      </c>
      <c r="CK50" s="242">
        <f t="shared" si="43"/>
        <v>0</v>
      </c>
      <c r="CL50" s="242">
        <f t="shared" si="44"/>
        <v>0</v>
      </c>
      <c r="CM50" s="242">
        <f t="shared" si="45"/>
        <v>7.9266019354524986E-4</v>
      </c>
      <c r="CN50" s="242">
        <f t="shared" si="46"/>
        <v>1.847218257233539E-3</v>
      </c>
      <c r="CO50" s="242">
        <f t="shared" si="47"/>
        <v>-2.1836127144489654E-3</v>
      </c>
      <c r="CP50" s="242">
        <f t="shared" si="48"/>
        <v>3.7654653039268424E-3</v>
      </c>
      <c r="CQ50" s="242">
        <f t="shared" si="49"/>
        <v>2.4291497975708503E-3</v>
      </c>
      <c r="CR50" s="242">
        <f t="shared" si="50"/>
        <v>5.6980056980056983E-3</v>
      </c>
      <c r="CS50" s="242">
        <f t="shared" si="51"/>
        <v>8.3923685774661401</v>
      </c>
      <c r="CT50" s="242">
        <f t="shared" si="52"/>
        <v>2.3112452684575929E-3</v>
      </c>
      <c r="CU50" s="242">
        <f t="shared" si="53"/>
        <v>2.9162421431674192E-3</v>
      </c>
      <c r="CV50" s="257">
        <f t="shared" si="27"/>
        <v>816</v>
      </c>
    </row>
    <row r="51" spans="1:100" x14ac:dyDescent="0.2">
      <c r="A51" s="527" t="s">
        <v>996</v>
      </c>
      <c r="B51" s="530">
        <v>0</v>
      </c>
      <c r="C51" s="529">
        <v>0</v>
      </c>
      <c r="D51" s="529">
        <v>0</v>
      </c>
      <c r="E51" s="529">
        <v>0</v>
      </c>
      <c r="F51" s="529">
        <v>0</v>
      </c>
      <c r="G51" s="529">
        <v>0</v>
      </c>
      <c r="H51" s="529">
        <v>0</v>
      </c>
      <c r="I51" s="529">
        <v>0</v>
      </c>
      <c r="J51" s="529">
        <v>0</v>
      </c>
      <c r="K51" s="529">
        <v>0</v>
      </c>
      <c r="L51" s="529">
        <v>0</v>
      </c>
      <c r="M51" s="529">
        <v>0</v>
      </c>
      <c r="N51" s="529">
        <v>0</v>
      </c>
      <c r="O51" s="529">
        <v>951</v>
      </c>
      <c r="P51" s="529">
        <v>217</v>
      </c>
      <c r="Q51" s="529">
        <v>27</v>
      </c>
      <c r="R51" s="529">
        <v>682</v>
      </c>
      <c r="S51" s="529">
        <v>246</v>
      </c>
      <c r="T51" s="529">
        <v>213</v>
      </c>
      <c r="U51" s="529">
        <v>199</v>
      </c>
      <c r="V51" s="529">
        <v>127.5</v>
      </c>
      <c r="W51" s="529">
        <v>170</v>
      </c>
      <c r="X51" s="531">
        <v>420</v>
      </c>
      <c r="Y51"/>
      <c r="Z51" s="259">
        <f t="shared" si="6"/>
        <v>0</v>
      </c>
      <c r="AA51" s="242">
        <f t="shared" si="7"/>
        <v>0</v>
      </c>
      <c r="AB51" s="242">
        <f t="shared" si="8"/>
        <v>0</v>
      </c>
      <c r="AC51" s="242">
        <f t="shared" si="9"/>
        <v>0</v>
      </c>
      <c r="AD51" s="242">
        <f t="shared" si="10"/>
        <v>0</v>
      </c>
      <c r="AE51" s="242">
        <f t="shared" si="11"/>
        <v>0</v>
      </c>
      <c r="AF51" s="242">
        <f t="shared" si="12"/>
        <v>0</v>
      </c>
      <c r="AG51" s="242">
        <f t="shared" si="13"/>
        <v>0</v>
      </c>
      <c r="AH51" s="242">
        <f t="shared" si="14"/>
        <v>0</v>
      </c>
      <c r="AI51" s="242">
        <f t="shared" si="15"/>
        <v>0</v>
      </c>
      <c r="AJ51" s="242">
        <f t="shared" si="16"/>
        <v>0</v>
      </c>
      <c r="AK51" s="242">
        <f t="shared" si="17"/>
        <v>0</v>
      </c>
      <c r="AL51" s="242">
        <f t="shared" si="18"/>
        <v>0</v>
      </c>
      <c r="AM51" s="242">
        <f t="shared" si="19"/>
        <v>1.8327175172614132E-2</v>
      </c>
      <c r="AN51" s="242">
        <f t="shared" si="20"/>
        <v>6.1982773618760503E-3</v>
      </c>
      <c r="AO51" s="453">
        <f t="shared" si="21"/>
        <v>2.0091557973818466E-3</v>
      </c>
      <c r="AP51" s="453">
        <f t="shared" si="22"/>
        <v>2.8755138610730469E-2</v>
      </c>
      <c r="AQ51" s="453">
        <f t="shared" si="23"/>
        <v>1.1617473435655256E-2</v>
      </c>
      <c r="AR51" s="453">
        <f t="shared" si="24"/>
        <v>1.2259698399907908E-2</v>
      </c>
      <c r="AS51" s="453">
        <f t="shared" si="25"/>
        <v>1.8623943278394259E-2</v>
      </c>
      <c r="AT51" s="453">
        <f t="shared" si="28"/>
        <v>293.06163808827898</v>
      </c>
      <c r="AU51" s="282">
        <f t="shared" si="29"/>
        <v>1.4653081904413948E-2</v>
      </c>
      <c r="AV51" s="242">
        <f t="shared" si="30"/>
        <v>9.8672160989671364E-3</v>
      </c>
      <c r="AW51" s="257">
        <v>817</v>
      </c>
      <c r="BB51" s="547" t="s">
        <v>996</v>
      </c>
      <c r="BC51" s="528">
        <v>0</v>
      </c>
      <c r="BD51" s="548">
        <v>0</v>
      </c>
      <c r="BE51" s="548">
        <v>0</v>
      </c>
      <c r="BF51" s="548">
        <v>0</v>
      </c>
      <c r="BG51" s="548">
        <v>0</v>
      </c>
      <c r="BH51" s="548">
        <v>0</v>
      </c>
      <c r="BI51" s="548">
        <v>0</v>
      </c>
      <c r="BJ51" s="548">
        <v>0</v>
      </c>
      <c r="BK51" s="548">
        <v>0</v>
      </c>
      <c r="BL51" s="548">
        <v>0</v>
      </c>
      <c r="BM51" s="548">
        <v>0</v>
      </c>
      <c r="BN51" s="548">
        <v>0</v>
      </c>
      <c r="BO51" s="548">
        <v>0</v>
      </c>
      <c r="BP51" s="548">
        <v>0</v>
      </c>
      <c r="BQ51" s="548">
        <v>3</v>
      </c>
      <c r="BR51" s="548">
        <v>12</v>
      </c>
      <c r="BS51" s="548">
        <v>-6</v>
      </c>
      <c r="BT51" s="548">
        <v>16</v>
      </c>
      <c r="BU51" s="548">
        <v>21</v>
      </c>
      <c r="BV51" s="548">
        <v>33</v>
      </c>
      <c r="BW51" s="549">
        <v>9</v>
      </c>
      <c r="BX51"/>
      <c r="BY51" s="259">
        <f t="shared" si="31"/>
        <v>0</v>
      </c>
      <c r="BZ51" s="242">
        <f t="shared" si="32"/>
        <v>0</v>
      </c>
      <c r="CA51" s="242">
        <f t="shared" si="33"/>
        <v>0</v>
      </c>
      <c r="CB51" s="242">
        <f t="shared" si="34"/>
        <v>0</v>
      </c>
      <c r="CC51" s="242">
        <f t="shared" si="35"/>
        <v>0</v>
      </c>
      <c r="CD51" s="242">
        <f t="shared" si="36"/>
        <v>0</v>
      </c>
      <c r="CE51" s="242">
        <f t="shared" si="37"/>
        <v>0</v>
      </c>
      <c r="CF51" s="242">
        <f t="shared" si="38"/>
        <v>0</v>
      </c>
      <c r="CG51" s="242">
        <f t="shared" si="39"/>
        <v>0</v>
      </c>
      <c r="CH51" s="242">
        <f t="shared" si="40"/>
        <v>0</v>
      </c>
      <c r="CI51" s="242">
        <f t="shared" si="41"/>
        <v>0</v>
      </c>
      <c r="CJ51" s="242">
        <f t="shared" si="42"/>
        <v>0</v>
      </c>
      <c r="CK51" s="242">
        <f t="shared" si="43"/>
        <v>0</v>
      </c>
      <c r="CL51" s="242">
        <f t="shared" si="44"/>
        <v>0</v>
      </c>
      <c r="CM51" s="242">
        <f t="shared" si="45"/>
        <v>7.9266019354524986E-4</v>
      </c>
      <c r="CN51" s="242">
        <f t="shared" si="46"/>
        <v>4.4333238173604938E-3</v>
      </c>
      <c r="CO51" s="242">
        <f t="shared" si="47"/>
        <v>-2.1836127144489654E-3</v>
      </c>
      <c r="CP51" s="242">
        <f t="shared" si="48"/>
        <v>4.3033889187735338E-3</v>
      </c>
      <c r="CQ51" s="242">
        <f t="shared" si="49"/>
        <v>3.4008097165991904E-3</v>
      </c>
      <c r="CR51" s="242">
        <f t="shared" si="50"/>
        <v>1.1752136752136752E-2</v>
      </c>
      <c r="CS51" s="242">
        <f t="shared" si="51"/>
        <v>15.763376132624481</v>
      </c>
      <c r="CT51" s="242">
        <f t="shared" si="52"/>
        <v>4.3412092980842009E-3</v>
      </c>
      <c r="CU51" s="242">
        <f t="shared" si="53"/>
        <v>4.9595719286818756E-3</v>
      </c>
      <c r="CV51" s="257">
        <f t="shared" si="27"/>
        <v>817</v>
      </c>
    </row>
    <row r="52" spans="1:100" x14ac:dyDescent="0.2">
      <c r="A52" s="527" t="s">
        <v>997</v>
      </c>
      <c r="B52" s="530">
        <v>0</v>
      </c>
      <c r="C52" s="529">
        <v>0</v>
      </c>
      <c r="D52" s="529">
        <v>0</v>
      </c>
      <c r="E52" s="529">
        <v>0</v>
      </c>
      <c r="F52" s="529">
        <v>0</v>
      </c>
      <c r="G52" s="529">
        <v>0</v>
      </c>
      <c r="H52" s="529">
        <v>0</v>
      </c>
      <c r="I52" s="529">
        <v>0</v>
      </c>
      <c r="J52" s="529">
        <v>0</v>
      </c>
      <c r="K52" s="529">
        <v>0</v>
      </c>
      <c r="L52" s="529">
        <v>0</v>
      </c>
      <c r="M52" s="529">
        <v>0</v>
      </c>
      <c r="N52" s="529">
        <v>0</v>
      </c>
      <c r="O52" s="529">
        <v>1242</v>
      </c>
      <c r="P52" s="529">
        <v>260</v>
      </c>
      <c r="Q52" s="529">
        <v>28</v>
      </c>
      <c r="R52" s="529">
        <v>697</v>
      </c>
      <c r="S52" s="529">
        <v>279</v>
      </c>
      <c r="T52" s="529">
        <v>270</v>
      </c>
      <c r="U52" s="529">
        <v>211</v>
      </c>
      <c r="V52" s="529">
        <v>133.5</v>
      </c>
      <c r="W52" s="529">
        <v>213</v>
      </c>
      <c r="X52" s="531">
        <v>444.5</v>
      </c>
      <c r="Y52"/>
      <c r="Z52" s="259">
        <f t="shared" si="6"/>
        <v>0</v>
      </c>
      <c r="AA52" s="242">
        <f t="shared" si="7"/>
        <v>0</v>
      </c>
      <c r="AB52" s="242">
        <f t="shared" si="8"/>
        <v>0</v>
      </c>
      <c r="AC52" s="242">
        <f t="shared" si="9"/>
        <v>0</v>
      </c>
      <c r="AD52" s="242">
        <f t="shared" si="10"/>
        <v>0</v>
      </c>
      <c r="AE52" s="242">
        <f t="shared" si="11"/>
        <v>0</v>
      </c>
      <c r="AF52" s="242">
        <f t="shared" si="12"/>
        <v>0</v>
      </c>
      <c r="AG52" s="242">
        <f t="shared" si="13"/>
        <v>0</v>
      </c>
      <c r="AH52" s="242">
        <f t="shared" si="14"/>
        <v>0</v>
      </c>
      <c r="AI52" s="242">
        <f t="shared" si="15"/>
        <v>0</v>
      </c>
      <c r="AJ52" s="242">
        <f t="shared" si="16"/>
        <v>0</v>
      </c>
      <c r="AK52" s="242">
        <f t="shared" si="17"/>
        <v>0</v>
      </c>
      <c r="AL52" s="242">
        <f t="shared" si="18"/>
        <v>0</v>
      </c>
      <c r="AM52" s="242">
        <f t="shared" si="19"/>
        <v>2.3935175146568614E-2</v>
      </c>
      <c r="AN52" s="242">
        <f t="shared" si="20"/>
        <v>7.4265074381925028E-3</v>
      </c>
      <c r="AO52" s="453">
        <f t="shared" si="21"/>
        <v>2.0835689750626561E-3</v>
      </c>
      <c r="AP52" s="453">
        <f t="shared" si="22"/>
        <v>2.9387583008327181E-2</v>
      </c>
      <c r="AQ52" s="453">
        <f t="shared" si="23"/>
        <v>1.3175914994096814E-2</v>
      </c>
      <c r="AR52" s="453">
        <f t="shared" si="24"/>
        <v>1.5540462760446645E-2</v>
      </c>
      <c r="AS52" s="453">
        <f t="shared" si="25"/>
        <v>1.9746995134377835E-2</v>
      </c>
      <c r="AT52" s="453">
        <f t="shared" si="28"/>
        <v>319.73809948924452</v>
      </c>
      <c r="AU52" s="282">
        <f t="shared" si="29"/>
        <v>1.5986904974462226E-2</v>
      </c>
      <c r="AV52" s="242">
        <f t="shared" si="30"/>
        <v>9.9388150326180109E-3</v>
      </c>
      <c r="AW52" s="257">
        <v>818</v>
      </c>
      <c r="BB52" s="547" t="s">
        <v>997</v>
      </c>
      <c r="BC52" s="528">
        <v>0</v>
      </c>
      <c r="BD52" s="548">
        <v>0</v>
      </c>
      <c r="BE52" s="548">
        <v>0</v>
      </c>
      <c r="BF52" s="548">
        <v>0</v>
      </c>
      <c r="BG52" s="548">
        <v>0</v>
      </c>
      <c r="BH52" s="548">
        <v>0</v>
      </c>
      <c r="BI52" s="548">
        <v>0</v>
      </c>
      <c r="BJ52" s="548">
        <v>0</v>
      </c>
      <c r="BK52" s="548">
        <v>0</v>
      </c>
      <c r="BL52" s="548">
        <v>0</v>
      </c>
      <c r="BM52" s="548">
        <v>0</v>
      </c>
      <c r="BN52" s="548">
        <v>0</v>
      </c>
      <c r="BO52" s="548">
        <v>0</v>
      </c>
      <c r="BP52" s="548">
        <v>0</v>
      </c>
      <c r="BQ52" s="548">
        <v>3</v>
      </c>
      <c r="BR52" s="548">
        <v>14</v>
      </c>
      <c r="BS52" s="548">
        <v>-6</v>
      </c>
      <c r="BT52" s="548">
        <v>18</v>
      </c>
      <c r="BU52" s="548">
        <v>37</v>
      </c>
      <c r="BV52" s="548">
        <v>38</v>
      </c>
      <c r="BW52" s="549">
        <v>9</v>
      </c>
      <c r="BX52"/>
      <c r="BY52" s="259">
        <f t="shared" si="31"/>
        <v>0</v>
      </c>
      <c r="BZ52" s="242">
        <f t="shared" si="32"/>
        <v>0</v>
      </c>
      <c r="CA52" s="242">
        <f t="shared" si="33"/>
        <v>0</v>
      </c>
      <c r="CB52" s="242">
        <f t="shared" si="34"/>
        <v>0</v>
      </c>
      <c r="CC52" s="242">
        <f t="shared" si="35"/>
        <v>0</v>
      </c>
      <c r="CD52" s="242">
        <f t="shared" si="36"/>
        <v>0</v>
      </c>
      <c r="CE52" s="242">
        <f t="shared" si="37"/>
        <v>0</v>
      </c>
      <c r="CF52" s="242">
        <f t="shared" si="38"/>
        <v>0</v>
      </c>
      <c r="CG52" s="242">
        <f t="shared" si="39"/>
        <v>0</v>
      </c>
      <c r="CH52" s="242">
        <f t="shared" si="40"/>
        <v>0</v>
      </c>
      <c r="CI52" s="242">
        <f t="shared" si="41"/>
        <v>0</v>
      </c>
      <c r="CJ52" s="242">
        <f t="shared" si="42"/>
        <v>0</v>
      </c>
      <c r="CK52" s="242">
        <f t="shared" si="43"/>
        <v>0</v>
      </c>
      <c r="CL52" s="242">
        <f t="shared" si="44"/>
        <v>0</v>
      </c>
      <c r="CM52" s="242">
        <f t="shared" si="45"/>
        <v>7.9266019354524986E-4</v>
      </c>
      <c r="CN52" s="242">
        <f t="shared" si="46"/>
        <v>5.1722111202539087E-3</v>
      </c>
      <c r="CO52" s="242">
        <f t="shared" si="47"/>
        <v>-2.1836127144489654E-3</v>
      </c>
      <c r="CP52" s="242">
        <f t="shared" si="48"/>
        <v>4.8413125336202257E-3</v>
      </c>
      <c r="CQ52" s="242">
        <f t="shared" si="49"/>
        <v>5.9919028340080973E-3</v>
      </c>
      <c r="CR52" s="242">
        <f t="shared" si="50"/>
        <v>1.3532763532763533E-2</v>
      </c>
      <c r="CS52" s="242">
        <f t="shared" si="51"/>
        <v>19.865455057272868</v>
      </c>
      <c r="CT52" s="242">
        <f t="shared" si="52"/>
        <v>5.4709154612393599E-3</v>
      </c>
      <c r="CU52" s="242">
        <f t="shared" si="53"/>
        <v>5.5754427602908605E-3</v>
      </c>
      <c r="CV52" s="257">
        <f t="shared" si="27"/>
        <v>818</v>
      </c>
    </row>
    <row r="53" spans="1:100" x14ac:dyDescent="0.2">
      <c r="A53" s="527" t="s">
        <v>998</v>
      </c>
      <c r="B53" s="530">
        <v>0</v>
      </c>
      <c r="C53" s="529">
        <v>0</v>
      </c>
      <c r="D53" s="529">
        <v>0</v>
      </c>
      <c r="E53" s="529">
        <v>0</v>
      </c>
      <c r="F53" s="529">
        <v>0</v>
      </c>
      <c r="G53" s="529">
        <v>0</v>
      </c>
      <c r="H53" s="529">
        <v>0</v>
      </c>
      <c r="I53" s="529">
        <v>0</v>
      </c>
      <c r="J53" s="529">
        <v>0</v>
      </c>
      <c r="K53" s="529">
        <v>0</v>
      </c>
      <c r="L53" s="529">
        <v>0</v>
      </c>
      <c r="M53" s="529">
        <v>0</v>
      </c>
      <c r="N53" s="529">
        <v>0</v>
      </c>
      <c r="O53" s="529">
        <v>1809</v>
      </c>
      <c r="P53" s="529">
        <v>294</v>
      </c>
      <c r="Q53" s="529">
        <v>28</v>
      </c>
      <c r="R53" s="529">
        <v>709</v>
      </c>
      <c r="S53" s="529">
        <v>305</v>
      </c>
      <c r="T53" s="529">
        <v>321</v>
      </c>
      <c r="U53" s="529">
        <v>258</v>
      </c>
      <c r="V53" s="529">
        <v>148.5</v>
      </c>
      <c r="W53" s="529">
        <v>243</v>
      </c>
      <c r="X53" s="531">
        <v>449.5</v>
      </c>
      <c r="Y53"/>
      <c r="Z53" s="259">
        <f t="shared" si="6"/>
        <v>0</v>
      </c>
      <c r="AA53" s="242">
        <f t="shared" si="7"/>
        <v>0</v>
      </c>
      <c r="AB53" s="242">
        <f t="shared" si="8"/>
        <v>0</v>
      </c>
      <c r="AC53" s="242">
        <f t="shared" si="9"/>
        <v>0</v>
      </c>
      <c r="AD53" s="242">
        <f t="shared" si="10"/>
        <v>0</v>
      </c>
      <c r="AE53" s="242">
        <f t="shared" si="11"/>
        <v>0</v>
      </c>
      <c r="AF53" s="242">
        <f t="shared" si="12"/>
        <v>0</v>
      </c>
      <c r="AG53" s="242">
        <f t="shared" si="13"/>
        <v>0</v>
      </c>
      <c r="AH53" s="242">
        <f t="shared" si="14"/>
        <v>0</v>
      </c>
      <c r="AI53" s="242">
        <f t="shared" si="15"/>
        <v>0</v>
      </c>
      <c r="AJ53" s="242">
        <f t="shared" si="16"/>
        <v>0</v>
      </c>
      <c r="AK53" s="242">
        <f t="shared" si="17"/>
        <v>0</v>
      </c>
      <c r="AL53" s="242">
        <f t="shared" si="18"/>
        <v>0</v>
      </c>
      <c r="AM53" s="242">
        <f t="shared" si="19"/>
        <v>3.4862102930871677E-2</v>
      </c>
      <c r="AN53" s="242">
        <f t="shared" si="20"/>
        <v>8.3976661031869067E-3</v>
      </c>
      <c r="AO53" s="453">
        <f t="shared" si="21"/>
        <v>2.0835689750626561E-3</v>
      </c>
      <c r="AP53" s="453">
        <f t="shared" si="22"/>
        <v>2.9893538526404549E-2</v>
      </c>
      <c r="AQ53" s="453">
        <f t="shared" si="23"/>
        <v>1.4403778040141679E-2</v>
      </c>
      <c r="AR53" s="453">
        <f t="shared" si="24"/>
        <v>1.8475883504086566E-2</v>
      </c>
      <c r="AS53" s="453">
        <f t="shared" si="25"/>
        <v>2.414561490364683E-2</v>
      </c>
      <c r="AT53" s="453">
        <f t="shared" si="28"/>
        <v>356.00953579736915</v>
      </c>
      <c r="AU53" s="282">
        <f t="shared" si="29"/>
        <v>1.7800476789868458E-2</v>
      </c>
      <c r="AV53" s="242">
        <f t="shared" si="30"/>
        <v>1.0553646854662443E-2</v>
      </c>
      <c r="AW53" s="257">
        <v>819</v>
      </c>
      <c r="BB53" s="547" t="s">
        <v>998</v>
      </c>
      <c r="BC53" s="528">
        <v>0</v>
      </c>
      <c r="BD53" s="548">
        <v>0</v>
      </c>
      <c r="BE53" s="548">
        <v>0</v>
      </c>
      <c r="BF53" s="548">
        <v>0</v>
      </c>
      <c r="BG53" s="548">
        <v>0</v>
      </c>
      <c r="BH53" s="548">
        <v>0</v>
      </c>
      <c r="BI53" s="548">
        <v>0</v>
      </c>
      <c r="BJ53" s="548">
        <v>0</v>
      </c>
      <c r="BK53" s="548">
        <v>0</v>
      </c>
      <c r="BL53" s="548">
        <v>0</v>
      </c>
      <c r="BM53" s="548">
        <v>0</v>
      </c>
      <c r="BN53" s="548">
        <v>0</v>
      </c>
      <c r="BO53" s="548">
        <v>0</v>
      </c>
      <c r="BP53" s="548">
        <v>0</v>
      </c>
      <c r="BQ53" s="548">
        <v>6</v>
      </c>
      <c r="BR53" s="548">
        <v>14</v>
      </c>
      <c r="BS53" s="548">
        <v>-6</v>
      </c>
      <c r="BT53" s="548">
        <v>18</v>
      </c>
      <c r="BU53" s="548">
        <v>55</v>
      </c>
      <c r="BV53" s="548">
        <v>48</v>
      </c>
      <c r="BW53" s="549">
        <v>12</v>
      </c>
      <c r="BX53"/>
      <c r="BY53" s="259">
        <f t="shared" si="31"/>
        <v>0</v>
      </c>
      <c r="BZ53" s="242">
        <f t="shared" si="32"/>
        <v>0</v>
      </c>
      <c r="CA53" s="242">
        <f t="shared" si="33"/>
        <v>0</v>
      </c>
      <c r="CB53" s="242">
        <f t="shared" si="34"/>
        <v>0</v>
      </c>
      <c r="CC53" s="242">
        <f t="shared" si="35"/>
        <v>0</v>
      </c>
      <c r="CD53" s="242">
        <f t="shared" si="36"/>
        <v>0</v>
      </c>
      <c r="CE53" s="242">
        <f t="shared" si="37"/>
        <v>0</v>
      </c>
      <c r="CF53" s="242">
        <f t="shared" si="38"/>
        <v>0</v>
      </c>
      <c r="CG53" s="242">
        <f t="shared" si="39"/>
        <v>0</v>
      </c>
      <c r="CH53" s="242">
        <f t="shared" si="40"/>
        <v>0</v>
      </c>
      <c r="CI53" s="242">
        <f t="shared" si="41"/>
        <v>0</v>
      </c>
      <c r="CJ53" s="242">
        <f t="shared" si="42"/>
        <v>0</v>
      </c>
      <c r="CK53" s="242">
        <f t="shared" si="43"/>
        <v>0</v>
      </c>
      <c r="CL53" s="242">
        <f t="shared" si="44"/>
        <v>0</v>
      </c>
      <c r="CM53" s="242">
        <f t="shared" si="45"/>
        <v>1.5853203870904997E-3</v>
      </c>
      <c r="CN53" s="242">
        <f t="shared" si="46"/>
        <v>5.1722111202539087E-3</v>
      </c>
      <c r="CO53" s="242">
        <f t="shared" si="47"/>
        <v>-2.1836127144489654E-3</v>
      </c>
      <c r="CP53" s="242">
        <f t="shared" si="48"/>
        <v>4.8413125336202257E-3</v>
      </c>
      <c r="CQ53" s="242">
        <f t="shared" si="49"/>
        <v>8.9068825910931168E-3</v>
      </c>
      <c r="CR53" s="242">
        <f t="shared" si="50"/>
        <v>1.7094017094017096E-2</v>
      </c>
      <c r="CS53" s="242">
        <f t="shared" si="51"/>
        <v>24.56862851470822</v>
      </c>
      <c r="CT53" s="242">
        <f t="shared" si="52"/>
        <v>6.7661621249070769E-3</v>
      </c>
      <c r="CU53" s="242">
        <f t="shared" si="53"/>
        <v>7.0283616121895841E-3</v>
      </c>
      <c r="CV53" s="257">
        <f t="shared" si="27"/>
        <v>819</v>
      </c>
    </row>
    <row r="54" spans="1:100" x14ac:dyDescent="0.2">
      <c r="A54" s="527" t="s">
        <v>999</v>
      </c>
      <c r="B54" s="530">
        <v>0</v>
      </c>
      <c r="C54" s="529">
        <v>0</v>
      </c>
      <c r="D54" s="529">
        <v>0</v>
      </c>
      <c r="E54" s="529">
        <v>0</v>
      </c>
      <c r="F54" s="529">
        <v>0</v>
      </c>
      <c r="G54" s="529">
        <v>0</v>
      </c>
      <c r="H54" s="529">
        <v>0</v>
      </c>
      <c r="I54" s="529">
        <v>0</v>
      </c>
      <c r="J54" s="529">
        <v>0</v>
      </c>
      <c r="K54" s="529">
        <v>0</v>
      </c>
      <c r="L54" s="529">
        <v>0</v>
      </c>
      <c r="M54" s="529">
        <v>0</v>
      </c>
      <c r="N54" s="529">
        <v>0</v>
      </c>
      <c r="O54" s="529">
        <v>2181</v>
      </c>
      <c r="P54" s="529">
        <v>307</v>
      </c>
      <c r="Q54" s="529">
        <v>33</v>
      </c>
      <c r="R54" s="529">
        <v>717</v>
      </c>
      <c r="S54" s="529">
        <v>363</v>
      </c>
      <c r="T54" s="529">
        <v>345</v>
      </c>
      <c r="U54" s="529">
        <v>353</v>
      </c>
      <c r="V54" s="529">
        <v>156.5</v>
      </c>
      <c r="W54" s="529">
        <v>288</v>
      </c>
      <c r="X54" s="531">
        <v>455.5</v>
      </c>
      <c r="Y54"/>
      <c r="Z54" s="259">
        <f t="shared" si="6"/>
        <v>0</v>
      </c>
      <c r="AA54" s="242">
        <f t="shared" si="7"/>
        <v>0</v>
      </c>
      <c r="AB54" s="242">
        <f t="shared" si="8"/>
        <v>0</v>
      </c>
      <c r="AC54" s="242">
        <f t="shared" si="9"/>
        <v>0</v>
      </c>
      <c r="AD54" s="242">
        <f t="shared" si="10"/>
        <v>0</v>
      </c>
      <c r="AE54" s="242">
        <f t="shared" si="11"/>
        <v>0</v>
      </c>
      <c r="AF54" s="242">
        <f t="shared" si="12"/>
        <v>0</v>
      </c>
      <c r="AG54" s="242">
        <f t="shared" si="13"/>
        <v>0</v>
      </c>
      <c r="AH54" s="242">
        <f t="shared" si="14"/>
        <v>0</v>
      </c>
      <c r="AI54" s="242">
        <f t="shared" si="15"/>
        <v>0</v>
      </c>
      <c r="AJ54" s="242">
        <f t="shared" si="16"/>
        <v>0</v>
      </c>
      <c r="AK54" s="242">
        <f t="shared" si="17"/>
        <v>0</v>
      </c>
      <c r="AL54" s="242">
        <f t="shared" si="18"/>
        <v>0</v>
      </c>
      <c r="AM54" s="242">
        <f t="shared" si="19"/>
        <v>4.2031092588298027E-2</v>
      </c>
      <c r="AN54" s="242">
        <f t="shared" si="20"/>
        <v>8.7689914750965318E-3</v>
      </c>
      <c r="AO54" s="453">
        <f t="shared" si="21"/>
        <v>2.4556348634667017E-3</v>
      </c>
      <c r="AP54" s="453">
        <f t="shared" si="22"/>
        <v>3.0230842205122795E-2</v>
      </c>
      <c r="AQ54" s="453">
        <f t="shared" si="23"/>
        <v>1.7142857142857147E-2</v>
      </c>
      <c r="AR54" s="453">
        <f t="shared" si="24"/>
        <v>1.9857257971681825E-2</v>
      </c>
      <c r="AS54" s="453">
        <f t="shared" si="25"/>
        <v>3.3036442096850117E-2</v>
      </c>
      <c r="AT54" s="453">
        <f t="shared" si="28"/>
        <v>410.89213711991437</v>
      </c>
      <c r="AU54" s="282">
        <f t="shared" si="29"/>
        <v>2.0544606855995719E-2</v>
      </c>
      <c r="AV54" s="242">
        <f t="shared" si="30"/>
        <v>1.2135942075807668E-2</v>
      </c>
      <c r="AW54" s="257">
        <v>820</v>
      </c>
      <c r="BB54" s="547" t="s">
        <v>999</v>
      </c>
      <c r="BC54" s="528">
        <v>0</v>
      </c>
      <c r="BD54" s="548">
        <v>0</v>
      </c>
      <c r="BE54" s="548">
        <v>0</v>
      </c>
      <c r="BF54" s="548">
        <v>0</v>
      </c>
      <c r="BG54" s="548">
        <v>0</v>
      </c>
      <c r="BH54" s="548">
        <v>0</v>
      </c>
      <c r="BI54" s="548">
        <v>0</v>
      </c>
      <c r="BJ54" s="548">
        <v>0</v>
      </c>
      <c r="BK54" s="548">
        <v>0</v>
      </c>
      <c r="BL54" s="548">
        <v>0</v>
      </c>
      <c r="BM54" s="548">
        <v>0</v>
      </c>
      <c r="BN54" s="548">
        <v>0</v>
      </c>
      <c r="BO54" s="548">
        <v>0</v>
      </c>
      <c r="BP54" s="548">
        <v>0</v>
      </c>
      <c r="BQ54" s="548">
        <v>6</v>
      </c>
      <c r="BR54" s="548">
        <v>15</v>
      </c>
      <c r="BS54" s="548">
        <v>-5</v>
      </c>
      <c r="BT54" s="548">
        <v>20</v>
      </c>
      <c r="BU54" s="548">
        <v>80</v>
      </c>
      <c r="BV54" s="548">
        <v>52</v>
      </c>
      <c r="BW54" s="549">
        <v>16</v>
      </c>
      <c r="BX54"/>
      <c r="BY54" s="259">
        <f t="shared" si="31"/>
        <v>0</v>
      </c>
      <c r="BZ54" s="242">
        <f t="shared" si="32"/>
        <v>0</v>
      </c>
      <c r="CA54" s="242">
        <f t="shared" si="33"/>
        <v>0</v>
      </c>
      <c r="CB54" s="242">
        <f t="shared" si="34"/>
        <v>0</v>
      </c>
      <c r="CC54" s="242">
        <f t="shared" si="35"/>
        <v>0</v>
      </c>
      <c r="CD54" s="242">
        <f t="shared" si="36"/>
        <v>0</v>
      </c>
      <c r="CE54" s="242">
        <f t="shared" si="37"/>
        <v>0</v>
      </c>
      <c r="CF54" s="242">
        <f t="shared" si="38"/>
        <v>0</v>
      </c>
      <c r="CG54" s="242">
        <f t="shared" si="39"/>
        <v>0</v>
      </c>
      <c r="CH54" s="242">
        <f t="shared" si="40"/>
        <v>0</v>
      </c>
      <c r="CI54" s="242">
        <f t="shared" si="41"/>
        <v>0</v>
      </c>
      <c r="CJ54" s="242">
        <f t="shared" si="42"/>
        <v>0</v>
      </c>
      <c r="CK54" s="242">
        <f t="shared" si="43"/>
        <v>0</v>
      </c>
      <c r="CL54" s="242">
        <f t="shared" si="44"/>
        <v>0</v>
      </c>
      <c r="CM54" s="242">
        <f t="shared" si="45"/>
        <v>1.5853203870904997E-3</v>
      </c>
      <c r="CN54" s="242">
        <f t="shared" si="46"/>
        <v>5.5416547717006166E-3</v>
      </c>
      <c r="CO54" s="242">
        <f t="shared" si="47"/>
        <v>-1.8196772620408046E-3</v>
      </c>
      <c r="CP54" s="242">
        <f t="shared" si="48"/>
        <v>5.3792361484669175E-3</v>
      </c>
      <c r="CQ54" s="242">
        <f t="shared" si="49"/>
        <v>1.2955465587044534E-2</v>
      </c>
      <c r="CR54" s="242">
        <f t="shared" si="50"/>
        <v>1.8518518518518517E-2</v>
      </c>
      <c r="CS54" s="242">
        <f t="shared" si="51"/>
        <v>29.466540776411108</v>
      </c>
      <c r="CT54" s="242">
        <f t="shared" si="52"/>
        <v>8.1150395527379571E-3</v>
      </c>
      <c r="CU54" s="242">
        <f t="shared" si="53"/>
        <v>7.8177302727993701E-3</v>
      </c>
      <c r="CV54" s="257">
        <f t="shared" si="27"/>
        <v>820</v>
      </c>
    </row>
    <row r="55" spans="1:100" x14ac:dyDescent="0.2">
      <c r="A55" s="527" t="s">
        <v>1000</v>
      </c>
      <c r="B55" s="530">
        <v>0</v>
      </c>
      <c r="C55" s="529">
        <v>0</v>
      </c>
      <c r="D55" s="529">
        <v>0</v>
      </c>
      <c r="E55" s="529">
        <v>0</v>
      </c>
      <c r="F55" s="529">
        <v>0</v>
      </c>
      <c r="G55" s="529">
        <v>0</v>
      </c>
      <c r="H55" s="529">
        <v>0</v>
      </c>
      <c r="I55" s="529">
        <v>0</v>
      </c>
      <c r="J55" s="529">
        <v>0</v>
      </c>
      <c r="K55" s="529">
        <v>0</v>
      </c>
      <c r="L55" s="529">
        <v>0</v>
      </c>
      <c r="M55" s="529">
        <v>0</v>
      </c>
      <c r="N55" s="529">
        <v>0</v>
      </c>
      <c r="O55" s="529">
        <v>2622</v>
      </c>
      <c r="P55" s="529">
        <v>338.5</v>
      </c>
      <c r="Q55" s="529">
        <v>36</v>
      </c>
      <c r="R55" s="529">
        <v>726</v>
      </c>
      <c r="S55" s="529">
        <v>405</v>
      </c>
      <c r="T55" s="529">
        <v>383</v>
      </c>
      <c r="U55" s="529">
        <v>424</v>
      </c>
      <c r="V55" s="529">
        <v>173.5</v>
      </c>
      <c r="W55" s="529">
        <v>314</v>
      </c>
      <c r="X55" s="531">
        <v>468.5</v>
      </c>
      <c r="Y55"/>
      <c r="Z55" s="259">
        <f t="shared" si="6"/>
        <v>0</v>
      </c>
      <c r="AA55" s="242">
        <f t="shared" si="7"/>
        <v>0</v>
      </c>
      <c r="AB55" s="242">
        <f t="shared" si="8"/>
        <v>0</v>
      </c>
      <c r="AC55" s="242">
        <f t="shared" si="9"/>
        <v>0</v>
      </c>
      <c r="AD55" s="242">
        <f t="shared" si="10"/>
        <v>0</v>
      </c>
      <c r="AE55" s="242">
        <f t="shared" si="11"/>
        <v>0</v>
      </c>
      <c r="AF55" s="242">
        <f t="shared" si="12"/>
        <v>0</v>
      </c>
      <c r="AG55" s="242">
        <f t="shared" si="13"/>
        <v>0</v>
      </c>
      <c r="AH55" s="242">
        <f t="shared" si="14"/>
        <v>0</v>
      </c>
      <c r="AI55" s="242">
        <f t="shared" si="15"/>
        <v>0</v>
      </c>
      <c r="AJ55" s="242">
        <f t="shared" si="16"/>
        <v>0</v>
      </c>
      <c r="AK55" s="242">
        <f t="shared" si="17"/>
        <v>0</v>
      </c>
      <c r="AL55" s="242">
        <f t="shared" si="18"/>
        <v>0</v>
      </c>
      <c r="AM55" s="242">
        <f t="shared" si="19"/>
        <v>5.0529814198311519E-2</v>
      </c>
      <c r="AN55" s="242">
        <f t="shared" si="20"/>
        <v>9.6687414147236996E-3</v>
      </c>
      <c r="AO55" s="453">
        <f t="shared" si="21"/>
        <v>2.6788743965091293E-3</v>
      </c>
      <c r="AP55" s="453">
        <f t="shared" si="22"/>
        <v>3.0610308843680822E-2</v>
      </c>
      <c r="AQ55" s="453">
        <f t="shared" si="23"/>
        <v>1.9126328217237313E-2</v>
      </c>
      <c r="AR55" s="453">
        <f t="shared" si="24"/>
        <v>2.204443421204098E-2</v>
      </c>
      <c r="AS55" s="453">
        <f t="shared" si="25"/>
        <v>3.9681165578086264E-2</v>
      </c>
      <c r="AT55" s="453">
        <f t="shared" si="28"/>
        <v>456.56444499021802</v>
      </c>
      <c r="AU55" s="282">
        <f t="shared" si="29"/>
        <v>2.28282222495109E-2</v>
      </c>
      <c r="AV55" s="242">
        <f t="shared" si="30"/>
        <v>1.3828386860101063E-2</v>
      </c>
      <c r="AW55" s="257">
        <v>821</v>
      </c>
      <c r="BB55" s="547" t="s">
        <v>1000</v>
      </c>
      <c r="BC55" s="528">
        <v>0</v>
      </c>
      <c r="BD55" s="548">
        <v>0</v>
      </c>
      <c r="BE55" s="548">
        <v>0</v>
      </c>
      <c r="BF55" s="548">
        <v>0</v>
      </c>
      <c r="BG55" s="548">
        <v>0</v>
      </c>
      <c r="BH55" s="548">
        <v>0</v>
      </c>
      <c r="BI55" s="548">
        <v>0</v>
      </c>
      <c r="BJ55" s="548">
        <v>0</v>
      </c>
      <c r="BK55" s="548">
        <v>0</v>
      </c>
      <c r="BL55" s="548">
        <v>0</v>
      </c>
      <c r="BM55" s="548">
        <v>0</v>
      </c>
      <c r="BN55" s="548">
        <v>0</v>
      </c>
      <c r="BO55" s="548">
        <v>0</v>
      </c>
      <c r="BP55" s="548">
        <v>0</v>
      </c>
      <c r="BQ55" s="548">
        <v>15</v>
      </c>
      <c r="BR55" s="548">
        <v>20</v>
      </c>
      <c r="BS55" s="548">
        <v>-5</v>
      </c>
      <c r="BT55" s="548">
        <v>24</v>
      </c>
      <c r="BU55" s="548">
        <v>103</v>
      </c>
      <c r="BV55" s="548">
        <v>76</v>
      </c>
      <c r="BW55" s="549">
        <v>16</v>
      </c>
      <c r="BX55"/>
      <c r="BY55" s="259">
        <f t="shared" si="31"/>
        <v>0</v>
      </c>
      <c r="BZ55" s="242">
        <f t="shared" si="32"/>
        <v>0</v>
      </c>
      <c r="CA55" s="242">
        <f t="shared" si="33"/>
        <v>0</v>
      </c>
      <c r="CB55" s="242">
        <f t="shared" si="34"/>
        <v>0</v>
      </c>
      <c r="CC55" s="242">
        <f t="shared" si="35"/>
        <v>0</v>
      </c>
      <c r="CD55" s="242">
        <f t="shared" si="36"/>
        <v>0</v>
      </c>
      <c r="CE55" s="242">
        <f t="shared" si="37"/>
        <v>0</v>
      </c>
      <c r="CF55" s="242">
        <f t="shared" si="38"/>
        <v>0</v>
      </c>
      <c r="CG55" s="242">
        <f t="shared" si="39"/>
        <v>0</v>
      </c>
      <c r="CH55" s="242">
        <f t="shared" si="40"/>
        <v>0</v>
      </c>
      <c r="CI55" s="242">
        <f t="shared" si="41"/>
        <v>0</v>
      </c>
      <c r="CJ55" s="242">
        <f t="shared" si="42"/>
        <v>0</v>
      </c>
      <c r="CK55" s="242">
        <f t="shared" si="43"/>
        <v>0</v>
      </c>
      <c r="CL55" s="242">
        <f t="shared" si="44"/>
        <v>0</v>
      </c>
      <c r="CM55" s="242">
        <f t="shared" si="45"/>
        <v>3.9633009677262493E-3</v>
      </c>
      <c r="CN55" s="242">
        <f t="shared" si="46"/>
        <v>7.3888730289341561E-3</v>
      </c>
      <c r="CO55" s="242">
        <f t="shared" si="47"/>
        <v>-1.8196772620408046E-3</v>
      </c>
      <c r="CP55" s="242">
        <f t="shared" si="48"/>
        <v>6.4550833781603012E-3</v>
      </c>
      <c r="CQ55" s="242">
        <f t="shared" si="49"/>
        <v>1.6680161943319838E-2</v>
      </c>
      <c r="CR55" s="242">
        <f t="shared" si="50"/>
        <v>2.7065527065527065E-2</v>
      </c>
      <c r="CS55" s="242">
        <f t="shared" si="51"/>
        <v>40.501294664709448</v>
      </c>
      <c r="CT55" s="242">
        <f t="shared" si="52"/>
        <v>1.1153993630780111E-2</v>
      </c>
      <c r="CU55" s="242">
        <f t="shared" si="53"/>
        <v>1.1048613709504888E-2</v>
      </c>
      <c r="CV55" s="257">
        <f t="shared" si="27"/>
        <v>821</v>
      </c>
    </row>
    <row r="56" spans="1:100" x14ac:dyDescent="0.2">
      <c r="A56" s="527" t="s">
        <v>1001</v>
      </c>
      <c r="B56" s="530">
        <v>0</v>
      </c>
      <c r="C56" s="529">
        <v>0</v>
      </c>
      <c r="D56" s="529">
        <v>0</v>
      </c>
      <c r="E56" s="529">
        <v>0</v>
      </c>
      <c r="F56" s="529">
        <v>0</v>
      </c>
      <c r="G56" s="529">
        <v>0</v>
      </c>
      <c r="H56" s="529">
        <v>0</v>
      </c>
      <c r="I56" s="529">
        <v>0</v>
      </c>
      <c r="J56" s="529">
        <v>0</v>
      </c>
      <c r="K56" s="529">
        <v>0</v>
      </c>
      <c r="L56" s="529">
        <v>0</v>
      </c>
      <c r="M56" s="529">
        <v>0</v>
      </c>
      <c r="N56" s="529">
        <v>0</v>
      </c>
      <c r="O56" s="529">
        <v>2922</v>
      </c>
      <c r="P56" s="529">
        <v>368.5</v>
      </c>
      <c r="Q56" s="529">
        <v>43</v>
      </c>
      <c r="R56" s="529">
        <v>744</v>
      </c>
      <c r="S56" s="529">
        <v>446</v>
      </c>
      <c r="T56" s="529">
        <v>527</v>
      </c>
      <c r="U56" s="529">
        <v>533</v>
      </c>
      <c r="V56" s="529">
        <v>230.5</v>
      </c>
      <c r="W56" s="529">
        <v>377</v>
      </c>
      <c r="X56" s="531">
        <v>481.5</v>
      </c>
      <c r="Y56"/>
      <c r="Z56" s="259">
        <f t="shared" si="6"/>
        <v>0</v>
      </c>
      <c r="AA56" s="242">
        <f t="shared" si="7"/>
        <v>0</v>
      </c>
      <c r="AB56" s="242">
        <f t="shared" si="8"/>
        <v>0</v>
      </c>
      <c r="AC56" s="242">
        <f t="shared" si="9"/>
        <v>0</v>
      </c>
      <c r="AD56" s="242">
        <f t="shared" si="10"/>
        <v>0</v>
      </c>
      <c r="AE56" s="242">
        <f t="shared" si="11"/>
        <v>0</v>
      </c>
      <c r="AF56" s="242">
        <f t="shared" si="12"/>
        <v>0</v>
      </c>
      <c r="AG56" s="242">
        <f t="shared" si="13"/>
        <v>0</v>
      </c>
      <c r="AH56" s="242">
        <f t="shared" si="14"/>
        <v>0</v>
      </c>
      <c r="AI56" s="242">
        <f t="shared" si="15"/>
        <v>0</v>
      </c>
      <c r="AJ56" s="242">
        <f t="shared" si="16"/>
        <v>0</v>
      </c>
      <c r="AK56" s="242">
        <f t="shared" si="17"/>
        <v>0</v>
      </c>
      <c r="AL56" s="242">
        <f t="shared" si="18"/>
        <v>0</v>
      </c>
      <c r="AM56" s="242">
        <f t="shared" si="19"/>
        <v>5.6311257470429546E-2</v>
      </c>
      <c r="AN56" s="242">
        <f t="shared" si="20"/>
        <v>1.0525646119130528E-2</v>
      </c>
      <c r="AO56" s="453">
        <f t="shared" si="21"/>
        <v>3.199766640274793E-3</v>
      </c>
      <c r="AP56" s="453">
        <f t="shared" si="22"/>
        <v>3.1369242120796878E-2</v>
      </c>
      <c r="AQ56" s="453">
        <f t="shared" si="23"/>
        <v>2.1062573789846519E-2</v>
      </c>
      <c r="AR56" s="453">
        <f t="shared" si="24"/>
        <v>3.0332681017612523E-2</v>
      </c>
      <c r="AS56" s="453">
        <f t="shared" si="25"/>
        <v>4.9882219936603724E-2</v>
      </c>
      <c r="AT56" s="453">
        <f t="shared" si="28"/>
        <v>543.38593402053766</v>
      </c>
      <c r="AU56" s="282">
        <f t="shared" si="29"/>
        <v>2.7169296701026885E-2</v>
      </c>
      <c r="AV56" s="242">
        <f t="shared" si="30"/>
        <v>1.6995248305158028E-2</v>
      </c>
      <c r="AW56" s="257">
        <v>822</v>
      </c>
      <c r="BB56" s="547" t="s">
        <v>1001</v>
      </c>
      <c r="BC56" s="528">
        <v>0</v>
      </c>
      <c r="BD56" s="548">
        <v>0</v>
      </c>
      <c r="BE56" s="548">
        <v>0</v>
      </c>
      <c r="BF56" s="548">
        <v>0</v>
      </c>
      <c r="BG56" s="548">
        <v>0</v>
      </c>
      <c r="BH56" s="548">
        <v>0</v>
      </c>
      <c r="BI56" s="548">
        <v>0</v>
      </c>
      <c r="BJ56" s="548">
        <v>0</v>
      </c>
      <c r="BK56" s="548">
        <v>0</v>
      </c>
      <c r="BL56" s="548">
        <v>0</v>
      </c>
      <c r="BM56" s="548">
        <v>0</v>
      </c>
      <c r="BN56" s="548">
        <v>0</v>
      </c>
      <c r="BO56" s="548">
        <v>0</v>
      </c>
      <c r="BP56" s="548">
        <v>0</v>
      </c>
      <c r="BQ56" s="548">
        <v>27</v>
      </c>
      <c r="BR56" s="548">
        <v>21</v>
      </c>
      <c r="BS56" s="548">
        <v>-5</v>
      </c>
      <c r="BT56" s="548">
        <v>31</v>
      </c>
      <c r="BU56" s="548">
        <v>119</v>
      </c>
      <c r="BV56" s="548">
        <v>84</v>
      </c>
      <c r="BW56" s="549">
        <v>21</v>
      </c>
      <c r="BX56"/>
      <c r="BY56" s="259">
        <f t="shared" si="31"/>
        <v>0</v>
      </c>
      <c r="BZ56" s="242">
        <f t="shared" si="32"/>
        <v>0</v>
      </c>
      <c r="CA56" s="242">
        <f t="shared" si="33"/>
        <v>0</v>
      </c>
      <c r="CB56" s="242">
        <f t="shared" si="34"/>
        <v>0</v>
      </c>
      <c r="CC56" s="242">
        <f t="shared" si="35"/>
        <v>0</v>
      </c>
      <c r="CD56" s="242">
        <f t="shared" si="36"/>
        <v>0</v>
      </c>
      <c r="CE56" s="242">
        <f t="shared" si="37"/>
        <v>0</v>
      </c>
      <c r="CF56" s="242">
        <f t="shared" si="38"/>
        <v>0</v>
      </c>
      <c r="CG56" s="242">
        <f t="shared" si="39"/>
        <v>0</v>
      </c>
      <c r="CH56" s="242">
        <f t="shared" si="40"/>
        <v>0</v>
      </c>
      <c r="CI56" s="242">
        <f t="shared" si="41"/>
        <v>0</v>
      </c>
      <c r="CJ56" s="242">
        <f t="shared" si="42"/>
        <v>0</v>
      </c>
      <c r="CK56" s="242">
        <f t="shared" si="43"/>
        <v>0</v>
      </c>
      <c r="CL56" s="242">
        <f t="shared" si="44"/>
        <v>0</v>
      </c>
      <c r="CM56" s="242">
        <f t="shared" si="45"/>
        <v>7.1339417419072487E-3</v>
      </c>
      <c r="CN56" s="242">
        <f t="shared" si="46"/>
        <v>7.7583166803808631E-3</v>
      </c>
      <c r="CO56" s="242">
        <f t="shared" si="47"/>
        <v>-1.8196772620408046E-3</v>
      </c>
      <c r="CP56" s="242">
        <f t="shared" si="48"/>
        <v>8.3378160301237226E-3</v>
      </c>
      <c r="CQ56" s="242">
        <f t="shared" si="49"/>
        <v>1.9271255060728746E-2</v>
      </c>
      <c r="CR56" s="242">
        <f t="shared" si="50"/>
        <v>2.9914529914529916E-2</v>
      </c>
      <c r="CS56" s="242">
        <f t="shared" si="51"/>
        <v>46.087580548565384</v>
      </c>
      <c r="CT56" s="242">
        <f t="shared" si="52"/>
        <v>1.2692448084744489E-2</v>
      </c>
      <c r="CU56" s="242">
        <f t="shared" si="53"/>
        <v>1.2183914179221621E-2</v>
      </c>
      <c r="CV56" s="257">
        <f t="shared" si="27"/>
        <v>822</v>
      </c>
    </row>
    <row r="57" spans="1:100" x14ac:dyDescent="0.2">
      <c r="A57" s="527" t="s">
        <v>1002</v>
      </c>
      <c r="B57" s="530">
        <v>0</v>
      </c>
      <c r="C57" s="529">
        <v>0</v>
      </c>
      <c r="D57" s="529">
        <v>0</v>
      </c>
      <c r="E57" s="529">
        <v>0</v>
      </c>
      <c r="F57" s="529">
        <v>0</v>
      </c>
      <c r="G57" s="529">
        <v>0</v>
      </c>
      <c r="H57" s="529">
        <v>0</v>
      </c>
      <c r="I57" s="529">
        <v>0</v>
      </c>
      <c r="J57" s="529">
        <v>0</v>
      </c>
      <c r="K57" s="529">
        <v>0</v>
      </c>
      <c r="L57" s="529">
        <v>0</v>
      </c>
      <c r="M57" s="529">
        <v>0</v>
      </c>
      <c r="N57" s="529">
        <v>0</v>
      </c>
      <c r="O57" s="529">
        <v>3048</v>
      </c>
      <c r="P57" s="529">
        <v>433.5</v>
      </c>
      <c r="Q57" s="529">
        <v>52</v>
      </c>
      <c r="R57" s="529">
        <v>811</v>
      </c>
      <c r="S57" s="529">
        <v>479</v>
      </c>
      <c r="T57" s="529">
        <v>616</v>
      </c>
      <c r="U57" s="529">
        <v>606</v>
      </c>
      <c r="V57" s="529">
        <v>318.5</v>
      </c>
      <c r="W57" s="529">
        <v>457</v>
      </c>
      <c r="X57" s="531">
        <v>516.5</v>
      </c>
      <c r="Y57"/>
      <c r="Z57" s="259">
        <f t="shared" si="6"/>
        <v>0</v>
      </c>
      <c r="AA57" s="242">
        <f t="shared" si="7"/>
        <v>0</v>
      </c>
      <c r="AB57" s="242">
        <f t="shared" si="8"/>
        <v>0</v>
      </c>
      <c r="AC57" s="242">
        <f t="shared" si="9"/>
        <v>0</v>
      </c>
      <c r="AD57" s="242">
        <f t="shared" si="10"/>
        <v>0</v>
      </c>
      <c r="AE57" s="242">
        <f t="shared" si="11"/>
        <v>0</v>
      </c>
      <c r="AF57" s="242">
        <f t="shared" si="12"/>
        <v>0</v>
      </c>
      <c r="AG57" s="242">
        <f t="shared" si="13"/>
        <v>0</v>
      </c>
      <c r="AH57" s="242">
        <f t="shared" si="14"/>
        <v>0</v>
      </c>
      <c r="AI57" s="242">
        <f t="shared" si="15"/>
        <v>0</v>
      </c>
      <c r="AJ57" s="242">
        <f t="shared" si="16"/>
        <v>0</v>
      </c>
      <c r="AK57" s="242">
        <f t="shared" si="17"/>
        <v>0</v>
      </c>
      <c r="AL57" s="242">
        <f t="shared" si="18"/>
        <v>0</v>
      </c>
      <c r="AM57" s="242">
        <f t="shared" si="19"/>
        <v>5.8739463644719117E-2</v>
      </c>
      <c r="AN57" s="242">
        <f t="shared" si="20"/>
        <v>1.2382272978678653E-2</v>
      </c>
      <c r="AO57" s="453">
        <f t="shared" si="21"/>
        <v>3.8694852394020752E-3</v>
      </c>
      <c r="AP57" s="453">
        <f t="shared" si="22"/>
        <v>3.4194160430062188E-2</v>
      </c>
      <c r="AQ57" s="453">
        <f t="shared" si="23"/>
        <v>2.262101534828808E-2</v>
      </c>
      <c r="AR57" s="453">
        <f t="shared" si="24"/>
        <v>3.5455278001611606E-2</v>
      </c>
      <c r="AS57" s="453">
        <f t="shared" si="25"/>
        <v>5.6714118727170464E-2</v>
      </c>
      <c r="AT57" s="453">
        <f t="shared" si="28"/>
        <v>611.41623098613763</v>
      </c>
      <c r="AU57" s="282">
        <f t="shared" si="29"/>
        <v>3.0570811549306881E-2</v>
      </c>
      <c r="AV57" s="242">
        <f t="shared" si="30"/>
        <v>1.9343081878136967E-2</v>
      </c>
      <c r="AW57" s="257">
        <v>823</v>
      </c>
      <c r="BB57" s="547" t="s">
        <v>1002</v>
      </c>
      <c r="BC57" s="528">
        <v>0</v>
      </c>
      <c r="BD57" s="548">
        <v>0</v>
      </c>
      <c r="BE57" s="548">
        <v>0</v>
      </c>
      <c r="BF57" s="548">
        <v>0</v>
      </c>
      <c r="BG57" s="548">
        <v>0</v>
      </c>
      <c r="BH57" s="548">
        <v>0</v>
      </c>
      <c r="BI57" s="548">
        <v>0</v>
      </c>
      <c r="BJ57" s="548">
        <v>0</v>
      </c>
      <c r="BK57" s="548">
        <v>0</v>
      </c>
      <c r="BL57" s="548">
        <v>0</v>
      </c>
      <c r="BM57" s="548">
        <v>0</v>
      </c>
      <c r="BN57" s="548">
        <v>0</v>
      </c>
      <c r="BO57" s="548">
        <v>0</v>
      </c>
      <c r="BP57" s="548">
        <v>0</v>
      </c>
      <c r="BQ57" s="548">
        <v>27</v>
      </c>
      <c r="BR57" s="548">
        <v>24</v>
      </c>
      <c r="BS57" s="548">
        <v>-3</v>
      </c>
      <c r="BT57" s="548">
        <v>38</v>
      </c>
      <c r="BU57" s="548">
        <v>143</v>
      </c>
      <c r="BV57" s="548">
        <v>111</v>
      </c>
      <c r="BW57" s="549">
        <v>26</v>
      </c>
      <c r="BX57"/>
      <c r="BY57" s="259">
        <f t="shared" si="31"/>
        <v>0</v>
      </c>
      <c r="BZ57" s="242">
        <f t="shared" si="32"/>
        <v>0</v>
      </c>
      <c r="CA57" s="242">
        <f t="shared" si="33"/>
        <v>0</v>
      </c>
      <c r="CB57" s="242">
        <f t="shared" si="34"/>
        <v>0</v>
      </c>
      <c r="CC57" s="242">
        <f t="shared" si="35"/>
        <v>0</v>
      </c>
      <c r="CD57" s="242">
        <f t="shared" si="36"/>
        <v>0</v>
      </c>
      <c r="CE57" s="242">
        <f t="shared" si="37"/>
        <v>0</v>
      </c>
      <c r="CF57" s="242">
        <f t="shared" si="38"/>
        <v>0</v>
      </c>
      <c r="CG57" s="242">
        <f t="shared" si="39"/>
        <v>0</v>
      </c>
      <c r="CH57" s="242">
        <f t="shared" si="40"/>
        <v>0</v>
      </c>
      <c r="CI57" s="242">
        <f t="shared" si="41"/>
        <v>0</v>
      </c>
      <c r="CJ57" s="242">
        <f t="shared" si="42"/>
        <v>0</v>
      </c>
      <c r="CK57" s="242">
        <f t="shared" si="43"/>
        <v>0</v>
      </c>
      <c r="CL57" s="242">
        <f t="shared" si="44"/>
        <v>0</v>
      </c>
      <c r="CM57" s="242">
        <f t="shared" si="45"/>
        <v>7.1339417419072487E-3</v>
      </c>
      <c r="CN57" s="242">
        <f t="shared" si="46"/>
        <v>8.8666476347209876E-3</v>
      </c>
      <c r="CO57" s="242">
        <f t="shared" si="47"/>
        <v>-1.0918063572244827E-3</v>
      </c>
      <c r="CP57" s="242">
        <f t="shared" si="48"/>
        <v>1.0220548682087143E-2</v>
      </c>
      <c r="CQ57" s="242">
        <f t="shared" si="49"/>
        <v>2.3157894736842106E-2</v>
      </c>
      <c r="CR57" s="242">
        <f t="shared" si="50"/>
        <v>3.9529914529914528E-2</v>
      </c>
      <c r="CS57" s="242">
        <f t="shared" si="51"/>
        <v>58.593794017236085</v>
      </c>
      <c r="CT57" s="242">
        <f t="shared" si="52"/>
        <v>1.6136639845268058E-2</v>
      </c>
      <c r="CU57" s="242">
        <f t="shared" si="53"/>
        <v>1.5662180568717401E-2</v>
      </c>
      <c r="CV57" s="257">
        <f t="shared" si="27"/>
        <v>823</v>
      </c>
    </row>
    <row r="58" spans="1:100" x14ac:dyDescent="0.2">
      <c r="A58" s="527" t="s">
        <v>1003</v>
      </c>
      <c r="B58" s="530">
        <v>0</v>
      </c>
      <c r="C58" s="529">
        <v>0</v>
      </c>
      <c r="D58" s="529">
        <v>0</v>
      </c>
      <c r="E58" s="529">
        <v>0</v>
      </c>
      <c r="F58" s="529">
        <v>0</v>
      </c>
      <c r="G58" s="529">
        <v>0</v>
      </c>
      <c r="H58" s="529">
        <v>0</v>
      </c>
      <c r="I58" s="529">
        <v>0</v>
      </c>
      <c r="J58" s="529">
        <v>0</v>
      </c>
      <c r="K58" s="529">
        <v>0</v>
      </c>
      <c r="L58" s="529">
        <v>0</v>
      </c>
      <c r="M58" s="529">
        <v>0</v>
      </c>
      <c r="N58" s="529">
        <v>0</v>
      </c>
      <c r="O58" s="529">
        <v>3306</v>
      </c>
      <c r="P58" s="529">
        <v>495.5</v>
      </c>
      <c r="Q58" s="529">
        <v>55</v>
      </c>
      <c r="R58" s="529">
        <v>863</v>
      </c>
      <c r="S58" s="529">
        <v>525</v>
      </c>
      <c r="T58" s="529">
        <v>805</v>
      </c>
      <c r="U58" s="529">
        <v>715</v>
      </c>
      <c r="V58" s="529">
        <v>379.5</v>
      </c>
      <c r="W58" s="529">
        <v>712</v>
      </c>
      <c r="X58" s="531">
        <v>520.5</v>
      </c>
      <c r="Y58"/>
      <c r="Z58" s="259">
        <f t="shared" si="6"/>
        <v>0</v>
      </c>
      <c r="AA58" s="242">
        <f t="shared" si="7"/>
        <v>0</v>
      </c>
      <c r="AB58" s="242">
        <f t="shared" si="8"/>
        <v>0</v>
      </c>
      <c r="AC58" s="242">
        <f t="shared" si="9"/>
        <v>0</v>
      </c>
      <c r="AD58" s="242">
        <f t="shared" si="10"/>
        <v>0</v>
      </c>
      <c r="AE58" s="242">
        <f t="shared" si="11"/>
        <v>0</v>
      </c>
      <c r="AF58" s="242">
        <f t="shared" si="12"/>
        <v>0</v>
      </c>
      <c r="AG58" s="242">
        <f t="shared" si="13"/>
        <v>0</v>
      </c>
      <c r="AH58" s="242">
        <f t="shared" si="14"/>
        <v>0</v>
      </c>
      <c r="AI58" s="242">
        <f t="shared" si="15"/>
        <v>0</v>
      </c>
      <c r="AJ58" s="242">
        <f t="shared" si="16"/>
        <v>0</v>
      </c>
      <c r="AK58" s="242">
        <f t="shared" si="17"/>
        <v>0</v>
      </c>
      <c r="AL58" s="242">
        <f t="shared" si="18"/>
        <v>0</v>
      </c>
      <c r="AM58" s="242">
        <f t="shared" si="19"/>
        <v>6.3711504858740609E-2</v>
      </c>
      <c r="AN58" s="242">
        <f t="shared" si="20"/>
        <v>1.4153209367786097E-2</v>
      </c>
      <c r="AO58" s="453">
        <f t="shared" si="21"/>
        <v>4.0927247724445032E-3</v>
      </c>
      <c r="AP58" s="453">
        <f t="shared" si="22"/>
        <v>3.6386634341730784E-2</v>
      </c>
      <c r="AQ58" s="453">
        <f t="shared" si="23"/>
        <v>2.479338842975207E-2</v>
      </c>
      <c r="AR58" s="453">
        <f t="shared" si="24"/>
        <v>4.6333601933924252E-2</v>
      </c>
      <c r="AS58" s="453">
        <f t="shared" si="25"/>
        <v>6.6915173085687923E-2</v>
      </c>
      <c r="AT58" s="453">
        <f t="shared" si="28"/>
        <v>714.08609025415819</v>
      </c>
      <c r="AU58" s="282">
        <f t="shared" si="29"/>
        <v>3.570430451270791E-2</v>
      </c>
      <c r="AV58" s="242">
        <f t="shared" si="30"/>
        <v>2.3483536350965208E-2</v>
      </c>
      <c r="AW58" s="257">
        <v>824</v>
      </c>
      <c r="BB58" s="547" t="s">
        <v>1003</v>
      </c>
      <c r="BC58" s="528">
        <v>0</v>
      </c>
      <c r="BD58" s="548">
        <v>0</v>
      </c>
      <c r="BE58" s="548">
        <v>0</v>
      </c>
      <c r="BF58" s="548">
        <v>0</v>
      </c>
      <c r="BG58" s="548">
        <v>0</v>
      </c>
      <c r="BH58" s="548">
        <v>0</v>
      </c>
      <c r="BI58" s="548">
        <v>0</v>
      </c>
      <c r="BJ58" s="548">
        <v>0</v>
      </c>
      <c r="BK58" s="548">
        <v>0</v>
      </c>
      <c r="BL58" s="548">
        <v>0</v>
      </c>
      <c r="BM58" s="548">
        <v>0</v>
      </c>
      <c r="BN58" s="548">
        <v>0</v>
      </c>
      <c r="BO58" s="548">
        <v>0</v>
      </c>
      <c r="BP58" s="548">
        <v>0</v>
      </c>
      <c r="BQ58" s="548">
        <v>75</v>
      </c>
      <c r="BR58" s="548">
        <v>29</v>
      </c>
      <c r="BS58" s="548">
        <v>-2</v>
      </c>
      <c r="BT58" s="548">
        <v>39</v>
      </c>
      <c r="BU58" s="548">
        <v>190</v>
      </c>
      <c r="BV58" s="548">
        <v>139</v>
      </c>
      <c r="BW58" s="549">
        <v>33</v>
      </c>
      <c r="BX58"/>
      <c r="BY58" s="259">
        <f t="shared" si="31"/>
        <v>0</v>
      </c>
      <c r="BZ58" s="242">
        <f t="shared" si="32"/>
        <v>0</v>
      </c>
      <c r="CA58" s="242">
        <f t="shared" si="33"/>
        <v>0</v>
      </c>
      <c r="CB58" s="242">
        <f t="shared" si="34"/>
        <v>0</v>
      </c>
      <c r="CC58" s="242">
        <f t="shared" si="35"/>
        <v>0</v>
      </c>
      <c r="CD58" s="242">
        <f t="shared" si="36"/>
        <v>0</v>
      </c>
      <c r="CE58" s="242">
        <f t="shared" si="37"/>
        <v>0</v>
      </c>
      <c r="CF58" s="242">
        <f t="shared" si="38"/>
        <v>0</v>
      </c>
      <c r="CG58" s="242">
        <f t="shared" si="39"/>
        <v>0</v>
      </c>
      <c r="CH58" s="242">
        <f t="shared" si="40"/>
        <v>0</v>
      </c>
      <c r="CI58" s="242">
        <f t="shared" si="41"/>
        <v>0</v>
      </c>
      <c r="CJ58" s="242">
        <f t="shared" si="42"/>
        <v>0</v>
      </c>
      <c r="CK58" s="242">
        <f t="shared" si="43"/>
        <v>0</v>
      </c>
      <c r="CL58" s="242">
        <f t="shared" si="44"/>
        <v>0</v>
      </c>
      <c r="CM58" s="242">
        <f t="shared" si="45"/>
        <v>1.9816504838631246E-2</v>
      </c>
      <c r="CN58" s="242">
        <f t="shared" si="46"/>
        <v>1.0713865891954525E-2</v>
      </c>
      <c r="CO58" s="242">
        <f t="shared" si="47"/>
        <v>-7.2787090481632184E-4</v>
      </c>
      <c r="CP58" s="242">
        <f t="shared" si="48"/>
        <v>1.048951048951049E-2</v>
      </c>
      <c r="CQ58" s="242">
        <f t="shared" si="49"/>
        <v>3.0769230769230771E-2</v>
      </c>
      <c r="CR58" s="242">
        <f t="shared" si="50"/>
        <v>4.9501424501424501E-2</v>
      </c>
      <c r="CS58" s="242">
        <f t="shared" si="51"/>
        <v>73.16392814686165</v>
      </c>
      <c r="CT58" s="242">
        <f t="shared" si="52"/>
        <v>2.0149232149460794E-2</v>
      </c>
      <c r="CU58" s="242">
        <f t="shared" si="53"/>
        <v>1.9953228795426197E-2</v>
      </c>
      <c r="CV58" s="257">
        <f t="shared" si="27"/>
        <v>824</v>
      </c>
    </row>
    <row r="59" spans="1:100" x14ac:dyDescent="0.2">
      <c r="A59" s="527" t="s">
        <v>1004</v>
      </c>
      <c r="B59" s="530">
        <v>0</v>
      </c>
      <c r="C59" s="529">
        <v>0</v>
      </c>
      <c r="D59" s="529">
        <v>0</v>
      </c>
      <c r="E59" s="529">
        <v>0</v>
      </c>
      <c r="F59" s="529">
        <v>0</v>
      </c>
      <c r="G59" s="529">
        <v>0</v>
      </c>
      <c r="H59" s="529">
        <v>0</v>
      </c>
      <c r="I59" s="529">
        <v>0</v>
      </c>
      <c r="J59" s="529">
        <v>0</v>
      </c>
      <c r="K59" s="529">
        <v>0</v>
      </c>
      <c r="L59" s="529">
        <v>0</v>
      </c>
      <c r="M59" s="529">
        <v>0</v>
      </c>
      <c r="N59" s="529">
        <v>0</v>
      </c>
      <c r="O59" s="529">
        <v>3618</v>
      </c>
      <c r="P59" s="529">
        <v>551.5</v>
      </c>
      <c r="Q59" s="529">
        <v>98</v>
      </c>
      <c r="R59" s="529">
        <v>917</v>
      </c>
      <c r="S59" s="529">
        <v>575</v>
      </c>
      <c r="T59" s="529">
        <v>1003</v>
      </c>
      <c r="U59" s="529">
        <v>844</v>
      </c>
      <c r="V59" s="529">
        <v>437.5</v>
      </c>
      <c r="W59" s="529">
        <v>902</v>
      </c>
      <c r="X59" s="531">
        <v>569.5</v>
      </c>
      <c r="Y59"/>
      <c r="Z59" s="259">
        <f t="shared" si="6"/>
        <v>0</v>
      </c>
      <c r="AA59" s="242">
        <f t="shared" si="7"/>
        <v>0</v>
      </c>
      <c r="AB59" s="242">
        <f t="shared" si="8"/>
        <v>0</v>
      </c>
      <c r="AC59" s="242">
        <f t="shared" si="9"/>
        <v>0</v>
      </c>
      <c r="AD59" s="242">
        <f t="shared" si="10"/>
        <v>0</v>
      </c>
      <c r="AE59" s="242">
        <f t="shared" si="11"/>
        <v>0</v>
      </c>
      <c r="AF59" s="242">
        <f t="shared" si="12"/>
        <v>0</v>
      </c>
      <c r="AG59" s="242">
        <f t="shared" si="13"/>
        <v>0</v>
      </c>
      <c r="AH59" s="242">
        <f t="shared" si="14"/>
        <v>0</v>
      </c>
      <c r="AI59" s="242">
        <f t="shared" si="15"/>
        <v>0</v>
      </c>
      <c r="AJ59" s="242">
        <f t="shared" si="16"/>
        <v>0</v>
      </c>
      <c r="AK59" s="242">
        <f t="shared" si="17"/>
        <v>0</v>
      </c>
      <c r="AL59" s="242">
        <f t="shared" si="18"/>
        <v>0</v>
      </c>
      <c r="AM59" s="242">
        <f t="shared" si="19"/>
        <v>6.9724205861743355E-2</v>
      </c>
      <c r="AN59" s="242">
        <f t="shared" si="20"/>
        <v>1.5752764816012173E-2</v>
      </c>
      <c r="AO59" s="453">
        <f t="shared" si="21"/>
        <v>7.2924914127192961E-3</v>
      </c>
      <c r="AP59" s="453">
        <f t="shared" si="22"/>
        <v>3.8663434173078944E-2</v>
      </c>
      <c r="AQ59" s="453">
        <f t="shared" si="23"/>
        <v>2.7154663518299888E-2</v>
      </c>
      <c r="AR59" s="453">
        <f t="shared" si="24"/>
        <v>5.7729941291585124E-2</v>
      </c>
      <c r="AS59" s="453">
        <f t="shared" si="25"/>
        <v>7.898798053751134E-2</v>
      </c>
      <c r="AT59" s="453">
        <f t="shared" si="28"/>
        <v>839.31404373277837</v>
      </c>
      <c r="AU59" s="282">
        <f t="shared" si="29"/>
        <v>4.196570218663892E-2</v>
      </c>
      <c r="AV59" s="242">
        <f t="shared" si="30"/>
        <v>2.7620932798732841E-2</v>
      </c>
      <c r="AW59" s="257">
        <v>825</v>
      </c>
      <c r="BB59" s="547" t="s">
        <v>1004</v>
      </c>
      <c r="BC59" s="528">
        <v>0</v>
      </c>
      <c r="BD59" s="548">
        <v>0</v>
      </c>
      <c r="BE59" s="548">
        <v>0</v>
      </c>
      <c r="BF59" s="548">
        <v>0</v>
      </c>
      <c r="BG59" s="548">
        <v>0</v>
      </c>
      <c r="BH59" s="548">
        <v>0</v>
      </c>
      <c r="BI59" s="548">
        <v>0</v>
      </c>
      <c r="BJ59" s="548">
        <v>0</v>
      </c>
      <c r="BK59" s="548">
        <v>0</v>
      </c>
      <c r="BL59" s="548">
        <v>0</v>
      </c>
      <c r="BM59" s="548">
        <v>0</v>
      </c>
      <c r="BN59" s="548">
        <v>0</v>
      </c>
      <c r="BO59" s="548">
        <v>0</v>
      </c>
      <c r="BP59" s="548">
        <v>0</v>
      </c>
      <c r="BQ59" s="548">
        <v>75</v>
      </c>
      <c r="BR59" s="548">
        <v>30</v>
      </c>
      <c r="BS59" s="548">
        <v>4</v>
      </c>
      <c r="BT59" s="548">
        <v>52</v>
      </c>
      <c r="BU59" s="548">
        <v>230</v>
      </c>
      <c r="BV59" s="548">
        <v>171</v>
      </c>
      <c r="BW59" s="549">
        <v>37</v>
      </c>
      <c r="BX59"/>
      <c r="BY59" s="259">
        <f t="shared" si="31"/>
        <v>0</v>
      </c>
      <c r="BZ59" s="242">
        <f t="shared" si="32"/>
        <v>0</v>
      </c>
      <c r="CA59" s="242">
        <f t="shared" si="33"/>
        <v>0</v>
      </c>
      <c r="CB59" s="242">
        <f t="shared" si="34"/>
        <v>0</v>
      </c>
      <c r="CC59" s="242">
        <f t="shared" si="35"/>
        <v>0</v>
      </c>
      <c r="CD59" s="242">
        <f t="shared" si="36"/>
        <v>0</v>
      </c>
      <c r="CE59" s="242">
        <f t="shared" si="37"/>
        <v>0</v>
      </c>
      <c r="CF59" s="242">
        <f t="shared" si="38"/>
        <v>0</v>
      </c>
      <c r="CG59" s="242">
        <f t="shared" si="39"/>
        <v>0</v>
      </c>
      <c r="CH59" s="242">
        <f t="shared" si="40"/>
        <v>0</v>
      </c>
      <c r="CI59" s="242">
        <f t="shared" si="41"/>
        <v>0</v>
      </c>
      <c r="CJ59" s="242">
        <f t="shared" si="42"/>
        <v>0</v>
      </c>
      <c r="CK59" s="242">
        <f t="shared" si="43"/>
        <v>0</v>
      </c>
      <c r="CL59" s="242">
        <f t="shared" si="44"/>
        <v>0</v>
      </c>
      <c r="CM59" s="242">
        <f t="shared" si="45"/>
        <v>1.9816504838631246E-2</v>
      </c>
      <c r="CN59" s="242">
        <f t="shared" si="46"/>
        <v>1.1083309543401233E-2</v>
      </c>
      <c r="CO59" s="242">
        <f t="shared" si="47"/>
        <v>1.4557418096326437E-3</v>
      </c>
      <c r="CP59" s="242">
        <f t="shared" si="48"/>
        <v>1.3986013986013986E-2</v>
      </c>
      <c r="CQ59" s="242">
        <f t="shared" si="49"/>
        <v>3.724696356275304E-2</v>
      </c>
      <c r="CR59" s="242">
        <f t="shared" si="50"/>
        <v>6.0897435897435896E-2</v>
      </c>
      <c r="CS59" s="242">
        <f t="shared" si="51"/>
        <v>90.53752219459291</v>
      </c>
      <c r="CT59" s="242">
        <f t="shared" si="52"/>
        <v>2.493389295984736E-2</v>
      </c>
      <c r="CU59" s="242">
        <f t="shared" si="53"/>
        <v>2.4020337345309489E-2</v>
      </c>
      <c r="CV59" s="257">
        <f t="shared" si="27"/>
        <v>825</v>
      </c>
    </row>
    <row r="60" spans="1:100" x14ac:dyDescent="0.2">
      <c r="A60" s="527" t="s">
        <v>1005</v>
      </c>
      <c r="B60" s="530">
        <v>0</v>
      </c>
      <c r="C60" s="529">
        <v>0</v>
      </c>
      <c r="D60" s="529">
        <v>0</v>
      </c>
      <c r="E60" s="529">
        <v>0</v>
      </c>
      <c r="F60" s="529">
        <v>0</v>
      </c>
      <c r="G60" s="529">
        <v>0</v>
      </c>
      <c r="H60" s="529">
        <v>0</v>
      </c>
      <c r="I60" s="529">
        <v>0</v>
      </c>
      <c r="J60" s="529">
        <v>0</v>
      </c>
      <c r="K60" s="529">
        <v>0</v>
      </c>
      <c r="L60" s="529">
        <v>0</v>
      </c>
      <c r="M60" s="529">
        <v>0</v>
      </c>
      <c r="N60" s="529">
        <v>0</v>
      </c>
      <c r="O60" s="529">
        <v>4218</v>
      </c>
      <c r="P60" s="529">
        <v>598.5</v>
      </c>
      <c r="Q60" s="529">
        <v>200</v>
      </c>
      <c r="R60" s="529">
        <v>961</v>
      </c>
      <c r="S60" s="529">
        <v>682</v>
      </c>
      <c r="T60" s="529">
        <v>1460</v>
      </c>
      <c r="U60" s="529">
        <v>963</v>
      </c>
      <c r="V60" s="529">
        <v>480.5</v>
      </c>
      <c r="W60" s="529">
        <v>1064</v>
      </c>
      <c r="X60" s="531">
        <v>590.5</v>
      </c>
      <c r="Y60"/>
      <c r="Z60" s="259">
        <f t="shared" si="6"/>
        <v>0</v>
      </c>
      <c r="AA60" s="242">
        <f t="shared" si="7"/>
        <v>0</v>
      </c>
      <c r="AB60" s="242">
        <f t="shared" si="8"/>
        <v>0</v>
      </c>
      <c r="AC60" s="242">
        <f t="shared" si="9"/>
        <v>0</v>
      </c>
      <c r="AD60" s="242">
        <f t="shared" si="10"/>
        <v>0</v>
      </c>
      <c r="AE60" s="242">
        <f t="shared" si="11"/>
        <v>0</v>
      </c>
      <c r="AF60" s="242">
        <f t="shared" si="12"/>
        <v>0</v>
      </c>
      <c r="AG60" s="242">
        <f t="shared" si="13"/>
        <v>0</v>
      </c>
      <c r="AH60" s="242">
        <f t="shared" si="14"/>
        <v>0</v>
      </c>
      <c r="AI60" s="242">
        <f t="shared" si="15"/>
        <v>0</v>
      </c>
      <c r="AJ60" s="242">
        <f t="shared" si="16"/>
        <v>0</v>
      </c>
      <c r="AK60" s="242">
        <f t="shared" si="17"/>
        <v>0</v>
      </c>
      <c r="AL60" s="242">
        <f t="shared" si="18"/>
        <v>0</v>
      </c>
      <c r="AM60" s="242">
        <f t="shared" si="19"/>
        <v>8.1287092405979408E-2</v>
      </c>
      <c r="AN60" s="242">
        <f t="shared" si="20"/>
        <v>1.7095248852916203E-2</v>
      </c>
      <c r="AO60" s="453">
        <f t="shared" si="21"/>
        <v>1.4882635536161828E-2</v>
      </c>
      <c r="AP60" s="453">
        <f t="shared" si="22"/>
        <v>4.05186044060293E-2</v>
      </c>
      <c r="AQ60" s="453">
        <f t="shared" si="23"/>
        <v>3.2207792207792213E-2</v>
      </c>
      <c r="AR60" s="453">
        <f t="shared" si="24"/>
        <v>8.4033613445378158E-2</v>
      </c>
      <c r="AS60" s="453">
        <f t="shared" si="25"/>
        <v>9.0124911442681768E-2</v>
      </c>
      <c r="AT60" s="453">
        <f t="shared" si="28"/>
        <v>1047.0702281521731</v>
      </c>
      <c r="AU60" s="282">
        <f t="shared" si="29"/>
        <v>5.2353511407608654E-2</v>
      </c>
      <c r="AV60" s="242">
        <f t="shared" si="30"/>
        <v>3.3091876231638284E-2</v>
      </c>
      <c r="AW60" s="257">
        <v>826</v>
      </c>
      <c r="BB60" s="547" t="s">
        <v>1005</v>
      </c>
      <c r="BC60" s="528">
        <v>0</v>
      </c>
      <c r="BD60" s="548">
        <v>0</v>
      </c>
      <c r="BE60" s="548">
        <v>0</v>
      </c>
      <c r="BF60" s="548">
        <v>0</v>
      </c>
      <c r="BG60" s="548">
        <v>0</v>
      </c>
      <c r="BH60" s="548">
        <v>0</v>
      </c>
      <c r="BI60" s="548">
        <v>0</v>
      </c>
      <c r="BJ60" s="548">
        <v>0</v>
      </c>
      <c r="BK60" s="548">
        <v>0</v>
      </c>
      <c r="BL60" s="548">
        <v>0</v>
      </c>
      <c r="BM60" s="548">
        <v>0</v>
      </c>
      <c r="BN60" s="548">
        <v>0</v>
      </c>
      <c r="BO60" s="548">
        <v>0</v>
      </c>
      <c r="BP60" s="548">
        <v>0</v>
      </c>
      <c r="BQ60" s="548">
        <v>87</v>
      </c>
      <c r="BR60" s="548">
        <v>31</v>
      </c>
      <c r="BS60" s="548">
        <v>16</v>
      </c>
      <c r="BT60" s="548">
        <v>63</v>
      </c>
      <c r="BU60" s="548">
        <v>284</v>
      </c>
      <c r="BV60" s="548">
        <v>211</v>
      </c>
      <c r="BW60" s="549">
        <v>44</v>
      </c>
      <c r="BX60"/>
      <c r="BY60" s="259">
        <f t="shared" si="31"/>
        <v>0</v>
      </c>
      <c r="BZ60" s="242">
        <f t="shared" si="32"/>
        <v>0</v>
      </c>
      <c r="CA60" s="242">
        <f t="shared" si="33"/>
        <v>0</v>
      </c>
      <c r="CB60" s="242">
        <f t="shared" si="34"/>
        <v>0</v>
      </c>
      <c r="CC60" s="242">
        <f t="shared" si="35"/>
        <v>0</v>
      </c>
      <c r="CD60" s="242">
        <f t="shared" si="36"/>
        <v>0</v>
      </c>
      <c r="CE60" s="242">
        <f t="shared" si="37"/>
        <v>0</v>
      </c>
      <c r="CF60" s="242">
        <f t="shared" si="38"/>
        <v>0</v>
      </c>
      <c r="CG60" s="242">
        <f t="shared" si="39"/>
        <v>0</v>
      </c>
      <c r="CH60" s="242">
        <f t="shared" si="40"/>
        <v>0</v>
      </c>
      <c r="CI60" s="242">
        <f t="shared" si="41"/>
        <v>0</v>
      </c>
      <c r="CJ60" s="242">
        <f t="shared" si="42"/>
        <v>0</v>
      </c>
      <c r="CK60" s="242">
        <f t="shared" si="43"/>
        <v>0</v>
      </c>
      <c r="CL60" s="242">
        <f t="shared" si="44"/>
        <v>0</v>
      </c>
      <c r="CM60" s="242">
        <f t="shared" si="45"/>
        <v>2.2987145612812246E-2</v>
      </c>
      <c r="CN60" s="242">
        <f t="shared" si="46"/>
        <v>1.1452753194847941E-2</v>
      </c>
      <c r="CO60" s="242">
        <f t="shared" si="47"/>
        <v>5.8229672385305747E-3</v>
      </c>
      <c r="CP60" s="242">
        <f t="shared" si="48"/>
        <v>1.694459386767079E-2</v>
      </c>
      <c r="CQ60" s="242">
        <f t="shared" si="49"/>
        <v>4.59919028340081E-2</v>
      </c>
      <c r="CR60" s="242">
        <f t="shared" si="50"/>
        <v>7.5142450142450148E-2</v>
      </c>
      <c r="CS60" s="242">
        <f t="shared" si="51"/>
        <v>112.82174555992033</v>
      </c>
      <c r="CT60" s="242">
        <f t="shared" si="52"/>
        <v>3.1070933455501513E-2</v>
      </c>
      <c r="CU60" s="242">
        <f t="shared" si="53"/>
        <v>2.9098196573266524E-2</v>
      </c>
      <c r="CV60" s="257">
        <f t="shared" si="27"/>
        <v>826</v>
      </c>
    </row>
    <row r="61" spans="1:100" x14ac:dyDescent="0.2">
      <c r="A61" s="527" t="s">
        <v>1006</v>
      </c>
      <c r="B61" s="530">
        <v>0</v>
      </c>
      <c r="C61" s="529">
        <v>0</v>
      </c>
      <c r="D61" s="529">
        <v>0</v>
      </c>
      <c r="E61" s="529">
        <v>0</v>
      </c>
      <c r="F61" s="529">
        <v>0</v>
      </c>
      <c r="G61" s="529">
        <v>0</v>
      </c>
      <c r="H61" s="529">
        <v>0</v>
      </c>
      <c r="I61" s="529">
        <v>0</v>
      </c>
      <c r="J61" s="529">
        <v>0</v>
      </c>
      <c r="K61" s="529">
        <v>0</v>
      </c>
      <c r="L61" s="529">
        <v>0</v>
      </c>
      <c r="M61" s="529">
        <v>0</v>
      </c>
      <c r="N61" s="529">
        <v>0</v>
      </c>
      <c r="O61" s="529">
        <v>5175</v>
      </c>
      <c r="P61" s="529">
        <v>688.40909090909088</v>
      </c>
      <c r="Q61" s="529">
        <v>240</v>
      </c>
      <c r="R61" s="529">
        <v>1021</v>
      </c>
      <c r="S61" s="529">
        <v>819</v>
      </c>
      <c r="T61" s="529">
        <v>1675</v>
      </c>
      <c r="U61" s="529">
        <v>1100</v>
      </c>
      <c r="V61" s="529">
        <v>547.5</v>
      </c>
      <c r="W61" s="529">
        <v>1240</v>
      </c>
      <c r="X61" s="531">
        <v>650.5</v>
      </c>
      <c r="Y61"/>
      <c r="Z61" s="259">
        <f t="shared" si="6"/>
        <v>0</v>
      </c>
      <c r="AA61" s="242">
        <f t="shared" si="7"/>
        <v>0</v>
      </c>
      <c r="AB61" s="242">
        <f t="shared" si="8"/>
        <v>0</v>
      </c>
      <c r="AC61" s="242">
        <f t="shared" si="9"/>
        <v>0</v>
      </c>
      <c r="AD61" s="242">
        <f t="shared" si="10"/>
        <v>0</v>
      </c>
      <c r="AE61" s="242">
        <f t="shared" si="11"/>
        <v>0</v>
      </c>
      <c r="AF61" s="242">
        <f t="shared" si="12"/>
        <v>0</v>
      </c>
      <c r="AG61" s="242">
        <f t="shared" si="13"/>
        <v>0</v>
      </c>
      <c r="AH61" s="242">
        <f t="shared" si="14"/>
        <v>0</v>
      </c>
      <c r="AI61" s="242">
        <f t="shared" si="15"/>
        <v>0</v>
      </c>
      <c r="AJ61" s="242">
        <f t="shared" si="16"/>
        <v>0</v>
      </c>
      <c r="AK61" s="242">
        <f t="shared" si="17"/>
        <v>0</v>
      </c>
      <c r="AL61" s="242">
        <f t="shared" si="18"/>
        <v>0</v>
      </c>
      <c r="AM61" s="242">
        <f t="shared" si="19"/>
        <v>9.9729896444035904E-2</v>
      </c>
      <c r="AN61" s="242">
        <f t="shared" si="20"/>
        <v>1.9663366285214239E-2</v>
      </c>
      <c r="AO61" s="453">
        <f t="shared" si="21"/>
        <v>1.7859162643394193E-2</v>
      </c>
      <c r="AP61" s="453">
        <f t="shared" si="22"/>
        <v>4.3048381996416141E-2</v>
      </c>
      <c r="AQ61" s="453">
        <f t="shared" si="23"/>
        <v>3.8677685950413231E-2</v>
      </c>
      <c r="AR61" s="453">
        <f t="shared" si="24"/>
        <v>9.640842638425233E-2</v>
      </c>
      <c r="AS61" s="453">
        <f t="shared" si="25"/>
        <v>0.10294642013182757</v>
      </c>
      <c r="AT61" s="453">
        <f t="shared" si="28"/>
        <v>1195.7603084252139</v>
      </c>
      <c r="AU61" s="282">
        <f t="shared" si="29"/>
        <v>5.97880154212607E-2</v>
      </c>
      <c r="AV61" s="242">
        <f t="shared" si="30"/>
        <v>3.7708064220712073E-2</v>
      </c>
      <c r="AW61" s="257">
        <v>827</v>
      </c>
      <c r="BB61" s="547" t="s">
        <v>1006</v>
      </c>
      <c r="BC61" s="528">
        <v>0</v>
      </c>
      <c r="BD61" s="548">
        <v>0</v>
      </c>
      <c r="BE61" s="548">
        <v>0</v>
      </c>
      <c r="BF61" s="548">
        <v>0</v>
      </c>
      <c r="BG61" s="548">
        <v>0</v>
      </c>
      <c r="BH61" s="548">
        <v>0</v>
      </c>
      <c r="BI61" s="548">
        <v>0</v>
      </c>
      <c r="BJ61" s="548">
        <v>0</v>
      </c>
      <c r="BK61" s="548">
        <v>0</v>
      </c>
      <c r="BL61" s="548">
        <v>0</v>
      </c>
      <c r="BM61" s="548">
        <v>0</v>
      </c>
      <c r="BN61" s="548">
        <v>0</v>
      </c>
      <c r="BO61" s="548">
        <v>0</v>
      </c>
      <c r="BP61" s="548">
        <v>0</v>
      </c>
      <c r="BQ61" s="548">
        <v>99</v>
      </c>
      <c r="BR61" s="548">
        <v>37.545454545454547</v>
      </c>
      <c r="BS61" s="548">
        <v>26</v>
      </c>
      <c r="BT61" s="548">
        <v>79</v>
      </c>
      <c r="BU61" s="548">
        <v>354</v>
      </c>
      <c r="BV61" s="548">
        <v>254</v>
      </c>
      <c r="BW61" s="549">
        <v>57</v>
      </c>
      <c r="BX61"/>
      <c r="BY61" s="259">
        <f t="shared" si="31"/>
        <v>0</v>
      </c>
      <c r="BZ61" s="242">
        <f t="shared" si="32"/>
        <v>0</v>
      </c>
      <c r="CA61" s="242">
        <f t="shared" si="33"/>
        <v>0</v>
      </c>
      <c r="CB61" s="242">
        <f t="shared" si="34"/>
        <v>0</v>
      </c>
      <c r="CC61" s="242">
        <f t="shared" si="35"/>
        <v>0</v>
      </c>
      <c r="CD61" s="242">
        <f t="shared" si="36"/>
        <v>0</v>
      </c>
      <c r="CE61" s="242">
        <f t="shared" si="37"/>
        <v>0</v>
      </c>
      <c r="CF61" s="242">
        <f t="shared" si="38"/>
        <v>0</v>
      </c>
      <c r="CG61" s="242">
        <f t="shared" si="39"/>
        <v>0</v>
      </c>
      <c r="CH61" s="242">
        <f t="shared" si="40"/>
        <v>0</v>
      </c>
      <c r="CI61" s="242">
        <f t="shared" si="41"/>
        <v>0</v>
      </c>
      <c r="CJ61" s="242">
        <f t="shared" si="42"/>
        <v>0</v>
      </c>
      <c r="CK61" s="242">
        <f t="shared" si="43"/>
        <v>0</v>
      </c>
      <c r="CL61" s="242">
        <f t="shared" si="44"/>
        <v>0</v>
      </c>
      <c r="CM61" s="242">
        <f t="shared" si="45"/>
        <v>2.6157786386993245E-2</v>
      </c>
      <c r="CN61" s="242">
        <f t="shared" si="46"/>
        <v>1.387092982249912E-2</v>
      </c>
      <c r="CO61" s="242">
        <f t="shared" si="47"/>
        <v>9.4623217626121844E-3</v>
      </c>
      <c r="CP61" s="242">
        <f t="shared" si="48"/>
        <v>2.1247982786444325E-2</v>
      </c>
      <c r="CQ61" s="242">
        <f t="shared" si="49"/>
        <v>5.7327935222672065E-2</v>
      </c>
      <c r="CR61" s="242">
        <f t="shared" si="50"/>
        <v>9.0455840455840458E-2</v>
      </c>
      <c r="CS61" s="242">
        <f t="shared" si="51"/>
        <v>139.69941552983832</v>
      </c>
      <c r="CT61" s="242">
        <f t="shared" si="52"/>
        <v>3.8473002010013628E-2</v>
      </c>
      <c r="CU61" s="242">
        <f t="shared" si="53"/>
        <v>3.4645731378222182E-2</v>
      </c>
      <c r="CV61" s="257">
        <f t="shared" si="27"/>
        <v>827</v>
      </c>
    </row>
    <row r="62" spans="1:100" x14ac:dyDescent="0.2">
      <c r="A62" s="527" t="s">
        <v>1007</v>
      </c>
      <c r="B62" s="530">
        <v>0</v>
      </c>
      <c r="C62" s="529">
        <v>0</v>
      </c>
      <c r="D62" s="529">
        <v>0</v>
      </c>
      <c r="E62" s="529">
        <v>0</v>
      </c>
      <c r="F62" s="529">
        <v>0</v>
      </c>
      <c r="G62" s="529">
        <v>0</v>
      </c>
      <c r="H62" s="529">
        <v>0</v>
      </c>
      <c r="I62" s="529">
        <v>0</v>
      </c>
      <c r="J62" s="529">
        <v>0</v>
      </c>
      <c r="K62" s="529">
        <v>0</v>
      </c>
      <c r="L62" s="529">
        <v>0</v>
      </c>
      <c r="M62" s="529">
        <v>0</v>
      </c>
      <c r="N62" s="529">
        <v>0</v>
      </c>
      <c r="O62" s="529">
        <v>5697</v>
      </c>
      <c r="P62" s="529">
        <v>863.72727272727263</v>
      </c>
      <c r="Q62" s="529">
        <v>288</v>
      </c>
      <c r="R62" s="529">
        <v>1206</v>
      </c>
      <c r="S62" s="529">
        <v>908</v>
      </c>
      <c r="T62" s="529">
        <v>2035</v>
      </c>
      <c r="U62" s="529">
        <v>1236</v>
      </c>
      <c r="V62" s="529">
        <v>617.5</v>
      </c>
      <c r="W62" s="529">
        <v>1355</v>
      </c>
      <c r="X62" s="531">
        <v>820.5</v>
      </c>
      <c r="Y62"/>
      <c r="Z62" s="259">
        <f t="shared" si="6"/>
        <v>0</v>
      </c>
      <c r="AA62" s="242">
        <f t="shared" si="7"/>
        <v>0</v>
      </c>
      <c r="AB62" s="242">
        <f t="shared" si="8"/>
        <v>0</v>
      </c>
      <c r="AC62" s="242">
        <f t="shared" si="9"/>
        <v>0</v>
      </c>
      <c r="AD62" s="242">
        <f t="shared" si="10"/>
        <v>0</v>
      </c>
      <c r="AE62" s="242">
        <f t="shared" si="11"/>
        <v>0</v>
      </c>
      <c r="AF62" s="242">
        <f t="shared" si="12"/>
        <v>0</v>
      </c>
      <c r="AG62" s="242">
        <f t="shared" si="13"/>
        <v>0</v>
      </c>
      <c r="AH62" s="242">
        <f t="shared" si="14"/>
        <v>0</v>
      </c>
      <c r="AI62" s="242">
        <f t="shared" si="15"/>
        <v>0</v>
      </c>
      <c r="AJ62" s="242">
        <f t="shared" si="16"/>
        <v>0</v>
      </c>
      <c r="AK62" s="242">
        <f t="shared" si="17"/>
        <v>0</v>
      </c>
      <c r="AL62" s="242">
        <f t="shared" si="18"/>
        <v>0</v>
      </c>
      <c r="AM62" s="242">
        <f t="shared" si="19"/>
        <v>0.10978960773752126</v>
      </c>
      <c r="AN62" s="242">
        <f t="shared" si="20"/>
        <v>2.4671065444149286E-2</v>
      </c>
      <c r="AO62" s="453">
        <f t="shared" si="21"/>
        <v>2.1430995172073034E-2</v>
      </c>
      <c r="AP62" s="453">
        <f t="shared" si="22"/>
        <v>5.0848529566775581E-2</v>
      </c>
      <c r="AQ62" s="453">
        <f t="shared" si="23"/>
        <v>4.2880755608028343E-2</v>
      </c>
      <c r="AR62" s="453">
        <f t="shared" si="24"/>
        <v>0.11712904339818118</v>
      </c>
      <c r="AS62" s="453">
        <f t="shared" si="25"/>
        <v>0.11567434116630806</v>
      </c>
      <c r="AT62" s="453">
        <f t="shared" si="28"/>
        <v>1391.8546596454648</v>
      </c>
      <c r="AU62" s="282">
        <f t="shared" si="29"/>
        <v>6.9592732982273239E-2</v>
      </c>
      <c r="AV62" s="242">
        <f t="shared" si="30"/>
        <v>4.4067117294550408E-2</v>
      </c>
      <c r="AW62" s="257">
        <v>828</v>
      </c>
      <c r="BB62" s="547" t="s">
        <v>1007</v>
      </c>
      <c r="BC62" s="528">
        <v>0</v>
      </c>
      <c r="BD62" s="548">
        <v>0</v>
      </c>
      <c r="BE62" s="548">
        <v>0</v>
      </c>
      <c r="BF62" s="548">
        <v>0</v>
      </c>
      <c r="BG62" s="548">
        <v>0</v>
      </c>
      <c r="BH62" s="548">
        <v>0</v>
      </c>
      <c r="BI62" s="548">
        <v>0</v>
      </c>
      <c r="BJ62" s="548">
        <v>0</v>
      </c>
      <c r="BK62" s="548">
        <v>0</v>
      </c>
      <c r="BL62" s="548">
        <v>0</v>
      </c>
      <c r="BM62" s="548">
        <v>0</v>
      </c>
      <c r="BN62" s="548">
        <v>0</v>
      </c>
      <c r="BO62" s="548">
        <v>0</v>
      </c>
      <c r="BP62" s="548">
        <v>0</v>
      </c>
      <c r="BQ62" s="548">
        <v>114</v>
      </c>
      <c r="BR62" s="548">
        <v>49.536363636363632</v>
      </c>
      <c r="BS62" s="548">
        <v>26</v>
      </c>
      <c r="BT62" s="548">
        <v>135</v>
      </c>
      <c r="BU62" s="548">
        <v>401</v>
      </c>
      <c r="BV62" s="548">
        <v>305</v>
      </c>
      <c r="BW62" s="549">
        <v>70</v>
      </c>
      <c r="BX62"/>
      <c r="BY62" s="259">
        <f t="shared" si="31"/>
        <v>0</v>
      </c>
      <c r="BZ62" s="242">
        <f t="shared" si="32"/>
        <v>0</v>
      </c>
      <c r="CA62" s="242">
        <f t="shared" si="33"/>
        <v>0</v>
      </c>
      <c r="CB62" s="242">
        <f t="shared" si="34"/>
        <v>0</v>
      </c>
      <c r="CC62" s="242">
        <f t="shared" si="35"/>
        <v>0</v>
      </c>
      <c r="CD62" s="242">
        <f t="shared" si="36"/>
        <v>0</v>
      </c>
      <c r="CE62" s="242">
        <f t="shared" si="37"/>
        <v>0</v>
      </c>
      <c r="CF62" s="242">
        <f t="shared" si="38"/>
        <v>0</v>
      </c>
      <c r="CG62" s="242">
        <f t="shared" si="39"/>
        <v>0</v>
      </c>
      <c r="CH62" s="242">
        <f t="shared" si="40"/>
        <v>0</v>
      </c>
      <c r="CI62" s="242">
        <f t="shared" si="41"/>
        <v>0</v>
      </c>
      <c r="CJ62" s="242">
        <f t="shared" si="42"/>
        <v>0</v>
      </c>
      <c r="CK62" s="242">
        <f t="shared" si="43"/>
        <v>0</v>
      </c>
      <c r="CL62" s="242">
        <f t="shared" si="44"/>
        <v>0</v>
      </c>
      <c r="CM62" s="242">
        <f t="shared" si="45"/>
        <v>3.0121087354719491E-2</v>
      </c>
      <c r="CN62" s="242">
        <f t="shared" si="46"/>
        <v>1.8300895061210097E-2</v>
      </c>
      <c r="CO62" s="242">
        <f t="shared" si="47"/>
        <v>9.4623217626121844E-3</v>
      </c>
      <c r="CP62" s="242">
        <f t="shared" si="48"/>
        <v>3.6309844002151696E-2</v>
      </c>
      <c r="CQ62" s="242">
        <f t="shared" si="49"/>
        <v>6.4939271255060729E-2</v>
      </c>
      <c r="CR62" s="242">
        <f t="shared" si="50"/>
        <v>0.10861823361823361</v>
      </c>
      <c r="CS62" s="242">
        <f t="shared" si="51"/>
        <v>172.57219039768333</v>
      </c>
      <c r="CT62" s="242">
        <f t="shared" si="52"/>
        <v>4.7526113139853658E-2</v>
      </c>
      <c r="CU62" s="242">
        <f t="shared" si="53"/>
        <v>4.0200234884929152E-2</v>
      </c>
      <c r="CV62" s="257">
        <f t="shared" si="27"/>
        <v>828</v>
      </c>
    </row>
    <row r="63" spans="1:100" x14ac:dyDescent="0.2">
      <c r="A63" s="527" t="s">
        <v>1008</v>
      </c>
      <c r="B63" s="530">
        <v>0</v>
      </c>
      <c r="C63" s="529">
        <v>0</v>
      </c>
      <c r="D63" s="529">
        <v>0</v>
      </c>
      <c r="E63" s="529">
        <v>0</v>
      </c>
      <c r="F63" s="529">
        <v>0</v>
      </c>
      <c r="G63" s="529">
        <v>0</v>
      </c>
      <c r="H63" s="529">
        <v>0</v>
      </c>
      <c r="I63" s="529">
        <v>0</v>
      </c>
      <c r="J63" s="529">
        <v>0</v>
      </c>
      <c r="K63" s="529">
        <v>0</v>
      </c>
      <c r="L63" s="529">
        <v>0</v>
      </c>
      <c r="M63" s="529">
        <v>0</v>
      </c>
      <c r="N63" s="529">
        <v>0</v>
      </c>
      <c r="O63" s="529">
        <v>6582</v>
      </c>
      <c r="P63" s="529">
        <v>1124.4545454545453</v>
      </c>
      <c r="Q63" s="529">
        <v>409</v>
      </c>
      <c r="R63" s="529">
        <v>1962</v>
      </c>
      <c r="S63" s="529">
        <v>969</v>
      </c>
      <c r="T63" s="529">
        <v>2408</v>
      </c>
      <c r="U63" s="529">
        <v>1308</v>
      </c>
      <c r="V63" s="529">
        <v>707.5</v>
      </c>
      <c r="W63" s="529">
        <v>1843</v>
      </c>
      <c r="X63" s="531">
        <v>1030.5</v>
      </c>
      <c r="Y63"/>
      <c r="Z63" s="259">
        <f t="shared" si="6"/>
        <v>0</v>
      </c>
      <c r="AA63" s="242">
        <f t="shared" si="7"/>
        <v>0</v>
      </c>
      <c r="AB63" s="242">
        <f t="shared" si="8"/>
        <v>0</v>
      </c>
      <c r="AC63" s="242">
        <f t="shared" si="9"/>
        <v>0</v>
      </c>
      <c r="AD63" s="242">
        <f t="shared" si="10"/>
        <v>0</v>
      </c>
      <c r="AE63" s="242">
        <f t="shared" si="11"/>
        <v>0</v>
      </c>
      <c r="AF63" s="242">
        <f t="shared" si="12"/>
        <v>0</v>
      </c>
      <c r="AG63" s="242">
        <f t="shared" si="13"/>
        <v>0</v>
      </c>
      <c r="AH63" s="242">
        <f t="shared" si="14"/>
        <v>0</v>
      </c>
      <c r="AI63" s="242">
        <f t="shared" si="15"/>
        <v>0</v>
      </c>
      <c r="AJ63" s="242">
        <f t="shared" si="16"/>
        <v>0</v>
      </c>
      <c r="AK63" s="242">
        <f t="shared" si="17"/>
        <v>0</v>
      </c>
      <c r="AL63" s="242">
        <f t="shared" si="18"/>
        <v>0</v>
      </c>
      <c r="AM63" s="242">
        <f t="shared" si="19"/>
        <v>0.12684486539026943</v>
      </c>
      <c r="AN63" s="242">
        <f t="shared" si="20"/>
        <v>3.2118346329721346E-2</v>
      </c>
      <c r="AO63" s="453">
        <f t="shared" si="21"/>
        <v>3.0434989671450939E-2</v>
      </c>
      <c r="AP63" s="453">
        <f t="shared" si="22"/>
        <v>8.2723727205649827E-2</v>
      </c>
      <c r="AQ63" s="453">
        <f t="shared" si="23"/>
        <v>4.5761511216056677E-2</v>
      </c>
      <c r="AR63" s="453">
        <f t="shared" si="24"/>
        <v>0.13859790491539081</v>
      </c>
      <c r="AS63" s="453">
        <f t="shared" si="25"/>
        <v>0.1224126523022095</v>
      </c>
      <c r="AT63" s="453">
        <f t="shared" si="28"/>
        <v>1679.7231412430308</v>
      </c>
      <c r="AU63" s="282">
        <f t="shared" si="29"/>
        <v>8.398615706215154E-2</v>
      </c>
      <c r="AV63" s="242">
        <f t="shared" si="30"/>
        <v>4.6876122248242738E-2</v>
      </c>
      <c r="AW63" s="257">
        <v>829</v>
      </c>
      <c r="BB63" s="547" t="s">
        <v>1008</v>
      </c>
      <c r="BC63" s="528">
        <v>0</v>
      </c>
      <c r="BD63" s="548">
        <v>0</v>
      </c>
      <c r="BE63" s="548">
        <v>0</v>
      </c>
      <c r="BF63" s="548">
        <v>0</v>
      </c>
      <c r="BG63" s="548">
        <v>0</v>
      </c>
      <c r="BH63" s="548">
        <v>0</v>
      </c>
      <c r="BI63" s="548">
        <v>0</v>
      </c>
      <c r="BJ63" s="548">
        <v>0</v>
      </c>
      <c r="BK63" s="548">
        <v>0</v>
      </c>
      <c r="BL63" s="548">
        <v>0</v>
      </c>
      <c r="BM63" s="548">
        <v>0</v>
      </c>
      <c r="BN63" s="548">
        <v>0</v>
      </c>
      <c r="BO63" s="548">
        <v>0</v>
      </c>
      <c r="BP63" s="548">
        <v>0</v>
      </c>
      <c r="BQ63" s="548">
        <v>123</v>
      </c>
      <c r="BR63" s="548">
        <v>66.972727272727269</v>
      </c>
      <c r="BS63" s="548">
        <v>60</v>
      </c>
      <c r="BT63" s="548">
        <v>209</v>
      </c>
      <c r="BU63" s="548">
        <v>463</v>
      </c>
      <c r="BV63" s="548">
        <v>385</v>
      </c>
      <c r="BW63" s="549">
        <v>92</v>
      </c>
      <c r="BX63"/>
      <c r="BY63" s="259">
        <f t="shared" si="31"/>
        <v>0</v>
      </c>
      <c r="BZ63" s="242">
        <f t="shared" si="32"/>
        <v>0</v>
      </c>
      <c r="CA63" s="242">
        <f t="shared" si="33"/>
        <v>0</v>
      </c>
      <c r="CB63" s="242">
        <f t="shared" si="34"/>
        <v>0</v>
      </c>
      <c r="CC63" s="242">
        <f t="shared" si="35"/>
        <v>0</v>
      </c>
      <c r="CD63" s="242">
        <f t="shared" si="36"/>
        <v>0</v>
      </c>
      <c r="CE63" s="242">
        <f t="shared" si="37"/>
        <v>0</v>
      </c>
      <c r="CF63" s="242">
        <f t="shared" si="38"/>
        <v>0</v>
      </c>
      <c r="CG63" s="242">
        <f t="shared" si="39"/>
        <v>0</v>
      </c>
      <c r="CH63" s="242">
        <f t="shared" si="40"/>
        <v>0</v>
      </c>
      <c r="CI63" s="242">
        <f t="shared" si="41"/>
        <v>0</v>
      </c>
      <c r="CJ63" s="242">
        <f t="shared" si="42"/>
        <v>0</v>
      </c>
      <c r="CK63" s="242">
        <f t="shared" si="43"/>
        <v>0</v>
      </c>
      <c r="CL63" s="242">
        <f t="shared" si="44"/>
        <v>0</v>
      </c>
      <c r="CM63" s="242">
        <f t="shared" si="45"/>
        <v>3.2499067935355244E-2</v>
      </c>
      <c r="CN63" s="242">
        <f t="shared" si="46"/>
        <v>2.4742648910980873E-2</v>
      </c>
      <c r="CO63" s="242">
        <f t="shared" si="47"/>
        <v>2.1836127144489657E-2</v>
      </c>
      <c r="CP63" s="242">
        <f t="shared" si="48"/>
        <v>5.6213017751479293E-2</v>
      </c>
      <c r="CQ63" s="242">
        <f t="shared" si="49"/>
        <v>7.4979757085020249E-2</v>
      </c>
      <c r="CR63" s="242">
        <f t="shared" si="50"/>
        <v>0.1371082621082621</v>
      </c>
      <c r="CS63" s="242">
        <f t="shared" si="51"/>
        <v>228.67217809947883</v>
      </c>
      <c r="CT63" s="242">
        <f t="shared" si="52"/>
        <v>6.2975962600046426E-2</v>
      </c>
      <c r="CU63" s="242">
        <f t="shared" si="53"/>
        <v>4.7009835865472922E-2</v>
      </c>
      <c r="CV63" s="257">
        <f t="shared" si="27"/>
        <v>829</v>
      </c>
    </row>
    <row r="64" spans="1:100" x14ac:dyDescent="0.2">
      <c r="A64" s="527" t="s">
        <v>1009</v>
      </c>
      <c r="B64" s="530">
        <v>0</v>
      </c>
      <c r="C64" s="529">
        <v>0</v>
      </c>
      <c r="D64" s="529">
        <v>0</v>
      </c>
      <c r="E64" s="529">
        <v>0</v>
      </c>
      <c r="F64" s="529">
        <v>0</v>
      </c>
      <c r="G64" s="529">
        <v>0</v>
      </c>
      <c r="H64" s="529">
        <v>0</v>
      </c>
      <c r="I64" s="529">
        <v>0</v>
      </c>
      <c r="J64" s="529">
        <v>0</v>
      </c>
      <c r="K64" s="529">
        <v>0</v>
      </c>
      <c r="L64" s="529">
        <v>0</v>
      </c>
      <c r="M64" s="529">
        <v>0</v>
      </c>
      <c r="N64" s="529">
        <v>0</v>
      </c>
      <c r="O64" s="529">
        <v>8139</v>
      </c>
      <c r="P64" s="529">
        <v>1470.5909090909088</v>
      </c>
      <c r="Q64" s="529">
        <v>635</v>
      </c>
      <c r="R64" s="529">
        <v>2727</v>
      </c>
      <c r="S64" s="529">
        <v>1035</v>
      </c>
      <c r="T64" s="529">
        <v>3011</v>
      </c>
      <c r="U64" s="529">
        <v>1404</v>
      </c>
      <c r="V64" s="529">
        <v>773.5</v>
      </c>
      <c r="W64" s="529">
        <v>2023</v>
      </c>
      <c r="X64" s="531">
        <v>1269.5</v>
      </c>
      <c r="Y64"/>
      <c r="Z64" s="259">
        <f t="shared" si="6"/>
        <v>0</v>
      </c>
      <c r="AA64" s="242">
        <f t="shared" si="7"/>
        <v>0</v>
      </c>
      <c r="AB64" s="242">
        <f t="shared" si="8"/>
        <v>0</v>
      </c>
      <c r="AC64" s="242">
        <f t="shared" si="9"/>
        <v>0</v>
      </c>
      <c r="AD64" s="242">
        <f t="shared" si="10"/>
        <v>0</v>
      </c>
      <c r="AE64" s="242">
        <f t="shared" si="11"/>
        <v>0</v>
      </c>
      <c r="AF64" s="242">
        <f t="shared" si="12"/>
        <v>0</v>
      </c>
      <c r="AG64" s="242">
        <f t="shared" si="13"/>
        <v>0</v>
      </c>
      <c r="AH64" s="242">
        <f t="shared" si="14"/>
        <v>0</v>
      </c>
      <c r="AI64" s="242">
        <f t="shared" si="15"/>
        <v>0</v>
      </c>
      <c r="AJ64" s="242">
        <f t="shared" si="16"/>
        <v>0</v>
      </c>
      <c r="AK64" s="242">
        <f t="shared" si="17"/>
        <v>0</v>
      </c>
      <c r="AL64" s="242">
        <f t="shared" si="18"/>
        <v>0</v>
      </c>
      <c r="AM64" s="242">
        <f t="shared" si="19"/>
        <v>0.15685055597256198</v>
      </c>
      <c r="AN64" s="242">
        <f t="shared" si="20"/>
        <v>4.2005208941930418E-2</v>
      </c>
      <c r="AO64" s="453">
        <f t="shared" si="21"/>
        <v>4.7252367827313804E-2</v>
      </c>
      <c r="AP64" s="453">
        <f t="shared" si="22"/>
        <v>0.1149783914830821</v>
      </c>
      <c r="AQ64" s="453">
        <f t="shared" si="23"/>
        <v>4.8878394332939799E-2</v>
      </c>
      <c r="AR64" s="453">
        <f t="shared" si="24"/>
        <v>0.17330493841372166</v>
      </c>
      <c r="AS64" s="453">
        <f t="shared" si="25"/>
        <v>0.1313970671500781</v>
      </c>
      <c r="AT64" s="453">
        <f t="shared" si="28"/>
        <v>2063.2446368285418</v>
      </c>
      <c r="AU64" s="282">
        <f t="shared" si="29"/>
        <v>0.1031622318414271</v>
      </c>
      <c r="AV64" s="242">
        <f t="shared" si="30"/>
        <v>5.4611067439657358E-2</v>
      </c>
      <c r="AW64" s="257">
        <v>830</v>
      </c>
      <c r="BB64" s="547" t="s">
        <v>1009</v>
      </c>
      <c r="BC64" s="528">
        <v>0</v>
      </c>
      <c r="BD64" s="548">
        <v>0</v>
      </c>
      <c r="BE64" s="548">
        <v>0</v>
      </c>
      <c r="BF64" s="548">
        <v>0</v>
      </c>
      <c r="BG64" s="548">
        <v>0</v>
      </c>
      <c r="BH64" s="548">
        <v>0</v>
      </c>
      <c r="BI64" s="548">
        <v>0</v>
      </c>
      <c r="BJ64" s="548">
        <v>0</v>
      </c>
      <c r="BK64" s="548">
        <v>0</v>
      </c>
      <c r="BL64" s="548">
        <v>0</v>
      </c>
      <c r="BM64" s="548">
        <v>0</v>
      </c>
      <c r="BN64" s="548">
        <v>0</v>
      </c>
      <c r="BO64" s="548">
        <v>0</v>
      </c>
      <c r="BP64" s="548">
        <v>0</v>
      </c>
      <c r="BQ64" s="548">
        <v>154.5</v>
      </c>
      <c r="BR64" s="548">
        <v>89.854545454545445</v>
      </c>
      <c r="BS64" s="548">
        <v>68</v>
      </c>
      <c r="BT64" s="548">
        <v>279</v>
      </c>
      <c r="BU64" s="548">
        <v>535</v>
      </c>
      <c r="BV64" s="548">
        <v>481</v>
      </c>
      <c r="BW64" s="549">
        <v>106</v>
      </c>
      <c r="BX64"/>
      <c r="BY64" s="259">
        <f t="shared" si="31"/>
        <v>0</v>
      </c>
      <c r="BZ64" s="242">
        <f t="shared" si="32"/>
        <v>0</v>
      </c>
      <c r="CA64" s="242">
        <f t="shared" si="33"/>
        <v>0</v>
      </c>
      <c r="CB64" s="242">
        <f t="shared" si="34"/>
        <v>0</v>
      </c>
      <c r="CC64" s="242">
        <f t="shared" si="35"/>
        <v>0</v>
      </c>
      <c r="CD64" s="242">
        <f t="shared" si="36"/>
        <v>0</v>
      </c>
      <c r="CE64" s="242">
        <f t="shared" si="37"/>
        <v>0</v>
      </c>
      <c r="CF64" s="242">
        <f t="shared" si="38"/>
        <v>0</v>
      </c>
      <c r="CG64" s="242">
        <f t="shared" si="39"/>
        <v>0</v>
      </c>
      <c r="CH64" s="242">
        <f t="shared" si="40"/>
        <v>0</v>
      </c>
      <c r="CI64" s="242">
        <f t="shared" si="41"/>
        <v>0</v>
      </c>
      <c r="CJ64" s="242">
        <f t="shared" si="42"/>
        <v>0</v>
      </c>
      <c r="CK64" s="242">
        <f t="shared" si="43"/>
        <v>0</v>
      </c>
      <c r="CL64" s="242">
        <f t="shared" si="44"/>
        <v>0</v>
      </c>
      <c r="CM64" s="242">
        <f t="shared" si="45"/>
        <v>4.0821999967580368E-2</v>
      </c>
      <c r="CN64" s="242">
        <f t="shared" si="46"/>
        <v>3.319619137181145E-2</v>
      </c>
      <c r="CO64" s="242">
        <f t="shared" si="47"/>
        <v>2.4747610763754941E-2</v>
      </c>
      <c r="CP64" s="242">
        <f t="shared" si="48"/>
        <v>7.5040344271113502E-2</v>
      </c>
      <c r="CQ64" s="242">
        <f t="shared" si="49"/>
        <v>8.663967611336032E-2</v>
      </c>
      <c r="CR64" s="242">
        <f t="shared" si="50"/>
        <v>0.17129629629629631</v>
      </c>
      <c r="CS64" s="242">
        <f t="shared" si="51"/>
        <v>283.89420770067852</v>
      </c>
      <c r="CT64" s="242">
        <f t="shared" si="52"/>
        <v>7.8184023763267302E-2</v>
      </c>
      <c r="CU64" s="242">
        <f t="shared" si="53"/>
        <v>5.8375147475651548E-2</v>
      </c>
      <c r="CV64" s="257">
        <f t="shared" si="27"/>
        <v>830</v>
      </c>
    </row>
    <row r="65" spans="1:100" x14ac:dyDescent="0.2">
      <c r="A65" s="527" t="s">
        <v>1010</v>
      </c>
      <c r="B65" s="530">
        <v>0</v>
      </c>
      <c r="C65" s="529">
        <v>0</v>
      </c>
      <c r="D65" s="529">
        <v>0</v>
      </c>
      <c r="E65" s="529">
        <v>0</v>
      </c>
      <c r="F65" s="529">
        <v>0</v>
      </c>
      <c r="G65" s="529">
        <v>0</v>
      </c>
      <c r="H65" s="529">
        <v>0</v>
      </c>
      <c r="I65" s="529">
        <v>0</v>
      </c>
      <c r="J65" s="529">
        <v>0</v>
      </c>
      <c r="K65" s="529">
        <v>0</v>
      </c>
      <c r="L65" s="529">
        <v>0</v>
      </c>
      <c r="M65" s="529">
        <v>0</v>
      </c>
      <c r="N65" s="529">
        <v>0</v>
      </c>
      <c r="O65" s="529">
        <v>9528</v>
      </c>
      <c r="P65" s="529">
        <v>1902.1363636363635</v>
      </c>
      <c r="Q65" s="529">
        <v>740</v>
      </c>
      <c r="R65" s="529">
        <v>3573</v>
      </c>
      <c r="S65" s="529">
        <v>1294</v>
      </c>
      <c r="T65" s="529">
        <v>3270</v>
      </c>
      <c r="U65" s="529">
        <v>1573</v>
      </c>
      <c r="V65" s="529">
        <v>947.5</v>
      </c>
      <c r="W65" s="529">
        <v>2386</v>
      </c>
      <c r="X65" s="531">
        <v>1473.5</v>
      </c>
      <c r="Y65"/>
      <c r="Z65" s="259">
        <f t="shared" si="6"/>
        <v>0</v>
      </c>
      <c r="AA65" s="242">
        <f t="shared" si="7"/>
        <v>0</v>
      </c>
      <c r="AB65" s="242">
        <f t="shared" si="8"/>
        <v>0</v>
      </c>
      <c r="AC65" s="242">
        <f t="shared" si="9"/>
        <v>0</v>
      </c>
      <c r="AD65" s="242">
        <f t="shared" si="10"/>
        <v>0</v>
      </c>
      <c r="AE65" s="242">
        <f t="shared" si="11"/>
        <v>0</v>
      </c>
      <c r="AF65" s="242">
        <f t="shared" si="12"/>
        <v>0</v>
      </c>
      <c r="AG65" s="242">
        <f t="shared" si="13"/>
        <v>0</v>
      </c>
      <c r="AH65" s="242">
        <f t="shared" si="14"/>
        <v>0</v>
      </c>
      <c r="AI65" s="242">
        <f t="shared" si="15"/>
        <v>0</v>
      </c>
      <c r="AJ65" s="242">
        <f t="shared" si="16"/>
        <v>0</v>
      </c>
      <c r="AK65" s="242">
        <f t="shared" si="17"/>
        <v>0</v>
      </c>
      <c r="AL65" s="242">
        <f t="shared" si="18"/>
        <v>0</v>
      </c>
      <c r="AM65" s="242">
        <f t="shared" si="19"/>
        <v>0.18361863832246841</v>
      </c>
      <c r="AN65" s="242">
        <f t="shared" si="20"/>
        <v>5.4331653280776507E-2</v>
      </c>
      <c r="AO65" s="453">
        <f t="shared" si="21"/>
        <v>5.5065751483798768E-2</v>
      </c>
      <c r="AP65" s="453">
        <f t="shared" si="22"/>
        <v>0.1506482555075366</v>
      </c>
      <c r="AQ65" s="453">
        <f t="shared" si="23"/>
        <v>6.1109799291617486E-2</v>
      </c>
      <c r="AR65" s="453">
        <f t="shared" si="24"/>
        <v>0.18821227120985382</v>
      </c>
      <c r="AS65" s="453">
        <f t="shared" si="25"/>
        <v>0.14721338078851343</v>
      </c>
      <c r="AT65" s="453">
        <f t="shared" si="28"/>
        <v>2408.9978331252805</v>
      </c>
      <c r="AU65" s="282">
        <f t="shared" si="29"/>
        <v>0.12044989165626403</v>
      </c>
      <c r="AV65" s="242">
        <f t="shared" si="30"/>
        <v>5.9195223541532477E-2</v>
      </c>
      <c r="AW65" s="257">
        <v>831</v>
      </c>
      <c r="BB65" s="547" t="s">
        <v>1010</v>
      </c>
      <c r="BC65" s="528">
        <v>0</v>
      </c>
      <c r="BD65" s="548">
        <v>0</v>
      </c>
      <c r="BE65" s="548">
        <v>0</v>
      </c>
      <c r="BF65" s="548">
        <v>0</v>
      </c>
      <c r="BG65" s="548">
        <v>0</v>
      </c>
      <c r="BH65" s="548">
        <v>0</v>
      </c>
      <c r="BI65" s="548">
        <v>0</v>
      </c>
      <c r="BJ65" s="548">
        <v>0</v>
      </c>
      <c r="BK65" s="548">
        <v>0</v>
      </c>
      <c r="BL65" s="548">
        <v>0</v>
      </c>
      <c r="BM65" s="548">
        <v>0</v>
      </c>
      <c r="BN65" s="548">
        <v>0</v>
      </c>
      <c r="BO65" s="548">
        <v>0</v>
      </c>
      <c r="BP65" s="548">
        <v>0</v>
      </c>
      <c r="BQ65" s="548">
        <v>214.5</v>
      </c>
      <c r="BR65" s="548">
        <v>118.18181818181817</v>
      </c>
      <c r="BS65" s="548">
        <v>83</v>
      </c>
      <c r="BT65" s="548">
        <v>333</v>
      </c>
      <c r="BU65" s="548">
        <v>679</v>
      </c>
      <c r="BV65" s="548">
        <v>529</v>
      </c>
      <c r="BW65" s="549">
        <v>145</v>
      </c>
      <c r="BX65"/>
      <c r="BY65" s="259">
        <f t="shared" si="31"/>
        <v>0</v>
      </c>
      <c r="BZ65" s="242">
        <f t="shared" si="32"/>
        <v>0</v>
      </c>
      <c r="CA65" s="242">
        <f t="shared" si="33"/>
        <v>0</v>
      </c>
      <c r="CB65" s="242">
        <f t="shared" si="34"/>
        <v>0</v>
      </c>
      <c r="CC65" s="242">
        <f t="shared" si="35"/>
        <v>0</v>
      </c>
      <c r="CD65" s="242">
        <f t="shared" si="36"/>
        <v>0</v>
      </c>
      <c r="CE65" s="242">
        <f t="shared" si="37"/>
        <v>0</v>
      </c>
      <c r="CF65" s="242">
        <f t="shared" si="38"/>
        <v>0</v>
      </c>
      <c r="CG65" s="242">
        <f t="shared" si="39"/>
        <v>0</v>
      </c>
      <c r="CH65" s="242">
        <f t="shared" si="40"/>
        <v>0</v>
      </c>
      <c r="CI65" s="242">
        <f t="shared" si="41"/>
        <v>0</v>
      </c>
      <c r="CJ65" s="242">
        <f t="shared" si="42"/>
        <v>0</v>
      </c>
      <c r="CK65" s="242">
        <f t="shared" si="43"/>
        <v>0</v>
      </c>
      <c r="CL65" s="242">
        <f t="shared" si="44"/>
        <v>0</v>
      </c>
      <c r="CM65" s="242">
        <f t="shared" si="45"/>
        <v>5.6675203838485365E-2</v>
      </c>
      <c r="CN65" s="242">
        <f t="shared" si="46"/>
        <v>4.3661522443701827E-2</v>
      </c>
      <c r="CO65" s="242">
        <f t="shared" si="47"/>
        <v>3.0206642549877358E-2</v>
      </c>
      <c r="CP65" s="242">
        <f t="shared" si="48"/>
        <v>8.9564281871974183E-2</v>
      </c>
      <c r="CQ65" s="242">
        <f t="shared" si="49"/>
        <v>0.10995951417004049</v>
      </c>
      <c r="CR65" s="242">
        <f t="shared" si="50"/>
        <v>0.1883903133903134</v>
      </c>
      <c r="CS65" s="242">
        <f t="shared" si="51"/>
        <v>335.35575842274022</v>
      </c>
      <c r="CT65" s="242">
        <f t="shared" si="52"/>
        <v>9.2356454885181447E-2</v>
      </c>
      <c r="CU65" s="242">
        <f t="shared" si="53"/>
        <v>6.2797216348536161E-2</v>
      </c>
      <c r="CV65" s="257">
        <f t="shared" si="27"/>
        <v>831</v>
      </c>
    </row>
    <row r="66" spans="1:100" x14ac:dyDescent="0.2">
      <c r="A66" s="527" t="s">
        <v>1011</v>
      </c>
      <c r="B66" s="530">
        <v>0</v>
      </c>
      <c r="C66" s="529">
        <v>0</v>
      </c>
      <c r="D66" s="529">
        <v>0</v>
      </c>
      <c r="E66" s="529">
        <v>0</v>
      </c>
      <c r="F66" s="529">
        <v>0</v>
      </c>
      <c r="G66" s="529">
        <v>0</v>
      </c>
      <c r="H66" s="529">
        <v>0</v>
      </c>
      <c r="I66" s="529">
        <v>0</v>
      </c>
      <c r="J66" s="529">
        <v>0</v>
      </c>
      <c r="K66" s="529">
        <v>0</v>
      </c>
      <c r="L66" s="529">
        <v>604</v>
      </c>
      <c r="M66" s="529">
        <v>1790</v>
      </c>
      <c r="N66" s="529">
        <v>0</v>
      </c>
      <c r="O66" s="529">
        <v>10857</v>
      </c>
      <c r="P66" s="529">
        <v>2419.090909090909</v>
      </c>
      <c r="Q66" s="529">
        <v>956</v>
      </c>
      <c r="R66" s="529">
        <v>4268</v>
      </c>
      <c r="S66" s="529">
        <v>1643</v>
      </c>
      <c r="T66" s="529">
        <v>3530</v>
      </c>
      <c r="U66" s="529">
        <v>1735</v>
      </c>
      <c r="V66" s="529">
        <v>1153.5</v>
      </c>
      <c r="W66" s="529">
        <v>2778</v>
      </c>
      <c r="X66" s="531">
        <v>1554.5</v>
      </c>
      <c r="Y66"/>
      <c r="Z66" s="259">
        <f t="shared" ref="Z66:Z97" si="54">B66/B$156</f>
        <v>0</v>
      </c>
      <c r="AA66" s="242">
        <f t="shared" ref="AA66:AA97" si="55">C66/C$156</f>
        <v>0</v>
      </c>
      <c r="AB66" s="242">
        <f t="shared" ref="AB66:AB97" si="56">D66/D$156</f>
        <v>0</v>
      </c>
      <c r="AC66" s="242">
        <f t="shared" ref="AC66:AC97" si="57">E66/E$156</f>
        <v>0</v>
      </c>
      <c r="AD66" s="242">
        <f t="shared" ref="AD66:AD97" si="58">F66/F$156</f>
        <v>0</v>
      </c>
      <c r="AE66" s="242">
        <f t="shared" ref="AE66:AE97" si="59">G66/G$156</f>
        <v>0</v>
      </c>
      <c r="AF66" s="242">
        <f t="shared" ref="AF66:AF97" si="60">H66/H$156</f>
        <v>0</v>
      </c>
      <c r="AG66" s="242">
        <f t="shared" ref="AG66:AG97" si="61">I66/I$156</f>
        <v>0</v>
      </c>
      <c r="AH66" s="242">
        <f t="shared" ref="AH66:AH97" si="62">J66/J$156</f>
        <v>0</v>
      </c>
      <c r="AI66" s="242">
        <f t="shared" ref="AI66:AI97" si="63">K66/K$156</f>
        <v>0</v>
      </c>
      <c r="AJ66" s="242">
        <f t="shared" ref="AJ66:AJ97" si="64">L66/L$156</f>
        <v>2.7950023137436372E-2</v>
      </c>
      <c r="AK66" s="242">
        <f t="shared" ref="AK66:AK97" si="65">M66/M$156</f>
        <v>3.7652503155237695E-2</v>
      </c>
      <c r="AL66" s="242">
        <f t="shared" ref="AL66:AL97" si="66">N66/N$156</f>
        <v>0</v>
      </c>
      <c r="AM66" s="242">
        <f t="shared" ref="AM66:AM97" si="67">O66/O$156</f>
        <v>0.20923043201795125</v>
      </c>
      <c r="AN66" s="242">
        <f t="shared" ref="AN66:AN97" si="68">P66/P$156</f>
        <v>6.9097679346259613E-2</v>
      </c>
      <c r="AO66" s="453">
        <f t="shared" ref="AO66:AO97" si="69">Q66/Q$156</f>
        <v>7.1138997862853534E-2</v>
      </c>
      <c r="AP66" s="453">
        <f t="shared" ref="AP66:AP97" si="70">R66/R$156</f>
        <v>0.17995151259618422</v>
      </c>
      <c r="AQ66" s="453">
        <f t="shared" ref="AQ66:AQ97" si="71">S66/S$156</f>
        <v>7.7591499409681242E-2</v>
      </c>
      <c r="AR66" s="453">
        <f t="shared" ref="AR66:AR97" si="72">T66/T$156</f>
        <v>0.20317716127546909</v>
      </c>
      <c r="AS66" s="453">
        <f t="shared" ref="AS66:AS97" si="73">U66/U$156</f>
        <v>0.16237458084429165</v>
      </c>
      <c r="AT66" s="453">
        <f t="shared" si="28"/>
        <v>2776.935007953919</v>
      </c>
      <c r="AU66" s="282">
        <f t="shared" si="29"/>
        <v>0.13884675039769595</v>
      </c>
      <c r="AV66" s="242">
        <f t="shared" si="30"/>
        <v>6.0659103957166421E-2</v>
      </c>
      <c r="AW66" s="257">
        <v>901</v>
      </c>
      <c r="BB66" s="547" t="s">
        <v>1011</v>
      </c>
      <c r="BC66" s="528">
        <v>9</v>
      </c>
      <c r="BD66" s="548">
        <v>0</v>
      </c>
      <c r="BE66" s="548">
        <v>0</v>
      </c>
      <c r="BF66" s="548">
        <v>0</v>
      </c>
      <c r="BG66" s="548">
        <v>0</v>
      </c>
      <c r="BH66" s="548">
        <v>0</v>
      </c>
      <c r="BI66" s="548">
        <v>0</v>
      </c>
      <c r="BJ66" s="548">
        <v>0</v>
      </c>
      <c r="BK66" s="548">
        <v>0</v>
      </c>
      <c r="BL66" s="548">
        <v>0</v>
      </c>
      <c r="BM66" s="548">
        <v>0</v>
      </c>
      <c r="BN66" s="548">
        <v>1</v>
      </c>
      <c r="BO66" s="548">
        <v>36</v>
      </c>
      <c r="BP66" s="548">
        <v>0</v>
      </c>
      <c r="BQ66" s="548">
        <v>247.5</v>
      </c>
      <c r="BR66" s="548">
        <v>151.95454545454544</v>
      </c>
      <c r="BS66" s="548">
        <v>83</v>
      </c>
      <c r="BT66" s="548">
        <v>382</v>
      </c>
      <c r="BU66" s="548">
        <v>755</v>
      </c>
      <c r="BV66" s="548">
        <v>596</v>
      </c>
      <c r="BW66" s="549">
        <v>158</v>
      </c>
      <c r="BX66"/>
      <c r="BY66" s="259">
        <f t="shared" si="31"/>
        <v>1.0135135135135136E-3</v>
      </c>
      <c r="BZ66" s="242">
        <f t="shared" si="32"/>
        <v>0</v>
      </c>
      <c r="CA66" s="242">
        <f t="shared" si="33"/>
        <v>0</v>
      </c>
      <c r="CB66" s="242">
        <f t="shared" si="34"/>
        <v>0</v>
      </c>
      <c r="CC66" s="242">
        <f t="shared" si="35"/>
        <v>0</v>
      </c>
      <c r="CD66" s="242">
        <f t="shared" si="36"/>
        <v>0</v>
      </c>
      <c r="CE66" s="242">
        <f t="shared" si="37"/>
        <v>0</v>
      </c>
      <c r="CF66" s="242">
        <f t="shared" si="38"/>
        <v>0</v>
      </c>
      <c r="CG66" s="242">
        <f t="shared" si="39"/>
        <v>0</v>
      </c>
      <c r="CH66" s="242">
        <f t="shared" si="40"/>
        <v>0</v>
      </c>
      <c r="CI66" s="242">
        <f t="shared" si="41"/>
        <v>0</v>
      </c>
      <c r="CJ66" s="242">
        <f t="shared" si="42"/>
        <v>2.5687130747495504E-4</v>
      </c>
      <c r="CK66" s="242">
        <f t="shared" si="43"/>
        <v>1.4699877501020826E-2</v>
      </c>
      <c r="CL66" s="242">
        <f t="shared" si="44"/>
        <v>0</v>
      </c>
      <c r="CM66" s="242">
        <f t="shared" si="45"/>
        <v>6.5394465967483106E-2</v>
      </c>
      <c r="CN66" s="242">
        <f t="shared" si="46"/>
        <v>5.6138642126651997E-2</v>
      </c>
      <c r="CO66" s="242">
        <f t="shared" si="47"/>
        <v>3.0206642549877358E-2</v>
      </c>
      <c r="CP66" s="242">
        <f t="shared" si="48"/>
        <v>0.10274341043571812</v>
      </c>
      <c r="CQ66" s="242">
        <f t="shared" si="49"/>
        <v>0.12226720647773279</v>
      </c>
      <c r="CR66" s="242">
        <f t="shared" si="50"/>
        <v>0.21225071225071226</v>
      </c>
      <c r="CS66" s="242">
        <f t="shared" si="51"/>
        <v>380.25386166675474</v>
      </c>
      <c r="CT66" s="242">
        <f t="shared" si="52"/>
        <v>0.1047213227681385</v>
      </c>
      <c r="CU66" s="242">
        <f t="shared" si="53"/>
        <v>7.0333232190023076E-2</v>
      </c>
      <c r="CV66" s="257">
        <f t="shared" ref="CV66:CV98" si="74">AW66</f>
        <v>901</v>
      </c>
    </row>
    <row r="67" spans="1:100" x14ac:dyDescent="0.2">
      <c r="A67" s="527" t="s">
        <v>1012</v>
      </c>
      <c r="B67" s="530">
        <v>0</v>
      </c>
      <c r="C67" s="529">
        <v>0</v>
      </c>
      <c r="D67" s="529">
        <v>0</v>
      </c>
      <c r="E67" s="529">
        <v>0</v>
      </c>
      <c r="F67" s="529">
        <v>0</v>
      </c>
      <c r="G67" s="529">
        <v>0</v>
      </c>
      <c r="H67" s="529">
        <v>0</v>
      </c>
      <c r="I67" s="529">
        <v>0</v>
      </c>
      <c r="J67" s="529">
        <v>0</v>
      </c>
      <c r="K67" s="529">
        <v>0</v>
      </c>
      <c r="L67" s="529">
        <v>2385</v>
      </c>
      <c r="M67" s="529">
        <v>2434</v>
      </c>
      <c r="N67" s="529">
        <v>0</v>
      </c>
      <c r="O67" s="529">
        <v>12291</v>
      </c>
      <c r="P67" s="529">
        <v>3021.454545454545</v>
      </c>
      <c r="Q67" s="529">
        <v>1064</v>
      </c>
      <c r="R67" s="529">
        <v>5030</v>
      </c>
      <c r="S67" s="529">
        <v>1828</v>
      </c>
      <c r="T67" s="529">
        <v>3915</v>
      </c>
      <c r="U67" s="529">
        <v>2240</v>
      </c>
      <c r="V67" s="529">
        <v>1494.5</v>
      </c>
      <c r="W67" s="529">
        <v>3234</v>
      </c>
      <c r="X67" s="531">
        <v>1698.5</v>
      </c>
      <c r="Y67"/>
      <c r="Z67" s="259">
        <f t="shared" si="54"/>
        <v>0</v>
      </c>
      <c r="AA67" s="242">
        <f t="shared" si="55"/>
        <v>0</v>
      </c>
      <c r="AB67" s="242">
        <f t="shared" si="56"/>
        <v>0</v>
      </c>
      <c r="AC67" s="242">
        <f t="shared" si="57"/>
        <v>0</v>
      </c>
      <c r="AD67" s="242">
        <f t="shared" si="58"/>
        <v>0</v>
      </c>
      <c r="AE67" s="242">
        <f t="shared" si="59"/>
        <v>0</v>
      </c>
      <c r="AF67" s="242">
        <f t="shared" si="60"/>
        <v>0</v>
      </c>
      <c r="AG67" s="242">
        <f t="shared" si="61"/>
        <v>0</v>
      </c>
      <c r="AH67" s="242">
        <f t="shared" si="62"/>
        <v>0</v>
      </c>
      <c r="AI67" s="242">
        <f t="shared" si="63"/>
        <v>0</v>
      </c>
      <c r="AJ67" s="242">
        <f t="shared" si="64"/>
        <v>0.11036557149467839</v>
      </c>
      <c r="AK67" s="242">
        <f t="shared" si="65"/>
        <v>5.1198990323937738E-2</v>
      </c>
      <c r="AL67" s="242">
        <f t="shared" si="66"/>
        <v>0</v>
      </c>
      <c r="AM67" s="242">
        <f t="shared" si="67"/>
        <v>0.23686573085867541</v>
      </c>
      <c r="AN67" s="242">
        <f t="shared" si="68"/>
        <v>8.6303287138379717E-2</v>
      </c>
      <c r="AO67" s="453">
        <f t="shared" si="69"/>
        <v>7.9175621052380921E-2</v>
      </c>
      <c r="AP67" s="453">
        <f t="shared" si="70"/>
        <v>0.21207968799409715</v>
      </c>
      <c r="AQ67" s="453">
        <f t="shared" si="71"/>
        <v>8.6328217237308158E-2</v>
      </c>
      <c r="AR67" s="453">
        <f t="shared" si="72"/>
        <v>0.22533671002647634</v>
      </c>
      <c r="AS67" s="453">
        <f t="shared" si="73"/>
        <v>0.20963634645026705</v>
      </c>
      <c r="AT67" s="453">
        <f t="shared" si="28"/>
        <v>3250.2263310421185</v>
      </c>
      <c r="AU67" s="282">
        <f t="shared" si="29"/>
        <v>0.16251131655210593</v>
      </c>
      <c r="AV67" s="242">
        <f t="shared" si="30"/>
        <v>7.3098434868939646E-2</v>
      </c>
      <c r="AW67" s="257">
        <v>902</v>
      </c>
      <c r="BB67" s="547" t="s">
        <v>1012</v>
      </c>
      <c r="BC67" s="528">
        <v>57</v>
      </c>
      <c r="BD67" s="548">
        <v>0</v>
      </c>
      <c r="BE67" s="548">
        <v>0</v>
      </c>
      <c r="BF67" s="548">
        <v>0</v>
      </c>
      <c r="BG67" s="548">
        <v>0</v>
      </c>
      <c r="BH67" s="548">
        <v>0</v>
      </c>
      <c r="BI67" s="548">
        <v>0</v>
      </c>
      <c r="BJ67" s="548">
        <v>0</v>
      </c>
      <c r="BK67" s="548">
        <v>0</v>
      </c>
      <c r="BL67" s="548">
        <v>0</v>
      </c>
      <c r="BM67" s="548">
        <v>0</v>
      </c>
      <c r="BN67" s="548">
        <v>11</v>
      </c>
      <c r="BO67" s="548">
        <v>77</v>
      </c>
      <c r="BP67" s="548">
        <v>0</v>
      </c>
      <c r="BQ67" s="548">
        <v>328.5</v>
      </c>
      <c r="BR67" s="548">
        <v>191.17272727272726</v>
      </c>
      <c r="BS67" s="548">
        <v>83</v>
      </c>
      <c r="BT67" s="548">
        <v>487</v>
      </c>
      <c r="BU67" s="548">
        <v>814</v>
      </c>
      <c r="BV67" s="548">
        <v>666</v>
      </c>
      <c r="BW67" s="549">
        <v>186</v>
      </c>
      <c r="BX67"/>
      <c r="BY67" s="259">
        <f t="shared" ref="BY67:BY98" si="75">BC67/BC$156</f>
        <v>6.4189189189189193E-3</v>
      </c>
      <c r="BZ67" s="242">
        <f t="shared" ref="BZ67:BZ98" si="76">BD67/BD$156</f>
        <v>0</v>
      </c>
      <c r="CA67" s="242">
        <f t="shared" ref="CA67:CA98" si="77">BE67/BE$156</f>
        <v>0</v>
      </c>
      <c r="CB67" s="242">
        <f t="shared" ref="CB67:CB98" si="78">BF67/BF$156</f>
        <v>0</v>
      </c>
      <c r="CC67" s="242">
        <f t="shared" ref="CC67:CC98" si="79">BG67/BG$156</f>
        <v>0</v>
      </c>
      <c r="CD67" s="242">
        <f t="shared" ref="CD67:CD98" si="80">BH67/BH$156</f>
        <v>0</v>
      </c>
      <c r="CE67" s="242">
        <f t="shared" ref="CE67:CE98" si="81">BI67/BI$156</f>
        <v>0</v>
      </c>
      <c r="CF67" s="242">
        <f t="shared" ref="CF67:CF98" si="82">BJ67/BJ$156</f>
        <v>0</v>
      </c>
      <c r="CG67" s="242">
        <f t="shared" ref="CG67:CG98" si="83">BK67/BK$156</f>
        <v>0</v>
      </c>
      <c r="CH67" s="242">
        <f t="shared" ref="CH67:CH98" si="84">BL67/BL$156</f>
        <v>0</v>
      </c>
      <c r="CI67" s="242">
        <f t="shared" ref="CI67:CI98" si="85">BM67/BM$156</f>
        <v>0</v>
      </c>
      <c r="CJ67" s="242">
        <f t="shared" ref="CJ67:CJ98" si="86">BN67/BN$156</f>
        <v>2.8255843822245054E-3</v>
      </c>
      <c r="CK67" s="242">
        <f t="shared" ref="CK67:CK98" si="87">BO67/BO$156</f>
        <v>3.1441404654961209E-2</v>
      </c>
      <c r="CL67" s="242">
        <f t="shared" ref="CL67:CL98" si="88">BP67/BP$156</f>
        <v>0</v>
      </c>
      <c r="CM67" s="242">
        <f t="shared" ref="CM67:CM98" si="89">BQ67/BQ$156</f>
        <v>8.6796291193204853E-2</v>
      </c>
      <c r="CN67" s="242">
        <f t="shared" ref="CN67:CN98" si="90">BR67/BR$156</f>
        <v>7.0627550420661975E-2</v>
      </c>
      <c r="CO67" s="242">
        <f t="shared" ref="CO67:CO98" si="91">BS67/BS$156</f>
        <v>3.0206642549877358E-2</v>
      </c>
      <c r="CP67" s="242">
        <f t="shared" ref="CP67:CP98" si="92">BT67/BT$156</f>
        <v>0.13098440021516944</v>
      </c>
      <c r="CQ67" s="242">
        <f t="shared" ref="CQ67:CQ98" si="93">BU67/BU$156</f>
        <v>0.13182186234817814</v>
      </c>
      <c r="CR67" s="242">
        <f t="shared" si="50"/>
        <v>0.23717948717948717</v>
      </c>
      <c r="CS67" s="242">
        <f t="shared" si="51"/>
        <v>436.32776466927731</v>
      </c>
      <c r="CT67" s="242">
        <f t="shared" si="52"/>
        <v>0.12016398854267481</v>
      </c>
      <c r="CU67" s="242">
        <f t="shared" si="53"/>
        <v>7.8249276436803267E-2</v>
      </c>
      <c r="CV67" s="257">
        <f t="shared" si="74"/>
        <v>902</v>
      </c>
    </row>
    <row r="68" spans="1:100" x14ac:dyDescent="0.2">
      <c r="A68" s="527" t="s">
        <v>1013</v>
      </c>
      <c r="B68" s="530">
        <v>0</v>
      </c>
      <c r="C68" s="529">
        <v>0</v>
      </c>
      <c r="D68" s="529">
        <v>0</v>
      </c>
      <c r="E68" s="529">
        <v>0</v>
      </c>
      <c r="F68" s="529">
        <v>0</v>
      </c>
      <c r="G68" s="529">
        <v>0</v>
      </c>
      <c r="H68" s="529">
        <v>0</v>
      </c>
      <c r="I68" s="529">
        <v>0</v>
      </c>
      <c r="J68" s="529">
        <v>0</v>
      </c>
      <c r="K68" s="529">
        <v>3526</v>
      </c>
      <c r="L68" s="529">
        <v>2643</v>
      </c>
      <c r="M68" s="529">
        <v>2696</v>
      </c>
      <c r="N68" s="529">
        <v>0</v>
      </c>
      <c r="O68" s="529">
        <v>13713</v>
      </c>
      <c r="P68" s="529">
        <v>3709.2272727272721</v>
      </c>
      <c r="Q68" s="529">
        <v>1100</v>
      </c>
      <c r="R68" s="529">
        <v>5964</v>
      </c>
      <c r="S68" s="529">
        <v>2001</v>
      </c>
      <c r="T68" s="529">
        <v>4350</v>
      </c>
      <c r="U68" s="529">
        <v>2647</v>
      </c>
      <c r="V68" s="529">
        <v>1688.5</v>
      </c>
      <c r="W68" s="529">
        <v>3706</v>
      </c>
      <c r="X68" s="531">
        <v>1878.5</v>
      </c>
      <c r="Y68"/>
      <c r="Z68" s="259">
        <f t="shared" si="54"/>
        <v>0</v>
      </c>
      <c r="AA68" s="242">
        <f t="shared" si="55"/>
        <v>0</v>
      </c>
      <c r="AB68" s="242">
        <f t="shared" si="56"/>
        <v>0</v>
      </c>
      <c r="AC68" s="242">
        <f t="shared" si="57"/>
        <v>0</v>
      </c>
      <c r="AD68" s="242">
        <f t="shared" si="58"/>
        <v>0</v>
      </c>
      <c r="AE68" s="242">
        <f t="shared" si="59"/>
        <v>0</v>
      </c>
      <c r="AF68" s="242">
        <f t="shared" si="60"/>
        <v>0</v>
      </c>
      <c r="AG68" s="242">
        <f t="shared" si="61"/>
        <v>0</v>
      </c>
      <c r="AH68" s="242">
        <f t="shared" si="62"/>
        <v>0</v>
      </c>
      <c r="AI68" s="242">
        <f t="shared" si="63"/>
        <v>5.4586268287019117E-2</v>
      </c>
      <c r="AJ68" s="242">
        <f t="shared" si="64"/>
        <v>0.12230448866265618</v>
      </c>
      <c r="AK68" s="242">
        <f t="shared" si="65"/>
        <v>5.6710138830458563E-2</v>
      </c>
      <c r="AL68" s="242">
        <f t="shared" si="66"/>
        <v>0</v>
      </c>
      <c r="AM68" s="242">
        <f t="shared" si="67"/>
        <v>0.26426977196851487</v>
      </c>
      <c r="AN68" s="242">
        <f t="shared" si="68"/>
        <v>0.10594847665713683</v>
      </c>
      <c r="AO68" s="453">
        <f t="shared" si="69"/>
        <v>8.1854495448890049E-2</v>
      </c>
      <c r="AP68" s="453">
        <f t="shared" si="70"/>
        <v>0.25145989248445239</v>
      </c>
      <c r="AQ68" s="453">
        <f t="shared" si="71"/>
        <v>9.4498229043683601E-2</v>
      </c>
      <c r="AR68" s="453">
        <f t="shared" si="72"/>
        <v>0.25037412225164041</v>
      </c>
      <c r="AS68" s="453">
        <f t="shared" si="73"/>
        <v>0.24772652189904326</v>
      </c>
      <c r="AT68" s="453">
        <f t="shared" si="28"/>
        <v>3703.6530445108383</v>
      </c>
      <c r="AU68" s="282">
        <f t="shared" si="29"/>
        <v>0.18518265222554192</v>
      </c>
      <c r="AV68" s="242">
        <f t="shared" si="30"/>
        <v>8.867737671599743E-2</v>
      </c>
      <c r="AW68" s="257">
        <v>903</v>
      </c>
      <c r="BB68" s="547" t="s">
        <v>1013</v>
      </c>
      <c r="BC68" s="528">
        <v>169</v>
      </c>
      <c r="BD68" s="548">
        <v>0</v>
      </c>
      <c r="BE68" s="548">
        <v>0</v>
      </c>
      <c r="BF68" s="548">
        <v>0</v>
      </c>
      <c r="BG68" s="548">
        <v>0</v>
      </c>
      <c r="BH68" s="548">
        <v>0</v>
      </c>
      <c r="BI68" s="548">
        <v>0</v>
      </c>
      <c r="BJ68" s="548">
        <v>0</v>
      </c>
      <c r="BK68" s="548">
        <v>0</v>
      </c>
      <c r="BL68" s="548">
        <v>0</v>
      </c>
      <c r="BM68" s="548">
        <v>231</v>
      </c>
      <c r="BN68" s="548">
        <v>58</v>
      </c>
      <c r="BO68" s="548">
        <v>95</v>
      </c>
      <c r="BP68" s="548">
        <v>0</v>
      </c>
      <c r="BQ68" s="548">
        <v>451.5</v>
      </c>
      <c r="BR68" s="548">
        <v>235.83636363636361</v>
      </c>
      <c r="BS68" s="548">
        <v>83</v>
      </c>
      <c r="BT68" s="548">
        <v>587</v>
      </c>
      <c r="BU68" s="548">
        <v>865</v>
      </c>
      <c r="BV68" s="548">
        <v>748</v>
      </c>
      <c r="BW68" s="549">
        <v>222</v>
      </c>
      <c r="BX68"/>
      <c r="BY68" s="259">
        <f t="shared" si="75"/>
        <v>1.9031531531531531E-2</v>
      </c>
      <c r="BZ68" s="242">
        <f t="shared" si="76"/>
        <v>0</v>
      </c>
      <c r="CA68" s="242">
        <f t="shared" si="77"/>
        <v>0</v>
      </c>
      <c r="CB68" s="242">
        <f t="shared" si="78"/>
        <v>0</v>
      </c>
      <c r="CC68" s="242">
        <f t="shared" si="79"/>
        <v>0</v>
      </c>
      <c r="CD68" s="242">
        <f t="shared" si="80"/>
        <v>0</v>
      </c>
      <c r="CE68" s="242">
        <f t="shared" si="81"/>
        <v>0</v>
      </c>
      <c r="CF68" s="242">
        <f t="shared" si="82"/>
        <v>0</v>
      </c>
      <c r="CG68" s="242">
        <f t="shared" si="83"/>
        <v>0</v>
      </c>
      <c r="CH68" s="242">
        <f t="shared" si="84"/>
        <v>0</v>
      </c>
      <c r="CI68" s="242">
        <f t="shared" si="85"/>
        <v>0.12727272727272726</v>
      </c>
      <c r="CJ68" s="242">
        <f t="shared" si="86"/>
        <v>1.4898535833547394E-2</v>
      </c>
      <c r="CK68" s="242">
        <f t="shared" si="87"/>
        <v>3.8791343405471621E-2</v>
      </c>
      <c r="CL68" s="242">
        <f t="shared" si="88"/>
        <v>0</v>
      </c>
      <c r="CM68" s="242">
        <f t="shared" si="89"/>
        <v>0.1192953591285601</v>
      </c>
      <c r="CN68" s="242">
        <f t="shared" si="90"/>
        <v>8.7128247325731753E-2</v>
      </c>
      <c r="CO68" s="242">
        <f t="shared" si="91"/>
        <v>3.0206642549877358E-2</v>
      </c>
      <c r="CP68" s="242">
        <f t="shared" si="92"/>
        <v>0.15788058095750404</v>
      </c>
      <c r="CQ68" s="242">
        <f t="shared" si="93"/>
        <v>0.14008097165991903</v>
      </c>
      <c r="CR68" s="242">
        <f t="shared" si="50"/>
        <v>0.26638176638176636</v>
      </c>
      <c r="CS68" s="242">
        <f t="shared" si="51"/>
        <v>495.04869588523525</v>
      </c>
      <c r="CT68" s="242">
        <f t="shared" si="52"/>
        <v>0.13633564177495971</v>
      </c>
      <c r="CU68" s="242">
        <f t="shared" si="53"/>
        <v>8.8140425700377736E-2</v>
      </c>
      <c r="CV68" s="257">
        <f t="shared" si="74"/>
        <v>903</v>
      </c>
    </row>
    <row r="69" spans="1:100" x14ac:dyDescent="0.2">
      <c r="A69" s="527" t="s">
        <v>1014</v>
      </c>
      <c r="B69" s="530">
        <v>0</v>
      </c>
      <c r="C69" s="529">
        <v>0</v>
      </c>
      <c r="D69" s="529">
        <v>0</v>
      </c>
      <c r="E69" s="529">
        <v>503</v>
      </c>
      <c r="F69" s="529">
        <v>0</v>
      </c>
      <c r="G69" s="529">
        <v>0</v>
      </c>
      <c r="H69" s="529">
        <v>0</v>
      </c>
      <c r="I69" s="529">
        <v>0</v>
      </c>
      <c r="J69" s="529">
        <v>6235</v>
      </c>
      <c r="K69" s="529">
        <v>4365</v>
      </c>
      <c r="L69" s="529">
        <v>2892</v>
      </c>
      <c r="M69" s="529">
        <v>2979</v>
      </c>
      <c r="N69" s="529">
        <v>0</v>
      </c>
      <c r="O69" s="529">
        <v>15237</v>
      </c>
      <c r="P69" s="529">
        <v>4482.4090909090901</v>
      </c>
      <c r="Q69" s="529">
        <v>1118</v>
      </c>
      <c r="R69" s="529">
        <v>7077</v>
      </c>
      <c r="S69" s="529">
        <v>2047</v>
      </c>
      <c r="T69" s="529">
        <v>4803</v>
      </c>
      <c r="U69" s="529">
        <v>3098</v>
      </c>
      <c r="V69" s="529">
        <v>1904.5</v>
      </c>
      <c r="W69" s="529">
        <v>4018</v>
      </c>
      <c r="X69" s="531">
        <v>2132.5</v>
      </c>
      <c r="Y69"/>
      <c r="Z69" s="259">
        <f t="shared" si="54"/>
        <v>0</v>
      </c>
      <c r="AA69" s="242">
        <f t="shared" si="55"/>
        <v>0</v>
      </c>
      <c r="AB69" s="242">
        <f t="shared" si="56"/>
        <v>0</v>
      </c>
      <c r="AC69" s="242">
        <f t="shared" si="57"/>
        <v>6.3009485871406787E-3</v>
      </c>
      <c r="AD69" s="242">
        <f t="shared" si="58"/>
        <v>0</v>
      </c>
      <c r="AE69" s="242">
        <f t="shared" si="59"/>
        <v>0</v>
      </c>
      <c r="AF69" s="242">
        <f t="shared" si="60"/>
        <v>0</v>
      </c>
      <c r="AG69" s="242">
        <f t="shared" si="61"/>
        <v>0</v>
      </c>
      <c r="AH69" s="242">
        <f t="shared" si="62"/>
        <v>0.14888485601031567</v>
      </c>
      <c r="AI69" s="242">
        <f t="shared" si="63"/>
        <v>6.7574889697345E-2</v>
      </c>
      <c r="AJ69" s="242">
        <f t="shared" si="64"/>
        <v>0.13382693197593706</v>
      </c>
      <c r="AK69" s="242">
        <f t="shared" si="65"/>
        <v>6.2663020614219606E-2</v>
      </c>
      <c r="AL69" s="242">
        <f t="shared" si="66"/>
        <v>0</v>
      </c>
      <c r="AM69" s="242">
        <f t="shared" si="67"/>
        <v>0.29363950379087439</v>
      </c>
      <c r="AN69" s="242">
        <f t="shared" si="68"/>
        <v>0.12803324790253096</v>
      </c>
      <c r="AO69" s="453">
        <f t="shared" si="69"/>
        <v>8.3193932647144614E-2</v>
      </c>
      <c r="AP69" s="453">
        <f t="shared" si="70"/>
        <v>0.29838726678612831</v>
      </c>
      <c r="AQ69" s="453">
        <f t="shared" si="71"/>
        <v>9.6670602125147595E-2</v>
      </c>
      <c r="AR69" s="453">
        <f t="shared" si="72"/>
        <v>0.27644756532750087</v>
      </c>
      <c r="AS69" s="453">
        <f t="shared" si="73"/>
        <v>0.28993455415309255</v>
      </c>
      <c r="AT69" s="453">
        <f t="shared" si="28"/>
        <v>4178.535684156056</v>
      </c>
      <c r="AU69" s="282">
        <f t="shared" si="29"/>
        <v>0.20892678420780281</v>
      </c>
      <c r="AV69" s="242">
        <f t="shared" si="30"/>
        <v>0.10901226191926611</v>
      </c>
      <c r="AW69" s="257">
        <v>904</v>
      </c>
      <c r="BB69" s="547" t="s">
        <v>1014</v>
      </c>
      <c r="BC69" s="528">
        <v>246</v>
      </c>
      <c r="BD69" s="548">
        <v>0</v>
      </c>
      <c r="BE69" s="548">
        <v>0</v>
      </c>
      <c r="BF69" s="548">
        <v>0</v>
      </c>
      <c r="BG69" s="548">
        <v>13</v>
      </c>
      <c r="BH69" s="548">
        <v>0</v>
      </c>
      <c r="BI69" s="548">
        <v>0</v>
      </c>
      <c r="BJ69" s="548">
        <v>0</v>
      </c>
      <c r="BK69" s="548">
        <v>0</v>
      </c>
      <c r="BL69" s="548">
        <v>64</v>
      </c>
      <c r="BM69" s="548">
        <v>269</v>
      </c>
      <c r="BN69" s="548">
        <v>97</v>
      </c>
      <c r="BO69" s="548">
        <v>116</v>
      </c>
      <c r="BP69" s="548">
        <v>0</v>
      </c>
      <c r="BQ69" s="548">
        <v>532.5</v>
      </c>
      <c r="BR69" s="548">
        <v>285.94545454545454</v>
      </c>
      <c r="BS69" s="548">
        <v>83</v>
      </c>
      <c r="BT69" s="548">
        <v>755</v>
      </c>
      <c r="BU69" s="548">
        <v>897</v>
      </c>
      <c r="BV69" s="548">
        <v>822</v>
      </c>
      <c r="BW69" s="549">
        <v>283</v>
      </c>
      <c r="BX69"/>
      <c r="BY69" s="259">
        <f t="shared" si="75"/>
        <v>2.7702702702702704E-2</v>
      </c>
      <c r="BZ69" s="242">
        <f t="shared" si="76"/>
        <v>0</v>
      </c>
      <c r="CA69" s="242">
        <f t="shared" si="77"/>
        <v>0</v>
      </c>
      <c r="CB69" s="242">
        <f t="shared" si="78"/>
        <v>0</v>
      </c>
      <c r="CC69" s="242">
        <f t="shared" si="79"/>
        <v>2.8529105173643494E-3</v>
      </c>
      <c r="CD69" s="242">
        <f t="shared" si="80"/>
        <v>0</v>
      </c>
      <c r="CE69" s="242">
        <f t="shared" si="81"/>
        <v>0</v>
      </c>
      <c r="CF69" s="242">
        <f t="shared" si="82"/>
        <v>0</v>
      </c>
      <c r="CG69" s="242">
        <f t="shared" si="83"/>
        <v>0</v>
      </c>
      <c r="CH69" s="242">
        <f t="shared" si="84"/>
        <v>2.3555391976444608E-2</v>
      </c>
      <c r="CI69" s="242">
        <f t="shared" si="85"/>
        <v>0.14820936639118457</v>
      </c>
      <c r="CJ69" s="242">
        <f t="shared" si="86"/>
        <v>2.491651682507064E-2</v>
      </c>
      <c r="CK69" s="242">
        <f t="shared" si="87"/>
        <v>4.7366271947733768E-2</v>
      </c>
      <c r="CL69" s="242">
        <f t="shared" si="88"/>
        <v>0</v>
      </c>
      <c r="CM69" s="242">
        <f t="shared" si="89"/>
        <v>0.14069718435428183</v>
      </c>
      <c r="CN69" s="242">
        <f t="shared" si="90"/>
        <v>0.10564073284186133</v>
      </c>
      <c r="CO69" s="242">
        <f t="shared" si="91"/>
        <v>3.0206642549877358E-2</v>
      </c>
      <c r="CP69" s="242">
        <f t="shared" si="92"/>
        <v>0.20306616460462615</v>
      </c>
      <c r="CQ69" s="242">
        <f t="shared" si="93"/>
        <v>0.14526315789473684</v>
      </c>
      <c r="CR69" s="242">
        <f t="shared" si="50"/>
        <v>0.29273504273504275</v>
      </c>
      <c r="CS69" s="242">
        <f t="shared" si="51"/>
        <v>564.20923979622296</v>
      </c>
      <c r="CT69" s="242">
        <f t="shared" si="52"/>
        <v>0.15538234812522891</v>
      </c>
      <c r="CU69" s="242">
        <f t="shared" si="53"/>
        <v>9.9228388879927049E-2</v>
      </c>
      <c r="CV69" s="257">
        <f t="shared" si="74"/>
        <v>904</v>
      </c>
    </row>
    <row r="70" spans="1:100" x14ac:dyDescent="0.2">
      <c r="A70" s="527" t="s">
        <v>1015</v>
      </c>
      <c r="B70" s="530">
        <v>0</v>
      </c>
      <c r="C70" s="529">
        <v>0</v>
      </c>
      <c r="D70" s="529">
        <v>3347</v>
      </c>
      <c r="E70" s="529">
        <v>613</v>
      </c>
      <c r="F70" s="529">
        <v>0</v>
      </c>
      <c r="G70" s="529">
        <v>0</v>
      </c>
      <c r="H70" s="529">
        <v>0</v>
      </c>
      <c r="I70" s="529">
        <v>0</v>
      </c>
      <c r="J70" s="529">
        <v>6809</v>
      </c>
      <c r="K70" s="529">
        <v>5464</v>
      </c>
      <c r="L70" s="529">
        <v>3308</v>
      </c>
      <c r="M70" s="529">
        <v>3531</v>
      </c>
      <c r="N70" s="529">
        <v>0</v>
      </c>
      <c r="O70" s="529">
        <v>16260</v>
      </c>
      <c r="P70" s="529">
        <v>5219.2272727272721</v>
      </c>
      <c r="Q70" s="529">
        <v>1124</v>
      </c>
      <c r="R70" s="529">
        <v>7719</v>
      </c>
      <c r="S70" s="529">
        <v>2106</v>
      </c>
      <c r="T70" s="529">
        <v>5132</v>
      </c>
      <c r="U70" s="529">
        <v>3695</v>
      </c>
      <c r="V70" s="529">
        <v>2058.5</v>
      </c>
      <c r="W70" s="529">
        <v>4986</v>
      </c>
      <c r="X70" s="531">
        <v>2358.5</v>
      </c>
      <c r="Y70"/>
      <c r="Z70" s="259">
        <f t="shared" si="54"/>
        <v>0</v>
      </c>
      <c r="AA70" s="242">
        <f t="shared" si="55"/>
        <v>0</v>
      </c>
      <c r="AB70" s="242">
        <f t="shared" si="56"/>
        <v>4.8429338310833299E-2</v>
      </c>
      <c r="AC70" s="242">
        <f t="shared" si="57"/>
        <v>7.6788896300541473E-3</v>
      </c>
      <c r="AD70" s="242">
        <f t="shared" si="58"/>
        <v>0</v>
      </c>
      <c r="AE70" s="242">
        <f t="shared" si="59"/>
        <v>0</v>
      </c>
      <c r="AF70" s="242">
        <f t="shared" si="60"/>
        <v>0</v>
      </c>
      <c r="AG70" s="242">
        <f t="shared" si="61"/>
        <v>0</v>
      </c>
      <c r="AH70" s="242">
        <f t="shared" si="62"/>
        <v>0.16259133674005444</v>
      </c>
      <c r="AI70" s="242">
        <f t="shared" si="63"/>
        <v>8.4588590448177098E-2</v>
      </c>
      <c r="AJ70" s="242">
        <f t="shared" si="64"/>
        <v>0.15307727903748264</v>
      </c>
      <c r="AK70" s="242">
        <f t="shared" si="65"/>
        <v>7.4274295330248208E-2</v>
      </c>
      <c r="AL70" s="242">
        <f t="shared" si="66"/>
        <v>0</v>
      </c>
      <c r="AM70" s="242">
        <f t="shared" si="67"/>
        <v>0.31335422534879687</v>
      </c>
      <c r="AN70" s="242">
        <f t="shared" si="68"/>
        <v>0.14907934677894713</v>
      </c>
      <c r="AO70" s="453">
        <f t="shared" si="69"/>
        <v>8.3640411713229473E-2</v>
      </c>
      <c r="AP70" s="453">
        <f t="shared" si="70"/>
        <v>0.32545588700326755</v>
      </c>
      <c r="AQ70" s="453">
        <f t="shared" si="71"/>
        <v>9.9456906729634018E-2</v>
      </c>
      <c r="AR70" s="453">
        <f t="shared" si="72"/>
        <v>0.29538390698745254</v>
      </c>
      <c r="AS70" s="453">
        <f t="shared" si="73"/>
        <v>0.34580638398827535</v>
      </c>
      <c r="AT70" s="453">
        <f t="shared" si="28"/>
        <v>4598.9739856874357</v>
      </c>
      <c r="AU70" s="282">
        <f t="shared" si="29"/>
        <v>0.22994869928437178</v>
      </c>
      <c r="AV70" s="242">
        <f t="shared" si="30"/>
        <v>0.12773078657298681</v>
      </c>
      <c r="AW70" s="257">
        <v>905</v>
      </c>
      <c r="BB70" s="547" t="s">
        <v>1015</v>
      </c>
      <c r="BC70" s="528">
        <v>340</v>
      </c>
      <c r="BD70" s="548">
        <v>0</v>
      </c>
      <c r="BE70" s="548">
        <v>0</v>
      </c>
      <c r="BF70" s="548">
        <v>69</v>
      </c>
      <c r="BG70" s="548">
        <v>58</v>
      </c>
      <c r="BH70" s="548">
        <v>0</v>
      </c>
      <c r="BI70" s="548">
        <v>0</v>
      </c>
      <c r="BJ70" s="548">
        <v>0</v>
      </c>
      <c r="BK70" s="548">
        <v>0</v>
      </c>
      <c r="BL70" s="548">
        <v>134</v>
      </c>
      <c r="BM70" s="548">
        <v>286</v>
      </c>
      <c r="BN70" s="548">
        <v>175</v>
      </c>
      <c r="BO70" s="548">
        <v>177</v>
      </c>
      <c r="BP70" s="548">
        <v>0</v>
      </c>
      <c r="BQ70" s="548">
        <v>601.5</v>
      </c>
      <c r="BR70" s="548">
        <v>325.77272727272725</v>
      </c>
      <c r="BS70" s="548">
        <v>83</v>
      </c>
      <c r="BT70" s="548">
        <v>855</v>
      </c>
      <c r="BU70" s="548">
        <v>918</v>
      </c>
      <c r="BV70" s="548">
        <v>876</v>
      </c>
      <c r="BW70" s="549">
        <v>337</v>
      </c>
      <c r="BX70"/>
      <c r="BY70" s="259">
        <f t="shared" si="75"/>
        <v>3.8288288288288286E-2</v>
      </c>
      <c r="BZ70" s="242">
        <f t="shared" si="76"/>
        <v>0</v>
      </c>
      <c r="CA70" s="242">
        <f t="shared" si="77"/>
        <v>0</v>
      </c>
      <c r="CB70" s="242">
        <f t="shared" si="78"/>
        <v>7.4193548387096776E-3</v>
      </c>
      <c r="CC70" s="242">
        <f t="shared" si="79"/>
        <v>1.2728370000548637E-2</v>
      </c>
      <c r="CD70" s="242">
        <f t="shared" si="80"/>
        <v>0</v>
      </c>
      <c r="CE70" s="242">
        <f t="shared" si="81"/>
        <v>0</v>
      </c>
      <c r="CF70" s="242">
        <f t="shared" si="82"/>
        <v>0</v>
      </c>
      <c r="CG70" s="242">
        <f t="shared" si="83"/>
        <v>0</v>
      </c>
      <c r="CH70" s="242">
        <f t="shared" si="84"/>
        <v>4.9319101950680899E-2</v>
      </c>
      <c r="CI70" s="242">
        <f t="shared" si="85"/>
        <v>0.15757575757575756</v>
      </c>
      <c r="CJ70" s="242">
        <f t="shared" si="86"/>
        <v>4.4952478808117133E-2</v>
      </c>
      <c r="CK70" s="242">
        <f t="shared" si="87"/>
        <v>7.2274397713352395E-2</v>
      </c>
      <c r="CL70" s="242">
        <f t="shared" si="88"/>
        <v>0</v>
      </c>
      <c r="CM70" s="242">
        <f t="shared" si="89"/>
        <v>0.15892836880582259</v>
      </c>
      <c r="CN70" s="242">
        <f t="shared" si="90"/>
        <v>0.12035466590538885</v>
      </c>
      <c r="CO70" s="242">
        <f t="shared" si="91"/>
        <v>3.0206642549877358E-2</v>
      </c>
      <c r="CP70" s="242">
        <f t="shared" si="92"/>
        <v>0.22996234534696072</v>
      </c>
      <c r="CQ70" s="242">
        <f t="shared" si="93"/>
        <v>0.14866396761133605</v>
      </c>
      <c r="CR70" s="242">
        <f t="shared" si="50"/>
        <v>0.31196581196581197</v>
      </c>
      <c r="CS70" s="242">
        <f t="shared" si="51"/>
        <v>610.86287461233564</v>
      </c>
      <c r="CT70" s="242">
        <f t="shared" si="52"/>
        <v>0.16823068667587499</v>
      </c>
      <c r="CU70" s="242">
        <f t="shared" si="53"/>
        <v>0.10746649540794011</v>
      </c>
      <c r="CV70" s="257">
        <f t="shared" si="74"/>
        <v>905</v>
      </c>
    </row>
    <row r="71" spans="1:100" x14ac:dyDescent="0.2">
      <c r="A71" s="527" t="s">
        <v>1016</v>
      </c>
      <c r="B71" s="530">
        <v>11568</v>
      </c>
      <c r="C71" s="529">
        <v>12136</v>
      </c>
      <c r="D71" s="529">
        <v>5264</v>
      </c>
      <c r="E71" s="529">
        <v>719</v>
      </c>
      <c r="F71" s="529">
        <v>0</v>
      </c>
      <c r="G71" s="529">
        <v>0</v>
      </c>
      <c r="H71" s="529">
        <v>0</v>
      </c>
      <c r="I71" s="529">
        <v>1581</v>
      </c>
      <c r="J71" s="529">
        <v>7473</v>
      </c>
      <c r="K71" s="529">
        <v>6718</v>
      </c>
      <c r="L71" s="529">
        <v>3663</v>
      </c>
      <c r="M71" s="529">
        <v>4018</v>
      </c>
      <c r="N71" s="529">
        <v>3193</v>
      </c>
      <c r="O71" s="529">
        <v>17904</v>
      </c>
      <c r="P71" s="529">
        <v>6163.2272727272721</v>
      </c>
      <c r="Q71" s="529">
        <v>1148</v>
      </c>
      <c r="R71" s="529">
        <v>8587</v>
      </c>
      <c r="S71" s="529">
        <v>2121</v>
      </c>
      <c r="T71" s="529">
        <v>5521</v>
      </c>
      <c r="U71" s="529">
        <v>4041</v>
      </c>
      <c r="V71" s="529">
        <v>2347.5</v>
      </c>
      <c r="W71" s="529">
        <v>5706</v>
      </c>
      <c r="X71" s="531">
        <v>2769.5</v>
      </c>
      <c r="Y71"/>
      <c r="Z71" s="259">
        <f t="shared" si="54"/>
        <v>0.13053928704424658</v>
      </c>
      <c r="AA71" s="242">
        <f t="shared" si="55"/>
        <v>0.11756272401433691</v>
      </c>
      <c r="AB71" s="242">
        <f t="shared" si="56"/>
        <v>7.6167325027853741E-2</v>
      </c>
      <c r="AC71" s="242">
        <f t="shared" si="57"/>
        <v>9.0067237259525805E-3</v>
      </c>
      <c r="AD71" s="242">
        <f t="shared" si="58"/>
        <v>0</v>
      </c>
      <c r="AE71" s="242">
        <f t="shared" si="59"/>
        <v>0</v>
      </c>
      <c r="AF71" s="242">
        <f t="shared" si="60"/>
        <v>0</v>
      </c>
      <c r="AG71" s="242">
        <f t="shared" si="61"/>
        <v>3.5544863868342366E-2</v>
      </c>
      <c r="AH71" s="242">
        <f t="shared" si="62"/>
        <v>0.17844691723578013</v>
      </c>
      <c r="AI71" s="242">
        <f t="shared" si="63"/>
        <v>0.10400185772892638</v>
      </c>
      <c r="AJ71" s="242">
        <f t="shared" si="64"/>
        <v>0.16950485886163813</v>
      </c>
      <c r="AK71" s="242">
        <f t="shared" si="65"/>
        <v>8.4518300378628522E-2</v>
      </c>
      <c r="AL71" s="242">
        <f t="shared" si="66"/>
        <v>0.1196956065377118</v>
      </c>
      <c r="AM71" s="242">
        <f t="shared" si="67"/>
        <v>0.3450365344800036</v>
      </c>
      <c r="AN71" s="242">
        <f t="shared" si="68"/>
        <v>0.1760432814776153</v>
      </c>
      <c r="AO71" s="453">
        <f t="shared" si="69"/>
        <v>8.5426327977568897E-2</v>
      </c>
      <c r="AP71" s="453">
        <f t="shared" si="70"/>
        <v>0.36205333614419727</v>
      </c>
      <c r="AQ71" s="453">
        <f t="shared" si="71"/>
        <v>0.10016528925619836</v>
      </c>
      <c r="AR71" s="453">
        <f t="shared" si="72"/>
        <v>0.31777368481639229</v>
      </c>
      <c r="AS71" s="453">
        <f t="shared" si="73"/>
        <v>0.37818771250246835</v>
      </c>
      <c r="AT71" s="453">
        <f t="shared" si="28"/>
        <v>4974.4254027873003</v>
      </c>
      <c r="AU71" s="282">
        <f t="shared" si="29"/>
        <v>0.24872127013936501</v>
      </c>
      <c r="AV71" s="242">
        <f t="shared" si="30"/>
        <v>0.14414235190220354</v>
      </c>
      <c r="AW71" s="257">
        <v>906</v>
      </c>
      <c r="BB71" s="547" t="s">
        <v>1016</v>
      </c>
      <c r="BC71" s="528">
        <v>433</v>
      </c>
      <c r="BD71" s="548">
        <v>151</v>
      </c>
      <c r="BE71" s="548">
        <v>452</v>
      </c>
      <c r="BF71" s="548">
        <v>236</v>
      </c>
      <c r="BG71" s="548">
        <v>108</v>
      </c>
      <c r="BH71" s="548">
        <v>0</v>
      </c>
      <c r="BI71" s="548">
        <v>0</v>
      </c>
      <c r="BJ71" s="548">
        <v>0</v>
      </c>
      <c r="BK71" s="548">
        <v>33</v>
      </c>
      <c r="BL71" s="548">
        <v>206</v>
      </c>
      <c r="BM71" s="548">
        <v>320</v>
      </c>
      <c r="BN71" s="548">
        <v>240</v>
      </c>
      <c r="BO71" s="548">
        <v>244</v>
      </c>
      <c r="BP71" s="548">
        <v>102</v>
      </c>
      <c r="BQ71" s="548">
        <v>700.5</v>
      </c>
      <c r="BR71" s="548">
        <v>386.77272727272725</v>
      </c>
      <c r="BS71" s="548">
        <v>83</v>
      </c>
      <c r="BT71" s="548">
        <v>1012</v>
      </c>
      <c r="BU71" s="548">
        <v>942</v>
      </c>
      <c r="BV71" s="548">
        <v>954</v>
      </c>
      <c r="BW71" s="549">
        <v>379</v>
      </c>
      <c r="BX71"/>
      <c r="BY71" s="259">
        <f t="shared" si="75"/>
        <v>4.8761261261261263E-2</v>
      </c>
      <c r="BZ71" s="242">
        <f t="shared" si="76"/>
        <v>2.069627192982456E-2</v>
      </c>
      <c r="CA71" s="242">
        <f t="shared" si="77"/>
        <v>9.2490280335584207E-2</v>
      </c>
      <c r="CB71" s="242">
        <f t="shared" si="78"/>
        <v>2.5376344086021504E-2</v>
      </c>
      <c r="CC71" s="242">
        <f t="shared" si="79"/>
        <v>2.3701102759642288E-2</v>
      </c>
      <c r="CD71" s="242">
        <f t="shared" si="80"/>
        <v>0</v>
      </c>
      <c r="CE71" s="242">
        <f t="shared" si="81"/>
        <v>0</v>
      </c>
      <c r="CF71" s="242">
        <f t="shared" si="82"/>
        <v>0</v>
      </c>
      <c r="CG71" s="242">
        <f t="shared" si="83"/>
        <v>7.9174664107485599E-3</v>
      </c>
      <c r="CH71" s="242">
        <f t="shared" si="84"/>
        <v>7.5818917924181078E-2</v>
      </c>
      <c r="CI71" s="242">
        <f t="shared" si="85"/>
        <v>0.17630853994490359</v>
      </c>
      <c r="CJ71" s="242">
        <f t="shared" si="86"/>
        <v>6.1649113793989213E-2</v>
      </c>
      <c r="CK71" s="242">
        <f t="shared" si="87"/>
        <v>9.9632503062474481E-2</v>
      </c>
      <c r="CL71" s="242">
        <f t="shared" si="88"/>
        <v>3.5940803382663845E-2</v>
      </c>
      <c r="CM71" s="242">
        <f t="shared" si="89"/>
        <v>0.18508615519281582</v>
      </c>
      <c r="CN71" s="242">
        <f t="shared" si="90"/>
        <v>0.14289072864363803</v>
      </c>
      <c r="CO71" s="242">
        <f t="shared" si="91"/>
        <v>3.0206642549877358E-2</v>
      </c>
      <c r="CP71" s="242">
        <f t="shared" si="92"/>
        <v>0.27218934911242604</v>
      </c>
      <c r="CQ71" s="242">
        <f t="shared" si="93"/>
        <v>0.1525506072874494</v>
      </c>
      <c r="CR71" s="242">
        <f t="shared" si="50"/>
        <v>0.33974358974358976</v>
      </c>
      <c r="CS71" s="242">
        <f t="shared" si="51"/>
        <v>680.89049110238352</v>
      </c>
      <c r="CT71" s="242">
        <f t="shared" si="52"/>
        <v>0.18751618346739612</v>
      </c>
      <c r="CU71" s="242">
        <f t="shared" si="53"/>
        <v>0.12073011492729499</v>
      </c>
      <c r="CV71" s="257">
        <f t="shared" si="74"/>
        <v>906</v>
      </c>
    </row>
    <row r="72" spans="1:100" x14ac:dyDescent="0.2">
      <c r="A72" s="527" t="s">
        <v>1017</v>
      </c>
      <c r="B72" s="530">
        <v>14140</v>
      </c>
      <c r="C72" s="529">
        <v>13388</v>
      </c>
      <c r="D72" s="529">
        <v>7174</v>
      </c>
      <c r="E72" s="529">
        <v>2018</v>
      </c>
      <c r="F72" s="529">
        <v>0</v>
      </c>
      <c r="G72" s="529">
        <v>191</v>
      </c>
      <c r="H72" s="529">
        <v>404</v>
      </c>
      <c r="I72" s="529">
        <v>2593</v>
      </c>
      <c r="J72" s="529">
        <v>7976</v>
      </c>
      <c r="K72" s="529">
        <v>7786</v>
      </c>
      <c r="L72" s="529">
        <v>4331</v>
      </c>
      <c r="M72" s="529">
        <v>4717</v>
      </c>
      <c r="N72" s="529">
        <v>3505</v>
      </c>
      <c r="O72" s="529">
        <v>19893</v>
      </c>
      <c r="P72" s="529">
        <v>6781.2272727272721</v>
      </c>
      <c r="Q72" s="529">
        <v>1166</v>
      </c>
      <c r="R72" s="529">
        <v>9515</v>
      </c>
      <c r="S72" s="529">
        <v>2177</v>
      </c>
      <c r="T72" s="529">
        <v>5958</v>
      </c>
      <c r="U72" s="529">
        <v>4298</v>
      </c>
      <c r="V72" s="529">
        <v>2500.5</v>
      </c>
      <c r="W72" s="529">
        <v>6150</v>
      </c>
      <c r="X72" s="531">
        <v>3411.5</v>
      </c>
      <c r="Y72"/>
      <c r="Z72" s="259">
        <f t="shared" si="54"/>
        <v>0.15956306352054347</v>
      </c>
      <c r="AA72" s="242">
        <f t="shared" si="55"/>
        <v>0.12969098130388454</v>
      </c>
      <c r="AB72" s="242">
        <f t="shared" si="56"/>
        <v>0.10380402540840097</v>
      </c>
      <c r="AC72" s="242">
        <f t="shared" si="57"/>
        <v>2.5278954769085267E-2</v>
      </c>
      <c r="AD72" s="242">
        <f t="shared" si="58"/>
        <v>0</v>
      </c>
      <c r="AE72" s="242">
        <f t="shared" si="59"/>
        <v>3.2025486250838362E-3</v>
      </c>
      <c r="AF72" s="242">
        <f t="shared" si="60"/>
        <v>3.5109064047970803E-2</v>
      </c>
      <c r="AG72" s="242">
        <f t="shared" si="61"/>
        <v>5.829717394725601E-2</v>
      </c>
      <c r="AH72" s="242">
        <f t="shared" si="62"/>
        <v>0.19045799703901811</v>
      </c>
      <c r="AI72" s="242">
        <f t="shared" si="63"/>
        <v>0.12053564517377506</v>
      </c>
      <c r="AJ72" s="242">
        <f t="shared" si="64"/>
        <v>0.20041647385469691</v>
      </c>
      <c r="AK72" s="242">
        <f t="shared" si="65"/>
        <v>9.9221708035338668E-2</v>
      </c>
      <c r="AL72" s="242">
        <f t="shared" si="66"/>
        <v>0.13139151297046034</v>
      </c>
      <c r="AM72" s="242">
        <f t="shared" si="67"/>
        <v>0.3833675033741461</v>
      </c>
      <c r="AN72" s="242">
        <f t="shared" si="68"/>
        <v>0.19369551838839594</v>
      </c>
      <c r="AO72" s="453">
        <f t="shared" si="69"/>
        <v>8.6765765175823462E-2</v>
      </c>
      <c r="AP72" s="453">
        <f t="shared" si="70"/>
        <v>0.40118056287551379</v>
      </c>
      <c r="AQ72" s="453">
        <f t="shared" si="71"/>
        <v>0.10280991735537191</v>
      </c>
      <c r="AR72" s="453">
        <f t="shared" si="72"/>
        <v>0.34292621158052261</v>
      </c>
      <c r="AS72" s="453">
        <f t="shared" si="73"/>
        <v>0.40223973975144989</v>
      </c>
      <c r="AT72" s="453">
        <f t="shared" si="28"/>
        <v>5343.6887869547263</v>
      </c>
      <c r="AU72" s="282">
        <f t="shared" si="29"/>
        <v>0.26718443934773634</v>
      </c>
      <c r="AV72" s="242">
        <f t="shared" si="30"/>
        <v>0.15929657311030043</v>
      </c>
      <c r="AW72" s="257">
        <v>907</v>
      </c>
      <c r="BB72" s="547" t="s">
        <v>1017</v>
      </c>
      <c r="BC72" s="528">
        <v>532</v>
      </c>
      <c r="BD72" s="548">
        <v>256</v>
      </c>
      <c r="BE72" s="548">
        <v>536</v>
      </c>
      <c r="BF72" s="548">
        <v>498</v>
      </c>
      <c r="BG72" s="548">
        <v>189</v>
      </c>
      <c r="BH72" s="548">
        <v>0</v>
      </c>
      <c r="BI72" s="548">
        <v>0</v>
      </c>
      <c r="BJ72" s="548">
        <v>74</v>
      </c>
      <c r="BK72" s="548">
        <v>94</v>
      </c>
      <c r="BL72" s="548">
        <v>267</v>
      </c>
      <c r="BM72" s="548">
        <v>360</v>
      </c>
      <c r="BN72" s="548">
        <v>344</v>
      </c>
      <c r="BO72" s="548">
        <v>315</v>
      </c>
      <c r="BP72" s="548">
        <v>186</v>
      </c>
      <c r="BQ72" s="548">
        <v>880.5</v>
      </c>
      <c r="BR72" s="548">
        <v>455.77272727272725</v>
      </c>
      <c r="BS72" s="548">
        <v>89</v>
      </c>
      <c r="BT72" s="548">
        <v>1131</v>
      </c>
      <c r="BU72" s="548">
        <v>989</v>
      </c>
      <c r="BV72" s="548">
        <v>1042</v>
      </c>
      <c r="BW72" s="549">
        <v>418</v>
      </c>
      <c r="BX72"/>
      <c r="BY72" s="259">
        <f t="shared" si="75"/>
        <v>5.9909909909909909E-2</v>
      </c>
      <c r="BZ72" s="242">
        <f t="shared" si="76"/>
        <v>3.5087719298245612E-2</v>
      </c>
      <c r="CA72" s="242">
        <f t="shared" si="77"/>
        <v>0.10967873951299366</v>
      </c>
      <c r="CB72" s="242">
        <f t="shared" si="78"/>
        <v>5.3548387096774196E-2</v>
      </c>
      <c r="CC72" s="242">
        <f t="shared" si="79"/>
        <v>4.1476929829374003E-2</v>
      </c>
      <c r="CD72" s="242">
        <f t="shared" si="80"/>
        <v>0</v>
      </c>
      <c r="CE72" s="242">
        <f t="shared" si="81"/>
        <v>0</v>
      </c>
      <c r="CF72" s="242">
        <f t="shared" si="82"/>
        <v>1.1557082617523036E-2</v>
      </c>
      <c r="CG72" s="242">
        <f t="shared" si="83"/>
        <v>2.2552783109404992E-2</v>
      </c>
      <c r="CH72" s="242">
        <f t="shared" si="84"/>
        <v>9.8270150901729844E-2</v>
      </c>
      <c r="CI72" s="242">
        <f t="shared" si="85"/>
        <v>0.19834710743801653</v>
      </c>
      <c r="CJ72" s="242">
        <f t="shared" si="86"/>
        <v>8.8363729771384542E-2</v>
      </c>
      <c r="CK72" s="242">
        <f t="shared" si="87"/>
        <v>0.12862392813393222</v>
      </c>
      <c r="CL72" s="242">
        <f t="shared" si="88"/>
        <v>6.5539112050739964E-2</v>
      </c>
      <c r="CM72" s="242">
        <f t="shared" si="89"/>
        <v>0.23264576680553081</v>
      </c>
      <c r="CN72" s="242">
        <f t="shared" si="90"/>
        <v>0.16838234059346086</v>
      </c>
      <c r="CO72" s="242">
        <f t="shared" si="91"/>
        <v>3.2390255264326324E-2</v>
      </c>
      <c r="CP72" s="242">
        <f t="shared" si="92"/>
        <v>0.30419580419580422</v>
      </c>
      <c r="CQ72" s="242">
        <f t="shared" si="93"/>
        <v>0.16016194331983805</v>
      </c>
      <c r="CR72" s="242">
        <f t="shared" si="50"/>
        <v>0.37108262108262108</v>
      </c>
      <c r="CS72" s="242">
        <f t="shared" si="51"/>
        <v>752.51910657387305</v>
      </c>
      <c r="CT72" s="242">
        <f t="shared" si="52"/>
        <v>0.20724259289121011</v>
      </c>
      <c r="CU72" s="242">
        <f t="shared" si="53"/>
        <v>0.13280015697122546</v>
      </c>
      <c r="CV72" s="257">
        <f t="shared" si="74"/>
        <v>907</v>
      </c>
    </row>
    <row r="73" spans="1:100" x14ac:dyDescent="0.2">
      <c r="A73" s="527" t="s">
        <v>1018</v>
      </c>
      <c r="B73" s="530">
        <v>17473</v>
      </c>
      <c r="C73" s="529">
        <v>14522</v>
      </c>
      <c r="D73" s="529">
        <v>8367</v>
      </c>
      <c r="E73" s="529">
        <v>3596</v>
      </c>
      <c r="F73" s="529">
        <v>0</v>
      </c>
      <c r="G73" s="529">
        <v>1108</v>
      </c>
      <c r="H73" s="529">
        <v>495</v>
      </c>
      <c r="I73" s="529">
        <v>3361</v>
      </c>
      <c r="J73" s="529">
        <v>8509</v>
      </c>
      <c r="K73" s="529">
        <v>9083</v>
      </c>
      <c r="L73" s="529">
        <v>5029</v>
      </c>
      <c r="M73" s="529">
        <v>5220</v>
      </c>
      <c r="N73" s="529">
        <v>4396</v>
      </c>
      <c r="O73" s="529">
        <v>21951</v>
      </c>
      <c r="P73" s="529">
        <v>7318.2272727272721</v>
      </c>
      <c r="Q73" s="529">
        <v>1292</v>
      </c>
      <c r="R73" s="529">
        <v>10680</v>
      </c>
      <c r="S73" s="529">
        <v>2286</v>
      </c>
      <c r="T73" s="529">
        <v>6723</v>
      </c>
      <c r="U73" s="529">
        <v>4679</v>
      </c>
      <c r="V73" s="529">
        <v>2756.34</v>
      </c>
      <c r="W73" s="529">
        <v>6592</v>
      </c>
      <c r="X73" s="531">
        <v>4217.5</v>
      </c>
      <c r="Y73"/>
      <c r="Z73" s="259">
        <f t="shared" si="54"/>
        <v>0.19717435706467157</v>
      </c>
      <c r="AA73" s="242">
        <f t="shared" si="55"/>
        <v>0.14067616003099875</v>
      </c>
      <c r="AB73" s="242">
        <f t="shared" si="56"/>
        <v>0.12106611103876373</v>
      </c>
      <c r="AC73" s="242">
        <f t="shared" si="57"/>
        <v>4.504614536651666E-2</v>
      </c>
      <c r="AD73" s="242">
        <f t="shared" si="58"/>
        <v>0</v>
      </c>
      <c r="AE73" s="242">
        <f t="shared" si="59"/>
        <v>1.8578135479543931E-2</v>
      </c>
      <c r="AF73" s="242">
        <f t="shared" si="60"/>
        <v>4.3017293821152339E-2</v>
      </c>
      <c r="AG73" s="242">
        <f t="shared" si="61"/>
        <v>7.5563749185008661E-2</v>
      </c>
      <c r="AH73" s="242">
        <f t="shared" si="62"/>
        <v>0.20318544343091838</v>
      </c>
      <c r="AI73" s="242">
        <f t="shared" si="63"/>
        <v>0.14061459865314652</v>
      </c>
      <c r="AJ73" s="242">
        <f t="shared" si="64"/>
        <v>0.23271633503007866</v>
      </c>
      <c r="AK73" s="242">
        <f t="shared" si="65"/>
        <v>0.10980227177114009</v>
      </c>
      <c r="AL73" s="242">
        <f t="shared" si="66"/>
        <v>0.16479232268705954</v>
      </c>
      <c r="AM73" s="242">
        <f t="shared" si="67"/>
        <v>0.42302820422087578</v>
      </c>
      <c r="AN73" s="242">
        <f t="shared" si="68"/>
        <v>0.20903411259727814</v>
      </c>
      <c r="AO73" s="453">
        <f t="shared" si="69"/>
        <v>9.6141825563605413E-2</v>
      </c>
      <c r="AP73" s="453">
        <f t="shared" si="70"/>
        <v>0.45030041108885838</v>
      </c>
      <c r="AQ73" s="453">
        <f t="shared" si="71"/>
        <v>0.10795749704840615</v>
      </c>
      <c r="AR73" s="453">
        <f t="shared" si="72"/>
        <v>0.38695752273512146</v>
      </c>
      <c r="AS73" s="453">
        <f t="shared" si="73"/>
        <v>0.43789663617892838</v>
      </c>
      <c r="AT73" s="453">
        <f t="shared" si="28"/>
        <v>5917.0155704596782</v>
      </c>
      <c r="AU73" s="282">
        <f t="shared" si="29"/>
        <v>0.29585077852298391</v>
      </c>
      <c r="AV73" s="242">
        <f t="shared" si="30"/>
        <v>0.17854950618336823</v>
      </c>
      <c r="AW73" s="257">
        <v>908</v>
      </c>
      <c r="BB73" s="547" t="s">
        <v>1018</v>
      </c>
      <c r="BC73" s="528">
        <v>596</v>
      </c>
      <c r="BD73" s="548">
        <v>350</v>
      </c>
      <c r="BE73" s="548">
        <v>626</v>
      </c>
      <c r="BF73" s="548">
        <v>629</v>
      </c>
      <c r="BG73" s="548">
        <v>271</v>
      </c>
      <c r="BH73" s="548">
        <v>0</v>
      </c>
      <c r="BI73" s="548">
        <v>10</v>
      </c>
      <c r="BJ73" s="548">
        <v>149</v>
      </c>
      <c r="BK73" s="548">
        <v>162</v>
      </c>
      <c r="BL73" s="548">
        <v>328</v>
      </c>
      <c r="BM73" s="548">
        <v>413</v>
      </c>
      <c r="BN73" s="548">
        <v>468</v>
      </c>
      <c r="BO73" s="548">
        <v>376</v>
      </c>
      <c r="BP73" s="548">
        <v>309</v>
      </c>
      <c r="BQ73" s="548">
        <v>1090.5</v>
      </c>
      <c r="BR73" s="548">
        <v>555.77272727272725</v>
      </c>
      <c r="BS73" s="548">
        <v>95</v>
      </c>
      <c r="BT73" s="548">
        <v>1299</v>
      </c>
      <c r="BU73" s="548">
        <v>1212</v>
      </c>
      <c r="BV73" s="548">
        <v>1134</v>
      </c>
      <c r="BW73" s="549">
        <v>490</v>
      </c>
      <c r="BX73"/>
      <c r="BY73" s="259">
        <f t="shared" si="75"/>
        <v>6.7117117117117112E-2</v>
      </c>
      <c r="BZ73" s="242">
        <f t="shared" si="76"/>
        <v>4.7971491228070179E-2</v>
      </c>
      <c r="CA73" s="242">
        <f t="shared" si="77"/>
        <v>0.12809494577450378</v>
      </c>
      <c r="CB73" s="242">
        <f t="shared" si="78"/>
        <v>6.7634408602150531E-2</v>
      </c>
      <c r="CC73" s="242">
        <f t="shared" si="79"/>
        <v>5.9472211554287592E-2</v>
      </c>
      <c r="CD73" s="242">
        <f t="shared" si="80"/>
        <v>0</v>
      </c>
      <c r="CE73" s="242">
        <f t="shared" si="81"/>
        <v>4.725897920604915E-3</v>
      </c>
      <c r="CF73" s="242">
        <f t="shared" si="82"/>
        <v>2.3270342027174762E-2</v>
      </c>
      <c r="CG73" s="242">
        <f t="shared" si="83"/>
        <v>3.8867562380038391E-2</v>
      </c>
      <c r="CH73" s="242">
        <f t="shared" si="84"/>
        <v>0.12072138387927861</v>
      </c>
      <c r="CI73" s="242">
        <f t="shared" si="85"/>
        <v>0.2275482093663912</v>
      </c>
      <c r="CJ73" s="242">
        <f t="shared" si="86"/>
        <v>0.12021577189827896</v>
      </c>
      <c r="CK73" s="242">
        <f t="shared" si="87"/>
        <v>0.15353205389955082</v>
      </c>
      <c r="CL73" s="242">
        <f t="shared" si="88"/>
        <v>0.10887949260042283</v>
      </c>
      <c r="CM73" s="242">
        <f t="shared" si="89"/>
        <v>0.2881319803536983</v>
      </c>
      <c r="CN73" s="242">
        <f t="shared" si="90"/>
        <v>0.20532670573813164</v>
      </c>
      <c r="CO73" s="242">
        <f t="shared" si="91"/>
        <v>3.4573867978775284E-2</v>
      </c>
      <c r="CP73" s="242">
        <f t="shared" si="92"/>
        <v>0.34938138784292633</v>
      </c>
      <c r="CQ73" s="242">
        <f t="shared" si="93"/>
        <v>0.1962753036437247</v>
      </c>
      <c r="CR73" s="242">
        <f t="shared" si="50"/>
        <v>0.40384615384615385</v>
      </c>
      <c r="CS73" s="242">
        <f t="shared" si="51"/>
        <v>863.76915649674959</v>
      </c>
      <c r="CT73" s="242">
        <f t="shared" si="52"/>
        <v>0.23788068380994237</v>
      </c>
      <c r="CU73" s="242">
        <f t="shared" si="53"/>
        <v>0.1450011851284975</v>
      </c>
      <c r="CV73" s="257">
        <f t="shared" si="74"/>
        <v>908</v>
      </c>
    </row>
    <row r="74" spans="1:100" x14ac:dyDescent="0.2">
      <c r="A74" s="527" t="s">
        <v>1019</v>
      </c>
      <c r="B74" s="530">
        <v>21951</v>
      </c>
      <c r="C74" s="529">
        <v>15491</v>
      </c>
      <c r="D74" s="529">
        <v>10761</v>
      </c>
      <c r="E74" s="529">
        <v>5067</v>
      </c>
      <c r="F74" s="529">
        <v>4085</v>
      </c>
      <c r="G74" s="529">
        <v>1559</v>
      </c>
      <c r="H74" s="529">
        <v>812</v>
      </c>
      <c r="I74" s="529">
        <v>3964</v>
      </c>
      <c r="J74" s="529">
        <v>9282</v>
      </c>
      <c r="K74" s="529">
        <v>9817</v>
      </c>
      <c r="L74" s="529">
        <v>5693</v>
      </c>
      <c r="M74" s="529">
        <v>5759</v>
      </c>
      <c r="N74" s="529">
        <v>5764</v>
      </c>
      <c r="O74" s="529">
        <v>23319</v>
      </c>
      <c r="P74" s="529">
        <v>7858.2272727272721</v>
      </c>
      <c r="Q74" s="529">
        <v>1424</v>
      </c>
      <c r="R74" s="529">
        <v>11865</v>
      </c>
      <c r="S74" s="529">
        <v>2523</v>
      </c>
      <c r="T74" s="529">
        <v>7178</v>
      </c>
      <c r="U74" s="529">
        <v>5107</v>
      </c>
      <c r="V74" s="529">
        <v>3115</v>
      </c>
      <c r="W74" s="529">
        <v>6874</v>
      </c>
      <c r="X74" s="531">
        <v>5286.5</v>
      </c>
      <c r="Y74"/>
      <c r="Z74" s="259">
        <f t="shared" si="54"/>
        <v>0.24770642201834864</v>
      </c>
      <c r="AA74" s="242">
        <f t="shared" si="55"/>
        <v>0.15006296619199844</v>
      </c>
      <c r="AB74" s="242">
        <f t="shared" si="56"/>
        <v>0.15570603811260147</v>
      </c>
      <c r="AC74" s="242">
        <f t="shared" si="57"/>
        <v>6.3472975131295864E-2</v>
      </c>
      <c r="AD74" s="242">
        <f t="shared" si="58"/>
        <v>0.11013750337018065</v>
      </c>
      <c r="AE74" s="242">
        <f t="shared" si="59"/>
        <v>2.6140174379611001E-2</v>
      </c>
      <c r="AF74" s="242">
        <f t="shared" si="60"/>
        <v>7.0565742591466057E-2</v>
      </c>
      <c r="AG74" s="242">
        <f t="shared" si="61"/>
        <v>8.9120708649025382E-2</v>
      </c>
      <c r="AH74" s="242">
        <f t="shared" si="62"/>
        <v>0.22164382253211709</v>
      </c>
      <c r="AI74" s="242">
        <f t="shared" si="63"/>
        <v>0.15197770725288334</v>
      </c>
      <c r="AJ74" s="242">
        <f t="shared" si="64"/>
        <v>0.26344285053216104</v>
      </c>
      <c r="AK74" s="242">
        <f t="shared" si="65"/>
        <v>0.12114009255363904</v>
      </c>
      <c r="AL74" s="242">
        <f t="shared" si="66"/>
        <v>0.21607437396911081</v>
      </c>
      <c r="AM74" s="242">
        <f t="shared" si="67"/>
        <v>0.44939158554173392</v>
      </c>
      <c r="AN74" s="242">
        <f t="shared" si="68"/>
        <v>0.22445839727660102</v>
      </c>
      <c r="AO74" s="453">
        <f t="shared" si="69"/>
        <v>0.10596436501747222</v>
      </c>
      <c r="AP74" s="453">
        <f t="shared" si="70"/>
        <v>0.50026351849899853</v>
      </c>
      <c r="AQ74" s="453">
        <f t="shared" si="71"/>
        <v>0.1191499409681228</v>
      </c>
      <c r="AR74" s="453">
        <f t="shared" si="72"/>
        <v>0.41314608034994821</v>
      </c>
      <c r="AS74" s="453">
        <f t="shared" si="73"/>
        <v>0.47795215237567584</v>
      </c>
      <c r="AT74" s="453">
        <f t="shared" si="28"/>
        <v>6465.90422884087</v>
      </c>
      <c r="AU74" s="282">
        <f t="shared" si="29"/>
        <v>0.32329521144204348</v>
      </c>
      <c r="AV74" s="242">
        <f t="shared" si="30"/>
        <v>0.19507544565471982</v>
      </c>
      <c r="AW74" s="257">
        <v>909</v>
      </c>
      <c r="BB74" s="547" t="s">
        <v>1019</v>
      </c>
      <c r="BC74" s="528">
        <v>682</v>
      </c>
      <c r="BD74" s="548">
        <v>435</v>
      </c>
      <c r="BE74" s="548">
        <v>708</v>
      </c>
      <c r="BF74" s="548">
        <v>802</v>
      </c>
      <c r="BG74" s="548">
        <v>366</v>
      </c>
      <c r="BH74" s="548">
        <v>78</v>
      </c>
      <c r="BI74" s="548">
        <v>31</v>
      </c>
      <c r="BJ74" s="548">
        <v>265</v>
      </c>
      <c r="BK74" s="548">
        <v>223</v>
      </c>
      <c r="BL74" s="548">
        <v>431</v>
      </c>
      <c r="BM74" s="548">
        <v>431</v>
      </c>
      <c r="BN74" s="548">
        <v>539</v>
      </c>
      <c r="BO74" s="548">
        <v>435</v>
      </c>
      <c r="BP74" s="548">
        <v>405</v>
      </c>
      <c r="BQ74" s="548">
        <v>1204.5</v>
      </c>
      <c r="BR74" s="548">
        <v>667.77272727272725</v>
      </c>
      <c r="BS74" s="548">
        <v>95</v>
      </c>
      <c r="BT74" s="548">
        <v>1455</v>
      </c>
      <c r="BU74" s="548">
        <v>1416</v>
      </c>
      <c r="BV74" s="548">
        <v>1209</v>
      </c>
      <c r="BW74" s="549">
        <v>551</v>
      </c>
      <c r="BX74"/>
      <c r="BY74" s="259">
        <f t="shared" si="75"/>
        <v>7.6801801801801808E-2</v>
      </c>
      <c r="BZ74" s="242">
        <f t="shared" si="76"/>
        <v>5.9621710526315791E-2</v>
      </c>
      <c r="CA74" s="242">
        <f t="shared" si="77"/>
        <v>0.14487415592387967</v>
      </c>
      <c r="CB74" s="242">
        <f t="shared" si="78"/>
        <v>8.6236559139784952E-2</v>
      </c>
      <c r="CC74" s="242">
        <f t="shared" si="79"/>
        <v>8.0320403796565534E-2</v>
      </c>
      <c r="CD74" s="242">
        <f t="shared" si="80"/>
        <v>1.2155212716222535E-2</v>
      </c>
      <c r="CE74" s="242">
        <f t="shared" si="81"/>
        <v>1.4650283553875236E-2</v>
      </c>
      <c r="CF74" s="242">
        <f t="shared" si="82"/>
        <v>4.1386849914102762E-2</v>
      </c>
      <c r="CG74" s="242">
        <f t="shared" si="83"/>
        <v>5.3502879078694818E-2</v>
      </c>
      <c r="CH74" s="242">
        <f t="shared" si="84"/>
        <v>0.15863084284136916</v>
      </c>
      <c r="CI74" s="242">
        <f t="shared" si="85"/>
        <v>0.237465564738292</v>
      </c>
      <c r="CJ74" s="242">
        <f t="shared" si="86"/>
        <v>0.13845363472900077</v>
      </c>
      <c r="CK74" s="242">
        <f t="shared" si="87"/>
        <v>0.17762351980400162</v>
      </c>
      <c r="CL74" s="242">
        <f t="shared" si="88"/>
        <v>0.14270613107822411</v>
      </c>
      <c r="CM74" s="242">
        <f t="shared" si="89"/>
        <v>0.31825306770841782</v>
      </c>
      <c r="CN74" s="242">
        <f t="shared" si="90"/>
        <v>0.24670439470016289</v>
      </c>
      <c r="CO74" s="242">
        <f t="shared" si="91"/>
        <v>3.4573867978775284E-2</v>
      </c>
      <c r="CP74" s="242">
        <f t="shared" si="92"/>
        <v>0.39133942980096825</v>
      </c>
      <c r="CQ74" s="242">
        <f t="shared" si="93"/>
        <v>0.22931174089068826</v>
      </c>
      <c r="CR74" s="242">
        <f t="shared" si="50"/>
        <v>0.43055555555555558</v>
      </c>
      <c r="CS74" s="242">
        <f t="shared" si="51"/>
        <v>967.67792701394319</v>
      </c>
      <c r="CT74" s="242">
        <f t="shared" si="52"/>
        <v>0.26649699778523006</v>
      </c>
      <c r="CU74" s="242">
        <f t="shared" si="53"/>
        <v>0.15657559820714498</v>
      </c>
      <c r="CV74" s="257">
        <f t="shared" si="74"/>
        <v>909</v>
      </c>
    </row>
    <row r="75" spans="1:100" x14ac:dyDescent="0.2">
      <c r="A75" s="527" t="s">
        <v>1020</v>
      </c>
      <c r="B75" s="530">
        <v>26104</v>
      </c>
      <c r="C75" s="529">
        <v>16341</v>
      </c>
      <c r="D75" s="529">
        <v>13496</v>
      </c>
      <c r="E75" s="529">
        <v>5867</v>
      </c>
      <c r="F75" s="529">
        <v>4659</v>
      </c>
      <c r="G75" s="529">
        <v>2205</v>
      </c>
      <c r="H75" s="529">
        <v>1027</v>
      </c>
      <c r="I75" s="529">
        <v>4756</v>
      </c>
      <c r="J75" s="529">
        <v>9879</v>
      </c>
      <c r="K75" s="529">
        <v>10777</v>
      </c>
      <c r="L75" s="529">
        <v>6335</v>
      </c>
      <c r="M75" s="529">
        <v>6275</v>
      </c>
      <c r="N75" s="529">
        <v>7174</v>
      </c>
      <c r="O75" s="529">
        <v>24346</v>
      </c>
      <c r="P75" s="529">
        <v>8377.2272727272721</v>
      </c>
      <c r="Q75" s="529">
        <v>1746.98</v>
      </c>
      <c r="R75" s="529">
        <v>12648</v>
      </c>
      <c r="S75" s="529">
        <v>2818</v>
      </c>
      <c r="T75" s="529">
        <v>7725</v>
      </c>
      <c r="U75" s="529">
        <v>5291</v>
      </c>
      <c r="V75" s="529">
        <v>3453</v>
      </c>
      <c r="W75" s="529">
        <v>7135</v>
      </c>
      <c r="X75" s="531">
        <v>6125.5</v>
      </c>
      <c r="Y75"/>
      <c r="Z75" s="259">
        <f t="shared" si="54"/>
        <v>0.29457101910468647</v>
      </c>
      <c r="AA75" s="242">
        <f t="shared" si="55"/>
        <v>0.15829700668410346</v>
      </c>
      <c r="AB75" s="242">
        <f t="shared" si="56"/>
        <v>0.19528005672034843</v>
      </c>
      <c r="AC75" s="242">
        <f t="shared" si="57"/>
        <v>7.34943645343029E-2</v>
      </c>
      <c r="AD75" s="242">
        <f t="shared" si="58"/>
        <v>0.1256133728767862</v>
      </c>
      <c r="AE75" s="242">
        <f t="shared" si="59"/>
        <v>3.6971830985915492E-2</v>
      </c>
      <c r="AF75" s="242">
        <f t="shared" si="60"/>
        <v>8.9250021725905973E-2</v>
      </c>
      <c r="AG75" s="242">
        <f t="shared" si="61"/>
        <v>0.1069268643629578</v>
      </c>
      <c r="AH75" s="242">
        <f t="shared" si="62"/>
        <v>0.23589951764649697</v>
      </c>
      <c r="AI75" s="242">
        <f t="shared" si="63"/>
        <v>0.16683953866398327</v>
      </c>
      <c r="AJ75" s="242">
        <f t="shared" si="64"/>
        <v>0.29315131883387319</v>
      </c>
      <c r="AK75" s="242">
        <f t="shared" si="65"/>
        <v>0.13199411022297014</v>
      </c>
      <c r="AL75" s="242">
        <f t="shared" si="66"/>
        <v>0.26893087419403211</v>
      </c>
      <c r="AM75" s="242">
        <f t="shared" si="67"/>
        <v>0.46918339300995132</v>
      </c>
      <c r="AN75" s="242">
        <f t="shared" si="68"/>
        <v>0.23928284866283914</v>
      </c>
      <c r="AO75" s="453">
        <f t="shared" si="69"/>
        <v>0.12999833314481996</v>
      </c>
      <c r="AP75" s="453">
        <f t="shared" si="70"/>
        <v>0.53327711605354688</v>
      </c>
      <c r="AQ75" s="453">
        <f t="shared" si="71"/>
        <v>0.13308146399055493</v>
      </c>
      <c r="AR75" s="453">
        <f t="shared" si="72"/>
        <v>0.44462990675722341</v>
      </c>
      <c r="AS75" s="453">
        <f t="shared" si="73"/>
        <v>0.49517228083409059</v>
      </c>
      <c r="AT75" s="453">
        <f t="shared" si="28"/>
        <v>6944.6364031209432</v>
      </c>
      <c r="AU75" s="282">
        <f t="shared" si="29"/>
        <v>0.34723182015604714</v>
      </c>
      <c r="AV75" s="242">
        <f t="shared" si="30"/>
        <v>0.19939682935647091</v>
      </c>
      <c r="AW75" s="257">
        <v>910</v>
      </c>
      <c r="BB75" s="547" t="s">
        <v>1020</v>
      </c>
      <c r="BC75" s="528">
        <v>823</v>
      </c>
      <c r="BD75" s="548">
        <v>600</v>
      </c>
      <c r="BE75" s="548">
        <v>822</v>
      </c>
      <c r="BF75" s="548">
        <v>956</v>
      </c>
      <c r="BG75" s="548">
        <v>411</v>
      </c>
      <c r="BH75" s="548">
        <v>158</v>
      </c>
      <c r="BI75" s="548">
        <v>57</v>
      </c>
      <c r="BJ75" s="548">
        <v>319</v>
      </c>
      <c r="BK75" s="548">
        <v>291</v>
      </c>
      <c r="BL75" s="548">
        <v>504</v>
      </c>
      <c r="BM75" s="548">
        <v>444</v>
      </c>
      <c r="BN75" s="548">
        <v>606</v>
      </c>
      <c r="BO75" s="548">
        <v>531</v>
      </c>
      <c r="BP75" s="548">
        <v>522</v>
      </c>
      <c r="BQ75" s="548">
        <v>1300.5</v>
      </c>
      <c r="BR75" s="548">
        <v>768.77272727272725</v>
      </c>
      <c r="BS75" s="548">
        <v>150.74</v>
      </c>
      <c r="BT75" s="548">
        <v>1580</v>
      </c>
      <c r="BU75" s="548">
        <v>1553</v>
      </c>
      <c r="BV75" s="548">
        <v>1284</v>
      </c>
      <c r="BW75" s="549">
        <v>593</v>
      </c>
      <c r="BX75"/>
      <c r="BY75" s="259">
        <f t="shared" si="75"/>
        <v>9.2680180180180177E-2</v>
      </c>
      <c r="BZ75" s="242">
        <f t="shared" si="76"/>
        <v>8.2236842105263164E-2</v>
      </c>
      <c r="CA75" s="242">
        <f t="shared" si="77"/>
        <v>0.1682013505217925</v>
      </c>
      <c r="CB75" s="242">
        <f t="shared" si="78"/>
        <v>0.10279569892473119</v>
      </c>
      <c r="CC75" s="242">
        <f t="shared" si="79"/>
        <v>9.0195863279749822E-2</v>
      </c>
      <c r="CD75" s="242">
        <f t="shared" si="80"/>
        <v>2.4622097553373849E-2</v>
      </c>
      <c r="CE75" s="242">
        <f t="shared" si="81"/>
        <v>2.6937618147448016E-2</v>
      </c>
      <c r="CF75" s="242">
        <f t="shared" si="82"/>
        <v>4.9820396689052006E-2</v>
      </c>
      <c r="CG75" s="242">
        <f t="shared" si="83"/>
        <v>6.981765834932821E-2</v>
      </c>
      <c r="CH75" s="242">
        <f t="shared" si="84"/>
        <v>0.18549871181450128</v>
      </c>
      <c r="CI75" s="242">
        <f t="shared" si="85"/>
        <v>0.24462809917355371</v>
      </c>
      <c r="CJ75" s="242">
        <f t="shared" si="86"/>
        <v>0.15566401232982277</v>
      </c>
      <c r="CK75" s="242">
        <f t="shared" si="87"/>
        <v>0.21682319314005716</v>
      </c>
      <c r="CL75" s="242">
        <f t="shared" si="88"/>
        <v>0.1839323467230444</v>
      </c>
      <c r="CM75" s="242">
        <f t="shared" si="89"/>
        <v>0.34361819390186582</v>
      </c>
      <c r="CN75" s="242">
        <f t="shared" si="90"/>
        <v>0.28401820349628037</v>
      </c>
      <c r="CO75" s="242">
        <f t="shared" si="91"/>
        <v>5.4859630096006182E-2</v>
      </c>
      <c r="CP75" s="242">
        <f t="shared" si="92"/>
        <v>0.4249596557288865</v>
      </c>
      <c r="CQ75" s="242">
        <f t="shared" si="93"/>
        <v>0.25149797570850202</v>
      </c>
      <c r="CR75" s="242">
        <f t="shared" si="50"/>
        <v>0.45726495726495725</v>
      </c>
      <c r="CS75" s="242">
        <f t="shared" si="51"/>
        <v>1069.4326283662956</v>
      </c>
      <c r="CT75" s="242">
        <f t="shared" si="52"/>
        <v>0.29452008445892647</v>
      </c>
      <c r="CU75" s="242">
        <f t="shared" si="53"/>
        <v>0.16038913625014511</v>
      </c>
      <c r="CV75" s="257">
        <f t="shared" si="74"/>
        <v>910</v>
      </c>
    </row>
    <row r="76" spans="1:100" x14ac:dyDescent="0.2">
      <c r="A76" s="527" t="s">
        <v>1021</v>
      </c>
      <c r="B76" s="530">
        <v>30672</v>
      </c>
      <c r="C76" s="529">
        <v>17334</v>
      </c>
      <c r="D76" s="529">
        <v>15850</v>
      </c>
      <c r="E76" s="529">
        <v>7659</v>
      </c>
      <c r="F76" s="529">
        <v>9372</v>
      </c>
      <c r="G76" s="529">
        <v>2676</v>
      </c>
      <c r="H76" s="529">
        <v>1134</v>
      </c>
      <c r="I76" s="529">
        <v>5929</v>
      </c>
      <c r="J76" s="529">
        <v>10520</v>
      </c>
      <c r="K76" s="529">
        <v>11554</v>
      </c>
      <c r="L76" s="529">
        <v>7192</v>
      </c>
      <c r="M76" s="529">
        <v>6769</v>
      </c>
      <c r="N76" s="529">
        <v>8084</v>
      </c>
      <c r="O76" s="529">
        <v>25430</v>
      </c>
      <c r="P76" s="529">
        <v>8814.2272727272721</v>
      </c>
      <c r="Q76" s="529">
        <v>2370.98</v>
      </c>
      <c r="R76" s="529">
        <v>13464</v>
      </c>
      <c r="S76" s="529">
        <v>3273</v>
      </c>
      <c r="T76" s="529">
        <v>8271</v>
      </c>
      <c r="U76" s="529">
        <v>5443</v>
      </c>
      <c r="V76" s="529">
        <v>3666</v>
      </c>
      <c r="W76" s="529">
        <v>7417</v>
      </c>
      <c r="X76" s="531">
        <v>6981.5</v>
      </c>
      <c r="Y76"/>
      <c r="Z76" s="259">
        <f t="shared" si="54"/>
        <v>0.34611869054470362</v>
      </c>
      <c r="AA76" s="242">
        <f t="shared" si="55"/>
        <v>0.16791630340017435</v>
      </c>
      <c r="AB76" s="242">
        <f t="shared" si="56"/>
        <v>0.22934120472862496</v>
      </c>
      <c r="AC76" s="242">
        <f t="shared" si="57"/>
        <v>9.5942276797038678E-2</v>
      </c>
      <c r="AD76" s="242">
        <f t="shared" si="58"/>
        <v>0.25268266379077919</v>
      </c>
      <c r="AE76" s="242">
        <f t="shared" si="59"/>
        <v>4.4869215291750503E-2</v>
      </c>
      <c r="AF76" s="242">
        <f t="shared" si="60"/>
        <v>9.8548709481185368E-2</v>
      </c>
      <c r="AG76" s="242">
        <f t="shared" si="61"/>
        <v>0.13329886013624406</v>
      </c>
      <c r="AH76" s="242">
        <f t="shared" si="62"/>
        <v>0.25120588375758157</v>
      </c>
      <c r="AI76" s="242">
        <f t="shared" si="63"/>
        <v>0.17886833346234229</v>
      </c>
      <c r="AJ76" s="242">
        <f t="shared" si="64"/>
        <v>0.33280888477556686</v>
      </c>
      <c r="AK76" s="242">
        <f t="shared" si="65"/>
        <v>0.14238535969709717</v>
      </c>
      <c r="AL76" s="242">
        <f t="shared" si="66"/>
        <v>0.30304393462288198</v>
      </c>
      <c r="AM76" s="242">
        <f t="shared" si="67"/>
        <v>0.49007367469987112</v>
      </c>
      <c r="AN76" s="242">
        <f t="shared" si="68"/>
        <v>0.25176509385703194</v>
      </c>
      <c r="AO76" s="453">
        <f t="shared" si="69"/>
        <v>0.17643215601764486</v>
      </c>
      <c r="AP76" s="453">
        <f t="shared" si="70"/>
        <v>0.567682091282808</v>
      </c>
      <c r="AQ76" s="453">
        <f t="shared" si="71"/>
        <v>0.15456906729634004</v>
      </c>
      <c r="AR76" s="453">
        <f t="shared" si="72"/>
        <v>0.47605617589501553</v>
      </c>
      <c r="AS76" s="453">
        <f t="shared" si="73"/>
        <v>0.5093976043432159</v>
      </c>
      <c r="AT76" s="453">
        <f t="shared" si="28"/>
        <v>7536.5483793400963</v>
      </c>
      <c r="AU76" s="282">
        <f t="shared" si="29"/>
        <v>0.37682741896700483</v>
      </c>
      <c r="AV76" s="242">
        <f t="shared" si="30"/>
        <v>0.19583394911048874</v>
      </c>
      <c r="AW76" s="257">
        <v>911</v>
      </c>
      <c r="BB76" s="547" t="s">
        <v>1021</v>
      </c>
      <c r="BC76" s="528">
        <v>1027</v>
      </c>
      <c r="BD76" s="548">
        <v>805</v>
      </c>
      <c r="BE76" s="548">
        <v>944</v>
      </c>
      <c r="BF76" s="548">
        <v>1174</v>
      </c>
      <c r="BG76" s="548">
        <v>498</v>
      </c>
      <c r="BH76" s="548">
        <v>471</v>
      </c>
      <c r="BI76" s="548">
        <v>132</v>
      </c>
      <c r="BJ76" s="548">
        <v>349</v>
      </c>
      <c r="BK76" s="548">
        <v>366</v>
      </c>
      <c r="BL76" s="548">
        <v>586</v>
      </c>
      <c r="BM76" s="548">
        <v>460</v>
      </c>
      <c r="BN76" s="548">
        <v>680</v>
      </c>
      <c r="BO76" s="548">
        <v>609</v>
      </c>
      <c r="BP76" s="548">
        <v>596</v>
      </c>
      <c r="BQ76" s="548">
        <v>1448.5</v>
      </c>
      <c r="BR76" s="548">
        <v>846.77272727272725</v>
      </c>
      <c r="BS76" s="548">
        <v>258.74</v>
      </c>
      <c r="BT76" s="548">
        <v>1757</v>
      </c>
      <c r="BU76" s="548">
        <v>1777</v>
      </c>
      <c r="BV76" s="548">
        <v>1388</v>
      </c>
      <c r="BW76" s="549">
        <v>622</v>
      </c>
      <c r="BX76"/>
      <c r="BY76" s="259">
        <f t="shared" si="75"/>
        <v>0.11565315315315315</v>
      </c>
      <c r="BZ76" s="242">
        <f t="shared" si="76"/>
        <v>0.1103344298245614</v>
      </c>
      <c r="CA76" s="242">
        <f t="shared" si="77"/>
        <v>0.19316554123183957</v>
      </c>
      <c r="CB76" s="242">
        <f t="shared" si="78"/>
        <v>0.12623655913978496</v>
      </c>
      <c r="CC76" s="242">
        <f t="shared" si="79"/>
        <v>0.10928841828057277</v>
      </c>
      <c r="CD76" s="242">
        <f t="shared" si="80"/>
        <v>7.3398784478728371E-2</v>
      </c>
      <c r="CE76" s="242">
        <f t="shared" si="81"/>
        <v>6.2381852551984876E-2</v>
      </c>
      <c r="CF76" s="242">
        <f t="shared" si="82"/>
        <v>5.4505700452912698E-2</v>
      </c>
      <c r="CG76" s="242">
        <f t="shared" si="83"/>
        <v>8.7811900191938574E-2</v>
      </c>
      <c r="CH76" s="242">
        <f t="shared" si="84"/>
        <v>0.21567905778432095</v>
      </c>
      <c r="CI76" s="242">
        <f t="shared" si="85"/>
        <v>0.25344352617079891</v>
      </c>
      <c r="CJ76" s="242">
        <f t="shared" si="86"/>
        <v>0.17467248908296942</v>
      </c>
      <c r="CK76" s="242">
        <f t="shared" si="87"/>
        <v>0.24867292772560229</v>
      </c>
      <c r="CL76" s="242">
        <f t="shared" si="88"/>
        <v>0.21000704721634955</v>
      </c>
      <c r="CM76" s="242">
        <f t="shared" si="89"/>
        <v>0.38272276345009809</v>
      </c>
      <c r="CN76" s="242">
        <f t="shared" si="90"/>
        <v>0.31283480830912358</v>
      </c>
      <c r="CO76" s="242">
        <f t="shared" si="91"/>
        <v>9.4164658956087555E-2</v>
      </c>
      <c r="CP76" s="242">
        <f t="shared" si="92"/>
        <v>0.4725658956428187</v>
      </c>
      <c r="CQ76" s="242">
        <f t="shared" si="93"/>
        <v>0.28777327935222674</v>
      </c>
      <c r="CR76" s="242">
        <f t="shared" si="50"/>
        <v>0.49430199430199429</v>
      </c>
      <c r="CS76" s="242">
        <f t="shared" si="51"/>
        <v>1206.7175090103799</v>
      </c>
      <c r="CT76" s="242">
        <f t="shared" si="52"/>
        <v>0.33232812731245015</v>
      </c>
      <c r="CU76" s="242">
        <f t="shared" si="53"/>
        <v>0.16201012844563523</v>
      </c>
      <c r="CV76" s="257">
        <f t="shared" si="74"/>
        <v>911</v>
      </c>
    </row>
    <row r="77" spans="1:100" x14ac:dyDescent="0.2">
      <c r="A77" s="527" t="s">
        <v>1022</v>
      </c>
      <c r="B77" s="530">
        <v>35408</v>
      </c>
      <c r="C77" s="529">
        <v>19010</v>
      </c>
      <c r="D77" s="529">
        <v>17604</v>
      </c>
      <c r="E77" s="529">
        <v>9118</v>
      </c>
      <c r="F77" s="529">
        <v>13120</v>
      </c>
      <c r="G77" s="529">
        <v>3401</v>
      </c>
      <c r="H77" s="529">
        <v>1263</v>
      </c>
      <c r="I77" s="529">
        <v>6837</v>
      </c>
      <c r="J77" s="529">
        <v>11245</v>
      </c>
      <c r="K77" s="529">
        <v>12185</v>
      </c>
      <c r="L77" s="529">
        <v>7892</v>
      </c>
      <c r="M77" s="529">
        <v>7226</v>
      </c>
      <c r="N77" s="529">
        <v>9518</v>
      </c>
      <c r="O77" s="529">
        <v>26342</v>
      </c>
      <c r="P77" s="529">
        <v>10545.227272727272</v>
      </c>
      <c r="Q77" s="529">
        <v>3132.98</v>
      </c>
      <c r="R77" s="529">
        <v>14092</v>
      </c>
      <c r="S77" s="529">
        <v>3876</v>
      </c>
      <c r="T77" s="529">
        <v>9089</v>
      </c>
      <c r="U77" s="529">
        <v>5642.67</v>
      </c>
      <c r="V77" s="529">
        <v>3884</v>
      </c>
      <c r="W77" s="529">
        <v>7999</v>
      </c>
      <c r="X77" s="531">
        <v>7943.5</v>
      </c>
      <c r="Y77"/>
      <c r="Z77" s="259">
        <f t="shared" si="54"/>
        <v>0.3995621607592223</v>
      </c>
      <c r="AA77" s="242">
        <f t="shared" si="55"/>
        <v>0.18415189382931318</v>
      </c>
      <c r="AB77" s="242">
        <f t="shared" si="56"/>
        <v>0.25472066675348354</v>
      </c>
      <c r="AC77" s="242">
        <f t="shared" si="57"/>
        <v>0.11421878572077278</v>
      </c>
      <c r="AD77" s="242">
        <f t="shared" si="58"/>
        <v>0.35373416015098408</v>
      </c>
      <c r="AE77" s="242">
        <f t="shared" si="59"/>
        <v>5.7025486250838364E-2</v>
      </c>
      <c r="AF77" s="242">
        <f t="shared" si="60"/>
        <v>0.10975927696184931</v>
      </c>
      <c r="AG77" s="242">
        <f t="shared" si="61"/>
        <v>0.15371298815171205</v>
      </c>
      <c r="AH77" s="242">
        <f t="shared" si="62"/>
        <v>0.2685180763169206</v>
      </c>
      <c r="AI77" s="242">
        <f t="shared" si="63"/>
        <v>0.18863689140026318</v>
      </c>
      <c r="AJ77" s="242">
        <f t="shared" si="64"/>
        <v>0.36520129569643683</v>
      </c>
      <c r="AK77" s="242">
        <f t="shared" si="65"/>
        <v>0.1519983172065629</v>
      </c>
      <c r="AL77" s="242">
        <f t="shared" si="66"/>
        <v>0.35680011995801469</v>
      </c>
      <c r="AM77" s="242">
        <f t="shared" si="67"/>
        <v>0.50764926224710993</v>
      </c>
      <c r="AN77" s="242">
        <f t="shared" si="68"/>
        <v>0.30120849530130583</v>
      </c>
      <c r="AO77" s="453">
        <f t="shared" si="69"/>
        <v>0.23313499741042143</v>
      </c>
      <c r="AP77" s="453">
        <f t="shared" si="70"/>
        <v>0.59416043006219033</v>
      </c>
      <c r="AQ77" s="453">
        <f t="shared" si="71"/>
        <v>0.18304604486422671</v>
      </c>
      <c r="AR77" s="453">
        <f t="shared" si="72"/>
        <v>0.52313802233222051</v>
      </c>
      <c r="AS77" s="453">
        <f t="shared" si="73"/>
        <v>0.52808425135023584</v>
      </c>
      <c r="AT77" s="453">
        <f t="shared" si="28"/>
        <v>8246.254984077179</v>
      </c>
      <c r="AU77" s="282">
        <f t="shared" si="29"/>
        <v>0.41231274920385896</v>
      </c>
      <c r="AV77" s="242">
        <f t="shared" si="30"/>
        <v>0.18935532033934577</v>
      </c>
      <c r="AW77" s="257">
        <v>912</v>
      </c>
      <c r="BB77" s="547" t="s">
        <v>1022</v>
      </c>
      <c r="BC77" s="528">
        <v>1193</v>
      </c>
      <c r="BD77" s="548">
        <v>1060</v>
      </c>
      <c r="BE77" s="548">
        <v>1033</v>
      </c>
      <c r="BF77" s="548">
        <v>1353</v>
      </c>
      <c r="BG77" s="548">
        <v>543</v>
      </c>
      <c r="BH77" s="548">
        <v>771</v>
      </c>
      <c r="BI77" s="548">
        <v>216</v>
      </c>
      <c r="BJ77" s="548">
        <v>407</v>
      </c>
      <c r="BK77" s="548">
        <v>423</v>
      </c>
      <c r="BL77" s="548">
        <v>692</v>
      </c>
      <c r="BM77" s="548">
        <v>486</v>
      </c>
      <c r="BN77" s="548">
        <v>769</v>
      </c>
      <c r="BO77" s="548">
        <v>689</v>
      </c>
      <c r="BP77" s="548">
        <v>713</v>
      </c>
      <c r="BQ77" s="548">
        <v>1561.5</v>
      </c>
      <c r="BR77" s="548">
        <v>919.77272727272725</v>
      </c>
      <c r="BS77" s="548">
        <v>426.74</v>
      </c>
      <c r="BT77" s="548">
        <v>1836</v>
      </c>
      <c r="BU77" s="548">
        <v>2058</v>
      </c>
      <c r="BV77" s="548">
        <v>1497</v>
      </c>
      <c r="BW77" s="549">
        <v>645.83000000000004</v>
      </c>
      <c r="BX77"/>
      <c r="BY77" s="259">
        <f t="shared" si="75"/>
        <v>0.13434684684684683</v>
      </c>
      <c r="BZ77" s="242">
        <f t="shared" si="76"/>
        <v>0.14528508771929824</v>
      </c>
      <c r="CA77" s="242">
        <f t="shared" si="77"/>
        <v>0.21137712297933292</v>
      </c>
      <c r="CB77" s="242">
        <f t="shared" si="78"/>
        <v>0.14548387096774193</v>
      </c>
      <c r="CC77" s="242">
        <f t="shared" si="79"/>
        <v>0.11916387776375706</v>
      </c>
      <c r="CD77" s="242">
        <f t="shared" si="80"/>
        <v>0.12014960261804582</v>
      </c>
      <c r="CE77" s="242">
        <f t="shared" si="81"/>
        <v>0.10207939508506617</v>
      </c>
      <c r="CF77" s="242">
        <f t="shared" si="82"/>
        <v>6.3563954396376701E-2</v>
      </c>
      <c r="CG77" s="242">
        <f t="shared" si="83"/>
        <v>0.10148752399232246</v>
      </c>
      <c r="CH77" s="242">
        <f t="shared" si="84"/>
        <v>0.25469267574530735</v>
      </c>
      <c r="CI77" s="242">
        <f t="shared" si="85"/>
        <v>0.26776859504132233</v>
      </c>
      <c r="CJ77" s="242">
        <f t="shared" si="86"/>
        <v>0.19753403544824044</v>
      </c>
      <c r="CK77" s="242">
        <f t="shared" si="87"/>
        <v>0.28133932217231522</v>
      </c>
      <c r="CL77" s="242">
        <f t="shared" si="88"/>
        <v>0.25123326286116981</v>
      </c>
      <c r="CM77" s="242">
        <f t="shared" si="89"/>
        <v>0.41257963074030252</v>
      </c>
      <c r="CN77" s="242">
        <f t="shared" si="90"/>
        <v>0.33980419486473329</v>
      </c>
      <c r="CO77" s="242">
        <f t="shared" si="91"/>
        <v>0.15530581496065859</v>
      </c>
      <c r="CP77" s="242">
        <f t="shared" si="92"/>
        <v>0.49381387842926305</v>
      </c>
      <c r="CQ77" s="242">
        <f t="shared" si="93"/>
        <v>0.33327935222672067</v>
      </c>
      <c r="CR77" s="242">
        <f t="shared" si="50"/>
        <v>0.53311965811965811</v>
      </c>
      <c r="CS77" s="242">
        <f t="shared" si="51"/>
        <v>1347.3735399500636</v>
      </c>
      <c r="CT77" s="242">
        <f t="shared" si="52"/>
        <v>0.37106457972020673</v>
      </c>
      <c r="CU77" s="242">
        <f t="shared" si="53"/>
        <v>0.15023815961435219</v>
      </c>
      <c r="CV77" s="257">
        <f t="shared" si="74"/>
        <v>912</v>
      </c>
    </row>
    <row r="78" spans="1:100" x14ac:dyDescent="0.2">
      <c r="A78" s="527" t="s">
        <v>1023</v>
      </c>
      <c r="B78" s="530">
        <v>38602</v>
      </c>
      <c r="C78" s="529">
        <v>20330</v>
      </c>
      <c r="D78" s="529">
        <v>18863</v>
      </c>
      <c r="E78" s="529">
        <v>10824</v>
      </c>
      <c r="F78" s="529">
        <v>13873</v>
      </c>
      <c r="G78" s="529">
        <v>5551</v>
      </c>
      <c r="H78" s="529">
        <v>1426</v>
      </c>
      <c r="I78" s="529">
        <v>7710</v>
      </c>
      <c r="J78" s="529">
        <v>11916</v>
      </c>
      <c r="K78" s="529">
        <v>12825</v>
      </c>
      <c r="L78" s="529">
        <v>8513</v>
      </c>
      <c r="M78" s="529">
        <v>8507</v>
      </c>
      <c r="N78" s="529">
        <v>10586</v>
      </c>
      <c r="O78" s="529">
        <v>27134</v>
      </c>
      <c r="P78" s="529">
        <v>12062.227272727272</v>
      </c>
      <c r="Q78" s="529">
        <v>3660.98</v>
      </c>
      <c r="R78" s="529">
        <v>14697</v>
      </c>
      <c r="S78" s="529">
        <v>4713</v>
      </c>
      <c r="T78" s="529">
        <v>9624</v>
      </c>
      <c r="U78" s="529">
        <v>5833.67</v>
      </c>
      <c r="V78" s="529">
        <v>4274</v>
      </c>
      <c r="W78" s="529">
        <v>8263</v>
      </c>
      <c r="X78" s="531">
        <v>8783.5</v>
      </c>
      <c r="Y78"/>
      <c r="Z78" s="259">
        <f t="shared" si="54"/>
        <v>0.43560490650778066</v>
      </c>
      <c r="AA78" s="242">
        <f t="shared" si="55"/>
        <v>0.19693887435822921</v>
      </c>
      <c r="AB78" s="242">
        <f t="shared" si="56"/>
        <v>0.27293773784202224</v>
      </c>
      <c r="AC78" s="242">
        <f t="shared" si="57"/>
        <v>0.13558939862268529</v>
      </c>
      <c r="AD78" s="242">
        <f t="shared" si="58"/>
        <v>0.37403612833647881</v>
      </c>
      <c r="AE78" s="242">
        <f t="shared" si="59"/>
        <v>9.3075117370892024E-2</v>
      </c>
      <c r="AF78" s="242">
        <f t="shared" si="60"/>
        <v>0.12392456765447118</v>
      </c>
      <c r="AG78" s="242">
        <f t="shared" si="61"/>
        <v>0.1733402279727512</v>
      </c>
      <c r="AH78" s="242">
        <f t="shared" si="62"/>
        <v>0.28454080901666745</v>
      </c>
      <c r="AI78" s="242">
        <f t="shared" si="63"/>
        <v>0.19854477900766312</v>
      </c>
      <c r="AJ78" s="242">
        <f t="shared" si="64"/>
        <v>0.3939379916705229</v>
      </c>
      <c r="AK78" s="242">
        <f t="shared" si="65"/>
        <v>0.17894404711821624</v>
      </c>
      <c r="AL78" s="242">
        <f t="shared" si="66"/>
        <v>0.39683610736242314</v>
      </c>
      <c r="AM78" s="242">
        <f t="shared" si="67"/>
        <v>0.52291227248550143</v>
      </c>
      <c r="AN78" s="242">
        <f t="shared" si="68"/>
        <v>0.34453930985414444</v>
      </c>
      <c r="AO78" s="453">
        <f t="shared" si="69"/>
        <v>0.27242515522588867</v>
      </c>
      <c r="AP78" s="453">
        <f t="shared" si="70"/>
        <v>0.61966902076525765</v>
      </c>
      <c r="AQ78" s="453">
        <f t="shared" si="71"/>
        <v>0.22257378984651716</v>
      </c>
      <c r="AR78" s="453">
        <f t="shared" si="72"/>
        <v>0.55393116150569821</v>
      </c>
      <c r="AS78" s="453">
        <f t="shared" si="73"/>
        <v>0.54595949339130778</v>
      </c>
      <c r="AT78" s="453">
        <f t="shared" si="28"/>
        <v>8858.2344829386766</v>
      </c>
      <c r="AU78" s="282">
        <f t="shared" si="29"/>
        <v>0.44291172414693386</v>
      </c>
      <c r="AV78" s="242">
        <f t="shared" si="30"/>
        <v>0.18152257132362479</v>
      </c>
      <c r="AW78" s="257">
        <v>913</v>
      </c>
      <c r="BB78" s="547" t="s">
        <v>1023</v>
      </c>
      <c r="BC78" s="528">
        <v>1427</v>
      </c>
      <c r="BD78" s="548">
        <v>1306</v>
      </c>
      <c r="BE78" s="548">
        <v>1104</v>
      </c>
      <c r="BF78" s="548">
        <v>1612</v>
      </c>
      <c r="BG78" s="548">
        <v>611</v>
      </c>
      <c r="BH78" s="548">
        <v>817</v>
      </c>
      <c r="BI78" s="548">
        <v>309</v>
      </c>
      <c r="BJ78" s="548">
        <v>516</v>
      </c>
      <c r="BK78" s="548">
        <v>477</v>
      </c>
      <c r="BL78" s="548">
        <v>785</v>
      </c>
      <c r="BM78" s="548">
        <v>519</v>
      </c>
      <c r="BN78" s="548">
        <v>845</v>
      </c>
      <c r="BO78" s="548">
        <v>770</v>
      </c>
      <c r="BP78" s="548">
        <v>911</v>
      </c>
      <c r="BQ78" s="548">
        <v>1691.5</v>
      </c>
      <c r="BR78" s="548">
        <v>977.77272727272725</v>
      </c>
      <c r="BS78" s="548">
        <v>600.74</v>
      </c>
      <c r="BT78" s="548">
        <v>2019</v>
      </c>
      <c r="BU78" s="548">
        <v>2502</v>
      </c>
      <c r="BV78" s="548">
        <v>1579</v>
      </c>
      <c r="BW78" s="549">
        <v>663.83</v>
      </c>
      <c r="BX78"/>
      <c r="BY78" s="259">
        <f t="shared" si="75"/>
        <v>0.16069819819819819</v>
      </c>
      <c r="BZ78" s="242">
        <f t="shared" si="76"/>
        <v>0.17900219298245615</v>
      </c>
      <c r="CA78" s="242">
        <f t="shared" si="77"/>
        <v>0.22590546347452425</v>
      </c>
      <c r="CB78" s="242">
        <f t="shared" si="78"/>
        <v>0.17333333333333334</v>
      </c>
      <c r="CC78" s="242">
        <f t="shared" si="79"/>
        <v>0.13408679431612444</v>
      </c>
      <c r="CD78" s="242">
        <f t="shared" si="80"/>
        <v>0.12731806139940782</v>
      </c>
      <c r="CE78" s="242">
        <f t="shared" si="81"/>
        <v>0.14603024574669188</v>
      </c>
      <c r="CF78" s="242">
        <f t="shared" si="82"/>
        <v>8.0587224738403879E-2</v>
      </c>
      <c r="CG78" s="242">
        <f t="shared" si="83"/>
        <v>0.11444337811900192</v>
      </c>
      <c r="CH78" s="242">
        <f t="shared" si="84"/>
        <v>0.28892160471107842</v>
      </c>
      <c r="CI78" s="242">
        <f t="shared" si="85"/>
        <v>0.28595041322314052</v>
      </c>
      <c r="CJ78" s="242">
        <f t="shared" si="86"/>
        <v>0.217056254816337</v>
      </c>
      <c r="CK78" s="242">
        <f t="shared" si="87"/>
        <v>0.31441404654961208</v>
      </c>
      <c r="CL78" s="242">
        <f t="shared" si="88"/>
        <v>0.32100070472163494</v>
      </c>
      <c r="CM78" s="242">
        <f t="shared" si="89"/>
        <v>0.44692823912726337</v>
      </c>
      <c r="CN78" s="242">
        <f t="shared" si="90"/>
        <v>0.36123192664864234</v>
      </c>
      <c r="CO78" s="242">
        <f t="shared" si="91"/>
        <v>0.21863058367967858</v>
      </c>
      <c r="CP78" s="242">
        <f t="shared" si="92"/>
        <v>0.54303388918773532</v>
      </c>
      <c r="CQ78" s="242">
        <f t="shared" si="93"/>
        <v>0.40518218623481783</v>
      </c>
      <c r="CR78" s="242">
        <f t="shared" si="50"/>
        <v>0.56232193732193736</v>
      </c>
      <c r="CS78" s="242">
        <f t="shared" si="51"/>
        <v>1518.0917320698395</v>
      </c>
      <c r="CT78" s="242">
        <f t="shared" si="52"/>
        <v>0.41808010461456224</v>
      </c>
      <c r="CU78" s="242">
        <f t="shared" si="53"/>
        <v>0.14106500063771293</v>
      </c>
      <c r="CV78" s="257">
        <f t="shared" si="74"/>
        <v>913</v>
      </c>
    </row>
    <row r="79" spans="1:100" x14ac:dyDescent="0.2">
      <c r="A79" s="527" t="s">
        <v>1024</v>
      </c>
      <c r="B79" s="530">
        <v>41411</v>
      </c>
      <c r="C79" s="529">
        <v>21697</v>
      </c>
      <c r="D79" s="529">
        <v>19518</v>
      </c>
      <c r="E79" s="529">
        <v>12552</v>
      </c>
      <c r="F79" s="529">
        <v>14117</v>
      </c>
      <c r="G79" s="529">
        <v>7295</v>
      </c>
      <c r="H79" s="529">
        <v>1836</v>
      </c>
      <c r="I79" s="529">
        <v>8696</v>
      </c>
      <c r="J79" s="529">
        <v>12736</v>
      </c>
      <c r="K79" s="529">
        <v>13891</v>
      </c>
      <c r="L79" s="529">
        <v>9025</v>
      </c>
      <c r="M79" s="529">
        <v>9429</v>
      </c>
      <c r="N79" s="529">
        <v>11159</v>
      </c>
      <c r="O79" s="529">
        <v>28259</v>
      </c>
      <c r="P79" s="529">
        <v>13338.227272727272</v>
      </c>
      <c r="Q79" s="529">
        <v>4571.9799999999996</v>
      </c>
      <c r="R79" s="529">
        <v>15221</v>
      </c>
      <c r="S79" s="529">
        <v>5605</v>
      </c>
      <c r="T79" s="529">
        <v>9846</v>
      </c>
      <c r="U79" s="529">
        <v>6208.67</v>
      </c>
      <c r="V79" s="529">
        <v>4621</v>
      </c>
      <c r="W79" s="529">
        <v>8467</v>
      </c>
      <c r="X79" s="531">
        <v>9830.5</v>
      </c>
      <c r="Y79"/>
      <c r="Z79" s="259">
        <f t="shared" si="54"/>
        <v>0.46730311339810648</v>
      </c>
      <c r="AA79" s="242">
        <f t="shared" si="55"/>
        <v>0.21018114889082631</v>
      </c>
      <c r="AB79" s="242">
        <f t="shared" si="56"/>
        <v>0.2824152450405869</v>
      </c>
      <c r="AC79" s="242">
        <f t="shared" si="57"/>
        <v>0.15723559973318052</v>
      </c>
      <c r="AD79" s="242">
        <f t="shared" si="58"/>
        <v>0.38061472094904286</v>
      </c>
      <c r="AE79" s="242">
        <f t="shared" si="59"/>
        <v>0.12231723675385647</v>
      </c>
      <c r="AF79" s="242">
        <f t="shared" si="60"/>
        <v>0.15955505344572868</v>
      </c>
      <c r="AG79" s="242">
        <f t="shared" si="61"/>
        <v>0.19550799253580342</v>
      </c>
      <c r="AH79" s="242">
        <f t="shared" si="62"/>
        <v>0.30412149577343711</v>
      </c>
      <c r="AI79" s="242">
        <f t="shared" si="63"/>
        <v>0.21504760430373868</v>
      </c>
      <c r="AJ79" s="242">
        <f t="shared" si="64"/>
        <v>0.41763072651550209</v>
      </c>
      <c r="AK79" s="242">
        <f t="shared" si="65"/>
        <v>0.19833824148085821</v>
      </c>
      <c r="AL79" s="242">
        <f t="shared" si="66"/>
        <v>0.41831608936872094</v>
      </c>
      <c r="AM79" s="242">
        <f t="shared" si="67"/>
        <v>0.54459268475594402</v>
      </c>
      <c r="AN79" s="242">
        <f t="shared" si="68"/>
        <v>0.3809863232815815</v>
      </c>
      <c r="AO79" s="453">
        <f t="shared" si="69"/>
        <v>0.34021556009310577</v>
      </c>
      <c r="AP79" s="453">
        <f t="shared" si="70"/>
        <v>0.64176241172130277</v>
      </c>
      <c r="AQ79" s="453">
        <f t="shared" si="71"/>
        <v>0.2646989374262102</v>
      </c>
      <c r="AR79" s="453">
        <f t="shared" si="72"/>
        <v>0.56670887533095426</v>
      </c>
      <c r="AS79" s="453">
        <f t="shared" si="73"/>
        <v>0.58105486389079442</v>
      </c>
      <c r="AT79" s="453">
        <f t="shared" si="28"/>
        <v>9577.7625938494693</v>
      </c>
      <c r="AU79" s="282">
        <f t="shared" si="29"/>
        <v>0.47888812969247346</v>
      </c>
      <c r="AV79" s="242">
        <f t="shared" si="30"/>
        <v>0.16566958707818241</v>
      </c>
      <c r="AW79" s="257">
        <v>914</v>
      </c>
      <c r="BB79" s="547" t="s">
        <v>1024</v>
      </c>
      <c r="BC79" s="528">
        <v>1830</v>
      </c>
      <c r="BD79" s="548">
        <v>1632</v>
      </c>
      <c r="BE79" s="548">
        <v>1203</v>
      </c>
      <c r="BF79" s="548">
        <v>1886</v>
      </c>
      <c r="BG79" s="548">
        <v>676</v>
      </c>
      <c r="BH79" s="548">
        <v>868</v>
      </c>
      <c r="BI79" s="548">
        <v>347</v>
      </c>
      <c r="BJ79" s="548">
        <v>756</v>
      </c>
      <c r="BK79" s="548">
        <v>527</v>
      </c>
      <c r="BL79" s="548">
        <v>872</v>
      </c>
      <c r="BM79" s="548">
        <v>582</v>
      </c>
      <c r="BN79" s="548">
        <v>924</v>
      </c>
      <c r="BO79" s="548">
        <v>832</v>
      </c>
      <c r="BP79" s="548">
        <v>1004</v>
      </c>
      <c r="BQ79" s="548">
        <v>1817.5</v>
      </c>
      <c r="BR79" s="548">
        <v>1056.7727272727273</v>
      </c>
      <c r="BS79" s="548">
        <v>797.74</v>
      </c>
      <c r="BT79" s="548">
        <v>2137</v>
      </c>
      <c r="BU79" s="548">
        <v>2774</v>
      </c>
      <c r="BV79" s="548">
        <v>1605</v>
      </c>
      <c r="BW79" s="549">
        <v>696.83</v>
      </c>
      <c r="BX79"/>
      <c r="BY79" s="259">
        <f t="shared" si="75"/>
        <v>0.20608108108108109</v>
      </c>
      <c r="BZ79" s="242">
        <f t="shared" si="76"/>
        <v>0.22368421052631579</v>
      </c>
      <c r="CA79" s="242">
        <f t="shared" si="77"/>
        <v>0.2461632903621854</v>
      </c>
      <c r="CB79" s="242">
        <f t="shared" si="78"/>
        <v>0.20279569892473118</v>
      </c>
      <c r="CC79" s="242">
        <f t="shared" si="79"/>
        <v>0.14835134690294619</v>
      </c>
      <c r="CD79" s="242">
        <f t="shared" si="80"/>
        <v>0.13526570048309178</v>
      </c>
      <c r="CE79" s="242">
        <f t="shared" si="81"/>
        <v>0.16398865784499056</v>
      </c>
      <c r="CF79" s="242">
        <f t="shared" si="82"/>
        <v>0.1180696548492894</v>
      </c>
      <c r="CG79" s="242">
        <f t="shared" si="83"/>
        <v>0.12643953934740884</v>
      </c>
      <c r="CH79" s="242">
        <f t="shared" si="84"/>
        <v>0.32094221567905779</v>
      </c>
      <c r="CI79" s="242">
        <f t="shared" si="85"/>
        <v>0.32066115702479336</v>
      </c>
      <c r="CJ79" s="242">
        <f t="shared" si="86"/>
        <v>0.23734908810685845</v>
      </c>
      <c r="CK79" s="242">
        <f t="shared" si="87"/>
        <v>0.33973050224581464</v>
      </c>
      <c r="CL79" s="242">
        <f t="shared" si="88"/>
        <v>0.35377026074700491</v>
      </c>
      <c r="CM79" s="242">
        <f t="shared" si="89"/>
        <v>0.48021996725616384</v>
      </c>
      <c r="CN79" s="242">
        <f t="shared" si="90"/>
        <v>0.39041797511293225</v>
      </c>
      <c r="CO79" s="242">
        <f t="shared" si="91"/>
        <v>0.29032586780408631</v>
      </c>
      <c r="CP79" s="242">
        <f t="shared" si="92"/>
        <v>0.57477138246369019</v>
      </c>
      <c r="CQ79" s="242">
        <f t="shared" si="93"/>
        <v>0.44923076923076921</v>
      </c>
      <c r="CR79" s="242">
        <f t="shared" si="50"/>
        <v>0.57158119658119655</v>
      </c>
      <c r="CS79" s="242">
        <f t="shared" si="51"/>
        <v>1653.1154916454229</v>
      </c>
      <c r="CT79" s="242">
        <f t="shared" si="52"/>
        <v>0.45526543823853488</v>
      </c>
      <c r="CU79" s="242">
        <f t="shared" si="53"/>
        <v>0.12171452146614918</v>
      </c>
      <c r="CV79" s="257">
        <f t="shared" si="74"/>
        <v>914</v>
      </c>
    </row>
    <row r="80" spans="1:100" x14ac:dyDescent="0.2">
      <c r="A80" s="527" t="s">
        <v>1025</v>
      </c>
      <c r="B80" s="530">
        <v>44442</v>
      </c>
      <c r="C80" s="529">
        <v>22480</v>
      </c>
      <c r="D80" s="529">
        <v>20649</v>
      </c>
      <c r="E80" s="529">
        <v>14560</v>
      </c>
      <c r="F80" s="529">
        <v>14585</v>
      </c>
      <c r="G80" s="529">
        <v>9456</v>
      </c>
      <c r="H80" s="529">
        <v>2675</v>
      </c>
      <c r="I80" s="529">
        <v>10040</v>
      </c>
      <c r="J80" s="529">
        <v>13228</v>
      </c>
      <c r="K80" s="529">
        <v>14145</v>
      </c>
      <c r="L80" s="529">
        <v>9623</v>
      </c>
      <c r="M80" s="529">
        <v>11432</v>
      </c>
      <c r="N80" s="529">
        <v>11753</v>
      </c>
      <c r="O80" s="529">
        <v>29328</v>
      </c>
      <c r="P80" s="529">
        <v>15089.227272727272</v>
      </c>
      <c r="Q80" s="529">
        <v>5270.98</v>
      </c>
      <c r="R80" s="529">
        <v>15554</v>
      </c>
      <c r="S80" s="529">
        <v>6477</v>
      </c>
      <c r="T80" s="529">
        <v>10199</v>
      </c>
      <c r="U80" s="529">
        <v>6526.67</v>
      </c>
      <c r="V80" s="529">
        <v>4984</v>
      </c>
      <c r="W80" s="529">
        <v>9079</v>
      </c>
      <c r="X80" s="531">
        <v>11020.5</v>
      </c>
      <c r="Y80"/>
      <c r="Z80" s="259">
        <f t="shared" si="54"/>
        <v>0.50150648295473776</v>
      </c>
      <c r="AA80" s="242">
        <f t="shared" si="55"/>
        <v>0.21776615325002421</v>
      </c>
      <c r="AB80" s="242">
        <f t="shared" si="56"/>
        <v>0.29878022311932978</v>
      </c>
      <c r="AC80" s="242">
        <f t="shared" si="57"/>
        <v>0.18238928713472818</v>
      </c>
      <c r="AD80" s="242">
        <f t="shared" si="58"/>
        <v>0.39323267727150174</v>
      </c>
      <c r="AE80" s="242">
        <f t="shared" si="59"/>
        <v>0.15855130784708249</v>
      </c>
      <c r="AF80" s="242">
        <f t="shared" si="60"/>
        <v>0.23246719388198489</v>
      </c>
      <c r="AG80" s="242">
        <f t="shared" si="61"/>
        <v>0.22572449920187054</v>
      </c>
      <c r="AH80" s="242">
        <f t="shared" si="62"/>
        <v>0.31586990782749891</v>
      </c>
      <c r="AI80" s="242">
        <f t="shared" si="63"/>
        <v>0.21897979719792554</v>
      </c>
      <c r="AJ80" s="242">
        <f t="shared" si="64"/>
        <v>0.44530310041647386</v>
      </c>
      <c r="AK80" s="242">
        <f t="shared" si="65"/>
        <v>0.24047118216238958</v>
      </c>
      <c r="AL80" s="242">
        <f t="shared" si="66"/>
        <v>0.44058329584645373</v>
      </c>
      <c r="AM80" s="242">
        <f t="shared" si="67"/>
        <v>0.56519389428225797</v>
      </c>
      <c r="AN80" s="242">
        <f t="shared" si="68"/>
        <v>0.43100099452879331</v>
      </c>
      <c r="AO80" s="453">
        <f t="shared" si="69"/>
        <v>0.39223037129199134</v>
      </c>
      <c r="AP80" s="453">
        <f t="shared" si="70"/>
        <v>0.65580267734794973</v>
      </c>
      <c r="AQ80" s="453">
        <f t="shared" si="71"/>
        <v>0.30587957497048412</v>
      </c>
      <c r="AR80" s="453">
        <f t="shared" si="72"/>
        <v>0.58702659145850122</v>
      </c>
      <c r="AS80" s="453">
        <f t="shared" si="73"/>
        <v>0.61081573807435918</v>
      </c>
      <c r="AT80" s="453">
        <f t="shared" si="28"/>
        <v>10207.019812573142</v>
      </c>
      <c r="AU80" s="282">
        <f t="shared" si="29"/>
        <v>0.51035099062865708</v>
      </c>
      <c r="AV80" s="242">
        <f t="shared" si="30"/>
        <v>0.15238893245997925</v>
      </c>
      <c r="AW80" s="257">
        <v>915</v>
      </c>
      <c r="BB80" s="547" t="s">
        <v>1025</v>
      </c>
      <c r="BC80" s="528">
        <v>2216</v>
      </c>
      <c r="BD80" s="548">
        <v>1950</v>
      </c>
      <c r="BE80" s="548">
        <v>1300</v>
      </c>
      <c r="BF80" s="548">
        <v>2375</v>
      </c>
      <c r="BG80" s="548">
        <v>768</v>
      </c>
      <c r="BH80" s="548">
        <v>915</v>
      </c>
      <c r="BI80" s="548">
        <v>395</v>
      </c>
      <c r="BJ80" s="548">
        <v>1079</v>
      </c>
      <c r="BK80" s="548">
        <v>560</v>
      </c>
      <c r="BL80" s="548">
        <v>931</v>
      </c>
      <c r="BM80" s="548">
        <v>606</v>
      </c>
      <c r="BN80" s="548">
        <v>1029</v>
      </c>
      <c r="BO80" s="548">
        <v>916</v>
      </c>
      <c r="BP80" s="548">
        <v>1097</v>
      </c>
      <c r="BQ80" s="548">
        <v>1949.5</v>
      </c>
      <c r="BR80" s="548">
        <v>1163.7727272727273</v>
      </c>
      <c r="BS80" s="548">
        <v>1000.74</v>
      </c>
      <c r="BT80" s="548">
        <v>2204</v>
      </c>
      <c r="BU80" s="548">
        <v>3131</v>
      </c>
      <c r="BV80" s="548">
        <v>1652</v>
      </c>
      <c r="BW80" s="549">
        <v>719.83</v>
      </c>
      <c r="BX80"/>
      <c r="BY80" s="259">
        <f t="shared" si="75"/>
        <v>0.24954954954954955</v>
      </c>
      <c r="BZ80" s="242">
        <f t="shared" si="76"/>
        <v>0.26726973684210525</v>
      </c>
      <c r="CA80" s="242">
        <f t="shared" si="77"/>
        <v>0.266011868221813</v>
      </c>
      <c r="CB80" s="242">
        <f t="shared" si="78"/>
        <v>0.2553763440860215</v>
      </c>
      <c r="CC80" s="242">
        <f t="shared" si="79"/>
        <v>0.16854117517967851</v>
      </c>
      <c r="CD80" s="242">
        <f t="shared" si="80"/>
        <v>0.14258999532491817</v>
      </c>
      <c r="CE80" s="242">
        <f t="shared" si="81"/>
        <v>0.18667296786389415</v>
      </c>
      <c r="CF80" s="242">
        <f t="shared" si="82"/>
        <v>0.16851475870685617</v>
      </c>
      <c r="CG80" s="242">
        <f t="shared" si="83"/>
        <v>0.1343570057581574</v>
      </c>
      <c r="CH80" s="242">
        <f t="shared" si="84"/>
        <v>0.34265734265734266</v>
      </c>
      <c r="CI80" s="242">
        <f t="shared" si="85"/>
        <v>0.33388429752066118</v>
      </c>
      <c r="CJ80" s="242">
        <f t="shared" si="86"/>
        <v>0.26432057539172876</v>
      </c>
      <c r="CK80" s="242">
        <f t="shared" si="87"/>
        <v>0.37403021641486323</v>
      </c>
      <c r="CL80" s="242">
        <f t="shared" si="88"/>
        <v>0.38653981677237492</v>
      </c>
      <c r="CM80" s="242">
        <f t="shared" si="89"/>
        <v>0.51509701577215483</v>
      </c>
      <c r="CN80" s="242">
        <f t="shared" si="90"/>
        <v>0.42994844581772995</v>
      </c>
      <c r="CO80" s="242">
        <f t="shared" si="91"/>
        <v>0.36420476464294294</v>
      </c>
      <c r="CP80" s="242">
        <f t="shared" si="92"/>
        <v>0.59279182356105431</v>
      </c>
      <c r="CQ80" s="242">
        <f t="shared" si="93"/>
        <v>0.50704453441295549</v>
      </c>
      <c r="CR80" s="242">
        <f t="shared" si="50"/>
        <v>0.5883190883190883</v>
      </c>
      <c r="CS80" s="242">
        <f t="shared" si="51"/>
        <v>1802.7034564284943</v>
      </c>
      <c r="CT80" s="242">
        <f t="shared" si="52"/>
        <v>0.49646173135075422</v>
      </c>
      <c r="CU80" s="242">
        <f t="shared" si="53"/>
        <v>9.9680964594870081E-2</v>
      </c>
      <c r="CV80" s="257">
        <f t="shared" si="74"/>
        <v>915</v>
      </c>
    </row>
    <row r="81" spans="1:100" x14ac:dyDescent="0.2">
      <c r="A81" s="527" t="s">
        <v>1026</v>
      </c>
      <c r="B81" s="530">
        <v>46049</v>
      </c>
      <c r="C81" s="529">
        <v>23929</v>
      </c>
      <c r="D81" s="529">
        <v>22253</v>
      </c>
      <c r="E81" s="529">
        <v>16880</v>
      </c>
      <c r="F81" s="529">
        <v>14734</v>
      </c>
      <c r="G81" s="529">
        <v>10966</v>
      </c>
      <c r="H81" s="529">
        <v>3456</v>
      </c>
      <c r="I81" s="529">
        <v>10040</v>
      </c>
      <c r="J81" s="529">
        <v>13840</v>
      </c>
      <c r="K81" s="529">
        <v>16216</v>
      </c>
      <c r="L81" s="529">
        <v>10284</v>
      </c>
      <c r="M81" s="529">
        <v>13672</v>
      </c>
      <c r="N81" s="529">
        <v>12425</v>
      </c>
      <c r="O81" s="529">
        <v>31383</v>
      </c>
      <c r="P81" s="529">
        <v>16376.227272727272</v>
      </c>
      <c r="Q81" s="529">
        <v>5835.98</v>
      </c>
      <c r="R81" s="529">
        <v>15842</v>
      </c>
      <c r="S81" s="529">
        <v>7287</v>
      </c>
      <c r="T81" s="529">
        <v>10540</v>
      </c>
      <c r="U81" s="529">
        <v>6895.67</v>
      </c>
      <c r="V81" s="529">
        <v>5599</v>
      </c>
      <c r="W81" s="529">
        <v>10069</v>
      </c>
      <c r="X81" s="531">
        <v>11887.5</v>
      </c>
      <c r="Y81"/>
      <c r="Z81" s="259">
        <f t="shared" si="54"/>
        <v>0.51964070099416593</v>
      </c>
      <c r="AA81" s="242">
        <f t="shared" si="55"/>
        <v>0.23180277051244794</v>
      </c>
      <c r="AB81" s="242">
        <f t="shared" si="56"/>
        <v>0.32198926364833386</v>
      </c>
      <c r="AC81" s="242">
        <f t="shared" si="57"/>
        <v>0.21145131640344861</v>
      </c>
      <c r="AD81" s="242">
        <f t="shared" si="58"/>
        <v>0.39724993259638719</v>
      </c>
      <c r="AE81" s="242">
        <f t="shared" si="59"/>
        <v>0.18386988598256204</v>
      </c>
      <c r="AF81" s="242">
        <f t="shared" si="60"/>
        <v>0.30033892413313634</v>
      </c>
      <c r="AG81" s="242">
        <f t="shared" si="61"/>
        <v>0.22572449920187054</v>
      </c>
      <c r="AH81" s="242">
        <f t="shared" si="62"/>
        <v>0.33048378623620994</v>
      </c>
      <c r="AI81" s="242">
        <f t="shared" si="63"/>
        <v>0.25104110225249632</v>
      </c>
      <c r="AJ81" s="242">
        <f t="shared" si="64"/>
        <v>0.47589079130032391</v>
      </c>
      <c r="AK81" s="242">
        <f t="shared" si="65"/>
        <v>0.28758939840134623</v>
      </c>
      <c r="AL81" s="242">
        <f t="shared" si="66"/>
        <v>0.46577447893237367</v>
      </c>
      <c r="AM81" s="242">
        <f t="shared" si="67"/>
        <v>0.60479678069626641</v>
      </c>
      <c r="AN81" s="242">
        <f t="shared" si="68"/>
        <v>0.46776220634784615</v>
      </c>
      <c r="AO81" s="453">
        <f t="shared" si="69"/>
        <v>0.43427381668164849</v>
      </c>
      <c r="AP81" s="453">
        <f t="shared" si="70"/>
        <v>0.66794560978180662</v>
      </c>
      <c r="AQ81" s="453">
        <f t="shared" si="71"/>
        <v>0.34413223140495874</v>
      </c>
      <c r="AR81" s="453">
        <f t="shared" si="72"/>
        <v>0.60665362035225046</v>
      </c>
      <c r="AS81" s="453">
        <f t="shared" si="73"/>
        <v>0.64534958264585407</v>
      </c>
      <c r="AT81" s="453">
        <f t="shared" si="28"/>
        <v>10793.419443466075</v>
      </c>
      <c r="AU81" s="282">
        <f t="shared" si="29"/>
        <v>0.53967097217330373</v>
      </c>
      <c r="AV81" s="242">
        <f t="shared" si="30"/>
        <v>0.14269984762524124</v>
      </c>
      <c r="AW81" s="257">
        <v>916</v>
      </c>
      <c r="BB81" s="547" t="s">
        <v>1026</v>
      </c>
      <c r="BC81" s="528">
        <v>2594</v>
      </c>
      <c r="BD81" s="548">
        <v>2234</v>
      </c>
      <c r="BE81" s="548">
        <v>1422</v>
      </c>
      <c r="BF81" s="548">
        <v>2895</v>
      </c>
      <c r="BG81" s="548">
        <v>860</v>
      </c>
      <c r="BH81" s="548">
        <v>941</v>
      </c>
      <c r="BI81" s="548">
        <v>428</v>
      </c>
      <c r="BJ81" s="548">
        <v>1325</v>
      </c>
      <c r="BK81" s="548">
        <v>560</v>
      </c>
      <c r="BL81" s="548">
        <v>1043</v>
      </c>
      <c r="BM81" s="548">
        <v>694</v>
      </c>
      <c r="BN81" s="548">
        <v>1193</v>
      </c>
      <c r="BO81" s="548">
        <v>978</v>
      </c>
      <c r="BP81" s="548">
        <v>1178</v>
      </c>
      <c r="BQ81" s="548">
        <v>2063.5</v>
      </c>
      <c r="BR81" s="548">
        <v>1277.7727272727273</v>
      </c>
      <c r="BS81" s="548">
        <v>1157.74</v>
      </c>
      <c r="BT81" s="548">
        <v>2290</v>
      </c>
      <c r="BU81" s="548">
        <v>3417</v>
      </c>
      <c r="BV81" s="548">
        <v>1722</v>
      </c>
      <c r="BW81" s="549">
        <v>761.83</v>
      </c>
      <c r="BX81"/>
      <c r="BY81" s="259">
        <f t="shared" si="75"/>
        <v>0.29211711711711713</v>
      </c>
      <c r="BZ81" s="242">
        <f t="shared" si="76"/>
        <v>0.30619517543859648</v>
      </c>
      <c r="CA81" s="242">
        <f t="shared" si="77"/>
        <v>0.29097605893186002</v>
      </c>
      <c r="CB81" s="242">
        <f t="shared" si="78"/>
        <v>0.31129032258064515</v>
      </c>
      <c r="CC81" s="242">
        <f t="shared" si="79"/>
        <v>0.18873100345641081</v>
      </c>
      <c r="CD81" s="242">
        <f t="shared" si="80"/>
        <v>0.14664173289699237</v>
      </c>
      <c r="CE81" s="242">
        <f t="shared" si="81"/>
        <v>0.20226843100189035</v>
      </c>
      <c r="CF81" s="242">
        <f t="shared" si="82"/>
        <v>0.20693424957051382</v>
      </c>
      <c r="CG81" s="242">
        <f t="shared" si="83"/>
        <v>0.1343570057581574</v>
      </c>
      <c r="CH81" s="242">
        <f t="shared" si="84"/>
        <v>0.3838792786161207</v>
      </c>
      <c r="CI81" s="242">
        <f t="shared" si="85"/>
        <v>0.38236914600550964</v>
      </c>
      <c r="CJ81" s="242">
        <f t="shared" si="86"/>
        <v>0.30644746981762139</v>
      </c>
      <c r="CK81" s="242">
        <f t="shared" si="87"/>
        <v>0.39934667211106573</v>
      </c>
      <c r="CL81" s="242">
        <f t="shared" si="88"/>
        <v>0.41508104298801973</v>
      </c>
      <c r="CM81" s="242">
        <f t="shared" si="89"/>
        <v>0.54521810312687435</v>
      </c>
      <c r="CN81" s="242">
        <f t="shared" si="90"/>
        <v>0.47206502208265466</v>
      </c>
      <c r="CO81" s="242">
        <f t="shared" si="91"/>
        <v>0.42134263067102423</v>
      </c>
      <c r="CP81" s="242">
        <f t="shared" si="92"/>
        <v>0.61592253899946203</v>
      </c>
      <c r="CQ81" s="242">
        <f t="shared" si="93"/>
        <v>0.55336032388663969</v>
      </c>
      <c r="CR81" s="242">
        <f t="shared" si="50"/>
        <v>0.61324786324786329</v>
      </c>
      <c r="CS81" s="242">
        <f t="shared" si="51"/>
        <v>1943.3213318116866</v>
      </c>
      <c r="CT81" s="242">
        <f t="shared" si="52"/>
        <v>0.53518767577752879</v>
      </c>
      <c r="CU81" s="242">
        <f t="shared" si="53"/>
        <v>8.6439169147225825E-2</v>
      </c>
      <c r="CV81" s="257">
        <f t="shared" si="74"/>
        <v>916</v>
      </c>
    </row>
    <row r="82" spans="1:100" x14ac:dyDescent="0.2">
      <c r="A82" s="527" t="s">
        <v>1027</v>
      </c>
      <c r="B82" s="530">
        <v>47550</v>
      </c>
      <c r="C82" s="529">
        <v>25956</v>
      </c>
      <c r="D82" s="529">
        <v>24459</v>
      </c>
      <c r="E82" s="529">
        <v>19733</v>
      </c>
      <c r="F82" s="529">
        <v>14964</v>
      </c>
      <c r="G82" s="529">
        <v>12734</v>
      </c>
      <c r="H82" s="529">
        <v>3843</v>
      </c>
      <c r="I82" s="529">
        <v>11303</v>
      </c>
      <c r="J82" s="529">
        <v>14561</v>
      </c>
      <c r="K82" s="529">
        <v>17884</v>
      </c>
      <c r="L82" s="529">
        <v>11209</v>
      </c>
      <c r="M82" s="529">
        <v>16555</v>
      </c>
      <c r="N82" s="529">
        <v>13220</v>
      </c>
      <c r="O82" s="529">
        <v>33560</v>
      </c>
      <c r="P82" s="529">
        <v>17669.227272727272</v>
      </c>
      <c r="Q82" s="529">
        <v>6434.98</v>
      </c>
      <c r="R82" s="529">
        <v>16032</v>
      </c>
      <c r="S82" s="529">
        <v>7928</v>
      </c>
      <c r="T82" s="529">
        <v>11208</v>
      </c>
      <c r="U82" s="529">
        <v>7104.67</v>
      </c>
      <c r="V82" s="529">
        <v>6271</v>
      </c>
      <c r="W82" s="529">
        <v>10963</v>
      </c>
      <c r="X82" s="531">
        <v>12765.5</v>
      </c>
      <c r="Y82"/>
      <c r="Z82" s="259">
        <f t="shared" si="54"/>
        <v>0.53657876028301565</v>
      </c>
      <c r="AA82" s="242">
        <f t="shared" si="55"/>
        <v>0.25143853530950305</v>
      </c>
      <c r="AB82" s="242">
        <f t="shared" si="56"/>
        <v>0.35390892911403393</v>
      </c>
      <c r="AC82" s="242">
        <f t="shared" si="57"/>
        <v>0.24719009636192249</v>
      </c>
      <c r="AD82" s="242">
        <f t="shared" si="58"/>
        <v>0.40345106497708277</v>
      </c>
      <c r="AE82" s="242">
        <f t="shared" si="59"/>
        <v>0.21351441985244801</v>
      </c>
      <c r="AF82" s="242">
        <f t="shared" si="60"/>
        <v>0.33397062657512816</v>
      </c>
      <c r="AG82" s="242">
        <f t="shared" si="61"/>
        <v>0.25411992176083098</v>
      </c>
      <c r="AH82" s="242">
        <f t="shared" si="62"/>
        <v>0.347700463250394</v>
      </c>
      <c r="AI82" s="242">
        <f t="shared" si="63"/>
        <v>0.27686353432928246</v>
      </c>
      <c r="AJ82" s="242">
        <f t="shared" si="64"/>
        <v>0.51869504858861637</v>
      </c>
      <c r="AK82" s="242">
        <f t="shared" si="65"/>
        <v>0.34823306689103911</v>
      </c>
      <c r="AL82" s="242">
        <f t="shared" si="66"/>
        <v>0.49557654820812713</v>
      </c>
      <c r="AM82" s="242">
        <f t="shared" si="67"/>
        <v>0.6467507873742695</v>
      </c>
      <c r="AN82" s="242">
        <f t="shared" si="68"/>
        <v>0.50469479910778048</v>
      </c>
      <c r="AO82" s="453">
        <f t="shared" si="69"/>
        <v>0.47884731011245318</v>
      </c>
      <c r="AP82" s="453">
        <f t="shared" si="70"/>
        <v>0.67595657215136495</v>
      </c>
      <c r="AQ82" s="453">
        <f t="shared" si="71"/>
        <v>0.37440377804014174</v>
      </c>
      <c r="AR82" s="453">
        <f t="shared" si="72"/>
        <v>0.64510187636698513</v>
      </c>
      <c r="AS82" s="453">
        <f t="shared" si="73"/>
        <v>0.66490940247090125</v>
      </c>
      <c r="AT82" s="453">
        <f t="shared" si="28"/>
        <v>11356.875756567386</v>
      </c>
      <c r="AU82" s="282">
        <f t="shared" si="29"/>
        <v>0.56784378782836931</v>
      </c>
      <c r="AV82" s="242">
        <f t="shared" si="30"/>
        <v>0.13455327045203408</v>
      </c>
      <c r="AW82" s="257">
        <v>917</v>
      </c>
      <c r="BB82" s="547" t="s">
        <v>1027</v>
      </c>
      <c r="BC82" s="528">
        <v>2783</v>
      </c>
      <c r="BD82" s="548">
        <v>2428</v>
      </c>
      <c r="BE82" s="548">
        <v>1512</v>
      </c>
      <c r="BF82" s="548">
        <v>3183</v>
      </c>
      <c r="BG82" s="548">
        <v>960</v>
      </c>
      <c r="BH82" s="548">
        <v>991</v>
      </c>
      <c r="BI82" s="548">
        <v>475</v>
      </c>
      <c r="BJ82" s="548">
        <v>1602</v>
      </c>
      <c r="BK82" s="548">
        <v>634</v>
      </c>
      <c r="BL82" s="548">
        <v>1161</v>
      </c>
      <c r="BM82" s="548">
        <v>711</v>
      </c>
      <c r="BN82" s="548">
        <v>1434</v>
      </c>
      <c r="BO82" s="548">
        <v>1073</v>
      </c>
      <c r="BP82" s="548">
        <v>1235</v>
      </c>
      <c r="BQ82" s="548">
        <v>2129.5</v>
      </c>
      <c r="BR82" s="548">
        <v>1383.7727272727273</v>
      </c>
      <c r="BS82" s="548">
        <v>1362.74</v>
      </c>
      <c r="BT82" s="548">
        <v>2360</v>
      </c>
      <c r="BU82" s="548">
        <v>3625</v>
      </c>
      <c r="BV82" s="548">
        <v>1814</v>
      </c>
      <c r="BW82" s="549">
        <v>791.83</v>
      </c>
      <c r="BX82"/>
      <c r="BY82" s="259">
        <f t="shared" si="75"/>
        <v>0.31340090090090089</v>
      </c>
      <c r="BZ82" s="242">
        <f t="shared" si="76"/>
        <v>0.33278508771929827</v>
      </c>
      <c r="CA82" s="242">
        <f t="shared" si="77"/>
        <v>0.30939226519337015</v>
      </c>
      <c r="CB82" s="242">
        <f t="shared" si="78"/>
        <v>0.34225806451612906</v>
      </c>
      <c r="CC82" s="242">
        <f t="shared" si="79"/>
        <v>0.21067646897459813</v>
      </c>
      <c r="CD82" s="242">
        <f t="shared" si="80"/>
        <v>0.15443353592021195</v>
      </c>
      <c r="CE82" s="242">
        <f t="shared" si="81"/>
        <v>0.22448015122873347</v>
      </c>
      <c r="CF82" s="242">
        <f t="shared" si="82"/>
        <v>0.25019522099016084</v>
      </c>
      <c r="CG82" s="242">
        <f t="shared" si="83"/>
        <v>0.15211132437619962</v>
      </c>
      <c r="CH82" s="242">
        <f t="shared" si="84"/>
        <v>0.42730953257269044</v>
      </c>
      <c r="CI82" s="242">
        <f t="shared" si="85"/>
        <v>0.39173553719008264</v>
      </c>
      <c r="CJ82" s="242">
        <f t="shared" si="86"/>
        <v>0.36835345491908555</v>
      </c>
      <c r="CK82" s="242">
        <f t="shared" si="87"/>
        <v>0.43813801551653736</v>
      </c>
      <c r="CL82" s="242">
        <f t="shared" si="88"/>
        <v>0.43516560958421424</v>
      </c>
      <c r="CM82" s="242">
        <f t="shared" si="89"/>
        <v>0.56265662738486988</v>
      </c>
      <c r="CN82" s="242">
        <f t="shared" si="90"/>
        <v>0.51122604913600567</v>
      </c>
      <c r="CO82" s="242">
        <f t="shared" si="91"/>
        <v>0.49594939841469721</v>
      </c>
      <c r="CP82" s="242">
        <f t="shared" si="92"/>
        <v>0.63474986551909629</v>
      </c>
      <c r="CQ82" s="242">
        <f t="shared" si="93"/>
        <v>0.58704453441295545</v>
      </c>
      <c r="CR82" s="242">
        <f t="shared" si="50"/>
        <v>0.64601139601139601</v>
      </c>
      <c r="CS82" s="242">
        <f t="shared" si="51"/>
        <v>2087.8703422771364</v>
      </c>
      <c r="CT82" s="242">
        <f t="shared" si="52"/>
        <v>0.57499624869883004</v>
      </c>
      <c r="CU82" s="242">
        <f t="shared" si="53"/>
        <v>6.9054054826097458E-2</v>
      </c>
      <c r="CV82" s="257">
        <f t="shared" si="74"/>
        <v>917</v>
      </c>
    </row>
    <row r="83" spans="1:100" x14ac:dyDescent="0.2">
      <c r="A83" s="527" t="s">
        <v>1028</v>
      </c>
      <c r="B83" s="530">
        <v>49802</v>
      </c>
      <c r="C83" s="529">
        <v>27980</v>
      </c>
      <c r="D83" s="529">
        <v>27211</v>
      </c>
      <c r="E83" s="529">
        <v>21839</v>
      </c>
      <c r="F83" s="529">
        <v>15176</v>
      </c>
      <c r="G83" s="529">
        <v>14590</v>
      </c>
      <c r="H83" s="529">
        <v>4680</v>
      </c>
      <c r="I83" s="529">
        <v>12932</v>
      </c>
      <c r="J83" s="529">
        <v>15605</v>
      </c>
      <c r="K83" s="529">
        <v>19591</v>
      </c>
      <c r="L83" s="529">
        <v>11950</v>
      </c>
      <c r="M83" s="529">
        <v>18919</v>
      </c>
      <c r="N83" s="529">
        <v>13706</v>
      </c>
      <c r="O83" s="529">
        <v>35037</v>
      </c>
      <c r="P83" s="529">
        <v>18701.227272727272</v>
      </c>
      <c r="Q83" s="529">
        <v>6832.48</v>
      </c>
      <c r="R83" s="529">
        <v>16338.99</v>
      </c>
      <c r="S83" s="529">
        <v>8859</v>
      </c>
      <c r="T83" s="529">
        <v>11634.5</v>
      </c>
      <c r="U83" s="529">
        <v>7534.67</v>
      </c>
      <c r="V83" s="529">
        <v>6797</v>
      </c>
      <c r="W83" s="529">
        <v>13315</v>
      </c>
      <c r="X83" s="531">
        <v>13496.5</v>
      </c>
      <c r="Y83"/>
      <c r="Z83" s="259">
        <f t="shared" si="54"/>
        <v>0.56199149147454774</v>
      </c>
      <c r="AA83" s="242">
        <f t="shared" si="55"/>
        <v>0.27104523878717429</v>
      </c>
      <c r="AB83" s="242">
        <f t="shared" si="56"/>
        <v>0.39372892882464439</v>
      </c>
      <c r="AC83" s="242">
        <f t="shared" si="57"/>
        <v>0.27357140396533852</v>
      </c>
      <c r="AD83" s="242">
        <f t="shared" si="58"/>
        <v>0.40916689134537609</v>
      </c>
      <c r="AE83" s="242">
        <f t="shared" si="59"/>
        <v>0.24463447350771295</v>
      </c>
      <c r="AF83" s="242">
        <f t="shared" si="60"/>
        <v>0.40670895976362215</v>
      </c>
      <c r="AG83" s="242">
        <f t="shared" si="61"/>
        <v>0.29074394658153285</v>
      </c>
      <c r="AH83" s="242">
        <f t="shared" si="62"/>
        <v>0.37263002053584221</v>
      </c>
      <c r="AI83" s="242">
        <f t="shared" si="63"/>
        <v>0.30328972830714451</v>
      </c>
      <c r="AJ83" s="242">
        <f t="shared" si="64"/>
        <v>0.55298472929199449</v>
      </c>
      <c r="AK83" s="242">
        <f t="shared" si="65"/>
        <v>0.39795961295750948</v>
      </c>
      <c r="AL83" s="242">
        <f t="shared" si="66"/>
        <v>0.51379517168990851</v>
      </c>
      <c r="AM83" s="242">
        <f t="shared" si="67"/>
        <v>0.67521475975066392</v>
      </c>
      <c r="AN83" s="242">
        <f t="shared" si="68"/>
        <v>0.53417232093937528</v>
      </c>
      <c r="AO83" s="453">
        <f t="shared" si="69"/>
        <v>0.50842654824057476</v>
      </c>
      <c r="AP83" s="453">
        <f t="shared" si="70"/>
        <v>0.68890017919257918</v>
      </c>
      <c r="AQ83" s="453">
        <f t="shared" si="71"/>
        <v>0.41837072018890209</v>
      </c>
      <c r="AR83" s="453">
        <f t="shared" si="72"/>
        <v>0.66965005180154258</v>
      </c>
      <c r="AS83" s="453">
        <f t="shared" si="73"/>
        <v>0.70515209397697931</v>
      </c>
      <c r="AT83" s="453">
        <f t="shared" si="28"/>
        <v>11961.998373602313</v>
      </c>
      <c r="AU83" s="282">
        <f t="shared" si="29"/>
        <v>0.59809991868011569</v>
      </c>
      <c r="AV83" s="242">
        <f t="shared" si="30"/>
        <v>0.12764029071074731</v>
      </c>
      <c r="AW83" s="257">
        <v>918</v>
      </c>
      <c r="BB83" s="547" t="s">
        <v>1028</v>
      </c>
      <c r="BC83" s="528">
        <v>2882</v>
      </c>
      <c r="BD83" s="548">
        <v>2696</v>
      </c>
      <c r="BE83" s="548">
        <v>1618</v>
      </c>
      <c r="BF83" s="548">
        <v>3608</v>
      </c>
      <c r="BG83" s="548">
        <v>1050</v>
      </c>
      <c r="BH83" s="548">
        <v>1061</v>
      </c>
      <c r="BI83" s="548">
        <v>540</v>
      </c>
      <c r="BJ83" s="548">
        <v>1793</v>
      </c>
      <c r="BK83" s="548">
        <v>709</v>
      </c>
      <c r="BL83" s="548">
        <v>1306</v>
      </c>
      <c r="BM83" s="548">
        <v>743</v>
      </c>
      <c r="BN83" s="548">
        <v>1608</v>
      </c>
      <c r="BO83" s="548">
        <v>1145</v>
      </c>
      <c r="BP83" s="548">
        <v>1328</v>
      </c>
      <c r="BQ83" s="548">
        <v>2242.5</v>
      </c>
      <c r="BR83" s="548">
        <v>1446.7727272727273</v>
      </c>
      <c r="BS83" s="548">
        <v>1482.74</v>
      </c>
      <c r="BT83" s="548">
        <v>2430.33</v>
      </c>
      <c r="BU83" s="548">
        <v>3892</v>
      </c>
      <c r="BV83" s="548">
        <v>1874</v>
      </c>
      <c r="BW83" s="549">
        <v>868.83</v>
      </c>
      <c r="BX83"/>
      <c r="BY83" s="259">
        <f t="shared" si="75"/>
        <v>0.32454954954954957</v>
      </c>
      <c r="BZ83" s="242">
        <f t="shared" si="76"/>
        <v>0.36951754385964913</v>
      </c>
      <c r="CA83" s="242">
        <f t="shared" si="77"/>
        <v>0.33108246367914879</v>
      </c>
      <c r="CB83" s="242">
        <f t="shared" si="78"/>
        <v>0.38795698924731181</v>
      </c>
      <c r="CC83" s="242">
        <f t="shared" si="79"/>
        <v>0.2304273879409667</v>
      </c>
      <c r="CD83" s="242">
        <f t="shared" si="80"/>
        <v>0.16534206015271935</v>
      </c>
      <c r="CE83" s="242">
        <f t="shared" si="81"/>
        <v>0.2551984877126654</v>
      </c>
      <c r="CF83" s="242">
        <f t="shared" si="82"/>
        <v>0.28002498828674061</v>
      </c>
      <c r="CG83" s="242">
        <f t="shared" si="83"/>
        <v>0.17010556621880998</v>
      </c>
      <c r="CH83" s="242">
        <f t="shared" si="84"/>
        <v>0.4806772175193228</v>
      </c>
      <c r="CI83" s="242">
        <f t="shared" si="85"/>
        <v>0.40936639118457302</v>
      </c>
      <c r="CJ83" s="242">
        <f t="shared" si="86"/>
        <v>0.41304906241972772</v>
      </c>
      <c r="CK83" s="242">
        <f t="shared" si="87"/>
        <v>0.46753777051857903</v>
      </c>
      <c r="CL83" s="242">
        <f t="shared" si="88"/>
        <v>0.4679351656095842</v>
      </c>
      <c r="CM83" s="242">
        <f t="shared" si="89"/>
        <v>0.59251349467507419</v>
      </c>
      <c r="CN83" s="242">
        <f t="shared" si="90"/>
        <v>0.53450099917714822</v>
      </c>
      <c r="CO83" s="242">
        <f t="shared" si="91"/>
        <v>0.53962165270367657</v>
      </c>
      <c r="CP83" s="242">
        <f t="shared" si="92"/>
        <v>0.65366594943518019</v>
      </c>
      <c r="CQ83" s="242">
        <f t="shared" si="93"/>
        <v>0.63028340080971657</v>
      </c>
      <c r="CR83" s="242">
        <f t="shared" si="50"/>
        <v>0.66737891737891741</v>
      </c>
      <c r="CS83" s="242">
        <f t="shared" si="51"/>
        <v>2197.1445069922179</v>
      </c>
      <c r="CT83" s="242">
        <f t="shared" si="52"/>
        <v>0.60509018390092784</v>
      </c>
      <c r="CU83" s="242">
        <f t="shared" si="53"/>
        <v>6.3527850331247054E-2</v>
      </c>
      <c r="CV83" s="257">
        <f t="shared" si="74"/>
        <v>918</v>
      </c>
    </row>
    <row r="84" spans="1:100" x14ac:dyDescent="0.2">
      <c r="A84" s="527" t="s">
        <v>1029</v>
      </c>
      <c r="B84" s="530">
        <v>53184</v>
      </c>
      <c r="C84" s="529">
        <v>30629</v>
      </c>
      <c r="D84" s="529">
        <v>30339</v>
      </c>
      <c r="E84" s="529">
        <v>25455</v>
      </c>
      <c r="F84" s="529">
        <v>15406</v>
      </c>
      <c r="G84" s="529">
        <v>16607</v>
      </c>
      <c r="H84" s="529">
        <v>5068</v>
      </c>
      <c r="I84" s="529">
        <v>14909</v>
      </c>
      <c r="J84" s="529">
        <v>16975</v>
      </c>
      <c r="K84" s="529">
        <v>21164</v>
      </c>
      <c r="L84" s="529">
        <v>12481</v>
      </c>
      <c r="M84" s="529">
        <v>20201</v>
      </c>
      <c r="N84" s="529">
        <v>14681</v>
      </c>
      <c r="O84" s="529">
        <v>37147</v>
      </c>
      <c r="P84" s="529">
        <v>19414.227272727272</v>
      </c>
      <c r="Q84" s="529">
        <v>7158.48</v>
      </c>
      <c r="R84" s="529">
        <v>16734.009999999998</v>
      </c>
      <c r="S84" s="529">
        <v>9691</v>
      </c>
      <c r="T84" s="529">
        <v>11940.5</v>
      </c>
      <c r="U84" s="529">
        <v>7866.67</v>
      </c>
      <c r="V84" s="529">
        <v>7195</v>
      </c>
      <c r="W84" s="529">
        <v>14179</v>
      </c>
      <c r="X84" s="531">
        <v>14668.5</v>
      </c>
      <c r="Y84"/>
      <c r="Z84" s="259">
        <f t="shared" si="54"/>
        <v>0.60015572632790548</v>
      </c>
      <c r="AA84" s="242">
        <f t="shared" si="55"/>
        <v>0.296706383803158</v>
      </c>
      <c r="AB84" s="242">
        <f t="shared" si="56"/>
        <v>0.43898945175153015</v>
      </c>
      <c r="AC84" s="242">
        <f t="shared" si="57"/>
        <v>0.31886808406693035</v>
      </c>
      <c r="AD84" s="242">
        <f t="shared" si="58"/>
        <v>0.41536802372607173</v>
      </c>
      <c r="AE84" s="242">
        <f t="shared" si="59"/>
        <v>0.27845405767940978</v>
      </c>
      <c r="AF84" s="242">
        <f t="shared" si="60"/>
        <v>0.4404275658294951</v>
      </c>
      <c r="AG84" s="242">
        <f t="shared" si="61"/>
        <v>0.33519188830684143</v>
      </c>
      <c r="AH84" s="242">
        <f t="shared" si="62"/>
        <v>0.4053440947514208</v>
      </c>
      <c r="AI84" s="242">
        <f t="shared" si="63"/>
        <v>0.3276414583172072</v>
      </c>
      <c r="AJ84" s="242">
        <f t="shared" si="64"/>
        <v>0.57755668671911153</v>
      </c>
      <c r="AK84" s="242">
        <f t="shared" si="65"/>
        <v>0.42492637778712661</v>
      </c>
      <c r="AL84" s="242">
        <f t="shared" si="66"/>
        <v>0.55034487929224774</v>
      </c>
      <c r="AM84" s="242">
        <f t="shared" si="67"/>
        <v>0.71587757743122737</v>
      </c>
      <c r="AN84" s="242">
        <f t="shared" si="68"/>
        <v>0.55453808941411087</v>
      </c>
      <c r="AO84" s="453">
        <f t="shared" si="69"/>
        <v>0.53268524416451857</v>
      </c>
      <c r="AP84" s="453">
        <f t="shared" si="70"/>
        <v>0.70555539158848934</v>
      </c>
      <c r="AQ84" s="453">
        <f t="shared" si="71"/>
        <v>0.45766233766233771</v>
      </c>
      <c r="AR84" s="453">
        <f t="shared" si="72"/>
        <v>0.68726257626338205</v>
      </c>
      <c r="AS84" s="453">
        <f t="shared" si="73"/>
        <v>0.73622319532585823</v>
      </c>
      <c r="AT84" s="453">
        <f t="shared" si="28"/>
        <v>12477.554980018343</v>
      </c>
      <c r="AU84" s="282">
        <f t="shared" si="29"/>
        <v>0.62387774900091719</v>
      </c>
      <c r="AV84" s="242">
        <f t="shared" si="30"/>
        <v>0.12171073169660927</v>
      </c>
      <c r="AW84" s="257">
        <v>919</v>
      </c>
      <c r="BB84" s="547" t="s">
        <v>1029</v>
      </c>
      <c r="BC84" s="528">
        <v>3140</v>
      </c>
      <c r="BD84" s="548">
        <v>2926</v>
      </c>
      <c r="BE84" s="548">
        <v>1706</v>
      </c>
      <c r="BF84" s="548">
        <v>3956</v>
      </c>
      <c r="BG84" s="548">
        <v>1191</v>
      </c>
      <c r="BH84" s="548">
        <v>1100</v>
      </c>
      <c r="BI84" s="548">
        <v>633</v>
      </c>
      <c r="BJ84" s="548">
        <v>1987</v>
      </c>
      <c r="BK84" s="548">
        <v>810</v>
      </c>
      <c r="BL84" s="548">
        <v>1433</v>
      </c>
      <c r="BM84" s="548">
        <v>787</v>
      </c>
      <c r="BN84" s="548">
        <v>1811</v>
      </c>
      <c r="BO84" s="548">
        <v>1191</v>
      </c>
      <c r="BP84" s="548">
        <v>1445</v>
      </c>
      <c r="BQ84" s="548">
        <v>2390.5</v>
      </c>
      <c r="BR84" s="548">
        <v>1503.7727272727273</v>
      </c>
      <c r="BS84" s="548">
        <v>1570.74</v>
      </c>
      <c r="BT84" s="548">
        <v>2518.35</v>
      </c>
      <c r="BU84" s="548">
        <v>4133</v>
      </c>
      <c r="BV84" s="548">
        <v>1937</v>
      </c>
      <c r="BW84" s="549">
        <v>952.83</v>
      </c>
      <c r="BX84"/>
      <c r="BY84" s="259">
        <f t="shared" si="75"/>
        <v>0.3536036036036036</v>
      </c>
      <c r="BZ84" s="242">
        <f t="shared" si="76"/>
        <v>0.40104166666666669</v>
      </c>
      <c r="CA84" s="242">
        <f t="shared" si="77"/>
        <v>0.34908942091262535</v>
      </c>
      <c r="CB84" s="242">
        <f t="shared" si="78"/>
        <v>0.42537634408602149</v>
      </c>
      <c r="CC84" s="242">
        <f t="shared" si="79"/>
        <v>0.2613704943216108</v>
      </c>
      <c r="CD84" s="242">
        <f t="shared" si="80"/>
        <v>0.1714196665108306</v>
      </c>
      <c r="CE84" s="242">
        <f t="shared" si="81"/>
        <v>0.29914933837429114</v>
      </c>
      <c r="CF84" s="242">
        <f t="shared" si="82"/>
        <v>0.31032328595970637</v>
      </c>
      <c r="CG84" s="242">
        <f t="shared" si="83"/>
        <v>0.19433781190019195</v>
      </c>
      <c r="CH84" s="242">
        <f t="shared" si="84"/>
        <v>0.52741994847258</v>
      </c>
      <c r="CI84" s="242">
        <f t="shared" si="85"/>
        <v>0.43360881542699725</v>
      </c>
      <c r="CJ84" s="242">
        <f t="shared" si="86"/>
        <v>0.46519393783714358</v>
      </c>
      <c r="CK84" s="242">
        <f t="shared" si="87"/>
        <v>0.48632094732543896</v>
      </c>
      <c r="CL84" s="242">
        <f t="shared" si="88"/>
        <v>0.50916138125440447</v>
      </c>
      <c r="CM84" s="242">
        <f t="shared" si="89"/>
        <v>0.63161806422330657</v>
      </c>
      <c r="CN84" s="242">
        <f t="shared" si="90"/>
        <v>0.55555928730961057</v>
      </c>
      <c r="CO84" s="242">
        <f t="shared" si="91"/>
        <v>0.57164797251559474</v>
      </c>
      <c r="CP84" s="242">
        <f t="shared" si="92"/>
        <v>0.67733996772458305</v>
      </c>
      <c r="CQ84" s="242">
        <f t="shared" si="93"/>
        <v>0.66931174089068823</v>
      </c>
      <c r="CR84" s="242">
        <f t="shared" si="50"/>
        <v>0.68981481481481477</v>
      </c>
      <c r="CS84" s="242">
        <f t="shared" si="51"/>
        <v>2297.5247854732197</v>
      </c>
      <c r="CT84" s="242">
        <f t="shared" si="52"/>
        <v>0.63273475665105827</v>
      </c>
      <c r="CU84" s="242">
        <f t="shared" si="53"/>
        <v>6.3783387208275311E-2</v>
      </c>
      <c r="CV84" s="257">
        <f t="shared" si="74"/>
        <v>919</v>
      </c>
    </row>
    <row r="85" spans="1:100" x14ac:dyDescent="0.2">
      <c r="A85" s="527" t="s">
        <v>1030</v>
      </c>
      <c r="B85" s="530">
        <v>57868</v>
      </c>
      <c r="C85" s="529">
        <v>32456</v>
      </c>
      <c r="D85" s="529">
        <v>34048</v>
      </c>
      <c r="E85" s="529">
        <v>28140</v>
      </c>
      <c r="F85" s="529">
        <v>15787</v>
      </c>
      <c r="G85" s="529">
        <v>18619</v>
      </c>
      <c r="H85" s="529">
        <v>5560</v>
      </c>
      <c r="I85" s="529">
        <v>17300</v>
      </c>
      <c r="J85" s="529">
        <v>18417</v>
      </c>
      <c r="K85" s="529">
        <v>22635</v>
      </c>
      <c r="L85" s="529">
        <v>12897</v>
      </c>
      <c r="M85" s="529">
        <v>22442</v>
      </c>
      <c r="N85" s="529">
        <v>15779</v>
      </c>
      <c r="O85" s="529">
        <v>38565</v>
      </c>
      <c r="P85" s="529">
        <v>19939.227272727272</v>
      </c>
      <c r="Q85" s="529">
        <v>7898.48</v>
      </c>
      <c r="R85" s="529">
        <v>17217</v>
      </c>
      <c r="S85" s="529">
        <v>10597</v>
      </c>
      <c r="T85" s="529">
        <v>12267.5</v>
      </c>
      <c r="U85" s="529">
        <v>8146.67</v>
      </c>
      <c r="V85" s="529">
        <v>7647.5</v>
      </c>
      <c r="W85" s="529">
        <v>14953</v>
      </c>
      <c r="X85" s="531">
        <v>15711.5</v>
      </c>
      <c r="Y85"/>
      <c r="Z85" s="259">
        <f t="shared" si="54"/>
        <v>0.65301240168364982</v>
      </c>
      <c r="AA85" s="242">
        <f t="shared" si="55"/>
        <v>0.3144047273079531</v>
      </c>
      <c r="AB85" s="242">
        <f t="shared" si="56"/>
        <v>0.49265674060569231</v>
      </c>
      <c r="AC85" s="242">
        <f t="shared" si="57"/>
        <v>0.35250237225077274</v>
      </c>
      <c r="AD85" s="242">
        <f t="shared" si="58"/>
        <v>0.42564033432191967</v>
      </c>
      <c r="AE85" s="242">
        <f t="shared" si="59"/>
        <v>0.31218980549966463</v>
      </c>
      <c r="AF85" s="242">
        <f t="shared" si="60"/>
        <v>0.48318414877900406</v>
      </c>
      <c r="AG85" s="242">
        <f t="shared" si="61"/>
        <v>0.38894759324625106</v>
      </c>
      <c r="AH85" s="242">
        <f t="shared" si="62"/>
        <v>0.43977744877978892</v>
      </c>
      <c r="AI85" s="242">
        <f t="shared" si="63"/>
        <v>0.35041411873984052</v>
      </c>
      <c r="AJ85" s="242">
        <f t="shared" si="64"/>
        <v>0.59680703378065714</v>
      </c>
      <c r="AK85" s="242">
        <f t="shared" si="65"/>
        <v>0.47206562894404713</v>
      </c>
      <c r="AL85" s="242">
        <f t="shared" si="66"/>
        <v>0.59150547308442047</v>
      </c>
      <c r="AM85" s="242">
        <f t="shared" si="67"/>
        <v>0.74320453263077191</v>
      </c>
      <c r="AN85" s="242">
        <f t="shared" si="68"/>
        <v>0.5695339217412303</v>
      </c>
      <c r="AO85" s="453">
        <f t="shared" si="69"/>
        <v>0.58775099564831734</v>
      </c>
      <c r="AP85" s="453">
        <f t="shared" si="70"/>
        <v>0.72591967956150516</v>
      </c>
      <c r="AQ85" s="453">
        <f t="shared" si="71"/>
        <v>0.50044864226682417</v>
      </c>
      <c r="AR85" s="453">
        <f t="shared" si="72"/>
        <v>0.70608380338436749</v>
      </c>
      <c r="AS85" s="453">
        <f t="shared" si="73"/>
        <v>0.76242773863214153</v>
      </c>
      <c r="AT85" s="453">
        <f t="shared" si="28"/>
        <v>13130.523437972621</v>
      </c>
      <c r="AU85" s="282">
        <f t="shared" si="29"/>
        <v>0.65652617189863105</v>
      </c>
      <c r="AV85" s="242">
        <f t="shared" si="30"/>
        <v>0.10906051038881517</v>
      </c>
      <c r="AW85" s="257">
        <v>920</v>
      </c>
      <c r="BB85" s="547" t="s">
        <v>1030</v>
      </c>
      <c r="BC85" s="528">
        <v>3438</v>
      </c>
      <c r="BD85" s="548">
        <v>3169</v>
      </c>
      <c r="BE85" s="548">
        <v>1742</v>
      </c>
      <c r="BF85" s="548">
        <v>4284</v>
      </c>
      <c r="BG85" s="548">
        <v>1303</v>
      </c>
      <c r="BH85" s="548">
        <v>1186</v>
      </c>
      <c r="BI85" s="548">
        <v>738</v>
      </c>
      <c r="BJ85" s="548">
        <v>2190</v>
      </c>
      <c r="BK85" s="548">
        <v>935</v>
      </c>
      <c r="BL85" s="548">
        <v>1491</v>
      </c>
      <c r="BM85" s="548">
        <v>830</v>
      </c>
      <c r="BN85" s="548">
        <v>1952</v>
      </c>
      <c r="BO85" s="548">
        <v>1311</v>
      </c>
      <c r="BP85" s="548">
        <v>1487</v>
      </c>
      <c r="BQ85" s="548">
        <v>2527.5</v>
      </c>
      <c r="BR85" s="548">
        <v>1546.7727272727273</v>
      </c>
      <c r="BS85" s="548">
        <v>1667.74</v>
      </c>
      <c r="BT85" s="548">
        <v>2624</v>
      </c>
      <c r="BU85" s="548">
        <v>4352</v>
      </c>
      <c r="BV85" s="548">
        <v>2018</v>
      </c>
      <c r="BW85" s="549">
        <v>1023.83</v>
      </c>
      <c r="BX85"/>
      <c r="BY85" s="259">
        <f t="shared" si="75"/>
        <v>0.38716216216216215</v>
      </c>
      <c r="BZ85" s="242">
        <f t="shared" si="76"/>
        <v>0.43434758771929827</v>
      </c>
      <c r="CA85" s="242">
        <f t="shared" si="77"/>
        <v>0.35645590341722938</v>
      </c>
      <c r="CB85" s="242">
        <f t="shared" si="78"/>
        <v>0.46064516129032257</v>
      </c>
      <c r="CC85" s="242">
        <f t="shared" si="79"/>
        <v>0.28594941570198057</v>
      </c>
      <c r="CD85" s="242">
        <f t="shared" si="80"/>
        <v>0.18482156771076827</v>
      </c>
      <c r="CE85" s="242">
        <f t="shared" si="81"/>
        <v>0.34877126654064272</v>
      </c>
      <c r="CF85" s="242">
        <f t="shared" si="82"/>
        <v>0.34202717476183037</v>
      </c>
      <c r="CG85" s="242">
        <f t="shared" si="83"/>
        <v>0.22432821497120922</v>
      </c>
      <c r="CH85" s="242">
        <f t="shared" si="84"/>
        <v>0.54876702245123299</v>
      </c>
      <c r="CI85" s="242">
        <f t="shared" si="85"/>
        <v>0.45730027548209368</v>
      </c>
      <c r="CJ85" s="242">
        <f t="shared" si="86"/>
        <v>0.50141279219111223</v>
      </c>
      <c r="CK85" s="242">
        <f t="shared" si="87"/>
        <v>0.53532053899550835</v>
      </c>
      <c r="CL85" s="242">
        <f t="shared" si="88"/>
        <v>0.52396053558844258</v>
      </c>
      <c r="CM85" s="242">
        <f t="shared" si="89"/>
        <v>0.667816213061873</v>
      </c>
      <c r="CN85" s="242">
        <f t="shared" si="90"/>
        <v>0.57144536432181903</v>
      </c>
      <c r="CO85" s="242">
        <f t="shared" si="91"/>
        <v>0.6069497113991863</v>
      </c>
      <c r="CP85" s="242">
        <f t="shared" si="92"/>
        <v>0.70575578267885963</v>
      </c>
      <c r="CQ85" s="242">
        <f t="shared" si="93"/>
        <v>0.70477732793522263</v>
      </c>
      <c r="CR85" s="242">
        <f t="shared" si="50"/>
        <v>0.71866096866096862</v>
      </c>
      <c r="CS85" s="242">
        <f t="shared" si="51"/>
        <v>2402.0390800048058</v>
      </c>
      <c r="CT85" s="242">
        <f t="shared" si="52"/>
        <v>0.66151783099921124</v>
      </c>
      <c r="CU85" s="242">
        <f t="shared" si="53"/>
        <v>6.7424861059980676E-2</v>
      </c>
      <c r="CV85" s="257">
        <f t="shared" si="74"/>
        <v>920</v>
      </c>
    </row>
    <row r="86" spans="1:100" x14ac:dyDescent="0.2">
      <c r="A86" s="527" t="s">
        <v>1031</v>
      </c>
      <c r="B86" s="530">
        <v>61336</v>
      </c>
      <c r="C86" s="529">
        <v>35318</v>
      </c>
      <c r="D86" s="529">
        <v>37339</v>
      </c>
      <c r="E86" s="529">
        <v>31143</v>
      </c>
      <c r="F86" s="529">
        <v>16338</v>
      </c>
      <c r="G86" s="529">
        <v>20367</v>
      </c>
      <c r="H86" s="529">
        <v>6033</v>
      </c>
      <c r="I86" s="529">
        <v>18921</v>
      </c>
      <c r="J86" s="529">
        <v>19996</v>
      </c>
      <c r="K86" s="529">
        <v>24199</v>
      </c>
      <c r="L86" s="529">
        <v>13244</v>
      </c>
      <c r="M86" s="529">
        <v>24265</v>
      </c>
      <c r="N86" s="529">
        <v>16925</v>
      </c>
      <c r="O86" s="529">
        <v>40822</v>
      </c>
      <c r="P86" s="529">
        <v>20287.227272727272</v>
      </c>
      <c r="Q86" s="529">
        <v>8846.48</v>
      </c>
      <c r="R86" s="529">
        <v>17730</v>
      </c>
      <c r="S86" s="529">
        <v>11516</v>
      </c>
      <c r="T86" s="529">
        <v>12561.5</v>
      </c>
      <c r="U86" s="529">
        <v>8623.67</v>
      </c>
      <c r="V86" s="529">
        <v>8154.5</v>
      </c>
      <c r="W86" s="529">
        <v>15715</v>
      </c>
      <c r="X86" s="531">
        <v>16743.5</v>
      </c>
      <c r="Y86"/>
      <c r="Z86" s="259">
        <f t="shared" si="54"/>
        <v>0.69214710495728815</v>
      </c>
      <c r="AA86" s="242">
        <f t="shared" si="55"/>
        <v>0.34212922600019374</v>
      </c>
      <c r="AB86" s="242">
        <f t="shared" si="56"/>
        <v>0.54027578822473987</v>
      </c>
      <c r="AC86" s="242">
        <f t="shared" si="57"/>
        <v>0.39012016272231043</v>
      </c>
      <c r="AD86" s="242">
        <f t="shared" si="58"/>
        <v>0.44049609059045564</v>
      </c>
      <c r="AE86" s="242">
        <f t="shared" si="59"/>
        <v>0.34149899396378269</v>
      </c>
      <c r="AF86" s="242">
        <f t="shared" si="60"/>
        <v>0.52428956287477191</v>
      </c>
      <c r="AG86" s="242">
        <f t="shared" si="61"/>
        <v>0.42539175790822636</v>
      </c>
      <c r="AH86" s="242">
        <f t="shared" si="62"/>
        <v>0.47748221022971488</v>
      </c>
      <c r="AI86" s="242">
        <f t="shared" si="63"/>
        <v>0.37462651908042416</v>
      </c>
      <c r="AJ86" s="242">
        <f t="shared" si="64"/>
        <v>0.61286441462285979</v>
      </c>
      <c r="AK86" s="242">
        <f t="shared" si="65"/>
        <v>0.51041228439209085</v>
      </c>
      <c r="AL86" s="242">
        <f t="shared" si="66"/>
        <v>0.63446543709701608</v>
      </c>
      <c r="AM86" s="242">
        <f t="shared" si="67"/>
        <v>0.7867002575146731</v>
      </c>
      <c r="AN86" s="242">
        <f t="shared" si="68"/>
        <v>0.57947401631234952</v>
      </c>
      <c r="AO86" s="453">
        <f t="shared" si="69"/>
        <v>0.65829468808972447</v>
      </c>
      <c r="AP86" s="453">
        <f t="shared" si="70"/>
        <v>0.74754927795931259</v>
      </c>
      <c r="AQ86" s="453">
        <f t="shared" si="71"/>
        <v>0.54384887839433305</v>
      </c>
      <c r="AR86" s="453">
        <f t="shared" si="72"/>
        <v>0.72300564061240935</v>
      </c>
      <c r="AS86" s="453">
        <f t="shared" si="73"/>
        <v>0.80706904990748862</v>
      </c>
      <c r="AT86" s="453">
        <f t="shared" si="28"/>
        <v>13919.070139853073</v>
      </c>
      <c r="AU86" s="282">
        <f t="shared" si="29"/>
        <v>0.69595350699265368</v>
      </c>
      <c r="AV86" s="242">
        <f t="shared" si="30"/>
        <v>0.10036758699211626</v>
      </c>
      <c r="AW86" s="257">
        <v>921</v>
      </c>
      <c r="BB86" s="547" t="s">
        <v>1031</v>
      </c>
      <c r="BC86" s="528">
        <v>3762</v>
      </c>
      <c r="BD86" s="548">
        <v>3366</v>
      </c>
      <c r="BE86" s="548">
        <v>1832</v>
      </c>
      <c r="BF86" s="548">
        <v>4598</v>
      </c>
      <c r="BG86" s="548">
        <v>1407</v>
      </c>
      <c r="BH86" s="548">
        <v>1312</v>
      </c>
      <c r="BI86" s="548">
        <v>838</v>
      </c>
      <c r="BJ86" s="548">
        <v>2430</v>
      </c>
      <c r="BK86" s="548">
        <v>1023</v>
      </c>
      <c r="BL86" s="548">
        <v>1531</v>
      </c>
      <c r="BM86" s="548">
        <v>884</v>
      </c>
      <c r="BN86" s="548">
        <v>2064</v>
      </c>
      <c r="BO86" s="548">
        <v>1413</v>
      </c>
      <c r="BP86" s="548">
        <v>1541</v>
      </c>
      <c r="BQ86" s="548">
        <v>2727.5</v>
      </c>
      <c r="BR86" s="548">
        <v>1587.7727272727273</v>
      </c>
      <c r="BS86" s="548">
        <v>1850.74</v>
      </c>
      <c r="BT86" s="548">
        <v>2726</v>
      </c>
      <c r="BU86" s="548">
        <v>4552</v>
      </c>
      <c r="BV86" s="548">
        <v>2045</v>
      </c>
      <c r="BW86" s="549">
        <v>1131.83</v>
      </c>
      <c r="BX86"/>
      <c r="BY86" s="259">
        <f t="shared" si="75"/>
        <v>0.42364864864864865</v>
      </c>
      <c r="BZ86" s="242">
        <f t="shared" si="76"/>
        <v>0.46134868421052633</v>
      </c>
      <c r="CA86" s="242">
        <f t="shared" si="77"/>
        <v>0.37487210967873952</v>
      </c>
      <c r="CB86" s="242">
        <f t="shared" si="78"/>
        <v>0.49440860215053761</v>
      </c>
      <c r="CC86" s="242">
        <f t="shared" si="79"/>
        <v>0.30877269984089539</v>
      </c>
      <c r="CD86" s="242">
        <f t="shared" si="80"/>
        <v>0.20445691132928159</v>
      </c>
      <c r="CE86" s="242">
        <f t="shared" si="81"/>
        <v>0.39603024574669188</v>
      </c>
      <c r="CF86" s="242">
        <f t="shared" si="82"/>
        <v>0.3795096048727159</v>
      </c>
      <c r="CG86" s="242">
        <f t="shared" si="83"/>
        <v>0.24544145873320539</v>
      </c>
      <c r="CH86" s="242">
        <f t="shared" si="84"/>
        <v>0.56348914243651083</v>
      </c>
      <c r="CI86" s="242">
        <f t="shared" si="85"/>
        <v>0.48705234159779615</v>
      </c>
      <c r="CJ86" s="242">
        <f t="shared" si="86"/>
        <v>0.53018237862830719</v>
      </c>
      <c r="CK86" s="242">
        <f t="shared" si="87"/>
        <v>0.57697019191506738</v>
      </c>
      <c r="CL86" s="242">
        <f t="shared" si="88"/>
        <v>0.54298801973220578</v>
      </c>
      <c r="CM86" s="242">
        <f t="shared" si="89"/>
        <v>0.72066022596488966</v>
      </c>
      <c r="CN86" s="242">
        <f t="shared" si="90"/>
        <v>0.58659255403113408</v>
      </c>
      <c r="CO86" s="242">
        <f t="shared" si="91"/>
        <v>0.67354989918987973</v>
      </c>
      <c r="CP86" s="242">
        <f t="shared" si="92"/>
        <v>0.73318988703604093</v>
      </c>
      <c r="CQ86" s="242">
        <f t="shared" si="93"/>
        <v>0.73716599190283405</v>
      </c>
      <c r="CR86" s="242">
        <f t="shared" si="50"/>
        <v>0.72827635327635332</v>
      </c>
      <c r="CS86" s="242">
        <f t="shared" si="51"/>
        <v>2511.8331128882564</v>
      </c>
      <c r="CT86" s="242">
        <f t="shared" si="52"/>
        <v>0.69175493708724844</v>
      </c>
      <c r="CU86" s="242">
        <f t="shared" si="53"/>
        <v>6.423274677309547E-2</v>
      </c>
      <c r="CV86" s="257">
        <f t="shared" si="74"/>
        <v>921</v>
      </c>
    </row>
    <row r="87" spans="1:100" x14ac:dyDescent="0.2">
      <c r="A87" s="527" t="s">
        <v>1032</v>
      </c>
      <c r="B87" s="530">
        <v>63261</v>
      </c>
      <c r="C87" s="529">
        <v>37845</v>
      </c>
      <c r="D87" s="529">
        <v>39950</v>
      </c>
      <c r="E87" s="529">
        <v>33799</v>
      </c>
      <c r="F87" s="529">
        <v>16816</v>
      </c>
      <c r="G87" s="529">
        <v>22476</v>
      </c>
      <c r="H87" s="529">
        <v>6473</v>
      </c>
      <c r="I87" s="529">
        <v>21273</v>
      </c>
      <c r="J87" s="529">
        <v>21678</v>
      </c>
      <c r="K87" s="529">
        <v>25590</v>
      </c>
      <c r="L87" s="529">
        <v>13478</v>
      </c>
      <c r="M87" s="529">
        <v>27888</v>
      </c>
      <c r="N87" s="529">
        <v>17537</v>
      </c>
      <c r="O87" s="529">
        <v>41983</v>
      </c>
      <c r="P87" s="529">
        <v>21111.227272727272</v>
      </c>
      <c r="Q87" s="529">
        <v>9425.48</v>
      </c>
      <c r="R87" s="529">
        <v>18237</v>
      </c>
      <c r="S87" s="529">
        <v>12391</v>
      </c>
      <c r="T87" s="529">
        <v>12984.5</v>
      </c>
      <c r="U87" s="529">
        <v>8859.67</v>
      </c>
      <c r="V87" s="529">
        <v>8223.5</v>
      </c>
      <c r="W87" s="529">
        <v>16351</v>
      </c>
      <c r="X87" s="531">
        <v>17599.5</v>
      </c>
      <c r="Y87"/>
      <c r="Z87" s="259">
        <f t="shared" si="54"/>
        <v>0.71386979924845118</v>
      </c>
      <c r="AA87" s="242">
        <f t="shared" si="55"/>
        <v>0.36660854402789889</v>
      </c>
      <c r="AB87" s="242">
        <f t="shared" si="56"/>
        <v>0.57805559172924714</v>
      </c>
      <c r="AC87" s="242">
        <f t="shared" si="57"/>
        <v>0.42339117554029382</v>
      </c>
      <c r="AD87" s="242">
        <f t="shared" si="58"/>
        <v>0.45338366136424912</v>
      </c>
      <c r="AE87" s="242">
        <f t="shared" si="59"/>
        <v>0.37686116700201205</v>
      </c>
      <c r="AF87" s="242">
        <f t="shared" si="60"/>
        <v>0.56252715738246284</v>
      </c>
      <c r="AG87" s="242">
        <f t="shared" si="61"/>
        <v>0.47827064457384383</v>
      </c>
      <c r="AH87" s="242">
        <f t="shared" si="62"/>
        <v>0.51764649696738141</v>
      </c>
      <c r="AI87" s="242">
        <f t="shared" si="63"/>
        <v>0.39616069355213251</v>
      </c>
      <c r="AJ87" s="242">
        <f t="shared" si="64"/>
        <v>0.62369273484497922</v>
      </c>
      <c r="AK87" s="242">
        <f t="shared" si="65"/>
        <v>0.58662179217501054</v>
      </c>
      <c r="AL87" s="242">
        <f t="shared" si="66"/>
        <v>0.65740740740740744</v>
      </c>
      <c r="AM87" s="242">
        <f t="shared" si="67"/>
        <v>0.80907444297776987</v>
      </c>
      <c r="AN87" s="242">
        <f t="shared" si="68"/>
        <v>0.6030103321933904</v>
      </c>
      <c r="AO87" s="453">
        <f t="shared" si="69"/>
        <v>0.7013799179669129</v>
      </c>
      <c r="AP87" s="453">
        <f t="shared" si="70"/>
        <v>0.76892589859808147</v>
      </c>
      <c r="AQ87" s="453">
        <f t="shared" si="71"/>
        <v>0.5851711924439198</v>
      </c>
      <c r="AR87" s="453">
        <f t="shared" si="72"/>
        <v>0.74735236560377571</v>
      </c>
      <c r="AS87" s="453">
        <f t="shared" si="73"/>
        <v>0.82915573640849893</v>
      </c>
      <c r="AT87" s="453">
        <f t="shared" si="28"/>
        <v>14527.940444084756</v>
      </c>
      <c r="AU87" s="282">
        <f t="shared" si="29"/>
        <v>0.72639702220423774</v>
      </c>
      <c r="AV87" s="242">
        <f t="shared" si="30"/>
        <v>9.1347927706570659E-2</v>
      </c>
      <c r="AW87" s="257">
        <v>922</v>
      </c>
      <c r="BB87" s="547" t="s">
        <v>1032</v>
      </c>
      <c r="BC87" s="528">
        <v>4048</v>
      </c>
      <c r="BD87" s="548">
        <v>3517</v>
      </c>
      <c r="BE87" s="548">
        <v>1943</v>
      </c>
      <c r="BF87" s="548">
        <v>4908</v>
      </c>
      <c r="BG87" s="548">
        <v>1488</v>
      </c>
      <c r="BH87" s="548">
        <v>1439</v>
      </c>
      <c r="BI87" s="548">
        <v>897</v>
      </c>
      <c r="BJ87" s="548">
        <v>2634</v>
      </c>
      <c r="BK87" s="548">
        <v>1147</v>
      </c>
      <c r="BL87" s="548">
        <v>1566</v>
      </c>
      <c r="BM87" s="548">
        <v>933</v>
      </c>
      <c r="BN87" s="548">
        <v>2172</v>
      </c>
      <c r="BO87" s="548">
        <v>1614</v>
      </c>
      <c r="BP87" s="548">
        <v>1577</v>
      </c>
      <c r="BQ87" s="548">
        <v>2840.5</v>
      </c>
      <c r="BR87" s="548">
        <v>1690.7727272727273</v>
      </c>
      <c r="BS87" s="548">
        <v>2006.74</v>
      </c>
      <c r="BT87" s="548">
        <v>2836</v>
      </c>
      <c r="BU87" s="548">
        <v>4712</v>
      </c>
      <c r="BV87" s="548">
        <v>2108</v>
      </c>
      <c r="BW87" s="549">
        <v>1193.83</v>
      </c>
      <c r="BX87"/>
      <c r="BY87" s="259">
        <f t="shared" si="75"/>
        <v>0.45585585585585586</v>
      </c>
      <c r="BZ87" s="242">
        <f t="shared" si="76"/>
        <v>0.48204495614035087</v>
      </c>
      <c r="CA87" s="242">
        <f t="shared" si="77"/>
        <v>0.39758543073460201</v>
      </c>
      <c r="CB87" s="242">
        <f t="shared" si="78"/>
        <v>0.52774193548387094</v>
      </c>
      <c r="CC87" s="242">
        <f t="shared" si="79"/>
        <v>0.32654852691062708</v>
      </c>
      <c r="CD87" s="242">
        <f t="shared" si="80"/>
        <v>0.22424809100825932</v>
      </c>
      <c r="CE87" s="242">
        <f t="shared" si="81"/>
        <v>0.42391304347826086</v>
      </c>
      <c r="CF87" s="242">
        <f t="shared" si="82"/>
        <v>0.4113696704669686</v>
      </c>
      <c r="CG87" s="242">
        <f t="shared" si="83"/>
        <v>0.27519193857965452</v>
      </c>
      <c r="CH87" s="242">
        <f t="shared" si="84"/>
        <v>0.57637099742362896</v>
      </c>
      <c r="CI87" s="242">
        <f t="shared" si="85"/>
        <v>0.51404958677685952</v>
      </c>
      <c r="CJ87" s="242">
        <f t="shared" si="86"/>
        <v>0.55792447983560234</v>
      </c>
      <c r="CK87" s="242">
        <f t="shared" si="87"/>
        <v>0.65904450796243363</v>
      </c>
      <c r="CL87" s="242">
        <f t="shared" si="88"/>
        <v>0.55567300916138129</v>
      </c>
      <c r="CM87" s="242">
        <f t="shared" si="89"/>
        <v>0.75051709325509408</v>
      </c>
      <c r="CN87" s="242">
        <f t="shared" si="90"/>
        <v>0.62464525013014494</v>
      </c>
      <c r="CO87" s="242">
        <f t="shared" si="91"/>
        <v>0.73032382976555288</v>
      </c>
      <c r="CP87" s="242">
        <f t="shared" si="92"/>
        <v>0.76277568585260891</v>
      </c>
      <c r="CQ87" s="242">
        <f t="shared" si="93"/>
        <v>0.7630769230769231</v>
      </c>
      <c r="CR87" s="242">
        <f t="shared" si="50"/>
        <v>0.75071225071225067</v>
      </c>
      <c r="CS87" s="242">
        <f t="shared" si="51"/>
        <v>2637.2944263518234</v>
      </c>
      <c r="CT87" s="242">
        <f t="shared" si="52"/>
        <v>0.72630678790749603</v>
      </c>
      <c r="CU87" s="242">
        <f t="shared" si="53"/>
        <v>5.8371343270838864E-2</v>
      </c>
      <c r="CV87" s="257">
        <f t="shared" si="74"/>
        <v>922</v>
      </c>
    </row>
    <row r="88" spans="1:100" x14ac:dyDescent="0.2">
      <c r="A88" s="527" t="s">
        <v>1033</v>
      </c>
      <c r="B88" s="530">
        <v>65480</v>
      </c>
      <c r="C88" s="529">
        <v>40023</v>
      </c>
      <c r="D88" s="529">
        <v>42862</v>
      </c>
      <c r="E88" s="529">
        <v>36659</v>
      </c>
      <c r="F88" s="529">
        <v>17275</v>
      </c>
      <c r="G88" s="529">
        <v>24410</v>
      </c>
      <c r="H88" s="529">
        <v>6898</v>
      </c>
      <c r="I88" s="529">
        <v>23175</v>
      </c>
      <c r="J88" s="529">
        <v>23246</v>
      </c>
      <c r="K88" s="529">
        <v>27077</v>
      </c>
      <c r="L88" s="529">
        <v>13727</v>
      </c>
      <c r="M88" s="529">
        <v>29449</v>
      </c>
      <c r="N88" s="529">
        <v>18011</v>
      </c>
      <c r="O88" s="529">
        <v>43273</v>
      </c>
      <c r="P88" s="529">
        <v>21712.227272727272</v>
      </c>
      <c r="Q88" s="529">
        <v>9722.48</v>
      </c>
      <c r="R88" s="529">
        <v>18702</v>
      </c>
      <c r="S88" s="529">
        <v>13280</v>
      </c>
      <c r="T88" s="529">
        <v>13139</v>
      </c>
      <c r="U88" s="529">
        <v>8994.67</v>
      </c>
      <c r="V88" s="529">
        <v>8430.5</v>
      </c>
      <c r="W88" s="529">
        <v>17323</v>
      </c>
      <c r="X88" s="531">
        <v>18429.5</v>
      </c>
      <c r="Y88"/>
      <c r="Z88" s="259">
        <f t="shared" si="54"/>
        <v>0.73891014139499189</v>
      </c>
      <c r="AA88" s="242">
        <f t="shared" si="55"/>
        <v>0.38770706190061027</v>
      </c>
      <c r="AB88" s="242">
        <f t="shared" si="56"/>
        <v>0.62019070770210238</v>
      </c>
      <c r="AC88" s="242">
        <f t="shared" si="57"/>
        <v>0.45921764265604398</v>
      </c>
      <c r="AD88" s="242">
        <f t="shared" si="58"/>
        <v>0.46575896468050687</v>
      </c>
      <c r="AE88" s="242">
        <f t="shared" si="59"/>
        <v>0.40928906773977197</v>
      </c>
      <c r="AF88" s="242">
        <f t="shared" si="60"/>
        <v>0.59946119753193705</v>
      </c>
      <c r="AG88" s="242">
        <f t="shared" si="61"/>
        <v>0.52103239731109063</v>
      </c>
      <c r="AH88" s="242">
        <f t="shared" si="62"/>
        <v>0.55508859066813121</v>
      </c>
      <c r="AI88" s="242">
        <f t="shared" si="63"/>
        <v>0.41918105116495086</v>
      </c>
      <c r="AJ88" s="242">
        <f t="shared" si="64"/>
        <v>0.63521517815826012</v>
      </c>
      <c r="AK88" s="242">
        <f t="shared" si="65"/>
        <v>0.61945729911653347</v>
      </c>
      <c r="AL88" s="242">
        <f t="shared" si="66"/>
        <v>0.6751761883340831</v>
      </c>
      <c r="AM88" s="242">
        <f t="shared" si="67"/>
        <v>0.8339346490478774</v>
      </c>
      <c r="AN88" s="242">
        <f t="shared" si="68"/>
        <v>0.62017698977167379</v>
      </c>
      <c r="AO88" s="453">
        <f t="shared" si="69"/>
        <v>0.72348063173811328</v>
      </c>
      <c r="AP88" s="453">
        <f t="shared" si="70"/>
        <v>0.78853167492357956</v>
      </c>
      <c r="AQ88" s="453">
        <f t="shared" si="71"/>
        <v>0.62715466351829996</v>
      </c>
      <c r="AR88" s="453">
        <f t="shared" si="72"/>
        <v>0.75624496373892025</v>
      </c>
      <c r="AS88" s="453">
        <f t="shared" si="73"/>
        <v>0.84179006978831405</v>
      </c>
      <c r="AT88" s="453">
        <f t="shared" si="28"/>
        <v>14948.80801482891</v>
      </c>
      <c r="AU88" s="282">
        <f t="shared" si="29"/>
        <v>0.74744040074144547</v>
      </c>
      <c r="AV88" s="242">
        <f t="shared" si="30"/>
        <v>8.0172629841408632E-2</v>
      </c>
      <c r="AW88" s="257">
        <v>923</v>
      </c>
      <c r="BB88" s="547" t="s">
        <v>1033</v>
      </c>
      <c r="BC88" s="528">
        <v>4307</v>
      </c>
      <c r="BD88" s="548">
        <v>3663</v>
      </c>
      <c r="BE88" s="548">
        <v>2050</v>
      </c>
      <c r="BF88" s="548">
        <v>5329</v>
      </c>
      <c r="BG88" s="548">
        <v>1588</v>
      </c>
      <c r="BH88" s="548">
        <v>1578</v>
      </c>
      <c r="BI88" s="548">
        <v>964</v>
      </c>
      <c r="BJ88" s="548">
        <v>2837</v>
      </c>
      <c r="BK88" s="548">
        <v>1240</v>
      </c>
      <c r="BL88" s="548">
        <v>1614</v>
      </c>
      <c r="BM88" s="548">
        <v>981</v>
      </c>
      <c r="BN88" s="548">
        <v>2266</v>
      </c>
      <c r="BO88" s="548">
        <v>1694</v>
      </c>
      <c r="BP88" s="548">
        <v>1595</v>
      </c>
      <c r="BQ88" s="548">
        <v>2937.5</v>
      </c>
      <c r="BR88" s="548">
        <v>1770.7727272727273</v>
      </c>
      <c r="BS88" s="548">
        <v>2123.7399999999998</v>
      </c>
      <c r="BT88" s="548">
        <v>2920</v>
      </c>
      <c r="BU88" s="548">
        <v>4894</v>
      </c>
      <c r="BV88" s="548">
        <v>2147</v>
      </c>
      <c r="BW88" s="549">
        <v>1236.83</v>
      </c>
      <c r="BX88"/>
      <c r="BY88" s="259">
        <f t="shared" si="75"/>
        <v>0.48502252252252254</v>
      </c>
      <c r="BZ88" s="242">
        <f t="shared" si="76"/>
        <v>0.50205592105263153</v>
      </c>
      <c r="CA88" s="242">
        <f t="shared" si="77"/>
        <v>0.4194802537343974</v>
      </c>
      <c r="CB88" s="242">
        <f t="shared" si="78"/>
        <v>0.57301075268817203</v>
      </c>
      <c r="CC88" s="242">
        <f t="shared" si="79"/>
        <v>0.3484939924288144</v>
      </c>
      <c r="CD88" s="242">
        <f t="shared" si="80"/>
        <v>0.24590930341280973</v>
      </c>
      <c r="CE88" s="242">
        <f t="shared" si="81"/>
        <v>0.45557655954631382</v>
      </c>
      <c r="CF88" s="242">
        <f t="shared" si="82"/>
        <v>0.44307355926909259</v>
      </c>
      <c r="CG88" s="242">
        <f t="shared" si="83"/>
        <v>0.29750479846449135</v>
      </c>
      <c r="CH88" s="242">
        <f t="shared" si="84"/>
        <v>0.59403754140596243</v>
      </c>
      <c r="CI88" s="242">
        <f t="shared" si="85"/>
        <v>0.54049586776859504</v>
      </c>
      <c r="CJ88" s="242">
        <f t="shared" si="86"/>
        <v>0.58207038273824818</v>
      </c>
      <c r="CK88" s="242">
        <f t="shared" si="87"/>
        <v>0.69171090240914657</v>
      </c>
      <c r="CL88" s="242">
        <f t="shared" si="88"/>
        <v>0.56201550387596899</v>
      </c>
      <c r="CM88" s="242">
        <f t="shared" si="89"/>
        <v>0.77614643951305706</v>
      </c>
      <c r="CN88" s="242">
        <f t="shared" si="90"/>
        <v>0.65420074224588165</v>
      </c>
      <c r="CO88" s="242">
        <f t="shared" si="91"/>
        <v>0.77290427769730763</v>
      </c>
      <c r="CP88" s="242">
        <f t="shared" si="92"/>
        <v>0.78536847767617002</v>
      </c>
      <c r="CQ88" s="242">
        <f t="shared" si="93"/>
        <v>0.79255060728744942</v>
      </c>
      <c r="CR88" s="242">
        <f t="shared" si="50"/>
        <v>0.76460113960113962</v>
      </c>
      <c r="CS88" s="242">
        <f t="shared" si="51"/>
        <v>2737.5791641485048</v>
      </c>
      <c r="CT88" s="242">
        <f t="shared" si="52"/>
        <v>0.75392504890158973</v>
      </c>
      <c r="CU88" s="242">
        <f t="shared" si="53"/>
        <v>5.6788533943896817E-2</v>
      </c>
      <c r="CV88" s="257">
        <f t="shared" si="74"/>
        <v>923</v>
      </c>
    </row>
    <row r="89" spans="1:100" x14ac:dyDescent="0.2">
      <c r="A89" s="527" t="s">
        <v>1034</v>
      </c>
      <c r="B89" s="530">
        <v>67751</v>
      </c>
      <c r="C89" s="529">
        <v>42444</v>
      </c>
      <c r="D89" s="529">
        <v>45651</v>
      </c>
      <c r="E89" s="529">
        <v>40212</v>
      </c>
      <c r="F89" s="529">
        <v>17665</v>
      </c>
      <c r="G89" s="529">
        <v>26658</v>
      </c>
      <c r="H89" s="529">
        <v>7239</v>
      </c>
      <c r="I89" s="529">
        <v>25209</v>
      </c>
      <c r="J89" s="529">
        <v>24781</v>
      </c>
      <c r="K89" s="529">
        <v>28996</v>
      </c>
      <c r="L89" s="529">
        <v>14141</v>
      </c>
      <c r="M89" s="529">
        <v>30729</v>
      </c>
      <c r="N89" s="529">
        <v>18559</v>
      </c>
      <c r="O89" s="529">
        <v>43880</v>
      </c>
      <c r="P89" s="529">
        <v>22777.227272727272</v>
      </c>
      <c r="Q89" s="529">
        <v>9950.48</v>
      </c>
      <c r="R89" s="529">
        <v>19245</v>
      </c>
      <c r="S89" s="529">
        <v>14064</v>
      </c>
      <c r="T89" s="529">
        <v>13349</v>
      </c>
      <c r="U89" s="529">
        <v>9139.67</v>
      </c>
      <c r="V89" s="529">
        <v>8694.5</v>
      </c>
      <c r="W89" s="529">
        <v>17833</v>
      </c>
      <c r="X89" s="531">
        <v>19199.5</v>
      </c>
      <c r="Y89"/>
      <c r="Z89" s="259">
        <f t="shared" si="54"/>
        <v>0.76453727840030694</v>
      </c>
      <c r="AA89" s="242">
        <f t="shared" si="55"/>
        <v>0.41115954664341758</v>
      </c>
      <c r="AB89" s="242">
        <f t="shared" si="56"/>
        <v>0.66054607804835697</v>
      </c>
      <c r="AC89" s="242">
        <f t="shared" si="57"/>
        <v>0.50372513834214905</v>
      </c>
      <c r="AD89" s="242">
        <f t="shared" si="58"/>
        <v>0.47627392828255594</v>
      </c>
      <c r="AE89" s="242">
        <f t="shared" si="59"/>
        <v>0.44698189134808852</v>
      </c>
      <c r="AF89" s="242">
        <f t="shared" si="60"/>
        <v>0.62909533327539757</v>
      </c>
      <c r="AG89" s="242">
        <f t="shared" si="61"/>
        <v>0.5667618426673261</v>
      </c>
      <c r="AH89" s="242">
        <f t="shared" si="62"/>
        <v>0.59174268112135253</v>
      </c>
      <c r="AI89" s="242">
        <f t="shared" si="63"/>
        <v>0.44888923291276417</v>
      </c>
      <c r="AJ89" s="242">
        <f t="shared" si="64"/>
        <v>0.6543729754743175</v>
      </c>
      <c r="AK89" s="242">
        <f t="shared" si="65"/>
        <v>0.64638199411022301</v>
      </c>
      <c r="AL89" s="242">
        <f t="shared" si="66"/>
        <v>0.69571899835057727</v>
      </c>
      <c r="AM89" s="242">
        <f t="shared" si="67"/>
        <v>0.84563243593512949</v>
      </c>
      <c r="AN89" s="242">
        <f t="shared" si="68"/>
        <v>0.65059710677811622</v>
      </c>
      <c r="AO89" s="453">
        <f t="shared" si="69"/>
        <v>0.74044683624933771</v>
      </c>
      <c r="AP89" s="453">
        <f t="shared" si="70"/>
        <v>0.81142616211658047</v>
      </c>
      <c r="AQ89" s="453">
        <f t="shared" si="71"/>
        <v>0.66417945690672975</v>
      </c>
      <c r="AR89" s="453">
        <f t="shared" si="72"/>
        <v>0.76833199033037869</v>
      </c>
      <c r="AS89" s="453">
        <f t="shared" si="73"/>
        <v>0.85536027971478223</v>
      </c>
      <c r="AT89" s="453">
        <f t="shared" si="28"/>
        <v>15358.978901271237</v>
      </c>
      <c r="AU89" s="282">
        <f t="shared" si="29"/>
        <v>0.76794894506356182</v>
      </c>
      <c r="AV89" s="242">
        <f t="shared" si="30"/>
        <v>7.255278976962172E-2</v>
      </c>
      <c r="AW89" s="257">
        <v>924</v>
      </c>
      <c r="BB89" s="547" t="s">
        <v>1034</v>
      </c>
      <c r="BC89" s="528">
        <v>4570</v>
      </c>
      <c r="BD89" s="548">
        <v>3870</v>
      </c>
      <c r="BE89" s="548">
        <v>2195</v>
      </c>
      <c r="BF89" s="548">
        <v>5730</v>
      </c>
      <c r="BG89" s="548">
        <v>1774</v>
      </c>
      <c r="BH89" s="548">
        <v>1705</v>
      </c>
      <c r="BI89" s="548">
        <v>1052</v>
      </c>
      <c r="BJ89" s="548">
        <v>3131</v>
      </c>
      <c r="BK89" s="548">
        <v>1420</v>
      </c>
      <c r="BL89" s="548">
        <v>1685</v>
      </c>
      <c r="BM89" s="548">
        <v>1045</v>
      </c>
      <c r="BN89" s="548">
        <v>2365</v>
      </c>
      <c r="BO89" s="548">
        <v>1738</v>
      </c>
      <c r="BP89" s="548">
        <v>1709</v>
      </c>
      <c r="BQ89" s="548">
        <v>3029.5</v>
      </c>
      <c r="BR89" s="548">
        <v>1859.7727272727273</v>
      </c>
      <c r="BS89" s="548">
        <v>2165.7399999999998</v>
      </c>
      <c r="BT89" s="548">
        <v>3043</v>
      </c>
      <c r="BU89" s="548">
        <v>5068</v>
      </c>
      <c r="BV89" s="548">
        <v>2234</v>
      </c>
      <c r="BW89" s="549">
        <v>1290.83</v>
      </c>
      <c r="BX89"/>
      <c r="BY89" s="259">
        <f t="shared" si="75"/>
        <v>0.51463963963963966</v>
      </c>
      <c r="BZ89" s="242">
        <f t="shared" si="76"/>
        <v>0.53042763157894735</v>
      </c>
      <c r="CA89" s="242">
        <f t="shared" si="77"/>
        <v>0.44915080826683035</v>
      </c>
      <c r="CB89" s="242">
        <f t="shared" si="78"/>
        <v>0.61612903225806448</v>
      </c>
      <c r="CC89" s="242">
        <f t="shared" si="79"/>
        <v>0.38931255829264277</v>
      </c>
      <c r="CD89" s="242">
        <f t="shared" si="80"/>
        <v>0.26570048309178745</v>
      </c>
      <c r="CE89" s="242">
        <f t="shared" si="81"/>
        <v>0.49716446124763702</v>
      </c>
      <c r="CF89" s="242">
        <f t="shared" si="82"/>
        <v>0.48898953615492735</v>
      </c>
      <c r="CG89" s="242">
        <f t="shared" si="83"/>
        <v>0.34069097888675626</v>
      </c>
      <c r="CH89" s="242">
        <f t="shared" si="84"/>
        <v>0.62016930437983064</v>
      </c>
      <c r="CI89" s="242">
        <f t="shared" si="85"/>
        <v>0.5757575757575758</v>
      </c>
      <c r="CJ89" s="242">
        <f t="shared" si="86"/>
        <v>0.60750064217826871</v>
      </c>
      <c r="CK89" s="242">
        <f t="shared" si="87"/>
        <v>0.70967741935483875</v>
      </c>
      <c r="CL89" s="242">
        <f t="shared" si="88"/>
        <v>0.60218463706835801</v>
      </c>
      <c r="CM89" s="242">
        <f t="shared" si="89"/>
        <v>0.80045468544844478</v>
      </c>
      <c r="CN89" s="242">
        <f t="shared" si="90"/>
        <v>0.6870812272246386</v>
      </c>
      <c r="CO89" s="242">
        <f t="shared" si="91"/>
        <v>0.78818956669845031</v>
      </c>
      <c r="CP89" s="242">
        <f t="shared" si="92"/>
        <v>0.81845077998924154</v>
      </c>
      <c r="CQ89" s="242">
        <f t="shared" si="93"/>
        <v>0.82072874493927128</v>
      </c>
      <c r="CR89" s="242">
        <f t="shared" si="50"/>
        <v>0.79558404558404561</v>
      </c>
      <c r="CS89" s="242">
        <f t="shared" si="51"/>
        <v>2839.5471467034049</v>
      </c>
      <c r="CT89" s="242">
        <f t="shared" si="52"/>
        <v>0.78200687288712945</v>
      </c>
      <c r="CU89" s="242">
        <f t="shared" si="53"/>
        <v>5.491125855809767E-2</v>
      </c>
      <c r="CV89" s="257">
        <f t="shared" si="74"/>
        <v>924</v>
      </c>
    </row>
    <row r="90" spans="1:100" x14ac:dyDescent="0.2">
      <c r="A90" s="527" t="s">
        <v>1035</v>
      </c>
      <c r="B90" s="530">
        <v>69753</v>
      </c>
      <c r="C90" s="529">
        <v>45128</v>
      </c>
      <c r="D90" s="529">
        <v>47858</v>
      </c>
      <c r="E90" s="529">
        <v>42138</v>
      </c>
      <c r="F90" s="529">
        <v>18281</v>
      </c>
      <c r="G90" s="529">
        <v>28920</v>
      </c>
      <c r="H90" s="529">
        <v>7584</v>
      </c>
      <c r="I90" s="529">
        <v>27855</v>
      </c>
      <c r="J90" s="529">
        <v>25873</v>
      </c>
      <c r="K90" s="529">
        <v>30779</v>
      </c>
      <c r="L90" s="529">
        <v>14677</v>
      </c>
      <c r="M90" s="529">
        <v>31940</v>
      </c>
      <c r="N90" s="529">
        <v>19050</v>
      </c>
      <c r="O90" s="529">
        <v>44541</v>
      </c>
      <c r="P90" s="529">
        <v>23670.227272727272</v>
      </c>
      <c r="Q90" s="529">
        <v>10328.48</v>
      </c>
      <c r="R90" s="529">
        <v>19626</v>
      </c>
      <c r="S90" s="529">
        <v>14760</v>
      </c>
      <c r="T90" s="529">
        <v>13646</v>
      </c>
      <c r="U90" s="529">
        <v>9290.67</v>
      </c>
      <c r="V90" s="529">
        <v>9162.5</v>
      </c>
      <c r="W90" s="529">
        <v>18145</v>
      </c>
      <c r="X90" s="531">
        <v>19798.5</v>
      </c>
      <c r="Y90"/>
      <c r="Z90" s="259">
        <f t="shared" si="54"/>
        <v>0.78712888046311658</v>
      </c>
      <c r="AA90" s="242">
        <f t="shared" si="55"/>
        <v>0.43715974038554684</v>
      </c>
      <c r="AB90" s="242">
        <f t="shared" si="56"/>
        <v>0.69248021299069618</v>
      </c>
      <c r="AC90" s="242">
        <f t="shared" si="57"/>
        <v>0.52785163332988849</v>
      </c>
      <c r="AD90" s="242">
        <f t="shared" si="58"/>
        <v>0.49288217848476679</v>
      </c>
      <c r="AE90" s="242">
        <f t="shared" si="59"/>
        <v>0.48490945674044267</v>
      </c>
      <c r="AF90" s="242">
        <f t="shared" si="60"/>
        <v>0.65907708351438254</v>
      </c>
      <c r="AG90" s="242">
        <f t="shared" si="61"/>
        <v>0.62625059016614582</v>
      </c>
      <c r="AH90" s="242">
        <f t="shared" si="62"/>
        <v>0.61781842494866035</v>
      </c>
      <c r="AI90" s="242">
        <f t="shared" si="63"/>
        <v>0.47649198854400493</v>
      </c>
      <c r="AJ90" s="242">
        <f t="shared" si="64"/>
        <v>0.67917630726515499</v>
      </c>
      <c r="AK90" s="242">
        <f t="shared" si="65"/>
        <v>0.67185527976440895</v>
      </c>
      <c r="AL90" s="242">
        <f t="shared" si="66"/>
        <v>0.71412505623031941</v>
      </c>
      <c r="AM90" s="242">
        <f t="shared" si="67"/>
        <v>0.85837088261136285</v>
      </c>
      <c r="AN90" s="242">
        <f t="shared" si="68"/>
        <v>0.67610430347929273</v>
      </c>
      <c r="AO90" s="453">
        <f t="shared" si="69"/>
        <v>0.76857501741268353</v>
      </c>
      <c r="AP90" s="453">
        <f t="shared" si="70"/>
        <v>0.82749024981553687</v>
      </c>
      <c r="AQ90" s="453">
        <f t="shared" si="71"/>
        <v>0.6970484061393154</v>
      </c>
      <c r="AR90" s="453">
        <f t="shared" si="72"/>
        <v>0.78542649936687003</v>
      </c>
      <c r="AS90" s="453">
        <f t="shared" si="73"/>
        <v>0.86949201556924227</v>
      </c>
      <c r="AT90" s="453">
        <f t="shared" si="28"/>
        <v>15792.128753214591</v>
      </c>
      <c r="AU90" s="282">
        <f t="shared" si="29"/>
        <v>0.78960643766072958</v>
      </c>
      <c r="AV90" s="242">
        <f t="shared" si="30"/>
        <v>6.4891583626205479E-2</v>
      </c>
      <c r="AW90" s="257">
        <v>925</v>
      </c>
      <c r="BB90" s="547" t="s">
        <v>1035</v>
      </c>
      <c r="BC90" s="528">
        <v>4775</v>
      </c>
      <c r="BD90" s="548">
        <v>4053</v>
      </c>
      <c r="BE90" s="548">
        <v>2385</v>
      </c>
      <c r="BF90" s="548">
        <v>6149</v>
      </c>
      <c r="BG90" s="548">
        <v>1962</v>
      </c>
      <c r="BH90" s="548">
        <v>1956</v>
      </c>
      <c r="BI90" s="548">
        <v>1149</v>
      </c>
      <c r="BJ90" s="548">
        <v>3449</v>
      </c>
      <c r="BK90" s="548">
        <v>1707</v>
      </c>
      <c r="BL90" s="548">
        <v>1766</v>
      </c>
      <c r="BM90" s="548">
        <v>1089</v>
      </c>
      <c r="BN90" s="548">
        <v>2461</v>
      </c>
      <c r="BO90" s="548">
        <v>1743</v>
      </c>
      <c r="BP90" s="548">
        <v>1802</v>
      </c>
      <c r="BQ90" s="548">
        <v>3113.5</v>
      </c>
      <c r="BR90" s="548">
        <v>1926.7727272727273</v>
      </c>
      <c r="BS90" s="548">
        <v>2207.7399999999998</v>
      </c>
      <c r="BT90" s="548">
        <v>3124</v>
      </c>
      <c r="BU90" s="548">
        <v>5197</v>
      </c>
      <c r="BV90" s="548">
        <v>2297</v>
      </c>
      <c r="BW90" s="549">
        <v>1332.83</v>
      </c>
      <c r="BX90"/>
      <c r="BY90" s="259">
        <f t="shared" si="75"/>
        <v>0.53772522522522526</v>
      </c>
      <c r="BZ90" s="242">
        <f t="shared" si="76"/>
        <v>0.55550986842105265</v>
      </c>
      <c r="CA90" s="242">
        <f t="shared" si="77"/>
        <v>0.48802946593001839</v>
      </c>
      <c r="CB90" s="242">
        <f t="shared" si="78"/>
        <v>0.66118279569892469</v>
      </c>
      <c r="CC90" s="242">
        <f t="shared" si="79"/>
        <v>0.43057003346683492</v>
      </c>
      <c r="CD90" s="242">
        <f t="shared" si="80"/>
        <v>0.30481533426834967</v>
      </c>
      <c r="CE90" s="242">
        <f t="shared" si="81"/>
        <v>0.54300567107750475</v>
      </c>
      <c r="CF90" s="242">
        <f t="shared" si="82"/>
        <v>0.53865375605185073</v>
      </c>
      <c r="CG90" s="242">
        <f t="shared" si="83"/>
        <v>0.40954894433781192</v>
      </c>
      <c r="CH90" s="242">
        <f t="shared" si="84"/>
        <v>0.64998159735001837</v>
      </c>
      <c r="CI90" s="242">
        <f t="shared" si="85"/>
        <v>0.6</v>
      </c>
      <c r="CJ90" s="242">
        <f t="shared" si="86"/>
        <v>0.63216028769586441</v>
      </c>
      <c r="CK90" s="242">
        <f t="shared" si="87"/>
        <v>0.71171906900775828</v>
      </c>
      <c r="CL90" s="242">
        <f t="shared" si="88"/>
        <v>0.63495419309372803</v>
      </c>
      <c r="CM90" s="242">
        <f t="shared" si="89"/>
        <v>0.82264917086771172</v>
      </c>
      <c r="CN90" s="242">
        <f t="shared" si="90"/>
        <v>0.71183395187156806</v>
      </c>
      <c r="CO90" s="242">
        <f t="shared" si="91"/>
        <v>0.80347485569959309</v>
      </c>
      <c r="CP90" s="242">
        <f t="shared" si="92"/>
        <v>0.84023668639053251</v>
      </c>
      <c r="CQ90" s="242">
        <f t="shared" si="93"/>
        <v>0.84161943319838062</v>
      </c>
      <c r="CR90" s="242">
        <f t="shared" si="50"/>
        <v>0.81801994301994307</v>
      </c>
      <c r="CS90" s="242">
        <f t="shared" si="51"/>
        <v>2915.9096005162469</v>
      </c>
      <c r="CT90" s="242">
        <f t="shared" si="52"/>
        <v>0.80303697403600327</v>
      </c>
      <c r="CU90" s="242">
        <f t="shared" si="53"/>
        <v>5.3420728903038429E-2</v>
      </c>
      <c r="CV90" s="257">
        <f t="shared" si="74"/>
        <v>925</v>
      </c>
    </row>
    <row r="91" spans="1:100" x14ac:dyDescent="0.2">
      <c r="A91" s="527" t="s">
        <v>1036</v>
      </c>
      <c r="B91" s="530">
        <v>71864</v>
      </c>
      <c r="C91" s="529">
        <v>47692</v>
      </c>
      <c r="D91" s="529">
        <v>48746</v>
      </c>
      <c r="E91" s="529">
        <v>44505</v>
      </c>
      <c r="F91" s="529">
        <v>18910</v>
      </c>
      <c r="G91" s="529">
        <v>31242</v>
      </c>
      <c r="H91" s="529">
        <v>7972</v>
      </c>
      <c r="I91" s="529">
        <v>29782</v>
      </c>
      <c r="J91" s="529">
        <v>26908</v>
      </c>
      <c r="K91" s="529">
        <v>32915</v>
      </c>
      <c r="L91" s="529">
        <v>15366</v>
      </c>
      <c r="M91" s="529">
        <v>32966</v>
      </c>
      <c r="N91" s="529">
        <v>19695</v>
      </c>
      <c r="O91" s="529">
        <v>45117</v>
      </c>
      <c r="P91" s="529">
        <v>24713.227272727272</v>
      </c>
      <c r="Q91" s="529">
        <v>10676.48</v>
      </c>
      <c r="R91" s="529">
        <v>20158</v>
      </c>
      <c r="S91" s="529">
        <v>15325</v>
      </c>
      <c r="T91" s="529">
        <v>13802</v>
      </c>
      <c r="U91" s="529">
        <v>9453.67</v>
      </c>
      <c r="V91" s="529">
        <v>9439.5</v>
      </c>
      <c r="W91" s="529">
        <v>18469</v>
      </c>
      <c r="X91" s="531">
        <v>20222.5</v>
      </c>
      <c r="Y91"/>
      <c r="Z91" s="259">
        <f t="shared" si="54"/>
        <v>0.8109504948260492</v>
      </c>
      <c r="AA91" s="242">
        <f t="shared" si="55"/>
        <v>0.46199748135232005</v>
      </c>
      <c r="AB91" s="242">
        <f t="shared" si="56"/>
        <v>0.70532910824615469</v>
      </c>
      <c r="AC91" s="242">
        <f t="shared" si="57"/>
        <v>0.55750241922603561</v>
      </c>
      <c r="AD91" s="242">
        <f t="shared" si="58"/>
        <v>0.50984092747371257</v>
      </c>
      <c r="AE91" s="242">
        <f t="shared" si="59"/>
        <v>0.52384305835010059</v>
      </c>
      <c r="AF91" s="242">
        <f t="shared" si="60"/>
        <v>0.6927956895802555</v>
      </c>
      <c r="AG91" s="242">
        <f t="shared" si="61"/>
        <v>0.66957440589941319</v>
      </c>
      <c r="AH91" s="242">
        <f t="shared" si="62"/>
        <v>0.64253307225750989</v>
      </c>
      <c r="AI91" s="242">
        <f t="shared" si="63"/>
        <v>0.50955956343370234</v>
      </c>
      <c r="AJ91" s="242">
        <f t="shared" si="64"/>
        <v>0.71105969458583984</v>
      </c>
      <c r="AK91" s="242">
        <f t="shared" si="65"/>
        <v>0.69343710559528815</v>
      </c>
      <c r="AL91" s="242">
        <f t="shared" si="66"/>
        <v>0.73830409356725146</v>
      </c>
      <c r="AM91" s="242">
        <f t="shared" si="67"/>
        <v>0.86947125369382949</v>
      </c>
      <c r="AN91" s="242">
        <f t="shared" si="68"/>
        <v>0.70589602370250348</v>
      </c>
      <c r="AO91" s="453">
        <f t="shared" si="69"/>
        <v>0.79447080324560515</v>
      </c>
      <c r="AP91" s="453">
        <f t="shared" si="70"/>
        <v>0.84992094445030031</v>
      </c>
      <c r="AQ91" s="453">
        <f t="shared" si="71"/>
        <v>0.72373081463990563</v>
      </c>
      <c r="AR91" s="453">
        <f t="shared" si="72"/>
        <v>0.79440543340623926</v>
      </c>
      <c r="AS91" s="453">
        <f t="shared" si="73"/>
        <v>0.8847468032796858</v>
      </c>
      <c r="AT91" s="453">
        <f t="shared" si="28"/>
        <v>16189.099196086943</v>
      </c>
      <c r="AU91" s="282">
        <f t="shared" si="29"/>
        <v>0.80945495980434712</v>
      </c>
      <c r="AV91" s="242">
        <f t="shared" si="30"/>
        <v>6.1453233975194282E-2</v>
      </c>
      <c r="AW91" s="257">
        <v>926</v>
      </c>
      <c r="BB91" s="547" t="s">
        <v>1036</v>
      </c>
      <c r="BC91" s="528">
        <v>5008</v>
      </c>
      <c r="BD91" s="548">
        <v>4253</v>
      </c>
      <c r="BE91" s="548">
        <v>2607</v>
      </c>
      <c r="BF91" s="548">
        <v>6451</v>
      </c>
      <c r="BG91" s="548">
        <v>2136</v>
      </c>
      <c r="BH91" s="548">
        <v>2245</v>
      </c>
      <c r="BI91" s="548">
        <v>1243</v>
      </c>
      <c r="BJ91" s="548">
        <v>3860</v>
      </c>
      <c r="BK91" s="548">
        <v>1916</v>
      </c>
      <c r="BL91" s="548">
        <v>1835</v>
      </c>
      <c r="BM91" s="548">
        <v>1141</v>
      </c>
      <c r="BN91" s="548">
        <v>2602</v>
      </c>
      <c r="BO91" s="548">
        <v>1781</v>
      </c>
      <c r="BP91" s="548">
        <v>1875</v>
      </c>
      <c r="BQ91" s="548">
        <v>3175.5</v>
      </c>
      <c r="BR91" s="548">
        <v>2011.7727272727273</v>
      </c>
      <c r="BS91" s="548">
        <v>2255.7399999999998</v>
      </c>
      <c r="BT91" s="548">
        <v>3224</v>
      </c>
      <c r="BU91" s="548">
        <v>5290</v>
      </c>
      <c r="BV91" s="548">
        <v>2327</v>
      </c>
      <c r="BW91" s="549">
        <v>1364.83</v>
      </c>
      <c r="BX91"/>
      <c r="BY91" s="259">
        <f t="shared" si="75"/>
        <v>0.56396396396396398</v>
      </c>
      <c r="BZ91" s="242">
        <f t="shared" si="76"/>
        <v>0.58292214912280704</v>
      </c>
      <c r="CA91" s="242">
        <f t="shared" si="77"/>
        <v>0.53345610804174337</v>
      </c>
      <c r="CB91" s="242">
        <f t="shared" si="78"/>
        <v>0.69365591397849458</v>
      </c>
      <c r="CC91" s="242">
        <f t="shared" si="79"/>
        <v>0.46875514346848085</v>
      </c>
      <c r="CD91" s="242">
        <f t="shared" si="80"/>
        <v>0.34985195574255884</v>
      </c>
      <c r="CE91" s="242">
        <f t="shared" si="81"/>
        <v>0.58742911153119093</v>
      </c>
      <c r="CF91" s="242">
        <f t="shared" si="82"/>
        <v>0.60284241761674218</v>
      </c>
      <c r="CG91" s="242">
        <f t="shared" si="83"/>
        <v>0.45969289827255277</v>
      </c>
      <c r="CH91" s="242">
        <f t="shared" si="84"/>
        <v>0.6753772543246227</v>
      </c>
      <c r="CI91" s="242">
        <f t="shared" si="85"/>
        <v>0.62865013774104683</v>
      </c>
      <c r="CJ91" s="242">
        <f t="shared" si="86"/>
        <v>0.66837914204983306</v>
      </c>
      <c r="CK91" s="242">
        <f t="shared" si="87"/>
        <v>0.72723560636994689</v>
      </c>
      <c r="CL91" s="242">
        <f t="shared" si="88"/>
        <v>0.66067653276955607</v>
      </c>
      <c r="CM91" s="242">
        <f t="shared" si="89"/>
        <v>0.83903081486764697</v>
      </c>
      <c r="CN91" s="242">
        <f t="shared" si="90"/>
        <v>0.74323666224453822</v>
      </c>
      <c r="CO91" s="242">
        <f t="shared" si="91"/>
        <v>0.82094375741518488</v>
      </c>
      <c r="CP91" s="242">
        <f t="shared" si="92"/>
        <v>0.86713286713286708</v>
      </c>
      <c r="CQ91" s="242">
        <f t="shared" si="93"/>
        <v>0.85668016194331986</v>
      </c>
      <c r="CR91" s="242">
        <f t="shared" si="50"/>
        <v>0.82870370370370372</v>
      </c>
      <c r="CS91" s="242">
        <f t="shared" si="51"/>
        <v>2989.6299018177915</v>
      </c>
      <c r="CT91" s="242">
        <f t="shared" si="52"/>
        <v>0.82333943048792269</v>
      </c>
      <c r="CU91" s="242">
        <f t="shared" si="53"/>
        <v>4.8683769430925387E-2</v>
      </c>
      <c r="CV91" s="257">
        <f t="shared" si="74"/>
        <v>926</v>
      </c>
    </row>
    <row r="92" spans="1:100" x14ac:dyDescent="0.2">
      <c r="A92" s="527" t="s">
        <v>1037</v>
      </c>
      <c r="B92" s="530">
        <v>74618</v>
      </c>
      <c r="C92" s="529">
        <v>49498</v>
      </c>
      <c r="D92" s="529">
        <v>49693</v>
      </c>
      <c r="E92" s="529">
        <v>46261</v>
      </c>
      <c r="F92" s="529">
        <v>19789</v>
      </c>
      <c r="G92" s="529">
        <v>33564</v>
      </c>
      <c r="H92" s="529">
        <v>8398</v>
      </c>
      <c r="I92" s="529">
        <v>32210</v>
      </c>
      <c r="J92" s="529">
        <v>28180</v>
      </c>
      <c r="K92" s="529">
        <v>35046</v>
      </c>
      <c r="L92" s="529">
        <v>15825</v>
      </c>
      <c r="M92" s="529">
        <v>33125</v>
      </c>
      <c r="N92" s="529">
        <v>20215</v>
      </c>
      <c r="O92" s="529">
        <v>45694</v>
      </c>
      <c r="P92" s="529">
        <v>25378.227272727272</v>
      </c>
      <c r="Q92" s="529">
        <v>10955.48</v>
      </c>
      <c r="R92" s="529">
        <v>20688</v>
      </c>
      <c r="S92" s="529">
        <v>15824</v>
      </c>
      <c r="T92" s="529">
        <v>13896</v>
      </c>
      <c r="U92" s="529">
        <v>9573.67</v>
      </c>
      <c r="V92" s="529">
        <v>9487.5</v>
      </c>
      <c r="W92" s="529">
        <v>18853</v>
      </c>
      <c r="X92" s="531">
        <v>20646.5</v>
      </c>
      <c r="Y92"/>
      <c r="Z92" s="259">
        <f t="shared" si="54"/>
        <v>0.84202805330805597</v>
      </c>
      <c r="AA92" s="242">
        <f t="shared" si="55"/>
        <v>0.47949239562142787</v>
      </c>
      <c r="AB92" s="242">
        <f t="shared" si="56"/>
        <v>0.71903170262331606</v>
      </c>
      <c r="AC92" s="242">
        <f t="shared" si="57"/>
        <v>0.57949936896563603</v>
      </c>
      <c r="AD92" s="242">
        <f t="shared" si="58"/>
        <v>0.53354003774602321</v>
      </c>
      <c r="AE92" s="242">
        <f t="shared" si="59"/>
        <v>0.56277665995975856</v>
      </c>
      <c r="AF92" s="242">
        <f t="shared" si="60"/>
        <v>0.7298166333536108</v>
      </c>
      <c r="AG92" s="242">
        <f t="shared" si="61"/>
        <v>0.72416196407293332</v>
      </c>
      <c r="AH92" s="242">
        <f t="shared" si="62"/>
        <v>0.67290701561679167</v>
      </c>
      <c r="AI92" s="242">
        <f t="shared" si="63"/>
        <v>0.5425497329514668</v>
      </c>
      <c r="AJ92" s="242">
        <f t="shared" si="64"/>
        <v>0.73229986117538182</v>
      </c>
      <c r="AK92" s="242">
        <f t="shared" si="65"/>
        <v>0.69678165755153554</v>
      </c>
      <c r="AL92" s="242">
        <f t="shared" si="66"/>
        <v>0.75779727095516569</v>
      </c>
      <c r="AM92" s="242">
        <f t="shared" si="67"/>
        <v>0.88059089625386988</v>
      </c>
      <c r="AN92" s="242">
        <f t="shared" si="68"/>
        <v>0.7248907446501881</v>
      </c>
      <c r="AO92" s="453">
        <f t="shared" si="69"/>
        <v>0.81523207981855095</v>
      </c>
      <c r="AP92" s="453">
        <f t="shared" si="70"/>
        <v>0.87226731316538408</v>
      </c>
      <c r="AQ92" s="453">
        <f t="shared" si="71"/>
        <v>0.74729634002361289</v>
      </c>
      <c r="AR92" s="453">
        <f t="shared" si="72"/>
        <v>0.79981581673765401</v>
      </c>
      <c r="AS92" s="453">
        <f t="shared" si="73"/>
        <v>0.8959773218395215</v>
      </c>
      <c r="AT92" s="453">
        <f t="shared" si="28"/>
        <v>16522.355486338896</v>
      </c>
      <c r="AU92" s="282">
        <f t="shared" si="29"/>
        <v>0.82611777431694478</v>
      </c>
      <c r="AV92" s="242">
        <f t="shared" si="30"/>
        <v>5.9231001463034484E-2</v>
      </c>
      <c r="AW92" s="257">
        <v>927</v>
      </c>
      <c r="BB92" s="547" t="s">
        <v>1037</v>
      </c>
      <c r="BC92" s="528">
        <v>5312</v>
      </c>
      <c r="BD92" s="548">
        <v>4498</v>
      </c>
      <c r="BE92" s="548">
        <v>2727</v>
      </c>
      <c r="BF92" s="548">
        <v>6732</v>
      </c>
      <c r="BG92" s="548">
        <v>2310</v>
      </c>
      <c r="BH92" s="548">
        <v>2536</v>
      </c>
      <c r="BI92" s="548">
        <v>1342</v>
      </c>
      <c r="BJ92" s="548">
        <v>4188</v>
      </c>
      <c r="BK92" s="548">
        <v>2224</v>
      </c>
      <c r="BL92" s="548">
        <v>1900</v>
      </c>
      <c r="BM92" s="548">
        <v>1205</v>
      </c>
      <c r="BN92" s="548">
        <v>2729</v>
      </c>
      <c r="BO92" s="548">
        <v>1783</v>
      </c>
      <c r="BP92" s="548">
        <v>1990</v>
      </c>
      <c r="BQ92" s="548">
        <v>3230.5</v>
      </c>
      <c r="BR92" s="548">
        <v>2035.7727272727273</v>
      </c>
      <c r="BS92" s="548">
        <v>2342.7399999999998</v>
      </c>
      <c r="BT92" s="548">
        <v>3311</v>
      </c>
      <c r="BU92" s="548">
        <v>5363</v>
      </c>
      <c r="BV92" s="548">
        <v>2355</v>
      </c>
      <c r="BW92" s="549">
        <v>1404.83</v>
      </c>
      <c r="BX92"/>
      <c r="BY92" s="259">
        <f t="shared" si="75"/>
        <v>0.59819819819819819</v>
      </c>
      <c r="BZ92" s="242">
        <f t="shared" si="76"/>
        <v>0.61650219298245612</v>
      </c>
      <c r="CA92" s="242">
        <f t="shared" si="77"/>
        <v>0.55801104972375692</v>
      </c>
      <c r="CB92" s="242">
        <f t="shared" si="78"/>
        <v>0.72387096774193549</v>
      </c>
      <c r="CC92" s="242">
        <f t="shared" si="79"/>
        <v>0.50694025347012672</v>
      </c>
      <c r="CD92" s="242">
        <f t="shared" si="80"/>
        <v>0.39520024933769676</v>
      </c>
      <c r="CE92" s="242">
        <f t="shared" si="81"/>
        <v>0.63421550094517953</v>
      </c>
      <c r="CF92" s="242">
        <f t="shared" si="82"/>
        <v>0.65406840543495237</v>
      </c>
      <c r="CG92" s="242">
        <f t="shared" si="83"/>
        <v>0.53358925143953939</v>
      </c>
      <c r="CH92" s="242">
        <f t="shared" si="84"/>
        <v>0.69930069930069927</v>
      </c>
      <c r="CI92" s="242">
        <f t="shared" si="85"/>
        <v>0.66391184573002759</v>
      </c>
      <c r="CJ92" s="242">
        <f t="shared" si="86"/>
        <v>0.70100179809915231</v>
      </c>
      <c r="CK92" s="242">
        <f t="shared" si="87"/>
        <v>0.72805226623111474</v>
      </c>
      <c r="CL92" s="242">
        <f t="shared" si="88"/>
        <v>0.70119802677942211</v>
      </c>
      <c r="CM92" s="242">
        <f t="shared" si="89"/>
        <v>0.85356291841597653</v>
      </c>
      <c r="CN92" s="242">
        <f t="shared" si="90"/>
        <v>0.75210330987925911</v>
      </c>
      <c r="CO92" s="242">
        <f t="shared" si="91"/>
        <v>0.85260614177469485</v>
      </c>
      <c r="CP92" s="242">
        <f t="shared" si="92"/>
        <v>0.89053254437869822</v>
      </c>
      <c r="CQ92" s="242">
        <f t="shared" si="93"/>
        <v>0.86850202429149792</v>
      </c>
      <c r="CR92" s="242">
        <f t="shared" si="50"/>
        <v>0.83867521367521369</v>
      </c>
      <c r="CS92" s="242">
        <f t="shared" si="51"/>
        <v>3051.8830355284458</v>
      </c>
      <c r="CT92" s="242">
        <f t="shared" si="52"/>
        <v>0.84048384679987276</v>
      </c>
      <c r="CU92" s="242">
        <f t="shared" si="53"/>
        <v>5.3035909756741953E-2</v>
      </c>
      <c r="CV92" s="257">
        <f t="shared" si="74"/>
        <v>927</v>
      </c>
    </row>
    <row r="93" spans="1:100" x14ac:dyDescent="0.2">
      <c r="A93" s="527" t="s">
        <v>1038</v>
      </c>
      <c r="B93" s="530">
        <v>77677</v>
      </c>
      <c r="C93" s="529">
        <v>50980</v>
      </c>
      <c r="D93" s="529">
        <v>50581</v>
      </c>
      <c r="E93" s="529">
        <v>48389</v>
      </c>
      <c r="F93" s="529">
        <v>20789</v>
      </c>
      <c r="G93" s="529">
        <v>35611</v>
      </c>
      <c r="H93" s="529">
        <v>8789</v>
      </c>
      <c r="I93" s="529">
        <v>33816</v>
      </c>
      <c r="J93" s="529">
        <v>29230</v>
      </c>
      <c r="K93" s="529">
        <v>37258</v>
      </c>
      <c r="L93" s="529">
        <v>16450</v>
      </c>
      <c r="M93" s="529">
        <v>33892</v>
      </c>
      <c r="N93" s="529">
        <v>20689</v>
      </c>
      <c r="O93" s="529">
        <v>46404</v>
      </c>
      <c r="P93" s="529">
        <v>25778.227272727272</v>
      </c>
      <c r="Q93" s="529">
        <v>11069.48</v>
      </c>
      <c r="R93" s="529">
        <v>21049</v>
      </c>
      <c r="S93" s="529">
        <v>16119</v>
      </c>
      <c r="T93" s="529">
        <v>13998</v>
      </c>
      <c r="U93" s="529">
        <v>9712.67</v>
      </c>
      <c r="V93" s="529">
        <v>9649.5</v>
      </c>
      <c r="W93" s="529">
        <v>19555</v>
      </c>
      <c r="X93" s="531">
        <v>21184.5</v>
      </c>
      <c r="Y93"/>
      <c r="Z93" s="259">
        <f t="shared" si="54"/>
        <v>0.8765473893271043</v>
      </c>
      <c r="AA93" s="242">
        <f t="shared" si="55"/>
        <v>0.49384868739707449</v>
      </c>
      <c r="AB93" s="242">
        <f t="shared" si="56"/>
        <v>0.73188059787877469</v>
      </c>
      <c r="AC93" s="242">
        <f t="shared" si="57"/>
        <v>0.60615626477763473</v>
      </c>
      <c r="AD93" s="242">
        <f t="shared" si="58"/>
        <v>0.56050148287948232</v>
      </c>
      <c r="AE93" s="242">
        <f t="shared" si="59"/>
        <v>0.59709926224010734</v>
      </c>
      <c r="AF93" s="242">
        <f t="shared" si="60"/>
        <v>0.76379595029112712</v>
      </c>
      <c r="AG93" s="242">
        <f t="shared" si="61"/>
        <v>0.76026889093729622</v>
      </c>
      <c r="AH93" s="242">
        <f t="shared" si="62"/>
        <v>0.69797984621997233</v>
      </c>
      <c r="AI93" s="242">
        <f t="shared" si="63"/>
        <v>0.57679386949454292</v>
      </c>
      <c r="AJ93" s="242">
        <f t="shared" si="64"/>
        <v>0.76122165664044428</v>
      </c>
      <c r="AK93" s="242">
        <f t="shared" si="65"/>
        <v>0.71291543962978543</v>
      </c>
      <c r="AL93" s="242">
        <f t="shared" si="66"/>
        <v>0.77556605188184136</v>
      </c>
      <c r="AM93" s="242">
        <f t="shared" si="67"/>
        <v>0.89427364533121578</v>
      </c>
      <c r="AN93" s="242">
        <f t="shared" si="68"/>
        <v>0.7363161407089458</v>
      </c>
      <c r="AO93" s="453">
        <f t="shared" si="69"/>
        <v>0.82371518207416317</v>
      </c>
      <c r="AP93" s="453">
        <f t="shared" si="70"/>
        <v>0.88748814166754497</v>
      </c>
      <c r="AQ93" s="453">
        <f t="shared" si="71"/>
        <v>0.76122786304604495</v>
      </c>
      <c r="AR93" s="453">
        <f t="shared" si="72"/>
        <v>0.80568665822493379</v>
      </c>
      <c r="AS93" s="453">
        <f t="shared" si="73"/>
        <v>0.90898600583799793</v>
      </c>
      <c r="AT93" s="453">
        <f t="shared" si="28"/>
        <v>16748.415403402738</v>
      </c>
      <c r="AU93" s="282">
        <f t="shared" si="29"/>
        <v>0.83742077017013694</v>
      </c>
      <c r="AV93" s="242">
        <f t="shared" si="30"/>
        <v>6.0474334942361374E-2</v>
      </c>
      <c r="AW93" s="257">
        <v>928</v>
      </c>
      <c r="BB93" s="547" t="s">
        <v>1038</v>
      </c>
      <c r="BC93" s="528">
        <v>5643</v>
      </c>
      <c r="BD93" s="548">
        <v>4786</v>
      </c>
      <c r="BE93" s="548">
        <v>2797</v>
      </c>
      <c r="BF93" s="548">
        <v>7038</v>
      </c>
      <c r="BG93" s="548">
        <v>2534</v>
      </c>
      <c r="BH93" s="548">
        <v>2899</v>
      </c>
      <c r="BI93" s="548">
        <v>1414</v>
      </c>
      <c r="BJ93" s="548">
        <v>4407</v>
      </c>
      <c r="BK93" s="548">
        <v>2388</v>
      </c>
      <c r="BL93" s="548">
        <v>1957</v>
      </c>
      <c r="BM93" s="548">
        <v>1281</v>
      </c>
      <c r="BN93" s="548">
        <v>2900</v>
      </c>
      <c r="BO93" s="548">
        <v>1800</v>
      </c>
      <c r="BP93" s="548">
        <v>2059</v>
      </c>
      <c r="BQ93" s="548">
        <v>3287.5</v>
      </c>
      <c r="BR93" s="548">
        <v>2083.772727272727</v>
      </c>
      <c r="BS93" s="548">
        <v>2378.7399999999998</v>
      </c>
      <c r="BT93" s="548">
        <v>3372</v>
      </c>
      <c r="BU93" s="548">
        <v>5428</v>
      </c>
      <c r="BV93" s="548">
        <v>2382</v>
      </c>
      <c r="BW93" s="549">
        <v>1468.83</v>
      </c>
      <c r="BX93"/>
      <c r="BY93" s="259">
        <f t="shared" si="75"/>
        <v>0.635472972972973</v>
      </c>
      <c r="BZ93" s="242">
        <f t="shared" si="76"/>
        <v>0.65597587719298245</v>
      </c>
      <c r="CA93" s="242">
        <f t="shared" si="77"/>
        <v>0.57233476570493147</v>
      </c>
      <c r="CB93" s="242">
        <f t="shared" si="78"/>
        <v>0.75677419354838704</v>
      </c>
      <c r="CC93" s="242">
        <f t="shared" si="79"/>
        <v>0.55609809623086626</v>
      </c>
      <c r="CD93" s="242">
        <f t="shared" si="80"/>
        <v>0.45176873928627087</v>
      </c>
      <c r="CE93" s="242">
        <f t="shared" si="81"/>
        <v>0.66824196597353502</v>
      </c>
      <c r="CF93" s="242">
        <f t="shared" si="82"/>
        <v>0.68827112291113546</v>
      </c>
      <c r="CG93" s="242">
        <f t="shared" si="83"/>
        <v>0.57293666026871404</v>
      </c>
      <c r="CH93" s="242">
        <f t="shared" si="84"/>
        <v>0.72027972027972031</v>
      </c>
      <c r="CI93" s="242">
        <f t="shared" si="85"/>
        <v>0.70578512396694215</v>
      </c>
      <c r="CJ93" s="242">
        <f t="shared" si="86"/>
        <v>0.74492679167736964</v>
      </c>
      <c r="CK93" s="242">
        <f t="shared" si="87"/>
        <v>0.73499387505104119</v>
      </c>
      <c r="CL93" s="242">
        <f t="shared" si="88"/>
        <v>0.72551092318534183</v>
      </c>
      <c r="CM93" s="242">
        <f t="shared" si="89"/>
        <v>0.8686234620933363</v>
      </c>
      <c r="CN93" s="242">
        <f t="shared" si="90"/>
        <v>0.769836605148701</v>
      </c>
      <c r="CO93" s="242">
        <f t="shared" si="91"/>
        <v>0.86570781806138863</v>
      </c>
      <c r="CP93" s="242">
        <f t="shared" si="92"/>
        <v>0.90693921463152227</v>
      </c>
      <c r="CQ93" s="242">
        <f t="shared" si="93"/>
        <v>0.87902834008097164</v>
      </c>
      <c r="CR93" s="242">
        <f t="shared" si="50"/>
        <v>0.84829059829059827</v>
      </c>
      <c r="CS93" s="242">
        <f t="shared" si="51"/>
        <v>3100.8182006152115</v>
      </c>
      <c r="CT93" s="242">
        <f t="shared" si="52"/>
        <v>0.85396051524263628</v>
      </c>
      <c r="CU93" s="242">
        <f t="shared" si="53"/>
        <v>5.167716556254414E-2</v>
      </c>
      <c r="CV93" s="257">
        <f t="shared" si="74"/>
        <v>928</v>
      </c>
    </row>
    <row r="94" spans="1:100" x14ac:dyDescent="0.2">
      <c r="A94" s="527" t="s">
        <v>1039</v>
      </c>
      <c r="B94" s="530">
        <v>79730</v>
      </c>
      <c r="C94" s="529">
        <v>53446</v>
      </c>
      <c r="D94" s="529">
        <v>51723</v>
      </c>
      <c r="E94" s="529">
        <v>50819</v>
      </c>
      <c r="F94" s="529">
        <v>21902</v>
      </c>
      <c r="G94" s="529">
        <v>37686</v>
      </c>
      <c r="H94" s="529">
        <v>8986</v>
      </c>
      <c r="I94" s="529">
        <v>34691</v>
      </c>
      <c r="J94" s="529">
        <v>30129</v>
      </c>
      <c r="K94" s="529">
        <v>39214</v>
      </c>
      <c r="L94" s="529">
        <v>16815</v>
      </c>
      <c r="M94" s="529">
        <v>34887</v>
      </c>
      <c r="N94" s="529">
        <v>20942</v>
      </c>
      <c r="O94" s="529">
        <v>46501</v>
      </c>
      <c r="P94" s="529">
        <v>26482.227272727272</v>
      </c>
      <c r="Q94" s="529">
        <v>11151.48</v>
      </c>
      <c r="R94" s="529">
        <v>21322.67</v>
      </c>
      <c r="S94" s="529">
        <v>16412</v>
      </c>
      <c r="T94" s="529">
        <v>14157</v>
      </c>
      <c r="U94" s="529">
        <v>9798.67</v>
      </c>
      <c r="V94" s="529">
        <v>10033.5</v>
      </c>
      <c r="W94" s="529">
        <v>19723</v>
      </c>
      <c r="X94" s="531">
        <v>21590.5</v>
      </c>
      <c r="Y94"/>
      <c r="Z94" s="259">
        <f t="shared" si="54"/>
        <v>0.89971450173217327</v>
      </c>
      <c r="AA94" s="242">
        <f t="shared" si="55"/>
        <v>0.51773709193064033</v>
      </c>
      <c r="AB94" s="242">
        <f t="shared" si="56"/>
        <v>0.74840474020054693</v>
      </c>
      <c r="AC94" s="242">
        <f t="shared" si="57"/>
        <v>0.63659623508926866</v>
      </c>
      <c r="AD94" s="242">
        <f t="shared" si="58"/>
        <v>0.5905095713130224</v>
      </c>
      <c r="AE94" s="242">
        <f t="shared" si="59"/>
        <v>0.6318913480885312</v>
      </c>
      <c r="AF94" s="242">
        <f t="shared" si="60"/>
        <v>0.78091596419570697</v>
      </c>
      <c r="AG94" s="242">
        <f t="shared" si="61"/>
        <v>0.77994109579801707</v>
      </c>
      <c r="AH94" s="242">
        <f t="shared" si="62"/>
        <v>0.71944696499355265</v>
      </c>
      <c r="AI94" s="242">
        <f t="shared" si="63"/>
        <v>0.60707485099465908</v>
      </c>
      <c r="AJ94" s="242">
        <f t="shared" si="64"/>
        <v>0.77811198519204072</v>
      </c>
      <c r="AK94" s="242">
        <f t="shared" si="65"/>
        <v>0.73384518300378632</v>
      </c>
      <c r="AL94" s="242">
        <f t="shared" si="66"/>
        <v>0.78505023241865346</v>
      </c>
      <c r="AM94" s="242">
        <f t="shared" si="67"/>
        <v>0.89614297865586734</v>
      </c>
      <c r="AN94" s="242">
        <f t="shared" si="68"/>
        <v>0.75642483777235936</v>
      </c>
      <c r="AO94" s="453">
        <f t="shared" si="69"/>
        <v>0.82981706264398947</v>
      </c>
      <c r="AP94" s="453">
        <f t="shared" si="70"/>
        <v>0.8990268788868977</v>
      </c>
      <c r="AQ94" s="453">
        <f t="shared" si="71"/>
        <v>0.77506493506493523</v>
      </c>
      <c r="AR94" s="453">
        <f t="shared" si="72"/>
        <v>0.81483826407275239</v>
      </c>
      <c r="AS94" s="453">
        <f t="shared" si="73"/>
        <v>0.91703454413921348</v>
      </c>
      <c r="AT94" s="453">
        <f t="shared" si="28"/>
        <v>16943.126739231153</v>
      </c>
      <c r="AU94" s="282">
        <f t="shared" si="29"/>
        <v>0.84715633696155768</v>
      </c>
      <c r="AV94" s="242">
        <f t="shared" si="30"/>
        <v>5.9404956557761644E-2</v>
      </c>
      <c r="AW94" s="257">
        <v>929</v>
      </c>
      <c r="BB94" s="547" t="s">
        <v>1039</v>
      </c>
      <c r="BC94" s="528">
        <v>5983</v>
      </c>
      <c r="BD94" s="548">
        <v>5075</v>
      </c>
      <c r="BE94" s="548">
        <v>2899</v>
      </c>
      <c r="BF94" s="548">
        <v>7338</v>
      </c>
      <c r="BG94" s="548">
        <v>2742</v>
      </c>
      <c r="BH94" s="548">
        <v>3319</v>
      </c>
      <c r="BI94" s="548">
        <v>1529</v>
      </c>
      <c r="BJ94" s="548">
        <v>4589</v>
      </c>
      <c r="BK94" s="548">
        <v>2474</v>
      </c>
      <c r="BL94" s="548">
        <v>2004</v>
      </c>
      <c r="BM94" s="548">
        <v>1331</v>
      </c>
      <c r="BN94" s="548">
        <v>3002</v>
      </c>
      <c r="BO94" s="548">
        <v>1815</v>
      </c>
      <c r="BP94" s="548">
        <v>2103</v>
      </c>
      <c r="BQ94" s="548">
        <v>3291.5</v>
      </c>
      <c r="BR94" s="548">
        <v>2191.772727272727</v>
      </c>
      <c r="BS94" s="548">
        <v>2392.7399999999998</v>
      </c>
      <c r="BT94" s="548">
        <v>3426.84</v>
      </c>
      <c r="BU94" s="548">
        <v>5490</v>
      </c>
      <c r="BV94" s="548">
        <v>2428</v>
      </c>
      <c r="BW94" s="549">
        <v>1527.83</v>
      </c>
      <c r="BX94"/>
      <c r="BY94" s="259">
        <f t="shared" si="75"/>
        <v>0.67376126126126124</v>
      </c>
      <c r="BZ94" s="242">
        <f t="shared" si="76"/>
        <v>0.69558662280701755</v>
      </c>
      <c r="CA94" s="242">
        <f t="shared" si="77"/>
        <v>0.5932064661346429</v>
      </c>
      <c r="CB94" s="242">
        <f t="shared" si="78"/>
        <v>0.78903225806451616</v>
      </c>
      <c r="CC94" s="242">
        <f t="shared" si="79"/>
        <v>0.6017446645086959</v>
      </c>
      <c r="CD94" s="242">
        <f t="shared" si="80"/>
        <v>0.5172198846813153</v>
      </c>
      <c r="CE94" s="242">
        <f t="shared" si="81"/>
        <v>0.72258979206049145</v>
      </c>
      <c r="CF94" s="242">
        <f t="shared" si="82"/>
        <v>0.71669529907855689</v>
      </c>
      <c r="CG94" s="242">
        <f t="shared" si="83"/>
        <v>0.59357005758157388</v>
      </c>
      <c r="CH94" s="242">
        <f t="shared" si="84"/>
        <v>0.73757821126242173</v>
      </c>
      <c r="CI94" s="242">
        <f t="shared" si="85"/>
        <v>0.73333333333333328</v>
      </c>
      <c r="CJ94" s="242">
        <f t="shared" si="86"/>
        <v>0.771127665039815</v>
      </c>
      <c r="CK94" s="242">
        <f t="shared" si="87"/>
        <v>0.74111882400979989</v>
      </c>
      <c r="CL94" s="242">
        <f t="shared" si="88"/>
        <v>0.74101479915433399</v>
      </c>
      <c r="CM94" s="242">
        <f t="shared" si="89"/>
        <v>0.86968034235139657</v>
      </c>
      <c r="CN94" s="242">
        <f t="shared" si="90"/>
        <v>0.80973651950494552</v>
      </c>
      <c r="CO94" s="242">
        <f t="shared" si="91"/>
        <v>0.87080291439510282</v>
      </c>
      <c r="CP94" s="242">
        <f t="shared" si="92"/>
        <v>0.92168908015061868</v>
      </c>
      <c r="CQ94" s="242">
        <f t="shared" si="93"/>
        <v>0.88906882591093117</v>
      </c>
      <c r="CR94" s="242">
        <f t="shared" si="50"/>
        <v>0.86467236467236464</v>
      </c>
      <c r="CS94" s="242">
        <f t="shared" si="51"/>
        <v>3163.3945364838532</v>
      </c>
      <c r="CT94" s="242">
        <f t="shared" si="52"/>
        <v>0.87119394092679259</v>
      </c>
      <c r="CU94" s="242">
        <f t="shared" si="53"/>
        <v>4.0893059022415634E-2</v>
      </c>
      <c r="CV94" s="257">
        <f t="shared" si="74"/>
        <v>929</v>
      </c>
    </row>
    <row r="95" spans="1:100" x14ac:dyDescent="0.2">
      <c r="A95" s="527" t="s">
        <v>1040</v>
      </c>
      <c r="B95" s="530">
        <v>81200</v>
      </c>
      <c r="C95" s="529">
        <v>55456</v>
      </c>
      <c r="D95" s="529">
        <v>52399</v>
      </c>
      <c r="E95" s="529">
        <v>52313</v>
      </c>
      <c r="F95" s="529">
        <v>22851</v>
      </c>
      <c r="G95" s="529">
        <v>41226</v>
      </c>
      <c r="H95" s="529">
        <v>9133</v>
      </c>
      <c r="I95" s="529">
        <v>35782</v>
      </c>
      <c r="J95" s="529">
        <v>31121</v>
      </c>
      <c r="K95" s="529">
        <v>40974</v>
      </c>
      <c r="L95" s="529">
        <v>17172</v>
      </c>
      <c r="M95" s="529">
        <v>35913</v>
      </c>
      <c r="N95" s="529">
        <v>21092</v>
      </c>
      <c r="O95" s="529">
        <v>46721.705956587582</v>
      </c>
      <c r="P95" s="529">
        <v>27215.227272727272</v>
      </c>
      <c r="Q95" s="529">
        <v>11202.48</v>
      </c>
      <c r="R95" s="529">
        <v>21524.5</v>
      </c>
      <c r="S95" s="529">
        <v>16816</v>
      </c>
      <c r="T95" s="529">
        <v>14334</v>
      </c>
      <c r="U95" s="529">
        <v>9871.67</v>
      </c>
      <c r="V95" s="529">
        <v>10336.5</v>
      </c>
      <c r="W95" s="529">
        <v>19981</v>
      </c>
      <c r="X95" s="531">
        <v>21989.5</v>
      </c>
      <c r="Y95"/>
      <c r="Z95" s="259">
        <f t="shared" si="54"/>
        <v>0.91630274100906151</v>
      </c>
      <c r="AA95" s="242">
        <f t="shared" si="55"/>
        <v>0.5372081759178533</v>
      </c>
      <c r="AB95" s="242">
        <f t="shared" si="56"/>
        <v>0.75818610640853124</v>
      </c>
      <c r="AC95" s="242">
        <f t="shared" si="57"/>
        <v>0.65531117979938436</v>
      </c>
      <c r="AD95" s="242">
        <f t="shared" si="58"/>
        <v>0.61609598274467514</v>
      </c>
      <c r="AE95" s="242">
        <f t="shared" si="59"/>
        <v>0.69124748490945676</v>
      </c>
      <c r="AF95" s="242">
        <f t="shared" si="60"/>
        <v>0.79369079690623101</v>
      </c>
      <c r="AG95" s="242">
        <f t="shared" si="61"/>
        <v>0.80446952494435575</v>
      </c>
      <c r="AH95" s="242">
        <f t="shared" si="62"/>
        <v>0.74313482019198629</v>
      </c>
      <c r="AI95" s="242">
        <f t="shared" si="63"/>
        <v>0.63432154191500889</v>
      </c>
      <c r="AJ95" s="242">
        <f t="shared" si="64"/>
        <v>0.79463211476168438</v>
      </c>
      <c r="AK95" s="242">
        <f t="shared" si="65"/>
        <v>0.75542700883466551</v>
      </c>
      <c r="AL95" s="242">
        <f t="shared" si="66"/>
        <v>0.79067326435747487</v>
      </c>
      <c r="AM95" s="242">
        <f t="shared" si="67"/>
        <v>0.90039630854863284</v>
      </c>
      <c r="AN95" s="242">
        <f t="shared" si="68"/>
        <v>0.77736187605003282</v>
      </c>
      <c r="AO95" s="453">
        <f t="shared" si="69"/>
        <v>0.83361213470571072</v>
      </c>
      <c r="AP95" s="453">
        <f t="shared" si="70"/>
        <v>0.90753662907136068</v>
      </c>
      <c r="AQ95" s="453">
        <f t="shared" si="71"/>
        <v>0.79414403778040155</v>
      </c>
      <c r="AR95" s="453">
        <f t="shared" si="72"/>
        <v>0.82502590077126736</v>
      </c>
      <c r="AS95" s="453">
        <f t="shared" si="73"/>
        <v>0.92386644292978026</v>
      </c>
      <c r="AT95" s="453">
        <f t="shared" si="28"/>
        <v>17136.740581034082</v>
      </c>
      <c r="AU95" s="282">
        <f t="shared" si="29"/>
        <v>0.85683702905170411</v>
      </c>
      <c r="AV95" s="242">
        <f t="shared" si="30"/>
        <v>5.6002559141061059E-2</v>
      </c>
      <c r="AW95" s="257">
        <v>930</v>
      </c>
      <c r="BB95" s="547" t="s">
        <v>1040</v>
      </c>
      <c r="BC95" s="528">
        <v>6471</v>
      </c>
      <c r="BD95" s="548">
        <v>5310</v>
      </c>
      <c r="BE95" s="548">
        <v>3003</v>
      </c>
      <c r="BF95" s="548">
        <v>7501</v>
      </c>
      <c r="BG95" s="548">
        <v>2929</v>
      </c>
      <c r="BH95" s="548">
        <v>3678</v>
      </c>
      <c r="BI95" s="548">
        <v>1599</v>
      </c>
      <c r="BJ95" s="548">
        <v>4761</v>
      </c>
      <c r="BK95" s="548">
        <v>2534</v>
      </c>
      <c r="BL95" s="548">
        <v>2044</v>
      </c>
      <c r="BM95" s="548">
        <v>1402</v>
      </c>
      <c r="BN95" s="548">
        <v>3081</v>
      </c>
      <c r="BO95" s="548">
        <v>1852</v>
      </c>
      <c r="BP95" s="548">
        <v>2123</v>
      </c>
      <c r="BQ95" s="548">
        <v>3309.1809815950919</v>
      </c>
      <c r="BR95" s="548">
        <v>2253.772727272727</v>
      </c>
      <c r="BS95" s="548">
        <v>2404.7399999999998</v>
      </c>
      <c r="BT95" s="548">
        <v>3481.5</v>
      </c>
      <c r="BU95" s="548">
        <v>5526</v>
      </c>
      <c r="BV95" s="548">
        <v>2478</v>
      </c>
      <c r="BW95" s="549">
        <v>1586.83</v>
      </c>
      <c r="BX95"/>
      <c r="BY95" s="259">
        <f t="shared" si="75"/>
        <v>0.72871621621621618</v>
      </c>
      <c r="BZ95" s="242">
        <f t="shared" si="76"/>
        <v>0.72779605263157898</v>
      </c>
      <c r="CA95" s="242">
        <f t="shared" si="77"/>
        <v>0.61448741559238795</v>
      </c>
      <c r="CB95" s="242">
        <f t="shared" si="78"/>
        <v>0.8065591397849462</v>
      </c>
      <c r="CC95" s="242">
        <f t="shared" si="79"/>
        <v>0.64278268502770619</v>
      </c>
      <c r="CD95" s="242">
        <f t="shared" si="80"/>
        <v>0.57316503038803179</v>
      </c>
      <c r="CE95" s="242">
        <f t="shared" si="81"/>
        <v>0.75567107750472595</v>
      </c>
      <c r="CF95" s="242">
        <f t="shared" si="82"/>
        <v>0.74355770732469151</v>
      </c>
      <c r="CG95" s="242">
        <f t="shared" si="83"/>
        <v>0.60796545105566224</v>
      </c>
      <c r="CH95" s="242">
        <f t="shared" si="84"/>
        <v>0.75230033124769968</v>
      </c>
      <c r="CI95" s="242">
        <f t="shared" si="85"/>
        <v>0.7724517906336088</v>
      </c>
      <c r="CJ95" s="242">
        <f t="shared" si="86"/>
        <v>0.79142049833033645</v>
      </c>
      <c r="CK95" s="242">
        <f t="shared" si="87"/>
        <v>0.75622703144140468</v>
      </c>
      <c r="CL95" s="242">
        <f t="shared" si="88"/>
        <v>0.74806201550387597</v>
      </c>
      <c r="CM95" s="242">
        <f t="shared" si="89"/>
        <v>0.87435201244914174</v>
      </c>
      <c r="CN95" s="242">
        <f t="shared" si="90"/>
        <v>0.83264202589464142</v>
      </c>
      <c r="CO95" s="242">
        <f t="shared" si="91"/>
        <v>0.87517013982400083</v>
      </c>
      <c r="CP95" s="242">
        <f t="shared" si="92"/>
        <v>0.93639053254437865</v>
      </c>
      <c r="CQ95" s="242">
        <f t="shared" si="93"/>
        <v>0.89489878542510126</v>
      </c>
      <c r="CR95" s="242">
        <f t="shared" si="50"/>
        <v>0.88247863247863245</v>
      </c>
      <c r="CS95" s="242">
        <f t="shared" si="51"/>
        <v>3211.0421629488615</v>
      </c>
      <c r="CT95" s="242">
        <f t="shared" si="52"/>
        <v>0.88431602323335101</v>
      </c>
      <c r="CU95" s="242">
        <f t="shared" si="53"/>
        <v>3.7352960273167646E-2</v>
      </c>
      <c r="CV95" s="257">
        <f t="shared" si="74"/>
        <v>930</v>
      </c>
    </row>
    <row r="96" spans="1:100" x14ac:dyDescent="0.2">
      <c r="A96" s="527" t="s">
        <v>912</v>
      </c>
      <c r="B96" s="530">
        <v>81927</v>
      </c>
      <c r="C96" s="529">
        <v>57168</v>
      </c>
      <c r="D96" s="529">
        <v>52883</v>
      </c>
      <c r="E96" s="529">
        <v>54462</v>
      </c>
      <c r="F96" s="529">
        <v>23659</v>
      </c>
      <c r="G96" s="529">
        <v>43626</v>
      </c>
      <c r="H96" s="529">
        <v>9294</v>
      </c>
      <c r="I96" s="529">
        <v>36963</v>
      </c>
      <c r="J96" s="529">
        <v>32211</v>
      </c>
      <c r="K96" s="529">
        <v>42880</v>
      </c>
      <c r="L96" s="529">
        <v>17598</v>
      </c>
      <c r="M96" s="529">
        <v>37059</v>
      </c>
      <c r="N96" s="529">
        <v>21195</v>
      </c>
      <c r="O96" s="529">
        <v>46942.411913175165</v>
      </c>
      <c r="P96" s="529">
        <v>27890.227272727272</v>
      </c>
      <c r="Q96" s="529">
        <v>11259.48</v>
      </c>
      <c r="R96" s="529">
        <v>21634.5</v>
      </c>
      <c r="S96" s="529">
        <v>17010</v>
      </c>
      <c r="T96" s="529">
        <v>14636</v>
      </c>
      <c r="U96" s="529">
        <v>9933.67</v>
      </c>
      <c r="V96" s="529">
        <v>10558.5</v>
      </c>
      <c r="W96" s="529">
        <v>20305</v>
      </c>
      <c r="X96" s="531">
        <v>22272.5</v>
      </c>
      <c r="Y96"/>
      <c r="Z96" s="259">
        <f t="shared" si="54"/>
        <v>0.92450658451538648</v>
      </c>
      <c r="AA96" s="242">
        <f t="shared" si="55"/>
        <v>0.55379250217959897</v>
      </c>
      <c r="AB96" s="242">
        <f t="shared" si="56"/>
        <v>0.76518933310182169</v>
      </c>
      <c r="AC96" s="242">
        <f t="shared" si="57"/>
        <v>0.68223113708321204</v>
      </c>
      <c r="AD96" s="242">
        <f t="shared" si="58"/>
        <v>0.63788083041251009</v>
      </c>
      <c r="AE96" s="242">
        <f t="shared" si="59"/>
        <v>0.7314889336016096</v>
      </c>
      <c r="AF96" s="242">
        <f t="shared" si="60"/>
        <v>0.80768228035109069</v>
      </c>
      <c r="AG96" s="242">
        <f t="shared" si="61"/>
        <v>0.83102138087636868</v>
      </c>
      <c r="AH96" s="242">
        <f t="shared" si="62"/>
        <v>0.76916280624671662</v>
      </c>
      <c r="AI96" s="242">
        <f t="shared" si="63"/>
        <v>0.6638284696957969</v>
      </c>
      <c r="AJ96" s="242">
        <f t="shared" si="64"/>
        <v>0.81434521055067099</v>
      </c>
      <c r="AK96" s="242">
        <f t="shared" si="65"/>
        <v>0.77953302482120324</v>
      </c>
      <c r="AL96" s="242">
        <f t="shared" si="66"/>
        <v>0.79453441295546556</v>
      </c>
      <c r="AM96" s="242">
        <f t="shared" si="67"/>
        <v>0.90464963844139834</v>
      </c>
      <c r="AN96" s="242">
        <f t="shared" si="68"/>
        <v>0.79664223189918648</v>
      </c>
      <c r="AO96" s="453">
        <f t="shared" si="69"/>
        <v>0.83785368583351683</v>
      </c>
      <c r="AP96" s="453">
        <f t="shared" si="70"/>
        <v>0.91217455465373654</v>
      </c>
      <c r="AQ96" s="453">
        <f t="shared" si="71"/>
        <v>0.80330578512396711</v>
      </c>
      <c r="AR96" s="453">
        <f t="shared" si="72"/>
        <v>0.84240819615517437</v>
      </c>
      <c r="AS96" s="453">
        <f t="shared" si="73"/>
        <v>0.92966887751902871</v>
      </c>
      <c r="AT96" s="453">
        <f t="shared" si="28"/>
        <v>17301.644397141692</v>
      </c>
      <c r="AU96" s="282">
        <f t="shared" si="29"/>
        <v>0.86508221985708467</v>
      </c>
      <c r="AV96" s="242">
        <f t="shared" si="30"/>
        <v>5.3527928805399382E-2</v>
      </c>
      <c r="AW96" s="257">
        <v>1001</v>
      </c>
      <c r="BB96" s="547" t="s">
        <v>912</v>
      </c>
      <c r="BC96" s="528">
        <v>6853</v>
      </c>
      <c r="BD96" s="548">
        <v>5409</v>
      </c>
      <c r="BE96" s="548">
        <v>3112</v>
      </c>
      <c r="BF96" s="548">
        <v>7652</v>
      </c>
      <c r="BG96" s="548">
        <v>3146</v>
      </c>
      <c r="BH96" s="548">
        <v>3916</v>
      </c>
      <c r="BI96" s="548">
        <v>1646</v>
      </c>
      <c r="BJ96" s="548">
        <v>4938</v>
      </c>
      <c r="BK96" s="548">
        <v>2649</v>
      </c>
      <c r="BL96" s="548">
        <v>2088</v>
      </c>
      <c r="BM96" s="548">
        <v>1449</v>
      </c>
      <c r="BN96" s="548">
        <v>3187</v>
      </c>
      <c r="BO96" s="548">
        <v>1920</v>
      </c>
      <c r="BP96" s="548">
        <v>2136</v>
      </c>
      <c r="BQ96" s="548">
        <v>3326.8619631901838</v>
      </c>
      <c r="BR96" s="548">
        <v>2286.772727272727</v>
      </c>
      <c r="BS96" s="548">
        <v>2437.7399999999998</v>
      </c>
      <c r="BT96" s="548">
        <v>3510.5</v>
      </c>
      <c r="BU96" s="548">
        <v>5572</v>
      </c>
      <c r="BV96" s="548">
        <v>2523</v>
      </c>
      <c r="BW96" s="549">
        <v>1633.83</v>
      </c>
      <c r="BX96"/>
      <c r="BY96" s="259">
        <f t="shared" si="75"/>
        <v>0.77173423423423426</v>
      </c>
      <c r="BZ96" s="242">
        <f t="shared" si="76"/>
        <v>0.74136513157894735</v>
      </c>
      <c r="CA96" s="242">
        <f t="shared" si="77"/>
        <v>0.63679148762021687</v>
      </c>
      <c r="CB96" s="242">
        <f t="shared" si="78"/>
        <v>0.82279569892473114</v>
      </c>
      <c r="CC96" s="242">
        <f t="shared" si="79"/>
        <v>0.69040434520217264</v>
      </c>
      <c r="CD96" s="242">
        <f t="shared" si="80"/>
        <v>0.61025401277855695</v>
      </c>
      <c r="CE96" s="242">
        <f t="shared" si="81"/>
        <v>0.77788279773156899</v>
      </c>
      <c r="CF96" s="242">
        <f t="shared" si="82"/>
        <v>0.77120099953146959</v>
      </c>
      <c r="CG96" s="242">
        <f t="shared" si="83"/>
        <v>0.63555662188099804</v>
      </c>
      <c r="CH96" s="242">
        <f t="shared" si="84"/>
        <v>0.76849466323150528</v>
      </c>
      <c r="CI96" s="242">
        <f t="shared" si="85"/>
        <v>0.79834710743801651</v>
      </c>
      <c r="CJ96" s="242">
        <f t="shared" si="86"/>
        <v>0.81864885692268174</v>
      </c>
      <c r="CK96" s="242">
        <f t="shared" si="87"/>
        <v>0.7839934667211107</v>
      </c>
      <c r="CL96" s="242">
        <f t="shared" si="88"/>
        <v>0.7526427061310782</v>
      </c>
      <c r="CM96" s="242">
        <f t="shared" si="89"/>
        <v>0.8790236825468869</v>
      </c>
      <c r="CN96" s="242">
        <f t="shared" si="90"/>
        <v>0.84483366639238278</v>
      </c>
      <c r="CO96" s="242">
        <f t="shared" si="91"/>
        <v>0.88718000975347011</v>
      </c>
      <c r="CP96" s="242">
        <f t="shared" si="92"/>
        <v>0.94419042495965577</v>
      </c>
      <c r="CQ96" s="242">
        <f t="shared" si="93"/>
        <v>0.90234817813765178</v>
      </c>
      <c r="CR96" s="242">
        <f t="shared" si="50"/>
        <v>0.89850427350427353</v>
      </c>
      <c r="CS96" s="242">
        <f t="shared" si="51"/>
        <v>3251.3302889650317</v>
      </c>
      <c r="CT96" s="242">
        <f t="shared" si="52"/>
        <v>0.89541131054948675</v>
      </c>
      <c r="CU96" s="242">
        <f t="shared" si="53"/>
        <v>3.5577173003531755E-2</v>
      </c>
      <c r="CV96" s="257">
        <f t="shared" si="74"/>
        <v>1001</v>
      </c>
    </row>
    <row r="97" spans="1:100" x14ac:dyDescent="0.2">
      <c r="A97" s="527" t="s">
        <v>913</v>
      </c>
      <c r="B97" s="530">
        <v>82504</v>
      </c>
      <c r="C97" s="529">
        <v>59180</v>
      </c>
      <c r="D97" s="529">
        <v>53689</v>
      </c>
      <c r="E97" s="529">
        <v>56450</v>
      </c>
      <c r="F97" s="529">
        <v>24259</v>
      </c>
      <c r="G97" s="529">
        <v>44994</v>
      </c>
      <c r="H97" s="529">
        <v>9445</v>
      </c>
      <c r="I97" s="529">
        <v>37460</v>
      </c>
      <c r="J97" s="529">
        <v>32740</v>
      </c>
      <c r="K97" s="529">
        <v>44420</v>
      </c>
      <c r="L97" s="529">
        <v>18088</v>
      </c>
      <c r="M97" s="529">
        <v>38357</v>
      </c>
      <c r="N97" s="529">
        <v>22383</v>
      </c>
      <c r="O97" s="529">
        <v>47163.117869762747</v>
      </c>
      <c r="P97" s="529">
        <v>28055.227272727272</v>
      </c>
      <c r="Q97" s="529">
        <v>11423.48</v>
      </c>
      <c r="R97" s="529">
        <v>21831.5</v>
      </c>
      <c r="S97" s="529">
        <v>17205</v>
      </c>
      <c r="T97" s="529">
        <v>14843</v>
      </c>
      <c r="U97" s="529">
        <v>10005.67</v>
      </c>
      <c r="V97" s="529">
        <v>10843.5</v>
      </c>
      <c r="W97" s="529">
        <v>20455</v>
      </c>
      <c r="X97" s="531">
        <v>22514.5</v>
      </c>
      <c r="Y97"/>
      <c r="Z97" s="259">
        <f t="shared" si="54"/>
        <v>0.93101775054447788</v>
      </c>
      <c r="AA97" s="242">
        <f t="shared" si="55"/>
        <v>0.57328296037973459</v>
      </c>
      <c r="AB97" s="242">
        <f t="shared" si="56"/>
        <v>0.77685173127287988</v>
      </c>
      <c r="AC97" s="242">
        <f t="shared" si="57"/>
        <v>0.70713428974968451</v>
      </c>
      <c r="AD97" s="242">
        <f t="shared" si="58"/>
        <v>0.65405769749258558</v>
      </c>
      <c r="AE97" s="242">
        <f t="shared" si="59"/>
        <v>0.75442655935613678</v>
      </c>
      <c r="AF97" s="242">
        <f t="shared" si="60"/>
        <v>0.82080472755713918</v>
      </c>
      <c r="AG97" s="242">
        <f t="shared" si="61"/>
        <v>0.842195193237258</v>
      </c>
      <c r="AH97" s="242">
        <f t="shared" si="62"/>
        <v>0.78179473709346192</v>
      </c>
      <c r="AI97" s="242">
        <f t="shared" si="63"/>
        <v>0.68766932425110305</v>
      </c>
      <c r="AJ97" s="242">
        <f t="shared" si="64"/>
        <v>0.83701989819528</v>
      </c>
      <c r="AK97" s="242">
        <f t="shared" si="65"/>
        <v>0.80683634833824147</v>
      </c>
      <c r="AL97" s="242">
        <f t="shared" si="66"/>
        <v>0.83906882591093113</v>
      </c>
      <c r="AM97" s="242">
        <f t="shared" si="67"/>
        <v>0.90890296833416384</v>
      </c>
      <c r="AN97" s="242">
        <f t="shared" si="68"/>
        <v>0.80135520777342406</v>
      </c>
      <c r="AO97" s="453">
        <f t="shared" si="69"/>
        <v>0.85005744697316954</v>
      </c>
      <c r="AP97" s="453">
        <f t="shared" si="70"/>
        <v>0.92048065774217336</v>
      </c>
      <c r="AQ97" s="453">
        <f t="shared" si="71"/>
        <v>0.81251475796930361</v>
      </c>
      <c r="AR97" s="453">
        <f t="shared" si="72"/>
        <v>0.85432255093818354</v>
      </c>
      <c r="AS97" s="453">
        <f t="shared" si="73"/>
        <v>0.93640718865493011</v>
      </c>
      <c r="AT97" s="453">
        <f t="shared" si="28"/>
        <v>17495.130409111036</v>
      </c>
      <c r="AU97" s="282">
        <f t="shared" si="29"/>
        <v>0.87475652045555186</v>
      </c>
      <c r="AV97" s="242">
        <f t="shared" si="30"/>
        <v>5.1944994846845054E-2</v>
      </c>
      <c r="AW97" s="257">
        <v>1002</v>
      </c>
      <c r="BB97" s="547" t="s">
        <v>913</v>
      </c>
      <c r="BC97" s="528">
        <v>7125</v>
      </c>
      <c r="BD97" s="548">
        <v>5504</v>
      </c>
      <c r="BE97" s="548">
        <v>3250</v>
      </c>
      <c r="BF97" s="548">
        <v>7855</v>
      </c>
      <c r="BG97" s="548">
        <v>3297</v>
      </c>
      <c r="BH97" s="548">
        <v>4135</v>
      </c>
      <c r="BI97" s="548">
        <v>1672</v>
      </c>
      <c r="BJ97" s="548">
        <v>5076</v>
      </c>
      <c r="BK97" s="548">
        <v>2691</v>
      </c>
      <c r="BL97" s="548">
        <v>2123</v>
      </c>
      <c r="BM97" s="548">
        <v>1489</v>
      </c>
      <c r="BN97" s="548">
        <v>3275</v>
      </c>
      <c r="BO97" s="548">
        <v>1972</v>
      </c>
      <c r="BP97" s="548">
        <v>2180</v>
      </c>
      <c r="BQ97" s="548">
        <v>3344.5429447852757</v>
      </c>
      <c r="BR97" s="548">
        <v>2311.772727272727</v>
      </c>
      <c r="BS97" s="548">
        <v>2483.7399999999998</v>
      </c>
      <c r="BT97" s="548">
        <v>3554.5</v>
      </c>
      <c r="BU97" s="548">
        <v>5602</v>
      </c>
      <c r="BV97" s="548">
        <v>2551</v>
      </c>
      <c r="BW97" s="549">
        <v>1663.83</v>
      </c>
      <c r="BX97"/>
      <c r="BY97" s="259">
        <f t="shared" si="75"/>
        <v>0.80236486486486491</v>
      </c>
      <c r="BZ97" s="242">
        <f t="shared" si="76"/>
        <v>0.75438596491228072</v>
      </c>
      <c r="CA97" s="242">
        <f t="shared" si="77"/>
        <v>0.66502967055453244</v>
      </c>
      <c r="CB97" s="242">
        <f t="shared" si="78"/>
        <v>0.84462365591397848</v>
      </c>
      <c r="CC97" s="242">
        <f t="shared" si="79"/>
        <v>0.72354199813463538</v>
      </c>
      <c r="CD97" s="242">
        <f t="shared" si="80"/>
        <v>0.64438211002025869</v>
      </c>
      <c r="CE97" s="242">
        <f t="shared" si="81"/>
        <v>0.79017013232514177</v>
      </c>
      <c r="CF97" s="242">
        <f t="shared" si="82"/>
        <v>0.79275339684522883</v>
      </c>
      <c r="CG97" s="242">
        <f t="shared" si="83"/>
        <v>0.64563339731285985</v>
      </c>
      <c r="CH97" s="242">
        <f t="shared" si="84"/>
        <v>0.78137651821862353</v>
      </c>
      <c r="CI97" s="242">
        <f t="shared" si="85"/>
        <v>0.82038567493112946</v>
      </c>
      <c r="CJ97" s="242">
        <f t="shared" si="86"/>
        <v>0.84125353198047781</v>
      </c>
      <c r="CK97" s="242">
        <f t="shared" si="87"/>
        <v>0.80522662311147408</v>
      </c>
      <c r="CL97" s="242">
        <f t="shared" si="88"/>
        <v>0.76814658210007047</v>
      </c>
      <c r="CM97" s="242">
        <f t="shared" si="89"/>
        <v>0.88369535264463217</v>
      </c>
      <c r="CN97" s="242">
        <f t="shared" si="90"/>
        <v>0.85406975767855042</v>
      </c>
      <c r="CO97" s="242">
        <f t="shared" si="91"/>
        <v>0.90392104056424549</v>
      </c>
      <c r="CP97" s="242">
        <f t="shared" si="92"/>
        <v>0.95602474448628294</v>
      </c>
      <c r="CQ97" s="242">
        <f t="shared" si="93"/>
        <v>0.9072064777327935</v>
      </c>
      <c r="CR97" s="242">
        <f t="shared" si="50"/>
        <v>0.9084757834757835</v>
      </c>
      <c r="CS97" s="242">
        <f t="shared" si="51"/>
        <v>3289.5594452035775</v>
      </c>
      <c r="CT97" s="242">
        <f t="shared" si="52"/>
        <v>0.90593956078753135</v>
      </c>
      <c r="CU97" s="242">
        <f t="shared" si="53"/>
        <v>3.6094023150185651E-2</v>
      </c>
      <c r="CV97" s="257">
        <f t="shared" si="74"/>
        <v>1002</v>
      </c>
    </row>
    <row r="98" spans="1:100" x14ac:dyDescent="0.2">
      <c r="A98" s="527" t="s">
        <v>914</v>
      </c>
      <c r="B98" s="530">
        <v>82723</v>
      </c>
      <c r="C98" s="529">
        <v>61443</v>
      </c>
      <c r="D98" s="529">
        <v>54883</v>
      </c>
      <c r="E98" s="529">
        <v>58924</v>
      </c>
      <c r="F98" s="529">
        <v>24909</v>
      </c>
      <c r="G98" s="529">
        <v>46983</v>
      </c>
      <c r="H98" s="529">
        <v>9600</v>
      </c>
      <c r="I98" s="529">
        <v>38591</v>
      </c>
      <c r="J98" s="529">
        <v>33718</v>
      </c>
      <c r="K98" s="529">
        <v>45796</v>
      </c>
      <c r="L98" s="529">
        <v>18476</v>
      </c>
      <c r="M98" s="529">
        <v>39224</v>
      </c>
      <c r="N98" s="529">
        <v>22821</v>
      </c>
      <c r="O98" s="529">
        <v>47383.82382635033</v>
      </c>
      <c r="P98" s="529">
        <v>28480.227272727272</v>
      </c>
      <c r="Q98" s="529">
        <v>11589.48</v>
      </c>
      <c r="R98" s="529">
        <v>22010.5</v>
      </c>
      <c r="S98" s="529">
        <v>17353</v>
      </c>
      <c r="T98" s="529">
        <v>15037</v>
      </c>
      <c r="U98" s="529">
        <v>10022.67</v>
      </c>
      <c r="V98" s="529">
        <v>11063.5</v>
      </c>
      <c r="W98" s="529">
        <v>20641</v>
      </c>
      <c r="X98" s="531">
        <v>22708.5</v>
      </c>
      <c r="Y98"/>
      <c r="Z98" s="259">
        <f t="shared" ref="Z98:Z129" si="94">B98/B$156</f>
        <v>0.93348905966123885</v>
      </c>
      <c r="AA98" s="242">
        <f t="shared" ref="AA98:AA129" si="95">C98/C$156</f>
        <v>0.59520488230165647</v>
      </c>
      <c r="AB98" s="242">
        <f t="shared" ref="AB98:AB129" si="96">D98/D$156</f>
        <v>0.79412828637988164</v>
      </c>
      <c r="AC98" s="242">
        <f t="shared" ref="AC98:AC129" si="97">E98/E$156</f>
        <v>0.73812543647848372</v>
      </c>
      <c r="AD98" s="242">
        <f t="shared" ref="AD98:AD129" si="98">F98/F$156</f>
        <v>0.67158263682933406</v>
      </c>
      <c r="AE98" s="242">
        <f t="shared" ref="AE98:AE129" si="99">G98/G$156</f>
        <v>0.78777665995975854</v>
      </c>
      <c r="AF98" s="242">
        <f t="shared" ref="AF98:AF129" si="100">H98/H$156</f>
        <v>0.83427478925871212</v>
      </c>
      <c r="AG98" s="242">
        <f t="shared" ref="AG98:AG129" si="101">I98/I$156</f>
        <v>0.86762292317722967</v>
      </c>
      <c r="AH98" s="242">
        <f t="shared" ref="AH98:AH129" si="102">J98/J$156</f>
        <v>0.80514828788385306</v>
      </c>
      <c r="AI98" s="242">
        <f t="shared" ref="AI98:AI129" si="103">K98/K$156</f>
        <v>0.70897128260701292</v>
      </c>
      <c r="AJ98" s="242">
        <f t="shared" ref="AJ98:AJ129" si="104">L98/L$156</f>
        <v>0.8549745488199908</v>
      </c>
      <c r="AK98" s="242">
        <f t="shared" ref="AK98:AK129" si="105">M98/M$156</f>
        <v>0.82507362221287339</v>
      </c>
      <c r="AL98" s="242">
        <f t="shared" ref="AL98:AL129" si="106">N98/N$156</f>
        <v>0.85548807917228975</v>
      </c>
      <c r="AM98" s="242">
        <f t="shared" ref="AM98:AM129" si="107">O98/O$156</f>
        <v>0.91315629822692934</v>
      </c>
      <c r="AN98" s="242">
        <f t="shared" ref="AN98:AN129" si="108">P98/P$156</f>
        <v>0.81349469108585404</v>
      </c>
      <c r="AO98" s="453">
        <f t="shared" ref="AO98:AO129" si="109">Q98/Q$156</f>
        <v>0.86241003446818387</v>
      </c>
      <c r="AP98" s="453">
        <f t="shared" ref="AP98:AP129" si="110">R98/R$156</f>
        <v>0.92802782755349411</v>
      </c>
      <c r="AQ98" s="453">
        <f t="shared" ref="AQ98:AQ129" si="111">S98/S$156</f>
        <v>0.81950413223140506</v>
      </c>
      <c r="AR98" s="453">
        <f t="shared" ref="AR98:AR129" si="112">T98/T$156</f>
        <v>0.86548866121791179</v>
      </c>
      <c r="AS98" s="453">
        <f t="shared" ref="AS98:AS129" si="113">U98/U$156</f>
        <v>0.93799817878424019</v>
      </c>
      <c r="AT98" s="453">
        <f t="shared" si="28"/>
        <v>17653.715337020942</v>
      </c>
      <c r="AU98" s="282">
        <f t="shared" si="29"/>
        <v>0.88268576685104705</v>
      </c>
      <c r="AV98" s="242">
        <f t="shared" si="30"/>
        <v>4.9533145724959468E-2</v>
      </c>
      <c r="AW98" s="257">
        <v>1003</v>
      </c>
      <c r="BB98" s="547" t="s">
        <v>914</v>
      </c>
      <c r="BC98" s="528">
        <v>7304</v>
      </c>
      <c r="BD98" s="548">
        <v>5555</v>
      </c>
      <c r="BE98" s="548">
        <v>3382</v>
      </c>
      <c r="BF98" s="548">
        <v>8054</v>
      </c>
      <c r="BG98" s="548">
        <v>3520</v>
      </c>
      <c r="BH98" s="548">
        <v>4381</v>
      </c>
      <c r="BI98" s="548">
        <v>1691</v>
      </c>
      <c r="BJ98" s="548">
        <v>5188</v>
      </c>
      <c r="BK98" s="548">
        <v>2795</v>
      </c>
      <c r="BL98" s="548">
        <v>2153</v>
      </c>
      <c r="BM98" s="548">
        <v>1510</v>
      </c>
      <c r="BN98" s="548">
        <v>3359</v>
      </c>
      <c r="BO98" s="548">
        <v>2006</v>
      </c>
      <c r="BP98" s="548">
        <v>2213</v>
      </c>
      <c r="BQ98" s="548">
        <v>3362.2239263803676</v>
      </c>
      <c r="BR98" s="548">
        <v>2346.772727272727</v>
      </c>
      <c r="BS98" s="548">
        <v>2495.7399999999998</v>
      </c>
      <c r="BT98" s="548">
        <v>3581.5</v>
      </c>
      <c r="BU98" s="548">
        <v>5626</v>
      </c>
      <c r="BV98" s="548">
        <v>2572</v>
      </c>
      <c r="BW98" s="549">
        <v>1672.83</v>
      </c>
      <c r="BX98"/>
      <c r="BY98" s="259">
        <f t="shared" si="75"/>
        <v>0.82252252252252256</v>
      </c>
      <c r="BZ98" s="242">
        <f t="shared" si="76"/>
        <v>0.76137609649122806</v>
      </c>
      <c r="CA98" s="242">
        <f t="shared" si="77"/>
        <v>0.69204010640474733</v>
      </c>
      <c r="CB98" s="242">
        <f t="shared" si="78"/>
        <v>0.86602150537634404</v>
      </c>
      <c r="CC98" s="242">
        <f t="shared" si="79"/>
        <v>0.77248038624019311</v>
      </c>
      <c r="CD98" s="242">
        <f t="shared" si="80"/>
        <v>0.68271778089449897</v>
      </c>
      <c r="CE98" s="242">
        <f t="shared" si="81"/>
        <v>0.79914933837429114</v>
      </c>
      <c r="CF98" s="242">
        <f t="shared" si="82"/>
        <v>0.81024519756364199</v>
      </c>
      <c r="CG98" s="242">
        <f t="shared" si="83"/>
        <v>0.67058541266794625</v>
      </c>
      <c r="CH98" s="242">
        <f t="shared" si="84"/>
        <v>0.79241810820758185</v>
      </c>
      <c r="CI98" s="242">
        <f t="shared" si="85"/>
        <v>0.83195592286501374</v>
      </c>
      <c r="CJ98" s="242">
        <f t="shared" si="86"/>
        <v>0.86283072180837406</v>
      </c>
      <c r="CK98" s="242">
        <f t="shared" si="87"/>
        <v>0.81910984075132709</v>
      </c>
      <c r="CL98" s="242">
        <f t="shared" si="88"/>
        <v>0.77977448907681468</v>
      </c>
      <c r="CM98" s="242">
        <f t="shared" si="89"/>
        <v>0.88836702274237733</v>
      </c>
      <c r="CN98" s="242">
        <f t="shared" si="90"/>
        <v>0.86700028547918517</v>
      </c>
      <c r="CO98" s="242">
        <f t="shared" si="91"/>
        <v>0.9082882659931435</v>
      </c>
      <c r="CP98" s="242">
        <f t="shared" si="92"/>
        <v>0.96328671328671334</v>
      </c>
      <c r="CQ98" s="242">
        <f t="shared" si="93"/>
        <v>0.91109311740890686</v>
      </c>
      <c r="CR98" s="242">
        <f t="shared" si="50"/>
        <v>0.91595441595441596</v>
      </c>
      <c r="CS98" s="242">
        <f t="shared" si="51"/>
        <v>3315.6489127694845</v>
      </c>
      <c r="CT98" s="242">
        <f t="shared" si="52"/>
        <v>0.91312455962447303</v>
      </c>
      <c r="CU98" s="242">
        <f t="shared" si="53"/>
        <v>3.4202393578065628E-2</v>
      </c>
      <c r="CV98" s="257">
        <f t="shared" si="74"/>
        <v>1003</v>
      </c>
    </row>
    <row r="99" spans="1:100" x14ac:dyDescent="0.2">
      <c r="A99" s="527" t="s">
        <v>915</v>
      </c>
      <c r="B99" s="530">
        <v>82851</v>
      </c>
      <c r="C99" s="529">
        <v>63948</v>
      </c>
      <c r="D99" s="529">
        <v>55512</v>
      </c>
      <c r="E99" s="529">
        <v>61671</v>
      </c>
      <c r="F99" s="529">
        <v>25707</v>
      </c>
      <c r="G99" s="529">
        <v>48605</v>
      </c>
      <c r="H99" s="529">
        <v>9746</v>
      </c>
      <c r="I99" s="529">
        <v>38687</v>
      </c>
      <c r="J99" s="529">
        <v>34447</v>
      </c>
      <c r="K99" s="529">
        <v>47469</v>
      </c>
      <c r="L99" s="529">
        <v>18819</v>
      </c>
      <c r="M99" s="529">
        <v>39789</v>
      </c>
      <c r="N99" s="529">
        <v>23094</v>
      </c>
      <c r="O99" s="529">
        <v>47481.82382635033</v>
      </c>
      <c r="P99" s="529">
        <v>29107.227272727272</v>
      </c>
      <c r="Q99" s="529">
        <v>11667.48</v>
      </c>
      <c r="R99" s="529">
        <v>22118.5</v>
      </c>
      <c r="S99" s="529">
        <v>17502</v>
      </c>
      <c r="T99" s="529">
        <v>15167</v>
      </c>
      <c r="U99" s="529">
        <v>10057.67</v>
      </c>
      <c r="V99" s="529">
        <v>11226.5</v>
      </c>
      <c r="W99" s="529">
        <v>20984</v>
      </c>
      <c r="X99" s="531">
        <v>22891.5</v>
      </c>
      <c r="Y99"/>
      <c r="Z99" s="259">
        <f t="shared" si="94"/>
        <v>0.93493347777514468</v>
      </c>
      <c r="AA99" s="242">
        <f t="shared" si="95"/>
        <v>0.61947108398721307</v>
      </c>
      <c r="AB99" s="242">
        <f t="shared" si="96"/>
        <v>0.80322958718583148</v>
      </c>
      <c r="AC99" s="242">
        <f t="shared" si="97"/>
        <v>0.77253638234105915</v>
      </c>
      <c r="AD99" s="242">
        <f t="shared" si="98"/>
        <v>0.69309787004583445</v>
      </c>
      <c r="AE99" s="242">
        <f t="shared" si="99"/>
        <v>0.81497317236753852</v>
      </c>
      <c r="AF99" s="242">
        <f t="shared" si="100"/>
        <v>0.84696271834535497</v>
      </c>
      <c r="AG99" s="242">
        <f t="shared" si="101"/>
        <v>0.86978124508194876</v>
      </c>
      <c r="AH99" s="242">
        <f t="shared" si="102"/>
        <v>0.82255599598834706</v>
      </c>
      <c r="AI99" s="242">
        <f t="shared" si="103"/>
        <v>0.73487112005573185</v>
      </c>
      <c r="AJ99" s="242">
        <f t="shared" si="104"/>
        <v>0.870846830171217</v>
      </c>
      <c r="AK99" s="242">
        <f t="shared" si="105"/>
        <v>0.83695835086243164</v>
      </c>
      <c r="AL99" s="242">
        <f t="shared" si="106"/>
        <v>0.86572199730094468</v>
      </c>
      <c r="AM99" s="242">
        <f t="shared" si="107"/>
        <v>0.91504490302915453</v>
      </c>
      <c r="AN99" s="242">
        <f t="shared" si="108"/>
        <v>0.83140399940795673</v>
      </c>
      <c r="AO99" s="453">
        <f t="shared" si="109"/>
        <v>0.86821426232728705</v>
      </c>
      <c r="AP99" s="453">
        <f t="shared" si="110"/>
        <v>0.93258142721619042</v>
      </c>
      <c r="AQ99" s="453">
        <f t="shared" si="111"/>
        <v>0.82654073199527756</v>
      </c>
      <c r="AR99" s="453">
        <f t="shared" si="112"/>
        <v>0.8729711062507195</v>
      </c>
      <c r="AS99" s="453">
        <f t="shared" si="113"/>
        <v>0.94127374669752562</v>
      </c>
      <c r="AT99" s="453">
        <f t="shared" ref="AT99:AT156" si="114">$Z$30*AU99</f>
        <v>17766.325097948</v>
      </c>
      <c r="AU99" s="282">
        <f t="shared" ref="AU99:AU156" si="115">AVERAGE(AO99:AS99)</f>
        <v>0.88831625489739996</v>
      </c>
      <c r="AV99" s="242">
        <f t="shared" ref="AV99:AV156" si="116">STDEV(AO99:AS99)</f>
        <v>4.8009583262825853E-2</v>
      </c>
      <c r="AW99" s="257">
        <v>1004</v>
      </c>
      <c r="BB99" s="547" t="s">
        <v>915</v>
      </c>
      <c r="BC99" s="528">
        <v>7463</v>
      </c>
      <c r="BD99" s="548">
        <v>5602</v>
      </c>
      <c r="BE99" s="548">
        <v>3539</v>
      </c>
      <c r="BF99" s="548">
        <v>8157</v>
      </c>
      <c r="BG99" s="548">
        <v>3683</v>
      </c>
      <c r="BH99" s="548">
        <v>4647</v>
      </c>
      <c r="BI99" s="548">
        <v>1737</v>
      </c>
      <c r="BJ99" s="548">
        <v>5341</v>
      </c>
      <c r="BK99" s="548">
        <v>2800</v>
      </c>
      <c r="BL99" s="548">
        <v>2189</v>
      </c>
      <c r="BM99" s="548">
        <v>1534</v>
      </c>
      <c r="BN99" s="548">
        <v>3455</v>
      </c>
      <c r="BO99" s="548">
        <v>2029</v>
      </c>
      <c r="BP99" s="548">
        <v>2254</v>
      </c>
      <c r="BQ99" s="548">
        <v>3370.2239263803676</v>
      </c>
      <c r="BR99" s="548">
        <v>2377.772727272727</v>
      </c>
      <c r="BS99" s="548">
        <v>2505.7399999999998</v>
      </c>
      <c r="BT99" s="548">
        <v>3597.5</v>
      </c>
      <c r="BU99" s="548">
        <v>5657</v>
      </c>
      <c r="BV99" s="548">
        <v>2603</v>
      </c>
      <c r="BW99" s="549">
        <v>1687.83</v>
      </c>
      <c r="BX99"/>
      <c r="BY99" s="259">
        <f t="shared" ref="BY99:BY130" si="117">BC99/BC$156</f>
        <v>0.84042792792792798</v>
      </c>
      <c r="BZ99" s="242">
        <f t="shared" ref="BZ99:BZ130" si="118">BD99/BD$156</f>
        <v>0.7678179824561403</v>
      </c>
      <c r="CA99" s="242">
        <f t="shared" ref="CA99:CA130" si="119">BE99/BE$156</f>
        <v>0.72416615510538163</v>
      </c>
      <c r="CB99" s="242">
        <f t="shared" ref="CB99:CB130" si="120">BF99/BF$156</f>
        <v>0.87709677419354837</v>
      </c>
      <c r="CC99" s="242">
        <f t="shared" ref="CC99:CC130" si="121">BG99/BG$156</f>
        <v>0.8082514950348384</v>
      </c>
      <c r="CD99" s="242">
        <f t="shared" ref="CD99:CD130" si="122">BH99/BH$156</f>
        <v>0.7241701729780271</v>
      </c>
      <c r="CE99" s="242">
        <f t="shared" ref="CE99:CE130" si="123">BI99/BI$156</f>
        <v>0.82088846880907373</v>
      </c>
      <c r="CF99" s="242">
        <f t="shared" ref="CF99:CF130" si="124">BJ99/BJ$156</f>
        <v>0.83414024675933152</v>
      </c>
      <c r="CG99" s="242">
        <f t="shared" ref="CG99:CG130" si="125">BK99/BK$156</f>
        <v>0.67178502879078694</v>
      </c>
      <c r="CH99" s="242">
        <f t="shared" ref="CH99:CH130" si="126">BL99/BL$156</f>
        <v>0.80566801619433204</v>
      </c>
      <c r="CI99" s="242">
        <f t="shared" ref="CI99:CI130" si="127">BM99/BM$156</f>
        <v>0.84517906336088156</v>
      </c>
      <c r="CJ99" s="242">
        <f t="shared" ref="CJ99:CJ130" si="128">BN99/BN$156</f>
        <v>0.88749036732596964</v>
      </c>
      <c r="CK99" s="242">
        <f t="shared" ref="CK99:CK130" si="129">BO99/BO$156</f>
        <v>0.828501429154757</v>
      </c>
      <c r="CL99" s="242">
        <f t="shared" ref="CL99:CL130" si="130">BP99/BP$156</f>
        <v>0.79422128259337565</v>
      </c>
      <c r="CM99" s="242">
        <f t="shared" ref="CM99:CM130" si="131">BQ99/BQ$156</f>
        <v>0.890480783258498</v>
      </c>
      <c r="CN99" s="242">
        <f t="shared" ref="CN99:CN130" si="132">BR99/BR$156</f>
        <v>0.87845303867403313</v>
      </c>
      <c r="CO99" s="242">
        <f t="shared" ref="CO99:CO130" si="133">BS99/BS$156</f>
        <v>0.91192762051722509</v>
      </c>
      <c r="CP99" s="242">
        <f t="shared" ref="CP99:CP130" si="134">BT99/BT$156</f>
        <v>0.9675901022054868</v>
      </c>
      <c r="CQ99" s="242">
        <f t="shared" ref="CQ99:CQ130" si="135">BU99/BU$156</f>
        <v>0.91611336032388668</v>
      </c>
      <c r="CR99" s="242">
        <f t="shared" ref="CR99:CR156" si="136">BV99/BV$156</f>
        <v>0.92699430199430199</v>
      </c>
      <c r="CS99" s="242">
        <f t="shared" ref="CS99:CS156" si="137">CT99*$BV$30</f>
        <v>3341.3975152374564</v>
      </c>
      <c r="CT99" s="242">
        <f t="shared" ref="CT99:CT156" si="138">AVERAGE(CN99:CR99)</f>
        <v>0.92021568474298676</v>
      </c>
      <c r="CU99" s="242">
        <f t="shared" ref="CU99:CU156" si="139">STDEV(CN99:CR99)</f>
        <v>3.209332003190711E-2</v>
      </c>
      <c r="CV99" s="257">
        <f t="shared" ref="CV99:CV156" si="140">AW99</f>
        <v>1004</v>
      </c>
    </row>
    <row r="100" spans="1:100" x14ac:dyDescent="0.2">
      <c r="A100" s="527" t="s">
        <v>916</v>
      </c>
      <c r="B100" s="530">
        <v>83161</v>
      </c>
      <c r="C100" s="529">
        <v>67064</v>
      </c>
      <c r="D100" s="529">
        <v>56140</v>
      </c>
      <c r="E100" s="529">
        <v>63973</v>
      </c>
      <c r="F100" s="529">
        <v>26139</v>
      </c>
      <c r="G100" s="529">
        <v>49788</v>
      </c>
      <c r="H100" s="529">
        <v>9885</v>
      </c>
      <c r="I100" s="529">
        <v>38746</v>
      </c>
      <c r="J100" s="529">
        <v>35022</v>
      </c>
      <c r="K100" s="529">
        <v>48792</v>
      </c>
      <c r="L100" s="529">
        <v>19079</v>
      </c>
      <c r="M100" s="529">
        <v>40330</v>
      </c>
      <c r="N100" s="529">
        <v>23258</v>
      </c>
      <c r="O100" s="529">
        <v>47807.82382635033</v>
      </c>
      <c r="P100" s="529">
        <v>29591.227272727272</v>
      </c>
      <c r="Q100" s="529">
        <v>11766.48</v>
      </c>
      <c r="R100" s="529">
        <v>22251.5</v>
      </c>
      <c r="S100" s="529">
        <v>17801</v>
      </c>
      <c r="T100" s="529">
        <v>15288</v>
      </c>
      <c r="U100" s="529">
        <v>10084.67</v>
      </c>
      <c r="V100" s="529">
        <v>11395.5</v>
      </c>
      <c r="W100" s="529">
        <v>21260</v>
      </c>
      <c r="X100" s="531">
        <v>23069.5</v>
      </c>
      <c r="Y100"/>
      <c r="Z100" s="259">
        <f t="shared" si="94"/>
        <v>0.93843167789476056</v>
      </c>
      <c r="AA100" s="242">
        <f t="shared" si="95"/>
        <v>0.64965610772062388</v>
      </c>
      <c r="AB100" s="242">
        <f t="shared" si="96"/>
        <v>0.81231641851514236</v>
      </c>
      <c r="AC100" s="242">
        <f t="shared" si="97"/>
        <v>0.801372930348212</v>
      </c>
      <c r="AD100" s="242">
        <f t="shared" si="98"/>
        <v>0.7047452143434888</v>
      </c>
      <c r="AE100" s="242">
        <f t="shared" si="99"/>
        <v>0.83480885311871222</v>
      </c>
      <c r="AF100" s="242">
        <f t="shared" si="100"/>
        <v>0.85904232206483011</v>
      </c>
      <c r="AG100" s="242">
        <f t="shared" si="101"/>
        <v>0.87110771375255736</v>
      </c>
      <c r="AH100" s="242">
        <f t="shared" si="102"/>
        <v>0.83628635560437459</v>
      </c>
      <c r="AI100" s="242">
        <f t="shared" si="103"/>
        <v>0.75535258146915396</v>
      </c>
      <c r="AJ100" s="242">
        <f t="shared" si="104"/>
        <v>0.88287829708468302</v>
      </c>
      <c r="AK100" s="242">
        <f t="shared" si="105"/>
        <v>0.84833824148085824</v>
      </c>
      <c r="AL100" s="242">
        <f t="shared" si="106"/>
        <v>0.87186984555405611</v>
      </c>
      <c r="AM100" s="242">
        <f t="shared" si="107"/>
        <v>0.92132740471818952</v>
      </c>
      <c r="AN100" s="242">
        <f t="shared" si="108"/>
        <v>0.84522872863905352</v>
      </c>
      <c r="AO100" s="453">
        <f t="shared" si="109"/>
        <v>0.87558116691768717</v>
      </c>
      <c r="AP100" s="453">
        <f t="shared" si="110"/>
        <v>0.93818910087488128</v>
      </c>
      <c r="AQ100" s="453">
        <f t="shared" si="111"/>
        <v>0.84066115702479349</v>
      </c>
      <c r="AR100" s="453">
        <f t="shared" si="112"/>
        <v>0.87993553585817885</v>
      </c>
      <c r="AS100" s="453">
        <f t="shared" si="113"/>
        <v>0.94380061337348864</v>
      </c>
      <c r="AT100" s="453">
        <f t="shared" si="114"/>
        <v>17912.670296196116</v>
      </c>
      <c r="AU100" s="282">
        <f t="shared" si="115"/>
        <v>0.89563351480980591</v>
      </c>
      <c r="AV100" s="242">
        <f t="shared" si="116"/>
        <v>4.4163136802601734E-2</v>
      </c>
      <c r="AW100" s="257">
        <v>1005</v>
      </c>
      <c r="BB100" s="547" t="s">
        <v>916</v>
      </c>
      <c r="BC100" s="528">
        <v>7607</v>
      </c>
      <c r="BD100" s="548">
        <v>5707</v>
      </c>
      <c r="BE100" s="548">
        <v>3727</v>
      </c>
      <c r="BF100" s="548">
        <v>8252</v>
      </c>
      <c r="BG100" s="548">
        <v>3802</v>
      </c>
      <c r="BH100" s="548">
        <v>4784</v>
      </c>
      <c r="BI100" s="548">
        <v>1775</v>
      </c>
      <c r="BJ100" s="548">
        <v>5431</v>
      </c>
      <c r="BK100" s="548">
        <v>2812</v>
      </c>
      <c r="BL100" s="548">
        <v>2211</v>
      </c>
      <c r="BM100" s="548">
        <v>1549</v>
      </c>
      <c r="BN100" s="548">
        <v>3516</v>
      </c>
      <c r="BO100" s="548">
        <v>2049</v>
      </c>
      <c r="BP100" s="548">
        <v>2261</v>
      </c>
      <c r="BQ100" s="548">
        <v>3389.2239263803676</v>
      </c>
      <c r="BR100" s="548">
        <v>2421.772727272727</v>
      </c>
      <c r="BS100" s="548">
        <v>2537.7399999999998</v>
      </c>
      <c r="BT100" s="548">
        <v>3606.5</v>
      </c>
      <c r="BU100" s="548">
        <v>5692</v>
      </c>
      <c r="BV100" s="548">
        <v>2627</v>
      </c>
      <c r="BW100" s="549">
        <v>1693.83</v>
      </c>
      <c r="BX100"/>
      <c r="BY100" s="259">
        <f t="shared" si="117"/>
        <v>0.85664414414414414</v>
      </c>
      <c r="BZ100" s="242">
        <f t="shared" si="118"/>
        <v>0.78220942982456143</v>
      </c>
      <c r="CA100" s="242">
        <f t="shared" si="119"/>
        <v>0.76263556374053609</v>
      </c>
      <c r="CB100" s="242">
        <f t="shared" si="120"/>
        <v>0.88731182795698926</v>
      </c>
      <c r="CC100" s="242">
        <f t="shared" si="121"/>
        <v>0.83436659900148136</v>
      </c>
      <c r="CD100" s="242">
        <f t="shared" si="122"/>
        <v>0.74551971326164879</v>
      </c>
      <c r="CE100" s="242">
        <f t="shared" si="123"/>
        <v>0.83884688090737236</v>
      </c>
      <c r="CF100" s="242">
        <f t="shared" si="124"/>
        <v>0.84819615805091364</v>
      </c>
      <c r="CG100" s="242">
        <f t="shared" si="125"/>
        <v>0.67466410748560457</v>
      </c>
      <c r="CH100" s="242">
        <f t="shared" si="126"/>
        <v>0.81376518218623484</v>
      </c>
      <c r="CI100" s="242">
        <f t="shared" si="127"/>
        <v>0.85344352617079888</v>
      </c>
      <c r="CJ100" s="242">
        <f t="shared" si="128"/>
        <v>0.90315951708194198</v>
      </c>
      <c r="CK100" s="242">
        <f t="shared" si="129"/>
        <v>0.83666802776643523</v>
      </c>
      <c r="CL100" s="242">
        <f t="shared" si="130"/>
        <v>0.79668780831571528</v>
      </c>
      <c r="CM100" s="242">
        <f t="shared" si="131"/>
        <v>0.89550096448428451</v>
      </c>
      <c r="CN100" s="242">
        <f t="shared" si="132"/>
        <v>0.89470855933768834</v>
      </c>
      <c r="CO100" s="242">
        <f t="shared" si="133"/>
        <v>0.92357355499428617</v>
      </c>
      <c r="CP100" s="242">
        <f t="shared" si="134"/>
        <v>0.9700107584722969</v>
      </c>
      <c r="CQ100" s="242">
        <f t="shared" si="135"/>
        <v>0.92178137651821868</v>
      </c>
      <c r="CR100" s="242">
        <f t="shared" si="136"/>
        <v>0.93554131054131051</v>
      </c>
      <c r="CS100" s="242">
        <f t="shared" si="137"/>
        <v>3373.7412969249372</v>
      </c>
      <c r="CT100" s="242">
        <f t="shared" si="138"/>
        <v>0.92912311197275999</v>
      </c>
      <c r="CU100" s="242">
        <f t="shared" si="139"/>
        <v>2.7304088541601008E-2</v>
      </c>
      <c r="CV100" s="257">
        <f t="shared" si="140"/>
        <v>1005</v>
      </c>
    </row>
    <row r="101" spans="1:100" x14ac:dyDescent="0.2">
      <c r="A101" s="527" t="s">
        <v>917</v>
      </c>
      <c r="B101" s="530">
        <v>83477</v>
      </c>
      <c r="C101" s="529">
        <v>70369</v>
      </c>
      <c r="D101" s="529">
        <v>57054</v>
      </c>
      <c r="E101" s="529">
        <v>66583</v>
      </c>
      <c r="F101" s="529">
        <v>27248</v>
      </c>
      <c r="G101" s="529">
        <v>51236</v>
      </c>
      <c r="H101" s="529">
        <v>10006</v>
      </c>
      <c r="I101" s="529">
        <v>39075</v>
      </c>
      <c r="J101" s="529">
        <v>35296</v>
      </c>
      <c r="K101" s="529">
        <v>50809</v>
      </c>
      <c r="L101" s="529">
        <v>19342</v>
      </c>
      <c r="M101" s="529">
        <v>40663</v>
      </c>
      <c r="N101" s="529">
        <v>23474</v>
      </c>
      <c r="O101" s="529">
        <v>48108.82382635033</v>
      </c>
      <c r="P101" s="529">
        <v>29993.727272727272</v>
      </c>
      <c r="Q101" s="529">
        <v>11941.48</v>
      </c>
      <c r="R101" s="529">
        <v>22377.5</v>
      </c>
      <c r="S101" s="529">
        <v>17982</v>
      </c>
      <c r="T101" s="529">
        <v>15482</v>
      </c>
      <c r="U101" s="529">
        <v>10103.67</v>
      </c>
      <c r="V101" s="529">
        <v>11555.5</v>
      </c>
      <c r="W101" s="529">
        <v>21764</v>
      </c>
      <c r="X101" s="531">
        <v>23274.5</v>
      </c>
      <c r="Y101"/>
      <c r="Z101" s="259">
        <f t="shared" si="94"/>
        <v>0.94199758511346576</v>
      </c>
      <c r="AA101" s="242">
        <f t="shared" si="95"/>
        <v>0.68167199457522043</v>
      </c>
      <c r="AB101" s="242">
        <f t="shared" si="96"/>
        <v>0.82554152016321569</v>
      </c>
      <c r="AC101" s="242">
        <f t="shared" si="97"/>
        <v>0.83406771327552243</v>
      </c>
      <c r="AD101" s="242">
        <f t="shared" si="98"/>
        <v>0.73464545699649497</v>
      </c>
      <c r="AE101" s="242">
        <f t="shared" si="99"/>
        <v>0.85908786049631125</v>
      </c>
      <c r="AF101" s="242">
        <f t="shared" si="100"/>
        <v>0.86955766055444517</v>
      </c>
      <c r="AG101" s="242">
        <f t="shared" si="101"/>
        <v>0.87850446278018846</v>
      </c>
      <c r="AH101" s="242">
        <f t="shared" si="102"/>
        <v>0.84282917044749028</v>
      </c>
      <c r="AI101" s="242">
        <f t="shared" si="103"/>
        <v>0.78657790850685039</v>
      </c>
      <c r="AJ101" s="242">
        <f t="shared" si="104"/>
        <v>0.89504858861638126</v>
      </c>
      <c r="AK101" s="242">
        <f t="shared" si="105"/>
        <v>0.85534286916281022</v>
      </c>
      <c r="AL101" s="242">
        <f t="shared" si="106"/>
        <v>0.87996701154595891</v>
      </c>
      <c r="AM101" s="242">
        <f t="shared" si="107"/>
        <v>0.92712811946788121</v>
      </c>
      <c r="AN101" s="242">
        <f t="shared" si="108"/>
        <v>0.85672553342317848</v>
      </c>
      <c r="AO101" s="453">
        <f t="shared" si="109"/>
        <v>0.88860347301182874</v>
      </c>
      <c r="AP101" s="453">
        <f t="shared" si="110"/>
        <v>0.94350163381469365</v>
      </c>
      <c r="AQ101" s="453">
        <f t="shared" si="111"/>
        <v>0.84920897284533658</v>
      </c>
      <c r="AR101" s="453">
        <f t="shared" si="112"/>
        <v>0.89110164613790721</v>
      </c>
      <c r="AS101" s="453">
        <f t="shared" si="113"/>
        <v>0.94557877881212937</v>
      </c>
      <c r="AT101" s="453">
        <f t="shared" si="114"/>
        <v>18071.978018487582</v>
      </c>
      <c r="AU101" s="282">
        <f t="shared" si="115"/>
        <v>0.903598900924379</v>
      </c>
      <c r="AV101" s="242">
        <f t="shared" si="116"/>
        <v>4.0907966068689239E-2</v>
      </c>
      <c r="AW101" s="257">
        <v>1006</v>
      </c>
      <c r="BB101" s="547" t="s">
        <v>917</v>
      </c>
      <c r="BC101" s="528">
        <v>7725</v>
      </c>
      <c r="BD101" s="548">
        <v>5820</v>
      </c>
      <c r="BE101" s="548">
        <v>3847</v>
      </c>
      <c r="BF101" s="548">
        <v>8353</v>
      </c>
      <c r="BG101" s="548">
        <v>3871</v>
      </c>
      <c r="BH101" s="548">
        <v>5157</v>
      </c>
      <c r="BI101" s="548">
        <v>1835</v>
      </c>
      <c r="BJ101" s="548">
        <v>5517</v>
      </c>
      <c r="BK101" s="548">
        <v>2865</v>
      </c>
      <c r="BL101" s="548">
        <v>2227</v>
      </c>
      <c r="BM101" s="548">
        <v>1574</v>
      </c>
      <c r="BN101" s="548">
        <v>3585</v>
      </c>
      <c r="BO101" s="548">
        <v>2055</v>
      </c>
      <c r="BP101" s="548">
        <v>2276</v>
      </c>
      <c r="BQ101" s="548">
        <v>3420.2239263803676</v>
      </c>
      <c r="BR101" s="548">
        <v>2466.772727272727</v>
      </c>
      <c r="BS101" s="548">
        <v>2565.7399999999998</v>
      </c>
      <c r="BT101" s="548">
        <v>3624.5</v>
      </c>
      <c r="BU101" s="548">
        <v>5718</v>
      </c>
      <c r="BV101" s="548">
        <v>2665</v>
      </c>
      <c r="BW101" s="549">
        <v>1694.83</v>
      </c>
      <c r="BX101"/>
      <c r="BY101" s="259">
        <f t="shared" si="117"/>
        <v>0.86993243243243246</v>
      </c>
      <c r="BZ101" s="242">
        <f t="shared" si="118"/>
        <v>0.79769736842105265</v>
      </c>
      <c r="CA101" s="242">
        <f t="shared" si="119"/>
        <v>0.78719050542254965</v>
      </c>
      <c r="CB101" s="242">
        <f t="shared" si="120"/>
        <v>0.89817204301075271</v>
      </c>
      <c r="CC101" s="242">
        <f t="shared" si="121"/>
        <v>0.8495089702090306</v>
      </c>
      <c r="CD101" s="242">
        <f t="shared" si="122"/>
        <v>0.80364656381486677</v>
      </c>
      <c r="CE101" s="242">
        <f t="shared" si="123"/>
        <v>0.8672022684310019</v>
      </c>
      <c r="CF101" s="242">
        <f t="shared" si="124"/>
        <v>0.86162736217398095</v>
      </c>
      <c r="CG101" s="242">
        <f t="shared" si="125"/>
        <v>0.68738003838771589</v>
      </c>
      <c r="CH101" s="242">
        <f t="shared" si="126"/>
        <v>0.81965403018034599</v>
      </c>
      <c r="CI101" s="242">
        <f t="shared" si="127"/>
        <v>0.8672176308539945</v>
      </c>
      <c r="CJ101" s="242">
        <f t="shared" si="128"/>
        <v>0.92088363729771383</v>
      </c>
      <c r="CK101" s="242">
        <f t="shared" si="129"/>
        <v>0.8391180073499388</v>
      </c>
      <c r="CL101" s="242">
        <f t="shared" si="130"/>
        <v>0.80197322057787179</v>
      </c>
      <c r="CM101" s="242">
        <f t="shared" si="131"/>
        <v>0.90369178648425219</v>
      </c>
      <c r="CN101" s="242">
        <f t="shared" si="132"/>
        <v>0.91133352365279008</v>
      </c>
      <c r="CO101" s="242">
        <f t="shared" si="133"/>
        <v>0.93376374766171466</v>
      </c>
      <c r="CP101" s="242">
        <f t="shared" si="134"/>
        <v>0.9748520710059172</v>
      </c>
      <c r="CQ101" s="242">
        <f t="shared" si="135"/>
        <v>0.92599190283400812</v>
      </c>
      <c r="CR101" s="242">
        <f t="shared" si="136"/>
        <v>0.94907407407407407</v>
      </c>
      <c r="CS101" s="242">
        <f t="shared" si="137"/>
        <v>3409.6164153197415</v>
      </c>
      <c r="CT101" s="242">
        <f t="shared" si="138"/>
        <v>0.93900306384570098</v>
      </c>
      <c r="CU101" s="242">
        <f t="shared" si="139"/>
        <v>2.423283289685875E-2</v>
      </c>
      <c r="CV101" s="257">
        <f t="shared" si="140"/>
        <v>1006</v>
      </c>
    </row>
    <row r="102" spans="1:100" x14ac:dyDescent="0.2">
      <c r="A102" s="527" t="s">
        <v>918</v>
      </c>
      <c r="B102" s="530">
        <v>83742</v>
      </c>
      <c r="C102" s="529">
        <v>72364</v>
      </c>
      <c r="D102" s="529">
        <v>57687</v>
      </c>
      <c r="E102" s="529">
        <v>67667</v>
      </c>
      <c r="F102" s="529">
        <v>28134</v>
      </c>
      <c r="G102" s="529">
        <v>52241</v>
      </c>
      <c r="H102" s="529">
        <v>10127</v>
      </c>
      <c r="I102" s="529">
        <v>39217</v>
      </c>
      <c r="J102" s="529">
        <v>36288</v>
      </c>
      <c r="K102" s="529">
        <v>52471</v>
      </c>
      <c r="L102" s="529">
        <v>19635</v>
      </c>
      <c r="M102" s="529">
        <v>41135</v>
      </c>
      <c r="N102" s="529">
        <v>23681</v>
      </c>
      <c r="O102" s="529">
        <v>48385.82382635033</v>
      </c>
      <c r="P102" s="529">
        <v>30394.727272727272</v>
      </c>
      <c r="Q102" s="529">
        <v>12029.48</v>
      </c>
      <c r="R102" s="529">
        <v>22836.5</v>
      </c>
      <c r="S102" s="529">
        <v>18167</v>
      </c>
      <c r="T102" s="529">
        <v>15619</v>
      </c>
      <c r="U102" s="529">
        <v>10137.67</v>
      </c>
      <c r="V102" s="529">
        <v>11699.5</v>
      </c>
      <c r="W102" s="529">
        <v>22050</v>
      </c>
      <c r="X102" s="531">
        <v>23397.5</v>
      </c>
      <c r="Y102"/>
      <c r="Z102" s="259">
        <f t="shared" si="94"/>
        <v>0.94498798198991163</v>
      </c>
      <c r="AA102" s="242">
        <f t="shared" si="95"/>
        <v>0.70099777196551394</v>
      </c>
      <c r="AB102" s="242">
        <f t="shared" si="96"/>
        <v>0.83470069887572163</v>
      </c>
      <c r="AC102" s="242">
        <f t="shared" si="97"/>
        <v>0.84764669591659703</v>
      </c>
      <c r="AD102" s="242">
        <f t="shared" si="98"/>
        <v>0.75853329738473985</v>
      </c>
      <c r="AE102" s="242">
        <f t="shared" si="99"/>
        <v>0.87593896713615027</v>
      </c>
      <c r="AF102" s="242">
        <f t="shared" si="100"/>
        <v>0.88007299904406011</v>
      </c>
      <c r="AG102" s="242">
        <f t="shared" si="101"/>
        <v>0.88169698059758539</v>
      </c>
      <c r="AH102" s="242">
        <f t="shared" si="102"/>
        <v>0.86651702564592392</v>
      </c>
      <c r="AI102" s="242">
        <f t="shared" si="103"/>
        <v>0.81230745413731709</v>
      </c>
      <c r="AJ102" s="242">
        <f t="shared" si="104"/>
        <v>0.90860712633040264</v>
      </c>
      <c r="AK102" s="242">
        <f t="shared" si="105"/>
        <v>0.86527135044173331</v>
      </c>
      <c r="AL102" s="242">
        <f t="shared" si="106"/>
        <v>0.88772679562153245</v>
      </c>
      <c r="AM102" s="242">
        <f t="shared" si="107"/>
        <v>0.93246631875580355</v>
      </c>
      <c r="AN102" s="242">
        <f t="shared" si="108"/>
        <v>0.86817949297208308</v>
      </c>
      <c r="AO102" s="453">
        <f t="shared" si="109"/>
        <v>0.8951518326477399</v>
      </c>
      <c r="AP102" s="453">
        <f t="shared" si="110"/>
        <v>0.96285443238115298</v>
      </c>
      <c r="AQ102" s="453">
        <f t="shared" si="111"/>
        <v>0.85794569067296356</v>
      </c>
      <c r="AR102" s="453">
        <f t="shared" si="112"/>
        <v>0.89898699205709676</v>
      </c>
      <c r="AS102" s="453">
        <f t="shared" si="113"/>
        <v>0.94876075907074942</v>
      </c>
      <c r="AT102" s="453">
        <f t="shared" si="114"/>
        <v>18254.798827318809</v>
      </c>
      <c r="AU102" s="282">
        <f t="shared" si="115"/>
        <v>0.91273994136594039</v>
      </c>
      <c r="AV102" s="242">
        <f t="shared" si="116"/>
        <v>4.2748849720830387E-2</v>
      </c>
      <c r="AW102" s="257">
        <v>1007</v>
      </c>
      <c r="BB102" s="547" t="s">
        <v>918</v>
      </c>
      <c r="BC102" s="528">
        <v>7829</v>
      </c>
      <c r="BD102" s="548">
        <v>5963</v>
      </c>
      <c r="BE102" s="548">
        <v>3960</v>
      </c>
      <c r="BF102" s="548">
        <v>8436</v>
      </c>
      <c r="BG102" s="548">
        <v>3905</v>
      </c>
      <c r="BH102" s="548">
        <v>5354</v>
      </c>
      <c r="BI102" s="548">
        <v>1885</v>
      </c>
      <c r="BJ102" s="548">
        <v>5602</v>
      </c>
      <c r="BK102" s="548">
        <v>2877</v>
      </c>
      <c r="BL102" s="548">
        <v>2258</v>
      </c>
      <c r="BM102" s="548">
        <v>1612</v>
      </c>
      <c r="BN102" s="548">
        <v>3642</v>
      </c>
      <c r="BO102" s="548">
        <v>2068</v>
      </c>
      <c r="BP102" s="548">
        <v>2308</v>
      </c>
      <c r="BQ102" s="548">
        <v>3453.2239263803676</v>
      </c>
      <c r="BR102" s="548">
        <v>2506.772727272727</v>
      </c>
      <c r="BS102" s="548">
        <v>2576.7399999999998</v>
      </c>
      <c r="BT102" s="548">
        <v>3660.5</v>
      </c>
      <c r="BU102" s="548">
        <v>5738</v>
      </c>
      <c r="BV102" s="548">
        <v>2685</v>
      </c>
      <c r="BW102" s="549">
        <v>1704.83</v>
      </c>
      <c r="BX102"/>
      <c r="BY102" s="259">
        <f t="shared" si="117"/>
        <v>0.88164414414414416</v>
      </c>
      <c r="BZ102" s="242">
        <f t="shared" si="118"/>
        <v>0.81729714912280704</v>
      </c>
      <c r="CA102" s="242">
        <f t="shared" si="119"/>
        <v>0.81031307550644571</v>
      </c>
      <c r="CB102" s="242">
        <f t="shared" si="120"/>
        <v>0.90709677419354839</v>
      </c>
      <c r="CC102" s="242">
        <f t="shared" si="121"/>
        <v>0.85697042848521421</v>
      </c>
      <c r="CD102" s="242">
        <f t="shared" si="122"/>
        <v>0.8343462677263519</v>
      </c>
      <c r="CE102" s="242">
        <f t="shared" si="123"/>
        <v>0.89083175803402648</v>
      </c>
      <c r="CF102" s="242">
        <f t="shared" si="124"/>
        <v>0.87490238950491961</v>
      </c>
      <c r="CG102" s="242">
        <f t="shared" si="125"/>
        <v>0.69025911708253362</v>
      </c>
      <c r="CH102" s="242">
        <f t="shared" si="126"/>
        <v>0.83106367316893637</v>
      </c>
      <c r="CI102" s="242">
        <f t="shared" si="127"/>
        <v>0.88815426997245184</v>
      </c>
      <c r="CJ102" s="242">
        <f t="shared" si="128"/>
        <v>0.93552530182378624</v>
      </c>
      <c r="CK102" s="242">
        <f t="shared" si="129"/>
        <v>0.84442629644752965</v>
      </c>
      <c r="CL102" s="242">
        <f t="shared" si="130"/>
        <v>0.81324876673713886</v>
      </c>
      <c r="CM102" s="242">
        <f t="shared" si="131"/>
        <v>0.91241104861324984</v>
      </c>
      <c r="CN102" s="242">
        <f t="shared" si="132"/>
        <v>0.92611126971065849</v>
      </c>
      <c r="CO102" s="242">
        <f t="shared" si="133"/>
        <v>0.93776703763820446</v>
      </c>
      <c r="CP102" s="242">
        <f t="shared" si="134"/>
        <v>0.98453469607315758</v>
      </c>
      <c r="CQ102" s="242">
        <f t="shared" si="135"/>
        <v>0.92923076923076919</v>
      </c>
      <c r="CR102" s="242">
        <f t="shared" si="136"/>
        <v>0.95619658119658124</v>
      </c>
      <c r="CS102" s="242">
        <f t="shared" si="137"/>
        <v>3437.8119517275795</v>
      </c>
      <c r="CT102" s="242">
        <f t="shared" si="138"/>
        <v>0.94676807076987424</v>
      </c>
      <c r="CU102" s="242">
        <f t="shared" si="139"/>
        <v>2.4137593958263807E-2</v>
      </c>
      <c r="CV102" s="257">
        <f t="shared" si="140"/>
        <v>1007</v>
      </c>
    </row>
    <row r="103" spans="1:100" x14ac:dyDescent="0.2">
      <c r="A103" s="527" t="s">
        <v>919</v>
      </c>
      <c r="B103" s="530">
        <v>84089</v>
      </c>
      <c r="C103" s="529">
        <v>74567</v>
      </c>
      <c r="D103" s="529">
        <v>58105</v>
      </c>
      <c r="E103" s="529">
        <v>69049</v>
      </c>
      <c r="F103" s="529">
        <v>28923</v>
      </c>
      <c r="G103" s="529">
        <v>53035</v>
      </c>
      <c r="H103" s="529">
        <v>10235</v>
      </c>
      <c r="I103" s="529">
        <v>39519</v>
      </c>
      <c r="J103" s="529">
        <v>36884</v>
      </c>
      <c r="K103" s="529">
        <v>53733</v>
      </c>
      <c r="L103" s="529">
        <v>19872</v>
      </c>
      <c r="M103" s="529">
        <v>41703</v>
      </c>
      <c r="N103" s="529">
        <v>23864</v>
      </c>
      <c r="O103" s="529">
        <v>48679.82382635033</v>
      </c>
      <c r="P103" s="529">
        <v>30779.727272727272</v>
      </c>
      <c r="Q103" s="529">
        <v>12111.48</v>
      </c>
      <c r="R103" s="529">
        <v>22938.5</v>
      </c>
      <c r="S103" s="529">
        <v>18297</v>
      </c>
      <c r="T103" s="529">
        <v>15749</v>
      </c>
      <c r="U103" s="529">
        <v>10168.17</v>
      </c>
      <c r="V103" s="529">
        <v>11867.5</v>
      </c>
      <c r="W103" s="529">
        <v>22309</v>
      </c>
      <c r="X103" s="531">
        <v>23492.5</v>
      </c>
      <c r="Y103"/>
      <c r="Z103" s="259">
        <f t="shared" si="94"/>
        <v>0.94890370922057843</v>
      </c>
      <c r="AA103" s="242">
        <f t="shared" si="95"/>
        <v>0.72233846749975783</v>
      </c>
      <c r="AB103" s="242">
        <f t="shared" si="96"/>
        <v>0.84074894011083623</v>
      </c>
      <c r="AC103" s="242">
        <f t="shared" si="97"/>
        <v>0.86495864611029161</v>
      </c>
      <c r="AD103" s="242">
        <f t="shared" si="98"/>
        <v>0.77980587759503905</v>
      </c>
      <c r="AE103" s="242">
        <f t="shared" si="99"/>
        <v>0.88925217974513748</v>
      </c>
      <c r="AF103" s="242">
        <f t="shared" si="100"/>
        <v>0.88945859042322062</v>
      </c>
      <c r="AG103" s="242">
        <f t="shared" si="101"/>
        <v>0.88848670158951415</v>
      </c>
      <c r="AH103" s="242">
        <f t="shared" si="102"/>
        <v>0.88074884187401503</v>
      </c>
      <c r="AI103" s="242">
        <f t="shared" si="103"/>
        <v>0.83184457001315892</v>
      </c>
      <c r="AJ103" s="242">
        <f t="shared" si="104"/>
        <v>0.9195742711707543</v>
      </c>
      <c r="AK103" s="242">
        <f t="shared" si="105"/>
        <v>0.87721918384518305</v>
      </c>
      <c r="AL103" s="242">
        <f t="shared" si="106"/>
        <v>0.89458689458689455</v>
      </c>
      <c r="AM103" s="242">
        <f t="shared" si="107"/>
        <v>0.93813213316247923</v>
      </c>
      <c r="AN103" s="242">
        <f t="shared" si="108"/>
        <v>0.87917643667863732</v>
      </c>
      <c r="AO103" s="453">
        <f t="shared" si="109"/>
        <v>0.90125371321756631</v>
      </c>
      <c r="AP103" s="453">
        <f t="shared" si="110"/>
        <v>0.96715505428481063</v>
      </c>
      <c r="AQ103" s="453">
        <f t="shared" si="111"/>
        <v>0.86408500590318782</v>
      </c>
      <c r="AR103" s="453">
        <f t="shared" si="112"/>
        <v>0.90646943708990446</v>
      </c>
      <c r="AS103" s="453">
        <f t="shared" si="113"/>
        <v>0.951615182538041</v>
      </c>
      <c r="AT103" s="453">
        <f t="shared" si="114"/>
        <v>18362.31357213404</v>
      </c>
      <c r="AU103" s="282">
        <f t="shared" si="115"/>
        <v>0.91811567860670207</v>
      </c>
      <c r="AV103" s="242">
        <f t="shared" si="116"/>
        <v>4.1431725590393681E-2</v>
      </c>
      <c r="AW103" s="257">
        <v>1008</v>
      </c>
      <c r="BB103" s="547" t="s">
        <v>919</v>
      </c>
      <c r="BC103" s="528">
        <v>7926</v>
      </c>
      <c r="BD103" s="548">
        <v>6157</v>
      </c>
      <c r="BE103" s="548">
        <v>4051</v>
      </c>
      <c r="BF103" s="548">
        <v>8506</v>
      </c>
      <c r="BG103" s="548">
        <v>3973</v>
      </c>
      <c r="BH103" s="548">
        <v>5457</v>
      </c>
      <c r="BI103" s="548">
        <v>1907</v>
      </c>
      <c r="BJ103" s="548">
        <v>5680</v>
      </c>
      <c r="BK103" s="548">
        <v>2909</v>
      </c>
      <c r="BL103" s="548">
        <v>2286</v>
      </c>
      <c r="BM103" s="548">
        <v>1636</v>
      </c>
      <c r="BN103" s="548">
        <v>3689</v>
      </c>
      <c r="BO103" s="548">
        <v>2092</v>
      </c>
      <c r="BP103" s="548">
        <v>2334</v>
      </c>
      <c r="BQ103" s="548">
        <v>3500.2239263803676</v>
      </c>
      <c r="BR103" s="548">
        <v>2531.772727272727</v>
      </c>
      <c r="BS103" s="548">
        <v>2599.7399999999998</v>
      </c>
      <c r="BT103" s="548">
        <v>3666.5</v>
      </c>
      <c r="BU103" s="548">
        <v>5743</v>
      </c>
      <c r="BV103" s="548">
        <v>2699</v>
      </c>
      <c r="BW103" s="549">
        <v>1706.83</v>
      </c>
      <c r="BX103"/>
      <c r="BY103" s="259">
        <f t="shared" si="117"/>
        <v>0.89256756756756761</v>
      </c>
      <c r="BZ103" s="242">
        <f t="shared" si="118"/>
        <v>0.84388706140350878</v>
      </c>
      <c r="CA103" s="242">
        <f t="shared" si="119"/>
        <v>0.82893390628197261</v>
      </c>
      <c r="CB103" s="242">
        <f t="shared" si="120"/>
        <v>0.91462365591397854</v>
      </c>
      <c r="CC103" s="242">
        <f t="shared" si="121"/>
        <v>0.87189334503758165</v>
      </c>
      <c r="CD103" s="242">
        <f t="shared" si="122"/>
        <v>0.85039738195418424</v>
      </c>
      <c r="CE103" s="242">
        <f t="shared" si="123"/>
        <v>0.90122873345935728</v>
      </c>
      <c r="CF103" s="242">
        <f t="shared" si="124"/>
        <v>0.8870841792909574</v>
      </c>
      <c r="CG103" s="242">
        <f t="shared" si="125"/>
        <v>0.69793666026871404</v>
      </c>
      <c r="CH103" s="242">
        <f t="shared" si="126"/>
        <v>0.84136915715863081</v>
      </c>
      <c r="CI103" s="242">
        <f t="shared" si="127"/>
        <v>0.90137741046831954</v>
      </c>
      <c r="CJ103" s="242">
        <f t="shared" si="128"/>
        <v>0.94759825327510916</v>
      </c>
      <c r="CK103" s="242">
        <f t="shared" si="129"/>
        <v>0.85422621478154348</v>
      </c>
      <c r="CL103" s="242">
        <f t="shared" si="130"/>
        <v>0.82241014799154333</v>
      </c>
      <c r="CM103" s="242">
        <f t="shared" si="131"/>
        <v>0.92482939164545885</v>
      </c>
      <c r="CN103" s="242">
        <f t="shared" si="132"/>
        <v>0.93534736099682614</v>
      </c>
      <c r="CO103" s="242">
        <f t="shared" si="133"/>
        <v>0.94613755304359215</v>
      </c>
      <c r="CP103" s="242">
        <f t="shared" si="134"/>
        <v>0.98614846691769764</v>
      </c>
      <c r="CQ103" s="242">
        <f t="shared" si="135"/>
        <v>0.93004048582995946</v>
      </c>
      <c r="CR103" s="242">
        <f t="shared" si="136"/>
        <v>0.96118233618233617</v>
      </c>
      <c r="CS103" s="242">
        <f t="shared" si="137"/>
        <v>3455.9789744116028</v>
      </c>
      <c r="CT103" s="242">
        <f t="shared" si="138"/>
        <v>0.95177124059408236</v>
      </c>
      <c r="CU103" s="242">
        <f t="shared" si="139"/>
        <v>2.2605698224875105E-2</v>
      </c>
      <c r="CV103" s="257">
        <f t="shared" si="140"/>
        <v>1008</v>
      </c>
    </row>
    <row r="104" spans="1:100" x14ac:dyDescent="0.2">
      <c r="A104" s="527" t="s">
        <v>920</v>
      </c>
      <c r="B104" s="530">
        <v>84345</v>
      </c>
      <c r="C104" s="529">
        <v>76662</v>
      </c>
      <c r="D104" s="529">
        <v>58617</v>
      </c>
      <c r="E104" s="529">
        <v>71911</v>
      </c>
      <c r="F104" s="529">
        <v>29703</v>
      </c>
      <c r="G104" s="529">
        <v>53740</v>
      </c>
      <c r="H104" s="529">
        <v>10368</v>
      </c>
      <c r="I104" s="529">
        <v>39716</v>
      </c>
      <c r="J104" s="529">
        <v>37103</v>
      </c>
      <c r="K104" s="529">
        <v>54164</v>
      </c>
      <c r="L104" s="529">
        <v>20189</v>
      </c>
      <c r="M104" s="529">
        <v>42408</v>
      </c>
      <c r="N104" s="529">
        <v>23992</v>
      </c>
      <c r="O104" s="529">
        <v>48772.82382635033</v>
      </c>
      <c r="P104" s="529">
        <v>31161.727272727272</v>
      </c>
      <c r="Q104" s="529">
        <v>12286.48</v>
      </c>
      <c r="R104" s="529">
        <v>23077.5</v>
      </c>
      <c r="S104" s="529">
        <v>18493</v>
      </c>
      <c r="T104" s="529">
        <v>15838</v>
      </c>
      <c r="U104" s="529">
        <v>10195.17</v>
      </c>
      <c r="V104" s="529">
        <v>11914.5</v>
      </c>
      <c r="W104" s="529">
        <v>22510</v>
      </c>
      <c r="X104" s="531">
        <v>23554.5</v>
      </c>
      <c r="Y104"/>
      <c r="Z104" s="259">
        <f t="shared" si="94"/>
        <v>0.95179254544839031</v>
      </c>
      <c r="AA104" s="242">
        <f t="shared" si="95"/>
        <v>0.74263295553618136</v>
      </c>
      <c r="AB104" s="242">
        <f t="shared" si="96"/>
        <v>0.84815731215001955</v>
      </c>
      <c r="AC104" s="242">
        <f t="shared" si="97"/>
        <v>0.90081016669954939</v>
      </c>
      <c r="AD104" s="242">
        <f t="shared" si="98"/>
        <v>0.80083580479913719</v>
      </c>
      <c r="AE104" s="242">
        <f t="shared" si="99"/>
        <v>0.90107310529845741</v>
      </c>
      <c r="AF104" s="242">
        <f t="shared" si="100"/>
        <v>0.90101677239940903</v>
      </c>
      <c r="AG104" s="242">
        <f t="shared" si="101"/>
        <v>0.89291575799815648</v>
      </c>
      <c r="AH104" s="242">
        <f t="shared" si="102"/>
        <v>0.88597831797124982</v>
      </c>
      <c r="AI104" s="242">
        <f t="shared" si="103"/>
        <v>0.8385169130737673</v>
      </c>
      <c r="AJ104" s="242">
        <f t="shared" si="104"/>
        <v>0.93424340583063392</v>
      </c>
      <c r="AK104" s="242">
        <f t="shared" si="105"/>
        <v>0.8920488010096761</v>
      </c>
      <c r="AL104" s="242">
        <f t="shared" si="106"/>
        <v>0.89938521517468883</v>
      </c>
      <c r="AM104" s="242">
        <f t="shared" si="107"/>
        <v>0.93992438057683581</v>
      </c>
      <c r="AN104" s="242">
        <f t="shared" si="108"/>
        <v>0.89008768991475096</v>
      </c>
      <c r="AO104" s="453">
        <f t="shared" si="109"/>
        <v>0.91427601931170788</v>
      </c>
      <c r="AP104" s="453">
        <f t="shared" si="110"/>
        <v>0.97301570570254015</v>
      </c>
      <c r="AQ104" s="453">
        <f t="shared" si="111"/>
        <v>0.87334120425029527</v>
      </c>
      <c r="AR104" s="453">
        <f t="shared" si="112"/>
        <v>0.91159203407390355</v>
      </c>
      <c r="AS104" s="453">
        <f t="shared" si="113"/>
        <v>0.95414204921400403</v>
      </c>
      <c r="AT104" s="453">
        <f t="shared" si="114"/>
        <v>18505.468050209802</v>
      </c>
      <c r="AU104" s="282">
        <f t="shared" si="115"/>
        <v>0.92527340251049017</v>
      </c>
      <c r="AV104" s="242">
        <f t="shared" si="116"/>
        <v>3.9108188951383974E-2</v>
      </c>
      <c r="AW104" s="257">
        <v>1009</v>
      </c>
      <c r="BB104" s="547" t="s">
        <v>920</v>
      </c>
      <c r="BC104" s="528">
        <v>8011</v>
      </c>
      <c r="BD104" s="548">
        <v>6263</v>
      </c>
      <c r="BE104" s="548">
        <v>4135</v>
      </c>
      <c r="BF104" s="548">
        <v>8563</v>
      </c>
      <c r="BG104" s="548">
        <v>4106</v>
      </c>
      <c r="BH104" s="548">
        <v>5563</v>
      </c>
      <c r="BI104" s="548">
        <v>1917</v>
      </c>
      <c r="BJ104" s="548">
        <v>5740</v>
      </c>
      <c r="BK104" s="548">
        <v>2946</v>
      </c>
      <c r="BL104" s="548">
        <v>2292</v>
      </c>
      <c r="BM104" s="548">
        <v>1647</v>
      </c>
      <c r="BN104" s="548">
        <v>3735</v>
      </c>
      <c r="BO104" s="548">
        <v>2146</v>
      </c>
      <c r="BP104" s="548">
        <v>2350</v>
      </c>
      <c r="BQ104" s="548">
        <v>3508.7239263803676</v>
      </c>
      <c r="BR104" s="548">
        <v>2553.772727272727</v>
      </c>
      <c r="BS104" s="548">
        <v>2646.74</v>
      </c>
      <c r="BT104" s="548">
        <v>3682.5</v>
      </c>
      <c r="BU104" s="548">
        <v>5781</v>
      </c>
      <c r="BV104" s="548">
        <v>2720</v>
      </c>
      <c r="BW104" s="549">
        <v>1713.83</v>
      </c>
      <c r="BX104"/>
      <c r="BY104" s="259">
        <f t="shared" si="117"/>
        <v>0.90213963963963961</v>
      </c>
      <c r="BZ104" s="242">
        <f t="shared" si="118"/>
        <v>0.85841557017543857</v>
      </c>
      <c r="CA104" s="242">
        <f t="shared" si="119"/>
        <v>0.84612236545938202</v>
      </c>
      <c r="CB104" s="242">
        <f t="shared" si="120"/>
        <v>0.92075268817204303</v>
      </c>
      <c r="CC104" s="242">
        <f t="shared" si="121"/>
        <v>0.90108081417677077</v>
      </c>
      <c r="CD104" s="242">
        <f t="shared" si="122"/>
        <v>0.86691600436340965</v>
      </c>
      <c r="CE104" s="242">
        <f t="shared" si="123"/>
        <v>0.90595463137996224</v>
      </c>
      <c r="CF104" s="242">
        <f t="shared" si="124"/>
        <v>0.89645478681867874</v>
      </c>
      <c r="CG104" s="242">
        <f t="shared" si="125"/>
        <v>0.70681381957773515</v>
      </c>
      <c r="CH104" s="242">
        <f t="shared" si="126"/>
        <v>0.84357747515642256</v>
      </c>
      <c r="CI104" s="242">
        <f t="shared" si="127"/>
        <v>0.90743801652892564</v>
      </c>
      <c r="CJ104" s="242">
        <f t="shared" si="128"/>
        <v>0.9594143334189571</v>
      </c>
      <c r="CK104" s="242">
        <f t="shared" si="129"/>
        <v>0.87627603103307472</v>
      </c>
      <c r="CL104" s="242">
        <f t="shared" si="130"/>
        <v>0.82804792107117686</v>
      </c>
      <c r="CM104" s="242">
        <f t="shared" si="131"/>
        <v>0.92707526219383707</v>
      </c>
      <c r="CN104" s="242">
        <f t="shared" si="132"/>
        <v>0.94347512132865374</v>
      </c>
      <c r="CO104" s="242">
        <f t="shared" si="133"/>
        <v>0.96324251930677574</v>
      </c>
      <c r="CP104" s="242">
        <f t="shared" si="134"/>
        <v>0.99045185583647122</v>
      </c>
      <c r="CQ104" s="242">
        <f t="shared" si="135"/>
        <v>0.93619433198380564</v>
      </c>
      <c r="CR104" s="242">
        <f t="shared" si="136"/>
        <v>0.96866096866096862</v>
      </c>
      <c r="CS104" s="242">
        <f t="shared" si="137"/>
        <v>3487.3288928292409</v>
      </c>
      <c r="CT104" s="242">
        <f t="shared" si="138"/>
        <v>0.96040495942333504</v>
      </c>
      <c r="CU104" s="242">
        <f t="shared" si="139"/>
        <v>2.1516292185304341E-2</v>
      </c>
      <c r="CV104" s="257">
        <f t="shared" si="140"/>
        <v>1009</v>
      </c>
    </row>
    <row r="105" spans="1:100" x14ac:dyDescent="0.2">
      <c r="A105" s="527" t="s">
        <v>921</v>
      </c>
      <c r="B105" s="530">
        <v>84470</v>
      </c>
      <c r="C105" s="529">
        <v>77684</v>
      </c>
      <c r="D105" s="529">
        <v>59363</v>
      </c>
      <c r="E105" s="529">
        <v>74021</v>
      </c>
      <c r="F105" s="529">
        <v>30140</v>
      </c>
      <c r="G105" s="529">
        <v>54090</v>
      </c>
      <c r="H105" s="529">
        <v>10422</v>
      </c>
      <c r="I105" s="529">
        <v>39716</v>
      </c>
      <c r="J105" s="529">
        <v>37351</v>
      </c>
      <c r="K105" s="529">
        <v>55057</v>
      </c>
      <c r="L105" s="529">
        <v>20579</v>
      </c>
      <c r="M105" s="529">
        <v>42751</v>
      </c>
      <c r="N105" s="529">
        <v>24087</v>
      </c>
      <c r="O105" s="529">
        <v>48989.32382635033</v>
      </c>
      <c r="P105" s="529">
        <v>31498.727272727272</v>
      </c>
      <c r="Q105" s="529">
        <v>12346.48</v>
      </c>
      <c r="R105" s="529">
        <v>23125.5</v>
      </c>
      <c r="S105" s="529">
        <v>18561</v>
      </c>
      <c r="T105" s="529">
        <v>15953</v>
      </c>
      <c r="U105" s="529">
        <v>10212.17</v>
      </c>
      <c r="V105" s="529">
        <v>11980.5</v>
      </c>
      <c r="W105" s="529">
        <v>22699</v>
      </c>
      <c r="X105" s="531">
        <v>23664.5</v>
      </c>
      <c r="Y105"/>
      <c r="Z105" s="259">
        <f t="shared" si="94"/>
        <v>0.95320311001275149</v>
      </c>
      <c r="AA105" s="242">
        <f t="shared" si="95"/>
        <v>0.75253317833962996</v>
      </c>
      <c r="AB105" s="242">
        <f t="shared" si="96"/>
        <v>0.85895154172273591</v>
      </c>
      <c r="AC105" s="242">
        <f t="shared" si="97"/>
        <v>0.92724158124998046</v>
      </c>
      <c r="AD105" s="242">
        <f t="shared" si="98"/>
        <v>0.81261795632245892</v>
      </c>
      <c r="AE105" s="242">
        <f t="shared" si="99"/>
        <v>0.90694164989939641</v>
      </c>
      <c r="AF105" s="242">
        <f t="shared" si="100"/>
        <v>0.90570956808898928</v>
      </c>
      <c r="AG105" s="242">
        <f t="shared" si="101"/>
        <v>0.89291575799815648</v>
      </c>
      <c r="AH105" s="242">
        <f t="shared" si="102"/>
        <v>0.89190028177085823</v>
      </c>
      <c r="AI105" s="242">
        <f t="shared" si="103"/>
        <v>0.85234151250096757</v>
      </c>
      <c r="AJ105" s="242">
        <f t="shared" si="104"/>
        <v>0.95229060620083295</v>
      </c>
      <c r="AK105" s="242">
        <f t="shared" si="105"/>
        <v>0.89926377787126632</v>
      </c>
      <c r="AL105" s="242">
        <f t="shared" si="106"/>
        <v>0.90294646873594242</v>
      </c>
      <c r="AM105" s="242">
        <f t="shared" si="107"/>
        <v>0.94409665547154764</v>
      </c>
      <c r="AN105" s="242">
        <f t="shared" si="108"/>
        <v>0.89971358609425434</v>
      </c>
      <c r="AO105" s="453">
        <f t="shared" si="109"/>
        <v>0.91874080997255647</v>
      </c>
      <c r="AP105" s="453">
        <f t="shared" si="110"/>
        <v>0.97503952777484959</v>
      </c>
      <c r="AQ105" s="453">
        <f t="shared" si="111"/>
        <v>0.87655253837072034</v>
      </c>
      <c r="AR105" s="453">
        <f t="shared" si="112"/>
        <v>0.91821112006446415</v>
      </c>
      <c r="AS105" s="453">
        <f t="shared" si="113"/>
        <v>0.95573303934331411</v>
      </c>
      <c r="AT105" s="453">
        <f t="shared" si="114"/>
        <v>18577.108142103618</v>
      </c>
      <c r="AU105" s="282">
        <f t="shared" si="115"/>
        <v>0.92885540710518089</v>
      </c>
      <c r="AV105" s="242">
        <f t="shared" si="116"/>
        <v>3.8100446573411495E-2</v>
      </c>
      <c r="AW105" s="257">
        <v>1010</v>
      </c>
      <c r="BB105" s="547" t="s">
        <v>921</v>
      </c>
      <c r="BC105" s="528">
        <v>8061</v>
      </c>
      <c r="BD105" s="548">
        <v>6344</v>
      </c>
      <c r="BE105" s="548">
        <v>4187</v>
      </c>
      <c r="BF105" s="548">
        <v>8593</v>
      </c>
      <c r="BG105" s="548">
        <v>4231</v>
      </c>
      <c r="BH105" s="548">
        <v>5647</v>
      </c>
      <c r="BI105" s="548">
        <v>1928</v>
      </c>
      <c r="BJ105" s="548">
        <v>5793</v>
      </c>
      <c r="BK105" s="548">
        <v>2946</v>
      </c>
      <c r="BL105" s="548">
        <v>2302</v>
      </c>
      <c r="BM105" s="548">
        <v>1661</v>
      </c>
      <c r="BN105" s="548">
        <v>3766</v>
      </c>
      <c r="BO105" s="548">
        <v>2168</v>
      </c>
      <c r="BP105" s="548">
        <v>2367</v>
      </c>
      <c r="BQ105" s="548">
        <v>3528.7239263803676</v>
      </c>
      <c r="BR105" s="548">
        <v>2574.772727272727</v>
      </c>
      <c r="BS105" s="548">
        <v>2646.74</v>
      </c>
      <c r="BT105" s="548">
        <v>3688.5</v>
      </c>
      <c r="BU105" s="548">
        <v>5803</v>
      </c>
      <c r="BV105" s="548">
        <v>2738</v>
      </c>
      <c r="BW105" s="549">
        <v>1733.83</v>
      </c>
      <c r="BX105"/>
      <c r="BY105" s="259">
        <f t="shared" si="117"/>
        <v>0.90777027027027024</v>
      </c>
      <c r="BZ105" s="242">
        <f t="shared" si="118"/>
        <v>0.86951754385964908</v>
      </c>
      <c r="CA105" s="242">
        <f t="shared" si="119"/>
        <v>0.85676284018825455</v>
      </c>
      <c r="CB105" s="242">
        <f t="shared" si="120"/>
        <v>0.92397849462365589</v>
      </c>
      <c r="CC105" s="242">
        <f t="shared" si="121"/>
        <v>0.9285126460745049</v>
      </c>
      <c r="CD105" s="242">
        <f t="shared" si="122"/>
        <v>0.88000623344241857</v>
      </c>
      <c r="CE105" s="242">
        <f t="shared" si="123"/>
        <v>0.91115311909262764</v>
      </c>
      <c r="CF105" s="242">
        <f t="shared" si="124"/>
        <v>0.90473215680149932</v>
      </c>
      <c r="CG105" s="242">
        <f t="shared" si="125"/>
        <v>0.70681381957773515</v>
      </c>
      <c r="CH105" s="242">
        <f t="shared" si="126"/>
        <v>0.84725800515274197</v>
      </c>
      <c r="CI105" s="242">
        <f t="shared" si="127"/>
        <v>0.91515151515151516</v>
      </c>
      <c r="CJ105" s="242">
        <f t="shared" si="128"/>
        <v>0.96737734395068076</v>
      </c>
      <c r="CK105" s="242">
        <f t="shared" si="129"/>
        <v>0.88525928950592081</v>
      </c>
      <c r="CL105" s="242">
        <f t="shared" si="130"/>
        <v>0.83403805496828753</v>
      </c>
      <c r="CM105" s="242">
        <f t="shared" si="131"/>
        <v>0.93235966348413868</v>
      </c>
      <c r="CN105" s="242">
        <f t="shared" si="132"/>
        <v>0.95123343800903459</v>
      </c>
      <c r="CO105" s="242">
        <f t="shared" si="133"/>
        <v>0.96324251930677574</v>
      </c>
      <c r="CP105" s="242">
        <f t="shared" si="134"/>
        <v>0.99206562668101128</v>
      </c>
      <c r="CQ105" s="242">
        <f t="shared" si="135"/>
        <v>0.93975708502024291</v>
      </c>
      <c r="CR105" s="242">
        <f t="shared" si="136"/>
        <v>0.97507122507122512</v>
      </c>
      <c r="CS105" s="242">
        <f t="shared" si="137"/>
        <v>3501.3776990003798</v>
      </c>
      <c r="CT105" s="242">
        <f t="shared" si="138"/>
        <v>0.96427397881765786</v>
      </c>
      <c r="CU105" s="242">
        <f t="shared" si="139"/>
        <v>2.0378627973924611E-2</v>
      </c>
      <c r="CV105" s="257">
        <f t="shared" si="140"/>
        <v>1010</v>
      </c>
    </row>
    <row r="106" spans="1:100" x14ac:dyDescent="0.2">
      <c r="A106" s="527" t="s">
        <v>922</v>
      </c>
      <c r="B106" s="530">
        <v>84600</v>
      </c>
      <c r="C106" s="529">
        <v>79393</v>
      </c>
      <c r="D106" s="529">
        <v>60178</v>
      </c>
      <c r="E106" s="529">
        <v>74683</v>
      </c>
      <c r="F106" s="529">
        <v>30480</v>
      </c>
      <c r="G106" s="529">
        <v>55198</v>
      </c>
      <c r="H106" s="529">
        <v>10468</v>
      </c>
      <c r="I106" s="529">
        <v>39716</v>
      </c>
      <c r="J106" s="529">
        <v>37704</v>
      </c>
      <c r="K106" s="529">
        <v>55784</v>
      </c>
      <c r="L106" s="529">
        <v>20823</v>
      </c>
      <c r="M106" s="529">
        <v>43080</v>
      </c>
      <c r="N106" s="529">
        <v>24166</v>
      </c>
      <c r="O106" s="529">
        <v>49217.32382635033</v>
      </c>
      <c r="P106" s="529">
        <v>32986.727272727272</v>
      </c>
      <c r="Q106" s="529">
        <v>12479.48</v>
      </c>
      <c r="R106" s="529">
        <v>23159.5</v>
      </c>
      <c r="S106" s="529">
        <v>18718</v>
      </c>
      <c r="T106" s="529">
        <v>16048</v>
      </c>
      <c r="U106" s="529">
        <v>10217.17</v>
      </c>
      <c r="V106" s="529">
        <v>11983.5</v>
      </c>
      <c r="W106" s="529">
        <v>22856</v>
      </c>
      <c r="X106" s="531">
        <v>23739.5</v>
      </c>
      <c r="Y106"/>
      <c r="Z106" s="259">
        <f t="shared" si="94"/>
        <v>0.9546700971596872</v>
      </c>
      <c r="AA106" s="242">
        <f t="shared" si="95"/>
        <v>0.76908844328199166</v>
      </c>
      <c r="AB106" s="242">
        <f t="shared" si="96"/>
        <v>0.87074416518354536</v>
      </c>
      <c r="AC106" s="242">
        <f t="shared" si="97"/>
        <v>0.9355342809809688</v>
      </c>
      <c r="AD106" s="242">
        <f t="shared" si="98"/>
        <v>0.82178484766783499</v>
      </c>
      <c r="AE106" s="242">
        <f t="shared" si="99"/>
        <v>0.92551978537894031</v>
      </c>
      <c r="AF106" s="242">
        <f t="shared" si="100"/>
        <v>0.90970713478752063</v>
      </c>
      <c r="AG106" s="242">
        <f t="shared" si="101"/>
        <v>0.89291575799815648</v>
      </c>
      <c r="AH106" s="242">
        <f t="shared" si="102"/>
        <v>0.90032952863078464</v>
      </c>
      <c r="AI106" s="242">
        <f t="shared" si="103"/>
        <v>0.86359625357999847</v>
      </c>
      <c r="AJ106" s="242">
        <f t="shared" si="104"/>
        <v>0.96358167515039339</v>
      </c>
      <c r="AK106" s="242">
        <f t="shared" si="105"/>
        <v>0.90618426588136303</v>
      </c>
      <c r="AL106" s="242">
        <f t="shared" si="106"/>
        <v>0.90590793222372168</v>
      </c>
      <c r="AM106" s="242">
        <f t="shared" si="107"/>
        <v>0.94849055235835733</v>
      </c>
      <c r="AN106" s="242">
        <f t="shared" si="108"/>
        <v>0.94221605943283293</v>
      </c>
      <c r="AO106" s="453">
        <f t="shared" si="109"/>
        <v>0.92863776260410402</v>
      </c>
      <c r="AP106" s="453">
        <f t="shared" si="110"/>
        <v>0.97647306840940218</v>
      </c>
      <c r="AQ106" s="453">
        <f t="shared" si="111"/>
        <v>0.88396694214876048</v>
      </c>
      <c r="AR106" s="453">
        <f t="shared" si="112"/>
        <v>0.92367906066536198</v>
      </c>
      <c r="AS106" s="453">
        <f t="shared" si="113"/>
        <v>0.95620097761664058</v>
      </c>
      <c r="AT106" s="453">
        <f t="shared" si="114"/>
        <v>18675.831245777073</v>
      </c>
      <c r="AU106" s="282">
        <f t="shared" si="115"/>
        <v>0.93379156228885374</v>
      </c>
      <c r="AV106" s="242">
        <f t="shared" si="116"/>
        <v>3.5125524809004272E-2</v>
      </c>
      <c r="AW106" s="257">
        <v>1011</v>
      </c>
      <c r="BB106" s="547" t="s">
        <v>922</v>
      </c>
      <c r="BC106" s="528">
        <v>8103</v>
      </c>
      <c r="BD106" s="548">
        <v>6410</v>
      </c>
      <c r="BE106" s="548">
        <v>4265</v>
      </c>
      <c r="BF106" s="548">
        <v>8613</v>
      </c>
      <c r="BG106" s="548">
        <v>4283</v>
      </c>
      <c r="BH106" s="548">
        <v>5703</v>
      </c>
      <c r="BI106" s="548">
        <v>1951</v>
      </c>
      <c r="BJ106" s="548">
        <v>5835</v>
      </c>
      <c r="BK106" s="548">
        <v>2946</v>
      </c>
      <c r="BL106" s="548">
        <v>2315</v>
      </c>
      <c r="BM106" s="548">
        <v>1680</v>
      </c>
      <c r="BN106" s="548">
        <v>3788</v>
      </c>
      <c r="BO106" s="548">
        <v>2189</v>
      </c>
      <c r="BP106" s="548">
        <v>2389</v>
      </c>
      <c r="BQ106" s="548">
        <v>3542.7239263803676</v>
      </c>
      <c r="BR106" s="548">
        <v>2616.772727272727</v>
      </c>
      <c r="BS106" s="548">
        <v>2654.74</v>
      </c>
      <c r="BT106" s="548">
        <v>3692.5</v>
      </c>
      <c r="BU106" s="548">
        <v>5844</v>
      </c>
      <c r="BV106" s="548">
        <v>2751</v>
      </c>
      <c r="BW106" s="549">
        <v>1736.83</v>
      </c>
      <c r="BX106"/>
      <c r="BY106" s="259">
        <f t="shared" si="117"/>
        <v>0.91249999999999998</v>
      </c>
      <c r="BZ106" s="242">
        <f t="shared" si="118"/>
        <v>0.87856359649122806</v>
      </c>
      <c r="CA106" s="242">
        <f t="shared" si="119"/>
        <v>0.87272355228156329</v>
      </c>
      <c r="CB106" s="242">
        <f t="shared" si="120"/>
        <v>0.92612903225806453</v>
      </c>
      <c r="CC106" s="242">
        <f t="shared" si="121"/>
        <v>0.93992428814396223</v>
      </c>
      <c r="CD106" s="242">
        <f t="shared" si="122"/>
        <v>0.88873305282842452</v>
      </c>
      <c r="CE106" s="242">
        <f t="shared" si="123"/>
        <v>0.92202268431001888</v>
      </c>
      <c r="CF106" s="242">
        <f t="shared" si="124"/>
        <v>0.91129158207090422</v>
      </c>
      <c r="CG106" s="242">
        <f t="shared" si="125"/>
        <v>0.70681381957773515</v>
      </c>
      <c r="CH106" s="242">
        <f t="shared" si="126"/>
        <v>0.8520426941479573</v>
      </c>
      <c r="CI106" s="242">
        <f t="shared" si="127"/>
        <v>0.92561983471074383</v>
      </c>
      <c r="CJ106" s="242">
        <f t="shared" si="128"/>
        <v>0.97302851271512969</v>
      </c>
      <c r="CK106" s="242">
        <f t="shared" si="129"/>
        <v>0.89383421804818297</v>
      </c>
      <c r="CL106" s="242">
        <f t="shared" si="130"/>
        <v>0.84178999295278367</v>
      </c>
      <c r="CM106" s="242">
        <f t="shared" si="131"/>
        <v>0.93605874438734982</v>
      </c>
      <c r="CN106" s="242">
        <f t="shared" si="132"/>
        <v>0.96675007136979629</v>
      </c>
      <c r="CO106" s="242">
        <f t="shared" si="133"/>
        <v>0.96615400292604103</v>
      </c>
      <c r="CP106" s="242">
        <f t="shared" si="134"/>
        <v>0.99314147391070473</v>
      </c>
      <c r="CQ106" s="242">
        <f t="shared" si="135"/>
        <v>0.94639676113360327</v>
      </c>
      <c r="CR106" s="242">
        <f t="shared" si="136"/>
        <v>0.97970085470085466</v>
      </c>
      <c r="CS106" s="242">
        <f t="shared" si="137"/>
        <v>3523.7258787718288</v>
      </c>
      <c r="CT106" s="242">
        <f t="shared" si="138"/>
        <v>0.97042863280819991</v>
      </c>
      <c r="CU106" s="242">
        <f t="shared" si="139"/>
        <v>1.7401022820829344E-2</v>
      </c>
      <c r="CV106" s="257">
        <f t="shared" si="140"/>
        <v>1011</v>
      </c>
    </row>
    <row r="107" spans="1:100" x14ac:dyDescent="0.2">
      <c r="A107" s="527" t="s">
        <v>923</v>
      </c>
      <c r="B107" s="530">
        <v>84698</v>
      </c>
      <c r="C107" s="529">
        <v>80973</v>
      </c>
      <c r="D107" s="529">
        <v>60718</v>
      </c>
      <c r="E107" s="529">
        <v>75702</v>
      </c>
      <c r="F107" s="529">
        <v>30958</v>
      </c>
      <c r="G107" s="529">
        <v>55820</v>
      </c>
      <c r="H107" s="529">
        <v>10499</v>
      </c>
      <c r="I107" s="529">
        <v>39892</v>
      </c>
      <c r="J107" s="529">
        <v>38110</v>
      </c>
      <c r="K107" s="529">
        <v>56231</v>
      </c>
      <c r="L107" s="529">
        <v>20991</v>
      </c>
      <c r="M107" s="529">
        <v>43308</v>
      </c>
      <c r="N107" s="529">
        <v>24257</v>
      </c>
      <c r="O107" s="529">
        <v>49460.32382635033</v>
      </c>
      <c r="P107" s="529">
        <v>34203.727272727272</v>
      </c>
      <c r="Q107" s="529">
        <v>12692.48</v>
      </c>
      <c r="R107" s="529">
        <v>23223.5</v>
      </c>
      <c r="S107" s="529">
        <v>18837</v>
      </c>
      <c r="T107" s="529">
        <v>16099</v>
      </c>
      <c r="U107" s="529">
        <v>10230.17</v>
      </c>
      <c r="V107" s="529">
        <v>11991.5</v>
      </c>
      <c r="W107" s="529">
        <v>22974</v>
      </c>
      <c r="X107" s="531">
        <v>23840.5</v>
      </c>
      <c r="Y107"/>
      <c r="Z107" s="259">
        <f t="shared" si="94"/>
        <v>0.95577597977814643</v>
      </c>
      <c r="AA107" s="242">
        <f t="shared" si="95"/>
        <v>0.78439407149084572</v>
      </c>
      <c r="AB107" s="242">
        <f t="shared" si="96"/>
        <v>0.87855768256862155</v>
      </c>
      <c r="AC107" s="242">
        <f t="shared" si="97"/>
        <v>0.94829902573304903</v>
      </c>
      <c r="AD107" s="242">
        <f t="shared" si="98"/>
        <v>0.83467241844162843</v>
      </c>
      <c r="AE107" s="242">
        <f t="shared" si="99"/>
        <v>0.93594902749832332</v>
      </c>
      <c r="AF107" s="242">
        <f t="shared" si="100"/>
        <v>0.91240114712783527</v>
      </c>
      <c r="AG107" s="242">
        <f t="shared" si="101"/>
        <v>0.89687268149014143</v>
      </c>
      <c r="AH107" s="242">
        <f t="shared" si="102"/>
        <v>0.91002435646401447</v>
      </c>
      <c r="AI107" s="242">
        <f t="shared" si="103"/>
        <v>0.87051629383079188</v>
      </c>
      <c r="AJ107" s="242">
        <f t="shared" si="104"/>
        <v>0.9713558537714021</v>
      </c>
      <c r="AK107" s="242">
        <f t="shared" si="105"/>
        <v>0.91098022717711402</v>
      </c>
      <c r="AL107" s="242">
        <f t="shared" si="106"/>
        <v>0.90931923826660666</v>
      </c>
      <c r="AM107" s="242">
        <f t="shared" si="107"/>
        <v>0.95317352140877287</v>
      </c>
      <c r="AN107" s="242">
        <f t="shared" si="108"/>
        <v>0.97697782694160329</v>
      </c>
      <c r="AO107" s="453">
        <f t="shared" si="109"/>
        <v>0.94448776945011637</v>
      </c>
      <c r="AP107" s="453">
        <f t="shared" si="110"/>
        <v>0.97917149783914814</v>
      </c>
      <c r="AQ107" s="453">
        <f t="shared" si="111"/>
        <v>0.88958677685950427</v>
      </c>
      <c r="AR107" s="453">
        <f t="shared" si="112"/>
        <v>0.92661448140900193</v>
      </c>
      <c r="AS107" s="453">
        <f t="shared" si="113"/>
        <v>0.95741761712728946</v>
      </c>
      <c r="AT107" s="453">
        <f t="shared" si="114"/>
        <v>18789.112570740239</v>
      </c>
      <c r="AU107" s="282">
        <f t="shared" si="115"/>
        <v>0.93945562853701203</v>
      </c>
      <c r="AV107" s="242">
        <f t="shared" si="116"/>
        <v>3.3827145822206986E-2</v>
      </c>
      <c r="AW107" s="257">
        <v>1012</v>
      </c>
      <c r="BB107" s="547" t="s">
        <v>923</v>
      </c>
      <c r="BC107" s="528">
        <v>8152</v>
      </c>
      <c r="BD107" s="548">
        <v>6454</v>
      </c>
      <c r="BE107" s="548">
        <v>4348</v>
      </c>
      <c r="BF107" s="548">
        <v>8626</v>
      </c>
      <c r="BG107" s="548">
        <v>4295</v>
      </c>
      <c r="BH107" s="548">
        <v>5797</v>
      </c>
      <c r="BI107" s="548">
        <v>1997</v>
      </c>
      <c r="BJ107" s="548">
        <v>5872</v>
      </c>
      <c r="BK107" s="548">
        <v>2973</v>
      </c>
      <c r="BL107" s="548">
        <v>2328</v>
      </c>
      <c r="BM107" s="548">
        <v>1688</v>
      </c>
      <c r="BN107" s="548">
        <v>3803</v>
      </c>
      <c r="BO107" s="548">
        <v>2204</v>
      </c>
      <c r="BP107" s="548">
        <v>2395</v>
      </c>
      <c r="BQ107" s="548">
        <v>3559.7239263803676</v>
      </c>
      <c r="BR107" s="548">
        <v>2640.772727272727</v>
      </c>
      <c r="BS107" s="548">
        <v>2668.74</v>
      </c>
      <c r="BT107" s="548">
        <v>3695.5</v>
      </c>
      <c r="BU107" s="548">
        <v>5866</v>
      </c>
      <c r="BV107" s="548">
        <v>2763</v>
      </c>
      <c r="BW107" s="549">
        <v>1743.83</v>
      </c>
      <c r="BX107"/>
      <c r="BY107" s="259">
        <f t="shared" si="117"/>
        <v>0.91801801801801797</v>
      </c>
      <c r="BZ107" s="242">
        <f t="shared" si="118"/>
        <v>0.88459429824561409</v>
      </c>
      <c r="CA107" s="242">
        <f t="shared" si="119"/>
        <v>0.88970738694495599</v>
      </c>
      <c r="CB107" s="242">
        <f t="shared" si="120"/>
        <v>0.92752688172043007</v>
      </c>
      <c r="CC107" s="242">
        <f t="shared" si="121"/>
        <v>0.94255774400614478</v>
      </c>
      <c r="CD107" s="242">
        <f t="shared" si="122"/>
        <v>0.90338164251207731</v>
      </c>
      <c r="CE107" s="242">
        <f t="shared" si="123"/>
        <v>0.94376181474480147</v>
      </c>
      <c r="CF107" s="242">
        <f t="shared" si="124"/>
        <v>0.91707012337966576</v>
      </c>
      <c r="CG107" s="242">
        <f t="shared" si="125"/>
        <v>0.71329174664107486</v>
      </c>
      <c r="CH107" s="242">
        <f t="shared" si="126"/>
        <v>0.85682738314317264</v>
      </c>
      <c r="CI107" s="242">
        <f t="shared" si="127"/>
        <v>0.93002754820936639</v>
      </c>
      <c r="CJ107" s="242">
        <f t="shared" si="128"/>
        <v>0.97688158232725408</v>
      </c>
      <c r="CK107" s="242">
        <f t="shared" si="129"/>
        <v>0.89995916700694156</v>
      </c>
      <c r="CL107" s="242">
        <f t="shared" si="130"/>
        <v>0.84390415785764628</v>
      </c>
      <c r="CM107" s="242">
        <f t="shared" si="131"/>
        <v>0.94055048548410625</v>
      </c>
      <c r="CN107" s="242">
        <f t="shared" si="132"/>
        <v>0.9756167190045173</v>
      </c>
      <c r="CO107" s="242">
        <f t="shared" si="133"/>
        <v>0.97124909925975533</v>
      </c>
      <c r="CP107" s="242">
        <f t="shared" si="134"/>
        <v>0.99394835933297476</v>
      </c>
      <c r="CQ107" s="242">
        <f t="shared" si="135"/>
        <v>0.94995951417004043</v>
      </c>
      <c r="CR107" s="242">
        <f t="shared" si="136"/>
        <v>0.98397435897435892</v>
      </c>
      <c r="CS107" s="242">
        <f t="shared" si="137"/>
        <v>3540.1420110995155</v>
      </c>
      <c r="CT107" s="242">
        <f t="shared" si="138"/>
        <v>0.97494961014832937</v>
      </c>
      <c r="CU107" s="242">
        <f t="shared" si="139"/>
        <v>1.643960366022048E-2</v>
      </c>
      <c r="CV107" s="257">
        <f t="shared" si="140"/>
        <v>1012</v>
      </c>
    </row>
    <row r="108" spans="1:100" x14ac:dyDescent="0.2">
      <c r="A108" s="527" t="s">
        <v>924</v>
      </c>
      <c r="B108" s="530">
        <v>84789</v>
      </c>
      <c r="C108" s="529">
        <v>83291</v>
      </c>
      <c r="D108" s="529">
        <v>61230</v>
      </c>
      <c r="E108" s="529">
        <v>76589</v>
      </c>
      <c r="F108" s="529">
        <v>31618</v>
      </c>
      <c r="G108" s="529">
        <v>55929</v>
      </c>
      <c r="H108" s="529">
        <v>10538</v>
      </c>
      <c r="I108" s="529">
        <v>40153</v>
      </c>
      <c r="J108" s="529">
        <v>38332</v>
      </c>
      <c r="K108" s="529">
        <v>56588</v>
      </c>
      <c r="L108" s="529">
        <v>21076</v>
      </c>
      <c r="M108" s="529">
        <v>43564</v>
      </c>
      <c r="N108" s="529">
        <v>24688</v>
      </c>
      <c r="O108" s="529">
        <v>49628.32382635033</v>
      </c>
      <c r="P108" s="529">
        <v>34295.727272727272</v>
      </c>
      <c r="Q108" s="529">
        <v>12771.48</v>
      </c>
      <c r="R108" s="529">
        <v>23295.279999999999</v>
      </c>
      <c r="S108" s="529">
        <v>18949.740000000002</v>
      </c>
      <c r="T108" s="529">
        <v>16136</v>
      </c>
      <c r="U108" s="529">
        <v>10253.17</v>
      </c>
      <c r="V108" s="529">
        <v>12000.5</v>
      </c>
      <c r="W108" s="529">
        <v>23150</v>
      </c>
      <c r="X108" s="531">
        <v>24019.5</v>
      </c>
      <c r="Y108"/>
      <c r="Z108" s="259">
        <f t="shared" si="94"/>
        <v>0.95680287078100135</v>
      </c>
      <c r="AA108" s="242">
        <f t="shared" si="95"/>
        <v>0.80684878426813911</v>
      </c>
      <c r="AB108" s="242">
        <f t="shared" si="96"/>
        <v>0.88596605460780486</v>
      </c>
      <c r="AC108" s="242">
        <f t="shared" si="97"/>
        <v>0.95941024123363305</v>
      </c>
      <c r="AD108" s="242">
        <f t="shared" si="98"/>
        <v>0.85246697222971146</v>
      </c>
      <c r="AE108" s="242">
        <f t="shared" si="99"/>
        <v>0.93777665995975856</v>
      </c>
      <c r="AF108" s="242">
        <f t="shared" si="100"/>
        <v>0.9157903884591988</v>
      </c>
      <c r="AG108" s="242">
        <f t="shared" si="101"/>
        <v>0.90274061916859638</v>
      </c>
      <c r="AH108" s="242">
        <f t="shared" si="102"/>
        <v>0.9153254692201156</v>
      </c>
      <c r="AI108" s="242">
        <f t="shared" si="103"/>
        <v>0.87604303738679468</v>
      </c>
      <c r="AJ108" s="242">
        <f t="shared" si="104"/>
        <v>0.97528921795465062</v>
      </c>
      <c r="AK108" s="242">
        <f t="shared" si="105"/>
        <v>0.91636516617585195</v>
      </c>
      <c r="AL108" s="242">
        <f t="shared" si="106"/>
        <v>0.92547608337082021</v>
      </c>
      <c r="AM108" s="242">
        <f t="shared" si="107"/>
        <v>0.95641112964115904</v>
      </c>
      <c r="AN108" s="242">
        <f t="shared" si="108"/>
        <v>0.9796056680351175</v>
      </c>
      <c r="AO108" s="453">
        <f t="shared" si="109"/>
        <v>0.95036641048690029</v>
      </c>
      <c r="AP108" s="453">
        <f t="shared" si="110"/>
        <v>0.98219795509644758</v>
      </c>
      <c r="AQ108" s="453">
        <f t="shared" si="111"/>
        <v>0.89491097992916202</v>
      </c>
      <c r="AR108" s="453">
        <f t="shared" si="112"/>
        <v>0.92874410037987798</v>
      </c>
      <c r="AS108" s="453">
        <f t="shared" si="113"/>
        <v>0.95957013318459139</v>
      </c>
      <c r="AT108" s="453">
        <f t="shared" si="114"/>
        <v>18863.158316307916</v>
      </c>
      <c r="AU108" s="282">
        <f t="shared" si="115"/>
        <v>0.94315791581539588</v>
      </c>
      <c r="AV108" s="242">
        <f t="shared" si="116"/>
        <v>3.3094458899068077E-2</v>
      </c>
      <c r="AW108" s="257">
        <v>1013</v>
      </c>
      <c r="BB108" s="547" t="s">
        <v>924</v>
      </c>
      <c r="BC108" s="528">
        <v>8279</v>
      </c>
      <c r="BD108" s="548">
        <v>6512</v>
      </c>
      <c r="BE108" s="548">
        <v>4423</v>
      </c>
      <c r="BF108" s="548">
        <v>8637</v>
      </c>
      <c r="BG108" s="548">
        <v>4324</v>
      </c>
      <c r="BH108" s="548">
        <v>5876</v>
      </c>
      <c r="BI108" s="548">
        <v>2001</v>
      </c>
      <c r="BJ108" s="548">
        <v>5896</v>
      </c>
      <c r="BK108" s="548">
        <v>3006</v>
      </c>
      <c r="BL108" s="548">
        <v>2342</v>
      </c>
      <c r="BM108" s="548">
        <v>1700</v>
      </c>
      <c r="BN108" s="548">
        <v>3814</v>
      </c>
      <c r="BO108" s="548">
        <v>2219</v>
      </c>
      <c r="BP108" s="548">
        <v>2420</v>
      </c>
      <c r="BQ108" s="548">
        <v>3567.7239263803676</v>
      </c>
      <c r="BR108" s="548">
        <v>2645.772727272727</v>
      </c>
      <c r="BS108" s="548">
        <v>2671.74</v>
      </c>
      <c r="BT108" s="548">
        <v>3698.39</v>
      </c>
      <c r="BU108" s="548">
        <v>5888.16</v>
      </c>
      <c r="BV108" s="548">
        <v>2767</v>
      </c>
      <c r="BW108" s="549">
        <v>1752.83</v>
      </c>
      <c r="BX108"/>
      <c r="BY108" s="259">
        <f t="shared" si="117"/>
        <v>0.93231981981981982</v>
      </c>
      <c r="BZ108" s="242">
        <f t="shared" si="118"/>
        <v>0.89254385964912286</v>
      </c>
      <c r="CA108" s="242">
        <f t="shared" si="119"/>
        <v>0.90505422549621439</v>
      </c>
      <c r="CB108" s="242">
        <f t="shared" si="120"/>
        <v>0.92870967741935484</v>
      </c>
      <c r="CC108" s="242">
        <f t="shared" si="121"/>
        <v>0.94892192900641903</v>
      </c>
      <c r="CD108" s="242">
        <f t="shared" si="122"/>
        <v>0.91569269128876418</v>
      </c>
      <c r="CE108" s="242">
        <f t="shared" si="123"/>
        <v>0.94565217391304346</v>
      </c>
      <c r="CF108" s="242">
        <f t="shared" si="124"/>
        <v>0.92081836639075432</v>
      </c>
      <c r="CG108" s="242">
        <f t="shared" si="125"/>
        <v>0.72120921305182339</v>
      </c>
      <c r="CH108" s="242">
        <f t="shared" si="126"/>
        <v>0.86198012513801991</v>
      </c>
      <c r="CI108" s="242">
        <f t="shared" si="127"/>
        <v>0.9366391184573003</v>
      </c>
      <c r="CJ108" s="242">
        <f t="shared" si="128"/>
        <v>0.97970716670947855</v>
      </c>
      <c r="CK108" s="242">
        <f t="shared" si="129"/>
        <v>0.90608411596570027</v>
      </c>
      <c r="CL108" s="242">
        <f t="shared" si="130"/>
        <v>0.8527131782945736</v>
      </c>
      <c r="CM108" s="242">
        <f t="shared" si="131"/>
        <v>0.94266424600022691</v>
      </c>
      <c r="CN108" s="242">
        <f t="shared" si="132"/>
        <v>0.97746393726175085</v>
      </c>
      <c r="CO108" s="242">
        <f t="shared" si="133"/>
        <v>0.97234090561697972</v>
      </c>
      <c r="CP108" s="242">
        <f t="shared" si="134"/>
        <v>0.99472565895642817</v>
      </c>
      <c r="CQ108" s="242">
        <f t="shared" si="135"/>
        <v>0.9535481781376518</v>
      </c>
      <c r="CR108" s="242">
        <f t="shared" si="136"/>
        <v>0.98539886039886038</v>
      </c>
      <c r="CS108" s="242">
        <f t="shared" si="137"/>
        <v>3546.4815455027356</v>
      </c>
      <c r="CT108" s="242">
        <f t="shared" si="138"/>
        <v>0.97669550807433425</v>
      </c>
      <c r="CU108" s="242">
        <f t="shared" si="139"/>
        <v>1.5461133623470288E-2</v>
      </c>
      <c r="CV108" s="257">
        <f t="shared" si="140"/>
        <v>1013</v>
      </c>
    </row>
    <row r="109" spans="1:100" x14ac:dyDescent="0.2">
      <c r="A109" s="527" t="s">
        <v>925</v>
      </c>
      <c r="B109" s="530">
        <v>84955</v>
      </c>
      <c r="C109" s="529">
        <v>84827</v>
      </c>
      <c r="D109" s="529">
        <v>61669</v>
      </c>
      <c r="E109" s="529">
        <v>76963</v>
      </c>
      <c r="F109" s="529">
        <v>32511</v>
      </c>
      <c r="G109" s="529">
        <v>56213</v>
      </c>
      <c r="H109" s="529">
        <v>10572</v>
      </c>
      <c r="I109" s="529">
        <v>40693</v>
      </c>
      <c r="J109" s="529">
        <v>38494</v>
      </c>
      <c r="K109" s="529">
        <v>57639</v>
      </c>
      <c r="L109" s="529">
        <v>21135</v>
      </c>
      <c r="M109" s="529">
        <v>43883</v>
      </c>
      <c r="N109" s="529">
        <v>25160</v>
      </c>
      <c r="O109" s="529">
        <v>49759.32382635033</v>
      </c>
      <c r="P109" s="529">
        <v>34579.727272727272</v>
      </c>
      <c r="Q109" s="529">
        <v>12797.48</v>
      </c>
      <c r="R109" s="529">
        <v>23359.18</v>
      </c>
      <c r="S109" s="529">
        <v>19056.25</v>
      </c>
      <c r="T109" s="529">
        <v>16162.5</v>
      </c>
      <c r="U109" s="529">
        <v>10270.17</v>
      </c>
      <c r="V109" s="529">
        <v>12002.5</v>
      </c>
      <c r="W109" s="529">
        <v>23264</v>
      </c>
      <c r="X109" s="531">
        <v>24133.5</v>
      </c>
      <c r="Y109"/>
      <c r="Z109" s="259">
        <f t="shared" si="94"/>
        <v>0.9586761005224731</v>
      </c>
      <c r="AA109" s="242">
        <f t="shared" si="95"/>
        <v>0.82172817979269597</v>
      </c>
      <c r="AB109" s="242">
        <f t="shared" si="96"/>
        <v>0.89231815485233901</v>
      </c>
      <c r="AC109" s="242">
        <f t="shared" si="97"/>
        <v>0.96409524077953879</v>
      </c>
      <c r="AD109" s="242">
        <f t="shared" si="98"/>
        <v>0.87654354273389057</v>
      </c>
      <c r="AE109" s="242">
        <f t="shared" si="99"/>
        <v>0.94253856472166331</v>
      </c>
      <c r="AF109" s="242">
        <f t="shared" si="100"/>
        <v>0.91874511167115669</v>
      </c>
      <c r="AG109" s="242">
        <f t="shared" si="101"/>
        <v>0.91488117988264128</v>
      </c>
      <c r="AH109" s="242">
        <f t="shared" si="102"/>
        <v>0.91919384879889199</v>
      </c>
      <c r="AI109" s="242">
        <f t="shared" si="103"/>
        <v>0.89231364656707179</v>
      </c>
      <c r="AJ109" s="242">
        <f t="shared" si="104"/>
        <v>0.97801943544655257</v>
      </c>
      <c r="AK109" s="242">
        <f t="shared" si="105"/>
        <v>0.92307530500631052</v>
      </c>
      <c r="AL109" s="242">
        <f t="shared" si="106"/>
        <v>0.94316989053831157</v>
      </c>
      <c r="AM109" s="242">
        <f t="shared" si="107"/>
        <v>0.95893569320331717</v>
      </c>
      <c r="AN109" s="242">
        <f t="shared" si="108"/>
        <v>0.9877176992368355</v>
      </c>
      <c r="AO109" s="453">
        <f t="shared" si="109"/>
        <v>0.95230115310660135</v>
      </c>
      <c r="AP109" s="453">
        <f t="shared" si="110"/>
        <v>0.98489216823020964</v>
      </c>
      <c r="AQ109" s="453">
        <f t="shared" si="111"/>
        <v>0.89994096812278646</v>
      </c>
      <c r="AR109" s="453">
        <f t="shared" si="112"/>
        <v>0.9302693680211811</v>
      </c>
      <c r="AS109" s="453">
        <f t="shared" si="113"/>
        <v>0.96116112331390147</v>
      </c>
      <c r="AT109" s="453">
        <f t="shared" si="114"/>
        <v>18914.259123178719</v>
      </c>
      <c r="AU109" s="282">
        <f t="shared" si="115"/>
        <v>0.94571295615893602</v>
      </c>
      <c r="AV109" s="242">
        <f t="shared" si="116"/>
        <v>3.2212731059880796E-2</v>
      </c>
      <c r="AW109" s="257">
        <v>1014</v>
      </c>
      <c r="BB109" s="547" t="s">
        <v>925</v>
      </c>
      <c r="BC109" s="528">
        <v>8397</v>
      </c>
      <c r="BD109" s="548">
        <v>6587</v>
      </c>
      <c r="BE109" s="548">
        <v>4471</v>
      </c>
      <c r="BF109" s="548">
        <v>8648</v>
      </c>
      <c r="BG109" s="548">
        <v>4331</v>
      </c>
      <c r="BH109" s="548">
        <v>5944</v>
      </c>
      <c r="BI109" s="548">
        <v>2025</v>
      </c>
      <c r="BJ109" s="548">
        <v>5929</v>
      </c>
      <c r="BK109" s="548">
        <v>3102</v>
      </c>
      <c r="BL109" s="548">
        <v>2354</v>
      </c>
      <c r="BM109" s="548">
        <v>1714</v>
      </c>
      <c r="BN109" s="548">
        <v>3824</v>
      </c>
      <c r="BO109" s="548">
        <v>2234</v>
      </c>
      <c r="BP109" s="548">
        <v>2457</v>
      </c>
      <c r="BQ109" s="548">
        <v>3574.7239263803676</v>
      </c>
      <c r="BR109" s="548">
        <v>2679.772727272727</v>
      </c>
      <c r="BS109" s="548">
        <v>2673.74</v>
      </c>
      <c r="BT109" s="548">
        <v>3700.94</v>
      </c>
      <c r="BU109" s="548">
        <v>5910.5</v>
      </c>
      <c r="BV109" s="548">
        <v>2770.5</v>
      </c>
      <c r="BW109" s="549">
        <v>1762.83</v>
      </c>
      <c r="BX109"/>
      <c r="BY109" s="259">
        <f t="shared" si="117"/>
        <v>0.94560810810810814</v>
      </c>
      <c r="BZ109" s="242">
        <f t="shared" si="118"/>
        <v>0.90282346491228072</v>
      </c>
      <c r="CA109" s="242">
        <f t="shared" si="119"/>
        <v>0.91487620216901988</v>
      </c>
      <c r="CB109" s="242">
        <f t="shared" si="120"/>
        <v>0.92989247311827961</v>
      </c>
      <c r="CC109" s="242">
        <f t="shared" si="121"/>
        <v>0.95045811159269211</v>
      </c>
      <c r="CD109" s="242">
        <f t="shared" si="122"/>
        <v>0.92628954340034286</v>
      </c>
      <c r="CE109" s="242">
        <f t="shared" si="123"/>
        <v>0.95699432892249525</v>
      </c>
      <c r="CF109" s="242">
        <f t="shared" si="124"/>
        <v>0.92597220053100104</v>
      </c>
      <c r="CG109" s="242">
        <f t="shared" si="125"/>
        <v>0.74424184261036463</v>
      </c>
      <c r="CH109" s="242">
        <f t="shared" si="126"/>
        <v>0.8663967611336032</v>
      </c>
      <c r="CI109" s="242">
        <f t="shared" si="127"/>
        <v>0.94435261707988982</v>
      </c>
      <c r="CJ109" s="242">
        <f t="shared" si="128"/>
        <v>0.98227587978422815</v>
      </c>
      <c r="CK109" s="242">
        <f t="shared" si="129"/>
        <v>0.91220906492445897</v>
      </c>
      <c r="CL109" s="242">
        <f t="shared" si="130"/>
        <v>0.86575052854122625</v>
      </c>
      <c r="CM109" s="242">
        <f t="shared" si="131"/>
        <v>0.94451378645183248</v>
      </c>
      <c r="CN109" s="242">
        <f t="shared" si="132"/>
        <v>0.99002502141093884</v>
      </c>
      <c r="CO109" s="242">
        <f t="shared" si="133"/>
        <v>0.97306877652179613</v>
      </c>
      <c r="CP109" s="242">
        <f t="shared" si="134"/>
        <v>0.99541151156535779</v>
      </c>
      <c r="CQ109" s="242">
        <f t="shared" si="135"/>
        <v>0.95716599190283402</v>
      </c>
      <c r="CR109" s="242">
        <f t="shared" si="136"/>
        <v>0.98664529914529919</v>
      </c>
      <c r="CS109" s="242">
        <f t="shared" si="137"/>
        <v>3560.1628573734947</v>
      </c>
      <c r="CT109" s="242">
        <f t="shared" si="138"/>
        <v>0.9804633201092452</v>
      </c>
      <c r="CU109" s="242">
        <f t="shared" si="139"/>
        <v>1.541538355683653E-2</v>
      </c>
      <c r="CV109" s="257">
        <f t="shared" si="140"/>
        <v>1014</v>
      </c>
    </row>
    <row r="110" spans="1:100" x14ac:dyDescent="0.2">
      <c r="A110" s="527" t="s">
        <v>926</v>
      </c>
      <c r="B110" s="530">
        <v>85144</v>
      </c>
      <c r="C110" s="529">
        <v>86781</v>
      </c>
      <c r="D110" s="529">
        <v>62000</v>
      </c>
      <c r="E110" s="529">
        <v>77365</v>
      </c>
      <c r="F110" s="529">
        <v>32901</v>
      </c>
      <c r="G110" s="529">
        <v>56213</v>
      </c>
      <c r="H110" s="529">
        <v>10614</v>
      </c>
      <c r="I110" s="529">
        <v>41066</v>
      </c>
      <c r="J110" s="529">
        <v>38677</v>
      </c>
      <c r="K110" s="529">
        <v>58686</v>
      </c>
      <c r="L110" s="529">
        <v>21172</v>
      </c>
      <c r="M110" s="529">
        <v>44069</v>
      </c>
      <c r="N110" s="529">
        <v>25290</v>
      </c>
      <c r="O110" s="529">
        <v>49878.32382635033</v>
      </c>
      <c r="P110" s="529">
        <v>34826.727272727272</v>
      </c>
      <c r="Q110" s="529">
        <v>12800.48</v>
      </c>
      <c r="R110" s="529">
        <v>23415.18</v>
      </c>
      <c r="S110" s="529">
        <v>19156.5</v>
      </c>
      <c r="T110" s="529">
        <v>16191.5</v>
      </c>
      <c r="U110" s="529">
        <v>10283.17</v>
      </c>
      <c r="V110" s="529">
        <v>12002.5</v>
      </c>
      <c r="W110" s="529">
        <v>23357</v>
      </c>
      <c r="X110" s="531">
        <v>24258.5</v>
      </c>
      <c r="Y110"/>
      <c r="Z110" s="259">
        <f t="shared" si="94"/>
        <v>0.96080887414378735</v>
      </c>
      <c r="AA110" s="242">
        <f t="shared" si="95"/>
        <v>0.84065678581807612</v>
      </c>
      <c r="AB110" s="242">
        <f t="shared" si="96"/>
        <v>0.89710755161985789</v>
      </c>
      <c r="AC110" s="242">
        <f t="shared" si="97"/>
        <v>0.96913098895454985</v>
      </c>
      <c r="AD110" s="242">
        <f t="shared" si="98"/>
        <v>0.88705850633593963</v>
      </c>
      <c r="AE110" s="242">
        <f t="shared" si="99"/>
        <v>0.94253856472166331</v>
      </c>
      <c r="AF110" s="242">
        <f t="shared" si="100"/>
        <v>0.92239506387416359</v>
      </c>
      <c r="AG110" s="242">
        <f t="shared" si="101"/>
        <v>0.92326715978326845</v>
      </c>
      <c r="AH110" s="242">
        <f t="shared" si="102"/>
        <v>0.92356368498973207</v>
      </c>
      <c r="AI110" s="242">
        <f t="shared" si="103"/>
        <v>0.90852233144980266</v>
      </c>
      <c r="AJ110" s="242">
        <f t="shared" si="104"/>
        <v>0.97973160573808427</v>
      </c>
      <c r="AK110" s="242">
        <f t="shared" si="105"/>
        <v>0.92698779974758094</v>
      </c>
      <c r="AL110" s="242">
        <f t="shared" si="106"/>
        <v>0.94804318488529016</v>
      </c>
      <c r="AM110" s="242">
        <f t="shared" si="107"/>
        <v>0.96122899903459069</v>
      </c>
      <c r="AN110" s="242">
        <f t="shared" si="108"/>
        <v>0.99477288130311836</v>
      </c>
      <c r="AO110" s="453">
        <f t="shared" si="109"/>
        <v>0.95252439263964372</v>
      </c>
      <c r="AP110" s="453">
        <f t="shared" si="110"/>
        <v>0.98725329398123729</v>
      </c>
      <c r="AQ110" s="453">
        <f t="shared" si="111"/>
        <v>0.90467532467532485</v>
      </c>
      <c r="AR110" s="453">
        <f t="shared" si="112"/>
        <v>0.93193852883619199</v>
      </c>
      <c r="AS110" s="453">
        <f t="shared" si="113"/>
        <v>0.96237776282455034</v>
      </c>
      <c r="AT110" s="453">
        <f t="shared" si="114"/>
        <v>18955.077211827793</v>
      </c>
      <c r="AU110" s="282">
        <f t="shared" si="115"/>
        <v>0.94775386059138955</v>
      </c>
      <c r="AV110" s="242">
        <f t="shared" si="116"/>
        <v>3.1235823607943011E-2</v>
      </c>
      <c r="AW110" s="257">
        <v>1015</v>
      </c>
      <c r="BB110" s="547" t="s">
        <v>926</v>
      </c>
      <c r="BC110" s="528">
        <v>8468</v>
      </c>
      <c r="BD110" s="548">
        <v>6636</v>
      </c>
      <c r="BE110" s="548">
        <v>4509</v>
      </c>
      <c r="BF110" s="548">
        <v>8662</v>
      </c>
      <c r="BG110" s="548">
        <v>4357</v>
      </c>
      <c r="BH110" s="548">
        <v>5981</v>
      </c>
      <c r="BI110" s="548">
        <v>2025</v>
      </c>
      <c r="BJ110" s="548">
        <v>5971</v>
      </c>
      <c r="BK110" s="548">
        <v>3157</v>
      </c>
      <c r="BL110" s="548">
        <v>2364</v>
      </c>
      <c r="BM110" s="548">
        <v>1733</v>
      </c>
      <c r="BN110" s="548">
        <v>3828</v>
      </c>
      <c r="BO110" s="548">
        <v>2247</v>
      </c>
      <c r="BP110" s="548">
        <v>2481</v>
      </c>
      <c r="BQ110" s="548">
        <v>3581.7239263803676</v>
      </c>
      <c r="BR110" s="548">
        <v>2690.772727272727</v>
      </c>
      <c r="BS110" s="548">
        <v>2673.74</v>
      </c>
      <c r="BT110" s="548">
        <v>3703.14</v>
      </c>
      <c r="BU110" s="548">
        <v>5933</v>
      </c>
      <c r="BV110" s="548">
        <v>2773.5</v>
      </c>
      <c r="BW110" s="549">
        <v>1764.83</v>
      </c>
      <c r="BX110"/>
      <c r="BY110" s="259">
        <f t="shared" si="117"/>
        <v>0.95360360360360363</v>
      </c>
      <c r="BZ110" s="242">
        <f t="shared" si="118"/>
        <v>0.90953947368421051</v>
      </c>
      <c r="CA110" s="242">
        <f t="shared" si="119"/>
        <v>0.92265193370165743</v>
      </c>
      <c r="CB110" s="242">
        <f t="shared" si="120"/>
        <v>0.93139784946236559</v>
      </c>
      <c r="CC110" s="242">
        <f t="shared" si="121"/>
        <v>0.95616393262742083</v>
      </c>
      <c r="CD110" s="242">
        <f t="shared" si="122"/>
        <v>0.93205547763752528</v>
      </c>
      <c r="CE110" s="242">
        <f t="shared" si="123"/>
        <v>0.95699432892249525</v>
      </c>
      <c r="CF110" s="242">
        <f t="shared" si="124"/>
        <v>0.93253162580040605</v>
      </c>
      <c r="CG110" s="242">
        <f t="shared" si="125"/>
        <v>0.7574376199616123</v>
      </c>
      <c r="CH110" s="242">
        <f t="shared" si="126"/>
        <v>0.87007729112992271</v>
      </c>
      <c r="CI110" s="242">
        <f t="shared" si="127"/>
        <v>0.95482093663911849</v>
      </c>
      <c r="CJ110" s="242">
        <f t="shared" si="128"/>
        <v>0.98330336501412796</v>
      </c>
      <c r="CK110" s="242">
        <f t="shared" si="129"/>
        <v>0.91751735402204981</v>
      </c>
      <c r="CL110" s="242">
        <f t="shared" si="130"/>
        <v>0.87420718816067655</v>
      </c>
      <c r="CM110" s="242">
        <f t="shared" si="131"/>
        <v>0.94636332690343805</v>
      </c>
      <c r="CN110" s="242">
        <f t="shared" si="132"/>
        <v>0.9940889015768527</v>
      </c>
      <c r="CO110" s="242">
        <f t="shared" si="133"/>
        <v>0.97306877652179613</v>
      </c>
      <c r="CP110" s="242">
        <f t="shared" si="134"/>
        <v>0.99600322754168902</v>
      </c>
      <c r="CQ110" s="242">
        <f t="shared" si="135"/>
        <v>0.96080971659919023</v>
      </c>
      <c r="CR110" s="242">
        <f t="shared" si="136"/>
        <v>0.98771367521367526</v>
      </c>
      <c r="CS110" s="242">
        <f t="shared" si="137"/>
        <v>3566.9658709902897</v>
      </c>
      <c r="CT110" s="242">
        <f t="shared" si="138"/>
        <v>0.98233685949064076</v>
      </c>
      <c r="CU110" s="242">
        <f t="shared" si="139"/>
        <v>1.5025856874140299E-2</v>
      </c>
      <c r="CV110" s="257">
        <f t="shared" si="140"/>
        <v>1015</v>
      </c>
    </row>
    <row r="111" spans="1:100" x14ac:dyDescent="0.2">
      <c r="A111" s="527" t="s">
        <v>927</v>
      </c>
      <c r="B111" s="530">
        <v>85734</v>
      </c>
      <c r="C111" s="529">
        <v>87668</v>
      </c>
      <c r="D111" s="529">
        <v>62421</v>
      </c>
      <c r="E111" s="529">
        <v>77468.5</v>
      </c>
      <c r="F111" s="529">
        <v>33567</v>
      </c>
      <c r="G111" s="529">
        <v>56213</v>
      </c>
      <c r="H111" s="529">
        <v>10655</v>
      </c>
      <c r="I111" s="529">
        <v>41318</v>
      </c>
      <c r="J111" s="529">
        <v>38798</v>
      </c>
      <c r="K111" s="529">
        <v>58762</v>
      </c>
      <c r="L111" s="529">
        <v>21200</v>
      </c>
      <c r="M111" s="529">
        <v>44392</v>
      </c>
      <c r="N111" s="529">
        <v>25929</v>
      </c>
      <c r="O111" s="529">
        <v>49976.32382635033</v>
      </c>
      <c r="P111" s="529">
        <v>34935.727272727272</v>
      </c>
      <c r="Q111" s="529">
        <v>12831.48</v>
      </c>
      <c r="R111" s="529">
        <v>23463.32</v>
      </c>
      <c r="S111" s="529">
        <v>19192.5</v>
      </c>
      <c r="T111" s="529">
        <v>16211.5</v>
      </c>
      <c r="U111" s="529">
        <v>10346.17</v>
      </c>
      <c r="V111" s="529">
        <v>12002.5</v>
      </c>
      <c r="W111" s="529">
        <v>23477</v>
      </c>
      <c r="X111" s="531">
        <v>24349.5</v>
      </c>
      <c r="Y111"/>
      <c r="Z111" s="259">
        <f t="shared" si="94"/>
        <v>0.9674667388875724</v>
      </c>
      <c r="AA111" s="242">
        <f t="shared" si="95"/>
        <v>0.84924924924924927</v>
      </c>
      <c r="AB111" s="242">
        <f t="shared" si="96"/>
        <v>0.90319920128488951</v>
      </c>
      <c r="AC111" s="242">
        <f t="shared" si="97"/>
        <v>0.97042750620856388</v>
      </c>
      <c r="AD111" s="242">
        <f t="shared" si="98"/>
        <v>0.90501482879482342</v>
      </c>
      <c r="AE111" s="242">
        <f t="shared" si="99"/>
        <v>0.94253856472166331</v>
      </c>
      <c r="AF111" s="242">
        <f t="shared" si="100"/>
        <v>0.92595811245328929</v>
      </c>
      <c r="AG111" s="242">
        <f t="shared" si="101"/>
        <v>0.92893275478315607</v>
      </c>
      <c r="AH111" s="242">
        <f t="shared" si="102"/>
        <v>0.92645303023067005</v>
      </c>
      <c r="AI111" s="242">
        <f t="shared" si="103"/>
        <v>0.90969889310318131</v>
      </c>
      <c r="AJ111" s="242">
        <f t="shared" si="104"/>
        <v>0.98102730217491907</v>
      </c>
      <c r="AK111" s="242">
        <f t="shared" si="105"/>
        <v>0.93378207824989479</v>
      </c>
      <c r="AL111" s="242">
        <f t="shared" si="106"/>
        <v>0.97199730094466941</v>
      </c>
      <c r="AM111" s="242">
        <f t="shared" si="107"/>
        <v>0.96311760383681588</v>
      </c>
      <c r="AN111" s="242">
        <f t="shared" si="108"/>
        <v>0.99788630172912984</v>
      </c>
      <c r="AO111" s="453">
        <f t="shared" si="109"/>
        <v>0.95483120114774889</v>
      </c>
      <c r="AP111" s="453">
        <f t="shared" si="110"/>
        <v>0.98928301886792436</v>
      </c>
      <c r="AQ111" s="453">
        <f t="shared" si="111"/>
        <v>0.90637544273907922</v>
      </c>
      <c r="AR111" s="453">
        <f t="shared" si="112"/>
        <v>0.93308967422585476</v>
      </c>
      <c r="AS111" s="453">
        <f t="shared" si="113"/>
        <v>0.96827378506846407</v>
      </c>
      <c r="AT111" s="453">
        <f t="shared" si="114"/>
        <v>19007.412488196285</v>
      </c>
      <c r="AU111" s="282">
        <f t="shared" si="115"/>
        <v>0.95037062440981435</v>
      </c>
      <c r="AV111" s="242">
        <f t="shared" si="116"/>
        <v>3.1971868878630856E-2</v>
      </c>
      <c r="AW111" s="257">
        <v>1016</v>
      </c>
      <c r="BB111" s="547" t="s">
        <v>927</v>
      </c>
      <c r="BC111" s="528">
        <v>8504</v>
      </c>
      <c r="BD111" s="548">
        <v>6732</v>
      </c>
      <c r="BE111" s="548">
        <v>4538</v>
      </c>
      <c r="BF111" s="548">
        <v>8675</v>
      </c>
      <c r="BG111" s="548">
        <v>4370.5</v>
      </c>
      <c r="BH111" s="548">
        <v>6053</v>
      </c>
      <c r="BI111" s="548">
        <v>2025</v>
      </c>
      <c r="BJ111" s="548">
        <v>6017</v>
      </c>
      <c r="BK111" s="548">
        <v>3212</v>
      </c>
      <c r="BL111" s="548">
        <v>2372</v>
      </c>
      <c r="BM111" s="548">
        <v>1734</v>
      </c>
      <c r="BN111" s="548">
        <v>3836</v>
      </c>
      <c r="BO111" s="548">
        <v>2273</v>
      </c>
      <c r="BP111" s="548">
        <v>2503</v>
      </c>
      <c r="BQ111" s="548">
        <v>3589.2239263803676</v>
      </c>
      <c r="BR111" s="548">
        <v>2697.772727272727</v>
      </c>
      <c r="BS111" s="548">
        <v>2679.74</v>
      </c>
      <c r="BT111" s="548">
        <v>3704.99</v>
      </c>
      <c r="BU111" s="548">
        <v>5939</v>
      </c>
      <c r="BV111" s="548">
        <v>2773.5</v>
      </c>
      <c r="BW111" s="549">
        <v>1783.83</v>
      </c>
      <c r="BX111"/>
      <c r="BY111" s="259">
        <f t="shared" si="117"/>
        <v>0.95765765765765765</v>
      </c>
      <c r="BZ111" s="242">
        <f t="shared" si="118"/>
        <v>0.92269736842105265</v>
      </c>
      <c r="CA111" s="242">
        <f t="shared" si="119"/>
        <v>0.92858604460814409</v>
      </c>
      <c r="CB111" s="242">
        <f t="shared" si="120"/>
        <v>0.93279569892473113</v>
      </c>
      <c r="CC111" s="242">
        <f t="shared" si="121"/>
        <v>0.95912657047237615</v>
      </c>
      <c r="CD111" s="242">
        <f t="shared" si="122"/>
        <v>0.94327567399096146</v>
      </c>
      <c r="CE111" s="242">
        <f t="shared" si="123"/>
        <v>0.95699432892249525</v>
      </c>
      <c r="CF111" s="242">
        <f t="shared" si="124"/>
        <v>0.93971575823832576</v>
      </c>
      <c r="CG111" s="242">
        <f t="shared" si="125"/>
        <v>0.77063339731285985</v>
      </c>
      <c r="CH111" s="242">
        <f t="shared" si="126"/>
        <v>0.87302171512697824</v>
      </c>
      <c r="CI111" s="242">
        <f t="shared" si="127"/>
        <v>0.9553719008264463</v>
      </c>
      <c r="CJ111" s="242">
        <f t="shared" si="128"/>
        <v>0.98535833547392759</v>
      </c>
      <c r="CK111" s="242">
        <f t="shared" si="129"/>
        <v>0.92813393221723151</v>
      </c>
      <c r="CL111" s="242">
        <f t="shared" si="130"/>
        <v>0.88195912614517269</v>
      </c>
      <c r="CM111" s="242">
        <f t="shared" si="131"/>
        <v>0.94834497738730117</v>
      </c>
      <c r="CN111" s="242">
        <f t="shared" si="132"/>
        <v>0.99667500713697965</v>
      </c>
      <c r="CO111" s="242">
        <f t="shared" si="133"/>
        <v>0.97525238923624502</v>
      </c>
      <c r="CP111" s="242">
        <f t="shared" si="134"/>
        <v>0.9965008068854222</v>
      </c>
      <c r="CQ111" s="242">
        <f t="shared" si="135"/>
        <v>0.9617813765182186</v>
      </c>
      <c r="CR111" s="242">
        <f t="shared" si="136"/>
        <v>0.98771367521367526</v>
      </c>
      <c r="CS111" s="242">
        <f t="shared" si="137"/>
        <v>3571.4967299092509</v>
      </c>
      <c r="CT111" s="242">
        <f t="shared" si="138"/>
        <v>0.9835846509981081</v>
      </c>
      <c r="CU111" s="242">
        <f t="shared" si="139"/>
        <v>1.5000355927729157E-2</v>
      </c>
      <c r="CV111" s="257">
        <f t="shared" si="140"/>
        <v>1016</v>
      </c>
    </row>
    <row r="112" spans="1:100" x14ac:dyDescent="0.2">
      <c r="A112" s="527" t="s">
        <v>928</v>
      </c>
      <c r="B112" s="530">
        <v>86269</v>
      </c>
      <c r="C112" s="529">
        <v>88890</v>
      </c>
      <c r="D112" s="529">
        <v>62873</v>
      </c>
      <c r="E112" s="529">
        <v>77520.25</v>
      </c>
      <c r="F112" s="529">
        <v>33776</v>
      </c>
      <c r="G112" s="529">
        <v>56213</v>
      </c>
      <c r="H112" s="529">
        <v>10714</v>
      </c>
      <c r="I112" s="529">
        <v>41658</v>
      </c>
      <c r="J112" s="529">
        <v>38805</v>
      </c>
      <c r="K112" s="529">
        <v>58762</v>
      </c>
      <c r="L112" s="529">
        <v>21223</v>
      </c>
      <c r="M112" s="529">
        <v>44623</v>
      </c>
      <c r="N112" s="529">
        <v>25964</v>
      </c>
      <c r="O112" s="529">
        <v>50046.32382635033</v>
      </c>
      <c r="P112" s="529">
        <v>34964.727272727272</v>
      </c>
      <c r="Q112" s="529">
        <v>12862.48</v>
      </c>
      <c r="R112" s="529">
        <v>23503.54</v>
      </c>
      <c r="S112" s="529">
        <v>19575.5</v>
      </c>
      <c r="T112" s="529">
        <v>16240.5</v>
      </c>
      <c r="U112" s="529">
        <v>10449.17</v>
      </c>
      <c r="V112" s="529">
        <v>12003.5</v>
      </c>
      <c r="W112" s="529">
        <v>23483</v>
      </c>
      <c r="X112" s="531">
        <v>24435.5</v>
      </c>
      <c r="Y112"/>
      <c r="Z112" s="259">
        <f t="shared" si="94"/>
        <v>0.97350395522303845</v>
      </c>
      <c r="AA112" s="242">
        <f t="shared" si="95"/>
        <v>0.86108689334495792</v>
      </c>
      <c r="AB112" s="242">
        <f t="shared" si="96"/>
        <v>0.90973940472573112</v>
      </c>
      <c r="AC112" s="242">
        <f t="shared" si="97"/>
        <v>0.9710757648355709</v>
      </c>
      <c r="AD112" s="242">
        <f t="shared" si="98"/>
        <v>0.91064977082771636</v>
      </c>
      <c r="AE112" s="242">
        <f t="shared" si="99"/>
        <v>0.94253856472166331</v>
      </c>
      <c r="AF112" s="242">
        <f t="shared" si="100"/>
        <v>0.93108542626227508</v>
      </c>
      <c r="AG112" s="242">
        <f t="shared" si="101"/>
        <v>0.93657681152903616</v>
      </c>
      <c r="AH112" s="242">
        <f t="shared" si="102"/>
        <v>0.92662018243469124</v>
      </c>
      <c r="AI112" s="242">
        <f t="shared" si="103"/>
        <v>0.90969889310318131</v>
      </c>
      <c r="AJ112" s="242">
        <f t="shared" si="104"/>
        <v>0.98209162424803331</v>
      </c>
      <c r="AK112" s="242">
        <f t="shared" si="105"/>
        <v>0.93864114429953727</v>
      </c>
      <c r="AL112" s="242">
        <f t="shared" si="106"/>
        <v>0.97330934173039441</v>
      </c>
      <c r="AM112" s="242">
        <f t="shared" si="107"/>
        <v>0.96446660726697675</v>
      </c>
      <c r="AN112" s="242">
        <f t="shared" si="108"/>
        <v>0.99871464294338974</v>
      </c>
      <c r="AO112" s="453">
        <f t="shared" si="109"/>
        <v>0.95713800965585394</v>
      </c>
      <c r="AP112" s="453">
        <f t="shared" si="110"/>
        <v>0.99097881311268043</v>
      </c>
      <c r="AQ112" s="453">
        <f t="shared" si="111"/>
        <v>0.92446280991735552</v>
      </c>
      <c r="AR112" s="453">
        <f t="shared" si="112"/>
        <v>0.93475883504086565</v>
      </c>
      <c r="AS112" s="453">
        <f t="shared" si="113"/>
        <v>0.97791331349898969</v>
      </c>
      <c r="AT112" s="453">
        <f t="shared" si="114"/>
        <v>19141.007124902979</v>
      </c>
      <c r="AU112" s="282">
        <f t="shared" si="115"/>
        <v>0.957050356245149</v>
      </c>
      <c r="AV112" s="242">
        <f t="shared" si="116"/>
        <v>2.8041357613242592E-2</v>
      </c>
      <c r="AW112" s="257">
        <v>1017</v>
      </c>
      <c r="BB112" s="547" t="s">
        <v>928</v>
      </c>
      <c r="BC112" s="528">
        <v>8534</v>
      </c>
      <c r="BD112" s="548">
        <v>6789</v>
      </c>
      <c r="BE112" s="548">
        <v>4563</v>
      </c>
      <c r="BF112" s="548">
        <v>8710</v>
      </c>
      <c r="BG112" s="548">
        <v>4377.25</v>
      </c>
      <c r="BH112" s="548">
        <v>6082</v>
      </c>
      <c r="BI112" s="548">
        <v>2025</v>
      </c>
      <c r="BJ112" s="548">
        <v>6065</v>
      </c>
      <c r="BK112" s="548">
        <v>3275</v>
      </c>
      <c r="BL112" s="548">
        <v>2374</v>
      </c>
      <c r="BM112" s="548">
        <v>1734</v>
      </c>
      <c r="BN112" s="548">
        <v>3837</v>
      </c>
      <c r="BO112" s="548">
        <v>2291</v>
      </c>
      <c r="BP112" s="548">
        <v>2505</v>
      </c>
      <c r="BQ112" s="548">
        <v>3599.2239263803676</v>
      </c>
      <c r="BR112" s="548">
        <v>2700.772727272727</v>
      </c>
      <c r="BS112" s="548">
        <v>2684.74</v>
      </c>
      <c r="BT112" s="548">
        <v>3706.49</v>
      </c>
      <c r="BU112" s="548">
        <v>5987</v>
      </c>
      <c r="BV112" s="548">
        <v>2776.5</v>
      </c>
      <c r="BW112" s="549">
        <v>1795.83</v>
      </c>
      <c r="BX112"/>
      <c r="BY112" s="259">
        <f t="shared" si="117"/>
        <v>0.96103603603603605</v>
      </c>
      <c r="BZ112" s="242">
        <f t="shared" si="118"/>
        <v>0.93050986842105265</v>
      </c>
      <c r="CA112" s="242">
        <f t="shared" si="119"/>
        <v>0.93370165745856348</v>
      </c>
      <c r="CB112" s="242">
        <f t="shared" si="120"/>
        <v>0.9365591397849462</v>
      </c>
      <c r="CC112" s="242">
        <f t="shared" si="121"/>
        <v>0.96060788939485375</v>
      </c>
      <c r="CD112" s="242">
        <f t="shared" si="122"/>
        <v>0.94779491974442887</v>
      </c>
      <c r="CE112" s="242">
        <f t="shared" si="123"/>
        <v>0.95699432892249525</v>
      </c>
      <c r="CF112" s="242">
        <f t="shared" si="124"/>
        <v>0.94721224426050288</v>
      </c>
      <c r="CG112" s="242">
        <f t="shared" si="125"/>
        <v>0.78574856046065256</v>
      </c>
      <c r="CH112" s="242">
        <f t="shared" si="126"/>
        <v>0.87375782112624223</v>
      </c>
      <c r="CI112" s="242">
        <f t="shared" si="127"/>
        <v>0.9553719008264463</v>
      </c>
      <c r="CJ112" s="242">
        <f t="shared" si="128"/>
        <v>0.98561520678140246</v>
      </c>
      <c r="CK112" s="242">
        <f t="shared" si="129"/>
        <v>0.93548387096774188</v>
      </c>
      <c r="CL112" s="242">
        <f t="shared" si="130"/>
        <v>0.88266384778012685</v>
      </c>
      <c r="CM112" s="242">
        <f t="shared" si="131"/>
        <v>0.95098717803245203</v>
      </c>
      <c r="CN112" s="242">
        <f t="shared" si="132"/>
        <v>0.9977833380913198</v>
      </c>
      <c r="CO112" s="242">
        <f t="shared" si="133"/>
        <v>0.97707206649828582</v>
      </c>
      <c r="CP112" s="242">
        <f t="shared" si="134"/>
        <v>0.99690424959655721</v>
      </c>
      <c r="CQ112" s="242">
        <f t="shared" si="135"/>
        <v>0.96955465587044531</v>
      </c>
      <c r="CR112" s="242">
        <f t="shared" si="136"/>
        <v>0.98878205128205132</v>
      </c>
      <c r="CS112" s="242">
        <f t="shared" si="137"/>
        <v>3580.3370893985993</v>
      </c>
      <c r="CT112" s="242">
        <f t="shared" si="138"/>
        <v>0.98601927226773189</v>
      </c>
      <c r="CU112" s="242">
        <f t="shared" si="139"/>
        <v>1.2406097374107231E-2</v>
      </c>
      <c r="CV112" s="257">
        <f t="shared" si="140"/>
        <v>1017</v>
      </c>
    </row>
    <row r="113" spans="1:100" x14ac:dyDescent="0.2">
      <c r="A113" s="527" t="s">
        <v>929</v>
      </c>
      <c r="B113" s="530">
        <v>86742</v>
      </c>
      <c r="C113" s="529">
        <v>90284</v>
      </c>
      <c r="D113" s="529">
        <v>63526</v>
      </c>
      <c r="E113" s="529">
        <v>77520.25</v>
      </c>
      <c r="F113" s="529">
        <v>33917</v>
      </c>
      <c r="G113" s="529">
        <v>56457</v>
      </c>
      <c r="H113" s="529">
        <v>10738</v>
      </c>
      <c r="I113" s="529">
        <v>41878</v>
      </c>
      <c r="J113" s="529">
        <v>38949</v>
      </c>
      <c r="K113" s="529">
        <v>58762</v>
      </c>
      <c r="L113" s="529">
        <v>21247</v>
      </c>
      <c r="M113" s="529">
        <v>45009</v>
      </c>
      <c r="N113" s="529">
        <v>25980</v>
      </c>
      <c r="O113" s="529">
        <v>50100.32382635033</v>
      </c>
      <c r="P113" s="529">
        <v>34988.727272727272</v>
      </c>
      <c r="Q113" s="529">
        <v>12873.48</v>
      </c>
      <c r="R113" s="529">
        <v>23535.850000000002</v>
      </c>
      <c r="S113" s="529">
        <v>19879.5</v>
      </c>
      <c r="T113" s="529">
        <v>16276.5</v>
      </c>
      <c r="U113" s="529">
        <v>10497.17</v>
      </c>
      <c r="V113" s="529">
        <v>12005.5</v>
      </c>
      <c r="W113" s="529">
        <v>23508</v>
      </c>
      <c r="X113" s="531">
        <v>24523.5</v>
      </c>
      <c r="Y113"/>
      <c r="Z113" s="259">
        <f t="shared" si="94"/>
        <v>0.97884153153458142</v>
      </c>
      <c r="AA113" s="242">
        <f t="shared" si="95"/>
        <v>0.87459071975201008</v>
      </c>
      <c r="AB113" s="242">
        <f t="shared" si="96"/>
        <v>0.91918797297101762</v>
      </c>
      <c r="AC113" s="242">
        <f t="shared" si="97"/>
        <v>0.9710757648355709</v>
      </c>
      <c r="AD113" s="242">
        <f t="shared" si="98"/>
        <v>0.91445133459153416</v>
      </c>
      <c r="AE113" s="242">
        <f t="shared" si="99"/>
        <v>0.94662977867203224</v>
      </c>
      <c r="AF113" s="242">
        <f t="shared" si="100"/>
        <v>0.9331711132354219</v>
      </c>
      <c r="AG113" s="242">
        <f t="shared" si="101"/>
        <v>0.94152296589401741</v>
      </c>
      <c r="AH113" s="242">
        <f t="shared" si="102"/>
        <v>0.93005874206027028</v>
      </c>
      <c r="AI113" s="242">
        <f t="shared" si="103"/>
        <v>0.90969889310318131</v>
      </c>
      <c r="AJ113" s="242">
        <f t="shared" si="104"/>
        <v>0.98320222119389167</v>
      </c>
      <c r="AK113" s="242">
        <f t="shared" si="105"/>
        <v>0.94676062263357175</v>
      </c>
      <c r="AL113" s="242">
        <f t="shared" si="106"/>
        <v>0.97390913180386862</v>
      </c>
      <c r="AM113" s="242">
        <f t="shared" si="107"/>
        <v>0.96550726705595802</v>
      </c>
      <c r="AN113" s="242">
        <f t="shared" si="108"/>
        <v>0.99940016670691523</v>
      </c>
      <c r="AO113" s="453">
        <f t="shared" si="109"/>
        <v>0.95795655461034279</v>
      </c>
      <c r="AP113" s="453">
        <f t="shared" si="110"/>
        <v>0.99234109834510376</v>
      </c>
      <c r="AQ113" s="453">
        <f t="shared" si="111"/>
        <v>0.93881936245572628</v>
      </c>
      <c r="AR113" s="453">
        <f t="shared" si="112"/>
        <v>0.9368308967422585</v>
      </c>
      <c r="AS113" s="453">
        <f t="shared" si="113"/>
        <v>0.98240552092292399</v>
      </c>
      <c r="AT113" s="453">
        <f t="shared" si="114"/>
        <v>19233.413732305424</v>
      </c>
      <c r="AU113" s="282">
        <f t="shared" si="115"/>
        <v>0.96167068661527111</v>
      </c>
      <c r="AV113" s="242">
        <f t="shared" si="116"/>
        <v>2.5117725129743165E-2</v>
      </c>
      <c r="AW113" s="257">
        <v>1018</v>
      </c>
      <c r="BB113" s="547" t="s">
        <v>929</v>
      </c>
      <c r="BC113" s="528">
        <v>8565</v>
      </c>
      <c r="BD113" s="548">
        <v>6901</v>
      </c>
      <c r="BE113" s="548">
        <v>4592</v>
      </c>
      <c r="BF113" s="548">
        <v>8738</v>
      </c>
      <c r="BG113" s="548">
        <v>4377.25</v>
      </c>
      <c r="BH113" s="548">
        <v>6106</v>
      </c>
      <c r="BI113" s="548">
        <v>2030</v>
      </c>
      <c r="BJ113" s="548">
        <v>6086</v>
      </c>
      <c r="BK113" s="548">
        <v>3309</v>
      </c>
      <c r="BL113" s="548">
        <v>2377</v>
      </c>
      <c r="BM113" s="548">
        <v>1734</v>
      </c>
      <c r="BN113" s="548">
        <v>3840</v>
      </c>
      <c r="BO113" s="548">
        <v>2313</v>
      </c>
      <c r="BP113" s="548">
        <v>2505</v>
      </c>
      <c r="BQ113" s="548">
        <v>3621.2239263803676</v>
      </c>
      <c r="BR113" s="548">
        <v>2704.772727272727</v>
      </c>
      <c r="BS113" s="548">
        <v>2688.74</v>
      </c>
      <c r="BT113" s="548">
        <v>3707.64</v>
      </c>
      <c r="BU113" s="548">
        <v>6014</v>
      </c>
      <c r="BV113" s="548">
        <v>2781.5</v>
      </c>
      <c r="BW113" s="549">
        <v>1802.83</v>
      </c>
      <c r="BX113"/>
      <c r="BY113" s="259">
        <f t="shared" si="117"/>
        <v>0.96452702702702697</v>
      </c>
      <c r="BZ113" s="242">
        <f t="shared" si="118"/>
        <v>0.9458607456140351</v>
      </c>
      <c r="CA113" s="242">
        <f t="shared" si="119"/>
        <v>0.93963576836505014</v>
      </c>
      <c r="CB113" s="242">
        <f t="shared" si="120"/>
        <v>0.93956989247311828</v>
      </c>
      <c r="CC113" s="242">
        <f t="shared" si="121"/>
        <v>0.96060788939485375</v>
      </c>
      <c r="CD113" s="242">
        <f t="shared" si="122"/>
        <v>0.95153498519557422</v>
      </c>
      <c r="CE113" s="242">
        <f t="shared" si="123"/>
        <v>0.95935727788279768</v>
      </c>
      <c r="CF113" s="242">
        <f t="shared" si="124"/>
        <v>0.95049195689520538</v>
      </c>
      <c r="CG113" s="242">
        <f t="shared" si="125"/>
        <v>0.79390595009596931</v>
      </c>
      <c r="CH113" s="242">
        <f t="shared" si="126"/>
        <v>0.87486198012513805</v>
      </c>
      <c r="CI113" s="242">
        <f t="shared" si="127"/>
        <v>0.9553719008264463</v>
      </c>
      <c r="CJ113" s="242">
        <f t="shared" si="128"/>
        <v>0.98638582070382741</v>
      </c>
      <c r="CK113" s="242">
        <f t="shared" si="129"/>
        <v>0.94446712944058797</v>
      </c>
      <c r="CL113" s="242">
        <f t="shared" si="130"/>
        <v>0.88266384778012685</v>
      </c>
      <c r="CM113" s="242">
        <f t="shared" si="131"/>
        <v>0.95680001945178383</v>
      </c>
      <c r="CN113" s="242">
        <f t="shared" si="132"/>
        <v>0.9992611126971066</v>
      </c>
      <c r="CO113" s="242">
        <f t="shared" si="133"/>
        <v>0.97852780830791852</v>
      </c>
      <c r="CP113" s="242">
        <f t="shared" si="134"/>
        <v>0.99721355567509407</v>
      </c>
      <c r="CQ113" s="242">
        <f t="shared" si="135"/>
        <v>0.97392712550607285</v>
      </c>
      <c r="CR113" s="242">
        <f t="shared" si="136"/>
        <v>0.99056267806267806</v>
      </c>
      <c r="CS113" s="242">
        <f t="shared" si="137"/>
        <v>3587.1605984129496</v>
      </c>
      <c r="CT113" s="242">
        <f t="shared" si="138"/>
        <v>0.987898456049774</v>
      </c>
      <c r="CU113" s="242">
        <f t="shared" si="139"/>
        <v>1.124706897720635E-2</v>
      </c>
      <c r="CV113" s="257">
        <f t="shared" si="140"/>
        <v>1018</v>
      </c>
    </row>
    <row r="114" spans="1:100" x14ac:dyDescent="0.2">
      <c r="A114" s="527" t="s">
        <v>930</v>
      </c>
      <c r="B114" s="530">
        <v>87179</v>
      </c>
      <c r="C114" s="529">
        <v>91616</v>
      </c>
      <c r="D114" s="529">
        <v>64077</v>
      </c>
      <c r="E114" s="529">
        <v>77520.25</v>
      </c>
      <c r="F114" s="529">
        <v>34077</v>
      </c>
      <c r="G114" s="529">
        <v>57184</v>
      </c>
      <c r="H114" s="529">
        <v>10763</v>
      </c>
      <c r="I114" s="529">
        <v>41973</v>
      </c>
      <c r="J114" s="529">
        <v>39051</v>
      </c>
      <c r="K114" s="529">
        <v>60026</v>
      </c>
      <c r="L114" s="529">
        <v>21269</v>
      </c>
      <c r="M114" s="529">
        <v>45483</v>
      </c>
      <c r="N114" s="529">
        <v>26040</v>
      </c>
      <c r="O114" s="529">
        <v>50153.32382635033</v>
      </c>
      <c r="P114" s="529">
        <v>35009.727272727272</v>
      </c>
      <c r="Q114" s="529">
        <v>12899.48</v>
      </c>
      <c r="R114" s="529">
        <v>23560.280000000002</v>
      </c>
      <c r="S114" s="529">
        <v>20063.5</v>
      </c>
      <c r="T114" s="529">
        <v>16318.5</v>
      </c>
      <c r="U114" s="529">
        <v>10512.17</v>
      </c>
      <c r="V114" s="529">
        <v>12007.5</v>
      </c>
      <c r="W114" s="529">
        <v>23628</v>
      </c>
      <c r="X114" s="531">
        <v>24523.5</v>
      </c>
      <c r="Y114"/>
      <c r="Z114" s="259">
        <f t="shared" si="94"/>
        <v>0.98377286525158825</v>
      </c>
      <c r="AA114" s="242">
        <f t="shared" si="95"/>
        <v>0.88749394555846173</v>
      </c>
      <c r="AB114" s="242">
        <f t="shared" si="96"/>
        <v>0.92716065459912311</v>
      </c>
      <c r="AC114" s="242">
        <f t="shared" si="97"/>
        <v>0.9710757648355709</v>
      </c>
      <c r="AD114" s="242">
        <f t="shared" si="98"/>
        <v>0.91876516581288759</v>
      </c>
      <c r="AE114" s="242">
        <f t="shared" si="99"/>
        <v>0.95881958417169688</v>
      </c>
      <c r="AF114" s="242">
        <f t="shared" si="100"/>
        <v>0.9353437038324498</v>
      </c>
      <c r="AG114" s="242">
        <f t="shared" si="101"/>
        <v>0.94365880527889567</v>
      </c>
      <c r="AH114" s="242">
        <f t="shared" si="102"/>
        <v>0.93249438846172217</v>
      </c>
      <c r="AI114" s="242">
        <f t="shared" si="103"/>
        <v>0.92926697112779622</v>
      </c>
      <c r="AJ114" s="242">
        <f t="shared" si="104"/>
        <v>0.98422026839426191</v>
      </c>
      <c r="AK114" s="242">
        <f t="shared" si="105"/>
        <v>0.95673117374842243</v>
      </c>
      <c r="AL114" s="242">
        <f t="shared" si="106"/>
        <v>0.97615834457939721</v>
      </c>
      <c r="AM114" s="242">
        <f t="shared" si="107"/>
        <v>0.96652865536736554</v>
      </c>
      <c r="AN114" s="242">
        <f t="shared" si="108"/>
        <v>1</v>
      </c>
      <c r="AO114" s="453">
        <f t="shared" si="109"/>
        <v>0.95989129723004385</v>
      </c>
      <c r="AP114" s="453">
        <f t="shared" si="110"/>
        <v>0.99337113945398958</v>
      </c>
      <c r="AQ114" s="453">
        <f t="shared" si="111"/>
        <v>0.9475088547815822</v>
      </c>
      <c r="AR114" s="453">
        <f t="shared" si="112"/>
        <v>0.93924830206055021</v>
      </c>
      <c r="AS114" s="453">
        <f t="shared" si="113"/>
        <v>0.98380933574290352</v>
      </c>
      <c r="AT114" s="453">
        <f t="shared" si="114"/>
        <v>19295.315717076279</v>
      </c>
      <c r="AU114" s="282">
        <f t="shared" si="115"/>
        <v>0.9647657858538139</v>
      </c>
      <c r="AV114" s="242">
        <f t="shared" si="116"/>
        <v>2.3203595278985453E-2</v>
      </c>
      <c r="AW114" s="257">
        <v>1019</v>
      </c>
      <c r="BB114" s="547" t="s">
        <v>930</v>
      </c>
      <c r="BC114" s="528">
        <v>8594</v>
      </c>
      <c r="BD114" s="548">
        <v>6977</v>
      </c>
      <c r="BE114" s="548">
        <v>4617</v>
      </c>
      <c r="BF114" s="548">
        <v>8762</v>
      </c>
      <c r="BG114" s="548">
        <v>4377.25</v>
      </c>
      <c r="BH114" s="548">
        <v>6130</v>
      </c>
      <c r="BI114" s="548">
        <v>2040</v>
      </c>
      <c r="BJ114" s="548">
        <v>6109</v>
      </c>
      <c r="BK114" s="548">
        <v>3329</v>
      </c>
      <c r="BL114" s="548">
        <v>2383</v>
      </c>
      <c r="BM114" s="548">
        <v>1737</v>
      </c>
      <c r="BN114" s="548">
        <v>3848</v>
      </c>
      <c r="BO114" s="548">
        <v>2327</v>
      </c>
      <c r="BP114" s="548">
        <v>2510</v>
      </c>
      <c r="BQ114" s="548">
        <v>3659.2239263803676</v>
      </c>
      <c r="BR114" s="548">
        <v>2706.772727272727</v>
      </c>
      <c r="BS114" s="548">
        <v>2689.74</v>
      </c>
      <c r="BT114" s="548">
        <v>3708.44</v>
      </c>
      <c r="BU114" s="548">
        <v>6026</v>
      </c>
      <c r="BV114" s="548">
        <v>2783.5</v>
      </c>
      <c r="BW114" s="549">
        <v>1806.83</v>
      </c>
      <c r="BX114"/>
      <c r="BY114" s="259">
        <f t="shared" si="117"/>
        <v>0.96779279279279284</v>
      </c>
      <c r="BZ114" s="242">
        <f t="shared" si="118"/>
        <v>0.95627741228070173</v>
      </c>
      <c r="CA114" s="242">
        <f t="shared" si="119"/>
        <v>0.94475138121546964</v>
      </c>
      <c r="CB114" s="242">
        <f t="shared" si="120"/>
        <v>0.94215053763440859</v>
      </c>
      <c r="CC114" s="242">
        <f t="shared" si="121"/>
        <v>0.96060788939485375</v>
      </c>
      <c r="CD114" s="242">
        <f t="shared" si="122"/>
        <v>0.95527505064671969</v>
      </c>
      <c r="CE114" s="242">
        <f t="shared" si="123"/>
        <v>0.96408317580340264</v>
      </c>
      <c r="CF114" s="242">
        <f t="shared" si="124"/>
        <v>0.95408402311416518</v>
      </c>
      <c r="CG114" s="242">
        <f t="shared" si="125"/>
        <v>0.7987044145873321</v>
      </c>
      <c r="CH114" s="242">
        <f t="shared" si="126"/>
        <v>0.87707029812292969</v>
      </c>
      <c r="CI114" s="242">
        <f t="shared" si="127"/>
        <v>0.95702479338842972</v>
      </c>
      <c r="CJ114" s="242">
        <f t="shared" si="128"/>
        <v>0.98844079116362704</v>
      </c>
      <c r="CK114" s="242">
        <f t="shared" si="129"/>
        <v>0.95018374846876275</v>
      </c>
      <c r="CL114" s="242">
        <f t="shared" si="130"/>
        <v>0.88442565186751232</v>
      </c>
      <c r="CM114" s="242">
        <f t="shared" si="131"/>
        <v>0.96684038190335708</v>
      </c>
      <c r="CN114" s="242">
        <f t="shared" si="132"/>
        <v>1</v>
      </c>
      <c r="CO114" s="242">
        <f t="shared" si="133"/>
        <v>0.97889174376032662</v>
      </c>
      <c r="CP114" s="242">
        <f t="shared" si="134"/>
        <v>0.99742872512103287</v>
      </c>
      <c r="CQ114" s="242">
        <f t="shared" si="135"/>
        <v>0.97587044534412959</v>
      </c>
      <c r="CR114" s="242">
        <f t="shared" si="136"/>
        <v>0.99127492877492873</v>
      </c>
      <c r="CS114" s="242">
        <f t="shared" si="137"/>
        <v>3590.0462811772832</v>
      </c>
      <c r="CT114" s="242">
        <f t="shared" si="138"/>
        <v>0.98869316860008349</v>
      </c>
      <c r="CU114" s="242">
        <f t="shared" si="139"/>
        <v>1.0854837979277259E-2</v>
      </c>
      <c r="CV114" s="257">
        <f t="shared" si="140"/>
        <v>1019</v>
      </c>
    </row>
    <row r="115" spans="1:100" x14ac:dyDescent="0.2">
      <c r="A115" s="527" t="s">
        <v>931</v>
      </c>
      <c r="B115" s="530">
        <v>87536</v>
      </c>
      <c r="C115" s="529">
        <v>92870</v>
      </c>
      <c r="D115" s="529">
        <v>64656</v>
      </c>
      <c r="E115" s="529">
        <v>77520.25</v>
      </c>
      <c r="F115" s="529">
        <v>34501</v>
      </c>
      <c r="G115" s="529">
        <v>57858</v>
      </c>
      <c r="H115" s="529">
        <v>10787</v>
      </c>
      <c r="I115" s="529">
        <v>42131</v>
      </c>
      <c r="J115" s="529">
        <v>39174</v>
      </c>
      <c r="K115" s="529">
        <v>60961</v>
      </c>
      <c r="L115" s="529">
        <v>21309</v>
      </c>
      <c r="M115" s="529">
        <v>45840</v>
      </c>
      <c r="N115" s="529">
        <v>26061</v>
      </c>
      <c r="O115" s="529">
        <v>50193.32382635033</v>
      </c>
      <c r="P115" s="529">
        <v>35009.727272727272</v>
      </c>
      <c r="Q115" s="529">
        <v>12953.48</v>
      </c>
      <c r="R115" s="529">
        <v>23576.850000000002</v>
      </c>
      <c r="S115" s="529">
        <v>20258.5</v>
      </c>
      <c r="T115" s="529">
        <v>16346.5</v>
      </c>
      <c r="U115" s="529">
        <v>10525.17</v>
      </c>
      <c r="V115" s="529">
        <v>12010.5</v>
      </c>
      <c r="W115" s="529">
        <v>23628</v>
      </c>
      <c r="X115" s="531">
        <v>24523.5</v>
      </c>
      <c r="Y115"/>
      <c r="Z115" s="259">
        <f t="shared" si="94"/>
        <v>0.98780143764740402</v>
      </c>
      <c r="AA115" s="242">
        <f t="shared" si="95"/>
        <v>0.89964157706093195</v>
      </c>
      <c r="AB115" s="242">
        <f t="shared" si="96"/>
        <v>0.93553848157312147</v>
      </c>
      <c r="AC115" s="242">
        <f t="shared" si="97"/>
        <v>0.9710757648355709</v>
      </c>
      <c r="AD115" s="242">
        <f t="shared" si="98"/>
        <v>0.93019681854947422</v>
      </c>
      <c r="AE115" s="242">
        <f t="shared" si="99"/>
        <v>0.97012072434607644</v>
      </c>
      <c r="AF115" s="242">
        <f t="shared" si="100"/>
        <v>0.93742939080559662</v>
      </c>
      <c r="AG115" s="242">
        <f t="shared" si="101"/>
        <v>0.94721104341374585</v>
      </c>
      <c r="AH115" s="242">
        <f t="shared" si="102"/>
        <v>0.93543149147523763</v>
      </c>
      <c r="AI115" s="242">
        <f t="shared" si="103"/>
        <v>0.94374177567923212</v>
      </c>
      <c r="AJ115" s="242">
        <f t="shared" si="104"/>
        <v>0.98607126330402595</v>
      </c>
      <c r="AK115" s="242">
        <f t="shared" si="105"/>
        <v>0.96424063946150607</v>
      </c>
      <c r="AL115" s="242">
        <f t="shared" si="106"/>
        <v>0.97694556905083219</v>
      </c>
      <c r="AM115" s="242">
        <f t="shared" si="107"/>
        <v>0.96729951447031459</v>
      </c>
      <c r="AN115" s="242">
        <f t="shared" si="108"/>
        <v>1</v>
      </c>
      <c r="AO115" s="453">
        <f t="shared" si="109"/>
        <v>0.96390960882480758</v>
      </c>
      <c r="AP115" s="453">
        <f t="shared" si="110"/>
        <v>0.99406977969853483</v>
      </c>
      <c r="AQ115" s="453">
        <f t="shared" si="111"/>
        <v>0.9567178276269187</v>
      </c>
      <c r="AR115" s="453">
        <f t="shared" si="112"/>
        <v>0.94085990560607802</v>
      </c>
      <c r="AS115" s="453">
        <f t="shared" si="113"/>
        <v>0.9850259752535524</v>
      </c>
      <c r="AT115" s="453">
        <f t="shared" si="114"/>
        <v>19362.332388039569</v>
      </c>
      <c r="AU115" s="282">
        <f t="shared" si="115"/>
        <v>0.96811661940197846</v>
      </c>
      <c r="AV115" s="242">
        <f t="shared" si="116"/>
        <v>2.1506119382475392E-2</v>
      </c>
      <c r="AW115" s="257">
        <v>1020</v>
      </c>
      <c r="BB115" s="547" t="s">
        <v>931</v>
      </c>
      <c r="BC115" s="528">
        <v>8635</v>
      </c>
      <c r="BD115" s="548">
        <v>7034.666666666667</v>
      </c>
      <c r="BE115" s="548">
        <v>4645</v>
      </c>
      <c r="BF115" s="548">
        <v>8806</v>
      </c>
      <c r="BG115" s="548">
        <v>4377.25</v>
      </c>
      <c r="BH115" s="548">
        <v>6160</v>
      </c>
      <c r="BI115" s="548">
        <v>2055</v>
      </c>
      <c r="BJ115" s="548">
        <v>6127</v>
      </c>
      <c r="BK115" s="548">
        <v>3343</v>
      </c>
      <c r="BL115" s="548">
        <v>2400</v>
      </c>
      <c r="BM115" s="548">
        <v>1746</v>
      </c>
      <c r="BN115" s="548">
        <v>3852</v>
      </c>
      <c r="BO115" s="548">
        <v>2339</v>
      </c>
      <c r="BP115" s="548">
        <v>2516</v>
      </c>
      <c r="BQ115" s="548">
        <v>3667.2239263803676</v>
      </c>
      <c r="BR115" s="548">
        <v>2706.772727272727</v>
      </c>
      <c r="BS115" s="548">
        <v>2692.74</v>
      </c>
      <c r="BT115" s="548">
        <v>3708.89</v>
      </c>
      <c r="BU115" s="548">
        <v>6043</v>
      </c>
      <c r="BV115" s="548">
        <v>2785.5</v>
      </c>
      <c r="BW115" s="549">
        <v>1814.83</v>
      </c>
      <c r="BX115"/>
      <c r="BY115" s="259">
        <f t="shared" si="117"/>
        <v>0.97240990990990994</v>
      </c>
      <c r="BZ115" s="242">
        <f t="shared" si="118"/>
        <v>0.96418128654970769</v>
      </c>
      <c r="CA115" s="242">
        <f t="shared" si="119"/>
        <v>0.95048086760793948</v>
      </c>
      <c r="CB115" s="242">
        <f t="shared" si="120"/>
        <v>0.94688172043010754</v>
      </c>
      <c r="CC115" s="242">
        <f t="shared" si="121"/>
        <v>0.96060788939485375</v>
      </c>
      <c r="CD115" s="242">
        <f t="shared" si="122"/>
        <v>0.95995013246065142</v>
      </c>
      <c r="CE115" s="242">
        <f t="shared" si="123"/>
        <v>0.97117202268431002</v>
      </c>
      <c r="CF115" s="242">
        <f t="shared" si="124"/>
        <v>0.95689520537248163</v>
      </c>
      <c r="CG115" s="242">
        <f t="shared" si="125"/>
        <v>0.80206333973128596</v>
      </c>
      <c r="CH115" s="242">
        <f t="shared" si="126"/>
        <v>0.88332719911667279</v>
      </c>
      <c r="CI115" s="242">
        <f t="shared" si="127"/>
        <v>0.9619834710743802</v>
      </c>
      <c r="CJ115" s="242">
        <f t="shared" si="128"/>
        <v>0.98946827639352686</v>
      </c>
      <c r="CK115" s="242">
        <f t="shared" si="129"/>
        <v>0.95508370763576966</v>
      </c>
      <c r="CL115" s="242">
        <f t="shared" si="130"/>
        <v>0.88653981677237492</v>
      </c>
      <c r="CM115" s="242">
        <f t="shared" si="131"/>
        <v>0.96895414241947775</v>
      </c>
      <c r="CN115" s="242">
        <f t="shared" si="132"/>
        <v>1</v>
      </c>
      <c r="CO115" s="242">
        <f t="shared" si="133"/>
        <v>0.97998355011755112</v>
      </c>
      <c r="CP115" s="242">
        <f t="shared" si="134"/>
        <v>0.99754975793437328</v>
      </c>
      <c r="CQ115" s="242">
        <f t="shared" si="135"/>
        <v>0.97862348178137648</v>
      </c>
      <c r="CR115" s="242">
        <f t="shared" si="136"/>
        <v>0.99198717948717952</v>
      </c>
      <c r="CS115" s="242">
        <f t="shared" si="137"/>
        <v>3593.4436324550311</v>
      </c>
      <c r="CT115" s="242">
        <f t="shared" si="138"/>
        <v>0.98962879386409619</v>
      </c>
      <c r="CU115" s="242">
        <f t="shared" si="139"/>
        <v>9.8743758313059819E-3</v>
      </c>
      <c r="CV115" s="257">
        <f t="shared" si="140"/>
        <v>1020</v>
      </c>
    </row>
    <row r="116" spans="1:100" x14ac:dyDescent="0.2">
      <c r="A116" s="527" t="s">
        <v>932</v>
      </c>
      <c r="B116" s="530">
        <v>87813</v>
      </c>
      <c r="C116" s="529">
        <v>93429</v>
      </c>
      <c r="D116" s="529">
        <v>65109</v>
      </c>
      <c r="E116" s="529">
        <v>77520.25</v>
      </c>
      <c r="F116" s="529">
        <v>34660</v>
      </c>
      <c r="G116" s="529">
        <v>58159</v>
      </c>
      <c r="H116" s="529">
        <v>10817</v>
      </c>
      <c r="I116" s="529">
        <v>42248</v>
      </c>
      <c r="J116" s="529">
        <v>39310</v>
      </c>
      <c r="K116" s="529">
        <v>61449</v>
      </c>
      <c r="L116" s="529">
        <v>21339</v>
      </c>
      <c r="M116" s="529">
        <v>46017</v>
      </c>
      <c r="N116" s="529">
        <v>26087</v>
      </c>
      <c r="O116" s="529">
        <v>50213.32382635033</v>
      </c>
      <c r="P116" s="529">
        <v>35009.727272727272</v>
      </c>
      <c r="Q116" s="529">
        <v>13003.48</v>
      </c>
      <c r="R116" s="529">
        <v>23585.500000000004</v>
      </c>
      <c r="S116" s="529">
        <v>20357.5</v>
      </c>
      <c r="T116" s="529">
        <v>16376.5</v>
      </c>
      <c r="U116" s="529">
        <v>10529.17</v>
      </c>
      <c r="V116" s="529">
        <v>12012.5</v>
      </c>
      <c r="W116" s="529">
        <v>23628</v>
      </c>
      <c r="X116" s="531">
        <v>24523.5</v>
      </c>
      <c r="Y116"/>
      <c r="Z116" s="259">
        <f t="shared" si="94"/>
        <v>0.99092724872202853</v>
      </c>
      <c r="AA116" s="242">
        <f t="shared" si="95"/>
        <v>0.90505666957279862</v>
      </c>
      <c r="AB116" s="242">
        <f t="shared" si="96"/>
        <v>0.94209315449060205</v>
      </c>
      <c r="AC116" s="242">
        <f t="shared" si="97"/>
        <v>0.9710757648355709</v>
      </c>
      <c r="AD116" s="242">
        <f t="shared" si="98"/>
        <v>0.93448368832569428</v>
      </c>
      <c r="AE116" s="242">
        <f t="shared" si="99"/>
        <v>0.97516767270288396</v>
      </c>
      <c r="AF116" s="242">
        <f t="shared" si="100"/>
        <v>0.94003649952203006</v>
      </c>
      <c r="AG116" s="242">
        <f t="shared" si="101"/>
        <v>0.94984149823512221</v>
      </c>
      <c r="AH116" s="242">
        <f t="shared" si="102"/>
        <v>0.93867902001050674</v>
      </c>
      <c r="AI116" s="242">
        <f t="shared" si="103"/>
        <v>0.95129653997987462</v>
      </c>
      <c r="AJ116" s="242">
        <f t="shared" si="104"/>
        <v>0.98745950948634886</v>
      </c>
      <c r="AK116" s="242">
        <f t="shared" si="105"/>
        <v>0.96796381994110225</v>
      </c>
      <c r="AL116" s="242">
        <f t="shared" si="106"/>
        <v>0.97792022792022792</v>
      </c>
      <c r="AM116" s="242">
        <f t="shared" si="107"/>
        <v>0.96768494402178917</v>
      </c>
      <c r="AN116" s="242">
        <f t="shared" si="108"/>
        <v>1</v>
      </c>
      <c r="AO116" s="453">
        <f t="shared" si="109"/>
        <v>0.96763026770884797</v>
      </c>
      <c r="AP116" s="453">
        <f t="shared" si="110"/>
        <v>0.99443448930114897</v>
      </c>
      <c r="AQ116" s="453">
        <f t="shared" si="111"/>
        <v>0.96139315230224343</v>
      </c>
      <c r="AR116" s="453">
        <f t="shared" si="112"/>
        <v>0.94258662369057211</v>
      </c>
      <c r="AS116" s="453">
        <f t="shared" si="113"/>
        <v>0.98540032587221349</v>
      </c>
      <c r="AT116" s="453">
        <f t="shared" si="114"/>
        <v>19405.779435500102</v>
      </c>
      <c r="AU116" s="282">
        <f t="shared" si="115"/>
        <v>0.97028897177500517</v>
      </c>
      <c r="AV116" s="242">
        <f t="shared" si="116"/>
        <v>2.0402104303545453E-2</v>
      </c>
      <c r="AW116" s="257">
        <v>1021</v>
      </c>
      <c r="BB116" s="547" t="s">
        <v>932</v>
      </c>
      <c r="BC116" s="528">
        <v>8680</v>
      </c>
      <c r="BD116" s="548">
        <v>7074</v>
      </c>
      <c r="BE116" s="548">
        <v>4670</v>
      </c>
      <c r="BF116" s="548">
        <v>8857</v>
      </c>
      <c r="BG116" s="548">
        <v>4377.25</v>
      </c>
      <c r="BH116" s="548">
        <v>6176</v>
      </c>
      <c r="BI116" s="548">
        <v>2064</v>
      </c>
      <c r="BJ116" s="548">
        <v>6142</v>
      </c>
      <c r="BK116" s="548">
        <v>3367</v>
      </c>
      <c r="BL116" s="548">
        <v>2407</v>
      </c>
      <c r="BM116" s="548">
        <v>1749</v>
      </c>
      <c r="BN116" s="548">
        <v>3855</v>
      </c>
      <c r="BO116" s="548">
        <v>2348</v>
      </c>
      <c r="BP116" s="548">
        <v>2520</v>
      </c>
      <c r="BQ116" s="548">
        <v>3680.2239263803676</v>
      </c>
      <c r="BR116" s="548">
        <v>2706.772727272727</v>
      </c>
      <c r="BS116" s="548">
        <v>2693.74</v>
      </c>
      <c r="BT116" s="548">
        <v>3709</v>
      </c>
      <c r="BU116" s="548">
        <v>6046</v>
      </c>
      <c r="BV116" s="548">
        <v>2785.5</v>
      </c>
      <c r="BW116" s="549">
        <v>1815.83</v>
      </c>
      <c r="BX116"/>
      <c r="BY116" s="259">
        <f t="shared" si="117"/>
        <v>0.97747747747747749</v>
      </c>
      <c r="BZ116" s="242">
        <f t="shared" si="118"/>
        <v>0.96957236842105265</v>
      </c>
      <c r="CA116" s="242">
        <f t="shared" si="119"/>
        <v>0.95559648045835888</v>
      </c>
      <c r="CB116" s="242">
        <f t="shared" si="120"/>
        <v>0.95236559139784949</v>
      </c>
      <c r="CC116" s="242">
        <f t="shared" si="121"/>
        <v>0.96060788939485375</v>
      </c>
      <c r="CD116" s="242">
        <f t="shared" si="122"/>
        <v>0.96244350942808166</v>
      </c>
      <c r="CE116" s="242">
        <f t="shared" si="123"/>
        <v>0.97542533081285443</v>
      </c>
      <c r="CF116" s="242">
        <f t="shared" si="124"/>
        <v>0.95923785725441202</v>
      </c>
      <c r="CG116" s="242">
        <f t="shared" si="125"/>
        <v>0.80782149712092133</v>
      </c>
      <c r="CH116" s="242">
        <f t="shared" si="126"/>
        <v>0.88590357011409648</v>
      </c>
      <c r="CI116" s="242">
        <f t="shared" si="127"/>
        <v>0.96363636363636362</v>
      </c>
      <c r="CJ116" s="242">
        <f t="shared" si="128"/>
        <v>0.99023889031595169</v>
      </c>
      <c r="CK116" s="242">
        <f t="shared" si="129"/>
        <v>0.95875867701102491</v>
      </c>
      <c r="CL116" s="242">
        <f t="shared" si="130"/>
        <v>0.88794926004228325</v>
      </c>
      <c r="CM116" s="242">
        <f t="shared" si="131"/>
        <v>0.97238900325817379</v>
      </c>
      <c r="CN116" s="242">
        <f t="shared" si="132"/>
        <v>1</v>
      </c>
      <c r="CO116" s="242">
        <f t="shared" si="133"/>
        <v>0.98034748556995932</v>
      </c>
      <c r="CP116" s="242">
        <f t="shared" si="134"/>
        <v>0.9975793437331899</v>
      </c>
      <c r="CQ116" s="242">
        <f t="shared" si="135"/>
        <v>0.97910931174089066</v>
      </c>
      <c r="CR116" s="242">
        <f t="shared" si="136"/>
        <v>0.99198717948717952</v>
      </c>
      <c r="CS116" s="242">
        <f t="shared" si="137"/>
        <v>3594.0822353389635</v>
      </c>
      <c r="CT116" s="242">
        <f t="shared" si="138"/>
        <v>0.9898046641062439</v>
      </c>
      <c r="CU116" s="242">
        <f t="shared" si="139"/>
        <v>9.6563797403893814E-3</v>
      </c>
      <c r="CV116" s="257">
        <f t="shared" si="140"/>
        <v>1021</v>
      </c>
    </row>
    <row r="117" spans="1:100" x14ac:dyDescent="0.2">
      <c r="A117" s="527" t="s">
        <v>933</v>
      </c>
      <c r="B117" s="530">
        <v>88010</v>
      </c>
      <c r="C117" s="529">
        <v>94176</v>
      </c>
      <c r="D117" s="529">
        <v>65322</v>
      </c>
      <c r="E117" s="529">
        <v>77520.25</v>
      </c>
      <c r="F117" s="529">
        <v>34691</v>
      </c>
      <c r="G117" s="529">
        <v>58384</v>
      </c>
      <c r="H117" s="529">
        <v>10845</v>
      </c>
      <c r="I117" s="529">
        <v>42344</v>
      </c>
      <c r="J117" s="529">
        <v>39432</v>
      </c>
      <c r="K117" s="529">
        <v>61994</v>
      </c>
      <c r="L117" s="529">
        <v>21358</v>
      </c>
      <c r="M117" s="529">
        <v>46330</v>
      </c>
      <c r="N117" s="529">
        <v>26087</v>
      </c>
      <c r="O117" s="529">
        <v>50230.32382635033</v>
      </c>
      <c r="P117" s="529">
        <v>35009.727272727272</v>
      </c>
      <c r="Q117" s="529">
        <v>13039.48</v>
      </c>
      <c r="R117" s="529">
        <v>23597.500000000004</v>
      </c>
      <c r="S117" s="529">
        <v>20470.5</v>
      </c>
      <c r="T117" s="529">
        <v>16404.5</v>
      </c>
      <c r="U117" s="529">
        <v>10535.5</v>
      </c>
      <c r="V117" s="529">
        <v>12013.5</v>
      </c>
      <c r="W117" s="529">
        <v>23628</v>
      </c>
      <c r="X117" s="531">
        <v>24523.5</v>
      </c>
      <c r="Y117"/>
      <c r="Z117" s="259">
        <f t="shared" si="94"/>
        <v>0.99315029847546177</v>
      </c>
      <c r="AA117" s="242">
        <f t="shared" si="95"/>
        <v>0.91229293809938972</v>
      </c>
      <c r="AB117" s="242">
        <f t="shared" si="96"/>
        <v>0.94517515301471544</v>
      </c>
      <c r="AC117" s="242">
        <f t="shared" si="97"/>
        <v>0.9710757648355709</v>
      </c>
      <c r="AD117" s="242">
        <f t="shared" si="98"/>
        <v>0.93531949312483154</v>
      </c>
      <c r="AE117" s="242">
        <f t="shared" si="99"/>
        <v>0.97894030851777336</v>
      </c>
      <c r="AF117" s="242">
        <f t="shared" si="100"/>
        <v>0.94246980099070132</v>
      </c>
      <c r="AG117" s="242">
        <f t="shared" si="101"/>
        <v>0.9519998201398413</v>
      </c>
      <c r="AH117" s="242">
        <f t="shared" si="102"/>
        <v>0.94159224413773346</v>
      </c>
      <c r="AI117" s="242">
        <f t="shared" si="103"/>
        <v>0.95973372552055114</v>
      </c>
      <c r="AJ117" s="242">
        <f t="shared" si="104"/>
        <v>0.98833873206848677</v>
      </c>
      <c r="AK117" s="242">
        <f t="shared" si="105"/>
        <v>0.97454774926377785</v>
      </c>
      <c r="AL117" s="242">
        <f t="shared" si="106"/>
        <v>0.97792022792022792</v>
      </c>
      <c r="AM117" s="242">
        <f t="shared" si="107"/>
        <v>0.96801255914054252</v>
      </c>
      <c r="AN117" s="242">
        <f t="shared" si="108"/>
        <v>1</v>
      </c>
      <c r="AO117" s="453">
        <f t="shared" si="109"/>
        <v>0.97030914210535713</v>
      </c>
      <c r="AP117" s="453">
        <f t="shared" si="110"/>
        <v>0.99494044481922628</v>
      </c>
      <c r="AQ117" s="453">
        <f t="shared" si="111"/>
        <v>0.96672963400236145</v>
      </c>
      <c r="AR117" s="453">
        <f t="shared" si="112"/>
        <v>0.94419822723609992</v>
      </c>
      <c r="AS117" s="453">
        <f t="shared" si="113"/>
        <v>0.98599273572624491</v>
      </c>
      <c r="AT117" s="453">
        <f t="shared" si="114"/>
        <v>19448.680735557158</v>
      </c>
      <c r="AU117" s="282">
        <f t="shared" si="115"/>
        <v>0.97243403677785789</v>
      </c>
      <c r="AV117" s="242">
        <f t="shared" si="116"/>
        <v>1.9523659038268845E-2</v>
      </c>
      <c r="AW117" s="257">
        <v>1022</v>
      </c>
      <c r="BB117" s="547" t="s">
        <v>933</v>
      </c>
      <c r="BC117" s="528">
        <v>8700</v>
      </c>
      <c r="BD117" s="548">
        <v>7095</v>
      </c>
      <c r="BE117" s="548">
        <v>4690</v>
      </c>
      <c r="BF117" s="548">
        <v>8890</v>
      </c>
      <c r="BG117" s="548">
        <v>4377.25</v>
      </c>
      <c r="BH117" s="548">
        <v>6179</v>
      </c>
      <c r="BI117" s="548">
        <v>2068</v>
      </c>
      <c r="BJ117" s="548">
        <v>6149</v>
      </c>
      <c r="BK117" s="548">
        <v>3388</v>
      </c>
      <c r="BL117" s="548">
        <v>2416</v>
      </c>
      <c r="BM117" s="548">
        <v>1751</v>
      </c>
      <c r="BN117" s="548">
        <v>3864</v>
      </c>
      <c r="BO117" s="548">
        <v>2362</v>
      </c>
      <c r="BP117" s="548">
        <v>2520</v>
      </c>
      <c r="BQ117" s="548">
        <v>3683.2239263803676</v>
      </c>
      <c r="BR117" s="548">
        <v>2706.772727272727</v>
      </c>
      <c r="BS117" s="548">
        <v>2694.74</v>
      </c>
      <c r="BT117" s="548">
        <v>3709</v>
      </c>
      <c r="BU117" s="548">
        <v>6055</v>
      </c>
      <c r="BV117" s="548">
        <v>2786.5</v>
      </c>
      <c r="BW117" s="549">
        <v>1816.49</v>
      </c>
      <c r="BX117"/>
      <c r="BY117" s="259">
        <f t="shared" si="117"/>
        <v>0.97972972972972971</v>
      </c>
      <c r="BZ117" s="242">
        <f t="shared" si="118"/>
        <v>0.97245065789473684</v>
      </c>
      <c r="CA117" s="242">
        <f t="shared" si="119"/>
        <v>0.95968897073869452</v>
      </c>
      <c r="CB117" s="242">
        <f t="shared" si="120"/>
        <v>0.95591397849462367</v>
      </c>
      <c r="CC117" s="242">
        <f t="shared" si="121"/>
        <v>0.96060788939485375</v>
      </c>
      <c r="CD117" s="242">
        <f t="shared" si="122"/>
        <v>0.96291101760947484</v>
      </c>
      <c r="CE117" s="242">
        <f t="shared" si="123"/>
        <v>0.97731568998109641</v>
      </c>
      <c r="CF117" s="242">
        <f t="shared" si="124"/>
        <v>0.96033109479931278</v>
      </c>
      <c r="CG117" s="242">
        <f t="shared" si="125"/>
        <v>0.81285988483685223</v>
      </c>
      <c r="CH117" s="242">
        <f t="shared" si="126"/>
        <v>0.88921604711078395</v>
      </c>
      <c r="CI117" s="242">
        <f t="shared" si="127"/>
        <v>0.96473829201101924</v>
      </c>
      <c r="CJ117" s="242">
        <f t="shared" si="128"/>
        <v>0.99255073208322631</v>
      </c>
      <c r="CK117" s="242">
        <f t="shared" si="129"/>
        <v>0.96447529603919968</v>
      </c>
      <c r="CL117" s="242">
        <f t="shared" si="130"/>
        <v>0.88794926004228325</v>
      </c>
      <c r="CM117" s="242">
        <f t="shared" si="131"/>
        <v>0.97318166345171908</v>
      </c>
      <c r="CN117" s="242">
        <f t="shared" si="132"/>
        <v>1</v>
      </c>
      <c r="CO117" s="242">
        <f t="shared" si="133"/>
        <v>0.98071142102236752</v>
      </c>
      <c r="CP117" s="242">
        <f t="shared" si="134"/>
        <v>0.9975793437331899</v>
      </c>
      <c r="CQ117" s="242">
        <f t="shared" si="135"/>
        <v>0.98056680161943321</v>
      </c>
      <c r="CR117" s="242">
        <f t="shared" si="136"/>
        <v>0.9923433048433048</v>
      </c>
      <c r="CS117" s="242">
        <f t="shared" si="137"/>
        <v>3595.663617307503</v>
      </c>
      <c r="CT117" s="242">
        <f t="shared" si="138"/>
        <v>0.99024017424365918</v>
      </c>
      <c r="CU117" s="242">
        <f t="shared" si="139"/>
        <v>9.1911920036081077E-3</v>
      </c>
      <c r="CV117" s="257">
        <f t="shared" si="140"/>
        <v>1022</v>
      </c>
    </row>
    <row r="118" spans="1:100" x14ac:dyDescent="0.2">
      <c r="A118" s="527" t="s">
        <v>934</v>
      </c>
      <c r="B118" s="530">
        <v>88141</v>
      </c>
      <c r="C118" s="529">
        <v>96222</v>
      </c>
      <c r="D118" s="529">
        <v>65483</v>
      </c>
      <c r="E118" s="529">
        <v>77520.25</v>
      </c>
      <c r="F118" s="529">
        <v>34737</v>
      </c>
      <c r="G118" s="529">
        <v>58636</v>
      </c>
      <c r="H118" s="529">
        <v>10861</v>
      </c>
      <c r="I118" s="529">
        <v>42533</v>
      </c>
      <c r="J118" s="529">
        <v>39536</v>
      </c>
      <c r="K118" s="529">
        <v>62451</v>
      </c>
      <c r="L118" s="529">
        <v>21373</v>
      </c>
      <c r="M118" s="529">
        <v>46586</v>
      </c>
      <c r="N118" s="529">
        <v>26129</v>
      </c>
      <c r="O118" s="529">
        <v>50252.32382635033</v>
      </c>
      <c r="P118" s="529">
        <v>35009.727272727272</v>
      </c>
      <c r="Q118" s="529">
        <v>13078.48</v>
      </c>
      <c r="R118" s="529">
        <v>23652.500000000004</v>
      </c>
      <c r="S118" s="529">
        <v>20554.5</v>
      </c>
      <c r="T118" s="529">
        <v>16421.5</v>
      </c>
      <c r="U118" s="529">
        <v>10544.17</v>
      </c>
      <c r="V118" s="529">
        <v>12016.5</v>
      </c>
      <c r="W118" s="529">
        <v>23628</v>
      </c>
      <c r="X118" s="531">
        <v>24523.5</v>
      </c>
      <c r="Y118"/>
      <c r="Z118" s="259">
        <f t="shared" si="94"/>
        <v>0.99462857013891237</v>
      </c>
      <c r="AA118" s="242">
        <f t="shared" si="95"/>
        <v>0.93211275791920956</v>
      </c>
      <c r="AB118" s="242">
        <f t="shared" si="96"/>
        <v>0.94750473875359931</v>
      </c>
      <c r="AC118" s="242">
        <f t="shared" si="97"/>
        <v>0.9710757648355709</v>
      </c>
      <c r="AD118" s="242">
        <f t="shared" si="98"/>
        <v>0.93655971960097062</v>
      </c>
      <c r="AE118" s="242">
        <f t="shared" si="99"/>
        <v>0.98316566063044941</v>
      </c>
      <c r="AF118" s="242">
        <f t="shared" si="100"/>
        <v>0.94386025897279913</v>
      </c>
      <c r="AG118" s="242">
        <f t="shared" si="101"/>
        <v>0.95624901638975701</v>
      </c>
      <c r="AH118" s="242">
        <f t="shared" si="102"/>
        <v>0.94407564831176272</v>
      </c>
      <c r="AI118" s="242">
        <f t="shared" si="103"/>
        <v>0.96680857651521013</v>
      </c>
      <c r="AJ118" s="242">
        <f t="shared" si="104"/>
        <v>0.98903285515964834</v>
      </c>
      <c r="AK118" s="242">
        <f t="shared" si="105"/>
        <v>0.97993268826251578</v>
      </c>
      <c r="AL118" s="242">
        <f t="shared" si="106"/>
        <v>0.97949467686309788</v>
      </c>
      <c r="AM118" s="242">
        <f t="shared" si="107"/>
        <v>0.96843653164716448</v>
      </c>
      <c r="AN118" s="242">
        <f t="shared" si="108"/>
        <v>1</v>
      </c>
      <c r="AO118" s="453">
        <f t="shared" si="109"/>
        <v>0.97321125603490866</v>
      </c>
      <c r="AP118" s="453">
        <f t="shared" si="110"/>
        <v>0.99725940761041421</v>
      </c>
      <c r="AQ118" s="453">
        <f t="shared" si="111"/>
        <v>0.97069657615112181</v>
      </c>
      <c r="AR118" s="453">
        <f t="shared" si="112"/>
        <v>0.9451767008173132</v>
      </c>
      <c r="AS118" s="453">
        <f t="shared" si="113"/>
        <v>0.98680414069219302</v>
      </c>
      <c r="AT118" s="453">
        <f t="shared" si="114"/>
        <v>19492.592325223803</v>
      </c>
      <c r="AU118" s="282">
        <f t="shared" si="115"/>
        <v>0.97462961626119016</v>
      </c>
      <c r="AV118" s="242">
        <f t="shared" si="116"/>
        <v>1.9655032943330132E-2</v>
      </c>
      <c r="AW118" s="257">
        <v>1023</v>
      </c>
      <c r="BB118" s="547" t="s">
        <v>934</v>
      </c>
      <c r="BC118" s="528">
        <v>8716</v>
      </c>
      <c r="BD118" s="548">
        <v>7120</v>
      </c>
      <c r="BE118" s="548">
        <v>4724</v>
      </c>
      <c r="BF118" s="548">
        <v>8909</v>
      </c>
      <c r="BG118" s="548">
        <v>4377.25</v>
      </c>
      <c r="BH118" s="548">
        <v>6185</v>
      </c>
      <c r="BI118" s="548">
        <v>2082</v>
      </c>
      <c r="BJ118" s="548">
        <v>6165</v>
      </c>
      <c r="BK118" s="548">
        <v>3420</v>
      </c>
      <c r="BL118" s="548">
        <v>2425</v>
      </c>
      <c r="BM118" s="548">
        <v>1755</v>
      </c>
      <c r="BN118" s="548">
        <v>3870</v>
      </c>
      <c r="BO118" s="548">
        <v>2374</v>
      </c>
      <c r="BP118" s="548">
        <v>2523</v>
      </c>
      <c r="BQ118" s="548">
        <v>3688.2239263803676</v>
      </c>
      <c r="BR118" s="548">
        <v>2706.772727272727</v>
      </c>
      <c r="BS118" s="548">
        <v>2702.74</v>
      </c>
      <c r="BT118" s="548">
        <v>3714</v>
      </c>
      <c r="BU118" s="548">
        <v>6061</v>
      </c>
      <c r="BV118" s="548">
        <v>2787.5</v>
      </c>
      <c r="BW118" s="549">
        <v>1817.83</v>
      </c>
      <c r="BX118"/>
      <c r="BY118" s="259">
        <f t="shared" si="117"/>
        <v>0.9815315315315315</v>
      </c>
      <c r="BZ118" s="242">
        <f t="shared" si="118"/>
        <v>0.97587719298245612</v>
      </c>
      <c r="CA118" s="242">
        <f t="shared" si="119"/>
        <v>0.96664620421526504</v>
      </c>
      <c r="CB118" s="242">
        <f t="shared" si="120"/>
        <v>0.95795698924731187</v>
      </c>
      <c r="CC118" s="242">
        <f t="shared" si="121"/>
        <v>0.96060788939485375</v>
      </c>
      <c r="CD118" s="242">
        <f t="shared" si="122"/>
        <v>0.96384603397226121</v>
      </c>
      <c r="CE118" s="242">
        <f t="shared" si="123"/>
        <v>0.98393194706994325</v>
      </c>
      <c r="CF118" s="242">
        <f t="shared" si="124"/>
        <v>0.96282992347337182</v>
      </c>
      <c r="CG118" s="242">
        <f t="shared" si="125"/>
        <v>0.82053742802303264</v>
      </c>
      <c r="CH118" s="242">
        <f t="shared" si="126"/>
        <v>0.89252852410747152</v>
      </c>
      <c r="CI118" s="242">
        <f t="shared" si="127"/>
        <v>0.96694214876033058</v>
      </c>
      <c r="CJ118" s="242">
        <f t="shared" si="128"/>
        <v>0.99409195992807609</v>
      </c>
      <c r="CK118" s="242">
        <f t="shared" si="129"/>
        <v>0.9693752552062066</v>
      </c>
      <c r="CL118" s="242">
        <f t="shared" si="130"/>
        <v>0.88900634249471455</v>
      </c>
      <c r="CM118" s="242">
        <f t="shared" si="131"/>
        <v>0.97450276377429446</v>
      </c>
      <c r="CN118" s="242">
        <f t="shared" si="132"/>
        <v>1</v>
      </c>
      <c r="CO118" s="242">
        <f t="shared" si="133"/>
        <v>0.98362290464163271</v>
      </c>
      <c r="CP118" s="242">
        <f t="shared" si="134"/>
        <v>0.99892415277030666</v>
      </c>
      <c r="CQ118" s="242">
        <f t="shared" si="135"/>
        <v>0.98153846153846158</v>
      </c>
      <c r="CR118" s="242">
        <f t="shared" si="136"/>
        <v>0.99269943019943019</v>
      </c>
      <c r="CS118" s="242">
        <f t="shared" si="137"/>
        <v>3599.7188892257464</v>
      </c>
      <c r="CT118" s="242">
        <f t="shared" si="138"/>
        <v>0.99135698982996634</v>
      </c>
      <c r="CU118" s="242">
        <f t="shared" si="139"/>
        <v>8.5144773389505893E-3</v>
      </c>
      <c r="CV118" s="257">
        <f t="shared" si="140"/>
        <v>1023</v>
      </c>
    </row>
    <row r="119" spans="1:100" x14ac:dyDescent="0.2">
      <c r="A119" s="527" t="s">
        <v>935</v>
      </c>
      <c r="B119" s="530">
        <v>88264</v>
      </c>
      <c r="C119" s="529">
        <v>97992</v>
      </c>
      <c r="D119" s="529">
        <v>65557</v>
      </c>
      <c r="E119" s="529">
        <v>77520.25</v>
      </c>
      <c r="F119" s="529">
        <v>34793</v>
      </c>
      <c r="G119" s="529">
        <v>58923</v>
      </c>
      <c r="H119" s="529">
        <v>10883</v>
      </c>
      <c r="I119" s="529">
        <v>42777</v>
      </c>
      <c r="J119" s="529">
        <v>39607</v>
      </c>
      <c r="K119" s="529">
        <v>62697</v>
      </c>
      <c r="L119" s="529">
        <v>21373</v>
      </c>
      <c r="M119" s="529">
        <v>46716</v>
      </c>
      <c r="N119" s="529">
        <v>26140</v>
      </c>
      <c r="O119" s="529">
        <v>50261.32382635033</v>
      </c>
      <c r="P119" s="529">
        <v>35009.727272727272</v>
      </c>
      <c r="Q119" s="529">
        <v>13106.48</v>
      </c>
      <c r="R119" s="529">
        <v>23698.500000000004</v>
      </c>
      <c r="S119" s="529">
        <v>20657.5</v>
      </c>
      <c r="T119" s="529">
        <v>16463</v>
      </c>
      <c r="U119" s="529">
        <v>10555.17</v>
      </c>
      <c r="V119" s="529">
        <v>12016.5</v>
      </c>
      <c r="W119" s="529">
        <v>23628</v>
      </c>
      <c r="X119" s="531">
        <v>24523.5</v>
      </c>
      <c r="Y119"/>
      <c r="Z119" s="259">
        <f t="shared" si="94"/>
        <v>0.99601656567024388</v>
      </c>
      <c r="AA119" s="242">
        <f t="shared" si="95"/>
        <v>0.94925893635571057</v>
      </c>
      <c r="AB119" s="242">
        <f t="shared" si="96"/>
        <v>0.94857548002488745</v>
      </c>
      <c r="AC119" s="242">
        <f t="shared" si="97"/>
        <v>0.9710757648355709</v>
      </c>
      <c r="AD119" s="242">
        <f t="shared" si="98"/>
        <v>0.93806956052844437</v>
      </c>
      <c r="AE119" s="242">
        <f t="shared" si="99"/>
        <v>0.98797786720321934</v>
      </c>
      <c r="AF119" s="242">
        <f t="shared" si="100"/>
        <v>0.94577213869818366</v>
      </c>
      <c r="AG119" s="242">
        <f t="shared" si="101"/>
        <v>0.96173475123091801</v>
      </c>
      <c r="AH119" s="242">
        <f t="shared" si="102"/>
        <v>0.94577104923826349</v>
      </c>
      <c r="AI119" s="242">
        <f t="shared" si="103"/>
        <v>0.97061692081430451</v>
      </c>
      <c r="AJ119" s="242">
        <f t="shared" si="104"/>
        <v>0.98903285515964834</v>
      </c>
      <c r="AK119" s="242">
        <f t="shared" si="105"/>
        <v>0.98266722759781233</v>
      </c>
      <c r="AL119" s="242">
        <f t="shared" si="106"/>
        <v>0.97990703253861144</v>
      </c>
      <c r="AM119" s="242">
        <f t="shared" si="107"/>
        <v>0.96860997494532808</v>
      </c>
      <c r="AN119" s="242">
        <f t="shared" si="108"/>
        <v>1</v>
      </c>
      <c r="AO119" s="453">
        <f t="shared" si="109"/>
        <v>0.97529482500997133</v>
      </c>
      <c r="AP119" s="453">
        <f t="shared" si="110"/>
        <v>0.99919890376304421</v>
      </c>
      <c r="AQ119" s="453">
        <f t="shared" si="111"/>
        <v>0.97556080283353031</v>
      </c>
      <c r="AR119" s="453">
        <f t="shared" si="112"/>
        <v>0.94756532750086331</v>
      </c>
      <c r="AS119" s="453">
        <f t="shared" si="113"/>
        <v>0.98783360489351124</v>
      </c>
      <c r="AT119" s="453">
        <f t="shared" si="114"/>
        <v>19541.813856003682</v>
      </c>
      <c r="AU119" s="282">
        <f t="shared" si="115"/>
        <v>0.97709069280018412</v>
      </c>
      <c r="AV119" s="242">
        <f t="shared" si="116"/>
        <v>1.9245103615670733E-2</v>
      </c>
      <c r="AW119" s="257">
        <v>1024</v>
      </c>
      <c r="BB119" s="547" t="s">
        <v>935</v>
      </c>
      <c r="BC119" s="528">
        <v>8739</v>
      </c>
      <c r="BD119" s="548">
        <v>7155</v>
      </c>
      <c r="BE119" s="548">
        <v>4745</v>
      </c>
      <c r="BF119" s="548">
        <v>8922</v>
      </c>
      <c r="BG119" s="548">
        <v>4377.25</v>
      </c>
      <c r="BH119" s="548">
        <v>6194</v>
      </c>
      <c r="BI119" s="548">
        <v>2091</v>
      </c>
      <c r="BJ119" s="548">
        <v>6179</v>
      </c>
      <c r="BK119" s="548">
        <v>3452</v>
      </c>
      <c r="BL119" s="548">
        <v>2429</v>
      </c>
      <c r="BM119" s="548">
        <v>1760</v>
      </c>
      <c r="BN119" s="548">
        <v>3870</v>
      </c>
      <c r="BO119" s="548">
        <v>2384</v>
      </c>
      <c r="BP119" s="548">
        <v>2523</v>
      </c>
      <c r="BQ119" s="548">
        <v>3709.2239263803676</v>
      </c>
      <c r="BR119" s="548">
        <v>2706.772727272727</v>
      </c>
      <c r="BS119" s="548">
        <v>2705.74</v>
      </c>
      <c r="BT119" s="548">
        <v>3718</v>
      </c>
      <c r="BU119" s="548">
        <v>6072</v>
      </c>
      <c r="BV119" s="548">
        <v>2788.5</v>
      </c>
      <c r="BW119" s="549">
        <v>1819.83</v>
      </c>
      <c r="BX119"/>
      <c r="BY119" s="259">
        <f t="shared" si="117"/>
        <v>0.98412162162162165</v>
      </c>
      <c r="BZ119" s="242">
        <f t="shared" si="118"/>
        <v>0.98067434210526316</v>
      </c>
      <c r="CA119" s="242">
        <f t="shared" si="119"/>
        <v>0.97094331900961739</v>
      </c>
      <c r="CB119" s="242">
        <f t="shared" si="120"/>
        <v>0.95935483870967742</v>
      </c>
      <c r="CC119" s="242">
        <f t="shared" si="121"/>
        <v>0.96060788939485375</v>
      </c>
      <c r="CD119" s="242">
        <f t="shared" si="122"/>
        <v>0.96524855851644076</v>
      </c>
      <c r="CE119" s="242">
        <f t="shared" si="123"/>
        <v>0.98818525519848777</v>
      </c>
      <c r="CF119" s="242">
        <f t="shared" si="124"/>
        <v>0.96501639856317356</v>
      </c>
      <c r="CG119" s="242">
        <f t="shared" si="125"/>
        <v>0.82821497120921306</v>
      </c>
      <c r="CH119" s="242">
        <f t="shared" si="126"/>
        <v>0.89400073610599928</v>
      </c>
      <c r="CI119" s="242">
        <f t="shared" si="127"/>
        <v>0.96969696969696972</v>
      </c>
      <c r="CJ119" s="242">
        <f t="shared" si="128"/>
        <v>0.99409195992807609</v>
      </c>
      <c r="CK119" s="242">
        <f t="shared" si="129"/>
        <v>0.97345855451204577</v>
      </c>
      <c r="CL119" s="242">
        <f t="shared" si="130"/>
        <v>0.88900634249471455</v>
      </c>
      <c r="CM119" s="242">
        <f t="shared" si="131"/>
        <v>0.98005138512911116</v>
      </c>
      <c r="CN119" s="242">
        <f t="shared" si="132"/>
        <v>1</v>
      </c>
      <c r="CO119" s="242">
        <f t="shared" si="133"/>
        <v>0.98471471099885721</v>
      </c>
      <c r="CP119" s="242">
        <f t="shared" si="134"/>
        <v>1</v>
      </c>
      <c r="CQ119" s="242">
        <f t="shared" si="135"/>
        <v>0.98331983805668011</v>
      </c>
      <c r="CR119" s="242">
        <f t="shared" si="136"/>
        <v>0.99305555555555558</v>
      </c>
      <c r="CS119" s="242">
        <f t="shared" si="137"/>
        <v>3602.8453814165391</v>
      </c>
      <c r="CT119" s="242">
        <f t="shared" si="138"/>
        <v>0.99221802092221856</v>
      </c>
      <c r="CU119" s="242">
        <f t="shared" si="139"/>
        <v>8.0202428128871208E-3</v>
      </c>
      <c r="CV119" s="257">
        <f t="shared" si="140"/>
        <v>1024</v>
      </c>
    </row>
    <row r="120" spans="1:100" x14ac:dyDescent="0.2">
      <c r="A120" s="527" t="s">
        <v>936</v>
      </c>
      <c r="B120" s="530">
        <v>88329</v>
      </c>
      <c r="C120" s="529">
        <v>98901</v>
      </c>
      <c r="D120" s="529">
        <v>65642</v>
      </c>
      <c r="E120" s="529">
        <v>77634.25</v>
      </c>
      <c r="F120" s="529">
        <v>34802</v>
      </c>
      <c r="G120" s="529">
        <v>59138</v>
      </c>
      <c r="H120" s="529">
        <v>10902</v>
      </c>
      <c r="I120" s="529">
        <v>42940</v>
      </c>
      <c r="J120" s="529">
        <v>39669</v>
      </c>
      <c r="K120" s="529">
        <v>62780</v>
      </c>
      <c r="L120" s="529">
        <v>21373</v>
      </c>
      <c r="M120" s="529">
        <v>46784</v>
      </c>
      <c r="N120" s="529">
        <v>26153</v>
      </c>
      <c r="O120" s="529">
        <v>50281.32382635033</v>
      </c>
      <c r="P120" s="529">
        <v>35009.727272727272</v>
      </c>
      <c r="Q120" s="529">
        <v>13137.48</v>
      </c>
      <c r="R120" s="529">
        <v>23711.500000000004</v>
      </c>
      <c r="S120" s="529">
        <v>20691.5</v>
      </c>
      <c r="T120" s="529">
        <v>16536</v>
      </c>
      <c r="U120" s="529">
        <v>10560.17</v>
      </c>
      <c r="V120" s="529">
        <v>12020.5</v>
      </c>
      <c r="W120" s="529">
        <v>23628</v>
      </c>
      <c r="X120" s="531">
        <v>24523.5</v>
      </c>
      <c r="Y120"/>
      <c r="Z120" s="259">
        <f t="shared" si="94"/>
        <v>0.99675005924371174</v>
      </c>
      <c r="AA120" s="242">
        <f t="shared" si="95"/>
        <v>0.95806451612903221</v>
      </c>
      <c r="AB120" s="242">
        <f t="shared" si="96"/>
        <v>0.94980538553920502</v>
      </c>
      <c r="AC120" s="242">
        <f t="shared" si="97"/>
        <v>0.97250381282549947</v>
      </c>
      <c r="AD120" s="242">
        <f t="shared" si="98"/>
        <v>0.93831221353464545</v>
      </c>
      <c r="AE120" s="242">
        <f t="shared" si="99"/>
        <v>0.99158283031522465</v>
      </c>
      <c r="AF120" s="242">
        <f t="shared" si="100"/>
        <v>0.94742330755192494</v>
      </c>
      <c r="AG120" s="242">
        <f t="shared" si="101"/>
        <v>0.9653994019649722</v>
      </c>
      <c r="AH120" s="242">
        <f t="shared" si="102"/>
        <v>0.9472515401881656</v>
      </c>
      <c r="AI120" s="242">
        <f t="shared" si="103"/>
        <v>0.97190184998838924</v>
      </c>
      <c r="AJ120" s="242">
        <f t="shared" si="104"/>
        <v>0.98903285515964834</v>
      </c>
      <c r="AK120" s="242">
        <f t="shared" si="105"/>
        <v>0.98409760201935215</v>
      </c>
      <c r="AL120" s="242">
        <f t="shared" si="106"/>
        <v>0.98039436197330931</v>
      </c>
      <c r="AM120" s="242">
        <f t="shared" si="107"/>
        <v>0.96899540449680255</v>
      </c>
      <c r="AN120" s="242">
        <f t="shared" si="108"/>
        <v>1</v>
      </c>
      <c r="AO120" s="453">
        <f t="shared" si="109"/>
        <v>0.9776016335180765</v>
      </c>
      <c r="AP120" s="453">
        <f t="shared" si="110"/>
        <v>0.99974702224096135</v>
      </c>
      <c r="AQ120" s="453">
        <f t="shared" si="111"/>
        <v>0.97716646989374278</v>
      </c>
      <c r="AR120" s="453">
        <f t="shared" si="112"/>
        <v>0.95176700817313231</v>
      </c>
      <c r="AS120" s="453">
        <f t="shared" si="113"/>
        <v>0.98830154316683783</v>
      </c>
      <c r="AT120" s="453">
        <f t="shared" si="114"/>
        <v>19578.334707971004</v>
      </c>
      <c r="AU120" s="282">
        <f t="shared" si="115"/>
        <v>0.97891673539855018</v>
      </c>
      <c r="AV120" s="242">
        <f t="shared" si="116"/>
        <v>1.7775517415062635E-2</v>
      </c>
      <c r="AW120" s="257">
        <v>1025</v>
      </c>
      <c r="BB120" s="547" t="s">
        <v>936</v>
      </c>
      <c r="BC120" s="528">
        <v>8745</v>
      </c>
      <c r="BD120" s="548">
        <v>7177</v>
      </c>
      <c r="BE120" s="548">
        <v>4757</v>
      </c>
      <c r="BF120" s="548">
        <v>8938</v>
      </c>
      <c r="BG120" s="548">
        <v>4381.5</v>
      </c>
      <c r="BH120" s="548">
        <v>6194</v>
      </c>
      <c r="BI120" s="548">
        <v>2099</v>
      </c>
      <c r="BJ120" s="548">
        <v>6191</v>
      </c>
      <c r="BK120" s="548">
        <v>3484</v>
      </c>
      <c r="BL120" s="548">
        <v>2429</v>
      </c>
      <c r="BM120" s="548">
        <v>1760</v>
      </c>
      <c r="BN120" s="548">
        <v>3870</v>
      </c>
      <c r="BO120" s="548">
        <v>2391</v>
      </c>
      <c r="BP120" s="548">
        <v>2526</v>
      </c>
      <c r="BQ120" s="548">
        <v>3716.2239263803676</v>
      </c>
      <c r="BR120" s="548">
        <v>2706.772727272727</v>
      </c>
      <c r="BS120" s="548">
        <v>2711.74</v>
      </c>
      <c r="BT120" s="548">
        <v>3718</v>
      </c>
      <c r="BU120" s="548">
        <v>6074</v>
      </c>
      <c r="BV120" s="548">
        <v>2790</v>
      </c>
      <c r="BW120" s="549">
        <v>1819.83</v>
      </c>
      <c r="BX120"/>
      <c r="BY120" s="259">
        <f t="shared" si="117"/>
        <v>0.98479729729729726</v>
      </c>
      <c r="BZ120" s="242">
        <f t="shared" si="118"/>
        <v>0.98368969298245612</v>
      </c>
      <c r="CA120" s="242">
        <f t="shared" si="119"/>
        <v>0.97339881317781873</v>
      </c>
      <c r="CB120" s="242">
        <f t="shared" si="120"/>
        <v>0.96107526881720429</v>
      </c>
      <c r="CC120" s="242">
        <f t="shared" si="121"/>
        <v>0.96154057167937679</v>
      </c>
      <c r="CD120" s="242">
        <f t="shared" si="122"/>
        <v>0.96524855851644076</v>
      </c>
      <c r="CE120" s="242">
        <f t="shared" si="123"/>
        <v>0.99196597353497162</v>
      </c>
      <c r="CF120" s="242">
        <f t="shared" si="124"/>
        <v>0.96689052006871778</v>
      </c>
      <c r="CG120" s="242">
        <f t="shared" si="125"/>
        <v>0.83589251439539347</v>
      </c>
      <c r="CH120" s="242">
        <f t="shared" si="126"/>
        <v>0.89400073610599928</v>
      </c>
      <c r="CI120" s="242">
        <f t="shared" si="127"/>
        <v>0.96969696969696972</v>
      </c>
      <c r="CJ120" s="242">
        <f t="shared" si="128"/>
        <v>0.99409195992807609</v>
      </c>
      <c r="CK120" s="242">
        <f t="shared" si="129"/>
        <v>0.97631686402613316</v>
      </c>
      <c r="CL120" s="242">
        <f t="shared" si="130"/>
        <v>0.89006342494714585</v>
      </c>
      <c r="CM120" s="242">
        <f t="shared" si="131"/>
        <v>0.98190092558071684</v>
      </c>
      <c r="CN120" s="242">
        <f t="shared" si="132"/>
        <v>1</v>
      </c>
      <c r="CO120" s="242">
        <f t="shared" si="133"/>
        <v>0.98689832371330621</v>
      </c>
      <c r="CP120" s="242">
        <f t="shared" si="134"/>
        <v>1</v>
      </c>
      <c r="CQ120" s="242">
        <f t="shared" si="135"/>
        <v>0.9836437246963563</v>
      </c>
      <c r="CR120" s="242">
        <f t="shared" si="136"/>
        <v>0.99358974358974361</v>
      </c>
      <c r="CS120" s="242">
        <f t="shared" si="137"/>
        <v>3605.0543171801746</v>
      </c>
      <c r="CT120" s="242">
        <f t="shared" si="138"/>
        <v>0.99282635839988109</v>
      </c>
      <c r="CU120" s="242">
        <f t="shared" si="139"/>
        <v>7.4660461681595371E-3</v>
      </c>
      <c r="CV120" s="257">
        <f t="shared" si="140"/>
        <v>1025</v>
      </c>
    </row>
    <row r="121" spans="1:100" x14ac:dyDescent="0.2">
      <c r="A121" s="527" t="s">
        <v>937</v>
      </c>
      <c r="B121" s="530">
        <v>88413</v>
      </c>
      <c r="C121" s="529">
        <v>99148</v>
      </c>
      <c r="D121" s="529">
        <v>65704</v>
      </c>
      <c r="E121" s="529">
        <v>77862.25</v>
      </c>
      <c r="F121" s="529">
        <v>35117</v>
      </c>
      <c r="G121" s="529">
        <v>59190</v>
      </c>
      <c r="H121" s="529">
        <v>10918</v>
      </c>
      <c r="I121" s="529">
        <v>43056</v>
      </c>
      <c r="J121" s="529">
        <v>39684</v>
      </c>
      <c r="K121" s="529">
        <v>62906</v>
      </c>
      <c r="L121" s="529">
        <v>21373</v>
      </c>
      <c r="M121" s="529">
        <v>46842</v>
      </c>
      <c r="N121" s="529">
        <v>26163</v>
      </c>
      <c r="O121" s="529">
        <v>50301.32382635033</v>
      </c>
      <c r="P121" s="529">
        <v>35009.727272727272</v>
      </c>
      <c r="Q121" s="529">
        <v>13165.48</v>
      </c>
      <c r="R121" s="529">
        <v>23715.500000000004</v>
      </c>
      <c r="S121" s="529">
        <v>20732.5</v>
      </c>
      <c r="T121" s="529">
        <v>16751</v>
      </c>
      <c r="U121" s="529">
        <v>10562.17</v>
      </c>
      <c r="V121" s="529">
        <v>12021.5</v>
      </c>
      <c r="W121" s="529">
        <v>23628</v>
      </c>
      <c r="X121" s="531">
        <v>24523.5</v>
      </c>
      <c r="Y121"/>
      <c r="Z121" s="259">
        <f t="shared" si="94"/>
        <v>0.99769795863096244</v>
      </c>
      <c r="AA121" s="242">
        <f t="shared" si="95"/>
        <v>0.96045723142497341</v>
      </c>
      <c r="AB121" s="242">
        <f t="shared" si="96"/>
        <v>0.95070249309082488</v>
      </c>
      <c r="AC121" s="242">
        <f t="shared" si="97"/>
        <v>0.97535990880535639</v>
      </c>
      <c r="AD121" s="242">
        <f t="shared" si="98"/>
        <v>0.94680506875168513</v>
      </c>
      <c r="AE121" s="242">
        <f t="shared" si="99"/>
        <v>0.99245472837022131</v>
      </c>
      <c r="AF121" s="242">
        <f t="shared" si="100"/>
        <v>0.94881376553402275</v>
      </c>
      <c r="AG121" s="242">
        <f t="shared" si="101"/>
        <v>0.96800737426650774</v>
      </c>
      <c r="AH121" s="242">
        <f t="shared" si="102"/>
        <v>0.94760972348249672</v>
      </c>
      <c r="AI121" s="242">
        <f t="shared" si="103"/>
        <v>0.97385246536109604</v>
      </c>
      <c r="AJ121" s="242">
        <f t="shared" si="104"/>
        <v>0.98903285515964834</v>
      </c>
      <c r="AK121" s="242">
        <f t="shared" si="105"/>
        <v>0.98531762726125371</v>
      </c>
      <c r="AL121" s="242">
        <f t="shared" si="106"/>
        <v>0.98076923076923073</v>
      </c>
      <c r="AM121" s="242">
        <f t="shared" si="107"/>
        <v>0.96938083404827713</v>
      </c>
      <c r="AN121" s="242">
        <f t="shared" si="108"/>
        <v>1</v>
      </c>
      <c r="AO121" s="453">
        <f t="shared" si="109"/>
        <v>0.97968520249313906</v>
      </c>
      <c r="AP121" s="453">
        <f t="shared" si="110"/>
        <v>0.99991567408032045</v>
      </c>
      <c r="AQ121" s="453">
        <f t="shared" si="111"/>
        <v>0.97910271546635197</v>
      </c>
      <c r="AR121" s="453">
        <f t="shared" si="112"/>
        <v>0.96414182111200641</v>
      </c>
      <c r="AS121" s="453">
        <f t="shared" si="113"/>
        <v>0.98848871847616837</v>
      </c>
      <c r="AT121" s="453">
        <f t="shared" si="114"/>
        <v>19645.336526511946</v>
      </c>
      <c r="AU121" s="282">
        <f t="shared" si="115"/>
        <v>0.98226682632559736</v>
      </c>
      <c r="AV121" s="242">
        <f t="shared" si="116"/>
        <v>1.3185085913043397E-2</v>
      </c>
      <c r="AW121" s="257">
        <v>1026</v>
      </c>
      <c r="BB121" s="547" t="s">
        <v>937</v>
      </c>
      <c r="BC121" s="528">
        <v>8758</v>
      </c>
      <c r="BD121" s="548">
        <v>7212</v>
      </c>
      <c r="BE121" s="548">
        <v>4764</v>
      </c>
      <c r="BF121" s="548">
        <v>8969</v>
      </c>
      <c r="BG121" s="548">
        <v>4390</v>
      </c>
      <c r="BH121" s="548">
        <v>6208</v>
      </c>
      <c r="BI121" s="548">
        <v>2100</v>
      </c>
      <c r="BJ121" s="548">
        <v>6200</v>
      </c>
      <c r="BK121" s="548">
        <v>3512</v>
      </c>
      <c r="BL121" s="548">
        <v>2429</v>
      </c>
      <c r="BM121" s="548">
        <v>1762</v>
      </c>
      <c r="BN121" s="548">
        <v>3870</v>
      </c>
      <c r="BO121" s="548">
        <v>2395</v>
      </c>
      <c r="BP121" s="548">
        <v>2542</v>
      </c>
      <c r="BQ121" s="548">
        <v>3726.2239263803676</v>
      </c>
      <c r="BR121" s="548">
        <v>2706.772727272727</v>
      </c>
      <c r="BS121" s="548">
        <v>2715.74</v>
      </c>
      <c r="BT121" s="548">
        <v>3718</v>
      </c>
      <c r="BU121" s="548">
        <v>6084</v>
      </c>
      <c r="BV121" s="548">
        <v>2798</v>
      </c>
      <c r="BW121" s="549">
        <v>1819.83</v>
      </c>
      <c r="BX121"/>
      <c r="BY121" s="259">
        <f t="shared" si="117"/>
        <v>0.98626126126126124</v>
      </c>
      <c r="BZ121" s="242">
        <f t="shared" si="118"/>
        <v>0.98848684210526316</v>
      </c>
      <c r="CA121" s="242">
        <f t="shared" si="119"/>
        <v>0.97483118477593611</v>
      </c>
      <c r="CB121" s="242">
        <f t="shared" si="120"/>
        <v>0.96440860215053759</v>
      </c>
      <c r="CC121" s="242">
        <f t="shared" si="121"/>
        <v>0.96340593624842263</v>
      </c>
      <c r="CD121" s="242">
        <f t="shared" si="122"/>
        <v>0.96743026336294213</v>
      </c>
      <c r="CE121" s="242">
        <f t="shared" si="123"/>
        <v>0.99243856332703217</v>
      </c>
      <c r="CF121" s="242">
        <f t="shared" si="124"/>
        <v>0.96829611119787595</v>
      </c>
      <c r="CG121" s="242">
        <f t="shared" si="125"/>
        <v>0.8426103646833013</v>
      </c>
      <c r="CH121" s="242">
        <f t="shared" si="126"/>
        <v>0.89400073610599928</v>
      </c>
      <c r="CI121" s="242">
        <f t="shared" si="127"/>
        <v>0.97079889807162534</v>
      </c>
      <c r="CJ121" s="242">
        <f t="shared" si="128"/>
        <v>0.99409195992807609</v>
      </c>
      <c r="CK121" s="242">
        <f t="shared" si="129"/>
        <v>0.97795018374846876</v>
      </c>
      <c r="CL121" s="242">
        <f t="shared" si="130"/>
        <v>0.89570119802677939</v>
      </c>
      <c r="CM121" s="242">
        <f t="shared" si="131"/>
        <v>0.98454312622586759</v>
      </c>
      <c r="CN121" s="242">
        <f t="shared" si="132"/>
        <v>1</v>
      </c>
      <c r="CO121" s="242">
        <f t="shared" si="133"/>
        <v>0.98835406552293881</v>
      </c>
      <c r="CP121" s="242">
        <f t="shared" si="134"/>
        <v>1</v>
      </c>
      <c r="CQ121" s="242">
        <f t="shared" si="135"/>
        <v>0.98526315789473684</v>
      </c>
      <c r="CR121" s="242">
        <f t="shared" si="136"/>
        <v>0.99643874643874641</v>
      </c>
      <c r="CS121" s="242">
        <f t="shared" si="137"/>
        <v>3609.3565766394427</v>
      </c>
      <c r="CT121" s="242">
        <f t="shared" si="138"/>
        <v>0.99401119397128446</v>
      </c>
      <c r="CU121" s="242">
        <f t="shared" si="139"/>
        <v>6.8219470050547189E-3</v>
      </c>
      <c r="CV121" s="257">
        <f t="shared" si="140"/>
        <v>1026</v>
      </c>
    </row>
    <row r="122" spans="1:100" x14ac:dyDescent="0.2">
      <c r="A122" s="527" t="s">
        <v>938</v>
      </c>
      <c r="B122" s="530">
        <v>88473</v>
      </c>
      <c r="C122" s="529">
        <v>101039</v>
      </c>
      <c r="D122" s="529">
        <v>65758</v>
      </c>
      <c r="E122" s="529">
        <v>78204.25</v>
      </c>
      <c r="F122" s="529">
        <v>35377</v>
      </c>
      <c r="G122" s="529">
        <v>59256</v>
      </c>
      <c r="H122" s="529">
        <v>11014</v>
      </c>
      <c r="I122" s="529">
        <v>43158</v>
      </c>
      <c r="J122" s="529">
        <v>39732</v>
      </c>
      <c r="K122" s="529">
        <v>63142</v>
      </c>
      <c r="L122" s="529">
        <v>21413</v>
      </c>
      <c r="M122" s="529">
        <v>46920</v>
      </c>
      <c r="N122" s="529">
        <v>26180</v>
      </c>
      <c r="O122" s="529">
        <v>50306.32382635033</v>
      </c>
      <c r="P122" s="529">
        <v>35009.727272727272</v>
      </c>
      <c r="Q122" s="529">
        <v>13188.48</v>
      </c>
      <c r="R122" s="529">
        <v>23717.500000000004</v>
      </c>
      <c r="S122" s="529">
        <v>20763.5</v>
      </c>
      <c r="T122" s="529">
        <v>16854</v>
      </c>
      <c r="U122" s="529">
        <v>10564.67</v>
      </c>
      <c r="V122" s="529">
        <v>12029</v>
      </c>
      <c r="W122" s="529">
        <v>23628</v>
      </c>
      <c r="X122" s="531">
        <v>24523.5</v>
      </c>
      <c r="Y122"/>
      <c r="Z122" s="259">
        <f t="shared" si="94"/>
        <v>0.99837502962185587</v>
      </c>
      <c r="AA122" s="242">
        <f t="shared" si="95"/>
        <v>0.97877554974329173</v>
      </c>
      <c r="AB122" s="242">
        <f t="shared" si="96"/>
        <v>0.95148384482933257</v>
      </c>
      <c r="AC122" s="242">
        <f t="shared" si="97"/>
        <v>0.97964405277514199</v>
      </c>
      <c r="AD122" s="242">
        <f t="shared" si="98"/>
        <v>0.95381504448638443</v>
      </c>
      <c r="AE122" s="242">
        <f t="shared" si="99"/>
        <v>0.99356136820925556</v>
      </c>
      <c r="AF122" s="242">
        <f t="shared" si="100"/>
        <v>0.9571565134266099</v>
      </c>
      <c r="AG122" s="242">
        <f t="shared" si="101"/>
        <v>0.9703005912902718</v>
      </c>
      <c r="AH122" s="242">
        <f t="shared" si="102"/>
        <v>0.94875591002435644</v>
      </c>
      <c r="AI122" s="242">
        <f t="shared" si="103"/>
        <v>0.97750599891632484</v>
      </c>
      <c r="AJ122" s="242">
        <f t="shared" si="104"/>
        <v>0.99088385006941226</v>
      </c>
      <c r="AK122" s="242">
        <f t="shared" si="105"/>
        <v>0.98695835086243167</v>
      </c>
      <c r="AL122" s="242">
        <f t="shared" si="106"/>
        <v>0.98140650772229721</v>
      </c>
      <c r="AM122" s="242">
        <f t="shared" si="107"/>
        <v>0.96947719143614575</v>
      </c>
      <c r="AN122" s="242">
        <f t="shared" si="108"/>
        <v>1</v>
      </c>
      <c r="AO122" s="453">
        <f t="shared" si="109"/>
        <v>0.98139670557979775</v>
      </c>
      <c r="AP122" s="453">
        <f t="shared" si="110"/>
        <v>1</v>
      </c>
      <c r="AQ122" s="453">
        <f t="shared" si="111"/>
        <v>0.98056670602125162</v>
      </c>
      <c r="AR122" s="453">
        <f t="shared" si="112"/>
        <v>0.9700702198687694</v>
      </c>
      <c r="AS122" s="453">
        <f t="shared" si="113"/>
        <v>0.98872268761283166</v>
      </c>
      <c r="AT122" s="453">
        <f t="shared" si="114"/>
        <v>19683.025276330605</v>
      </c>
      <c r="AU122" s="282">
        <f t="shared" si="115"/>
        <v>0.98415126381653018</v>
      </c>
      <c r="AV122" s="242">
        <f t="shared" si="116"/>
        <v>1.1076921937801925E-2</v>
      </c>
      <c r="AW122" s="257">
        <v>1027</v>
      </c>
      <c r="BB122" s="547" t="s">
        <v>938</v>
      </c>
      <c r="BC122" s="528">
        <v>8764</v>
      </c>
      <c r="BD122" s="548">
        <v>7246</v>
      </c>
      <c r="BE122" s="548">
        <v>4791</v>
      </c>
      <c r="BF122" s="548">
        <v>8990</v>
      </c>
      <c r="BG122" s="548">
        <v>4402.75</v>
      </c>
      <c r="BH122" s="548">
        <v>6220</v>
      </c>
      <c r="BI122" s="548">
        <v>2104</v>
      </c>
      <c r="BJ122" s="548">
        <v>6226</v>
      </c>
      <c r="BK122" s="548">
        <v>3527</v>
      </c>
      <c r="BL122" s="548">
        <v>2434</v>
      </c>
      <c r="BM122" s="548">
        <v>1767</v>
      </c>
      <c r="BN122" s="548">
        <v>3872</v>
      </c>
      <c r="BO122" s="548">
        <v>2402</v>
      </c>
      <c r="BP122" s="548">
        <v>2560</v>
      </c>
      <c r="BQ122" s="548">
        <v>3726.2239263803676</v>
      </c>
      <c r="BR122" s="548">
        <v>2706.772727272727</v>
      </c>
      <c r="BS122" s="548">
        <v>2715.74</v>
      </c>
      <c r="BT122" s="548">
        <v>3718</v>
      </c>
      <c r="BU122" s="548">
        <v>6088</v>
      </c>
      <c r="BV122" s="548">
        <v>2802</v>
      </c>
      <c r="BW122" s="549">
        <v>1819.83</v>
      </c>
      <c r="BX122"/>
      <c r="BY122" s="259">
        <f t="shared" si="117"/>
        <v>0.98693693693693696</v>
      </c>
      <c r="BZ122" s="242">
        <f t="shared" si="118"/>
        <v>0.99314692982456143</v>
      </c>
      <c r="CA122" s="242">
        <f t="shared" si="119"/>
        <v>0.98035604665438925</v>
      </c>
      <c r="CB122" s="242">
        <f t="shared" si="120"/>
        <v>0.96666666666666667</v>
      </c>
      <c r="CC122" s="242">
        <f t="shared" si="121"/>
        <v>0.96620398310199151</v>
      </c>
      <c r="CD122" s="242">
        <f t="shared" si="122"/>
        <v>0.96930029608851487</v>
      </c>
      <c r="CE122" s="242">
        <f t="shared" si="123"/>
        <v>0.99432892249527405</v>
      </c>
      <c r="CF122" s="242">
        <f t="shared" si="124"/>
        <v>0.97235670779322192</v>
      </c>
      <c r="CG122" s="242">
        <f t="shared" si="125"/>
        <v>0.84620921305182339</v>
      </c>
      <c r="CH122" s="242">
        <f t="shared" si="126"/>
        <v>0.89584100110415898</v>
      </c>
      <c r="CI122" s="242">
        <f t="shared" si="127"/>
        <v>0.97355371900826448</v>
      </c>
      <c r="CJ122" s="242">
        <f t="shared" si="128"/>
        <v>0.99460570254302594</v>
      </c>
      <c r="CK122" s="242">
        <f t="shared" si="129"/>
        <v>0.98080849326255615</v>
      </c>
      <c r="CL122" s="242">
        <f t="shared" si="130"/>
        <v>0.9020436927413672</v>
      </c>
      <c r="CM122" s="242">
        <f t="shared" si="131"/>
        <v>0.98454312622586759</v>
      </c>
      <c r="CN122" s="242">
        <f t="shared" si="132"/>
        <v>1</v>
      </c>
      <c r="CO122" s="242">
        <f t="shared" si="133"/>
        <v>0.98835406552293881</v>
      </c>
      <c r="CP122" s="242">
        <f t="shared" si="134"/>
        <v>1</v>
      </c>
      <c r="CQ122" s="242">
        <f t="shared" si="135"/>
        <v>0.98591093117408912</v>
      </c>
      <c r="CR122" s="242">
        <f t="shared" si="136"/>
        <v>0.99786324786324787</v>
      </c>
      <c r="CS122" s="242">
        <f t="shared" si="137"/>
        <v>3610.8615050298513</v>
      </c>
      <c r="CT122" s="242">
        <f t="shared" si="138"/>
        <v>0.99442564891205509</v>
      </c>
      <c r="CU122" s="242">
        <f t="shared" si="139"/>
        <v>6.7699410939241556E-3</v>
      </c>
      <c r="CV122" s="257">
        <f t="shared" si="140"/>
        <v>1027</v>
      </c>
    </row>
    <row r="123" spans="1:100" x14ac:dyDescent="0.2">
      <c r="A123" s="527" t="s">
        <v>939</v>
      </c>
      <c r="B123" s="530">
        <v>88496</v>
      </c>
      <c r="C123" s="529">
        <v>101464</v>
      </c>
      <c r="D123" s="529">
        <v>65869</v>
      </c>
      <c r="E123" s="529">
        <v>78660.25</v>
      </c>
      <c r="F123" s="529">
        <v>35527</v>
      </c>
      <c r="G123" s="529">
        <v>59304</v>
      </c>
      <c r="H123" s="529">
        <v>11136</v>
      </c>
      <c r="I123" s="529">
        <v>43329</v>
      </c>
      <c r="J123" s="529">
        <v>39791</v>
      </c>
      <c r="K123" s="529">
        <v>63293</v>
      </c>
      <c r="L123" s="529">
        <v>21455</v>
      </c>
      <c r="M123" s="529">
        <v>46989</v>
      </c>
      <c r="N123" s="529">
        <v>26192</v>
      </c>
      <c r="O123" s="529">
        <v>50317.32382635033</v>
      </c>
      <c r="P123" s="529">
        <v>35009.727272727272</v>
      </c>
      <c r="Q123" s="529">
        <v>13224.48</v>
      </c>
      <c r="R123" s="529">
        <v>23717.500000000004</v>
      </c>
      <c r="S123" s="529">
        <v>20786.5</v>
      </c>
      <c r="T123" s="529">
        <v>16938</v>
      </c>
      <c r="U123" s="529">
        <v>10567.67</v>
      </c>
      <c r="V123" s="529">
        <v>12044</v>
      </c>
      <c r="W123" s="529">
        <v>23628</v>
      </c>
      <c r="X123" s="531">
        <v>24523.5</v>
      </c>
      <c r="Y123"/>
      <c r="Z123" s="259">
        <f t="shared" si="94"/>
        <v>0.99863457350169837</v>
      </c>
      <c r="AA123" s="242">
        <f t="shared" si="95"/>
        <v>0.98289256998934416</v>
      </c>
      <c r="AB123" s="242">
        <f t="shared" si="96"/>
        <v>0.95308995673626484</v>
      </c>
      <c r="AC123" s="242">
        <f t="shared" si="97"/>
        <v>0.98535624473485595</v>
      </c>
      <c r="AD123" s="242">
        <f t="shared" si="98"/>
        <v>0.9578592612564033</v>
      </c>
      <c r="AE123" s="242">
        <f t="shared" si="99"/>
        <v>0.9943661971830986</v>
      </c>
      <c r="AF123" s="242">
        <f t="shared" si="100"/>
        <v>0.96775875554010604</v>
      </c>
      <c r="AG123" s="242">
        <f t="shared" si="101"/>
        <v>0.97414510218305272</v>
      </c>
      <c r="AH123" s="242">
        <f t="shared" si="102"/>
        <v>0.95016476431539232</v>
      </c>
      <c r="AI123" s="242">
        <f t="shared" si="103"/>
        <v>0.97984364114869571</v>
      </c>
      <c r="AJ123" s="242">
        <f t="shared" si="104"/>
        <v>0.99282739472466452</v>
      </c>
      <c r="AK123" s="242">
        <f t="shared" si="105"/>
        <v>0.98840976020193516</v>
      </c>
      <c r="AL123" s="242">
        <f t="shared" si="106"/>
        <v>0.98185635027740292</v>
      </c>
      <c r="AM123" s="242">
        <f t="shared" si="107"/>
        <v>0.96968917768945673</v>
      </c>
      <c r="AN123" s="242">
        <f t="shared" si="108"/>
        <v>1</v>
      </c>
      <c r="AO123" s="453">
        <f t="shared" si="109"/>
        <v>0.98407557997630679</v>
      </c>
      <c r="AP123" s="453">
        <f t="shared" si="110"/>
        <v>1</v>
      </c>
      <c r="AQ123" s="453">
        <f t="shared" si="111"/>
        <v>0.98165289256198363</v>
      </c>
      <c r="AR123" s="453">
        <f t="shared" si="112"/>
        <v>0.97490503050535282</v>
      </c>
      <c r="AS123" s="453">
        <f t="shared" si="113"/>
        <v>0.98900345057682748</v>
      </c>
      <c r="AT123" s="453">
        <f t="shared" si="114"/>
        <v>19718.547814481884</v>
      </c>
      <c r="AU123" s="282">
        <f t="shared" si="115"/>
        <v>0.98592739072409419</v>
      </c>
      <c r="AV123" s="242">
        <f t="shared" si="116"/>
        <v>9.3634053424102547E-3</v>
      </c>
      <c r="AW123" s="257">
        <v>1028</v>
      </c>
      <c r="BB123" s="547" t="s">
        <v>939</v>
      </c>
      <c r="BC123" s="528">
        <v>8794</v>
      </c>
      <c r="BD123" s="548">
        <v>7253</v>
      </c>
      <c r="BE123" s="548">
        <v>4805</v>
      </c>
      <c r="BF123" s="548">
        <v>9027</v>
      </c>
      <c r="BG123" s="548">
        <v>4419.75</v>
      </c>
      <c r="BH123" s="548">
        <v>6235</v>
      </c>
      <c r="BI123" s="548">
        <v>2108</v>
      </c>
      <c r="BJ123" s="548">
        <v>6254</v>
      </c>
      <c r="BK123" s="548">
        <v>3544</v>
      </c>
      <c r="BL123" s="548">
        <v>2436</v>
      </c>
      <c r="BM123" s="548">
        <v>1770</v>
      </c>
      <c r="BN123" s="548">
        <v>3882</v>
      </c>
      <c r="BO123" s="548">
        <v>2410</v>
      </c>
      <c r="BP123" s="548">
        <v>2573</v>
      </c>
      <c r="BQ123" s="548">
        <v>3730.2239263803676</v>
      </c>
      <c r="BR123" s="548">
        <v>2706.772727272727</v>
      </c>
      <c r="BS123" s="548">
        <v>2716.74</v>
      </c>
      <c r="BT123" s="548">
        <v>3718</v>
      </c>
      <c r="BU123" s="548">
        <v>6094</v>
      </c>
      <c r="BV123" s="548">
        <v>2802</v>
      </c>
      <c r="BW123" s="549">
        <v>1819.83</v>
      </c>
      <c r="BX123"/>
      <c r="BY123" s="259">
        <f t="shared" si="117"/>
        <v>0.99031531531531536</v>
      </c>
      <c r="BZ123" s="242">
        <f t="shared" si="118"/>
        <v>0.99410635964912286</v>
      </c>
      <c r="CA123" s="242">
        <f t="shared" si="119"/>
        <v>0.98322078985062411</v>
      </c>
      <c r="CB123" s="242">
        <f t="shared" si="120"/>
        <v>0.97064516129032263</v>
      </c>
      <c r="CC123" s="242">
        <f t="shared" si="121"/>
        <v>0.96993471224008343</v>
      </c>
      <c r="CD123" s="242">
        <f t="shared" si="122"/>
        <v>0.97163783699548079</v>
      </c>
      <c r="CE123" s="242">
        <f t="shared" si="123"/>
        <v>0.99621928166351603</v>
      </c>
      <c r="CF123" s="242">
        <f t="shared" si="124"/>
        <v>0.97672965797282529</v>
      </c>
      <c r="CG123" s="242">
        <f t="shared" si="125"/>
        <v>0.85028790786948172</v>
      </c>
      <c r="CH123" s="242">
        <f t="shared" si="126"/>
        <v>0.89657710710342287</v>
      </c>
      <c r="CI123" s="242">
        <f t="shared" si="127"/>
        <v>0.97520661157024791</v>
      </c>
      <c r="CJ123" s="242">
        <f t="shared" si="128"/>
        <v>0.99717441561777553</v>
      </c>
      <c r="CK123" s="242">
        <f t="shared" si="129"/>
        <v>0.98407513270722746</v>
      </c>
      <c r="CL123" s="242">
        <f t="shared" si="130"/>
        <v>0.90662438336856943</v>
      </c>
      <c r="CM123" s="242">
        <f t="shared" si="131"/>
        <v>0.98560000648392798</v>
      </c>
      <c r="CN123" s="242">
        <f t="shared" si="132"/>
        <v>1</v>
      </c>
      <c r="CO123" s="242">
        <f t="shared" si="133"/>
        <v>0.98871800097534701</v>
      </c>
      <c r="CP123" s="242">
        <f t="shared" si="134"/>
        <v>1</v>
      </c>
      <c r="CQ123" s="242">
        <f t="shared" si="135"/>
        <v>0.98688259109311738</v>
      </c>
      <c r="CR123" s="242">
        <f t="shared" si="136"/>
        <v>0.99786324786324787</v>
      </c>
      <c r="CS123" s="242">
        <f t="shared" si="137"/>
        <v>3611.8314417804354</v>
      </c>
      <c r="CT123" s="242">
        <f t="shared" si="138"/>
        <v>0.99469276798634243</v>
      </c>
      <c r="CU123" s="242">
        <f t="shared" si="139"/>
        <v>6.3851795174958001E-3</v>
      </c>
      <c r="CV123" s="257">
        <f t="shared" si="140"/>
        <v>1028</v>
      </c>
    </row>
    <row r="124" spans="1:100" x14ac:dyDescent="0.2">
      <c r="A124" s="527" t="s">
        <v>940</v>
      </c>
      <c r="B124" s="530">
        <v>88501</v>
      </c>
      <c r="C124" s="529">
        <v>101615</v>
      </c>
      <c r="D124" s="529">
        <v>65934</v>
      </c>
      <c r="E124" s="529">
        <v>79122.25</v>
      </c>
      <c r="F124" s="529">
        <v>35592</v>
      </c>
      <c r="G124" s="529">
        <v>59453</v>
      </c>
      <c r="H124" s="529">
        <v>11242</v>
      </c>
      <c r="I124" s="529">
        <v>43449</v>
      </c>
      <c r="J124" s="529">
        <v>39847</v>
      </c>
      <c r="K124" s="529">
        <v>63364</v>
      </c>
      <c r="L124" s="529">
        <v>21475</v>
      </c>
      <c r="M124" s="529">
        <v>47223</v>
      </c>
      <c r="N124" s="529">
        <v>26242</v>
      </c>
      <c r="O124" s="529">
        <v>50327.32382635033</v>
      </c>
      <c r="P124" s="529">
        <v>35009.727272727272</v>
      </c>
      <c r="Q124" s="529">
        <v>13255.48</v>
      </c>
      <c r="R124" s="529">
        <v>23717.500000000004</v>
      </c>
      <c r="S124" s="529">
        <v>20816.5</v>
      </c>
      <c r="T124" s="529">
        <v>17074</v>
      </c>
      <c r="U124" s="529">
        <v>10569.67</v>
      </c>
      <c r="V124" s="529">
        <v>12061</v>
      </c>
      <c r="W124" s="529">
        <v>23628</v>
      </c>
      <c r="X124" s="531">
        <v>24523.5</v>
      </c>
      <c r="Y124"/>
      <c r="Z124" s="259">
        <f t="shared" si="94"/>
        <v>0.99869099608427281</v>
      </c>
      <c r="AA124" s="242">
        <f t="shared" si="95"/>
        <v>0.98435532306500051</v>
      </c>
      <c r="AB124" s="242">
        <f t="shared" si="96"/>
        <v>0.95403047271780184</v>
      </c>
      <c r="AC124" s="242">
        <f t="shared" si="97"/>
        <v>0.99114359711509248</v>
      </c>
      <c r="AD124" s="242">
        <f t="shared" si="98"/>
        <v>0.95961175519007824</v>
      </c>
      <c r="AE124" s="242">
        <f t="shared" si="99"/>
        <v>0.99686452045606977</v>
      </c>
      <c r="AF124" s="242">
        <f t="shared" si="100"/>
        <v>0.97697053967150427</v>
      </c>
      <c r="AG124" s="242">
        <f t="shared" si="101"/>
        <v>0.97684300456395157</v>
      </c>
      <c r="AH124" s="242">
        <f t="shared" si="102"/>
        <v>0.95150198194756197</v>
      </c>
      <c r="AI124" s="242">
        <f t="shared" si="103"/>
        <v>0.98094279743014168</v>
      </c>
      <c r="AJ124" s="242">
        <f t="shared" si="104"/>
        <v>0.99375289217954654</v>
      </c>
      <c r="AK124" s="242">
        <f t="shared" si="105"/>
        <v>0.99333193100546913</v>
      </c>
      <c r="AL124" s="242">
        <f t="shared" si="106"/>
        <v>0.9837306942570101</v>
      </c>
      <c r="AM124" s="242">
        <f t="shared" si="107"/>
        <v>0.96988189246519396</v>
      </c>
      <c r="AN124" s="242">
        <f t="shared" si="108"/>
        <v>1</v>
      </c>
      <c r="AO124" s="453">
        <f t="shared" si="109"/>
        <v>0.98638238848441195</v>
      </c>
      <c r="AP124" s="453">
        <f t="shared" si="110"/>
        <v>1</v>
      </c>
      <c r="AQ124" s="453">
        <f t="shared" si="111"/>
        <v>0.98306965761511234</v>
      </c>
      <c r="AR124" s="453">
        <f t="shared" si="112"/>
        <v>0.98273281915505928</v>
      </c>
      <c r="AS124" s="453">
        <f t="shared" si="113"/>
        <v>0.98919062588615814</v>
      </c>
      <c r="AT124" s="453">
        <f t="shared" si="114"/>
        <v>19765.501964562969</v>
      </c>
      <c r="AU124" s="282">
        <f t="shared" si="115"/>
        <v>0.98827509822814841</v>
      </c>
      <c r="AV124" s="242">
        <f t="shared" si="116"/>
        <v>7.0658922282686876E-3</v>
      </c>
      <c r="AW124" s="257">
        <v>1029</v>
      </c>
      <c r="BB124" s="547" t="s">
        <v>940</v>
      </c>
      <c r="BC124" s="528">
        <v>8816</v>
      </c>
      <c r="BD124" s="548">
        <v>7257</v>
      </c>
      <c r="BE124" s="548">
        <v>4810</v>
      </c>
      <c r="BF124" s="548">
        <v>9036</v>
      </c>
      <c r="BG124" s="548">
        <v>4448.75</v>
      </c>
      <c r="BH124" s="548">
        <v>6241</v>
      </c>
      <c r="BI124" s="548">
        <v>2110</v>
      </c>
      <c r="BJ124" s="548">
        <v>6275</v>
      </c>
      <c r="BK124" s="548">
        <v>3555</v>
      </c>
      <c r="BL124" s="548">
        <v>2525</v>
      </c>
      <c r="BM124" s="548">
        <v>1779</v>
      </c>
      <c r="BN124" s="548">
        <v>3886</v>
      </c>
      <c r="BO124" s="548">
        <v>2415</v>
      </c>
      <c r="BP124" s="548">
        <v>2630</v>
      </c>
      <c r="BQ124" s="548">
        <v>3730.2239263803676</v>
      </c>
      <c r="BR124" s="548">
        <v>2706.772727272727</v>
      </c>
      <c r="BS124" s="548">
        <v>2718.74</v>
      </c>
      <c r="BT124" s="548">
        <v>3718</v>
      </c>
      <c r="BU124" s="548">
        <v>6095</v>
      </c>
      <c r="BV124" s="548">
        <v>2807</v>
      </c>
      <c r="BW124" s="549">
        <v>1822.83</v>
      </c>
      <c r="BX124"/>
      <c r="BY124" s="259">
        <f t="shared" si="117"/>
        <v>0.99279279279279276</v>
      </c>
      <c r="BZ124" s="242">
        <f t="shared" si="118"/>
        <v>0.99465460526315785</v>
      </c>
      <c r="CA124" s="242">
        <f t="shared" si="119"/>
        <v>0.98424391242070797</v>
      </c>
      <c r="CB124" s="242">
        <f t="shared" si="120"/>
        <v>0.9716129032258064</v>
      </c>
      <c r="CC124" s="242">
        <f t="shared" si="121"/>
        <v>0.97629889724035768</v>
      </c>
      <c r="CD124" s="242">
        <f t="shared" si="122"/>
        <v>0.97257285335826715</v>
      </c>
      <c r="CE124" s="242">
        <f t="shared" si="123"/>
        <v>0.99716446124763702</v>
      </c>
      <c r="CF124" s="242">
        <f t="shared" si="124"/>
        <v>0.98000937060752769</v>
      </c>
      <c r="CG124" s="242">
        <f t="shared" si="125"/>
        <v>0.85292706333973134</v>
      </c>
      <c r="CH124" s="242">
        <f t="shared" si="126"/>
        <v>0.92933382407066623</v>
      </c>
      <c r="CI124" s="242">
        <f t="shared" si="127"/>
        <v>0.98016528925619839</v>
      </c>
      <c r="CJ124" s="242">
        <f t="shared" si="128"/>
        <v>0.99820190084767535</v>
      </c>
      <c r="CK124" s="242">
        <f t="shared" si="129"/>
        <v>0.98611678236014699</v>
      </c>
      <c r="CL124" s="242">
        <f t="shared" si="130"/>
        <v>0.92670894996476394</v>
      </c>
      <c r="CM124" s="242">
        <f t="shared" si="131"/>
        <v>0.98560000648392798</v>
      </c>
      <c r="CN124" s="242">
        <f t="shared" si="132"/>
        <v>1</v>
      </c>
      <c r="CO124" s="242">
        <f t="shared" si="133"/>
        <v>0.98944587188016331</v>
      </c>
      <c r="CP124" s="242">
        <f t="shared" si="134"/>
        <v>1</v>
      </c>
      <c r="CQ124" s="242">
        <f t="shared" si="135"/>
        <v>0.98704453441295548</v>
      </c>
      <c r="CR124" s="242">
        <f t="shared" si="136"/>
        <v>0.99964387464387461</v>
      </c>
      <c r="CS124" s="242">
        <f t="shared" si="137"/>
        <v>3613.7707708067878</v>
      </c>
      <c r="CT124" s="242">
        <f t="shared" si="138"/>
        <v>0.9952268561873987</v>
      </c>
      <c r="CU124" s="242">
        <f t="shared" si="139"/>
        <v>6.4312911794099812E-3</v>
      </c>
      <c r="CV124" s="257">
        <f t="shared" si="140"/>
        <v>1029</v>
      </c>
    </row>
    <row r="125" spans="1:100" x14ac:dyDescent="0.2">
      <c r="A125" s="527" t="s">
        <v>941</v>
      </c>
      <c r="B125" s="530">
        <v>88514</v>
      </c>
      <c r="C125" s="529">
        <v>101788</v>
      </c>
      <c r="D125" s="529">
        <v>65974</v>
      </c>
      <c r="E125" s="529">
        <v>79440.25</v>
      </c>
      <c r="F125" s="529">
        <v>35637</v>
      </c>
      <c r="G125" s="529">
        <v>59543</v>
      </c>
      <c r="H125" s="529">
        <v>11286</v>
      </c>
      <c r="I125" s="529">
        <v>43592</v>
      </c>
      <c r="J125" s="529">
        <v>40004</v>
      </c>
      <c r="K125" s="529">
        <v>63436</v>
      </c>
      <c r="L125" s="529">
        <v>21499</v>
      </c>
      <c r="M125" s="529">
        <v>47365</v>
      </c>
      <c r="N125" s="529">
        <v>26308</v>
      </c>
      <c r="O125" s="529">
        <v>50342.32382635033</v>
      </c>
      <c r="P125" s="529">
        <v>35009.727272727272</v>
      </c>
      <c r="Q125" s="529">
        <v>13303.48</v>
      </c>
      <c r="R125" s="529">
        <v>23717.500000000004</v>
      </c>
      <c r="S125" s="529">
        <v>20830.5</v>
      </c>
      <c r="T125" s="529">
        <v>17126</v>
      </c>
      <c r="U125" s="529">
        <v>10572.67</v>
      </c>
      <c r="V125" s="529">
        <v>12085</v>
      </c>
      <c r="W125" s="529">
        <v>23628</v>
      </c>
      <c r="X125" s="531">
        <v>24523.5</v>
      </c>
      <c r="Y125"/>
      <c r="Z125" s="259">
        <f t="shared" si="94"/>
        <v>0.99883769479896634</v>
      </c>
      <c r="AA125" s="242">
        <f t="shared" si="95"/>
        <v>0.98603119248280535</v>
      </c>
      <c r="AB125" s="242">
        <f t="shared" si="96"/>
        <v>0.95460925178336298</v>
      </c>
      <c r="AC125" s="242">
        <f t="shared" si="97"/>
        <v>0.99512709940278787</v>
      </c>
      <c r="AD125" s="242">
        <f t="shared" si="98"/>
        <v>0.96082502022108385</v>
      </c>
      <c r="AE125" s="242">
        <f t="shared" si="99"/>
        <v>0.99837357478202549</v>
      </c>
      <c r="AF125" s="242">
        <f t="shared" si="100"/>
        <v>0.98079429912227345</v>
      </c>
      <c r="AG125" s="242">
        <f t="shared" si="101"/>
        <v>0.98005800490118933</v>
      </c>
      <c r="AH125" s="242">
        <f t="shared" si="102"/>
        <v>0.95525096709489465</v>
      </c>
      <c r="AI125" s="242">
        <f t="shared" si="103"/>
        <v>0.98205743478597418</v>
      </c>
      <c r="AJ125" s="242">
        <f t="shared" si="104"/>
        <v>0.9948634891254049</v>
      </c>
      <c r="AK125" s="242">
        <f t="shared" si="105"/>
        <v>0.99631888935633151</v>
      </c>
      <c r="AL125" s="242">
        <f t="shared" si="106"/>
        <v>0.98620482831009149</v>
      </c>
      <c r="AM125" s="242">
        <f t="shared" si="107"/>
        <v>0.97017096462879993</v>
      </c>
      <c r="AN125" s="242">
        <f t="shared" si="108"/>
        <v>1</v>
      </c>
      <c r="AO125" s="453">
        <f t="shared" si="109"/>
        <v>0.98995422101309072</v>
      </c>
      <c r="AP125" s="453">
        <f t="shared" si="110"/>
        <v>1</v>
      </c>
      <c r="AQ125" s="453">
        <f t="shared" si="111"/>
        <v>0.98373081463990575</v>
      </c>
      <c r="AR125" s="453">
        <f t="shared" si="112"/>
        <v>0.98572579716818232</v>
      </c>
      <c r="AS125" s="453">
        <f t="shared" si="113"/>
        <v>0.98947138885015395</v>
      </c>
      <c r="AT125" s="453">
        <f t="shared" si="114"/>
        <v>19795.528886685333</v>
      </c>
      <c r="AU125" s="282">
        <f t="shared" si="115"/>
        <v>0.98977644433426659</v>
      </c>
      <c r="AV125" s="242">
        <f t="shared" si="116"/>
        <v>6.2770043554173744E-3</v>
      </c>
      <c r="AW125" s="257">
        <v>1030</v>
      </c>
      <c r="BB125" s="547" t="s">
        <v>941</v>
      </c>
      <c r="BC125" s="528">
        <v>8835</v>
      </c>
      <c r="BD125" s="548">
        <v>7268</v>
      </c>
      <c r="BE125" s="548">
        <v>4820</v>
      </c>
      <c r="BF125" s="548">
        <v>9039</v>
      </c>
      <c r="BG125" s="548">
        <v>4475.75</v>
      </c>
      <c r="BH125" s="548">
        <v>6246</v>
      </c>
      <c r="BI125" s="548">
        <v>2112</v>
      </c>
      <c r="BJ125" s="548">
        <v>6283</v>
      </c>
      <c r="BK125" s="548">
        <v>3577</v>
      </c>
      <c r="BL125" s="548">
        <v>2596</v>
      </c>
      <c r="BM125" s="548">
        <v>1785</v>
      </c>
      <c r="BN125" s="548">
        <v>3888</v>
      </c>
      <c r="BO125" s="548">
        <v>2423</v>
      </c>
      <c r="BP125" s="548">
        <v>2695</v>
      </c>
      <c r="BQ125" s="548">
        <v>3735.2239263803676</v>
      </c>
      <c r="BR125" s="548">
        <v>2706.772727272727</v>
      </c>
      <c r="BS125" s="548">
        <v>2725.74</v>
      </c>
      <c r="BT125" s="548">
        <v>3718</v>
      </c>
      <c r="BU125" s="548">
        <v>6095</v>
      </c>
      <c r="BV125" s="548">
        <v>2808</v>
      </c>
      <c r="BW125" s="549">
        <v>1822.83</v>
      </c>
      <c r="BX125"/>
      <c r="BY125" s="259">
        <f t="shared" si="117"/>
        <v>0.99493243243243246</v>
      </c>
      <c r="BZ125" s="242">
        <f t="shared" si="118"/>
        <v>0.99616228070175439</v>
      </c>
      <c r="CA125" s="242">
        <f t="shared" si="119"/>
        <v>0.98629015756087579</v>
      </c>
      <c r="CB125" s="242">
        <f t="shared" si="120"/>
        <v>0.97193548387096773</v>
      </c>
      <c r="CC125" s="242">
        <f t="shared" si="121"/>
        <v>0.98222417293026831</v>
      </c>
      <c r="CD125" s="242">
        <f t="shared" si="122"/>
        <v>0.97335203366058909</v>
      </c>
      <c r="CE125" s="242">
        <f t="shared" si="123"/>
        <v>0.99810964083175802</v>
      </c>
      <c r="CF125" s="242">
        <f t="shared" si="124"/>
        <v>0.98125878494455721</v>
      </c>
      <c r="CG125" s="242">
        <f t="shared" si="125"/>
        <v>0.85820537428023036</v>
      </c>
      <c r="CH125" s="242">
        <f t="shared" si="126"/>
        <v>0.95546558704453444</v>
      </c>
      <c r="CI125" s="242">
        <f t="shared" si="127"/>
        <v>0.98347107438016534</v>
      </c>
      <c r="CJ125" s="242">
        <f t="shared" si="128"/>
        <v>0.9987156434626252</v>
      </c>
      <c r="CK125" s="242">
        <f t="shared" si="129"/>
        <v>0.98938342180481831</v>
      </c>
      <c r="CL125" s="242">
        <f t="shared" si="130"/>
        <v>0.94961240310077522</v>
      </c>
      <c r="CM125" s="242">
        <f t="shared" si="131"/>
        <v>0.98692110680650336</v>
      </c>
      <c r="CN125" s="242">
        <f t="shared" si="132"/>
        <v>1</v>
      </c>
      <c r="CO125" s="242">
        <f t="shared" si="133"/>
        <v>0.99199342004702051</v>
      </c>
      <c r="CP125" s="242">
        <f t="shared" si="134"/>
        <v>1</v>
      </c>
      <c r="CQ125" s="242">
        <f t="shared" si="135"/>
        <v>0.98704453441295548</v>
      </c>
      <c r="CR125" s="242">
        <f t="shared" si="136"/>
        <v>1</v>
      </c>
      <c r="CS125" s="242">
        <f t="shared" si="137"/>
        <v>3615.8794780708822</v>
      </c>
      <c r="CT125" s="242">
        <f t="shared" si="138"/>
        <v>0.99580759089199522</v>
      </c>
      <c r="CU125" s="242">
        <f t="shared" si="139"/>
        <v>6.0014152596729172E-3</v>
      </c>
      <c r="CV125" s="257">
        <f t="shared" si="140"/>
        <v>1030</v>
      </c>
    </row>
    <row r="126" spans="1:100" x14ac:dyDescent="0.2">
      <c r="A126" s="527" t="s">
        <v>942</v>
      </c>
      <c r="B126" s="530">
        <v>88547</v>
      </c>
      <c r="C126" s="529">
        <v>102064</v>
      </c>
      <c r="D126" s="529">
        <v>65984</v>
      </c>
      <c r="E126" s="529">
        <v>79675.25</v>
      </c>
      <c r="F126" s="529">
        <v>35699</v>
      </c>
      <c r="G126" s="529">
        <v>59564</v>
      </c>
      <c r="H126" s="529">
        <v>11307</v>
      </c>
      <c r="I126" s="529">
        <v>43658</v>
      </c>
      <c r="J126" s="529">
        <v>40415</v>
      </c>
      <c r="K126" s="529">
        <v>63436</v>
      </c>
      <c r="L126" s="529">
        <v>21499</v>
      </c>
      <c r="M126" s="529">
        <v>47403</v>
      </c>
      <c r="N126" s="529">
        <v>26359</v>
      </c>
      <c r="O126" s="529">
        <v>50393.657159683666</v>
      </c>
      <c r="P126" s="529">
        <v>35009.727272727272</v>
      </c>
      <c r="Q126" s="529">
        <v>13347.48</v>
      </c>
      <c r="R126" s="529">
        <v>23717.500000000004</v>
      </c>
      <c r="S126" s="529">
        <v>20838.5</v>
      </c>
      <c r="T126" s="529">
        <v>17161</v>
      </c>
      <c r="U126" s="529">
        <v>10572.67</v>
      </c>
      <c r="V126" s="529">
        <v>12103</v>
      </c>
      <c r="W126" s="529">
        <v>23628</v>
      </c>
      <c r="X126" s="531">
        <v>24523.5</v>
      </c>
      <c r="Y126"/>
      <c r="Z126" s="259">
        <f t="shared" si="94"/>
        <v>0.99921008384395771</v>
      </c>
      <c r="AA126" s="242">
        <f t="shared" si="95"/>
        <v>0.98870483386612418</v>
      </c>
      <c r="AB126" s="242">
        <f t="shared" si="96"/>
        <v>0.95475394654975332</v>
      </c>
      <c r="AC126" s="242">
        <f t="shared" si="97"/>
        <v>0.99807088253992116</v>
      </c>
      <c r="AD126" s="242">
        <f t="shared" si="98"/>
        <v>0.96249662981935835</v>
      </c>
      <c r="AE126" s="242">
        <f t="shared" si="99"/>
        <v>0.99872568745808188</v>
      </c>
      <c r="AF126" s="242">
        <f t="shared" si="100"/>
        <v>0.98261927522377679</v>
      </c>
      <c r="AG126" s="242">
        <f t="shared" si="101"/>
        <v>0.98154185121068371</v>
      </c>
      <c r="AH126" s="242">
        <f t="shared" si="102"/>
        <v>0.96506518935956831</v>
      </c>
      <c r="AI126" s="242">
        <f t="shared" si="103"/>
        <v>0.98205743478597418</v>
      </c>
      <c r="AJ126" s="242">
        <f t="shared" si="104"/>
        <v>0.9948634891254049</v>
      </c>
      <c r="AK126" s="242">
        <f t="shared" si="105"/>
        <v>0.99711821623895669</v>
      </c>
      <c r="AL126" s="242">
        <f t="shared" si="106"/>
        <v>0.9881166591692907</v>
      </c>
      <c r="AM126" s="242">
        <f t="shared" si="107"/>
        <v>0.97116023381091787</v>
      </c>
      <c r="AN126" s="242">
        <f t="shared" si="108"/>
        <v>1</v>
      </c>
      <c r="AO126" s="453">
        <f t="shared" si="109"/>
        <v>0.99322840083104635</v>
      </c>
      <c r="AP126" s="453">
        <f t="shared" si="110"/>
        <v>1</v>
      </c>
      <c r="AQ126" s="453">
        <f t="shared" si="111"/>
        <v>0.9841086186540734</v>
      </c>
      <c r="AR126" s="453">
        <f t="shared" si="112"/>
        <v>0.98774030160009207</v>
      </c>
      <c r="AS126" s="453">
        <f t="shared" si="113"/>
        <v>0.98947138885015395</v>
      </c>
      <c r="AT126" s="453">
        <f t="shared" si="114"/>
        <v>19818.194839741464</v>
      </c>
      <c r="AU126" s="282">
        <f t="shared" si="115"/>
        <v>0.99090974198707316</v>
      </c>
      <c r="AV126" s="242">
        <f t="shared" si="116"/>
        <v>6.0493483177963409E-3</v>
      </c>
      <c r="AW126" s="257">
        <v>1031</v>
      </c>
      <c r="BB126" s="547" t="s">
        <v>942</v>
      </c>
      <c r="BC126" s="528">
        <v>8854</v>
      </c>
      <c r="BD126" s="548">
        <v>7273</v>
      </c>
      <c r="BE126" s="548">
        <v>4831</v>
      </c>
      <c r="BF126" s="548">
        <v>9041</v>
      </c>
      <c r="BG126" s="548">
        <v>4504.75</v>
      </c>
      <c r="BH126" s="548">
        <v>6254</v>
      </c>
      <c r="BI126" s="548">
        <v>2112</v>
      </c>
      <c r="BJ126" s="548">
        <v>6300</v>
      </c>
      <c r="BK126" s="548">
        <v>3596</v>
      </c>
      <c r="BL126" s="548">
        <v>2651</v>
      </c>
      <c r="BM126" s="548">
        <v>1785</v>
      </c>
      <c r="BN126" s="548">
        <v>3888</v>
      </c>
      <c r="BO126" s="548">
        <v>2429</v>
      </c>
      <c r="BP126" s="548">
        <v>2748</v>
      </c>
      <c r="BQ126" s="548">
        <v>3738.2239263803676</v>
      </c>
      <c r="BR126" s="548">
        <v>2706.772727272727</v>
      </c>
      <c r="BS126" s="548">
        <v>2734.74</v>
      </c>
      <c r="BT126" s="548">
        <v>3718</v>
      </c>
      <c r="BU126" s="548">
        <v>6095</v>
      </c>
      <c r="BV126" s="548">
        <v>2808</v>
      </c>
      <c r="BW126" s="549">
        <v>1822.83</v>
      </c>
      <c r="BX126"/>
      <c r="BY126" s="259">
        <f t="shared" si="117"/>
        <v>0.99707207207207205</v>
      </c>
      <c r="BZ126" s="242">
        <f t="shared" si="118"/>
        <v>0.99684758771929827</v>
      </c>
      <c r="CA126" s="242">
        <f t="shared" si="119"/>
        <v>0.98854102721506032</v>
      </c>
      <c r="CB126" s="242">
        <f t="shared" si="120"/>
        <v>0.97215053763440862</v>
      </c>
      <c r="CC126" s="242">
        <f t="shared" si="121"/>
        <v>0.98858835793054256</v>
      </c>
      <c r="CD126" s="242">
        <f t="shared" si="122"/>
        <v>0.97459872214430421</v>
      </c>
      <c r="CE126" s="242">
        <f t="shared" si="123"/>
        <v>0.99810964083175802</v>
      </c>
      <c r="CF126" s="242">
        <f t="shared" si="124"/>
        <v>0.983913790410745</v>
      </c>
      <c r="CG126" s="242">
        <f t="shared" si="125"/>
        <v>0.86276391554702492</v>
      </c>
      <c r="CH126" s="242">
        <f t="shared" si="126"/>
        <v>0.97570850202429149</v>
      </c>
      <c r="CI126" s="242">
        <f t="shared" si="127"/>
        <v>0.98347107438016534</v>
      </c>
      <c r="CJ126" s="242">
        <f t="shared" si="128"/>
        <v>0.9987156434626252</v>
      </c>
      <c r="CK126" s="242">
        <f t="shared" si="129"/>
        <v>0.99183340138832177</v>
      </c>
      <c r="CL126" s="242">
        <f t="shared" si="130"/>
        <v>0.96828752642706128</v>
      </c>
      <c r="CM126" s="242">
        <f t="shared" si="131"/>
        <v>0.98771376700004865</v>
      </c>
      <c r="CN126" s="242">
        <f t="shared" si="132"/>
        <v>1</v>
      </c>
      <c r="CO126" s="242">
        <f t="shared" si="133"/>
        <v>0.9952688391186939</v>
      </c>
      <c r="CP126" s="242">
        <f t="shared" si="134"/>
        <v>1</v>
      </c>
      <c r="CQ126" s="242">
        <f t="shared" si="135"/>
        <v>0.98704453441295548</v>
      </c>
      <c r="CR126" s="242">
        <f t="shared" si="136"/>
        <v>1</v>
      </c>
      <c r="CS126" s="242">
        <f t="shared" si="137"/>
        <v>3618.2581545765988</v>
      </c>
      <c r="CT126" s="242">
        <f t="shared" si="138"/>
        <v>0.99646267470632988</v>
      </c>
      <c r="CU126" s="242">
        <f t="shared" si="139"/>
        <v>5.6494384830641318E-3</v>
      </c>
      <c r="CV126" s="257">
        <f t="shared" si="140"/>
        <v>1031</v>
      </c>
    </row>
    <row r="127" spans="1:100" x14ac:dyDescent="0.2">
      <c r="A127" s="527" t="s">
        <v>943</v>
      </c>
      <c r="B127" s="530">
        <v>88569</v>
      </c>
      <c r="C127" s="529">
        <v>102404</v>
      </c>
      <c r="D127" s="529">
        <v>65995</v>
      </c>
      <c r="E127" s="529">
        <v>79729.25</v>
      </c>
      <c r="F127" s="529">
        <v>35719</v>
      </c>
      <c r="G127" s="529">
        <v>59583</v>
      </c>
      <c r="H127" s="529">
        <v>11318</v>
      </c>
      <c r="I127" s="529">
        <v>43731</v>
      </c>
      <c r="J127" s="529">
        <v>41155</v>
      </c>
      <c r="K127" s="529">
        <v>63436</v>
      </c>
      <c r="L127" s="529">
        <v>21499</v>
      </c>
      <c r="M127" s="529">
        <v>47469</v>
      </c>
      <c r="N127" s="529">
        <v>26544</v>
      </c>
      <c r="O127" s="529">
        <v>50460.657159683666</v>
      </c>
      <c r="P127" s="529">
        <v>35009.727272727272</v>
      </c>
      <c r="Q127" s="529">
        <v>13391.48</v>
      </c>
      <c r="R127" s="529">
        <v>23717.500000000004</v>
      </c>
      <c r="S127" s="529">
        <v>20963.5</v>
      </c>
      <c r="T127" s="529">
        <v>17174</v>
      </c>
      <c r="U127" s="529">
        <v>10572.67</v>
      </c>
      <c r="V127" s="529">
        <v>12115</v>
      </c>
      <c r="W127" s="529">
        <v>23628</v>
      </c>
      <c r="X127" s="531">
        <v>24523.5</v>
      </c>
      <c r="Y127"/>
      <c r="Z127" s="259">
        <f t="shared" si="94"/>
        <v>0.99945834320728533</v>
      </c>
      <c r="AA127" s="242">
        <f t="shared" si="95"/>
        <v>0.99199845006296616</v>
      </c>
      <c r="AB127" s="242">
        <f t="shared" si="96"/>
        <v>0.95491311079278263</v>
      </c>
      <c r="AC127" s="242">
        <f t="shared" si="97"/>
        <v>0.99874732632462415</v>
      </c>
      <c r="AD127" s="242">
        <f t="shared" si="98"/>
        <v>0.96303585872202746</v>
      </c>
      <c r="AE127" s="242">
        <f t="shared" si="99"/>
        <v>0.99904426559356141</v>
      </c>
      <c r="AF127" s="242">
        <f t="shared" si="100"/>
        <v>0.98357521508646906</v>
      </c>
      <c r="AG127" s="242">
        <f t="shared" si="101"/>
        <v>0.98318307515906378</v>
      </c>
      <c r="AH127" s="242">
        <f t="shared" si="102"/>
        <v>0.98273556521323846</v>
      </c>
      <c r="AI127" s="242">
        <f t="shared" si="103"/>
        <v>0.98205743478597418</v>
      </c>
      <c r="AJ127" s="242">
        <f t="shared" si="104"/>
        <v>0.9948634891254049</v>
      </c>
      <c r="AK127" s="242">
        <f t="shared" si="105"/>
        <v>0.99850652082456881</v>
      </c>
      <c r="AL127" s="242">
        <f t="shared" si="106"/>
        <v>0.99505173189383711</v>
      </c>
      <c r="AM127" s="242">
        <f t="shared" si="107"/>
        <v>0.97245142280835761</v>
      </c>
      <c r="AN127" s="242">
        <f t="shared" si="108"/>
        <v>1</v>
      </c>
      <c r="AO127" s="453">
        <f t="shared" si="109"/>
        <v>0.99650258064900199</v>
      </c>
      <c r="AP127" s="453">
        <f t="shared" si="110"/>
        <v>1</v>
      </c>
      <c r="AQ127" s="453">
        <f t="shared" si="111"/>
        <v>0.99001180637544295</v>
      </c>
      <c r="AR127" s="453">
        <f t="shared" si="112"/>
        <v>0.98848854610337289</v>
      </c>
      <c r="AS127" s="453">
        <f t="shared" si="113"/>
        <v>0.98947138885015395</v>
      </c>
      <c r="AT127" s="453">
        <f t="shared" si="114"/>
        <v>19857.897287911888</v>
      </c>
      <c r="AU127" s="282">
        <f t="shared" si="115"/>
        <v>0.99289486439559449</v>
      </c>
      <c r="AV127" s="242">
        <f t="shared" si="116"/>
        <v>5.073125707397947E-3</v>
      </c>
      <c r="AW127" s="257">
        <v>1101</v>
      </c>
      <c r="BB127" s="547" t="s">
        <v>943</v>
      </c>
      <c r="BC127" s="528">
        <v>8863</v>
      </c>
      <c r="BD127" s="548">
        <v>7278</v>
      </c>
      <c r="BE127" s="548">
        <v>4840</v>
      </c>
      <c r="BF127" s="548">
        <v>9042</v>
      </c>
      <c r="BG127" s="548">
        <v>4508.75</v>
      </c>
      <c r="BH127" s="548">
        <v>6258</v>
      </c>
      <c r="BI127" s="548">
        <v>2113</v>
      </c>
      <c r="BJ127" s="548">
        <v>6312</v>
      </c>
      <c r="BK127" s="548">
        <v>3615</v>
      </c>
      <c r="BL127" s="548">
        <v>2676</v>
      </c>
      <c r="BM127" s="548">
        <v>1785</v>
      </c>
      <c r="BN127" s="548">
        <v>3888</v>
      </c>
      <c r="BO127" s="548">
        <v>2439</v>
      </c>
      <c r="BP127" s="548">
        <v>2765</v>
      </c>
      <c r="BQ127" s="548">
        <v>3740.2239263803676</v>
      </c>
      <c r="BR127" s="548">
        <v>2706.772727272727</v>
      </c>
      <c r="BS127" s="548">
        <v>2739.74</v>
      </c>
      <c r="BT127" s="548">
        <v>3718</v>
      </c>
      <c r="BU127" s="548">
        <v>6099</v>
      </c>
      <c r="BV127" s="548">
        <v>2808</v>
      </c>
      <c r="BW127" s="549">
        <v>1822.83</v>
      </c>
      <c r="BX127"/>
      <c r="BY127" s="259">
        <f t="shared" si="117"/>
        <v>0.99808558558558558</v>
      </c>
      <c r="BZ127" s="242">
        <f t="shared" si="118"/>
        <v>0.99753289473684215</v>
      </c>
      <c r="CA127" s="242">
        <f t="shared" si="119"/>
        <v>0.99038264784121133</v>
      </c>
      <c r="CB127" s="242">
        <f t="shared" si="120"/>
        <v>0.97225806451612906</v>
      </c>
      <c r="CC127" s="242">
        <f t="shared" si="121"/>
        <v>0.98946617655127012</v>
      </c>
      <c r="CD127" s="242">
        <f t="shared" si="122"/>
        <v>0.97522206638616171</v>
      </c>
      <c r="CE127" s="242">
        <f t="shared" si="123"/>
        <v>0.99858223062381857</v>
      </c>
      <c r="CF127" s="242">
        <f t="shared" si="124"/>
        <v>0.98578791191628923</v>
      </c>
      <c r="CG127" s="242">
        <f t="shared" si="125"/>
        <v>0.86732245681381959</v>
      </c>
      <c r="CH127" s="242">
        <f t="shared" si="126"/>
        <v>0.98490982701509022</v>
      </c>
      <c r="CI127" s="242">
        <f t="shared" si="127"/>
        <v>0.98347107438016534</v>
      </c>
      <c r="CJ127" s="242">
        <f t="shared" si="128"/>
        <v>0.9987156434626252</v>
      </c>
      <c r="CK127" s="242">
        <f t="shared" si="129"/>
        <v>0.99591670069416083</v>
      </c>
      <c r="CL127" s="242">
        <f t="shared" si="130"/>
        <v>0.97427766032417196</v>
      </c>
      <c r="CM127" s="242">
        <f t="shared" si="131"/>
        <v>0.98824220712907884</v>
      </c>
      <c r="CN127" s="242">
        <f t="shared" si="132"/>
        <v>1</v>
      </c>
      <c r="CO127" s="242">
        <f t="shared" si="133"/>
        <v>0.9970885163807347</v>
      </c>
      <c r="CP127" s="242">
        <f t="shared" si="134"/>
        <v>1</v>
      </c>
      <c r="CQ127" s="242">
        <f t="shared" si="135"/>
        <v>0.98769230769230765</v>
      </c>
      <c r="CR127" s="242">
        <f t="shared" si="136"/>
        <v>1</v>
      </c>
      <c r="CS127" s="242">
        <f t="shared" si="137"/>
        <v>3620.0500677649261</v>
      </c>
      <c r="CT127" s="242">
        <f t="shared" si="138"/>
        <v>0.99695616481460847</v>
      </c>
      <c r="CU127" s="242">
        <f t="shared" si="139"/>
        <v>5.329900646985416E-3</v>
      </c>
      <c r="CV127" s="257">
        <f t="shared" si="140"/>
        <v>1101</v>
      </c>
    </row>
    <row r="128" spans="1:100" x14ac:dyDescent="0.2">
      <c r="A128" s="527" t="s">
        <v>944</v>
      </c>
      <c r="B128" s="530">
        <v>88586</v>
      </c>
      <c r="C128" s="529">
        <v>102665</v>
      </c>
      <c r="D128" s="529">
        <v>66000</v>
      </c>
      <c r="E128" s="529">
        <v>79771.25</v>
      </c>
      <c r="F128" s="529">
        <v>35722</v>
      </c>
      <c r="G128" s="529">
        <v>59615</v>
      </c>
      <c r="H128" s="529">
        <v>11323</v>
      </c>
      <c r="I128" s="529">
        <v>43771</v>
      </c>
      <c r="J128" s="529">
        <v>41155</v>
      </c>
      <c r="K128" s="529">
        <v>63436</v>
      </c>
      <c r="L128" s="529">
        <v>21499</v>
      </c>
      <c r="M128" s="529">
        <v>47484</v>
      </c>
      <c r="N128" s="529">
        <v>26608</v>
      </c>
      <c r="O128" s="529">
        <v>50894.157159683666</v>
      </c>
      <c r="P128" s="529">
        <v>35009.727272727272</v>
      </c>
      <c r="Q128" s="529">
        <v>13400.48</v>
      </c>
      <c r="R128" s="529">
        <v>23717.500000000004</v>
      </c>
      <c r="S128" s="529">
        <v>20968.5</v>
      </c>
      <c r="T128" s="529">
        <v>17285</v>
      </c>
      <c r="U128" s="529">
        <v>10578.67</v>
      </c>
      <c r="V128" s="529">
        <v>12130.5</v>
      </c>
      <c r="W128" s="529">
        <v>23628</v>
      </c>
      <c r="X128" s="531">
        <v>24523.5</v>
      </c>
      <c r="Y128"/>
      <c r="Z128" s="259">
        <f t="shared" si="94"/>
        <v>0.9996501799880384</v>
      </c>
      <c r="AA128" s="242">
        <f t="shared" si="95"/>
        <v>0.99452678484936552</v>
      </c>
      <c r="AB128" s="242">
        <f t="shared" si="96"/>
        <v>0.9549854581759778</v>
      </c>
      <c r="AC128" s="242">
        <f t="shared" si="97"/>
        <v>0.99927344926828199</v>
      </c>
      <c r="AD128" s="242">
        <f t="shared" si="98"/>
        <v>0.96311674305742789</v>
      </c>
      <c r="AE128" s="242">
        <f t="shared" si="99"/>
        <v>0.9995808182427901</v>
      </c>
      <c r="AF128" s="242">
        <f t="shared" si="100"/>
        <v>0.9840097332058747</v>
      </c>
      <c r="AG128" s="242">
        <f t="shared" si="101"/>
        <v>0.98408237595269676</v>
      </c>
      <c r="AH128" s="242">
        <f t="shared" si="102"/>
        <v>0.98273556521323846</v>
      </c>
      <c r="AI128" s="242">
        <f t="shared" si="103"/>
        <v>0.98205743478597418</v>
      </c>
      <c r="AJ128" s="242">
        <f t="shared" si="104"/>
        <v>0.9948634891254049</v>
      </c>
      <c r="AK128" s="242">
        <f t="shared" si="105"/>
        <v>0.99882204459402613</v>
      </c>
      <c r="AL128" s="242">
        <f t="shared" si="106"/>
        <v>0.99745089218773431</v>
      </c>
      <c r="AM128" s="242">
        <f t="shared" si="107"/>
        <v>0.98080560833656816</v>
      </c>
      <c r="AN128" s="242">
        <f t="shared" si="108"/>
        <v>1</v>
      </c>
      <c r="AO128" s="453">
        <f t="shared" si="109"/>
        <v>0.99717229924812922</v>
      </c>
      <c r="AP128" s="453">
        <f t="shared" si="110"/>
        <v>1</v>
      </c>
      <c r="AQ128" s="453">
        <f t="shared" si="111"/>
        <v>0.99024793388429766</v>
      </c>
      <c r="AR128" s="453">
        <f t="shared" si="112"/>
        <v>0.99487740301600092</v>
      </c>
      <c r="AS128" s="453">
        <f t="shared" si="113"/>
        <v>0.99003291477814581</v>
      </c>
      <c r="AT128" s="453">
        <f t="shared" si="114"/>
        <v>19889.322203706291</v>
      </c>
      <c r="AU128" s="282">
        <f t="shared" si="115"/>
        <v>0.99446611018531461</v>
      </c>
      <c r="AV128" s="242">
        <f t="shared" si="116"/>
        <v>4.3463430128659218E-3</v>
      </c>
      <c r="AW128" s="257">
        <v>1102</v>
      </c>
      <c r="BB128" s="547" t="s">
        <v>944</v>
      </c>
      <c r="BC128" s="528">
        <v>8872</v>
      </c>
      <c r="BD128" s="548">
        <v>7282</v>
      </c>
      <c r="BE128" s="548">
        <v>4855</v>
      </c>
      <c r="BF128" s="548">
        <v>9045</v>
      </c>
      <c r="BG128" s="548">
        <v>4515.75</v>
      </c>
      <c r="BH128" s="548">
        <v>6260</v>
      </c>
      <c r="BI128" s="548">
        <v>2115</v>
      </c>
      <c r="BJ128" s="548">
        <v>6343</v>
      </c>
      <c r="BK128" s="548">
        <v>3621</v>
      </c>
      <c r="BL128" s="548">
        <v>2676</v>
      </c>
      <c r="BM128" s="548">
        <v>1785</v>
      </c>
      <c r="BN128" s="548">
        <v>3888</v>
      </c>
      <c r="BO128" s="548">
        <v>2442</v>
      </c>
      <c r="BP128" s="548">
        <v>2773</v>
      </c>
      <c r="BQ128" s="548">
        <v>3752.7239263803676</v>
      </c>
      <c r="BR128" s="548">
        <v>2706.772727272727</v>
      </c>
      <c r="BS128" s="548">
        <v>2742.74</v>
      </c>
      <c r="BT128" s="548">
        <v>3718</v>
      </c>
      <c r="BU128" s="548">
        <v>6099</v>
      </c>
      <c r="BV128" s="548">
        <v>2808</v>
      </c>
      <c r="BW128" s="549">
        <v>1825.83</v>
      </c>
      <c r="BX128"/>
      <c r="BY128" s="259">
        <f t="shared" si="117"/>
        <v>0.99909909909909911</v>
      </c>
      <c r="BZ128" s="242">
        <f t="shared" si="118"/>
        <v>0.99808114035087714</v>
      </c>
      <c r="CA128" s="242">
        <f t="shared" si="119"/>
        <v>0.99345201555146312</v>
      </c>
      <c r="CB128" s="242">
        <f t="shared" si="120"/>
        <v>0.97258064516129028</v>
      </c>
      <c r="CC128" s="242">
        <f t="shared" si="121"/>
        <v>0.9910023591375432</v>
      </c>
      <c r="CD128" s="242">
        <f t="shared" si="122"/>
        <v>0.97553373850709058</v>
      </c>
      <c r="CE128" s="242">
        <f t="shared" si="123"/>
        <v>0.99952741020793956</v>
      </c>
      <c r="CF128" s="242">
        <f t="shared" si="124"/>
        <v>0.99062939247227866</v>
      </c>
      <c r="CG128" s="242">
        <f t="shared" si="125"/>
        <v>0.8687619961612284</v>
      </c>
      <c r="CH128" s="242">
        <f t="shared" si="126"/>
        <v>0.98490982701509022</v>
      </c>
      <c r="CI128" s="242">
        <f t="shared" si="127"/>
        <v>0.98347107438016534</v>
      </c>
      <c r="CJ128" s="242">
        <f t="shared" si="128"/>
        <v>0.9987156434626252</v>
      </c>
      <c r="CK128" s="242">
        <f t="shared" si="129"/>
        <v>0.99714169048591261</v>
      </c>
      <c r="CL128" s="242">
        <f t="shared" si="130"/>
        <v>0.97709654686398872</v>
      </c>
      <c r="CM128" s="242">
        <f t="shared" si="131"/>
        <v>0.99154495793551733</v>
      </c>
      <c r="CN128" s="242">
        <f t="shared" si="132"/>
        <v>1</v>
      </c>
      <c r="CO128" s="242">
        <f t="shared" si="133"/>
        <v>0.9981803227379592</v>
      </c>
      <c r="CP128" s="242">
        <f t="shared" si="134"/>
        <v>1</v>
      </c>
      <c r="CQ128" s="242">
        <f t="shared" si="135"/>
        <v>0.98769230769230765</v>
      </c>
      <c r="CR128" s="242">
        <f t="shared" si="136"/>
        <v>1</v>
      </c>
      <c r="CS128" s="242">
        <f t="shared" si="137"/>
        <v>3620.8429599334982</v>
      </c>
      <c r="CT128" s="242">
        <f t="shared" si="138"/>
        <v>0.99717452608605339</v>
      </c>
      <c r="CU128" s="242">
        <f t="shared" si="139"/>
        <v>5.3589644775565862E-3</v>
      </c>
      <c r="CV128" s="257">
        <f t="shared" si="140"/>
        <v>1102</v>
      </c>
    </row>
    <row r="129" spans="1:100" x14ac:dyDescent="0.2">
      <c r="A129" s="527" t="s">
        <v>945</v>
      </c>
      <c r="B129" s="530">
        <v>88603</v>
      </c>
      <c r="C129" s="529">
        <v>102746</v>
      </c>
      <c r="D129" s="529">
        <v>66024</v>
      </c>
      <c r="E129" s="529">
        <v>79804.25</v>
      </c>
      <c r="F129" s="529">
        <v>35758</v>
      </c>
      <c r="G129" s="529">
        <v>59631</v>
      </c>
      <c r="H129" s="529">
        <v>11343</v>
      </c>
      <c r="I129" s="529">
        <v>43885</v>
      </c>
      <c r="J129" s="529">
        <v>41155</v>
      </c>
      <c r="K129" s="529">
        <v>63879</v>
      </c>
      <c r="L129" s="529">
        <v>21499</v>
      </c>
      <c r="M129" s="529">
        <v>47540</v>
      </c>
      <c r="N129" s="529">
        <v>26630</v>
      </c>
      <c r="O129" s="529">
        <v>51566.157159683666</v>
      </c>
      <c r="P129" s="529">
        <v>35009.727272727272</v>
      </c>
      <c r="Q129" s="529">
        <v>13410.48</v>
      </c>
      <c r="R129" s="529">
        <v>23717.500000000004</v>
      </c>
      <c r="S129" s="529">
        <v>20977.5</v>
      </c>
      <c r="T129" s="529">
        <v>17332</v>
      </c>
      <c r="U129" s="529">
        <v>10579.67</v>
      </c>
      <c r="V129" s="529">
        <v>12149.5</v>
      </c>
      <c r="W129" s="529">
        <v>23628</v>
      </c>
      <c r="X129" s="531">
        <v>24523.5</v>
      </c>
      <c r="Y129"/>
      <c r="Z129" s="259">
        <f t="shared" si="94"/>
        <v>0.99984201676879159</v>
      </c>
      <c r="AA129" s="242">
        <f t="shared" si="95"/>
        <v>0.99531144047273079</v>
      </c>
      <c r="AB129" s="242">
        <f t="shared" si="96"/>
        <v>0.95533272561531446</v>
      </c>
      <c r="AC129" s="242">
        <f t="shared" si="97"/>
        <v>0.99968683158115601</v>
      </c>
      <c r="AD129" s="242">
        <f t="shared" si="98"/>
        <v>0.96408735508223242</v>
      </c>
      <c r="AE129" s="242">
        <f t="shared" si="99"/>
        <v>0.99984909456740445</v>
      </c>
      <c r="AF129" s="242">
        <f t="shared" si="100"/>
        <v>0.98574780568349696</v>
      </c>
      <c r="AG129" s="242">
        <f t="shared" si="101"/>
        <v>0.98664538321455064</v>
      </c>
      <c r="AH129" s="242">
        <f t="shared" si="102"/>
        <v>0.98273556521323846</v>
      </c>
      <c r="AI129" s="242">
        <f t="shared" si="103"/>
        <v>0.98891555073922133</v>
      </c>
      <c r="AJ129" s="242">
        <f t="shared" si="104"/>
        <v>0.9948634891254049</v>
      </c>
      <c r="AK129" s="242">
        <f t="shared" si="105"/>
        <v>1</v>
      </c>
      <c r="AL129" s="242">
        <f t="shared" si="106"/>
        <v>0.99827560353876144</v>
      </c>
      <c r="AM129" s="242">
        <f t="shared" si="107"/>
        <v>0.9937560412661125</v>
      </c>
      <c r="AN129" s="242">
        <f t="shared" si="108"/>
        <v>1</v>
      </c>
      <c r="AO129" s="453">
        <f t="shared" si="109"/>
        <v>0.99791643102493732</v>
      </c>
      <c r="AP129" s="453">
        <f t="shared" si="110"/>
        <v>1</v>
      </c>
      <c r="AQ129" s="453">
        <f t="shared" si="111"/>
        <v>0.99067296340023625</v>
      </c>
      <c r="AR129" s="453">
        <f t="shared" si="112"/>
        <v>0.99758259468170829</v>
      </c>
      <c r="AS129" s="453">
        <f t="shared" si="113"/>
        <v>0.99012650243281108</v>
      </c>
      <c r="AT129" s="453">
        <f t="shared" si="114"/>
        <v>19905.193966158775</v>
      </c>
      <c r="AU129" s="282">
        <f t="shared" si="115"/>
        <v>0.9952596983079387</v>
      </c>
      <c r="AV129" s="242">
        <f t="shared" si="116"/>
        <v>4.5363083402301203E-3</v>
      </c>
      <c r="AW129" s="257">
        <v>1103</v>
      </c>
      <c r="BB129" s="547" t="s">
        <v>945</v>
      </c>
      <c r="BC129" s="528">
        <v>8875</v>
      </c>
      <c r="BD129" s="548">
        <v>7290</v>
      </c>
      <c r="BE129" s="548">
        <v>4862</v>
      </c>
      <c r="BF129" s="548">
        <v>9048</v>
      </c>
      <c r="BG129" s="548">
        <v>4529.75</v>
      </c>
      <c r="BH129" s="548">
        <v>6263</v>
      </c>
      <c r="BI129" s="548">
        <v>2115</v>
      </c>
      <c r="BJ129" s="548">
        <v>6357</v>
      </c>
      <c r="BK129" s="548">
        <v>3639</v>
      </c>
      <c r="BL129" s="548">
        <v>2676</v>
      </c>
      <c r="BM129" s="548">
        <v>1795</v>
      </c>
      <c r="BN129" s="548">
        <v>3888</v>
      </c>
      <c r="BO129" s="548">
        <v>2449</v>
      </c>
      <c r="BP129" s="548">
        <v>2781</v>
      </c>
      <c r="BQ129" s="548">
        <v>3766.7239263803676</v>
      </c>
      <c r="BR129" s="548">
        <v>2706.772727272727</v>
      </c>
      <c r="BS129" s="548">
        <v>2743.74</v>
      </c>
      <c r="BT129" s="548">
        <v>3718</v>
      </c>
      <c r="BU129" s="548">
        <v>6099</v>
      </c>
      <c r="BV129" s="548">
        <v>2808</v>
      </c>
      <c r="BW129" s="549">
        <v>1825.83</v>
      </c>
      <c r="BX129"/>
      <c r="BY129" s="259">
        <f t="shared" si="117"/>
        <v>0.99943693693693691</v>
      </c>
      <c r="BZ129" s="242">
        <f t="shared" si="118"/>
        <v>0.99917763157894735</v>
      </c>
      <c r="CA129" s="242">
        <f t="shared" si="119"/>
        <v>0.9948843871495805</v>
      </c>
      <c r="CB129" s="242">
        <f t="shared" si="120"/>
        <v>0.97290322580645161</v>
      </c>
      <c r="CC129" s="242">
        <f t="shared" si="121"/>
        <v>0.99407472431008947</v>
      </c>
      <c r="CD129" s="242">
        <f t="shared" si="122"/>
        <v>0.97600124668848376</v>
      </c>
      <c r="CE129" s="242">
        <f t="shared" si="123"/>
        <v>0.99952741020793956</v>
      </c>
      <c r="CF129" s="242">
        <f t="shared" si="124"/>
        <v>0.99281586756208029</v>
      </c>
      <c r="CG129" s="242">
        <f t="shared" si="125"/>
        <v>0.87308061420345484</v>
      </c>
      <c r="CH129" s="242">
        <f t="shared" si="126"/>
        <v>0.98490982701509022</v>
      </c>
      <c r="CI129" s="242">
        <f t="shared" si="127"/>
        <v>0.98898071625344353</v>
      </c>
      <c r="CJ129" s="242">
        <f t="shared" si="128"/>
        <v>0.9987156434626252</v>
      </c>
      <c r="CK129" s="242">
        <f t="shared" si="129"/>
        <v>1</v>
      </c>
      <c r="CL129" s="242">
        <f t="shared" si="130"/>
        <v>0.97991543340380549</v>
      </c>
      <c r="CM129" s="242">
        <f t="shared" si="131"/>
        <v>0.99524403883872847</v>
      </c>
      <c r="CN129" s="242">
        <f t="shared" si="132"/>
        <v>1</v>
      </c>
      <c r="CO129" s="242">
        <f t="shared" si="133"/>
        <v>0.99854425819036741</v>
      </c>
      <c r="CP129" s="242">
        <f t="shared" si="134"/>
        <v>1</v>
      </c>
      <c r="CQ129" s="242">
        <f t="shared" si="135"/>
        <v>0.98769230769230765</v>
      </c>
      <c r="CR129" s="242">
        <f t="shared" si="136"/>
        <v>1</v>
      </c>
      <c r="CS129" s="242">
        <f t="shared" si="137"/>
        <v>3621.1072573230226</v>
      </c>
      <c r="CT129" s="242">
        <f t="shared" si="138"/>
        <v>0.99724731317653514</v>
      </c>
      <c r="CU129" s="242">
        <f t="shared" si="139"/>
        <v>5.3784767921957475E-3</v>
      </c>
      <c r="CV129" s="257">
        <f t="shared" si="140"/>
        <v>1103</v>
      </c>
    </row>
    <row r="130" spans="1:100" x14ac:dyDescent="0.2">
      <c r="A130" s="527" t="s">
        <v>946</v>
      </c>
      <c r="B130" s="530">
        <v>88603</v>
      </c>
      <c r="C130" s="529">
        <v>102832</v>
      </c>
      <c r="D130" s="529">
        <v>66054</v>
      </c>
      <c r="E130" s="529">
        <v>79813.25</v>
      </c>
      <c r="F130" s="529">
        <v>35816</v>
      </c>
      <c r="G130" s="529">
        <v>59638</v>
      </c>
      <c r="H130" s="529">
        <v>11469</v>
      </c>
      <c r="I130" s="529">
        <v>43974</v>
      </c>
      <c r="J130" s="529">
        <v>41579</v>
      </c>
      <c r="K130" s="529">
        <v>64079</v>
      </c>
      <c r="L130" s="529">
        <v>21518</v>
      </c>
      <c r="M130" s="529">
        <v>47540</v>
      </c>
      <c r="N130" s="529">
        <v>26647</v>
      </c>
      <c r="O130" s="529">
        <v>51713.157159683666</v>
      </c>
      <c r="P130" s="529">
        <v>35009.727272727272</v>
      </c>
      <c r="Q130" s="529">
        <v>13425.48</v>
      </c>
      <c r="R130" s="529">
        <v>23717.500000000004</v>
      </c>
      <c r="S130" s="529">
        <v>20987.03</v>
      </c>
      <c r="T130" s="529">
        <v>17340</v>
      </c>
      <c r="U130" s="529">
        <v>10581.67</v>
      </c>
      <c r="V130" s="529">
        <v>12168.5</v>
      </c>
      <c r="W130" s="529">
        <v>23628</v>
      </c>
      <c r="X130" s="531">
        <v>24523.5</v>
      </c>
      <c r="Y130"/>
      <c r="Z130" s="259">
        <f t="shared" ref="Z130:Z156" si="141">B130/B$156</f>
        <v>0.99984201676879159</v>
      </c>
      <c r="AA130" s="242">
        <f t="shared" ref="AA130:AA156" si="142">C130/C$156</f>
        <v>0.99614453162840255</v>
      </c>
      <c r="AB130" s="242">
        <f t="shared" ref="AB130:AB156" si="143">D130/D$156</f>
        <v>0.95576680991448537</v>
      </c>
      <c r="AC130" s="242">
        <f t="shared" ref="AC130:AC156" si="144">E130/E$156</f>
        <v>0.99979957221193982</v>
      </c>
      <c r="AD130" s="242">
        <f t="shared" ref="AD130:AD156" si="145">F130/F$156</f>
        <v>0.96565111889997302</v>
      </c>
      <c r="AE130" s="242">
        <f t="shared" ref="AE130:AE156" si="146">G130/G$156</f>
        <v>0.99996646545942325</v>
      </c>
      <c r="AF130" s="242">
        <f t="shared" ref="AF130:AF156" si="147">H130/H$156</f>
        <v>0.99669766229251755</v>
      </c>
      <c r="AG130" s="242">
        <f t="shared" ref="AG130:AG156" si="148">I130/I$156</f>
        <v>0.98864632748038395</v>
      </c>
      <c r="AH130" s="242">
        <f t="shared" ref="AH130:AH156" si="149">J130/J$156</f>
        <v>0.99286021299966565</v>
      </c>
      <c r="AI130" s="242">
        <f t="shared" ref="AI130:AI156" si="150">K130/K$156</f>
        <v>0.99201176561653381</v>
      </c>
      <c r="AJ130" s="242">
        <f t="shared" ref="AJ130:AJ156" si="151">L130/L$156</f>
        <v>0.9957427117075428</v>
      </c>
      <c r="AK130" s="242">
        <f t="shared" ref="AK130:AK156" si="152">M130/M$156</f>
        <v>1</v>
      </c>
      <c r="AL130" s="242">
        <f t="shared" ref="AL130:AL156" si="153">N130/N$156</f>
        <v>0.99891288049182791</v>
      </c>
      <c r="AM130" s="242">
        <f t="shared" ref="AM130:AM156" si="154">O130/O$156</f>
        <v>0.99658894846945034</v>
      </c>
      <c r="AN130" s="242">
        <f t="shared" ref="AN130:AN156" si="155">P130/P$156</f>
        <v>1</v>
      </c>
      <c r="AO130" s="453">
        <f t="shared" ref="AO130:AO156" si="156">Q130/Q$156</f>
        <v>0.99903262869014953</v>
      </c>
      <c r="AP130" s="453">
        <f t="shared" ref="AP130:AP156" si="157">R130/R$156</f>
        <v>1</v>
      </c>
      <c r="AQ130" s="453">
        <f t="shared" ref="AQ130:AQ156" si="158">S130/S$156</f>
        <v>0.99112302243211348</v>
      </c>
      <c r="AR130" s="453">
        <f t="shared" ref="AR130:AR156" si="159">T130/T$156</f>
        <v>0.99804305283757333</v>
      </c>
      <c r="AS130" s="453">
        <f t="shared" ref="AS130:AS156" si="160">U130/U$156</f>
        <v>0.99031367774214163</v>
      </c>
      <c r="AT130" s="453">
        <f t="shared" si="114"/>
        <v>19914.04952680791</v>
      </c>
      <c r="AU130" s="282">
        <f t="shared" si="115"/>
        <v>0.99570247634039555</v>
      </c>
      <c r="AV130" s="242">
        <f t="shared" si="116"/>
        <v>4.6110592884714774E-3</v>
      </c>
      <c r="AW130" s="257">
        <v>1104</v>
      </c>
      <c r="BB130" s="547" t="s">
        <v>946</v>
      </c>
      <c r="BC130" s="528">
        <v>8880</v>
      </c>
      <c r="BD130" s="548">
        <v>7290</v>
      </c>
      <c r="BE130" s="548">
        <v>4866</v>
      </c>
      <c r="BF130" s="548">
        <v>9048</v>
      </c>
      <c r="BG130" s="548">
        <v>4535.75</v>
      </c>
      <c r="BH130" s="548">
        <v>6281</v>
      </c>
      <c r="BI130" s="548">
        <v>2115</v>
      </c>
      <c r="BJ130" s="548">
        <v>6392</v>
      </c>
      <c r="BK130" s="548">
        <v>3657</v>
      </c>
      <c r="BL130" s="548">
        <v>2684</v>
      </c>
      <c r="BM130" s="548">
        <v>1805</v>
      </c>
      <c r="BN130" s="548">
        <v>3889</v>
      </c>
      <c r="BO130" s="548">
        <v>2449</v>
      </c>
      <c r="BP130" s="548">
        <v>2789</v>
      </c>
      <c r="BQ130" s="548">
        <v>3771.7239263803676</v>
      </c>
      <c r="BR130" s="548">
        <v>2706.772727272727</v>
      </c>
      <c r="BS130" s="548">
        <v>2745.74</v>
      </c>
      <c r="BT130" s="548">
        <v>3718</v>
      </c>
      <c r="BU130" s="548">
        <v>6100.54</v>
      </c>
      <c r="BV130" s="548">
        <v>2808</v>
      </c>
      <c r="BW130" s="549">
        <v>1828.83</v>
      </c>
      <c r="BX130"/>
      <c r="BY130" s="259">
        <f t="shared" si="117"/>
        <v>1</v>
      </c>
      <c r="BZ130" s="242">
        <f t="shared" si="118"/>
        <v>0.99917763157894735</v>
      </c>
      <c r="CA130" s="242">
        <f t="shared" si="119"/>
        <v>0.99570288520564765</v>
      </c>
      <c r="CB130" s="242">
        <f t="shared" si="120"/>
        <v>0.97290322580645161</v>
      </c>
      <c r="CC130" s="242">
        <f t="shared" si="121"/>
        <v>0.99539145224118064</v>
      </c>
      <c r="CD130" s="242">
        <f t="shared" si="122"/>
        <v>0.97880629577684275</v>
      </c>
      <c r="CE130" s="242">
        <f t="shared" si="123"/>
        <v>0.99952741020793956</v>
      </c>
      <c r="CF130" s="242">
        <f t="shared" si="124"/>
        <v>0.99828205528658442</v>
      </c>
      <c r="CG130" s="242">
        <f t="shared" si="125"/>
        <v>0.87739923224568139</v>
      </c>
      <c r="CH130" s="242">
        <f t="shared" si="126"/>
        <v>0.98785425101214575</v>
      </c>
      <c r="CI130" s="242">
        <f t="shared" si="127"/>
        <v>0.99449035812672182</v>
      </c>
      <c r="CJ130" s="242">
        <f t="shared" si="128"/>
        <v>0.99897251477010018</v>
      </c>
      <c r="CK130" s="242">
        <f t="shared" si="129"/>
        <v>1</v>
      </c>
      <c r="CL130" s="242">
        <f t="shared" si="130"/>
        <v>0.98273431994362226</v>
      </c>
      <c r="CM130" s="242">
        <f t="shared" si="131"/>
        <v>0.99656513916130396</v>
      </c>
      <c r="CN130" s="242">
        <f t="shared" si="132"/>
        <v>1</v>
      </c>
      <c r="CO130" s="242">
        <f t="shared" si="133"/>
        <v>0.9992721290951837</v>
      </c>
      <c r="CP130" s="242">
        <f t="shared" si="134"/>
        <v>1</v>
      </c>
      <c r="CQ130" s="242">
        <f t="shared" si="135"/>
        <v>0.98794170040485829</v>
      </c>
      <c r="CR130" s="242">
        <f t="shared" si="136"/>
        <v>1</v>
      </c>
      <c r="CS130" s="242">
        <f t="shared" si="137"/>
        <v>3621.8169662047426</v>
      </c>
      <c r="CT130" s="242">
        <f t="shared" si="138"/>
        <v>0.99744276590000847</v>
      </c>
      <c r="CU130" s="242">
        <f t="shared" si="139"/>
        <v>5.3206003883366753E-3</v>
      </c>
      <c r="CV130" s="257">
        <f t="shared" si="140"/>
        <v>1104</v>
      </c>
    </row>
    <row r="131" spans="1:100" x14ac:dyDescent="0.2">
      <c r="A131" s="527" t="s">
        <v>947</v>
      </c>
      <c r="B131" s="530">
        <v>88603</v>
      </c>
      <c r="C131" s="529">
        <v>102938</v>
      </c>
      <c r="D131" s="529">
        <v>66113</v>
      </c>
      <c r="E131" s="529">
        <v>79825.25</v>
      </c>
      <c r="F131" s="529">
        <v>35910</v>
      </c>
      <c r="G131" s="529">
        <v>59640</v>
      </c>
      <c r="H131" s="529">
        <v>11505</v>
      </c>
      <c r="I131" s="529">
        <v>44041</v>
      </c>
      <c r="J131" s="529">
        <v>41618</v>
      </c>
      <c r="K131" s="529">
        <v>64296</v>
      </c>
      <c r="L131" s="529">
        <v>21586</v>
      </c>
      <c r="M131" s="529">
        <v>47540</v>
      </c>
      <c r="N131" s="529">
        <v>26665</v>
      </c>
      <c r="O131" s="529">
        <v>51809.157159683666</v>
      </c>
      <c r="P131" s="529">
        <v>35009.727272727272</v>
      </c>
      <c r="Q131" s="529">
        <v>13434.48</v>
      </c>
      <c r="R131" s="529">
        <v>23717.500000000004</v>
      </c>
      <c r="S131" s="529">
        <v>20997.11</v>
      </c>
      <c r="T131" s="529">
        <v>17342</v>
      </c>
      <c r="U131" s="529">
        <v>10581.67</v>
      </c>
      <c r="V131" s="529">
        <v>12177.5</v>
      </c>
      <c r="W131" s="529">
        <v>23628</v>
      </c>
      <c r="X131" s="531">
        <v>24523.5</v>
      </c>
      <c r="Y131"/>
      <c r="Z131" s="259">
        <f t="shared" si="141"/>
        <v>0.99984201676879159</v>
      </c>
      <c r="AA131" s="242">
        <f t="shared" si="142"/>
        <v>0.99717136491330038</v>
      </c>
      <c r="AB131" s="242">
        <f t="shared" si="143"/>
        <v>0.95662050903618812</v>
      </c>
      <c r="AC131" s="242">
        <f t="shared" si="144"/>
        <v>0.99994989305298498</v>
      </c>
      <c r="AD131" s="242">
        <f t="shared" si="145"/>
        <v>0.96818549474251825</v>
      </c>
      <c r="AE131" s="242">
        <f t="shared" si="146"/>
        <v>1</v>
      </c>
      <c r="AF131" s="242">
        <f t="shared" si="147"/>
        <v>0.99982619275223772</v>
      </c>
      <c r="AG131" s="242">
        <f t="shared" si="148"/>
        <v>0.99015265630971916</v>
      </c>
      <c r="AH131" s="242">
        <f t="shared" si="149"/>
        <v>0.99379148956492669</v>
      </c>
      <c r="AI131" s="242">
        <f t="shared" si="150"/>
        <v>0.99537115875841786</v>
      </c>
      <c r="AJ131" s="242">
        <f t="shared" si="151"/>
        <v>0.99888940305414164</v>
      </c>
      <c r="AK131" s="242">
        <f t="shared" si="152"/>
        <v>1</v>
      </c>
      <c r="AL131" s="242">
        <f t="shared" si="153"/>
        <v>0.99958764432448644</v>
      </c>
      <c r="AM131" s="242">
        <f t="shared" si="154"/>
        <v>0.99843901031652815</v>
      </c>
      <c r="AN131" s="242">
        <f t="shared" si="155"/>
        <v>1</v>
      </c>
      <c r="AO131" s="453">
        <f t="shared" si="156"/>
        <v>0.99970234728927676</v>
      </c>
      <c r="AP131" s="453">
        <f t="shared" si="157"/>
        <v>1</v>
      </c>
      <c r="AQ131" s="453">
        <f t="shared" si="158"/>
        <v>0.99159905548996474</v>
      </c>
      <c r="AR131" s="453">
        <f t="shared" si="159"/>
        <v>0.99815816737653962</v>
      </c>
      <c r="AS131" s="453">
        <f t="shared" si="160"/>
        <v>0.99031367774214163</v>
      </c>
      <c r="AT131" s="453">
        <f t="shared" si="114"/>
        <v>19919.092991591693</v>
      </c>
      <c r="AU131" s="282">
        <f t="shared" si="115"/>
        <v>0.99595464957958468</v>
      </c>
      <c r="AV131" s="242">
        <f t="shared" si="116"/>
        <v>4.6383550956411411E-3</v>
      </c>
      <c r="AW131" s="257">
        <v>1105</v>
      </c>
      <c r="BB131" s="547" t="s">
        <v>947</v>
      </c>
      <c r="BC131" s="528">
        <v>8880</v>
      </c>
      <c r="BD131" s="548">
        <v>7290</v>
      </c>
      <c r="BE131" s="548">
        <v>4869</v>
      </c>
      <c r="BF131" s="548">
        <v>9053</v>
      </c>
      <c r="BG131" s="548">
        <v>4551.75</v>
      </c>
      <c r="BH131" s="548">
        <v>6298</v>
      </c>
      <c r="BI131" s="548">
        <v>2116</v>
      </c>
      <c r="BJ131" s="548">
        <v>6403</v>
      </c>
      <c r="BK131" s="548">
        <v>3670</v>
      </c>
      <c r="BL131" s="548">
        <v>2686</v>
      </c>
      <c r="BM131" s="548">
        <v>1815</v>
      </c>
      <c r="BN131" s="548">
        <v>3892</v>
      </c>
      <c r="BO131" s="548">
        <v>2449</v>
      </c>
      <c r="BP131" s="548">
        <v>2813</v>
      </c>
      <c r="BQ131" s="548">
        <v>3779.7239263803676</v>
      </c>
      <c r="BR131" s="548">
        <v>2706.772727272727</v>
      </c>
      <c r="BS131" s="548">
        <v>2747.74</v>
      </c>
      <c r="BT131" s="548">
        <v>3718</v>
      </c>
      <c r="BU131" s="548">
        <v>6103.63</v>
      </c>
      <c r="BV131" s="548">
        <v>2808</v>
      </c>
      <c r="BW131" s="549">
        <v>1828.83</v>
      </c>
      <c r="BX131"/>
      <c r="BY131" s="259">
        <f t="shared" ref="BY131:BY156" si="161">BC131/BC$156</f>
        <v>1</v>
      </c>
      <c r="BZ131" s="242">
        <f t="shared" ref="BZ131:BZ156" si="162">BD131/BD$156</f>
        <v>0.99917763157894735</v>
      </c>
      <c r="CA131" s="242">
        <f t="shared" ref="CA131:CA156" si="163">BE131/BE$156</f>
        <v>0.99631675874769798</v>
      </c>
      <c r="CB131" s="242">
        <f t="shared" ref="CB131:CB156" si="164">BF131/BF$156</f>
        <v>0.97344086021505372</v>
      </c>
      <c r="CC131" s="242">
        <f t="shared" ref="CC131:CC156" si="165">BG131/BG$156</f>
        <v>0.99890272672409064</v>
      </c>
      <c r="CD131" s="242">
        <f t="shared" ref="CD131:CD156" si="166">BH131/BH$156</f>
        <v>0.98145550880473742</v>
      </c>
      <c r="CE131" s="242">
        <f t="shared" ref="CE131:CE156" si="167">BI131/BI$156</f>
        <v>1</v>
      </c>
      <c r="CF131" s="242">
        <f t="shared" ref="CF131:CF156" si="168">BJ131/BJ$156</f>
        <v>1</v>
      </c>
      <c r="CG131" s="242">
        <f t="shared" ref="CG131:CG156" si="169">BK131/BK$156</f>
        <v>0.88051823416506714</v>
      </c>
      <c r="CH131" s="242">
        <f t="shared" ref="CH131:CH156" si="170">BL131/BL$156</f>
        <v>0.98859035701140963</v>
      </c>
      <c r="CI131" s="242">
        <f t="shared" ref="CI131:CI156" si="171">BM131/BM$156</f>
        <v>1</v>
      </c>
      <c r="CJ131" s="242">
        <f t="shared" ref="CJ131:CJ156" si="172">BN131/BN$156</f>
        <v>0.99974312869252502</v>
      </c>
      <c r="CK131" s="242">
        <f t="shared" ref="CK131:CK156" si="173">BO131/BO$156</f>
        <v>1</v>
      </c>
      <c r="CL131" s="242">
        <f t="shared" ref="CL131:CL156" si="174">BP131/BP$156</f>
        <v>0.99119097956307256</v>
      </c>
      <c r="CM131" s="242">
        <f t="shared" ref="CM131:CM156" si="175">BQ131/BQ$156</f>
        <v>0.99867889967742463</v>
      </c>
      <c r="CN131" s="242">
        <f t="shared" ref="CN131:CN156" si="176">BR131/BR$156</f>
        <v>1</v>
      </c>
      <c r="CO131" s="242">
        <f t="shared" ref="CO131:CO156" si="177">BS131/BS$156</f>
        <v>1</v>
      </c>
      <c r="CP131" s="242">
        <f t="shared" ref="CP131:CP156" si="178">BT131/BT$156</f>
        <v>1</v>
      </c>
      <c r="CQ131" s="242">
        <f t="shared" ref="CQ131:CQ156" si="179">BU131/BU$156</f>
        <v>0.9884421052631579</v>
      </c>
      <c r="CR131" s="242">
        <f t="shared" si="136"/>
        <v>1</v>
      </c>
      <c r="CS131" s="242">
        <f t="shared" si="137"/>
        <v>3622.7089652547361</v>
      </c>
      <c r="CT131" s="242">
        <f t="shared" si="138"/>
        <v>0.99768842105263145</v>
      </c>
      <c r="CU131" s="242">
        <f t="shared" si="139"/>
        <v>5.1688476616731961E-3</v>
      </c>
      <c r="CV131" s="257">
        <f t="shared" si="140"/>
        <v>1105</v>
      </c>
    </row>
    <row r="132" spans="1:100" x14ac:dyDescent="0.2">
      <c r="A132" s="527" t="s">
        <v>948</v>
      </c>
      <c r="B132" s="530">
        <v>88603</v>
      </c>
      <c r="C132" s="529">
        <v>103012</v>
      </c>
      <c r="D132" s="529">
        <v>66475</v>
      </c>
      <c r="E132" s="529">
        <v>79829.25</v>
      </c>
      <c r="F132" s="529">
        <v>35949</v>
      </c>
      <c r="G132" s="529">
        <v>59640</v>
      </c>
      <c r="H132" s="529">
        <v>11505</v>
      </c>
      <c r="I132" s="529">
        <v>44064</v>
      </c>
      <c r="J132" s="529">
        <v>41691</v>
      </c>
      <c r="K132" s="529">
        <v>64296</v>
      </c>
      <c r="L132" s="529">
        <v>21610</v>
      </c>
      <c r="M132" s="529">
        <v>47540</v>
      </c>
      <c r="N132" s="529">
        <v>26676</v>
      </c>
      <c r="O132" s="529">
        <v>51866.157159683666</v>
      </c>
      <c r="P132" s="529">
        <v>35009.727272727272</v>
      </c>
      <c r="Q132" s="529">
        <v>13438.48</v>
      </c>
      <c r="R132" s="529">
        <v>23717.500000000004</v>
      </c>
      <c r="S132" s="529">
        <v>21007.75</v>
      </c>
      <c r="T132" s="529">
        <v>17352</v>
      </c>
      <c r="U132" s="529">
        <v>10589.67</v>
      </c>
      <c r="V132" s="529">
        <v>12182</v>
      </c>
      <c r="W132" s="529">
        <v>23628</v>
      </c>
      <c r="X132" s="531">
        <v>24523.5</v>
      </c>
      <c r="Y132"/>
      <c r="Z132" s="259">
        <f t="shared" si="141"/>
        <v>0.99984201676879159</v>
      </c>
      <c r="AA132" s="242">
        <f t="shared" si="142"/>
        <v>0.99788821079143664</v>
      </c>
      <c r="AB132" s="242">
        <f t="shared" si="143"/>
        <v>0.96185845957951699</v>
      </c>
      <c r="AC132" s="242">
        <f t="shared" si="144"/>
        <v>1</v>
      </c>
      <c r="AD132" s="242">
        <f t="shared" si="145"/>
        <v>0.9692369911027231</v>
      </c>
      <c r="AE132" s="242">
        <f t="shared" si="146"/>
        <v>1</v>
      </c>
      <c r="AF132" s="242">
        <f t="shared" si="147"/>
        <v>0.99982619275223772</v>
      </c>
      <c r="AG132" s="242">
        <f t="shared" si="148"/>
        <v>0.99066975426605819</v>
      </c>
      <c r="AH132" s="242">
        <f t="shared" si="149"/>
        <v>0.99553464826400495</v>
      </c>
      <c r="AI132" s="242">
        <f t="shared" si="150"/>
        <v>0.99537115875841786</v>
      </c>
      <c r="AJ132" s="242">
        <f t="shared" si="151"/>
        <v>1</v>
      </c>
      <c r="AK132" s="242">
        <f t="shared" si="152"/>
        <v>1</v>
      </c>
      <c r="AL132" s="242">
        <f t="shared" si="153"/>
        <v>1</v>
      </c>
      <c r="AM132" s="242">
        <f t="shared" si="154"/>
        <v>0.99953748453823055</v>
      </c>
      <c r="AN132" s="242">
        <f t="shared" si="155"/>
        <v>1</v>
      </c>
      <c r="AO132" s="453">
        <f t="shared" si="156"/>
        <v>1</v>
      </c>
      <c r="AP132" s="453">
        <f t="shared" si="157"/>
        <v>1</v>
      </c>
      <c r="AQ132" s="453">
        <f t="shared" si="158"/>
        <v>0.9921015348288077</v>
      </c>
      <c r="AR132" s="453">
        <f t="shared" si="159"/>
        <v>0.99873374007137106</v>
      </c>
      <c r="AS132" s="453">
        <f t="shared" si="160"/>
        <v>0.99106237897946403</v>
      </c>
      <c r="AT132" s="453">
        <f t="shared" si="114"/>
        <v>19927.590615518569</v>
      </c>
      <c r="AU132" s="282">
        <f t="shared" si="115"/>
        <v>0.99637953077592856</v>
      </c>
      <c r="AV132" s="242">
        <f t="shared" si="116"/>
        <v>4.4252471332647987E-3</v>
      </c>
      <c r="AW132" s="257">
        <v>1106</v>
      </c>
      <c r="BB132" s="547" t="s">
        <v>948</v>
      </c>
      <c r="BC132" s="528">
        <v>8880</v>
      </c>
      <c r="BD132" s="548">
        <v>7290</v>
      </c>
      <c r="BE132" s="548">
        <v>4872</v>
      </c>
      <c r="BF132" s="548">
        <v>9057</v>
      </c>
      <c r="BG132" s="548">
        <v>4556.75</v>
      </c>
      <c r="BH132" s="548">
        <v>6307</v>
      </c>
      <c r="BI132" s="548">
        <v>2116</v>
      </c>
      <c r="BJ132" s="548">
        <v>6403</v>
      </c>
      <c r="BK132" s="548">
        <v>3676</v>
      </c>
      <c r="BL132" s="548">
        <v>2702</v>
      </c>
      <c r="BM132" s="548">
        <v>1815</v>
      </c>
      <c r="BN132" s="548">
        <v>3893</v>
      </c>
      <c r="BO132" s="548">
        <v>2449</v>
      </c>
      <c r="BP132" s="548">
        <v>2838</v>
      </c>
      <c r="BQ132" s="548">
        <v>3782.7239263803676</v>
      </c>
      <c r="BR132" s="548">
        <v>2706.772727272727</v>
      </c>
      <c r="BS132" s="548">
        <v>2747.74</v>
      </c>
      <c r="BT132" s="548">
        <v>3718</v>
      </c>
      <c r="BU132" s="548">
        <v>6108.25</v>
      </c>
      <c r="BV132" s="548">
        <v>2808</v>
      </c>
      <c r="BW132" s="549">
        <v>1829.83</v>
      </c>
      <c r="BX132"/>
      <c r="BY132" s="259">
        <f t="shared" si="161"/>
        <v>1</v>
      </c>
      <c r="BZ132" s="242">
        <f t="shared" si="162"/>
        <v>0.99917763157894735</v>
      </c>
      <c r="CA132" s="242">
        <f t="shared" si="163"/>
        <v>0.99693063228974832</v>
      </c>
      <c r="CB132" s="242">
        <f t="shared" si="164"/>
        <v>0.97387096774193549</v>
      </c>
      <c r="CC132" s="242">
        <f t="shared" si="165"/>
        <v>1</v>
      </c>
      <c r="CD132" s="242">
        <f t="shared" si="166"/>
        <v>0.98285803334891697</v>
      </c>
      <c r="CE132" s="242">
        <f t="shared" si="167"/>
        <v>1</v>
      </c>
      <c r="CF132" s="242">
        <f t="shared" si="168"/>
        <v>1</v>
      </c>
      <c r="CG132" s="242">
        <f t="shared" si="169"/>
        <v>0.88195777351247606</v>
      </c>
      <c r="CH132" s="242">
        <f t="shared" si="170"/>
        <v>0.99447920500552078</v>
      </c>
      <c r="CI132" s="242">
        <f t="shared" si="171"/>
        <v>1</v>
      </c>
      <c r="CJ132" s="242">
        <f t="shared" si="172"/>
        <v>1</v>
      </c>
      <c r="CK132" s="242">
        <f t="shared" si="173"/>
        <v>1</v>
      </c>
      <c r="CL132" s="242">
        <f t="shared" si="174"/>
        <v>1</v>
      </c>
      <c r="CM132" s="242">
        <f t="shared" si="175"/>
        <v>0.99947155987096981</v>
      </c>
      <c r="CN132" s="242">
        <f t="shared" si="176"/>
        <v>1</v>
      </c>
      <c r="CO132" s="242">
        <f t="shared" si="177"/>
        <v>1</v>
      </c>
      <c r="CP132" s="242">
        <f t="shared" si="178"/>
        <v>1</v>
      </c>
      <c r="CQ132" s="242">
        <f t="shared" si="179"/>
        <v>0.98919028340080972</v>
      </c>
      <c r="CR132" s="242">
        <f t="shared" si="136"/>
        <v>1</v>
      </c>
      <c r="CS132" s="242">
        <f t="shared" si="137"/>
        <v>3623.2523075627528</v>
      </c>
      <c r="CT132" s="242">
        <f t="shared" si="138"/>
        <v>0.9978380566801619</v>
      </c>
      <c r="CU132" s="242">
        <f t="shared" si="139"/>
        <v>4.8342522266594619E-3</v>
      </c>
      <c r="CV132" s="257">
        <f t="shared" si="140"/>
        <v>1106</v>
      </c>
    </row>
    <row r="133" spans="1:100" x14ac:dyDescent="0.2">
      <c r="A133" s="527" t="s">
        <v>949</v>
      </c>
      <c r="B133" s="530">
        <v>88603</v>
      </c>
      <c r="C133" s="529">
        <v>103097</v>
      </c>
      <c r="D133" s="529">
        <v>67652</v>
      </c>
      <c r="E133" s="529">
        <v>79829.25</v>
      </c>
      <c r="F133" s="529">
        <v>36089</v>
      </c>
      <c r="G133" s="529">
        <v>59640</v>
      </c>
      <c r="H133" s="529">
        <v>11505</v>
      </c>
      <c r="I133" s="529">
        <v>44094</v>
      </c>
      <c r="J133" s="529">
        <v>41735</v>
      </c>
      <c r="K133" s="529">
        <v>64296</v>
      </c>
      <c r="L133" s="529">
        <v>21610</v>
      </c>
      <c r="M133" s="529">
        <v>47540</v>
      </c>
      <c r="N133" s="529">
        <v>26676</v>
      </c>
      <c r="O133" s="529">
        <v>51890.157159683666</v>
      </c>
      <c r="P133" s="529">
        <v>35009.727272727272</v>
      </c>
      <c r="Q133" s="529">
        <v>13438.48</v>
      </c>
      <c r="R133" s="529">
        <v>23717.500000000004</v>
      </c>
      <c r="S133" s="529">
        <v>21020.2</v>
      </c>
      <c r="T133" s="529">
        <v>17353</v>
      </c>
      <c r="U133" s="529">
        <v>10630.67</v>
      </c>
      <c r="V133" s="529">
        <v>12182</v>
      </c>
      <c r="W133" s="529">
        <v>23628</v>
      </c>
      <c r="X133" s="531">
        <v>24523.5</v>
      </c>
      <c r="Y133"/>
      <c r="Z133" s="259">
        <f t="shared" si="141"/>
        <v>0.99984201676879159</v>
      </c>
      <c r="AA133" s="242">
        <f t="shared" si="142"/>
        <v>0.99871161484064708</v>
      </c>
      <c r="AB133" s="242">
        <f t="shared" si="143"/>
        <v>0.97888903358365531</v>
      </c>
      <c r="AC133" s="242">
        <f t="shared" si="144"/>
        <v>1</v>
      </c>
      <c r="AD133" s="242">
        <f t="shared" si="145"/>
        <v>0.97301159342140742</v>
      </c>
      <c r="AE133" s="242">
        <f t="shared" si="146"/>
        <v>1</v>
      </c>
      <c r="AF133" s="242">
        <f t="shared" si="147"/>
        <v>0.99982619275223772</v>
      </c>
      <c r="AG133" s="242">
        <f t="shared" si="148"/>
        <v>0.9913442298612829</v>
      </c>
      <c r="AH133" s="242">
        <f t="shared" si="149"/>
        <v>0.9965853192607097</v>
      </c>
      <c r="AI133" s="242">
        <f t="shared" si="150"/>
        <v>0.99537115875841786</v>
      </c>
      <c r="AJ133" s="242">
        <f t="shared" si="151"/>
        <v>1</v>
      </c>
      <c r="AK133" s="242">
        <f t="shared" si="152"/>
        <v>1</v>
      </c>
      <c r="AL133" s="242">
        <f t="shared" si="153"/>
        <v>1</v>
      </c>
      <c r="AM133" s="242">
        <f t="shared" si="154"/>
        <v>1</v>
      </c>
      <c r="AN133" s="242">
        <f t="shared" si="155"/>
        <v>1</v>
      </c>
      <c r="AO133" s="453">
        <f t="shared" si="156"/>
        <v>1</v>
      </c>
      <c r="AP133" s="453">
        <f t="shared" si="157"/>
        <v>1</v>
      </c>
      <c r="AQ133" s="453">
        <f t="shared" si="158"/>
        <v>0.99268949232585613</v>
      </c>
      <c r="AR133" s="453">
        <f t="shared" si="159"/>
        <v>0.99879129734085415</v>
      </c>
      <c r="AS133" s="453">
        <f t="shared" si="160"/>
        <v>0.99489947282074132</v>
      </c>
      <c r="AT133" s="453">
        <f t="shared" si="114"/>
        <v>19945.521049949803</v>
      </c>
      <c r="AU133" s="282">
        <f t="shared" si="115"/>
        <v>0.99727605249749018</v>
      </c>
      <c r="AV133" s="242">
        <f t="shared" si="116"/>
        <v>3.3098493959754266E-3</v>
      </c>
      <c r="AW133" s="257">
        <v>1107</v>
      </c>
      <c r="BB133" s="547" t="s">
        <v>949</v>
      </c>
      <c r="BC133" s="528">
        <v>8880</v>
      </c>
      <c r="BD133" s="548">
        <v>7290</v>
      </c>
      <c r="BE133" s="548">
        <v>4881</v>
      </c>
      <c r="BF133" s="548">
        <v>9078</v>
      </c>
      <c r="BG133" s="548">
        <v>4556.75</v>
      </c>
      <c r="BH133" s="548">
        <v>6316</v>
      </c>
      <c r="BI133" s="548">
        <v>2116</v>
      </c>
      <c r="BJ133" s="548">
        <v>6403</v>
      </c>
      <c r="BK133" s="548">
        <v>3807</v>
      </c>
      <c r="BL133" s="548">
        <v>2712</v>
      </c>
      <c r="BM133" s="548">
        <v>1815</v>
      </c>
      <c r="BN133" s="548">
        <v>3893</v>
      </c>
      <c r="BO133" s="548">
        <v>2449</v>
      </c>
      <c r="BP133" s="548">
        <v>2838</v>
      </c>
      <c r="BQ133" s="548">
        <v>3784.7239263803676</v>
      </c>
      <c r="BR133" s="548">
        <v>2706.772727272727</v>
      </c>
      <c r="BS133" s="548">
        <v>2747.74</v>
      </c>
      <c r="BT133" s="548">
        <v>3718</v>
      </c>
      <c r="BU133" s="548">
        <v>6116.2</v>
      </c>
      <c r="BV133" s="548">
        <v>2808</v>
      </c>
      <c r="BW133" s="549">
        <v>1829.83</v>
      </c>
      <c r="BX133"/>
      <c r="BY133" s="259">
        <f t="shared" si="161"/>
        <v>1</v>
      </c>
      <c r="BZ133" s="242">
        <f t="shared" si="162"/>
        <v>0.99917763157894735</v>
      </c>
      <c r="CA133" s="242">
        <f t="shared" si="163"/>
        <v>0.99877225291589933</v>
      </c>
      <c r="CB133" s="242">
        <f t="shared" si="164"/>
        <v>0.97612903225806447</v>
      </c>
      <c r="CC133" s="242">
        <f t="shared" si="165"/>
        <v>1</v>
      </c>
      <c r="CD133" s="242">
        <f t="shared" si="166"/>
        <v>0.98426055789309641</v>
      </c>
      <c r="CE133" s="242">
        <f t="shared" si="167"/>
        <v>1</v>
      </c>
      <c r="CF133" s="242">
        <f t="shared" si="168"/>
        <v>1</v>
      </c>
      <c r="CG133" s="242">
        <f t="shared" si="169"/>
        <v>0.91338771593090207</v>
      </c>
      <c r="CH133" s="242">
        <f t="shared" si="170"/>
        <v>0.9981597350018403</v>
      </c>
      <c r="CI133" s="242">
        <f t="shared" si="171"/>
        <v>1</v>
      </c>
      <c r="CJ133" s="242">
        <f t="shared" si="172"/>
        <v>1</v>
      </c>
      <c r="CK133" s="242">
        <f t="shared" si="173"/>
        <v>1</v>
      </c>
      <c r="CL133" s="242">
        <f t="shared" si="174"/>
        <v>1</v>
      </c>
      <c r="CM133" s="242">
        <f t="shared" si="175"/>
        <v>1</v>
      </c>
      <c r="CN133" s="242">
        <f t="shared" si="176"/>
        <v>1</v>
      </c>
      <c r="CO133" s="242">
        <f t="shared" si="177"/>
        <v>1</v>
      </c>
      <c r="CP133" s="242">
        <f t="shared" si="178"/>
        <v>1</v>
      </c>
      <c r="CQ133" s="242">
        <f t="shared" si="179"/>
        <v>0.99047773279352225</v>
      </c>
      <c r="CR133" s="242">
        <f t="shared" si="136"/>
        <v>1</v>
      </c>
      <c r="CS133" s="242">
        <f t="shared" si="137"/>
        <v>3624.1872797161573</v>
      </c>
      <c r="CT133" s="242">
        <f t="shared" si="138"/>
        <v>0.99809554655870447</v>
      </c>
      <c r="CU133" s="242">
        <f t="shared" si="139"/>
        <v>4.2584873547202558E-3</v>
      </c>
      <c r="CV133" s="257">
        <f t="shared" si="140"/>
        <v>1107</v>
      </c>
    </row>
    <row r="134" spans="1:100" x14ac:dyDescent="0.2">
      <c r="A134" s="527" t="s">
        <v>950</v>
      </c>
      <c r="B134" s="530">
        <v>88617</v>
      </c>
      <c r="C134" s="529">
        <v>103187</v>
      </c>
      <c r="D134" s="529">
        <v>68206</v>
      </c>
      <c r="E134" s="529">
        <v>79829.25</v>
      </c>
      <c r="F134" s="529">
        <v>36509</v>
      </c>
      <c r="G134" s="529">
        <v>59640</v>
      </c>
      <c r="H134" s="529">
        <v>11505</v>
      </c>
      <c r="I134" s="529">
        <v>44136</v>
      </c>
      <c r="J134" s="529">
        <v>41735</v>
      </c>
      <c r="K134" s="529">
        <v>64595</v>
      </c>
      <c r="L134" s="529">
        <v>21610</v>
      </c>
      <c r="M134" s="529">
        <v>47540</v>
      </c>
      <c r="N134" s="529">
        <v>26676</v>
      </c>
      <c r="O134" s="529">
        <v>51890.157159683666</v>
      </c>
      <c r="P134" s="529">
        <v>35009.727272727272</v>
      </c>
      <c r="Q134" s="529">
        <v>13438.48</v>
      </c>
      <c r="R134" s="529">
        <v>23717.500000000004</v>
      </c>
      <c r="S134" s="529">
        <v>21034.46</v>
      </c>
      <c r="T134" s="529">
        <v>17355</v>
      </c>
      <c r="U134" s="529">
        <v>10635.67</v>
      </c>
      <c r="V134" s="529">
        <v>12183</v>
      </c>
      <c r="W134" s="529">
        <v>23628</v>
      </c>
      <c r="X134" s="531">
        <v>24523.5</v>
      </c>
      <c r="Y134"/>
      <c r="Z134" s="259">
        <f t="shared" si="141"/>
        <v>1</v>
      </c>
      <c r="AA134" s="242">
        <f t="shared" si="142"/>
        <v>0.99958345442216412</v>
      </c>
      <c r="AB134" s="242">
        <f t="shared" si="143"/>
        <v>0.98690512364167793</v>
      </c>
      <c r="AC134" s="242">
        <f t="shared" si="144"/>
        <v>1</v>
      </c>
      <c r="AD134" s="242">
        <f t="shared" si="145"/>
        <v>0.98433540037746026</v>
      </c>
      <c r="AE134" s="242">
        <f t="shared" si="146"/>
        <v>1</v>
      </c>
      <c r="AF134" s="242">
        <f t="shared" si="147"/>
        <v>0.99982619275223772</v>
      </c>
      <c r="AG134" s="242">
        <f t="shared" si="148"/>
        <v>0.99228849569459743</v>
      </c>
      <c r="AH134" s="242">
        <f t="shared" si="149"/>
        <v>0.9965853192607097</v>
      </c>
      <c r="AI134" s="242">
        <f t="shared" si="150"/>
        <v>1</v>
      </c>
      <c r="AJ134" s="242">
        <f t="shared" si="151"/>
        <v>1</v>
      </c>
      <c r="AK134" s="242">
        <f t="shared" si="152"/>
        <v>1</v>
      </c>
      <c r="AL134" s="242">
        <f t="shared" si="153"/>
        <v>1</v>
      </c>
      <c r="AM134" s="242">
        <f t="shared" si="154"/>
        <v>1</v>
      </c>
      <c r="AN134" s="242">
        <f t="shared" si="155"/>
        <v>1</v>
      </c>
      <c r="AO134" s="453">
        <f t="shared" si="156"/>
        <v>1</v>
      </c>
      <c r="AP134" s="453">
        <f t="shared" si="157"/>
        <v>1</v>
      </c>
      <c r="AQ134" s="453">
        <f t="shared" si="158"/>
        <v>0.99336292798110992</v>
      </c>
      <c r="AR134" s="453">
        <f t="shared" si="159"/>
        <v>0.99890641187982043</v>
      </c>
      <c r="AS134" s="453">
        <f t="shared" si="160"/>
        <v>0.99536741109406779</v>
      </c>
      <c r="AT134" s="453">
        <f t="shared" si="114"/>
        <v>19950.547003819993</v>
      </c>
      <c r="AU134" s="282">
        <f t="shared" si="115"/>
        <v>0.99752735019099958</v>
      </c>
      <c r="AV134" s="242">
        <f t="shared" si="116"/>
        <v>3.0057259747916904E-3</v>
      </c>
      <c r="AW134" s="257">
        <v>1108</v>
      </c>
      <c r="BB134" s="547" t="s">
        <v>950</v>
      </c>
      <c r="BC134" s="528">
        <v>8880</v>
      </c>
      <c r="BD134" s="548">
        <v>7296</v>
      </c>
      <c r="BE134" s="548">
        <v>4885</v>
      </c>
      <c r="BF134" s="548">
        <v>9128</v>
      </c>
      <c r="BG134" s="548">
        <v>4556.75</v>
      </c>
      <c r="BH134" s="548">
        <v>6335</v>
      </c>
      <c r="BI134" s="548">
        <v>2116</v>
      </c>
      <c r="BJ134" s="548">
        <v>6403</v>
      </c>
      <c r="BK134" s="548">
        <v>4036</v>
      </c>
      <c r="BL134" s="548">
        <v>2712</v>
      </c>
      <c r="BM134" s="548">
        <v>1815</v>
      </c>
      <c r="BN134" s="548">
        <v>3893</v>
      </c>
      <c r="BO134" s="548">
        <v>2449</v>
      </c>
      <c r="BP134" s="548">
        <v>2838</v>
      </c>
      <c r="BQ134" s="548">
        <v>3784.7239263803676</v>
      </c>
      <c r="BR134" s="548">
        <v>2706.772727272727</v>
      </c>
      <c r="BS134" s="548">
        <v>2747.74</v>
      </c>
      <c r="BT134" s="548">
        <v>3718</v>
      </c>
      <c r="BU134" s="548">
        <v>6127.48</v>
      </c>
      <c r="BV134" s="548">
        <v>2808</v>
      </c>
      <c r="BW134" s="549">
        <v>1829.83</v>
      </c>
      <c r="BX134"/>
      <c r="BY134" s="259">
        <f t="shared" si="161"/>
        <v>1</v>
      </c>
      <c r="BZ134" s="242">
        <f t="shared" si="162"/>
        <v>1</v>
      </c>
      <c r="CA134" s="242">
        <f t="shared" si="163"/>
        <v>0.99959075097196648</v>
      </c>
      <c r="CB134" s="242">
        <f t="shared" si="164"/>
        <v>0.98150537634408597</v>
      </c>
      <c r="CC134" s="242">
        <f t="shared" si="165"/>
        <v>1</v>
      </c>
      <c r="CD134" s="242">
        <f t="shared" si="166"/>
        <v>0.98722144304191994</v>
      </c>
      <c r="CE134" s="242">
        <f t="shared" si="167"/>
        <v>1</v>
      </c>
      <c r="CF134" s="242">
        <f t="shared" si="168"/>
        <v>1</v>
      </c>
      <c r="CG134" s="242">
        <f t="shared" si="169"/>
        <v>0.96833013435700577</v>
      </c>
      <c r="CH134" s="242">
        <f t="shared" si="170"/>
        <v>0.9981597350018403</v>
      </c>
      <c r="CI134" s="242">
        <f t="shared" si="171"/>
        <v>1</v>
      </c>
      <c r="CJ134" s="242">
        <f t="shared" si="172"/>
        <v>1</v>
      </c>
      <c r="CK134" s="242">
        <f t="shared" si="173"/>
        <v>1</v>
      </c>
      <c r="CL134" s="242">
        <f t="shared" si="174"/>
        <v>1</v>
      </c>
      <c r="CM134" s="242">
        <f t="shared" si="175"/>
        <v>1</v>
      </c>
      <c r="CN134" s="242">
        <f t="shared" si="176"/>
        <v>1</v>
      </c>
      <c r="CO134" s="242">
        <f t="shared" si="177"/>
        <v>1</v>
      </c>
      <c r="CP134" s="242">
        <f t="shared" si="178"/>
        <v>1</v>
      </c>
      <c r="CQ134" s="242">
        <f t="shared" si="179"/>
        <v>0.99230445344129548</v>
      </c>
      <c r="CR134" s="242">
        <f t="shared" si="136"/>
        <v>1</v>
      </c>
      <c r="CS134" s="242">
        <f t="shared" si="137"/>
        <v>3625.51388171495</v>
      </c>
      <c r="CT134" s="242">
        <f t="shared" si="138"/>
        <v>0.99846089068825916</v>
      </c>
      <c r="CU134" s="242">
        <f t="shared" si="139"/>
        <v>3.4415530458555789E-3</v>
      </c>
      <c r="CV134" s="257">
        <f t="shared" si="140"/>
        <v>1108</v>
      </c>
    </row>
    <row r="135" spans="1:100" x14ac:dyDescent="0.2">
      <c r="A135" s="527" t="s">
        <v>951</v>
      </c>
      <c r="B135" s="530">
        <v>88617</v>
      </c>
      <c r="C135" s="529">
        <v>103230</v>
      </c>
      <c r="D135" s="529">
        <v>68807</v>
      </c>
      <c r="E135" s="529">
        <v>79829.25</v>
      </c>
      <c r="F135" s="529">
        <v>36752</v>
      </c>
      <c r="G135" s="529">
        <v>59640</v>
      </c>
      <c r="H135" s="529">
        <v>11505</v>
      </c>
      <c r="I135" s="529">
        <v>44267</v>
      </c>
      <c r="J135" s="529">
        <v>41735</v>
      </c>
      <c r="K135" s="529">
        <v>64595</v>
      </c>
      <c r="L135" s="529">
        <v>21610</v>
      </c>
      <c r="M135" s="529">
        <v>47540</v>
      </c>
      <c r="N135" s="529">
        <v>26676</v>
      </c>
      <c r="O135" s="529">
        <v>51890.157159683666</v>
      </c>
      <c r="P135" s="529">
        <v>35009.727272727272</v>
      </c>
      <c r="Q135" s="529">
        <v>13438.48</v>
      </c>
      <c r="R135" s="529">
        <v>23717.500000000004</v>
      </c>
      <c r="S135" s="529">
        <v>21050.559999999998</v>
      </c>
      <c r="T135" s="529">
        <v>17355</v>
      </c>
      <c r="U135" s="529">
        <v>10653.67</v>
      </c>
      <c r="V135" s="529">
        <v>12184</v>
      </c>
      <c r="W135" s="529">
        <v>23628</v>
      </c>
      <c r="X135" s="531">
        <v>24523.5</v>
      </c>
      <c r="Y135"/>
      <c r="Z135" s="259">
        <f t="shared" si="141"/>
        <v>1</v>
      </c>
      <c r="AA135" s="242">
        <f t="shared" si="142"/>
        <v>1</v>
      </c>
      <c r="AB135" s="242">
        <f t="shared" si="143"/>
        <v>0.9956012791017349</v>
      </c>
      <c r="AC135" s="242">
        <f t="shared" si="144"/>
        <v>1</v>
      </c>
      <c r="AD135" s="242">
        <f t="shared" si="145"/>
        <v>0.99088703154489077</v>
      </c>
      <c r="AE135" s="242">
        <f t="shared" si="146"/>
        <v>1</v>
      </c>
      <c r="AF135" s="242">
        <f t="shared" si="147"/>
        <v>0.99982619275223772</v>
      </c>
      <c r="AG135" s="242">
        <f t="shared" si="148"/>
        <v>0.99523370579374537</v>
      </c>
      <c r="AH135" s="242">
        <f t="shared" si="149"/>
        <v>0.9965853192607097</v>
      </c>
      <c r="AI135" s="242">
        <f t="shared" si="150"/>
        <v>1</v>
      </c>
      <c r="AJ135" s="242">
        <f t="shared" si="151"/>
        <v>1</v>
      </c>
      <c r="AK135" s="242">
        <f t="shared" si="152"/>
        <v>1</v>
      </c>
      <c r="AL135" s="242">
        <f t="shared" si="153"/>
        <v>1</v>
      </c>
      <c r="AM135" s="242">
        <f t="shared" si="154"/>
        <v>1</v>
      </c>
      <c r="AN135" s="242">
        <f t="shared" si="155"/>
        <v>1</v>
      </c>
      <c r="AO135" s="453">
        <f t="shared" si="156"/>
        <v>1</v>
      </c>
      <c r="AP135" s="453">
        <f t="shared" si="157"/>
        <v>1</v>
      </c>
      <c r="AQ135" s="453">
        <f t="shared" si="158"/>
        <v>0.99412325855962225</v>
      </c>
      <c r="AR135" s="453">
        <f t="shared" si="159"/>
        <v>0.99890641187982043</v>
      </c>
      <c r="AS135" s="453">
        <f t="shared" si="160"/>
        <v>0.99705198887804314</v>
      </c>
      <c r="AT135" s="453">
        <f t="shared" si="114"/>
        <v>19960.326637269944</v>
      </c>
      <c r="AU135" s="282">
        <f t="shared" si="115"/>
        <v>0.99801633186349714</v>
      </c>
      <c r="AV135" s="242">
        <f t="shared" si="116"/>
        <v>2.4873730183644169E-3</v>
      </c>
      <c r="AW135" s="257">
        <v>1109</v>
      </c>
      <c r="BB135" s="547" t="s">
        <v>951</v>
      </c>
      <c r="BC135" s="528">
        <v>8880</v>
      </c>
      <c r="BD135" s="548">
        <v>7296</v>
      </c>
      <c r="BE135" s="548">
        <v>4887</v>
      </c>
      <c r="BF135" s="548">
        <v>9233</v>
      </c>
      <c r="BG135" s="548">
        <v>4556.75</v>
      </c>
      <c r="BH135" s="548">
        <v>6353</v>
      </c>
      <c r="BI135" s="548">
        <v>2116</v>
      </c>
      <c r="BJ135" s="548">
        <v>6403</v>
      </c>
      <c r="BK135" s="548">
        <v>4132</v>
      </c>
      <c r="BL135" s="548">
        <v>2712</v>
      </c>
      <c r="BM135" s="548">
        <v>1815</v>
      </c>
      <c r="BN135" s="548">
        <v>3893</v>
      </c>
      <c r="BO135" s="548">
        <v>2449</v>
      </c>
      <c r="BP135" s="548">
        <v>2838</v>
      </c>
      <c r="BQ135" s="548">
        <v>3784.7239263803676</v>
      </c>
      <c r="BR135" s="548">
        <v>2706.772727272727</v>
      </c>
      <c r="BS135" s="548">
        <v>2747.74</v>
      </c>
      <c r="BT135" s="548">
        <v>3718</v>
      </c>
      <c r="BU135" s="548">
        <v>6142.08</v>
      </c>
      <c r="BV135" s="548">
        <v>2808</v>
      </c>
      <c r="BW135" s="549">
        <v>1829.83</v>
      </c>
      <c r="BX135"/>
      <c r="BY135" s="259">
        <f t="shared" si="161"/>
        <v>1</v>
      </c>
      <c r="BZ135" s="242">
        <f t="shared" si="162"/>
        <v>1</v>
      </c>
      <c r="CA135" s="242">
        <f t="shared" si="163"/>
        <v>1</v>
      </c>
      <c r="CB135" s="242">
        <f t="shared" si="164"/>
        <v>0.99279569892473118</v>
      </c>
      <c r="CC135" s="242">
        <f t="shared" si="165"/>
        <v>1</v>
      </c>
      <c r="CD135" s="242">
        <f t="shared" si="166"/>
        <v>0.99002649213027893</v>
      </c>
      <c r="CE135" s="242">
        <f t="shared" si="167"/>
        <v>1</v>
      </c>
      <c r="CF135" s="242">
        <f t="shared" si="168"/>
        <v>1</v>
      </c>
      <c r="CG135" s="242">
        <f t="shared" si="169"/>
        <v>0.99136276391554701</v>
      </c>
      <c r="CH135" s="242">
        <f t="shared" si="170"/>
        <v>0.9981597350018403</v>
      </c>
      <c r="CI135" s="242">
        <f t="shared" si="171"/>
        <v>1</v>
      </c>
      <c r="CJ135" s="242">
        <f t="shared" si="172"/>
        <v>1</v>
      </c>
      <c r="CK135" s="242">
        <f t="shared" si="173"/>
        <v>1</v>
      </c>
      <c r="CL135" s="242">
        <f t="shared" si="174"/>
        <v>1</v>
      </c>
      <c r="CM135" s="242">
        <f t="shared" si="175"/>
        <v>1</v>
      </c>
      <c r="CN135" s="242">
        <f t="shared" si="176"/>
        <v>1</v>
      </c>
      <c r="CO135" s="242">
        <f t="shared" si="177"/>
        <v>1</v>
      </c>
      <c r="CP135" s="242">
        <f t="shared" si="178"/>
        <v>1</v>
      </c>
      <c r="CQ135" s="242">
        <f t="shared" si="179"/>
        <v>0.9946688259109312</v>
      </c>
      <c r="CR135" s="242">
        <f t="shared" si="136"/>
        <v>1</v>
      </c>
      <c r="CS135" s="242">
        <f t="shared" si="137"/>
        <v>3627.2309374935298</v>
      </c>
      <c r="CT135" s="242">
        <f t="shared" si="138"/>
        <v>0.99893376518218635</v>
      </c>
      <c r="CU135" s="242">
        <f t="shared" si="139"/>
        <v>2.3841735326086719E-3</v>
      </c>
      <c r="CV135" s="257">
        <f t="shared" si="140"/>
        <v>1109</v>
      </c>
    </row>
    <row r="136" spans="1:100" x14ac:dyDescent="0.2">
      <c r="A136" s="527" t="s">
        <v>952</v>
      </c>
      <c r="B136" s="530">
        <v>88617</v>
      </c>
      <c r="C136" s="529">
        <v>103230</v>
      </c>
      <c r="D136" s="529">
        <v>69038</v>
      </c>
      <c r="E136" s="529">
        <v>79829.25</v>
      </c>
      <c r="F136" s="529">
        <v>36897</v>
      </c>
      <c r="G136" s="529">
        <v>59640</v>
      </c>
      <c r="H136" s="529">
        <v>11505</v>
      </c>
      <c r="I136" s="529">
        <v>44455</v>
      </c>
      <c r="J136" s="529">
        <v>41735</v>
      </c>
      <c r="K136" s="529">
        <v>64595</v>
      </c>
      <c r="L136" s="529">
        <v>21610</v>
      </c>
      <c r="M136" s="529">
        <v>47540</v>
      </c>
      <c r="N136" s="529">
        <v>26676</v>
      </c>
      <c r="O136" s="529">
        <v>51890.157159683666</v>
      </c>
      <c r="P136" s="529">
        <v>35009.727272727272</v>
      </c>
      <c r="Q136" s="529">
        <v>13438.48</v>
      </c>
      <c r="R136" s="529">
        <v>23717.500000000004</v>
      </c>
      <c r="S136" s="529">
        <v>21068.499999999996</v>
      </c>
      <c r="T136" s="529">
        <v>17355</v>
      </c>
      <c r="U136" s="529">
        <v>10656.67</v>
      </c>
      <c r="V136" s="529">
        <v>12184</v>
      </c>
      <c r="W136" s="529">
        <v>23628</v>
      </c>
      <c r="X136" s="531">
        <v>24523.5</v>
      </c>
      <c r="Y136"/>
      <c r="Z136" s="259">
        <f t="shared" si="141"/>
        <v>1</v>
      </c>
      <c r="AA136" s="242">
        <f t="shared" si="142"/>
        <v>1</v>
      </c>
      <c r="AB136" s="242">
        <f t="shared" si="143"/>
        <v>0.99894372820535082</v>
      </c>
      <c r="AC136" s="242">
        <f t="shared" si="144"/>
        <v>1</v>
      </c>
      <c r="AD136" s="242">
        <f t="shared" si="145"/>
        <v>0.99479644108924237</v>
      </c>
      <c r="AE136" s="242">
        <f t="shared" si="146"/>
        <v>1</v>
      </c>
      <c r="AF136" s="242">
        <f t="shared" si="147"/>
        <v>0.99982619275223772</v>
      </c>
      <c r="AG136" s="242">
        <f t="shared" si="148"/>
        <v>0.99946041952382025</v>
      </c>
      <c r="AH136" s="242">
        <f t="shared" si="149"/>
        <v>0.9965853192607097</v>
      </c>
      <c r="AI136" s="242">
        <f t="shared" si="150"/>
        <v>1</v>
      </c>
      <c r="AJ136" s="242">
        <f t="shared" si="151"/>
        <v>1</v>
      </c>
      <c r="AK136" s="242">
        <f t="shared" si="152"/>
        <v>1</v>
      </c>
      <c r="AL136" s="242">
        <f t="shared" si="153"/>
        <v>1</v>
      </c>
      <c r="AM136" s="242">
        <f t="shared" si="154"/>
        <v>1</v>
      </c>
      <c r="AN136" s="242">
        <f t="shared" si="155"/>
        <v>1</v>
      </c>
      <c r="AO136" s="453">
        <f t="shared" si="156"/>
        <v>1</v>
      </c>
      <c r="AP136" s="453">
        <f t="shared" si="157"/>
        <v>1</v>
      </c>
      <c r="AQ136" s="453">
        <f t="shared" si="158"/>
        <v>0.9949704840613931</v>
      </c>
      <c r="AR136" s="453">
        <f t="shared" si="159"/>
        <v>0.99890641187982043</v>
      </c>
      <c r="AS136" s="453">
        <f t="shared" si="160"/>
        <v>0.99733275184203907</v>
      </c>
      <c r="AT136" s="453">
        <f t="shared" si="114"/>
        <v>19964.838591133008</v>
      </c>
      <c r="AU136" s="282">
        <f t="shared" si="115"/>
        <v>0.99824192955665048</v>
      </c>
      <c r="AV136" s="242">
        <f t="shared" si="116"/>
        <v>2.1302652341052227E-3</v>
      </c>
      <c r="AW136" s="257">
        <v>1110</v>
      </c>
      <c r="BB136" s="547" t="s">
        <v>952</v>
      </c>
      <c r="BC136" s="528">
        <v>8880</v>
      </c>
      <c r="BD136" s="548">
        <v>7296</v>
      </c>
      <c r="BE136" s="548">
        <v>4887</v>
      </c>
      <c r="BF136" s="548">
        <v>9276</v>
      </c>
      <c r="BG136" s="548">
        <v>4556.75</v>
      </c>
      <c r="BH136" s="548">
        <v>6362</v>
      </c>
      <c r="BI136" s="548">
        <v>2116</v>
      </c>
      <c r="BJ136" s="548">
        <v>6403</v>
      </c>
      <c r="BK136" s="548">
        <v>4161</v>
      </c>
      <c r="BL136" s="548">
        <v>2712</v>
      </c>
      <c r="BM136" s="548">
        <v>1815</v>
      </c>
      <c r="BN136" s="548">
        <v>3893</v>
      </c>
      <c r="BO136" s="548">
        <v>2449</v>
      </c>
      <c r="BP136" s="548">
        <v>2838</v>
      </c>
      <c r="BQ136" s="548">
        <v>3784.7239263803676</v>
      </c>
      <c r="BR136" s="548">
        <v>2706.772727272727</v>
      </c>
      <c r="BS136" s="548">
        <v>2747.74</v>
      </c>
      <c r="BT136" s="548">
        <v>3718</v>
      </c>
      <c r="BU136" s="548">
        <v>6160</v>
      </c>
      <c r="BV136" s="548">
        <v>2808</v>
      </c>
      <c r="BW136" s="549">
        <v>1829.83</v>
      </c>
      <c r="BX136"/>
      <c r="BY136" s="259">
        <f t="shared" si="161"/>
        <v>1</v>
      </c>
      <c r="BZ136" s="242">
        <f t="shared" si="162"/>
        <v>1</v>
      </c>
      <c r="CA136" s="242">
        <f t="shared" si="163"/>
        <v>1</v>
      </c>
      <c r="CB136" s="242">
        <f t="shared" si="164"/>
        <v>0.99741935483870969</v>
      </c>
      <c r="CC136" s="242">
        <f t="shared" si="165"/>
        <v>1</v>
      </c>
      <c r="CD136" s="242">
        <f t="shared" si="166"/>
        <v>0.99142901667445849</v>
      </c>
      <c r="CE136" s="242">
        <f t="shared" si="167"/>
        <v>1</v>
      </c>
      <c r="CF136" s="242">
        <f t="shared" si="168"/>
        <v>1</v>
      </c>
      <c r="CG136" s="242">
        <f t="shared" si="169"/>
        <v>0.99832053742802307</v>
      </c>
      <c r="CH136" s="242">
        <f t="shared" si="170"/>
        <v>0.9981597350018403</v>
      </c>
      <c r="CI136" s="242">
        <f t="shared" si="171"/>
        <v>1</v>
      </c>
      <c r="CJ136" s="242">
        <f t="shared" si="172"/>
        <v>1</v>
      </c>
      <c r="CK136" s="242">
        <f t="shared" si="173"/>
        <v>1</v>
      </c>
      <c r="CL136" s="242">
        <f t="shared" si="174"/>
        <v>1</v>
      </c>
      <c r="CM136" s="242">
        <f t="shared" si="175"/>
        <v>1</v>
      </c>
      <c r="CN136" s="242">
        <f t="shared" si="176"/>
        <v>1</v>
      </c>
      <c r="CO136" s="242">
        <f t="shared" si="177"/>
        <v>1</v>
      </c>
      <c r="CP136" s="242">
        <f t="shared" si="178"/>
        <v>1</v>
      </c>
      <c r="CQ136" s="242">
        <f t="shared" si="179"/>
        <v>0.99757085020242919</v>
      </c>
      <c r="CR136" s="242">
        <f t="shared" si="136"/>
        <v>1</v>
      </c>
      <c r="CS136" s="242">
        <f t="shared" si="137"/>
        <v>3629.3384470518949</v>
      </c>
      <c r="CT136" s="242">
        <f t="shared" si="138"/>
        <v>0.99951417004048582</v>
      </c>
      <c r="CU136" s="242">
        <f t="shared" si="139"/>
        <v>1.0863488149796354E-3</v>
      </c>
      <c r="CV136" s="257">
        <f t="shared" si="140"/>
        <v>1110</v>
      </c>
    </row>
    <row r="137" spans="1:100" x14ac:dyDescent="0.2">
      <c r="A137" s="527" t="s">
        <v>953</v>
      </c>
      <c r="B137" s="530">
        <v>88617</v>
      </c>
      <c r="C137" s="529">
        <v>103230</v>
      </c>
      <c r="D137" s="529">
        <v>69111</v>
      </c>
      <c r="E137" s="529">
        <v>79829.25</v>
      </c>
      <c r="F137" s="529">
        <v>37005</v>
      </c>
      <c r="G137" s="529">
        <v>59640</v>
      </c>
      <c r="H137" s="529">
        <v>11506</v>
      </c>
      <c r="I137" s="529">
        <v>44479</v>
      </c>
      <c r="J137" s="529">
        <v>41844</v>
      </c>
      <c r="K137" s="529">
        <v>64595</v>
      </c>
      <c r="L137" s="529">
        <v>21610</v>
      </c>
      <c r="M137" s="529">
        <v>47540</v>
      </c>
      <c r="N137" s="529">
        <v>26676</v>
      </c>
      <c r="O137" s="529">
        <v>51890.157159683666</v>
      </c>
      <c r="P137" s="529">
        <v>35009.727272727272</v>
      </c>
      <c r="Q137" s="529">
        <v>13438.48</v>
      </c>
      <c r="R137" s="529">
        <v>23717.500000000004</v>
      </c>
      <c r="S137" s="529">
        <v>21084.499999999996</v>
      </c>
      <c r="T137" s="529">
        <v>17355</v>
      </c>
      <c r="U137" s="529">
        <v>10656.67</v>
      </c>
      <c r="V137" s="529">
        <v>12184</v>
      </c>
      <c r="W137" s="529">
        <v>23628</v>
      </c>
      <c r="X137" s="531">
        <v>24523.5</v>
      </c>
      <c r="Y137"/>
      <c r="Z137" s="259">
        <f t="shared" si="141"/>
        <v>1</v>
      </c>
      <c r="AA137" s="242">
        <f t="shared" si="142"/>
        <v>1</v>
      </c>
      <c r="AB137" s="242">
        <f t="shared" si="143"/>
        <v>1</v>
      </c>
      <c r="AC137" s="242">
        <f t="shared" si="144"/>
        <v>1</v>
      </c>
      <c r="AD137" s="242">
        <f t="shared" si="145"/>
        <v>0.99770827716365595</v>
      </c>
      <c r="AE137" s="242">
        <f t="shared" si="146"/>
        <v>1</v>
      </c>
      <c r="AF137" s="242">
        <f t="shared" si="147"/>
        <v>0.99991309637611892</v>
      </c>
      <c r="AG137" s="242">
        <f t="shared" si="148"/>
        <v>1</v>
      </c>
      <c r="AH137" s="242">
        <f t="shared" si="149"/>
        <v>0.99918811786618267</v>
      </c>
      <c r="AI137" s="242">
        <f t="shared" si="150"/>
        <v>1</v>
      </c>
      <c r="AJ137" s="242">
        <f t="shared" si="151"/>
        <v>1</v>
      </c>
      <c r="AK137" s="242">
        <f t="shared" si="152"/>
        <v>1</v>
      </c>
      <c r="AL137" s="242">
        <f t="shared" si="153"/>
        <v>1</v>
      </c>
      <c r="AM137" s="242">
        <f t="shared" si="154"/>
        <v>1</v>
      </c>
      <c r="AN137" s="242">
        <f t="shared" si="155"/>
        <v>1</v>
      </c>
      <c r="AO137" s="453">
        <f t="shared" si="156"/>
        <v>1</v>
      </c>
      <c r="AP137" s="453">
        <f t="shared" si="157"/>
        <v>1</v>
      </c>
      <c r="AQ137" s="453">
        <f t="shared" si="158"/>
        <v>0.9957260920897284</v>
      </c>
      <c r="AR137" s="453">
        <f t="shared" si="159"/>
        <v>0.99890641187982043</v>
      </c>
      <c r="AS137" s="453">
        <f t="shared" si="160"/>
        <v>0.99733275184203907</v>
      </c>
      <c r="AT137" s="453">
        <f t="shared" si="114"/>
        <v>19967.861023246351</v>
      </c>
      <c r="AU137" s="282">
        <f t="shared" si="115"/>
        <v>0.99839305116231747</v>
      </c>
      <c r="AV137" s="242">
        <f t="shared" si="116"/>
        <v>1.8483109656914898E-3</v>
      </c>
      <c r="AW137" s="257">
        <v>1111</v>
      </c>
      <c r="BB137" s="547" t="s">
        <v>953</v>
      </c>
      <c r="BC137" s="528">
        <v>8880</v>
      </c>
      <c r="BD137" s="548">
        <v>7296</v>
      </c>
      <c r="BE137" s="548">
        <v>4887</v>
      </c>
      <c r="BF137" s="548">
        <v>9300</v>
      </c>
      <c r="BG137" s="548">
        <v>4556.75</v>
      </c>
      <c r="BH137" s="548">
        <v>6385</v>
      </c>
      <c r="BI137" s="548">
        <v>2116</v>
      </c>
      <c r="BJ137" s="548">
        <v>6403</v>
      </c>
      <c r="BK137" s="548">
        <v>4168</v>
      </c>
      <c r="BL137" s="548">
        <v>2717</v>
      </c>
      <c r="BM137" s="548">
        <v>1815</v>
      </c>
      <c r="BN137" s="548">
        <v>3893</v>
      </c>
      <c r="BO137" s="548">
        <v>2449</v>
      </c>
      <c r="BP137" s="548">
        <v>2838</v>
      </c>
      <c r="BQ137" s="548">
        <v>3784.7239263803676</v>
      </c>
      <c r="BR137" s="548">
        <v>2706.772727272727</v>
      </c>
      <c r="BS137" s="548">
        <v>2747.74</v>
      </c>
      <c r="BT137" s="548">
        <v>3718</v>
      </c>
      <c r="BU137" s="548">
        <v>6170</v>
      </c>
      <c r="BV137" s="548">
        <v>2808</v>
      </c>
      <c r="BW137" s="549">
        <v>1829.83</v>
      </c>
      <c r="BX137"/>
      <c r="BY137" s="259">
        <f t="shared" si="161"/>
        <v>1</v>
      </c>
      <c r="BZ137" s="242">
        <f t="shared" si="162"/>
        <v>1</v>
      </c>
      <c r="CA137" s="242">
        <f t="shared" si="163"/>
        <v>1</v>
      </c>
      <c r="CB137" s="242">
        <f t="shared" si="164"/>
        <v>1</v>
      </c>
      <c r="CC137" s="242">
        <f t="shared" si="165"/>
        <v>1</v>
      </c>
      <c r="CD137" s="242">
        <f t="shared" si="166"/>
        <v>0.99501324606513952</v>
      </c>
      <c r="CE137" s="242">
        <f t="shared" si="167"/>
        <v>1</v>
      </c>
      <c r="CF137" s="242">
        <f t="shared" si="168"/>
        <v>1</v>
      </c>
      <c r="CG137" s="242">
        <f t="shared" si="169"/>
        <v>1</v>
      </c>
      <c r="CH137" s="242">
        <f t="shared" si="170"/>
        <v>1</v>
      </c>
      <c r="CI137" s="242">
        <f t="shared" si="171"/>
        <v>1</v>
      </c>
      <c r="CJ137" s="242">
        <f t="shared" si="172"/>
        <v>1</v>
      </c>
      <c r="CK137" s="242">
        <f t="shared" si="173"/>
        <v>1</v>
      </c>
      <c r="CL137" s="242">
        <f t="shared" si="174"/>
        <v>1</v>
      </c>
      <c r="CM137" s="242">
        <f t="shared" si="175"/>
        <v>1</v>
      </c>
      <c r="CN137" s="242">
        <f t="shared" si="176"/>
        <v>1</v>
      </c>
      <c r="CO137" s="242">
        <f t="shared" si="177"/>
        <v>1</v>
      </c>
      <c r="CP137" s="242">
        <f t="shared" si="178"/>
        <v>1</v>
      </c>
      <c r="CQ137" s="242">
        <f t="shared" si="179"/>
        <v>0.99919028340080973</v>
      </c>
      <c r="CR137" s="242">
        <f t="shared" si="136"/>
        <v>1</v>
      </c>
      <c r="CS137" s="242">
        <f t="shared" si="137"/>
        <v>3630.5145126536622</v>
      </c>
      <c r="CT137" s="242">
        <f t="shared" si="138"/>
        <v>0.99983805668016201</v>
      </c>
      <c r="CU137" s="242">
        <f t="shared" si="139"/>
        <v>3.6211627165987846E-4</v>
      </c>
      <c r="CV137" s="257">
        <f t="shared" si="140"/>
        <v>1111</v>
      </c>
    </row>
    <row r="138" spans="1:100" x14ac:dyDescent="0.2">
      <c r="A138" s="527" t="s">
        <v>954</v>
      </c>
      <c r="B138" s="530">
        <v>88617</v>
      </c>
      <c r="C138" s="529">
        <v>103230</v>
      </c>
      <c r="D138" s="529">
        <v>69111</v>
      </c>
      <c r="E138" s="529">
        <v>79829.25</v>
      </c>
      <c r="F138" s="529">
        <v>37055</v>
      </c>
      <c r="G138" s="529">
        <v>59640</v>
      </c>
      <c r="H138" s="529">
        <v>11506</v>
      </c>
      <c r="I138" s="529">
        <v>44479</v>
      </c>
      <c r="J138" s="529">
        <v>41878</v>
      </c>
      <c r="K138" s="529">
        <v>64595</v>
      </c>
      <c r="L138" s="529">
        <v>21610</v>
      </c>
      <c r="M138" s="529">
        <v>47540</v>
      </c>
      <c r="N138" s="529">
        <v>26676</v>
      </c>
      <c r="O138" s="529">
        <v>51890.157159683666</v>
      </c>
      <c r="P138" s="529">
        <v>35009.727272727272</v>
      </c>
      <c r="Q138" s="529">
        <v>13438.48</v>
      </c>
      <c r="R138" s="529">
        <v>23717.500000000004</v>
      </c>
      <c r="S138" s="529">
        <v>21170.999999999996</v>
      </c>
      <c r="T138" s="529">
        <v>17355</v>
      </c>
      <c r="U138" s="529">
        <v>10658.67</v>
      </c>
      <c r="V138" s="529">
        <v>12184</v>
      </c>
      <c r="W138" s="529">
        <v>23628</v>
      </c>
      <c r="X138" s="531">
        <v>24523.5</v>
      </c>
      <c r="Y138"/>
      <c r="Z138" s="259">
        <f t="shared" si="141"/>
        <v>1</v>
      </c>
      <c r="AA138" s="242">
        <f t="shared" si="142"/>
        <v>1</v>
      </c>
      <c r="AB138" s="242">
        <f t="shared" si="143"/>
        <v>1</v>
      </c>
      <c r="AC138" s="242">
        <f t="shared" si="144"/>
        <v>1</v>
      </c>
      <c r="AD138" s="242">
        <f t="shared" si="145"/>
        <v>0.99905634942032895</v>
      </c>
      <c r="AE138" s="242">
        <f t="shared" si="146"/>
        <v>1</v>
      </c>
      <c r="AF138" s="242">
        <f t="shared" si="147"/>
        <v>0.99991309637611892</v>
      </c>
      <c r="AG138" s="242">
        <f t="shared" si="148"/>
        <v>1</v>
      </c>
      <c r="AH138" s="242">
        <f t="shared" si="149"/>
        <v>1</v>
      </c>
      <c r="AI138" s="242">
        <f t="shared" si="150"/>
        <v>1</v>
      </c>
      <c r="AJ138" s="242">
        <f t="shared" si="151"/>
        <v>1</v>
      </c>
      <c r="AK138" s="242">
        <f t="shared" si="152"/>
        <v>1</v>
      </c>
      <c r="AL138" s="242">
        <f t="shared" si="153"/>
        <v>1</v>
      </c>
      <c r="AM138" s="242">
        <f t="shared" si="154"/>
        <v>1</v>
      </c>
      <c r="AN138" s="242">
        <f t="shared" si="155"/>
        <v>1</v>
      </c>
      <c r="AO138" s="453">
        <f t="shared" si="156"/>
        <v>1</v>
      </c>
      <c r="AP138" s="453">
        <f t="shared" si="157"/>
        <v>1</v>
      </c>
      <c r="AQ138" s="453">
        <f t="shared" si="158"/>
        <v>0.99981109799291612</v>
      </c>
      <c r="AR138" s="453">
        <f t="shared" si="159"/>
        <v>0.99890641187982043</v>
      </c>
      <c r="AS138" s="453">
        <f t="shared" si="160"/>
        <v>0.99751992715136961</v>
      </c>
      <c r="AT138" s="453">
        <f t="shared" si="114"/>
        <v>19984.949748096427</v>
      </c>
      <c r="AU138" s="282">
        <f t="shared" si="115"/>
        <v>0.99924748740482128</v>
      </c>
      <c r="AV138" s="242">
        <f t="shared" si="116"/>
        <v>1.0666541437924515E-3</v>
      </c>
      <c r="AW138" s="257">
        <v>1112</v>
      </c>
      <c r="BB138" s="547" t="s">
        <v>954</v>
      </c>
      <c r="BC138" s="528">
        <v>8880</v>
      </c>
      <c r="BD138" s="548">
        <v>7296</v>
      </c>
      <c r="BE138" s="548">
        <v>4887</v>
      </c>
      <c r="BF138" s="548">
        <v>9300</v>
      </c>
      <c r="BG138" s="548">
        <v>4556.75</v>
      </c>
      <c r="BH138" s="548">
        <v>6401</v>
      </c>
      <c r="BI138" s="548">
        <v>2116</v>
      </c>
      <c r="BJ138" s="548">
        <v>6403</v>
      </c>
      <c r="BK138" s="548">
        <v>4168</v>
      </c>
      <c r="BL138" s="548">
        <v>2717</v>
      </c>
      <c r="BM138" s="548">
        <v>1815</v>
      </c>
      <c r="BN138" s="548">
        <v>3893</v>
      </c>
      <c r="BO138" s="548">
        <v>2449</v>
      </c>
      <c r="BP138" s="548">
        <v>2838</v>
      </c>
      <c r="BQ138" s="548">
        <v>3784.7239263803676</v>
      </c>
      <c r="BR138" s="548">
        <v>2706.772727272727</v>
      </c>
      <c r="BS138" s="548">
        <v>2747.74</v>
      </c>
      <c r="BT138" s="548">
        <v>3718</v>
      </c>
      <c r="BU138" s="548">
        <v>6175</v>
      </c>
      <c r="BV138" s="548">
        <v>2808</v>
      </c>
      <c r="BW138" s="549">
        <v>1829.83</v>
      </c>
      <c r="BX138"/>
      <c r="BY138" s="259">
        <f t="shared" si="161"/>
        <v>1</v>
      </c>
      <c r="BZ138" s="242">
        <f t="shared" si="162"/>
        <v>1</v>
      </c>
      <c r="CA138" s="242">
        <f t="shared" si="163"/>
        <v>1</v>
      </c>
      <c r="CB138" s="242">
        <f t="shared" si="164"/>
        <v>1</v>
      </c>
      <c r="CC138" s="242">
        <f t="shared" si="165"/>
        <v>1</v>
      </c>
      <c r="CD138" s="242">
        <f t="shared" si="166"/>
        <v>0.99750662303256976</v>
      </c>
      <c r="CE138" s="242">
        <f t="shared" si="167"/>
        <v>1</v>
      </c>
      <c r="CF138" s="242">
        <f t="shared" si="168"/>
        <v>1</v>
      </c>
      <c r="CG138" s="242">
        <f t="shared" si="169"/>
        <v>1</v>
      </c>
      <c r="CH138" s="242">
        <f t="shared" si="170"/>
        <v>1</v>
      </c>
      <c r="CI138" s="242">
        <f t="shared" si="171"/>
        <v>1</v>
      </c>
      <c r="CJ138" s="242">
        <f t="shared" si="172"/>
        <v>1</v>
      </c>
      <c r="CK138" s="242">
        <f t="shared" si="173"/>
        <v>1</v>
      </c>
      <c r="CL138" s="242">
        <f t="shared" si="174"/>
        <v>1</v>
      </c>
      <c r="CM138" s="242">
        <f t="shared" si="175"/>
        <v>1</v>
      </c>
      <c r="CN138" s="242">
        <f t="shared" si="176"/>
        <v>1</v>
      </c>
      <c r="CO138" s="242">
        <f t="shared" si="177"/>
        <v>1</v>
      </c>
      <c r="CP138" s="242">
        <f t="shared" si="178"/>
        <v>1</v>
      </c>
      <c r="CQ138" s="242">
        <f t="shared" si="179"/>
        <v>1</v>
      </c>
      <c r="CR138" s="242">
        <f t="shared" si="136"/>
        <v>1</v>
      </c>
      <c r="CS138" s="242">
        <f t="shared" si="137"/>
        <v>3631.1025454545452</v>
      </c>
      <c r="CT138" s="242">
        <f t="shared" si="138"/>
        <v>1</v>
      </c>
      <c r="CU138" s="242">
        <f t="shared" si="139"/>
        <v>0</v>
      </c>
      <c r="CV138" s="257">
        <f t="shared" si="140"/>
        <v>1112</v>
      </c>
    </row>
    <row r="139" spans="1:100" x14ac:dyDescent="0.2">
      <c r="A139" s="527" t="s">
        <v>955</v>
      </c>
      <c r="B139" s="530">
        <v>88617</v>
      </c>
      <c r="C139" s="529">
        <v>103230</v>
      </c>
      <c r="D139" s="529">
        <v>69111</v>
      </c>
      <c r="E139" s="529">
        <v>79829.25</v>
      </c>
      <c r="F139" s="529">
        <v>37084</v>
      </c>
      <c r="G139" s="529">
        <v>59640</v>
      </c>
      <c r="H139" s="529">
        <v>11506</v>
      </c>
      <c r="I139" s="529">
        <v>44479</v>
      </c>
      <c r="J139" s="529">
        <v>41878</v>
      </c>
      <c r="K139" s="529">
        <v>64595</v>
      </c>
      <c r="L139" s="529">
        <v>21610</v>
      </c>
      <c r="M139" s="529">
        <v>47540</v>
      </c>
      <c r="N139" s="529">
        <v>26676</v>
      </c>
      <c r="O139" s="529">
        <v>51890.157159683666</v>
      </c>
      <c r="P139" s="529">
        <v>35009.727272727272</v>
      </c>
      <c r="Q139" s="529">
        <v>13438.48</v>
      </c>
      <c r="R139" s="529">
        <v>23717.500000000004</v>
      </c>
      <c r="S139" s="529">
        <v>21174.999999999996</v>
      </c>
      <c r="T139" s="529">
        <v>17355</v>
      </c>
      <c r="U139" s="529">
        <v>10662.67</v>
      </c>
      <c r="V139" s="529">
        <v>12184</v>
      </c>
      <c r="W139" s="529">
        <v>23628</v>
      </c>
      <c r="X139" s="531">
        <v>24523.5</v>
      </c>
      <c r="Y139"/>
      <c r="Z139" s="259">
        <f t="shared" si="141"/>
        <v>1</v>
      </c>
      <c r="AA139" s="242">
        <f t="shared" si="142"/>
        <v>1</v>
      </c>
      <c r="AB139" s="242">
        <f t="shared" si="143"/>
        <v>1</v>
      </c>
      <c r="AC139" s="242">
        <f t="shared" si="144"/>
        <v>1</v>
      </c>
      <c r="AD139" s="242">
        <f t="shared" si="145"/>
        <v>0.99983823132919925</v>
      </c>
      <c r="AE139" s="242">
        <f t="shared" si="146"/>
        <v>1</v>
      </c>
      <c r="AF139" s="242">
        <f t="shared" si="147"/>
        <v>0.99991309637611892</v>
      </c>
      <c r="AG139" s="242">
        <f t="shared" si="148"/>
        <v>1</v>
      </c>
      <c r="AH139" s="242">
        <f t="shared" si="149"/>
        <v>1</v>
      </c>
      <c r="AI139" s="242">
        <f t="shared" si="150"/>
        <v>1</v>
      </c>
      <c r="AJ139" s="242">
        <f t="shared" si="151"/>
        <v>1</v>
      </c>
      <c r="AK139" s="242">
        <f t="shared" si="152"/>
        <v>1</v>
      </c>
      <c r="AL139" s="242">
        <f t="shared" si="153"/>
        <v>1</v>
      </c>
      <c r="AM139" s="242">
        <f t="shared" si="154"/>
        <v>1</v>
      </c>
      <c r="AN139" s="242">
        <f t="shared" si="155"/>
        <v>1</v>
      </c>
      <c r="AO139" s="453">
        <f t="shared" si="156"/>
        <v>1</v>
      </c>
      <c r="AP139" s="453">
        <f t="shared" si="157"/>
        <v>1</v>
      </c>
      <c r="AQ139" s="453">
        <f t="shared" si="158"/>
        <v>1</v>
      </c>
      <c r="AR139" s="453">
        <f t="shared" si="159"/>
        <v>0.99890641187982043</v>
      </c>
      <c r="AS139" s="453">
        <f t="shared" si="160"/>
        <v>0.99789427777003081</v>
      </c>
      <c r="AT139" s="453">
        <f t="shared" si="114"/>
        <v>19987.202758599404</v>
      </c>
      <c r="AU139" s="282">
        <f t="shared" si="115"/>
        <v>0.99936013792997025</v>
      </c>
      <c r="AV139" s="242">
        <f t="shared" si="116"/>
        <v>9.4642534611432717E-4</v>
      </c>
      <c r="AW139" s="257">
        <v>1113</v>
      </c>
      <c r="BB139" s="547" t="s">
        <v>955</v>
      </c>
      <c r="BC139" s="528">
        <v>8880</v>
      </c>
      <c r="BD139" s="548">
        <v>7296</v>
      </c>
      <c r="BE139" s="548">
        <v>4887</v>
      </c>
      <c r="BF139" s="548">
        <v>9300</v>
      </c>
      <c r="BG139" s="548">
        <v>4556.75</v>
      </c>
      <c r="BH139" s="548">
        <v>6412</v>
      </c>
      <c r="BI139" s="548">
        <v>2116</v>
      </c>
      <c r="BJ139" s="548">
        <v>6403</v>
      </c>
      <c r="BK139" s="548">
        <v>4168</v>
      </c>
      <c r="BL139" s="548">
        <v>2717</v>
      </c>
      <c r="BM139" s="548">
        <v>1815</v>
      </c>
      <c r="BN139" s="548">
        <v>3893</v>
      </c>
      <c r="BO139" s="548">
        <v>2449</v>
      </c>
      <c r="BP139" s="548">
        <v>2838</v>
      </c>
      <c r="BQ139" s="548">
        <v>3784.7239263803676</v>
      </c>
      <c r="BR139" s="548">
        <v>2706.772727272727</v>
      </c>
      <c r="BS139" s="548">
        <v>2747.74</v>
      </c>
      <c r="BT139" s="548">
        <v>3718</v>
      </c>
      <c r="BU139" s="548">
        <v>6175</v>
      </c>
      <c r="BV139" s="548">
        <v>2808</v>
      </c>
      <c r="BW139" s="549">
        <v>1830.83</v>
      </c>
      <c r="BX139"/>
      <c r="BY139" s="259">
        <f t="shared" si="161"/>
        <v>1</v>
      </c>
      <c r="BZ139" s="242">
        <f t="shared" si="162"/>
        <v>1</v>
      </c>
      <c r="CA139" s="242">
        <f t="shared" si="163"/>
        <v>1</v>
      </c>
      <c r="CB139" s="242">
        <f t="shared" si="164"/>
        <v>1</v>
      </c>
      <c r="CC139" s="242">
        <f t="shared" si="165"/>
        <v>1</v>
      </c>
      <c r="CD139" s="242">
        <f t="shared" si="166"/>
        <v>0.99922081969767806</v>
      </c>
      <c r="CE139" s="242">
        <f t="shared" si="167"/>
        <v>1</v>
      </c>
      <c r="CF139" s="242">
        <f t="shared" si="168"/>
        <v>1</v>
      </c>
      <c r="CG139" s="242">
        <f t="shared" si="169"/>
        <v>1</v>
      </c>
      <c r="CH139" s="242">
        <f t="shared" si="170"/>
        <v>1</v>
      </c>
      <c r="CI139" s="242">
        <f t="shared" si="171"/>
        <v>1</v>
      </c>
      <c r="CJ139" s="242">
        <f t="shared" si="172"/>
        <v>1</v>
      </c>
      <c r="CK139" s="242">
        <f t="shared" si="173"/>
        <v>1</v>
      </c>
      <c r="CL139" s="242">
        <f t="shared" si="174"/>
        <v>1</v>
      </c>
      <c r="CM139" s="242">
        <f t="shared" si="175"/>
        <v>1</v>
      </c>
      <c r="CN139" s="242">
        <f t="shared" si="176"/>
        <v>1</v>
      </c>
      <c r="CO139" s="242">
        <f t="shared" si="177"/>
        <v>1</v>
      </c>
      <c r="CP139" s="242">
        <f t="shared" si="178"/>
        <v>1</v>
      </c>
      <c r="CQ139" s="242">
        <f t="shared" si="179"/>
        <v>1</v>
      </c>
      <c r="CR139" s="242">
        <f t="shared" si="136"/>
        <v>1</v>
      </c>
      <c r="CS139" s="242">
        <f t="shared" si="137"/>
        <v>3631.1025454545452</v>
      </c>
      <c r="CT139" s="242">
        <f t="shared" si="138"/>
        <v>1</v>
      </c>
      <c r="CU139" s="242">
        <f t="shared" si="139"/>
        <v>0</v>
      </c>
      <c r="CV139" s="257">
        <f t="shared" si="140"/>
        <v>1113</v>
      </c>
    </row>
    <row r="140" spans="1:100" x14ac:dyDescent="0.2">
      <c r="A140" s="527" t="s">
        <v>956</v>
      </c>
      <c r="B140" s="530">
        <v>88617</v>
      </c>
      <c r="C140" s="529">
        <v>103230</v>
      </c>
      <c r="D140" s="529">
        <v>69111</v>
      </c>
      <c r="E140" s="529">
        <v>79829.25</v>
      </c>
      <c r="F140" s="529">
        <v>37090</v>
      </c>
      <c r="G140" s="529">
        <v>59640</v>
      </c>
      <c r="H140" s="529">
        <v>11507</v>
      </c>
      <c r="I140" s="529">
        <v>44479</v>
      </c>
      <c r="J140" s="529">
        <v>41878</v>
      </c>
      <c r="K140" s="529">
        <v>64595</v>
      </c>
      <c r="L140" s="529">
        <v>21610</v>
      </c>
      <c r="M140" s="529">
        <v>47540</v>
      </c>
      <c r="N140" s="529">
        <v>26676</v>
      </c>
      <c r="O140" s="529">
        <v>51890.157159683666</v>
      </c>
      <c r="P140" s="529">
        <v>35009.727272727272</v>
      </c>
      <c r="Q140" s="529">
        <v>13438.48</v>
      </c>
      <c r="R140" s="529">
        <v>23717.500000000004</v>
      </c>
      <c r="S140" s="529">
        <v>21174.999999999996</v>
      </c>
      <c r="T140" s="529">
        <v>17355</v>
      </c>
      <c r="U140" s="529">
        <v>10662.67</v>
      </c>
      <c r="V140" s="529">
        <v>12184</v>
      </c>
      <c r="W140" s="529">
        <v>23628</v>
      </c>
      <c r="X140" s="531">
        <v>24523.5</v>
      </c>
      <c r="Y140"/>
      <c r="Z140" s="259">
        <f t="shared" si="141"/>
        <v>1</v>
      </c>
      <c r="AA140" s="242">
        <f t="shared" si="142"/>
        <v>1</v>
      </c>
      <c r="AB140" s="242">
        <f t="shared" si="143"/>
        <v>1</v>
      </c>
      <c r="AC140" s="242">
        <f t="shared" si="144"/>
        <v>1</v>
      </c>
      <c r="AD140" s="242">
        <f t="shared" si="145"/>
        <v>1</v>
      </c>
      <c r="AE140" s="242">
        <f t="shared" si="146"/>
        <v>1</v>
      </c>
      <c r="AF140" s="242">
        <f t="shared" si="147"/>
        <v>1</v>
      </c>
      <c r="AG140" s="242">
        <f t="shared" si="148"/>
        <v>1</v>
      </c>
      <c r="AH140" s="242">
        <f t="shared" si="149"/>
        <v>1</v>
      </c>
      <c r="AI140" s="242">
        <f t="shared" si="150"/>
        <v>1</v>
      </c>
      <c r="AJ140" s="242">
        <f t="shared" si="151"/>
        <v>1</v>
      </c>
      <c r="AK140" s="242">
        <f t="shared" si="152"/>
        <v>1</v>
      </c>
      <c r="AL140" s="242">
        <f t="shared" si="153"/>
        <v>1</v>
      </c>
      <c r="AM140" s="242">
        <f t="shared" si="154"/>
        <v>1</v>
      </c>
      <c r="AN140" s="242">
        <f t="shared" si="155"/>
        <v>1</v>
      </c>
      <c r="AO140" s="453">
        <f t="shared" si="156"/>
        <v>1</v>
      </c>
      <c r="AP140" s="453">
        <f t="shared" si="157"/>
        <v>1</v>
      </c>
      <c r="AQ140" s="453">
        <f t="shared" si="158"/>
        <v>1</v>
      </c>
      <c r="AR140" s="453">
        <f t="shared" si="159"/>
        <v>0.99890641187982043</v>
      </c>
      <c r="AS140" s="453">
        <f t="shared" si="160"/>
        <v>0.99789427777003081</v>
      </c>
      <c r="AT140" s="453">
        <f t="shared" si="114"/>
        <v>19987.202758599404</v>
      </c>
      <c r="AU140" s="282">
        <f t="shared" si="115"/>
        <v>0.99936013792997025</v>
      </c>
      <c r="AV140" s="242">
        <f t="shared" si="116"/>
        <v>9.4642534611432717E-4</v>
      </c>
      <c r="AW140" s="257">
        <v>1114</v>
      </c>
      <c r="BB140" s="547" t="s">
        <v>956</v>
      </c>
      <c r="BC140" s="528">
        <v>8880</v>
      </c>
      <c r="BD140" s="548">
        <v>7296</v>
      </c>
      <c r="BE140" s="548">
        <v>4887</v>
      </c>
      <c r="BF140" s="548">
        <v>9300</v>
      </c>
      <c r="BG140" s="548">
        <v>4556.75</v>
      </c>
      <c r="BH140" s="548">
        <v>6417</v>
      </c>
      <c r="BI140" s="548">
        <v>2116</v>
      </c>
      <c r="BJ140" s="548">
        <v>6403</v>
      </c>
      <c r="BK140" s="548">
        <v>4168</v>
      </c>
      <c r="BL140" s="548">
        <v>2717</v>
      </c>
      <c r="BM140" s="548">
        <v>1815</v>
      </c>
      <c r="BN140" s="548">
        <v>3893</v>
      </c>
      <c r="BO140" s="548">
        <v>2449</v>
      </c>
      <c r="BP140" s="548">
        <v>2838</v>
      </c>
      <c r="BQ140" s="548">
        <v>3784.7239263803676</v>
      </c>
      <c r="BR140" s="548">
        <v>2706.772727272727</v>
      </c>
      <c r="BS140" s="548">
        <v>2747.74</v>
      </c>
      <c r="BT140" s="548">
        <v>3718</v>
      </c>
      <c r="BU140" s="548">
        <v>6175</v>
      </c>
      <c r="BV140" s="548">
        <v>2808</v>
      </c>
      <c r="BW140" s="549">
        <v>1830.83</v>
      </c>
      <c r="BX140"/>
      <c r="BY140" s="259">
        <f t="shared" si="161"/>
        <v>1</v>
      </c>
      <c r="BZ140" s="242">
        <f t="shared" si="162"/>
        <v>1</v>
      </c>
      <c r="CA140" s="242">
        <f t="shared" si="163"/>
        <v>1</v>
      </c>
      <c r="CB140" s="242">
        <f t="shared" si="164"/>
        <v>1</v>
      </c>
      <c r="CC140" s="242">
        <f t="shared" si="165"/>
        <v>1</v>
      </c>
      <c r="CD140" s="242">
        <f t="shared" si="166"/>
        <v>1</v>
      </c>
      <c r="CE140" s="242">
        <f t="shared" si="167"/>
        <v>1</v>
      </c>
      <c r="CF140" s="242">
        <f t="shared" si="168"/>
        <v>1</v>
      </c>
      <c r="CG140" s="242">
        <f t="shared" si="169"/>
        <v>1</v>
      </c>
      <c r="CH140" s="242">
        <f t="shared" si="170"/>
        <v>1</v>
      </c>
      <c r="CI140" s="242">
        <f t="shared" si="171"/>
        <v>1</v>
      </c>
      <c r="CJ140" s="242">
        <f t="shared" si="172"/>
        <v>1</v>
      </c>
      <c r="CK140" s="242">
        <f t="shared" si="173"/>
        <v>1</v>
      </c>
      <c r="CL140" s="242">
        <f t="shared" si="174"/>
        <v>1</v>
      </c>
      <c r="CM140" s="242">
        <f t="shared" si="175"/>
        <v>1</v>
      </c>
      <c r="CN140" s="242">
        <f t="shared" si="176"/>
        <v>1</v>
      </c>
      <c r="CO140" s="242">
        <f t="shared" si="177"/>
        <v>1</v>
      </c>
      <c r="CP140" s="242">
        <f t="shared" si="178"/>
        <v>1</v>
      </c>
      <c r="CQ140" s="242">
        <f t="shared" si="179"/>
        <v>1</v>
      </c>
      <c r="CR140" s="242">
        <f t="shared" si="136"/>
        <v>1</v>
      </c>
      <c r="CS140" s="242">
        <f t="shared" si="137"/>
        <v>3631.1025454545452</v>
      </c>
      <c r="CT140" s="242">
        <f t="shared" si="138"/>
        <v>1</v>
      </c>
      <c r="CU140" s="242">
        <f t="shared" si="139"/>
        <v>0</v>
      </c>
      <c r="CV140" s="257">
        <f t="shared" si="140"/>
        <v>1114</v>
      </c>
    </row>
    <row r="141" spans="1:100" x14ac:dyDescent="0.2">
      <c r="A141" s="527" t="s">
        <v>957</v>
      </c>
      <c r="B141" s="530">
        <v>88617</v>
      </c>
      <c r="C141" s="529">
        <v>103230</v>
      </c>
      <c r="D141" s="529">
        <v>69111</v>
      </c>
      <c r="E141" s="529">
        <v>79829.25</v>
      </c>
      <c r="F141" s="529">
        <v>37090</v>
      </c>
      <c r="G141" s="529">
        <v>59640</v>
      </c>
      <c r="H141" s="529">
        <v>11507</v>
      </c>
      <c r="I141" s="529">
        <v>44479</v>
      </c>
      <c r="J141" s="529">
        <v>41878</v>
      </c>
      <c r="K141" s="529">
        <v>64595</v>
      </c>
      <c r="L141" s="529">
        <v>21610</v>
      </c>
      <c r="M141" s="529">
        <v>47540</v>
      </c>
      <c r="N141" s="529">
        <v>26676</v>
      </c>
      <c r="O141" s="529">
        <v>51890.157159683666</v>
      </c>
      <c r="P141" s="529">
        <v>35009.727272727272</v>
      </c>
      <c r="Q141" s="529">
        <v>13438.48</v>
      </c>
      <c r="R141" s="529">
        <v>23717.500000000004</v>
      </c>
      <c r="S141" s="529">
        <v>21174.999999999996</v>
      </c>
      <c r="T141" s="529">
        <v>17355</v>
      </c>
      <c r="U141" s="529">
        <v>10669.17</v>
      </c>
      <c r="V141" s="529">
        <v>12184</v>
      </c>
      <c r="W141" s="529">
        <v>23628</v>
      </c>
      <c r="X141" s="531">
        <v>24523.5</v>
      </c>
      <c r="Y141"/>
      <c r="Z141" s="259">
        <f t="shared" si="141"/>
        <v>1</v>
      </c>
      <c r="AA141" s="242">
        <f t="shared" si="142"/>
        <v>1</v>
      </c>
      <c r="AB141" s="242">
        <f t="shared" si="143"/>
        <v>1</v>
      </c>
      <c r="AC141" s="242">
        <f t="shared" si="144"/>
        <v>1</v>
      </c>
      <c r="AD141" s="242">
        <f t="shared" si="145"/>
        <v>1</v>
      </c>
      <c r="AE141" s="242">
        <f t="shared" si="146"/>
        <v>1</v>
      </c>
      <c r="AF141" s="242">
        <f t="shared" si="147"/>
        <v>1</v>
      </c>
      <c r="AG141" s="242">
        <f t="shared" si="148"/>
        <v>1</v>
      </c>
      <c r="AH141" s="242">
        <f t="shared" si="149"/>
        <v>1</v>
      </c>
      <c r="AI141" s="242">
        <f t="shared" si="150"/>
        <v>1</v>
      </c>
      <c r="AJ141" s="242">
        <f t="shared" si="151"/>
        <v>1</v>
      </c>
      <c r="AK141" s="242">
        <f t="shared" si="152"/>
        <v>1</v>
      </c>
      <c r="AL141" s="242">
        <f t="shared" si="153"/>
        <v>1</v>
      </c>
      <c r="AM141" s="242">
        <f t="shared" si="154"/>
        <v>1</v>
      </c>
      <c r="AN141" s="242">
        <f t="shared" si="155"/>
        <v>1</v>
      </c>
      <c r="AO141" s="453">
        <f t="shared" si="156"/>
        <v>1</v>
      </c>
      <c r="AP141" s="453">
        <f t="shared" si="157"/>
        <v>1</v>
      </c>
      <c r="AQ141" s="453">
        <f t="shared" si="158"/>
        <v>1</v>
      </c>
      <c r="AR141" s="453">
        <f t="shared" si="159"/>
        <v>0.99890641187982043</v>
      </c>
      <c r="AS141" s="453">
        <f t="shared" si="160"/>
        <v>0.9985025975253552</v>
      </c>
      <c r="AT141" s="453">
        <f t="shared" si="114"/>
        <v>19989.636037620701</v>
      </c>
      <c r="AU141" s="282">
        <f t="shared" si="115"/>
        <v>0.99948180188103508</v>
      </c>
      <c r="AV141" s="242">
        <f t="shared" si="116"/>
        <v>7.2379256268225659E-4</v>
      </c>
      <c r="AW141" s="257">
        <v>1115</v>
      </c>
      <c r="BB141" s="547" t="s">
        <v>957</v>
      </c>
      <c r="BC141" s="528">
        <v>8880</v>
      </c>
      <c r="BD141" s="548">
        <v>7296</v>
      </c>
      <c r="BE141" s="548">
        <v>4887</v>
      </c>
      <c r="BF141" s="548">
        <v>9300</v>
      </c>
      <c r="BG141" s="548">
        <v>4556.75</v>
      </c>
      <c r="BH141" s="548">
        <v>6417</v>
      </c>
      <c r="BI141" s="548">
        <v>2116</v>
      </c>
      <c r="BJ141" s="548">
        <v>6403</v>
      </c>
      <c r="BK141" s="548">
        <v>4168</v>
      </c>
      <c r="BL141" s="548">
        <v>2717</v>
      </c>
      <c r="BM141" s="548">
        <v>1815</v>
      </c>
      <c r="BN141" s="548">
        <v>3893</v>
      </c>
      <c r="BO141" s="548">
        <v>2449</v>
      </c>
      <c r="BP141" s="548">
        <v>2838</v>
      </c>
      <c r="BQ141" s="548">
        <v>3784.7239263803676</v>
      </c>
      <c r="BR141" s="548">
        <v>2706.772727272727</v>
      </c>
      <c r="BS141" s="548">
        <v>2747.74</v>
      </c>
      <c r="BT141" s="548">
        <v>3718</v>
      </c>
      <c r="BU141" s="548">
        <v>6175</v>
      </c>
      <c r="BV141" s="548">
        <v>2808</v>
      </c>
      <c r="BW141" s="549">
        <v>1833.33</v>
      </c>
      <c r="BX141"/>
      <c r="BY141" s="259">
        <f t="shared" si="161"/>
        <v>1</v>
      </c>
      <c r="BZ141" s="242">
        <f t="shared" si="162"/>
        <v>1</v>
      </c>
      <c r="CA141" s="242">
        <f t="shared" si="163"/>
        <v>1</v>
      </c>
      <c r="CB141" s="242">
        <f t="shared" si="164"/>
        <v>1</v>
      </c>
      <c r="CC141" s="242">
        <f t="shared" si="165"/>
        <v>1</v>
      </c>
      <c r="CD141" s="242">
        <f t="shared" si="166"/>
        <v>1</v>
      </c>
      <c r="CE141" s="242">
        <f t="shared" si="167"/>
        <v>1</v>
      </c>
      <c r="CF141" s="242">
        <f t="shared" si="168"/>
        <v>1</v>
      </c>
      <c r="CG141" s="242">
        <f t="shared" si="169"/>
        <v>1</v>
      </c>
      <c r="CH141" s="242">
        <f t="shared" si="170"/>
        <v>1</v>
      </c>
      <c r="CI141" s="242">
        <f t="shared" si="171"/>
        <v>1</v>
      </c>
      <c r="CJ141" s="242">
        <f t="shared" si="172"/>
        <v>1</v>
      </c>
      <c r="CK141" s="242">
        <f t="shared" si="173"/>
        <v>1</v>
      </c>
      <c r="CL141" s="242">
        <f t="shared" si="174"/>
        <v>1</v>
      </c>
      <c r="CM141" s="242">
        <f t="shared" si="175"/>
        <v>1</v>
      </c>
      <c r="CN141" s="242">
        <f t="shared" si="176"/>
        <v>1</v>
      </c>
      <c r="CO141" s="242">
        <f t="shared" si="177"/>
        <v>1</v>
      </c>
      <c r="CP141" s="242">
        <f t="shared" si="178"/>
        <v>1</v>
      </c>
      <c r="CQ141" s="242">
        <f t="shared" si="179"/>
        <v>1</v>
      </c>
      <c r="CR141" s="242">
        <f t="shared" si="136"/>
        <v>1</v>
      </c>
      <c r="CS141" s="242">
        <f t="shared" si="137"/>
        <v>3631.1025454545452</v>
      </c>
      <c r="CT141" s="242">
        <f t="shared" si="138"/>
        <v>1</v>
      </c>
      <c r="CU141" s="242">
        <f t="shared" si="139"/>
        <v>0</v>
      </c>
      <c r="CV141" s="257">
        <f t="shared" si="140"/>
        <v>1115</v>
      </c>
    </row>
    <row r="142" spans="1:100" x14ac:dyDescent="0.2">
      <c r="A142" s="527" t="s">
        <v>958</v>
      </c>
      <c r="B142" s="530">
        <v>88617</v>
      </c>
      <c r="C142" s="529">
        <v>103230</v>
      </c>
      <c r="D142" s="529">
        <v>69111</v>
      </c>
      <c r="E142" s="529">
        <v>79829.25</v>
      </c>
      <c r="F142" s="529">
        <v>37090</v>
      </c>
      <c r="G142" s="529">
        <v>59640</v>
      </c>
      <c r="H142" s="529">
        <v>11507</v>
      </c>
      <c r="I142" s="529">
        <v>44479</v>
      </c>
      <c r="J142" s="529">
        <v>41878</v>
      </c>
      <c r="K142" s="529">
        <v>64595</v>
      </c>
      <c r="L142" s="529">
        <v>21610</v>
      </c>
      <c r="M142" s="529">
        <v>47540</v>
      </c>
      <c r="N142" s="529">
        <v>26676</v>
      </c>
      <c r="O142" s="529">
        <v>51890.157159683666</v>
      </c>
      <c r="P142" s="529">
        <v>35009.727272727272</v>
      </c>
      <c r="Q142" s="529">
        <v>13438.48</v>
      </c>
      <c r="R142" s="529">
        <v>23717.500000000004</v>
      </c>
      <c r="S142" s="529">
        <v>21174.999999999996</v>
      </c>
      <c r="T142" s="529">
        <v>17355</v>
      </c>
      <c r="U142" s="529">
        <v>10682.17</v>
      </c>
      <c r="V142" s="529">
        <v>12184</v>
      </c>
      <c r="W142" s="529">
        <v>23628</v>
      </c>
      <c r="X142" s="531">
        <v>24523.5</v>
      </c>
      <c r="Y142"/>
      <c r="Z142" s="259">
        <f t="shared" si="141"/>
        <v>1</v>
      </c>
      <c r="AA142" s="242">
        <f t="shared" si="142"/>
        <v>1</v>
      </c>
      <c r="AB142" s="242">
        <f t="shared" si="143"/>
        <v>1</v>
      </c>
      <c r="AC142" s="242">
        <f t="shared" si="144"/>
        <v>1</v>
      </c>
      <c r="AD142" s="242">
        <f t="shared" si="145"/>
        <v>1</v>
      </c>
      <c r="AE142" s="242">
        <f t="shared" si="146"/>
        <v>1</v>
      </c>
      <c r="AF142" s="242">
        <f t="shared" si="147"/>
        <v>1</v>
      </c>
      <c r="AG142" s="242">
        <f t="shared" si="148"/>
        <v>1</v>
      </c>
      <c r="AH142" s="242">
        <f t="shared" si="149"/>
        <v>1</v>
      </c>
      <c r="AI142" s="242">
        <f t="shared" si="150"/>
        <v>1</v>
      </c>
      <c r="AJ142" s="242">
        <f t="shared" si="151"/>
        <v>1</v>
      </c>
      <c r="AK142" s="242">
        <f t="shared" si="152"/>
        <v>1</v>
      </c>
      <c r="AL142" s="242">
        <f t="shared" si="153"/>
        <v>1</v>
      </c>
      <c r="AM142" s="242">
        <f t="shared" si="154"/>
        <v>1</v>
      </c>
      <c r="AN142" s="242">
        <f t="shared" si="155"/>
        <v>1</v>
      </c>
      <c r="AO142" s="453">
        <f t="shared" si="156"/>
        <v>1</v>
      </c>
      <c r="AP142" s="453">
        <f t="shared" si="157"/>
        <v>1</v>
      </c>
      <c r="AQ142" s="453">
        <f t="shared" si="158"/>
        <v>1</v>
      </c>
      <c r="AR142" s="453">
        <f t="shared" si="159"/>
        <v>0.99890641187982043</v>
      </c>
      <c r="AS142" s="453">
        <f t="shared" si="160"/>
        <v>0.99971923703600407</v>
      </c>
      <c r="AT142" s="453">
        <f t="shared" si="114"/>
        <v>19994.5025956633</v>
      </c>
      <c r="AU142" s="282">
        <f t="shared" si="115"/>
        <v>0.99972512978316497</v>
      </c>
      <c r="AV142" s="242">
        <f t="shared" si="116"/>
        <v>4.7354900433714E-4</v>
      </c>
      <c r="AW142" s="257">
        <v>1116</v>
      </c>
      <c r="BB142" s="547" t="s">
        <v>958</v>
      </c>
      <c r="BC142" s="528">
        <v>8880</v>
      </c>
      <c r="BD142" s="548">
        <v>7296</v>
      </c>
      <c r="BE142" s="548">
        <v>4887</v>
      </c>
      <c r="BF142" s="548">
        <v>9300</v>
      </c>
      <c r="BG142" s="548">
        <v>4556.75</v>
      </c>
      <c r="BH142" s="548">
        <v>6417</v>
      </c>
      <c r="BI142" s="548">
        <v>2116</v>
      </c>
      <c r="BJ142" s="548">
        <v>6403</v>
      </c>
      <c r="BK142" s="548">
        <v>4168</v>
      </c>
      <c r="BL142" s="548">
        <v>2717</v>
      </c>
      <c r="BM142" s="548">
        <v>1815</v>
      </c>
      <c r="BN142" s="548">
        <v>3893</v>
      </c>
      <c r="BO142" s="548">
        <v>2449</v>
      </c>
      <c r="BP142" s="548">
        <v>2838</v>
      </c>
      <c r="BQ142" s="548">
        <v>3784.7239263803676</v>
      </c>
      <c r="BR142" s="548">
        <v>2706.772727272727</v>
      </c>
      <c r="BS142" s="548">
        <v>2747.74</v>
      </c>
      <c r="BT142" s="548">
        <v>3718</v>
      </c>
      <c r="BU142" s="548">
        <v>6175</v>
      </c>
      <c r="BV142" s="548">
        <v>2808</v>
      </c>
      <c r="BW142" s="549">
        <v>1838.33</v>
      </c>
      <c r="BX142"/>
      <c r="BY142" s="259">
        <f t="shared" si="161"/>
        <v>1</v>
      </c>
      <c r="BZ142" s="242">
        <f t="shared" si="162"/>
        <v>1</v>
      </c>
      <c r="CA142" s="242">
        <f t="shared" si="163"/>
        <v>1</v>
      </c>
      <c r="CB142" s="242">
        <f t="shared" si="164"/>
        <v>1</v>
      </c>
      <c r="CC142" s="242">
        <f t="shared" si="165"/>
        <v>1</v>
      </c>
      <c r="CD142" s="242">
        <f t="shared" si="166"/>
        <v>1</v>
      </c>
      <c r="CE142" s="242">
        <f t="shared" si="167"/>
        <v>1</v>
      </c>
      <c r="CF142" s="242">
        <f t="shared" si="168"/>
        <v>1</v>
      </c>
      <c r="CG142" s="242">
        <f t="shared" si="169"/>
        <v>1</v>
      </c>
      <c r="CH142" s="242">
        <f t="shared" si="170"/>
        <v>1</v>
      </c>
      <c r="CI142" s="242">
        <f t="shared" si="171"/>
        <v>1</v>
      </c>
      <c r="CJ142" s="242">
        <f t="shared" si="172"/>
        <v>1</v>
      </c>
      <c r="CK142" s="242">
        <f t="shared" si="173"/>
        <v>1</v>
      </c>
      <c r="CL142" s="242">
        <f t="shared" si="174"/>
        <v>1</v>
      </c>
      <c r="CM142" s="242">
        <f t="shared" si="175"/>
        <v>1</v>
      </c>
      <c r="CN142" s="242">
        <f t="shared" si="176"/>
        <v>1</v>
      </c>
      <c r="CO142" s="242">
        <f t="shared" si="177"/>
        <v>1</v>
      </c>
      <c r="CP142" s="242">
        <f t="shared" si="178"/>
        <v>1</v>
      </c>
      <c r="CQ142" s="242">
        <f t="shared" si="179"/>
        <v>1</v>
      </c>
      <c r="CR142" s="242">
        <f t="shared" si="136"/>
        <v>1</v>
      </c>
      <c r="CS142" s="242">
        <f t="shared" si="137"/>
        <v>3631.1025454545452</v>
      </c>
      <c r="CT142" s="242">
        <f t="shared" si="138"/>
        <v>1</v>
      </c>
      <c r="CU142" s="242">
        <f t="shared" si="139"/>
        <v>0</v>
      </c>
      <c r="CV142" s="257">
        <f t="shared" si="140"/>
        <v>1116</v>
      </c>
    </row>
    <row r="143" spans="1:100" x14ac:dyDescent="0.2">
      <c r="A143" s="527" t="s">
        <v>959</v>
      </c>
      <c r="B143" s="530">
        <v>88617</v>
      </c>
      <c r="C143" s="529">
        <v>103230</v>
      </c>
      <c r="D143" s="529">
        <v>69111</v>
      </c>
      <c r="E143" s="529">
        <v>79829.25</v>
      </c>
      <c r="F143" s="529">
        <v>37090</v>
      </c>
      <c r="G143" s="529">
        <v>59640</v>
      </c>
      <c r="H143" s="529">
        <v>11507</v>
      </c>
      <c r="I143" s="529">
        <v>44479</v>
      </c>
      <c r="J143" s="529">
        <v>41878</v>
      </c>
      <c r="K143" s="529">
        <v>64595</v>
      </c>
      <c r="L143" s="529">
        <v>21610</v>
      </c>
      <c r="M143" s="529">
        <v>47540</v>
      </c>
      <c r="N143" s="529">
        <v>26676</v>
      </c>
      <c r="O143" s="529">
        <v>51890.157159683666</v>
      </c>
      <c r="P143" s="529">
        <v>35009.727272727272</v>
      </c>
      <c r="Q143" s="529">
        <v>13438.48</v>
      </c>
      <c r="R143" s="529">
        <v>23717.500000000004</v>
      </c>
      <c r="S143" s="529">
        <v>21174.999999999996</v>
      </c>
      <c r="T143" s="529">
        <v>17360</v>
      </c>
      <c r="U143" s="529">
        <v>10685.17</v>
      </c>
      <c r="V143" s="529">
        <v>12184</v>
      </c>
      <c r="W143" s="529">
        <v>23628</v>
      </c>
      <c r="X143" s="531">
        <v>24523.5</v>
      </c>
      <c r="Y143"/>
      <c r="Z143" s="259">
        <f t="shared" si="141"/>
        <v>1</v>
      </c>
      <c r="AA143" s="242">
        <f t="shared" si="142"/>
        <v>1</v>
      </c>
      <c r="AB143" s="242">
        <f t="shared" si="143"/>
        <v>1</v>
      </c>
      <c r="AC143" s="242">
        <f t="shared" si="144"/>
        <v>1</v>
      </c>
      <c r="AD143" s="242">
        <f t="shared" si="145"/>
        <v>1</v>
      </c>
      <c r="AE143" s="242">
        <f t="shared" si="146"/>
        <v>1</v>
      </c>
      <c r="AF143" s="242">
        <f t="shared" si="147"/>
        <v>1</v>
      </c>
      <c r="AG143" s="242">
        <f t="shared" si="148"/>
        <v>1</v>
      </c>
      <c r="AH143" s="242">
        <f t="shared" si="149"/>
        <v>1</v>
      </c>
      <c r="AI143" s="242">
        <f t="shared" si="150"/>
        <v>1</v>
      </c>
      <c r="AJ143" s="242">
        <f t="shared" si="151"/>
        <v>1</v>
      </c>
      <c r="AK143" s="242">
        <f t="shared" si="152"/>
        <v>1</v>
      </c>
      <c r="AL143" s="242">
        <f t="shared" si="153"/>
        <v>1</v>
      </c>
      <c r="AM143" s="242">
        <f t="shared" si="154"/>
        <v>1</v>
      </c>
      <c r="AN143" s="242">
        <f t="shared" si="155"/>
        <v>1</v>
      </c>
      <c r="AO143" s="453">
        <f t="shared" si="156"/>
        <v>1</v>
      </c>
      <c r="AP143" s="453">
        <f t="shared" si="157"/>
        <v>1</v>
      </c>
      <c r="AQ143" s="453">
        <f t="shared" si="158"/>
        <v>1</v>
      </c>
      <c r="AR143" s="453">
        <f t="shared" si="159"/>
        <v>0.9991941982272361</v>
      </c>
      <c r="AS143" s="453">
        <f t="shared" si="160"/>
        <v>1</v>
      </c>
      <c r="AT143" s="453">
        <f t="shared" si="114"/>
        <v>19996.776792908946</v>
      </c>
      <c r="AU143" s="282">
        <f t="shared" si="115"/>
        <v>0.99983883964544729</v>
      </c>
      <c r="AV143" s="242">
        <f t="shared" si="116"/>
        <v>3.603655080579853E-4</v>
      </c>
      <c r="AW143" s="257">
        <v>1117</v>
      </c>
      <c r="BB143" s="547" t="s">
        <v>959</v>
      </c>
      <c r="BC143" s="528">
        <v>8880</v>
      </c>
      <c r="BD143" s="548">
        <v>7296</v>
      </c>
      <c r="BE143" s="548">
        <v>4887</v>
      </c>
      <c r="BF143" s="548">
        <v>9300</v>
      </c>
      <c r="BG143" s="548">
        <v>4556.75</v>
      </c>
      <c r="BH143" s="548">
        <v>6417</v>
      </c>
      <c r="BI143" s="548">
        <v>2116</v>
      </c>
      <c r="BJ143" s="548">
        <v>6403</v>
      </c>
      <c r="BK143" s="548">
        <v>4168</v>
      </c>
      <c r="BL143" s="548">
        <v>2717</v>
      </c>
      <c r="BM143" s="548">
        <v>1815</v>
      </c>
      <c r="BN143" s="548">
        <v>3893</v>
      </c>
      <c r="BO143" s="548">
        <v>2449</v>
      </c>
      <c r="BP143" s="548">
        <v>2838</v>
      </c>
      <c r="BQ143" s="548">
        <v>3784.7239263803676</v>
      </c>
      <c r="BR143" s="548">
        <v>2706.772727272727</v>
      </c>
      <c r="BS143" s="548">
        <v>2747.74</v>
      </c>
      <c r="BT143" s="548">
        <v>3718</v>
      </c>
      <c r="BU143" s="548">
        <v>6175</v>
      </c>
      <c r="BV143" s="548">
        <v>2808</v>
      </c>
      <c r="BW143" s="549">
        <v>1838.33</v>
      </c>
      <c r="BX143"/>
      <c r="BY143" s="259">
        <f t="shared" si="161"/>
        <v>1</v>
      </c>
      <c r="BZ143" s="242">
        <f t="shared" si="162"/>
        <v>1</v>
      </c>
      <c r="CA143" s="242">
        <f t="shared" si="163"/>
        <v>1</v>
      </c>
      <c r="CB143" s="242">
        <f t="shared" si="164"/>
        <v>1</v>
      </c>
      <c r="CC143" s="242">
        <f t="shared" si="165"/>
        <v>1</v>
      </c>
      <c r="CD143" s="242">
        <f t="shared" si="166"/>
        <v>1</v>
      </c>
      <c r="CE143" s="242">
        <f t="shared" si="167"/>
        <v>1</v>
      </c>
      <c r="CF143" s="242">
        <f t="shared" si="168"/>
        <v>1</v>
      </c>
      <c r="CG143" s="242">
        <f t="shared" si="169"/>
        <v>1</v>
      </c>
      <c r="CH143" s="242">
        <f t="shared" si="170"/>
        <v>1</v>
      </c>
      <c r="CI143" s="242">
        <f t="shared" si="171"/>
        <v>1</v>
      </c>
      <c r="CJ143" s="242">
        <f t="shared" si="172"/>
        <v>1</v>
      </c>
      <c r="CK143" s="242">
        <f t="shared" si="173"/>
        <v>1</v>
      </c>
      <c r="CL143" s="242">
        <f t="shared" si="174"/>
        <v>1</v>
      </c>
      <c r="CM143" s="242">
        <f t="shared" si="175"/>
        <v>1</v>
      </c>
      <c r="CN143" s="242">
        <f t="shared" si="176"/>
        <v>1</v>
      </c>
      <c r="CO143" s="242">
        <f t="shared" si="177"/>
        <v>1</v>
      </c>
      <c r="CP143" s="242">
        <f t="shared" si="178"/>
        <v>1</v>
      </c>
      <c r="CQ143" s="242">
        <f t="shared" si="179"/>
        <v>1</v>
      </c>
      <c r="CR143" s="242">
        <f t="shared" si="136"/>
        <v>1</v>
      </c>
      <c r="CS143" s="242">
        <f t="shared" si="137"/>
        <v>3631.1025454545452</v>
      </c>
      <c r="CT143" s="242">
        <f t="shared" si="138"/>
        <v>1</v>
      </c>
      <c r="CU143" s="242">
        <f t="shared" si="139"/>
        <v>0</v>
      </c>
      <c r="CV143" s="257">
        <f t="shared" si="140"/>
        <v>1117</v>
      </c>
    </row>
    <row r="144" spans="1:100" x14ac:dyDescent="0.2">
      <c r="A144" s="527" t="s">
        <v>960</v>
      </c>
      <c r="B144" s="530">
        <v>88617</v>
      </c>
      <c r="C144" s="529">
        <v>103230</v>
      </c>
      <c r="D144" s="529">
        <v>69111</v>
      </c>
      <c r="E144" s="529">
        <v>79829.25</v>
      </c>
      <c r="F144" s="529">
        <v>37090</v>
      </c>
      <c r="G144" s="529">
        <v>59640</v>
      </c>
      <c r="H144" s="529">
        <v>11507</v>
      </c>
      <c r="I144" s="529">
        <v>44479</v>
      </c>
      <c r="J144" s="529">
        <v>41878</v>
      </c>
      <c r="K144" s="529">
        <v>64595</v>
      </c>
      <c r="L144" s="529">
        <v>21610</v>
      </c>
      <c r="M144" s="529">
        <v>47540</v>
      </c>
      <c r="N144" s="529">
        <v>26676</v>
      </c>
      <c r="O144" s="529">
        <v>51890.157159683666</v>
      </c>
      <c r="P144" s="529">
        <v>35009.727272727272</v>
      </c>
      <c r="Q144" s="529">
        <v>13438.48</v>
      </c>
      <c r="R144" s="529">
        <v>23717.500000000004</v>
      </c>
      <c r="S144" s="529">
        <v>21174.999999999996</v>
      </c>
      <c r="T144" s="529">
        <v>17374</v>
      </c>
      <c r="U144" s="529">
        <v>10685.17</v>
      </c>
      <c r="V144" s="529">
        <v>12184</v>
      </c>
      <c r="W144" s="529">
        <v>23628</v>
      </c>
      <c r="X144" s="531">
        <v>24523.5</v>
      </c>
      <c r="Y144"/>
      <c r="Z144" s="259">
        <f t="shared" si="141"/>
        <v>1</v>
      </c>
      <c r="AA144" s="242">
        <f t="shared" si="142"/>
        <v>1</v>
      </c>
      <c r="AB144" s="242">
        <f t="shared" si="143"/>
        <v>1</v>
      </c>
      <c r="AC144" s="242">
        <f t="shared" si="144"/>
        <v>1</v>
      </c>
      <c r="AD144" s="242">
        <f t="shared" si="145"/>
        <v>1</v>
      </c>
      <c r="AE144" s="242">
        <f t="shared" si="146"/>
        <v>1</v>
      </c>
      <c r="AF144" s="242">
        <f t="shared" si="147"/>
        <v>1</v>
      </c>
      <c r="AG144" s="242">
        <f t="shared" si="148"/>
        <v>1</v>
      </c>
      <c r="AH144" s="242">
        <f t="shared" si="149"/>
        <v>1</v>
      </c>
      <c r="AI144" s="242">
        <f t="shared" si="150"/>
        <v>1</v>
      </c>
      <c r="AJ144" s="242">
        <f t="shared" si="151"/>
        <v>1</v>
      </c>
      <c r="AK144" s="242">
        <f t="shared" si="152"/>
        <v>1</v>
      </c>
      <c r="AL144" s="242">
        <f t="shared" si="153"/>
        <v>1</v>
      </c>
      <c r="AM144" s="242">
        <f t="shared" si="154"/>
        <v>1</v>
      </c>
      <c r="AN144" s="242">
        <f t="shared" si="155"/>
        <v>1</v>
      </c>
      <c r="AO144" s="453">
        <f t="shared" si="156"/>
        <v>1</v>
      </c>
      <c r="AP144" s="453">
        <f t="shared" si="157"/>
        <v>1</v>
      </c>
      <c r="AQ144" s="453">
        <f t="shared" si="158"/>
        <v>1</v>
      </c>
      <c r="AR144" s="453">
        <f t="shared" si="159"/>
        <v>1</v>
      </c>
      <c r="AS144" s="453">
        <f t="shared" si="160"/>
        <v>1</v>
      </c>
      <c r="AT144" s="453">
        <f t="shared" si="114"/>
        <v>20000</v>
      </c>
      <c r="AU144" s="282">
        <f t="shared" si="115"/>
        <v>1</v>
      </c>
      <c r="AV144" s="242">
        <f t="shared" si="116"/>
        <v>0</v>
      </c>
      <c r="AW144" s="257">
        <v>1118</v>
      </c>
      <c r="BB144" s="547" t="s">
        <v>960</v>
      </c>
      <c r="BC144" s="528">
        <v>8880</v>
      </c>
      <c r="BD144" s="548">
        <v>7296</v>
      </c>
      <c r="BE144" s="548">
        <v>4887</v>
      </c>
      <c r="BF144" s="548">
        <v>9300</v>
      </c>
      <c r="BG144" s="548">
        <v>4556.75</v>
      </c>
      <c r="BH144" s="548">
        <v>6417</v>
      </c>
      <c r="BI144" s="548">
        <v>2116</v>
      </c>
      <c r="BJ144" s="548">
        <v>6403</v>
      </c>
      <c r="BK144" s="548">
        <v>4168</v>
      </c>
      <c r="BL144" s="548">
        <v>2717</v>
      </c>
      <c r="BM144" s="548">
        <v>1815</v>
      </c>
      <c r="BN144" s="548">
        <v>3893</v>
      </c>
      <c r="BO144" s="548">
        <v>2449</v>
      </c>
      <c r="BP144" s="548">
        <v>2838</v>
      </c>
      <c r="BQ144" s="548">
        <v>3784.7239263803676</v>
      </c>
      <c r="BR144" s="548">
        <v>2706.772727272727</v>
      </c>
      <c r="BS144" s="548">
        <v>2747.74</v>
      </c>
      <c r="BT144" s="548">
        <v>3718</v>
      </c>
      <c r="BU144" s="548">
        <v>6175</v>
      </c>
      <c r="BV144" s="548">
        <v>2808</v>
      </c>
      <c r="BW144" s="549">
        <v>1840.33</v>
      </c>
      <c r="BX144"/>
      <c r="BY144" s="259">
        <f t="shared" si="161"/>
        <v>1</v>
      </c>
      <c r="BZ144" s="242">
        <f t="shared" si="162"/>
        <v>1</v>
      </c>
      <c r="CA144" s="242">
        <f t="shared" si="163"/>
        <v>1</v>
      </c>
      <c r="CB144" s="242">
        <f t="shared" si="164"/>
        <v>1</v>
      </c>
      <c r="CC144" s="242">
        <f t="shared" si="165"/>
        <v>1</v>
      </c>
      <c r="CD144" s="242">
        <f t="shared" si="166"/>
        <v>1</v>
      </c>
      <c r="CE144" s="242">
        <f t="shared" si="167"/>
        <v>1</v>
      </c>
      <c r="CF144" s="242">
        <f t="shared" si="168"/>
        <v>1</v>
      </c>
      <c r="CG144" s="242">
        <f t="shared" si="169"/>
        <v>1</v>
      </c>
      <c r="CH144" s="242">
        <f t="shared" si="170"/>
        <v>1</v>
      </c>
      <c r="CI144" s="242">
        <f t="shared" si="171"/>
        <v>1</v>
      </c>
      <c r="CJ144" s="242">
        <f t="shared" si="172"/>
        <v>1</v>
      </c>
      <c r="CK144" s="242">
        <f t="shared" si="173"/>
        <v>1</v>
      </c>
      <c r="CL144" s="242">
        <f t="shared" si="174"/>
        <v>1</v>
      </c>
      <c r="CM144" s="242">
        <f t="shared" si="175"/>
        <v>1</v>
      </c>
      <c r="CN144" s="242">
        <f t="shared" si="176"/>
        <v>1</v>
      </c>
      <c r="CO144" s="242">
        <f t="shared" si="177"/>
        <v>1</v>
      </c>
      <c r="CP144" s="242">
        <f t="shared" si="178"/>
        <v>1</v>
      </c>
      <c r="CQ144" s="242">
        <f t="shared" si="179"/>
        <v>1</v>
      </c>
      <c r="CR144" s="242">
        <f t="shared" si="136"/>
        <v>1</v>
      </c>
      <c r="CS144" s="242">
        <f t="shared" si="137"/>
        <v>3631.1025454545452</v>
      </c>
      <c r="CT144" s="242">
        <f t="shared" si="138"/>
        <v>1</v>
      </c>
      <c r="CU144" s="242">
        <f t="shared" si="139"/>
        <v>0</v>
      </c>
      <c r="CV144" s="257">
        <f t="shared" si="140"/>
        <v>1118</v>
      </c>
    </row>
    <row r="145" spans="1:100" x14ac:dyDescent="0.2">
      <c r="A145" s="527" t="s">
        <v>961</v>
      </c>
      <c r="B145" s="530">
        <v>88617</v>
      </c>
      <c r="C145" s="529">
        <v>103230</v>
      </c>
      <c r="D145" s="529">
        <v>69111</v>
      </c>
      <c r="E145" s="529">
        <v>79829.25</v>
      </c>
      <c r="F145" s="529">
        <v>37090</v>
      </c>
      <c r="G145" s="529">
        <v>59640</v>
      </c>
      <c r="H145" s="529">
        <v>11507</v>
      </c>
      <c r="I145" s="529">
        <v>44479</v>
      </c>
      <c r="J145" s="529">
        <v>41878</v>
      </c>
      <c r="K145" s="529">
        <v>64595</v>
      </c>
      <c r="L145" s="529">
        <v>21610</v>
      </c>
      <c r="M145" s="529">
        <v>47540</v>
      </c>
      <c r="N145" s="529">
        <v>26676</v>
      </c>
      <c r="O145" s="529">
        <v>51890.157159683666</v>
      </c>
      <c r="P145" s="529">
        <v>35009.727272727272</v>
      </c>
      <c r="Q145" s="529">
        <v>13438.48</v>
      </c>
      <c r="R145" s="529">
        <v>23717.500000000004</v>
      </c>
      <c r="S145" s="529">
        <v>21174.999999999996</v>
      </c>
      <c r="T145" s="529">
        <v>17374</v>
      </c>
      <c r="U145" s="529">
        <v>10685.17</v>
      </c>
      <c r="V145" s="529">
        <v>12184</v>
      </c>
      <c r="W145" s="529">
        <v>23628</v>
      </c>
      <c r="X145" s="531">
        <v>24523.5</v>
      </c>
      <c r="Y145"/>
      <c r="Z145" s="259">
        <f t="shared" si="141"/>
        <v>1</v>
      </c>
      <c r="AA145" s="242">
        <f t="shared" si="142"/>
        <v>1</v>
      </c>
      <c r="AB145" s="242">
        <f t="shared" si="143"/>
        <v>1</v>
      </c>
      <c r="AC145" s="242">
        <f t="shared" si="144"/>
        <v>1</v>
      </c>
      <c r="AD145" s="242">
        <f t="shared" si="145"/>
        <v>1</v>
      </c>
      <c r="AE145" s="242">
        <f t="shared" si="146"/>
        <v>1</v>
      </c>
      <c r="AF145" s="242">
        <f t="shared" si="147"/>
        <v>1</v>
      </c>
      <c r="AG145" s="242">
        <f t="shared" si="148"/>
        <v>1</v>
      </c>
      <c r="AH145" s="242">
        <f t="shared" si="149"/>
        <v>1</v>
      </c>
      <c r="AI145" s="242">
        <f t="shared" si="150"/>
        <v>1</v>
      </c>
      <c r="AJ145" s="242">
        <f t="shared" si="151"/>
        <v>1</v>
      </c>
      <c r="AK145" s="242">
        <f t="shared" si="152"/>
        <v>1</v>
      </c>
      <c r="AL145" s="242">
        <f t="shared" si="153"/>
        <v>1</v>
      </c>
      <c r="AM145" s="242">
        <f t="shared" si="154"/>
        <v>1</v>
      </c>
      <c r="AN145" s="242">
        <f t="shared" si="155"/>
        <v>1</v>
      </c>
      <c r="AO145" s="453">
        <f t="shared" si="156"/>
        <v>1</v>
      </c>
      <c r="AP145" s="453">
        <f t="shared" si="157"/>
        <v>1</v>
      </c>
      <c r="AQ145" s="453">
        <f t="shared" si="158"/>
        <v>1</v>
      </c>
      <c r="AR145" s="453">
        <f t="shared" si="159"/>
        <v>1</v>
      </c>
      <c r="AS145" s="453">
        <f t="shared" si="160"/>
        <v>1</v>
      </c>
      <c r="AT145" s="453">
        <f t="shared" si="114"/>
        <v>20000</v>
      </c>
      <c r="AU145" s="282">
        <f t="shared" si="115"/>
        <v>1</v>
      </c>
      <c r="AV145" s="242">
        <f t="shared" si="116"/>
        <v>0</v>
      </c>
      <c r="AW145" s="257">
        <v>1119</v>
      </c>
      <c r="BB145" s="547" t="s">
        <v>961</v>
      </c>
      <c r="BC145" s="528">
        <v>8880</v>
      </c>
      <c r="BD145" s="548">
        <v>7296</v>
      </c>
      <c r="BE145" s="548">
        <v>4887</v>
      </c>
      <c r="BF145" s="548">
        <v>9300</v>
      </c>
      <c r="BG145" s="548">
        <v>4556.75</v>
      </c>
      <c r="BH145" s="548">
        <v>6417</v>
      </c>
      <c r="BI145" s="548">
        <v>2116</v>
      </c>
      <c r="BJ145" s="548">
        <v>6403</v>
      </c>
      <c r="BK145" s="548">
        <v>4168</v>
      </c>
      <c r="BL145" s="548">
        <v>2717</v>
      </c>
      <c r="BM145" s="548">
        <v>1815</v>
      </c>
      <c r="BN145" s="548">
        <v>3893</v>
      </c>
      <c r="BO145" s="548">
        <v>2449</v>
      </c>
      <c r="BP145" s="548">
        <v>2838</v>
      </c>
      <c r="BQ145" s="548">
        <v>3784.7239263803676</v>
      </c>
      <c r="BR145" s="548">
        <v>2706.772727272727</v>
      </c>
      <c r="BS145" s="548">
        <v>2747.74</v>
      </c>
      <c r="BT145" s="548">
        <v>3718</v>
      </c>
      <c r="BU145" s="548">
        <v>6175</v>
      </c>
      <c r="BV145" s="548">
        <v>2808</v>
      </c>
      <c r="BW145" s="549">
        <v>1840.33</v>
      </c>
      <c r="BX145"/>
      <c r="BY145" s="259">
        <f t="shared" si="161"/>
        <v>1</v>
      </c>
      <c r="BZ145" s="242">
        <f t="shared" si="162"/>
        <v>1</v>
      </c>
      <c r="CA145" s="242">
        <f t="shared" si="163"/>
        <v>1</v>
      </c>
      <c r="CB145" s="242">
        <f t="shared" si="164"/>
        <v>1</v>
      </c>
      <c r="CC145" s="242">
        <f t="shared" si="165"/>
        <v>1</v>
      </c>
      <c r="CD145" s="242">
        <f t="shared" si="166"/>
        <v>1</v>
      </c>
      <c r="CE145" s="242">
        <f t="shared" si="167"/>
        <v>1</v>
      </c>
      <c r="CF145" s="242">
        <f t="shared" si="168"/>
        <v>1</v>
      </c>
      <c r="CG145" s="242">
        <f t="shared" si="169"/>
        <v>1</v>
      </c>
      <c r="CH145" s="242">
        <f t="shared" si="170"/>
        <v>1</v>
      </c>
      <c r="CI145" s="242">
        <f t="shared" si="171"/>
        <v>1</v>
      </c>
      <c r="CJ145" s="242">
        <f t="shared" si="172"/>
        <v>1</v>
      </c>
      <c r="CK145" s="242">
        <f t="shared" si="173"/>
        <v>1</v>
      </c>
      <c r="CL145" s="242">
        <f t="shared" si="174"/>
        <v>1</v>
      </c>
      <c r="CM145" s="242">
        <f t="shared" si="175"/>
        <v>1</v>
      </c>
      <c r="CN145" s="242">
        <f t="shared" si="176"/>
        <v>1</v>
      </c>
      <c r="CO145" s="242">
        <f t="shared" si="177"/>
        <v>1</v>
      </c>
      <c r="CP145" s="242">
        <f t="shared" si="178"/>
        <v>1</v>
      </c>
      <c r="CQ145" s="242">
        <f t="shared" si="179"/>
        <v>1</v>
      </c>
      <c r="CR145" s="242">
        <f t="shared" si="136"/>
        <v>1</v>
      </c>
      <c r="CS145" s="242">
        <f t="shared" si="137"/>
        <v>3631.1025454545452</v>
      </c>
      <c r="CT145" s="242">
        <f t="shared" si="138"/>
        <v>1</v>
      </c>
      <c r="CU145" s="242">
        <f t="shared" si="139"/>
        <v>0</v>
      </c>
      <c r="CV145" s="257">
        <f t="shared" si="140"/>
        <v>1119</v>
      </c>
    </row>
    <row r="146" spans="1:100" x14ac:dyDescent="0.2">
      <c r="A146" s="527" t="s">
        <v>962</v>
      </c>
      <c r="B146" s="530">
        <v>88617</v>
      </c>
      <c r="C146" s="529">
        <v>103230</v>
      </c>
      <c r="D146" s="529">
        <v>69111</v>
      </c>
      <c r="E146" s="529">
        <v>79829.25</v>
      </c>
      <c r="F146" s="529">
        <v>37090</v>
      </c>
      <c r="G146" s="529">
        <v>59640</v>
      </c>
      <c r="H146" s="529">
        <v>11507</v>
      </c>
      <c r="I146" s="529">
        <v>44479</v>
      </c>
      <c r="J146" s="529">
        <v>41878</v>
      </c>
      <c r="K146" s="529">
        <v>64595</v>
      </c>
      <c r="L146" s="529">
        <v>21610</v>
      </c>
      <c r="M146" s="529">
        <v>47540</v>
      </c>
      <c r="N146" s="529">
        <v>26676</v>
      </c>
      <c r="O146" s="529">
        <v>51890.157159683666</v>
      </c>
      <c r="P146" s="529">
        <v>35009.727272727272</v>
      </c>
      <c r="Q146" s="529">
        <v>13438.48</v>
      </c>
      <c r="R146" s="529">
        <v>23717.500000000004</v>
      </c>
      <c r="S146" s="529">
        <v>21174.999999999996</v>
      </c>
      <c r="T146" s="529">
        <v>17374</v>
      </c>
      <c r="U146" s="529">
        <v>10685.17</v>
      </c>
      <c r="V146" s="529">
        <v>12184</v>
      </c>
      <c r="W146" s="529">
        <v>23628</v>
      </c>
      <c r="X146" s="531">
        <v>24523.5</v>
      </c>
      <c r="Y146"/>
      <c r="Z146" s="259">
        <f t="shared" si="141"/>
        <v>1</v>
      </c>
      <c r="AA146" s="242">
        <f t="shared" si="142"/>
        <v>1</v>
      </c>
      <c r="AB146" s="242">
        <f t="shared" si="143"/>
        <v>1</v>
      </c>
      <c r="AC146" s="242">
        <f t="shared" si="144"/>
        <v>1</v>
      </c>
      <c r="AD146" s="242">
        <f t="shared" si="145"/>
        <v>1</v>
      </c>
      <c r="AE146" s="242">
        <f t="shared" si="146"/>
        <v>1</v>
      </c>
      <c r="AF146" s="242">
        <f t="shared" si="147"/>
        <v>1</v>
      </c>
      <c r="AG146" s="242">
        <f t="shared" si="148"/>
        <v>1</v>
      </c>
      <c r="AH146" s="242">
        <f t="shared" si="149"/>
        <v>1</v>
      </c>
      <c r="AI146" s="242">
        <f t="shared" si="150"/>
        <v>1</v>
      </c>
      <c r="AJ146" s="242">
        <f t="shared" si="151"/>
        <v>1</v>
      </c>
      <c r="AK146" s="242">
        <f t="shared" si="152"/>
        <v>1</v>
      </c>
      <c r="AL146" s="242">
        <f t="shared" si="153"/>
        <v>1</v>
      </c>
      <c r="AM146" s="242">
        <f t="shared" si="154"/>
        <v>1</v>
      </c>
      <c r="AN146" s="242">
        <f t="shared" si="155"/>
        <v>1</v>
      </c>
      <c r="AO146" s="453">
        <f t="shared" si="156"/>
        <v>1</v>
      </c>
      <c r="AP146" s="453">
        <f t="shared" si="157"/>
        <v>1</v>
      </c>
      <c r="AQ146" s="453">
        <f t="shared" si="158"/>
        <v>1</v>
      </c>
      <c r="AR146" s="453">
        <f t="shared" si="159"/>
        <v>1</v>
      </c>
      <c r="AS146" s="453">
        <f t="shared" si="160"/>
        <v>1</v>
      </c>
      <c r="AT146" s="453">
        <f t="shared" si="114"/>
        <v>20000</v>
      </c>
      <c r="AU146" s="282">
        <f t="shared" si="115"/>
        <v>1</v>
      </c>
      <c r="AV146" s="242">
        <f t="shared" si="116"/>
        <v>0</v>
      </c>
      <c r="AW146" s="257">
        <v>1120</v>
      </c>
      <c r="BB146" s="547" t="s">
        <v>962</v>
      </c>
      <c r="BC146" s="528">
        <v>8880</v>
      </c>
      <c r="BD146" s="548">
        <v>7296</v>
      </c>
      <c r="BE146" s="548">
        <v>4887</v>
      </c>
      <c r="BF146" s="548">
        <v>9300</v>
      </c>
      <c r="BG146" s="548">
        <v>4556.75</v>
      </c>
      <c r="BH146" s="548">
        <v>6417</v>
      </c>
      <c r="BI146" s="548">
        <v>2116</v>
      </c>
      <c r="BJ146" s="548">
        <v>6403</v>
      </c>
      <c r="BK146" s="548">
        <v>4168</v>
      </c>
      <c r="BL146" s="548">
        <v>2717</v>
      </c>
      <c r="BM146" s="548">
        <v>1815</v>
      </c>
      <c r="BN146" s="548">
        <v>3893</v>
      </c>
      <c r="BO146" s="548">
        <v>2449</v>
      </c>
      <c r="BP146" s="548">
        <v>2838</v>
      </c>
      <c r="BQ146" s="548">
        <v>3784.7239263803676</v>
      </c>
      <c r="BR146" s="548">
        <v>2706.772727272727</v>
      </c>
      <c r="BS146" s="548">
        <v>2747.74</v>
      </c>
      <c r="BT146" s="548">
        <v>3718</v>
      </c>
      <c r="BU146" s="548">
        <v>6175</v>
      </c>
      <c r="BV146" s="548">
        <v>2808</v>
      </c>
      <c r="BW146" s="549">
        <v>1840.33</v>
      </c>
      <c r="BX146"/>
      <c r="BY146" s="259">
        <f t="shared" si="161"/>
        <v>1</v>
      </c>
      <c r="BZ146" s="242">
        <f t="shared" si="162"/>
        <v>1</v>
      </c>
      <c r="CA146" s="242">
        <f t="shared" si="163"/>
        <v>1</v>
      </c>
      <c r="CB146" s="242">
        <f t="shared" si="164"/>
        <v>1</v>
      </c>
      <c r="CC146" s="242">
        <f t="shared" si="165"/>
        <v>1</v>
      </c>
      <c r="CD146" s="242">
        <f t="shared" si="166"/>
        <v>1</v>
      </c>
      <c r="CE146" s="242">
        <f t="shared" si="167"/>
        <v>1</v>
      </c>
      <c r="CF146" s="242">
        <f t="shared" si="168"/>
        <v>1</v>
      </c>
      <c r="CG146" s="242">
        <f t="shared" si="169"/>
        <v>1</v>
      </c>
      <c r="CH146" s="242">
        <f t="shared" si="170"/>
        <v>1</v>
      </c>
      <c r="CI146" s="242">
        <f t="shared" si="171"/>
        <v>1</v>
      </c>
      <c r="CJ146" s="242">
        <f t="shared" si="172"/>
        <v>1</v>
      </c>
      <c r="CK146" s="242">
        <f t="shared" si="173"/>
        <v>1</v>
      </c>
      <c r="CL146" s="242">
        <f t="shared" si="174"/>
        <v>1</v>
      </c>
      <c r="CM146" s="242">
        <f t="shared" si="175"/>
        <v>1</v>
      </c>
      <c r="CN146" s="242">
        <f t="shared" si="176"/>
        <v>1</v>
      </c>
      <c r="CO146" s="242">
        <f t="shared" si="177"/>
        <v>1</v>
      </c>
      <c r="CP146" s="242">
        <f t="shared" si="178"/>
        <v>1</v>
      </c>
      <c r="CQ146" s="242">
        <f t="shared" si="179"/>
        <v>1</v>
      </c>
      <c r="CR146" s="242">
        <f t="shared" si="136"/>
        <v>1</v>
      </c>
      <c r="CS146" s="242">
        <f t="shared" si="137"/>
        <v>3631.1025454545452</v>
      </c>
      <c r="CT146" s="242">
        <f t="shared" si="138"/>
        <v>1</v>
      </c>
      <c r="CU146" s="242">
        <f t="shared" si="139"/>
        <v>0</v>
      </c>
      <c r="CV146" s="257">
        <f t="shared" si="140"/>
        <v>1120</v>
      </c>
    </row>
    <row r="147" spans="1:100" x14ac:dyDescent="0.2">
      <c r="A147" s="527" t="s">
        <v>963</v>
      </c>
      <c r="B147" s="530">
        <v>88617</v>
      </c>
      <c r="C147" s="529">
        <v>103230</v>
      </c>
      <c r="D147" s="529">
        <v>69111</v>
      </c>
      <c r="E147" s="529">
        <v>79829.25</v>
      </c>
      <c r="F147" s="529">
        <v>37090</v>
      </c>
      <c r="G147" s="529">
        <v>59640</v>
      </c>
      <c r="H147" s="529">
        <v>11507</v>
      </c>
      <c r="I147" s="529">
        <v>44479</v>
      </c>
      <c r="J147" s="529">
        <v>41878</v>
      </c>
      <c r="K147" s="529">
        <v>64595</v>
      </c>
      <c r="L147" s="529">
        <v>21610</v>
      </c>
      <c r="M147" s="529">
        <v>47540</v>
      </c>
      <c r="N147" s="529">
        <v>26676</v>
      </c>
      <c r="O147" s="529">
        <v>51890.157159683666</v>
      </c>
      <c r="P147" s="529">
        <v>35009.727272727272</v>
      </c>
      <c r="Q147" s="529">
        <v>13438.48</v>
      </c>
      <c r="R147" s="529">
        <v>23717.500000000004</v>
      </c>
      <c r="S147" s="529">
        <v>21174.999999999996</v>
      </c>
      <c r="T147" s="529">
        <v>17374</v>
      </c>
      <c r="U147" s="529">
        <v>10685.17</v>
      </c>
      <c r="V147" s="529">
        <v>12184</v>
      </c>
      <c r="W147" s="529">
        <v>23628</v>
      </c>
      <c r="X147" s="531">
        <v>24523.5</v>
      </c>
      <c r="Y147"/>
      <c r="Z147" s="259">
        <f t="shared" si="141"/>
        <v>1</v>
      </c>
      <c r="AA147" s="242">
        <f t="shared" si="142"/>
        <v>1</v>
      </c>
      <c r="AB147" s="242">
        <f t="shared" si="143"/>
        <v>1</v>
      </c>
      <c r="AC147" s="242">
        <f t="shared" si="144"/>
        <v>1</v>
      </c>
      <c r="AD147" s="242">
        <f t="shared" si="145"/>
        <v>1</v>
      </c>
      <c r="AE147" s="242">
        <f t="shared" si="146"/>
        <v>1</v>
      </c>
      <c r="AF147" s="242">
        <f t="shared" si="147"/>
        <v>1</v>
      </c>
      <c r="AG147" s="242">
        <f t="shared" si="148"/>
        <v>1</v>
      </c>
      <c r="AH147" s="242">
        <f t="shared" si="149"/>
        <v>1</v>
      </c>
      <c r="AI147" s="242">
        <f t="shared" si="150"/>
        <v>1</v>
      </c>
      <c r="AJ147" s="242">
        <f t="shared" si="151"/>
        <v>1</v>
      </c>
      <c r="AK147" s="242">
        <f t="shared" si="152"/>
        <v>1</v>
      </c>
      <c r="AL147" s="242">
        <f t="shared" si="153"/>
        <v>1</v>
      </c>
      <c r="AM147" s="242">
        <f t="shared" si="154"/>
        <v>1</v>
      </c>
      <c r="AN147" s="242">
        <f t="shared" si="155"/>
        <v>1</v>
      </c>
      <c r="AO147" s="453">
        <f t="shared" si="156"/>
        <v>1</v>
      </c>
      <c r="AP147" s="453">
        <f t="shared" si="157"/>
        <v>1</v>
      </c>
      <c r="AQ147" s="453">
        <f t="shared" si="158"/>
        <v>1</v>
      </c>
      <c r="AR147" s="453">
        <f t="shared" si="159"/>
        <v>1</v>
      </c>
      <c r="AS147" s="453">
        <f t="shared" si="160"/>
        <v>1</v>
      </c>
      <c r="AT147" s="453">
        <f t="shared" si="114"/>
        <v>20000</v>
      </c>
      <c r="AU147" s="282">
        <f t="shared" si="115"/>
        <v>1</v>
      </c>
      <c r="AV147" s="242">
        <f t="shared" si="116"/>
        <v>0</v>
      </c>
      <c r="AW147" s="257">
        <v>1121</v>
      </c>
      <c r="BB147" s="547" t="s">
        <v>963</v>
      </c>
      <c r="BC147" s="528">
        <v>8880</v>
      </c>
      <c r="BD147" s="548">
        <v>7296</v>
      </c>
      <c r="BE147" s="548">
        <v>4887</v>
      </c>
      <c r="BF147" s="548">
        <v>9300</v>
      </c>
      <c r="BG147" s="548">
        <v>4556.75</v>
      </c>
      <c r="BH147" s="548">
        <v>6417</v>
      </c>
      <c r="BI147" s="548">
        <v>2116</v>
      </c>
      <c r="BJ147" s="548">
        <v>6403</v>
      </c>
      <c r="BK147" s="548">
        <v>4168</v>
      </c>
      <c r="BL147" s="548">
        <v>2717</v>
      </c>
      <c r="BM147" s="548">
        <v>1815</v>
      </c>
      <c r="BN147" s="548">
        <v>3893</v>
      </c>
      <c r="BO147" s="548">
        <v>2449</v>
      </c>
      <c r="BP147" s="548">
        <v>2838</v>
      </c>
      <c r="BQ147" s="548">
        <v>3784.7239263803676</v>
      </c>
      <c r="BR147" s="548">
        <v>2706.772727272727</v>
      </c>
      <c r="BS147" s="548">
        <v>2747.74</v>
      </c>
      <c r="BT147" s="548">
        <v>3718</v>
      </c>
      <c r="BU147" s="548">
        <v>6175</v>
      </c>
      <c r="BV147" s="548">
        <v>2808</v>
      </c>
      <c r="BW147" s="549">
        <v>1840.33</v>
      </c>
      <c r="BX147"/>
      <c r="BY147" s="259">
        <f t="shared" si="161"/>
        <v>1</v>
      </c>
      <c r="BZ147" s="242">
        <f t="shared" si="162"/>
        <v>1</v>
      </c>
      <c r="CA147" s="242">
        <f t="shared" si="163"/>
        <v>1</v>
      </c>
      <c r="CB147" s="242">
        <f t="shared" si="164"/>
        <v>1</v>
      </c>
      <c r="CC147" s="242">
        <f t="shared" si="165"/>
        <v>1</v>
      </c>
      <c r="CD147" s="242">
        <f t="shared" si="166"/>
        <v>1</v>
      </c>
      <c r="CE147" s="242">
        <f t="shared" si="167"/>
        <v>1</v>
      </c>
      <c r="CF147" s="242">
        <f t="shared" si="168"/>
        <v>1</v>
      </c>
      <c r="CG147" s="242">
        <f t="shared" si="169"/>
        <v>1</v>
      </c>
      <c r="CH147" s="242">
        <f t="shared" si="170"/>
        <v>1</v>
      </c>
      <c r="CI147" s="242">
        <f t="shared" si="171"/>
        <v>1</v>
      </c>
      <c r="CJ147" s="242">
        <f t="shared" si="172"/>
        <v>1</v>
      </c>
      <c r="CK147" s="242">
        <f t="shared" si="173"/>
        <v>1</v>
      </c>
      <c r="CL147" s="242">
        <f t="shared" si="174"/>
        <v>1</v>
      </c>
      <c r="CM147" s="242">
        <f t="shared" si="175"/>
        <v>1</v>
      </c>
      <c r="CN147" s="242">
        <f t="shared" si="176"/>
        <v>1</v>
      </c>
      <c r="CO147" s="242">
        <f t="shared" si="177"/>
        <v>1</v>
      </c>
      <c r="CP147" s="242">
        <f t="shared" si="178"/>
        <v>1</v>
      </c>
      <c r="CQ147" s="242">
        <f t="shared" si="179"/>
        <v>1</v>
      </c>
      <c r="CR147" s="242">
        <f t="shared" si="136"/>
        <v>1</v>
      </c>
      <c r="CS147" s="242">
        <f t="shared" si="137"/>
        <v>3631.1025454545452</v>
      </c>
      <c r="CT147" s="242">
        <f t="shared" si="138"/>
        <v>1</v>
      </c>
      <c r="CU147" s="242">
        <f t="shared" si="139"/>
        <v>0</v>
      </c>
      <c r="CV147" s="257">
        <f t="shared" si="140"/>
        <v>1121</v>
      </c>
    </row>
    <row r="148" spans="1:100" x14ac:dyDescent="0.2">
      <c r="A148" s="527" t="s">
        <v>964</v>
      </c>
      <c r="B148" s="530">
        <v>88617</v>
      </c>
      <c r="C148" s="529">
        <v>103230</v>
      </c>
      <c r="D148" s="529">
        <v>69111</v>
      </c>
      <c r="E148" s="529">
        <v>79829.25</v>
      </c>
      <c r="F148" s="529">
        <v>37090</v>
      </c>
      <c r="G148" s="529">
        <v>59640</v>
      </c>
      <c r="H148" s="529">
        <v>11507</v>
      </c>
      <c r="I148" s="529">
        <v>44479</v>
      </c>
      <c r="J148" s="529">
        <v>41878</v>
      </c>
      <c r="K148" s="529">
        <v>64595</v>
      </c>
      <c r="L148" s="529">
        <v>21610</v>
      </c>
      <c r="M148" s="529">
        <v>47540</v>
      </c>
      <c r="N148" s="529">
        <v>26676</v>
      </c>
      <c r="O148" s="529">
        <v>51890.157159683666</v>
      </c>
      <c r="P148" s="529">
        <v>35009.727272727272</v>
      </c>
      <c r="Q148" s="529">
        <v>13438.48</v>
      </c>
      <c r="R148" s="529">
        <v>23717.500000000004</v>
      </c>
      <c r="S148" s="529">
        <v>21174.999999999996</v>
      </c>
      <c r="T148" s="529">
        <v>17374</v>
      </c>
      <c r="U148" s="529">
        <v>10685.17</v>
      </c>
      <c r="V148" s="529">
        <v>12184</v>
      </c>
      <c r="W148" s="529">
        <v>23628</v>
      </c>
      <c r="X148" s="531">
        <v>24523.5</v>
      </c>
      <c r="Y148"/>
      <c r="Z148" s="259">
        <f t="shared" si="141"/>
        <v>1</v>
      </c>
      <c r="AA148" s="242">
        <f t="shared" si="142"/>
        <v>1</v>
      </c>
      <c r="AB148" s="242">
        <f t="shared" si="143"/>
        <v>1</v>
      </c>
      <c r="AC148" s="242">
        <f t="shared" si="144"/>
        <v>1</v>
      </c>
      <c r="AD148" s="242">
        <f t="shared" si="145"/>
        <v>1</v>
      </c>
      <c r="AE148" s="242">
        <f t="shared" si="146"/>
        <v>1</v>
      </c>
      <c r="AF148" s="242">
        <f t="shared" si="147"/>
        <v>1</v>
      </c>
      <c r="AG148" s="242">
        <f t="shared" si="148"/>
        <v>1</v>
      </c>
      <c r="AH148" s="242">
        <f t="shared" si="149"/>
        <v>1</v>
      </c>
      <c r="AI148" s="242">
        <f t="shared" si="150"/>
        <v>1</v>
      </c>
      <c r="AJ148" s="242">
        <f t="shared" si="151"/>
        <v>1</v>
      </c>
      <c r="AK148" s="242">
        <f t="shared" si="152"/>
        <v>1</v>
      </c>
      <c r="AL148" s="242">
        <f t="shared" si="153"/>
        <v>1</v>
      </c>
      <c r="AM148" s="242">
        <f t="shared" si="154"/>
        <v>1</v>
      </c>
      <c r="AN148" s="242">
        <f t="shared" si="155"/>
        <v>1</v>
      </c>
      <c r="AO148" s="453">
        <f t="shared" si="156"/>
        <v>1</v>
      </c>
      <c r="AP148" s="453">
        <f t="shared" si="157"/>
        <v>1</v>
      </c>
      <c r="AQ148" s="453">
        <f t="shared" si="158"/>
        <v>1</v>
      </c>
      <c r="AR148" s="453">
        <f t="shared" si="159"/>
        <v>1</v>
      </c>
      <c r="AS148" s="453">
        <f t="shared" si="160"/>
        <v>1</v>
      </c>
      <c r="AT148" s="453">
        <f t="shared" si="114"/>
        <v>20000</v>
      </c>
      <c r="AU148" s="282">
        <f t="shared" si="115"/>
        <v>1</v>
      </c>
      <c r="AV148" s="242">
        <f t="shared" si="116"/>
        <v>0</v>
      </c>
      <c r="AW148" s="257">
        <v>1122</v>
      </c>
      <c r="BB148" s="547" t="s">
        <v>964</v>
      </c>
      <c r="BC148" s="528">
        <v>8880</v>
      </c>
      <c r="BD148" s="548">
        <v>7296</v>
      </c>
      <c r="BE148" s="548">
        <v>4887</v>
      </c>
      <c r="BF148" s="548">
        <v>9300</v>
      </c>
      <c r="BG148" s="548">
        <v>4556.75</v>
      </c>
      <c r="BH148" s="548">
        <v>6417</v>
      </c>
      <c r="BI148" s="548">
        <v>2116</v>
      </c>
      <c r="BJ148" s="548">
        <v>6403</v>
      </c>
      <c r="BK148" s="548">
        <v>4168</v>
      </c>
      <c r="BL148" s="548">
        <v>2717</v>
      </c>
      <c r="BM148" s="548">
        <v>1815</v>
      </c>
      <c r="BN148" s="548">
        <v>3893</v>
      </c>
      <c r="BO148" s="548">
        <v>2449</v>
      </c>
      <c r="BP148" s="548">
        <v>2838</v>
      </c>
      <c r="BQ148" s="548">
        <v>3784.7239263803676</v>
      </c>
      <c r="BR148" s="548">
        <v>2706.772727272727</v>
      </c>
      <c r="BS148" s="548">
        <v>2747.74</v>
      </c>
      <c r="BT148" s="548">
        <v>3718</v>
      </c>
      <c r="BU148" s="548">
        <v>6175</v>
      </c>
      <c r="BV148" s="548">
        <v>2808</v>
      </c>
      <c r="BW148" s="549">
        <v>1840.33</v>
      </c>
      <c r="BX148"/>
      <c r="BY148" s="259">
        <f t="shared" si="161"/>
        <v>1</v>
      </c>
      <c r="BZ148" s="242">
        <f t="shared" si="162"/>
        <v>1</v>
      </c>
      <c r="CA148" s="242">
        <f t="shared" si="163"/>
        <v>1</v>
      </c>
      <c r="CB148" s="242">
        <f t="shared" si="164"/>
        <v>1</v>
      </c>
      <c r="CC148" s="242">
        <f t="shared" si="165"/>
        <v>1</v>
      </c>
      <c r="CD148" s="242">
        <f t="shared" si="166"/>
        <v>1</v>
      </c>
      <c r="CE148" s="242">
        <f t="shared" si="167"/>
        <v>1</v>
      </c>
      <c r="CF148" s="242">
        <f t="shared" si="168"/>
        <v>1</v>
      </c>
      <c r="CG148" s="242">
        <f t="shared" si="169"/>
        <v>1</v>
      </c>
      <c r="CH148" s="242">
        <f t="shared" si="170"/>
        <v>1</v>
      </c>
      <c r="CI148" s="242">
        <f t="shared" si="171"/>
        <v>1</v>
      </c>
      <c r="CJ148" s="242">
        <f t="shared" si="172"/>
        <v>1</v>
      </c>
      <c r="CK148" s="242">
        <f t="shared" si="173"/>
        <v>1</v>
      </c>
      <c r="CL148" s="242">
        <f t="shared" si="174"/>
        <v>1</v>
      </c>
      <c r="CM148" s="242">
        <f t="shared" si="175"/>
        <v>1</v>
      </c>
      <c r="CN148" s="242">
        <f t="shared" si="176"/>
        <v>1</v>
      </c>
      <c r="CO148" s="242">
        <f t="shared" si="177"/>
        <v>1</v>
      </c>
      <c r="CP148" s="242">
        <f t="shared" si="178"/>
        <v>1</v>
      </c>
      <c r="CQ148" s="242">
        <f t="shared" si="179"/>
        <v>1</v>
      </c>
      <c r="CR148" s="242">
        <f t="shared" si="136"/>
        <v>1</v>
      </c>
      <c r="CS148" s="242">
        <f t="shared" si="137"/>
        <v>3631.1025454545452</v>
      </c>
      <c r="CT148" s="242">
        <f t="shared" si="138"/>
        <v>1</v>
      </c>
      <c r="CU148" s="242">
        <f t="shared" si="139"/>
        <v>0</v>
      </c>
      <c r="CV148" s="257">
        <f t="shared" si="140"/>
        <v>1122</v>
      </c>
    </row>
    <row r="149" spans="1:100" x14ac:dyDescent="0.2">
      <c r="A149" s="527" t="s">
        <v>965</v>
      </c>
      <c r="B149" s="530">
        <v>88617</v>
      </c>
      <c r="C149" s="529">
        <v>103230</v>
      </c>
      <c r="D149" s="529">
        <v>69111</v>
      </c>
      <c r="E149" s="529">
        <v>79829.25</v>
      </c>
      <c r="F149" s="529">
        <v>37090</v>
      </c>
      <c r="G149" s="529">
        <v>59640</v>
      </c>
      <c r="H149" s="529">
        <v>11507</v>
      </c>
      <c r="I149" s="529">
        <v>44479</v>
      </c>
      <c r="J149" s="529">
        <v>41878</v>
      </c>
      <c r="K149" s="529">
        <v>64595</v>
      </c>
      <c r="L149" s="529">
        <v>21610</v>
      </c>
      <c r="M149" s="529">
        <v>47540</v>
      </c>
      <c r="N149" s="529">
        <v>26676</v>
      </c>
      <c r="O149" s="529">
        <v>51890.157159683666</v>
      </c>
      <c r="P149" s="529">
        <v>35009.727272727272</v>
      </c>
      <c r="Q149" s="529">
        <v>13438.48</v>
      </c>
      <c r="R149" s="529">
        <v>23717.500000000004</v>
      </c>
      <c r="S149" s="529">
        <v>21174.999999999996</v>
      </c>
      <c r="T149" s="529">
        <v>17374</v>
      </c>
      <c r="U149" s="529">
        <v>10685.17</v>
      </c>
      <c r="V149" s="529">
        <v>12184</v>
      </c>
      <c r="W149" s="529">
        <v>23628</v>
      </c>
      <c r="X149" s="531">
        <v>24523.5</v>
      </c>
      <c r="Y149"/>
      <c r="Z149" s="259">
        <f t="shared" si="141"/>
        <v>1</v>
      </c>
      <c r="AA149" s="242">
        <f t="shared" si="142"/>
        <v>1</v>
      </c>
      <c r="AB149" s="242">
        <f t="shared" si="143"/>
        <v>1</v>
      </c>
      <c r="AC149" s="242">
        <f t="shared" si="144"/>
        <v>1</v>
      </c>
      <c r="AD149" s="242">
        <f t="shared" si="145"/>
        <v>1</v>
      </c>
      <c r="AE149" s="242">
        <f t="shared" si="146"/>
        <v>1</v>
      </c>
      <c r="AF149" s="242">
        <f t="shared" si="147"/>
        <v>1</v>
      </c>
      <c r="AG149" s="242">
        <f t="shared" si="148"/>
        <v>1</v>
      </c>
      <c r="AH149" s="242">
        <f t="shared" si="149"/>
        <v>1</v>
      </c>
      <c r="AI149" s="242">
        <f t="shared" si="150"/>
        <v>1</v>
      </c>
      <c r="AJ149" s="242">
        <f t="shared" si="151"/>
        <v>1</v>
      </c>
      <c r="AK149" s="242">
        <f t="shared" si="152"/>
        <v>1</v>
      </c>
      <c r="AL149" s="242">
        <f t="shared" si="153"/>
        <v>1</v>
      </c>
      <c r="AM149" s="242">
        <f t="shared" si="154"/>
        <v>1</v>
      </c>
      <c r="AN149" s="242">
        <f t="shared" si="155"/>
        <v>1</v>
      </c>
      <c r="AO149" s="453">
        <f t="shared" si="156"/>
        <v>1</v>
      </c>
      <c r="AP149" s="453">
        <f t="shared" si="157"/>
        <v>1</v>
      </c>
      <c r="AQ149" s="453">
        <f t="shared" si="158"/>
        <v>1</v>
      </c>
      <c r="AR149" s="453">
        <f t="shared" si="159"/>
        <v>1</v>
      </c>
      <c r="AS149" s="453">
        <f t="shared" si="160"/>
        <v>1</v>
      </c>
      <c r="AT149" s="453">
        <f t="shared" si="114"/>
        <v>20000</v>
      </c>
      <c r="AU149" s="282">
        <f t="shared" si="115"/>
        <v>1</v>
      </c>
      <c r="AV149" s="242">
        <f t="shared" si="116"/>
        <v>0</v>
      </c>
      <c r="AW149" s="257">
        <v>1123</v>
      </c>
      <c r="BB149" s="547" t="s">
        <v>965</v>
      </c>
      <c r="BC149" s="528">
        <v>8880</v>
      </c>
      <c r="BD149" s="548">
        <v>7296</v>
      </c>
      <c r="BE149" s="548">
        <v>4887</v>
      </c>
      <c r="BF149" s="548">
        <v>9300</v>
      </c>
      <c r="BG149" s="548">
        <v>4556.75</v>
      </c>
      <c r="BH149" s="548">
        <v>6417</v>
      </c>
      <c r="BI149" s="548">
        <v>2116</v>
      </c>
      <c r="BJ149" s="548">
        <v>6403</v>
      </c>
      <c r="BK149" s="548">
        <v>4168</v>
      </c>
      <c r="BL149" s="548">
        <v>2717</v>
      </c>
      <c r="BM149" s="548">
        <v>1815</v>
      </c>
      <c r="BN149" s="548">
        <v>3893</v>
      </c>
      <c r="BO149" s="548">
        <v>2449</v>
      </c>
      <c r="BP149" s="548">
        <v>2838</v>
      </c>
      <c r="BQ149" s="548">
        <v>3784.7239263803676</v>
      </c>
      <c r="BR149" s="548">
        <v>2706.772727272727</v>
      </c>
      <c r="BS149" s="548">
        <v>2747.74</v>
      </c>
      <c r="BT149" s="548">
        <v>3718</v>
      </c>
      <c r="BU149" s="548">
        <v>6175</v>
      </c>
      <c r="BV149" s="548">
        <v>2808</v>
      </c>
      <c r="BW149" s="549">
        <v>1840.33</v>
      </c>
      <c r="BX149"/>
      <c r="BY149" s="259">
        <f t="shared" si="161"/>
        <v>1</v>
      </c>
      <c r="BZ149" s="242">
        <f t="shared" si="162"/>
        <v>1</v>
      </c>
      <c r="CA149" s="242">
        <f t="shared" si="163"/>
        <v>1</v>
      </c>
      <c r="CB149" s="242">
        <f t="shared" si="164"/>
        <v>1</v>
      </c>
      <c r="CC149" s="242">
        <f t="shared" si="165"/>
        <v>1</v>
      </c>
      <c r="CD149" s="242">
        <f t="shared" si="166"/>
        <v>1</v>
      </c>
      <c r="CE149" s="242">
        <f t="shared" si="167"/>
        <v>1</v>
      </c>
      <c r="CF149" s="242">
        <f t="shared" si="168"/>
        <v>1</v>
      </c>
      <c r="CG149" s="242">
        <f t="shared" si="169"/>
        <v>1</v>
      </c>
      <c r="CH149" s="242">
        <f t="shared" si="170"/>
        <v>1</v>
      </c>
      <c r="CI149" s="242">
        <f t="shared" si="171"/>
        <v>1</v>
      </c>
      <c r="CJ149" s="242">
        <f t="shared" si="172"/>
        <v>1</v>
      </c>
      <c r="CK149" s="242">
        <f t="shared" si="173"/>
        <v>1</v>
      </c>
      <c r="CL149" s="242">
        <f t="shared" si="174"/>
        <v>1</v>
      </c>
      <c r="CM149" s="242">
        <f t="shared" si="175"/>
        <v>1</v>
      </c>
      <c r="CN149" s="242">
        <f t="shared" si="176"/>
        <v>1</v>
      </c>
      <c r="CO149" s="242">
        <f t="shared" si="177"/>
        <v>1</v>
      </c>
      <c r="CP149" s="242">
        <f t="shared" si="178"/>
        <v>1</v>
      </c>
      <c r="CQ149" s="242">
        <f t="shared" si="179"/>
        <v>1</v>
      </c>
      <c r="CR149" s="242">
        <f t="shared" si="136"/>
        <v>1</v>
      </c>
      <c r="CS149" s="242">
        <f t="shared" si="137"/>
        <v>3631.1025454545452</v>
      </c>
      <c r="CT149" s="242">
        <f t="shared" si="138"/>
        <v>1</v>
      </c>
      <c r="CU149" s="242">
        <f t="shared" si="139"/>
        <v>0</v>
      </c>
      <c r="CV149" s="257">
        <f t="shared" si="140"/>
        <v>1123</v>
      </c>
    </row>
    <row r="150" spans="1:100" x14ac:dyDescent="0.2">
      <c r="A150" s="527" t="s">
        <v>966</v>
      </c>
      <c r="B150" s="530">
        <v>88617</v>
      </c>
      <c r="C150" s="529">
        <v>103230</v>
      </c>
      <c r="D150" s="529">
        <v>69111</v>
      </c>
      <c r="E150" s="529">
        <v>79829.25</v>
      </c>
      <c r="F150" s="529">
        <v>37090</v>
      </c>
      <c r="G150" s="529">
        <v>59640</v>
      </c>
      <c r="H150" s="529">
        <v>11507</v>
      </c>
      <c r="I150" s="529">
        <v>44479</v>
      </c>
      <c r="J150" s="529">
        <v>41878</v>
      </c>
      <c r="K150" s="529">
        <v>64595</v>
      </c>
      <c r="L150" s="529">
        <v>21610</v>
      </c>
      <c r="M150" s="529">
        <v>47540</v>
      </c>
      <c r="N150" s="529">
        <v>26676</v>
      </c>
      <c r="O150" s="529">
        <v>51890.157159683666</v>
      </c>
      <c r="P150" s="529">
        <v>35009.727272727272</v>
      </c>
      <c r="Q150" s="529">
        <v>13438.48</v>
      </c>
      <c r="R150" s="529">
        <v>23717.500000000004</v>
      </c>
      <c r="S150" s="529">
        <v>21174.999999999996</v>
      </c>
      <c r="T150" s="529">
        <v>17374</v>
      </c>
      <c r="U150" s="529">
        <v>10685.17</v>
      </c>
      <c r="V150" s="529">
        <v>12184</v>
      </c>
      <c r="W150" s="529">
        <v>23628</v>
      </c>
      <c r="X150" s="531">
        <v>24523.5</v>
      </c>
      <c r="Y150"/>
      <c r="Z150" s="259">
        <f t="shared" si="141"/>
        <v>1</v>
      </c>
      <c r="AA150" s="242">
        <f t="shared" si="142"/>
        <v>1</v>
      </c>
      <c r="AB150" s="242">
        <f t="shared" si="143"/>
        <v>1</v>
      </c>
      <c r="AC150" s="242">
        <f t="shared" si="144"/>
        <v>1</v>
      </c>
      <c r="AD150" s="242">
        <f t="shared" si="145"/>
        <v>1</v>
      </c>
      <c r="AE150" s="242">
        <f t="shared" si="146"/>
        <v>1</v>
      </c>
      <c r="AF150" s="242">
        <f t="shared" si="147"/>
        <v>1</v>
      </c>
      <c r="AG150" s="242">
        <f t="shared" si="148"/>
        <v>1</v>
      </c>
      <c r="AH150" s="242">
        <f t="shared" si="149"/>
        <v>1</v>
      </c>
      <c r="AI150" s="242">
        <f t="shared" si="150"/>
        <v>1</v>
      </c>
      <c r="AJ150" s="242">
        <f t="shared" si="151"/>
        <v>1</v>
      </c>
      <c r="AK150" s="242">
        <f t="shared" si="152"/>
        <v>1</v>
      </c>
      <c r="AL150" s="242">
        <f t="shared" si="153"/>
        <v>1</v>
      </c>
      <c r="AM150" s="242">
        <f t="shared" si="154"/>
        <v>1</v>
      </c>
      <c r="AN150" s="242">
        <f t="shared" si="155"/>
        <v>1</v>
      </c>
      <c r="AO150" s="453">
        <f t="shared" si="156"/>
        <v>1</v>
      </c>
      <c r="AP150" s="453">
        <f t="shared" si="157"/>
        <v>1</v>
      </c>
      <c r="AQ150" s="453">
        <f t="shared" si="158"/>
        <v>1</v>
      </c>
      <c r="AR150" s="453">
        <f t="shared" si="159"/>
        <v>1</v>
      </c>
      <c r="AS150" s="453">
        <f t="shared" si="160"/>
        <v>1</v>
      </c>
      <c r="AT150" s="453">
        <f t="shared" si="114"/>
        <v>20000</v>
      </c>
      <c r="AU150" s="282">
        <f t="shared" si="115"/>
        <v>1</v>
      </c>
      <c r="AV150" s="242">
        <f t="shared" si="116"/>
        <v>0</v>
      </c>
      <c r="AW150" s="257">
        <v>1124</v>
      </c>
      <c r="BB150" s="547" t="s">
        <v>966</v>
      </c>
      <c r="BC150" s="528">
        <v>8880</v>
      </c>
      <c r="BD150" s="548">
        <v>7296</v>
      </c>
      <c r="BE150" s="548">
        <v>4887</v>
      </c>
      <c r="BF150" s="548">
        <v>9300</v>
      </c>
      <c r="BG150" s="548">
        <v>4556.75</v>
      </c>
      <c r="BH150" s="548">
        <v>6417</v>
      </c>
      <c r="BI150" s="548">
        <v>2116</v>
      </c>
      <c r="BJ150" s="548">
        <v>6403</v>
      </c>
      <c r="BK150" s="548">
        <v>4168</v>
      </c>
      <c r="BL150" s="548">
        <v>2717</v>
      </c>
      <c r="BM150" s="548">
        <v>1815</v>
      </c>
      <c r="BN150" s="548">
        <v>3893</v>
      </c>
      <c r="BO150" s="548">
        <v>2449</v>
      </c>
      <c r="BP150" s="548">
        <v>2838</v>
      </c>
      <c r="BQ150" s="548">
        <v>3784.7239263803676</v>
      </c>
      <c r="BR150" s="548">
        <v>2706.772727272727</v>
      </c>
      <c r="BS150" s="548">
        <v>2747.74</v>
      </c>
      <c r="BT150" s="548">
        <v>3718</v>
      </c>
      <c r="BU150" s="548">
        <v>6175</v>
      </c>
      <c r="BV150" s="548">
        <v>2808</v>
      </c>
      <c r="BW150" s="549">
        <v>1840.33</v>
      </c>
      <c r="BX150"/>
      <c r="BY150" s="259">
        <f t="shared" si="161"/>
        <v>1</v>
      </c>
      <c r="BZ150" s="242">
        <f t="shared" si="162"/>
        <v>1</v>
      </c>
      <c r="CA150" s="242">
        <f t="shared" si="163"/>
        <v>1</v>
      </c>
      <c r="CB150" s="242">
        <f t="shared" si="164"/>
        <v>1</v>
      </c>
      <c r="CC150" s="242">
        <f t="shared" si="165"/>
        <v>1</v>
      </c>
      <c r="CD150" s="242">
        <f t="shared" si="166"/>
        <v>1</v>
      </c>
      <c r="CE150" s="242">
        <f t="shared" si="167"/>
        <v>1</v>
      </c>
      <c r="CF150" s="242">
        <f t="shared" si="168"/>
        <v>1</v>
      </c>
      <c r="CG150" s="242">
        <f t="shared" si="169"/>
        <v>1</v>
      </c>
      <c r="CH150" s="242">
        <f t="shared" si="170"/>
        <v>1</v>
      </c>
      <c r="CI150" s="242">
        <f t="shared" si="171"/>
        <v>1</v>
      </c>
      <c r="CJ150" s="242">
        <f t="shared" si="172"/>
        <v>1</v>
      </c>
      <c r="CK150" s="242">
        <f t="shared" si="173"/>
        <v>1</v>
      </c>
      <c r="CL150" s="242">
        <f t="shared" si="174"/>
        <v>1</v>
      </c>
      <c r="CM150" s="242">
        <f t="shared" si="175"/>
        <v>1</v>
      </c>
      <c r="CN150" s="242">
        <f t="shared" si="176"/>
        <v>1</v>
      </c>
      <c r="CO150" s="242">
        <f t="shared" si="177"/>
        <v>1</v>
      </c>
      <c r="CP150" s="242">
        <f t="shared" si="178"/>
        <v>1</v>
      </c>
      <c r="CQ150" s="242">
        <f t="shared" si="179"/>
        <v>1</v>
      </c>
      <c r="CR150" s="242">
        <f t="shared" si="136"/>
        <v>1</v>
      </c>
      <c r="CS150" s="242">
        <f t="shared" si="137"/>
        <v>3631.1025454545452</v>
      </c>
      <c r="CT150" s="242">
        <f t="shared" si="138"/>
        <v>1</v>
      </c>
      <c r="CU150" s="242">
        <f t="shared" si="139"/>
        <v>0</v>
      </c>
      <c r="CV150" s="257">
        <f t="shared" si="140"/>
        <v>1124</v>
      </c>
    </row>
    <row r="151" spans="1:100" x14ac:dyDescent="0.2">
      <c r="A151" s="527" t="s">
        <v>967</v>
      </c>
      <c r="B151" s="530">
        <v>88617</v>
      </c>
      <c r="C151" s="529">
        <v>103230</v>
      </c>
      <c r="D151" s="529">
        <v>69111</v>
      </c>
      <c r="E151" s="529">
        <v>79829.25</v>
      </c>
      <c r="F151" s="529">
        <v>37090</v>
      </c>
      <c r="G151" s="529">
        <v>59640</v>
      </c>
      <c r="H151" s="529">
        <v>11507</v>
      </c>
      <c r="I151" s="529">
        <v>44479</v>
      </c>
      <c r="J151" s="529">
        <v>41878</v>
      </c>
      <c r="K151" s="529">
        <v>64595</v>
      </c>
      <c r="L151" s="529">
        <v>21610</v>
      </c>
      <c r="M151" s="529">
        <v>47540</v>
      </c>
      <c r="N151" s="529">
        <v>26676</v>
      </c>
      <c r="O151" s="529">
        <v>51890.157159683666</v>
      </c>
      <c r="P151" s="529">
        <v>35009.727272727272</v>
      </c>
      <c r="Q151" s="529">
        <v>13438.48</v>
      </c>
      <c r="R151" s="529">
        <v>23717.500000000004</v>
      </c>
      <c r="S151" s="529">
        <v>21174.999999999996</v>
      </c>
      <c r="T151" s="529">
        <v>17374</v>
      </c>
      <c r="U151" s="529">
        <v>10685.17</v>
      </c>
      <c r="V151" s="529">
        <v>12184</v>
      </c>
      <c r="W151" s="529">
        <v>23628</v>
      </c>
      <c r="X151" s="531">
        <v>24523.5</v>
      </c>
      <c r="Y151"/>
      <c r="Z151" s="259">
        <f t="shared" si="141"/>
        <v>1</v>
      </c>
      <c r="AA151" s="242">
        <f t="shared" si="142"/>
        <v>1</v>
      </c>
      <c r="AB151" s="242">
        <f t="shared" si="143"/>
        <v>1</v>
      </c>
      <c r="AC151" s="242">
        <f t="shared" si="144"/>
        <v>1</v>
      </c>
      <c r="AD151" s="242">
        <f t="shared" si="145"/>
        <v>1</v>
      </c>
      <c r="AE151" s="242">
        <f t="shared" si="146"/>
        <v>1</v>
      </c>
      <c r="AF151" s="242">
        <f t="shared" si="147"/>
        <v>1</v>
      </c>
      <c r="AG151" s="242">
        <f t="shared" si="148"/>
        <v>1</v>
      </c>
      <c r="AH151" s="242">
        <f t="shared" si="149"/>
        <v>1</v>
      </c>
      <c r="AI151" s="242">
        <f t="shared" si="150"/>
        <v>1</v>
      </c>
      <c r="AJ151" s="242">
        <f t="shared" si="151"/>
        <v>1</v>
      </c>
      <c r="AK151" s="242">
        <f t="shared" si="152"/>
        <v>1</v>
      </c>
      <c r="AL151" s="242">
        <f t="shared" si="153"/>
        <v>1</v>
      </c>
      <c r="AM151" s="242">
        <f t="shared" si="154"/>
        <v>1</v>
      </c>
      <c r="AN151" s="242">
        <f t="shared" si="155"/>
        <v>1</v>
      </c>
      <c r="AO151" s="453">
        <f t="shared" si="156"/>
        <v>1</v>
      </c>
      <c r="AP151" s="453">
        <f t="shared" si="157"/>
        <v>1</v>
      </c>
      <c r="AQ151" s="453">
        <f t="shared" si="158"/>
        <v>1</v>
      </c>
      <c r="AR151" s="453">
        <f t="shared" si="159"/>
        <v>1</v>
      </c>
      <c r="AS151" s="453">
        <f t="shared" si="160"/>
        <v>1</v>
      </c>
      <c r="AT151" s="453">
        <f t="shared" si="114"/>
        <v>20000</v>
      </c>
      <c r="AU151" s="282">
        <f t="shared" si="115"/>
        <v>1</v>
      </c>
      <c r="AV151" s="242">
        <f t="shared" si="116"/>
        <v>0</v>
      </c>
      <c r="AW151" s="257">
        <v>1125</v>
      </c>
      <c r="BB151" s="547" t="s">
        <v>967</v>
      </c>
      <c r="BC151" s="528">
        <v>8880</v>
      </c>
      <c r="BD151" s="548">
        <v>7296</v>
      </c>
      <c r="BE151" s="548">
        <v>4887</v>
      </c>
      <c r="BF151" s="548">
        <v>9300</v>
      </c>
      <c r="BG151" s="548">
        <v>4556.75</v>
      </c>
      <c r="BH151" s="548">
        <v>6417</v>
      </c>
      <c r="BI151" s="548">
        <v>2116</v>
      </c>
      <c r="BJ151" s="548">
        <v>6403</v>
      </c>
      <c r="BK151" s="548">
        <v>4168</v>
      </c>
      <c r="BL151" s="548">
        <v>2717</v>
      </c>
      <c r="BM151" s="548">
        <v>1815</v>
      </c>
      <c r="BN151" s="548">
        <v>3893</v>
      </c>
      <c r="BO151" s="548">
        <v>2449</v>
      </c>
      <c r="BP151" s="548">
        <v>2838</v>
      </c>
      <c r="BQ151" s="548">
        <v>3784.7239263803676</v>
      </c>
      <c r="BR151" s="548">
        <v>2706.772727272727</v>
      </c>
      <c r="BS151" s="548">
        <v>2747.74</v>
      </c>
      <c r="BT151" s="548">
        <v>3718</v>
      </c>
      <c r="BU151" s="548">
        <v>6175</v>
      </c>
      <c r="BV151" s="548">
        <v>2808</v>
      </c>
      <c r="BW151" s="549">
        <v>1840.33</v>
      </c>
      <c r="BX151"/>
      <c r="BY151" s="259">
        <f t="shared" si="161"/>
        <v>1</v>
      </c>
      <c r="BZ151" s="242">
        <f t="shared" si="162"/>
        <v>1</v>
      </c>
      <c r="CA151" s="242">
        <f t="shared" si="163"/>
        <v>1</v>
      </c>
      <c r="CB151" s="242">
        <f t="shared" si="164"/>
        <v>1</v>
      </c>
      <c r="CC151" s="242">
        <f t="shared" si="165"/>
        <v>1</v>
      </c>
      <c r="CD151" s="242">
        <f t="shared" si="166"/>
        <v>1</v>
      </c>
      <c r="CE151" s="242">
        <f t="shared" si="167"/>
        <v>1</v>
      </c>
      <c r="CF151" s="242">
        <f t="shared" si="168"/>
        <v>1</v>
      </c>
      <c r="CG151" s="242">
        <f t="shared" si="169"/>
        <v>1</v>
      </c>
      <c r="CH151" s="242">
        <f t="shared" si="170"/>
        <v>1</v>
      </c>
      <c r="CI151" s="242">
        <f t="shared" si="171"/>
        <v>1</v>
      </c>
      <c r="CJ151" s="242">
        <f t="shared" si="172"/>
        <v>1</v>
      </c>
      <c r="CK151" s="242">
        <f t="shared" si="173"/>
        <v>1</v>
      </c>
      <c r="CL151" s="242">
        <f t="shared" si="174"/>
        <v>1</v>
      </c>
      <c r="CM151" s="242">
        <f t="shared" si="175"/>
        <v>1</v>
      </c>
      <c r="CN151" s="242">
        <f t="shared" si="176"/>
        <v>1</v>
      </c>
      <c r="CO151" s="242">
        <f t="shared" si="177"/>
        <v>1</v>
      </c>
      <c r="CP151" s="242">
        <f t="shared" si="178"/>
        <v>1</v>
      </c>
      <c r="CQ151" s="242">
        <f t="shared" si="179"/>
        <v>1</v>
      </c>
      <c r="CR151" s="242">
        <f t="shared" si="136"/>
        <v>1</v>
      </c>
      <c r="CS151" s="242">
        <f t="shared" si="137"/>
        <v>3631.1025454545452</v>
      </c>
      <c r="CT151" s="242">
        <f t="shared" si="138"/>
        <v>1</v>
      </c>
      <c r="CU151" s="242">
        <f t="shared" si="139"/>
        <v>0</v>
      </c>
      <c r="CV151" s="257">
        <f t="shared" si="140"/>
        <v>1125</v>
      </c>
    </row>
    <row r="152" spans="1:100" x14ac:dyDescent="0.2">
      <c r="A152" s="527" t="s">
        <v>968</v>
      </c>
      <c r="B152" s="530">
        <v>88617</v>
      </c>
      <c r="C152" s="529">
        <v>103230</v>
      </c>
      <c r="D152" s="529">
        <v>69111</v>
      </c>
      <c r="E152" s="529">
        <v>79829.25</v>
      </c>
      <c r="F152" s="529">
        <v>37090</v>
      </c>
      <c r="G152" s="529">
        <v>59640</v>
      </c>
      <c r="H152" s="529">
        <v>11507</v>
      </c>
      <c r="I152" s="529">
        <v>44479</v>
      </c>
      <c r="J152" s="529">
        <v>41878</v>
      </c>
      <c r="K152" s="529">
        <v>64595</v>
      </c>
      <c r="L152" s="529">
        <v>21610</v>
      </c>
      <c r="M152" s="529">
        <v>47540</v>
      </c>
      <c r="N152" s="529">
        <v>26676</v>
      </c>
      <c r="O152" s="529">
        <v>51890.157159683666</v>
      </c>
      <c r="P152" s="529">
        <v>35009.727272727272</v>
      </c>
      <c r="Q152" s="529">
        <v>13438.48</v>
      </c>
      <c r="R152" s="529">
        <v>23717.500000000004</v>
      </c>
      <c r="S152" s="529">
        <v>21174.999999999996</v>
      </c>
      <c r="T152" s="529">
        <v>17374</v>
      </c>
      <c r="U152" s="529">
        <v>10685.17</v>
      </c>
      <c r="V152" s="529">
        <v>12184</v>
      </c>
      <c r="W152" s="529">
        <v>23628</v>
      </c>
      <c r="X152" s="531">
        <v>24523.5</v>
      </c>
      <c r="Y152"/>
      <c r="Z152" s="259">
        <f t="shared" si="141"/>
        <v>1</v>
      </c>
      <c r="AA152" s="242">
        <f t="shared" si="142"/>
        <v>1</v>
      </c>
      <c r="AB152" s="242">
        <f t="shared" si="143"/>
        <v>1</v>
      </c>
      <c r="AC152" s="242">
        <f t="shared" si="144"/>
        <v>1</v>
      </c>
      <c r="AD152" s="242">
        <f t="shared" si="145"/>
        <v>1</v>
      </c>
      <c r="AE152" s="242">
        <f t="shared" si="146"/>
        <v>1</v>
      </c>
      <c r="AF152" s="242">
        <f t="shared" si="147"/>
        <v>1</v>
      </c>
      <c r="AG152" s="242">
        <f t="shared" si="148"/>
        <v>1</v>
      </c>
      <c r="AH152" s="242">
        <f t="shared" si="149"/>
        <v>1</v>
      </c>
      <c r="AI152" s="242">
        <f t="shared" si="150"/>
        <v>1</v>
      </c>
      <c r="AJ152" s="242">
        <f t="shared" si="151"/>
        <v>1</v>
      </c>
      <c r="AK152" s="242">
        <f t="shared" si="152"/>
        <v>1</v>
      </c>
      <c r="AL152" s="242">
        <f t="shared" si="153"/>
        <v>1</v>
      </c>
      <c r="AM152" s="242">
        <f t="shared" si="154"/>
        <v>1</v>
      </c>
      <c r="AN152" s="242">
        <f t="shared" si="155"/>
        <v>1</v>
      </c>
      <c r="AO152" s="453">
        <f t="shared" si="156"/>
        <v>1</v>
      </c>
      <c r="AP152" s="453">
        <f t="shared" si="157"/>
        <v>1</v>
      </c>
      <c r="AQ152" s="453">
        <f t="shared" si="158"/>
        <v>1</v>
      </c>
      <c r="AR152" s="453">
        <f t="shared" si="159"/>
        <v>1</v>
      </c>
      <c r="AS152" s="453">
        <f t="shared" si="160"/>
        <v>1</v>
      </c>
      <c r="AT152" s="453">
        <f t="shared" si="114"/>
        <v>20000</v>
      </c>
      <c r="AU152" s="282">
        <f t="shared" si="115"/>
        <v>1</v>
      </c>
      <c r="AV152" s="242">
        <f t="shared" si="116"/>
        <v>0</v>
      </c>
      <c r="AW152" s="257">
        <v>1126</v>
      </c>
      <c r="BB152" s="547" t="s">
        <v>968</v>
      </c>
      <c r="BC152" s="528">
        <v>8880</v>
      </c>
      <c r="BD152" s="548">
        <v>7296</v>
      </c>
      <c r="BE152" s="548">
        <v>4887</v>
      </c>
      <c r="BF152" s="548">
        <v>9300</v>
      </c>
      <c r="BG152" s="548">
        <v>4556.75</v>
      </c>
      <c r="BH152" s="548">
        <v>6417</v>
      </c>
      <c r="BI152" s="548">
        <v>2116</v>
      </c>
      <c r="BJ152" s="548">
        <v>6403</v>
      </c>
      <c r="BK152" s="548">
        <v>4168</v>
      </c>
      <c r="BL152" s="548">
        <v>2717</v>
      </c>
      <c r="BM152" s="548">
        <v>1815</v>
      </c>
      <c r="BN152" s="548">
        <v>3893</v>
      </c>
      <c r="BO152" s="548">
        <v>2449</v>
      </c>
      <c r="BP152" s="548">
        <v>2838</v>
      </c>
      <c r="BQ152" s="548">
        <v>3784.7239263803676</v>
      </c>
      <c r="BR152" s="548">
        <v>2706.772727272727</v>
      </c>
      <c r="BS152" s="548">
        <v>2747.74</v>
      </c>
      <c r="BT152" s="548">
        <v>3718</v>
      </c>
      <c r="BU152" s="548">
        <v>6175</v>
      </c>
      <c r="BV152" s="548">
        <v>2808</v>
      </c>
      <c r="BW152" s="549">
        <v>1840.33</v>
      </c>
      <c r="BX152"/>
      <c r="BY152" s="259">
        <f t="shared" si="161"/>
        <v>1</v>
      </c>
      <c r="BZ152" s="242">
        <f t="shared" si="162"/>
        <v>1</v>
      </c>
      <c r="CA152" s="242">
        <f t="shared" si="163"/>
        <v>1</v>
      </c>
      <c r="CB152" s="242">
        <f t="shared" si="164"/>
        <v>1</v>
      </c>
      <c r="CC152" s="242">
        <f t="shared" si="165"/>
        <v>1</v>
      </c>
      <c r="CD152" s="242">
        <f t="shared" si="166"/>
        <v>1</v>
      </c>
      <c r="CE152" s="242">
        <f t="shared" si="167"/>
        <v>1</v>
      </c>
      <c r="CF152" s="242">
        <f t="shared" si="168"/>
        <v>1</v>
      </c>
      <c r="CG152" s="242">
        <f t="shared" si="169"/>
        <v>1</v>
      </c>
      <c r="CH152" s="242">
        <f t="shared" si="170"/>
        <v>1</v>
      </c>
      <c r="CI152" s="242">
        <f t="shared" si="171"/>
        <v>1</v>
      </c>
      <c r="CJ152" s="242">
        <f t="shared" si="172"/>
        <v>1</v>
      </c>
      <c r="CK152" s="242">
        <f t="shared" si="173"/>
        <v>1</v>
      </c>
      <c r="CL152" s="242">
        <f t="shared" si="174"/>
        <v>1</v>
      </c>
      <c r="CM152" s="242">
        <f t="shared" si="175"/>
        <v>1</v>
      </c>
      <c r="CN152" s="242">
        <f t="shared" si="176"/>
        <v>1</v>
      </c>
      <c r="CO152" s="242">
        <f t="shared" si="177"/>
        <v>1</v>
      </c>
      <c r="CP152" s="242">
        <f t="shared" si="178"/>
        <v>1</v>
      </c>
      <c r="CQ152" s="242">
        <f t="shared" si="179"/>
        <v>1</v>
      </c>
      <c r="CR152" s="242">
        <f t="shared" si="136"/>
        <v>1</v>
      </c>
      <c r="CS152" s="242">
        <f t="shared" si="137"/>
        <v>3631.1025454545452</v>
      </c>
      <c r="CT152" s="242">
        <f t="shared" si="138"/>
        <v>1</v>
      </c>
      <c r="CU152" s="242">
        <f t="shared" si="139"/>
        <v>0</v>
      </c>
      <c r="CV152" s="257">
        <f t="shared" si="140"/>
        <v>1126</v>
      </c>
    </row>
    <row r="153" spans="1:100" x14ac:dyDescent="0.2">
      <c r="A153" s="527" t="s">
        <v>969</v>
      </c>
      <c r="B153" s="530">
        <v>88617</v>
      </c>
      <c r="C153" s="529">
        <v>103230</v>
      </c>
      <c r="D153" s="529">
        <v>69111</v>
      </c>
      <c r="E153" s="529">
        <v>79829.25</v>
      </c>
      <c r="F153" s="529">
        <v>37090</v>
      </c>
      <c r="G153" s="529">
        <v>59640</v>
      </c>
      <c r="H153" s="529">
        <v>11507</v>
      </c>
      <c r="I153" s="529">
        <v>44479</v>
      </c>
      <c r="J153" s="529">
        <v>41878</v>
      </c>
      <c r="K153" s="529">
        <v>64595</v>
      </c>
      <c r="L153" s="529">
        <v>21610</v>
      </c>
      <c r="M153" s="529">
        <v>47540</v>
      </c>
      <c r="N153" s="529">
        <v>26676</v>
      </c>
      <c r="O153" s="529">
        <v>51890.157159683666</v>
      </c>
      <c r="P153" s="529">
        <v>35009.727272727272</v>
      </c>
      <c r="Q153" s="529">
        <v>13438.48</v>
      </c>
      <c r="R153" s="529">
        <v>23717.500000000004</v>
      </c>
      <c r="S153" s="529">
        <v>21174.999999999996</v>
      </c>
      <c r="T153" s="529">
        <v>17374</v>
      </c>
      <c r="U153" s="529">
        <v>10685.17</v>
      </c>
      <c r="V153" s="529">
        <v>12184</v>
      </c>
      <c r="W153" s="529">
        <v>23628</v>
      </c>
      <c r="X153" s="531">
        <v>24523.5</v>
      </c>
      <c r="Y153"/>
      <c r="Z153" s="259">
        <f t="shared" si="141"/>
        <v>1</v>
      </c>
      <c r="AA153" s="242">
        <f t="shared" si="142"/>
        <v>1</v>
      </c>
      <c r="AB153" s="242">
        <f t="shared" si="143"/>
        <v>1</v>
      </c>
      <c r="AC153" s="242">
        <f t="shared" si="144"/>
        <v>1</v>
      </c>
      <c r="AD153" s="242">
        <f t="shared" si="145"/>
        <v>1</v>
      </c>
      <c r="AE153" s="242">
        <f t="shared" si="146"/>
        <v>1</v>
      </c>
      <c r="AF153" s="242">
        <f t="shared" si="147"/>
        <v>1</v>
      </c>
      <c r="AG153" s="242">
        <f t="shared" si="148"/>
        <v>1</v>
      </c>
      <c r="AH153" s="242">
        <f t="shared" si="149"/>
        <v>1</v>
      </c>
      <c r="AI153" s="242">
        <f t="shared" si="150"/>
        <v>1</v>
      </c>
      <c r="AJ153" s="242">
        <f t="shared" si="151"/>
        <v>1</v>
      </c>
      <c r="AK153" s="242">
        <f t="shared" si="152"/>
        <v>1</v>
      </c>
      <c r="AL153" s="242">
        <f t="shared" si="153"/>
        <v>1</v>
      </c>
      <c r="AM153" s="242">
        <f t="shared" si="154"/>
        <v>1</v>
      </c>
      <c r="AN153" s="242">
        <f t="shared" si="155"/>
        <v>1</v>
      </c>
      <c r="AO153" s="453">
        <f t="shared" si="156"/>
        <v>1</v>
      </c>
      <c r="AP153" s="453">
        <f t="shared" si="157"/>
        <v>1</v>
      </c>
      <c r="AQ153" s="453">
        <f t="shared" si="158"/>
        <v>1</v>
      </c>
      <c r="AR153" s="453">
        <f t="shared" si="159"/>
        <v>1</v>
      </c>
      <c r="AS153" s="453">
        <f t="shared" si="160"/>
        <v>1</v>
      </c>
      <c r="AT153" s="453">
        <f t="shared" si="114"/>
        <v>20000</v>
      </c>
      <c r="AU153" s="282">
        <f t="shared" si="115"/>
        <v>1</v>
      </c>
      <c r="AV153" s="242">
        <f t="shared" si="116"/>
        <v>0</v>
      </c>
      <c r="AW153" s="257">
        <v>1127</v>
      </c>
      <c r="BB153" s="547" t="s">
        <v>969</v>
      </c>
      <c r="BC153" s="528">
        <v>8880</v>
      </c>
      <c r="BD153" s="548">
        <v>7296</v>
      </c>
      <c r="BE153" s="548">
        <v>4887</v>
      </c>
      <c r="BF153" s="548">
        <v>9300</v>
      </c>
      <c r="BG153" s="548">
        <v>4556.75</v>
      </c>
      <c r="BH153" s="548">
        <v>6417</v>
      </c>
      <c r="BI153" s="548">
        <v>2116</v>
      </c>
      <c r="BJ153" s="548">
        <v>6403</v>
      </c>
      <c r="BK153" s="548">
        <v>4168</v>
      </c>
      <c r="BL153" s="548">
        <v>2717</v>
      </c>
      <c r="BM153" s="548">
        <v>1815</v>
      </c>
      <c r="BN153" s="548">
        <v>3893</v>
      </c>
      <c r="BO153" s="548">
        <v>2449</v>
      </c>
      <c r="BP153" s="548">
        <v>2838</v>
      </c>
      <c r="BQ153" s="548">
        <v>3784.7239263803676</v>
      </c>
      <c r="BR153" s="548">
        <v>2706.772727272727</v>
      </c>
      <c r="BS153" s="548">
        <v>2747.74</v>
      </c>
      <c r="BT153" s="548">
        <v>3718</v>
      </c>
      <c r="BU153" s="548">
        <v>6175</v>
      </c>
      <c r="BV153" s="548">
        <v>2808</v>
      </c>
      <c r="BW153" s="549">
        <v>1840.33</v>
      </c>
      <c r="BX153"/>
      <c r="BY153" s="259">
        <f t="shared" si="161"/>
        <v>1</v>
      </c>
      <c r="BZ153" s="242">
        <f t="shared" si="162"/>
        <v>1</v>
      </c>
      <c r="CA153" s="242">
        <f t="shared" si="163"/>
        <v>1</v>
      </c>
      <c r="CB153" s="242">
        <f t="shared" si="164"/>
        <v>1</v>
      </c>
      <c r="CC153" s="242">
        <f t="shared" si="165"/>
        <v>1</v>
      </c>
      <c r="CD153" s="242">
        <f t="shared" si="166"/>
        <v>1</v>
      </c>
      <c r="CE153" s="242">
        <f t="shared" si="167"/>
        <v>1</v>
      </c>
      <c r="CF153" s="242">
        <f t="shared" si="168"/>
        <v>1</v>
      </c>
      <c r="CG153" s="242">
        <f t="shared" si="169"/>
        <v>1</v>
      </c>
      <c r="CH153" s="242">
        <f t="shared" si="170"/>
        <v>1</v>
      </c>
      <c r="CI153" s="242">
        <f t="shared" si="171"/>
        <v>1</v>
      </c>
      <c r="CJ153" s="242">
        <f t="shared" si="172"/>
        <v>1</v>
      </c>
      <c r="CK153" s="242">
        <f t="shared" si="173"/>
        <v>1</v>
      </c>
      <c r="CL153" s="242">
        <f t="shared" si="174"/>
        <v>1</v>
      </c>
      <c r="CM153" s="242">
        <f t="shared" si="175"/>
        <v>1</v>
      </c>
      <c r="CN153" s="242">
        <f t="shared" si="176"/>
        <v>1</v>
      </c>
      <c r="CO153" s="242">
        <f t="shared" si="177"/>
        <v>1</v>
      </c>
      <c r="CP153" s="242">
        <f t="shared" si="178"/>
        <v>1</v>
      </c>
      <c r="CQ153" s="242">
        <f t="shared" si="179"/>
        <v>1</v>
      </c>
      <c r="CR153" s="242">
        <f t="shared" si="136"/>
        <v>1</v>
      </c>
      <c r="CS153" s="242">
        <f t="shared" si="137"/>
        <v>3631.1025454545452</v>
      </c>
      <c r="CT153" s="242">
        <f t="shared" si="138"/>
        <v>1</v>
      </c>
      <c r="CU153" s="242">
        <f t="shared" si="139"/>
        <v>0</v>
      </c>
      <c r="CV153" s="257">
        <f t="shared" si="140"/>
        <v>1127</v>
      </c>
    </row>
    <row r="154" spans="1:100" x14ac:dyDescent="0.2">
      <c r="A154" s="527" t="s">
        <v>970</v>
      </c>
      <c r="B154" s="530">
        <v>88617</v>
      </c>
      <c r="C154" s="529">
        <v>103230</v>
      </c>
      <c r="D154" s="529">
        <v>69111</v>
      </c>
      <c r="E154" s="529">
        <v>79829.25</v>
      </c>
      <c r="F154" s="529">
        <v>37090</v>
      </c>
      <c r="G154" s="529">
        <v>59640</v>
      </c>
      <c r="H154" s="529">
        <v>11507</v>
      </c>
      <c r="I154" s="529">
        <v>44479</v>
      </c>
      <c r="J154" s="529">
        <v>41878</v>
      </c>
      <c r="K154" s="529">
        <v>64595</v>
      </c>
      <c r="L154" s="529">
        <v>21610</v>
      </c>
      <c r="M154" s="529">
        <v>47540</v>
      </c>
      <c r="N154" s="529">
        <v>26676</v>
      </c>
      <c r="O154" s="529">
        <v>51890.157159683666</v>
      </c>
      <c r="P154" s="529">
        <v>35009.727272727272</v>
      </c>
      <c r="Q154" s="529">
        <v>13438.48</v>
      </c>
      <c r="R154" s="529">
        <v>23717.500000000004</v>
      </c>
      <c r="S154" s="529">
        <v>21174.999999999996</v>
      </c>
      <c r="T154" s="529">
        <v>17374</v>
      </c>
      <c r="U154" s="529">
        <v>10685.17</v>
      </c>
      <c r="V154" s="529">
        <v>12184</v>
      </c>
      <c r="W154" s="529">
        <v>23628</v>
      </c>
      <c r="X154" s="531">
        <v>24523.5</v>
      </c>
      <c r="Y154"/>
      <c r="Z154" s="259">
        <f t="shared" si="141"/>
        <v>1</v>
      </c>
      <c r="AA154" s="242">
        <f t="shared" si="142"/>
        <v>1</v>
      </c>
      <c r="AB154" s="242">
        <f t="shared" si="143"/>
        <v>1</v>
      </c>
      <c r="AC154" s="242">
        <f t="shared" si="144"/>
        <v>1</v>
      </c>
      <c r="AD154" s="242">
        <f t="shared" si="145"/>
        <v>1</v>
      </c>
      <c r="AE154" s="242">
        <f t="shared" si="146"/>
        <v>1</v>
      </c>
      <c r="AF154" s="242">
        <f t="shared" si="147"/>
        <v>1</v>
      </c>
      <c r="AG154" s="242">
        <f t="shared" si="148"/>
        <v>1</v>
      </c>
      <c r="AH154" s="242">
        <f t="shared" si="149"/>
        <v>1</v>
      </c>
      <c r="AI154" s="242">
        <f t="shared" si="150"/>
        <v>1</v>
      </c>
      <c r="AJ154" s="242">
        <f t="shared" si="151"/>
        <v>1</v>
      </c>
      <c r="AK154" s="242">
        <f t="shared" si="152"/>
        <v>1</v>
      </c>
      <c r="AL154" s="242">
        <f t="shared" si="153"/>
        <v>1</v>
      </c>
      <c r="AM154" s="242">
        <f t="shared" si="154"/>
        <v>1</v>
      </c>
      <c r="AN154" s="242">
        <f t="shared" si="155"/>
        <v>1</v>
      </c>
      <c r="AO154" s="453">
        <f t="shared" si="156"/>
        <v>1</v>
      </c>
      <c r="AP154" s="453">
        <f t="shared" si="157"/>
        <v>1</v>
      </c>
      <c r="AQ154" s="453">
        <f t="shared" si="158"/>
        <v>1</v>
      </c>
      <c r="AR154" s="453">
        <f t="shared" si="159"/>
        <v>1</v>
      </c>
      <c r="AS154" s="453">
        <f t="shared" si="160"/>
        <v>1</v>
      </c>
      <c r="AT154" s="453">
        <f t="shared" si="114"/>
        <v>20000</v>
      </c>
      <c r="AU154" s="282">
        <f t="shared" si="115"/>
        <v>1</v>
      </c>
      <c r="AV154" s="242">
        <f t="shared" si="116"/>
        <v>0</v>
      </c>
      <c r="AW154" s="257">
        <v>1128</v>
      </c>
      <c r="BB154" s="547" t="s">
        <v>970</v>
      </c>
      <c r="BC154" s="528">
        <v>8880</v>
      </c>
      <c r="BD154" s="548">
        <v>7296</v>
      </c>
      <c r="BE154" s="548">
        <v>4887</v>
      </c>
      <c r="BF154" s="548">
        <v>9300</v>
      </c>
      <c r="BG154" s="548">
        <v>4556.75</v>
      </c>
      <c r="BH154" s="548">
        <v>6417</v>
      </c>
      <c r="BI154" s="548">
        <v>2116</v>
      </c>
      <c r="BJ154" s="548">
        <v>6403</v>
      </c>
      <c r="BK154" s="548">
        <v>4168</v>
      </c>
      <c r="BL154" s="548">
        <v>2717</v>
      </c>
      <c r="BM154" s="548">
        <v>1815</v>
      </c>
      <c r="BN154" s="548">
        <v>3893</v>
      </c>
      <c r="BO154" s="548">
        <v>2449</v>
      </c>
      <c r="BP154" s="548">
        <v>2838</v>
      </c>
      <c r="BQ154" s="548">
        <v>3784.7239263803676</v>
      </c>
      <c r="BR154" s="548">
        <v>2706.772727272727</v>
      </c>
      <c r="BS154" s="548">
        <v>2747.74</v>
      </c>
      <c r="BT154" s="548">
        <v>3718</v>
      </c>
      <c r="BU154" s="548">
        <v>6175</v>
      </c>
      <c r="BV154" s="548">
        <v>2808</v>
      </c>
      <c r="BW154" s="549">
        <v>1840.33</v>
      </c>
      <c r="BX154"/>
      <c r="BY154" s="259">
        <f t="shared" si="161"/>
        <v>1</v>
      </c>
      <c r="BZ154" s="242">
        <f t="shared" si="162"/>
        <v>1</v>
      </c>
      <c r="CA154" s="242">
        <f t="shared" si="163"/>
        <v>1</v>
      </c>
      <c r="CB154" s="242">
        <f t="shared" si="164"/>
        <v>1</v>
      </c>
      <c r="CC154" s="242">
        <f t="shared" si="165"/>
        <v>1</v>
      </c>
      <c r="CD154" s="242">
        <f t="shared" si="166"/>
        <v>1</v>
      </c>
      <c r="CE154" s="242">
        <f t="shared" si="167"/>
        <v>1</v>
      </c>
      <c r="CF154" s="242">
        <f t="shared" si="168"/>
        <v>1</v>
      </c>
      <c r="CG154" s="242">
        <f t="shared" si="169"/>
        <v>1</v>
      </c>
      <c r="CH154" s="242">
        <f t="shared" si="170"/>
        <v>1</v>
      </c>
      <c r="CI154" s="242">
        <f t="shared" si="171"/>
        <v>1</v>
      </c>
      <c r="CJ154" s="242">
        <f t="shared" si="172"/>
        <v>1</v>
      </c>
      <c r="CK154" s="242">
        <f t="shared" si="173"/>
        <v>1</v>
      </c>
      <c r="CL154" s="242">
        <f t="shared" si="174"/>
        <v>1</v>
      </c>
      <c r="CM154" s="242">
        <f t="shared" si="175"/>
        <v>1</v>
      </c>
      <c r="CN154" s="242">
        <f t="shared" si="176"/>
        <v>1</v>
      </c>
      <c r="CO154" s="242">
        <f t="shared" si="177"/>
        <v>1</v>
      </c>
      <c r="CP154" s="242">
        <f t="shared" si="178"/>
        <v>1</v>
      </c>
      <c r="CQ154" s="242">
        <f t="shared" si="179"/>
        <v>1</v>
      </c>
      <c r="CR154" s="242">
        <f t="shared" si="136"/>
        <v>1</v>
      </c>
      <c r="CS154" s="242">
        <f t="shared" si="137"/>
        <v>3631.1025454545452</v>
      </c>
      <c r="CT154" s="242">
        <f t="shared" si="138"/>
        <v>1</v>
      </c>
      <c r="CU154" s="242">
        <f t="shared" si="139"/>
        <v>0</v>
      </c>
      <c r="CV154" s="257">
        <f t="shared" si="140"/>
        <v>1128</v>
      </c>
    </row>
    <row r="155" spans="1:100" x14ac:dyDescent="0.2">
      <c r="A155" s="527" t="s">
        <v>971</v>
      </c>
      <c r="B155" s="530">
        <v>88617</v>
      </c>
      <c r="C155" s="529">
        <v>103230</v>
      </c>
      <c r="D155" s="529">
        <v>69111</v>
      </c>
      <c r="E155" s="529">
        <v>79829.25</v>
      </c>
      <c r="F155" s="529">
        <v>37090</v>
      </c>
      <c r="G155" s="529">
        <v>59640</v>
      </c>
      <c r="H155" s="529">
        <v>11507</v>
      </c>
      <c r="I155" s="529">
        <v>44479</v>
      </c>
      <c r="J155" s="529">
        <v>41878</v>
      </c>
      <c r="K155" s="529">
        <v>64595</v>
      </c>
      <c r="L155" s="529">
        <v>21610</v>
      </c>
      <c r="M155" s="529">
        <v>47540</v>
      </c>
      <c r="N155" s="529">
        <v>26676</v>
      </c>
      <c r="O155" s="529">
        <v>51890.157159683666</v>
      </c>
      <c r="P155" s="529">
        <v>35009.727272727272</v>
      </c>
      <c r="Q155" s="529">
        <v>13438.48</v>
      </c>
      <c r="R155" s="529">
        <v>23717.500000000004</v>
      </c>
      <c r="S155" s="529">
        <v>21174.999999999996</v>
      </c>
      <c r="T155" s="529">
        <v>17374</v>
      </c>
      <c r="U155" s="529">
        <v>10685.17</v>
      </c>
      <c r="V155" s="529">
        <v>12184</v>
      </c>
      <c r="W155" s="529">
        <v>23628</v>
      </c>
      <c r="X155" s="531">
        <v>24523.5</v>
      </c>
      <c r="Y155"/>
      <c r="Z155" s="259">
        <f t="shared" si="141"/>
        <v>1</v>
      </c>
      <c r="AA155" s="242">
        <f t="shared" si="142"/>
        <v>1</v>
      </c>
      <c r="AB155" s="242">
        <f t="shared" si="143"/>
        <v>1</v>
      </c>
      <c r="AC155" s="242">
        <f t="shared" si="144"/>
        <v>1</v>
      </c>
      <c r="AD155" s="242">
        <f t="shared" si="145"/>
        <v>1</v>
      </c>
      <c r="AE155" s="242">
        <f t="shared" si="146"/>
        <v>1</v>
      </c>
      <c r="AF155" s="242">
        <f t="shared" si="147"/>
        <v>1</v>
      </c>
      <c r="AG155" s="242">
        <f t="shared" si="148"/>
        <v>1</v>
      </c>
      <c r="AH155" s="242">
        <f t="shared" si="149"/>
        <v>1</v>
      </c>
      <c r="AI155" s="242">
        <f t="shared" si="150"/>
        <v>1</v>
      </c>
      <c r="AJ155" s="242">
        <f t="shared" si="151"/>
        <v>1</v>
      </c>
      <c r="AK155" s="242">
        <f t="shared" si="152"/>
        <v>1</v>
      </c>
      <c r="AL155" s="242">
        <f t="shared" si="153"/>
        <v>1</v>
      </c>
      <c r="AM155" s="242">
        <f t="shared" si="154"/>
        <v>1</v>
      </c>
      <c r="AN155" s="242">
        <f t="shared" si="155"/>
        <v>1</v>
      </c>
      <c r="AO155" s="453">
        <f t="shared" si="156"/>
        <v>1</v>
      </c>
      <c r="AP155" s="453">
        <f t="shared" si="157"/>
        <v>1</v>
      </c>
      <c r="AQ155" s="453">
        <f t="shared" si="158"/>
        <v>1</v>
      </c>
      <c r="AR155" s="453">
        <f t="shared" si="159"/>
        <v>1</v>
      </c>
      <c r="AS155" s="453">
        <f t="shared" si="160"/>
        <v>1</v>
      </c>
      <c r="AT155" s="453">
        <f t="shared" si="114"/>
        <v>20000</v>
      </c>
      <c r="AU155" s="282">
        <f t="shared" si="115"/>
        <v>1</v>
      </c>
      <c r="AV155" s="242">
        <f t="shared" si="116"/>
        <v>0</v>
      </c>
      <c r="AW155" s="257">
        <v>1129</v>
      </c>
      <c r="BB155" s="547" t="s">
        <v>971</v>
      </c>
      <c r="BC155" s="528">
        <v>8880</v>
      </c>
      <c r="BD155" s="548">
        <v>7296</v>
      </c>
      <c r="BE155" s="548">
        <v>4887</v>
      </c>
      <c r="BF155" s="548">
        <v>9300</v>
      </c>
      <c r="BG155" s="548">
        <v>4556.75</v>
      </c>
      <c r="BH155" s="548">
        <v>6417</v>
      </c>
      <c r="BI155" s="548">
        <v>2116</v>
      </c>
      <c r="BJ155" s="548">
        <v>6403</v>
      </c>
      <c r="BK155" s="548">
        <v>4168</v>
      </c>
      <c r="BL155" s="548">
        <v>2717</v>
      </c>
      <c r="BM155" s="548">
        <v>1815</v>
      </c>
      <c r="BN155" s="548">
        <v>3893</v>
      </c>
      <c r="BO155" s="548">
        <v>2449</v>
      </c>
      <c r="BP155" s="548">
        <v>2838</v>
      </c>
      <c r="BQ155" s="548">
        <v>3784.7239263803676</v>
      </c>
      <c r="BR155" s="548">
        <v>2706.772727272727</v>
      </c>
      <c r="BS155" s="548">
        <v>2747.74</v>
      </c>
      <c r="BT155" s="548">
        <v>3718</v>
      </c>
      <c r="BU155" s="548">
        <v>6175</v>
      </c>
      <c r="BV155" s="548">
        <v>2808</v>
      </c>
      <c r="BW155" s="549">
        <v>1840.33</v>
      </c>
      <c r="BX155"/>
      <c r="BY155" s="259">
        <f t="shared" si="161"/>
        <v>1</v>
      </c>
      <c r="BZ155" s="242">
        <f t="shared" si="162"/>
        <v>1</v>
      </c>
      <c r="CA155" s="242">
        <f t="shared" si="163"/>
        <v>1</v>
      </c>
      <c r="CB155" s="242">
        <f t="shared" si="164"/>
        <v>1</v>
      </c>
      <c r="CC155" s="242">
        <f t="shared" si="165"/>
        <v>1</v>
      </c>
      <c r="CD155" s="242">
        <f t="shared" si="166"/>
        <v>1</v>
      </c>
      <c r="CE155" s="242">
        <f t="shared" si="167"/>
        <v>1</v>
      </c>
      <c r="CF155" s="242">
        <f t="shared" si="168"/>
        <v>1</v>
      </c>
      <c r="CG155" s="242">
        <f t="shared" si="169"/>
        <v>1</v>
      </c>
      <c r="CH155" s="242">
        <f t="shared" si="170"/>
        <v>1</v>
      </c>
      <c r="CI155" s="242">
        <f t="shared" si="171"/>
        <v>1</v>
      </c>
      <c r="CJ155" s="242">
        <f t="shared" si="172"/>
        <v>1</v>
      </c>
      <c r="CK155" s="242">
        <f t="shared" si="173"/>
        <v>1</v>
      </c>
      <c r="CL155" s="242">
        <f t="shared" si="174"/>
        <v>1</v>
      </c>
      <c r="CM155" s="242">
        <f t="shared" si="175"/>
        <v>1</v>
      </c>
      <c r="CN155" s="242">
        <f t="shared" si="176"/>
        <v>1</v>
      </c>
      <c r="CO155" s="242">
        <f t="shared" si="177"/>
        <v>1</v>
      </c>
      <c r="CP155" s="242">
        <f t="shared" si="178"/>
        <v>1</v>
      </c>
      <c r="CQ155" s="242">
        <f t="shared" si="179"/>
        <v>1</v>
      </c>
      <c r="CR155" s="242">
        <f t="shared" si="136"/>
        <v>1</v>
      </c>
      <c r="CS155" s="242">
        <f t="shared" si="137"/>
        <v>3631.1025454545452</v>
      </c>
      <c r="CT155" s="242">
        <f t="shared" si="138"/>
        <v>1</v>
      </c>
      <c r="CU155" s="242">
        <f t="shared" si="139"/>
        <v>0</v>
      </c>
      <c r="CV155" s="257">
        <f t="shared" si="140"/>
        <v>1129</v>
      </c>
    </row>
    <row r="156" spans="1:100" ht="15.75" thickBot="1" x14ac:dyDescent="0.25">
      <c r="A156" s="527" t="s">
        <v>972</v>
      </c>
      <c r="B156" s="530">
        <v>88617</v>
      </c>
      <c r="C156" s="529">
        <v>103230</v>
      </c>
      <c r="D156" s="529">
        <v>69111</v>
      </c>
      <c r="E156" s="529">
        <v>79829.25</v>
      </c>
      <c r="F156" s="529">
        <v>37090</v>
      </c>
      <c r="G156" s="529">
        <v>59640</v>
      </c>
      <c r="H156" s="529">
        <v>11507</v>
      </c>
      <c r="I156" s="529">
        <v>44479</v>
      </c>
      <c r="J156" s="529">
        <v>41878</v>
      </c>
      <c r="K156" s="529">
        <v>64595</v>
      </c>
      <c r="L156" s="529">
        <v>21610</v>
      </c>
      <c r="M156" s="529">
        <v>47540</v>
      </c>
      <c r="N156" s="529">
        <v>26676</v>
      </c>
      <c r="O156" s="529">
        <v>51890.157159683666</v>
      </c>
      <c r="P156" s="529">
        <v>35009.727272727272</v>
      </c>
      <c r="Q156" s="529">
        <v>13438.48</v>
      </c>
      <c r="R156" s="529">
        <v>23717.500000000004</v>
      </c>
      <c r="S156" s="529">
        <v>21174.999999999996</v>
      </c>
      <c r="T156" s="529">
        <v>17374</v>
      </c>
      <c r="U156" s="529">
        <v>10685.17</v>
      </c>
      <c r="V156" s="529">
        <v>12184</v>
      </c>
      <c r="W156" s="529">
        <v>23628</v>
      </c>
      <c r="X156" s="531">
        <v>24523.5</v>
      </c>
      <c r="Y156"/>
      <c r="Z156" s="262">
        <f t="shared" si="141"/>
        <v>1</v>
      </c>
      <c r="AA156" s="256">
        <f t="shared" si="142"/>
        <v>1</v>
      </c>
      <c r="AB156" s="256">
        <f t="shared" si="143"/>
        <v>1</v>
      </c>
      <c r="AC156" s="256">
        <f t="shared" si="144"/>
        <v>1</v>
      </c>
      <c r="AD156" s="256">
        <f t="shared" si="145"/>
        <v>1</v>
      </c>
      <c r="AE156" s="256">
        <f t="shared" si="146"/>
        <v>1</v>
      </c>
      <c r="AF156" s="256">
        <f t="shared" si="147"/>
        <v>1</v>
      </c>
      <c r="AG156" s="256">
        <f t="shared" si="148"/>
        <v>1</v>
      </c>
      <c r="AH156" s="256">
        <f t="shared" si="149"/>
        <v>1</v>
      </c>
      <c r="AI156" s="256">
        <f t="shared" si="150"/>
        <v>1</v>
      </c>
      <c r="AJ156" s="256">
        <f t="shared" si="151"/>
        <v>1</v>
      </c>
      <c r="AK156" s="256">
        <f t="shared" si="152"/>
        <v>1</v>
      </c>
      <c r="AL156" s="256">
        <f t="shared" si="153"/>
        <v>1</v>
      </c>
      <c r="AM156" s="256">
        <f t="shared" si="154"/>
        <v>1</v>
      </c>
      <c r="AN156" s="256">
        <f t="shared" si="155"/>
        <v>1</v>
      </c>
      <c r="AO156" s="454">
        <f t="shared" si="156"/>
        <v>1</v>
      </c>
      <c r="AP156" s="454">
        <f t="shared" si="157"/>
        <v>1</v>
      </c>
      <c r="AQ156" s="454">
        <f t="shared" si="158"/>
        <v>1</v>
      </c>
      <c r="AR156" s="453">
        <f t="shared" si="159"/>
        <v>1</v>
      </c>
      <c r="AS156" s="453">
        <f t="shared" si="160"/>
        <v>1</v>
      </c>
      <c r="AT156" s="453">
        <f t="shared" si="114"/>
        <v>20000</v>
      </c>
      <c r="AU156" s="282">
        <f t="shared" si="115"/>
        <v>1</v>
      </c>
      <c r="AV156" s="242">
        <f t="shared" si="116"/>
        <v>0</v>
      </c>
      <c r="AW156" s="258">
        <v>1130</v>
      </c>
      <c r="BB156" s="547" t="s">
        <v>972</v>
      </c>
      <c r="BC156" s="528">
        <v>8880</v>
      </c>
      <c r="BD156" s="548">
        <v>7296</v>
      </c>
      <c r="BE156" s="548">
        <v>4887</v>
      </c>
      <c r="BF156" s="548">
        <v>9300</v>
      </c>
      <c r="BG156" s="548">
        <v>4556.75</v>
      </c>
      <c r="BH156" s="548">
        <v>6417</v>
      </c>
      <c r="BI156" s="548">
        <v>2116</v>
      </c>
      <c r="BJ156" s="548">
        <v>6403</v>
      </c>
      <c r="BK156" s="548">
        <v>4168</v>
      </c>
      <c r="BL156" s="548">
        <v>2717</v>
      </c>
      <c r="BM156" s="548">
        <v>1815</v>
      </c>
      <c r="BN156" s="548">
        <v>3893</v>
      </c>
      <c r="BO156" s="548">
        <v>2449</v>
      </c>
      <c r="BP156" s="548">
        <v>2838</v>
      </c>
      <c r="BQ156" s="548">
        <v>3784.7239263803676</v>
      </c>
      <c r="BR156" s="548">
        <v>2706.772727272727</v>
      </c>
      <c r="BS156" s="548">
        <v>2747.74</v>
      </c>
      <c r="BT156" s="548">
        <v>3718</v>
      </c>
      <c r="BU156" s="548">
        <v>6175</v>
      </c>
      <c r="BV156" s="548">
        <v>2808</v>
      </c>
      <c r="BW156" s="549">
        <v>1840.33</v>
      </c>
      <c r="BX156"/>
      <c r="BY156" s="262">
        <f t="shared" si="161"/>
        <v>1</v>
      </c>
      <c r="BZ156" s="256">
        <f t="shared" si="162"/>
        <v>1</v>
      </c>
      <c r="CA156" s="256">
        <f t="shared" si="163"/>
        <v>1</v>
      </c>
      <c r="CB156" s="256">
        <f t="shared" si="164"/>
        <v>1</v>
      </c>
      <c r="CC156" s="256">
        <f t="shared" si="165"/>
        <v>1</v>
      </c>
      <c r="CD156" s="256">
        <f t="shared" si="166"/>
        <v>1</v>
      </c>
      <c r="CE156" s="256">
        <f t="shared" si="167"/>
        <v>1</v>
      </c>
      <c r="CF156" s="256">
        <f t="shared" si="168"/>
        <v>1</v>
      </c>
      <c r="CG156" s="256">
        <f t="shared" si="169"/>
        <v>1</v>
      </c>
      <c r="CH156" s="256">
        <f t="shared" si="170"/>
        <v>1</v>
      </c>
      <c r="CI156" s="256">
        <f t="shared" si="171"/>
        <v>1</v>
      </c>
      <c r="CJ156" s="256">
        <f t="shared" si="172"/>
        <v>1</v>
      </c>
      <c r="CK156" s="256">
        <f t="shared" si="173"/>
        <v>1</v>
      </c>
      <c r="CL156" s="256">
        <f t="shared" si="174"/>
        <v>1</v>
      </c>
      <c r="CM156" s="256">
        <f t="shared" si="175"/>
        <v>1</v>
      </c>
      <c r="CN156" s="256">
        <f t="shared" si="176"/>
        <v>1</v>
      </c>
      <c r="CO156" s="256">
        <f t="shared" si="177"/>
        <v>1</v>
      </c>
      <c r="CP156" s="256">
        <f t="shared" si="178"/>
        <v>1</v>
      </c>
      <c r="CQ156" s="242">
        <f t="shared" si="179"/>
        <v>1</v>
      </c>
      <c r="CR156" s="242">
        <f t="shared" si="136"/>
        <v>1</v>
      </c>
      <c r="CS156" s="242">
        <f t="shared" si="137"/>
        <v>3631.1025454545452</v>
      </c>
      <c r="CT156" s="242">
        <f t="shared" si="138"/>
        <v>1</v>
      </c>
      <c r="CU156" s="242">
        <f t="shared" si="139"/>
        <v>0</v>
      </c>
      <c r="CV156" s="258">
        <f t="shared" si="140"/>
        <v>1130</v>
      </c>
    </row>
    <row r="157" spans="1:100" ht="15.75" thickBot="1" x14ac:dyDescent="0.25">
      <c r="A157" s="532" t="s">
        <v>9</v>
      </c>
      <c r="B157" s="537"/>
      <c r="C157" s="533"/>
      <c r="D157" s="533"/>
      <c r="E157" s="533"/>
      <c r="F157" s="533"/>
      <c r="G157" s="533"/>
      <c r="H157" s="533"/>
      <c r="I157" s="533"/>
      <c r="J157" s="533"/>
      <c r="K157" s="533"/>
      <c r="L157" s="533"/>
      <c r="M157" s="533"/>
      <c r="N157" s="533"/>
      <c r="O157" s="533"/>
      <c r="P157" s="533"/>
      <c r="Q157" s="533"/>
      <c r="R157" s="533"/>
      <c r="S157" s="533"/>
      <c r="T157" s="533"/>
      <c r="U157" s="533"/>
      <c r="V157" s="533"/>
      <c r="W157" s="533"/>
      <c r="X157" s="538"/>
      <c r="Y157"/>
      <c r="AW157" s="139"/>
      <c r="BB157" s="550" t="s">
        <v>9</v>
      </c>
      <c r="BC157" s="551"/>
      <c r="BD157" s="552"/>
      <c r="BE157" s="552"/>
      <c r="BF157" s="552"/>
      <c r="BG157" s="552"/>
      <c r="BH157" s="552"/>
      <c r="BI157" s="552"/>
      <c r="BJ157" s="552"/>
      <c r="BK157" s="552"/>
      <c r="BL157" s="552"/>
      <c r="BM157" s="552"/>
      <c r="BN157" s="552"/>
      <c r="BO157" s="552"/>
      <c r="BP157" s="552"/>
      <c r="BQ157" s="552"/>
      <c r="BR157" s="552"/>
      <c r="BS157" s="552"/>
      <c r="BT157" s="552"/>
      <c r="BU157" s="552"/>
      <c r="BV157" s="552"/>
      <c r="BW157" s="553"/>
      <c r="BX157"/>
    </row>
    <row r="158" spans="1:100" x14ac:dyDescent="0.2">
      <c r="A158"/>
      <c r="B158"/>
      <c r="C158"/>
      <c r="D158"/>
      <c r="E158"/>
      <c r="F158"/>
      <c r="G158"/>
      <c r="H158"/>
      <c r="I158"/>
      <c r="J158"/>
      <c r="K158"/>
      <c r="L158"/>
      <c r="M158"/>
      <c r="N158"/>
      <c r="O158"/>
      <c r="P158"/>
      <c r="Q158"/>
      <c r="R158"/>
      <c r="S158"/>
      <c r="T158"/>
      <c r="U158"/>
      <c r="V158"/>
      <c r="W158"/>
      <c r="X158"/>
      <c r="Y158"/>
      <c r="AW158" s="139"/>
      <c r="BB158" s="139"/>
      <c r="BC158" s="155"/>
      <c r="BD158" s="155"/>
      <c r="BE158" s="155"/>
      <c r="BF158" s="155"/>
      <c r="BG158" s="155"/>
      <c r="BH158" s="155"/>
      <c r="BI158" s="155"/>
      <c r="BJ158" s="155"/>
      <c r="BK158" s="155"/>
      <c r="BL158" s="155"/>
      <c r="BM158" s="155"/>
      <c r="BN158" s="155"/>
      <c r="BO158" s="155"/>
      <c r="BP158" s="155"/>
      <c r="BQ158" s="155"/>
      <c r="BR158" s="155"/>
      <c r="BS158" s="155"/>
      <c r="BT158" s="155"/>
      <c r="BU158" s="155"/>
      <c r="BV158" s="155"/>
      <c r="BW158" s="155"/>
      <c r="BX158"/>
    </row>
    <row r="159" spans="1:100" x14ac:dyDescent="0.2">
      <c r="A159"/>
      <c r="B159"/>
      <c r="C159"/>
      <c r="D159"/>
      <c r="E159"/>
      <c r="F159"/>
      <c r="G159"/>
      <c r="H159"/>
      <c r="I159"/>
      <c r="J159"/>
      <c r="K159"/>
      <c r="L159"/>
      <c r="M159"/>
      <c r="N159"/>
      <c r="O159"/>
      <c r="P159"/>
      <c r="Q159"/>
      <c r="R159"/>
      <c r="S159"/>
      <c r="T159"/>
      <c r="U159"/>
      <c r="V159"/>
      <c r="AY159"/>
      <c r="AZ159"/>
      <c r="BA159"/>
      <c r="BB159"/>
      <c r="BC159"/>
      <c r="BD159"/>
      <c r="BE159"/>
      <c r="BF159"/>
      <c r="BG159"/>
      <c r="BH159"/>
      <c r="BI159"/>
      <c r="BJ159"/>
      <c r="BK159"/>
      <c r="BL159"/>
      <c r="BM159"/>
      <c r="BN159"/>
      <c r="BO159"/>
      <c r="BP159"/>
      <c r="BQ159"/>
      <c r="BR159"/>
      <c r="BS159"/>
      <c r="BT159" s="155"/>
      <c r="BU159" s="155"/>
    </row>
    <row r="160" spans="1:100" x14ac:dyDescent="0.2">
      <c r="T160"/>
      <c r="U160"/>
      <c r="V160"/>
      <c r="BR160"/>
      <c r="BS160"/>
    </row>
    <row r="161" spans="1:73" x14ac:dyDescent="0.2">
      <c r="T161"/>
      <c r="U161"/>
      <c r="V161"/>
      <c r="BR161"/>
      <c r="BS161"/>
    </row>
    <row r="162" spans="1:73" ht="15.75" thickBot="1" x14ac:dyDescent="0.25">
      <c r="T162"/>
      <c r="U162"/>
      <c r="V162"/>
      <c r="BR162"/>
      <c r="BS162"/>
    </row>
    <row r="163" spans="1:73" x14ac:dyDescent="0.2">
      <c r="A163" s="539" t="s">
        <v>17</v>
      </c>
      <c r="B163" s="540" t="s">
        <v>4</v>
      </c>
      <c r="C163" s="541"/>
      <c r="D163" s="541"/>
      <c r="E163" s="541"/>
      <c r="F163" s="541"/>
      <c r="G163" s="541"/>
      <c r="H163" s="541"/>
      <c r="I163" s="541"/>
      <c r="J163" s="541"/>
      <c r="K163" s="541"/>
      <c r="L163" s="541"/>
      <c r="M163" s="541"/>
      <c r="N163" s="541"/>
      <c r="O163" s="541"/>
      <c r="P163" s="541"/>
      <c r="Q163" s="541"/>
      <c r="R163" s="541"/>
      <c r="S163" s="541"/>
      <c r="T163" s="541"/>
      <c r="U163" s="541"/>
      <c r="V163" s="541"/>
      <c r="W163" s="542"/>
      <c r="X163" s="139"/>
      <c r="AY163" s="539" t="s">
        <v>92</v>
      </c>
      <c r="AZ163" s="540" t="s">
        <v>4</v>
      </c>
      <c r="BA163" s="541"/>
      <c r="BB163" s="541"/>
      <c r="BC163" s="541"/>
      <c r="BD163" s="541"/>
      <c r="BE163" s="541"/>
      <c r="BF163" s="541"/>
      <c r="BG163" s="541"/>
      <c r="BH163" s="541"/>
      <c r="BI163" s="541"/>
      <c r="BJ163" s="541"/>
      <c r="BK163" s="541"/>
      <c r="BL163" s="541"/>
      <c r="BM163" s="541"/>
      <c r="BN163" s="541"/>
      <c r="BO163" s="541"/>
      <c r="BP163" s="541"/>
      <c r="BQ163" s="541"/>
      <c r="BR163" s="541"/>
      <c r="BS163" s="541"/>
      <c r="BT163" s="541"/>
      <c r="BU163" s="542"/>
    </row>
    <row r="164" spans="1:73" x14ac:dyDescent="0.2">
      <c r="A164" s="543" t="s">
        <v>7</v>
      </c>
      <c r="B164" s="519">
        <v>1997</v>
      </c>
      <c r="C164" s="523">
        <v>1998</v>
      </c>
      <c r="D164" s="523">
        <v>1999</v>
      </c>
      <c r="E164" s="523">
        <v>2000</v>
      </c>
      <c r="F164" s="523">
        <v>2001</v>
      </c>
      <c r="G164" s="523">
        <v>2002</v>
      </c>
      <c r="H164" s="523">
        <v>2003</v>
      </c>
      <c r="I164" s="523">
        <v>2004</v>
      </c>
      <c r="J164" s="523">
        <v>2005</v>
      </c>
      <c r="K164" s="523">
        <v>2006</v>
      </c>
      <c r="L164" s="523">
        <v>2007</v>
      </c>
      <c r="M164" s="523">
        <v>2008</v>
      </c>
      <c r="N164" s="523">
        <v>2009</v>
      </c>
      <c r="O164" s="523">
        <v>2010</v>
      </c>
      <c r="P164" s="523">
        <v>2011</v>
      </c>
      <c r="Q164" s="523">
        <v>2012</v>
      </c>
      <c r="R164" s="523">
        <v>2013</v>
      </c>
      <c r="S164" s="523">
        <v>2014</v>
      </c>
      <c r="T164" s="523">
        <v>2015</v>
      </c>
      <c r="U164" s="523">
        <v>2016</v>
      </c>
      <c r="V164" s="523">
        <v>2017</v>
      </c>
      <c r="W164" s="544">
        <v>2018</v>
      </c>
      <c r="X164" s="139"/>
      <c r="AY164" s="543" t="s">
        <v>7</v>
      </c>
      <c r="AZ164" s="519">
        <v>1997</v>
      </c>
      <c r="BA164" s="523">
        <v>1998</v>
      </c>
      <c r="BB164" s="523">
        <v>1999</v>
      </c>
      <c r="BC164" s="523">
        <v>2000</v>
      </c>
      <c r="BD164" s="523">
        <v>2001</v>
      </c>
      <c r="BE164" s="523">
        <v>2002</v>
      </c>
      <c r="BF164" s="523">
        <v>2003</v>
      </c>
      <c r="BG164" s="523">
        <v>2004</v>
      </c>
      <c r="BH164" s="523">
        <v>2005</v>
      </c>
      <c r="BI164" s="523">
        <v>2006</v>
      </c>
      <c r="BJ164" s="523">
        <v>2007</v>
      </c>
      <c r="BK164" s="523">
        <v>2008</v>
      </c>
      <c r="BL164" s="523">
        <v>2009</v>
      </c>
      <c r="BM164" s="523">
        <v>2010</v>
      </c>
      <c r="BN164" s="523">
        <v>2011</v>
      </c>
      <c r="BO164" s="523">
        <v>2012</v>
      </c>
      <c r="BP164" s="523">
        <v>2013</v>
      </c>
      <c r="BQ164" s="523">
        <v>2014</v>
      </c>
      <c r="BR164" s="523">
        <v>2015</v>
      </c>
      <c r="BS164" s="523">
        <v>2016</v>
      </c>
      <c r="BT164" s="523">
        <v>2017</v>
      </c>
      <c r="BU164" s="544">
        <v>2018</v>
      </c>
    </row>
    <row r="165" spans="1:73" x14ac:dyDescent="0.2">
      <c r="A165" s="545" t="s">
        <v>979</v>
      </c>
      <c r="B165" s="525">
        <v>0</v>
      </c>
      <c r="C165" s="526">
        <v>0</v>
      </c>
      <c r="D165" s="526">
        <v>0</v>
      </c>
      <c r="E165" s="526">
        <v>0</v>
      </c>
      <c r="F165" s="526">
        <v>0</v>
      </c>
      <c r="G165" s="526">
        <v>0</v>
      </c>
      <c r="H165" s="526">
        <v>0</v>
      </c>
      <c r="I165" s="526">
        <v>0</v>
      </c>
      <c r="J165" s="526">
        <v>0</v>
      </c>
      <c r="K165" s="526">
        <v>0</v>
      </c>
      <c r="L165" s="526">
        <v>0</v>
      </c>
      <c r="M165" s="526">
        <v>0</v>
      </c>
      <c r="N165" s="526">
        <v>0</v>
      </c>
      <c r="O165" s="526">
        <v>0</v>
      </c>
      <c r="P165" s="526">
        <v>0</v>
      </c>
      <c r="Q165" s="526">
        <v>0</v>
      </c>
      <c r="R165" s="526">
        <v>0</v>
      </c>
      <c r="S165" s="526">
        <v>19</v>
      </c>
      <c r="T165" s="526">
        <v>0</v>
      </c>
      <c r="U165" s="526">
        <v>22</v>
      </c>
      <c r="V165" s="526">
        <v>35</v>
      </c>
      <c r="W165" s="546">
        <v>22</v>
      </c>
      <c r="X165" s="155"/>
      <c r="AY165" s="545" t="s">
        <v>979</v>
      </c>
      <c r="AZ165" s="525">
        <v>0</v>
      </c>
      <c r="BA165" s="526">
        <v>0</v>
      </c>
      <c r="BB165" s="526">
        <v>0</v>
      </c>
      <c r="BC165" s="526">
        <v>0</v>
      </c>
      <c r="BD165" s="526">
        <v>0</v>
      </c>
      <c r="BE165" s="526">
        <v>0</v>
      </c>
      <c r="BF165" s="526">
        <v>0</v>
      </c>
      <c r="BG165" s="526">
        <v>0</v>
      </c>
      <c r="BH165" s="526">
        <v>0</v>
      </c>
      <c r="BI165" s="526">
        <v>0</v>
      </c>
      <c r="BJ165" s="526">
        <v>0</v>
      </c>
      <c r="BK165" s="526">
        <v>0</v>
      </c>
      <c r="BL165" s="526">
        <v>0</v>
      </c>
      <c r="BM165" s="526">
        <v>0</v>
      </c>
      <c r="BN165" s="526">
        <v>0</v>
      </c>
      <c r="BO165" s="526">
        <v>0</v>
      </c>
      <c r="BP165" s="526">
        <v>0</v>
      </c>
      <c r="BQ165" s="526">
        <v>0</v>
      </c>
      <c r="BR165" s="526">
        <v>-3</v>
      </c>
      <c r="BS165" s="526">
        <v>0</v>
      </c>
      <c r="BT165" s="526">
        <v>0</v>
      </c>
      <c r="BU165" s="546">
        <v>2</v>
      </c>
    </row>
    <row r="166" spans="1:73" x14ac:dyDescent="0.2">
      <c r="A166" s="547" t="s">
        <v>980</v>
      </c>
      <c r="B166" s="528">
        <v>0</v>
      </c>
      <c r="C166" s="548">
        <v>0</v>
      </c>
      <c r="D166" s="548">
        <v>0</v>
      </c>
      <c r="E166" s="548">
        <v>0</v>
      </c>
      <c r="F166" s="548">
        <v>0</v>
      </c>
      <c r="G166" s="548">
        <v>0</v>
      </c>
      <c r="H166" s="548">
        <v>0</v>
      </c>
      <c r="I166" s="548">
        <v>0</v>
      </c>
      <c r="J166" s="548">
        <v>0</v>
      </c>
      <c r="K166" s="548">
        <v>0</v>
      </c>
      <c r="L166" s="548">
        <v>0</v>
      </c>
      <c r="M166" s="548">
        <v>0</v>
      </c>
      <c r="N166" s="548">
        <v>0</v>
      </c>
      <c r="O166" s="548">
        <v>0</v>
      </c>
      <c r="P166" s="548">
        <v>0</v>
      </c>
      <c r="Q166" s="548">
        <v>0</v>
      </c>
      <c r="R166" s="548">
        <v>0</v>
      </c>
      <c r="S166" s="548">
        <v>0</v>
      </c>
      <c r="T166" s="548">
        <v>0</v>
      </c>
      <c r="U166" s="548">
        <v>1</v>
      </c>
      <c r="V166" s="548">
        <v>2</v>
      </c>
      <c r="W166" s="549">
        <v>1</v>
      </c>
      <c r="X166" s="155"/>
      <c r="AY166" s="547" t="s">
        <v>980</v>
      </c>
      <c r="AZ166" s="528">
        <v>0</v>
      </c>
      <c r="BA166" s="548">
        <v>0</v>
      </c>
      <c r="BB166" s="548">
        <v>0</v>
      </c>
      <c r="BC166" s="548">
        <v>0</v>
      </c>
      <c r="BD166" s="548">
        <v>0</v>
      </c>
      <c r="BE166" s="548">
        <v>0</v>
      </c>
      <c r="BF166" s="548">
        <v>0</v>
      </c>
      <c r="BG166" s="548">
        <v>0</v>
      </c>
      <c r="BH166" s="548">
        <v>0</v>
      </c>
      <c r="BI166" s="548">
        <v>0</v>
      </c>
      <c r="BJ166" s="548">
        <v>0</v>
      </c>
      <c r="BK166" s="548">
        <v>0</v>
      </c>
      <c r="BL166" s="548">
        <v>0</v>
      </c>
      <c r="BM166" s="548">
        <v>0</v>
      </c>
      <c r="BN166" s="548">
        <v>0</v>
      </c>
      <c r="BO166" s="548">
        <v>0</v>
      </c>
      <c r="BP166" s="548">
        <v>0</v>
      </c>
      <c r="BQ166" s="548">
        <v>0</v>
      </c>
      <c r="BR166" s="548">
        <v>0</v>
      </c>
      <c r="BS166" s="548">
        <v>0</v>
      </c>
      <c r="BT166" s="548">
        <v>0</v>
      </c>
      <c r="BU166" s="549">
        <v>0</v>
      </c>
    </row>
    <row r="167" spans="1:73" x14ac:dyDescent="0.2">
      <c r="A167" s="547" t="s">
        <v>981</v>
      </c>
      <c r="B167" s="528">
        <v>0</v>
      </c>
      <c r="C167" s="548">
        <v>0</v>
      </c>
      <c r="D167" s="548">
        <v>0</v>
      </c>
      <c r="E167" s="548">
        <v>0</v>
      </c>
      <c r="F167" s="548">
        <v>0</v>
      </c>
      <c r="G167" s="548">
        <v>0</v>
      </c>
      <c r="H167" s="548">
        <v>0</v>
      </c>
      <c r="I167" s="548">
        <v>0</v>
      </c>
      <c r="J167" s="548">
        <v>0</v>
      </c>
      <c r="K167" s="548">
        <v>0</v>
      </c>
      <c r="L167" s="548">
        <v>0</v>
      </c>
      <c r="M167" s="548">
        <v>0</v>
      </c>
      <c r="N167" s="548">
        <v>0</v>
      </c>
      <c r="O167" s="548">
        <v>0</v>
      </c>
      <c r="P167" s="548">
        <v>0</v>
      </c>
      <c r="Q167" s="548">
        <v>0</v>
      </c>
      <c r="R167" s="548">
        <v>0</v>
      </c>
      <c r="S167" s="548">
        <v>2</v>
      </c>
      <c r="T167" s="548">
        <v>0</v>
      </c>
      <c r="U167" s="548">
        <v>9</v>
      </c>
      <c r="V167" s="548">
        <v>0</v>
      </c>
      <c r="W167" s="549">
        <v>9</v>
      </c>
      <c r="X167" s="155"/>
      <c r="AY167" s="547" t="s">
        <v>981</v>
      </c>
      <c r="AZ167" s="528">
        <v>0</v>
      </c>
      <c r="BA167" s="548">
        <v>0</v>
      </c>
      <c r="BB167" s="548">
        <v>0</v>
      </c>
      <c r="BC167" s="548">
        <v>0</v>
      </c>
      <c r="BD167" s="548">
        <v>0</v>
      </c>
      <c r="BE167" s="548">
        <v>0</v>
      </c>
      <c r="BF167" s="548">
        <v>0</v>
      </c>
      <c r="BG167" s="548">
        <v>0</v>
      </c>
      <c r="BH167" s="548">
        <v>0</v>
      </c>
      <c r="BI167" s="548">
        <v>0</v>
      </c>
      <c r="BJ167" s="548">
        <v>0</v>
      </c>
      <c r="BK167" s="548">
        <v>0</v>
      </c>
      <c r="BL167" s="548">
        <v>0</v>
      </c>
      <c r="BM167" s="548">
        <v>0</v>
      </c>
      <c r="BN167" s="548">
        <v>0</v>
      </c>
      <c r="BO167" s="548">
        <v>0</v>
      </c>
      <c r="BP167" s="548">
        <v>0</v>
      </c>
      <c r="BQ167" s="548">
        <v>0</v>
      </c>
      <c r="BR167" s="548">
        <v>0</v>
      </c>
      <c r="BS167" s="548">
        <v>1</v>
      </c>
      <c r="BT167" s="548">
        <v>0</v>
      </c>
      <c r="BU167" s="549">
        <v>4</v>
      </c>
    </row>
    <row r="168" spans="1:73" x14ac:dyDescent="0.2">
      <c r="A168" s="547" t="s">
        <v>982</v>
      </c>
      <c r="B168" s="528">
        <v>0</v>
      </c>
      <c r="C168" s="548">
        <v>0</v>
      </c>
      <c r="D168" s="548">
        <v>0</v>
      </c>
      <c r="E168" s="548">
        <v>0</v>
      </c>
      <c r="F168" s="548">
        <v>0</v>
      </c>
      <c r="G168" s="548">
        <v>0</v>
      </c>
      <c r="H168" s="548">
        <v>0</v>
      </c>
      <c r="I168" s="548">
        <v>0</v>
      </c>
      <c r="J168" s="548">
        <v>0</v>
      </c>
      <c r="K168" s="548">
        <v>0</v>
      </c>
      <c r="L168" s="548">
        <v>0</v>
      </c>
      <c r="M168" s="548">
        <v>0</v>
      </c>
      <c r="N168" s="548">
        <v>0</v>
      </c>
      <c r="O168" s="548">
        <v>0</v>
      </c>
      <c r="P168" s="548">
        <v>0</v>
      </c>
      <c r="Q168" s="548">
        <v>0</v>
      </c>
      <c r="R168" s="548">
        <v>0</v>
      </c>
      <c r="S168" s="548">
        <v>4</v>
      </c>
      <c r="T168" s="548">
        <v>0</v>
      </c>
      <c r="U168" s="548">
        <v>13</v>
      </c>
      <c r="V168" s="548">
        <v>1</v>
      </c>
      <c r="W168" s="549">
        <v>3</v>
      </c>
      <c r="X168" s="155"/>
      <c r="AY168" s="547" t="s">
        <v>982</v>
      </c>
      <c r="AZ168" s="528">
        <v>0</v>
      </c>
      <c r="BA168" s="548">
        <v>0</v>
      </c>
      <c r="BB168" s="548">
        <v>0</v>
      </c>
      <c r="BC168" s="548">
        <v>0</v>
      </c>
      <c r="BD168" s="548">
        <v>0</v>
      </c>
      <c r="BE168" s="548">
        <v>0</v>
      </c>
      <c r="BF168" s="548">
        <v>0</v>
      </c>
      <c r="BG168" s="548">
        <v>0</v>
      </c>
      <c r="BH168" s="548">
        <v>0</v>
      </c>
      <c r="BI168" s="548">
        <v>0</v>
      </c>
      <c r="BJ168" s="548">
        <v>0</v>
      </c>
      <c r="BK168" s="548">
        <v>0</v>
      </c>
      <c r="BL168" s="548">
        <v>0</v>
      </c>
      <c r="BM168" s="548">
        <v>0</v>
      </c>
      <c r="BN168" s="548">
        <v>0</v>
      </c>
      <c r="BO168" s="548">
        <v>0</v>
      </c>
      <c r="BP168" s="548">
        <v>0</v>
      </c>
      <c r="BQ168" s="548">
        <v>0</v>
      </c>
      <c r="BR168" s="548">
        <v>0</v>
      </c>
      <c r="BS168" s="548">
        <v>0</v>
      </c>
      <c r="BT168" s="548">
        <v>0</v>
      </c>
      <c r="BU168" s="549">
        <v>1</v>
      </c>
    </row>
    <row r="169" spans="1:73" x14ac:dyDescent="0.2">
      <c r="A169" s="547" t="s">
        <v>983</v>
      </c>
      <c r="B169" s="528">
        <v>0</v>
      </c>
      <c r="C169" s="548">
        <v>0</v>
      </c>
      <c r="D169" s="548">
        <v>0</v>
      </c>
      <c r="E169" s="548">
        <v>0</v>
      </c>
      <c r="F169" s="548">
        <v>0</v>
      </c>
      <c r="G169" s="548">
        <v>0</v>
      </c>
      <c r="H169" s="548">
        <v>0</v>
      </c>
      <c r="I169" s="548">
        <v>0</v>
      </c>
      <c r="J169" s="548">
        <v>0</v>
      </c>
      <c r="K169" s="548">
        <v>0</v>
      </c>
      <c r="L169" s="548">
        <v>0</v>
      </c>
      <c r="M169" s="548">
        <v>0</v>
      </c>
      <c r="N169" s="548">
        <v>0</v>
      </c>
      <c r="O169" s="548">
        <v>0</v>
      </c>
      <c r="P169" s="548">
        <v>0</v>
      </c>
      <c r="Q169" s="548">
        <v>0</v>
      </c>
      <c r="R169" s="548">
        <v>0</v>
      </c>
      <c r="S169" s="548">
        <v>0</v>
      </c>
      <c r="T169" s="548">
        <v>0</v>
      </c>
      <c r="U169" s="548">
        <v>10</v>
      </c>
      <c r="V169" s="548">
        <v>0</v>
      </c>
      <c r="W169" s="549">
        <v>4</v>
      </c>
      <c r="X169" s="155"/>
      <c r="AY169" s="547" t="s">
        <v>983</v>
      </c>
      <c r="AZ169" s="528">
        <v>0</v>
      </c>
      <c r="BA169" s="548">
        <v>0</v>
      </c>
      <c r="BB169" s="548">
        <v>0</v>
      </c>
      <c r="BC169" s="548">
        <v>0</v>
      </c>
      <c r="BD169" s="548">
        <v>0</v>
      </c>
      <c r="BE169" s="548">
        <v>0</v>
      </c>
      <c r="BF169" s="548">
        <v>0</v>
      </c>
      <c r="BG169" s="548">
        <v>0</v>
      </c>
      <c r="BH169" s="548">
        <v>0</v>
      </c>
      <c r="BI169" s="548">
        <v>0</v>
      </c>
      <c r="BJ169" s="548">
        <v>0</v>
      </c>
      <c r="BK169" s="548">
        <v>0</v>
      </c>
      <c r="BL169" s="548">
        <v>0</v>
      </c>
      <c r="BM169" s="548">
        <v>0</v>
      </c>
      <c r="BN169" s="548">
        <v>0</v>
      </c>
      <c r="BO169" s="548">
        <v>0</v>
      </c>
      <c r="BP169" s="548">
        <v>0</v>
      </c>
      <c r="BQ169" s="548">
        <v>0</v>
      </c>
      <c r="BR169" s="548">
        <v>0</v>
      </c>
      <c r="BS169" s="548">
        <v>0</v>
      </c>
      <c r="BT169" s="548">
        <v>0</v>
      </c>
      <c r="BU169" s="549">
        <v>1</v>
      </c>
    </row>
    <row r="170" spans="1:73" x14ac:dyDescent="0.2">
      <c r="A170" s="547" t="s">
        <v>984</v>
      </c>
      <c r="B170" s="528">
        <v>0</v>
      </c>
      <c r="C170" s="548">
        <v>0</v>
      </c>
      <c r="D170" s="548">
        <v>0</v>
      </c>
      <c r="E170" s="548">
        <v>0</v>
      </c>
      <c r="F170" s="548">
        <v>0</v>
      </c>
      <c r="G170" s="548">
        <v>0</v>
      </c>
      <c r="H170" s="548">
        <v>0</v>
      </c>
      <c r="I170" s="548">
        <v>0</v>
      </c>
      <c r="J170" s="548">
        <v>0</v>
      </c>
      <c r="K170" s="548">
        <v>0</v>
      </c>
      <c r="L170" s="548">
        <v>0</v>
      </c>
      <c r="M170" s="548">
        <v>0</v>
      </c>
      <c r="N170" s="548">
        <v>0</v>
      </c>
      <c r="O170" s="548">
        <v>0</v>
      </c>
      <c r="P170" s="548">
        <v>0</v>
      </c>
      <c r="Q170" s="548">
        <v>0</v>
      </c>
      <c r="R170" s="548">
        <v>0</v>
      </c>
      <c r="S170" s="548">
        <v>0</v>
      </c>
      <c r="T170" s="548">
        <v>0</v>
      </c>
      <c r="U170" s="548">
        <v>36</v>
      </c>
      <c r="V170" s="548">
        <v>0</v>
      </c>
      <c r="W170" s="549">
        <v>15</v>
      </c>
      <c r="X170" s="155"/>
      <c r="AY170" s="547" t="s">
        <v>984</v>
      </c>
      <c r="AZ170" s="528">
        <v>0</v>
      </c>
      <c r="BA170" s="548">
        <v>0</v>
      </c>
      <c r="BB170" s="548">
        <v>0</v>
      </c>
      <c r="BC170" s="548">
        <v>0</v>
      </c>
      <c r="BD170" s="548">
        <v>0</v>
      </c>
      <c r="BE170" s="548">
        <v>0</v>
      </c>
      <c r="BF170" s="548">
        <v>0</v>
      </c>
      <c r="BG170" s="548">
        <v>0</v>
      </c>
      <c r="BH170" s="548">
        <v>0</v>
      </c>
      <c r="BI170" s="548">
        <v>0</v>
      </c>
      <c r="BJ170" s="548">
        <v>0</v>
      </c>
      <c r="BK170" s="548">
        <v>0</v>
      </c>
      <c r="BL170" s="548">
        <v>0</v>
      </c>
      <c r="BM170" s="548">
        <v>0</v>
      </c>
      <c r="BN170" s="548">
        <v>0</v>
      </c>
      <c r="BO170" s="548">
        <v>0</v>
      </c>
      <c r="BP170" s="548">
        <v>0</v>
      </c>
      <c r="BQ170" s="548">
        <v>0</v>
      </c>
      <c r="BR170" s="548">
        <v>0</v>
      </c>
      <c r="BS170" s="548">
        <v>0</v>
      </c>
      <c r="BT170" s="548">
        <v>0</v>
      </c>
      <c r="BU170" s="549">
        <v>0</v>
      </c>
    </row>
    <row r="171" spans="1:73" x14ac:dyDescent="0.2">
      <c r="A171" s="547" t="s">
        <v>985</v>
      </c>
      <c r="B171" s="528">
        <v>0</v>
      </c>
      <c r="C171" s="548">
        <v>0</v>
      </c>
      <c r="D171" s="548">
        <v>0</v>
      </c>
      <c r="E171" s="548">
        <v>0</v>
      </c>
      <c r="F171" s="548">
        <v>0</v>
      </c>
      <c r="G171" s="548">
        <v>0</v>
      </c>
      <c r="H171" s="548">
        <v>0</v>
      </c>
      <c r="I171" s="548">
        <v>0</v>
      </c>
      <c r="J171" s="548">
        <v>0</v>
      </c>
      <c r="K171" s="548">
        <v>0</v>
      </c>
      <c r="L171" s="548">
        <v>0</v>
      </c>
      <c r="M171" s="548">
        <v>0</v>
      </c>
      <c r="N171" s="548">
        <v>0</v>
      </c>
      <c r="O171" s="548">
        <v>0</v>
      </c>
      <c r="P171" s="548">
        <v>0</v>
      </c>
      <c r="Q171" s="548">
        <v>0</v>
      </c>
      <c r="R171" s="548">
        <v>0</v>
      </c>
      <c r="S171" s="548">
        <v>1</v>
      </c>
      <c r="T171" s="548">
        <v>0</v>
      </c>
      <c r="U171" s="548">
        <v>64</v>
      </c>
      <c r="V171" s="548">
        <v>2</v>
      </c>
      <c r="W171" s="549">
        <v>11</v>
      </c>
      <c r="X171" s="155"/>
      <c r="AY171" s="547" t="s">
        <v>985</v>
      </c>
      <c r="AZ171" s="528">
        <v>0</v>
      </c>
      <c r="BA171" s="548">
        <v>0</v>
      </c>
      <c r="BB171" s="548">
        <v>0</v>
      </c>
      <c r="BC171" s="548">
        <v>0</v>
      </c>
      <c r="BD171" s="548">
        <v>0</v>
      </c>
      <c r="BE171" s="548">
        <v>0</v>
      </c>
      <c r="BF171" s="548">
        <v>0</v>
      </c>
      <c r="BG171" s="548">
        <v>0</v>
      </c>
      <c r="BH171" s="548">
        <v>0</v>
      </c>
      <c r="BI171" s="548">
        <v>0</v>
      </c>
      <c r="BJ171" s="548">
        <v>0</v>
      </c>
      <c r="BK171" s="548">
        <v>0</v>
      </c>
      <c r="BL171" s="548">
        <v>0</v>
      </c>
      <c r="BM171" s="548">
        <v>0</v>
      </c>
      <c r="BN171" s="548">
        <v>0</v>
      </c>
      <c r="BO171" s="548">
        <v>0</v>
      </c>
      <c r="BP171" s="548">
        <v>0</v>
      </c>
      <c r="BQ171" s="548">
        <v>0</v>
      </c>
      <c r="BR171" s="548">
        <v>0</v>
      </c>
      <c r="BS171" s="548">
        <v>0</v>
      </c>
      <c r="BT171" s="548">
        <v>0</v>
      </c>
      <c r="BU171" s="549">
        <v>0</v>
      </c>
    </row>
    <row r="172" spans="1:73" x14ac:dyDescent="0.2">
      <c r="A172" s="547" t="s">
        <v>986</v>
      </c>
      <c r="B172" s="528">
        <v>0</v>
      </c>
      <c r="C172" s="548">
        <v>0</v>
      </c>
      <c r="D172" s="548">
        <v>0</v>
      </c>
      <c r="E172" s="548">
        <v>0</v>
      </c>
      <c r="F172" s="548">
        <v>0</v>
      </c>
      <c r="G172" s="548">
        <v>0</v>
      </c>
      <c r="H172" s="548">
        <v>0</v>
      </c>
      <c r="I172" s="548">
        <v>0</v>
      </c>
      <c r="J172" s="548">
        <v>0</v>
      </c>
      <c r="K172" s="548">
        <v>0</v>
      </c>
      <c r="L172" s="548">
        <v>0</v>
      </c>
      <c r="M172" s="548">
        <v>0</v>
      </c>
      <c r="N172" s="548">
        <v>0</v>
      </c>
      <c r="O172" s="548">
        <v>0</v>
      </c>
      <c r="P172" s="548">
        <v>0</v>
      </c>
      <c r="Q172" s="548">
        <v>0</v>
      </c>
      <c r="R172" s="548">
        <v>0</v>
      </c>
      <c r="S172" s="548">
        <v>0</v>
      </c>
      <c r="T172" s="548">
        <v>0</v>
      </c>
      <c r="U172" s="548">
        <v>44.5</v>
      </c>
      <c r="V172" s="548">
        <v>3</v>
      </c>
      <c r="W172" s="549">
        <v>5</v>
      </c>
      <c r="X172" s="155"/>
      <c r="AY172" s="547" t="s">
        <v>986</v>
      </c>
      <c r="AZ172" s="528">
        <v>0</v>
      </c>
      <c r="BA172" s="548">
        <v>0</v>
      </c>
      <c r="BB172" s="548">
        <v>0</v>
      </c>
      <c r="BC172" s="548">
        <v>0</v>
      </c>
      <c r="BD172" s="548">
        <v>0</v>
      </c>
      <c r="BE172" s="548">
        <v>0</v>
      </c>
      <c r="BF172" s="548">
        <v>0</v>
      </c>
      <c r="BG172" s="548">
        <v>0</v>
      </c>
      <c r="BH172" s="548">
        <v>0</v>
      </c>
      <c r="BI172" s="548">
        <v>0</v>
      </c>
      <c r="BJ172" s="548">
        <v>0</v>
      </c>
      <c r="BK172" s="548">
        <v>0</v>
      </c>
      <c r="BL172" s="548">
        <v>0</v>
      </c>
      <c r="BM172" s="548">
        <v>0</v>
      </c>
      <c r="BN172" s="548">
        <v>0</v>
      </c>
      <c r="BO172" s="548">
        <v>0</v>
      </c>
      <c r="BP172" s="548">
        <v>0</v>
      </c>
      <c r="BQ172" s="548">
        <v>0</v>
      </c>
      <c r="BR172" s="548">
        <v>0</v>
      </c>
      <c r="BS172" s="548">
        <v>1</v>
      </c>
      <c r="BT172" s="548">
        <v>0</v>
      </c>
      <c r="BU172" s="549">
        <v>0</v>
      </c>
    </row>
    <row r="173" spans="1:73" x14ac:dyDescent="0.2">
      <c r="A173" s="547" t="s">
        <v>987</v>
      </c>
      <c r="B173" s="528">
        <v>0</v>
      </c>
      <c r="C173" s="548">
        <v>0</v>
      </c>
      <c r="D173" s="548">
        <v>0</v>
      </c>
      <c r="E173" s="548">
        <v>0</v>
      </c>
      <c r="F173" s="548">
        <v>0</v>
      </c>
      <c r="G173" s="548">
        <v>0</v>
      </c>
      <c r="H173" s="548">
        <v>0</v>
      </c>
      <c r="I173" s="548">
        <v>0</v>
      </c>
      <c r="J173" s="548">
        <v>0</v>
      </c>
      <c r="K173" s="548">
        <v>0</v>
      </c>
      <c r="L173" s="548">
        <v>0</v>
      </c>
      <c r="M173" s="548">
        <v>0</v>
      </c>
      <c r="N173" s="548">
        <v>0</v>
      </c>
      <c r="O173" s="548">
        <v>0</v>
      </c>
      <c r="P173" s="548">
        <v>0</v>
      </c>
      <c r="Q173" s="548">
        <v>0</v>
      </c>
      <c r="R173" s="548">
        <v>0</v>
      </c>
      <c r="S173" s="548">
        <v>4</v>
      </c>
      <c r="T173" s="548">
        <v>0</v>
      </c>
      <c r="U173" s="548">
        <v>59</v>
      </c>
      <c r="V173" s="548">
        <v>4</v>
      </c>
      <c r="W173" s="549">
        <v>1</v>
      </c>
      <c r="X173" s="155"/>
      <c r="AY173" s="547" t="s">
        <v>987</v>
      </c>
      <c r="AZ173" s="528">
        <v>0</v>
      </c>
      <c r="BA173" s="548">
        <v>0</v>
      </c>
      <c r="BB173" s="548">
        <v>0</v>
      </c>
      <c r="BC173" s="548">
        <v>0</v>
      </c>
      <c r="BD173" s="548">
        <v>0</v>
      </c>
      <c r="BE173" s="548">
        <v>0</v>
      </c>
      <c r="BF173" s="548">
        <v>0</v>
      </c>
      <c r="BG173" s="548">
        <v>0</v>
      </c>
      <c r="BH173" s="548">
        <v>0</v>
      </c>
      <c r="BI173" s="548">
        <v>0</v>
      </c>
      <c r="BJ173" s="548">
        <v>0</v>
      </c>
      <c r="BK173" s="548">
        <v>0</v>
      </c>
      <c r="BL173" s="548">
        <v>0</v>
      </c>
      <c r="BM173" s="548">
        <v>0</v>
      </c>
      <c r="BN173" s="548">
        <v>0</v>
      </c>
      <c r="BO173" s="548">
        <v>0</v>
      </c>
      <c r="BP173" s="548">
        <v>0</v>
      </c>
      <c r="BQ173" s="548">
        <v>0</v>
      </c>
      <c r="BR173" s="548">
        <v>0</v>
      </c>
      <c r="BS173" s="548">
        <v>2</v>
      </c>
      <c r="BT173" s="548">
        <v>0</v>
      </c>
      <c r="BU173" s="549">
        <v>0</v>
      </c>
    </row>
    <row r="174" spans="1:73" x14ac:dyDescent="0.2">
      <c r="A174" s="547" t="s">
        <v>988</v>
      </c>
      <c r="B174" s="528">
        <v>0</v>
      </c>
      <c r="C174" s="548">
        <v>0</v>
      </c>
      <c r="D174" s="548">
        <v>0</v>
      </c>
      <c r="E174" s="548">
        <v>0</v>
      </c>
      <c r="F174" s="548">
        <v>0</v>
      </c>
      <c r="G174" s="548">
        <v>0</v>
      </c>
      <c r="H174" s="548">
        <v>0</v>
      </c>
      <c r="I174" s="548">
        <v>0</v>
      </c>
      <c r="J174" s="548">
        <v>0</v>
      </c>
      <c r="K174" s="548">
        <v>0</v>
      </c>
      <c r="L174" s="548">
        <v>0</v>
      </c>
      <c r="M174" s="548">
        <v>0</v>
      </c>
      <c r="N174" s="548">
        <v>0</v>
      </c>
      <c r="O174" s="548">
        <v>0</v>
      </c>
      <c r="P174" s="548">
        <v>0</v>
      </c>
      <c r="Q174" s="548">
        <v>0</v>
      </c>
      <c r="R174" s="548">
        <v>0</v>
      </c>
      <c r="S174" s="548">
        <v>4</v>
      </c>
      <c r="T174" s="548">
        <v>6</v>
      </c>
      <c r="U174" s="548">
        <v>48.5</v>
      </c>
      <c r="V174" s="548">
        <v>4</v>
      </c>
      <c r="W174" s="549">
        <v>4</v>
      </c>
      <c r="X174" s="155"/>
      <c r="AY174" s="547" t="s">
        <v>988</v>
      </c>
      <c r="AZ174" s="528">
        <v>0</v>
      </c>
      <c r="BA174" s="548">
        <v>0</v>
      </c>
      <c r="BB174" s="548">
        <v>0</v>
      </c>
      <c r="BC174" s="548">
        <v>0</v>
      </c>
      <c r="BD174" s="548">
        <v>0</v>
      </c>
      <c r="BE174" s="548">
        <v>0</v>
      </c>
      <c r="BF174" s="548">
        <v>0</v>
      </c>
      <c r="BG174" s="548">
        <v>0</v>
      </c>
      <c r="BH174" s="548">
        <v>0</v>
      </c>
      <c r="BI174" s="548">
        <v>0</v>
      </c>
      <c r="BJ174" s="548">
        <v>0</v>
      </c>
      <c r="BK174" s="548">
        <v>0</v>
      </c>
      <c r="BL174" s="548">
        <v>0</v>
      </c>
      <c r="BM174" s="548">
        <v>0</v>
      </c>
      <c r="BN174" s="548">
        <v>0</v>
      </c>
      <c r="BO174" s="548">
        <v>0</v>
      </c>
      <c r="BP174" s="548">
        <v>0</v>
      </c>
      <c r="BQ174" s="548">
        <v>0</v>
      </c>
      <c r="BR174" s="548">
        <v>0</v>
      </c>
      <c r="BS174" s="548">
        <v>0</v>
      </c>
      <c r="BT174" s="548">
        <v>0</v>
      </c>
      <c r="BU174" s="549">
        <v>0</v>
      </c>
    </row>
    <row r="175" spans="1:73" x14ac:dyDescent="0.2">
      <c r="A175" s="547" t="s">
        <v>989</v>
      </c>
      <c r="B175" s="528">
        <v>0</v>
      </c>
      <c r="C175" s="548">
        <v>0</v>
      </c>
      <c r="D175" s="548">
        <v>0</v>
      </c>
      <c r="E175" s="548">
        <v>0</v>
      </c>
      <c r="F175" s="548">
        <v>0</v>
      </c>
      <c r="G175" s="548">
        <v>0</v>
      </c>
      <c r="H175" s="548">
        <v>0</v>
      </c>
      <c r="I175" s="548">
        <v>0</v>
      </c>
      <c r="J175" s="548">
        <v>0</v>
      </c>
      <c r="K175" s="548">
        <v>0</v>
      </c>
      <c r="L175" s="548">
        <v>0</v>
      </c>
      <c r="M175" s="548">
        <v>0</v>
      </c>
      <c r="N175" s="548">
        <v>0</v>
      </c>
      <c r="O175" s="548">
        <v>0</v>
      </c>
      <c r="P175" s="548">
        <v>0</v>
      </c>
      <c r="Q175" s="548">
        <v>0</v>
      </c>
      <c r="R175" s="548">
        <v>0</v>
      </c>
      <c r="S175" s="548">
        <v>9</v>
      </c>
      <c r="T175" s="548">
        <v>3</v>
      </c>
      <c r="U175" s="548">
        <v>83</v>
      </c>
      <c r="V175" s="548">
        <v>9</v>
      </c>
      <c r="W175" s="549">
        <v>1</v>
      </c>
      <c r="X175" s="155"/>
      <c r="AY175" s="547" t="s">
        <v>989</v>
      </c>
      <c r="AZ175" s="528">
        <v>0</v>
      </c>
      <c r="BA175" s="548">
        <v>0</v>
      </c>
      <c r="BB175" s="548">
        <v>0</v>
      </c>
      <c r="BC175" s="548">
        <v>0</v>
      </c>
      <c r="BD175" s="548">
        <v>0</v>
      </c>
      <c r="BE175" s="548">
        <v>0</v>
      </c>
      <c r="BF175" s="548">
        <v>0</v>
      </c>
      <c r="BG175" s="548">
        <v>0</v>
      </c>
      <c r="BH175" s="548">
        <v>0</v>
      </c>
      <c r="BI175" s="548">
        <v>0</v>
      </c>
      <c r="BJ175" s="548">
        <v>0</v>
      </c>
      <c r="BK175" s="548">
        <v>0</v>
      </c>
      <c r="BL175" s="548">
        <v>0</v>
      </c>
      <c r="BM175" s="548">
        <v>0</v>
      </c>
      <c r="BN175" s="548">
        <v>0</v>
      </c>
      <c r="BO175" s="548">
        <v>0</v>
      </c>
      <c r="BP175" s="548">
        <v>0</v>
      </c>
      <c r="BQ175" s="548">
        <v>0</v>
      </c>
      <c r="BR175" s="548">
        <v>0</v>
      </c>
      <c r="BS175" s="548">
        <v>0</v>
      </c>
      <c r="BT175" s="548">
        <v>1</v>
      </c>
      <c r="BU175" s="549">
        <v>0</v>
      </c>
    </row>
    <row r="176" spans="1:73" x14ac:dyDescent="0.2">
      <c r="A176" s="547" t="s">
        <v>990</v>
      </c>
      <c r="B176" s="528">
        <v>0</v>
      </c>
      <c r="C176" s="548">
        <v>0</v>
      </c>
      <c r="D176" s="548">
        <v>0</v>
      </c>
      <c r="E176" s="548">
        <v>0</v>
      </c>
      <c r="F176" s="548">
        <v>0</v>
      </c>
      <c r="G176" s="548">
        <v>0</v>
      </c>
      <c r="H176" s="548">
        <v>0</v>
      </c>
      <c r="I176" s="548">
        <v>0</v>
      </c>
      <c r="J176" s="548">
        <v>0</v>
      </c>
      <c r="K176" s="548">
        <v>0</v>
      </c>
      <c r="L176" s="548">
        <v>0</v>
      </c>
      <c r="M176" s="548">
        <v>0</v>
      </c>
      <c r="N176" s="548">
        <v>0</v>
      </c>
      <c r="O176" s="548">
        <v>0</v>
      </c>
      <c r="P176" s="548">
        <v>0</v>
      </c>
      <c r="Q176" s="548">
        <v>0</v>
      </c>
      <c r="R176" s="548">
        <v>0</v>
      </c>
      <c r="S176" s="548">
        <v>13</v>
      </c>
      <c r="T176" s="548">
        <v>1</v>
      </c>
      <c r="U176" s="548">
        <v>92</v>
      </c>
      <c r="V176" s="548">
        <v>24</v>
      </c>
      <c r="W176" s="549">
        <v>1</v>
      </c>
      <c r="X176" s="155"/>
      <c r="AY176" s="547" t="s">
        <v>990</v>
      </c>
      <c r="AZ176" s="528">
        <v>0</v>
      </c>
      <c r="BA176" s="548">
        <v>0</v>
      </c>
      <c r="BB176" s="548">
        <v>0</v>
      </c>
      <c r="BC176" s="548">
        <v>0</v>
      </c>
      <c r="BD176" s="548">
        <v>0</v>
      </c>
      <c r="BE176" s="548">
        <v>0</v>
      </c>
      <c r="BF176" s="548">
        <v>0</v>
      </c>
      <c r="BG176" s="548">
        <v>0</v>
      </c>
      <c r="BH176" s="548">
        <v>0</v>
      </c>
      <c r="BI176" s="548">
        <v>0</v>
      </c>
      <c r="BJ176" s="548">
        <v>0</v>
      </c>
      <c r="BK176" s="548">
        <v>0</v>
      </c>
      <c r="BL176" s="548">
        <v>0</v>
      </c>
      <c r="BM176" s="548">
        <v>0</v>
      </c>
      <c r="BN176" s="548">
        <v>0</v>
      </c>
      <c r="BO176" s="548">
        <v>0</v>
      </c>
      <c r="BP176" s="548">
        <v>0</v>
      </c>
      <c r="BQ176" s="548">
        <v>0</v>
      </c>
      <c r="BR176" s="548">
        <v>0</v>
      </c>
      <c r="BS176" s="548">
        <v>0</v>
      </c>
      <c r="BT176" s="548">
        <v>0</v>
      </c>
      <c r="BU176" s="549">
        <v>0</v>
      </c>
    </row>
    <row r="177" spans="1:73" x14ac:dyDescent="0.2">
      <c r="A177" s="547" t="s">
        <v>991</v>
      </c>
      <c r="B177" s="528">
        <v>0</v>
      </c>
      <c r="C177" s="548">
        <v>0</v>
      </c>
      <c r="D177" s="548">
        <v>0</v>
      </c>
      <c r="E177" s="548">
        <v>0</v>
      </c>
      <c r="F177" s="548">
        <v>0</v>
      </c>
      <c r="G177" s="548">
        <v>0</v>
      </c>
      <c r="H177" s="548">
        <v>0</v>
      </c>
      <c r="I177" s="548">
        <v>0</v>
      </c>
      <c r="J177" s="548">
        <v>0</v>
      </c>
      <c r="K177" s="548">
        <v>0</v>
      </c>
      <c r="L177" s="548">
        <v>0</v>
      </c>
      <c r="M177" s="548">
        <v>0</v>
      </c>
      <c r="N177" s="548">
        <v>0</v>
      </c>
      <c r="O177" s="548">
        <v>0</v>
      </c>
      <c r="P177" s="548">
        <v>0</v>
      </c>
      <c r="Q177" s="548">
        <v>0</v>
      </c>
      <c r="R177" s="548">
        <v>0</v>
      </c>
      <c r="S177" s="548">
        <v>7</v>
      </c>
      <c r="T177" s="548">
        <v>1</v>
      </c>
      <c r="U177" s="548">
        <v>98</v>
      </c>
      <c r="V177" s="548">
        <v>20</v>
      </c>
      <c r="W177" s="549">
        <v>13</v>
      </c>
      <c r="X177" s="155"/>
      <c r="AY177" s="547" t="s">
        <v>991</v>
      </c>
      <c r="AZ177" s="528">
        <v>0</v>
      </c>
      <c r="BA177" s="548">
        <v>0</v>
      </c>
      <c r="BB177" s="548">
        <v>0</v>
      </c>
      <c r="BC177" s="548">
        <v>0</v>
      </c>
      <c r="BD177" s="548">
        <v>0</v>
      </c>
      <c r="BE177" s="548">
        <v>0</v>
      </c>
      <c r="BF177" s="548">
        <v>0</v>
      </c>
      <c r="BG177" s="548">
        <v>0</v>
      </c>
      <c r="BH177" s="548">
        <v>0</v>
      </c>
      <c r="BI177" s="548">
        <v>0</v>
      </c>
      <c r="BJ177" s="548">
        <v>0</v>
      </c>
      <c r="BK177" s="548">
        <v>0</v>
      </c>
      <c r="BL177" s="548">
        <v>0</v>
      </c>
      <c r="BM177" s="548">
        <v>0</v>
      </c>
      <c r="BN177" s="548">
        <v>0</v>
      </c>
      <c r="BO177" s="548">
        <v>0</v>
      </c>
      <c r="BP177" s="548">
        <v>0</v>
      </c>
      <c r="BQ177" s="548">
        <v>0</v>
      </c>
      <c r="BR177" s="548">
        <v>-3</v>
      </c>
      <c r="BS177" s="548">
        <v>1</v>
      </c>
      <c r="BT177" s="548">
        <v>2</v>
      </c>
      <c r="BU177" s="549">
        <v>1</v>
      </c>
    </row>
    <row r="178" spans="1:73" x14ac:dyDescent="0.2">
      <c r="A178" s="547" t="s">
        <v>992</v>
      </c>
      <c r="B178" s="528">
        <v>0</v>
      </c>
      <c r="C178" s="548">
        <v>0</v>
      </c>
      <c r="D178" s="548">
        <v>0</v>
      </c>
      <c r="E178" s="548">
        <v>0</v>
      </c>
      <c r="F178" s="548">
        <v>0</v>
      </c>
      <c r="G178" s="548">
        <v>0</v>
      </c>
      <c r="H178" s="548">
        <v>0</v>
      </c>
      <c r="I178" s="548">
        <v>0</v>
      </c>
      <c r="J178" s="548">
        <v>0</v>
      </c>
      <c r="K178" s="548">
        <v>0</v>
      </c>
      <c r="L178" s="548">
        <v>0</v>
      </c>
      <c r="M178" s="548">
        <v>0</v>
      </c>
      <c r="N178" s="548">
        <v>0</v>
      </c>
      <c r="O178" s="548">
        <v>0</v>
      </c>
      <c r="P178" s="548">
        <v>0</v>
      </c>
      <c r="Q178" s="548">
        <v>0</v>
      </c>
      <c r="R178" s="548">
        <v>0</v>
      </c>
      <c r="S178" s="548">
        <v>6</v>
      </c>
      <c r="T178" s="548">
        <v>0</v>
      </c>
      <c r="U178" s="548">
        <v>55</v>
      </c>
      <c r="V178" s="548">
        <v>23</v>
      </c>
      <c r="W178" s="549">
        <v>18</v>
      </c>
      <c r="X178" s="155"/>
      <c r="AY178" s="547" t="s">
        <v>992</v>
      </c>
      <c r="AZ178" s="528">
        <v>0</v>
      </c>
      <c r="BA178" s="548">
        <v>0</v>
      </c>
      <c r="BB178" s="548">
        <v>0</v>
      </c>
      <c r="BC178" s="548">
        <v>0</v>
      </c>
      <c r="BD178" s="548">
        <v>0</v>
      </c>
      <c r="BE178" s="548">
        <v>0</v>
      </c>
      <c r="BF178" s="548">
        <v>0</v>
      </c>
      <c r="BG178" s="548">
        <v>0</v>
      </c>
      <c r="BH178" s="548">
        <v>0</v>
      </c>
      <c r="BI178" s="548">
        <v>0</v>
      </c>
      <c r="BJ178" s="548">
        <v>0</v>
      </c>
      <c r="BK178" s="548">
        <v>0</v>
      </c>
      <c r="BL178" s="548">
        <v>0</v>
      </c>
      <c r="BM178" s="548">
        <v>0</v>
      </c>
      <c r="BN178" s="548">
        <v>0</v>
      </c>
      <c r="BO178" s="548">
        <v>0</v>
      </c>
      <c r="BP178" s="548">
        <v>0</v>
      </c>
      <c r="BQ178" s="548">
        <v>0</v>
      </c>
      <c r="BR178" s="548">
        <v>0</v>
      </c>
      <c r="BS178" s="548">
        <v>0</v>
      </c>
      <c r="BT178" s="548">
        <v>2</v>
      </c>
      <c r="BU178" s="549">
        <v>1</v>
      </c>
    </row>
    <row r="179" spans="1:73" x14ac:dyDescent="0.2">
      <c r="A179" s="547" t="s">
        <v>993</v>
      </c>
      <c r="B179" s="528">
        <v>0</v>
      </c>
      <c r="C179" s="548">
        <v>0</v>
      </c>
      <c r="D179" s="548">
        <v>0</v>
      </c>
      <c r="E179" s="548">
        <v>0</v>
      </c>
      <c r="F179" s="548">
        <v>0</v>
      </c>
      <c r="G179" s="548">
        <v>0</v>
      </c>
      <c r="H179" s="548">
        <v>0</v>
      </c>
      <c r="I179" s="548">
        <v>0</v>
      </c>
      <c r="J179" s="548">
        <v>0</v>
      </c>
      <c r="K179" s="548">
        <v>0</v>
      </c>
      <c r="L179" s="548">
        <v>0</v>
      </c>
      <c r="M179" s="548">
        <v>0</v>
      </c>
      <c r="N179" s="548">
        <v>0</v>
      </c>
      <c r="O179" s="548">
        <v>0</v>
      </c>
      <c r="P179" s="548">
        <v>0</v>
      </c>
      <c r="Q179" s="548">
        <v>0</v>
      </c>
      <c r="R179" s="548">
        <v>477</v>
      </c>
      <c r="S179" s="548">
        <v>18</v>
      </c>
      <c r="T179" s="548">
        <v>0</v>
      </c>
      <c r="U179" s="548">
        <v>6</v>
      </c>
      <c r="V179" s="548">
        <v>28</v>
      </c>
      <c r="W179" s="549">
        <v>13</v>
      </c>
      <c r="X179" s="155"/>
      <c r="AY179" s="547" t="s">
        <v>993</v>
      </c>
      <c r="AZ179" s="528">
        <v>0</v>
      </c>
      <c r="BA179" s="548">
        <v>0</v>
      </c>
      <c r="BB179" s="548">
        <v>0</v>
      </c>
      <c r="BC179" s="548">
        <v>0</v>
      </c>
      <c r="BD179" s="548">
        <v>0</v>
      </c>
      <c r="BE179" s="548">
        <v>0</v>
      </c>
      <c r="BF179" s="548">
        <v>0</v>
      </c>
      <c r="BG179" s="548">
        <v>0</v>
      </c>
      <c r="BH179" s="548">
        <v>0</v>
      </c>
      <c r="BI179" s="548">
        <v>0</v>
      </c>
      <c r="BJ179" s="548">
        <v>0</v>
      </c>
      <c r="BK179" s="548">
        <v>0</v>
      </c>
      <c r="BL179" s="548">
        <v>0</v>
      </c>
      <c r="BM179" s="548">
        <v>0</v>
      </c>
      <c r="BN179" s="548">
        <v>0</v>
      </c>
      <c r="BO179" s="548">
        <v>0</v>
      </c>
      <c r="BP179" s="548">
        <v>3</v>
      </c>
      <c r="BQ179" s="548">
        <v>0</v>
      </c>
      <c r="BR179" s="548">
        <v>0</v>
      </c>
      <c r="BS179" s="548">
        <v>1</v>
      </c>
      <c r="BT179" s="548">
        <v>1</v>
      </c>
      <c r="BU179" s="549">
        <v>1</v>
      </c>
    </row>
    <row r="180" spans="1:73" x14ac:dyDescent="0.2">
      <c r="A180" s="547" t="s">
        <v>994</v>
      </c>
      <c r="B180" s="528">
        <v>0</v>
      </c>
      <c r="C180" s="548">
        <v>0</v>
      </c>
      <c r="D180" s="548">
        <v>0</v>
      </c>
      <c r="E180" s="548">
        <v>0</v>
      </c>
      <c r="F180" s="548">
        <v>0</v>
      </c>
      <c r="G180" s="548">
        <v>0</v>
      </c>
      <c r="H180" s="548">
        <v>0</v>
      </c>
      <c r="I180" s="548">
        <v>0</v>
      </c>
      <c r="J180" s="548">
        <v>0</v>
      </c>
      <c r="K180" s="548">
        <v>0</v>
      </c>
      <c r="L180" s="548">
        <v>0</v>
      </c>
      <c r="M180" s="548">
        <v>0</v>
      </c>
      <c r="N180" s="548">
        <v>0</v>
      </c>
      <c r="O180" s="548">
        <v>0</v>
      </c>
      <c r="P180" s="548">
        <v>0</v>
      </c>
      <c r="Q180" s="548">
        <v>0</v>
      </c>
      <c r="R180" s="548">
        <v>147</v>
      </c>
      <c r="S180" s="548">
        <v>42</v>
      </c>
      <c r="T180" s="548">
        <v>7</v>
      </c>
      <c r="U180" s="548">
        <v>3</v>
      </c>
      <c r="V180" s="548">
        <v>14</v>
      </c>
      <c r="W180" s="549">
        <v>27</v>
      </c>
      <c r="X180" s="155"/>
      <c r="AY180" s="547" t="s">
        <v>994</v>
      </c>
      <c r="AZ180" s="528">
        <v>0</v>
      </c>
      <c r="BA180" s="548">
        <v>0</v>
      </c>
      <c r="BB180" s="548">
        <v>0</v>
      </c>
      <c r="BC180" s="548">
        <v>0</v>
      </c>
      <c r="BD180" s="548">
        <v>0</v>
      </c>
      <c r="BE180" s="548">
        <v>0</v>
      </c>
      <c r="BF180" s="548">
        <v>0</v>
      </c>
      <c r="BG180" s="548">
        <v>0</v>
      </c>
      <c r="BH180" s="548">
        <v>0</v>
      </c>
      <c r="BI180" s="548">
        <v>0</v>
      </c>
      <c r="BJ180" s="548">
        <v>0</v>
      </c>
      <c r="BK180" s="548">
        <v>0</v>
      </c>
      <c r="BL180" s="548">
        <v>0</v>
      </c>
      <c r="BM180" s="548">
        <v>0</v>
      </c>
      <c r="BN180" s="548">
        <v>0</v>
      </c>
      <c r="BO180" s="548">
        <v>0</v>
      </c>
      <c r="BP180" s="548">
        <v>0</v>
      </c>
      <c r="BQ180" s="548">
        <v>3</v>
      </c>
      <c r="BR180" s="548">
        <v>0</v>
      </c>
      <c r="BS180" s="548">
        <v>3</v>
      </c>
      <c r="BT180" s="548">
        <v>7</v>
      </c>
      <c r="BU180" s="549">
        <v>0</v>
      </c>
    </row>
    <row r="181" spans="1:73" x14ac:dyDescent="0.2">
      <c r="A181" s="547" t="s">
        <v>995</v>
      </c>
      <c r="B181" s="528">
        <v>0</v>
      </c>
      <c r="C181" s="548">
        <v>0</v>
      </c>
      <c r="D181" s="548">
        <v>0</v>
      </c>
      <c r="E181" s="548">
        <v>0</v>
      </c>
      <c r="F181" s="548">
        <v>0</v>
      </c>
      <c r="G181" s="548">
        <v>0</v>
      </c>
      <c r="H181" s="548">
        <v>0</v>
      </c>
      <c r="I181" s="548">
        <v>0</v>
      </c>
      <c r="J181" s="548">
        <v>0</v>
      </c>
      <c r="K181" s="548">
        <v>0</v>
      </c>
      <c r="L181" s="548">
        <v>0</v>
      </c>
      <c r="M181" s="548">
        <v>0</v>
      </c>
      <c r="N181" s="548">
        <v>0</v>
      </c>
      <c r="O181" s="548">
        <v>0</v>
      </c>
      <c r="P181" s="548">
        <v>0</v>
      </c>
      <c r="Q181" s="548">
        <v>0</v>
      </c>
      <c r="R181" s="548">
        <v>78</v>
      </c>
      <c r="S181" s="548">
        <v>45</v>
      </c>
      <c r="T181" s="548">
        <v>5</v>
      </c>
      <c r="U181" s="548">
        <v>13</v>
      </c>
      <c r="V181" s="548">
        <v>52</v>
      </c>
      <c r="W181" s="549">
        <v>18</v>
      </c>
      <c r="X181" s="155"/>
      <c r="AY181" s="547" t="s">
        <v>995</v>
      </c>
      <c r="AZ181" s="528">
        <v>0</v>
      </c>
      <c r="BA181" s="548">
        <v>0</v>
      </c>
      <c r="BB181" s="548">
        <v>0</v>
      </c>
      <c r="BC181" s="548">
        <v>0</v>
      </c>
      <c r="BD181" s="548">
        <v>0</v>
      </c>
      <c r="BE181" s="548">
        <v>0</v>
      </c>
      <c r="BF181" s="548">
        <v>0</v>
      </c>
      <c r="BG181" s="548">
        <v>0</v>
      </c>
      <c r="BH181" s="548">
        <v>0</v>
      </c>
      <c r="BI181" s="548">
        <v>0</v>
      </c>
      <c r="BJ181" s="548">
        <v>0</v>
      </c>
      <c r="BK181" s="548">
        <v>0</v>
      </c>
      <c r="BL181" s="548">
        <v>0</v>
      </c>
      <c r="BM181" s="548">
        <v>0</v>
      </c>
      <c r="BN181" s="548">
        <v>0</v>
      </c>
      <c r="BO181" s="548">
        <v>0</v>
      </c>
      <c r="BP181" s="548">
        <v>0</v>
      </c>
      <c r="BQ181" s="548">
        <v>2</v>
      </c>
      <c r="BR181" s="548">
        <v>0</v>
      </c>
      <c r="BS181" s="548">
        <v>5</v>
      </c>
      <c r="BT181" s="548">
        <v>2</v>
      </c>
      <c r="BU181" s="549">
        <v>5</v>
      </c>
    </row>
    <row r="182" spans="1:73" x14ac:dyDescent="0.2">
      <c r="A182" s="547" t="s">
        <v>996</v>
      </c>
      <c r="B182" s="528">
        <v>0</v>
      </c>
      <c r="C182" s="548">
        <v>0</v>
      </c>
      <c r="D182" s="548">
        <v>0</v>
      </c>
      <c r="E182" s="548">
        <v>0</v>
      </c>
      <c r="F182" s="548">
        <v>0</v>
      </c>
      <c r="G182" s="548">
        <v>0</v>
      </c>
      <c r="H182" s="548">
        <v>0</v>
      </c>
      <c r="I182" s="548">
        <v>0</v>
      </c>
      <c r="J182" s="548">
        <v>0</v>
      </c>
      <c r="K182" s="548">
        <v>0</v>
      </c>
      <c r="L182" s="548">
        <v>0</v>
      </c>
      <c r="M182" s="548">
        <v>0</v>
      </c>
      <c r="N182" s="548">
        <v>0</v>
      </c>
      <c r="O182" s="548">
        <v>0</v>
      </c>
      <c r="P182" s="548">
        <v>0</v>
      </c>
      <c r="Q182" s="548">
        <v>0</v>
      </c>
      <c r="R182" s="548">
        <v>249</v>
      </c>
      <c r="S182" s="548">
        <v>43</v>
      </c>
      <c r="T182" s="548">
        <v>4</v>
      </c>
      <c r="U182" s="548">
        <v>25</v>
      </c>
      <c r="V182" s="548">
        <v>25</v>
      </c>
      <c r="W182" s="549">
        <v>47</v>
      </c>
      <c r="X182" s="155"/>
      <c r="AY182" s="547" t="s">
        <v>996</v>
      </c>
      <c r="AZ182" s="528">
        <v>0</v>
      </c>
      <c r="BA182" s="548">
        <v>0</v>
      </c>
      <c r="BB182" s="548">
        <v>0</v>
      </c>
      <c r="BC182" s="548">
        <v>0</v>
      </c>
      <c r="BD182" s="548">
        <v>0</v>
      </c>
      <c r="BE182" s="548">
        <v>0</v>
      </c>
      <c r="BF182" s="548">
        <v>0</v>
      </c>
      <c r="BG182" s="548">
        <v>0</v>
      </c>
      <c r="BH182" s="548">
        <v>0</v>
      </c>
      <c r="BI182" s="548">
        <v>0</v>
      </c>
      <c r="BJ182" s="548">
        <v>0</v>
      </c>
      <c r="BK182" s="548">
        <v>0</v>
      </c>
      <c r="BL182" s="548">
        <v>0</v>
      </c>
      <c r="BM182" s="548">
        <v>0</v>
      </c>
      <c r="BN182" s="548">
        <v>0</v>
      </c>
      <c r="BO182" s="548">
        <v>0</v>
      </c>
      <c r="BP182" s="548">
        <v>0</v>
      </c>
      <c r="BQ182" s="548">
        <v>7</v>
      </c>
      <c r="BR182" s="548">
        <v>0</v>
      </c>
      <c r="BS182" s="548">
        <v>2</v>
      </c>
      <c r="BT182" s="548">
        <v>6</v>
      </c>
      <c r="BU182" s="549">
        <v>17</v>
      </c>
    </row>
    <row r="183" spans="1:73" x14ac:dyDescent="0.2">
      <c r="A183" s="547" t="s">
        <v>997</v>
      </c>
      <c r="B183" s="528">
        <v>0</v>
      </c>
      <c r="C183" s="548">
        <v>0</v>
      </c>
      <c r="D183" s="548">
        <v>0</v>
      </c>
      <c r="E183" s="548">
        <v>0</v>
      </c>
      <c r="F183" s="548">
        <v>0</v>
      </c>
      <c r="G183" s="548">
        <v>0</v>
      </c>
      <c r="H183" s="548">
        <v>0</v>
      </c>
      <c r="I183" s="548">
        <v>0</v>
      </c>
      <c r="J183" s="548">
        <v>0</v>
      </c>
      <c r="K183" s="548">
        <v>0</v>
      </c>
      <c r="L183" s="548">
        <v>0</v>
      </c>
      <c r="M183" s="548">
        <v>0</v>
      </c>
      <c r="N183" s="548">
        <v>0</v>
      </c>
      <c r="O183" s="548">
        <v>0</v>
      </c>
      <c r="P183" s="548">
        <v>0</v>
      </c>
      <c r="Q183" s="548">
        <v>0</v>
      </c>
      <c r="R183" s="548">
        <v>291</v>
      </c>
      <c r="S183" s="548">
        <v>43</v>
      </c>
      <c r="T183" s="548">
        <v>1</v>
      </c>
      <c r="U183" s="548">
        <v>15</v>
      </c>
      <c r="V183" s="548">
        <v>33</v>
      </c>
      <c r="W183" s="549">
        <v>57</v>
      </c>
      <c r="X183" s="155"/>
      <c r="AY183" s="547" t="s">
        <v>997</v>
      </c>
      <c r="AZ183" s="528">
        <v>0</v>
      </c>
      <c r="BA183" s="548">
        <v>0</v>
      </c>
      <c r="BB183" s="548">
        <v>0</v>
      </c>
      <c r="BC183" s="548">
        <v>0</v>
      </c>
      <c r="BD183" s="548">
        <v>0</v>
      </c>
      <c r="BE183" s="548">
        <v>0</v>
      </c>
      <c r="BF183" s="548">
        <v>0</v>
      </c>
      <c r="BG183" s="548">
        <v>0</v>
      </c>
      <c r="BH183" s="548">
        <v>0</v>
      </c>
      <c r="BI183" s="548">
        <v>0</v>
      </c>
      <c r="BJ183" s="548">
        <v>0</v>
      </c>
      <c r="BK183" s="548">
        <v>0</v>
      </c>
      <c r="BL183" s="548">
        <v>0</v>
      </c>
      <c r="BM183" s="548">
        <v>0</v>
      </c>
      <c r="BN183" s="548">
        <v>0</v>
      </c>
      <c r="BO183" s="548">
        <v>0</v>
      </c>
      <c r="BP183" s="548">
        <v>0</v>
      </c>
      <c r="BQ183" s="548">
        <v>2</v>
      </c>
      <c r="BR183" s="548">
        <v>0</v>
      </c>
      <c r="BS183" s="548">
        <v>2</v>
      </c>
      <c r="BT183" s="548">
        <v>16</v>
      </c>
      <c r="BU183" s="549">
        <v>5</v>
      </c>
    </row>
    <row r="184" spans="1:73" x14ac:dyDescent="0.2">
      <c r="A184" s="547" t="s">
        <v>998</v>
      </c>
      <c r="B184" s="528">
        <v>0</v>
      </c>
      <c r="C184" s="548">
        <v>0</v>
      </c>
      <c r="D184" s="548">
        <v>0</v>
      </c>
      <c r="E184" s="548">
        <v>0</v>
      </c>
      <c r="F184" s="548">
        <v>0</v>
      </c>
      <c r="G184" s="548">
        <v>0</v>
      </c>
      <c r="H184" s="548">
        <v>0</v>
      </c>
      <c r="I184" s="548">
        <v>0</v>
      </c>
      <c r="J184" s="548">
        <v>0</v>
      </c>
      <c r="K184" s="548">
        <v>0</v>
      </c>
      <c r="L184" s="548">
        <v>0</v>
      </c>
      <c r="M184" s="548">
        <v>0</v>
      </c>
      <c r="N184" s="548">
        <v>0</v>
      </c>
      <c r="O184" s="548">
        <v>0</v>
      </c>
      <c r="P184" s="548">
        <v>0</v>
      </c>
      <c r="Q184" s="548">
        <v>0</v>
      </c>
      <c r="R184" s="548">
        <v>567</v>
      </c>
      <c r="S184" s="548">
        <v>34</v>
      </c>
      <c r="T184" s="548">
        <v>0</v>
      </c>
      <c r="U184" s="548">
        <v>12</v>
      </c>
      <c r="V184" s="548">
        <v>26</v>
      </c>
      <c r="W184" s="549">
        <v>51</v>
      </c>
      <c r="X184" s="155"/>
      <c r="AY184" s="547" t="s">
        <v>998</v>
      </c>
      <c r="AZ184" s="528">
        <v>0</v>
      </c>
      <c r="BA184" s="548">
        <v>0</v>
      </c>
      <c r="BB184" s="548">
        <v>0</v>
      </c>
      <c r="BC184" s="548">
        <v>0</v>
      </c>
      <c r="BD184" s="548">
        <v>0</v>
      </c>
      <c r="BE184" s="548">
        <v>0</v>
      </c>
      <c r="BF184" s="548">
        <v>0</v>
      </c>
      <c r="BG184" s="548">
        <v>0</v>
      </c>
      <c r="BH184" s="548">
        <v>0</v>
      </c>
      <c r="BI184" s="548">
        <v>0</v>
      </c>
      <c r="BJ184" s="548">
        <v>0</v>
      </c>
      <c r="BK184" s="548">
        <v>0</v>
      </c>
      <c r="BL184" s="548">
        <v>0</v>
      </c>
      <c r="BM184" s="548">
        <v>0</v>
      </c>
      <c r="BN184" s="548">
        <v>0</v>
      </c>
      <c r="BO184" s="548">
        <v>0</v>
      </c>
      <c r="BP184" s="548">
        <v>3</v>
      </c>
      <c r="BQ184" s="548">
        <v>0</v>
      </c>
      <c r="BR184" s="548">
        <v>0</v>
      </c>
      <c r="BS184" s="548">
        <v>0</v>
      </c>
      <c r="BT184" s="548">
        <v>18</v>
      </c>
      <c r="BU184" s="549">
        <v>10</v>
      </c>
    </row>
    <row r="185" spans="1:73" x14ac:dyDescent="0.2">
      <c r="A185" s="547" t="s">
        <v>999</v>
      </c>
      <c r="B185" s="528">
        <v>0</v>
      </c>
      <c r="C185" s="548">
        <v>0</v>
      </c>
      <c r="D185" s="548">
        <v>0</v>
      </c>
      <c r="E185" s="548">
        <v>0</v>
      </c>
      <c r="F185" s="548">
        <v>0</v>
      </c>
      <c r="G185" s="548">
        <v>0</v>
      </c>
      <c r="H185" s="548">
        <v>0</v>
      </c>
      <c r="I185" s="548">
        <v>0</v>
      </c>
      <c r="J185" s="548">
        <v>0</v>
      </c>
      <c r="K185" s="548">
        <v>0</v>
      </c>
      <c r="L185" s="548">
        <v>0</v>
      </c>
      <c r="M185" s="548">
        <v>0</v>
      </c>
      <c r="N185" s="548">
        <v>0</v>
      </c>
      <c r="O185" s="548">
        <v>0</v>
      </c>
      <c r="P185" s="548">
        <v>0</v>
      </c>
      <c r="Q185" s="548">
        <v>0</v>
      </c>
      <c r="R185" s="548">
        <v>372</v>
      </c>
      <c r="S185" s="548">
        <v>13</v>
      </c>
      <c r="T185" s="548">
        <v>5</v>
      </c>
      <c r="U185" s="548">
        <v>8</v>
      </c>
      <c r="V185" s="548">
        <v>58</v>
      </c>
      <c r="W185" s="549">
        <v>24</v>
      </c>
      <c r="X185" s="155"/>
      <c r="AY185" s="547" t="s">
        <v>999</v>
      </c>
      <c r="AZ185" s="528">
        <v>0</v>
      </c>
      <c r="BA185" s="548">
        <v>0</v>
      </c>
      <c r="BB185" s="548">
        <v>0</v>
      </c>
      <c r="BC185" s="548">
        <v>0</v>
      </c>
      <c r="BD185" s="548">
        <v>0</v>
      </c>
      <c r="BE185" s="548">
        <v>0</v>
      </c>
      <c r="BF185" s="548">
        <v>0</v>
      </c>
      <c r="BG185" s="548">
        <v>0</v>
      </c>
      <c r="BH185" s="548">
        <v>0</v>
      </c>
      <c r="BI185" s="548">
        <v>0</v>
      </c>
      <c r="BJ185" s="548">
        <v>0</v>
      </c>
      <c r="BK185" s="548">
        <v>0</v>
      </c>
      <c r="BL185" s="548">
        <v>0</v>
      </c>
      <c r="BM185" s="548">
        <v>0</v>
      </c>
      <c r="BN185" s="548">
        <v>0</v>
      </c>
      <c r="BO185" s="548">
        <v>0</v>
      </c>
      <c r="BP185" s="548">
        <v>0</v>
      </c>
      <c r="BQ185" s="548">
        <v>1</v>
      </c>
      <c r="BR185" s="548">
        <v>1</v>
      </c>
      <c r="BS185" s="548">
        <v>2</v>
      </c>
      <c r="BT185" s="548">
        <v>25</v>
      </c>
      <c r="BU185" s="549">
        <v>4</v>
      </c>
    </row>
    <row r="186" spans="1:73" x14ac:dyDescent="0.2">
      <c r="A186" s="547" t="s">
        <v>1000</v>
      </c>
      <c r="B186" s="528">
        <v>0</v>
      </c>
      <c r="C186" s="548">
        <v>0</v>
      </c>
      <c r="D186" s="548">
        <v>0</v>
      </c>
      <c r="E186" s="548">
        <v>0</v>
      </c>
      <c r="F186" s="548">
        <v>0</v>
      </c>
      <c r="G186" s="548">
        <v>0</v>
      </c>
      <c r="H186" s="548">
        <v>0</v>
      </c>
      <c r="I186" s="548">
        <v>0</v>
      </c>
      <c r="J186" s="548">
        <v>0</v>
      </c>
      <c r="K186" s="548">
        <v>0</v>
      </c>
      <c r="L186" s="548">
        <v>0</v>
      </c>
      <c r="M186" s="548">
        <v>0</v>
      </c>
      <c r="N186" s="548">
        <v>0</v>
      </c>
      <c r="O186" s="548">
        <v>0</v>
      </c>
      <c r="P186" s="548">
        <v>0</v>
      </c>
      <c r="Q186" s="548">
        <v>0</v>
      </c>
      <c r="R186" s="548">
        <v>441</v>
      </c>
      <c r="S186" s="548">
        <v>31.5</v>
      </c>
      <c r="T186" s="548">
        <v>3</v>
      </c>
      <c r="U186" s="548">
        <v>9</v>
      </c>
      <c r="V186" s="548">
        <v>42</v>
      </c>
      <c r="W186" s="549">
        <v>38</v>
      </c>
      <c r="X186" s="155"/>
      <c r="AY186" s="547" t="s">
        <v>1000</v>
      </c>
      <c r="AZ186" s="528">
        <v>0</v>
      </c>
      <c r="BA186" s="548">
        <v>0</v>
      </c>
      <c r="BB186" s="548">
        <v>0</v>
      </c>
      <c r="BC186" s="548">
        <v>0</v>
      </c>
      <c r="BD186" s="548">
        <v>0</v>
      </c>
      <c r="BE186" s="548">
        <v>0</v>
      </c>
      <c r="BF186" s="548">
        <v>0</v>
      </c>
      <c r="BG186" s="548">
        <v>0</v>
      </c>
      <c r="BH186" s="548">
        <v>0</v>
      </c>
      <c r="BI186" s="548">
        <v>0</v>
      </c>
      <c r="BJ186" s="548">
        <v>0</v>
      </c>
      <c r="BK186" s="548">
        <v>0</v>
      </c>
      <c r="BL186" s="548">
        <v>0</v>
      </c>
      <c r="BM186" s="548">
        <v>0</v>
      </c>
      <c r="BN186" s="548">
        <v>0</v>
      </c>
      <c r="BO186" s="548">
        <v>0</v>
      </c>
      <c r="BP186" s="548">
        <v>9</v>
      </c>
      <c r="BQ186" s="548">
        <v>5</v>
      </c>
      <c r="BR186" s="548">
        <v>0</v>
      </c>
      <c r="BS186" s="548">
        <v>4</v>
      </c>
      <c r="BT186" s="548">
        <v>23</v>
      </c>
      <c r="BU186" s="549">
        <v>24</v>
      </c>
    </row>
    <row r="187" spans="1:73" x14ac:dyDescent="0.2">
      <c r="A187" s="547" t="s">
        <v>1001</v>
      </c>
      <c r="B187" s="528">
        <v>0</v>
      </c>
      <c r="C187" s="548">
        <v>0</v>
      </c>
      <c r="D187" s="548">
        <v>0</v>
      </c>
      <c r="E187" s="548">
        <v>0</v>
      </c>
      <c r="F187" s="548">
        <v>0</v>
      </c>
      <c r="G187" s="548">
        <v>0</v>
      </c>
      <c r="H187" s="548">
        <v>0</v>
      </c>
      <c r="I187" s="548">
        <v>0</v>
      </c>
      <c r="J187" s="548">
        <v>0</v>
      </c>
      <c r="K187" s="548">
        <v>0</v>
      </c>
      <c r="L187" s="548">
        <v>0</v>
      </c>
      <c r="M187" s="548">
        <v>0</v>
      </c>
      <c r="N187" s="548">
        <v>0</v>
      </c>
      <c r="O187" s="548">
        <v>0</v>
      </c>
      <c r="P187" s="548">
        <v>0</v>
      </c>
      <c r="Q187" s="548">
        <v>0</v>
      </c>
      <c r="R187" s="548">
        <v>300</v>
      </c>
      <c r="S187" s="548">
        <v>30</v>
      </c>
      <c r="T187" s="548">
        <v>7</v>
      </c>
      <c r="U187" s="548">
        <v>18</v>
      </c>
      <c r="V187" s="548">
        <v>41</v>
      </c>
      <c r="W187" s="549">
        <v>144</v>
      </c>
      <c r="X187" s="155"/>
      <c r="AY187" s="547" t="s">
        <v>1001</v>
      </c>
      <c r="AZ187" s="528">
        <v>0</v>
      </c>
      <c r="BA187" s="548">
        <v>0</v>
      </c>
      <c r="BB187" s="548">
        <v>0</v>
      </c>
      <c r="BC187" s="548">
        <v>0</v>
      </c>
      <c r="BD187" s="548">
        <v>0</v>
      </c>
      <c r="BE187" s="548">
        <v>0</v>
      </c>
      <c r="BF187" s="548">
        <v>0</v>
      </c>
      <c r="BG187" s="548">
        <v>0</v>
      </c>
      <c r="BH187" s="548">
        <v>0</v>
      </c>
      <c r="BI187" s="548">
        <v>0</v>
      </c>
      <c r="BJ187" s="548">
        <v>0</v>
      </c>
      <c r="BK187" s="548">
        <v>0</v>
      </c>
      <c r="BL187" s="548">
        <v>0</v>
      </c>
      <c r="BM187" s="548">
        <v>0</v>
      </c>
      <c r="BN187" s="548">
        <v>0</v>
      </c>
      <c r="BO187" s="548">
        <v>0</v>
      </c>
      <c r="BP187" s="548">
        <v>12</v>
      </c>
      <c r="BQ187" s="548">
        <v>1</v>
      </c>
      <c r="BR187" s="548">
        <v>0</v>
      </c>
      <c r="BS187" s="548">
        <v>7</v>
      </c>
      <c r="BT187" s="548">
        <v>16</v>
      </c>
      <c r="BU187" s="549">
        <v>8</v>
      </c>
    </row>
    <row r="188" spans="1:73" x14ac:dyDescent="0.2">
      <c r="A188" s="547" t="s">
        <v>1002</v>
      </c>
      <c r="B188" s="528">
        <v>0</v>
      </c>
      <c r="C188" s="548">
        <v>0</v>
      </c>
      <c r="D188" s="548">
        <v>0</v>
      </c>
      <c r="E188" s="548">
        <v>0</v>
      </c>
      <c r="F188" s="548">
        <v>0</v>
      </c>
      <c r="G188" s="548">
        <v>0</v>
      </c>
      <c r="H188" s="548">
        <v>0</v>
      </c>
      <c r="I188" s="548">
        <v>0</v>
      </c>
      <c r="J188" s="548">
        <v>0</v>
      </c>
      <c r="K188" s="548">
        <v>0</v>
      </c>
      <c r="L188" s="548">
        <v>0</v>
      </c>
      <c r="M188" s="548">
        <v>0</v>
      </c>
      <c r="N188" s="548">
        <v>0</v>
      </c>
      <c r="O188" s="548">
        <v>0</v>
      </c>
      <c r="P188" s="548">
        <v>0</v>
      </c>
      <c r="Q188" s="548">
        <v>0</v>
      </c>
      <c r="R188" s="548">
        <v>126</v>
      </c>
      <c r="S188" s="548">
        <v>65</v>
      </c>
      <c r="T188" s="548">
        <v>9</v>
      </c>
      <c r="U188" s="548">
        <v>67</v>
      </c>
      <c r="V188" s="548">
        <v>33</v>
      </c>
      <c r="W188" s="549">
        <v>89</v>
      </c>
      <c r="X188" s="155"/>
      <c r="AY188" s="547" t="s">
        <v>1002</v>
      </c>
      <c r="AZ188" s="528">
        <v>0</v>
      </c>
      <c r="BA188" s="548">
        <v>0</v>
      </c>
      <c r="BB188" s="548">
        <v>0</v>
      </c>
      <c r="BC188" s="548">
        <v>0</v>
      </c>
      <c r="BD188" s="548">
        <v>0</v>
      </c>
      <c r="BE188" s="548">
        <v>0</v>
      </c>
      <c r="BF188" s="548">
        <v>0</v>
      </c>
      <c r="BG188" s="548">
        <v>0</v>
      </c>
      <c r="BH188" s="548">
        <v>0</v>
      </c>
      <c r="BI188" s="548">
        <v>0</v>
      </c>
      <c r="BJ188" s="548">
        <v>0</v>
      </c>
      <c r="BK188" s="548">
        <v>0</v>
      </c>
      <c r="BL188" s="548">
        <v>0</v>
      </c>
      <c r="BM188" s="548">
        <v>0</v>
      </c>
      <c r="BN188" s="548">
        <v>0</v>
      </c>
      <c r="BO188" s="548">
        <v>0</v>
      </c>
      <c r="BP188" s="548">
        <v>0</v>
      </c>
      <c r="BQ188" s="548">
        <v>3</v>
      </c>
      <c r="BR188" s="548">
        <v>2</v>
      </c>
      <c r="BS188" s="548">
        <v>7</v>
      </c>
      <c r="BT188" s="548">
        <v>24</v>
      </c>
      <c r="BU188" s="549">
        <v>27</v>
      </c>
    </row>
    <row r="189" spans="1:73" x14ac:dyDescent="0.2">
      <c r="A189" s="547" t="s">
        <v>1003</v>
      </c>
      <c r="B189" s="528">
        <v>0</v>
      </c>
      <c r="C189" s="548">
        <v>0</v>
      </c>
      <c r="D189" s="548">
        <v>0</v>
      </c>
      <c r="E189" s="548">
        <v>0</v>
      </c>
      <c r="F189" s="548">
        <v>0</v>
      </c>
      <c r="G189" s="548">
        <v>0</v>
      </c>
      <c r="H189" s="548">
        <v>0</v>
      </c>
      <c r="I189" s="548">
        <v>0</v>
      </c>
      <c r="J189" s="548">
        <v>0</v>
      </c>
      <c r="K189" s="548">
        <v>0</v>
      </c>
      <c r="L189" s="548">
        <v>0</v>
      </c>
      <c r="M189" s="548">
        <v>0</v>
      </c>
      <c r="N189" s="548">
        <v>0</v>
      </c>
      <c r="O189" s="548">
        <v>0</v>
      </c>
      <c r="P189" s="548">
        <v>0</v>
      </c>
      <c r="Q189" s="548">
        <v>0</v>
      </c>
      <c r="R189" s="548">
        <v>258</v>
      </c>
      <c r="S189" s="548">
        <v>62</v>
      </c>
      <c r="T189" s="548">
        <v>3</v>
      </c>
      <c r="U189" s="548">
        <v>52</v>
      </c>
      <c r="V189" s="548">
        <v>46</v>
      </c>
      <c r="W189" s="549">
        <v>189</v>
      </c>
      <c r="X189" s="155"/>
      <c r="AY189" s="547" t="s">
        <v>1003</v>
      </c>
      <c r="AZ189" s="528">
        <v>0</v>
      </c>
      <c r="BA189" s="548">
        <v>0</v>
      </c>
      <c r="BB189" s="548">
        <v>0</v>
      </c>
      <c r="BC189" s="548">
        <v>0</v>
      </c>
      <c r="BD189" s="548">
        <v>0</v>
      </c>
      <c r="BE189" s="548">
        <v>0</v>
      </c>
      <c r="BF189" s="548">
        <v>0</v>
      </c>
      <c r="BG189" s="548">
        <v>0</v>
      </c>
      <c r="BH189" s="548">
        <v>0</v>
      </c>
      <c r="BI189" s="548">
        <v>0</v>
      </c>
      <c r="BJ189" s="548">
        <v>0</v>
      </c>
      <c r="BK189" s="548">
        <v>0</v>
      </c>
      <c r="BL189" s="548">
        <v>0</v>
      </c>
      <c r="BM189" s="548">
        <v>0</v>
      </c>
      <c r="BN189" s="548">
        <v>0</v>
      </c>
      <c r="BO189" s="548">
        <v>0</v>
      </c>
      <c r="BP189" s="548">
        <v>48</v>
      </c>
      <c r="BQ189" s="548">
        <v>5</v>
      </c>
      <c r="BR189" s="548">
        <v>1</v>
      </c>
      <c r="BS189" s="548">
        <v>1</v>
      </c>
      <c r="BT189" s="548">
        <v>47</v>
      </c>
      <c r="BU189" s="549">
        <v>28</v>
      </c>
    </row>
    <row r="190" spans="1:73" x14ac:dyDescent="0.2">
      <c r="A190" s="547" t="s">
        <v>1004</v>
      </c>
      <c r="B190" s="528">
        <v>0</v>
      </c>
      <c r="C190" s="548">
        <v>0</v>
      </c>
      <c r="D190" s="548">
        <v>0</v>
      </c>
      <c r="E190" s="548">
        <v>0</v>
      </c>
      <c r="F190" s="548">
        <v>0</v>
      </c>
      <c r="G190" s="548">
        <v>0</v>
      </c>
      <c r="H190" s="548">
        <v>0</v>
      </c>
      <c r="I190" s="548">
        <v>0</v>
      </c>
      <c r="J190" s="548">
        <v>0</v>
      </c>
      <c r="K190" s="548">
        <v>0</v>
      </c>
      <c r="L190" s="548">
        <v>0</v>
      </c>
      <c r="M190" s="548">
        <v>0</v>
      </c>
      <c r="N190" s="548">
        <v>0</v>
      </c>
      <c r="O190" s="548">
        <v>0</v>
      </c>
      <c r="P190" s="548">
        <v>0</v>
      </c>
      <c r="Q190" s="548">
        <v>0</v>
      </c>
      <c r="R190" s="548">
        <v>312</v>
      </c>
      <c r="S190" s="548">
        <v>56</v>
      </c>
      <c r="T190" s="548">
        <v>43</v>
      </c>
      <c r="U190" s="548">
        <v>54</v>
      </c>
      <c r="V190" s="548">
        <v>50</v>
      </c>
      <c r="W190" s="549">
        <v>198</v>
      </c>
      <c r="X190" s="155"/>
      <c r="AY190" s="547" t="s">
        <v>1004</v>
      </c>
      <c r="AZ190" s="528">
        <v>0</v>
      </c>
      <c r="BA190" s="548">
        <v>0</v>
      </c>
      <c r="BB190" s="548">
        <v>0</v>
      </c>
      <c r="BC190" s="548">
        <v>0</v>
      </c>
      <c r="BD190" s="548">
        <v>0</v>
      </c>
      <c r="BE190" s="548">
        <v>0</v>
      </c>
      <c r="BF190" s="548">
        <v>0</v>
      </c>
      <c r="BG190" s="548">
        <v>0</v>
      </c>
      <c r="BH190" s="548">
        <v>0</v>
      </c>
      <c r="BI190" s="548">
        <v>0</v>
      </c>
      <c r="BJ190" s="548">
        <v>0</v>
      </c>
      <c r="BK190" s="548">
        <v>0</v>
      </c>
      <c r="BL190" s="548">
        <v>0</v>
      </c>
      <c r="BM190" s="548">
        <v>0</v>
      </c>
      <c r="BN190" s="548">
        <v>0</v>
      </c>
      <c r="BO190" s="548">
        <v>0</v>
      </c>
      <c r="BP190" s="548">
        <v>0</v>
      </c>
      <c r="BQ190" s="548">
        <v>1</v>
      </c>
      <c r="BR190" s="548">
        <v>6</v>
      </c>
      <c r="BS190" s="548">
        <v>13</v>
      </c>
      <c r="BT190" s="548">
        <v>40</v>
      </c>
      <c r="BU190" s="549">
        <v>32</v>
      </c>
    </row>
    <row r="191" spans="1:73" x14ac:dyDescent="0.2">
      <c r="A191" s="547" t="s">
        <v>1005</v>
      </c>
      <c r="B191" s="528">
        <v>0</v>
      </c>
      <c r="C191" s="548">
        <v>0</v>
      </c>
      <c r="D191" s="548">
        <v>0</v>
      </c>
      <c r="E191" s="548">
        <v>0</v>
      </c>
      <c r="F191" s="548">
        <v>0</v>
      </c>
      <c r="G191" s="548">
        <v>0</v>
      </c>
      <c r="H191" s="548">
        <v>0</v>
      </c>
      <c r="I191" s="548">
        <v>0</v>
      </c>
      <c r="J191" s="548">
        <v>0</v>
      </c>
      <c r="K191" s="548">
        <v>0</v>
      </c>
      <c r="L191" s="548">
        <v>0</v>
      </c>
      <c r="M191" s="548">
        <v>0</v>
      </c>
      <c r="N191" s="548">
        <v>0</v>
      </c>
      <c r="O191" s="548">
        <v>0</v>
      </c>
      <c r="P191" s="548">
        <v>0</v>
      </c>
      <c r="Q191" s="548">
        <v>0</v>
      </c>
      <c r="R191" s="548">
        <v>600</v>
      </c>
      <c r="S191" s="548">
        <v>47</v>
      </c>
      <c r="T191" s="548">
        <v>102</v>
      </c>
      <c r="U191" s="548">
        <v>44</v>
      </c>
      <c r="V191" s="548">
        <v>107</v>
      </c>
      <c r="W191" s="549">
        <v>457</v>
      </c>
      <c r="X191" s="155"/>
      <c r="AY191" s="547" t="s">
        <v>1005</v>
      </c>
      <c r="AZ191" s="528">
        <v>0</v>
      </c>
      <c r="BA191" s="548">
        <v>0</v>
      </c>
      <c r="BB191" s="548">
        <v>0</v>
      </c>
      <c r="BC191" s="548">
        <v>0</v>
      </c>
      <c r="BD191" s="548">
        <v>0</v>
      </c>
      <c r="BE191" s="548">
        <v>0</v>
      </c>
      <c r="BF191" s="548">
        <v>0</v>
      </c>
      <c r="BG191" s="548">
        <v>0</v>
      </c>
      <c r="BH191" s="548">
        <v>0</v>
      </c>
      <c r="BI191" s="548">
        <v>0</v>
      </c>
      <c r="BJ191" s="548">
        <v>0</v>
      </c>
      <c r="BK191" s="548">
        <v>0</v>
      </c>
      <c r="BL191" s="548">
        <v>0</v>
      </c>
      <c r="BM191" s="548">
        <v>0</v>
      </c>
      <c r="BN191" s="548">
        <v>0</v>
      </c>
      <c r="BO191" s="548">
        <v>0</v>
      </c>
      <c r="BP191" s="548">
        <v>12</v>
      </c>
      <c r="BQ191" s="548">
        <v>1</v>
      </c>
      <c r="BR191" s="548">
        <v>12</v>
      </c>
      <c r="BS191" s="548">
        <v>11</v>
      </c>
      <c r="BT191" s="548">
        <v>54</v>
      </c>
      <c r="BU191" s="549">
        <v>40</v>
      </c>
    </row>
    <row r="192" spans="1:73" x14ac:dyDescent="0.2">
      <c r="A192" s="547" t="s">
        <v>1006</v>
      </c>
      <c r="B192" s="528">
        <v>0</v>
      </c>
      <c r="C192" s="548">
        <v>0</v>
      </c>
      <c r="D192" s="548">
        <v>0</v>
      </c>
      <c r="E192" s="548">
        <v>0</v>
      </c>
      <c r="F192" s="548">
        <v>0</v>
      </c>
      <c r="G192" s="548">
        <v>0</v>
      </c>
      <c r="H192" s="548">
        <v>0</v>
      </c>
      <c r="I192" s="548">
        <v>0</v>
      </c>
      <c r="J192" s="548">
        <v>0</v>
      </c>
      <c r="K192" s="548">
        <v>0</v>
      </c>
      <c r="L192" s="548">
        <v>0</v>
      </c>
      <c r="M192" s="548">
        <v>0</v>
      </c>
      <c r="N192" s="548">
        <v>0</v>
      </c>
      <c r="O192" s="548">
        <v>0</v>
      </c>
      <c r="P192" s="548">
        <v>0</v>
      </c>
      <c r="Q192" s="548">
        <v>0</v>
      </c>
      <c r="R192" s="548">
        <v>957</v>
      </c>
      <c r="S192" s="548">
        <v>89.909090909090878</v>
      </c>
      <c r="T192" s="548">
        <v>40</v>
      </c>
      <c r="U192" s="548">
        <v>60</v>
      </c>
      <c r="V192" s="548">
        <v>137</v>
      </c>
      <c r="W192" s="549">
        <v>215</v>
      </c>
      <c r="X192" s="155"/>
      <c r="AY192" s="547" t="s">
        <v>1006</v>
      </c>
      <c r="AZ192" s="528">
        <v>0</v>
      </c>
      <c r="BA192" s="548">
        <v>0</v>
      </c>
      <c r="BB192" s="548">
        <v>0</v>
      </c>
      <c r="BC192" s="548">
        <v>0</v>
      </c>
      <c r="BD192" s="548">
        <v>0</v>
      </c>
      <c r="BE192" s="548">
        <v>0</v>
      </c>
      <c r="BF192" s="548">
        <v>0</v>
      </c>
      <c r="BG192" s="548">
        <v>0</v>
      </c>
      <c r="BH192" s="548">
        <v>0</v>
      </c>
      <c r="BI192" s="548">
        <v>0</v>
      </c>
      <c r="BJ192" s="548">
        <v>0</v>
      </c>
      <c r="BK192" s="548">
        <v>0</v>
      </c>
      <c r="BL192" s="548">
        <v>0</v>
      </c>
      <c r="BM192" s="548">
        <v>0</v>
      </c>
      <c r="BN192" s="548">
        <v>0</v>
      </c>
      <c r="BO192" s="548">
        <v>0</v>
      </c>
      <c r="BP192" s="548">
        <v>12</v>
      </c>
      <c r="BQ192" s="548">
        <v>6.545454545454545</v>
      </c>
      <c r="BR192" s="548">
        <v>10</v>
      </c>
      <c r="BS192" s="548">
        <v>16</v>
      </c>
      <c r="BT192" s="548">
        <v>70</v>
      </c>
      <c r="BU192" s="549">
        <v>43</v>
      </c>
    </row>
    <row r="193" spans="1:73" x14ac:dyDescent="0.2">
      <c r="A193" s="547" t="s">
        <v>1007</v>
      </c>
      <c r="B193" s="528">
        <v>0</v>
      </c>
      <c r="C193" s="548">
        <v>0</v>
      </c>
      <c r="D193" s="548">
        <v>0</v>
      </c>
      <c r="E193" s="548">
        <v>0</v>
      </c>
      <c r="F193" s="548">
        <v>0</v>
      </c>
      <c r="G193" s="548">
        <v>0</v>
      </c>
      <c r="H193" s="548">
        <v>0</v>
      </c>
      <c r="I193" s="548">
        <v>0</v>
      </c>
      <c r="J193" s="548">
        <v>0</v>
      </c>
      <c r="K193" s="548">
        <v>0</v>
      </c>
      <c r="L193" s="548">
        <v>0</v>
      </c>
      <c r="M193" s="548">
        <v>0</v>
      </c>
      <c r="N193" s="548">
        <v>0</v>
      </c>
      <c r="O193" s="548">
        <v>0</v>
      </c>
      <c r="P193" s="548">
        <v>0</v>
      </c>
      <c r="Q193" s="548">
        <v>0</v>
      </c>
      <c r="R193" s="548">
        <v>522</v>
      </c>
      <c r="S193" s="548">
        <v>175.31818181818176</v>
      </c>
      <c r="T193" s="548">
        <v>48</v>
      </c>
      <c r="U193" s="548">
        <v>185</v>
      </c>
      <c r="V193" s="548">
        <v>89</v>
      </c>
      <c r="W193" s="549">
        <v>360</v>
      </c>
      <c r="X193" s="155"/>
      <c r="AY193" s="547" t="s">
        <v>1007</v>
      </c>
      <c r="AZ193" s="528">
        <v>0</v>
      </c>
      <c r="BA193" s="548">
        <v>0</v>
      </c>
      <c r="BB193" s="548">
        <v>0</v>
      </c>
      <c r="BC193" s="548">
        <v>0</v>
      </c>
      <c r="BD193" s="548">
        <v>0</v>
      </c>
      <c r="BE193" s="548">
        <v>0</v>
      </c>
      <c r="BF193" s="548">
        <v>0</v>
      </c>
      <c r="BG193" s="548">
        <v>0</v>
      </c>
      <c r="BH193" s="548">
        <v>0</v>
      </c>
      <c r="BI193" s="548">
        <v>0</v>
      </c>
      <c r="BJ193" s="548">
        <v>0</v>
      </c>
      <c r="BK193" s="548">
        <v>0</v>
      </c>
      <c r="BL193" s="548">
        <v>0</v>
      </c>
      <c r="BM193" s="548">
        <v>0</v>
      </c>
      <c r="BN193" s="548">
        <v>0</v>
      </c>
      <c r="BO193" s="548">
        <v>0</v>
      </c>
      <c r="BP193" s="548">
        <v>15</v>
      </c>
      <c r="BQ193" s="548">
        <v>11.990909090909089</v>
      </c>
      <c r="BR193" s="548">
        <v>0</v>
      </c>
      <c r="BS193" s="548">
        <v>56</v>
      </c>
      <c r="BT193" s="548">
        <v>47</v>
      </c>
      <c r="BU193" s="549">
        <v>51</v>
      </c>
    </row>
    <row r="194" spans="1:73" x14ac:dyDescent="0.2">
      <c r="A194" s="547" t="s">
        <v>1008</v>
      </c>
      <c r="B194" s="528">
        <v>0</v>
      </c>
      <c r="C194" s="548">
        <v>0</v>
      </c>
      <c r="D194" s="548">
        <v>0</v>
      </c>
      <c r="E194" s="548">
        <v>0</v>
      </c>
      <c r="F194" s="548">
        <v>0</v>
      </c>
      <c r="G194" s="548">
        <v>0</v>
      </c>
      <c r="H194" s="548">
        <v>0</v>
      </c>
      <c r="I194" s="548">
        <v>0</v>
      </c>
      <c r="J194" s="548">
        <v>0</v>
      </c>
      <c r="K194" s="548">
        <v>0</v>
      </c>
      <c r="L194" s="548">
        <v>0</v>
      </c>
      <c r="M194" s="548">
        <v>0</v>
      </c>
      <c r="N194" s="548">
        <v>0</v>
      </c>
      <c r="O194" s="548">
        <v>0</v>
      </c>
      <c r="P194" s="548">
        <v>0</v>
      </c>
      <c r="Q194" s="548">
        <v>0</v>
      </c>
      <c r="R194" s="548">
        <v>885</v>
      </c>
      <c r="S194" s="548">
        <v>260.72727272727269</v>
      </c>
      <c r="T194" s="548">
        <v>121</v>
      </c>
      <c r="U194" s="548">
        <v>756</v>
      </c>
      <c r="V194" s="548">
        <v>61</v>
      </c>
      <c r="W194" s="549">
        <v>373</v>
      </c>
      <c r="X194" s="155"/>
      <c r="AY194" s="547" t="s">
        <v>1008</v>
      </c>
      <c r="AZ194" s="528">
        <v>0</v>
      </c>
      <c r="BA194" s="548">
        <v>0</v>
      </c>
      <c r="BB194" s="548">
        <v>0</v>
      </c>
      <c r="BC194" s="548">
        <v>0</v>
      </c>
      <c r="BD194" s="548">
        <v>0</v>
      </c>
      <c r="BE194" s="548">
        <v>0</v>
      </c>
      <c r="BF194" s="548">
        <v>0</v>
      </c>
      <c r="BG194" s="548">
        <v>0</v>
      </c>
      <c r="BH194" s="548">
        <v>0</v>
      </c>
      <c r="BI194" s="548">
        <v>0</v>
      </c>
      <c r="BJ194" s="548">
        <v>0</v>
      </c>
      <c r="BK194" s="548">
        <v>0</v>
      </c>
      <c r="BL194" s="548">
        <v>0</v>
      </c>
      <c r="BM194" s="548">
        <v>0</v>
      </c>
      <c r="BN194" s="548">
        <v>0</v>
      </c>
      <c r="BO194" s="548">
        <v>0</v>
      </c>
      <c r="BP194" s="548">
        <v>9</v>
      </c>
      <c r="BQ194" s="548">
        <v>17.436363636363641</v>
      </c>
      <c r="BR194" s="548">
        <v>34</v>
      </c>
      <c r="BS194" s="548">
        <v>74</v>
      </c>
      <c r="BT194" s="548">
        <v>62</v>
      </c>
      <c r="BU194" s="549">
        <v>80</v>
      </c>
    </row>
    <row r="195" spans="1:73" x14ac:dyDescent="0.2">
      <c r="A195" s="547" t="s">
        <v>1009</v>
      </c>
      <c r="B195" s="528">
        <v>0</v>
      </c>
      <c r="C195" s="548">
        <v>0</v>
      </c>
      <c r="D195" s="548">
        <v>0</v>
      </c>
      <c r="E195" s="548">
        <v>0</v>
      </c>
      <c r="F195" s="548">
        <v>0</v>
      </c>
      <c r="G195" s="548">
        <v>0</v>
      </c>
      <c r="H195" s="548">
        <v>0</v>
      </c>
      <c r="I195" s="548">
        <v>0</v>
      </c>
      <c r="J195" s="548">
        <v>0</v>
      </c>
      <c r="K195" s="548">
        <v>0</v>
      </c>
      <c r="L195" s="548">
        <v>0</v>
      </c>
      <c r="M195" s="548">
        <v>0</v>
      </c>
      <c r="N195" s="548">
        <v>0</v>
      </c>
      <c r="O195" s="548">
        <v>0</v>
      </c>
      <c r="P195" s="548">
        <v>0</v>
      </c>
      <c r="Q195" s="548">
        <v>0</v>
      </c>
      <c r="R195" s="548">
        <v>1557</v>
      </c>
      <c r="S195" s="548">
        <v>346.13636363636351</v>
      </c>
      <c r="T195" s="548">
        <v>226</v>
      </c>
      <c r="U195" s="548">
        <v>765</v>
      </c>
      <c r="V195" s="548">
        <v>66</v>
      </c>
      <c r="W195" s="549">
        <v>603</v>
      </c>
      <c r="X195" s="155"/>
      <c r="AY195" s="547" t="s">
        <v>1009</v>
      </c>
      <c r="AZ195" s="528">
        <v>0</v>
      </c>
      <c r="BA195" s="548">
        <v>0</v>
      </c>
      <c r="BB195" s="548">
        <v>0</v>
      </c>
      <c r="BC195" s="548">
        <v>0</v>
      </c>
      <c r="BD195" s="548">
        <v>0</v>
      </c>
      <c r="BE195" s="548">
        <v>0</v>
      </c>
      <c r="BF195" s="548">
        <v>0</v>
      </c>
      <c r="BG195" s="548">
        <v>0</v>
      </c>
      <c r="BH195" s="548">
        <v>0</v>
      </c>
      <c r="BI195" s="548">
        <v>0</v>
      </c>
      <c r="BJ195" s="548">
        <v>0</v>
      </c>
      <c r="BK195" s="548">
        <v>0</v>
      </c>
      <c r="BL195" s="548">
        <v>0</v>
      </c>
      <c r="BM195" s="548">
        <v>0</v>
      </c>
      <c r="BN195" s="548">
        <v>0</v>
      </c>
      <c r="BO195" s="548">
        <v>0</v>
      </c>
      <c r="BP195" s="548">
        <v>31.5</v>
      </c>
      <c r="BQ195" s="548">
        <v>22.881818181818179</v>
      </c>
      <c r="BR195" s="548">
        <v>8</v>
      </c>
      <c r="BS195" s="548">
        <v>70</v>
      </c>
      <c r="BT195" s="548">
        <v>72</v>
      </c>
      <c r="BU195" s="549">
        <v>96</v>
      </c>
    </row>
    <row r="196" spans="1:73" x14ac:dyDescent="0.2">
      <c r="A196" s="547" t="s">
        <v>1010</v>
      </c>
      <c r="B196" s="528">
        <v>0</v>
      </c>
      <c r="C196" s="548">
        <v>0</v>
      </c>
      <c r="D196" s="548">
        <v>0</v>
      </c>
      <c r="E196" s="548">
        <v>0</v>
      </c>
      <c r="F196" s="548">
        <v>0</v>
      </c>
      <c r="G196" s="548">
        <v>0</v>
      </c>
      <c r="H196" s="548">
        <v>0</v>
      </c>
      <c r="I196" s="548">
        <v>0</v>
      </c>
      <c r="J196" s="548">
        <v>0</v>
      </c>
      <c r="K196" s="548">
        <v>0</v>
      </c>
      <c r="L196" s="548">
        <v>0</v>
      </c>
      <c r="M196" s="548">
        <v>0</v>
      </c>
      <c r="N196" s="548">
        <v>0</v>
      </c>
      <c r="O196" s="548">
        <v>0</v>
      </c>
      <c r="P196" s="548">
        <v>0</v>
      </c>
      <c r="Q196" s="548">
        <v>0</v>
      </c>
      <c r="R196" s="548">
        <v>1389</v>
      </c>
      <c r="S196" s="548">
        <v>431.54545454545462</v>
      </c>
      <c r="T196" s="548">
        <v>105</v>
      </c>
      <c r="U196" s="548">
        <v>846</v>
      </c>
      <c r="V196" s="548">
        <v>259</v>
      </c>
      <c r="W196" s="549">
        <v>259</v>
      </c>
      <c r="X196" s="155"/>
      <c r="AY196" s="547" t="s">
        <v>1010</v>
      </c>
      <c r="AZ196" s="528">
        <v>0</v>
      </c>
      <c r="BA196" s="548">
        <v>0</v>
      </c>
      <c r="BB196" s="548">
        <v>0</v>
      </c>
      <c r="BC196" s="548">
        <v>0</v>
      </c>
      <c r="BD196" s="548">
        <v>0</v>
      </c>
      <c r="BE196" s="548">
        <v>0</v>
      </c>
      <c r="BF196" s="548">
        <v>0</v>
      </c>
      <c r="BG196" s="548">
        <v>0</v>
      </c>
      <c r="BH196" s="548">
        <v>0</v>
      </c>
      <c r="BI196" s="548">
        <v>0</v>
      </c>
      <c r="BJ196" s="548">
        <v>0</v>
      </c>
      <c r="BK196" s="548">
        <v>0</v>
      </c>
      <c r="BL196" s="548">
        <v>0</v>
      </c>
      <c r="BM196" s="548">
        <v>0</v>
      </c>
      <c r="BN196" s="548">
        <v>0</v>
      </c>
      <c r="BO196" s="548">
        <v>0</v>
      </c>
      <c r="BP196" s="548">
        <v>60</v>
      </c>
      <c r="BQ196" s="548">
        <v>28.327272727272732</v>
      </c>
      <c r="BR196" s="548">
        <v>15</v>
      </c>
      <c r="BS196" s="548">
        <v>54</v>
      </c>
      <c r="BT196" s="548">
        <v>144</v>
      </c>
      <c r="BU196" s="549">
        <v>48</v>
      </c>
    </row>
    <row r="197" spans="1:73" x14ac:dyDescent="0.2">
      <c r="A197" s="547" t="s">
        <v>1011</v>
      </c>
      <c r="B197" s="528">
        <v>0</v>
      </c>
      <c r="C197" s="548">
        <v>0</v>
      </c>
      <c r="D197" s="548">
        <v>35</v>
      </c>
      <c r="E197" s="548">
        <v>0</v>
      </c>
      <c r="F197" s="548">
        <v>0</v>
      </c>
      <c r="G197" s="548">
        <v>0</v>
      </c>
      <c r="H197" s="548">
        <v>0</v>
      </c>
      <c r="I197" s="548">
        <v>0</v>
      </c>
      <c r="J197" s="548">
        <v>0</v>
      </c>
      <c r="K197" s="548">
        <v>0</v>
      </c>
      <c r="L197" s="548">
        <v>0</v>
      </c>
      <c r="M197" s="548">
        <v>0</v>
      </c>
      <c r="N197" s="548">
        <v>0</v>
      </c>
      <c r="O197" s="548">
        <v>604</v>
      </c>
      <c r="P197" s="548">
        <v>1790</v>
      </c>
      <c r="Q197" s="548">
        <v>0</v>
      </c>
      <c r="R197" s="548">
        <v>1329</v>
      </c>
      <c r="S197" s="548">
        <v>516.95454545454538</v>
      </c>
      <c r="T197" s="548">
        <v>216</v>
      </c>
      <c r="U197" s="548">
        <v>695</v>
      </c>
      <c r="V197" s="548">
        <v>349</v>
      </c>
      <c r="W197" s="549">
        <v>260</v>
      </c>
      <c r="X197" s="155"/>
      <c r="AY197" s="547" t="s">
        <v>1011</v>
      </c>
      <c r="AZ197" s="528">
        <v>0</v>
      </c>
      <c r="BA197" s="548">
        <v>0</v>
      </c>
      <c r="BB197" s="548">
        <v>9</v>
      </c>
      <c r="BC197" s="548">
        <v>0</v>
      </c>
      <c r="BD197" s="548">
        <v>0</v>
      </c>
      <c r="BE197" s="548">
        <v>0</v>
      </c>
      <c r="BF197" s="548">
        <v>0</v>
      </c>
      <c r="BG197" s="548">
        <v>0</v>
      </c>
      <c r="BH197" s="548">
        <v>0</v>
      </c>
      <c r="BI197" s="548">
        <v>0</v>
      </c>
      <c r="BJ197" s="548">
        <v>0</v>
      </c>
      <c r="BK197" s="548">
        <v>0</v>
      </c>
      <c r="BL197" s="548">
        <v>0</v>
      </c>
      <c r="BM197" s="548">
        <v>1</v>
      </c>
      <c r="BN197" s="548">
        <v>36</v>
      </c>
      <c r="BO197" s="548">
        <v>0</v>
      </c>
      <c r="BP197" s="548">
        <v>33</v>
      </c>
      <c r="BQ197" s="548">
        <v>33.772727272727273</v>
      </c>
      <c r="BR197" s="548">
        <v>0</v>
      </c>
      <c r="BS197" s="548">
        <v>49</v>
      </c>
      <c r="BT197" s="548">
        <v>76</v>
      </c>
      <c r="BU197" s="549">
        <v>67</v>
      </c>
    </row>
    <row r="198" spans="1:73" x14ac:dyDescent="0.2">
      <c r="A198" s="547" t="s">
        <v>1012</v>
      </c>
      <c r="B198" s="528">
        <v>74</v>
      </c>
      <c r="C198" s="548">
        <v>597</v>
      </c>
      <c r="D198" s="548">
        <v>330</v>
      </c>
      <c r="E198" s="548">
        <v>0</v>
      </c>
      <c r="F198" s="548">
        <v>0</v>
      </c>
      <c r="G198" s="548">
        <v>0</v>
      </c>
      <c r="H198" s="548">
        <v>0</v>
      </c>
      <c r="I198" s="548">
        <v>0</v>
      </c>
      <c r="J198" s="548">
        <v>0</v>
      </c>
      <c r="K198" s="548">
        <v>0</v>
      </c>
      <c r="L198" s="548">
        <v>0</v>
      </c>
      <c r="M198" s="548">
        <v>0</v>
      </c>
      <c r="N198" s="548">
        <v>0</v>
      </c>
      <c r="O198" s="548">
        <v>1781</v>
      </c>
      <c r="P198" s="548">
        <v>644</v>
      </c>
      <c r="Q198" s="548">
        <v>0</v>
      </c>
      <c r="R198" s="548">
        <v>1434</v>
      </c>
      <c r="S198" s="548">
        <v>602.36363636363626</v>
      </c>
      <c r="T198" s="548">
        <v>108</v>
      </c>
      <c r="U198" s="548">
        <v>762</v>
      </c>
      <c r="V198" s="548">
        <v>185</v>
      </c>
      <c r="W198" s="549">
        <v>385</v>
      </c>
      <c r="X198" s="155"/>
      <c r="AY198" s="547" t="s">
        <v>1012</v>
      </c>
      <c r="AZ198" s="528">
        <v>0</v>
      </c>
      <c r="BA198" s="548">
        <v>15</v>
      </c>
      <c r="BB198" s="548">
        <v>48</v>
      </c>
      <c r="BC198" s="548">
        <v>0</v>
      </c>
      <c r="BD198" s="548">
        <v>0</v>
      </c>
      <c r="BE198" s="548">
        <v>0</v>
      </c>
      <c r="BF198" s="548">
        <v>0</v>
      </c>
      <c r="BG198" s="548">
        <v>0</v>
      </c>
      <c r="BH198" s="548">
        <v>0</v>
      </c>
      <c r="BI198" s="548">
        <v>0</v>
      </c>
      <c r="BJ198" s="548">
        <v>0</v>
      </c>
      <c r="BK198" s="548">
        <v>0</v>
      </c>
      <c r="BL198" s="548">
        <v>0</v>
      </c>
      <c r="BM198" s="548">
        <v>10</v>
      </c>
      <c r="BN198" s="548">
        <v>41</v>
      </c>
      <c r="BO198" s="548">
        <v>0</v>
      </c>
      <c r="BP198" s="548">
        <v>81</v>
      </c>
      <c r="BQ198" s="548">
        <v>39.218181818181812</v>
      </c>
      <c r="BR198" s="548">
        <v>0</v>
      </c>
      <c r="BS198" s="548">
        <v>105</v>
      </c>
      <c r="BT198" s="548">
        <v>59</v>
      </c>
      <c r="BU198" s="549">
        <v>70</v>
      </c>
    </row>
    <row r="199" spans="1:73" x14ac:dyDescent="0.2">
      <c r="A199" s="547" t="s">
        <v>1013</v>
      </c>
      <c r="B199" s="528">
        <v>143</v>
      </c>
      <c r="C199" s="548">
        <v>38</v>
      </c>
      <c r="D199" s="548">
        <v>1351</v>
      </c>
      <c r="E199" s="548">
        <v>0</v>
      </c>
      <c r="F199" s="548">
        <v>0</v>
      </c>
      <c r="G199" s="548">
        <v>0</v>
      </c>
      <c r="H199" s="548">
        <v>0</v>
      </c>
      <c r="I199" s="548">
        <v>0</v>
      </c>
      <c r="J199" s="548">
        <v>0</v>
      </c>
      <c r="K199" s="548">
        <v>0</v>
      </c>
      <c r="L199" s="548">
        <v>0</v>
      </c>
      <c r="M199" s="548">
        <v>0</v>
      </c>
      <c r="N199" s="548">
        <v>3526</v>
      </c>
      <c r="O199" s="548">
        <v>258</v>
      </c>
      <c r="P199" s="548">
        <v>262</v>
      </c>
      <c r="Q199" s="548">
        <v>0</v>
      </c>
      <c r="R199" s="548">
        <v>1422</v>
      </c>
      <c r="S199" s="548">
        <v>687.77272727272702</v>
      </c>
      <c r="T199" s="548">
        <v>36</v>
      </c>
      <c r="U199" s="548">
        <v>934</v>
      </c>
      <c r="V199" s="548">
        <v>173</v>
      </c>
      <c r="W199" s="549">
        <v>435</v>
      </c>
      <c r="X199" s="155"/>
      <c r="AY199" s="547" t="s">
        <v>1013</v>
      </c>
      <c r="AZ199" s="528">
        <v>53</v>
      </c>
      <c r="BA199" s="548">
        <v>16</v>
      </c>
      <c r="BB199" s="548">
        <v>112</v>
      </c>
      <c r="BC199" s="548">
        <v>0</v>
      </c>
      <c r="BD199" s="548">
        <v>0</v>
      </c>
      <c r="BE199" s="548">
        <v>0</v>
      </c>
      <c r="BF199" s="548">
        <v>0</v>
      </c>
      <c r="BG199" s="548">
        <v>0</v>
      </c>
      <c r="BH199" s="548">
        <v>0</v>
      </c>
      <c r="BI199" s="548">
        <v>0</v>
      </c>
      <c r="BJ199" s="548">
        <v>0</v>
      </c>
      <c r="BK199" s="548">
        <v>0</v>
      </c>
      <c r="BL199" s="548">
        <v>231</v>
      </c>
      <c r="BM199" s="548">
        <v>47</v>
      </c>
      <c r="BN199" s="548">
        <v>18</v>
      </c>
      <c r="BO199" s="548">
        <v>0</v>
      </c>
      <c r="BP199" s="548">
        <v>123</v>
      </c>
      <c r="BQ199" s="548">
        <v>44.663636363636357</v>
      </c>
      <c r="BR199" s="548">
        <v>0</v>
      </c>
      <c r="BS199" s="548">
        <v>100</v>
      </c>
      <c r="BT199" s="548">
        <v>51</v>
      </c>
      <c r="BU199" s="549">
        <v>82</v>
      </c>
    </row>
    <row r="200" spans="1:73" x14ac:dyDescent="0.2">
      <c r="A200" s="547" t="s">
        <v>1014</v>
      </c>
      <c r="B200" s="528">
        <v>138</v>
      </c>
      <c r="C200" s="548">
        <v>62</v>
      </c>
      <c r="D200" s="548">
        <v>800</v>
      </c>
      <c r="E200" s="548">
        <v>0</v>
      </c>
      <c r="F200" s="548">
        <v>0</v>
      </c>
      <c r="G200" s="548">
        <v>0</v>
      </c>
      <c r="H200" s="548">
        <v>503</v>
      </c>
      <c r="I200" s="548">
        <v>0</v>
      </c>
      <c r="J200" s="548">
        <v>0</v>
      </c>
      <c r="K200" s="548">
        <v>0</v>
      </c>
      <c r="L200" s="548">
        <v>0</v>
      </c>
      <c r="M200" s="548">
        <v>6235</v>
      </c>
      <c r="N200" s="548">
        <v>839</v>
      </c>
      <c r="O200" s="548">
        <v>249</v>
      </c>
      <c r="P200" s="548">
        <v>283</v>
      </c>
      <c r="Q200" s="548">
        <v>0</v>
      </c>
      <c r="R200" s="548">
        <v>1524</v>
      </c>
      <c r="S200" s="548">
        <v>773.18181818181802</v>
      </c>
      <c r="T200" s="548">
        <v>18</v>
      </c>
      <c r="U200" s="548">
        <v>1113</v>
      </c>
      <c r="V200" s="548">
        <v>46</v>
      </c>
      <c r="W200" s="549">
        <v>453</v>
      </c>
      <c r="X200" s="155"/>
      <c r="AY200" s="547" t="s">
        <v>1014</v>
      </c>
      <c r="AZ200" s="528">
        <v>39</v>
      </c>
      <c r="BA200" s="548">
        <v>20</v>
      </c>
      <c r="BB200" s="548">
        <v>77</v>
      </c>
      <c r="BC200" s="548">
        <v>0</v>
      </c>
      <c r="BD200" s="548">
        <v>0</v>
      </c>
      <c r="BE200" s="548">
        <v>0</v>
      </c>
      <c r="BF200" s="548">
        <v>13</v>
      </c>
      <c r="BG200" s="548">
        <v>0</v>
      </c>
      <c r="BH200" s="548">
        <v>0</v>
      </c>
      <c r="BI200" s="548">
        <v>0</v>
      </c>
      <c r="BJ200" s="548">
        <v>0</v>
      </c>
      <c r="BK200" s="548">
        <v>64</v>
      </c>
      <c r="BL200" s="548">
        <v>38</v>
      </c>
      <c r="BM200" s="548">
        <v>39</v>
      </c>
      <c r="BN200" s="548">
        <v>21</v>
      </c>
      <c r="BO200" s="548">
        <v>0</v>
      </c>
      <c r="BP200" s="548">
        <v>81</v>
      </c>
      <c r="BQ200" s="548">
        <v>50.109090909090902</v>
      </c>
      <c r="BR200" s="548">
        <v>0</v>
      </c>
      <c r="BS200" s="548">
        <v>168</v>
      </c>
      <c r="BT200" s="548">
        <v>32</v>
      </c>
      <c r="BU200" s="549">
        <v>74</v>
      </c>
    </row>
    <row r="201" spans="1:73" x14ac:dyDescent="0.2">
      <c r="A201" s="547" t="s">
        <v>1015</v>
      </c>
      <c r="B201" s="528">
        <v>117</v>
      </c>
      <c r="C201" s="548">
        <v>105</v>
      </c>
      <c r="D201" s="548">
        <v>857</v>
      </c>
      <c r="E201" s="548">
        <v>0</v>
      </c>
      <c r="F201" s="548">
        <v>0</v>
      </c>
      <c r="G201" s="548">
        <v>3347</v>
      </c>
      <c r="H201" s="548">
        <v>110</v>
      </c>
      <c r="I201" s="548">
        <v>0</v>
      </c>
      <c r="J201" s="548">
        <v>0</v>
      </c>
      <c r="K201" s="548">
        <v>0</v>
      </c>
      <c r="L201" s="548">
        <v>0</v>
      </c>
      <c r="M201" s="548">
        <v>574</v>
      </c>
      <c r="N201" s="548">
        <v>1099</v>
      </c>
      <c r="O201" s="548">
        <v>416</v>
      </c>
      <c r="P201" s="548">
        <v>552</v>
      </c>
      <c r="Q201" s="548">
        <v>0</v>
      </c>
      <c r="R201" s="548">
        <v>1023</v>
      </c>
      <c r="S201" s="548">
        <v>736.81818181818187</v>
      </c>
      <c r="T201" s="548">
        <v>6</v>
      </c>
      <c r="U201" s="548">
        <v>642</v>
      </c>
      <c r="V201" s="548">
        <v>59</v>
      </c>
      <c r="W201" s="549">
        <v>329</v>
      </c>
      <c r="X201" s="155"/>
      <c r="AY201" s="547" t="s">
        <v>1015</v>
      </c>
      <c r="AZ201" s="528">
        <v>64</v>
      </c>
      <c r="BA201" s="548">
        <v>27</v>
      </c>
      <c r="BB201" s="548">
        <v>94</v>
      </c>
      <c r="BC201" s="548">
        <v>0</v>
      </c>
      <c r="BD201" s="548">
        <v>0</v>
      </c>
      <c r="BE201" s="548">
        <v>69</v>
      </c>
      <c r="BF201" s="548">
        <v>45</v>
      </c>
      <c r="BG201" s="548">
        <v>0</v>
      </c>
      <c r="BH201" s="548">
        <v>0</v>
      </c>
      <c r="BI201" s="548">
        <v>0</v>
      </c>
      <c r="BJ201" s="548">
        <v>0</v>
      </c>
      <c r="BK201" s="548">
        <v>70</v>
      </c>
      <c r="BL201" s="548">
        <v>17</v>
      </c>
      <c r="BM201" s="548">
        <v>78</v>
      </c>
      <c r="BN201" s="548">
        <v>61</v>
      </c>
      <c r="BO201" s="548">
        <v>0</v>
      </c>
      <c r="BP201" s="548">
        <v>69</v>
      </c>
      <c r="BQ201" s="548">
        <v>39.827272727272728</v>
      </c>
      <c r="BR201" s="548">
        <v>0</v>
      </c>
      <c r="BS201" s="548">
        <v>100</v>
      </c>
      <c r="BT201" s="548">
        <v>21</v>
      </c>
      <c r="BU201" s="549">
        <v>54</v>
      </c>
    </row>
    <row r="202" spans="1:73" x14ac:dyDescent="0.2">
      <c r="A202" s="547" t="s">
        <v>1016</v>
      </c>
      <c r="B202" s="528">
        <v>120</v>
      </c>
      <c r="C202" s="548">
        <v>91</v>
      </c>
      <c r="D202" s="548">
        <v>1033</v>
      </c>
      <c r="E202" s="548">
        <v>11568</v>
      </c>
      <c r="F202" s="548">
        <v>12136</v>
      </c>
      <c r="G202" s="548">
        <v>1917</v>
      </c>
      <c r="H202" s="548">
        <v>106</v>
      </c>
      <c r="I202" s="548">
        <v>0</v>
      </c>
      <c r="J202" s="548">
        <v>0</v>
      </c>
      <c r="K202" s="548">
        <v>0</v>
      </c>
      <c r="L202" s="548">
        <v>1581</v>
      </c>
      <c r="M202" s="548">
        <v>664</v>
      </c>
      <c r="N202" s="548">
        <v>1254</v>
      </c>
      <c r="O202" s="548">
        <v>355</v>
      </c>
      <c r="P202" s="548">
        <v>487</v>
      </c>
      <c r="Q202" s="548">
        <v>3193</v>
      </c>
      <c r="R202" s="548">
        <v>1644</v>
      </c>
      <c r="S202" s="548">
        <v>944</v>
      </c>
      <c r="T202" s="548">
        <v>24</v>
      </c>
      <c r="U202" s="548">
        <v>868</v>
      </c>
      <c r="V202" s="548">
        <v>15</v>
      </c>
      <c r="W202" s="549">
        <v>389</v>
      </c>
      <c r="X202" s="155"/>
      <c r="AY202" s="547" t="s">
        <v>1016</v>
      </c>
      <c r="AZ202" s="528">
        <v>90</v>
      </c>
      <c r="BA202" s="548">
        <v>29</v>
      </c>
      <c r="BB202" s="548">
        <v>93</v>
      </c>
      <c r="BC202" s="548">
        <v>151</v>
      </c>
      <c r="BD202" s="548">
        <v>452</v>
      </c>
      <c r="BE202" s="548">
        <v>167</v>
      </c>
      <c r="BF202" s="548">
        <v>50</v>
      </c>
      <c r="BG202" s="548">
        <v>0</v>
      </c>
      <c r="BH202" s="548">
        <v>0</v>
      </c>
      <c r="BI202" s="548">
        <v>0</v>
      </c>
      <c r="BJ202" s="548">
        <v>33</v>
      </c>
      <c r="BK202" s="548">
        <v>72</v>
      </c>
      <c r="BL202" s="548">
        <v>34</v>
      </c>
      <c r="BM202" s="548">
        <v>65</v>
      </c>
      <c r="BN202" s="548">
        <v>67</v>
      </c>
      <c r="BO202" s="548">
        <v>102</v>
      </c>
      <c r="BP202" s="548">
        <v>99</v>
      </c>
      <c r="BQ202" s="548">
        <v>61</v>
      </c>
      <c r="BR202" s="548">
        <v>0</v>
      </c>
      <c r="BS202" s="548">
        <v>157</v>
      </c>
      <c r="BT202" s="548">
        <v>24</v>
      </c>
      <c r="BU202" s="549">
        <v>78</v>
      </c>
    </row>
    <row r="203" spans="1:73" x14ac:dyDescent="0.2">
      <c r="A203" s="547" t="s">
        <v>1017</v>
      </c>
      <c r="B203" s="528">
        <v>136</v>
      </c>
      <c r="C203" s="548">
        <v>144</v>
      </c>
      <c r="D203" s="548">
        <v>1355</v>
      </c>
      <c r="E203" s="548">
        <v>2572</v>
      </c>
      <c r="F203" s="548">
        <v>1252</v>
      </c>
      <c r="G203" s="548">
        <v>1910</v>
      </c>
      <c r="H203" s="548">
        <v>1299</v>
      </c>
      <c r="I203" s="548">
        <v>0</v>
      </c>
      <c r="J203" s="548">
        <v>191</v>
      </c>
      <c r="K203" s="548">
        <v>404</v>
      </c>
      <c r="L203" s="548">
        <v>1012</v>
      </c>
      <c r="M203" s="548">
        <v>503</v>
      </c>
      <c r="N203" s="548">
        <v>1068</v>
      </c>
      <c r="O203" s="548">
        <v>668</v>
      </c>
      <c r="P203" s="548">
        <v>699</v>
      </c>
      <c r="Q203" s="548">
        <v>312</v>
      </c>
      <c r="R203" s="548">
        <v>1989</v>
      </c>
      <c r="S203" s="548">
        <v>618</v>
      </c>
      <c r="T203" s="548">
        <v>18</v>
      </c>
      <c r="U203" s="548">
        <v>928</v>
      </c>
      <c r="V203" s="548">
        <v>56</v>
      </c>
      <c r="W203" s="549">
        <v>437</v>
      </c>
      <c r="X203" s="155"/>
      <c r="AY203" s="547" t="s">
        <v>1017</v>
      </c>
      <c r="AZ203" s="528">
        <v>79</v>
      </c>
      <c r="BA203" s="548">
        <v>72</v>
      </c>
      <c r="BB203" s="548">
        <v>99</v>
      </c>
      <c r="BC203" s="548">
        <v>105</v>
      </c>
      <c r="BD203" s="548">
        <v>84</v>
      </c>
      <c r="BE203" s="548">
        <v>262</v>
      </c>
      <c r="BF203" s="548">
        <v>81</v>
      </c>
      <c r="BG203" s="548">
        <v>0</v>
      </c>
      <c r="BH203" s="548">
        <v>0</v>
      </c>
      <c r="BI203" s="548">
        <v>74</v>
      </c>
      <c r="BJ203" s="548">
        <v>61</v>
      </c>
      <c r="BK203" s="548">
        <v>61</v>
      </c>
      <c r="BL203" s="548">
        <v>40</v>
      </c>
      <c r="BM203" s="548">
        <v>104</v>
      </c>
      <c r="BN203" s="548">
        <v>71</v>
      </c>
      <c r="BO203" s="548">
        <v>84</v>
      </c>
      <c r="BP203" s="548">
        <v>180</v>
      </c>
      <c r="BQ203" s="548">
        <v>69</v>
      </c>
      <c r="BR203" s="548">
        <v>6</v>
      </c>
      <c r="BS203" s="548">
        <v>119</v>
      </c>
      <c r="BT203" s="548">
        <v>47</v>
      </c>
      <c r="BU203" s="549">
        <v>88</v>
      </c>
    </row>
    <row r="204" spans="1:73" x14ac:dyDescent="0.2">
      <c r="A204" s="547" t="s">
        <v>1018</v>
      </c>
      <c r="B204" s="528">
        <v>220</v>
      </c>
      <c r="C204" s="548">
        <v>249</v>
      </c>
      <c r="D204" s="548">
        <v>464</v>
      </c>
      <c r="E204" s="548">
        <v>3333</v>
      </c>
      <c r="F204" s="548">
        <v>1134</v>
      </c>
      <c r="G204" s="548">
        <v>1193</v>
      </c>
      <c r="H204" s="548">
        <v>1578</v>
      </c>
      <c r="I204" s="548">
        <v>0</v>
      </c>
      <c r="J204" s="548">
        <v>917</v>
      </c>
      <c r="K204" s="548">
        <v>91</v>
      </c>
      <c r="L204" s="548">
        <v>768</v>
      </c>
      <c r="M204" s="548">
        <v>533</v>
      </c>
      <c r="N204" s="548">
        <v>1297</v>
      </c>
      <c r="O204" s="548">
        <v>698</v>
      </c>
      <c r="P204" s="548">
        <v>503</v>
      </c>
      <c r="Q204" s="548">
        <v>891</v>
      </c>
      <c r="R204" s="548">
        <v>2058</v>
      </c>
      <c r="S204" s="548">
        <v>537</v>
      </c>
      <c r="T204" s="548">
        <v>126</v>
      </c>
      <c r="U204" s="548">
        <v>1165</v>
      </c>
      <c r="V204" s="548">
        <v>109</v>
      </c>
      <c r="W204" s="549">
        <v>765</v>
      </c>
      <c r="X204" s="155"/>
      <c r="AY204" s="547" t="s">
        <v>1018</v>
      </c>
      <c r="AZ204" s="528">
        <v>81</v>
      </c>
      <c r="BA204" s="548">
        <v>56</v>
      </c>
      <c r="BB204" s="548">
        <v>64</v>
      </c>
      <c r="BC204" s="548">
        <v>94</v>
      </c>
      <c r="BD204" s="548">
        <v>90</v>
      </c>
      <c r="BE204" s="548">
        <v>131</v>
      </c>
      <c r="BF204" s="548">
        <v>82</v>
      </c>
      <c r="BG204" s="548">
        <v>0</v>
      </c>
      <c r="BH204" s="548">
        <v>10</v>
      </c>
      <c r="BI204" s="548">
        <v>75</v>
      </c>
      <c r="BJ204" s="548">
        <v>68</v>
      </c>
      <c r="BK204" s="548">
        <v>61</v>
      </c>
      <c r="BL204" s="548">
        <v>53</v>
      </c>
      <c r="BM204" s="548">
        <v>124</v>
      </c>
      <c r="BN204" s="548">
        <v>61</v>
      </c>
      <c r="BO204" s="548">
        <v>123</v>
      </c>
      <c r="BP204" s="548">
        <v>210</v>
      </c>
      <c r="BQ204" s="548">
        <v>100</v>
      </c>
      <c r="BR204" s="548">
        <v>6</v>
      </c>
      <c r="BS204" s="548">
        <v>168</v>
      </c>
      <c r="BT204" s="548">
        <v>223</v>
      </c>
      <c r="BU204" s="549">
        <v>92</v>
      </c>
    </row>
    <row r="205" spans="1:73" x14ac:dyDescent="0.2">
      <c r="A205" s="547" t="s">
        <v>1019</v>
      </c>
      <c r="B205" s="528">
        <v>267</v>
      </c>
      <c r="C205" s="548">
        <v>170</v>
      </c>
      <c r="D205" s="548">
        <v>1053</v>
      </c>
      <c r="E205" s="548">
        <v>4478</v>
      </c>
      <c r="F205" s="548">
        <v>969</v>
      </c>
      <c r="G205" s="548">
        <v>2394</v>
      </c>
      <c r="H205" s="548">
        <v>1471</v>
      </c>
      <c r="I205" s="548">
        <v>4085</v>
      </c>
      <c r="J205" s="548">
        <v>451</v>
      </c>
      <c r="K205" s="548">
        <v>317</v>
      </c>
      <c r="L205" s="548">
        <v>603</v>
      </c>
      <c r="M205" s="548">
        <v>773</v>
      </c>
      <c r="N205" s="548">
        <v>734</v>
      </c>
      <c r="O205" s="548">
        <v>664</v>
      </c>
      <c r="P205" s="548">
        <v>539</v>
      </c>
      <c r="Q205" s="548">
        <v>1368</v>
      </c>
      <c r="R205" s="548">
        <v>1368</v>
      </c>
      <c r="S205" s="548">
        <v>540</v>
      </c>
      <c r="T205" s="548">
        <v>132</v>
      </c>
      <c r="U205" s="548">
        <v>1185</v>
      </c>
      <c r="V205" s="548">
        <v>237</v>
      </c>
      <c r="W205" s="549">
        <v>0</v>
      </c>
      <c r="X205" s="155"/>
      <c r="AY205" s="547" t="s">
        <v>1019</v>
      </c>
      <c r="AZ205" s="528">
        <v>96</v>
      </c>
      <c r="BA205" s="548">
        <v>59</v>
      </c>
      <c r="BB205" s="548">
        <v>86</v>
      </c>
      <c r="BC205" s="548">
        <v>85</v>
      </c>
      <c r="BD205" s="548">
        <v>82</v>
      </c>
      <c r="BE205" s="548">
        <v>173</v>
      </c>
      <c r="BF205" s="548">
        <v>95</v>
      </c>
      <c r="BG205" s="548">
        <v>78</v>
      </c>
      <c r="BH205" s="548">
        <v>21</v>
      </c>
      <c r="BI205" s="548">
        <v>116</v>
      </c>
      <c r="BJ205" s="548">
        <v>61</v>
      </c>
      <c r="BK205" s="548">
        <v>103</v>
      </c>
      <c r="BL205" s="548">
        <v>18</v>
      </c>
      <c r="BM205" s="548">
        <v>71</v>
      </c>
      <c r="BN205" s="548">
        <v>59</v>
      </c>
      <c r="BO205" s="548">
        <v>96</v>
      </c>
      <c r="BP205" s="548">
        <v>114</v>
      </c>
      <c r="BQ205" s="548">
        <v>112</v>
      </c>
      <c r="BR205" s="548">
        <v>0</v>
      </c>
      <c r="BS205" s="548">
        <v>156</v>
      </c>
      <c r="BT205" s="548">
        <v>204</v>
      </c>
      <c r="BU205" s="549">
        <v>0</v>
      </c>
    </row>
    <row r="206" spans="1:73" x14ac:dyDescent="0.2">
      <c r="A206" s="547" t="s">
        <v>1020</v>
      </c>
      <c r="B206" s="528">
        <v>305</v>
      </c>
      <c r="C206" s="548">
        <v>49</v>
      </c>
      <c r="D206" s="548">
        <v>2000</v>
      </c>
      <c r="E206" s="548">
        <v>4153</v>
      </c>
      <c r="F206" s="548">
        <v>850</v>
      </c>
      <c r="G206" s="548">
        <v>2735</v>
      </c>
      <c r="H206" s="548">
        <v>800</v>
      </c>
      <c r="I206" s="548">
        <v>574</v>
      </c>
      <c r="J206" s="548">
        <v>646</v>
      </c>
      <c r="K206" s="548">
        <v>215</v>
      </c>
      <c r="L206" s="548">
        <v>792</v>
      </c>
      <c r="M206" s="548">
        <v>597</v>
      </c>
      <c r="N206" s="548">
        <v>960</v>
      </c>
      <c r="O206" s="548">
        <v>642</v>
      </c>
      <c r="P206" s="548">
        <v>516</v>
      </c>
      <c r="Q206" s="548">
        <v>1410</v>
      </c>
      <c r="R206" s="548">
        <v>1027</v>
      </c>
      <c r="S206" s="548">
        <v>519</v>
      </c>
      <c r="T206" s="548">
        <v>322.98</v>
      </c>
      <c r="U206" s="548">
        <v>783</v>
      </c>
      <c r="V206" s="548">
        <v>295</v>
      </c>
      <c r="W206" s="549">
        <v>0</v>
      </c>
      <c r="X206" s="155"/>
      <c r="AY206" s="547" t="s">
        <v>1020</v>
      </c>
      <c r="AZ206" s="528">
        <v>147</v>
      </c>
      <c r="BA206" s="548">
        <v>18</v>
      </c>
      <c r="BB206" s="548">
        <v>141</v>
      </c>
      <c r="BC206" s="548">
        <v>165</v>
      </c>
      <c r="BD206" s="548">
        <v>114</v>
      </c>
      <c r="BE206" s="548">
        <v>154</v>
      </c>
      <c r="BF206" s="548">
        <v>45</v>
      </c>
      <c r="BG206" s="548">
        <v>80</v>
      </c>
      <c r="BH206" s="548">
        <v>26</v>
      </c>
      <c r="BI206" s="548">
        <v>54</v>
      </c>
      <c r="BJ206" s="548">
        <v>68</v>
      </c>
      <c r="BK206" s="548">
        <v>73</v>
      </c>
      <c r="BL206" s="548">
        <v>13</v>
      </c>
      <c r="BM206" s="548">
        <v>67</v>
      </c>
      <c r="BN206" s="548">
        <v>96</v>
      </c>
      <c r="BO206" s="548">
        <v>117</v>
      </c>
      <c r="BP206" s="548">
        <v>96</v>
      </c>
      <c r="BQ206" s="548">
        <v>101</v>
      </c>
      <c r="BR206" s="548">
        <v>55.74</v>
      </c>
      <c r="BS206" s="548">
        <v>125</v>
      </c>
      <c r="BT206" s="548">
        <v>137</v>
      </c>
      <c r="BU206" s="549">
        <v>0</v>
      </c>
    </row>
    <row r="207" spans="1:73" x14ac:dyDescent="0.2">
      <c r="A207" s="547" t="s">
        <v>1021</v>
      </c>
      <c r="B207" s="528">
        <v>277</v>
      </c>
      <c r="C207" s="548">
        <v>39</v>
      </c>
      <c r="D207" s="548">
        <v>1921</v>
      </c>
      <c r="E207" s="548">
        <v>4568</v>
      </c>
      <c r="F207" s="548">
        <v>993</v>
      </c>
      <c r="G207" s="548">
        <v>2354</v>
      </c>
      <c r="H207" s="548">
        <v>1792</v>
      </c>
      <c r="I207" s="548">
        <v>4713</v>
      </c>
      <c r="J207" s="548">
        <v>471</v>
      </c>
      <c r="K207" s="548">
        <v>107</v>
      </c>
      <c r="L207" s="548">
        <v>1173</v>
      </c>
      <c r="M207" s="548">
        <v>641</v>
      </c>
      <c r="N207" s="548">
        <v>777</v>
      </c>
      <c r="O207" s="548">
        <v>857</v>
      </c>
      <c r="P207" s="548">
        <v>494</v>
      </c>
      <c r="Q207" s="548">
        <v>910</v>
      </c>
      <c r="R207" s="548">
        <v>1084</v>
      </c>
      <c r="S207" s="548">
        <v>437</v>
      </c>
      <c r="T207" s="548">
        <v>624</v>
      </c>
      <c r="U207" s="548">
        <v>816</v>
      </c>
      <c r="V207" s="548">
        <v>455</v>
      </c>
      <c r="W207" s="549">
        <v>0</v>
      </c>
      <c r="X207" s="155"/>
      <c r="AY207" s="547" t="s">
        <v>1021</v>
      </c>
      <c r="AZ207" s="528">
        <v>159</v>
      </c>
      <c r="BA207" s="548">
        <v>12</v>
      </c>
      <c r="BB207" s="548">
        <v>204</v>
      </c>
      <c r="BC207" s="548">
        <v>205</v>
      </c>
      <c r="BD207" s="548">
        <v>122</v>
      </c>
      <c r="BE207" s="548">
        <v>218</v>
      </c>
      <c r="BF207" s="548">
        <v>87</v>
      </c>
      <c r="BG207" s="548">
        <v>313</v>
      </c>
      <c r="BH207" s="548">
        <v>75</v>
      </c>
      <c r="BI207" s="548">
        <v>30</v>
      </c>
      <c r="BJ207" s="548">
        <v>75</v>
      </c>
      <c r="BK207" s="548">
        <v>82</v>
      </c>
      <c r="BL207" s="548">
        <v>16</v>
      </c>
      <c r="BM207" s="548">
        <v>74</v>
      </c>
      <c r="BN207" s="548">
        <v>78</v>
      </c>
      <c r="BO207" s="548">
        <v>74</v>
      </c>
      <c r="BP207" s="548">
        <v>148</v>
      </c>
      <c r="BQ207" s="548">
        <v>78</v>
      </c>
      <c r="BR207" s="548">
        <v>108</v>
      </c>
      <c r="BS207" s="548">
        <v>177</v>
      </c>
      <c r="BT207" s="548">
        <v>224</v>
      </c>
      <c r="BU207" s="549">
        <v>0</v>
      </c>
    </row>
    <row r="208" spans="1:73" x14ac:dyDescent="0.2">
      <c r="A208" s="547" t="s">
        <v>1022</v>
      </c>
      <c r="B208" s="528">
        <v>337</v>
      </c>
      <c r="C208" s="548">
        <v>86</v>
      </c>
      <c r="D208" s="548">
        <v>1741</v>
      </c>
      <c r="E208" s="548">
        <v>4736</v>
      </c>
      <c r="F208" s="548">
        <v>1676</v>
      </c>
      <c r="G208" s="548">
        <v>1754</v>
      </c>
      <c r="H208" s="548">
        <v>1459</v>
      </c>
      <c r="I208" s="548">
        <v>3748</v>
      </c>
      <c r="J208" s="548">
        <v>725</v>
      </c>
      <c r="K208" s="548">
        <v>129</v>
      </c>
      <c r="L208" s="548">
        <v>908</v>
      </c>
      <c r="M208" s="548">
        <v>725</v>
      </c>
      <c r="N208" s="548">
        <v>631</v>
      </c>
      <c r="O208" s="548">
        <v>700</v>
      </c>
      <c r="P208" s="548">
        <v>457</v>
      </c>
      <c r="Q208" s="548">
        <v>1434</v>
      </c>
      <c r="R208" s="548">
        <v>912</v>
      </c>
      <c r="S208" s="548">
        <v>1731</v>
      </c>
      <c r="T208" s="548">
        <v>762</v>
      </c>
      <c r="U208" s="548">
        <v>628</v>
      </c>
      <c r="V208" s="548">
        <v>603</v>
      </c>
      <c r="W208" s="549">
        <v>0</v>
      </c>
      <c r="X208" s="155"/>
      <c r="AY208" s="547" t="s">
        <v>1022</v>
      </c>
      <c r="AZ208" s="528">
        <v>179</v>
      </c>
      <c r="BA208" s="548">
        <v>45</v>
      </c>
      <c r="BB208" s="548">
        <v>166</v>
      </c>
      <c r="BC208" s="548">
        <v>255</v>
      </c>
      <c r="BD208" s="548">
        <v>89</v>
      </c>
      <c r="BE208" s="548">
        <v>179</v>
      </c>
      <c r="BF208" s="548">
        <v>45</v>
      </c>
      <c r="BG208" s="548">
        <v>300</v>
      </c>
      <c r="BH208" s="548">
        <v>84</v>
      </c>
      <c r="BI208" s="548">
        <v>58</v>
      </c>
      <c r="BJ208" s="548">
        <v>57</v>
      </c>
      <c r="BK208" s="548">
        <v>106</v>
      </c>
      <c r="BL208" s="548">
        <v>26</v>
      </c>
      <c r="BM208" s="548">
        <v>89</v>
      </c>
      <c r="BN208" s="548">
        <v>80</v>
      </c>
      <c r="BO208" s="548">
        <v>117</v>
      </c>
      <c r="BP208" s="548">
        <v>113</v>
      </c>
      <c r="BQ208" s="548">
        <v>73</v>
      </c>
      <c r="BR208" s="548">
        <v>168</v>
      </c>
      <c r="BS208" s="548">
        <v>79</v>
      </c>
      <c r="BT208" s="548">
        <v>281</v>
      </c>
      <c r="BU208" s="549">
        <v>0</v>
      </c>
    </row>
    <row r="209" spans="1:73" x14ac:dyDescent="0.2">
      <c r="A209" s="547" t="s">
        <v>1023</v>
      </c>
      <c r="B209" s="528">
        <v>380</v>
      </c>
      <c r="C209" s="548">
        <v>106</v>
      </c>
      <c r="D209" s="548">
        <v>1618</v>
      </c>
      <c r="E209" s="548">
        <v>3194</v>
      </c>
      <c r="F209" s="548">
        <v>1320</v>
      </c>
      <c r="G209" s="548">
        <v>1259</v>
      </c>
      <c r="H209" s="548">
        <v>1706</v>
      </c>
      <c r="I209" s="548">
        <v>753</v>
      </c>
      <c r="J209" s="548">
        <v>2150</v>
      </c>
      <c r="K209" s="548">
        <v>163</v>
      </c>
      <c r="L209" s="548">
        <v>873</v>
      </c>
      <c r="M209" s="548">
        <v>671</v>
      </c>
      <c r="N209" s="548">
        <v>640</v>
      </c>
      <c r="O209" s="548">
        <v>621</v>
      </c>
      <c r="P209" s="548">
        <v>1281</v>
      </c>
      <c r="Q209" s="548">
        <v>1068</v>
      </c>
      <c r="R209" s="548">
        <v>792</v>
      </c>
      <c r="S209" s="548">
        <v>1517</v>
      </c>
      <c r="T209" s="548">
        <v>528</v>
      </c>
      <c r="U209" s="548">
        <v>605</v>
      </c>
      <c r="V209" s="548">
        <v>837</v>
      </c>
      <c r="W209" s="549">
        <v>0</v>
      </c>
      <c r="X209" s="155"/>
      <c r="AY209" s="547" t="s">
        <v>1023</v>
      </c>
      <c r="AZ209" s="528">
        <v>172</v>
      </c>
      <c r="BA209" s="548">
        <v>36</v>
      </c>
      <c r="BB209" s="548">
        <v>234</v>
      </c>
      <c r="BC209" s="548">
        <v>246</v>
      </c>
      <c r="BD209" s="548">
        <v>71</v>
      </c>
      <c r="BE209" s="548">
        <v>259</v>
      </c>
      <c r="BF209" s="548">
        <v>68</v>
      </c>
      <c r="BG209" s="548">
        <v>46</v>
      </c>
      <c r="BH209" s="548">
        <v>93</v>
      </c>
      <c r="BI209" s="548">
        <v>109</v>
      </c>
      <c r="BJ209" s="548">
        <v>54</v>
      </c>
      <c r="BK209" s="548">
        <v>93</v>
      </c>
      <c r="BL209" s="548">
        <v>33</v>
      </c>
      <c r="BM209" s="548">
        <v>76</v>
      </c>
      <c r="BN209" s="548">
        <v>81</v>
      </c>
      <c r="BO209" s="548">
        <v>198</v>
      </c>
      <c r="BP209" s="548">
        <v>130</v>
      </c>
      <c r="BQ209" s="548">
        <v>58</v>
      </c>
      <c r="BR209" s="548">
        <v>174</v>
      </c>
      <c r="BS209" s="548">
        <v>183</v>
      </c>
      <c r="BT209" s="548">
        <v>444</v>
      </c>
      <c r="BU209" s="549">
        <v>0</v>
      </c>
    </row>
    <row r="210" spans="1:73" x14ac:dyDescent="0.2">
      <c r="A210" s="547" t="s">
        <v>1024</v>
      </c>
      <c r="B210" s="528">
        <v>466</v>
      </c>
      <c r="C210" s="548">
        <v>127</v>
      </c>
      <c r="D210" s="548">
        <v>2227</v>
      </c>
      <c r="E210" s="548">
        <v>2809</v>
      </c>
      <c r="F210" s="548">
        <v>1367</v>
      </c>
      <c r="G210" s="548">
        <v>655</v>
      </c>
      <c r="H210" s="548">
        <v>1728</v>
      </c>
      <c r="I210" s="548">
        <v>244</v>
      </c>
      <c r="J210" s="548">
        <v>1744</v>
      </c>
      <c r="K210" s="548">
        <v>410</v>
      </c>
      <c r="L210" s="548">
        <v>986</v>
      </c>
      <c r="M210" s="548">
        <v>820</v>
      </c>
      <c r="N210" s="548">
        <v>1066</v>
      </c>
      <c r="O210" s="548">
        <v>512</v>
      </c>
      <c r="P210" s="548">
        <v>922</v>
      </c>
      <c r="Q210" s="548">
        <v>573</v>
      </c>
      <c r="R210" s="548">
        <v>1125</v>
      </c>
      <c r="S210" s="548">
        <v>1276</v>
      </c>
      <c r="T210" s="548">
        <v>911</v>
      </c>
      <c r="U210" s="548">
        <v>524</v>
      </c>
      <c r="V210" s="548">
        <v>892</v>
      </c>
      <c r="W210" s="549">
        <v>0</v>
      </c>
      <c r="X210" s="155"/>
      <c r="AY210" s="547" t="s">
        <v>1024</v>
      </c>
      <c r="AZ210" s="528">
        <v>127</v>
      </c>
      <c r="BA210" s="548">
        <v>54</v>
      </c>
      <c r="BB210" s="548">
        <v>403</v>
      </c>
      <c r="BC210" s="548">
        <v>326</v>
      </c>
      <c r="BD210" s="548">
        <v>99</v>
      </c>
      <c r="BE210" s="548">
        <v>274</v>
      </c>
      <c r="BF210" s="548">
        <v>65</v>
      </c>
      <c r="BG210" s="548">
        <v>51</v>
      </c>
      <c r="BH210" s="548">
        <v>38</v>
      </c>
      <c r="BI210" s="548">
        <v>240</v>
      </c>
      <c r="BJ210" s="548">
        <v>50</v>
      </c>
      <c r="BK210" s="548">
        <v>87</v>
      </c>
      <c r="BL210" s="548">
        <v>63</v>
      </c>
      <c r="BM210" s="548">
        <v>79</v>
      </c>
      <c r="BN210" s="548">
        <v>62</v>
      </c>
      <c r="BO210" s="548">
        <v>93</v>
      </c>
      <c r="BP210" s="548">
        <v>126</v>
      </c>
      <c r="BQ210" s="548">
        <v>79</v>
      </c>
      <c r="BR210" s="548">
        <v>197</v>
      </c>
      <c r="BS210" s="548">
        <v>118</v>
      </c>
      <c r="BT210" s="548">
        <v>272</v>
      </c>
      <c r="BU210" s="549">
        <v>0</v>
      </c>
    </row>
    <row r="211" spans="1:73" x14ac:dyDescent="0.2">
      <c r="A211" s="547" t="s">
        <v>1025</v>
      </c>
      <c r="B211" s="528">
        <v>488</v>
      </c>
      <c r="C211" s="548">
        <v>226</v>
      </c>
      <c r="D211" s="548">
        <v>1456</v>
      </c>
      <c r="E211" s="548">
        <v>3031</v>
      </c>
      <c r="F211" s="548">
        <v>783</v>
      </c>
      <c r="G211" s="548">
        <v>1131</v>
      </c>
      <c r="H211" s="548">
        <v>2008</v>
      </c>
      <c r="I211" s="548">
        <v>468</v>
      </c>
      <c r="J211" s="548">
        <v>2161</v>
      </c>
      <c r="K211" s="548">
        <v>839</v>
      </c>
      <c r="L211" s="548">
        <v>1344</v>
      </c>
      <c r="M211" s="548">
        <v>492</v>
      </c>
      <c r="N211" s="548">
        <v>254</v>
      </c>
      <c r="O211" s="548">
        <v>598</v>
      </c>
      <c r="P211" s="548">
        <v>2003</v>
      </c>
      <c r="Q211" s="548">
        <v>594</v>
      </c>
      <c r="R211" s="548">
        <v>1069</v>
      </c>
      <c r="S211" s="548">
        <v>1751</v>
      </c>
      <c r="T211" s="548">
        <v>699</v>
      </c>
      <c r="U211" s="548">
        <v>333</v>
      </c>
      <c r="V211" s="548">
        <v>872</v>
      </c>
      <c r="W211" s="549">
        <v>0</v>
      </c>
      <c r="X211" s="155"/>
      <c r="AY211" s="547" t="s">
        <v>1025</v>
      </c>
      <c r="AZ211" s="528">
        <v>172</v>
      </c>
      <c r="BA211" s="548">
        <v>183</v>
      </c>
      <c r="BB211" s="548">
        <v>386</v>
      </c>
      <c r="BC211" s="548">
        <v>318</v>
      </c>
      <c r="BD211" s="548">
        <v>97</v>
      </c>
      <c r="BE211" s="548">
        <v>489</v>
      </c>
      <c r="BF211" s="548">
        <v>92</v>
      </c>
      <c r="BG211" s="548">
        <v>47</v>
      </c>
      <c r="BH211" s="548">
        <v>48</v>
      </c>
      <c r="BI211" s="548">
        <v>323</v>
      </c>
      <c r="BJ211" s="548">
        <v>33</v>
      </c>
      <c r="BK211" s="548">
        <v>59</v>
      </c>
      <c r="BL211" s="548">
        <v>24</v>
      </c>
      <c r="BM211" s="548">
        <v>105</v>
      </c>
      <c r="BN211" s="548">
        <v>84</v>
      </c>
      <c r="BO211" s="548">
        <v>93</v>
      </c>
      <c r="BP211" s="548">
        <v>132</v>
      </c>
      <c r="BQ211" s="548">
        <v>107</v>
      </c>
      <c r="BR211" s="548">
        <v>203</v>
      </c>
      <c r="BS211" s="548">
        <v>67</v>
      </c>
      <c r="BT211" s="548">
        <v>357</v>
      </c>
      <c r="BU211" s="549">
        <v>0</v>
      </c>
    </row>
    <row r="212" spans="1:73" x14ac:dyDescent="0.2">
      <c r="A212" s="547" t="s">
        <v>1026</v>
      </c>
      <c r="B212" s="528">
        <v>308</v>
      </c>
      <c r="C212" s="548">
        <v>321</v>
      </c>
      <c r="D212" s="548">
        <v>1808</v>
      </c>
      <c r="E212" s="548">
        <v>1607</v>
      </c>
      <c r="F212" s="548">
        <v>1449</v>
      </c>
      <c r="G212" s="548">
        <v>1604</v>
      </c>
      <c r="H212" s="548">
        <v>2320</v>
      </c>
      <c r="I212" s="548">
        <v>149</v>
      </c>
      <c r="J212" s="548">
        <v>1510</v>
      </c>
      <c r="K212" s="548">
        <v>781</v>
      </c>
      <c r="L212" s="548">
        <v>0</v>
      </c>
      <c r="M212" s="548">
        <v>612</v>
      </c>
      <c r="N212" s="548">
        <v>2071</v>
      </c>
      <c r="O212" s="548">
        <v>661</v>
      </c>
      <c r="P212" s="548">
        <v>2240</v>
      </c>
      <c r="Q212" s="548">
        <v>672</v>
      </c>
      <c r="R212" s="548">
        <v>2055</v>
      </c>
      <c r="S212" s="548">
        <v>1287</v>
      </c>
      <c r="T212" s="548">
        <v>565</v>
      </c>
      <c r="U212" s="548">
        <v>288</v>
      </c>
      <c r="V212" s="548">
        <v>810</v>
      </c>
      <c r="W212" s="549">
        <v>0</v>
      </c>
      <c r="X212" s="155"/>
      <c r="AY212" s="547" t="s">
        <v>1026</v>
      </c>
      <c r="AZ212" s="528">
        <v>82</v>
      </c>
      <c r="BA212" s="548">
        <v>189</v>
      </c>
      <c r="BB212" s="548">
        <v>378</v>
      </c>
      <c r="BC212" s="548">
        <v>284</v>
      </c>
      <c r="BD212" s="548">
        <v>122</v>
      </c>
      <c r="BE212" s="548">
        <v>520</v>
      </c>
      <c r="BF212" s="548">
        <v>92</v>
      </c>
      <c r="BG212" s="548">
        <v>26</v>
      </c>
      <c r="BH212" s="548">
        <v>33</v>
      </c>
      <c r="BI212" s="548">
        <v>246</v>
      </c>
      <c r="BJ212" s="548">
        <v>0</v>
      </c>
      <c r="BK212" s="548">
        <v>112</v>
      </c>
      <c r="BL212" s="548">
        <v>88</v>
      </c>
      <c r="BM212" s="548">
        <v>164</v>
      </c>
      <c r="BN212" s="548">
        <v>62</v>
      </c>
      <c r="BO212" s="548">
        <v>81</v>
      </c>
      <c r="BP212" s="548">
        <v>114</v>
      </c>
      <c r="BQ212" s="548">
        <v>114</v>
      </c>
      <c r="BR212" s="548">
        <v>157</v>
      </c>
      <c r="BS212" s="548">
        <v>86</v>
      </c>
      <c r="BT212" s="548">
        <v>286</v>
      </c>
      <c r="BU212" s="549">
        <v>0</v>
      </c>
    </row>
    <row r="213" spans="1:73" x14ac:dyDescent="0.2">
      <c r="A213" s="547" t="s">
        <v>1027</v>
      </c>
      <c r="B213" s="528">
        <v>283</v>
      </c>
      <c r="C213" s="548">
        <v>594</v>
      </c>
      <c r="D213" s="548">
        <v>965</v>
      </c>
      <c r="E213" s="548">
        <v>1501</v>
      </c>
      <c r="F213" s="548">
        <v>2027</v>
      </c>
      <c r="G213" s="548">
        <v>2206</v>
      </c>
      <c r="H213" s="548">
        <v>2853</v>
      </c>
      <c r="I213" s="548">
        <v>230</v>
      </c>
      <c r="J213" s="548">
        <v>1768</v>
      </c>
      <c r="K213" s="548">
        <v>387</v>
      </c>
      <c r="L213" s="548">
        <v>1263</v>
      </c>
      <c r="M213" s="548">
        <v>721</v>
      </c>
      <c r="N213" s="548">
        <v>1668</v>
      </c>
      <c r="O213" s="548">
        <v>925</v>
      </c>
      <c r="P213" s="548">
        <v>2883</v>
      </c>
      <c r="Q213" s="548">
        <v>795</v>
      </c>
      <c r="R213" s="548">
        <v>2177</v>
      </c>
      <c r="S213" s="548">
        <v>1293</v>
      </c>
      <c r="T213" s="548">
        <v>599</v>
      </c>
      <c r="U213" s="548">
        <v>190</v>
      </c>
      <c r="V213" s="548">
        <v>641</v>
      </c>
      <c r="W213" s="549">
        <v>0</v>
      </c>
      <c r="X213" s="155"/>
      <c r="AY213" s="547" t="s">
        <v>1027</v>
      </c>
      <c r="AZ213" s="528">
        <v>88</v>
      </c>
      <c r="BA213" s="548">
        <v>199</v>
      </c>
      <c r="BB213" s="548">
        <v>189</v>
      </c>
      <c r="BC213" s="548">
        <v>194</v>
      </c>
      <c r="BD213" s="548">
        <v>90</v>
      </c>
      <c r="BE213" s="548">
        <v>288</v>
      </c>
      <c r="BF213" s="548">
        <v>100</v>
      </c>
      <c r="BG213" s="548">
        <v>50</v>
      </c>
      <c r="BH213" s="548">
        <v>47</v>
      </c>
      <c r="BI213" s="548">
        <v>277</v>
      </c>
      <c r="BJ213" s="548">
        <v>74</v>
      </c>
      <c r="BK213" s="548">
        <v>118</v>
      </c>
      <c r="BL213" s="548">
        <v>17</v>
      </c>
      <c r="BM213" s="548">
        <v>241</v>
      </c>
      <c r="BN213" s="548">
        <v>95</v>
      </c>
      <c r="BO213" s="548">
        <v>57</v>
      </c>
      <c r="BP213" s="548">
        <v>66</v>
      </c>
      <c r="BQ213" s="548">
        <v>106</v>
      </c>
      <c r="BR213" s="548">
        <v>205</v>
      </c>
      <c r="BS213" s="548">
        <v>70</v>
      </c>
      <c r="BT213" s="548">
        <v>208</v>
      </c>
      <c r="BU213" s="549">
        <v>0</v>
      </c>
    </row>
    <row r="214" spans="1:73" x14ac:dyDescent="0.2">
      <c r="A214" s="547" t="s">
        <v>1028</v>
      </c>
      <c r="B214" s="528">
        <v>394</v>
      </c>
      <c r="C214" s="548">
        <v>319</v>
      </c>
      <c r="D214" s="548">
        <v>414</v>
      </c>
      <c r="E214" s="548">
        <v>2252</v>
      </c>
      <c r="F214" s="548">
        <v>2024</v>
      </c>
      <c r="G214" s="548">
        <v>2752</v>
      </c>
      <c r="H214" s="548">
        <v>2106</v>
      </c>
      <c r="I214" s="548">
        <v>212</v>
      </c>
      <c r="J214" s="548">
        <v>1856</v>
      </c>
      <c r="K214" s="548">
        <v>837</v>
      </c>
      <c r="L214" s="548">
        <v>1629</v>
      </c>
      <c r="M214" s="548">
        <v>1044</v>
      </c>
      <c r="N214" s="548">
        <v>1707</v>
      </c>
      <c r="O214" s="548">
        <v>741</v>
      </c>
      <c r="P214" s="548">
        <v>2364</v>
      </c>
      <c r="Q214" s="548">
        <v>486</v>
      </c>
      <c r="R214" s="548">
        <v>1477</v>
      </c>
      <c r="S214" s="548">
        <v>1032</v>
      </c>
      <c r="T214" s="548">
        <v>397.5</v>
      </c>
      <c r="U214" s="548">
        <v>306.99</v>
      </c>
      <c r="V214" s="548">
        <v>931</v>
      </c>
      <c r="W214" s="549">
        <v>0</v>
      </c>
      <c r="X214" s="155"/>
      <c r="AY214" s="547" t="s">
        <v>1028</v>
      </c>
      <c r="AZ214" s="528">
        <v>154</v>
      </c>
      <c r="BA214" s="548">
        <v>47</v>
      </c>
      <c r="BB214" s="548">
        <v>99</v>
      </c>
      <c r="BC214" s="548">
        <v>268</v>
      </c>
      <c r="BD214" s="548">
        <v>106</v>
      </c>
      <c r="BE214" s="548">
        <v>425</v>
      </c>
      <c r="BF214" s="548">
        <v>90</v>
      </c>
      <c r="BG214" s="548">
        <v>70</v>
      </c>
      <c r="BH214" s="548">
        <v>65</v>
      </c>
      <c r="BI214" s="548">
        <v>191</v>
      </c>
      <c r="BJ214" s="548">
        <v>75</v>
      </c>
      <c r="BK214" s="548">
        <v>145</v>
      </c>
      <c r="BL214" s="548">
        <v>32</v>
      </c>
      <c r="BM214" s="548">
        <v>174</v>
      </c>
      <c r="BN214" s="548">
        <v>72</v>
      </c>
      <c r="BO214" s="548">
        <v>93</v>
      </c>
      <c r="BP214" s="548">
        <v>113</v>
      </c>
      <c r="BQ214" s="548">
        <v>63</v>
      </c>
      <c r="BR214" s="548">
        <v>120</v>
      </c>
      <c r="BS214" s="548">
        <v>70.33</v>
      </c>
      <c r="BT214" s="548">
        <v>267</v>
      </c>
      <c r="BU214" s="549">
        <v>0</v>
      </c>
    </row>
    <row r="215" spans="1:73" x14ac:dyDescent="0.2">
      <c r="A215" s="547" t="s">
        <v>1029</v>
      </c>
      <c r="B215" s="528">
        <v>256</v>
      </c>
      <c r="C215" s="548">
        <v>656</v>
      </c>
      <c r="D215" s="548">
        <v>425</v>
      </c>
      <c r="E215" s="548">
        <v>3382</v>
      </c>
      <c r="F215" s="548">
        <v>2649</v>
      </c>
      <c r="G215" s="548">
        <v>3128</v>
      </c>
      <c r="H215" s="548">
        <v>3616</v>
      </c>
      <c r="I215" s="548">
        <v>230</v>
      </c>
      <c r="J215" s="548">
        <v>2017</v>
      </c>
      <c r="K215" s="548">
        <v>388</v>
      </c>
      <c r="L215" s="548">
        <v>1977</v>
      </c>
      <c r="M215" s="548">
        <v>1370</v>
      </c>
      <c r="N215" s="548">
        <v>1573</v>
      </c>
      <c r="O215" s="548">
        <v>531</v>
      </c>
      <c r="P215" s="548">
        <v>1282</v>
      </c>
      <c r="Q215" s="548">
        <v>975</v>
      </c>
      <c r="R215" s="548">
        <v>2110</v>
      </c>
      <c r="S215" s="548">
        <v>713</v>
      </c>
      <c r="T215" s="548">
        <v>326</v>
      </c>
      <c r="U215" s="548">
        <v>395.02</v>
      </c>
      <c r="V215" s="548">
        <v>832</v>
      </c>
      <c r="W215" s="549">
        <v>0</v>
      </c>
      <c r="X215" s="155"/>
      <c r="AY215" s="547" t="s">
        <v>1029</v>
      </c>
      <c r="AZ215" s="528">
        <v>136</v>
      </c>
      <c r="BA215" s="548">
        <v>96</v>
      </c>
      <c r="BB215" s="548">
        <v>258</v>
      </c>
      <c r="BC215" s="548">
        <v>230</v>
      </c>
      <c r="BD215" s="548">
        <v>88</v>
      </c>
      <c r="BE215" s="548">
        <v>348</v>
      </c>
      <c r="BF215" s="548">
        <v>141</v>
      </c>
      <c r="BG215" s="548">
        <v>39</v>
      </c>
      <c r="BH215" s="548">
        <v>93</v>
      </c>
      <c r="BI215" s="548">
        <v>194</v>
      </c>
      <c r="BJ215" s="548">
        <v>101</v>
      </c>
      <c r="BK215" s="548">
        <v>127</v>
      </c>
      <c r="BL215" s="548">
        <v>44</v>
      </c>
      <c r="BM215" s="548">
        <v>203</v>
      </c>
      <c r="BN215" s="548">
        <v>46</v>
      </c>
      <c r="BO215" s="548">
        <v>117</v>
      </c>
      <c r="BP215" s="548">
        <v>148</v>
      </c>
      <c r="BQ215" s="548">
        <v>57</v>
      </c>
      <c r="BR215" s="548">
        <v>88</v>
      </c>
      <c r="BS215" s="548">
        <v>88.02</v>
      </c>
      <c r="BT215" s="548">
        <v>241</v>
      </c>
      <c r="BU215" s="549">
        <v>0</v>
      </c>
    </row>
    <row r="216" spans="1:73" x14ac:dyDescent="0.2">
      <c r="A216" s="547" t="s">
        <v>1030</v>
      </c>
      <c r="B216" s="528">
        <v>239</v>
      </c>
      <c r="C216" s="548">
        <v>1295</v>
      </c>
      <c r="D216" s="548">
        <v>689</v>
      </c>
      <c r="E216" s="548">
        <v>4684</v>
      </c>
      <c r="F216" s="548">
        <v>1827</v>
      </c>
      <c r="G216" s="548">
        <v>3709</v>
      </c>
      <c r="H216" s="548">
        <v>2685</v>
      </c>
      <c r="I216" s="548">
        <v>381</v>
      </c>
      <c r="J216" s="548">
        <v>2012</v>
      </c>
      <c r="K216" s="548">
        <v>492</v>
      </c>
      <c r="L216" s="548">
        <v>2391</v>
      </c>
      <c r="M216" s="548">
        <v>1442</v>
      </c>
      <c r="N216" s="548">
        <v>1471</v>
      </c>
      <c r="O216" s="548">
        <v>416</v>
      </c>
      <c r="P216" s="548">
        <v>2241</v>
      </c>
      <c r="Q216" s="548">
        <v>1098</v>
      </c>
      <c r="R216" s="548">
        <v>1418</v>
      </c>
      <c r="S216" s="548">
        <v>525</v>
      </c>
      <c r="T216" s="548">
        <v>740</v>
      </c>
      <c r="U216" s="548">
        <v>482.99</v>
      </c>
      <c r="V216" s="548">
        <v>906</v>
      </c>
      <c r="W216" s="549">
        <v>0</v>
      </c>
      <c r="X216" s="155"/>
      <c r="AY216" s="547" t="s">
        <v>1030</v>
      </c>
      <c r="AZ216" s="528">
        <v>168</v>
      </c>
      <c r="BA216" s="548">
        <v>201</v>
      </c>
      <c r="BB216" s="548">
        <v>298</v>
      </c>
      <c r="BC216" s="548">
        <v>243</v>
      </c>
      <c r="BD216" s="548">
        <v>36</v>
      </c>
      <c r="BE216" s="548">
        <v>328</v>
      </c>
      <c r="BF216" s="548">
        <v>112</v>
      </c>
      <c r="BG216" s="548">
        <v>86</v>
      </c>
      <c r="BH216" s="548">
        <v>105</v>
      </c>
      <c r="BI216" s="548">
        <v>203</v>
      </c>
      <c r="BJ216" s="548">
        <v>125</v>
      </c>
      <c r="BK216" s="548">
        <v>58</v>
      </c>
      <c r="BL216" s="548">
        <v>43</v>
      </c>
      <c r="BM216" s="548">
        <v>141</v>
      </c>
      <c r="BN216" s="548">
        <v>120</v>
      </c>
      <c r="BO216" s="548">
        <v>42</v>
      </c>
      <c r="BP216" s="548">
        <v>137</v>
      </c>
      <c r="BQ216" s="548">
        <v>43</v>
      </c>
      <c r="BR216" s="548">
        <v>97</v>
      </c>
      <c r="BS216" s="548">
        <v>105.65</v>
      </c>
      <c r="BT216" s="548">
        <v>219</v>
      </c>
      <c r="BU216" s="549">
        <v>0</v>
      </c>
    </row>
    <row r="217" spans="1:73" x14ac:dyDescent="0.2">
      <c r="A217" s="547" t="s">
        <v>1031</v>
      </c>
      <c r="B217" s="528">
        <v>301</v>
      </c>
      <c r="C217" s="548">
        <v>1041</v>
      </c>
      <c r="D217" s="548">
        <v>566</v>
      </c>
      <c r="E217" s="548">
        <v>3468</v>
      </c>
      <c r="F217" s="548">
        <v>2862</v>
      </c>
      <c r="G217" s="548">
        <v>3291</v>
      </c>
      <c r="H217" s="548">
        <v>3003</v>
      </c>
      <c r="I217" s="548">
        <v>551</v>
      </c>
      <c r="J217" s="548">
        <v>1748</v>
      </c>
      <c r="K217" s="548">
        <v>473</v>
      </c>
      <c r="L217" s="548">
        <v>1621</v>
      </c>
      <c r="M217" s="548">
        <v>1579</v>
      </c>
      <c r="N217" s="548">
        <v>1564</v>
      </c>
      <c r="O217" s="548">
        <v>347</v>
      </c>
      <c r="P217" s="548">
        <v>1823</v>
      </c>
      <c r="Q217" s="548">
        <v>1146</v>
      </c>
      <c r="R217" s="548">
        <v>2257</v>
      </c>
      <c r="S217" s="548">
        <v>348</v>
      </c>
      <c r="T217" s="548">
        <v>948</v>
      </c>
      <c r="U217" s="548">
        <v>513</v>
      </c>
      <c r="V217" s="548">
        <v>919</v>
      </c>
      <c r="W217" s="549">
        <v>0</v>
      </c>
      <c r="X217" s="155"/>
      <c r="AY217" s="547" t="s">
        <v>1031</v>
      </c>
      <c r="AZ217" s="528">
        <v>120</v>
      </c>
      <c r="BA217" s="548">
        <v>176</v>
      </c>
      <c r="BB217" s="548">
        <v>324</v>
      </c>
      <c r="BC217" s="548">
        <v>197</v>
      </c>
      <c r="BD217" s="548">
        <v>90</v>
      </c>
      <c r="BE217" s="548">
        <v>314</v>
      </c>
      <c r="BF217" s="548">
        <v>104</v>
      </c>
      <c r="BG217" s="548">
        <v>126</v>
      </c>
      <c r="BH217" s="548">
        <v>100</v>
      </c>
      <c r="BI217" s="548">
        <v>240</v>
      </c>
      <c r="BJ217" s="548">
        <v>88</v>
      </c>
      <c r="BK217" s="548">
        <v>40</v>
      </c>
      <c r="BL217" s="548">
        <v>54</v>
      </c>
      <c r="BM217" s="548">
        <v>112</v>
      </c>
      <c r="BN217" s="548">
        <v>102</v>
      </c>
      <c r="BO217" s="548">
        <v>54</v>
      </c>
      <c r="BP217" s="548">
        <v>200</v>
      </c>
      <c r="BQ217" s="548">
        <v>41</v>
      </c>
      <c r="BR217" s="548">
        <v>183</v>
      </c>
      <c r="BS217" s="548">
        <v>102</v>
      </c>
      <c r="BT217" s="548">
        <v>200</v>
      </c>
      <c r="BU217" s="549">
        <v>0</v>
      </c>
    </row>
    <row r="218" spans="1:73" x14ac:dyDescent="0.2">
      <c r="A218" s="547" t="s">
        <v>1032</v>
      </c>
      <c r="B218" s="528">
        <v>209</v>
      </c>
      <c r="C218" s="548">
        <v>1244</v>
      </c>
      <c r="D218" s="548">
        <v>438</v>
      </c>
      <c r="E218" s="548">
        <v>1925</v>
      </c>
      <c r="F218" s="548">
        <v>2527</v>
      </c>
      <c r="G218" s="548">
        <v>2611</v>
      </c>
      <c r="H218" s="548">
        <v>2656</v>
      </c>
      <c r="I218" s="548">
        <v>478</v>
      </c>
      <c r="J218" s="548">
        <v>2109</v>
      </c>
      <c r="K218" s="548">
        <v>440</v>
      </c>
      <c r="L218" s="548">
        <v>2352</v>
      </c>
      <c r="M218" s="548">
        <v>1682</v>
      </c>
      <c r="N218" s="548">
        <v>1391</v>
      </c>
      <c r="O218" s="548">
        <v>234</v>
      </c>
      <c r="P218" s="548">
        <v>3623</v>
      </c>
      <c r="Q218" s="548">
        <v>612</v>
      </c>
      <c r="R218" s="548">
        <v>1161</v>
      </c>
      <c r="S218" s="548">
        <v>824</v>
      </c>
      <c r="T218" s="548">
        <v>579</v>
      </c>
      <c r="U218" s="548">
        <v>507</v>
      </c>
      <c r="V218" s="548">
        <v>875</v>
      </c>
      <c r="W218" s="549">
        <v>0</v>
      </c>
      <c r="X218" s="155"/>
      <c r="AY218" s="547" t="s">
        <v>1032</v>
      </c>
      <c r="AZ218" s="528">
        <v>97</v>
      </c>
      <c r="BA218" s="548">
        <v>219</v>
      </c>
      <c r="BB218" s="548">
        <v>286</v>
      </c>
      <c r="BC218" s="548">
        <v>151</v>
      </c>
      <c r="BD218" s="548">
        <v>111</v>
      </c>
      <c r="BE218" s="548">
        <v>310</v>
      </c>
      <c r="BF218" s="548">
        <v>81</v>
      </c>
      <c r="BG218" s="548">
        <v>127</v>
      </c>
      <c r="BH218" s="548">
        <v>59</v>
      </c>
      <c r="BI218" s="548">
        <v>204</v>
      </c>
      <c r="BJ218" s="548">
        <v>124</v>
      </c>
      <c r="BK218" s="548">
        <v>35</v>
      </c>
      <c r="BL218" s="548">
        <v>49</v>
      </c>
      <c r="BM218" s="548">
        <v>108</v>
      </c>
      <c r="BN218" s="548">
        <v>201</v>
      </c>
      <c r="BO218" s="548">
        <v>36</v>
      </c>
      <c r="BP218" s="548">
        <v>113</v>
      </c>
      <c r="BQ218" s="548">
        <v>103</v>
      </c>
      <c r="BR218" s="548">
        <v>156</v>
      </c>
      <c r="BS218" s="548">
        <v>110</v>
      </c>
      <c r="BT218" s="548">
        <v>160</v>
      </c>
      <c r="BU218" s="549">
        <v>0</v>
      </c>
    </row>
    <row r="219" spans="1:73" x14ac:dyDescent="0.2">
      <c r="A219" s="547" t="s">
        <v>1033</v>
      </c>
      <c r="B219" s="528">
        <v>224</v>
      </c>
      <c r="C219" s="548">
        <v>1611</v>
      </c>
      <c r="D219" s="548">
        <v>1114</v>
      </c>
      <c r="E219" s="548">
        <v>2219</v>
      </c>
      <c r="F219" s="548">
        <v>2178</v>
      </c>
      <c r="G219" s="548">
        <v>2912</v>
      </c>
      <c r="H219" s="548">
        <v>2860</v>
      </c>
      <c r="I219" s="548">
        <v>459</v>
      </c>
      <c r="J219" s="548">
        <v>1934</v>
      </c>
      <c r="K219" s="548">
        <v>425</v>
      </c>
      <c r="L219" s="548">
        <v>1902</v>
      </c>
      <c r="M219" s="548">
        <v>1568</v>
      </c>
      <c r="N219" s="548">
        <v>1487</v>
      </c>
      <c r="O219" s="548">
        <v>249</v>
      </c>
      <c r="P219" s="548">
        <v>1561</v>
      </c>
      <c r="Q219" s="548">
        <v>474</v>
      </c>
      <c r="R219" s="548">
        <v>1290</v>
      </c>
      <c r="S219" s="548">
        <v>601</v>
      </c>
      <c r="T219" s="548">
        <v>297</v>
      </c>
      <c r="U219" s="548">
        <v>465</v>
      </c>
      <c r="V219" s="548">
        <v>889</v>
      </c>
      <c r="W219" s="549">
        <v>0</v>
      </c>
      <c r="X219" s="155"/>
      <c r="AY219" s="547" t="s">
        <v>1033</v>
      </c>
      <c r="AZ219" s="528">
        <v>140</v>
      </c>
      <c r="BA219" s="548">
        <v>221</v>
      </c>
      <c r="BB219" s="548">
        <v>259</v>
      </c>
      <c r="BC219" s="548">
        <v>146</v>
      </c>
      <c r="BD219" s="548">
        <v>107</v>
      </c>
      <c r="BE219" s="548">
        <v>421</v>
      </c>
      <c r="BF219" s="548">
        <v>100</v>
      </c>
      <c r="BG219" s="548">
        <v>139</v>
      </c>
      <c r="BH219" s="548">
        <v>67</v>
      </c>
      <c r="BI219" s="548">
        <v>203</v>
      </c>
      <c r="BJ219" s="548">
        <v>93</v>
      </c>
      <c r="BK219" s="548">
        <v>48</v>
      </c>
      <c r="BL219" s="548">
        <v>48</v>
      </c>
      <c r="BM219" s="548">
        <v>94</v>
      </c>
      <c r="BN219" s="548">
        <v>80</v>
      </c>
      <c r="BO219" s="548">
        <v>18</v>
      </c>
      <c r="BP219" s="548">
        <v>97</v>
      </c>
      <c r="BQ219" s="548">
        <v>80</v>
      </c>
      <c r="BR219" s="548">
        <v>117</v>
      </c>
      <c r="BS219" s="548">
        <v>84</v>
      </c>
      <c r="BT219" s="548">
        <v>182</v>
      </c>
      <c r="BU219" s="549">
        <v>0</v>
      </c>
    </row>
    <row r="220" spans="1:73" x14ac:dyDescent="0.2">
      <c r="A220" s="547" t="s">
        <v>1034</v>
      </c>
      <c r="B220" s="528">
        <v>225</v>
      </c>
      <c r="C220" s="548">
        <v>2337</v>
      </c>
      <c r="D220" s="548">
        <v>3899</v>
      </c>
      <c r="E220" s="548">
        <v>2271</v>
      </c>
      <c r="F220" s="548">
        <v>2421</v>
      </c>
      <c r="G220" s="548">
        <v>2789</v>
      </c>
      <c r="H220" s="548">
        <v>3553</v>
      </c>
      <c r="I220" s="548">
        <v>390</v>
      </c>
      <c r="J220" s="548">
        <v>2248</v>
      </c>
      <c r="K220" s="548">
        <v>341</v>
      </c>
      <c r="L220" s="548">
        <v>2034</v>
      </c>
      <c r="M220" s="548">
        <v>1535</v>
      </c>
      <c r="N220" s="548">
        <v>1919</v>
      </c>
      <c r="O220" s="548">
        <v>414</v>
      </c>
      <c r="P220" s="548">
        <v>1280</v>
      </c>
      <c r="Q220" s="548">
        <v>548</v>
      </c>
      <c r="R220" s="548">
        <v>607</v>
      </c>
      <c r="S220" s="548">
        <v>1065</v>
      </c>
      <c r="T220" s="548">
        <v>228</v>
      </c>
      <c r="U220" s="548">
        <v>543</v>
      </c>
      <c r="V220" s="548">
        <v>784</v>
      </c>
      <c r="W220" s="549">
        <v>0</v>
      </c>
      <c r="X220" s="155"/>
      <c r="AY220" s="547" t="s">
        <v>1034</v>
      </c>
      <c r="AZ220" s="528">
        <v>272</v>
      </c>
      <c r="BA220" s="548">
        <v>267</v>
      </c>
      <c r="BB220" s="548">
        <v>263</v>
      </c>
      <c r="BC220" s="548">
        <v>207</v>
      </c>
      <c r="BD220" s="548">
        <v>145</v>
      </c>
      <c r="BE220" s="548">
        <v>401</v>
      </c>
      <c r="BF220" s="548">
        <v>186</v>
      </c>
      <c r="BG220" s="548">
        <v>127</v>
      </c>
      <c r="BH220" s="548">
        <v>88</v>
      </c>
      <c r="BI220" s="548">
        <v>294</v>
      </c>
      <c r="BJ220" s="548">
        <v>180</v>
      </c>
      <c r="BK220" s="548">
        <v>71</v>
      </c>
      <c r="BL220" s="548">
        <v>64</v>
      </c>
      <c r="BM220" s="548">
        <v>99</v>
      </c>
      <c r="BN220" s="548">
        <v>44</v>
      </c>
      <c r="BO220" s="548">
        <v>114</v>
      </c>
      <c r="BP220" s="548">
        <v>92</v>
      </c>
      <c r="BQ220" s="548">
        <v>89</v>
      </c>
      <c r="BR220" s="548">
        <v>42</v>
      </c>
      <c r="BS220" s="548">
        <v>123</v>
      </c>
      <c r="BT220" s="548">
        <v>174</v>
      </c>
      <c r="BU220" s="549">
        <v>0</v>
      </c>
    </row>
    <row r="221" spans="1:73" x14ac:dyDescent="0.2">
      <c r="A221" s="547" t="s">
        <v>1035</v>
      </c>
      <c r="B221" s="528">
        <v>132</v>
      </c>
      <c r="C221" s="548">
        <v>2323</v>
      </c>
      <c r="D221" s="548">
        <v>2368</v>
      </c>
      <c r="E221" s="548">
        <v>2002</v>
      </c>
      <c r="F221" s="548">
        <v>2684</v>
      </c>
      <c r="G221" s="548">
        <v>2207</v>
      </c>
      <c r="H221" s="548">
        <v>1926</v>
      </c>
      <c r="I221" s="548">
        <v>616</v>
      </c>
      <c r="J221" s="548">
        <v>2262</v>
      </c>
      <c r="K221" s="548">
        <v>345</v>
      </c>
      <c r="L221" s="548">
        <v>2646</v>
      </c>
      <c r="M221" s="548">
        <v>1092</v>
      </c>
      <c r="N221" s="548">
        <v>1783</v>
      </c>
      <c r="O221" s="548">
        <v>536</v>
      </c>
      <c r="P221" s="548">
        <v>1211</v>
      </c>
      <c r="Q221" s="548">
        <v>491</v>
      </c>
      <c r="R221" s="548">
        <v>661</v>
      </c>
      <c r="S221" s="548">
        <v>893</v>
      </c>
      <c r="T221" s="548">
        <v>378</v>
      </c>
      <c r="U221" s="548">
        <v>381</v>
      </c>
      <c r="V221" s="548">
        <v>696</v>
      </c>
      <c r="W221" s="549">
        <v>0</v>
      </c>
      <c r="X221" s="155"/>
      <c r="AY221" s="547" t="s">
        <v>1035</v>
      </c>
      <c r="AZ221" s="528">
        <v>95</v>
      </c>
      <c r="BA221" s="548">
        <v>265</v>
      </c>
      <c r="BB221" s="548">
        <v>205</v>
      </c>
      <c r="BC221" s="548">
        <v>183</v>
      </c>
      <c r="BD221" s="548">
        <v>190</v>
      </c>
      <c r="BE221" s="548">
        <v>419</v>
      </c>
      <c r="BF221" s="548">
        <v>188</v>
      </c>
      <c r="BG221" s="548">
        <v>251</v>
      </c>
      <c r="BH221" s="548">
        <v>97</v>
      </c>
      <c r="BI221" s="548">
        <v>318</v>
      </c>
      <c r="BJ221" s="548">
        <v>287</v>
      </c>
      <c r="BK221" s="548">
        <v>81</v>
      </c>
      <c r="BL221" s="548">
        <v>44</v>
      </c>
      <c r="BM221" s="548">
        <v>96</v>
      </c>
      <c r="BN221" s="548">
        <v>5</v>
      </c>
      <c r="BO221" s="548">
        <v>93</v>
      </c>
      <c r="BP221" s="548">
        <v>84</v>
      </c>
      <c r="BQ221" s="548">
        <v>67</v>
      </c>
      <c r="BR221" s="548">
        <v>42</v>
      </c>
      <c r="BS221" s="548">
        <v>81</v>
      </c>
      <c r="BT221" s="548">
        <v>129</v>
      </c>
      <c r="BU221" s="549">
        <v>0</v>
      </c>
    </row>
    <row r="222" spans="1:73" x14ac:dyDescent="0.2">
      <c r="A222" s="547" t="s">
        <v>1036</v>
      </c>
      <c r="B222" s="528">
        <v>123</v>
      </c>
      <c r="C222" s="548">
        <v>1987</v>
      </c>
      <c r="D222" s="548">
        <v>1773</v>
      </c>
      <c r="E222" s="548">
        <v>2111</v>
      </c>
      <c r="F222" s="548">
        <v>2564</v>
      </c>
      <c r="G222" s="548">
        <v>888</v>
      </c>
      <c r="H222" s="548">
        <v>2367</v>
      </c>
      <c r="I222" s="548">
        <v>629</v>
      </c>
      <c r="J222" s="548">
        <v>2322</v>
      </c>
      <c r="K222" s="548">
        <v>388</v>
      </c>
      <c r="L222" s="548">
        <v>1927</v>
      </c>
      <c r="M222" s="548">
        <v>1035</v>
      </c>
      <c r="N222" s="548">
        <v>2136</v>
      </c>
      <c r="O222" s="548">
        <v>689</v>
      </c>
      <c r="P222" s="548">
        <v>1026</v>
      </c>
      <c r="Q222" s="548">
        <v>645</v>
      </c>
      <c r="R222" s="548">
        <v>576</v>
      </c>
      <c r="S222" s="548">
        <v>1043</v>
      </c>
      <c r="T222" s="548">
        <v>348</v>
      </c>
      <c r="U222" s="548">
        <v>532</v>
      </c>
      <c r="V222" s="548">
        <v>565</v>
      </c>
      <c r="W222" s="549">
        <v>0</v>
      </c>
      <c r="X222" s="155"/>
      <c r="AY222" s="547" t="s">
        <v>1036</v>
      </c>
      <c r="AZ222" s="528">
        <v>24</v>
      </c>
      <c r="BA222" s="548">
        <v>113</v>
      </c>
      <c r="BB222" s="548">
        <v>233</v>
      </c>
      <c r="BC222" s="548">
        <v>200</v>
      </c>
      <c r="BD222" s="548">
        <v>222</v>
      </c>
      <c r="BE222" s="548">
        <v>302</v>
      </c>
      <c r="BF222" s="548">
        <v>174</v>
      </c>
      <c r="BG222" s="548">
        <v>289</v>
      </c>
      <c r="BH222" s="548">
        <v>94</v>
      </c>
      <c r="BI222" s="548">
        <v>411</v>
      </c>
      <c r="BJ222" s="548">
        <v>209</v>
      </c>
      <c r="BK222" s="548">
        <v>69</v>
      </c>
      <c r="BL222" s="548">
        <v>52</v>
      </c>
      <c r="BM222" s="548">
        <v>141</v>
      </c>
      <c r="BN222" s="548">
        <v>38</v>
      </c>
      <c r="BO222" s="548">
        <v>73</v>
      </c>
      <c r="BP222" s="548">
        <v>62</v>
      </c>
      <c r="BQ222" s="548">
        <v>85</v>
      </c>
      <c r="BR222" s="548">
        <v>48</v>
      </c>
      <c r="BS222" s="548">
        <v>100</v>
      </c>
      <c r="BT222" s="548">
        <v>93</v>
      </c>
      <c r="BU222" s="549">
        <v>0</v>
      </c>
    </row>
    <row r="223" spans="1:73" x14ac:dyDescent="0.2">
      <c r="A223" s="547" t="s">
        <v>1037</v>
      </c>
      <c r="B223" s="528">
        <v>129</v>
      </c>
      <c r="C223" s="548">
        <v>1815</v>
      </c>
      <c r="D223" s="548">
        <v>1221</v>
      </c>
      <c r="E223" s="548">
        <v>2754</v>
      </c>
      <c r="F223" s="548">
        <v>1806</v>
      </c>
      <c r="G223" s="548">
        <v>947</v>
      </c>
      <c r="H223" s="548">
        <v>1756</v>
      </c>
      <c r="I223" s="548">
        <v>879</v>
      </c>
      <c r="J223" s="548">
        <v>2322</v>
      </c>
      <c r="K223" s="548">
        <v>426</v>
      </c>
      <c r="L223" s="548">
        <v>2428</v>
      </c>
      <c r="M223" s="548">
        <v>1272</v>
      </c>
      <c r="N223" s="548">
        <v>2131</v>
      </c>
      <c r="O223" s="548">
        <v>459</v>
      </c>
      <c r="P223" s="548">
        <v>159</v>
      </c>
      <c r="Q223" s="548">
        <v>520</v>
      </c>
      <c r="R223" s="548">
        <v>577</v>
      </c>
      <c r="S223" s="548">
        <v>665</v>
      </c>
      <c r="T223" s="548">
        <v>279</v>
      </c>
      <c r="U223" s="548">
        <v>530</v>
      </c>
      <c r="V223" s="548">
        <v>499</v>
      </c>
      <c r="W223" s="549">
        <v>0</v>
      </c>
      <c r="X223" s="155"/>
      <c r="AY223" s="547" t="s">
        <v>1037</v>
      </c>
      <c r="AZ223" s="528">
        <v>51</v>
      </c>
      <c r="BA223" s="548">
        <v>105</v>
      </c>
      <c r="BB223" s="548">
        <v>304</v>
      </c>
      <c r="BC223" s="548">
        <v>245</v>
      </c>
      <c r="BD223" s="548">
        <v>120</v>
      </c>
      <c r="BE223" s="548">
        <v>281</v>
      </c>
      <c r="BF223" s="548">
        <v>174</v>
      </c>
      <c r="BG223" s="548">
        <v>291</v>
      </c>
      <c r="BH223" s="548">
        <v>99</v>
      </c>
      <c r="BI223" s="548">
        <v>328</v>
      </c>
      <c r="BJ223" s="548">
        <v>308</v>
      </c>
      <c r="BK223" s="548">
        <v>65</v>
      </c>
      <c r="BL223" s="548">
        <v>64</v>
      </c>
      <c r="BM223" s="548">
        <v>127</v>
      </c>
      <c r="BN223" s="548">
        <v>2</v>
      </c>
      <c r="BO223" s="548">
        <v>115</v>
      </c>
      <c r="BP223" s="548">
        <v>55</v>
      </c>
      <c r="BQ223" s="548">
        <v>24</v>
      </c>
      <c r="BR223" s="548">
        <v>87</v>
      </c>
      <c r="BS223" s="548">
        <v>87</v>
      </c>
      <c r="BT223" s="548">
        <v>73</v>
      </c>
      <c r="BU223" s="549">
        <v>0</v>
      </c>
    </row>
    <row r="224" spans="1:73" x14ac:dyDescent="0.2">
      <c r="A224" s="547" t="s">
        <v>1038</v>
      </c>
      <c r="B224" s="528">
        <v>29</v>
      </c>
      <c r="C224" s="548">
        <v>1695</v>
      </c>
      <c r="D224" s="548">
        <v>1331</v>
      </c>
      <c r="E224" s="548">
        <v>3059</v>
      </c>
      <c r="F224" s="548">
        <v>1482</v>
      </c>
      <c r="G224" s="548">
        <v>888</v>
      </c>
      <c r="H224" s="548">
        <v>2128</v>
      </c>
      <c r="I224" s="548">
        <v>1000</v>
      </c>
      <c r="J224" s="548">
        <v>2047</v>
      </c>
      <c r="K224" s="548">
        <v>391</v>
      </c>
      <c r="L224" s="548">
        <v>1606</v>
      </c>
      <c r="M224" s="548">
        <v>1050</v>
      </c>
      <c r="N224" s="548">
        <v>2212</v>
      </c>
      <c r="O224" s="548">
        <v>625</v>
      </c>
      <c r="P224" s="548">
        <v>767</v>
      </c>
      <c r="Q224" s="548">
        <v>474</v>
      </c>
      <c r="R224" s="548">
        <v>710</v>
      </c>
      <c r="S224" s="548">
        <v>400</v>
      </c>
      <c r="T224" s="548">
        <v>114</v>
      </c>
      <c r="U224" s="548">
        <v>361</v>
      </c>
      <c r="V224" s="548">
        <v>295</v>
      </c>
      <c r="W224" s="549">
        <v>0</v>
      </c>
      <c r="X224" s="155"/>
      <c r="AY224" s="547" t="s">
        <v>1038</v>
      </c>
      <c r="AZ224" s="528">
        <v>24</v>
      </c>
      <c r="BA224" s="548">
        <v>89</v>
      </c>
      <c r="BB224" s="548">
        <v>331</v>
      </c>
      <c r="BC224" s="548">
        <v>288</v>
      </c>
      <c r="BD224" s="548">
        <v>70</v>
      </c>
      <c r="BE224" s="548">
        <v>306</v>
      </c>
      <c r="BF224" s="548">
        <v>224</v>
      </c>
      <c r="BG224" s="548">
        <v>363</v>
      </c>
      <c r="BH224" s="548">
        <v>72</v>
      </c>
      <c r="BI224" s="548">
        <v>219</v>
      </c>
      <c r="BJ224" s="548">
        <v>164</v>
      </c>
      <c r="BK224" s="548">
        <v>57</v>
      </c>
      <c r="BL224" s="548">
        <v>76</v>
      </c>
      <c r="BM224" s="548">
        <v>171</v>
      </c>
      <c r="BN224" s="548">
        <v>17</v>
      </c>
      <c r="BO224" s="548">
        <v>69</v>
      </c>
      <c r="BP224" s="548">
        <v>57</v>
      </c>
      <c r="BQ224" s="548">
        <v>48</v>
      </c>
      <c r="BR224" s="548">
        <v>36</v>
      </c>
      <c r="BS224" s="548">
        <v>61</v>
      </c>
      <c r="BT224" s="548">
        <v>65</v>
      </c>
      <c r="BU224" s="549">
        <v>0</v>
      </c>
    </row>
    <row r="225" spans="1:73" x14ac:dyDescent="0.2">
      <c r="A225" s="547" t="s">
        <v>1039</v>
      </c>
      <c r="B225" s="528">
        <v>55</v>
      </c>
      <c r="C225" s="548">
        <v>2142</v>
      </c>
      <c r="D225" s="548">
        <v>1211</v>
      </c>
      <c r="E225" s="548">
        <v>2053</v>
      </c>
      <c r="F225" s="548">
        <v>2466</v>
      </c>
      <c r="G225" s="548">
        <v>1142</v>
      </c>
      <c r="H225" s="548">
        <v>2430</v>
      </c>
      <c r="I225" s="548">
        <v>1113</v>
      </c>
      <c r="J225" s="548">
        <v>2075</v>
      </c>
      <c r="K225" s="548">
        <v>197</v>
      </c>
      <c r="L225" s="548">
        <v>875</v>
      </c>
      <c r="M225" s="548">
        <v>899</v>
      </c>
      <c r="N225" s="548">
        <v>1956</v>
      </c>
      <c r="O225" s="548">
        <v>365</v>
      </c>
      <c r="P225" s="548">
        <v>995</v>
      </c>
      <c r="Q225" s="548">
        <v>253</v>
      </c>
      <c r="R225" s="548">
        <v>97</v>
      </c>
      <c r="S225" s="548">
        <v>704</v>
      </c>
      <c r="T225" s="548">
        <v>82</v>
      </c>
      <c r="U225" s="548">
        <v>273.67</v>
      </c>
      <c r="V225" s="548">
        <v>293</v>
      </c>
      <c r="W225" s="549">
        <v>0</v>
      </c>
      <c r="X225" s="155"/>
      <c r="AY225" s="547" t="s">
        <v>1039</v>
      </c>
      <c r="AZ225" s="528">
        <v>19</v>
      </c>
      <c r="BA225" s="548">
        <v>181</v>
      </c>
      <c r="BB225" s="548">
        <v>340</v>
      </c>
      <c r="BC225" s="548">
        <v>289</v>
      </c>
      <c r="BD225" s="548">
        <v>102</v>
      </c>
      <c r="BE225" s="548">
        <v>300</v>
      </c>
      <c r="BF225" s="548">
        <v>208</v>
      </c>
      <c r="BG225" s="548">
        <v>420</v>
      </c>
      <c r="BH225" s="548">
        <v>115</v>
      </c>
      <c r="BI225" s="548">
        <v>182</v>
      </c>
      <c r="BJ225" s="548">
        <v>86</v>
      </c>
      <c r="BK225" s="548">
        <v>47</v>
      </c>
      <c r="BL225" s="548">
        <v>50</v>
      </c>
      <c r="BM225" s="548">
        <v>102</v>
      </c>
      <c r="BN225" s="548">
        <v>15</v>
      </c>
      <c r="BO225" s="548">
        <v>44</v>
      </c>
      <c r="BP225" s="548">
        <v>4</v>
      </c>
      <c r="BQ225" s="548">
        <v>108</v>
      </c>
      <c r="BR225" s="548">
        <v>14</v>
      </c>
      <c r="BS225" s="548">
        <v>54.84</v>
      </c>
      <c r="BT225" s="548">
        <v>62</v>
      </c>
      <c r="BU225" s="549">
        <v>0</v>
      </c>
    </row>
    <row r="226" spans="1:73" x14ac:dyDescent="0.2">
      <c r="A226" s="547" t="s">
        <v>1040</v>
      </c>
      <c r="B226" s="528">
        <v>0</v>
      </c>
      <c r="C226" s="548">
        <v>2135</v>
      </c>
      <c r="D226" s="548">
        <v>1110</v>
      </c>
      <c r="E226" s="548">
        <v>1470</v>
      </c>
      <c r="F226" s="548">
        <v>2010</v>
      </c>
      <c r="G226" s="548">
        <v>676</v>
      </c>
      <c r="H226" s="548">
        <v>1494</v>
      </c>
      <c r="I226" s="548">
        <v>949</v>
      </c>
      <c r="J226" s="548">
        <v>3540</v>
      </c>
      <c r="K226" s="548">
        <v>147</v>
      </c>
      <c r="L226" s="548">
        <v>1091</v>
      </c>
      <c r="M226" s="548">
        <v>992</v>
      </c>
      <c r="N226" s="548">
        <v>1760</v>
      </c>
      <c r="O226" s="548">
        <v>357</v>
      </c>
      <c r="P226" s="548">
        <v>1026</v>
      </c>
      <c r="Q226" s="548">
        <v>150</v>
      </c>
      <c r="R226" s="548">
        <v>220.70595658758202</v>
      </c>
      <c r="S226" s="548">
        <v>733</v>
      </c>
      <c r="T226" s="548">
        <v>51</v>
      </c>
      <c r="U226" s="548">
        <v>201.83</v>
      </c>
      <c r="V226" s="548">
        <v>404</v>
      </c>
      <c r="W226" s="549">
        <v>0</v>
      </c>
      <c r="X226" s="155"/>
      <c r="AY226" s="547" t="s">
        <v>1040</v>
      </c>
      <c r="AZ226" s="528">
        <v>0</v>
      </c>
      <c r="BA226" s="548">
        <v>238</v>
      </c>
      <c r="BB226" s="548">
        <v>488</v>
      </c>
      <c r="BC226" s="548">
        <v>235</v>
      </c>
      <c r="BD226" s="548">
        <v>104</v>
      </c>
      <c r="BE226" s="548">
        <v>163</v>
      </c>
      <c r="BF226" s="548">
        <v>187</v>
      </c>
      <c r="BG226" s="548">
        <v>359</v>
      </c>
      <c r="BH226" s="548">
        <v>70</v>
      </c>
      <c r="BI226" s="548">
        <v>172</v>
      </c>
      <c r="BJ226" s="548">
        <v>60</v>
      </c>
      <c r="BK226" s="548">
        <v>40</v>
      </c>
      <c r="BL226" s="548">
        <v>71</v>
      </c>
      <c r="BM226" s="548">
        <v>79</v>
      </c>
      <c r="BN226" s="548">
        <v>37</v>
      </c>
      <c r="BO226" s="548">
        <v>20</v>
      </c>
      <c r="BP226" s="548">
        <v>17.680981595092025</v>
      </c>
      <c r="BQ226" s="548">
        <v>62</v>
      </c>
      <c r="BR226" s="548">
        <v>12</v>
      </c>
      <c r="BS226" s="548">
        <v>54.66</v>
      </c>
      <c r="BT226" s="548">
        <v>36</v>
      </c>
      <c r="BU226" s="549">
        <v>0</v>
      </c>
    </row>
    <row r="227" spans="1:73" x14ac:dyDescent="0.2">
      <c r="A227" s="547" t="s">
        <v>912</v>
      </c>
      <c r="B227" s="528">
        <v>0</v>
      </c>
      <c r="C227" s="548">
        <v>1833</v>
      </c>
      <c r="D227" s="548">
        <v>693</v>
      </c>
      <c r="E227" s="548">
        <v>727</v>
      </c>
      <c r="F227" s="548">
        <v>1712</v>
      </c>
      <c r="G227" s="548">
        <v>484</v>
      </c>
      <c r="H227" s="548">
        <v>2149</v>
      </c>
      <c r="I227" s="548">
        <v>808</v>
      </c>
      <c r="J227" s="548">
        <v>2400</v>
      </c>
      <c r="K227" s="548">
        <v>161</v>
      </c>
      <c r="L227" s="548">
        <v>1181</v>
      </c>
      <c r="M227" s="548">
        <v>1090</v>
      </c>
      <c r="N227" s="548">
        <v>1906</v>
      </c>
      <c r="O227" s="548">
        <v>426</v>
      </c>
      <c r="P227" s="548">
        <v>1146</v>
      </c>
      <c r="Q227" s="548">
        <v>103</v>
      </c>
      <c r="R227" s="548">
        <v>220.70595658758202</v>
      </c>
      <c r="S227" s="548">
        <v>675</v>
      </c>
      <c r="T227" s="548">
        <v>57</v>
      </c>
      <c r="U227" s="548">
        <v>110</v>
      </c>
      <c r="V227" s="548">
        <v>194</v>
      </c>
      <c r="W227" s="549">
        <v>0</v>
      </c>
      <c r="X227" s="155"/>
      <c r="AY227" s="547" t="s">
        <v>912</v>
      </c>
      <c r="AZ227" s="528">
        <v>0</v>
      </c>
      <c r="BA227" s="548">
        <v>182</v>
      </c>
      <c r="BB227" s="548">
        <v>382</v>
      </c>
      <c r="BC227" s="548">
        <v>99</v>
      </c>
      <c r="BD227" s="548">
        <v>109</v>
      </c>
      <c r="BE227" s="548">
        <v>151</v>
      </c>
      <c r="BF227" s="548">
        <v>217</v>
      </c>
      <c r="BG227" s="548">
        <v>238</v>
      </c>
      <c r="BH227" s="548">
        <v>47</v>
      </c>
      <c r="BI227" s="548">
        <v>177</v>
      </c>
      <c r="BJ227" s="548">
        <v>115</v>
      </c>
      <c r="BK227" s="548">
        <v>44</v>
      </c>
      <c r="BL227" s="548">
        <v>47</v>
      </c>
      <c r="BM227" s="548">
        <v>106</v>
      </c>
      <c r="BN227" s="548">
        <v>68</v>
      </c>
      <c r="BO227" s="548">
        <v>13</v>
      </c>
      <c r="BP227" s="548">
        <v>17.680981595092025</v>
      </c>
      <c r="BQ227" s="548">
        <v>33</v>
      </c>
      <c r="BR227" s="548">
        <v>33</v>
      </c>
      <c r="BS227" s="548">
        <v>29</v>
      </c>
      <c r="BT227" s="548">
        <v>46</v>
      </c>
      <c r="BU227" s="549">
        <v>0</v>
      </c>
    </row>
    <row r="228" spans="1:73" x14ac:dyDescent="0.2">
      <c r="A228" s="547" t="s">
        <v>913</v>
      </c>
      <c r="B228" s="528">
        <v>0</v>
      </c>
      <c r="C228" s="548">
        <v>1824</v>
      </c>
      <c r="D228" s="548">
        <v>643</v>
      </c>
      <c r="E228" s="548">
        <v>577</v>
      </c>
      <c r="F228" s="548">
        <v>2012</v>
      </c>
      <c r="G228" s="548">
        <v>806</v>
      </c>
      <c r="H228" s="548">
        <v>1988</v>
      </c>
      <c r="I228" s="548">
        <v>600</v>
      </c>
      <c r="J228" s="548">
        <v>1368</v>
      </c>
      <c r="K228" s="548">
        <v>151</v>
      </c>
      <c r="L228" s="548">
        <v>497</v>
      </c>
      <c r="M228" s="548">
        <v>529</v>
      </c>
      <c r="N228" s="548">
        <v>1540</v>
      </c>
      <c r="O228" s="548">
        <v>490</v>
      </c>
      <c r="P228" s="548">
        <v>1298</v>
      </c>
      <c r="Q228" s="548">
        <v>1188</v>
      </c>
      <c r="R228" s="548">
        <v>220.70595658758202</v>
      </c>
      <c r="S228" s="548">
        <v>165</v>
      </c>
      <c r="T228" s="548">
        <v>164</v>
      </c>
      <c r="U228" s="548">
        <v>197</v>
      </c>
      <c r="V228" s="548">
        <v>195</v>
      </c>
      <c r="W228" s="549">
        <v>0</v>
      </c>
      <c r="X228" s="155"/>
      <c r="AY228" s="547" t="s">
        <v>913</v>
      </c>
      <c r="AZ228" s="528">
        <v>0</v>
      </c>
      <c r="BA228" s="548">
        <v>229</v>
      </c>
      <c r="BB228" s="548">
        <v>272</v>
      </c>
      <c r="BC228" s="548">
        <v>95</v>
      </c>
      <c r="BD228" s="548">
        <v>138</v>
      </c>
      <c r="BE228" s="548">
        <v>203</v>
      </c>
      <c r="BF228" s="548">
        <v>151</v>
      </c>
      <c r="BG228" s="548">
        <v>219</v>
      </c>
      <c r="BH228" s="548">
        <v>26</v>
      </c>
      <c r="BI228" s="548">
        <v>138</v>
      </c>
      <c r="BJ228" s="548">
        <v>42</v>
      </c>
      <c r="BK228" s="548">
        <v>35</v>
      </c>
      <c r="BL228" s="548">
        <v>40</v>
      </c>
      <c r="BM228" s="548">
        <v>88</v>
      </c>
      <c r="BN228" s="548">
        <v>52</v>
      </c>
      <c r="BO228" s="548">
        <v>44</v>
      </c>
      <c r="BP228" s="548">
        <v>17.680981595092025</v>
      </c>
      <c r="BQ228" s="548">
        <v>25</v>
      </c>
      <c r="BR228" s="548">
        <v>46</v>
      </c>
      <c r="BS228" s="548">
        <v>44</v>
      </c>
      <c r="BT228" s="548">
        <v>30</v>
      </c>
      <c r="BU228" s="549">
        <v>0</v>
      </c>
    </row>
    <row r="229" spans="1:73" x14ac:dyDescent="0.2">
      <c r="A229" s="547" t="s">
        <v>914</v>
      </c>
      <c r="B229" s="528">
        <v>0</v>
      </c>
      <c r="C229" s="548">
        <v>2462</v>
      </c>
      <c r="D229" s="548">
        <v>639</v>
      </c>
      <c r="E229" s="548">
        <v>219</v>
      </c>
      <c r="F229" s="548">
        <v>2263</v>
      </c>
      <c r="G229" s="548">
        <v>1194</v>
      </c>
      <c r="H229" s="548">
        <v>2474</v>
      </c>
      <c r="I229" s="548">
        <v>650</v>
      </c>
      <c r="J229" s="548">
        <v>1989</v>
      </c>
      <c r="K229" s="548">
        <v>155</v>
      </c>
      <c r="L229" s="548">
        <v>1131</v>
      </c>
      <c r="M229" s="548">
        <v>978</v>
      </c>
      <c r="N229" s="548">
        <v>1376</v>
      </c>
      <c r="O229" s="548">
        <v>388</v>
      </c>
      <c r="P229" s="548">
        <v>867</v>
      </c>
      <c r="Q229" s="548">
        <v>438</v>
      </c>
      <c r="R229" s="548">
        <v>220.70595658758202</v>
      </c>
      <c r="S229" s="548">
        <v>425</v>
      </c>
      <c r="T229" s="548">
        <v>166</v>
      </c>
      <c r="U229" s="548">
        <v>179</v>
      </c>
      <c r="V229" s="548">
        <v>148</v>
      </c>
      <c r="W229" s="549">
        <v>0</v>
      </c>
      <c r="X229" s="155"/>
      <c r="AY229" s="547" t="s">
        <v>914</v>
      </c>
      <c r="AZ229" s="528">
        <v>0</v>
      </c>
      <c r="BA229" s="548">
        <v>211</v>
      </c>
      <c r="BB229" s="548">
        <v>179</v>
      </c>
      <c r="BC229" s="548">
        <v>51</v>
      </c>
      <c r="BD229" s="548">
        <v>132</v>
      </c>
      <c r="BE229" s="548">
        <v>199</v>
      </c>
      <c r="BF229" s="548">
        <v>223</v>
      </c>
      <c r="BG229" s="548">
        <v>246</v>
      </c>
      <c r="BH229" s="548">
        <v>19</v>
      </c>
      <c r="BI229" s="548">
        <v>112</v>
      </c>
      <c r="BJ229" s="548">
        <v>104</v>
      </c>
      <c r="BK229" s="548">
        <v>30</v>
      </c>
      <c r="BL229" s="548">
        <v>21</v>
      </c>
      <c r="BM229" s="548">
        <v>84</v>
      </c>
      <c r="BN229" s="548">
        <v>34</v>
      </c>
      <c r="BO229" s="548">
        <v>33</v>
      </c>
      <c r="BP229" s="548">
        <v>17.680981595092025</v>
      </c>
      <c r="BQ229" s="548">
        <v>35</v>
      </c>
      <c r="BR229" s="548">
        <v>12</v>
      </c>
      <c r="BS229" s="548">
        <v>27</v>
      </c>
      <c r="BT229" s="548">
        <v>24</v>
      </c>
      <c r="BU229" s="549">
        <v>0</v>
      </c>
    </row>
    <row r="230" spans="1:73" x14ac:dyDescent="0.2">
      <c r="A230" s="547" t="s">
        <v>915</v>
      </c>
      <c r="B230" s="528">
        <v>0</v>
      </c>
      <c r="C230" s="548">
        <v>2846</v>
      </c>
      <c r="D230" s="548">
        <v>438</v>
      </c>
      <c r="E230" s="548">
        <v>128</v>
      </c>
      <c r="F230" s="548">
        <v>2505</v>
      </c>
      <c r="G230" s="548">
        <v>629</v>
      </c>
      <c r="H230" s="548">
        <v>2747</v>
      </c>
      <c r="I230" s="548">
        <v>798</v>
      </c>
      <c r="J230" s="548">
        <v>1622</v>
      </c>
      <c r="K230" s="548">
        <v>146</v>
      </c>
      <c r="L230" s="548">
        <v>96</v>
      </c>
      <c r="M230" s="548">
        <v>729</v>
      </c>
      <c r="N230" s="548">
        <v>1673</v>
      </c>
      <c r="O230" s="548">
        <v>343</v>
      </c>
      <c r="P230" s="548">
        <v>565</v>
      </c>
      <c r="Q230" s="548">
        <v>273</v>
      </c>
      <c r="R230" s="548">
        <v>98</v>
      </c>
      <c r="S230" s="548">
        <v>627</v>
      </c>
      <c r="T230" s="548">
        <v>78</v>
      </c>
      <c r="U230" s="548">
        <v>108</v>
      </c>
      <c r="V230" s="548">
        <v>149</v>
      </c>
      <c r="W230" s="549">
        <v>0</v>
      </c>
      <c r="X230" s="155"/>
      <c r="AY230" s="547" t="s">
        <v>915</v>
      </c>
      <c r="AZ230" s="528">
        <v>0</v>
      </c>
      <c r="BA230" s="548">
        <v>166</v>
      </c>
      <c r="BB230" s="548">
        <v>159</v>
      </c>
      <c r="BC230" s="548">
        <v>47</v>
      </c>
      <c r="BD230" s="548">
        <v>157</v>
      </c>
      <c r="BE230" s="548">
        <v>103</v>
      </c>
      <c r="BF230" s="548">
        <v>163</v>
      </c>
      <c r="BG230" s="548">
        <v>266</v>
      </c>
      <c r="BH230" s="548">
        <v>46</v>
      </c>
      <c r="BI230" s="548">
        <v>153</v>
      </c>
      <c r="BJ230" s="548">
        <v>5</v>
      </c>
      <c r="BK230" s="548">
        <v>36</v>
      </c>
      <c r="BL230" s="548">
        <v>24</v>
      </c>
      <c r="BM230" s="548">
        <v>96</v>
      </c>
      <c r="BN230" s="548">
        <v>23</v>
      </c>
      <c r="BO230" s="548">
        <v>41</v>
      </c>
      <c r="BP230" s="548">
        <v>8</v>
      </c>
      <c r="BQ230" s="548">
        <v>31</v>
      </c>
      <c r="BR230" s="548">
        <v>10</v>
      </c>
      <c r="BS230" s="548">
        <v>16</v>
      </c>
      <c r="BT230" s="548">
        <v>31</v>
      </c>
      <c r="BU230" s="549">
        <v>0</v>
      </c>
    </row>
    <row r="231" spans="1:73" x14ac:dyDescent="0.2">
      <c r="A231" s="547" t="s">
        <v>916</v>
      </c>
      <c r="B231" s="528">
        <v>0</v>
      </c>
      <c r="C231" s="548">
        <v>2885</v>
      </c>
      <c r="D231" s="548">
        <v>450</v>
      </c>
      <c r="E231" s="548">
        <v>310</v>
      </c>
      <c r="F231" s="548">
        <v>3116</v>
      </c>
      <c r="G231" s="548">
        <v>628</v>
      </c>
      <c r="H231" s="548">
        <v>2302</v>
      </c>
      <c r="I231" s="548">
        <v>432</v>
      </c>
      <c r="J231" s="548">
        <v>1183</v>
      </c>
      <c r="K231" s="548">
        <v>139</v>
      </c>
      <c r="L231" s="548">
        <v>59</v>
      </c>
      <c r="M231" s="548">
        <v>575</v>
      </c>
      <c r="N231" s="548">
        <v>1323</v>
      </c>
      <c r="O231" s="548">
        <v>260</v>
      </c>
      <c r="P231" s="548">
        <v>541</v>
      </c>
      <c r="Q231" s="548">
        <v>164</v>
      </c>
      <c r="R231" s="548">
        <v>326</v>
      </c>
      <c r="S231" s="548">
        <v>484</v>
      </c>
      <c r="T231" s="548">
        <v>99</v>
      </c>
      <c r="U231" s="548">
        <v>133</v>
      </c>
      <c r="V231" s="548">
        <v>299</v>
      </c>
      <c r="W231" s="549">
        <v>0</v>
      </c>
      <c r="X231" s="155"/>
      <c r="AY231" s="547" t="s">
        <v>916</v>
      </c>
      <c r="AZ231" s="528">
        <v>0</v>
      </c>
      <c r="BA231" s="548">
        <v>236</v>
      </c>
      <c r="BB231" s="548">
        <v>144</v>
      </c>
      <c r="BC231" s="548">
        <v>105</v>
      </c>
      <c r="BD231" s="548">
        <v>188</v>
      </c>
      <c r="BE231" s="548">
        <v>95</v>
      </c>
      <c r="BF231" s="548">
        <v>119</v>
      </c>
      <c r="BG231" s="548">
        <v>137</v>
      </c>
      <c r="BH231" s="548">
        <v>38</v>
      </c>
      <c r="BI231" s="548">
        <v>90</v>
      </c>
      <c r="BJ231" s="548">
        <v>12</v>
      </c>
      <c r="BK231" s="548">
        <v>22</v>
      </c>
      <c r="BL231" s="548">
        <v>15</v>
      </c>
      <c r="BM231" s="548">
        <v>61</v>
      </c>
      <c r="BN231" s="548">
        <v>20</v>
      </c>
      <c r="BO231" s="548">
        <v>7</v>
      </c>
      <c r="BP231" s="548">
        <v>19</v>
      </c>
      <c r="BQ231" s="548">
        <v>44</v>
      </c>
      <c r="BR231" s="548">
        <v>32</v>
      </c>
      <c r="BS231" s="548">
        <v>9</v>
      </c>
      <c r="BT231" s="548">
        <v>35</v>
      </c>
      <c r="BU231" s="549">
        <v>0</v>
      </c>
    </row>
    <row r="232" spans="1:73" x14ac:dyDescent="0.2">
      <c r="A232" s="547" t="s">
        <v>917</v>
      </c>
      <c r="B232" s="528">
        <v>0</v>
      </c>
      <c r="C232" s="548">
        <v>2439</v>
      </c>
      <c r="D232" s="548">
        <v>359</v>
      </c>
      <c r="E232" s="548">
        <v>316</v>
      </c>
      <c r="F232" s="548">
        <v>3305</v>
      </c>
      <c r="G232" s="548">
        <v>914</v>
      </c>
      <c r="H232" s="548">
        <v>2610</v>
      </c>
      <c r="I232" s="548">
        <v>1109</v>
      </c>
      <c r="J232" s="548">
        <v>1448</v>
      </c>
      <c r="K232" s="548">
        <v>121</v>
      </c>
      <c r="L232" s="548">
        <v>329</v>
      </c>
      <c r="M232" s="548">
        <v>274</v>
      </c>
      <c r="N232" s="548">
        <v>2017</v>
      </c>
      <c r="O232" s="548">
        <v>263</v>
      </c>
      <c r="P232" s="548">
        <v>333</v>
      </c>
      <c r="Q232" s="548">
        <v>216</v>
      </c>
      <c r="R232" s="548">
        <v>301</v>
      </c>
      <c r="S232" s="548">
        <v>402.5</v>
      </c>
      <c r="T232" s="548">
        <v>175</v>
      </c>
      <c r="U232" s="548">
        <v>126</v>
      </c>
      <c r="V232" s="548">
        <v>181</v>
      </c>
      <c r="W232" s="549">
        <v>0</v>
      </c>
      <c r="X232" s="155"/>
      <c r="AY232" s="547" t="s">
        <v>917</v>
      </c>
      <c r="AZ232" s="528">
        <v>0</v>
      </c>
      <c r="BA232" s="548">
        <v>77</v>
      </c>
      <c r="BB232" s="548">
        <v>118</v>
      </c>
      <c r="BC232" s="548">
        <v>113</v>
      </c>
      <c r="BD232" s="548">
        <v>120</v>
      </c>
      <c r="BE232" s="548">
        <v>101</v>
      </c>
      <c r="BF232" s="548">
        <v>69</v>
      </c>
      <c r="BG232" s="548">
        <v>373</v>
      </c>
      <c r="BH232" s="548">
        <v>60</v>
      </c>
      <c r="BI232" s="548">
        <v>86</v>
      </c>
      <c r="BJ232" s="548">
        <v>53</v>
      </c>
      <c r="BK232" s="548">
        <v>16</v>
      </c>
      <c r="BL232" s="548">
        <v>25</v>
      </c>
      <c r="BM232" s="548">
        <v>69</v>
      </c>
      <c r="BN232" s="548">
        <v>6</v>
      </c>
      <c r="BO232" s="548">
        <v>15</v>
      </c>
      <c r="BP232" s="548">
        <v>31</v>
      </c>
      <c r="BQ232" s="548">
        <v>45</v>
      </c>
      <c r="BR232" s="548">
        <v>28</v>
      </c>
      <c r="BS232" s="548">
        <v>18</v>
      </c>
      <c r="BT232" s="548">
        <v>26</v>
      </c>
      <c r="BU232" s="549">
        <v>0</v>
      </c>
    </row>
    <row r="233" spans="1:73" x14ac:dyDescent="0.2">
      <c r="A233" s="547" t="s">
        <v>918</v>
      </c>
      <c r="B233" s="528">
        <v>1</v>
      </c>
      <c r="C233" s="548">
        <v>2582</v>
      </c>
      <c r="D233" s="548">
        <v>277</v>
      </c>
      <c r="E233" s="548">
        <v>265</v>
      </c>
      <c r="F233" s="548">
        <v>1995</v>
      </c>
      <c r="G233" s="548">
        <v>633</v>
      </c>
      <c r="H233" s="548">
        <v>1084</v>
      </c>
      <c r="I233" s="548">
        <v>886</v>
      </c>
      <c r="J233" s="548">
        <v>1005</v>
      </c>
      <c r="K233" s="548">
        <v>121</v>
      </c>
      <c r="L233" s="548">
        <v>142</v>
      </c>
      <c r="M233" s="548">
        <v>992</v>
      </c>
      <c r="N233" s="548">
        <v>1662</v>
      </c>
      <c r="O233" s="548">
        <v>293</v>
      </c>
      <c r="P233" s="548">
        <v>472</v>
      </c>
      <c r="Q233" s="548">
        <v>207</v>
      </c>
      <c r="R233" s="548">
        <v>277</v>
      </c>
      <c r="S233" s="548">
        <v>401</v>
      </c>
      <c r="T233" s="548">
        <v>88</v>
      </c>
      <c r="U233" s="548">
        <v>459</v>
      </c>
      <c r="V233" s="548">
        <v>185</v>
      </c>
      <c r="W233" s="549">
        <v>0</v>
      </c>
      <c r="X233" s="155"/>
      <c r="AY233" s="547" t="s">
        <v>918</v>
      </c>
      <c r="AZ233" s="528">
        <v>0</v>
      </c>
      <c r="BA233" s="548">
        <v>175</v>
      </c>
      <c r="BB233" s="548">
        <v>104</v>
      </c>
      <c r="BC233" s="548">
        <v>143</v>
      </c>
      <c r="BD233" s="548">
        <v>113</v>
      </c>
      <c r="BE233" s="548">
        <v>83</v>
      </c>
      <c r="BF233" s="548">
        <v>34</v>
      </c>
      <c r="BG233" s="548">
        <v>197</v>
      </c>
      <c r="BH233" s="548">
        <v>50</v>
      </c>
      <c r="BI233" s="548">
        <v>85</v>
      </c>
      <c r="BJ233" s="548">
        <v>12</v>
      </c>
      <c r="BK233" s="548">
        <v>31</v>
      </c>
      <c r="BL233" s="548">
        <v>38</v>
      </c>
      <c r="BM233" s="548">
        <v>57</v>
      </c>
      <c r="BN233" s="548">
        <v>13</v>
      </c>
      <c r="BO233" s="548">
        <v>32</v>
      </c>
      <c r="BP233" s="548">
        <v>33</v>
      </c>
      <c r="BQ233" s="548">
        <v>40</v>
      </c>
      <c r="BR233" s="548">
        <v>11</v>
      </c>
      <c r="BS233" s="548">
        <v>36</v>
      </c>
      <c r="BT233" s="548">
        <v>20</v>
      </c>
      <c r="BU233" s="549">
        <v>0</v>
      </c>
    </row>
    <row r="234" spans="1:73" x14ac:dyDescent="0.2">
      <c r="A234" s="547" t="s">
        <v>919</v>
      </c>
      <c r="B234" s="528">
        <v>20</v>
      </c>
      <c r="C234" s="548">
        <v>1541</v>
      </c>
      <c r="D234" s="548">
        <v>388</v>
      </c>
      <c r="E234" s="548">
        <v>347</v>
      </c>
      <c r="F234" s="548">
        <v>2203</v>
      </c>
      <c r="G234" s="548">
        <v>418</v>
      </c>
      <c r="H234" s="548">
        <v>1382</v>
      </c>
      <c r="I234" s="548">
        <v>789</v>
      </c>
      <c r="J234" s="548">
        <v>794</v>
      </c>
      <c r="K234" s="548">
        <v>108</v>
      </c>
      <c r="L234" s="548">
        <v>302</v>
      </c>
      <c r="M234" s="548">
        <v>596</v>
      </c>
      <c r="N234" s="548">
        <v>1262</v>
      </c>
      <c r="O234" s="548">
        <v>237</v>
      </c>
      <c r="P234" s="548">
        <v>568</v>
      </c>
      <c r="Q234" s="548">
        <v>183</v>
      </c>
      <c r="R234" s="548">
        <v>294</v>
      </c>
      <c r="S234" s="548">
        <v>385</v>
      </c>
      <c r="T234" s="548">
        <v>82</v>
      </c>
      <c r="U234" s="548">
        <v>102</v>
      </c>
      <c r="V234" s="548">
        <v>130</v>
      </c>
      <c r="W234" s="549">
        <v>0</v>
      </c>
      <c r="X234" s="155"/>
      <c r="AY234" s="547" t="s">
        <v>919</v>
      </c>
      <c r="AZ234" s="528">
        <v>0</v>
      </c>
      <c r="BA234" s="548">
        <v>129</v>
      </c>
      <c r="BB234" s="548">
        <v>97</v>
      </c>
      <c r="BC234" s="548">
        <v>194</v>
      </c>
      <c r="BD234" s="548">
        <v>91</v>
      </c>
      <c r="BE234" s="548">
        <v>70</v>
      </c>
      <c r="BF234" s="548">
        <v>68</v>
      </c>
      <c r="BG234" s="548">
        <v>103</v>
      </c>
      <c r="BH234" s="548">
        <v>22</v>
      </c>
      <c r="BI234" s="548">
        <v>78</v>
      </c>
      <c r="BJ234" s="548">
        <v>32</v>
      </c>
      <c r="BK234" s="548">
        <v>28</v>
      </c>
      <c r="BL234" s="548">
        <v>24</v>
      </c>
      <c r="BM234" s="548">
        <v>47</v>
      </c>
      <c r="BN234" s="548">
        <v>24</v>
      </c>
      <c r="BO234" s="548">
        <v>26</v>
      </c>
      <c r="BP234" s="548">
        <v>47</v>
      </c>
      <c r="BQ234" s="548">
        <v>25</v>
      </c>
      <c r="BR234" s="548">
        <v>23</v>
      </c>
      <c r="BS234" s="548">
        <v>6</v>
      </c>
      <c r="BT234" s="548">
        <v>5</v>
      </c>
      <c r="BU234" s="549">
        <v>0</v>
      </c>
    </row>
    <row r="235" spans="1:73" x14ac:dyDescent="0.2">
      <c r="A235" s="547" t="s">
        <v>920</v>
      </c>
      <c r="B235" s="528">
        <v>20</v>
      </c>
      <c r="C235" s="548">
        <v>1118</v>
      </c>
      <c r="D235" s="548">
        <v>157</v>
      </c>
      <c r="E235" s="548">
        <v>256</v>
      </c>
      <c r="F235" s="548">
        <v>2095</v>
      </c>
      <c r="G235" s="548">
        <v>512</v>
      </c>
      <c r="H235" s="548">
        <v>2862</v>
      </c>
      <c r="I235" s="548">
        <v>780</v>
      </c>
      <c r="J235" s="548">
        <v>705</v>
      </c>
      <c r="K235" s="548">
        <v>133</v>
      </c>
      <c r="L235" s="548">
        <v>197</v>
      </c>
      <c r="M235" s="548">
        <v>219</v>
      </c>
      <c r="N235" s="548">
        <v>431</v>
      </c>
      <c r="O235" s="548">
        <v>317</v>
      </c>
      <c r="P235" s="548">
        <v>705</v>
      </c>
      <c r="Q235" s="548">
        <v>128</v>
      </c>
      <c r="R235" s="548">
        <v>93</v>
      </c>
      <c r="S235" s="548">
        <v>382</v>
      </c>
      <c r="T235" s="548">
        <v>175</v>
      </c>
      <c r="U235" s="548">
        <v>139</v>
      </c>
      <c r="V235" s="548">
        <v>196</v>
      </c>
      <c r="W235" s="549">
        <v>0</v>
      </c>
      <c r="X235" s="155"/>
      <c r="AY235" s="547" t="s">
        <v>920</v>
      </c>
      <c r="AZ235" s="528">
        <v>7</v>
      </c>
      <c r="BA235" s="548">
        <v>105</v>
      </c>
      <c r="BB235" s="548">
        <v>85</v>
      </c>
      <c r="BC235" s="548">
        <v>106</v>
      </c>
      <c r="BD235" s="548">
        <v>84</v>
      </c>
      <c r="BE235" s="548">
        <v>57</v>
      </c>
      <c r="BF235" s="548">
        <v>133</v>
      </c>
      <c r="BG235" s="548">
        <v>106</v>
      </c>
      <c r="BH235" s="548">
        <v>10</v>
      </c>
      <c r="BI235" s="548">
        <v>60</v>
      </c>
      <c r="BJ235" s="548">
        <v>37</v>
      </c>
      <c r="BK235" s="548">
        <v>6</v>
      </c>
      <c r="BL235" s="548">
        <v>11</v>
      </c>
      <c r="BM235" s="548">
        <v>46</v>
      </c>
      <c r="BN235" s="548">
        <v>54</v>
      </c>
      <c r="BO235" s="548">
        <v>16</v>
      </c>
      <c r="BP235" s="548">
        <v>8.5</v>
      </c>
      <c r="BQ235" s="548">
        <v>22</v>
      </c>
      <c r="BR235" s="548">
        <v>47</v>
      </c>
      <c r="BS235" s="548">
        <v>16</v>
      </c>
      <c r="BT235" s="548">
        <v>38</v>
      </c>
      <c r="BU235" s="549">
        <v>0</v>
      </c>
    </row>
    <row r="236" spans="1:73" x14ac:dyDescent="0.2">
      <c r="A236" s="547" t="s">
        <v>921</v>
      </c>
      <c r="B236" s="528">
        <v>28</v>
      </c>
      <c r="C236" s="548">
        <v>1203</v>
      </c>
      <c r="D236" s="548">
        <v>82</v>
      </c>
      <c r="E236" s="548">
        <v>125</v>
      </c>
      <c r="F236" s="548">
        <v>1022</v>
      </c>
      <c r="G236" s="548">
        <v>746</v>
      </c>
      <c r="H236" s="548">
        <v>2110</v>
      </c>
      <c r="I236" s="548">
        <v>437</v>
      </c>
      <c r="J236" s="548">
        <v>350</v>
      </c>
      <c r="K236" s="548">
        <v>54</v>
      </c>
      <c r="L236" s="548">
        <v>0</v>
      </c>
      <c r="M236" s="548">
        <v>248</v>
      </c>
      <c r="N236" s="548">
        <v>893</v>
      </c>
      <c r="O236" s="548">
        <v>390</v>
      </c>
      <c r="P236" s="548">
        <v>343</v>
      </c>
      <c r="Q236" s="548">
        <v>95</v>
      </c>
      <c r="R236" s="548">
        <v>216.5</v>
      </c>
      <c r="S236" s="548">
        <v>337</v>
      </c>
      <c r="T236" s="548">
        <v>60</v>
      </c>
      <c r="U236" s="548">
        <v>48</v>
      </c>
      <c r="V236" s="548">
        <v>68</v>
      </c>
      <c r="W236" s="549">
        <v>0</v>
      </c>
      <c r="X236" s="155"/>
      <c r="AY236" s="547" t="s">
        <v>921</v>
      </c>
      <c r="AZ236" s="528">
        <v>7</v>
      </c>
      <c r="BA236" s="548">
        <v>117</v>
      </c>
      <c r="BB236" s="548">
        <v>50</v>
      </c>
      <c r="BC236" s="548">
        <v>81</v>
      </c>
      <c r="BD236" s="548">
        <v>52</v>
      </c>
      <c r="BE236" s="548">
        <v>30</v>
      </c>
      <c r="BF236" s="548">
        <v>125</v>
      </c>
      <c r="BG236" s="548">
        <v>84</v>
      </c>
      <c r="BH236" s="548">
        <v>11</v>
      </c>
      <c r="BI236" s="548">
        <v>53</v>
      </c>
      <c r="BJ236" s="548">
        <v>0</v>
      </c>
      <c r="BK236" s="548">
        <v>10</v>
      </c>
      <c r="BL236" s="548">
        <v>14</v>
      </c>
      <c r="BM236" s="548">
        <v>31</v>
      </c>
      <c r="BN236" s="548">
        <v>22</v>
      </c>
      <c r="BO236" s="548">
        <v>17</v>
      </c>
      <c r="BP236" s="548">
        <v>20</v>
      </c>
      <c r="BQ236" s="548">
        <v>21</v>
      </c>
      <c r="BR236" s="548">
        <v>0</v>
      </c>
      <c r="BS236" s="548">
        <v>6</v>
      </c>
      <c r="BT236" s="548">
        <v>22</v>
      </c>
      <c r="BU236" s="549">
        <v>0</v>
      </c>
    </row>
    <row r="237" spans="1:73" x14ac:dyDescent="0.2">
      <c r="A237" s="547" t="s">
        <v>922</v>
      </c>
      <c r="B237" s="528">
        <v>38</v>
      </c>
      <c r="C237" s="548">
        <v>1901</v>
      </c>
      <c r="D237" s="548">
        <v>83</v>
      </c>
      <c r="E237" s="548">
        <v>130</v>
      </c>
      <c r="F237" s="548">
        <v>1709</v>
      </c>
      <c r="G237" s="548">
        <v>815</v>
      </c>
      <c r="H237" s="548">
        <v>662</v>
      </c>
      <c r="I237" s="548">
        <v>340</v>
      </c>
      <c r="J237" s="548">
        <v>1108</v>
      </c>
      <c r="K237" s="548">
        <v>46</v>
      </c>
      <c r="L237" s="548">
        <v>0</v>
      </c>
      <c r="M237" s="548">
        <v>353</v>
      </c>
      <c r="N237" s="548">
        <v>727</v>
      </c>
      <c r="O237" s="548">
        <v>244</v>
      </c>
      <c r="P237" s="548">
        <v>329</v>
      </c>
      <c r="Q237" s="548">
        <v>79</v>
      </c>
      <c r="R237" s="548">
        <v>228</v>
      </c>
      <c r="S237" s="548">
        <v>1488</v>
      </c>
      <c r="T237" s="548">
        <v>133</v>
      </c>
      <c r="U237" s="548">
        <v>34</v>
      </c>
      <c r="V237" s="548">
        <v>157</v>
      </c>
      <c r="W237" s="549">
        <v>0</v>
      </c>
      <c r="X237" s="155"/>
      <c r="AY237" s="547" t="s">
        <v>922</v>
      </c>
      <c r="AZ237" s="528">
        <v>15</v>
      </c>
      <c r="BA237" s="548">
        <v>154</v>
      </c>
      <c r="BB237" s="548">
        <v>42</v>
      </c>
      <c r="BC237" s="548">
        <v>66</v>
      </c>
      <c r="BD237" s="548">
        <v>78</v>
      </c>
      <c r="BE237" s="548">
        <v>20</v>
      </c>
      <c r="BF237" s="548">
        <v>52</v>
      </c>
      <c r="BG237" s="548">
        <v>56</v>
      </c>
      <c r="BH237" s="548">
        <v>23</v>
      </c>
      <c r="BI237" s="548">
        <v>42</v>
      </c>
      <c r="BJ237" s="548">
        <v>0</v>
      </c>
      <c r="BK237" s="548">
        <v>13</v>
      </c>
      <c r="BL237" s="548">
        <v>19</v>
      </c>
      <c r="BM237" s="548">
        <v>22</v>
      </c>
      <c r="BN237" s="548">
        <v>21</v>
      </c>
      <c r="BO237" s="548">
        <v>22</v>
      </c>
      <c r="BP237" s="548">
        <v>14</v>
      </c>
      <c r="BQ237" s="548">
        <v>42</v>
      </c>
      <c r="BR237" s="548">
        <v>8</v>
      </c>
      <c r="BS237" s="548">
        <v>4</v>
      </c>
      <c r="BT237" s="548">
        <v>41</v>
      </c>
      <c r="BU237" s="549">
        <v>0</v>
      </c>
    </row>
    <row r="238" spans="1:73" x14ac:dyDescent="0.2">
      <c r="A238" s="547" t="s">
        <v>923</v>
      </c>
      <c r="B238" s="528">
        <v>53</v>
      </c>
      <c r="C238" s="548">
        <v>1328</v>
      </c>
      <c r="D238" s="548">
        <v>61</v>
      </c>
      <c r="E238" s="548">
        <v>98</v>
      </c>
      <c r="F238" s="548">
        <v>1580</v>
      </c>
      <c r="G238" s="548">
        <v>540</v>
      </c>
      <c r="H238" s="548">
        <v>1019</v>
      </c>
      <c r="I238" s="548">
        <v>478</v>
      </c>
      <c r="J238" s="548">
        <v>622</v>
      </c>
      <c r="K238" s="548">
        <v>31</v>
      </c>
      <c r="L238" s="548">
        <v>176</v>
      </c>
      <c r="M238" s="548">
        <v>406</v>
      </c>
      <c r="N238" s="548">
        <v>447</v>
      </c>
      <c r="O238" s="548">
        <v>168</v>
      </c>
      <c r="P238" s="548">
        <v>228</v>
      </c>
      <c r="Q238" s="548">
        <v>91</v>
      </c>
      <c r="R238" s="548">
        <v>243</v>
      </c>
      <c r="S238" s="548">
        <v>1217</v>
      </c>
      <c r="T238" s="548">
        <v>213</v>
      </c>
      <c r="U238" s="548">
        <v>64</v>
      </c>
      <c r="V238" s="548">
        <v>119</v>
      </c>
      <c r="W238" s="549">
        <v>0</v>
      </c>
      <c r="X238" s="155"/>
      <c r="AY238" s="547" t="s">
        <v>923</v>
      </c>
      <c r="AZ238" s="528">
        <v>29</v>
      </c>
      <c r="BA238" s="548">
        <v>68</v>
      </c>
      <c r="BB238" s="548">
        <v>49</v>
      </c>
      <c r="BC238" s="548">
        <v>44</v>
      </c>
      <c r="BD238" s="548">
        <v>83</v>
      </c>
      <c r="BE238" s="548">
        <v>13</v>
      </c>
      <c r="BF238" s="548">
        <v>12</v>
      </c>
      <c r="BG238" s="548">
        <v>94</v>
      </c>
      <c r="BH238" s="548">
        <v>46</v>
      </c>
      <c r="BI238" s="548">
        <v>37</v>
      </c>
      <c r="BJ238" s="548">
        <v>27</v>
      </c>
      <c r="BK238" s="548">
        <v>13</v>
      </c>
      <c r="BL238" s="548">
        <v>8</v>
      </c>
      <c r="BM238" s="548">
        <v>15</v>
      </c>
      <c r="BN238" s="548">
        <v>15</v>
      </c>
      <c r="BO238" s="548">
        <v>6</v>
      </c>
      <c r="BP238" s="548">
        <v>17</v>
      </c>
      <c r="BQ238" s="548">
        <v>24</v>
      </c>
      <c r="BR238" s="548">
        <v>14</v>
      </c>
      <c r="BS238" s="548">
        <v>3</v>
      </c>
      <c r="BT238" s="548">
        <v>22</v>
      </c>
      <c r="BU238" s="549">
        <v>0</v>
      </c>
    </row>
    <row r="239" spans="1:73" x14ac:dyDescent="0.2">
      <c r="A239" s="547" t="s">
        <v>924</v>
      </c>
      <c r="B239" s="528">
        <v>120</v>
      </c>
      <c r="C239" s="548">
        <v>3705</v>
      </c>
      <c r="D239" s="548">
        <v>390</v>
      </c>
      <c r="E239" s="548">
        <v>91</v>
      </c>
      <c r="F239" s="548">
        <v>2318</v>
      </c>
      <c r="G239" s="548">
        <v>512</v>
      </c>
      <c r="H239" s="548">
        <v>887</v>
      </c>
      <c r="I239" s="548">
        <v>660</v>
      </c>
      <c r="J239" s="548">
        <v>109</v>
      </c>
      <c r="K239" s="548">
        <v>39</v>
      </c>
      <c r="L239" s="548">
        <v>261</v>
      </c>
      <c r="M239" s="548">
        <v>222</v>
      </c>
      <c r="N239" s="548">
        <v>357</v>
      </c>
      <c r="O239" s="548">
        <v>85</v>
      </c>
      <c r="P239" s="548">
        <v>256</v>
      </c>
      <c r="Q239" s="548">
        <v>431</v>
      </c>
      <c r="R239" s="548">
        <v>168</v>
      </c>
      <c r="S239" s="548">
        <v>92</v>
      </c>
      <c r="T239" s="548">
        <v>79</v>
      </c>
      <c r="U239" s="548">
        <v>71.78</v>
      </c>
      <c r="V239" s="548">
        <v>112.74</v>
      </c>
      <c r="W239" s="549">
        <v>0</v>
      </c>
      <c r="X239" s="155"/>
      <c r="AY239" s="547" t="s">
        <v>924</v>
      </c>
      <c r="AZ239" s="528">
        <v>81</v>
      </c>
      <c r="BA239" s="548">
        <v>199</v>
      </c>
      <c r="BB239" s="548">
        <v>127</v>
      </c>
      <c r="BC239" s="548">
        <v>58</v>
      </c>
      <c r="BD239" s="548">
        <v>75</v>
      </c>
      <c r="BE239" s="548">
        <v>11</v>
      </c>
      <c r="BF239" s="548">
        <v>29</v>
      </c>
      <c r="BG239" s="548">
        <v>79</v>
      </c>
      <c r="BH239" s="548">
        <v>4</v>
      </c>
      <c r="BI239" s="548">
        <v>24</v>
      </c>
      <c r="BJ239" s="548">
        <v>33</v>
      </c>
      <c r="BK239" s="548">
        <v>14</v>
      </c>
      <c r="BL239" s="548">
        <v>12</v>
      </c>
      <c r="BM239" s="548">
        <v>11</v>
      </c>
      <c r="BN239" s="548">
        <v>15</v>
      </c>
      <c r="BO239" s="548">
        <v>25</v>
      </c>
      <c r="BP239" s="548">
        <v>8</v>
      </c>
      <c r="BQ239" s="548">
        <v>5</v>
      </c>
      <c r="BR239" s="548">
        <v>3</v>
      </c>
      <c r="BS239" s="548">
        <v>2.89</v>
      </c>
      <c r="BT239" s="548">
        <v>22.16</v>
      </c>
      <c r="BU239" s="549">
        <v>0</v>
      </c>
    </row>
    <row r="240" spans="1:73" x14ac:dyDescent="0.2">
      <c r="A240" s="547" t="s">
        <v>925</v>
      </c>
      <c r="B240" s="528">
        <v>33</v>
      </c>
      <c r="C240" s="548">
        <v>1998</v>
      </c>
      <c r="D240" s="548">
        <v>370</v>
      </c>
      <c r="E240" s="548">
        <v>166</v>
      </c>
      <c r="F240" s="548">
        <v>1536</v>
      </c>
      <c r="G240" s="548">
        <v>439</v>
      </c>
      <c r="H240" s="548">
        <v>374</v>
      </c>
      <c r="I240" s="548">
        <v>893</v>
      </c>
      <c r="J240" s="548">
        <v>284</v>
      </c>
      <c r="K240" s="548">
        <v>34</v>
      </c>
      <c r="L240" s="548">
        <v>540</v>
      </c>
      <c r="M240" s="548">
        <v>162</v>
      </c>
      <c r="N240" s="548">
        <v>1051</v>
      </c>
      <c r="O240" s="548">
        <v>59</v>
      </c>
      <c r="P240" s="548">
        <v>319</v>
      </c>
      <c r="Q240" s="548">
        <v>472</v>
      </c>
      <c r="R240" s="548">
        <v>131</v>
      </c>
      <c r="S240" s="548">
        <v>284</v>
      </c>
      <c r="T240" s="548">
        <v>26</v>
      </c>
      <c r="U240" s="548">
        <v>63.9</v>
      </c>
      <c r="V240" s="548">
        <v>106.51</v>
      </c>
      <c r="W240" s="549">
        <v>0</v>
      </c>
      <c r="X240" s="155"/>
      <c r="AY240" s="547" t="s">
        <v>925</v>
      </c>
      <c r="AZ240" s="528">
        <v>30</v>
      </c>
      <c r="BA240" s="548">
        <v>112</v>
      </c>
      <c r="BB240" s="548">
        <v>118</v>
      </c>
      <c r="BC240" s="548">
        <v>75</v>
      </c>
      <c r="BD240" s="548">
        <v>48</v>
      </c>
      <c r="BE240" s="548">
        <v>11</v>
      </c>
      <c r="BF240" s="548">
        <v>7</v>
      </c>
      <c r="BG240" s="548">
        <v>68</v>
      </c>
      <c r="BH240" s="548">
        <v>24</v>
      </c>
      <c r="BI240" s="548">
        <v>33</v>
      </c>
      <c r="BJ240" s="548">
        <v>96</v>
      </c>
      <c r="BK240" s="548">
        <v>12</v>
      </c>
      <c r="BL240" s="548">
        <v>14</v>
      </c>
      <c r="BM240" s="548">
        <v>10</v>
      </c>
      <c r="BN240" s="548">
        <v>15</v>
      </c>
      <c r="BO240" s="548">
        <v>37</v>
      </c>
      <c r="BP240" s="548">
        <v>7</v>
      </c>
      <c r="BQ240" s="548">
        <v>34</v>
      </c>
      <c r="BR240" s="548">
        <v>2</v>
      </c>
      <c r="BS240" s="548">
        <v>2.5499999999999998</v>
      </c>
      <c r="BT240" s="548">
        <v>22.34</v>
      </c>
      <c r="BU240" s="549">
        <v>0</v>
      </c>
    </row>
    <row r="241" spans="1:73" x14ac:dyDescent="0.2">
      <c r="A241" s="547" t="s">
        <v>926</v>
      </c>
      <c r="B241" s="528">
        <v>18</v>
      </c>
      <c r="C241" s="548">
        <v>798</v>
      </c>
      <c r="D241" s="548">
        <v>87</v>
      </c>
      <c r="E241" s="548">
        <v>189</v>
      </c>
      <c r="F241" s="548">
        <v>1954</v>
      </c>
      <c r="G241" s="548">
        <v>331</v>
      </c>
      <c r="H241" s="548">
        <v>402</v>
      </c>
      <c r="I241" s="548">
        <v>390</v>
      </c>
      <c r="J241" s="548">
        <v>0</v>
      </c>
      <c r="K241" s="548">
        <v>42</v>
      </c>
      <c r="L241" s="548">
        <v>373</v>
      </c>
      <c r="M241" s="548">
        <v>183</v>
      </c>
      <c r="N241" s="548">
        <v>1047</v>
      </c>
      <c r="O241" s="548">
        <v>37</v>
      </c>
      <c r="P241" s="548">
        <v>186</v>
      </c>
      <c r="Q241" s="548">
        <v>130</v>
      </c>
      <c r="R241" s="548">
        <v>119</v>
      </c>
      <c r="S241" s="548">
        <v>247</v>
      </c>
      <c r="T241" s="548">
        <v>3</v>
      </c>
      <c r="U241" s="548">
        <v>56</v>
      </c>
      <c r="V241" s="548">
        <v>100.25</v>
      </c>
      <c r="W241" s="549">
        <v>0</v>
      </c>
      <c r="X241" s="155"/>
      <c r="AY241" s="547" t="s">
        <v>926</v>
      </c>
      <c r="AZ241" s="528">
        <v>57</v>
      </c>
      <c r="BA241" s="548">
        <v>66</v>
      </c>
      <c r="BB241" s="548">
        <v>71</v>
      </c>
      <c r="BC241" s="548">
        <v>49</v>
      </c>
      <c r="BD241" s="548">
        <v>38</v>
      </c>
      <c r="BE241" s="548">
        <v>14</v>
      </c>
      <c r="BF241" s="548">
        <v>26</v>
      </c>
      <c r="BG241" s="548">
        <v>37</v>
      </c>
      <c r="BH241" s="548">
        <v>0</v>
      </c>
      <c r="BI241" s="548">
        <v>42</v>
      </c>
      <c r="BJ241" s="548">
        <v>55</v>
      </c>
      <c r="BK241" s="548">
        <v>10</v>
      </c>
      <c r="BL241" s="548">
        <v>19</v>
      </c>
      <c r="BM241" s="548">
        <v>4</v>
      </c>
      <c r="BN241" s="548">
        <v>13</v>
      </c>
      <c r="BO241" s="548">
        <v>24</v>
      </c>
      <c r="BP241" s="548">
        <v>7</v>
      </c>
      <c r="BQ241" s="548">
        <v>11</v>
      </c>
      <c r="BR241" s="548">
        <v>0</v>
      </c>
      <c r="BS241" s="548">
        <v>2.2000000000000002</v>
      </c>
      <c r="BT241" s="548">
        <v>22.5</v>
      </c>
      <c r="BU241" s="549">
        <v>0</v>
      </c>
    </row>
    <row r="242" spans="1:73" x14ac:dyDescent="0.2">
      <c r="A242" s="547" t="s">
        <v>927</v>
      </c>
      <c r="B242" s="528">
        <v>6</v>
      </c>
      <c r="C242" s="548">
        <v>729</v>
      </c>
      <c r="D242" s="548">
        <v>51</v>
      </c>
      <c r="E242" s="548">
        <v>590</v>
      </c>
      <c r="F242" s="548">
        <v>887</v>
      </c>
      <c r="G242" s="548">
        <v>421</v>
      </c>
      <c r="H242" s="548">
        <v>103.5</v>
      </c>
      <c r="I242" s="548">
        <v>666</v>
      </c>
      <c r="J242" s="548">
        <v>0</v>
      </c>
      <c r="K242" s="548">
        <v>41</v>
      </c>
      <c r="L242" s="548">
        <v>252</v>
      </c>
      <c r="M242" s="548">
        <v>121</v>
      </c>
      <c r="N242" s="548">
        <v>76</v>
      </c>
      <c r="O242" s="548">
        <v>28</v>
      </c>
      <c r="P242" s="548">
        <v>323</v>
      </c>
      <c r="Q242" s="548">
        <v>639</v>
      </c>
      <c r="R242" s="548">
        <v>98</v>
      </c>
      <c r="S242" s="548">
        <v>109</v>
      </c>
      <c r="T242" s="548">
        <v>31</v>
      </c>
      <c r="U242" s="548">
        <v>48.14</v>
      </c>
      <c r="V242" s="548">
        <v>36</v>
      </c>
      <c r="W242" s="549">
        <v>0</v>
      </c>
      <c r="X242" s="155"/>
      <c r="AY242" s="547" t="s">
        <v>927</v>
      </c>
      <c r="AZ242" s="528">
        <v>23</v>
      </c>
      <c r="BA242" s="548">
        <v>46</v>
      </c>
      <c r="BB242" s="548">
        <v>36</v>
      </c>
      <c r="BC242" s="548">
        <v>96</v>
      </c>
      <c r="BD242" s="548">
        <v>29</v>
      </c>
      <c r="BE242" s="548">
        <v>13</v>
      </c>
      <c r="BF242" s="548">
        <v>13.5</v>
      </c>
      <c r="BG242" s="548">
        <v>72</v>
      </c>
      <c r="BH242" s="548">
        <v>0</v>
      </c>
      <c r="BI242" s="548">
        <v>46</v>
      </c>
      <c r="BJ242" s="548">
        <v>55</v>
      </c>
      <c r="BK242" s="548">
        <v>8</v>
      </c>
      <c r="BL242" s="548">
        <v>1</v>
      </c>
      <c r="BM242" s="548">
        <v>8</v>
      </c>
      <c r="BN242" s="548">
        <v>26</v>
      </c>
      <c r="BO242" s="548">
        <v>22</v>
      </c>
      <c r="BP242" s="548">
        <v>7.5</v>
      </c>
      <c r="BQ242" s="548">
        <v>7</v>
      </c>
      <c r="BR242" s="548">
        <v>6</v>
      </c>
      <c r="BS242" s="548">
        <v>1.85</v>
      </c>
      <c r="BT242" s="548">
        <v>6</v>
      </c>
      <c r="BU242" s="549">
        <v>0</v>
      </c>
    </row>
    <row r="243" spans="1:73" x14ac:dyDescent="0.2">
      <c r="A243" s="547" t="s">
        <v>928</v>
      </c>
      <c r="B243" s="528">
        <v>10</v>
      </c>
      <c r="C243" s="548">
        <v>1033</v>
      </c>
      <c r="D243" s="548">
        <v>36</v>
      </c>
      <c r="E243" s="548">
        <v>535</v>
      </c>
      <c r="F243" s="548">
        <v>1222</v>
      </c>
      <c r="G243" s="548">
        <v>452</v>
      </c>
      <c r="H243" s="548">
        <v>51.75</v>
      </c>
      <c r="I243" s="548">
        <v>209</v>
      </c>
      <c r="J243" s="548">
        <v>0</v>
      </c>
      <c r="K243" s="548">
        <v>59</v>
      </c>
      <c r="L243" s="548">
        <v>340</v>
      </c>
      <c r="M243" s="548">
        <v>7</v>
      </c>
      <c r="N243" s="548">
        <v>0</v>
      </c>
      <c r="O243" s="548">
        <v>23</v>
      </c>
      <c r="P243" s="548">
        <v>231</v>
      </c>
      <c r="Q243" s="548">
        <v>35</v>
      </c>
      <c r="R243" s="548">
        <v>70</v>
      </c>
      <c r="S243" s="548">
        <v>29</v>
      </c>
      <c r="T243" s="548">
        <v>31</v>
      </c>
      <c r="U243" s="548">
        <v>40.22</v>
      </c>
      <c r="V243" s="548">
        <v>383</v>
      </c>
      <c r="W243" s="549">
        <v>0</v>
      </c>
      <c r="X243" s="155"/>
      <c r="AY243" s="547" t="s">
        <v>928</v>
      </c>
      <c r="AZ243" s="528">
        <v>21</v>
      </c>
      <c r="BA243" s="548">
        <v>118</v>
      </c>
      <c r="BB243" s="548">
        <v>30</v>
      </c>
      <c r="BC243" s="548">
        <v>57</v>
      </c>
      <c r="BD243" s="548">
        <v>25</v>
      </c>
      <c r="BE243" s="548">
        <v>35</v>
      </c>
      <c r="BF243" s="548">
        <v>6.75</v>
      </c>
      <c r="BG243" s="548">
        <v>29</v>
      </c>
      <c r="BH243" s="548">
        <v>0</v>
      </c>
      <c r="BI243" s="548">
        <v>48</v>
      </c>
      <c r="BJ243" s="548">
        <v>63</v>
      </c>
      <c r="BK243" s="548">
        <v>2</v>
      </c>
      <c r="BL243" s="548">
        <v>0</v>
      </c>
      <c r="BM243" s="548">
        <v>1</v>
      </c>
      <c r="BN243" s="548">
        <v>18</v>
      </c>
      <c r="BO243" s="548">
        <v>2</v>
      </c>
      <c r="BP243" s="548">
        <v>10</v>
      </c>
      <c r="BQ243" s="548">
        <v>3</v>
      </c>
      <c r="BR243" s="548">
        <v>5</v>
      </c>
      <c r="BS243" s="548">
        <v>1.5</v>
      </c>
      <c r="BT243" s="548">
        <v>48</v>
      </c>
      <c r="BU243" s="549">
        <v>0</v>
      </c>
    </row>
    <row r="244" spans="1:73" x14ac:dyDescent="0.2">
      <c r="A244" s="547" t="s">
        <v>929</v>
      </c>
      <c r="B244" s="528">
        <v>6</v>
      </c>
      <c r="C244" s="548">
        <v>2602</v>
      </c>
      <c r="D244" s="548">
        <v>47</v>
      </c>
      <c r="E244" s="548">
        <v>473</v>
      </c>
      <c r="F244" s="548">
        <v>1394</v>
      </c>
      <c r="G244" s="548">
        <v>653</v>
      </c>
      <c r="H244" s="548">
        <v>0</v>
      </c>
      <c r="I244" s="548">
        <v>141</v>
      </c>
      <c r="J244" s="548">
        <v>244</v>
      </c>
      <c r="K244" s="548">
        <v>24</v>
      </c>
      <c r="L244" s="548">
        <v>220</v>
      </c>
      <c r="M244" s="548">
        <v>144</v>
      </c>
      <c r="N244" s="548">
        <v>0</v>
      </c>
      <c r="O244" s="548">
        <v>24</v>
      </c>
      <c r="P244" s="548">
        <v>386</v>
      </c>
      <c r="Q244" s="548">
        <v>16</v>
      </c>
      <c r="R244" s="548">
        <v>54</v>
      </c>
      <c r="S244" s="548">
        <v>24</v>
      </c>
      <c r="T244" s="548">
        <v>11</v>
      </c>
      <c r="U244" s="548">
        <v>32.31</v>
      </c>
      <c r="V244" s="548">
        <v>304</v>
      </c>
      <c r="W244" s="549">
        <v>0</v>
      </c>
      <c r="X244" s="155"/>
      <c r="AY244" s="547" t="s">
        <v>929</v>
      </c>
      <c r="AZ244" s="528">
        <v>11</v>
      </c>
      <c r="BA244" s="548">
        <v>160</v>
      </c>
      <c r="BB244" s="548">
        <v>31</v>
      </c>
      <c r="BC244" s="548">
        <v>112</v>
      </c>
      <c r="BD244" s="548">
        <v>29</v>
      </c>
      <c r="BE244" s="548">
        <v>28</v>
      </c>
      <c r="BF244" s="548">
        <v>0</v>
      </c>
      <c r="BG244" s="548">
        <v>24</v>
      </c>
      <c r="BH244" s="548">
        <v>5</v>
      </c>
      <c r="BI244" s="548">
        <v>21</v>
      </c>
      <c r="BJ244" s="548">
        <v>34</v>
      </c>
      <c r="BK244" s="548">
        <v>3</v>
      </c>
      <c r="BL244" s="548">
        <v>0</v>
      </c>
      <c r="BM244" s="548">
        <v>3</v>
      </c>
      <c r="BN244" s="548">
        <v>22</v>
      </c>
      <c r="BO244" s="548">
        <v>0</v>
      </c>
      <c r="BP244" s="548">
        <v>22</v>
      </c>
      <c r="BQ244" s="548">
        <v>4</v>
      </c>
      <c r="BR244" s="548">
        <v>4</v>
      </c>
      <c r="BS244" s="548">
        <v>1.1499999999999999</v>
      </c>
      <c r="BT244" s="548">
        <v>27</v>
      </c>
      <c r="BU244" s="549">
        <v>0</v>
      </c>
    </row>
    <row r="245" spans="1:73" x14ac:dyDescent="0.2">
      <c r="A245" s="547" t="s">
        <v>930</v>
      </c>
      <c r="B245" s="528">
        <v>1</v>
      </c>
      <c r="C245" s="548">
        <v>1135</v>
      </c>
      <c r="D245" s="548">
        <v>44</v>
      </c>
      <c r="E245" s="548">
        <v>437</v>
      </c>
      <c r="F245" s="548">
        <v>1332</v>
      </c>
      <c r="G245" s="548">
        <v>551</v>
      </c>
      <c r="H245" s="548">
        <v>0</v>
      </c>
      <c r="I245" s="548">
        <v>160</v>
      </c>
      <c r="J245" s="548">
        <v>727</v>
      </c>
      <c r="K245" s="548">
        <v>25</v>
      </c>
      <c r="L245" s="548">
        <v>95</v>
      </c>
      <c r="M245" s="548">
        <v>102</v>
      </c>
      <c r="N245" s="548">
        <v>1264</v>
      </c>
      <c r="O245" s="548">
        <v>22</v>
      </c>
      <c r="P245" s="548">
        <v>474</v>
      </c>
      <c r="Q245" s="548">
        <v>60</v>
      </c>
      <c r="R245" s="548">
        <v>53</v>
      </c>
      <c r="S245" s="548">
        <v>21</v>
      </c>
      <c r="T245" s="548">
        <v>26</v>
      </c>
      <c r="U245" s="548">
        <v>24.43</v>
      </c>
      <c r="V245" s="548">
        <v>184</v>
      </c>
      <c r="W245" s="549">
        <v>0</v>
      </c>
      <c r="X245" s="155"/>
      <c r="AY245" s="547" t="s">
        <v>930</v>
      </c>
      <c r="AZ245" s="528">
        <v>13</v>
      </c>
      <c r="BA245" s="548">
        <v>69</v>
      </c>
      <c r="BB245" s="548">
        <v>29</v>
      </c>
      <c r="BC245" s="548">
        <v>76</v>
      </c>
      <c r="BD245" s="548">
        <v>25</v>
      </c>
      <c r="BE245" s="548">
        <v>24</v>
      </c>
      <c r="BF245" s="548">
        <v>0</v>
      </c>
      <c r="BG245" s="548">
        <v>24</v>
      </c>
      <c r="BH245" s="548">
        <v>10</v>
      </c>
      <c r="BI245" s="548">
        <v>23</v>
      </c>
      <c r="BJ245" s="548">
        <v>20</v>
      </c>
      <c r="BK245" s="548">
        <v>6</v>
      </c>
      <c r="BL245" s="548">
        <v>3</v>
      </c>
      <c r="BM245" s="548">
        <v>8</v>
      </c>
      <c r="BN245" s="548">
        <v>14</v>
      </c>
      <c r="BO245" s="548">
        <v>5</v>
      </c>
      <c r="BP245" s="548">
        <v>38</v>
      </c>
      <c r="BQ245" s="548">
        <v>2</v>
      </c>
      <c r="BR245" s="548">
        <v>1</v>
      </c>
      <c r="BS245" s="548">
        <v>0.8</v>
      </c>
      <c r="BT245" s="548">
        <v>12</v>
      </c>
      <c r="BU245" s="549">
        <v>0</v>
      </c>
    </row>
    <row r="246" spans="1:73" x14ac:dyDescent="0.2">
      <c r="A246" s="547" t="s">
        <v>931</v>
      </c>
      <c r="B246" s="528">
        <v>5</v>
      </c>
      <c r="C246" s="548">
        <v>817</v>
      </c>
      <c r="D246" s="548">
        <v>72</v>
      </c>
      <c r="E246" s="548">
        <v>357</v>
      </c>
      <c r="F246" s="548">
        <v>1254</v>
      </c>
      <c r="G246" s="548">
        <v>579</v>
      </c>
      <c r="H246" s="548">
        <v>0</v>
      </c>
      <c r="I246" s="548">
        <v>424</v>
      </c>
      <c r="J246" s="548">
        <v>674</v>
      </c>
      <c r="K246" s="548">
        <v>24</v>
      </c>
      <c r="L246" s="548">
        <v>158</v>
      </c>
      <c r="M246" s="548">
        <v>123</v>
      </c>
      <c r="N246" s="548">
        <v>935</v>
      </c>
      <c r="O246" s="548">
        <v>40</v>
      </c>
      <c r="P246" s="548">
        <v>357</v>
      </c>
      <c r="Q246" s="548">
        <v>21</v>
      </c>
      <c r="R246" s="548">
        <v>40</v>
      </c>
      <c r="S246" s="548">
        <v>0</v>
      </c>
      <c r="T246" s="548">
        <v>54</v>
      </c>
      <c r="U246" s="548">
        <v>16.57</v>
      </c>
      <c r="V246" s="548">
        <v>195</v>
      </c>
      <c r="W246" s="549">
        <v>0</v>
      </c>
      <c r="X246" s="155"/>
      <c r="AY246" s="547" t="s">
        <v>931</v>
      </c>
      <c r="AZ246" s="528">
        <v>25</v>
      </c>
      <c r="BA246" s="548">
        <v>21</v>
      </c>
      <c r="BB246" s="548">
        <v>41</v>
      </c>
      <c r="BC246" s="548">
        <v>57.666666666666671</v>
      </c>
      <c r="BD246" s="548">
        <v>28</v>
      </c>
      <c r="BE246" s="548">
        <v>44</v>
      </c>
      <c r="BF246" s="548">
        <v>0</v>
      </c>
      <c r="BG246" s="548">
        <v>30</v>
      </c>
      <c r="BH246" s="548">
        <v>15</v>
      </c>
      <c r="BI246" s="548">
        <v>18</v>
      </c>
      <c r="BJ246" s="548">
        <v>14</v>
      </c>
      <c r="BK246" s="548">
        <v>17</v>
      </c>
      <c r="BL246" s="548">
        <v>9</v>
      </c>
      <c r="BM246" s="548">
        <v>4</v>
      </c>
      <c r="BN246" s="548">
        <v>12</v>
      </c>
      <c r="BO246" s="548">
        <v>6</v>
      </c>
      <c r="BP246" s="548">
        <v>8</v>
      </c>
      <c r="BQ246" s="548">
        <v>0</v>
      </c>
      <c r="BR246" s="548">
        <v>3</v>
      </c>
      <c r="BS246" s="548">
        <v>0.45</v>
      </c>
      <c r="BT246" s="548">
        <v>17</v>
      </c>
      <c r="BU246" s="549">
        <v>0</v>
      </c>
    </row>
    <row r="247" spans="1:73" x14ac:dyDescent="0.2">
      <c r="A247" s="547" t="s">
        <v>932</v>
      </c>
      <c r="B247" s="528">
        <v>18</v>
      </c>
      <c r="C247" s="548">
        <v>672</v>
      </c>
      <c r="D247" s="548">
        <v>70</v>
      </c>
      <c r="E247" s="548">
        <v>277</v>
      </c>
      <c r="F247" s="548">
        <v>559</v>
      </c>
      <c r="G247" s="548">
        <v>453</v>
      </c>
      <c r="H247" s="548">
        <v>0</v>
      </c>
      <c r="I247" s="548">
        <v>159</v>
      </c>
      <c r="J247" s="548">
        <v>301</v>
      </c>
      <c r="K247" s="548">
        <v>30</v>
      </c>
      <c r="L247" s="548">
        <v>117</v>
      </c>
      <c r="M247" s="548">
        <v>136</v>
      </c>
      <c r="N247" s="548">
        <v>488</v>
      </c>
      <c r="O247" s="548">
        <v>30</v>
      </c>
      <c r="P247" s="548">
        <v>177</v>
      </c>
      <c r="Q247" s="548">
        <v>26</v>
      </c>
      <c r="R247" s="548">
        <v>20</v>
      </c>
      <c r="S247" s="548">
        <v>0</v>
      </c>
      <c r="T247" s="548">
        <v>50</v>
      </c>
      <c r="U247" s="548">
        <v>8.65</v>
      </c>
      <c r="V247" s="548">
        <v>99</v>
      </c>
      <c r="W247" s="549">
        <v>0</v>
      </c>
      <c r="X247" s="155"/>
      <c r="AY247" s="547" t="s">
        <v>932</v>
      </c>
      <c r="AZ247" s="528">
        <v>36</v>
      </c>
      <c r="BA247" s="548">
        <v>40</v>
      </c>
      <c r="BB247" s="548">
        <v>45</v>
      </c>
      <c r="BC247" s="548">
        <v>39.333333333333343</v>
      </c>
      <c r="BD247" s="548">
        <v>25</v>
      </c>
      <c r="BE247" s="548">
        <v>51</v>
      </c>
      <c r="BF247" s="548">
        <v>0</v>
      </c>
      <c r="BG247" s="548">
        <v>16</v>
      </c>
      <c r="BH247" s="548">
        <v>9</v>
      </c>
      <c r="BI247" s="548">
        <v>15</v>
      </c>
      <c r="BJ247" s="548">
        <v>24</v>
      </c>
      <c r="BK247" s="548">
        <v>7</v>
      </c>
      <c r="BL247" s="548">
        <v>3</v>
      </c>
      <c r="BM247" s="548">
        <v>3</v>
      </c>
      <c r="BN247" s="548">
        <v>9</v>
      </c>
      <c r="BO247" s="548">
        <v>4</v>
      </c>
      <c r="BP247" s="548">
        <v>13</v>
      </c>
      <c r="BQ247" s="548">
        <v>0</v>
      </c>
      <c r="BR247" s="548">
        <v>1</v>
      </c>
      <c r="BS247" s="548">
        <v>0.11</v>
      </c>
      <c r="BT247" s="548">
        <v>3</v>
      </c>
      <c r="BU247" s="549">
        <v>0</v>
      </c>
    </row>
    <row r="248" spans="1:73" x14ac:dyDescent="0.2">
      <c r="A248" s="547" t="s">
        <v>933</v>
      </c>
      <c r="B248" s="528">
        <v>14</v>
      </c>
      <c r="C248" s="548">
        <v>714</v>
      </c>
      <c r="D248" s="548">
        <v>36</v>
      </c>
      <c r="E248" s="548">
        <v>197</v>
      </c>
      <c r="F248" s="548">
        <v>747</v>
      </c>
      <c r="G248" s="548">
        <v>213</v>
      </c>
      <c r="H248" s="548">
        <v>0</v>
      </c>
      <c r="I248" s="548">
        <v>31</v>
      </c>
      <c r="J248" s="548">
        <v>225</v>
      </c>
      <c r="K248" s="548">
        <v>28</v>
      </c>
      <c r="L248" s="548">
        <v>96</v>
      </c>
      <c r="M248" s="548">
        <v>122</v>
      </c>
      <c r="N248" s="548">
        <v>545</v>
      </c>
      <c r="O248" s="548">
        <v>19</v>
      </c>
      <c r="P248" s="548">
        <v>313</v>
      </c>
      <c r="Q248" s="548">
        <v>0</v>
      </c>
      <c r="R248" s="548">
        <v>17</v>
      </c>
      <c r="S248" s="548">
        <v>0</v>
      </c>
      <c r="T248" s="548">
        <v>36</v>
      </c>
      <c r="U248" s="548">
        <v>12</v>
      </c>
      <c r="V248" s="548">
        <v>113</v>
      </c>
      <c r="W248" s="549">
        <v>0</v>
      </c>
      <c r="X248" s="155"/>
      <c r="AY248" s="547" t="s">
        <v>933</v>
      </c>
      <c r="AZ248" s="528">
        <v>45</v>
      </c>
      <c r="BA248" s="548">
        <v>32</v>
      </c>
      <c r="BB248" s="548">
        <v>20</v>
      </c>
      <c r="BC248" s="548">
        <v>21</v>
      </c>
      <c r="BD248" s="548">
        <v>20</v>
      </c>
      <c r="BE248" s="548">
        <v>33</v>
      </c>
      <c r="BF248" s="548">
        <v>0</v>
      </c>
      <c r="BG248" s="548">
        <v>3</v>
      </c>
      <c r="BH248" s="548">
        <v>4</v>
      </c>
      <c r="BI248" s="548">
        <v>7</v>
      </c>
      <c r="BJ248" s="548">
        <v>21</v>
      </c>
      <c r="BK248" s="548">
        <v>9</v>
      </c>
      <c r="BL248" s="548">
        <v>2</v>
      </c>
      <c r="BM248" s="548">
        <v>9</v>
      </c>
      <c r="BN248" s="548">
        <v>14</v>
      </c>
      <c r="BO248" s="548">
        <v>0</v>
      </c>
      <c r="BP248" s="548">
        <v>3</v>
      </c>
      <c r="BQ248" s="548">
        <v>0</v>
      </c>
      <c r="BR248" s="548">
        <v>1</v>
      </c>
      <c r="BS248" s="548">
        <v>0</v>
      </c>
      <c r="BT248" s="548">
        <v>9</v>
      </c>
      <c r="BU248" s="549">
        <v>0</v>
      </c>
    </row>
    <row r="249" spans="1:73" x14ac:dyDescent="0.2">
      <c r="A249" s="547" t="s">
        <v>934</v>
      </c>
      <c r="B249" s="528">
        <v>9</v>
      </c>
      <c r="C249" s="548">
        <v>609</v>
      </c>
      <c r="D249" s="548">
        <v>19</v>
      </c>
      <c r="E249" s="548">
        <v>131</v>
      </c>
      <c r="F249" s="548">
        <v>2046</v>
      </c>
      <c r="G249" s="548">
        <v>161</v>
      </c>
      <c r="H249" s="548">
        <v>0</v>
      </c>
      <c r="I249" s="548">
        <v>46</v>
      </c>
      <c r="J249" s="548">
        <v>252</v>
      </c>
      <c r="K249" s="548">
        <v>16</v>
      </c>
      <c r="L249" s="548">
        <v>189</v>
      </c>
      <c r="M249" s="548">
        <v>104</v>
      </c>
      <c r="N249" s="548">
        <v>457</v>
      </c>
      <c r="O249" s="548">
        <v>15</v>
      </c>
      <c r="P249" s="548">
        <v>256</v>
      </c>
      <c r="Q249" s="548">
        <v>42</v>
      </c>
      <c r="R249" s="548">
        <v>22</v>
      </c>
      <c r="S249" s="548">
        <v>0</v>
      </c>
      <c r="T249" s="548">
        <v>39</v>
      </c>
      <c r="U249" s="548">
        <v>55</v>
      </c>
      <c r="V249" s="548">
        <v>84</v>
      </c>
      <c r="W249" s="549">
        <v>0</v>
      </c>
      <c r="X249" s="155"/>
      <c r="AY249" s="547" t="s">
        <v>934</v>
      </c>
      <c r="AZ249" s="528">
        <v>32</v>
      </c>
      <c r="BA249" s="548">
        <v>32</v>
      </c>
      <c r="BB249" s="548">
        <v>16</v>
      </c>
      <c r="BC249" s="548">
        <v>25</v>
      </c>
      <c r="BD249" s="548">
        <v>34</v>
      </c>
      <c r="BE249" s="548">
        <v>19</v>
      </c>
      <c r="BF249" s="548">
        <v>0</v>
      </c>
      <c r="BG249" s="548">
        <v>6</v>
      </c>
      <c r="BH249" s="548">
        <v>14</v>
      </c>
      <c r="BI249" s="548">
        <v>16</v>
      </c>
      <c r="BJ249" s="548">
        <v>32</v>
      </c>
      <c r="BK249" s="548">
        <v>9</v>
      </c>
      <c r="BL249" s="548">
        <v>4</v>
      </c>
      <c r="BM249" s="548">
        <v>6</v>
      </c>
      <c r="BN249" s="548">
        <v>12</v>
      </c>
      <c r="BO249" s="548">
        <v>3</v>
      </c>
      <c r="BP249" s="548">
        <v>5</v>
      </c>
      <c r="BQ249" s="548">
        <v>0</v>
      </c>
      <c r="BR249" s="548">
        <v>8</v>
      </c>
      <c r="BS249" s="548">
        <v>5</v>
      </c>
      <c r="BT249" s="548">
        <v>6</v>
      </c>
      <c r="BU249" s="549">
        <v>0</v>
      </c>
    </row>
    <row r="250" spans="1:73" x14ac:dyDescent="0.2">
      <c r="A250" s="547" t="s">
        <v>935</v>
      </c>
      <c r="B250" s="528">
        <v>1</v>
      </c>
      <c r="C250" s="548">
        <v>646</v>
      </c>
      <c r="D250" s="548">
        <v>28</v>
      </c>
      <c r="E250" s="548">
        <v>123</v>
      </c>
      <c r="F250" s="548">
        <v>1770</v>
      </c>
      <c r="G250" s="548">
        <v>74</v>
      </c>
      <c r="H250" s="548">
        <v>0</v>
      </c>
      <c r="I250" s="548">
        <v>56</v>
      </c>
      <c r="J250" s="548">
        <v>287</v>
      </c>
      <c r="K250" s="548">
        <v>22</v>
      </c>
      <c r="L250" s="548">
        <v>244</v>
      </c>
      <c r="M250" s="548">
        <v>71</v>
      </c>
      <c r="N250" s="548">
        <v>246</v>
      </c>
      <c r="O250" s="548">
        <v>0</v>
      </c>
      <c r="P250" s="548">
        <v>130</v>
      </c>
      <c r="Q250" s="548">
        <v>11</v>
      </c>
      <c r="R250" s="548">
        <v>9</v>
      </c>
      <c r="S250" s="548">
        <v>0</v>
      </c>
      <c r="T250" s="548">
        <v>28</v>
      </c>
      <c r="U250" s="548">
        <v>46</v>
      </c>
      <c r="V250" s="548">
        <v>103</v>
      </c>
      <c r="W250" s="549">
        <v>0</v>
      </c>
      <c r="X250" s="155"/>
      <c r="AY250" s="547" t="s">
        <v>935</v>
      </c>
      <c r="AZ250" s="528">
        <v>10</v>
      </c>
      <c r="BA250" s="548">
        <v>34</v>
      </c>
      <c r="BB250" s="548">
        <v>23</v>
      </c>
      <c r="BC250" s="548">
        <v>35</v>
      </c>
      <c r="BD250" s="548">
        <v>21</v>
      </c>
      <c r="BE250" s="548">
        <v>13</v>
      </c>
      <c r="BF250" s="548">
        <v>0</v>
      </c>
      <c r="BG250" s="548">
        <v>9</v>
      </c>
      <c r="BH250" s="548">
        <v>9</v>
      </c>
      <c r="BI250" s="548">
        <v>14</v>
      </c>
      <c r="BJ250" s="548">
        <v>32</v>
      </c>
      <c r="BK250" s="548">
        <v>4</v>
      </c>
      <c r="BL250" s="548">
        <v>5</v>
      </c>
      <c r="BM250" s="548">
        <v>0</v>
      </c>
      <c r="BN250" s="548">
        <v>10</v>
      </c>
      <c r="BO250" s="548">
        <v>0</v>
      </c>
      <c r="BP250" s="548">
        <v>21</v>
      </c>
      <c r="BQ250" s="548">
        <v>0</v>
      </c>
      <c r="BR250" s="548">
        <v>3</v>
      </c>
      <c r="BS250" s="548">
        <v>4</v>
      </c>
      <c r="BT250" s="548">
        <v>11</v>
      </c>
      <c r="BU250" s="549">
        <v>0</v>
      </c>
    </row>
    <row r="251" spans="1:73" x14ac:dyDescent="0.2">
      <c r="A251" s="547" t="s">
        <v>936</v>
      </c>
      <c r="B251" s="528">
        <v>3</v>
      </c>
      <c r="C251" s="548">
        <v>694</v>
      </c>
      <c r="D251" s="548">
        <v>15</v>
      </c>
      <c r="E251" s="548">
        <v>65</v>
      </c>
      <c r="F251" s="548">
        <v>909</v>
      </c>
      <c r="G251" s="548">
        <v>85</v>
      </c>
      <c r="H251" s="548">
        <v>114</v>
      </c>
      <c r="I251" s="548">
        <v>9</v>
      </c>
      <c r="J251" s="548">
        <v>215</v>
      </c>
      <c r="K251" s="548">
        <v>19</v>
      </c>
      <c r="L251" s="548">
        <v>163</v>
      </c>
      <c r="M251" s="548">
        <v>62</v>
      </c>
      <c r="N251" s="548">
        <v>83</v>
      </c>
      <c r="O251" s="548">
        <v>0</v>
      </c>
      <c r="P251" s="548">
        <v>68</v>
      </c>
      <c r="Q251" s="548">
        <v>13</v>
      </c>
      <c r="R251" s="548">
        <v>20</v>
      </c>
      <c r="S251" s="548">
        <v>0</v>
      </c>
      <c r="T251" s="548">
        <v>31</v>
      </c>
      <c r="U251" s="548">
        <v>13</v>
      </c>
      <c r="V251" s="548">
        <v>34</v>
      </c>
      <c r="W251" s="549">
        <v>0</v>
      </c>
      <c r="X251" s="155"/>
      <c r="AY251" s="547" t="s">
        <v>936</v>
      </c>
      <c r="AZ251" s="528">
        <v>18</v>
      </c>
      <c r="BA251" s="548">
        <v>41</v>
      </c>
      <c r="BB251" s="548">
        <v>6</v>
      </c>
      <c r="BC251" s="548">
        <v>22</v>
      </c>
      <c r="BD251" s="548">
        <v>12</v>
      </c>
      <c r="BE251" s="548">
        <v>16</v>
      </c>
      <c r="BF251" s="548">
        <v>4.25</v>
      </c>
      <c r="BG251" s="548">
        <v>0</v>
      </c>
      <c r="BH251" s="548">
        <v>8</v>
      </c>
      <c r="BI251" s="548">
        <v>12</v>
      </c>
      <c r="BJ251" s="548">
        <v>32</v>
      </c>
      <c r="BK251" s="548">
        <v>0</v>
      </c>
      <c r="BL251" s="548">
        <v>0</v>
      </c>
      <c r="BM251" s="548">
        <v>0</v>
      </c>
      <c r="BN251" s="548">
        <v>7</v>
      </c>
      <c r="BO251" s="548">
        <v>3</v>
      </c>
      <c r="BP251" s="548">
        <v>7</v>
      </c>
      <c r="BQ251" s="548">
        <v>0</v>
      </c>
      <c r="BR251" s="548">
        <v>6</v>
      </c>
      <c r="BS251" s="548">
        <v>0</v>
      </c>
      <c r="BT251" s="548">
        <v>2</v>
      </c>
      <c r="BU251" s="549">
        <v>0</v>
      </c>
    </row>
    <row r="252" spans="1:73" x14ac:dyDescent="0.2">
      <c r="A252" s="547" t="s">
        <v>937</v>
      </c>
      <c r="B252" s="528">
        <v>3</v>
      </c>
      <c r="C252" s="548">
        <v>538</v>
      </c>
      <c r="D252" s="548">
        <v>19</v>
      </c>
      <c r="E252" s="548">
        <v>84</v>
      </c>
      <c r="F252" s="548">
        <v>247</v>
      </c>
      <c r="G252" s="548">
        <v>62</v>
      </c>
      <c r="H252" s="548">
        <v>228</v>
      </c>
      <c r="I252" s="548">
        <v>315</v>
      </c>
      <c r="J252" s="548">
        <v>52</v>
      </c>
      <c r="K252" s="548">
        <v>16</v>
      </c>
      <c r="L252" s="548">
        <v>116</v>
      </c>
      <c r="M252" s="548">
        <v>15</v>
      </c>
      <c r="N252" s="548">
        <v>126</v>
      </c>
      <c r="O252" s="548">
        <v>0</v>
      </c>
      <c r="P252" s="548">
        <v>58</v>
      </c>
      <c r="Q252" s="548">
        <v>10</v>
      </c>
      <c r="R252" s="548">
        <v>20</v>
      </c>
      <c r="S252" s="548">
        <v>0</v>
      </c>
      <c r="T252" s="548">
        <v>28</v>
      </c>
      <c r="U252" s="548">
        <v>4</v>
      </c>
      <c r="V252" s="548">
        <v>41</v>
      </c>
      <c r="W252" s="549">
        <v>0</v>
      </c>
      <c r="X252" s="155"/>
      <c r="AY252" s="547" t="s">
        <v>937</v>
      </c>
      <c r="AZ252" s="528">
        <v>14</v>
      </c>
      <c r="BA252" s="548">
        <v>43</v>
      </c>
      <c r="BB252" s="548">
        <v>13</v>
      </c>
      <c r="BC252" s="548">
        <v>35</v>
      </c>
      <c r="BD252" s="548">
        <v>7</v>
      </c>
      <c r="BE252" s="548">
        <v>31</v>
      </c>
      <c r="BF252" s="548">
        <v>8.5</v>
      </c>
      <c r="BG252" s="548">
        <v>14</v>
      </c>
      <c r="BH252" s="548">
        <v>1</v>
      </c>
      <c r="BI252" s="548">
        <v>9</v>
      </c>
      <c r="BJ252" s="548">
        <v>28</v>
      </c>
      <c r="BK252" s="548">
        <v>0</v>
      </c>
      <c r="BL252" s="548">
        <v>2</v>
      </c>
      <c r="BM252" s="548">
        <v>0</v>
      </c>
      <c r="BN252" s="548">
        <v>4</v>
      </c>
      <c r="BO252" s="548">
        <v>16</v>
      </c>
      <c r="BP252" s="548">
        <v>10</v>
      </c>
      <c r="BQ252" s="548">
        <v>0</v>
      </c>
      <c r="BR252" s="548">
        <v>4</v>
      </c>
      <c r="BS252" s="548">
        <v>0</v>
      </c>
      <c r="BT252" s="548">
        <v>10</v>
      </c>
      <c r="BU252" s="549">
        <v>0</v>
      </c>
    </row>
    <row r="253" spans="1:73" x14ac:dyDescent="0.2">
      <c r="A253" s="547" t="s">
        <v>938</v>
      </c>
      <c r="B253" s="528">
        <v>5</v>
      </c>
      <c r="C253" s="548">
        <v>623</v>
      </c>
      <c r="D253" s="548">
        <v>16</v>
      </c>
      <c r="E253" s="548">
        <v>60</v>
      </c>
      <c r="F253" s="548">
        <v>1891</v>
      </c>
      <c r="G253" s="548">
        <v>54</v>
      </c>
      <c r="H253" s="548">
        <v>342</v>
      </c>
      <c r="I253" s="548">
        <v>260</v>
      </c>
      <c r="J253" s="548">
        <v>66</v>
      </c>
      <c r="K253" s="548">
        <v>96</v>
      </c>
      <c r="L253" s="548">
        <v>102</v>
      </c>
      <c r="M253" s="548">
        <v>48</v>
      </c>
      <c r="N253" s="548">
        <v>236</v>
      </c>
      <c r="O253" s="548">
        <v>40</v>
      </c>
      <c r="P253" s="548">
        <v>78</v>
      </c>
      <c r="Q253" s="548">
        <v>17</v>
      </c>
      <c r="R253" s="548">
        <v>5</v>
      </c>
      <c r="S253" s="548">
        <v>0</v>
      </c>
      <c r="T253" s="548">
        <v>23</v>
      </c>
      <c r="U253" s="548">
        <v>2</v>
      </c>
      <c r="V253" s="548">
        <v>31</v>
      </c>
      <c r="W253" s="549">
        <v>0</v>
      </c>
      <c r="X253" s="155"/>
      <c r="AY253" s="547" t="s">
        <v>938</v>
      </c>
      <c r="AZ253" s="528">
        <v>25</v>
      </c>
      <c r="BA253" s="548">
        <v>25</v>
      </c>
      <c r="BB253" s="548">
        <v>6</v>
      </c>
      <c r="BC253" s="548">
        <v>34</v>
      </c>
      <c r="BD253" s="548">
        <v>27</v>
      </c>
      <c r="BE253" s="548">
        <v>21</v>
      </c>
      <c r="BF253" s="548">
        <v>12.75</v>
      </c>
      <c r="BG253" s="548">
        <v>12</v>
      </c>
      <c r="BH253" s="548">
        <v>4</v>
      </c>
      <c r="BI253" s="548">
        <v>26</v>
      </c>
      <c r="BJ253" s="548">
        <v>15</v>
      </c>
      <c r="BK253" s="548">
        <v>5</v>
      </c>
      <c r="BL253" s="548">
        <v>5</v>
      </c>
      <c r="BM253" s="548">
        <v>2</v>
      </c>
      <c r="BN253" s="548">
        <v>7</v>
      </c>
      <c r="BO253" s="548">
        <v>18</v>
      </c>
      <c r="BP253" s="548">
        <v>0</v>
      </c>
      <c r="BQ253" s="548">
        <v>0</v>
      </c>
      <c r="BR253" s="548">
        <v>0</v>
      </c>
      <c r="BS253" s="548">
        <v>0</v>
      </c>
      <c r="BT253" s="548">
        <v>4</v>
      </c>
      <c r="BU253" s="549">
        <v>0</v>
      </c>
    </row>
    <row r="254" spans="1:73" x14ac:dyDescent="0.2">
      <c r="A254" s="547" t="s">
        <v>939</v>
      </c>
      <c r="B254" s="528">
        <v>1</v>
      </c>
      <c r="C254" s="548">
        <v>940</v>
      </c>
      <c r="D254" s="548">
        <v>53</v>
      </c>
      <c r="E254" s="548">
        <v>23</v>
      </c>
      <c r="F254" s="548">
        <v>425</v>
      </c>
      <c r="G254" s="548">
        <v>111</v>
      </c>
      <c r="H254" s="548">
        <v>456</v>
      </c>
      <c r="I254" s="548">
        <v>150</v>
      </c>
      <c r="J254" s="548">
        <v>48</v>
      </c>
      <c r="K254" s="548">
        <v>122</v>
      </c>
      <c r="L254" s="548">
        <v>171</v>
      </c>
      <c r="M254" s="548">
        <v>59</v>
      </c>
      <c r="N254" s="548">
        <v>151</v>
      </c>
      <c r="O254" s="548">
        <v>42</v>
      </c>
      <c r="P254" s="548">
        <v>69</v>
      </c>
      <c r="Q254" s="548">
        <v>12</v>
      </c>
      <c r="R254" s="548">
        <v>11</v>
      </c>
      <c r="S254" s="548">
        <v>0</v>
      </c>
      <c r="T254" s="548">
        <v>36</v>
      </c>
      <c r="U254" s="548">
        <v>0</v>
      </c>
      <c r="V254" s="548">
        <v>23</v>
      </c>
      <c r="W254" s="549">
        <v>0</v>
      </c>
      <c r="X254" s="155"/>
      <c r="AY254" s="547" t="s">
        <v>939</v>
      </c>
      <c r="AZ254" s="528">
        <v>9</v>
      </c>
      <c r="BA254" s="548">
        <v>14</v>
      </c>
      <c r="BB254" s="548">
        <v>30</v>
      </c>
      <c r="BC254" s="548">
        <v>7</v>
      </c>
      <c r="BD254" s="548">
        <v>14</v>
      </c>
      <c r="BE254" s="548">
        <v>37</v>
      </c>
      <c r="BF254" s="548">
        <v>17</v>
      </c>
      <c r="BG254" s="548">
        <v>15</v>
      </c>
      <c r="BH254" s="548">
        <v>4</v>
      </c>
      <c r="BI254" s="548">
        <v>28</v>
      </c>
      <c r="BJ254" s="548">
        <v>17</v>
      </c>
      <c r="BK254" s="548">
        <v>2</v>
      </c>
      <c r="BL254" s="548">
        <v>3</v>
      </c>
      <c r="BM254" s="548">
        <v>10</v>
      </c>
      <c r="BN254" s="548">
        <v>8</v>
      </c>
      <c r="BO254" s="548">
        <v>13</v>
      </c>
      <c r="BP254" s="548">
        <v>4</v>
      </c>
      <c r="BQ254" s="548">
        <v>0</v>
      </c>
      <c r="BR254" s="548">
        <v>1</v>
      </c>
      <c r="BS254" s="548">
        <v>0</v>
      </c>
      <c r="BT254" s="548">
        <v>6</v>
      </c>
      <c r="BU254" s="549">
        <v>0</v>
      </c>
    </row>
    <row r="255" spans="1:73" x14ac:dyDescent="0.2">
      <c r="A255" s="547" t="s">
        <v>940</v>
      </c>
      <c r="B255" s="528">
        <v>0</v>
      </c>
      <c r="C255" s="548">
        <v>627</v>
      </c>
      <c r="D255" s="548">
        <v>106</v>
      </c>
      <c r="E255" s="548">
        <v>5</v>
      </c>
      <c r="F255" s="548">
        <v>151</v>
      </c>
      <c r="G255" s="548">
        <v>65</v>
      </c>
      <c r="H255" s="548">
        <v>462</v>
      </c>
      <c r="I255" s="548">
        <v>65</v>
      </c>
      <c r="J255" s="548">
        <v>149</v>
      </c>
      <c r="K255" s="548">
        <v>106</v>
      </c>
      <c r="L255" s="548">
        <v>120</v>
      </c>
      <c r="M255" s="548">
        <v>56</v>
      </c>
      <c r="N255" s="548">
        <v>71</v>
      </c>
      <c r="O255" s="548">
        <v>20</v>
      </c>
      <c r="P255" s="548">
        <v>234</v>
      </c>
      <c r="Q255" s="548">
        <v>50</v>
      </c>
      <c r="R255" s="548">
        <v>10</v>
      </c>
      <c r="S255" s="548">
        <v>0</v>
      </c>
      <c r="T255" s="548">
        <v>31</v>
      </c>
      <c r="U255" s="548">
        <v>0</v>
      </c>
      <c r="V255" s="548">
        <v>30</v>
      </c>
      <c r="W255" s="549">
        <v>0</v>
      </c>
      <c r="X255" s="155"/>
      <c r="AY255" s="547" t="s">
        <v>940</v>
      </c>
      <c r="AZ255" s="528">
        <v>21</v>
      </c>
      <c r="BA255" s="548">
        <v>11</v>
      </c>
      <c r="BB255" s="548">
        <v>22</v>
      </c>
      <c r="BC255" s="548">
        <v>4</v>
      </c>
      <c r="BD255" s="548">
        <v>5</v>
      </c>
      <c r="BE255" s="548">
        <v>9</v>
      </c>
      <c r="BF255" s="548">
        <v>29</v>
      </c>
      <c r="BG255" s="548">
        <v>6</v>
      </c>
      <c r="BH255" s="548">
        <v>2</v>
      </c>
      <c r="BI255" s="548">
        <v>21</v>
      </c>
      <c r="BJ255" s="548">
        <v>11</v>
      </c>
      <c r="BK255" s="548">
        <v>89</v>
      </c>
      <c r="BL255" s="548">
        <v>9</v>
      </c>
      <c r="BM255" s="548">
        <v>4</v>
      </c>
      <c r="BN255" s="548">
        <v>5</v>
      </c>
      <c r="BO255" s="548">
        <v>57</v>
      </c>
      <c r="BP255" s="548">
        <v>0</v>
      </c>
      <c r="BQ255" s="548">
        <v>0</v>
      </c>
      <c r="BR255" s="548">
        <v>2</v>
      </c>
      <c r="BS255" s="548">
        <v>0</v>
      </c>
      <c r="BT255" s="548">
        <v>1</v>
      </c>
      <c r="BU255" s="549">
        <v>0</v>
      </c>
    </row>
    <row r="256" spans="1:73" x14ac:dyDescent="0.2">
      <c r="A256" s="547" t="s">
        <v>941</v>
      </c>
      <c r="B256" s="528">
        <v>0</v>
      </c>
      <c r="C256" s="548">
        <v>257</v>
      </c>
      <c r="D256" s="548">
        <v>67</v>
      </c>
      <c r="E256" s="548">
        <v>13</v>
      </c>
      <c r="F256" s="548">
        <v>173</v>
      </c>
      <c r="G256" s="548">
        <v>40</v>
      </c>
      <c r="H256" s="548">
        <v>318</v>
      </c>
      <c r="I256" s="548">
        <v>45</v>
      </c>
      <c r="J256" s="548">
        <v>90</v>
      </c>
      <c r="K256" s="548">
        <v>44</v>
      </c>
      <c r="L256" s="548">
        <v>143</v>
      </c>
      <c r="M256" s="548">
        <v>157</v>
      </c>
      <c r="N256" s="548">
        <v>72</v>
      </c>
      <c r="O256" s="548">
        <v>24</v>
      </c>
      <c r="P256" s="548">
        <v>142</v>
      </c>
      <c r="Q256" s="548">
        <v>66</v>
      </c>
      <c r="R256" s="548">
        <v>15</v>
      </c>
      <c r="S256" s="548">
        <v>0</v>
      </c>
      <c r="T256" s="548">
        <v>48</v>
      </c>
      <c r="U256" s="548">
        <v>0</v>
      </c>
      <c r="V256" s="548">
        <v>14</v>
      </c>
      <c r="W256" s="549">
        <v>0</v>
      </c>
      <c r="X256" s="155"/>
      <c r="AY256" s="547" t="s">
        <v>941</v>
      </c>
      <c r="AZ256" s="528">
        <v>0</v>
      </c>
      <c r="BA256" s="548">
        <v>11</v>
      </c>
      <c r="BB256" s="548">
        <v>19</v>
      </c>
      <c r="BC256" s="548">
        <v>11</v>
      </c>
      <c r="BD256" s="548">
        <v>10</v>
      </c>
      <c r="BE256" s="548">
        <v>3</v>
      </c>
      <c r="BF256" s="548">
        <v>27</v>
      </c>
      <c r="BG256" s="548">
        <v>5</v>
      </c>
      <c r="BH256" s="548">
        <v>2</v>
      </c>
      <c r="BI256" s="548">
        <v>8</v>
      </c>
      <c r="BJ256" s="548">
        <v>22</v>
      </c>
      <c r="BK256" s="548">
        <v>71</v>
      </c>
      <c r="BL256" s="548">
        <v>6</v>
      </c>
      <c r="BM256" s="548">
        <v>2</v>
      </c>
      <c r="BN256" s="548">
        <v>8</v>
      </c>
      <c r="BO256" s="548">
        <v>65</v>
      </c>
      <c r="BP256" s="548">
        <v>5</v>
      </c>
      <c r="BQ256" s="548">
        <v>0</v>
      </c>
      <c r="BR256" s="548">
        <v>7</v>
      </c>
      <c r="BS256" s="548">
        <v>0</v>
      </c>
      <c r="BT256" s="548">
        <v>0</v>
      </c>
      <c r="BU256" s="549">
        <v>0</v>
      </c>
    </row>
    <row r="257" spans="1:73" x14ac:dyDescent="0.2">
      <c r="A257" s="547" t="s">
        <v>942</v>
      </c>
      <c r="B257" s="528">
        <v>0</v>
      </c>
      <c r="C257" s="548">
        <v>126</v>
      </c>
      <c r="D257" s="548">
        <v>41</v>
      </c>
      <c r="E257" s="548">
        <v>33</v>
      </c>
      <c r="F257" s="548">
        <v>276</v>
      </c>
      <c r="G257" s="548">
        <v>10</v>
      </c>
      <c r="H257" s="548">
        <v>235</v>
      </c>
      <c r="I257" s="548">
        <v>62</v>
      </c>
      <c r="J257" s="548">
        <v>21</v>
      </c>
      <c r="K257" s="548">
        <v>21</v>
      </c>
      <c r="L257" s="548">
        <v>66</v>
      </c>
      <c r="M257" s="548">
        <v>411</v>
      </c>
      <c r="N257" s="548">
        <v>0</v>
      </c>
      <c r="O257" s="548">
        <v>0</v>
      </c>
      <c r="P257" s="548">
        <v>38</v>
      </c>
      <c r="Q257" s="548">
        <v>51</v>
      </c>
      <c r="R257" s="548">
        <v>51.333333333333329</v>
      </c>
      <c r="S257" s="548">
        <v>0</v>
      </c>
      <c r="T257" s="548">
        <v>44</v>
      </c>
      <c r="U257" s="548">
        <v>0</v>
      </c>
      <c r="V257" s="548">
        <v>8</v>
      </c>
      <c r="W257" s="549">
        <v>0</v>
      </c>
      <c r="X257" s="155"/>
      <c r="AY257" s="547" t="s">
        <v>942</v>
      </c>
      <c r="AZ257" s="528">
        <v>0</v>
      </c>
      <c r="BA257" s="548">
        <v>8</v>
      </c>
      <c r="BB257" s="548">
        <v>19</v>
      </c>
      <c r="BC257" s="548">
        <v>5</v>
      </c>
      <c r="BD257" s="548">
        <v>11</v>
      </c>
      <c r="BE257" s="548">
        <v>2</v>
      </c>
      <c r="BF257" s="548">
        <v>29</v>
      </c>
      <c r="BG257" s="548">
        <v>8</v>
      </c>
      <c r="BH257" s="548">
        <v>0</v>
      </c>
      <c r="BI257" s="548">
        <v>17</v>
      </c>
      <c r="BJ257" s="548">
        <v>19</v>
      </c>
      <c r="BK257" s="548">
        <v>55</v>
      </c>
      <c r="BL257" s="548">
        <v>0</v>
      </c>
      <c r="BM257" s="548">
        <v>0</v>
      </c>
      <c r="BN257" s="548">
        <v>6</v>
      </c>
      <c r="BO257" s="548">
        <v>53</v>
      </c>
      <c r="BP257" s="548">
        <v>3</v>
      </c>
      <c r="BQ257" s="548">
        <v>0</v>
      </c>
      <c r="BR257" s="548">
        <v>9</v>
      </c>
      <c r="BS257" s="548">
        <v>0</v>
      </c>
      <c r="BT257" s="548">
        <v>0</v>
      </c>
      <c r="BU257" s="549">
        <v>0</v>
      </c>
    </row>
    <row r="258" spans="1:73" x14ac:dyDescent="0.2">
      <c r="A258" s="547" t="s">
        <v>943</v>
      </c>
      <c r="B258" s="528">
        <v>0</v>
      </c>
      <c r="C258" s="548">
        <v>273</v>
      </c>
      <c r="D258" s="548">
        <v>18</v>
      </c>
      <c r="E258" s="548">
        <v>22</v>
      </c>
      <c r="F258" s="548">
        <v>340</v>
      </c>
      <c r="G258" s="548">
        <v>11</v>
      </c>
      <c r="H258" s="548">
        <v>54</v>
      </c>
      <c r="I258" s="548">
        <v>20</v>
      </c>
      <c r="J258" s="548">
        <v>19</v>
      </c>
      <c r="K258" s="548">
        <v>11</v>
      </c>
      <c r="L258" s="548">
        <v>73</v>
      </c>
      <c r="M258" s="548">
        <v>740</v>
      </c>
      <c r="N258" s="548">
        <v>0</v>
      </c>
      <c r="O258" s="548">
        <v>0</v>
      </c>
      <c r="P258" s="548">
        <v>66</v>
      </c>
      <c r="Q258" s="548">
        <v>185</v>
      </c>
      <c r="R258" s="548">
        <v>67</v>
      </c>
      <c r="S258" s="548">
        <v>0</v>
      </c>
      <c r="T258" s="548">
        <v>44</v>
      </c>
      <c r="U258" s="548">
        <v>0</v>
      </c>
      <c r="V258" s="548">
        <v>125</v>
      </c>
      <c r="W258" s="549">
        <v>0</v>
      </c>
      <c r="X258" s="155"/>
      <c r="AY258" s="547" t="s">
        <v>943</v>
      </c>
      <c r="AZ258" s="528">
        <v>0</v>
      </c>
      <c r="BA258" s="548">
        <v>10</v>
      </c>
      <c r="BB258" s="548">
        <v>9</v>
      </c>
      <c r="BC258" s="548">
        <v>5</v>
      </c>
      <c r="BD258" s="548">
        <v>9</v>
      </c>
      <c r="BE258" s="548">
        <v>1</v>
      </c>
      <c r="BF258" s="548">
        <v>4</v>
      </c>
      <c r="BG258" s="548">
        <v>4</v>
      </c>
      <c r="BH258" s="548">
        <v>1</v>
      </c>
      <c r="BI258" s="548">
        <v>12</v>
      </c>
      <c r="BJ258" s="548">
        <v>19</v>
      </c>
      <c r="BK258" s="548">
        <v>25</v>
      </c>
      <c r="BL258" s="548">
        <v>0</v>
      </c>
      <c r="BM258" s="548">
        <v>0</v>
      </c>
      <c r="BN258" s="548">
        <v>10</v>
      </c>
      <c r="BO258" s="548">
        <v>17</v>
      </c>
      <c r="BP258" s="548">
        <v>2</v>
      </c>
      <c r="BQ258" s="548">
        <v>0</v>
      </c>
      <c r="BR258" s="548">
        <v>5</v>
      </c>
      <c r="BS258" s="548">
        <v>0</v>
      </c>
      <c r="BT258" s="548">
        <v>4</v>
      </c>
      <c r="BU258" s="549">
        <v>0</v>
      </c>
    </row>
    <row r="259" spans="1:73" x14ac:dyDescent="0.2">
      <c r="A259" s="547" t="s">
        <v>944</v>
      </c>
      <c r="B259" s="528">
        <v>0</v>
      </c>
      <c r="C259" s="548">
        <v>317</v>
      </c>
      <c r="D259" s="548">
        <v>18</v>
      </c>
      <c r="E259" s="548">
        <v>17</v>
      </c>
      <c r="F259" s="548">
        <v>261</v>
      </c>
      <c r="G259" s="548">
        <v>5</v>
      </c>
      <c r="H259" s="548">
        <v>42</v>
      </c>
      <c r="I259" s="548">
        <v>3</v>
      </c>
      <c r="J259" s="548">
        <v>32</v>
      </c>
      <c r="K259" s="548">
        <v>5</v>
      </c>
      <c r="L259" s="548">
        <v>40</v>
      </c>
      <c r="M259" s="548">
        <v>0</v>
      </c>
      <c r="N259" s="548">
        <v>0</v>
      </c>
      <c r="O259" s="548">
        <v>0</v>
      </c>
      <c r="P259" s="548">
        <v>15</v>
      </c>
      <c r="Q259" s="548">
        <v>64</v>
      </c>
      <c r="R259" s="548">
        <v>433.5</v>
      </c>
      <c r="S259" s="548">
        <v>0</v>
      </c>
      <c r="T259" s="548">
        <v>9</v>
      </c>
      <c r="U259" s="548">
        <v>0</v>
      </c>
      <c r="V259" s="548">
        <v>5</v>
      </c>
      <c r="W259" s="549">
        <v>0</v>
      </c>
      <c r="X259" s="155"/>
      <c r="AY259" s="547" t="s">
        <v>944</v>
      </c>
      <c r="AZ259" s="528">
        <v>0</v>
      </c>
      <c r="BA259" s="548">
        <v>11</v>
      </c>
      <c r="BB259" s="548">
        <v>9</v>
      </c>
      <c r="BC259" s="548">
        <v>4</v>
      </c>
      <c r="BD259" s="548">
        <v>15</v>
      </c>
      <c r="BE259" s="548">
        <v>3</v>
      </c>
      <c r="BF259" s="548">
        <v>7</v>
      </c>
      <c r="BG259" s="548">
        <v>2</v>
      </c>
      <c r="BH259" s="548">
        <v>2</v>
      </c>
      <c r="BI259" s="548">
        <v>31</v>
      </c>
      <c r="BJ259" s="548">
        <v>6</v>
      </c>
      <c r="BK259" s="548">
        <v>0</v>
      </c>
      <c r="BL259" s="548">
        <v>0</v>
      </c>
      <c r="BM259" s="548">
        <v>0</v>
      </c>
      <c r="BN259" s="548">
        <v>3</v>
      </c>
      <c r="BO259" s="548">
        <v>8</v>
      </c>
      <c r="BP259" s="548">
        <v>12.5</v>
      </c>
      <c r="BQ259" s="548">
        <v>0</v>
      </c>
      <c r="BR259" s="548">
        <v>3</v>
      </c>
      <c r="BS259" s="548">
        <v>0</v>
      </c>
      <c r="BT259" s="548">
        <v>0</v>
      </c>
      <c r="BU259" s="549">
        <v>0</v>
      </c>
    </row>
    <row r="260" spans="1:73" x14ac:dyDescent="0.2">
      <c r="A260" s="547" t="s">
        <v>945</v>
      </c>
      <c r="B260" s="528">
        <v>0</v>
      </c>
      <c r="C260" s="548">
        <v>126</v>
      </c>
      <c r="D260" s="548">
        <v>14</v>
      </c>
      <c r="E260" s="548">
        <v>17</v>
      </c>
      <c r="F260" s="548">
        <v>81</v>
      </c>
      <c r="G260" s="548">
        <v>24</v>
      </c>
      <c r="H260" s="548">
        <v>33</v>
      </c>
      <c r="I260" s="548">
        <v>36</v>
      </c>
      <c r="J260" s="548">
        <v>16</v>
      </c>
      <c r="K260" s="548">
        <v>20</v>
      </c>
      <c r="L260" s="548">
        <v>114</v>
      </c>
      <c r="M260" s="548">
        <v>0</v>
      </c>
      <c r="N260" s="548">
        <v>443</v>
      </c>
      <c r="O260" s="548">
        <v>0</v>
      </c>
      <c r="P260" s="548">
        <v>56</v>
      </c>
      <c r="Q260" s="548">
        <v>22</v>
      </c>
      <c r="R260" s="548">
        <v>672</v>
      </c>
      <c r="S260" s="548">
        <v>0</v>
      </c>
      <c r="T260" s="548">
        <v>10</v>
      </c>
      <c r="U260" s="548">
        <v>0</v>
      </c>
      <c r="V260" s="548">
        <v>9</v>
      </c>
      <c r="W260" s="549">
        <v>0</v>
      </c>
      <c r="X260" s="155"/>
      <c r="AY260" s="547" t="s">
        <v>945</v>
      </c>
      <c r="AZ260" s="528">
        <v>0</v>
      </c>
      <c r="BA260" s="548">
        <v>10</v>
      </c>
      <c r="BB260" s="548">
        <v>3</v>
      </c>
      <c r="BC260" s="548">
        <v>8</v>
      </c>
      <c r="BD260" s="548">
        <v>7</v>
      </c>
      <c r="BE260" s="548">
        <v>3</v>
      </c>
      <c r="BF260" s="548">
        <v>14</v>
      </c>
      <c r="BG260" s="548">
        <v>3</v>
      </c>
      <c r="BH260" s="548">
        <v>0</v>
      </c>
      <c r="BI260" s="548">
        <v>14</v>
      </c>
      <c r="BJ260" s="548">
        <v>18</v>
      </c>
      <c r="BK260" s="548">
        <v>0</v>
      </c>
      <c r="BL260" s="548">
        <v>10</v>
      </c>
      <c r="BM260" s="548">
        <v>0</v>
      </c>
      <c r="BN260" s="548">
        <v>7</v>
      </c>
      <c r="BO260" s="548">
        <v>8</v>
      </c>
      <c r="BP260" s="548">
        <v>14</v>
      </c>
      <c r="BQ260" s="548">
        <v>0</v>
      </c>
      <c r="BR260" s="548">
        <v>1</v>
      </c>
      <c r="BS260" s="548">
        <v>0</v>
      </c>
      <c r="BT260" s="548">
        <v>0</v>
      </c>
      <c r="BU260" s="549">
        <v>0</v>
      </c>
    </row>
    <row r="261" spans="1:73" x14ac:dyDescent="0.2">
      <c r="A261" s="547" t="s">
        <v>946</v>
      </c>
      <c r="B261" s="528">
        <v>0</v>
      </c>
      <c r="C261" s="548">
        <v>45</v>
      </c>
      <c r="D261" s="548">
        <v>10</v>
      </c>
      <c r="E261" s="548">
        <v>0</v>
      </c>
      <c r="F261" s="548">
        <v>86</v>
      </c>
      <c r="G261" s="548">
        <v>30</v>
      </c>
      <c r="H261" s="548">
        <v>9</v>
      </c>
      <c r="I261" s="548">
        <v>58</v>
      </c>
      <c r="J261" s="548">
        <v>7</v>
      </c>
      <c r="K261" s="548">
        <v>126</v>
      </c>
      <c r="L261" s="548">
        <v>89</v>
      </c>
      <c r="M261" s="548">
        <v>424</v>
      </c>
      <c r="N261" s="548">
        <v>200</v>
      </c>
      <c r="O261" s="548">
        <v>19</v>
      </c>
      <c r="P261" s="548">
        <v>0</v>
      </c>
      <c r="Q261" s="548">
        <v>17</v>
      </c>
      <c r="R261" s="548">
        <v>147</v>
      </c>
      <c r="S261" s="548">
        <v>0</v>
      </c>
      <c r="T261" s="548">
        <v>15</v>
      </c>
      <c r="U261" s="548">
        <v>0</v>
      </c>
      <c r="V261" s="548">
        <v>9.5299999999999994</v>
      </c>
      <c r="W261" s="549">
        <v>0</v>
      </c>
      <c r="X261" s="155"/>
      <c r="AY261" s="547" t="s">
        <v>946</v>
      </c>
      <c r="AZ261" s="528">
        <v>0</v>
      </c>
      <c r="BA261" s="548">
        <v>3</v>
      </c>
      <c r="BB261" s="548">
        <v>5</v>
      </c>
      <c r="BC261" s="548">
        <v>0</v>
      </c>
      <c r="BD261" s="548">
        <v>4</v>
      </c>
      <c r="BE261" s="548">
        <v>0</v>
      </c>
      <c r="BF261" s="548">
        <v>6</v>
      </c>
      <c r="BG261" s="548">
        <v>18</v>
      </c>
      <c r="BH261" s="548">
        <v>0</v>
      </c>
      <c r="BI261" s="548">
        <v>35</v>
      </c>
      <c r="BJ261" s="548">
        <v>18</v>
      </c>
      <c r="BK261" s="548">
        <v>8</v>
      </c>
      <c r="BL261" s="548">
        <v>10</v>
      </c>
      <c r="BM261" s="548">
        <v>1</v>
      </c>
      <c r="BN261" s="548">
        <v>0</v>
      </c>
      <c r="BO261" s="548">
        <v>8</v>
      </c>
      <c r="BP261" s="548">
        <v>5</v>
      </c>
      <c r="BQ261" s="548">
        <v>0</v>
      </c>
      <c r="BR261" s="548">
        <v>2</v>
      </c>
      <c r="BS261" s="548">
        <v>0</v>
      </c>
      <c r="BT261" s="548">
        <v>1.54</v>
      </c>
      <c r="BU261" s="549">
        <v>0</v>
      </c>
    </row>
    <row r="262" spans="1:73" x14ac:dyDescent="0.2">
      <c r="A262" s="547" t="s">
        <v>947</v>
      </c>
      <c r="B262" s="528">
        <v>0</v>
      </c>
      <c r="C262" s="548">
        <v>74</v>
      </c>
      <c r="D262" s="548">
        <v>0</v>
      </c>
      <c r="E262" s="548">
        <v>0</v>
      </c>
      <c r="F262" s="548">
        <v>106</v>
      </c>
      <c r="G262" s="548">
        <v>59</v>
      </c>
      <c r="H262" s="548">
        <v>12</v>
      </c>
      <c r="I262" s="548">
        <v>94</v>
      </c>
      <c r="J262" s="548">
        <v>2</v>
      </c>
      <c r="K262" s="548">
        <v>36</v>
      </c>
      <c r="L262" s="548">
        <v>67</v>
      </c>
      <c r="M262" s="548">
        <v>39</v>
      </c>
      <c r="N262" s="548">
        <v>217</v>
      </c>
      <c r="O262" s="548">
        <v>68</v>
      </c>
      <c r="P262" s="548">
        <v>0</v>
      </c>
      <c r="Q262" s="548">
        <v>18</v>
      </c>
      <c r="R262" s="548">
        <v>96</v>
      </c>
      <c r="S262" s="548">
        <v>0</v>
      </c>
      <c r="T262" s="548">
        <v>9</v>
      </c>
      <c r="U262" s="548">
        <v>0</v>
      </c>
      <c r="V262" s="548">
        <v>10.08</v>
      </c>
      <c r="W262" s="549">
        <v>0</v>
      </c>
      <c r="X262" s="155"/>
      <c r="AY262" s="547" t="s">
        <v>947</v>
      </c>
      <c r="AZ262" s="528">
        <v>0</v>
      </c>
      <c r="BA262" s="548">
        <v>1</v>
      </c>
      <c r="BB262" s="548">
        <v>0</v>
      </c>
      <c r="BC262" s="548">
        <v>0</v>
      </c>
      <c r="BD262" s="548">
        <v>3</v>
      </c>
      <c r="BE262" s="548">
        <v>5</v>
      </c>
      <c r="BF262" s="548">
        <v>16</v>
      </c>
      <c r="BG262" s="548">
        <v>17</v>
      </c>
      <c r="BH262" s="548">
        <v>1</v>
      </c>
      <c r="BI262" s="548">
        <v>11</v>
      </c>
      <c r="BJ262" s="548">
        <v>13</v>
      </c>
      <c r="BK262" s="548">
        <v>2</v>
      </c>
      <c r="BL262" s="548">
        <v>10</v>
      </c>
      <c r="BM262" s="548">
        <v>3</v>
      </c>
      <c r="BN262" s="548">
        <v>0</v>
      </c>
      <c r="BO262" s="548">
        <v>24</v>
      </c>
      <c r="BP262" s="548">
        <v>8</v>
      </c>
      <c r="BQ262" s="548">
        <v>0</v>
      </c>
      <c r="BR262" s="548">
        <v>2</v>
      </c>
      <c r="BS262" s="548">
        <v>0</v>
      </c>
      <c r="BT262" s="548">
        <v>3.09</v>
      </c>
      <c r="BU262" s="549">
        <v>0</v>
      </c>
    </row>
    <row r="263" spans="1:73" x14ac:dyDescent="0.2">
      <c r="A263" s="547" t="s">
        <v>948</v>
      </c>
      <c r="B263" s="528">
        <v>0</v>
      </c>
      <c r="C263" s="548">
        <v>104</v>
      </c>
      <c r="D263" s="548">
        <v>0</v>
      </c>
      <c r="E263" s="548">
        <v>0</v>
      </c>
      <c r="F263" s="548">
        <v>74</v>
      </c>
      <c r="G263" s="548">
        <v>362</v>
      </c>
      <c r="H263" s="548">
        <v>4</v>
      </c>
      <c r="I263" s="548">
        <v>39</v>
      </c>
      <c r="J263" s="548">
        <v>0</v>
      </c>
      <c r="K263" s="548">
        <v>0</v>
      </c>
      <c r="L263" s="548">
        <v>23</v>
      </c>
      <c r="M263" s="548">
        <v>73</v>
      </c>
      <c r="N263" s="548">
        <v>0</v>
      </c>
      <c r="O263" s="548">
        <v>24</v>
      </c>
      <c r="P263" s="548">
        <v>0</v>
      </c>
      <c r="Q263" s="548">
        <v>11</v>
      </c>
      <c r="R263" s="548">
        <v>57</v>
      </c>
      <c r="S263" s="548">
        <v>0</v>
      </c>
      <c r="T263" s="548">
        <v>4</v>
      </c>
      <c r="U263" s="548">
        <v>0</v>
      </c>
      <c r="V263" s="548">
        <v>10.64</v>
      </c>
      <c r="W263" s="549">
        <v>0</v>
      </c>
      <c r="X263" s="155"/>
      <c r="AY263" s="547" t="s">
        <v>948</v>
      </c>
      <c r="AZ263" s="528">
        <v>0</v>
      </c>
      <c r="BA263" s="548">
        <v>3</v>
      </c>
      <c r="BB263" s="548">
        <v>0</v>
      </c>
      <c r="BC263" s="548">
        <v>0</v>
      </c>
      <c r="BD263" s="548">
        <v>3</v>
      </c>
      <c r="BE263" s="548">
        <v>4</v>
      </c>
      <c r="BF263" s="548">
        <v>5</v>
      </c>
      <c r="BG263" s="548">
        <v>9</v>
      </c>
      <c r="BH263" s="548">
        <v>0</v>
      </c>
      <c r="BI263" s="548">
        <v>0</v>
      </c>
      <c r="BJ263" s="548">
        <v>6</v>
      </c>
      <c r="BK263" s="548">
        <v>16</v>
      </c>
      <c r="BL263" s="548">
        <v>0</v>
      </c>
      <c r="BM263" s="548">
        <v>1</v>
      </c>
      <c r="BN263" s="548">
        <v>0</v>
      </c>
      <c r="BO263" s="548">
        <v>25</v>
      </c>
      <c r="BP263" s="548">
        <v>3</v>
      </c>
      <c r="BQ263" s="548">
        <v>0</v>
      </c>
      <c r="BR263" s="548">
        <v>0</v>
      </c>
      <c r="BS263" s="548">
        <v>0</v>
      </c>
      <c r="BT263" s="548">
        <v>4.62</v>
      </c>
      <c r="BU263" s="549">
        <v>0</v>
      </c>
    </row>
    <row r="264" spans="1:73" x14ac:dyDescent="0.2">
      <c r="A264" s="547" t="s">
        <v>949</v>
      </c>
      <c r="B264" s="528">
        <v>0</v>
      </c>
      <c r="C264" s="548">
        <v>44</v>
      </c>
      <c r="D264" s="548">
        <v>0</v>
      </c>
      <c r="E264" s="548">
        <v>0</v>
      </c>
      <c r="F264" s="548">
        <v>85</v>
      </c>
      <c r="G264" s="548">
        <v>1177</v>
      </c>
      <c r="H264" s="548">
        <v>0</v>
      </c>
      <c r="I264" s="548">
        <v>140</v>
      </c>
      <c r="J264" s="548">
        <v>0</v>
      </c>
      <c r="K264" s="548">
        <v>0</v>
      </c>
      <c r="L264" s="548">
        <v>30</v>
      </c>
      <c r="M264" s="548">
        <v>44</v>
      </c>
      <c r="N264" s="548">
        <v>0</v>
      </c>
      <c r="O264" s="548">
        <v>0</v>
      </c>
      <c r="P264" s="548">
        <v>0</v>
      </c>
      <c r="Q264" s="548">
        <v>0</v>
      </c>
      <c r="R264" s="548">
        <v>24</v>
      </c>
      <c r="S264" s="548">
        <v>0</v>
      </c>
      <c r="T264" s="548">
        <v>0</v>
      </c>
      <c r="U264" s="548">
        <v>0</v>
      </c>
      <c r="V264" s="548">
        <v>12.45</v>
      </c>
      <c r="W264" s="549">
        <v>0</v>
      </c>
      <c r="X264" s="155"/>
      <c r="AY264" s="547" t="s">
        <v>949</v>
      </c>
      <c r="AZ264" s="528">
        <v>0</v>
      </c>
      <c r="BA264" s="548">
        <v>2</v>
      </c>
      <c r="BB264" s="548">
        <v>0</v>
      </c>
      <c r="BC264" s="548">
        <v>0</v>
      </c>
      <c r="BD264" s="548">
        <v>9</v>
      </c>
      <c r="BE264" s="548">
        <v>21</v>
      </c>
      <c r="BF264" s="548">
        <v>0</v>
      </c>
      <c r="BG264" s="548">
        <v>9</v>
      </c>
      <c r="BH264" s="548">
        <v>0</v>
      </c>
      <c r="BI264" s="548">
        <v>0</v>
      </c>
      <c r="BJ264" s="548">
        <v>131</v>
      </c>
      <c r="BK264" s="548">
        <v>10</v>
      </c>
      <c r="BL264" s="548">
        <v>0</v>
      </c>
      <c r="BM264" s="548">
        <v>0</v>
      </c>
      <c r="BN264" s="548">
        <v>0</v>
      </c>
      <c r="BO264" s="548">
        <v>0</v>
      </c>
      <c r="BP264" s="548">
        <v>2</v>
      </c>
      <c r="BQ264" s="548">
        <v>0</v>
      </c>
      <c r="BR264" s="548">
        <v>0</v>
      </c>
      <c r="BS264" s="548">
        <v>0</v>
      </c>
      <c r="BT264" s="548">
        <v>7.95</v>
      </c>
      <c r="BU264" s="549">
        <v>0</v>
      </c>
    </row>
    <row r="265" spans="1:73" x14ac:dyDescent="0.2">
      <c r="A265" s="547" t="s">
        <v>950</v>
      </c>
      <c r="B265" s="528">
        <v>0</v>
      </c>
      <c r="C265" s="548">
        <v>34</v>
      </c>
      <c r="D265" s="548">
        <v>0</v>
      </c>
      <c r="E265" s="548">
        <v>14</v>
      </c>
      <c r="F265" s="548">
        <v>90</v>
      </c>
      <c r="G265" s="548">
        <v>554</v>
      </c>
      <c r="H265" s="548">
        <v>0</v>
      </c>
      <c r="I265" s="548">
        <v>420</v>
      </c>
      <c r="J265" s="548">
        <v>0</v>
      </c>
      <c r="K265" s="548">
        <v>0</v>
      </c>
      <c r="L265" s="548">
        <v>42</v>
      </c>
      <c r="M265" s="548">
        <v>0</v>
      </c>
      <c r="N265" s="548">
        <v>299</v>
      </c>
      <c r="O265" s="548">
        <v>0</v>
      </c>
      <c r="P265" s="548">
        <v>0</v>
      </c>
      <c r="Q265" s="548">
        <v>0</v>
      </c>
      <c r="R265" s="548">
        <v>0</v>
      </c>
      <c r="S265" s="548">
        <v>0</v>
      </c>
      <c r="T265" s="548">
        <v>0</v>
      </c>
      <c r="U265" s="548">
        <v>0</v>
      </c>
      <c r="V265" s="548">
        <v>14.26</v>
      </c>
      <c r="W265" s="549">
        <v>0</v>
      </c>
      <c r="X265" s="155"/>
      <c r="AY265" s="547" t="s">
        <v>950</v>
      </c>
      <c r="AZ265" s="528">
        <v>0</v>
      </c>
      <c r="BA265" s="548">
        <v>3</v>
      </c>
      <c r="BB265" s="548">
        <v>0</v>
      </c>
      <c r="BC265" s="548">
        <v>6</v>
      </c>
      <c r="BD265" s="548">
        <v>4</v>
      </c>
      <c r="BE265" s="548">
        <v>50</v>
      </c>
      <c r="BF265" s="548">
        <v>0</v>
      </c>
      <c r="BG265" s="548">
        <v>19</v>
      </c>
      <c r="BH265" s="548">
        <v>0</v>
      </c>
      <c r="BI265" s="548">
        <v>0</v>
      </c>
      <c r="BJ265" s="548">
        <v>229</v>
      </c>
      <c r="BK265" s="548">
        <v>0</v>
      </c>
      <c r="BL265" s="548">
        <v>0</v>
      </c>
      <c r="BM265" s="548">
        <v>0</v>
      </c>
      <c r="BN265" s="548">
        <v>0</v>
      </c>
      <c r="BO265" s="548">
        <v>0</v>
      </c>
      <c r="BP265" s="548">
        <v>0</v>
      </c>
      <c r="BQ265" s="548">
        <v>0</v>
      </c>
      <c r="BR265" s="548">
        <v>0</v>
      </c>
      <c r="BS265" s="548">
        <v>0</v>
      </c>
      <c r="BT265" s="548">
        <v>11.28</v>
      </c>
      <c r="BU265" s="549">
        <v>0</v>
      </c>
    </row>
    <row r="266" spans="1:73" x14ac:dyDescent="0.2">
      <c r="A266" s="547" t="s">
        <v>951</v>
      </c>
      <c r="B266" s="528">
        <v>0</v>
      </c>
      <c r="C266" s="548">
        <v>39</v>
      </c>
      <c r="D266" s="548">
        <v>0</v>
      </c>
      <c r="E266" s="548">
        <v>0</v>
      </c>
      <c r="F266" s="548">
        <v>43</v>
      </c>
      <c r="G266" s="548">
        <v>601</v>
      </c>
      <c r="H266" s="548">
        <v>0</v>
      </c>
      <c r="I266" s="548">
        <v>243</v>
      </c>
      <c r="J266" s="548">
        <v>0</v>
      </c>
      <c r="K266" s="548">
        <v>0</v>
      </c>
      <c r="L266" s="548">
        <v>131</v>
      </c>
      <c r="M266" s="548">
        <v>0</v>
      </c>
      <c r="N266" s="548">
        <v>0</v>
      </c>
      <c r="O266" s="548">
        <v>0</v>
      </c>
      <c r="P266" s="548">
        <v>0</v>
      </c>
      <c r="Q266" s="548">
        <v>0</v>
      </c>
      <c r="R266" s="548">
        <v>0</v>
      </c>
      <c r="S266" s="548">
        <v>0</v>
      </c>
      <c r="T266" s="548">
        <v>0</v>
      </c>
      <c r="U266" s="548">
        <v>0</v>
      </c>
      <c r="V266" s="548">
        <v>16.100000000000001</v>
      </c>
      <c r="W266" s="549">
        <v>0</v>
      </c>
      <c r="X266" s="155"/>
      <c r="AY266" s="547" t="s">
        <v>951</v>
      </c>
      <c r="AZ266" s="528">
        <v>0</v>
      </c>
      <c r="BA266" s="548">
        <v>4</v>
      </c>
      <c r="BB266" s="548">
        <v>0</v>
      </c>
      <c r="BC266" s="548">
        <v>0</v>
      </c>
      <c r="BD266" s="548">
        <v>2</v>
      </c>
      <c r="BE266" s="548">
        <v>105</v>
      </c>
      <c r="BF266" s="548">
        <v>0</v>
      </c>
      <c r="BG266" s="548">
        <v>18</v>
      </c>
      <c r="BH266" s="548">
        <v>0</v>
      </c>
      <c r="BI266" s="548">
        <v>0</v>
      </c>
      <c r="BJ266" s="548">
        <v>96</v>
      </c>
      <c r="BK266" s="548">
        <v>0</v>
      </c>
      <c r="BL266" s="548">
        <v>0</v>
      </c>
      <c r="BM266" s="548">
        <v>0</v>
      </c>
      <c r="BN266" s="548">
        <v>0</v>
      </c>
      <c r="BO266" s="548">
        <v>0</v>
      </c>
      <c r="BP266" s="548">
        <v>0</v>
      </c>
      <c r="BQ266" s="548">
        <v>0</v>
      </c>
      <c r="BR266" s="548">
        <v>0</v>
      </c>
      <c r="BS266" s="548">
        <v>0</v>
      </c>
      <c r="BT266" s="548">
        <v>14.6</v>
      </c>
      <c r="BU266" s="549">
        <v>0</v>
      </c>
    </row>
    <row r="267" spans="1:73" x14ac:dyDescent="0.2">
      <c r="A267" s="547" t="s">
        <v>952</v>
      </c>
      <c r="B267" s="528">
        <v>0</v>
      </c>
      <c r="C267" s="548">
        <v>12</v>
      </c>
      <c r="D267" s="548">
        <v>0</v>
      </c>
      <c r="E267" s="548">
        <v>0</v>
      </c>
      <c r="F267" s="548">
        <v>0</v>
      </c>
      <c r="G267" s="548">
        <v>231</v>
      </c>
      <c r="H267" s="548">
        <v>0</v>
      </c>
      <c r="I267" s="548">
        <v>145</v>
      </c>
      <c r="J267" s="548">
        <v>0</v>
      </c>
      <c r="K267" s="548">
        <v>0</v>
      </c>
      <c r="L267" s="548">
        <v>188</v>
      </c>
      <c r="M267" s="548">
        <v>0</v>
      </c>
      <c r="N267" s="548">
        <v>0</v>
      </c>
      <c r="O267" s="548">
        <v>0</v>
      </c>
      <c r="P267" s="548">
        <v>0</v>
      </c>
      <c r="Q267" s="548">
        <v>0</v>
      </c>
      <c r="R267" s="548">
        <v>0</v>
      </c>
      <c r="S267" s="548">
        <v>0</v>
      </c>
      <c r="T267" s="548">
        <v>0</v>
      </c>
      <c r="U267" s="548">
        <v>0</v>
      </c>
      <c r="V267" s="548">
        <v>17.940000000000001</v>
      </c>
      <c r="W267" s="549">
        <v>0</v>
      </c>
      <c r="X267" s="155"/>
      <c r="AY267" s="547" t="s">
        <v>952</v>
      </c>
      <c r="AZ267" s="528">
        <v>0</v>
      </c>
      <c r="BA267" s="548">
        <v>1</v>
      </c>
      <c r="BB267" s="548">
        <v>0</v>
      </c>
      <c r="BC267" s="548">
        <v>0</v>
      </c>
      <c r="BD267" s="548">
        <v>0</v>
      </c>
      <c r="BE267" s="548">
        <v>43</v>
      </c>
      <c r="BF267" s="548">
        <v>0</v>
      </c>
      <c r="BG267" s="548">
        <v>9</v>
      </c>
      <c r="BH267" s="548">
        <v>0</v>
      </c>
      <c r="BI267" s="548">
        <v>0</v>
      </c>
      <c r="BJ267" s="548">
        <v>29</v>
      </c>
      <c r="BK267" s="548">
        <v>0</v>
      </c>
      <c r="BL267" s="548">
        <v>0</v>
      </c>
      <c r="BM267" s="548">
        <v>0</v>
      </c>
      <c r="BN267" s="548">
        <v>0</v>
      </c>
      <c r="BO267" s="548">
        <v>0</v>
      </c>
      <c r="BP267" s="548">
        <v>0</v>
      </c>
      <c r="BQ267" s="548">
        <v>0</v>
      </c>
      <c r="BR267" s="548">
        <v>0</v>
      </c>
      <c r="BS267" s="548">
        <v>0</v>
      </c>
      <c r="BT267" s="548">
        <v>17.920000000000002</v>
      </c>
      <c r="BU267" s="549">
        <v>0</v>
      </c>
    </row>
    <row r="268" spans="1:73" x14ac:dyDescent="0.2">
      <c r="A268" s="547" t="s">
        <v>953</v>
      </c>
      <c r="B268" s="528">
        <v>0</v>
      </c>
      <c r="C268" s="548">
        <v>0</v>
      </c>
      <c r="D268" s="548">
        <v>0</v>
      </c>
      <c r="E268" s="548">
        <v>0</v>
      </c>
      <c r="F268" s="548">
        <v>0</v>
      </c>
      <c r="G268" s="548">
        <v>73</v>
      </c>
      <c r="H268" s="548">
        <v>0</v>
      </c>
      <c r="I268" s="548">
        <v>108</v>
      </c>
      <c r="J268" s="548">
        <v>0</v>
      </c>
      <c r="K268" s="548">
        <v>1</v>
      </c>
      <c r="L268" s="548">
        <v>24</v>
      </c>
      <c r="M268" s="548">
        <v>109</v>
      </c>
      <c r="N268" s="548">
        <v>0</v>
      </c>
      <c r="O268" s="548">
        <v>0</v>
      </c>
      <c r="P268" s="548">
        <v>0</v>
      </c>
      <c r="Q268" s="548">
        <v>0</v>
      </c>
      <c r="R268" s="548">
        <v>0</v>
      </c>
      <c r="S268" s="548">
        <v>0</v>
      </c>
      <c r="T268" s="548">
        <v>0</v>
      </c>
      <c r="U268" s="548">
        <v>0</v>
      </c>
      <c r="V268" s="548">
        <v>16</v>
      </c>
      <c r="W268" s="549">
        <v>0</v>
      </c>
      <c r="X268" s="155"/>
      <c r="AY268" s="547" t="s">
        <v>953</v>
      </c>
      <c r="AZ268" s="528">
        <v>0</v>
      </c>
      <c r="BA268" s="548">
        <v>0</v>
      </c>
      <c r="BB268" s="548">
        <v>0</v>
      </c>
      <c r="BC268" s="548">
        <v>0</v>
      </c>
      <c r="BD268" s="548">
        <v>0</v>
      </c>
      <c r="BE268" s="548">
        <v>24</v>
      </c>
      <c r="BF268" s="548">
        <v>0</v>
      </c>
      <c r="BG268" s="548">
        <v>23</v>
      </c>
      <c r="BH268" s="548">
        <v>0</v>
      </c>
      <c r="BI268" s="548">
        <v>0</v>
      </c>
      <c r="BJ268" s="548">
        <v>7</v>
      </c>
      <c r="BK268" s="548">
        <v>5</v>
      </c>
      <c r="BL268" s="548">
        <v>0</v>
      </c>
      <c r="BM268" s="548">
        <v>0</v>
      </c>
      <c r="BN268" s="548">
        <v>0</v>
      </c>
      <c r="BO268" s="548">
        <v>0</v>
      </c>
      <c r="BP268" s="548">
        <v>0</v>
      </c>
      <c r="BQ268" s="548">
        <v>0</v>
      </c>
      <c r="BR268" s="548">
        <v>0</v>
      </c>
      <c r="BS268" s="548">
        <v>0</v>
      </c>
      <c r="BT268" s="548">
        <v>10</v>
      </c>
      <c r="BU268" s="549">
        <v>0</v>
      </c>
    </row>
    <row r="269" spans="1:73" x14ac:dyDescent="0.2">
      <c r="A269" s="547" t="s">
        <v>954</v>
      </c>
      <c r="B269" s="528">
        <v>0</v>
      </c>
      <c r="C269" s="548">
        <v>0</v>
      </c>
      <c r="D269" s="548">
        <v>0</v>
      </c>
      <c r="E269" s="548">
        <v>0</v>
      </c>
      <c r="F269" s="548">
        <v>0</v>
      </c>
      <c r="G269" s="548">
        <v>0</v>
      </c>
      <c r="H269" s="548">
        <v>0</v>
      </c>
      <c r="I269" s="548">
        <v>50</v>
      </c>
      <c r="J269" s="548">
        <v>0</v>
      </c>
      <c r="K269" s="548">
        <v>0</v>
      </c>
      <c r="L269" s="548">
        <v>0</v>
      </c>
      <c r="M269" s="548">
        <v>34</v>
      </c>
      <c r="N269" s="548">
        <v>0</v>
      </c>
      <c r="O269" s="548">
        <v>0</v>
      </c>
      <c r="P269" s="548">
        <v>0</v>
      </c>
      <c r="Q269" s="548">
        <v>0</v>
      </c>
      <c r="R269" s="548">
        <v>0</v>
      </c>
      <c r="S269" s="548">
        <v>0</v>
      </c>
      <c r="T269" s="548">
        <v>0</v>
      </c>
      <c r="U269" s="548">
        <v>0</v>
      </c>
      <c r="V269" s="548">
        <v>86.5</v>
      </c>
      <c r="W269" s="549">
        <v>0</v>
      </c>
      <c r="X269" s="155"/>
      <c r="AY269" s="547" t="s">
        <v>954</v>
      </c>
      <c r="AZ269" s="528">
        <v>0</v>
      </c>
      <c r="BA269" s="548">
        <v>0</v>
      </c>
      <c r="BB269" s="548">
        <v>0</v>
      </c>
      <c r="BC269" s="548">
        <v>0</v>
      </c>
      <c r="BD269" s="548">
        <v>0</v>
      </c>
      <c r="BE269" s="548">
        <v>0</v>
      </c>
      <c r="BF269" s="548">
        <v>0</v>
      </c>
      <c r="BG269" s="548">
        <v>16</v>
      </c>
      <c r="BH269" s="548">
        <v>0</v>
      </c>
      <c r="BI269" s="548">
        <v>0</v>
      </c>
      <c r="BJ269" s="548">
        <v>0</v>
      </c>
      <c r="BK269" s="548">
        <v>0</v>
      </c>
      <c r="BL269" s="548">
        <v>0</v>
      </c>
      <c r="BM269" s="548">
        <v>0</v>
      </c>
      <c r="BN269" s="548">
        <v>0</v>
      </c>
      <c r="BO269" s="548">
        <v>0</v>
      </c>
      <c r="BP269" s="548">
        <v>0</v>
      </c>
      <c r="BQ269" s="548">
        <v>0</v>
      </c>
      <c r="BR269" s="548">
        <v>0</v>
      </c>
      <c r="BS269" s="548">
        <v>0</v>
      </c>
      <c r="BT269" s="548">
        <v>5</v>
      </c>
      <c r="BU269" s="549">
        <v>0</v>
      </c>
    </row>
    <row r="270" spans="1:73" x14ac:dyDescent="0.2">
      <c r="A270" s="547" t="s">
        <v>955</v>
      </c>
      <c r="B270" s="528">
        <v>0</v>
      </c>
      <c r="C270" s="548">
        <v>0</v>
      </c>
      <c r="D270" s="548">
        <v>0</v>
      </c>
      <c r="E270" s="548">
        <v>0</v>
      </c>
      <c r="F270" s="548">
        <v>0</v>
      </c>
      <c r="G270" s="548">
        <v>0</v>
      </c>
      <c r="H270" s="548">
        <v>0</v>
      </c>
      <c r="I270" s="548">
        <v>29</v>
      </c>
      <c r="J270" s="548">
        <v>0</v>
      </c>
      <c r="K270" s="548">
        <v>0</v>
      </c>
      <c r="L270" s="548">
        <v>0</v>
      </c>
      <c r="M270" s="548">
        <v>0</v>
      </c>
      <c r="N270" s="548">
        <v>0</v>
      </c>
      <c r="O270" s="548">
        <v>0</v>
      </c>
      <c r="P270" s="548">
        <v>0</v>
      </c>
      <c r="Q270" s="548">
        <v>0</v>
      </c>
      <c r="R270" s="548">
        <v>0</v>
      </c>
      <c r="S270" s="548">
        <v>0</v>
      </c>
      <c r="T270" s="548">
        <v>0</v>
      </c>
      <c r="U270" s="548">
        <v>0</v>
      </c>
      <c r="V270" s="548">
        <v>4</v>
      </c>
      <c r="W270" s="549">
        <v>0</v>
      </c>
      <c r="X270" s="155"/>
      <c r="AY270" s="547" t="s">
        <v>955</v>
      </c>
      <c r="AZ270" s="528">
        <v>0</v>
      </c>
      <c r="BA270" s="548">
        <v>0</v>
      </c>
      <c r="BB270" s="548">
        <v>0</v>
      </c>
      <c r="BC270" s="548">
        <v>0</v>
      </c>
      <c r="BD270" s="548">
        <v>0</v>
      </c>
      <c r="BE270" s="548">
        <v>0</v>
      </c>
      <c r="BF270" s="548">
        <v>0</v>
      </c>
      <c r="BG270" s="548">
        <v>11</v>
      </c>
      <c r="BH270" s="548">
        <v>0</v>
      </c>
      <c r="BI270" s="548">
        <v>0</v>
      </c>
      <c r="BJ270" s="548">
        <v>0</v>
      </c>
      <c r="BK270" s="548">
        <v>0</v>
      </c>
      <c r="BL270" s="548">
        <v>0</v>
      </c>
      <c r="BM270" s="548">
        <v>0</v>
      </c>
      <c r="BN270" s="548">
        <v>0</v>
      </c>
      <c r="BO270" s="548">
        <v>0</v>
      </c>
      <c r="BP270" s="548">
        <v>0</v>
      </c>
      <c r="BQ270" s="548">
        <v>0</v>
      </c>
      <c r="BR270" s="548">
        <v>0</v>
      </c>
      <c r="BS270" s="548">
        <v>0</v>
      </c>
      <c r="BT270" s="548">
        <v>0</v>
      </c>
      <c r="BU270" s="549">
        <v>0</v>
      </c>
    </row>
    <row r="271" spans="1:73" x14ac:dyDescent="0.2">
      <c r="A271" s="547" t="s">
        <v>956</v>
      </c>
      <c r="B271" s="528">
        <v>0</v>
      </c>
      <c r="C271" s="548">
        <v>0</v>
      </c>
      <c r="D271" s="548">
        <v>0</v>
      </c>
      <c r="E271" s="548">
        <v>0</v>
      </c>
      <c r="F271" s="548">
        <v>0</v>
      </c>
      <c r="G271" s="548">
        <v>0</v>
      </c>
      <c r="H271" s="548">
        <v>0</v>
      </c>
      <c r="I271" s="548">
        <v>6</v>
      </c>
      <c r="J271" s="548">
        <v>0</v>
      </c>
      <c r="K271" s="548">
        <v>1</v>
      </c>
      <c r="L271" s="548">
        <v>0</v>
      </c>
      <c r="M271" s="548">
        <v>0</v>
      </c>
      <c r="N271" s="548">
        <v>0</v>
      </c>
      <c r="O271" s="548">
        <v>0</v>
      </c>
      <c r="P271" s="548">
        <v>0</v>
      </c>
      <c r="Q271" s="548">
        <v>0</v>
      </c>
      <c r="R271" s="548">
        <v>0</v>
      </c>
      <c r="S271" s="548">
        <v>0</v>
      </c>
      <c r="T271" s="548">
        <v>0</v>
      </c>
      <c r="U271" s="548">
        <v>0</v>
      </c>
      <c r="V271" s="548">
        <v>0</v>
      </c>
      <c r="W271" s="549">
        <v>0</v>
      </c>
      <c r="X271" s="155"/>
      <c r="AY271" s="547" t="s">
        <v>956</v>
      </c>
      <c r="AZ271" s="528">
        <v>0</v>
      </c>
      <c r="BA271" s="548">
        <v>0</v>
      </c>
      <c r="BB271" s="548">
        <v>0</v>
      </c>
      <c r="BC271" s="548">
        <v>0</v>
      </c>
      <c r="BD271" s="548">
        <v>0</v>
      </c>
      <c r="BE271" s="548">
        <v>0</v>
      </c>
      <c r="BF271" s="548">
        <v>0</v>
      </c>
      <c r="BG271" s="548">
        <v>5</v>
      </c>
      <c r="BH271" s="548">
        <v>0</v>
      </c>
      <c r="BI271" s="548">
        <v>0</v>
      </c>
      <c r="BJ271" s="548">
        <v>0</v>
      </c>
      <c r="BK271" s="548">
        <v>0</v>
      </c>
      <c r="BL271" s="548">
        <v>0</v>
      </c>
      <c r="BM271" s="548">
        <v>0</v>
      </c>
      <c r="BN271" s="548">
        <v>0</v>
      </c>
      <c r="BO271" s="548">
        <v>0</v>
      </c>
      <c r="BP271" s="548">
        <v>0</v>
      </c>
      <c r="BQ271" s="548">
        <v>0</v>
      </c>
      <c r="BR271" s="548">
        <v>0</v>
      </c>
      <c r="BS271" s="548">
        <v>0</v>
      </c>
      <c r="BT271" s="548">
        <v>0</v>
      </c>
      <c r="BU271" s="549">
        <v>0</v>
      </c>
    </row>
    <row r="272" spans="1:73" x14ac:dyDescent="0.2">
      <c r="A272" s="547" t="s">
        <v>957</v>
      </c>
      <c r="B272" s="528">
        <v>0</v>
      </c>
      <c r="C272" s="548">
        <v>0</v>
      </c>
      <c r="D272" s="548">
        <v>0</v>
      </c>
      <c r="E272" s="548">
        <v>0</v>
      </c>
      <c r="F272" s="548">
        <v>0</v>
      </c>
      <c r="G272" s="548">
        <v>0</v>
      </c>
      <c r="H272" s="548">
        <v>0</v>
      </c>
      <c r="I272" s="548">
        <v>0</v>
      </c>
      <c r="J272" s="548">
        <v>0</v>
      </c>
      <c r="K272" s="548">
        <v>0</v>
      </c>
      <c r="L272" s="548">
        <v>0</v>
      </c>
      <c r="M272" s="548">
        <v>0</v>
      </c>
      <c r="N272" s="548">
        <v>0</v>
      </c>
      <c r="O272" s="548">
        <v>0</v>
      </c>
      <c r="P272" s="548">
        <v>0</v>
      </c>
      <c r="Q272" s="548">
        <v>0</v>
      </c>
      <c r="R272" s="548">
        <v>0</v>
      </c>
      <c r="S272" s="548">
        <v>0</v>
      </c>
      <c r="T272" s="548">
        <v>0</v>
      </c>
      <c r="U272" s="548">
        <v>0</v>
      </c>
      <c r="V272" s="548">
        <v>0</v>
      </c>
      <c r="W272" s="549">
        <v>0</v>
      </c>
      <c r="X272" s="155"/>
      <c r="AY272" s="547" t="s">
        <v>957</v>
      </c>
      <c r="AZ272" s="528">
        <v>0</v>
      </c>
      <c r="BA272" s="548">
        <v>0</v>
      </c>
      <c r="BB272" s="548">
        <v>0</v>
      </c>
      <c r="BC272" s="548">
        <v>0</v>
      </c>
      <c r="BD272" s="548">
        <v>0</v>
      </c>
      <c r="BE272" s="548">
        <v>0</v>
      </c>
      <c r="BF272" s="548">
        <v>0</v>
      </c>
      <c r="BG272" s="548">
        <v>0</v>
      </c>
      <c r="BH272" s="548">
        <v>0</v>
      </c>
      <c r="BI272" s="548">
        <v>0</v>
      </c>
      <c r="BJ272" s="548">
        <v>0</v>
      </c>
      <c r="BK272" s="548">
        <v>0</v>
      </c>
      <c r="BL272" s="548">
        <v>0</v>
      </c>
      <c r="BM272" s="548">
        <v>0</v>
      </c>
      <c r="BN272" s="548">
        <v>0</v>
      </c>
      <c r="BO272" s="548">
        <v>0</v>
      </c>
      <c r="BP272" s="548">
        <v>0</v>
      </c>
      <c r="BQ272" s="548">
        <v>0</v>
      </c>
      <c r="BR272" s="548">
        <v>0</v>
      </c>
      <c r="BS272" s="548">
        <v>0</v>
      </c>
      <c r="BT272" s="548">
        <v>0</v>
      </c>
      <c r="BU272" s="549">
        <v>0</v>
      </c>
    </row>
    <row r="273" spans="1:73" x14ac:dyDescent="0.2">
      <c r="A273" s="547" t="s">
        <v>958</v>
      </c>
      <c r="B273" s="528">
        <v>0</v>
      </c>
      <c r="C273" s="548">
        <v>0</v>
      </c>
      <c r="D273" s="548">
        <v>0</v>
      </c>
      <c r="E273" s="548">
        <v>0</v>
      </c>
      <c r="F273" s="548">
        <v>0</v>
      </c>
      <c r="G273" s="548">
        <v>0</v>
      </c>
      <c r="H273" s="548">
        <v>0</v>
      </c>
      <c r="I273" s="548">
        <v>0</v>
      </c>
      <c r="J273" s="548">
        <v>0</v>
      </c>
      <c r="K273" s="548">
        <v>0</v>
      </c>
      <c r="L273" s="548">
        <v>0</v>
      </c>
      <c r="M273" s="548">
        <v>0</v>
      </c>
      <c r="N273" s="548">
        <v>0</v>
      </c>
      <c r="O273" s="548">
        <v>0</v>
      </c>
      <c r="P273" s="548">
        <v>0</v>
      </c>
      <c r="Q273" s="548">
        <v>0</v>
      </c>
      <c r="R273" s="548">
        <v>0</v>
      </c>
      <c r="S273" s="548">
        <v>0</v>
      </c>
      <c r="T273" s="548">
        <v>0</v>
      </c>
      <c r="U273" s="548">
        <v>0</v>
      </c>
      <c r="V273" s="548">
        <v>0</v>
      </c>
      <c r="W273" s="549">
        <v>0</v>
      </c>
      <c r="X273" s="155"/>
      <c r="AY273" s="547" t="s">
        <v>958</v>
      </c>
      <c r="AZ273" s="528">
        <v>0</v>
      </c>
      <c r="BA273" s="548">
        <v>0</v>
      </c>
      <c r="BB273" s="548">
        <v>0</v>
      </c>
      <c r="BC273" s="548">
        <v>0</v>
      </c>
      <c r="BD273" s="548">
        <v>0</v>
      </c>
      <c r="BE273" s="548">
        <v>0</v>
      </c>
      <c r="BF273" s="548">
        <v>0</v>
      </c>
      <c r="BG273" s="548">
        <v>0</v>
      </c>
      <c r="BH273" s="548">
        <v>0</v>
      </c>
      <c r="BI273" s="548">
        <v>0</v>
      </c>
      <c r="BJ273" s="548">
        <v>0</v>
      </c>
      <c r="BK273" s="548">
        <v>0</v>
      </c>
      <c r="BL273" s="548">
        <v>0</v>
      </c>
      <c r="BM273" s="548">
        <v>0</v>
      </c>
      <c r="BN273" s="548">
        <v>0</v>
      </c>
      <c r="BO273" s="548">
        <v>0</v>
      </c>
      <c r="BP273" s="548">
        <v>0</v>
      </c>
      <c r="BQ273" s="548">
        <v>0</v>
      </c>
      <c r="BR273" s="548">
        <v>0</v>
      </c>
      <c r="BS273" s="548">
        <v>0</v>
      </c>
      <c r="BT273" s="548">
        <v>0</v>
      </c>
      <c r="BU273" s="549">
        <v>0</v>
      </c>
    </row>
    <row r="274" spans="1:73" x14ac:dyDescent="0.2">
      <c r="A274" s="547" t="s">
        <v>959</v>
      </c>
      <c r="B274" s="528">
        <v>0</v>
      </c>
      <c r="C274" s="548">
        <v>0</v>
      </c>
      <c r="D274" s="548">
        <v>0</v>
      </c>
      <c r="E274" s="548">
        <v>0</v>
      </c>
      <c r="F274" s="548">
        <v>0</v>
      </c>
      <c r="G274" s="548">
        <v>0</v>
      </c>
      <c r="H274" s="548">
        <v>0</v>
      </c>
      <c r="I274" s="548">
        <v>0</v>
      </c>
      <c r="J274" s="548">
        <v>0</v>
      </c>
      <c r="K274" s="548">
        <v>0</v>
      </c>
      <c r="L274" s="548">
        <v>0</v>
      </c>
      <c r="M274" s="548">
        <v>0</v>
      </c>
      <c r="N274" s="548">
        <v>0</v>
      </c>
      <c r="O274" s="548">
        <v>0</v>
      </c>
      <c r="P274" s="548">
        <v>0</v>
      </c>
      <c r="Q274" s="548">
        <v>0</v>
      </c>
      <c r="R274" s="548">
        <v>0</v>
      </c>
      <c r="S274" s="548">
        <v>0</v>
      </c>
      <c r="T274" s="548">
        <v>0</v>
      </c>
      <c r="U274" s="548">
        <v>0</v>
      </c>
      <c r="V274" s="548">
        <v>0</v>
      </c>
      <c r="W274" s="549">
        <v>0</v>
      </c>
      <c r="X274" s="155"/>
      <c r="AY274" s="547" t="s">
        <v>959</v>
      </c>
      <c r="AZ274" s="528">
        <v>0</v>
      </c>
      <c r="BA274" s="548">
        <v>0</v>
      </c>
      <c r="BB274" s="548">
        <v>0</v>
      </c>
      <c r="BC274" s="548">
        <v>0</v>
      </c>
      <c r="BD274" s="548">
        <v>0</v>
      </c>
      <c r="BE274" s="548">
        <v>0</v>
      </c>
      <c r="BF274" s="548">
        <v>0</v>
      </c>
      <c r="BG274" s="548">
        <v>0</v>
      </c>
      <c r="BH274" s="548">
        <v>0</v>
      </c>
      <c r="BI274" s="548">
        <v>0</v>
      </c>
      <c r="BJ274" s="548">
        <v>0</v>
      </c>
      <c r="BK274" s="548">
        <v>0</v>
      </c>
      <c r="BL274" s="548">
        <v>0</v>
      </c>
      <c r="BM274" s="548">
        <v>0</v>
      </c>
      <c r="BN274" s="548">
        <v>0</v>
      </c>
      <c r="BO274" s="548">
        <v>0</v>
      </c>
      <c r="BP274" s="548">
        <v>0</v>
      </c>
      <c r="BQ274" s="548">
        <v>0</v>
      </c>
      <c r="BR274" s="548">
        <v>0</v>
      </c>
      <c r="BS274" s="548">
        <v>0</v>
      </c>
      <c r="BT274" s="548">
        <v>0</v>
      </c>
      <c r="BU274" s="549">
        <v>0</v>
      </c>
    </row>
    <row r="275" spans="1:73" x14ac:dyDescent="0.2">
      <c r="A275" s="547" t="s">
        <v>960</v>
      </c>
      <c r="B275" s="528">
        <v>0</v>
      </c>
      <c r="C275" s="548">
        <v>0</v>
      </c>
      <c r="D275" s="548">
        <v>0</v>
      </c>
      <c r="E275" s="548">
        <v>0</v>
      </c>
      <c r="F275" s="548">
        <v>0</v>
      </c>
      <c r="G275" s="548">
        <v>0</v>
      </c>
      <c r="H275" s="548">
        <v>0</v>
      </c>
      <c r="I275" s="548">
        <v>0</v>
      </c>
      <c r="J275" s="548">
        <v>0</v>
      </c>
      <c r="K275" s="548">
        <v>0</v>
      </c>
      <c r="L275" s="548">
        <v>0</v>
      </c>
      <c r="M275" s="548">
        <v>0</v>
      </c>
      <c r="N275" s="548">
        <v>0</v>
      </c>
      <c r="O275" s="548">
        <v>0</v>
      </c>
      <c r="P275" s="548">
        <v>0</v>
      </c>
      <c r="Q275" s="548">
        <v>0</v>
      </c>
      <c r="R275" s="548">
        <v>0</v>
      </c>
      <c r="S275" s="548">
        <v>0</v>
      </c>
      <c r="T275" s="548">
        <v>0</v>
      </c>
      <c r="U275" s="548">
        <v>0</v>
      </c>
      <c r="V275" s="548">
        <v>0</v>
      </c>
      <c r="W275" s="549">
        <v>0</v>
      </c>
      <c r="X275" s="155"/>
      <c r="AY275" s="547" t="s">
        <v>960</v>
      </c>
      <c r="AZ275" s="528">
        <v>0</v>
      </c>
      <c r="BA275" s="548">
        <v>0</v>
      </c>
      <c r="BB275" s="548">
        <v>0</v>
      </c>
      <c r="BC275" s="548">
        <v>0</v>
      </c>
      <c r="BD275" s="548">
        <v>0</v>
      </c>
      <c r="BE275" s="548">
        <v>0</v>
      </c>
      <c r="BF275" s="548">
        <v>0</v>
      </c>
      <c r="BG275" s="548">
        <v>0</v>
      </c>
      <c r="BH275" s="548">
        <v>0</v>
      </c>
      <c r="BI275" s="548">
        <v>0</v>
      </c>
      <c r="BJ275" s="548">
        <v>0</v>
      </c>
      <c r="BK275" s="548">
        <v>0</v>
      </c>
      <c r="BL275" s="548">
        <v>0</v>
      </c>
      <c r="BM275" s="548">
        <v>0</v>
      </c>
      <c r="BN275" s="548">
        <v>0</v>
      </c>
      <c r="BO275" s="548">
        <v>0</v>
      </c>
      <c r="BP275" s="548">
        <v>0</v>
      </c>
      <c r="BQ275" s="548">
        <v>0</v>
      </c>
      <c r="BR275" s="548">
        <v>0</v>
      </c>
      <c r="BS275" s="548">
        <v>0</v>
      </c>
      <c r="BT275" s="548">
        <v>0</v>
      </c>
      <c r="BU275" s="549">
        <v>0</v>
      </c>
    </row>
    <row r="276" spans="1:73" x14ac:dyDescent="0.2">
      <c r="A276" s="547" t="s">
        <v>961</v>
      </c>
      <c r="B276" s="528">
        <v>0</v>
      </c>
      <c r="C276" s="548">
        <v>0</v>
      </c>
      <c r="D276" s="548">
        <v>0</v>
      </c>
      <c r="E276" s="548">
        <v>0</v>
      </c>
      <c r="F276" s="548">
        <v>0</v>
      </c>
      <c r="G276" s="548">
        <v>0</v>
      </c>
      <c r="H276" s="548">
        <v>0</v>
      </c>
      <c r="I276" s="548">
        <v>0</v>
      </c>
      <c r="J276" s="548">
        <v>0</v>
      </c>
      <c r="K276" s="548">
        <v>0</v>
      </c>
      <c r="L276" s="548">
        <v>0</v>
      </c>
      <c r="M276" s="548">
        <v>0</v>
      </c>
      <c r="N276" s="548">
        <v>0</v>
      </c>
      <c r="O276" s="548">
        <v>0</v>
      </c>
      <c r="P276" s="548">
        <v>0</v>
      </c>
      <c r="Q276" s="548">
        <v>0</v>
      </c>
      <c r="R276" s="548">
        <v>0</v>
      </c>
      <c r="S276" s="548">
        <v>0</v>
      </c>
      <c r="T276" s="548">
        <v>0</v>
      </c>
      <c r="U276" s="548">
        <v>0</v>
      </c>
      <c r="V276" s="548">
        <v>0</v>
      </c>
      <c r="W276" s="549">
        <v>0</v>
      </c>
      <c r="X276" s="155"/>
      <c r="AY276" s="547" t="s">
        <v>961</v>
      </c>
      <c r="AZ276" s="528">
        <v>0</v>
      </c>
      <c r="BA276" s="548">
        <v>0</v>
      </c>
      <c r="BB276" s="548">
        <v>0</v>
      </c>
      <c r="BC276" s="548">
        <v>0</v>
      </c>
      <c r="BD276" s="548">
        <v>0</v>
      </c>
      <c r="BE276" s="548">
        <v>0</v>
      </c>
      <c r="BF276" s="548">
        <v>0</v>
      </c>
      <c r="BG276" s="548">
        <v>0</v>
      </c>
      <c r="BH276" s="548">
        <v>0</v>
      </c>
      <c r="BI276" s="548">
        <v>0</v>
      </c>
      <c r="BJ276" s="548">
        <v>0</v>
      </c>
      <c r="BK276" s="548">
        <v>0</v>
      </c>
      <c r="BL276" s="548">
        <v>0</v>
      </c>
      <c r="BM276" s="548">
        <v>0</v>
      </c>
      <c r="BN276" s="548">
        <v>0</v>
      </c>
      <c r="BO276" s="548">
        <v>0</v>
      </c>
      <c r="BP276" s="548">
        <v>0</v>
      </c>
      <c r="BQ276" s="548">
        <v>0</v>
      </c>
      <c r="BR276" s="548">
        <v>0</v>
      </c>
      <c r="BS276" s="548">
        <v>0</v>
      </c>
      <c r="BT276" s="548">
        <v>0</v>
      </c>
      <c r="BU276" s="549">
        <v>0</v>
      </c>
    </row>
    <row r="277" spans="1:73" x14ac:dyDescent="0.2">
      <c r="A277" s="547" t="s">
        <v>962</v>
      </c>
      <c r="B277" s="528">
        <v>0</v>
      </c>
      <c r="C277" s="548">
        <v>0</v>
      </c>
      <c r="D277" s="548">
        <v>0</v>
      </c>
      <c r="E277" s="548">
        <v>0</v>
      </c>
      <c r="F277" s="548">
        <v>0</v>
      </c>
      <c r="G277" s="548">
        <v>0</v>
      </c>
      <c r="H277" s="548">
        <v>0</v>
      </c>
      <c r="I277" s="548">
        <v>0</v>
      </c>
      <c r="J277" s="548">
        <v>0</v>
      </c>
      <c r="K277" s="548">
        <v>0</v>
      </c>
      <c r="L277" s="548">
        <v>0</v>
      </c>
      <c r="M277" s="548">
        <v>0</v>
      </c>
      <c r="N277" s="548">
        <v>0</v>
      </c>
      <c r="O277" s="548">
        <v>0</v>
      </c>
      <c r="P277" s="548">
        <v>0</v>
      </c>
      <c r="Q277" s="548">
        <v>0</v>
      </c>
      <c r="R277" s="548">
        <v>0</v>
      </c>
      <c r="S277" s="548">
        <v>0</v>
      </c>
      <c r="T277" s="548">
        <v>0</v>
      </c>
      <c r="U277" s="548">
        <v>0</v>
      </c>
      <c r="V277" s="548">
        <v>0</v>
      </c>
      <c r="W277" s="549">
        <v>0</v>
      </c>
      <c r="X277" s="155"/>
      <c r="AY277" s="547" t="s">
        <v>962</v>
      </c>
      <c r="AZ277" s="528">
        <v>0</v>
      </c>
      <c r="BA277" s="548">
        <v>0</v>
      </c>
      <c r="BB277" s="548">
        <v>0</v>
      </c>
      <c r="BC277" s="548">
        <v>0</v>
      </c>
      <c r="BD277" s="548">
        <v>0</v>
      </c>
      <c r="BE277" s="548">
        <v>0</v>
      </c>
      <c r="BF277" s="548">
        <v>0</v>
      </c>
      <c r="BG277" s="548">
        <v>0</v>
      </c>
      <c r="BH277" s="548">
        <v>0</v>
      </c>
      <c r="BI277" s="548">
        <v>0</v>
      </c>
      <c r="BJ277" s="548">
        <v>0</v>
      </c>
      <c r="BK277" s="548">
        <v>0</v>
      </c>
      <c r="BL277" s="548">
        <v>0</v>
      </c>
      <c r="BM277" s="548">
        <v>0</v>
      </c>
      <c r="BN277" s="548">
        <v>0</v>
      </c>
      <c r="BO277" s="548">
        <v>0</v>
      </c>
      <c r="BP277" s="548">
        <v>0</v>
      </c>
      <c r="BQ277" s="548">
        <v>0</v>
      </c>
      <c r="BR277" s="548">
        <v>0</v>
      </c>
      <c r="BS277" s="548">
        <v>0</v>
      </c>
      <c r="BT277" s="548">
        <v>0</v>
      </c>
      <c r="BU277" s="549">
        <v>0</v>
      </c>
    </row>
    <row r="278" spans="1:73" x14ac:dyDescent="0.2">
      <c r="A278" s="547" t="s">
        <v>963</v>
      </c>
      <c r="B278" s="528">
        <v>0</v>
      </c>
      <c r="C278" s="548">
        <v>0</v>
      </c>
      <c r="D278" s="548">
        <v>0</v>
      </c>
      <c r="E278" s="548">
        <v>0</v>
      </c>
      <c r="F278" s="548">
        <v>0</v>
      </c>
      <c r="G278" s="548">
        <v>0</v>
      </c>
      <c r="H278" s="548">
        <v>0</v>
      </c>
      <c r="I278" s="548">
        <v>0</v>
      </c>
      <c r="J278" s="548">
        <v>0</v>
      </c>
      <c r="K278" s="548">
        <v>0</v>
      </c>
      <c r="L278" s="548">
        <v>0</v>
      </c>
      <c r="M278" s="548">
        <v>0</v>
      </c>
      <c r="N278" s="548">
        <v>0</v>
      </c>
      <c r="O278" s="548">
        <v>0</v>
      </c>
      <c r="P278" s="548">
        <v>0</v>
      </c>
      <c r="Q278" s="548">
        <v>0</v>
      </c>
      <c r="R278" s="548">
        <v>0</v>
      </c>
      <c r="S278" s="548">
        <v>0</v>
      </c>
      <c r="T278" s="548">
        <v>0</v>
      </c>
      <c r="U278" s="548">
        <v>0</v>
      </c>
      <c r="V278" s="548">
        <v>0</v>
      </c>
      <c r="W278" s="549">
        <v>0</v>
      </c>
      <c r="X278" s="155"/>
      <c r="AY278" s="547" t="s">
        <v>963</v>
      </c>
      <c r="AZ278" s="528">
        <v>0</v>
      </c>
      <c r="BA278" s="548">
        <v>0</v>
      </c>
      <c r="BB278" s="548">
        <v>0</v>
      </c>
      <c r="BC278" s="548">
        <v>0</v>
      </c>
      <c r="BD278" s="548">
        <v>0</v>
      </c>
      <c r="BE278" s="548">
        <v>0</v>
      </c>
      <c r="BF278" s="548">
        <v>0</v>
      </c>
      <c r="BG278" s="548">
        <v>0</v>
      </c>
      <c r="BH278" s="548">
        <v>0</v>
      </c>
      <c r="BI278" s="548">
        <v>0</v>
      </c>
      <c r="BJ278" s="548">
        <v>0</v>
      </c>
      <c r="BK278" s="548">
        <v>0</v>
      </c>
      <c r="BL278" s="548">
        <v>0</v>
      </c>
      <c r="BM278" s="548">
        <v>0</v>
      </c>
      <c r="BN278" s="548">
        <v>0</v>
      </c>
      <c r="BO278" s="548">
        <v>0</v>
      </c>
      <c r="BP278" s="548">
        <v>0</v>
      </c>
      <c r="BQ278" s="548">
        <v>0</v>
      </c>
      <c r="BR278" s="548">
        <v>0</v>
      </c>
      <c r="BS278" s="548">
        <v>0</v>
      </c>
      <c r="BT278" s="548">
        <v>0</v>
      </c>
      <c r="BU278" s="549">
        <v>0</v>
      </c>
    </row>
    <row r="279" spans="1:73" x14ac:dyDescent="0.2">
      <c r="A279" s="547" t="s">
        <v>964</v>
      </c>
      <c r="B279" s="528">
        <v>0</v>
      </c>
      <c r="C279" s="548">
        <v>0</v>
      </c>
      <c r="D279" s="548">
        <v>0</v>
      </c>
      <c r="E279" s="548">
        <v>0</v>
      </c>
      <c r="F279" s="548">
        <v>0</v>
      </c>
      <c r="G279" s="548">
        <v>0</v>
      </c>
      <c r="H279" s="548">
        <v>0</v>
      </c>
      <c r="I279" s="548">
        <v>0</v>
      </c>
      <c r="J279" s="548">
        <v>0</v>
      </c>
      <c r="K279" s="548">
        <v>0</v>
      </c>
      <c r="L279" s="548">
        <v>0</v>
      </c>
      <c r="M279" s="548">
        <v>0</v>
      </c>
      <c r="N279" s="548">
        <v>0</v>
      </c>
      <c r="O279" s="548">
        <v>0</v>
      </c>
      <c r="P279" s="548">
        <v>0</v>
      </c>
      <c r="Q279" s="548">
        <v>0</v>
      </c>
      <c r="R279" s="548">
        <v>0</v>
      </c>
      <c r="S279" s="548">
        <v>0</v>
      </c>
      <c r="T279" s="548">
        <v>0</v>
      </c>
      <c r="U279" s="548">
        <v>0</v>
      </c>
      <c r="V279" s="548">
        <v>0</v>
      </c>
      <c r="W279" s="549">
        <v>0</v>
      </c>
      <c r="X279" s="155"/>
      <c r="AY279" s="547" t="s">
        <v>964</v>
      </c>
      <c r="AZ279" s="528">
        <v>0</v>
      </c>
      <c r="BA279" s="548">
        <v>0</v>
      </c>
      <c r="BB279" s="548">
        <v>0</v>
      </c>
      <c r="BC279" s="548">
        <v>0</v>
      </c>
      <c r="BD279" s="548">
        <v>0</v>
      </c>
      <c r="BE279" s="548">
        <v>0</v>
      </c>
      <c r="BF279" s="548">
        <v>0</v>
      </c>
      <c r="BG279" s="548">
        <v>0</v>
      </c>
      <c r="BH279" s="548">
        <v>0</v>
      </c>
      <c r="BI279" s="548">
        <v>0</v>
      </c>
      <c r="BJ279" s="548">
        <v>0</v>
      </c>
      <c r="BK279" s="548">
        <v>0</v>
      </c>
      <c r="BL279" s="548">
        <v>0</v>
      </c>
      <c r="BM279" s="548">
        <v>0</v>
      </c>
      <c r="BN279" s="548">
        <v>0</v>
      </c>
      <c r="BO279" s="548">
        <v>0</v>
      </c>
      <c r="BP279" s="548">
        <v>0</v>
      </c>
      <c r="BQ279" s="548">
        <v>0</v>
      </c>
      <c r="BR279" s="548">
        <v>0</v>
      </c>
      <c r="BS279" s="548">
        <v>0</v>
      </c>
      <c r="BT279" s="548">
        <v>0</v>
      </c>
      <c r="BU279" s="549">
        <v>0</v>
      </c>
    </row>
    <row r="280" spans="1:73" x14ac:dyDescent="0.2">
      <c r="A280" s="547" t="s">
        <v>965</v>
      </c>
      <c r="B280" s="528">
        <v>0</v>
      </c>
      <c r="C280" s="548">
        <v>0</v>
      </c>
      <c r="D280" s="548">
        <v>0</v>
      </c>
      <c r="E280" s="548">
        <v>0</v>
      </c>
      <c r="F280" s="548">
        <v>0</v>
      </c>
      <c r="G280" s="548">
        <v>0</v>
      </c>
      <c r="H280" s="548">
        <v>0</v>
      </c>
      <c r="I280" s="548">
        <v>0</v>
      </c>
      <c r="J280" s="548">
        <v>0</v>
      </c>
      <c r="K280" s="548">
        <v>0</v>
      </c>
      <c r="L280" s="548">
        <v>0</v>
      </c>
      <c r="M280" s="548">
        <v>0</v>
      </c>
      <c r="N280" s="548">
        <v>0</v>
      </c>
      <c r="O280" s="548">
        <v>0</v>
      </c>
      <c r="P280" s="548">
        <v>0</v>
      </c>
      <c r="Q280" s="548">
        <v>0</v>
      </c>
      <c r="R280" s="548">
        <v>0</v>
      </c>
      <c r="S280" s="548">
        <v>0</v>
      </c>
      <c r="T280" s="548">
        <v>0</v>
      </c>
      <c r="U280" s="548">
        <v>0</v>
      </c>
      <c r="V280" s="548">
        <v>0</v>
      </c>
      <c r="W280" s="549">
        <v>0</v>
      </c>
      <c r="X280" s="155"/>
      <c r="AY280" s="547" t="s">
        <v>965</v>
      </c>
      <c r="AZ280" s="528">
        <v>0</v>
      </c>
      <c r="BA280" s="548">
        <v>0</v>
      </c>
      <c r="BB280" s="548">
        <v>0</v>
      </c>
      <c r="BC280" s="548">
        <v>0</v>
      </c>
      <c r="BD280" s="548">
        <v>0</v>
      </c>
      <c r="BE280" s="548">
        <v>0</v>
      </c>
      <c r="BF280" s="548">
        <v>0</v>
      </c>
      <c r="BG280" s="548">
        <v>0</v>
      </c>
      <c r="BH280" s="548">
        <v>0</v>
      </c>
      <c r="BI280" s="548">
        <v>0</v>
      </c>
      <c r="BJ280" s="548">
        <v>0</v>
      </c>
      <c r="BK280" s="548">
        <v>0</v>
      </c>
      <c r="BL280" s="548">
        <v>0</v>
      </c>
      <c r="BM280" s="548">
        <v>0</v>
      </c>
      <c r="BN280" s="548">
        <v>0</v>
      </c>
      <c r="BO280" s="548">
        <v>0</v>
      </c>
      <c r="BP280" s="548">
        <v>0</v>
      </c>
      <c r="BQ280" s="548">
        <v>0</v>
      </c>
      <c r="BR280" s="548">
        <v>0</v>
      </c>
      <c r="BS280" s="548">
        <v>0</v>
      </c>
      <c r="BT280" s="548">
        <v>0</v>
      </c>
      <c r="BU280" s="549">
        <v>0</v>
      </c>
    </row>
    <row r="281" spans="1:73" x14ac:dyDescent="0.2">
      <c r="A281" s="547" t="s">
        <v>966</v>
      </c>
      <c r="B281" s="528">
        <v>0</v>
      </c>
      <c r="C281" s="548">
        <v>0</v>
      </c>
      <c r="D281" s="548">
        <v>0</v>
      </c>
      <c r="E281" s="548">
        <v>0</v>
      </c>
      <c r="F281" s="548">
        <v>0</v>
      </c>
      <c r="G281" s="548">
        <v>0</v>
      </c>
      <c r="H281" s="548">
        <v>0</v>
      </c>
      <c r="I281" s="548">
        <v>0</v>
      </c>
      <c r="J281" s="548">
        <v>0</v>
      </c>
      <c r="K281" s="548">
        <v>0</v>
      </c>
      <c r="L281" s="548">
        <v>0</v>
      </c>
      <c r="M281" s="548">
        <v>0</v>
      </c>
      <c r="N281" s="548">
        <v>0</v>
      </c>
      <c r="O281" s="548">
        <v>0</v>
      </c>
      <c r="P281" s="548">
        <v>0</v>
      </c>
      <c r="Q281" s="548">
        <v>0</v>
      </c>
      <c r="R281" s="548">
        <v>0</v>
      </c>
      <c r="S281" s="548">
        <v>0</v>
      </c>
      <c r="T281" s="548">
        <v>0</v>
      </c>
      <c r="U281" s="548">
        <v>0</v>
      </c>
      <c r="V281" s="548">
        <v>0</v>
      </c>
      <c r="W281" s="549">
        <v>0</v>
      </c>
      <c r="X281" s="155"/>
      <c r="AY281" s="547" t="s">
        <v>966</v>
      </c>
      <c r="AZ281" s="528">
        <v>0</v>
      </c>
      <c r="BA281" s="548">
        <v>0</v>
      </c>
      <c r="BB281" s="548">
        <v>0</v>
      </c>
      <c r="BC281" s="548">
        <v>0</v>
      </c>
      <c r="BD281" s="548">
        <v>0</v>
      </c>
      <c r="BE281" s="548">
        <v>0</v>
      </c>
      <c r="BF281" s="548">
        <v>0</v>
      </c>
      <c r="BG281" s="548">
        <v>0</v>
      </c>
      <c r="BH281" s="548">
        <v>0</v>
      </c>
      <c r="BI281" s="548">
        <v>0</v>
      </c>
      <c r="BJ281" s="548">
        <v>0</v>
      </c>
      <c r="BK281" s="548">
        <v>0</v>
      </c>
      <c r="BL281" s="548">
        <v>0</v>
      </c>
      <c r="BM281" s="548">
        <v>0</v>
      </c>
      <c r="BN281" s="548">
        <v>0</v>
      </c>
      <c r="BO281" s="548">
        <v>0</v>
      </c>
      <c r="BP281" s="548">
        <v>0</v>
      </c>
      <c r="BQ281" s="548">
        <v>0</v>
      </c>
      <c r="BR281" s="548">
        <v>0</v>
      </c>
      <c r="BS281" s="548">
        <v>0</v>
      </c>
      <c r="BT281" s="548">
        <v>0</v>
      </c>
      <c r="BU281" s="549">
        <v>0</v>
      </c>
    </row>
    <row r="282" spans="1:73" x14ac:dyDescent="0.2">
      <c r="A282" s="547" t="s">
        <v>967</v>
      </c>
      <c r="B282" s="528">
        <v>0</v>
      </c>
      <c r="C282" s="548">
        <v>0</v>
      </c>
      <c r="D282" s="548">
        <v>0</v>
      </c>
      <c r="E282" s="548">
        <v>0</v>
      </c>
      <c r="F282" s="548">
        <v>0</v>
      </c>
      <c r="G282" s="548">
        <v>0</v>
      </c>
      <c r="H282" s="548">
        <v>0</v>
      </c>
      <c r="I282" s="548">
        <v>0</v>
      </c>
      <c r="J282" s="548">
        <v>0</v>
      </c>
      <c r="K282" s="548">
        <v>0</v>
      </c>
      <c r="L282" s="548">
        <v>0</v>
      </c>
      <c r="M282" s="548">
        <v>0</v>
      </c>
      <c r="N282" s="548">
        <v>0</v>
      </c>
      <c r="O282" s="548">
        <v>0</v>
      </c>
      <c r="P282" s="548">
        <v>0</v>
      </c>
      <c r="Q282" s="548">
        <v>0</v>
      </c>
      <c r="R282" s="548">
        <v>0</v>
      </c>
      <c r="S282" s="548">
        <v>0</v>
      </c>
      <c r="T282" s="548">
        <v>0</v>
      </c>
      <c r="U282" s="548">
        <v>0</v>
      </c>
      <c r="V282" s="548">
        <v>0</v>
      </c>
      <c r="W282" s="549">
        <v>0</v>
      </c>
      <c r="X282" s="155"/>
      <c r="AY282" s="547" t="s">
        <v>967</v>
      </c>
      <c r="AZ282" s="528">
        <v>0</v>
      </c>
      <c r="BA282" s="548">
        <v>0</v>
      </c>
      <c r="BB282" s="548">
        <v>0</v>
      </c>
      <c r="BC282" s="548">
        <v>0</v>
      </c>
      <c r="BD282" s="548">
        <v>0</v>
      </c>
      <c r="BE282" s="548">
        <v>0</v>
      </c>
      <c r="BF282" s="548">
        <v>0</v>
      </c>
      <c r="BG282" s="548">
        <v>0</v>
      </c>
      <c r="BH282" s="548">
        <v>0</v>
      </c>
      <c r="BI282" s="548">
        <v>0</v>
      </c>
      <c r="BJ282" s="548">
        <v>0</v>
      </c>
      <c r="BK282" s="548">
        <v>0</v>
      </c>
      <c r="BL282" s="548">
        <v>0</v>
      </c>
      <c r="BM282" s="548">
        <v>0</v>
      </c>
      <c r="BN282" s="548">
        <v>0</v>
      </c>
      <c r="BO282" s="548">
        <v>0</v>
      </c>
      <c r="BP282" s="548">
        <v>0</v>
      </c>
      <c r="BQ282" s="548">
        <v>0</v>
      </c>
      <c r="BR282" s="548">
        <v>0</v>
      </c>
      <c r="BS282" s="548">
        <v>0</v>
      </c>
      <c r="BT282" s="548">
        <v>0</v>
      </c>
      <c r="BU282" s="549">
        <v>0</v>
      </c>
    </row>
    <row r="283" spans="1:73" x14ac:dyDescent="0.2">
      <c r="A283" s="547" t="s">
        <v>968</v>
      </c>
      <c r="B283" s="528">
        <v>0</v>
      </c>
      <c r="C283" s="548">
        <v>0</v>
      </c>
      <c r="D283" s="548">
        <v>0</v>
      </c>
      <c r="E283" s="548">
        <v>0</v>
      </c>
      <c r="F283" s="548">
        <v>0</v>
      </c>
      <c r="G283" s="548">
        <v>0</v>
      </c>
      <c r="H283" s="548">
        <v>0</v>
      </c>
      <c r="I283" s="548">
        <v>0</v>
      </c>
      <c r="J283" s="548">
        <v>0</v>
      </c>
      <c r="K283" s="548">
        <v>0</v>
      </c>
      <c r="L283" s="548">
        <v>0</v>
      </c>
      <c r="M283" s="548">
        <v>0</v>
      </c>
      <c r="N283" s="548">
        <v>0</v>
      </c>
      <c r="O283" s="548">
        <v>0</v>
      </c>
      <c r="P283" s="548">
        <v>0</v>
      </c>
      <c r="Q283" s="548">
        <v>0</v>
      </c>
      <c r="R283" s="548">
        <v>0</v>
      </c>
      <c r="S283" s="548">
        <v>0</v>
      </c>
      <c r="T283" s="548">
        <v>0</v>
      </c>
      <c r="U283" s="548">
        <v>0</v>
      </c>
      <c r="V283" s="548">
        <v>0</v>
      </c>
      <c r="W283" s="549">
        <v>0</v>
      </c>
      <c r="X283" s="155"/>
      <c r="AY283" s="547" t="s">
        <v>968</v>
      </c>
      <c r="AZ283" s="528">
        <v>0</v>
      </c>
      <c r="BA283" s="548">
        <v>0</v>
      </c>
      <c r="BB283" s="548">
        <v>0</v>
      </c>
      <c r="BC283" s="548">
        <v>0</v>
      </c>
      <c r="BD283" s="548">
        <v>0</v>
      </c>
      <c r="BE283" s="548">
        <v>0</v>
      </c>
      <c r="BF283" s="548">
        <v>0</v>
      </c>
      <c r="BG283" s="548">
        <v>0</v>
      </c>
      <c r="BH283" s="548">
        <v>0</v>
      </c>
      <c r="BI283" s="548">
        <v>0</v>
      </c>
      <c r="BJ283" s="548">
        <v>0</v>
      </c>
      <c r="BK283" s="548">
        <v>0</v>
      </c>
      <c r="BL283" s="548">
        <v>0</v>
      </c>
      <c r="BM283" s="548">
        <v>0</v>
      </c>
      <c r="BN283" s="548">
        <v>0</v>
      </c>
      <c r="BO283" s="548">
        <v>0</v>
      </c>
      <c r="BP283" s="548">
        <v>0</v>
      </c>
      <c r="BQ283" s="548">
        <v>0</v>
      </c>
      <c r="BR283" s="548">
        <v>0</v>
      </c>
      <c r="BS283" s="548">
        <v>0</v>
      </c>
      <c r="BT283" s="548">
        <v>0</v>
      </c>
      <c r="BU283" s="549">
        <v>0</v>
      </c>
    </row>
    <row r="284" spans="1:73" x14ac:dyDescent="0.2">
      <c r="A284" s="547" t="s">
        <v>969</v>
      </c>
      <c r="B284" s="528">
        <v>0</v>
      </c>
      <c r="C284" s="548">
        <v>0</v>
      </c>
      <c r="D284" s="548">
        <v>0</v>
      </c>
      <c r="E284" s="548">
        <v>0</v>
      </c>
      <c r="F284" s="548">
        <v>0</v>
      </c>
      <c r="G284" s="548">
        <v>0</v>
      </c>
      <c r="H284" s="548">
        <v>0</v>
      </c>
      <c r="I284" s="548">
        <v>0</v>
      </c>
      <c r="J284" s="548">
        <v>0</v>
      </c>
      <c r="K284" s="548">
        <v>0</v>
      </c>
      <c r="L284" s="548">
        <v>0</v>
      </c>
      <c r="M284" s="548">
        <v>0</v>
      </c>
      <c r="N284" s="548">
        <v>0</v>
      </c>
      <c r="O284" s="548">
        <v>0</v>
      </c>
      <c r="P284" s="548">
        <v>0</v>
      </c>
      <c r="Q284" s="548">
        <v>0</v>
      </c>
      <c r="R284" s="548">
        <v>0</v>
      </c>
      <c r="S284" s="548">
        <v>0</v>
      </c>
      <c r="T284" s="548">
        <v>0</v>
      </c>
      <c r="U284" s="548">
        <v>0</v>
      </c>
      <c r="V284" s="548">
        <v>0</v>
      </c>
      <c r="W284" s="549">
        <v>0</v>
      </c>
      <c r="X284" s="155"/>
      <c r="AY284" s="547" t="s">
        <v>969</v>
      </c>
      <c r="AZ284" s="528">
        <v>0</v>
      </c>
      <c r="BA284" s="548">
        <v>0</v>
      </c>
      <c r="BB284" s="548">
        <v>0</v>
      </c>
      <c r="BC284" s="548">
        <v>0</v>
      </c>
      <c r="BD284" s="548">
        <v>0</v>
      </c>
      <c r="BE284" s="548">
        <v>0</v>
      </c>
      <c r="BF284" s="548">
        <v>0</v>
      </c>
      <c r="BG284" s="548">
        <v>0</v>
      </c>
      <c r="BH284" s="548">
        <v>0</v>
      </c>
      <c r="BI284" s="548">
        <v>0</v>
      </c>
      <c r="BJ284" s="548">
        <v>0</v>
      </c>
      <c r="BK284" s="548">
        <v>0</v>
      </c>
      <c r="BL284" s="548">
        <v>0</v>
      </c>
      <c r="BM284" s="548">
        <v>0</v>
      </c>
      <c r="BN284" s="548">
        <v>0</v>
      </c>
      <c r="BO284" s="548">
        <v>0</v>
      </c>
      <c r="BP284" s="548">
        <v>0</v>
      </c>
      <c r="BQ284" s="548">
        <v>0</v>
      </c>
      <c r="BR284" s="548">
        <v>0</v>
      </c>
      <c r="BS284" s="548">
        <v>0</v>
      </c>
      <c r="BT284" s="548">
        <v>0</v>
      </c>
      <c r="BU284" s="549">
        <v>0</v>
      </c>
    </row>
    <row r="285" spans="1:73" x14ac:dyDescent="0.2">
      <c r="A285" s="547" t="s">
        <v>970</v>
      </c>
      <c r="B285" s="528">
        <v>0</v>
      </c>
      <c r="C285" s="548">
        <v>0</v>
      </c>
      <c r="D285" s="548">
        <v>0</v>
      </c>
      <c r="E285" s="548">
        <v>0</v>
      </c>
      <c r="F285" s="548">
        <v>0</v>
      </c>
      <c r="G285" s="548">
        <v>0</v>
      </c>
      <c r="H285" s="548">
        <v>0</v>
      </c>
      <c r="I285" s="548">
        <v>0</v>
      </c>
      <c r="J285" s="548">
        <v>0</v>
      </c>
      <c r="K285" s="548">
        <v>0</v>
      </c>
      <c r="L285" s="548">
        <v>0</v>
      </c>
      <c r="M285" s="548">
        <v>0</v>
      </c>
      <c r="N285" s="548">
        <v>0</v>
      </c>
      <c r="O285" s="548">
        <v>0</v>
      </c>
      <c r="P285" s="548">
        <v>0</v>
      </c>
      <c r="Q285" s="548">
        <v>0</v>
      </c>
      <c r="R285" s="548">
        <v>0</v>
      </c>
      <c r="S285" s="548">
        <v>0</v>
      </c>
      <c r="T285" s="548">
        <v>0</v>
      </c>
      <c r="U285" s="548">
        <v>0</v>
      </c>
      <c r="V285" s="548">
        <v>0</v>
      </c>
      <c r="W285" s="549">
        <v>0</v>
      </c>
      <c r="X285" s="155"/>
      <c r="AY285" s="547" t="s">
        <v>970</v>
      </c>
      <c r="AZ285" s="528">
        <v>0</v>
      </c>
      <c r="BA285" s="548">
        <v>0</v>
      </c>
      <c r="BB285" s="548">
        <v>0</v>
      </c>
      <c r="BC285" s="548">
        <v>0</v>
      </c>
      <c r="BD285" s="548">
        <v>0</v>
      </c>
      <c r="BE285" s="548">
        <v>0</v>
      </c>
      <c r="BF285" s="548">
        <v>0</v>
      </c>
      <c r="BG285" s="548">
        <v>0</v>
      </c>
      <c r="BH285" s="548">
        <v>0</v>
      </c>
      <c r="BI285" s="548">
        <v>0</v>
      </c>
      <c r="BJ285" s="548">
        <v>0</v>
      </c>
      <c r="BK285" s="548">
        <v>0</v>
      </c>
      <c r="BL285" s="548">
        <v>0</v>
      </c>
      <c r="BM285" s="548">
        <v>0</v>
      </c>
      <c r="BN285" s="548">
        <v>0</v>
      </c>
      <c r="BO285" s="548">
        <v>0</v>
      </c>
      <c r="BP285" s="548">
        <v>0</v>
      </c>
      <c r="BQ285" s="548">
        <v>0</v>
      </c>
      <c r="BR285" s="548">
        <v>0</v>
      </c>
      <c r="BS285" s="548">
        <v>0</v>
      </c>
      <c r="BT285" s="548">
        <v>0</v>
      </c>
      <c r="BU285" s="549">
        <v>0</v>
      </c>
    </row>
    <row r="286" spans="1:73" x14ac:dyDescent="0.2">
      <c r="A286" s="547" t="s">
        <v>971</v>
      </c>
      <c r="B286" s="528">
        <v>0</v>
      </c>
      <c r="C286" s="548">
        <v>0</v>
      </c>
      <c r="D286" s="548">
        <v>0</v>
      </c>
      <c r="E286" s="548">
        <v>0</v>
      </c>
      <c r="F286" s="548">
        <v>0</v>
      </c>
      <c r="G286" s="548">
        <v>0</v>
      </c>
      <c r="H286" s="548">
        <v>0</v>
      </c>
      <c r="I286" s="548">
        <v>0</v>
      </c>
      <c r="J286" s="548">
        <v>0</v>
      </c>
      <c r="K286" s="548">
        <v>0</v>
      </c>
      <c r="L286" s="548">
        <v>0</v>
      </c>
      <c r="M286" s="548">
        <v>0</v>
      </c>
      <c r="N286" s="548">
        <v>0</v>
      </c>
      <c r="O286" s="548">
        <v>0</v>
      </c>
      <c r="P286" s="548">
        <v>0</v>
      </c>
      <c r="Q286" s="548">
        <v>0</v>
      </c>
      <c r="R286" s="548">
        <v>0</v>
      </c>
      <c r="S286" s="548">
        <v>0</v>
      </c>
      <c r="T286" s="548">
        <v>0</v>
      </c>
      <c r="U286" s="548">
        <v>0</v>
      </c>
      <c r="V286" s="548">
        <v>0</v>
      </c>
      <c r="W286" s="549">
        <v>0</v>
      </c>
      <c r="X286" s="155"/>
      <c r="AY286" s="547" t="s">
        <v>971</v>
      </c>
      <c r="AZ286" s="528">
        <v>0</v>
      </c>
      <c r="BA286" s="548">
        <v>0</v>
      </c>
      <c r="BB286" s="548">
        <v>0</v>
      </c>
      <c r="BC286" s="548">
        <v>0</v>
      </c>
      <c r="BD286" s="548">
        <v>0</v>
      </c>
      <c r="BE286" s="548">
        <v>0</v>
      </c>
      <c r="BF286" s="548">
        <v>0</v>
      </c>
      <c r="BG286" s="548">
        <v>0</v>
      </c>
      <c r="BH286" s="548">
        <v>0</v>
      </c>
      <c r="BI286" s="548">
        <v>0</v>
      </c>
      <c r="BJ286" s="548">
        <v>0</v>
      </c>
      <c r="BK286" s="548">
        <v>0</v>
      </c>
      <c r="BL286" s="548">
        <v>0</v>
      </c>
      <c r="BM286" s="548">
        <v>0</v>
      </c>
      <c r="BN286" s="548">
        <v>0</v>
      </c>
      <c r="BO286" s="548">
        <v>0</v>
      </c>
      <c r="BP286" s="548">
        <v>0</v>
      </c>
      <c r="BQ286" s="548">
        <v>0</v>
      </c>
      <c r="BR286" s="548">
        <v>0</v>
      </c>
      <c r="BS286" s="548">
        <v>0</v>
      </c>
      <c r="BT286" s="548">
        <v>0</v>
      </c>
      <c r="BU286" s="549">
        <v>0</v>
      </c>
    </row>
    <row r="287" spans="1:73" x14ac:dyDescent="0.2">
      <c r="A287" s="547" t="s">
        <v>972</v>
      </c>
      <c r="B287" s="528">
        <v>0</v>
      </c>
      <c r="C287" s="548">
        <v>0</v>
      </c>
      <c r="D287" s="548">
        <v>0</v>
      </c>
      <c r="E287" s="548">
        <v>0</v>
      </c>
      <c r="F287" s="548">
        <v>0</v>
      </c>
      <c r="G287" s="548">
        <v>0</v>
      </c>
      <c r="H287" s="548">
        <v>0</v>
      </c>
      <c r="I287" s="548">
        <v>0</v>
      </c>
      <c r="J287" s="548">
        <v>0</v>
      </c>
      <c r="K287" s="548">
        <v>0</v>
      </c>
      <c r="L287" s="548">
        <v>0</v>
      </c>
      <c r="M287" s="548">
        <v>0</v>
      </c>
      <c r="N287" s="548">
        <v>0</v>
      </c>
      <c r="O287" s="548">
        <v>0</v>
      </c>
      <c r="P287" s="548">
        <v>0</v>
      </c>
      <c r="Q287" s="548">
        <v>0</v>
      </c>
      <c r="R287" s="548">
        <v>0</v>
      </c>
      <c r="S287" s="548">
        <v>0</v>
      </c>
      <c r="T287" s="548">
        <v>0</v>
      </c>
      <c r="U287" s="548">
        <v>0</v>
      </c>
      <c r="V287" s="548">
        <v>0</v>
      </c>
      <c r="W287" s="549">
        <v>0</v>
      </c>
      <c r="X287" s="155"/>
      <c r="AY287" s="547" t="s">
        <v>972</v>
      </c>
      <c r="AZ287" s="528">
        <v>0</v>
      </c>
      <c r="BA287" s="548">
        <v>0</v>
      </c>
      <c r="BB287" s="548">
        <v>0</v>
      </c>
      <c r="BC287" s="548">
        <v>0</v>
      </c>
      <c r="BD287" s="548">
        <v>0</v>
      </c>
      <c r="BE287" s="548">
        <v>0</v>
      </c>
      <c r="BF287" s="548">
        <v>0</v>
      </c>
      <c r="BG287" s="548">
        <v>0</v>
      </c>
      <c r="BH287" s="548">
        <v>0</v>
      </c>
      <c r="BI287" s="548">
        <v>0</v>
      </c>
      <c r="BJ287" s="548">
        <v>0</v>
      </c>
      <c r="BK287" s="548">
        <v>0</v>
      </c>
      <c r="BL287" s="548">
        <v>0</v>
      </c>
      <c r="BM287" s="548">
        <v>0</v>
      </c>
      <c r="BN287" s="548">
        <v>0</v>
      </c>
      <c r="BO287" s="548">
        <v>0</v>
      </c>
      <c r="BP287" s="548">
        <v>0</v>
      </c>
      <c r="BQ287" s="548">
        <v>0</v>
      </c>
      <c r="BR287" s="548">
        <v>0</v>
      </c>
      <c r="BS287" s="548">
        <v>0</v>
      </c>
      <c r="BT287" s="548">
        <v>0</v>
      </c>
      <c r="BU287" s="549">
        <v>0</v>
      </c>
    </row>
    <row r="288" spans="1:73" ht="15.75" thickBot="1" x14ac:dyDescent="0.25">
      <c r="A288" s="550" t="s">
        <v>9</v>
      </c>
      <c r="B288" s="551">
        <v>6788</v>
      </c>
      <c r="C288" s="552">
        <v>67897</v>
      </c>
      <c r="D288" s="552">
        <v>43470</v>
      </c>
      <c r="E288" s="552">
        <v>88617</v>
      </c>
      <c r="F288" s="552">
        <v>103230</v>
      </c>
      <c r="G288" s="552">
        <v>69111</v>
      </c>
      <c r="H288" s="552">
        <v>79829.25</v>
      </c>
      <c r="I288" s="552">
        <v>37090</v>
      </c>
      <c r="J288" s="552">
        <v>59640</v>
      </c>
      <c r="K288" s="552">
        <v>11507</v>
      </c>
      <c r="L288" s="552">
        <v>44479</v>
      </c>
      <c r="M288" s="552">
        <v>41878</v>
      </c>
      <c r="N288" s="552">
        <v>64595</v>
      </c>
      <c r="O288" s="552">
        <v>21610</v>
      </c>
      <c r="P288" s="552">
        <v>47540</v>
      </c>
      <c r="Q288" s="552">
        <v>26676</v>
      </c>
      <c r="R288" s="552">
        <v>51890.157159683666</v>
      </c>
      <c r="S288" s="552">
        <v>35009.727272727272</v>
      </c>
      <c r="T288" s="552">
        <v>13438.48</v>
      </c>
      <c r="U288" s="552">
        <v>23717.500000000004</v>
      </c>
      <c r="V288" s="552">
        <v>21174.999999999996</v>
      </c>
      <c r="W288" s="553">
        <v>6723</v>
      </c>
      <c r="X288" s="155"/>
      <c r="AY288" s="550" t="s">
        <v>9</v>
      </c>
      <c r="AZ288" s="551">
        <v>3457</v>
      </c>
      <c r="BA288" s="552">
        <v>6227</v>
      </c>
      <c r="BB288" s="552">
        <v>8880</v>
      </c>
      <c r="BC288" s="552">
        <v>7296</v>
      </c>
      <c r="BD288" s="552">
        <v>4887</v>
      </c>
      <c r="BE288" s="552">
        <v>9300</v>
      </c>
      <c r="BF288" s="552">
        <v>4556.75</v>
      </c>
      <c r="BG288" s="552">
        <v>6417</v>
      </c>
      <c r="BH288" s="552">
        <v>2116</v>
      </c>
      <c r="BI288" s="552">
        <v>6403</v>
      </c>
      <c r="BJ288" s="552">
        <v>4168</v>
      </c>
      <c r="BK288" s="552">
        <v>2717</v>
      </c>
      <c r="BL288" s="552">
        <v>1815</v>
      </c>
      <c r="BM288" s="552">
        <v>3893</v>
      </c>
      <c r="BN288" s="552">
        <v>2449</v>
      </c>
      <c r="BO288" s="552">
        <v>2838</v>
      </c>
      <c r="BP288" s="552">
        <v>3784.7239263803676</v>
      </c>
      <c r="BQ288" s="552">
        <v>2706.772727272727</v>
      </c>
      <c r="BR288" s="552">
        <v>2747.74</v>
      </c>
      <c r="BS288" s="552">
        <v>3718</v>
      </c>
      <c r="BT288" s="552">
        <v>6175</v>
      </c>
      <c r="BU288" s="553">
        <v>1134</v>
      </c>
    </row>
    <row r="289" spans="1:24" x14ac:dyDescent="0.2">
      <c r="A289"/>
      <c r="B289"/>
      <c r="C289"/>
      <c r="D289"/>
      <c r="E289"/>
      <c r="F289"/>
      <c r="G289"/>
      <c r="H289"/>
      <c r="I289"/>
      <c r="J289"/>
      <c r="K289"/>
      <c r="L289"/>
      <c r="M289"/>
      <c r="N289"/>
      <c r="O289"/>
      <c r="P289"/>
      <c r="Q289"/>
      <c r="R289"/>
      <c r="S289"/>
      <c r="T289"/>
      <c r="U289"/>
      <c r="V289"/>
      <c r="W289"/>
      <c r="X289"/>
    </row>
  </sheetData>
  <phoneticPr fontId="20" type="noConversion"/>
  <printOptions gridLines="1" gridLinesSet="0"/>
  <pageMargins left="0.75" right="0.75" top="0.64" bottom="0.7" header="0.5" footer="0.5"/>
  <pageSetup scale="10" orientation="portrait" horizontalDpi="300" verticalDpi="300" r:id="rId5"/>
  <headerFooter alignWithMargins="0">
    <oddHeader>&amp;R&amp;"Calibri"&amp;12&amp;K000000 Unclassified - Non-Classifié&amp;1#_x000D_</oddHeader>
    <oddFooter>Page &amp;P</oddFooter>
  </headerFooter>
  <drawing r:id="rId6"/>
  <legacy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12"/>
  </sheetPr>
  <dimension ref="A2:V181"/>
  <sheetViews>
    <sheetView topLeftCell="J64" workbookViewId="0">
      <selection activeCell="V97" sqref="V97"/>
    </sheetView>
  </sheetViews>
  <sheetFormatPr defaultColWidth="24.5" defaultRowHeight="11.25" x14ac:dyDescent="0.2"/>
  <cols>
    <col min="1" max="1" width="24.5" customWidth="1"/>
    <col min="2" max="2" width="14.33203125" bestFit="1" customWidth="1"/>
    <col min="3" max="3" width="7.5" bestFit="1" customWidth="1"/>
    <col min="4" max="4" width="11.6640625" bestFit="1" customWidth="1"/>
    <col min="5" max="6" width="14.5" customWidth="1"/>
    <col min="7" max="7" width="14.33203125" customWidth="1"/>
    <col min="8" max="8" width="12.1640625" bestFit="1" customWidth="1"/>
    <col min="9" max="9" width="7.1640625" bestFit="1" customWidth="1"/>
    <col min="10" max="11" width="15.6640625" bestFit="1" customWidth="1"/>
    <col min="12" max="13" width="24.5" customWidth="1"/>
    <col min="14" max="15" width="12.1640625" bestFit="1" customWidth="1"/>
    <col min="16" max="16" width="11.33203125" bestFit="1" customWidth="1"/>
    <col min="17" max="17" width="12" bestFit="1" customWidth="1"/>
    <col min="18" max="18" width="7" bestFit="1" customWidth="1"/>
    <col min="19" max="19" width="9.6640625" bestFit="1" customWidth="1"/>
    <col min="20" max="20" width="9.1640625" bestFit="1" customWidth="1"/>
    <col min="21" max="21" width="7.1640625" bestFit="1" customWidth="1"/>
    <col min="22" max="22" width="45.33203125" customWidth="1"/>
  </cols>
  <sheetData>
    <row r="2" spans="1:22" x14ac:dyDescent="0.2">
      <c r="A2" s="86" t="s">
        <v>403</v>
      </c>
      <c r="B2" s="86" t="s">
        <v>404</v>
      </c>
      <c r="C2" s="86" t="s">
        <v>405</v>
      </c>
      <c r="D2" s="86" t="s">
        <v>406</v>
      </c>
      <c r="E2" s="86" t="s">
        <v>407</v>
      </c>
      <c r="F2" s="86" t="s">
        <v>408</v>
      </c>
      <c r="G2" s="86" t="s">
        <v>267</v>
      </c>
      <c r="H2" s="86" t="s">
        <v>409</v>
      </c>
      <c r="I2" s="86" t="s">
        <v>410</v>
      </c>
      <c r="J2" s="86" t="s">
        <v>411</v>
      </c>
      <c r="K2" s="86" t="s">
        <v>412</v>
      </c>
      <c r="L2" s="86" t="s">
        <v>413</v>
      </c>
      <c r="M2" s="86" t="s">
        <v>414</v>
      </c>
      <c r="N2" s="86" t="s">
        <v>415</v>
      </c>
      <c r="O2" s="86" t="s">
        <v>416</v>
      </c>
      <c r="P2" s="86" t="s">
        <v>417</v>
      </c>
      <c r="Q2" s="86" t="s">
        <v>418</v>
      </c>
      <c r="R2" s="86" t="s">
        <v>419</v>
      </c>
      <c r="S2" s="86" t="s">
        <v>420</v>
      </c>
      <c r="T2" s="86" t="s">
        <v>421</v>
      </c>
      <c r="U2" s="86" t="s">
        <v>112</v>
      </c>
      <c r="V2" s="86" t="s">
        <v>422</v>
      </c>
    </row>
    <row r="3" spans="1:22" ht="22.5" x14ac:dyDescent="0.2">
      <c r="A3" s="87" t="s">
        <v>423</v>
      </c>
      <c r="B3" s="87" t="s">
        <v>424</v>
      </c>
      <c r="C3" s="87" t="s">
        <v>425</v>
      </c>
      <c r="D3" s="87" t="s">
        <v>423</v>
      </c>
      <c r="E3" s="87" t="s">
        <v>426</v>
      </c>
      <c r="F3" s="87" t="s">
        <v>427</v>
      </c>
      <c r="G3" s="87" t="s">
        <v>428</v>
      </c>
      <c r="H3" s="87" t="s">
        <v>429</v>
      </c>
      <c r="I3" s="87" t="s">
        <v>430</v>
      </c>
      <c r="J3" s="87" t="s">
        <v>431</v>
      </c>
      <c r="K3" s="87" t="s">
        <v>431</v>
      </c>
      <c r="L3" s="87" t="s">
        <v>432</v>
      </c>
      <c r="M3" s="87" t="s">
        <v>425</v>
      </c>
      <c r="N3" s="87" t="s">
        <v>423</v>
      </c>
      <c r="O3" s="87" t="s">
        <v>433</v>
      </c>
      <c r="P3" s="87" t="s">
        <v>434</v>
      </c>
      <c r="Q3" s="88">
        <v>19.54</v>
      </c>
      <c r="R3" s="88">
        <v>10129</v>
      </c>
      <c r="S3" s="88">
        <v>0</v>
      </c>
      <c r="T3" s="88">
        <v>0</v>
      </c>
      <c r="U3" s="88">
        <v>10129</v>
      </c>
      <c r="V3" s="87" t="s">
        <v>435</v>
      </c>
    </row>
    <row r="4" spans="1:22" ht="22.5" x14ac:dyDescent="0.2">
      <c r="A4" s="87" t="s">
        <v>423</v>
      </c>
      <c r="B4" s="87" t="s">
        <v>424</v>
      </c>
      <c r="C4" s="87" t="s">
        <v>425</v>
      </c>
      <c r="D4" s="87" t="s">
        <v>423</v>
      </c>
      <c r="E4" s="87" t="s">
        <v>426</v>
      </c>
      <c r="F4" s="87" t="s">
        <v>427</v>
      </c>
      <c r="G4" s="87" t="s">
        <v>428</v>
      </c>
      <c r="H4" s="87" t="s">
        <v>429</v>
      </c>
      <c r="I4" s="87" t="s">
        <v>436</v>
      </c>
      <c r="J4" s="87" t="s">
        <v>437</v>
      </c>
      <c r="K4" s="87" t="s">
        <v>437</v>
      </c>
      <c r="L4" s="87" t="s">
        <v>432</v>
      </c>
      <c r="M4" s="87" t="s">
        <v>425</v>
      </c>
      <c r="N4" s="87" t="s">
        <v>423</v>
      </c>
      <c r="O4" s="87" t="s">
        <v>433</v>
      </c>
      <c r="P4" s="87" t="s">
        <v>434</v>
      </c>
      <c r="Q4" s="88">
        <v>19.54</v>
      </c>
      <c r="R4" s="88">
        <v>10090</v>
      </c>
      <c r="S4" s="88">
        <v>0</v>
      </c>
      <c r="T4" s="88">
        <v>189828</v>
      </c>
      <c r="U4" s="88">
        <v>199918</v>
      </c>
      <c r="V4" s="87" t="s">
        <v>438</v>
      </c>
    </row>
    <row r="5" spans="1:22" ht="22.5" x14ac:dyDescent="0.2">
      <c r="A5" s="87" t="s">
        <v>423</v>
      </c>
      <c r="B5" s="87" t="s">
        <v>424</v>
      </c>
      <c r="C5" s="87" t="s">
        <v>425</v>
      </c>
      <c r="D5" s="87" t="s">
        <v>423</v>
      </c>
      <c r="E5" s="87" t="s">
        <v>426</v>
      </c>
      <c r="F5" s="87" t="s">
        <v>427</v>
      </c>
      <c r="G5" s="87" t="s">
        <v>428</v>
      </c>
      <c r="H5" s="87" t="s">
        <v>429</v>
      </c>
      <c r="I5" s="87" t="s">
        <v>439</v>
      </c>
      <c r="J5" s="87" t="s">
        <v>431</v>
      </c>
      <c r="K5" s="87" t="s">
        <v>431</v>
      </c>
      <c r="L5" s="87" t="s">
        <v>432</v>
      </c>
      <c r="M5" s="87" t="s">
        <v>425</v>
      </c>
      <c r="N5" s="87" t="s">
        <v>423</v>
      </c>
      <c r="O5" s="87" t="s">
        <v>433</v>
      </c>
      <c r="P5" s="87" t="s">
        <v>434</v>
      </c>
      <c r="Q5" s="88">
        <v>18.82</v>
      </c>
      <c r="R5" s="88">
        <v>10239</v>
      </c>
      <c r="S5" s="88">
        <v>0</v>
      </c>
      <c r="T5" s="88">
        <v>0</v>
      </c>
      <c r="U5" s="88">
        <v>10239</v>
      </c>
      <c r="V5" s="87" t="s">
        <v>440</v>
      </c>
    </row>
    <row r="6" spans="1:22" ht="22.5" x14ac:dyDescent="0.2">
      <c r="A6" s="87" t="s">
        <v>423</v>
      </c>
      <c r="B6" s="87" t="s">
        <v>424</v>
      </c>
      <c r="C6" s="87" t="s">
        <v>425</v>
      </c>
      <c r="D6" s="87" t="s">
        <v>423</v>
      </c>
      <c r="E6" s="87" t="s">
        <v>426</v>
      </c>
      <c r="F6" s="87" t="s">
        <v>427</v>
      </c>
      <c r="G6" s="87" t="s">
        <v>428</v>
      </c>
      <c r="H6" s="87" t="s">
        <v>429</v>
      </c>
      <c r="I6" s="87" t="s">
        <v>441</v>
      </c>
      <c r="J6" s="87" t="s">
        <v>431</v>
      </c>
      <c r="K6" s="87" t="s">
        <v>431</v>
      </c>
      <c r="L6" s="87" t="s">
        <v>432</v>
      </c>
      <c r="M6" s="87" t="s">
        <v>425</v>
      </c>
      <c r="N6" s="87" t="s">
        <v>423</v>
      </c>
      <c r="O6" s="87" t="s">
        <v>433</v>
      </c>
      <c r="P6" s="87" t="s">
        <v>434</v>
      </c>
      <c r="Q6" s="88">
        <v>19.25</v>
      </c>
      <c r="R6" s="88">
        <v>10119</v>
      </c>
      <c r="S6" s="88">
        <v>0</v>
      </c>
      <c r="T6" s="88">
        <v>0</v>
      </c>
      <c r="U6" s="88">
        <v>10119</v>
      </c>
      <c r="V6" s="87" t="s">
        <v>442</v>
      </c>
    </row>
    <row r="7" spans="1:22" ht="22.5" x14ac:dyDescent="0.2">
      <c r="A7" s="87" t="s">
        <v>423</v>
      </c>
      <c r="B7" s="87" t="s">
        <v>424</v>
      </c>
      <c r="C7" s="87" t="s">
        <v>425</v>
      </c>
      <c r="D7" s="87" t="s">
        <v>423</v>
      </c>
      <c r="E7" s="87" t="s">
        <v>426</v>
      </c>
      <c r="F7" s="87" t="s">
        <v>427</v>
      </c>
      <c r="G7" s="87" t="s">
        <v>428</v>
      </c>
      <c r="H7" s="87" t="s">
        <v>429</v>
      </c>
      <c r="I7" s="87" t="s">
        <v>443</v>
      </c>
      <c r="J7" s="87" t="s">
        <v>437</v>
      </c>
      <c r="K7" s="87" t="s">
        <v>437</v>
      </c>
      <c r="L7" s="87" t="s">
        <v>432</v>
      </c>
      <c r="M7" s="87" t="s">
        <v>425</v>
      </c>
      <c r="N7" s="87" t="s">
        <v>423</v>
      </c>
      <c r="O7" s="87" t="s">
        <v>433</v>
      </c>
      <c r="P7" s="87" t="s">
        <v>434</v>
      </c>
      <c r="Q7" s="88">
        <v>19.11</v>
      </c>
      <c r="R7" s="88">
        <v>10178</v>
      </c>
      <c r="S7" s="88">
        <v>0</v>
      </c>
      <c r="T7" s="88">
        <v>211927</v>
      </c>
      <c r="U7" s="88">
        <v>222105</v>
      </c>
      <c r="V7" s="87" t="s">
        <v>444</v>
      </c>
    </row>
    <row r="8" spans="1:22" ht="22.5" x14ac:dyDescent="0.2">
      <c r="A8" s="87" t="s">
        <v>423</v>
      </c>
      <c r="B8" s="87" t="s">
        <v>424</v>
      </c>
      <c r="C8" s="87" t="s">
        <v>425</v>
      </c>
      <c r="D8" s="87" t="s">
        <v>423</v>
      </c>
      <c r="E8" s="87" t="s">
        <v>426</v>
      </c>
      <c r="F8" s="87" t="s">
        <v>427</v>
      </c>
      <c r="G8" s="87" t="s">
        <v>428</v>
      </c>
      <c r="H8" s="87" t="s">
        <v>429</v>
      </c>
      <c r="I8" s="87" t="s">
        <v>445</v>
      </c>
      <c r="J8" s="87" t="s">
        <v>437</v>
      </c>
      <c r="K8" s="87" t="s">
        <v>437</v>
      </c>
      <c r="L8" s="87" t="s">
        <v>432</v>
      </c>
      <c r="M8" s="87" t="s">
        <v>425</v>
      </c>
      <c r="N8" s="87" t="s">
        <v>423</v>
      </c>
      <c r="O8" s="87" t="s">
        <v>433</v>
      </c>
      <c r="P8" s="87" t="s">
        <v>434</v>
      </c>
      <c r="Q8" s="88">
        <v>18.82</v>
      </c>
      <c r="R8" s="88">
        <v>9897</v>
      </c>
      <c r="S8" s="88">
        <v>100</v>
      </c>
      <c r="T8" s="88">
        <v>221462</v>
      </c>
      <c r="U8" s="88">
        <v>231459</v>
      </c>
      <c r="V8" s="87" t="s">
        <v>446</v>
      </c>
    </row>
    <row r="9" spans="1:22" ht="22.5" x14ac:dyDescent="0.2">
      <c r="A9" s="87" t="s">
        <v>423</v>
      </c>
      <c r="B9" s="87" t="s">
        <v>424</v>
      </c>
      <c r="C9" s="87" t="s">
        <v>425</v>
      </c>
      <c r="D9" s="87" t="s">
        <v>423</v>
      </c>
      <c r="E9" s="87" t="s">
        <v>426</v>
      </c>
      <c r="F9" s="87" t="s">
        <v>427</v>
      </c>
      <c r="G9" s="87" t="s">
        <v>428</v>
      </c>
      <c r="H9" s="87" t="s">
        <v>429</v>
      </c>
      <c r="I9" s="87" t="s">
        <v>447</v>
      </c>
      <c r="J9" s="87" t="s">
        <v>431</v>
      </c>
      <c r="K9" s="87" t="s">
        <v>431</v>
      </c>
      <c r="L9" s="87" t="s">
        <v>432</v>
      </c>
      <c r="M9" s="87" t="s">
        <v>425</v>
      </c>
      <c r="N9" s="87" t="s">
        <v>423</v>
      </c>
      <c r="O9" s="87" t="s">
        <v>433</v>
      </c>
      <c r="P9" s="87" t="s">
        <v>434</v>
      </c>
      <c r="Q9" s="88">
        <v>19.510000000000002</v>
      </c>
      <c r="R9" s="88">
        <v>9994</v>
      </c>
      <c r="S9" s="88">
        <v>0</v>
      </c>
      <c r="T9" s="88">
        <v>0</v>
      </c>
      <c r="U9" s="88">
        <v>9994</v>
      </c>
      <c r="V9" s="87" t="s">
        <v>448</v>
      </c>
    </row>
    <row r="10" spans="1:22" ht="22.5" x14ac:dyDescent="0.2">
      <c r="A10" s="87" t="s">
        <v>423</v>
      </c>
      <c r="B10" s="87" t="s">
        <v>424</v>
      </c>
      <c r="C10" s="87" t="s">
        <v>425</v>
      </c>
      <c r="D10" s="87" t="s">
        <v>423</v>
      </c>
      <c r="E10" s="87" t="s">
        <v>426</v>
      </c>
      <c r="F10" s="87" t="s">
        <v>427</v>
      </c>
      <c r="G10" s="87" t="s">
        <v>428</v>
      </c>
      <c r="H10" s="87" t="s">
        <v>429</v>
      </c>
      <c r="I10" s="87" t="s">
        <v>449</v>
      </c>
      <c r="J10" s="87" t="s">
        <v>437</v>
      </c>
      <c r="K10" s="87" t="s">
        <v>437</v>
      </c>
      <c r="L10" s="87" t="s">
        <v>432</v>
      </c>
      <c r="M10" s="87" t="s">
        <v>425</v>
      </c>
      <c r="N10" s="87" t="s">
        <v>423</v>
      </c>
      <c r="O10" s="87" t="s">
        <v>433</v>
      </c>
      <c r="P10" s="87" t="s">
        <v>434</v>
      </c>
      <c r="Q10" s="88">
        <v>19.510000000000002</v>
      </c>
      <c r="R10" s="88">
        <v>10081</v>
      </c>
      <c r="S10" s="88">
        <v>0</v>
      </c>
      <c r="T10" s="88">
        <v>144571</v>
      </c>
      <c r="U10" s="88">
        <v>154652</v>
      </c>
      <c r="V10" s="87" t="s">
        <v>450</v>
      </c>
    </row>
    <row r="12" spans="1:22" x14ac:dyDescent="0.2">
      <c r="A12" s="86" t="s">
        <v>403</v>
      </c>
      <c r="B12" s="86" t="s">
        <v>404</v>
      </c>
      <c r="C12" s="86" t="s">
        <v>405</v>
      </c>
      <c r="D12" s="86" t="s">
        <v>406</v>
      </c>
      <c r="E12" s="86" t="s">
        <v>407</v>
      </c>
      <c r="F12" s="86" t="s">
        <v>408</v>
      </c>
      <c r="G12" s="86" t="s">
        <v>267</v>
      </c>
      <c r="H12" s="86" t="s">
        <v>409</v>
      </c>
      <c r="I12" s="86" t="s">
        <v>410</v>
      </c>
      <c r="J12" s="86" t="s">
        <v>411</v>
      </c>
      <c r="K12" s="86" t="s">
        <v>412</v>
      </c>
      <c r="L12" s="86" t="s">
        <v>413</v>
      </c>
      <c r="M12" s="86" t="s">
        <v>414</v>
      </c>
      <c r="N12" s="86" t="s">
        <v>415</v>
      </c>
      <c r="O12" s="86" t="s">
        <v>416</v>
      </c>
      <c r="P12" s="86" t="s">
        <v>417</v>
      </c>
      <c r="Q12" s="86" t="s">
        <v>418</v>
      </c>
      <c r="R12" s="86" t="s">
        <v>419</v>
      </c>
      <c r="S12" s="86" t="s">
        <v>420</v>
      </c>
      <c r="T12" s="86" t="s">
        <v>421</v>
      </c>
      <c r="U12" s="86" t="s">
        <v>112</v>
      </c>
      <c r="V12" s="86" t="s">
        <v>422</v>
      </c>
    </row>
    <row r="13" spans="1:22" ht="22.5" x14ac:dyDescent="0.2">
      <c r="A13" s="87" t="s">
        <v>423</v>
      </c>
      <c r="B13" s="87" t="s">
        <v>424</v>
      </c>
      <c r="C13" s="87" t="s">
        <v>425</v>
      </c>
      <c r="D13" s="87" t="s">
        <v>423</v>
      </c>
      <c r="E13" s="87" t="s">
        <v>426</v>
      </c>
      <c r="F13" s="87" t="s">
        <v>427</v>
      </c>
      <c r="G13" s="87" t="s">
        <v>452</v>
      </c>
      <c r="H13" s="87" t="s">
        <v>453</v>
      </c>
      <c r="I13" s="87" t="s">
        <v>454</v>
      </c>
      <c r="J13" s="87" t="s">
        <v>431</v>
      </c>
      <c r="K13" s="87" t="s">
        <v>431</v>
      </c>
      <c r="L13" s="87" t="s">
        <v>432</v>
      </c>
      <c r="M13" s="87" t="s">
        <v>425</v>
      </c>
      <c r="N13" s="87" t="s">
        <v>423</v>
      </c>
      <c r="O13" s="87" t="s">
        <v>455</v>
      </c>
      <c r="P13" s="87" t="s">
        <v>456</v>
      </c>
      <c r="Q13" s="88">
        <v>21.95</v>
      </c>
      <c r="R13" s="88">
        <v>10385</v>
      </c>
      <c r="S13" s="88">
        <v>0</v>
      </c>
      <c r="T13" s="88">
        <v>0</v>
      </c>
      <c r="U13" s="88">
        <v>10385</v>
      </c>
      <c r="V13" s="87" t="s">
        <v>457</v>
      </c>
    </row>
    <row r="14" spans="1:22" ht="22.5" x14ac:dyDescent="0.2">
      <c r="A14" s="87" t="s">
        <v>423</v>
      </c>
      <c r="B14" s="87" t="s">
        <v>424</v>
      </c>
      <c r="C14" s="87" t="s">
        <v>425</v>
      </c>
      <c r="D14" s="87" t="s">
        <v>423</v>
      </c>
      <c r="E14" s="87" t="s">
        <v>426</v>
      </c>
      <c r="F14" s="87" t="s">
        <v>427</v>
      </c>
      <c r="G14" s="87" t="s">
        <v>452</v>
      </c>
      <c r="H14" s="87" t="s">
        <v>453</v>
      </c>
      <c r="I14" s="87" t="s">
        <v>458</v>
      </c>
      <c r="J14" s="87" t="s">
        <v>431</v>
      </c>
      <c r="K14" s="87" t="s">
        <v>431</v>
      </c>
      <c r="L14" s="87" t="s">
        <v>432</v>
      </c>
      <c r="M14" s="87" t="s">
        <v>425</v>
      </c>
      <c r="N14" s="87" t="s">
        <v>423</v>
      </c>
      <c r="O14" s="87" t="s">
        <v>455</v>
      </c>
      <c r="P14" s="87" t="s">
        <v>456</v>
      </c>
      <c r="Q14" s="88">
        <v>21.52</v>
      </c>
      <c r="R14" s="88">
        <v>10037</v>
      </c>
      <c r="S14" s="88">
        <v>0</v>
      </c>
      <c r="T14" s="88">
        <v>0</v>
      </c>
      <c r="U14" s="88">
        <v>10037</v>
      </c>
      <c r="V14" s="87" t="s">
        <v>459</v>
      </c>
    </row>
    <row r="15" spans="1:22" ht="22.5" x14ac:dyDescent="0.2">
      <c r="A15" s="87" t="s">
        <v>423</v>
      </c>
      <c r="B15" s="87" t="s">
        <v>424</v>
      </c>
      <c r="C15" s="87" t="s">
        <v>425</v>
      </c>
      <c r="D15" s="87" t="s">
        <v>423</v>
      </c>
      <c r="E15" s="87" t="s">
        <v>426</v>
      </c>
      <c r="F15" s="87" t="s">
        <v>427</v>
      </c>
      <c r="G15" s="87" t="s">
        <v>452</v>
      </c>
      <c r="H15" s="87" t="s">
        <v>453</v>
      </c>
      <c r="I15" s="87" t="s">
        <v>460</v>
      </c>
      <c r="J15" s="87" t="s">
        <v>431</v>
      </c>
      <c r="K15" s="87" t="s">
        <v>431</v>
      </c>
      <c r="L15" s="87" t="s">
        <v>432</v>
      </c>
      <c r="M15" s="87" t="s">
        <v>425</v>
      </c>
      <c r="N15" s="87" t="s">
        <v>423</v>
      </c>
      <c r="O15" s="87" t="s">
        <v>455</v>
      </c>
      <c r="P15" s="87" t="s">
        <v>456</v>
      </c>
      <c r="Q15" s="88">
        <v>21.78</v>
      </c>
      <c r="R15" s="88">
        <v>10214</v>
      </c>
      <c r="S15" s="88">
        <v>0</v>
      </c>
      <c r="T15" s="88">
        <v>0</v>
      </c>
      <c r="U15" s="88">
        <v>10214</v>
      </c>
      <c r="V15" s="87" t="s">
        <v>461</v>
      </c>
    </row>
    <row r="16" spans="1:22" ht="22.5" x14ac:dyDescent="0.2">
      <c r="A16" s="87" t="s">
        <v>423</v>
      </c>
      <c r="B16" s="87" t="s">
        <v>424</v>
      </c>
      <c r="C16" s="87" t="s">
        <v>425</v>
      </c>
      <c r="D16" s="87" t="s">
        <v>423</v>
      </c>
      <c r="E16" s="87" t="s">
        <v>426</v>
      </c>
      <c r="F16" s="87" t="s">
        <v>427</v>
      </c>
      <c r="G16" s="87" t="s">
        <v>452</v>
      </c>
      <c r="H16" s="87" t="s">
        <v>453</v>
      </c>
      <c r="I16" s="87" t="s">
        <v>462</v>
      </c>
      <c r="J16" s="87" t="s">
        <v>431</v>
      </c>
      <c r="K16" s="87" t="s">
        <v>431</v>
      </c>
      <c r="L16" s="87" t="s">
        <v>432</v>
      </c>
      <c r="M16" s="87" t="s">
        <v>425</v>
      </c>
      <c r="N16" s="87" t="s">
        <v>423</v>
      </c>
      <c r="O16" s="87" t="s">
        <v>455</v>
      </c>
      <c r="P16" s="87" t="s">
        <v>456</v>
      </c>
      <c r="Q16" s="88">
        <v>21.11</v>
      </c>
      <c r="R16" s="88">
        <v>10198</v>
      </c>
      <c r="S16" s="88">
        <v>0</v>
      </c>
      <c r="T16" s="88">
        <v>0</v>
      </c>
      <c r="U16" s="88">
        <v>10198</v>
      </c>
      <c r="V16" s="87" t="s">
        <v>463</v>
      </c>
    </row>
    <row r="17" spans="1:22" ht="22.5" x14ac:dyDescent="0.2">
      <c r="A17" s="87" t="s">
        <v>423</v>
      </c>
      <c r="B17" s="87" t="s">
        <v>424</v>
      </c>
      <c r="C17" s="87" t="s">
        <v>425</v>
      </c>
      <c r="D17" s="87" t="s">
        <v>423</v>
      </c>
      <c r="E17" s="87" t="s">
        <v>426</v>
      </c>
      <c r="F17" s="87" t="s">
        <v>427</v>
      </c>
      <c r="G17" s="87" t="s">
        <v>452</v>
      </c>
      <c r="H17" s="87" t="s">
        <v>453</v>
      </c>
      <c r="I17" s="87" t="s">
        <v>464</v>
      </c>
      <c r="J17" s="87" t="s">
        <v>437</v>
      </c>
      <c r="K17" s="87" t="s">
        <v>437</v>
      </c>
      <c r="L17" s="87" t="s">
        <v>432</v>
      </c>
      <c r="M17" s="87" t="s">
        <v>425</v>
      </c>
      <c r="N17" s="87" t="s">
        <v>423</v>
      </c>
      <c r="O17" s="87" t="s">
        <v>455</v>
      </c>
      <c r="P17" s="87" t="s">
        <v>456</v>
      </c>
      <c r="Q17" s="88">
        <v>21.11</v>
      </c>
      <c r="R17" s="88">
        <v>10187</v>
      </c>
      <c r="S17" s="88">
        <v>0</v>
      </c>
      <c r="T17" s="88">
        <v>149150</v>
      </c>
      <c r="U17" s="88">
        <v>159337</v>
      </c>
      <c r="V17" s="87" t="s">
        <v>465</v>
      </c>
    </row>
    <row r="18" spans="1:22" ht="22.5" x14ac:dyDescent="0.2">
      <c r="A18" s="87" t="s">
        <v>423</v>
      </c>
      <c r="B18" s="87" t="s">
        <v>424</v>
      </c>
      <c r="C18" s="87" t="s">
        <v>425</v>
      </c>
      <c r="D18" s="87" t="s">
        <v>423</v>
      </c>
      <c r="E18" s="87" t="s">
        <v>426</v>
      </c>
      <c r="F18" s="87" t="s">
        <v>427</v>
      </c>
      <c r="G18" s="87" t="s">
        <v>452</v>
      </c>
      <c r="H18" s="87" t="s">
        <v>453</v>
      </c>
      <c r="I18" s="87" t="s">
        <v>466</v>
      </c>
      <c r="J18" s="87" t="s">
        <v>437</v>
      </c>
      <c r="K18" s="87" t="s">
        <v>437</v>
      </c>
      <c r="L18" s="87" t="s">
        <v>432</v>
      </c>
      <c r="M18" s="87" t="s">
        <v>425</v>
      </c>
      <c r="N18" s="87" t="s">
        <v>423</v>
      </c>
      <c r="O18" s="87" t="s">
        <v>455</v>
      </c>
      <c r="P18" s="87" t="s">
        <v>456</v>
      </c>
      <c r="Q18" s="88">
        <v>21.95</v>
      </c>
      <c r="R18" s="88">
        <v>10093</v>
      </c>
      <c r="S18" s="88">
        <v>0</v>
      </c>
      <c r="T18" s="88">
        <v>175835</v>
      </c>
      <c r="U18" s="88">
        <v>185928</v>
      </c>
      <c r="V18" s="87" t="s">
        <v>467</v>
      </c>
    </row>
    <row r="19" spans="1:22" ht="22.5" x14ac:dyDescent="0.2">
      <c r="A19" s="87" t="s">
        <v>423</v>
      </c>
      <c r="B19" s="87" t="s">
        <v>424</v>
      </c>
      <c r="C19" s="87" t="s">
        <v>425</v>
      </c>
      <c r="D19" s="87" t="s">
        <v>423</v>
      </c>
      <c r="E19" s="87" t="s">
        <v>426</v>
      </c>
      <c r="F19" s="87" t="s">
        <v>427</v>
      </c>
      <c r="G19" s="87" t="s">
        <v>452</v>
      </c>
      <c r="H19" s="87" t="s">
        <v>453</v>
      </c>
      <c r="I19" s="87" t="s">
        <v>468</v>
      </c>
      <c r="J19" s="87" t="s">
        <v>437</v>
      </c>
      <c r="K19" s="87" t="s">
        <v>437</v>
      </c>
      <c r="L19" s="87" t="s">
        <v>432</v>
      </c>
      <c r="M19" s="87" t="s">
        <v>425</v>
      </c>
      <c r="N19" s="87" t="s">
        <v>423</v>
      </c>
      <c r="O19" s="87" t="s">
        <v>455</v>
      </c>
      <c r="P19" s="87" t="s">
        <v>456</v>
      </c>
      <c r="Q19" s="88">
        <v>21.52</v>
      </c>
      <c r="R19" s="88">
        <v>9986</v>
      </c>
      <c r="S19" s="88">
        <v>0</v>
      </c>
      <c r="T19" s="88">
        <v>293065</v>
      </c>
      <c r="U19" s="88">
        <v>303051</v>
      </c>
      <c r="V19" s="87" t="s">
        <v>469</v>
      </c>
    </row>
    <row r="20" spans="1:22" ht="22.5" x14ac:dyDescent="0.2">
      <c r="A20" s="87" t="s">
        <v>423</v>
      </c>
      <c r="B20" s="87" t="s">
        <v>424</v>
      </c>
      <c r="C20" s="87" t="s">
        <v>425</v>
      </c>
      <c r="D20" s="87" t="s">
        <v>423</v>
      </c>
      <c r="E20" s="87" t="s">
        <v>426</v>
      </c>
      <c r="F20" s="87" t="s">
        <v>427</v>
      </c>
      <c r="G20" s="87" t="s">
        <v>452</v>
      </c>
      <c r="H20" s="87" t="s">
        <v>453</v>
      </c>
      <c r="I20" s="87" t="s">
        <v>470</v>
      </c>
      <c r="J20" s="87" t="s">
        <v>437</v>
      </c>
      <c r="K20" s="87" t="s">
        <v>437</v>
      </c>
      <c r="L20" s="87" t="s">
        <v>432</v>
      </c>
      <c r="M20" s="87" t="s">
        <v>425</v>
      </c>
      <c r="N20" s="87" t="s">
        <v>423</v>
      </c>
      <c r="O20" s="87" t="s">
        <v>455</v>
      </c>
      <c r="P20" s="87" t="s">
        <v>456</v>
      </c>
      <c r="Q20" s="88">
        <v>21.78</v>
      </c>
      <c r="R20" s="88">
        <v>10051</v>
      </c>
      <c r="S20" s="88">
        <v>0</v>
      </c>
      <c r="T20" s="88">
        <v>222712</v>
      </c>
      <c r="U20" s="88">
        <v>232763</v>
      </c>
      <c r="V20" s="87" t="s">
        <v>471</v>
      </c>
    </row>
    <row r="22" spans="1:22" x14ac:dyDescent="0.2">
      <c r="A22" s="86" t="s">
        <v>403</v>
      </c>
      <c r="B22" s="86" t="s">
        <v>404</v>
      </c>
      <c r="C22" s="86" t="s">
        <v>405</v>
      </c>
      <c r="D22" s="86" t="s">
        <v>406</v>
      </c>
      <c r="E22" s="86" t="s">
        <v>407</v>
      </c>
      <c r="F22" s="86" t="s">
        <v>408</v>
      </c>
      <c r="G22" s="86" t="s">
        <v>267</v>
      </c>
      <c r="H22" s="86" t="s">
        <v>409</v>
      </c>
      <c r="I22" s="86" t="s">
        <v>410</v>
      </c>
      <c r="J22" s="86" t="s">
        <v>411</v>
      </c>
      <c r="K22" s="86" t="s">
        <v>412</v>
      </c>
      <c r="L22" s="86" t="s">
        <v>413</v>
      </c>
      <c r="M22" s="86" t="s">
        <v>414</v>
      </c>
      <c r="N22" s="86" t="s">
        <v>415</v>
      </c>
      <c r="O22" s="86" t="s">
        <v>416</v>
      </c>
      <c r="P22" s="86" t="s">
        <v>417</v>
      </c>
      <c r="Q22" s="86" t="s">
        <v>418</v>
      </c>
      <c r="R22" s="86" t="s">
        <v>419</v>
      </c>
      <c r="S22" s="86" t="s">
        <v>420</v>
      </c>
      <c r="T22" s="86" t="s">
        <v>421</v>
      </c>
      <c r="U22" s="86" t="s">
        <v>112</v>
      </c>
      <c r="V22" s="86" t="s">
        <v>422</v>
      </c>
    </row>
    <row r="23" spans="1:22" ht="22.5" x14ac:dyDescent="0.2">
      <c r="A23" s="87" t="s">
        <v>423</v>
      </c>
      <c r="B23" s="87" t="s">
        <v>424</v>
      </c>
      <c r="C23" s="87" t="s">
        <v>425</v>
      </c>
      <c r="D23" s="87" t="s">
        <v>423</v>
      </c>
      <c r="E23" s="87" t="s">
        <v>426</v>
      </c>
      <c r="F23" s="87" t="s">
        <v>427</v>
      </c>
      <c r="G23" s="87" t="s">
        <v>472</v>
      </c>
      <c r="H23" s="87" t="s">
        <v>428</v>
      </c>
      <c r="I23" s="87" t="s">
        <v>473</v>
      </c>
      <c r="J23" s="87" t="s">
        <v>431</v>
      </c>
      <c r="K23" s="87" t="s">
        <v>431</v>
      </c>
      <c r="L23" s="87" t="s">
        <v>432</v>
      </c>
      <c r="M23" s="87" t="s">
        <v>425</v>
      </c>
      <c r="N23" s="87" t="s">
        <v>423</v>
      </c>
      <c r="O23" s="87" t="s">
        <v>474</v>
      </c>
      <c r="P23" s="87" t="s">
        <v>475</v>
      </c>
      <c r="Q23" s="88">
        <v>19.23</v>
      </c>
      <c r="R23" s="88">
        <v>9804</v>
      </c>
      <c r="S23" s="88">
        <v>99</v>
      </c>
      <c r="T23" s="88">
        <v>0</v>
      </c>
      <c r="U23" s="88">
        <v>9903</v>
      </c>
      <c r="V23" s="87" t="s">
        <v>476</v>
      </c>
    </row>
    <row r="24" spans="1:22" ht="22.5" x14ac:dyDescent="0.2">
      <c r="A24" s="87" t="s">
        <v>423</v>
      </c>
      <c r="B24" s="87" t="s">
        <v>424</v>
      </c>
      <c r="C24" s="87" t="s">
        <v>425</v>
      </c>
      <c r="D24" s="87" t="s">
        <v>423</v>
      </c>
      <c r="E24" s="87" t="s">
        <v>426</v>
      </c>
      <c r="F24" s="87" t="s">
        <v>427</v>
      </c>
      <c r="G24" s="87" t="s">
        <v>472</v>
      </c>
      <c r="H24" s="87" t="s">
        <v>428</v>
      </c>
      <c r="I24" s="87" t="s">
        <v>477</v>
      </c>
      <c r="J24" s="87" t="s">
        <v>431</v>
      </c>
      <c r="K24" s="87" t="s">
        <v>431</v>
      </c>
      <c r="L24" s="87" t="s">
        <v>432</v>
      </c>
      <c r="M24" s="87" t="s">
        <v>425</v>
      </c>
      <c r="N24" s="87" t="s">
        <v>423</v>
      </c>
      <c r="O24" s="87" t="s">
        <v>474</v>
      </c>
      <c r="P24" s="87" t="s">
        <v>475</v>
      </c>
      <c r="Q24" s="88">
        <v>19.440000000000001</v>
      </c>
      <c r="R24" s="88">
        <v>9817</v>
      </c>
      <c r="S24" s="88">
        <v>99</v>
      </c>
      <c r="T24" s="88">
        <v>0</v>
      </c>
      <c r="U24" s="88">
        <v>9916</v>
      </c>
      <c r="V24" s="87" t="s">
        <v>478</v>
      </c>
    </row>
    <row r="25" spans="1:22" ht="22.5" x14ac:dyDescent="0.2">
      <c r="A25" s="87" t="s">
        <v>423</v>
      </c>
      <c r="B25" s="87" t="s">
        <v>424</v>
      </c>
      <c r="C25" s="87" t="s">
        <v>425</v>
      </c>
      <c r="D25" s="87" t="s">
        <v>423</v>
      </c>
      <c r="E25" s="87" t="s">
        <v>426</v>
      </c>
      <c r="F25" s="87" t="s">
        <v>427</v>
      </c>
      <c r="G25" s="87" t="s">
        <v>472</v>
      </c>
      <c r="H25" s="87" t="s">
        <v>428</v>
      </c>
      <c r="I25" s="87" t="s">
        <v>479</v>
      </c>
      <c r="J25" s="87" t="s">
        <v>431</v>
      </c>
      <c r="K25" s="87" t="s">
        <v>431</v>
      </c>
      <c r="L25" s="87" t="s">
        <v>432</v>
      </c>
      <c r="M25" s="87" t="s">
        <v>425</v>
      </c>
      <c r="N25" s="87" t="s">
        <v>423</v>
      </c>
      <c r="O25" s="87" t="s">
        <v>474</v>
      </c>
      <c r="P25" s="87" t="s">
        <v>475</v>
      </c>
      <c r="Q25" s="88">
        <v>19.57</v>
      </c>
      <c r="R25" s="88">
        <v>9937</v>
      </c>
      <c r="S25" s="88">
        <v>100</v>
      </c>
      <c r="T25" s="88">
        <v>0</v>
      </c>
      <c r="U25" s="88">
        <v>10037</v>
      </c>
      <c r="V25" s="87" t="s">
        <v>480</v>
      </c>
    </row>
    <row r="26" spans="1:22" ht="22.5" x14ac:dyDescent="0.2">
      <c r="A26" s="87" t="s">
        <v>423</v>
      </c>
      <c r="B26" s="87" t="s">
        <v>424</v>
      </c>
      <c r="C26" s="87" t="s">
        <v>425</v>
      </c>
      <c r="D26" s="87" t="s">
        <v>423</v>
      </c>
      <c r="E26" s="87" t="s">
        <v>426</v>
      </c>
      <c r="F26" s="87" t="s">
        <v>427</v>
      </c>
      <c r="G26" s="87" t="s">
        <v>472</v>
      </c>
      <c r="H26" s="87" t="s">
        <v>428</v>
      </c>
      <c r="I26" s="87" t="s">
        <v>481</v>
      </c>
      <c r="J26" s="87" t="s">
        <v>431</v>
      </c>
      <c r="K26" s="87" t="s">
        <v>431</v>
      </c>
      <c r="L26" s="87" t="s">
        <v>432</v>
      </c>
      <c r="M26" s="87" t="s">
        <v>425</v>
      </c>
      <c r="N26" s="87" t="s">
        <v>423</v>
      </c>
      <c r="O26" s="87" t="s">
        <v>474</v>
      </c>
      <c r="P26" s="87" t="s">
        <v>475</v>
      </c>
      <c r="Q26" s="88">
        <v>19.97</v>
      </c>
      <c r="R26" s="88">
        <v>9910</v>
      </c>
      <c r="S26" s="88">
        <v>100</v>
      </c>
      <c r="T26" s="88">
        <v>0</v>
      </c>
      <c r="U26" s="88">
        <v>10010</v>
      </c>
      <c r="V26" s="87" t="s">
        <v>482</v>
      </c>
    </row>
    <row r="27" spans="1:22" ht="22.5" x14ac:dyDescent="0.2">
      <c r="A27" s="87" t="s">
        <v>423</v>
      </c>
      <c r="B27" s="87" t="s">
        <v>424</v>
      </c>
      <c r="C27" s="87" t="s">
        <v>425</v>
      </c>
      <c r="D27" s="87" t="s">
        <v>423</v>
      </c>
      <c r="E27" s="87" t="s">
        <v>426</v>
      </c>
      <c r="F27" s="87" t="s">
        <v>427</v>
      </c>
      <c r="G27" s="87" t="s">
        <v>472</v>
      </c>
      <c r="H27" s="87" t="s">
        <v>428</v>
      </c>
      <c r="I27" s="87" t="s">
        <v>483</v>
      </c>
      <c r="J27" s="87" t="s">
        <v>437</v>
      </c>
      <c r="K27" s="87" t="s">
        <v>437</v>
      </c>
      <c r="L27" s="87" t="s">
        <v>432</v>
      </c>
      <c r="M27" s="87" t="s">
        <v>425</v>
      </c>
      <c r="N27" s="87" t="s">
        <v>423</v>
      </c>
      <c r="O27" s="87" t="s">
        <v>474</v>
      </c>
      <c r="P27" s="87" t="s">
        <v>475</v>
      </c>
      <c r="Q27" s="88">
        <v>19.23</v>
      </c>
      <c r="R27" s="88">
        <v>9840</v>
      </c>
      <c r="S27" s="88">
        <v>0</v>
      </c>
      <c r="T27" s="88">
        <v>223061</v>
      </c>
      <c r="U27" s="88">
        <v>232901</v>
      </c>
      <c r="V27" s="87" t="s">
        <v>484</v>
      </c>
    </row>
    <row r="28" spans="1:22" ht="22.5" x14ac:dyDescent="0.2">
      <c r="A28" s="87" t="s">
        <v>423</v>
      </c>
      <c r="B28" s="87" t="s">
        <v>424</v>
      </c>
      <c r="C28" s="87" t="s">
        <v>425</v>
      </c>
      <c r="D28" s="87" t="s">
        <v>423</v>
      </c>
      <c r="E28" s="87" t="s">
        <v>426</v>
      </c>
      <c r="F28" s="87" t="s">
        <v>427</v>
      </c>
      <c r="G28" s="87" t="s">
        <v>472</v>
      </c>
      <c r="H28" s="87" t="s">
        <v>428</v>
      </c>
      <c r="I28" s="87" t="s">
        <v>485</v>
      </c>
      <c r="J28" s="87" t="s">
        <v>437</v>
      </c>
      <c r="K28" s="87" t="s">
        <v>437</v>
      </c>
      <c r="L28" s="87" t="s">
        <v>432</v>
      </c>
      <c r="M28" s="87" t="s">
        <v>425</v>
      </c>
      <c r="N28" s="87" t="s">
        <v>423</v>
      </c>
      <c r="O28" s="87" t="s">
        <v>474</v>
      </c>
      <c r="P28" s="87" t="s">
        <v>475</v>
      </c>
      <c r="Q28" s="88">
        <v>19.440000000000001</v>
      </c>
      <c r="R28" s="88">
        <v>9917</v>
      </c>
      <c r="S28" s="88">
        <v>0</v>
      </c>
      <c r="T28" s="88">
        <v>223061</v>
      </c>
      <c r="U28" s="88">
        <v>232978</v>
      </c>
      <c r="V28" s="87" t="s">
        <v>486</v>
      </c>
    </row>
    <row r="29" spans="1:22" ht="33.75" x14ac:dyDescent="0.2">
      <c r="A29" s="87" t="s">
        <v>423</v>
      </c>
      <c r="B29" s="87" t="s">
        <v>424</v>
      </c>
      <c r="C29" s="87" t="s">
        <v>425</v>
      </c>
      <c r="D29" s="87" t="s">
        <v>423</v>
      </c>
      <c r="E29" s="87" t="s">
        <v>426</v>
      </c>
      <c r="F29" s="87" t="s">
        <v>427</v>
      </c>
      <c r="G29" s="87" t="s">
        <v>472</v>
      </c>
      <c r="H29" s="87" t="s">
        <v>428</v>
      </c>
      <c r="I29" s="87" t="s">
        <v>487</v>
      </c>
      <c r="J29" s="87" t="s">
        <v>437</v>
      </c>
      <c r="K29" s="87" t="s">
        <v>437</v>
      </c>
      <c r="L29" s="87" t="s">
        <v>432</v>
      </c>
      <c r="M29" s="87" t="s">
        <v>425</v>
      </c>
      <c r="N29" s="87" t="s">
        <v>423</v>
      </c>
      <c r="O29" s="87" t="s">
        <v>474</v>
      </c>
      <c r="P29" s="87" t="s">
        <v>475</v>
      </c>
      <c r="Q29" s="88">
        <v>19.57</v>
      </c>
      <c r="R29" s="88">
        <v>10167</v>
      </c>
      <c r="S29" s="88">
        <v>0</v>
      </c>
      <c r="T29" s="88">
        <v>223062</v>
      </c>
      <c r="U29" s="88">
        <v>233229</v>
      </c>
      <c r="V29" s="87" t="s">
        <v>488</v>
      </c>
    </row>
    <row r="30" spans="1:22" ht="22.5" x14ac:dyDescent="0.2">
      <c r="A30" s="87" t="s">
        <v>423</v>
      </c>
      <c r="B30" s="87" t="s">
        <v>424</v>
      </c>
      <c r="C30" s="87" t="s">
        <v>425</v>
      </c>
      <c r="D30" s="87" t="s">
        <v>423</v>
      </c>
      <c r="E30" s="87" t="s">
        <v>426</v>
      </c>
      <c r="F30" s="87" t="s">
        <v>427</v>
      </c>
      <c r="G30" s="87" t="s">
        <v>472</v>
      </c>
      <c r="H30" s="87" t="s">
        <v>428</v>
      </c>
      <c r="I30" s="87" t="s">
        <v>489</v>
      </c>
      <c r="J30" s="87" t="s">
        <v>437</v>
      </c>
      <c r="K30" s="87" t="s">
        <v>437</v>
      </c>
      <c r="L30" s="87" t="s">
        <v>432</v>
      </c>
      <c r="M30" s="87" t="s">
        <v>425</v>
      </c>
      <c r="N30" s="87" t="s">
        <v>423</v>
      </c>
      <c r="O30" s="87" t="s">
        <v>474</v>
      </c>
      <c r="P30" s="87" t="s">
        <v>475</v>
      </c>
      <c r="Q30" s="88">
        <v>19.97</v>
      </c>
      <c r="R30" s="88">
        <v>10144</v>
      </c>
      <c r="S30" s="88">
        <v>0</v>
      </c>
      <c r="T30" s="88">
        <v>223062</v>
      </c>
      <c r="U30" s="88">
        <v>233206</v>
      </c>
      <c r="V30" s="87" t="s">
        <v>490</v>
      </c>
    </row>
    <row r="33" spans="1:22" x14ac:dyDescent="0.2">
      <c r="A33" s="86" t="s">
        <v>403</v>
      </c>
      <c r="B33" s="86" t="s">
        <v>404</v>
      </c>
      <c r="C33" s="86" t="s">
        <v>405</v>
      </c>
      <c r="D33" s="86" t="s">
        <v>406</v>
      </c>
      <c r="E33" s="86" t="s">
        <v>407</v>
      </c>
      <c r="F33" s="86" t="s">
        <v>408</v>
      </c>
      <c r="G33" s="86" t="s">
        <v>267</v>
      </c>
      <c r="H33" s="86" t="s">
        <v>409</v>
      </c>
      <c r="I33" s="86" t="s">
        <v>410</v>
      </c>
      <c r="J33" s="86" t="s">
        <v>411</v>
      </c>
      <c r="K33" s="86" t="s">
        <v>412</v>
      </c>
      <c r="L33" s="86" t="s">
        <v>413</v>
      </c>
      <c r="M33" s="86" t="s">
        <v>414</v>
      </c>
      <c r="N33" s="86" t="s">
        <v>415</v>
      </c>
      <c r="O33" s="86" t="s">
        <v>416</v>
      </c>
      <c r="P33" s="86" t="s">
        <v>417</v>
      </c>
      <c r="Q33" s="86" t="s">
        <v>418</v>
      </c>
      <c r="R33" s="86" t="s">
        <v>419</v>
      </c>
      <c r="S33" s="86" t="s">
        <v>420</v>
      </c>
      <c r="T33" s="86" t="s">
        <v>421</v>
      </c>
      <c r="U33" s="86" t="s">
        <v>112</v>
      </c>
      <c r="V33" s="86" t="s">
        <v>422</v>
      </c>
    </row>
    <row r="34" spans="1:22" ht="22.5" x14ac:dyDescent="0.2">
      <c r="A34" s="87" t="s">
        <v>423</v>
      </c>
      <c r="B34" s="87" t="s">
        <v>424</v>
      </c>
      <c r="C34" s="87" t="s">
        <v>425</v>
      </c>
      <c r="D34" s="87" t="s">
        <v>423</v>
      </c>
      <c r="E34" s="87" t="s">
        <v>426</v>
      </c>
      <c r="F34" s="87" t="s">
        <v>427</v>
      </c>
      <c r="G34" s="87" t="s">
        <v>491</v>
      </c>
      <c r="H34" s="87" t="s">
        <v>452</v>
      </c>
      <c r="I34" s="87" t="s">
        <v>492</v>
      </c>
      <c r="J34" s="87" t="s">
        <v>431</v>
      </c>
      <c r="K34" s="87" t="s">
        <v>431</v>
      </c>
      <c r="L34" s="87" t="s">
        <v>432</v>
      </c>
      <c r="M34" s="87" t="s">
        <v>425</v>
      </c>
      <c r="N34" s="87" t="s">
        <v>423</v>
      </c>
      <c r="O34" s="87" t="s">
        <v>493</v>
      </c>
      <c r="P34" s="87" t="s">
        <v>494</v>
      </c>
      <c r="Q34" s="88">
        <v>21.92</v>
      </c>
      <c r="R34" s="88">
        <v>15135</v>
      </c>
      <c r="S34" s="88">
        <v>0</v>
      </c>
      <c r="T34" s="88">
        <v>0</v>
      </c>
      <c r="U34" s="88">
        <v>15135</v>
      </c>
      <c r="V34" s="87" t="s">
        <v>495</v>
      </c>
    </row>
    <row r="35" spans="1:22" ht="22.5" x14ac:dyDescent="0.2">
      <c r="A35" s="87" t="s">
        <v>423</v>
      </c>
      <c r="B35" s="87" t="s">
        <v>424</v>
      </c>
      <c r="C35" s="87" t="s">
        <v>425</v>
      </c>
      <c r="D35" s="87" t="s">
        <v>423</v>
      </c>
      <c r="E35" s="87" t="s">
        <v>426</v>
      </c>
      <c r="F35" s="87" t="s">
        <v>427</v>
      </c>
      <c r="G35" s="87" t="s">
        <v>491</v>
      </c>
      <c r="H35" s="87" t="s">
        <v>452</v>
      </c>
      <c r="I35" s="87" t="s">
        <v>496</v>
      </c>
      <c r="J35" s="87" t="s">
        <v>437</v>
      </c>
      <c r="K35" s="87" t="s">
        <v>437</v>
      </c>
      <c r="L35" s="87" t="s">
        <v>432</v>
      </c>
      <c r="M35" s="87" t="s">
        <v>425</v>
      </c>
      <c r="N35" s="87" t="s">
        <v>423</v>
      </c>
      <c r="O35" s="87" t="s">
        <v>493</v>
      </c>
      <c r="P35" s="87" t="s">
        <v>494</v>
      </c>
      <c r="Q35" s="88">
        <v>21.92</v>
      </c>
      <c r="R35" s="88">
        <v>15014</v>
      </c>
      <c r="S35" s="88">
        <v>0</v>
      </c>
      <c r="T35" s="88">
        <v>370778</v>
      </c>
      <c r="U35" s="88">
        <v>385792</v>
      </c>
      <c r="V35" s="87" t="s">
        <v>497</v>
      </c>
    </row>
    <row r="36" spans="1:22" ht="22.5" x14ac:dyDescent="0.2">
      <c r="A36" s="87" t="s">
        <v>423</v>
      </c>
      <c r="B36" s="87" t="s">
        <v>424</v>
      </c>
      <c r="C36" s="87" t="s">
        <v>425</v>
      </c>
      <c r="D36" s="87" t="s">
        <v>423</v>
      </c>
      <c r="E36" s="87" t="s">
        <v>426</v>
      </c>
      <c r="F36" s="87" t="s">
        <v>427</v>
      </c>
      <c r="G36" s="87" t="s">
        <v>491</v>
      </c>
      <c r="H36" s="87" t="s">
        <v>452</v>
      </c>
      <c r="I36" s="87" t="s">
        <v>498</v>
      </c>
      <c r="J36" s="87" t="s">
        <v>431</v>
      </c>
      <c r="K36" s="87" t="s">
        <v>431</v>
      </c>
      <c r="L36" s="87" t="s">
        <v>432</v>
      </c>
      <c r="M36" s="87" t="s">
        <v>425</v>
      </c>
      <c r="N36" s="87" t="s">
        <v>423</v>
      </c>
      <c r="O36" s="87" t="s">
        <v>493</v>
      </c>
      <c r="P36" s="87" t="s">
        <v>494</v>
      </c>
      <c r="Q36" s="88">
        <v>21.68</v>
      </c>
      <c r="R36" s="88">
        <v>14987</v>
      </c>
      <c r="S36" s="88">
        <v>0</v>
      </c>
      <c r="T36" s="88">
        <v>0</v>
      </c>
      <c r="U36" s="88">
        <v>14987</v>
      </c>
      <c r="V36" s="87" t="s">
        <v>499</v>
      </c>
    </row>
    <row r="37" spans="1:22" ht="22.5" x14ac:dyDescent="0.2">
      <c r="A37" s="87" t="s">
        <v>423</v>
      </c>
      <c r="B37" s="87" t="s">
        <v>424</v>
      </c>
      <c r="C37" s="87" t="s">
        <v>425</v>
      </c>
      <c r="D37" s="87" t="s">
        <v>423</v>
      </c>
      <c r="E37" s="87" t="s">
        <v>426</v>
      </c>
      <c r="F37" s="87" t="s">
        <v>427</v>
      </c>
      <c r="G37" s="87" t="s">
        <v>491</v>
      </c>
      <c r="H37" s="87" t="s">
        <v>452</v>
      </c>
      <c r="I37" s="87" t="s">
        <v>500</v>
      </c>
      <c r="J37" s="87" t="s">
        <v>437</v>
      </c>
      <c r="K37" s="87" t="s">
        <v>437</v>
      </c>
      <c r="L37" s="87" t="s">
        <v>432</v>
      </c>
      <c r="M37" s="87" t="s">
        <v>425</v>
      </c>
      <c r="N37" s="87" t="s">
        <v>423</v>
      </c>
      <c r="O37" s="87" t="s">
        <v>493</v>
      </c>
      <c r="P37" s="87" t="s">
        <v>494</v>
      </c>
      <c r="Q37" s="88">
        <v>21.68</v>
      </c>
      <c r="R37" s="88">
        <v>15108</v>
      </c>
      <c r="S37" s="88">
        <v>0</v>
      </c>
      <c r="T37" s="88">
        <v>375016</v>
      </c>
      <c r="U37" s="88">
        <v>390124</v>
      </c>
      <c r="V37" s="87" t="s">
        <v>501</v>
      </c>
    </row>
    <row r="38" spans="1:22" ht="22.5" x14ac:dyDescent="0.2">
      <c r="A38" s="87" t="s">
        <v>423</v>
      </c>
      <c r="B38" s="87" t="s">
        <v>424</v>
      </c>
      <c r="C38" s="87" t="s">
        <v>425</v>
      </c>
      <c r="D38" s="87" t="s">
        <v>423</v>
      </c>
      <c r="E38" s="87" t="s">
        <v>426</v>
      </c>
      <c r="F38" s="87" t="s">
        <v>427</v>
      </c>
      <c r="G38" s="87" t="s">
        <v>491</v>
      </c>
      <c r="H38" s="87" t="s">
        <v>452</v>
      </c>
      <c r="I38" s="87" t="s">
        <v>502</v>
      </c>
      <c r="J38" s="87" t="s">
        <v>431</v>
      </c>
      <c r="K38" s="87" t="s">
        <v>431</v>
      </c>
      <c r="L38" s="87" t="s">
        <v>432</v>
      </c>
      <c r="M38" s="87" t="s">
        <v>425</v>
      </c>
      <c r="N38" s="87" t="s">
        <v>423</v>
      </c>
      <c r="O38" s="87" t="s">
        <v>493</v>
      </c>
      <c r="P38" s="87" t="s">
        <v>494</v>
      </c>
      <c r="Q38" s="88">
        <v>21.23</v>
      </c>
      <c r="R38" s="88">
        <v>10165</v>
      </c>
      <c r="S38" s="88">
        <v>0</v>
      </c>
      <c r="T38" s="88">
        <v>0</v>
      </c>
      <c r="U38" s="88">
        <v>10165</v>
      </c>
      <c r="V38" s="87" t="s">
        <v>503</v>
      </c>
    </row>
    <row r="39" spans="1:22" ht="22.5" x14ac:dyDescent="0.2">
      <c r="A39" s="87" t="s">
        <v>423</v>
      </c>
      <c r="B39" s="87" t="s">
        <v>424</v>
      </c>
      <c r="C39" s="87" t="s">
        <v>425</v>
      </c>
      <c r="D39" s="87" t="s">
        <v>423</v>
      </c>
      <c r="E39" s="87" t="s">
        <v>426</v>
      </c>
      <c r="F39" s="87" t="s">
        <v>427</v>
      </c>
      <c r="G39" s="87" t="s">
        <v>491</v>
      </c>
      <c r="H39" s="87" t="s">
        <v>452</v>
      </c>
      <c r="I39" s="87" t="s">
        <v>504</v>
      </c>
      <c r="J39" s="87" t="s">
        <v>437</v>
      </c>
      <c r="K39" s="87" t="s">
        <v>437</v>
      </c>
      <c r="L39" s="87" t="s">
        <v>432</v>
      </c>
      <c r="M39" s="87" t="s">
        <v>425</v>
      </c>
      <c r="N39" s="87" t="s">
        <v>423</v>
      </c>
      <c r="O39" s="87" t="s">
        <v>493</v>
      </c>
      <c r="P39" s="87" t="s">
        <v>494</v>
      </c>
      <c r="Q39" s="88">
        <v>21.23</v>
      </c>
      <c r="R39" s="88">
        <v>10085</v>
      </c>
      <c r="S39" s="88">
        <v>0</v>
      </c>
      <c r="T39" s="88">
        <v>156420</v>
      </c>
      <c r="U39" s="88">
        <v>166505</v>
      </c>
      <c r="V39" s="87" t="s">
        <v>505</v>
      </c>
    </row>
    <row r="42" spans="1:22" x14ac:dyDescent="0.2">
      <c r="A42" s="86" t="s">
        <v>403</v>
      </c>
      <c r="B42" s="86" t="s">
        <v>404</v>
      </c>
      <c r="C42" s="86" t="s">
        <v>405</v>
      </c>
      <c r="D42" s="86" t="s">
        <v>406</v>
      </c>
      <c r="E42" s="86" t="s">
        <v>407</v>
      </c>
      <c r="F42" s="86" t="s">
        <v>408</v>
      </c>
      <c r="G42" s="86" t="s">
        <v>267</v>
      </c>
      <c r="H42" s="86" t="s">
        <v>409</v>
      </c>
      <c r="I42" s="86" t="s">
        <v>410</v>
      </c>
      <c r="J42" s="86" t="s">
        <v>411</v>
      </c>
      <c r="K42" s="86" t="s">
        <v>412</v>
      </c>
      <c r="L42" s="86" t="s">
        <v>413</v>
      </c>
      <c r="M42" s="86" t="s">
        <v>414</v>
      </c>
      <c r="N42" s="86" t="s">
        <v>415</v>
      </c>
      <c r="O42" s="86" t="s">
        <v>416</v>
      </c>
      <c r="P42" s="86" t="s">
        <v>417</v>
      </c>
      <c r="Q42" s="86" t="s">
        <v>418</v>
      </c>
      <c r="R42" s="86" t="s">
        <v>419</v>
      </c>
      <c r="S42" s="86" t="s">
        <v>420</v>
      </c>
      <c r="T42" s="86" t="s">
        <v>421</v>
      </c>
      <c r="U42" s="86" t="s">
        <v>112</v>
      </c>
      <c r="V42" s="86" t="s">
        <v>422</v>
      </c>
    </row>
    <row r="43" spans="1:22" ht="22.5" x14ac:dyDescent="0.2">
      <c r="A43" s="87" t="s">
        <v>423</v>
      </c>
      <c r="B43" s="87" t="s">
        <v>424</v>
      </c>
      <c r="C43" s="87" t="s">
        <v>425</v>
      </c>
      <c r="D43" s="87" t="s">
        <v>423</v>
      </c>
      <c r="E43" s="87" t="s">
        <v>426</v>
      </c>
      <c r="F43" s="87" t="s">
        <v>427</v>
      </c>
      <c r="G43" s="87" t="s">
        <v>506</v>
      </c>
      <c r="H43" s="87" t="s">
        <v>472</v>
      </c>
      <c r="I43" s="87" t="s">
        <v>507</v>
      </c>
      <c r="J43" s="87" t="s">
        <v>431</v>
      </c>
      <c r="K43" s="87" t="s">
        <v>431</v>
      </c>
      <c r="L43" s="87" t="s">
        <v>432</v>
      </c>
      <c r="M43" s="87" t="s">
        <v>425</v>
      </c>
      <c r="N43" s="87" t="s">
        <v>423</v>
      </c>
      <c r="O43" s="87" t="s">
        <v>508</v>
      </c>
      <c r="P43" s="87" t="s">
        <v>509</v>
      </c>
      <c r="Q43" s="88">
        <v>20.7</v>
      </c>
      <c r="R43" s="88">
        <v>10109</v>
      </c>
      <c r="S43" s="88">
        <v>0</v>
      </c>
      <c r="T43" s="88">
        <v>0</v>
      </c>
      <c r="U43" s="88">
        <v>10109</v>
      </c>
      <c r="V43" s="87" t="s">
        <v>510</v>
      </c>
    </row>
    <row r="44" spans="1:22" ht="22.5" x14ac:dyDescent="0.2">
      <c r="A44" s="87" t="s">
        <v>423</v>
      </c>
      <c r="B44" s="87" t="s">
        <v>424</v>
      </c>
      <c r="C44" s="87" t="s">
        <v>425</v>
      </c>
      <c r="D44" s="87" t="s">
        <v>423</v>
      </c>
      <c r="E44" s="87" t="s">
        <v>426</v>
      </c>
      <c r="F44" s="87" t="s">
        <v>427</v>
      </c>
      <c r="G44" s="87" t="s">
        <v>506</v>
      </c>
      <c r="H44" s="87" t="s">
        <v>472</v>
      </c>
      <c r="I44" s="87" t="s">
        <v>511</v>
      </c>
      <c r="J44" s="87" t="s">
        <v>431</v>
      </c>
      <c r="K44" s="87" t="s">
        <v>431</v>
      </c>
      <c r="L44" s="87" t="s">
        <v>432</v>
      </c>
      <c r="M44" s="87" t="s">
        <v>425</v>
      </c>
      <c r="N44" s="87" t="s">
        <v>423</v>
      </c>
      <c r="O44" s="87" t="s">
        <v>508</v>
      </c>
      <c r="P44" s="87" t="s">
        <v>509</v>
      </c>
      <c r="Q44" s="88">
        <v>20.7</v>
      </c>
      <c r="R44" s="88">
        <v>10189</v>
      </c>
      <c r="S44" s="88">
        <v>0</v>
      </c>
      <c r="T44" s="88">
        <v>0</v>
      </c>
      <c r="U44" s="88">
        <v>10189</v>
      </c>
      <c r="V44" s="87" t="s">
        <v>512</v>
      </c>
    </row>
    <row r="45" spans="1:22" ht="22.5" x14ac:dyDescent="0.2">
      <c r="A45" s="87" t="s">
        <v>423</v>
      </c>
      <c r="B45" s="87" t="s">
        <v>424</v>
      </c>
      <c r="C45" s="87" t="s">
        <v>425</v>
      </c>
      <c r="D45" s="87" t="s">
        <v>423</v>
      </c>
      <c r="E45" s="87" t="s">
        <v>426</v>
      </c>
      <c r="F45" s="87" t="s">
        <v>427</v>
      </c>
      <c r="G45" s="87" t="s">
        <v>506</v>
      </c>
      <c r="H45" s="87" t="s">
        <v>472</v>
      </c>
      <c r="I45" s="87" t="s">
        <v>513</v>
      </c>
      <c r="J45" s="87" t="s">
        <v>431</v>
      </c>
      <c r="K45" s="87" t="s">
        <v>431</v>
      </c>
      <c r="L45" s="87" t="s">
        <v>432</v>
      </c>
      <c r="M45" s="87" t="s">
        <v>425</v>
      </c>
      <c r="N45" s="87" t="s">
        <v>423</v>
      </c>
      <c r="O45" s="87" t="s">
        <v>508</v>
      </c>
      <c r="P45" s="87" t="s">
        <v>509</v>
      </c>
      <c r="Q45" s="88">
        <v>20.7</v>
      </c>
      <c r="R45" s="88">
        <v>10197</v>
      </c>
      <c r="S45" s="88">
        <v>0</v>
      </c>
      <c r="T45" s="88">
        <v>0</v>
      </c>
      <c r="U45" s="88">
        <v>10197</v>
      </c>
      <c r="V45" s="87" t="s">
        <v>514</v>
      </c>
    </row>
    <row r="46" spans="1:22" ht="22.5" x14ac:dyDescent="0.2">
      <c r="A46" s="87" t="s">
        <v>423</v>
      </c>
      <c r="B46" s="87" t="s">
        <v>424</v>
      </c>
      <c r="C46" s="87" t="s">
        <v>425</v>
      </c>
      <c r="D46" s="87" t="s">
        <v>423</v>
      </c>
      <c r="E46" s="87" t="s">
        <v>426</v>
      </c>
      <c r="F46" s="87" t="s">
        <v>427</v>
      </c>
      <c r="G46" s="87" t="s">
        <v>506</v>
      </c>
      <c r="H46" s="87" t="s">
        <v>472</v>
      </c>
      <c r="I46" s="87" t="s">
        <v>515</v>
      </c>
      <c r="J46" s="87" t="s">
        <v>431</v>
      </c>
      <c r="K46" s="87" t="s">
        <v>431</v>
      </c>
      <c r="L46" s="87" t="s">
        <v>432</v>
      </c>
      <c r="M46" s="87" t="s">
        <v>425</v>
      </c>
      <c r="N46" s="87" t="s">
        <v>423</v>
      </c>
      <c r="O46" s="87" t="s">
        <v>508</v>
      </c>
      <c r="P46" s="87" t="s">
        <v>509</v>
      </c>
      <c r="Q46" s="88">
        <v>20.7</v>
      </c>
      <c r="R46" s="88">
        <v>10173</v>
      </c>
      <c r="S46" s="88">
        <v>0</v>
      </c>
      <c r="T46" s="88">
        <v>0</v>
      </c>
      <c r="U46" s="88">
        <v>10173</v>
      </c>
      <c r="V46" s="87" t="s">
        <v>516</v>
      </c>
    </row>
    <row r="47" spans="1:22" ht="22.5" x14ac:dyDescent="0.2">
      <c r="A47" s="87" t="s">
        <v>423</v>
      </c>
      <c r="B47" s="87" t="s">
        <v>424</v>
      </c>
      <c r="C47" s="87" t="s">
        <v>425</v>
      </c>
      <c r="D47" s="87" t="s">
        <v>423</v>
      </c>
      <c r="E47" s="87" t="s">
        <v>426</v>
      </c>
      <c r="F47" s="87" t="s">
        <v>427</v>
      </c>
      <c r="G47" s="87" t="s">
        <v>506</v>
      </c>
      <c r="H47" s="87" t="s">
        <v>472</v>
      </c>
      <c r="I47" s="87" t="s">
        <v>517</v>
      </c>
      <c r="J47" s="87" t="s">
        <v>437</v>
      </c>
      <c r="K47" s="87" t="s">
        <v>437</v>
      </c>
      <c r="L47" s="87" t="s">
        <v>432</v>
      </c>
      <c r="M47" s="87" t="s">
        <v>425</v>
      </c>
      <c r="N47" s="87" t="s">
        <v>423</v>
      </c>
      <c r="O47" s="87" t="s">
        <v>508</v>
      </c>
      <c r="P47" s="87" t="s">
        <v>509</v>
      </c>
      <c r="Q47" s="88">
        <v>20.7</v>
      </c>
      <c r="R47" s="88">
        <v>10106</v>
      </c>
      <c r="S47" s="88">
        <v>0</v>
      </c>
      <c r="T47" s="88">
        <v>190024</v>
      </c>
      <c r="U47" s="88">
        <v>200130</v>
      </c>
      <c r="V47" s="87" t="s">
        <v>518</v>
      </c>
    </row>
    <row r="48" spans="1:22" ht="22.5" x14ac:dyDescent="0.2">
      <c r="A48" s="87" t="s">
        <v>423</v>
      </c>
      <c r="B48" s="87" t="s">
        <v>424</v>
      </c>
      <c r="C48" s="87" t="s">
        <v>425</v>
      </c>
      <c r="D48" s="87" t="s">
        <v>423</v>
      </c>
      <c r="E48" s="87" t="s">
        <v>426</v>
      </c>
      <c r="F48" s="87" t="s">
        <v>427</v>
      </c>
      <c r="G48" s="87" t="s">
        <v>506</v>
      </c>
      <c r="H48" s="87" t="s">
        <v>472</v>
      </c>
      <c r="I48" s="87" t="s">
        <v>519</v>
      </c>
      <c r="J48" s="87" t="s">
        <v>437</v>
      </c>
      <c r="K48" s="87" t="s">
        <v>437</v>
      </c>
      <c r="L48" s="87" t="s">
        <v>432</v>
      </c>
      <c r="M48" s="87" t="s">
        <v>425</v>
      </c>
      <c r="N48" s="87" t="s">
        <v>423</v>
      </c>
      <c r="O48" s="87" t="s">
        <v>508</v>
      </c>
      <c r="P48" s="87" t="s">
        <v>509</v>
      </c>
      <c r="Q48" s="88">
        <v>20.7</v>
      </c>
      <c r="R48" s="88">
        <v>10193</v>
      </c>
      <c r="S48" s="88">
        <v>0</v>
      </c>
      <c r="T48" s="88">
        <v>191660</v>
      </c>
      <c r="U48" s="88">
        <v>201853</v>
      </c>
      <c r="V48" s="87" t="s">
        <v>520</v>
      </c>
    </row>
    <row r="49" spans="1:22" ht="22.5" x14ac:dyDescent="0.2">
      <c r="A49" s="87" t="s">
        <v>423</v>
      </c>
      <c r="B49" s="87" t="s">
        <v>424</v>
      </c>
      <c r="C49" s="87" t="s">
        <v>425</v>
      </c>
      <c r="D49" s="87" t="s">
        <v>423</v>
      </c>
      <c r="E49" s="87" t="s">
        <v>426</v>
      </c>
      <c r="F49" s="87" t="s">
        <v>427</v>
      </c>
      <c r="G49" s="87" t="s">
        <v>506</v>
      </c>
      <c r="H49" s="87" t="s">
        <v>472</v>
      </c>
      <c r="I49" s="87" t="s">
        <v>521</v>
      </c>
      <c r="J49" s="87" t="s">
        <v>437</v>
      </c>
      <c r="K49" s="87" t="s">
        <v>437</v>
      </c>
      <c r="L49" s="87" t="s">
        <v>432</v>
      </c>
      <c r="M49" s="87" t="s">
        <v>425</v>
      </c>
      <c r="N49" s="87" t="s">
        <v>423</v>
      </c>
      <c r="O49" s="87" t="s">
        <v>508</v>
      </c>
      <c r="P49" s="87" t="s">
        <v>509</v>
      </c>
      <c r="Q49" s="88">
        <v>20.7</v>
      </c>
      <c r="R49" s="88">
        <v>10098</v>
      </c>
      <c r="S49" s="88">
        <v>0</v>
      </c>
      <c r="T49" s="88">
        <v>189873</v>
      </c>
      <c r="U49" s="88">
        <v>199971</v>
      </c>
      <c r="V49" s="87" t="s">
        <v>522</v>
      </c>
    </row>
    <row r="50" spans="1:22" ht="22.5" x14ac:dyDescent="0.2">
      <c r="A50" s="87" t="s">
        <v>423</v>
      </c>
      <c r="B50" s="87" t="s">
        <v>424</v>
      </c>
      <c r="C50" s="87" t="s">
        <v>425</v>
      </c>
      <c r="D50" s="87" t="s">
        <v>423</v>
      </c>
      <c r="E50" s="87" t="s">
        <v>426</v>
      </c>
      <c r="F50" s="87" t="s">
        <v>427</v>
      </c>
      <c r="G50" s="87" t="s">
        <v>506</v>
      </c>
      <c r="H50" s="87" t="s">
        <v>472</v>
      </c>
      <c r="I50" s="87" t="s">
        <v>523</v>
      </c>
      <c r="J50" s="87" t="s">
        <v>437</v>
      </c>
      <c r="K50" s="87" t="s">
        <v>437</v>
      </c>
      <c r="L50" s="87" t="s">
        <v>432</v>
      </c>
      <c r="M50" s="87" t="s">
        <v>425</v>
      </c>
      <c r="N50" s="87" t="s">
        <v>423</v>
      </c>
      <c r="O50" s="87" t="s">
        <v>508</v>
      </c>
      <c r="P50" s="87" t="s">
        <v>509</v>
      </c>
      <c r="Q50" s="88">
        <v>22</v>
      </c>
      <c r="R50" s="88">
        <v>10102</v>
      </c>
      <c r="S50" s="88">
        <v>0</v>
      </c>
      <c r="T50" s="88">
        <v>189948</v>
      </c>
      <c r="U50" s="88">
        <v>200050</v>
      </c>
      <c r="V50" s="87" t="s">
        <v>524</v>
      </c>
    </row>
    <row r="53" spans="1:22" x14ac:dyDescent="0.2">
      <c r="A53" s="86" t="s">
        <v>403</v>
      </c>
      <c r="B53" s="86" t="s">
        <v>404</v>
      </c>
      <c r="C53" s="86" t="s">
        <v>405</v>
      </c>
      <c r="D53" s="86" t="s">
        <v>406</v>
      </c>
      <c r="E53" s="86" t="s">
        <v>407</v>
      </c>
      <c r="F53" s="86" t="s">
        <v>408</v>
      </c>
      <c r="G53" s="86" t="s">
        <v>267</v>
      </c>
      <c r="H53" s="86" t="s">
        <v>409</v>
      </c>
      <c r="I53" s="86" t="s">
        <v>410</v>
      </c>
      <c r="J53" s="86" t="s">
        <v>411</v>
      </c>
      <c r="K53" s="86" t="s">
        <v>412</v>
      </c>
      <c r="L53" s="86" t="s">
        <v>413</v>
      </c>
      <c r="M53" s="86" t="s">
        <v>414</v>
      </c>
      <c r="N53" s="86" t="s">
        <v>415</v>
      </c>
      <c r="O53" s="86" t="s">
        <v>416</v>
      </c>
      <c r="P53" s="86" t="s">
        <v>417</v>
      </c>
      <c r="Q53" s="86" t="s">
        <v>418</v>
      </c>
      <c r="R53" s="86" t="s">
        <v>419</v>
      </c>
      <c r="S53" s="86" t="s">
        <v>420</v>
      </c>
      <c r="T53" s="86" t="s">
        <v>421</v>
      </c>
      <c r="U53" s="86" t="s">
        <v>112</v>
      </c>
      <c r="V53" s="86" t="s">
        <v>422</v>
      </c>
    </row>
    <row r="54" spans="1:22" ht="22.5" x14ac:dyDescent="0.2">
      <c r="A54" s="87" t="s">
        <v>423</v>
      </c>
      <c r="B54" s="87" t="s">
        <v>424</v>
      </c>
      <c r="C54" s="87" t="s">
        <v>425</v>
      </c>
      <c r="D54" s="87" t="s">
        <v>423</v>
      </c>
      <c r="E54" s="87" t="s">
        <v>426</v>
      </c>
      <c r="F54" s="87" t="s">
        <v>427</v>
      </c>
      <c r="G54" s="87" t="s">
        <v>453</v>
      </c>
      <c r="H54" s="87" t="s">
        <v>535</v>
      </c>
      <c r="I54" s="87" t="s">
        <v>536</v>
      </c>
      <c r="J54" s="87" t="s">
        <v>431</v>
      </c>
      <c r="K54" s="87" t="s">
        <v>431</v>
      </c>
      <c r="L54" s="87" t="s">
        <v>432</v>
      </c>
      <c r="M54" s="87" t="s">
        <v>425</v>
      </c>
      <c r="N54" s="87" t="s">
        <v>423</v>
      </c>
      <c r="O54" s="87" t="s">
        <v>537</v>
      </c>
      <c r="P54" s="87" t="s">
        <v>538</v>
      </c>
      <c r="Q54" s="88">
        <v>19.440000000000001</v>
      </c>
      <c r="R54" s="88">
        <v>10369</v>
      </c>
      <c r="S54" s="88">
        <v>21</v>
      </c>
      <c r="T54" s="88">
        <v>0</v>
      </c>
      <c r="U54" s="88">
        <v>10390</v>
      </c>
      <c r="V54" s="87" t="s">
        <v>539</v>
      </c>
    </row>
    <row r="55" spans="1:22" ht="22.5" x14ac:dyDescent="0.2">
      <c r="A55" s="87" t="s">
        <v>423</v>
      </c>
      <c r="B55" s="87" t="s">
        <v>424</v>
      </c>
      <c r="C55" s="87" t="s">
        <v>425</v>
      </c>
      <c r="D55" s="87" t="s">
        <v>423</v>
      </c>
      <c r="E55" s="87" t="s">
        <v>426</v>
      </c>
      <c r="F55" s="87" t="s">
        <v>427</v>
      </c>
      <c r="G55" s="87" t="s">
        <v>453</v>
      </c>
      <c r="H55" s="87" t="s">
        <v>535</v>
      </c>
      <c r="I55" s="87" t="s">
        <v>540</v>
      </c>
      <c r="J55" s="87" t="s">
        <v>431</v>
      </c>
      <c r="K55" s="87" t="s">
        <v>431</v>
      </c>
      <c r="L55" s="87" t="s">
        <v>432</v>
      </c>
      <c r="M55" s="87" t="s">
        <v>425</v>
      </c>
      <c r="N55" s="87" t="s">
        <v>423</v>
      </c>
      <c r="O55" s="87" t="s">
        <v>537</v>
      </c>
      <c r="P55" s="87" t="s">
        <v>538</v>
      </c>
      <c r="Q55" s="88">
        <v>19.440000000000001</v>
      </c>
      <c r="R55" s="88">
        <v>9659</v>
      </c>
      <c r="S55" s="88">
        <v>19</v>
      </c>
      <c r="T55" s="88">
        <v>0</v>
      </c>
      <c r="U55" s="88">
        <v>9678</v>
      </c>
      <c r="V55" s="87" t="s">
        <v>541</v>
      </c>
    </row>
    <row r="56" spans="1:22" ht="22.5" x14ac:dyDescent="0.2">
      <c r="A56" s="87" t="s">
        <v>423</v>
      </c>
      <c r="B56" s="87" t="s">
        <v>424</v>
      </c>
      <c r="C56" s="87" t="s">
        <v>425</v>
      </c>
      <c r="D56" s="87" t="s">
        <v>423</v>
      </c>
      <c r="E56" s="87" t="s">
        <v>426</v>
      </c>
      <c r="F56" s="87" t="s">
        <v>427</v>
      </c>
      <c r="G56" s="87" t="s">
        <v>453</v>
      </c>
      <c r="H56" s="87" t="s">
        <v>535</v>
      </c>
      <c r="I56" s="87" t="s">
        <v>542</v>
      </c>
      <c r="J56" s="87" t="s">
        <v>431</v>
      </c>
      <c r="K56" s="87" t="s">
        <v>431</v>
      </c>
      <c r="L56" s="87" t="s">
        <v>432</v>
      </c>
      <c r="M56" s="87" t="s">
        <v>425</v>
      </c>
      <c r="N56" s="87" t="s">
        <v>423</v>
      </c>
      <c r="O56" s="87" t="s">
        <v>537</v>
      </c>
      <c r="P56" s="87" t="s">
        <v>538</v>
      </c>
      <c r="Q56" s="88">
        <v>19.440000000000001</v>
      </c>
      <c r="R56" s="88">
        <v>10085</v>
      </c>
      <c r="S56" s="88">
        <v>20</v>
      </c>
      <c r="T56" s="88">
        <v>0</v>
      </c>
      <c r="U56" s="88">
        <v>10105</v>
      </c>
      <c r="V56" s="87" t="s">
        <v>541</v>
      </c>
    </row>
    <row r="57" spans="1:22" ht="22.5" x14ac:dyDescent="0.2">
      <c r="A57" s="87" t="s">
        <v>423</v>
      </c>
      <c r="B57" s="87" t="s">
        <v>424</v>
      </c>
      <c r="C57" s="87" t="s">
        <v>425</v>
      </c>
      <c r="D57" s="87" t="s">
        <v>423</v>
      </c>
      <c r="E57" s="87" t="s">
        <v>426</v>
      </c>
      <c r="F57" s="87" t="s">
        <v>427</v>
      </c>
      <c r="G57" s="87" t="s">
        <v>453</v>
      </c>
      <c r="H57" s="87" t="s">
        <v>535</v>
      </c>
      <c r="I57" s="87" t="s">
        <v>543</v>
      </c>
      <c r="J57" s="87" t="s">
        <v>431</v>
      </c>
      <c r="K57" s="87" t="s">
        <v>431</v>
      </c>
      <c r="L57" s="87" t="s">
        <v>432</v>
      </c>
      <c r="M57" s="87" t="s">
        <v>425</v>
      </c>
      <c r="N57" s="87" t="s">
        <v>423</v>
      </c>
      <c r="O57" s="87" t="s">
        <v>537</v>
      </c>
      <c r="P57" s="87" t="s">
        <v>538</v>
      </c>
      <c r="Q57" s="88">
        <v>19.440000000000001</v>
      </c>
      <c r="R57" s="88">
        <v>9983</v>
      </c>
      <c r="S57" s="88">
        <v>20</v>
      </c>
      <c r="T57" s="88">
        <v>0</v>
      </c>
      <c r="U57" s="88">
        <v>10003</v>
      </c>
      <c r="V57" s="87" t="s">
        <v>544</v>
      </c>
    </row>
    <row r="58" spans="1:22" ht="22.5" x14ac:dyDescent="0.2">
      <c r="A58" s="87" t="s">
        <v>423</v>
      </c>
      <c r="B58" s="87" t="s">
        <v>424</v>
      </c>
      <c r="C58" s="87" t="s">
        <v>425</v>
      </c>
      <c r="D58" s="87" t="s">
        <v>423</v>
      </c>
      <c r="E58" s="87" t="s">
        <v>426</v>
      </c>
      <c r="F58" s="87" t="s">
        <v>427</v>
      </c>
      <c r="G58" s="87" t="s">
        <v>453</v>
      </c>
      <c r="H58" s="87" t="s">
        <v>535</v>
      </c>
      <c r="I58" s="87" t="s">
        <v>545</v>
      </c>
      <c r="J58" s="87" t="s">
        <v>437</v>
      </c>
      <c r="K58" s="87" t="s">
        <v>437</v>
      </c>
      <c r="L58" s="87" t="s">
        <v>432</v>
      </c>
      <c r="M58" s="87" t="s">
        <v>425</v>
      </c>
      <c r="N58" s="87" t="s">
        <v>423</v>
      </c>
      <c r="O58" s="87" t="s">
        <v>537</v>
      </c>
      <c r="P58" s="87" t="s">
        <v>538</v>
      </c>
      <c r="Q58" s="88">
        <v>21.03</v>
      </c>
      <c r="R58" s="88">
        <v>19919</v>
      </c>
      <c r="S58" s="88">
        <v>42</v>
      </c>
      <c r="T58" s="88">
        <v>301401</v>
      </c>
      <c r="U58" s="88">
        <v>321362</v>
      </c>
      <c r="V58" s="87" t="s">
        <v>546</v>
      </c>
    </row>
    <row r="59" spans="1:22" ht="22.5" x14ac:dyDescent="0.2">
      <c r="A59" s="87" t="s">
        <v>423</v>
      </c>
      <c r="B59" s="87" t="s">
        <v>424</v>
      </c>
      <c r="C59" s="87" t="s">
        <v>425</v>
      </c>
      <c r="D59" s="87" t="s">
        <v>423</v>
      </c>
      <c r="E59" s="87" t="s">
        <v>426</v>
      </c>
      <c r="F59" s="87" t="s">
        <v>427</v>
      </c>
      <c r="G59" s="87" t="s">
        <v>453</v>
      </c>
      <c r="H59" s="87" t="s">
        <v>535</v>
      </c>
      <c r="I59" s="87" t="s">
        <v>547</v>
      </c>
      <c r="J59" s="87" t="s">
        <v>437</v>
      </c>
      <c r="K59" s="87" t="s">
        <v>437</v>
      </c>
      <c r="L59" s="87" t="s">
        <v>432</v>
      </c>
      <c r="M59" s="87" t="s">
        <v>425</v>
      </c>
      <c r="N59" s="87" t="s">
        <v>423</v>
      </c>
      <c r="O59" s="87" t="s">
        <v>537</v>
      </c>
      <c r="P59" s="87" t="s">
        <v>538</v>
      </c>
      <c r="Q59" s="88">
        <v>21.03</v>
      </c>
      <c r="R59" s="88">
        <v>19959</v>
      </c>
      <c r="S59" s="88">
        <v>42</v>
      </c>
      <c r="T59" s="88">
        <v>302004</v>
      </c>
      <c r="U59" s="88">
        <v>322005</v>
      </c>
      <c r="V59" s="87" t="s">
        <v>548</v>
      </c>
    </row>
    <row r="62" spans="1:22" x14ac:dyDescent="0.2">
      <c r="A62" s="86" t="s">
        <v>403</v>
      </c>
      <c r="B62" s="86" t="s">
        <v>404</v>
      </c>
      <c r="C62" s="86" t="s">
        <v>405</v>
      </c>
      <c r="D62" s="86" t="s">
        <v>406</v>
      </c>
      <c r="E62" s="86" t="s">
        <v>407</v>
      </c>
      <c r="F62" s="86" t="s">
        <v>408</v>
      </c>
      <c r="G62" s="86" t="s">
        <v>267</v>
      </c>
      <c r="H62" s="86" t="s">
        <v>409</v>
      </c>
      <c r="I62" s="86" t="s">
        <v>410</v>
      </c>
      <c r="J62" s="86" t="s">
        <v>411</v>
      </c>
      <c r="K62" s="86" t="s">
        <v>412</v>
      </c>
      <c r="L62" s="86" t="s">
        <v>413</v>
      </c>
      <c r="M62" s="86" t="s">
        <v>414</v>
      </c>
      <c r="N62" s="86" t="s">
        <v>415</v>
      </c>
      <c r="O62" s="86" t="s">
        <v>416</v>
      </c>
      <c r="P62" s="86" t="s">
        <v>417</v>
      </c>
      <c r="Q62" s="86" t="s">
        <v>418</v>
      </c>
      <c r="R62" s="86" t="s">
        <v>419</v>
      </c>
      <c r="S62" s="86" t="s">
        <v>420</v>
      </c>
      <c r="T62" s="86" t="s">
        <v>421</v>
      </c>
      <c r="U62" s="86" t="s">
        <v>112</v>
      </c>
      <c r="V62" s="86" t="s">
        <v>422</v>
      </c>
    </row>
    <row r="63" spans="1:22" ht="22.5" x14ac:dyDescent="0.2">
      <c r="A63" s="87" t="s">
        <v>423</v>
      </c>
      <c r="B63" s="87" t="s">
        <v>424</v>
      </c>
      <c r="C63" s="87" t="s">
        <v>425</v>
      </c>
      <c r="D63" s="87" t="s">
        <v>423</v>
      </c>
      <c r="E63" s="87" t="s">
        <v>426</v>
      </c>
      <c r="F63" s="87" t="s">
        <v>427</v>
      </c>
      <c r="G63" s="87" t="s">
        <v>429</v>
      </c>
      <c r="H63" s="87" t="s">
        <v>551</v>
      </c>
      <c r="I63" s="87" t="s">
        <v>552</v>
      </c>
      <c r="J63" s="87" t="s">
        <v>431</v>
      </c>
      <c r="K63" s="87" t="s">
        <v>431</v>
      </c>
      <c r="L63" s="87" t="s">
        <v>432</v>
      </c>
      <c r="M63" s="87" t="s">
        <v>425</v>
      </c>
      <c r="N63" s="87" t="s">
        <v>423</v>
      </c>
      <c r="O63" s="87" t="s">
        <v>553</v>
      </c>
      <c r="P63" s="87" t="s">
        <v>554</v>
      </c>
      <c r="Q63" s="88">
        <v>20.59</v>
      </c>
      <c r="R63" s="88">
        <v>0</v>
      </c>
      <c r="S63" s="88">
        <v>0</v>
      </c>
      <c r="T63" s="88">
        <v>190962</v>
      </c>
      <c r="U63" s="88">
        <v>190962</v>
      </c>
      <c r="V63" s="87" t="s">
        <v>555</v>
      </c>
    </row>
    <row r="64" spans="1:22" ht="22.5" x14ac:dyDescent="0.2">
      <c r="A64" s="87" t="s">
        <v>423</v>
      </c>
      <c r="B64" s="87" t="s">
        <v>424</v>
      </c>
      <c r="C64" s="87" t="s">
        <v>425</v>
      </c>
      <c r="D64" s="87" t="s">
        <v>423</v>
      </c>
      <c r="E64" s="87" t="s">
        <v>426</v>
      </c>
      <c r="F64" s="87" t="s">
        <v>427</v>
      </c>
      <c r="G64" s="87" t="s">
        <v>429</v>
      </c>
      <c r="H64" s="87" t="s">
        <v>551</v>
      </c>
      <c r="I64" s="87" t="s">
        <v>556</v>
      </c>
      <c r="J64" s="87" t="s">
        <v>437</v>
      </c>
      <c r="K64" s="87" t="s">
        <v>437</v>
      </c>
      <c r="L64" s="87" t="s">
        <v>432</v>
      </c>
      <c r="M64" s="87" t="s">
        <v>425</v>
      </c>
      <c r="N64" s="87" t="s">
        <v>423</v>
      </c>
      <c r="O64" s="87" t="s">
        <v>553</v>
      </c>
      <c r="P64" s="87" t="s">
        <v>554</v>
      </c>
      <c r="Q64" s="88">
        <v>19.96</v>
      </c>
      <c r="R64" s="88">
        <v>10069</v>
      </c>
      <c r="S64" s="88">
        <v>0</v>
      </c>
      <c r="T64" s="88">
        <v>198956</v>
      </c>
      <c r="U64" s="88">
        <v>209025</v>
      </c>
      <c r="V64" s="87" t="s">
        <v>557</v>
      </c>
    </row>
    <row r="65" spans="1:22" ht="22.5" x14ac:dyDescent="0.2">
      <c r="A65" s="87" t="s">
        <v>423</v>
      </c>
      <c r="B65" s="87" t="s">
        <v>424</v>
      </c>
      <c r="C65" s="87" t="s">
        <v>425</v>
      </c>
      <c r="D65" s="87" t="s">
        <v>423</v>
      </c>
      <c r="E65" s="87" t="s">
        <v>426</v>
      </c>
      <c r="F65" s="87" t="s">
        <v>427</v>
      </c>
      <c r="G65" s="87" t="s">
        <v>429</v>
      </c>
      <c r="H65" s="87" t="s">
        <v>551</v>
      </c>
      <c r="I65" s="87" t="s">
        <v>558</v>
      </c>
      <c r="J65" s="87" t="s">
        <v>437</v>
      </c>
      <c r="K65" s="87" t="s">
        <v>437</v>
      </c>
      <c r="L65" s="87" t="s">
        <v>432</v>
      </c>
      <c r="M65" s="87" t="s">
        <v>425</v>
      </c>
      <c r="N65" s="87" t="s">
        <v>423</v>
      </c>
      <c r="O65" s="87" t="s">
        <v>553</v>
      </c>
      <c r="P65" s="87" t="s">
        <v>554</v>
      </c>
      <c r="Q65" s="88">
        <v>19.96</v>
      </c>
      <c r="R65" s="88">
        <v>10215</v>
      </c>
      <c r="S65" s="88">
        <v>0</v>
      </c>
      <c r="T65" s="88">
        <v>201841</v>
      </c>
      <c r="U65" s="88">
        <v>212056</v>
      </c>
      <c r="V65" s="87" t="s">
        <v>559</v>
      </c>
    </row>
    <row r="66" spans="1:22" ht="22.5" x14ac:dyDescent="0.2">
      <c r="A66" s="87" t="s">
        <v>423</v>
      </c>
      <c r="B66" s="87" t="s">
        <v>424</v>
      </c>
      <c r="C66" s="87" t="s">
        <v>425</v>
      </c>
      <c r="D66" s="87" t="s">
        <v>423</v>
      </c>
      <c r="E66" s="87" t="s">
        <v>426</v>
      </c>
      <c r="F66" s="87" t="s">
        <v>427</v>
      </c>
      <c r="G66" s="87" t="s">
        <v>429</v>
      </c>
      <c r="H66" s="87" t="s">
        <v>551</v>
      </c>
      <c r="I66" s="87" t="s">
        <v>560</v>
      </c>
      <c r="J66" s="87" t="s">
        <v>437</v>
      </c>
      <c r="K66" s="87" t="s">
        <v>437</v>
      </c>
      <c r="L66" s="87" t="s">
        <v>432</v>
      </c>
      <c r="M66" s="87" t="s">
        <v>425</v>
      </c>
      <c r="N66" s="87" t="s">
        <v>423</v>
      </c>
      <c r="O66" s="87" t="s">
        <v>553</v>
      </c>
      <c r="P66" s="87" t="s">
        <v>554</v>
      </c>
      <c r="Q66" s="88">
        <v>20.59</v>
      </c>
      <c r="R66" s="88">
        <v>9964</v>
      </c>
      <c r="S66" s="88">
        <v>0</v>
      </c>
      <c r="T66" s="88">
        <v>95658</v>
      </c>
      <c r="U66" s="88">
        <v>105622</v>
      </c>
      <c r="V66" s="87" t="s">
        <v>561</v>
      </c>
    </row>
    <row r="67" spans="1:22" ht="22.5" x14ac:dyDescent="0.2">
      <c r="A67" s="87" t="s">
        <v>423</v>
      </c>
      <c r="B67" s="87" t="s">
        <v>424</v>
      </c>
      <c r="C67" s="87" t="s">
        <v>425</v>
      </c>
      <c r="D67" s="87" t="s">
        <v>423</v>
      </c>
      <c r="E67" s="87" t="s">
        <v>426</v>
      </c>
      <c r="F67" s="87" t="s">
        <v>427</v>
      </c>
      <c r="G67" s="87" t="s">
        <v>429</v>
      </c>
      <c r="H67" s="87" t="s">
        <v>551</v>
      </c>
      <c r="I67" s="87" t="s">
        <v>562</v>
      </c>
      <c r="J67" s="87" t="s">
        <v>437</v>
      </c>
      <c r="K67" s="87" t="s">
        <v>437</v>
      </c>
      <c r="L67" s="87" t="s">
        <v>432</v>
      </c>
      <c r="M67" s="87" t="s">
        <v>425</v>
      </c>
      <c r="N67" s="87" t="s">
        <v>423</v>
      </c>
      <c r="O67" s="87" t="s">
        <v>553</v>
      </c>
      <c r="P67" s="87" t="s">
        <v>554</v>
      </c>
      <c r="Q67" s="88">
        <v>20.59</v>
      </c>
      <c r="R67" s="88">
        <v>10823</v>
      </c>
      <c r="S67" s="88">
        <v>0</v>
      </c>
      <c r="T67" s="88">
        <v>103904</v>
      </c>
      <c r="U67" s="88">
        <v>114727</v>
      </c>
      <c r="V67" s="87" t="s">
        <v>563</v>
      </c>
    </row>
    <row r="70" spans="1:22" x14ac:dyDescent="0.2">
      <c r="A70" s="86" t="s">
        <v>403</v>
      </c>
      <c r="B70" s="86" t="s">
        <v>404</v>
      </c>
      <c r="C70" s="86" t="s">
        <v>405</v>
      </c>
      <c r="D70" s="86" t="s">
        <v>406</v>
      </c>
      <c r="E70" s="86" t="s">
        <v>407</v>
      </c>
      <c r="F70" s="86" t="s">
        <v>408</v>
      </c>
      <c r="G70" s="86" t="s">
        <v>267</v>
      </c>
      <c r="H70" s="86" t="s">
        <v>409</v>
      </c>
      <c r="I70" s="86" t="s">
        <v>410</v>
      </c>
      <c r="J70" s="86" t="s">
        <v>411</v>
      </c>
      <c r="K70" s="86" t="s">
        <v>412</v>
      </c>
      <c r="L70" s="86" t="s">
        <v>413</v>
      </c>
      <c r="M70" s="86" t="s">
        <v>414</v>
      </c>
      <c r="N70" s="86" t="s">
        <v>415</v>
      </c>
      <c r="O70" s="86" t="s">
        <v>416</v>
      </c>
      <c r="P70" s="86" t="s">
        <v>417</v>
      </c>
      <c r="Q70" s="86" t="s">
        <v>418</v>
      </c>
      <c r="R70" s="86" t="s">
        <v>419</v>
      </c>
      <c r="S70" s="86" t="s">
        <v>420</v>
      </c>
      <c r="T70" s="86" t="s">
        <v>421</v>
      </c>
      <c r="U70" s="86" t="s">
        <v>112</v>
      </c>
      <c r="V70" s="86" t="s">
        <v>422</v>
      </c>
    </row>
    <row r="71" spans="1:22" ht="22.5" x14ac:dyDescent="0.2">
      <c r="A71" s="87" t="s">
        <v>423</v>
      </c>
      <c r="B71" s="87" t="s">
        <v>424</v>
      </c>
      <c r="C71" s="87" t="s">
        <v>425</v>
      </c>
      <c r="D71" s="87" t="s">
        <v>423</v>
      </c>
      <c r="E71" s="87" t="s">
        <v>426</v>
      </c>
      <c r="F71" s="87" t="s">
        <v>427</v>
      </c>
      <c r="G71" s="87" t="s">
        <v>535</v>
      </c>
      <c r="H71" s="87" t="s">
        <v>567</v>
      </c>
      <c r="I71" s="87" t="s">
        <v>568</v>
      </c>
      <c r="J71" s="87" t="s">
        <v>437</v>
      </c>
      <c r="K71" s="87" t="s">
        <v>437</v>
      </c>
      <c r="L71" s="87" t="s">
        <v>432</v>
      </c>
      <c r="M71" s="87" t="s">
        <v>425</v>
      </c>
      <c r="N71" s="87" t="s">
        <v>423</v>
      </c>
      <c r="O71" s="87" t="s">
        <v>569</v>
      </c>
      <c r="P71" s="87" t="s">
        <v>569</v>
      </c>
      <c r="Q71" s="88">
        <v>20.39</v>
      </c>
      <c r="R71" s="88">
        <v>20015</v>
      </c>
      <c r="S71" s="88">
        <v>0</v>
      </c>
      <c r="T71" s="88">
        <v>272200</v>
      </c>
      <c r="U71" s="88">
        <v>292215</v>
      </c>
      <c r="V71" s="87" t="s">
        <v>570</v>
      </c>
    </row>
    <row r="72" spans="1:22" ht="22.5" x14ac:dyDescent="0.2">
      <c r="A72" s="87" t="s">
        <v>423</v>
      </c>
      <c r="B72" s="87" t="s">
        <v>424</v>
      </c>
      <c r="C72" s="87" t="s">
        <v>425</v>
      </c>
      <c r="D72" s="87" t="s">
        <v>423</v>
      </c>
      <c r="E72" s="87" t="s">
        <v>426</v>
      </c>
      <c r="F72" s="87" t="s">
        <v>427</v>
      </c>
      <c r="G72" s="87" t="s">
        <v>535</v>
      </c>
      <c r="H72" s="87" t="s">
        <v>567</v>
      </c>
      <c r="I72" s="87" t="s">
        <v>571</v>
      </c>
      <c r="J72" s="87" t="s">
        <v>437</v>
      </c>
      <c r="K72" s="87" t="s">
        <v>437</v>
      </c>
      <c r="L72" s="87" t="s">
        <v>432</v>
      </c>
      <c r="M72" s="87" t="s">
        <v>425</v>
      </c>
      <c r="N72" s="87" t="s">
        <v>423</v>
      </c>
      <c r="O72" s="87" t="s">
        <v>569</v>
      </c>
      <c r="P72" s="87" t="s">
        <v>569</v>
      </c>
      <c r="Q72" s="88">
        <v>22.04</v>
      </c>
      <c r="R72" s="88">
        <v>20226</v>
      </c>
      <c r="S72" s="88">
        <v>0</v>
      </c>
      <c r="T72" s="88">
        <v>239378</v>
      </c>
      <c r="U72" s="88">
        <v>259604</v>
      </c>
      <c r="V72" s="87" t="s">
        <v>572</v>
      </c>
    </row>
    <row r="75" spans="1:22" x14ac:dyDescent="0.2">
      <c r="A75" s="86" t="s">
        <v>403</v>
      </c>
      <c r="B75" s="86" t="s">
        <v>404</v>
      </c>
      <c r="C75" s="86" t="s">
        <v>405</v>
      </c>
      <c r="D75" s="86" t="s">
        <v>406</v>
      </c>
      <c r="E75" s="86" t="s">
        <v>407</v>
      </c>
      <c r="F75" s="86" t="s">
        <v>408</v>
      </c>
      <c r="G75" s="86" t="s">
        <v>267</v>
      </c>
      <c r="H75" s="86" t="s">
        <v>409</v>
      </c>
      <c r="I75" s="86" t="s">
        <v>410</v>
      </c>
      <c r="J75" s="86" t="s">
        <v>411</v>
      </c>
      <c r="K75" s="86" t="s">
        <v>412</v>
      </c>
      <c r="L75" s="86" t="s">
        <v>413</v>
      </c>
      <c r="M75" s="86" t="s">
        <v>414</v>
      </c>
      <c r="N75" s="86" t="s">
        <v>415</v>
      </c>
      <c r="O75" s="86" t="s">
        <v>416</v>
      </c>
      <c r="P75" s="86" t="s">
        <v>417</v>
      </c>
      <c r="Q75" s="86" t="s">
        <v>418</v>
      </c>
      <c r="R75" s="86" t="s">
        <v>419</v>
      </c>
      <c r="S75" s="86" t="s">
        <v>420</v>
      </c>
      <c r="T75" s="86" t="s">
        <v>421</v>
      </c>
      <c r="U75" s="86" t="s">
        <v>112</v>
      </c>
      <c r="V75" s="86" t="s">
        <v>422</v>
      </c>
    </row>
    <row r="76" spans="1:22" ht="22.5" x14ac:dyDescent="0.2">
      <c r="A76" s="87" t="s">
        <v>423</v>
      </c>
      <c r="B76" s="87" t="s">
        <v>424</v>
      </c>
      <c r="C76" s="87" t="s">
        <v>425</v>
      </c>
      <c r="D76" s="87" t="s">
        <v>423</v>
      </c>
      <c r="E76" s="87" t="s">
        <v>426</v>
      </c>
      <c r="F76" s="87" t="s">
        <v>427</v>
      </c>
      <c r="G76" s="87" t="s">
        <v>551</v>
      </c>
      <c r="H76" s="87" t="s">
        <v>575</v>
      </c>
      <c r="I76" s="87" t="s">
        <v>576</v>
      </c>
      <c r="J76" s="87" t="s">
        <v>437</v>
      </c>
      <c r="K76" s="87" t="s">
        <v>437</v>
      </c>
      <c r="L76" s="87" t="s">
        <v>432</v>
      </c>
      <c r="M76" s="87" t="s">
        <v>425</v>
      </c>
      <c r="N76" s="87" t="s">
        <v>423</v>
      </c>
      <c r="O76" s="87" t="s">
        <v>577</v>
      </c>
      <c r="P76" s="87" t="s">
        <v>578</v>
      </c>
      <c r="Q76" s="88">
        <v>16.2</v>
      </c>
      <c r="R76" s="88">
        <v>15221</v>
      </c>
      <c r="S76" s="88">
        <v>0</v>
      </c>
      <c r="T76" s="88">
        <v>319271</v>
      </c>
      <c r="U76" s="88">
        <v>334492</v>
      </c>
      <c r="V76" s="87" t="s">
        <v>579</v>
      </c>
    </row>
    <row r="77" spans="1:22" ht="22.5" x14ac:dyDescent="0.2">
      <c r="A77" s="87" t="s">
        <v>423</v>
      </c>
      <c r="B77" s="87" t="s">
        <v>424</v>
      </c>
      <c r="C77" s="87" t="s">
        <v>425</v>
      </c>
      <c r="D77" s="87" t="s">
        <v>423</v>
      </c>
      <c r="E77" s="87" t="s">
        <v>426</v>
      </c>
      <c r="F77" s="87" t="s">
        <v>427</v>
      </c>
      <c r="G77" s="87" t="s">
        <v>551</v>
      </c>
      <c r="H77" s="87" t="s">
        <v>575</v>
      </c>
      <c r="I77" s="87" t="s">
        <v>580</v>
      </c>
      <c r="J77" s="87" t="s">
        <v>437</v>
      </c>
      <c r="K77" s="87" t="s">
        <v>437</v>
      </c>
      <c r="L77" s="87" t="s">
        <v>432</v>
      </c>
      <c r="M77" s="87" t="s">
        <v>425</v>
      </c>
      <c r="N77" s="87" t="s">
        <v>423</v>
      </c>
      <c r="O77" s="87" t="s">
        <v>577</v>
      </c>
      <c r="P77" s="87" t="s">
        <v>578</v>
      </c>
      <c r="Q77" s="88">
        <v>16.3</v>
      </c>
      <c r="R77" s="88">
        <v>15168</v>
      </c>
      <c r="S77" s="88">
        <v>0</v>
      </c>
      <c r="T77" s="88">
        <v>310366</v>
      </c>
      <c r="U77" s="88">
        <v>325534</v>
      </c>
      <c r="V77" s="87" t="s">
        <v>581</v>
      </c>
    </row>
    <row r="78" spans="1:22" ht="22.5" x14ac:dyDescent="0.2">
      <c r="A78" s="87" t="s">
        <v>423</v>
      </c>
      <c r="B78" s="87" t="s">
        <v>424</v>
      </c>
      <c r="C78" s="87" t="s">
        <v>425</v>
      </c>
      <c r="D78" s="87" t="s">
        <v>423</v>
      </c>
      <c r="E78" s="87" t="s">
        <v>426</v>
      </c>
      <c r="F78" s="87" t="s">
        <v>427</v>
      </c>
      <c r="G78" s="87" t="s">
        <v>551</v>
      </c>
      <c r="H78" s="87" t="s">
        <v>575</v>
      </c>
      <c r="I78" s="87" t="s">
        <v>582</v>
      </c>
      <c r="J78" s="87" t="s">
        <v>437</v>
      </c>
      <c r="K78" s="87" t="s">
        <v>437</v>
      </c>
      <c r="L78" s="87" t="s">
        <v>432</v>
      </c>
      <c r="M78" s="87" t="s">
        <v>425</v>
      </c>
      <c r="N78" s="87" t="s">
        <v>423</v>
      </c>
      <c r="O78" s="87" t="s">
        <v>577</v>
      </c>
      <c r="P78" s="87" t="s">
        <v>578</v>
      </c>
      <c r="Q78" s="88">
        <v>14.3</v>
      </c>
      <c r="R78" s="88">
        <v>10118</v>
      </c>
      <c r="S78" s="88">
        <v>0</v>
      </c>
      <c r="T78" s="88">
        <v>128805</v>
      </c>
      <c r="U78" s="88">
        <v>138923</v>
      </c>
      <c r="V78" s="87" t="s">
        <v>583</v>
      </c>
    </row>
    <row r="81" spans="1:22" x14ac:dyDescent="0.2">
      <c r="A81" s="86" t="s">
        <v>403</v>
      </c>
      <c r="B81" s="86" t="s">
        <v>404</v>
      </c>
      <c r="C81" s="86" t="s">
        <v>405</v>
      </c>
      <c r="D81" s="86" t="s">
        <v>406</v>
      </c>
      <c r="E81" s="86" t="s">
        <v>407</v>
      </c>
      <c r="F81" s="86" t="s">
        <v>408</v>
      </c>
      <c r="G81" s="86" t="s">
        <v>267</v>
      </c>
      <c r="H81" s="86" t="s">
        <v>409</v>
      </c>
      <c r="I81" s="86" t="s">
        <v>410</v>
      </c>
      <c r="J81" s="86" t="s">
        <v>411</v>
      </c>
      <c r="K81" s="86" t="s">
        <v>412</v>
      </c>
      <c r="L81" s="86" t="s">
        <v>413</v>
      </c>
      <c r="M81" s="86" t="s">
        <v>414</v>
      </c>
      <c r="N81" s="86" t="s">
        <v>415</v>
      </c>
      <c r="O81" s="86" t="s">
        <v>416</v>
      </c>
      <c r="P81" s="86" t="s">
        <v>417</v>
      </c>
      <c r="Q81" s="86" t="s">
        <v>418</v>
      </c>
      <c r="R81" s="86" t="s">
        <v>419</v>
      </c>
      <c r="S81" s="86" t="s">
        <v>420</v>
      </c>
      <c r="T81" s="86" t="s">
        <v>421</v>
      </c>
      <c r="U81" s="86" t="s">
        <v>112</v>
      </c>
      <c r="V81" s="86" t="s">
        <v>422</v>
      </c>
    </row>
    <row r="82" spans="1:22" ht="22.5" x14ac:dyDescent="0.2">
      <c r="A82" s="87" t="s">
        <v>423</v>
      </c>
      <c r="B82" s="87" t="s">
        <v>424</v>
      </c>
      <c r="C82" s="87" t="s">
        <v>425</v>
      </c>
      <c r="D82" s="87" t="s">
        <v>423</v>
      </c>
      <c r="E82" s="87" t="s">
        <v>426</v>
      </c>
      <c r="F82" s="87" t="s">
        <v>427</v>
      </c>
      <c r="G82" s="87" t="s">
        <v>567</v>
      </c>
      <c r="H82" s="87" t="s">
        <v>575</v>
      </c>
      <c r="I82" s="87" t="s">
        <v>585</v>
      </c>
      <c r="J82" s="87" t="s">
        <v>431</v>
      </c>
      <c r="K82" s="87" t="s">
        <v>431</v>
      </c>
      <c r="L82" s="87" t="s">
        <v>586</v>
      </c>
      <c r="M82" s="87" t="s">
        <v>425</v>
      </c>
      <c r="N82" s="87" t="s">
        <v>423</v>
      </c>
      <c r="O82" s="87" t="s">
        <v>587</v>
      </c>
      <c r="P82" s="87" t="s">
        <v>588</v>
      </c>
      <c r="Q82" s="88">
        <v>0.4</v>
      </c>
      <c r="R82" s="88">
        <v>0</v>
      </c>
      <c r="S82" s="88">
        <v>0</v>
      </c>
      <c r="T82" s="88">
        <v>548800</v>
      </c>
      <c r="U82" s="88">
        <v>548800</v>
      </c>
      <c r="V82" s="87" t="s">
        <v>589</v>
      </c>
    </row>
    <row r="86" spans="1:22" ht="12.75" x14ac:dyDescent="0.2">
      <c r="A86" s="122"/>
      <c r="B86" s="122"/>
      <c r="C86" s="122"/>
      <c r="D86" s="122"/>
      <c r="E86" s="122"/>
      <c r="F86" s="122"/>
      <c r="G86" s="122"/>
      <c r="H86" s="122"/>
      <c r="I86" s="122"/>
      <c r="J86" s="122"/>
      <c r="K86" s="122"/>
      <c r="L86" s="122"/>
      <c r="M86" s="122"/>
      <c r="N86" s="122"/>
      <c r="O86" s="122"/>
      <c r="P86" s="122"/>
      <c r="Q86" s="122"/>
    </row>
    <row r="87" spans="1:22" ht="12.75" x14ac:dyDescent="0.2">
      <c r="A87" s="123"/>
      <c r="B87" s="124"/>
      <c r="C87" s="123"/>
      <c r="D87" s="125"/>
      <c r="E87" s="126"/>
      <c r="F87" s="124"/>
      <c r="G87" s="124"/>
      <c r="H87" s="124"/>
      <c r="I87" s="124"/>
      <c r="J87" s="124"/>
      <c r="K87" s="124"/>
      <c r="L87" s="124"/>
      <c r="M87" s="124"/>
      <c r="N87" s="124"/>
      <c r="O87" s="124"/>
      <c r="P87" s="124"/>
      <c r="Q87" s="124"/>
    </row>
    <row r="88" spans="1:22" ht="12.75" x14ac:dyDescent="0.2">
      <c r="A88" s="123"/>
      <c r="B88" s="124"/>
      <c r="C88" s="123"/>
      <c r="D88" s="125"/>
      <c r="E88" s="126"/>
      <c r="F88" s="124"/>
      <c r="G88" s="124"/>
      <c r="H88" s="124"/>
      <c r="I88" s="124"/>
      <c r="J88" s="124"/>
      <c r="K88" s="124"/>
      <c r="L88" s="124"/>
      <c r="M88" s="124"/>
      <c r="N88" s="124"/>
      <c r="O88" s="124"/>
      <c r="P88" s="124"/>
      <c r="Q88" s="124"/>
    </row>
    <row r="89" spans="1:22" ht="12.75" x14ac:dyDescent="0.2">
      <c r="A89" s="123"/>
      <c r="B89" s="124"/>
      <c r="C89" s="123"/>
      <c r="D89" s="125"/>
      <c r="E89" s="126"/>
      <c r="F89" s="124"/>
      <c r="G89" s="124"/>
      <c r="H89" s="124"/>
      <c r="I89" s="124"/>
      <c r="J89" s="124"/>
      <c r="K89" s="124"/>
      <c r="L89" s="124"/>
      <c r="M89" s="124"/>
      <c r="N89" s="124"/>
      <c r="O89" s="124"/>
      <c r="P89" s="124"/>
      <c r="Q89" s="124"/>
    </row>
    <row r="90" spans="1:22" ht="12.75" x14ac:dyDescent="0.2">
      <c r="A90" s="123"/>
      <c r="B90" s="124"/>
      <c r="C90" s="123"/>
      <c r="D90" s="125"/>
      <c r="E90" s="126"/>
      <c r="F90" s="124"/>
      <c r="G90" s="124"/>
      <c r="H90" s="124"/>
      <c r="I90" s="124"/>
      <c r="J90" s="124"/>
      <c r="K90" s="124"/>
      <c r="L90" s="124"/>
      <c r="M90" s="124"/>
      <c r="N90" s="124"/>
      <c r="O90" s="124"/>
      <c r="P90" s="124"/>
      <c r="Q90" s="124"/>
    </row>
    <row r="91" spans="1:22" ht="12.75" x14ac:dyDescent="0.2">
      <c r="A91" s="123"/>
      <c r="B91" s="124"/>
      <c r="C91" s="123"/>
      <c r="D91" s="125"/>
      <c r="E91" s="126"/>
      <c r="F91" s="124"/>
      <c r="G91" s="124"/>
      <c r="H91" s="124"/>
      <c r="I91" s="124"/>
      <c r="J91" s="124"/>
      <c r="K91" s="124"/>
      <c r="L91" s="124"/>
      <c r="M91" s="124"/>
      <c r="N91" s="124"/>
      <c r="O91" s="124"/>
      <c r="P91" s="124"/>
      <c r="Q91" s="124"/>
    </row>
    <row r="92" spans="1:22" ht="12.75" x14ac:dyDescent="0.2">
      <c r="A92" s="123"/>
      <c r="B92" s="124"/>
      <c r="C92" s="123"/>
      <c r="D92" s="125"/>
      <c r="E92" s="126"/>
      <c r="F92" s="124"/>
      <c r="G92" s="124"/>
      <c r="H92" s="124"/>
      <c r="I92" s="124"/>
      <c r="J92" s="124"/>
      <c r="K92" s="124"/>
      <c r="L92" s="124"/>
      <c r="M92" s="124"/>
      <c r="N92" s="124"/>
      <c r="O92" s="124"/>
      <c r="P92" s="124"/>
      <c r="Q92" s="124"/>
    </row>
    <row r="93" spans="1:22" ht="12.75" x14ac:dyDescent="0.2">
      <c r="A93" s="123"/>
      <c r="B93" s="124"/>
      <c r="C93" s="123"/>
      <c r="D93" s="125"/>
      <c r="E93" s="126"/>
      <c r="F93" s="124"/>
      <c r="G93" s="124"/>
      <c r="H93" s="124"/>
      <c r="I93" s="124"/>
      <c r="J93" s="124"/>
      <c r="K93" s="124"/>
      <c r="L93" s="124"/>
      <c r="M93" s="124"/>
      <c r="N93" s="124"/>
      <c r="O93" s="124"/>
      <c r="P93" s="124"/>
      <c r="Q93" s="124"/>
    </row>
    <row r="94" spans="1:22" ht="12.75" x14ac:dyDescent="0.2">
      <c r="A94" s="123"/>
      <c r="B94" s="124"/>
      <c r="C94" s="123"/>
      <c r="D94" s="125"/>
      <c r="E94" s="126"/>
      <c r="F94" s="124"/>
      <c r="G94" s="124"/>
      <c r="H94" s="124"/>
      <c r="I94" s="124"/>
      <c r="J94" s="124"/>
      <c r="K94" s="124"/>
      <c r="L94" s="124"/>
      <c r="M94" s="124"/>
      <c r="N94" s="124"/>
      <c r="O94" s="124"/>
      <c r="P94" s="124"/>
      <c r="Q94" s="124"/>
    </row>
    <row r="95" spans="1:22" ht="12.75" x14ac:dyDescent="0.2">
      <c r="A95" s="123"/>
      <c r="B95" s="124"/>
      <c r="C95" s="123"/>
      <c r="D95" s="125"/>
      <c r="E95" s="126"/>
      <c r="F95" s="124"/>
      <c r="G95" s="124"/>
      <c r="H95" s="124"/>
      <c r="I95" s="124"/>
      <c r="J95" s="124"/>
      <c r="K95" s="124"/>
      <c r="L95" s="124"/>
      <c r="M95" s="124"/>
      <c r="N95" s="124"/>
      <c r="O95" s="124"/>
      <c r="P95" s="124"/>
      <c r="Q95" s="124"/>
    </row>
    <row r="96" spans="1:22" ht="12.75" x14ac:dyDescent="0.2">
      <c r="A96" s="123"/>
      <c r="B96" s="124"/>
      <c r="C96" s="123"/>
      <c r="D96" s="125"/>
      <c r="E96" s="126"/>
      <c r="F96" s="124"/>
      <c r="G96" s="124"/>
      <c r="H96" s="124"/>
      <c r="I96" s="124"/>
      <c r="J96" s="124"/>
      <c r="K96" s="124"/>
      <c r="L96" s="124"/>
      <c r="M96" s="124"/>
      <c r="N96" s="124"/>
      <c r="O96" s="124"/>
      <c r="P96" s="124"/>
      <c r="Q96" s="124"/>
    </row>
    <row r="97" spans="1:17" ht="12.75" x14ac:dyDescent="0.2">
      <c r="A97" s="123"/>
      <c r="B97" s="124"/>
      <c r="C97" s="123"/>
      <c r="D97" s="125"/>
      <c r="E97" s="126"/>
      <c r="F97" s="124"/>
      <c r="G97" s="124"/>
      <c r="H97" s="124"/>
      <c r="I97" s="124"/>
      <c r="J97" s="124"/>
      <c r="K97" s="124"/>
      <c r="L97" s="124"/>
      <c r="M97" s="124"/>
      <c r="N97" s="124"/>
      <c r="O97" s="124"/>
      <c r="P97" s="124"/>
      <c r="Q97" s="124"/>
    </row>
    <row r="98" spans="1:17" ht="12.75" x14ac:dyDescent="0.2">
      <c r="A98" s="123"/>
      <c r="B98" s="124"/>
      <c r="C98" s="123"/>
      <c r="D98" s="125"/>
      <c r="E98" s="126"/>
      <c r="F98" s="124"/>
      <c r="G98" s="124"/>
      <c r="H98" s="124"/>
      <c r="I98" s="124"/>
      <c r="J98" s="124"/>
      <c r="K98" s="124"/>
      <c r="L98" s="124"/>
      <c r="M98" s="124"/>
      <c r="N98" s="124"/>
      <c r="O98" s="124"/>
      <c r="P98" s="124"/>
      <c r="Q98" s="124"/>
    </row>
    <row r="99" spans="1:17" ht="12.75" x14ac:dyDescent="0.2">
      <c r="A99" s="123"/>
      <c r="B99" s="124"/>
      <c r="C99" s="123"/>
      <c r="D99" s="125"/>
      <c r="E99" s="126"/>
      <c r="F99" s="124"/>
      <c r="G99" s="124"/>
      <c r="H99" s="124"/>
      <c r="I99" s="124"/>
      <c r="J99" s="124"/>
      <c r="K99" s="124"/>
      <c r="L99" s="124"/>
      <c r="M99" s="124"/>
      <c r="N99" s="124"/>
      <c r="O99" s="124"/>
      <c r="P99" s="124"/>
      <c r="Q99" s="124"/>
    </row>
    <row r="100" spans="1:17" ht="12.75" x14ac:dyDescent="0.2">
      <c r="A100" s="123"/>
      <c r="B100" s="124"/>
      <c r="C100" s="123"/>
      <c r="D100" s="125"/>
      <c r="E100" s="126"/>
      <c r="F100" s="124"/>
      <c r="G100" s="124"/>
      <c r="H100" s="124"/>
      <c r="I100" s="124"/>
      <c r="J100" s="124"/>
      <c r="K100" s="124"/>
      <c r="L100" s="124"/>
      <c r="M100" s="124"/>
      <c r="N100" s="124"/>
      <c r="O100" s="124"/>
      <c r="P100" s="124"/>
      <c r="Q100" s="124"/>
    </row>
    <row r="101" spans="1:17" ht="12.75" x14ac:dyDescent="0.2">
      <c r="A101" s="123"/>
      <c r="B101" s="124"/>
      <c r="C101" s="123"/>
      <c r="D101" s="125"/>
      <c r="E101" s="126"/>
      <c r="F101" s="124"/>
      <c r="G101" s="124"/>
      <c r="H101" s="124"/>
      <c r="I101" s="124"/>
      <c r="J101" s="124"/>
      <c r="K101" s="124"/>
      <c r="L101" s="124"/>
      <c r="M101" s="124"/>
      <c r="N101" s="124"/>
      <c r="O101" s="124"/>
      <c r="P101" s="124"/>
      <c r="Q101" s="124"/>
    </row>
    <row r="102" spans="1:17" ht="12.75" x14ac:dyDescent="0.2">
      <c r="A102" s="123"/>
      <c r="B102" s="124"/>
      <c r="C102" s="123"/>
      <c r="D102" s="125"/>
      <c r="E102" s="126"/>
      <c r="F102" s="124"/>
      <c r="G102" s="124"/>
      <c r="H102" s="124"/>
      <c r="I102" s="124"/>
      <c r="J102" s="124"/>
      <c r="K102" s="124"/>
      <c r="L102" s="124"/>
      <c r="M102" s="124"/>
      <c r="N102" s="124"/>
      <c r="O102" s="124"/>
      <c r="P102" s="124"/>
      <c r="Q102" s="124"/>
    </row>
    <row r="103" spans="1:17" ht="12.75" x14ac:dyDescent="0.2">
      <c r="A103" s="123"/>
      <c r="B103" s="124"/>
      <c r="C103" s="123"/>
      <c r="D103" s="125"/>
      <c r="E103" s="126"/>
      <c r="F103" s="124"/>
      <c r="G103" s="124"/>
      <c r="H103" s="124"/>
      <c r="I103" s="124"/>
      <c r="J103" s="124"/>
      <c r="K103" s="124"/>
      <c r="L103" s="124"/>
      <c r="M103" s="124"/>
      <c r="N103" s="124"/>
      <c r="O103" s="124"/>
      <c r="P103" s="124"/>
      <c r="Q103" s="124"/>
    </row>
    <row r="104" spans="1:17" ht="12.75" x14ac:dyDescent="0.2">
      <c r="A104" s="123"/>
      <c r="B104" s="124"/>
      <c r="C104" s="123"/>
      <c r="D104" s="125"/>
      <c r="E104" s="126"/>
      <c r="F104" s="124"/>
      <c r="G104" s="124"/>
      <c r="H104" s="124"/>
      <c r="I104" s="124"/>
      <c r="J104" s="124"/>
      <c r="K104" s="124"/>
      <c r="L104" s="124"/>
      <c r="M104" s="124"/>
      <c r="N104" s="124"/>
      <c r="O104" s="124"/>
      <c r="P104" s="124"/>
      <c r="Q104" s="124"/>
    </row>
    <row r="105" spans="1:17" ht="12.75" x14ac:dyDescent="0.2">
      <c r="A105" s="123"/>
      <c r="B105" s="124"/>
      <c r="C105" s="123"/>
      <c r="D105" s="125"/>
      <c r="E105" s="126"/>
      <c r="F105" s="124"/>
      <c r="G105" s="124"/>
      <c r="H105" s="124"/>
      <c r="I105" s="124"/>
      <c r="J105" s="124"/>
      <c r="K105" s="124"/>
      <c r="L105" s="124"/>
      <c r="M105" s="124"/>
      <c r="N105" s="124"/>
      <c r="O105" s="124"/>
      <c r="P105" s="124"/>
      <c r="Q105" s="124"/>
    </row>
    <row r="106" spans="1:17" ht="12.75" x14ac:dyDescent="0.2">
      <c r="A106" s="123"/>
      <c r="B106" s="124"/>
      <c r="C106" s="123"/>
      <c r="D106" s="125"/>
      <c r="E106" s="126"/>
      <c r="F106" s="124"/>
      <c r="G106" s="124"/>
      <c r="H106" s="124"/>
      <c r="I106" s="124"/>
      <c r="J106" s="124"/>
      <c r="K106" s="124"/>
      <c r="L106" s="124"/>
      <c r="M106" s="124"/>
      <c r="N106" s="124"/>
      <c r="O106" s="124"/>
      <c r="P106" s="124"/>
      <c r="Q106" s="124"/>
    </row>
    <row r="107" spans="1:17" ht="12.75" x14ac:dyDescent="0.2">
      <c r="A107" s="123"/>
      <c r="B107" s="124"/>
      <c r="C107" s="123"/>
      <c r="D107" s="125"/>
      <c r="E107" s="126"/>
      <c r="F107" s="124"/>
      <c r="G107" s="124"/>
      <c r="H107" s="124"/>
      <c r="I107" s="124"/>
      <c r="J107" s="124"/>
      <c r="K107" s="124"/>
      <c r="L107" s="124"/>
      <c r="M107" s="124"/>
      <c r="N107" s="124"/>
      <c r="O107" s="124"/>
      <c r="P107" s="124"/>
      <c r="Q107" s="124"/>
    </row>
    <row r="108" spans="1:17" ht="12.75" x14ac:dyDescent="0.2">
      <c r="A108" s="123"/>
      <c r="B108" s="124"/>
      <c r="C108" s="123"/>
      <c r="D108" s="125"/>
      <c r="E108" s="126"/>
      <c r="F108" s="124"/>
      <c r="G108" s="124"/>
      <c r="H108" s="124"/>
      <c r="I108" s="124"/>
      <c r="J108" s="124"/>
      <c r="K108" s="124"/>
      <c r="L108" s="124"/>
      <c r="M108" s="124"/>
      <c r="N108" s="124"/>
      <c r="O108" s="124"/>
      <c r="P108" s="124"/>
      <c r="Q108" s="124"/>
    </row>
    <row r="109" spans="1:17" ht="12.75" x14ac:dyDescent="0.2">
      <c r="A109" s="123"/>
      <c r="B109" s="124"/>
      <c r="C109" s="123"/>
      <c r="D109" s="125"/>
      <c r="E109" s="126"/>
      <c r="F109" s="124"/>
      <c r="G109" s="124"/>
      <c r="H109" s="124"/>
      <c r="I109" s="124"/>
      <c r="J109" s="124"/>
      <c r="K109" s="124"/>
      <c r="L109" s="124"/>
      <c r="M109" s="124"/>
      <c r="N109" s="124"/>
      <c r="O109" s="124"/>
      <c r="P109" s="124"/>
      <c r="Q109" s="124"/>
    </row>
    <row r="110" spans="1:17" ht="12.75" x14ac:dyDescent="0.2">
      <c r="A110" s="123"/>
      <c r="B110" s="124"/>
      <c r="C110" s="123"/>
      <c r="D110" s="125"/>
      <c r="E110" s="126"/>
      <c r="F110" s="124"/>
      <c r="G110" s="124"/>
      <c r="H110" s="124"/>
      <c r="I110" s="124"/>
      <c r="J110" s="124"/>
      <c r="K110" s="124"/>
      <c r="L110" s="124"/>
      <c r="M110" s="124"/>
      <c r="N110" s="124"/>
      <c r="O110" s="124"/>
      <c r="P110" s="124"/>
      <c r="Q110" s="124"/>
    </row>
    <row r="111" spans="1:17" ht="12.75" x14ac:dyDescent="0.2">
      <c r="A111" s="123"/>
      <c r="B111" s="124"/>
      <c r="C111" s="123"/>
      <c r="D111" s="125"/>
      <c r="E111" s="126"/>
      <c r="F111" s="124"/>
      <c r="G111" s="124"/>
      <c r="H111" s="124"/>
      <c r="I111" s="124"/>
      <c r="J111" s="124"/>
      <c r="K111" s="124"/>
      <c r="L111" s="124"/>
      <c r="M111" s="124"/>
      <c r="N111" s="124"/>
      <c r="O111" s="124"/>
      <c r="P111" s="124"/>
      <c r="Q111" s="124"/>
    </row>
    <row r="112" spans="1:17" ht="12.75" x14ac:dyDescent="0.2">
      <c r="A112" s="123"/>
      <c r="B112" s="124"/>
      <c r="C112" s="123"/>
      <c r="D112" s="125"/>
      <c r="E112" s="126"/>
      <c r="F112" s="124"/>
      <c r="G112" s="124"/>
      <c r="H112" s="124"/>
      <c r="I112" s="124"/>
      <c r="J112" s="124"/>
      <c r="K112" s="124"/>
      <c r="L112" s="124"/>
      <c r="M112" s="124"/>
      <c r="N112" s="124"/>
      <c r="O112" s="124"/>
      <c r="P112" s="124"/>
      <c r="Q112" s="124"/>
    </row>
    <row r="113" spans="1:17" ht="12.75" x14ac:dyDescent="0.2">
      <c r="A113" s="123"/>
      <c r="B113" s="124"/>
      <c r="C113" s="123"/>
      <c r="D113" s="125"/>
      <c r="E113" s="126"/>
      <c r="F113" s="124"/>
      <c r="G113" s="124"/>
      <c r="H113" s="124"/>
      <c r="I113" s="124"/>
      <c r="J113" s="124"/>
      <c r="K113" s="124"/>
      <c r="L113" s="124"/>
      <c r="M113" s="124"/>
      <c r="N113" s="124"/>
      <c r="O113" s="124"/>
      <c r="P113" s="124"/>
      <c r="Q113" s="124"/>
    </row>
    <row r="114" spans="1:17" ht="12.75" x14ac:dyDescent="0.2">
      <c r="A114" s="123"/>
      <c r="B114" s="124"/>
      <c r="C114" s="123"/>
      <c r="D114" s="125"/>
      <c r="E114" s="126"/>
      <c r="F114" s="124"/>
      <c r="G114" s="124"/>
      <c r="H114" s="124"/>
      <c r="I114" s="124"/>
      <c r="J114" s="124"/>
      <c r="K114" s="124"/>
      <c r="L114" s="124"/>
      <c r="M114" s="124"/>
      <c r="N114" s="124"/>
      <c r="O114" s="124"/>
      <c r="P114" s="124"/>
      <c r="Q114" s="124"/>
    </row>
    <row r="115" spans="1:17" ht="12.75" x14ac:dyDescent="0.2">
      <c r="A115" s="123"/>
      <c r="B115" s="124"/>
      <c r="C115" s="123"/>
      <c r="D115" s="125"/>
      <c r="E115" s="126"/>
      <c r="F115" s="124"/>
      <c r="G115" s="124"/>
      <c r="H115" s="124"/>
      <c r="I115" s="124"/>
      <c r="J115" s="124"/>
      <c r="K115" s="124"/>
      <c r="L115" s="124"/>
      <c r="M115" s="124"/>
      <c r="N115" s="124"/>
      <c r="O115" s="124"/>
      <c r="P115" s="124"/>
      <c r="Q115" s="124"/>
    </row>
    <row r="116" spans="1:17" ht="12.75" x14ac:dyDescent="0.2">
      <c r="A116" s="123"/>
      <c r="B116" s="124"/>
      <c r="C116" s="123"/>
      <c r="D116" s="125"/>
      <c r="E116" s="126"/>
      <c r="F116" s="124"/>
      <c r="G116" s="124"/>
      <c r="H116" s="124"/>
      <c r="I116" s="124"/>
      <c r="J116" s="124"/>
      <c r="K116" s="124"/>
      <c r="L116" s="124"/>
      <c r="M116" s="124"/>
      <c r="N116" s="124"/>
      <c r="O116" s="124"/>
      <c r="P116" s="124"/>
      <c r="Q116" s="124"/>
    </row>
    <row r="117" spans="1:17" ht="12.75" x14ac:dyDescent="0.2">
      <c r="A117" s="123"/>
      <c r="B117" s="124"/>
      <c r="C117" s="123"/>
      <c r="D117" s="125"/>
      <c r="E117" s="126"/>
      <c r="F117" s="124"/>
      <c r="G117" s="124"/>
      <c r="H117" s="124"/>
      <c r="I117" s="124"/>
      <c r="J117" s="124"/>
      <c r="K117" s="124"/>
      <c r="L117" s="124"/>
      <c r="M117" s="124"/>
      <c r="N117" s="124"/>
      <c r="O117" s="124"/>
      <c r="P117" s="124"/>
      <c r="Q117" s="124"/>
    </row>
    <row r="118" spans="1:17" ht="12.75" x14ac:dyDescent="0.2">
      <c r="A118" s="123"/>
      <c r="B118" s="124"/>
      <c r="C118" s="123"/>
      <c r="D118" s="125"/>
      <c r="E118" s="126"/>
      <c r="F118" s="124"/>
      <c r="G118" s="124"/>
      <c r="H118" s="124"/>
      <c r="I118" s="124"/>
      <c r="J118" s="124"/>
      <c r="K118" s="124"/>
      <c r="L118" s="124"/>
      <c r="M118" s="124"/>
      <c r="N118" s="124"/>
      <c r="O118" s="124"/>
      <c r="P118" s="124"/>
      <c r="Q118" s="124"/>
    </row>
    <row r="119" spans="1:17" ht="12.75" x14ac:dyDescent="0.2">
      <c r="A119" s="123"/>
      <c r="B119" s="124"/>
      <c r="C119" s="123"/>
      <c r="D119" s="125"/>
      <c r="E119" s="126"/>
      <c r="F119" s="124"/>
      <c r="G119" s="124"/>
      <c r="H119" s="124"/>
      <c r="I119" s="124"/>
      <c r="J119" s="124"/>
      <c r="K119" s="124"/>
      <c r="L119" s="124"/>
      <c r="M119" s="124"/>
      <c r="N119" s="124"/>
      <c r="O119" s="124"/>
      <c r="P119" s="124"/>
      <c r="Q119" s="124"/>
    </row>
    <row r="120" spans="1:17" ht="12.75" x14ac:dyDescent="0.2">
      <c r="A120" s="123"/>
      <c r="B120" s="124"/>
      <c r="C120" s="123"/>
      <c r="D120" s="125"/>
      <c r="E120" s="126"/>
      <c r="F120" s="124"/>
      <c r="G120" s="124"/>
      <c r="H120" s="124"/>
      <c r="I120" s="124"/>
      <c r="J120" s="124"/>
      <c r="K120" s="124"/>
      <c r="L120" s="124"/>
      <c r="M120" s="124"/>
      <c r="N120" s="124"/>
      <c r="O120" s="124"/>
      <c r="P120" s="124"/>
      <c r="Q120" s="124"/>
    </row>
    <row r="121" spans="1:17" ht="12.75" x14ac:dyDescent="0.2">
      <c r="A121" s="123"/>
      <c r="B121" s="124"/>
      <c r="C121" s="123"/>
      <c r="D121" s="125"/>
      <c r="E121" s="126"/>
      <c r="F121" s="124"/>
      <c r="G121" s="124"/>
      <c r="H121" s="124"/>
      <c r="I121" s="124"/>
      <c r="J121" s="124"/>
      <c r="K121" s="124"/>
      <c r="L121" s="124"/>
      <c r="M121" s="124"/>
      <c r="N121" s="124"/>
      <c r="O121" s="124"/>
      <c r="P121" s="124"/>
      <c r="Q121" s="124"/>
    </row>
    <row r="122" spans="1:17" ht="12.75" x14ac:dyDescent="0.2">
      <c r="A122" s="123"/>
      <c r="B122" s="124"/>
      <c r="C122" s="123"/>
      <c r="D122" s="125"/>
      <c r="E122" s="126"/>
      <c r="F122" s="124"/>
      <c r="G122" s="124"/>
      <c r="H122" s="124"/>
      <c r="I122" s="124"/>
      <c r="J122" s="124"/>
      <c r="K122" s="124"/>
      <c r="L122" s="124"/>
      <c r="M122" s="124"/>
      <c r="N122" s="124"/>
      <c r="O122" s="124"/>
      <c r="P122" s="124"/>
      <c r="Q122" s="124"/>
    </row>
    <row r="123" spans="1:17" ht="12.75" x14ac:dyDescent="0.2">
      <c r="A123" s="123"/>
      <c r="B123" s="124"/>
      <c r="C123" s="123"/>
      <c r="D123" s="125"/>
      <c r="E123" s="126"/>
      <c r="F123" s="124"/>
      <c r="G123" s="124"/>
      <c r="H123" s="124"/>
      <c r="I123" s="124"/>
      <c r="J123" s="124"/>
      <c r="K123" s="124"/>
      <c r="L123" s="124"/>
      <c r="M123" s="124"/>
      <c r="N123" s="124"/>
      <c r="O123" s="124"/>
      <c r="P123" s="124"/>
      <c r="Q123" s="124"/>
    </row>
    <row r="124" spans="1:17" ht="12.75" x14ac:dyDescent="0.2">
      <c r="A124" s="123"/>
      <c r="B124" s="124"/>
      <c r="C124" s="123"/>
      <c r="D124" s="125"/>
      <c r="E124" s="126"/>
      <c r="F124" s="124"/>
      <c r="G124" s="124"/>
      <c r="H124" s="124"/>
      <c r="I124" s="124"/>
      <c r="J124" s="124"/>
      <c r="K124" s="124"/>
      <c r="L124" s="124"/>
      <c r="M124" s="124"/>
      <c r="N124" s="124"/>
      <c r="O124" s="124"/>
      <c r="P124" s="124"/>
      <c r="Q124" s="124"/>
    </row>
    <row r="125" spans="1:17" ht="12.75" x14ac:dyDescent="0.2">
      <c r="A125" s="123"/>
      <c r="B125" s="124"/>
      <c r="C125" s="123"/>
      <c r="D125" s="125"/>
      <c r="E125" s="126"/>
      <c r="F125" s="124"/>
      <c r="G125" s="124"/>
      <c r="H125" s="124"/>
      <c r="I125" s="124"/>
      <c r="J125" s="124"/>
      <c r="K125" s="124"/>
      <c r="L125" s="124"/>
      <c r="M125" s="124"/>
      <c r="N125" s="124"/>
      <c r="O125" s="124"/>
      <c r="P125" s="124"/>
      <c r="Q125" s="124"/>
    </row>
    <row r="126" spans="1:17" ht="12.75" x14ac:dyDescent="0.2">
      <c r="A126" s="123"/>
      <c r="B126" s="124"/>
      <c r="C126" s="123"/>
      <c r="D126" s="125"/>
      <c r="E126" s="126"/>
      <c r="F126" s="124"/>
      <c r="G126" s="124"/>
      <c r="H126" s="124"/>
      <c r="I126" s="124"/>
      <c r="J126" s="124"/>
      <c r="K126" s="124"/>
      <c r="L126" s="124"/>
      <c r="M126" s="124"/>
      <c r="N126" s="124"/>
      <c r="O126" s="124"/>
      <c r="P126" s="124"/>
      <c r="Q126" s="124"/>
    </row>
    <row r="127" spans="1:17" ht="12.75" x14ac:dyDescent="0.2">
      <c r="A127" s="123"/>
      <c r="B127" s="124"/>
      <c r="C127" s="123"/>
      <c r="D127" s="125"/>
      <c r="E127" s="126"/>
      <c r="F127" s="124"/>
      <c r="G127" s="124"/>
      <c r="H127" s="124"/>
      <c r="I127" s="124"/>
      <c r="J127" s="124"/>
      <c r="K127" s="124"/>
      <c r="L127" s="124"/>
      <c r="M127" s="124"/>
      <c r="N127" s="124"/>
      <c r="O127" s="124"/>
      <c r="P127" s="124"/>
      <c r="Q127" s="124"/>
    </row>
    <row r="128" spans="1:17" ht="12.75" x14ac:dyDescent="0.2">
      <c r="A128" s="123"/>
      <c r="B128" s="124"/>
      <c r="C128" s="123"/>
      <c r="D128" s="125"/>
      <c r="E128" s="126"/>
      <c r="F128" s="124"/>
      <c r="G128" s="124"/>
      <c r="H128" s="124"/>
      <c r="I128" s="124"/>
      <c r="J128" s="124"/>
      <c r="K128" s="124"/>
      <c r="L128" s="124"/>
      <c r="M128" s="124"/>
      <c r="N128" s="124"/>
      <c r="O128" s="124"/>
      <c r="P128" s="124"/>
      <c r="Q128" s="124"/>
    </row>
    <row r="129" spans="1:17" ht="12.75" x14ac:dyDescent="0.2">
      <c r="A129" s="123"/>
      <c r="B129" s="124"/>
      <c r="C129" s="123"/>
      <c r="D129" s="125"/>
      <c r="E129" s="126"/>
      <c r="F129" s="124"/>
      <c r="G129" s="124"/>
      <c r="H129" s="124"/>
      <c r="I129" s="124"/>
      <c r="J129" s="124"/>
      <c r="K129" s="124"/>
      <c r="L129" s="124"/>
      <c r="M129" s="124"/>
      <c r="N129" s="124"/>
      <c r="O129" s="124"/>
      <c r="P129" s="124"/>
      <c r="Q129" s="124"/>
    </row>
    <row r="130" spans="1:17" ht="12.75" x14ac:dyDescent="0.2">
      <c r="A130" s="123"/>
      <c r="B130" s="124"/>
      <c r="C130" s="123"/>
      <c r="D130" s="125"/>
      <c r="E130" s="126"/>
      <c r="F130" s="124"/>
      <c r="G130" s="124"/>
      <c r="H130" s="124"/>
      <c r="I130" s="124"/>
      <c r="J130" s="124"/>
      <c r="K130" s="124"/>
      <c r="L130" s="124"/>
      <c r="M130" s="124"/>
      <c r="N130" s="124"/>
      <c r="O130" s="124"/>
      <c r="P130" s="124"/>
      <c r="Q130" s="124"/>
    </row>
    <row r="131" spans="1:17" ht="12.75" x14ac:dyDescent="0.2">
      <c r="A131" s="123"/>
      <c r="B131" s="124"/>
      <c r="C131" s="123"/>
      <c r="D131" s="125"/>
      <c r="E131" s="126"/>
      <c r="F131" s="124"/>
      <c r="G131" s="124"/>
      <c r="H131" s="124"/>
      <c r="I131" s="124"/>
      <c r="J131" s="124"/>
      <c r="K131" s="124"/>
      <c r="L131" s="124"/>
      <c r="M131" s="124"/>
      <c r="N131" s="124"/>
      <c r="O131" s="124"/>
      <c r="P131" s="124"/>
      <c r="Q131" s="124"/>
    </row>
    <row r="132" spans="1:17" ht="12.75" x14ac:dyDescent="0.2">
      <c r="A132" s="123"/>
      <c r="B132" s="124"/>
      <c r="C132" s="123"/>
      <c r="D132" s="125"/>
      <c r="E132" s="126"/>
      <c r="F132" s="124"/>
      <c r="G132" s="124"/>
      <c r="H132" s="124"/>
      <c r="I132" s="124"/>
      <c r="J132" s="124"/>
      <c r="K132" s="124"/>
      <c r="L132" s="124"/>
      <c r="M132" s="124"/>
      <c r="N132" s="124"/>
      <c r="O132" s="124"/>
      <c r="P132" s="124"/>
      <c r="Q132" s="124"/>
    </row>
    <row r="133" spans="1:17" ht="12.75" x14ac:dyDescent="0.2">
      <c r="A133" s="123"/>
      <c r="B133" s="124"/>
      <c r="C133" s="123"/>
      <c r="D133" s="125"/>
      <c r="E133" s="126"/>
      <c r="F133" s="124"/>
      <c r="G133" s="124"/>
      <c r="H133" s="124"/>
      <c r="I133" s="124"/>
      <c r="J133" s="124"/>
      <c r="K133" s="124"/>
      <c r="L133" s="124"/>
      <c r="M133" s="124"/>
      <c r="N133" s="124"/>
      <c r="O133" s="124"/>
      <c r="P133" s="124"/>
      <c r="Q133" s="124"/>
    </row>
    <row r="134" spans="1:17" ht="12.75" x14ac:dyDescent="0.2">
      <c r="A134" s="123"/>
      <c r="B134" s="124"/>
      <c r="C134" s="123"/>
      <c r="D134" s="125"/>
      <c r="E134" s="126"/>
      <c r="F134" s="124"/>
      <c r="G134" s="124"/>
      <c r="H134" s="124"/>
      <c r="I134" s="124"/>
      <c r="J134" s="124"/>
      <c r="K134" s="124"/>
      <c r="L134" s="124"/>
      <c r="M134" s="124"/>
      <c r="N134" s="124"/>
      <c r="O134" s="124"/>
      <c r="P134" s="124"/>
      <c r="Q134" s="124"/>
    </row>
    <row r="135" spans="1:17" ht="12.75" x14ac:dyDescent="0.2">
      <c r="A135" s="123"/>
      <c r="B135" s="124"/>
      <c r="C135" s="123"/>
      <c r="D135" s="125"/>
      <c r="E135" s="126"/>
      <c r="F135" s="124"/>
      <c r="G135" s="124"/>
      <c r="H135" s="124"/>
      <c r="I135" s="124"/>
      <c r="J135" s="124"/>
      <c r="K135" s="124"/>
      <c r="L135" s="124"/>
      <c r="M135" s="124"/>
      <c r="N135" s="124"/>
      <c r="O135" s="124"/>
      <c r="P135" s="124"/>
      <c r="Q135" s="124"/>
    </row>
    <row r="136" spans="1:17" ht="12.75" x14ac:dyDescent="0.2">
      <c r="A136" s="123"/>
      <c r="B136" s="124"/>
      <c r="C136" s="123"/>
      <c r="D136" s="125"/>
      <c r="E136" s="126"/>
      <c r="F136" s="124"/>
      <c r="G136" s="124"/>
      <c r="H136" s="124"/>
      <c r="I136" s="124"/>
      <c r="J136" s="124"/>
      <c r="K136" s="124"/>
      <c r="L136" s="124"/>
      <c r="M136" s="124"/>
      <c r="N136" s="124"/>
      <c r="O136" s="124"/>
      <c r="P136" s="124"/>
      <c r="Q136" s="124"/>
    </row>
    <row r="137" spans="1:17" ht="12.75" x14ac:dyDescent="0.2">
      <c r="A137" s="123"/>
      <c r="B137" s="124"/>
      <c r="C137" s="123"/>
      <c r="D137" s="125"/>
      <c r="E137" s="126"/>
      <c r="F137" s="124"/>
      <c r="G137" s="124"/>
      <c r="H137" s="124"/>
      <c r="I137" s="124"/>
      <c r="J137" s="124"/>
      <c r="K137" s="124"/>
      <c r="L137" s="124"/>
      <c r="M137" s="124"/>
      <c r="N137" s="124"/>
      <c r="O137" s="124"/>
      <c r="P137" s="124"/>
      <c r="Q137" s="124"/>
    </row>
    <row r="138" spans="1:17" ht="12.75" x14ac:dyDescent="0.2">
      <c r="A138" s="123"/>
      <c r="B138" s="124"/>
      <c r="C138" s="123"/>
      <c r="D138" s="125"/>
      <c r="E138" s="126"/>
      <c r="F138" s="124"/>
      <c r="G138" s="124"/>
      <c r="H138" s="124"/>
      <c r="I138" s="124"/>
      <c r="J138" s="124"/>
      <c r="K138" s="124"/>
      <c r="L138" s="124"/>
      <c r="M138" s="124"/>
      <c r="N138" s="124"/>
      <c r="O138" s="124"/>
      <c r="P138" s="124"/>
      <c r="Q138" s="124"/>
    </row>
    <row r="139" spans="1:17" ht="12.75" x14ac:dyDescent="0.2">
      <c r="A139" s="123"/>
      <c r="B139" s="124"/>
      <c r="C139" s="123"/>
      <c r="D139" s="125"/>
      <c r="E139" s="126"/>
      <c r="F139" s="124"/>
      <c r="G139" s="124"/>
      <c r="H139" s="124"/>
      <c r="I139" s="124"/>
      <c r="J139" s="124"/>
      <c r="K139" s="124"/>
      <c r="L139" s="124"/>
      <c r="M139" s="124"/>
      <c r="N139" s="124"/>
      <c r="O139" s="124"/>
      <c r="P139" s="124"/>
      <c r="Q139" s="124"/>
    </row>
    <row r="140" spans="1:17" ht="12.75" x14ac:dyDescent="0.2">
      <c r="A140" s="123"/>
      <c r="B140" s="124"/>
      <c r="C140" s="123"/>
      <c r="D140" s="125"/>
      <c r="E140" s="126"/>
      <c r="F140" s="124"/>
      <c r="G140" s="124"/>
      <c r="H140" s="124"/>
      <c r="I140" s="124"/>
      <c r="J140" s="124"/>
      <c r="K140" s="124"/>
      <c r="L140" s="124"/>
      <c r="M140" s="124"/>
      <c r="N140" s="124"/>
      <c r="O140" s="124"/>
      <c r="P140" s="124"/>
      <c r="Q140" s="124"/>
    </row>
    <row r="141" spans="1:17" ht="12.75" x14ac:dyDescent="0.2">
      <c r="A141" s="123"/>
      <c r="B141" s="124"/>
      <c r="C141" s="123"/>
      <c r="D141" s="125"/>
      <c r="E141" s="126"/>
      <c r="F141" s="124"/>
      <c r="G141" s="124"/>
      <c r="H141" s="124"/>
      <c r="I141" s="124"/>
      <c r="J141" s="124"/>
      <c r="K141" s="124"/>
      <c r="L141" s="124"/>
      <c r="M141" s="124"/>
      <c r="N141" s="124"/>
      <c r="O141" s="124"/>
      <c r="P141" s="124"/>
      <c r="Q141" s="124"/>
    </row>
    <row r="142" spans="1:17" ht="12.75" x14ac:dyDescent="0.2">
      <c r="A142" s="123"/>
      <c r="B142" s="124"/>
      <c r="C142" s="123"/>
      <c r="D142" s="125"/>
      <c r="E142" s="126"/>
      <c r="F142" s="124"/>
      <c r="G142" s="124"/>
      <c r="H142" s="124"/>
      <c r="I142" s="124"/>
      <c r="J142" s="124"/>
      <c r="K142" s="124"/>
      <c r="L142" s="124"/>
      <c r="M142" s="124"/>
      <c r="N142" s="124"/>
      <c r="O142" s="124"/>
      <c r="P142" s="124"/>
      <c r="Q142" s="124"/>
    </row>
    <row r="143" spans="1:17" ht="12.75" x14ac:dyDescent="0.2">
      <c r="A143" s="123"/>
      <c r="B143" s="124"/>
      <c r="C143" s="123"/>
      <c r="D143" s="125"/>
      <c r="E143" s="126"/>
      <c r="F143" s="124"/>
      <c r="G143" s="124"/>
      <c r="H143" s="124"/>
      <c r="I143" s="124"/>
      <c r="J143" s="124"/>
      <c r="K143" s="124"/>
      <c r="L143" s="124"/>
      <c r="M143" s="124"/>
      <c r="N143" s="124"/>
      <c r="O143" s="124"/>
      <c r="P143" s="124"/>
      <c r="Q143" s="124"/>
    </row>
    <row r="144" spans="1:17" ht="12.75" x14ac:dyDescent="0.2">
      <c r="A144" s="123"/>
      <c r="B144" s="124"/>
      <c r="C144" s="123"/>
      <c r="D144" s="125"/>
      <c r="E144" s="126"/>
      <c r="F144" s="124"/>
      <c r="G144" s="124"/>
      <c r="H144" s="124"/>
      <c r="I144" s="124"/>
      <c r="J144" s="124"/>
      <c r="K144" s="124"/>
      <c r="L144" s="124"/>
      <c r="M144" s="124"/>
      <c r="N144" s="124"/>
      <c r="O144" s="124"/>
      <c r="P144" s="124"/>
      <c r="Q144" s="124"/>
    </row>
    <row r="145" spans="1:17" ht="12.75" x14ac:dyDescent="0.2">
      <c r="A145" s="123"/>
      <c r="B145" s="124"/>
      <c r="C145" s="123"/>
      <c r="D145" s="125"/>
      <c r="E145" s="126"/>
      <c r="F145" s="124"/>
      <c r="G145" s="124"/>
      <c r="H145" s="124"/>
      <c r="I145" s="124"/>
      <c r="J145" s="124"/>
      <c r="K145" s="124"/>
      <c r="L145" s="124"/>
      <c r="M145" s="124"/>
      <c r="N145" s="124"/>
      <c r="O145" s="124"/>
      <c r="P145" s="124"/>
      <c r="Q145" s="124"/>
    </row>
    <row r="146" spans="1:17" ht="12.75" x14ac:dyDescent="0.2">
      <c r="A146" s="123"/>
      <c r="B146" s="124"/>
      <c r="C146" s="123"/>
      <c r="D146" s="125"/>
      <c r="E146" s="126"/>
      <c r="F146" s="124"/>
      <c r="G146" s="124"/>
      <c r="H146" s="124"/>
      <c r="I146" s="124"/>
      <c r="J146" s="124"/>
      <c r="K146" s="124"/>
      <c r="L146" s="124"/>
      <c r="M146" s="124"/>
      <c r="N146" s="124"/>
      <c r="O146" s="124"/>
      <c r="P146" s="124"/>
      <c r="Q146" s="124"/>
    </row>
    <row r="147" spans="1:17" ht="12.75" x14ac:dyDescent="0.2">
      <c r="A147" s="123"/>
      <c r="B147" s="124"/>
      <c r="C147" s="123"/>
      <c r="D147" s="125"/>
      <c r="E147" s="126"/>
      <c r="F147" s="124"/>
      <c r="G147" s="124"/>
      <c r="H147" s="124"/>
      <c r="I147" s="124"/>
      <c r="J147" s="124"/>
      <c r="K147" s="124"/>
      <c r="L147" s="124"/>
      <c r="M147" s="124"/>
      <c r="N147" s="124"/>
      <c r="O147" s="124"/>
      <c r="P147" s="124"/>
      <c r="Q147" s="124"/>
    </row>
    <row r="148" spans="1:17" ht="12.75" x14ac:dyDescent="0.2">
      <c r="A148" s="123"/>
      <c r="B148" s="124"/>
      <c r="C148" s="123"/>
      <c r="D148" s="125"/>
      <c r="E148" s="126"/>
      <c r="F148" s="124"/>
      <c r="G148" s="124"/>
      <c r="H148" s="124"/>
      <c r="I148" s="124"/>
      <c r="J148" s="124"/>
      <c r="K148" s="124"/>
      <c r="L148" s="124"/>
      <c r="M148" s="124"/>
      <c r="N148" s="124"/>
      <c r="O148" s="124"/>
      <c r="P148" s="124"/>
      <c r="Q148" s="124"/>
    </row>
    <row r="149" spans="1:17" ht="12.75" x14ac:dyDescent="0.2">
      <c r="A149" s="123"/>
      <c r="B149" s="124"/>
      <c r="C149" s="123"/>
      <c r="D149" s="125"/>
      <c r="E149" s="126"/>
      <c r="F149" s="124"/>
      <c r="G149" s="124"/>
      <c r="H149" s="124"/>
      <c r="I149" s="124"/>
      <c r="J149" s="124"/>
      <c r="K149" s="124"/>
      <c r="L149" s="124"/>
      <c r="M149" s="124"/>
      <c r="N149" s="124"/>
      <c r="O149" s="124"/>
      <c r="P149" s="124"/>
      <c r="Q149" s="124"/>
    </row>
    <row r="150" spans="1:17" ht="12.75" x14ac:dyDescent="0.2">
      <c r="A150" s="123"/>
      <c r="B150" s="124"/>
      <c r="C150" s="123"/>
      <c r="D150" s="125"/>
      <c r="E150" s="126"/>
      <c r="F150" s="124"/>
      <c r="G150" s="124"/>
      <c r="H150" s="124"/>
      <c r="I150" s="124"/>
      <c r="J150" s="124"/>
      <c r="K150" s="124"/>
      <c r="L150" s="124"/>
      <c r="M150" s="124"/>
      <c r="N150" s="124"/>
      <c r="O150" s="124"/>
      <c r="P150" s="124"/>
      <c r="Q150" s="124"/>
    </row>
    <row r="151" spans="1:17" ht="12.75" x14ac:dyDescent="0.2">
      <c r="A151" s="123"/>
      <c r="B151" s="124"/>
      <c r="C151" s="123"/>
      <c r="D151" s="125"/>
      <c r="E151" s="126"/>
      <c r="F151" s="124"/>
      <c r="G151" s="124"/>
      <c r="H151" s="124"/>
      <c r="I151" s="124"/>
      <c r="J151" s="124"/>
      <c r="K151" s="124"/>
      <c r="L151" s="124"/>
      <c r="M151" s="124"/>
      <c r="N151" s="124"/>
      <c r="O151" s="124"/>
      <c r="P151" s="124"/>
      <c r="Q151" s="124"/>
    </row>
    <row r="152" spans="1:17" ht="12.75" x14ac:dyDescent="0.2">
      <c r="A152" s="123"/>
      <c r="B152" s="124"/>
      <c r="C152" s="123"/>
      <c r="D152" s="125"/>
      <c r="E152" s="126"/>
      <c r="F152" s="124"/>
      <c r="G152" s="124"/>
      <c r="H152" s="124"/>
      <c r="I152" s="124"/>
      <c r="J152" s="124"/>
      <c r="K152" s="124"/>
      <c r="L152" s="124"/>
      <c r="M152" s="124"/>
      <c r="N152" s="124"/>
      <c r="O152" s="124"/>
      <c r="P152" s="124"/>
      <c r="Q152" s="124"/>
    </row>
    <row r="153" spans="1:17" ht="12.75" x14ac:dyDescent="0.2">
      <c r="A153" s="123"/>
      <c r="B153" s="124"/>
      <c r="C153" s="123"/>
      <c r="D153" s="125"/>
      <c r="E153" s="126"/>
      <c r="F153" s="124"/>
      <c r="G153" s="124"/>
      <c r="H153" s="124"/>
      <c r="I153" s="124"/>
      <c r="J153" s="124"/>
      <c r="K153" s="124"/>
      <c r="L153" s="124"/>
      <c r="M153" s="124"/>
      <c r="N153" s="124"/>
      <c r="O153" s="124"/>
      <c r="P153" s="124"/>
      <c r="Q153" s="124"/>
    </row>
    <row r="154" spans="1:17" ht="12.75" x14ac:dyDescent="0.2">
      <c r="A154" s="123"/>
      <c r="B154" s="124"/>
      <c r="C154" s="123"/>
      <c r="D154" s="125"/>
      <c r="E154" s="126"/>
      <c r="F154" s="124"/>
      <c r="G154" s="124"/>
      <c r="H154" s="124"/>
      <c r="I154" s="124"/>
      <c r="J154" s="124"/>
      <c r="K154" s="124"/>
      <c r="L154" s="124"/>
      <c r="M154" s="124"/>
      <c r="N154" s="124"/>
      <c r="O154" s="124"/>
      <c r="P154" s="124"/>
      <c r="Q154" s="124"/>
    </row>
    <row r="155" spans="1:17" ht="12.75" x14ac:dyDescent="0.2">
      <c r="A155" s="123"/>
      <c r="B155" s="124"/>
      <c r="C155" s="123"/>
      <c r="D155" s="125"/>
      <c r="E155" s="126"/>
      <c r="F155" s="124"/>
      <c r="G155" s="124"/>
      <c r="H155" s="124"/>
      <c r="I155" s="124"/>
      <c r="J155" s="124"/>
      <c r="K155" s="124"/>
      <c r="L155" s="124"/>
      <c r="M155" s="124"/>
      <c r="N155" s="124"/>
      <c r="O155" s="124"/>
      <c r="P155" s="124"/>
      <c r="Q155" s="124"/>
    </row>
    <row r="156" spans="1:17" ht="12.75" x14ac:dyDescent="0.2">
      <c r="A156" s="123"/>
      <c r="B156" s="124"/>
      <c r="C156" s="123"/>
      <c r="D156" s="125"/>
      <c r="E156" s="126"/>
      <c r="F156" s="124"/>
      <c r="G156" s="124"/>
      <c r="H156" s="124"/>
      <c r="I156" s="124"/>
      <c r="J156" s="124"/>
      <c r="K156" s="124"/>
      <c r="L156" s="124"/>
      <c r="M156" s="124"/>
      <c r="N156" s="124"/>
      <c r="O156" s="124"/>
      <c r="P156" s="124"/>
      <c r="Q156" s="124"/>
    </row>
    <row r="157" spans="1:17" ht="12.75" x14ac:dyDescent="0.2">
      <c r="A157" s="123"/>
      <c r="B157" s="124"/>
      <c r="C157" s="123"/>
      <c r="D157" s="125"/>
      <c r="E157" s="126"/>
      <c r="F157" s="124"/>
      <c r="G157" s="124"/>
      <c r="H157" s="124"/>
      <c r="I157" s="124"/>
      <c r="J157" s="124"/>
      <c r="K157" s="124"/>
      <c r="L157" s="124"/>
      <c r="M157" s="124"/>
      <c r="N157" s="124"/>
      <c r="O157" s="124"/>
      <c r="P157" s="124"/>
      <c r="Q157" s="124"/>
    </row>
    <row r="158" spans="1:17" ht="12.75" x14ac:dyDescent="0.2">
      <c r="A158" s="123"/>
      <c r="B158" s="124"/>
      <c r="C158" s="123"/>
      <c r="D158" s="125"/>
      <c r="E158" s="126"/>
      <c r="F158" s="124"/>
      <c r="G158" s="124"/>
      <c r="H158" s="124"/>
      <c r="I158" s="124"/>
      <c r="J158" s="124"/>
      <c r="K158" s="124"/>
      <c r="L158" s="124"/>
      <c r="M158" s="124"/>
      <c r="N158" s="124"/>
      <c r="O158" s="124"/>
      <c r="P158" s="124"/>
      <c r="Q158" s="124"/>
    </row>
    <row r="159" spans="1:17" ht="12.75" x14ac:dyDescent="0.2">
      <c r="A159" s="123"/>
      <c r="B159" s="124"/>
      <c r="C159" s="123"/>
      <c r="D159" s="125"/>
      <c r="E159" s="126"/>
      <c r="F159" s="124"/>
      <c r="G159" s="124"/>
      <c r="H159" s="124"/>
      <c r="I159" s="124"/>
      <c r="J159" s="124"/>
      <c r="K159" s="124"/>
      <c r="L159" s="124"/>
      <c r="M159" s="124"/>
      <c r="N159" s="124"/>
      <c r="O159" s="124"/>
      <c r="P159" s="124"/>
      <c r="Q159" s="124"/>
    </row>
    <row r="160" spans="1:17" ht="12.75" x14ac:dyDescent="0.2">
      <c r="A160" s="123"/>
      <c r="B160" s="124"/>
      <c r="C160" s="123"/>
      <c r="D160" s="125"/>
      <c r="E160" s="126"/>
      <c r="F160" s="124"/>
      <c r="G160" s="124"/>
      <c r="H160" s="124"/>
      <c r="I160" s="124"/>
      <c r="J160" s="124"/>
      <c r="K160" s="124"/>
      <c r="L160" s="124"/>
      <c r="M160" s="124"/>
      <c r="N160" s="124"/>
      <c r="O160" s="124"/>
      <c r="P160" s="124"/>
      <c r="Q160" s="124"/>
    </row>
    <row r="161" spans="1:17" ht="12.75" x14ac:dyDescent="0.2">
      <c r="A161" s="123"/>
      <c r="B161" s="124"/>
      <c r="C161" s="123"/>
      <c r="D161" s="125"/>
      <c r="E161" s="126"/>
      <c r="F161" s="124"/>
      <c r="G161" s="124"/>
      <c r="H161" s="124"/>
      <c r="I161" s="124"/>
      <c r="J161" s="124"/>
      <c r="K161" s="124"/>
      <c r="L161" s="124"/>
      <c r="M161" s="124"/>
      <c r="N161" s="124"/>
      <c r="O161" s="124"/>
      <c r="P161" s="124"/>
      <c r="Q161" s="124"/>
    </row>
    <row r="162" spans="1:17" ht="12.75" x14ac:dyDescent="0.2">
      <c r="A162" s="123"/>
      <c r="B162" s="124"/>
      <c r="C162" s="123"/>
      <c r="D162" s="125"/>
      <c r="E162" s="126"/>
      <c r="F162" s="124"/>
      <c r="G162" s="124"/>
      <c r="H162" s="124"/>
      <c r="I162" s="124"/>
      <c r="J162" s="124"/>
      <c r="K162" s="124"/>
      <c r="L162" s="124"/>
      <c r="M162" s="124"/>
      <c r="N162" s="124"/>
      <c r="O162" s="124"/>
      <c r="P162" s="124"/>
      <c r="Q162" s="124"/>
    </row>
    <row r="163" spans="1:17" ht="12.75" x14ac:dyDescent="0.2">
      <c r="A163" s="123"/>
      <c r="B163" s="124"/>
      <c r="C163" s="123"/>
      <c r="D163" s="125"/>
      <c r="E163" s="126"/>
      <c r="F163" s="124"/>
      <c r="G163" s="124"/>
      <c r="H163" s="124"/>
      <c r="I163" s="124"/>
      <c r="J163" s="124"/>
      <c r="K163" s="124"/>
      <c r="L163" s="124"/>
      <c r="M163" s="124"/>
      <c r="N163" s="124"/>
      <c r="O163" s="124"/>
      <c r="P163" s="124"/>
      <c r="Q163" s="124"/>
    </row>
    <row r="164" spans="1:17" ht="12.75" x14ac:dyDescent="0.2">
      <c r="A164" s="123"/>
      <c r="B164" s="124"/>
      <c r="C164" s="123"/>
      <c r="D164" s="125"/>
      <c r="E164" s="126"/>
      <c r="F164" s="124"/>
      <c r="G164" s="124"/>
      <c r="H164" s="124"/>
      <c r="I164" s="124"/>
      <c r="J164" s="124"/>
      <c r="K164" s="124"/>
      <c r="L164" s="124"/>
      <c r="M164" s="124"/>
      <c r="N164" s="124"/>
      <c r="O164" s="124"/>
      <c r="P164" s="124"/>
      <c r="Q164" s="124"/>
    </row>
    <row r="165" spans="1:17" ht="12.75" x14ac:dyDescent="0.2">
      <c r="A165" s="123"/>
      <c r="B165" s="124"/>
      <c r="C165" s="123"/>
      <c r="D165" s="125"/>
      <c r="E165" s="126"/>
      <c r="F165" s="124"/>
      <c r="G165" s="124"/>
      <c r="H165" s="124"/>
      <c r="I165" s="124"/>
      <c r="J165" s="124"/>
      <c r="K165" s="124"/>
      <c r="L165" s="124"/>
      <c r="M165" s="124"/>
      <c r="N165" s="124"/>
      <c r="O165" s="124"/>
      <c r="P165" s="124"/>
      <c r="Q165" s="124"/>
    </row>
    <row r="166" spans="1:17" ht="12.75" x14ac:dyDescent="0.2">
      <c r="A166" s="123"/>
      <c r="B166" s="124"/>
      <c r="C166" s="123"/>
      <c r="D166" s="125"/>
      <c r="E166" s="126"/>
      <c r="F166" s="124"/>
      <c r="G166" s="124"/>
      <c r="H166" s="124"/>
      <c r="I166" s="124"/>
      <c r="J166" s="124"/>
      <c r="K166" s="124"/>
      <c r="L166" s="124"/>
      <c r="M166" s="124"/>
      <c r="N166" s="124"/>
      <c r="O166" s="124"/>
      <c r="P166" s="124"/>
      <c r="Q166" s="124"/>
    </row>
    <row r="167" spans="1:17" ht="12.75" x14ac:dyDescent="0.2">
      <c r="A167" s="123"/>
      <c r="B167" s="124"/>
      <c r="C167" s="123"/>
      <c r="D167" s="125"/>
      <c r="E167" s="126"/>
      <c r="F167" s="124"/>
      <c r="G167" s="124"/>
      <c r="H167" s="124"/>
      <c r="I167" s="124"/>
      <c r="J167" s="124"/>
      <c r="K167" s="124"/>
      <c r="L167" s="124"/>
      <c r="M167" s="124"/>
      <c r="N167" s="124"/>
      <c r="O167" s="124"/>
      <c r="P167" s="124"/>
      <c r="Q167" s="124"/>
    </row>
    <row r="168" spans="1:17" ht="12.75" x14ac:dyDescent="0.2">
      <c r="A168" s="123"/>
      <c r="B168" s="124"/>
      <c r="C168" s="123"/>
      <c r="D168" s="125"/>
      <c r="E168" s="126"/>
      <c r="F168" s="124"/>
      <c r="G168" s="124"/>
      <c r="H168" s="124"/>
      <c r="I168" s="124"/>
      <c r="J168" s="124"/>
      <c r="K168" s="124"/>
      <c r="L168" s="124"/>
      <c r="M168" s="124"/>
      <c r="N168" s="124"/>
      <c r="O168" s="124"/>
      <c r="P168" s="124"/>
      <c r="Q168" s="124"/>
    </row>
    <row r="169" spans="1:17" ht="12.75" x14ac:dyDescent="0.2">
      <c r="A169" s="123"/>
      <c r="B169" s="124"/>
      <c r="C169" s="123"/>
      <c r="D169" s="125"/>
      <c r="E169" s="126"/>
      <c r="F169" s="124"/>
      <c r="G169" s="124"/>
      <c r="H169" s="124"/>
      <c r="I169" s="124"/>
      <c r="J169" s="124"/>
      <c r="K169" s="124"/>
      <c r="L169" s="124"/>
      <c r="M169" s="124"/>
      <c r="N169" s="124"/>
      <c r="O169" s="124"/>
      <c r="P169" s="124"/>
      <c r="Q169" s="124"/>
    </row>
    <row r="170" spans="1:17" ht="12.75" x14ac:dyDescent="0.2">
      <c r="A170" s="123"/>
      <c r="B170" s="124"/>
      <c r="C170" s="123"/>
      <c r="D170" s="125"/>
      <c r="E170" s="126"/>
      <c r="F170" s="124"/>
      <c r="G170" s="124"/>
      <c r="H170" s="124"/>
      <c r="I170" s="124"/>
      <c r="J170" s="124"/>
      <c r="K170" s="124"/>
      <c r="L170" s="124"/>
      <c r="M170" s="124"/>
      <c r="N170" s="124"/>
      <c r="O170" s="124"/>
      <c r="P170" s="124"/>
      <c r="Q170" s="124"/>
    </row>
    <row r="171" spans="1:17" ht="12.75" x14ac:dyDescent="0.2">
      <c r="A171" s="123"/>
      <c r="B171" s="124"/>
      <c r="C171" s="123"/>
      <c r="D171" s="125"/>
      <c r="E171" s="126"/>
      <c r="F171" s="124"/>
      <c r="G171" s="124"/>
      <c r="H171" s="124"/>
      <c r="I171" s="124"/>
      <c r="J171" s="124"/>
      <c r="K171" s="124"/>
      <c r="L171" s="124"/>
      <c r="M171" s="124"/>
      <c r="N171" s="124"/>
      <c r="O171" s="124"/>
      <c r="P171" s="124"/>
      <c r="Q171" s="124"/>
    </row>
    <row r="172" spans="1:17" ht="12.75" x14ac:dyDescent="0.2">
      <c r="A172" s="123"/>
      <c r="B172" s="124"/>
      <c r="C172" s="123"/>
      <c r="D172" s="125"/>
      <c r="E172" s="126"/>
      <c r="F172" s="124"/>
      <c r="G172" s="124"/>
      <c r="H172" s="124"/>
      <c r="I172" s="124"/>
      <c r="J172" s="124"/>
      <c r="K172" s="124"/>
      <c r="L172" s="124"/>
      <c r="M172" s="124"/>
      <c r="N172" s="124"/>
      <c r="O172" s="124"/>
      <c r="P172" s="124"/>
      <c r="Q172" s="124"/>
    </row>
    <row r="173" spans="1:17" ht="12.75" x14ac:dyDescent="0.2">
      <c r="A173" s="123"/>
      <c r="B173" s="124"/>
      <c r="C173" s="123"/>
      <c r="D173" s="125"/>
      <c r="E173" s="126"/>
      <c r="F173" s="124"/>
      <c r="G173" s="124"/>
      <c r="H173" s="124"/>
      <c r="I173" s="124"/>
      <c r="J173" s="124"/>
      <c r="K173" s="124"/>
      <c r="L173" s="124"/>
      <c r="M173" s="124"/>
      <c r="N173" s="124"/>
      <c r="O173" s="124"/>
      <c r="P173" s="124"/>
      <c r="Q173" s="124"/>
    </row>
    <row r="174" spans="1:17" ht="12.75" x14ac:dyDescent="0.2">
      <c r="A174" s="123"/>
      <c r="B174" s="124"/>
      <c r="C174" s="123"/>
      <c r="D174" s="125"/>
      <c r="E174" s="126"/>
      <c r="F174" s="124"/>
      <c r="G174" s="124"/>
      <c r="H174" s="124"/>
      <c r="I174" s="124"/>
      <c r="J174" s="124"/>
      <c r="K174" s="124"/>
      <c r="L174" s="124"/>
      <c r="M174" s="124"/>
      <c r="N174" s="124"/>
      <c r="O174" s="124"/>
      <c r="P174" s="124"/>
      <c r="Q174" s="124"/>
    </row>
    <row r="175" spans="1:17" ht="12.75" x14ac:dyDescent="0.2">
      <c r="A175" s="123"/>
      <c r="B175" s="124"/>
      <c r="C175" s="123"/>
      <c r="D175" s="125"/>
      <c r="E175" s="126"/>
      <c r="F175" s="124"/>
      <c r="G175" s="124"/>
      <c r="H175" s="124"/>
      <c r="I175" s="124"/>
      <c r="J175" s="124"/>
      <c r="K175" s="124"/>
      <c r="L175" s="124"/>
      <c r="M175" s="124"/>
      <c r="N175" s="124"/>
      <c r="O175" s="124"/>
      <c r="P175" s="124"/>
      <c r="Q175" s="124"/>
    </row>
    <row r="176" spans="1:17" ht="12.75" x14ac:dyDescent="0.2">
      <c r="A176" s="123"/>
      <c r="B176" s="124"/>
      <c r="C176" s="123"/>
      <c r="D176" s="125"/>
      <c r="E176" s="126"/>
      <c r="F176" s="124"/>
      <c r="G176" s="124"/>
      <c r="H176" s="124"/>
      <c r="I176" s="124"/>
      <c r="J176" s="124"/>
      <c r="K176" s="124"/>
      <c r="L176" s="124"/>
      <c r="M176" s="124"/>
      <c r="N176" s="124"/>
      <c r="O176" s="124"/>
      <c r="P176" s="124"/>
      <c r="Q176" s="124"/>
    </row>
    <row r="177" spans="1:17" ht="12.75" x14ac:dyDescent="0.2">
      <c r="A177" s="123"/>
      <c r="B177" s="124"/>
      <c r="C177" s="123"/>
      <c r="D177" s="125"/>
      <c r="E177" s="126"/>
      <c r="F177" s="124"/>
      <c r="G177" s="124"/>
      <c r="H177" s="124"/>
      <c r="I177" s="124"/>
      <c r="J177" s="124"/>
      <c r="K177" s="124"/>
      <c r="L177" s="124"/>
      <c r="M177" s="124"/>
      <c r="N177" s="124"/>
      <c r="O177" s="124"/>
      <c r="P177" s="124"/>
      <c r="Q177" s="124"/>
    </row>
    <row r="178" spans="1:17" ht="12.75" x14ac:dyDescent="0.2">
      <c r="A178" s="123"/>
      <c r="B178" s="124"/>
      <c r="C178" s="123"/>
      <c r="D178" s="125"/>
      <c r="E178" s="126"/>
      <c r="F178" s="124"/>
      <c r="G178" s="124"/>
      <c r="H178" s="124"/>
      <c r="I178" s="124"/>
      <c r="J178" s="124"/>
      <c r="K178" s="124"/>
      <c r="L178" s="124"/>
      <c r="M178" s="124"/>
      <c r="N178" s="124"/>
      <c r="O178" s="124"/>
      <c r="P178" s="124"/>
      <c r="Q178" s="124"/>
    </row>
    <row r="179" spans="1:17" ht="12.75" x14ac:dyDescent="0.2">
      <c r="A179" s="123"/>
      <c r="B179" s="124"/>
      <c r="C179" s="123"/>
      <c r="D179" s="125"/>
      <c r="E179" s="126"/>
      <c r="F179" s="124"/>
      <c r="G179" s="124"/>
      <c r="H179" s="124"/>
      <c r="I179" s="124"/>
      <c r="J179" s="124"/>
      <c r="K179" s="124"/>
      <c r="L179" s="124"/>
      <c r="M179" s="124"/>
      <c r="N179" s="124"/>
      <c r="O179" s="124"/>
      <c r="P179" s="124"/>
      <c r="Q179" s="124"/>
    </row>
    <row r="180" spans="1:17" ht="12.75" x14ac:dyDescent="0.2">
      <c r="A180" s="123"/>
      <c r="B180" s="124"/>
      <c r="C180" s="123"/>
      <c r="D180" s="125"/>
      <c r="E180" s="126"/>
      <c r="F180" s="124"/>
      <c r="G180" s="124"/>
      <c r="H180" s="124"/>
      <c r="I180" s="124"/>
      <c r="J180" s="124"/>
      <c r="K180" s="124"/>
      <c r="L180" s="124"/>
      <c r="M180" s="124"/>
      <c r="N180" s="124"/>
      <c r="O180" s="124"/>
      <c r="P180" s="124"/>
      <c r="Q180" s="124"/>
    </row>
    <row r="181" spans="1:17" ht="12.75" x14ac:dyDescent="0.2">
      <c r="A181" s="123"/>
      <c r="B181" s="124"/>
      <c r="C181" s="123"/>
      <c r="D181" s="125"/>
      <c r="E181" s="126"/>
      <c r="F181" s="124"/>
      <c r="G181" s="124"/>
      <c r="H181" s="124"/>
      <c r="I181" s="124"/>
      <c r="J181" s="124"/>
      <c r="K181" s="124"/>
      <c r="L181" s="124"/>
      <c r="M181" s="124"/>
      <c r="N181" s="124"/>
      <c r="O181" s="124"/>
      <c r="P181" s="124"/>
      <c r="Q181" s="124"/>
    </row>
  </sheetData>
  <phoneticPr fontId="20" type="noConversion"/>
  <pageMargins left="0.75" right="0.75" top="1" bottom="1" header="0.5" footer="0.5"/>
  <pageSetup orientation="portrait" r:id="rId1"/>
  <headerFooter alignWithMargins="0">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2"/>
  </sheetPr>
  <dimension ref="A1:P6272"/>
  <sheetViews>
    <sheetView workbookViewId="0">
      <pane ySplit="3" topLeftCell="A1784" activePane="bottomLeft" state="frozen"/>
      <selection pane="bottomLeft" activeCell="A1789" sqref="A1610:A1789"/>
    </sheetView>
  </sheetViews>
  <sheetFormatPr defaultRowHeight="11.25" x14ac:dyDescent="0.2"/>
  <cols>
    <col min="1" max="1" width="22.6640625" customWidth="1"/>
    <col min="2" max="2" width="9.1640625" style="11" customWidth="1"/>
    <col min="4" max="4" width="14.1640625" customWidth="1"/>
    <col min="5" max="5" width="12.6640625" customWidth="1"/>
    <col min="6" max="6" width="11.6640625" customWidth="1"/>
    <col min="7" max="7" width="17.1640625" customWidth="1"/>
    <col min="8" max="8" width="17.33203125" customWidth="1"/>
    <col min="9" max="9" width="9.1640625" customWidth="1"/>
    <col min="10" max="10" width="45.6640625" style="16" customWidth="1"/>
    <col min="12" max="12" width="14" customWidth="1"/>
    <col min="13" max="13" width="13.1640625" customWidth="1"/>
    <col min="14" max="14" width="17.6640625" customWidth="1"/>
    <col min="15" max="15" width="14" customWidth="1"/>
    <col min="16" max="16" width="18.1640625" customWidth="1"/>
  </cols>
  <sheetData>
    <row r="1" spans="1:16" ht="12" thickBot="1" x14ac:dyDescent="0.25">
      <c r="A1" s="11" t="s">
        <v>113</v>
      </c>
      <c r="C1" s="11"/>
      <c r="D1" s="11"/>
      <c r="E1" s="11"/>
      <c r="F1" s="11"/>
      <c r="G1" s="11"/>
      <c r="H1" s="11"/>
      <c r="I1" s="11"/>
      <c r="J1" s="11"/>
      <c r="K1" s="4"/>
      <c r="L1" s="9"/>
    </row>
    <row r="2" spans="1:16" ht="12" thickBot="1" x14ac:dyDescent="0.25">
      <c r="A2" s="8"/>
      <c r="B2" s="26"/>
      <c r="C2" s="9"/>
      <c r="D2" s="620" t="s">
        <v>75</v>
      </c>
      <c r="E2" s="621"/>
      <c r="F2" s="621"/>
      <c r="G2" s="620" t="s">
        <v>76</v>
      </c>
      <c r="H2" s="621"/>
      <c r="I2" s="622"/>
      <c r="J2" s="14"/>
      <c r="M2" s="623" t="s">
        <v>195</v>
      </c>
      <c r="N2" s="624"/>
      <c r="O2" s="623" t="s">
        <v>196</v>
      </c>
      <c r="P2" s="624"/>
    </row>
    <row r="3" spans="1:16" ht="23.25" thickBot="1" x14ac:dyDescent="0.25">
      <c r="A3" s="31" t="s">
        <v>72</v>
      </c>
      <c r="B3" s="24" t="s">
        <v>73</v>
      </c>
      <c r="C3" s="32" t="s">
        <v>74</v>
      </c>
      <c r="D3" s="49" t="s">
        <v>357</v>
      </c>
      <c r="E3" s="50" t="s">
        <v>356</v>
      </c>
      <c r="F3" s="32" t="s">
        <v>77</v>
      </c>
      <c r="G3" s="49" t="s">
        <v>357</v>
      </c>
      <c r="H3" s="50" t="s">
        <v>356</v>
      </c>
      <c r="I3" s="32" t="s">
        <v>77</v>
      </c>
      <c r="J3" s="33" t="s">
        <v>78</v>
      </c>
      <c r="L3" s="101" t="s">
        <v>267</v>
      </c>
      <c r="M3" s="101" t="s">
        <v>77</v>
      </c>
      <c r="N3" s="102" t="s">
        <v>593</v>
      </c>
      <c r="O3" s="101" t="s">
        <v>77</v>
      </c>
      <c r="P3" s="102" t="s">
        <v>593</v>
      </c>
    </row>
    <row r="4" spans="1:16" x14ac:dyDescent="0.2">
      <c r="A4" s="82"/>
      <c r="C4" s="5"/>
      <c r="D4" s="85"/>
      <c r="E4" s="89" t="s">
        <v>525</v>
      </c>
      <c r="F4" s="45" t="s">
        <v>526</v>
      </c>
      <c r="G4" s="83"/>
      <c r="H4" s="89" t="s">
        <v>527</v>
      </c>
      <c r="I4" s="45" t="s">
        <v>528</v>
      </c>
      <c r="J4" s="84"/>
      <c r="L4" s="8">
        <v>1998</v>
      </c>
      <c r="M4" s="106">
        <v>0.62169312169312174</v>
      </c>
      <c r="N4" s="104">
        <f>983/942*M4</f>
        <v>0.64875195183050816</v>
      </c>
      <c r="O4" s="103">
        <v>0.70738237919163582</v>
      </c>
      <c r="P4" s="104">
        <f>983/942*O4</f>
        <v>0.73817078423076232</v>
      </c>
    </row>
    <row r="5" spans="1:16" x14ac:dyDescent="0.2">
      <c r="A5" s="10">
        <v>36784</v>
      </c>
      <c r="B5" s="11">
        <v>0.41666666666666669</v>
      </c>
      <c r="C5" s="11">
        <v>0.45833333333333298</v>
      </c>
      <c r="D5" s="12">
        <v>74</v>
      </c>
      <c r="E5" s="4">
        <v>325</v>
      </c>
      <c r="F5" s="13">
        <f t="shared" ref="F5:F11" si="0">E5/(E5+D5)</f>
        <v>0.81453634085213034</v>
      </c>
      <c r="G5" s="12">
        <v>15</v>
      </c>
      <c r="H5" s="4">
        <v>21</v>
      </c>
      <c r="I5" s="13">
        <f t="shared" ref="I5:I11" si="1">H5/(H5+G5)</f>
        <v>0.58333333333333337</v>
      </c>
      <c r="J5" s="15" t="s">
        <v>80</v>
      </c>
      <c r="L5" s="96">
        <v>1999</v>
      </c>
      <c r="M5" s="99">
        <v>0.51798561151079137</v>
      </c>
      <c r="N5" s="97">
        <f>972/932*M5</f>
        <v>0.54021675363571797</v>
      </c>
      <c r="O5" s="99">
        <v>0.65944997074312461</v>
      </c>
      <c r="P5" s="97">
        <f>972/932*O5</f>
        <v>0.68775254459476087</v>
      </c>
    </row>
    <row r="6" spans="1:16" x14ac:dyDescent="0.2">
      <c r="A6" s="10">
        <v>36785</v>
      </c>
      <c r="B6" s="11">
        <v>0.41666666666666669</v>
      </c>
      <c r="C6" s="11">
        <v>0.45833333333333298</v>
      </c>
      <c r="D6" s="12">
        <v>35</v>
      </c>
      <c r="E6" s="4">
        <v>168</v>
      </c>
      <c r="F6" s="13">
        <f t="shared" si="0"/>
        <v>0.82758620689655171</v>
      </c>
      <c r="G6" s="12">
        <v>13</v>
      </c>
      <c r="H6" s="4">
        <v>20</v>
      </c>
      <c r="I6" s="13">
        <f t="shared" si="1"/>
        <v>0.60606060606060608</v>
      </c>
      <c r="J6" s="15" t="s">
        <v>80</v>
      </c>
      <c r="L6" s="96">
        <v>2000</v>
      </c>
      <c r="M6" s="99">
        <v>0.58809523809523812</v>
      </c>
      <c r="N6" s="97">
        <f>922/881*M6</f>
        <v>0.61546402897140695</v>
      </c>
      <c r="O6" s="99">
        <v>0.75519194461925743</v>
      </c>
      <c r="P6" s="97">
        <f>922/881*O6</f>
        <v>0.79033708619631715</v>
      </c>
    </row>
    <row r="7" spans="1:16" x14ac:dyDescent="0.2">
      <c r="A7" s="10">
        <v>36786</v>
      </c>
      <c r="B7" s="11">
        <v>0.66666666666666663</v>
      </c>
      <c r="C7" s="11">
        <v>0.70833333333333337</v>
      </c>
      <c r="D7" s="12">
        <v>22</v>
      </c>
      <c r="E7" s="4">
        <v>95</v>
      </c>
      <c r="F7" s="13">
        <f t="shared" si="0"/>
        <v>0.81196581196581197</v>
      </c>
      <c r="G7" s="12">
        <v>16</v>
      </c>
      <c r="H7" s="4">
        <v>10</v>
      </c>
      <c r="I7" s="13">
        <f t="shared" si="1"/>
        <v>0.38461538461538464</v>
      </c>
      <c r="J7" s="15" t="s">
        <v>79</v>
      </c>
      <c r="L7" s="96">
        <v>2001</v>
      </c>
      <c r="M7" s="99">
        <v>0.48076923076923078</v>
      </c>
      <c r="N7" s="97">
        <f>849/808*M7</f>
        <v>0.50516469916222395</v>
      </c>
      <c r="O7" s="99">
        <v>0.65076507650765081</v>
      </c>
      <c r="P7" s="97">
        <f>849/808*O7</f>
        <v>0.68378657172647961</v>
      </c>
    </row>
    <row r="8" spans="1:16" ht="33.75" x14ac:dyDescent="0.2">
      <c r="A8" s="10">
        <v>36787</v>
      </c>
      <c r="B8" s="11">
        <v>0.375</v>
      </c>
      <c r="C8" s="11">
        <v>0.41666666666666669</v>
      </c>
      <c r="D8" s="12">
        <v>41</v>
      </c>
      <c r="E8" s="4">
        <v>85</v>
      </c>
      <c r="F8" s="13">
        <f t="shared" si="0"/>
        <v>0.67460317460317465</v>
      </c>
      <c r="G8" s="12">
        <v>14</v>
      </c>
      <c r="H8" s="4">
        <v>12</v>
      </c>
      <c r="I8" s="13">
        <f t="shared" si="1"/>
        <v>0.46153846153846156</v>
      </c>
      <c r="J8" s="15" t="s">
        <v>81</v>
      </c>
      <c r="L8" s="96">
        <v>2002</v>
      </c>
      <c r="M8" s="99">
        <v>0.56763285024154586</v>
      </c>
      <c r="N8" s="97">
        <f>684/643*M8</f>
        <v>0.60382716884170662</v>
      </c>
      <c r="O8" s="99">
        <v>0.64262589928057556</v>
      </c>
      <c r="P8" s="97">
        <f>684/643*O8</f>
        <v>0.6836020452689171</v>
      </c>
    </row>
    <row r="9" spans="1:16" x14ac:dyDescent="0.2">
      <c r="A9" s="10">
        <v>36788</v>
      </c>
      <c r="B9" s="11">
        <v>0.58333333333333337</v>
      </c>
      <c r="C9" s="11">
        <v>0.625</v>
      </c>
      <c r="D9" s="12">
        <v>41</v>
      </c>
      <c r="E9" s="4">
        <v>254</v>
      </c>
      <c r="F9" s="13">
        <f t="shared" si="0"/>
        <v>0.86101694915254234</v>
      </c>
      <c r="G9" s="12">
        <v>6</v>
      </c>
      <c r="H9" s="4">
        <v>8</v>
      </c>
      <c r="I9" s="13">
        <f t="shared" si="1"/>
        <v>0.5714285714285714</v>
      </c>
      <c r="J9" s="15" t="s">
        <v>84</v>
      </c>
      <c r="L9" s="96">
        <v>2003</v>
      </c>
      <c r="M9" s="99">
        <v>0.48333333333333334</v>
      </c>
      <c r="N9" s="97">
        <f>832/641*M9</f>
        <v>0.62735309412376494</v>
      </c>
      <c r="O9" s="99">
        <v>0.5602678571428571</v>
      </c>
      <c r="P9" s="97">
        <f>832/641*O9</f>
        <v>0.72721194562068192</v>
      </c>
    </row>
    <row r="10" spans="1:16" ht="22.5" x14ac:dyDescent="0.2">
      <c r="A10" s="10">
        <v>36789</v>
      </c>
      <c r="B10" s="11">
        <v>0.45833333333333331</v>
      </c>
      <c r="C10" s="11">
        <v>0.5</v>
      </c>
      <c r="D10" s="12">
        <v>93</v>
      </c>
      <c r="E10" s="4">
        <v>381</v>
      </c>
      <c r="F10" s="13">
        <f t="shared" si="0"/>
        <v>0.80379746835443033</v>
      </c>
      <c r="G10" s="12">
        <v>4</v>
      </c>
      <c r="H10" s="4">
        <v>26</v>
      </c>
      <c r="I10" s="13">
        <f t="shared" si="1"/>
        <v>0.8666666666666667</v>
      </c>
      <c r="J10" s="15" t="s">
        <v>85</v>
      </c>
      <c r="L10" s="96">
        <v>2004</v>
      </c>
      <c r="M10" s="99">
        <v>0.65468549422336331</v>
      </c>
      <c r="N10" s="97">
        <f>552/552*M10</f>
        <v>0.65468549422336331</v>
      </c>
      <c r="O10" s="99">
        <v>0.75855130784708247</v>
      </c>
      <c r="P10" s="97">
        <f>552/552*O10</f>
        <v>0.75855130784708247</v>
      </c>
    </row>
    <row r="11" spans="1:16" x14ac:dyDescent="0.2">
      <c r="A11" s="10">
        <v>36790</v>
      </c>
      <c r="B11" s="11">
        <v>0.375</v>
      </c>
      <c r="C11" s="11">
        <v>0.41666666666666669</v>
      </c>
      <c r="D11" s="12">
        <v>99</v>
      </c>
      <c r="E11" s="4">
        <v>417</v>
      </c>
      <c r="F11" s="13">
        <f t="shared" si="0"/>
        <v>0.80813953488372092</v>
      </c>
      <c r="G11" s="12">
        <v>10</v>
      </c>
      <c r="H11" s="4">
        <v>15</v>
      </c>
      <c r="I11" s="13">
        <f t="shared" si="1"/>
        <v>0.6</v>
      </c>
      <c r="J11" s="15" t="s">
        <v>89</v>
      </c>
      <c r="L11" s="96">
        <v>2005</v>
      </c>
      <c r="M11" s="99">
        <v>0.58167330677290841</v>
      </c>
      <c r="N11" s="97">
        <f>799/799*M11</f>
        <v>0.58167330677290841</v>
      </c>
      <c r="O11" s="99">
        <v>0.69010629599345874</v>
      </c>
      <c r="P11" s="97">
        <f>799/799*O11</f>
        <v>0.69010629599345874</v>
      </c>
    </row>
    <row r="12" spans="1:16" x14ac:dyDescent="0.2">
      <c r="A12" s="10">
        <v>36791</v>
      </c>
      <c r="C12" s="4"/>
      <c r="D12" s="12"/>
      <c r="E12" s="4"/>
      <c r="F12" s="4"/>
      <c r="G12" s="12"/>
      <c r="H12" s="4"/>
      <c r="I12" s="4"/>
      <c r="J12" s="15" t="s">
        <v>88</v>
      </c>
      <c r="L12" s="96">
        <v>2006</v>
      </c>
      <c r="M12" s="99">
        <v>0.24623115577889448</v>
      </c>
      <c r="N12" s="97">
        <f>947/398*M12</f>
        <v>0.5858816696548067</v>
      </c>
      <c r="O12" s="96"/>
      <c r="P12" s="52">
        <f>947/398*O12</f>
        <v>0</v>
      </c>
    </row>
    <row r="13" spans="1:16" x14ac:dyDescent="0.2">
      <c r="A13" s="10">
        <v>36792</v>
      </c>
      <c r="C13" s="4"/>
      <c r="D13" s="12"/>
      <c r="E13" s="4"/>
      <c r="F13" s="4"/>
      <c r="G13" s="12"/>
      <c r="H13" s="4"/>
      <c r="I13" s="4"/>
      <c r="J13" s="15" t="s">
        <v>88</v>
      </c>
      <c r="L13" s="96">
        <v>2007</v>
      </c>
      <c r="M13" s="96"/>
      <c r="N13" s="100"/>
      <c r="O13" s="4"/>
      <c r="P13" s="52"/>
    </row>
    <row r="14" spans="1:16" x14ac:dyDescent="0.2">
      <c r="A14" s="10">
        <v>36793</v>
      </c>
      <c r="B14" s="11">
        <v>0.5</v>
      </c>
      <c r="C14" s="11">
        <v>0.54166666666666663</v>
      </c>
      <c r="D14" s="12">
        <v>34</v>
      </c>
      <c r="E14" s="4">
        <v>161</v>
      </c>
      <c r="F14" s="13">
        <f>E14/(E14+D14)</f>
        <v>0.82564102564102559</v>
      </c>
      <c r="G14" s="12">
        <v>11</v>
      </c>
      <c r="H14" s="4">
        <v>8</v>
      </c>
      <c r="I14" s="13">
        <f>H14/(H14+G14)</f>
        <v>0.42105263157894735</v>
      </c>
      <c r="J14" s="15" t="s">
        <v>89</v>
      </c>
      <c r="L14" s="96"/>
      <c r="M14" s="96"/>
      <c r="N14" s="52"/>
      <c r="O14" s="96"/>
      <c r="P14" s="52"/>
    </row>
    <row r="15" spans="1:16" x14ac:dyDescent="0.2">
      <c r="A15" s="10">
        <v>36794</v>
      </c>
      <c r="B15" s="11">
        <v>0.70833333333333337</v>
      </c>
      <c r="C15" s="11">
        <v>0.75</v>
      </c>
      <c r="D15" s="12">
        <v>41</v>
      </c>
      <c r="E15" s="4">
        <v>150</v>
      </c>
      <c r="F15" s="13">
        <f>E15/(E15+D15)</f>
        <v>0.78534031413612571</v>
      </c>
      <c r="G15" s="12">
        <v>10</v>
      </c>
      <c r="H15" s="4">
        <v>17</v>
      </c>
      <c r="I15" s="13">
        <f>H15/(H15+G15)</f>
        <v>0.62962962962962965</v>
      </c>
      <c r="J15" s="15" t="s">
        <v>89</v>
      </c>
      <c r="L15" s="96"/>
      <c r="M15" s="96"/>
      <c r="N15" s="52"/>
      <c r="O15" s="96"/>
      <c r="P15" s="52"/>
    </row>
    <row r="16" spans="1:16" x14ac:dyDescent="0.2">
      <c r="A16" s="10">
        <v>36795</v>
      </c>
      <c r="B16" s="11">
        <v>0.33333333333333331</v>
      </c>
      <c r="C16" s="11">
        <v>0.375</v>
      </c>
      <c r="D16" s="12">
        <v>32</v>
      </c>
      <c r="E16" s="4">
        <v>113</v>
      </c>
      <c r="F16" s="13">
        <f>E16/(E16+D16)</f>
        <v>0.77931034482758621</v>
      </c>
      <c r="G16" s="12">
        <v>4</v>
      </c>
      <c r="H16" s="4">
        <v>4</v>
      </c>
      <c r="I16" s="13">
        <f>H16/(H16+G16)</f>
        <v>0.5</v>
      </c>
      <c r="J16" s="15" t="s">
        <v>89</v>
      </c>
      <c r="L16" s="96"/>
      <c r="M16" s="96"/>
      <c r="N16" s="52"/>
      <c r="O16" s="96"/>
      <c r="P16" s="52"/>
    </row>
    <row r="17" spans="1:16" x14ac:dyDescent="0.2">
      <c r="A17" s="10">
        <v>36796</v>
      </c>
      <c r="B17" s="11">
        <v>0.41666666666666669</v>
      </c>
      <c r="C17" s="11">
        <v>0.45833333333333331</v>
      </c>
      <c r="D17" s="12">
        <v>58</v>
      </c>
      <c r="E17" s="4">
        <v>181</v>
      </c>
      <c r="F17" s="13">
        <f>E17/(E17+D17)</f>
        <v>0.75732217573221761</v>
      </c>
      <c r="G17" s="12">
        <v>9</v>
      </c>
      <c r="H17" s="4">
        <v>16</v>
      </c>
      <c r="I17" s="13">
        <f>H17/(H17+G17)</f>
        <v>0.64</v>
      </c>
      <c r="J17" s="15" t="s">
        <v>89</v>
      </c>
      <c r="L17" s="96"/>
      <c r="M17" s="96"/>
      <c r="N17" s="52"/>
      <c r="O17" s="96"/>
      <c r="P17" s="52"/>
    </row>
    <row r="18" spans="1:16" ht="12" thickBot="1" x14ac:dyDescent="0.25">
      <c r="A18" s="10">
        <v>36797</v>
      </c>
      <c r="B18" s="11">
        <v>0.29166666666666669</v>
      </c>
      <c r="C18" s="11">
        <v>0.33333333333333331</v>
      </c>
      <c r="D18" s="12">
        <v>15</v>
      </c>
      <c r="E18" s="4">
        <v>87</v>
      </c>
      <c r="F18" s="13">
        <f>E18/(E18+D18)</f>
        <v>0.8529411764705882</v>
      </c>
      <c r="G18" s="12">
        <v>1</v>
      </c>
      <c r="H18" s="4">
        <v>2</v>
      </c>
      <c r="I18" s="13">
        <f>H18/(H18+G18)</f>
        <v>0.66666666666666663</v>
      </c>
      <c r="J18" s="15" t="s">
        <v>89</v>
      </c>
      <c r="L18" s="98" t="s">
        <v>594</v>
      </c>
      <c r="M18" s="105">
        <f>AVERAGE(M4:M11)</f>
        <v>0.56198352332994161</v>
      </c>
      <c r="N18" s="107">
        <f>AVERAGE(N4:N12)</f>
        <v>0.59589090746848972</v>
      </c>
      <c r="O18" s="105">
        <f>AVERAGE(O4:O10)</f>
        <v>0.6763192050474548</v>
      </c>
      <c r="P18" s="108">
        <f>AVERAGE(P4:P11)</f>
        <v>0.7199398226848075</v>
      </c>
    </row>
    <row r="19" spans="1:16" x14ac:dyDescent="0.2">
      <c r="A19" s="10">
        <v>36798</v>
      </c>
      <c r="C19" s="4"/>
      <c r="D19" s="12"/>
      <c r="E19" s="4"/>
      <c r="F19" s="4"/>
      <c r="G19" s="12"/>
      <c r="H19" s="4"/>
      <c r="I19" s="4"/>
      <c r="J19" s="15" t="s">
        <v>88</v>
      </c>
    </row>
    <row r="20" spans="1:16" x14ac:dyDescent="0.2">
      <c r="A20" s="10">
        <v>36799</v>
      </c>
      <c r="B20" s="11">
        <v>0.54166666666666663</v>
      </c>
      <c r="C20" s="11">
        <v>0.58333333333333337</v>
      </c>
      <c r="D20" s="12">
        <v>34</v>
      </c>
      <c r="E20" s="4">
        <v>109</v>
      </c>
      <c r="F20" s="13">
        <f>E20/(E20+D20)</f>
        <v>0.76223776223776218</v>
      </c>
      <c r="G20" s="12">
        <v>9</v>
      </c>
      <c r="H20" s="4">
        <v>17</v>
      </c>
      <c r="I20" s="13">
        <f>H20/(H20+G20)</f>
        <v>0.65384615384615385</v>
      </c>
      <c r="J20" s="15" t="s">
        <v>89</v>
      </c>
    </row>
    <row r="21" spans="1:16" x14ac:dyDescent="0.2">
      <c r="A21" s="10">
        <v>36800</v>
      </c>
      <c r="B21" s="11">
        <v>0.75</v>
      </c>
      <c r="C21" s="11">
        <v>0.79166666666666663</v>
      </c>
      <c r="D21" s="12">
        <v>12</v>
      </c>
      <c r="E21" s="4">
        <v>47</v>
      </c>
      <c r="F21" s="13">
        <f>E21/(E21+D21)</f>
        <v>0.79661016949152541</v>
      </c>
      <c r="G21" s="12">
        <v>2</v>
      </c>
      <c r="H21" s="4">
        <v>4</v>
      </c>
      <c r="I21" s="13">
        <f>H21/(H21+G21)</f>
        <v>0.66666666666666663</v>
      </c>
      <c r="J21" s="15" t="s">
        <v>89</v>
      </c>
    </row>
    <row r="22" spans="1:16" x14ac:dyDescent="0.2">
      <c r="A22" s="10">
        <v>36801</v>
      </c>
      <c r="C22" s="4"/>
      <c r="D22" s="12"/>
      <c r="E22" s="4"/>
      <c r="F22" s="4"/>
      <c r="G22" s="12"/>
      <c r="H22" s="4"/>
      <c r="I22" s="4"/>
      <c r="J22" s="15" t="s">
        <v>88</v>
      </c>
    </row>
    <row r="23" spans="1:16" x14ac:dyDescent="0.2">
      <c r="A23" s="10">
        <v>36802</v>
      </c>
      <c r="B23" s="11">
        <v>0.54166666666666663</v>
      </c>
      <c r="C23" s="11">
        <v>0.58333333333333337</v>
      </c>
      <c r="D23" s="12">
        <v>3</v>
      </c>
      <c r="E23" s="4">
        <v>12</v>
      </c>
      <c r="F23" s="13">
        <f>E23/(E23+D23)</f>
        <v>0.8</v>
      </c>
      <c r="G23" s="12">
        <v>2</v>
      </c>
      <c r="H23" s="4">
        <v>3</v>
      </c>
      <c r="I23" s="13">
        <f>H23/(H23+G23)</f>
        <v>0.6</v>
      </c>
      <c r="J23" s="15" t="s">
        <v>89</v>
      </c>
    </row>
    <row r="24" spans="1:16" x14ac:dyDescent="0.2">
      <c r="A24" s="10">
        <v>36803</v>
      </c>
      <c r="B24" s="11">
        <v>0.58333333333333337</v>
      </c>
      <c r="C24" s="11">
        <v>0.625</v>
      </c>
      <c r="D24" s="12">
        <v>9</v>
      </c>
      <c r="E24" s="4">
        <v>32</v>
      </c>
      <c r="F24" s="13">
        <f>E24/(E24+D24)</f>
        <v>0.78048780487804881</v>
      </c>
      <c r="G24" s="12">
        <v>1</v>
      </c>
      <c r="H24" s="4">
        <v>5</v>
      </c>
      <c r="I24" s="13">
        <f>H24/(H24+G24)</f>
        <v>0.83333333333333337</v>
      </c>
      <c r="J24" s="15" t="s">
        <v>89</v>
      </c>
    </row>
    <row r="25" spans="1:16" x14ac:dyDescent="0.2">
      <c r="A25" s="10">
        <v>36804</v>
      </c>
      <c r="B25" s="11">
        <v>0.41666666666666669</v>
      </c>
      <c r="C25" s="11">
        <v>0.45833333333333331</v>
      </c>
      <c r="D25" s="12">
        <v>8</v>
      </c>
      <c r="E25" s="4">
        <v>20</v>
      </c>
      <c r="F25" s="13">
        <f>E25/(E25+D25)</f>
        <v>0.7142857142857143</v>
      </c>
      <c r="G25" s="12">
        <v>4</v>
      </c>
      <c r="H25" s="4">
        <v>1</v>
      </c>
      <c r="I25" s="13">
        <f>H25/(H25+G25)</f>
        <v>0.2</v>
      </c>
      <c r="J25" s="15" t="s">
        <v>89</v>
      </c>
    </row>
    <row r="26" spans="1:16" x14ac:dyDescent="0.2">
      <c r="A26" s="10">
        <v>36805</v>
      </c>
      <c r="B26" s="11">
        <v>0.375</v>
      </c>
      <c r="C26" s="11">
        <v>0.41666666666666669</v>
      </c>
      <c r="D26" s="12">
        <v>19</v>
      </c>
      <c r="E26" s="4">
        <v>54</v>
      </c>
      <c r="F26" s="13">
        <f>E26/(E26+D26)</f>
        <v>0.73972602739726023</v>
      </c>
      <c r="G26" s="12">
        <v>4</v>
      </c>
      <c r="H26" s="4">
        <v>17</v>
      </c>
      <c r="I26" s="13">
        <f>H26/(H26+G26)</f>
        <v>0.80952380952380953</v>
      </c>
      <c r="J26" s="15" t="s">
        <v>89</v>
      </c>
    </row>
    <row r="27" spans="1:16" x14ac:dyDescent="0.2">
      <c r="A27" s="10">
        <v>36806</v>
      </c>
      <c r="C27" s="4"/>
      <c r="D27" s="12"/>
      <c r="E27" s="4"/>
      <c r="F27" s="4"/>
      <c r="G27" s="12"/>
      <c r="H27" s="4"/>
      <c r="I27" s="4"/>
      <c r="J27" s="15" t="s">
        <v>88</v>
      </c>
    </row>
    <row r="28" spans="1:16" x14ac:dyDescent="0.2">
      <c r="A28" s="10">
        <v>36807</v>
      </c>
      <c r="C28" s="4"/>
      <c r="D28" s="12"/>
      <c r="E28" s="4"/>
      <c r="F28" s="4"/>
      <c r="G28" s="12"/>
      <c r="H28" s="4"/>
      <c r="I28" s="4"/>
      <c r="J28" s="17" t="s">
        <v>88</v>
      </c>
    </row>
    <row r="29" spans="1:16" x14ac:dyDescent="0.2">
      <c r="A29" s="10">
        <v>36808</v>
      </c>
      <c r="B29" s="11">
        <v>0.45833333333333331</v>
      </c>
      <c r="C29" s="11">
        <v>0.5</v>
      </c>
      <c r="D29" s="12">
        <v>17</v>
      </c>
      <c r="E29" s="4">
        <v>47</v>
      </c>
      <c r="F29" s="13">
        <f t="shared" ref="F29:F36" si="2">E29/(E29+D29)</f>
        <v>0.734375</v>
      </c>
      <c r="G29" s="12">
        <v>0</v>
      </c>
      <c r="H29" s="4">
        <v>4</v>
      </c>
      <c r="I29" s="13">
        <f t="shared" ref="I29:I36" si="3">H29/(H29+G29)</f>
        <v>1</v>
      </c>
      <c r="J29" s="15" t="s">
        <v>89</v>
      </c>
    </row>
    <row r="30" spans="1:16" x14ac:dyDescent="0.2">
      <c r="A30" s="10">
        <v>36809</v>
      </c>
      <c r="B30" s="11">
        <v>0.375</v>
      </c>
      <c r="C30" s="11">
        <v>0.41666666666666669</v>
      </c>
      <c r="D30" s="12">
        <v>4</v>
      </c>
      <c r="E30" s="4">
        <v>10</v>
      </c>
      <c r="F30" s="13">
        <f t="shared" si="2"/>
        <v>0.7142857142857143</v>
      </c>
      <c r="G30" s="12">
        <v>2</v>
      </c>
      <c r="H30" s="4">
        <v>2</v>
      </c>
      <c r="I30" s="13">
        <f t="shared" si="3"/>
        <v>0.5</v>
      </c>
      <c r="J30" s="15" t="s">
        <v>89</v>
      </c>
    </row>
    <row r="31" spans="1:16" x14ac:dyDescent="0.2">
      <c r="A31" s="10">
        <v>36810</v>
      </c>
      <c r="B31" s="11">
        <v>0.33333333333333331</v>
      </c>
      <c r="C31" s="11">
        <v>0.375</v>
      </c>
      <c r="D31" s="12">
        <v>4</v>
      </c>
      <c r="E31" s="4">
        <v>6</v>
      </c>
      <c r="F31" s="13">
        <f t="shared" si="2"/>
        <v>0.6</v>
      </c>
      <c r="G31" s="12">
        <v>4</v>
      </c>
      <c r="H31" s="4">
        <v>7</v>
      </c>
      <c r="I31" s="13">
        <f t="shared" si="3"/>
        <v>0.63636363636363635</v>
      </c>
      <c r="J31" s="15" t="s">
        <v>89</v>
      </c>
    </row>
    <row r="32" spans="1:16" x14ac:dyDescent="0.2">
      <c r="A32" s="10">
        <v>36811</v>
      </c>
      <c r="B32" s="11">
        <v>0.625</v>
      </c>
      <c r="C32" s="11">
        <v>0.66666666666666663</v>
      </c>
      <c r="D32" s="12">
        <v>2</v>
      </c>
      <c r="E32" s="4">
        <v>8</v>
      </c>
      <c r="F32" s="13">
        <f t="shared" si="2"/>
        <v>0.8</v>
      </c>
      <c r="G32" s="12">
        <v>0</v>
      </c>
      <c r="H32" s="4">
        <v>4</v>
      </c>
      <c r="I32" s="13">
        <f t="shared" si="3"/>
        <v>1</v>
      </c>
      <c r="J32" s="15" t="s">
        <v>89</v>
      </c>
    </row>
    <row r="33" spans="1:10" x14ac:dyDescent="0.2">
      <c r="A33" s="10">
        <v>36812</v>
      </c>
      <c r="B33" s="11">
        <v>0.375</v>
      </c>
      <c r="C33" s="11">
        <v>0.41666666666666669</v>
      </c>
      <c r="D33" s="12">
        <v>3</v>
      </c>
      <c r="E33" s="4">
        <v>5</v>
      </c>
      <c r="F33" s="13">
        <f t="shared" si="2"/>
        <v>0.625</v>
      </c>
      <c r="G33" s="12">
        <v>1</v>
      </c>
      <c r="H33" s="4">
        <v>5</v>
      </c>
      <c r="I33" s="13">
        <f t="shared" si="3"/>
        <v>0.83333333333333337</v>
      </c>
      <c r="J33" s="15" t="s">
        <v>89</v>
      </c>
    </row>
    <row r="34" spans="1:10" x14ac:dyDescent="0.2">
      <c r="A34" s="10">
        <v>36813</v>
      </c>
      <c r="B34" s="11">
        <v>0.70833333333333337</v>
      </c>
      <c r="C34" s="11">
        <v>0.75</v>
      </c>
      <c r="D34" s="12">
        <v>4</v>
      </c>
      <c r="E34" s="4">
        <v>11</v>
      </c>
      <c r="F34" s="13">
        <f t="shared" si="2"/>
        <v>0.73333333333333328</v>
      </c>
      <c r="G34" s="12">
        <v>1</v>
      </c>
      <c r="H34" s="4">
        <v>3</v>
      </c>
      <c r="I34" s="13">
        <f t="shared" si="3"/>
        <v>0.75</v>
      </c>
      <c r="J34" s="15" t="s">
        <v>89</v>
      </c>
    </row>
    <row r="35" spans="1:10" x14ac:dyDescent="0.2">
      <c r="A35" s="10">
        <v>36814</v>
      </c>
      <c r="B35" s="11">
        <v>0.5</v>
      </c>
      <c r="C35" s="11">
        <v>0.54166666666666663</v>
      </c>
      <c r="D35" s="12">
        <v>1</v>
      </c>
      <c r="E35" s="4">
        <v>5</v>
      </c>
      <c r="F35" s="13">
        <f t="shared" si="2"/>
        <v>0.83333333333333337</v>
      </c>
      <c r="G35" s="12">
        <v>0</v>
      </c>
      <c r="H35" s="4">
        <v>4</v>
      </c>
      <c r="I35" s="13">
        <f t="shared" si="3"/>
        <v>1</v>
      </c>
      <c r="J35" s="15" t="s">
        <v>89</v>
      </c>
    </row>
    <row r="36" spans="1:10" ht="12" thickBot="1" x14ac:dyDescent="0.25">
      <c r="A36" s="18" t="s">
        <v>112</v>
      </c>
      <c r="B36" s="24"/>
      <c r="C36" s="19"/>
      <c r="D36" s="20">
        <f>SUM(D5:D35)</f>
        <v>705</v>
      </c>
      <c r="E36" s="19">
        <f>SUM(E5:E35)</f>
        <v>2783</v>
      </c>
      <c r="F36" s="21">
        <f t="shared" si="2"/>
        <v>0.79787844036697253</v>
      </c>
      <c r="G36" s="20">
        <f>SUM(G5:G35)</f>
        <v>143</v>
      </c>
      <c r="H36" s="19">
        <f>SUM(H5:H35)</f>
        <v>235</v>
      </c>
      <c r="I36" s="21">
        <f t="shared" si="3"/>
        <v>0.62169312169312174</v>
      </c>
      <c r="J36" s="22"/>
    </row>
    <row r="37" spans="1:10" x14ac:dyDescent="0.2">
      <c r="A37" s="80"/>
      <c r="C37" s="76"/>
      <c r="D37" s="77"/>
      <c r="E37" s="76"/>
      <c r="F37" s="44"/>
      <c r="G37" s="77"/>
      <c r="H37" s="76"/>
      <c r="I37" s="44"/>
      <c r="J37" s="81"/>
    </row>
    <row r="38" spans="1:10" ht="12" thickBot="1" x14ac:dyDescent="0.25">
      <c r="A38" s="80"/>
      <c r="C38" s="76"/>
      <c r="D38" s="77"/>
      <c r="E38" s="89" t="s">
        <v>527</v>
      </c>
      <c r="F38" s="45" t="s">
        <v>528</v>
      </c>
      <c r="G38" s="77"/>
      <c r="H38" s="89" t="s">
        <v>529</v>
      </c>
      <c r="I38" s="45" t="s">
        <v>530</v>
      </c>
      <c r="J38" s="4"/>
    </row>
    <row r="39" spans="1:10" x14ac:dyDescent="0.2">
      <c r="A39" s="25"/>
      <c r="B39" s="26"/>
      <c r="C39" s="9"/>
      <c r="D39" s="29"/>
      <c r="E39" s="9"/>
      <c r="F39" s="9"/>
      <c r="G39" s="29"/>
      <c r="H39" s="9"/>
      <c r="I39" s="9"/>
      <c r="J39" s="14"/>
    </row>
    <row r="40" spans="1:10" x14ac:dyDescent="0.2">
      <c r="A40" s="10">
        <v>37139</v>
      </c>
      <c r="B40" s="11">
        <v>0.58333333333333337</v>
      </c>
      <c r="C40" s="11">
        <v>0.625</v>
      </c>
      <c r="D40" s="12">
        <v>9</v>
      </c>
      <c r="E40" s="4">
        <v>47</v>
      </c>
      <c r="F40" s="13">
        <f>E40/(E40+D40)</f>
        <v>0.8392857142857143</v>
      </c>
      <c r="G40" s="12"/>
      <c r="H40" s="4" t="s">
        <v>110</v>
      </c>
      <c r="I40" s="4"/>
      <c r="J40" s="15"/>
    </row>
    <row r="41" spans="1:10" x14ac:dyDescent="0.2">
      <c r="A41" s="10">
        <v>37144</v>
      </c>
      <c r="B41" s="11">
        <v>0.66666666666666663</v>
      </c>
      <c r="C41" s="11">
        <v>0.70833333333333304</v>
      </c>
      <c r="D41" s="12">
        <v>23</v>
      </c>
      <c r="E41" s="4">
        <v>59</v>
      </c>
      <c r="F41" s="13">
        <f>E41/(E41+D41)</f>
        <v>0.71951219512195119</v>
      </c>
      <c r="G41" s="12"/>
      <c r="H41" s="4" t="s">
        <v>110</v>
      </c>
      <c r="I41" s="4"/>
      <c r="J41" s="15"/>
    </row>
    <row r="42" spans="1:10" x14ac:dyDescent="0.2">
      <c r="A42" s="10">
        <v>37145</v>
      </c>
      <c r="B42" s="11">
        <v>0.58333333333333337</v>
      </c>
      <c r="C42" s="11">
        <v>0.625</v>
      </c>
      <c r="D42" s="12">
        <v>9</v>
      </c>
      <c r="E42" s="4">
        <v>40</v>
      </c>
      <c r="F42" s="13">
        <f>E42/(E42+D42)</f>
        <v>0.81632653061224492</v>
      </c>
      <c r="G42" s="12"/>
      <c r="H42" s="4" t="s">
        <v>110</v>
      </c>
      <c r="I42" s="4"/>
      <c r="J42" s="15"/>
    </row>
    <row r="43" spans="1:10" x14ac:dyDescent="0.2">
      <c r="A43" s="10">
        <v>37146</v>
      </c>
      <c r="C43" s="4"/>
      <c r="D43" s="12"/>
      <c r="E43" s="4"/>
      <c r="F43" s="4"/>
      <c r="G43" s="12"/>
      <c r="H43" s="4" t="s">
        <v>110</v>
      </c>
      <c r="I43" s="4"/>
      <c r="J43" s="15"/>
    </row>
    <row r="44" spans="1:10" x14ac:dyDescent="0.2">
      <c r="A44" s="10">
        <v>37147</v>
      </c>
      <c r="C44" s="4"/>
      <c r="D44" s="12"/>
      <c r="E44" s="4"/>
      <c r="F44" s="4"/>
      <c r="G44" s="12"/>
      <c r="H44" s="4" t="s">
        <v>110</v>
      </c>
      <c r="I44" s="4"/>
      <c r="J44" s="15"/>
    </row>
    <row r="45" spans="1:10" x14ac:dyDescent="0.2">
      <c r="A45" s="10">
        <v>37148</v>
      </c>
      <c r="B45" s="11">
        <v>0.33333333333333331</v>
      </c>
      <c r="C45" s="11">
        <v>0.375</v>
      </c>
      <c r="D45" s="12">
        <v>59</v>
      </c>
      <c r="E45" s="4">
        <v>220</v>
      </c>
      <c r="F45" s="13">
        <f t="shared" ref="F45:F50" si="4">E45/(E45+D45)</f>
        <v>0.78853046594982079</v>
      </c>
      <c r="G45" s="12"/>
      <c r="H45" s="4" t="s">
        <v>110</v>
      </c>
      <c r="I45" s="4"/>
      <c r="J45" s="15"/>
    </row>
    <row r="46" spans="1:10" x14ac:dyDescent="0.2">
      <c r="A46" s="10">
        <v>37149</v>
      </c>
      <c r="B46" s="11">
        <v>0.66666666666666663</v>
      </c>
      <c r="C46" s="11">
        <v>0.70833333333333304</v>
      </c>
      <c r="D46" s="12">
        <v>10</v>
      </c>
      <c r="E46" s="4">
        <v>32</v>
      </c>
      <c r="F46" s="13">
        <f t="shared" si="4"/>
        <v>0.76190476190476186</v>
      </c>
      <c r="G46" s="12"/>
      <c r="H46" s="4" t="s">
        <v>110</v>
      </c>
      <c r="I46" s="4"/>
      <c r="J46" s="15"/>
    </row>
    <row r="47" spans="1:10" x14ac:dyDescent="0.2">
      <c r="A47" s="10">
        <v>37150</v>
      </c>
      <c r="B47" s="11">
        <v>0.625</v>
      </c>
      <c r="C47" s="11">
        <v>0.66666666666666696</v>
      </c>
      <c r="D47" s="12">
        <v>37</v>
      </c>
      <c r="E47" s="4">
        <v>113</v>
      </c>
      <c r="F47" s="13">
        <f t="shared" si="4"/>
        <v>0.7533333333333333</v>
      </c>
      <c r="G47" s="12"/>
      <c r="H47" s="4" t="s">
        <v>110</v>
      </c>
      <c r="I47" s="4"/>
      <c r="J47" s="15"/>
    </row>
    <row r="48" spans="1:10" x14ac:dyDescent="0.2">
      <c r="A48" s="10">
        <v>37151</v>
      </c>
      <c r="B48" s="11">
        <v>0.54166666666666663</v>
      </c>
      <c r="C48" s="11">
        <v>0.58333333333333304</v>
      </c>
      <c r="D48" s="12">
        <v>50</v>
      </c>
      <c r="E48" s="4">
        <v>210</v>
      </c>
      <c r="F48" s="13">
        <f t="shared" si="4"/>
        <v>0.80769230769230771</v>
      </c>
      <c r="G48" s="12"/>
      <c r="H48" s="4" t="s">
        <v>110</v>
      </c>
      <c r="I48" s="4"/>
      <c r="J48" s="15"/>
    </row>
    <row r="49" spans="1:10" x14ac:dyDescent="0.2">
      <c r="A49" s="10">
        <v>37152</v>
      </c>
      <c r="B49" s="11">
        <v>0.58333333333333304</v>
      </c>
      <c r="C49" s="11">
        <v>0.625</v>
      </c>
      <c r="D49" s="12">
        <v>26</v>
      </c>
      <c r="E49" s="4">
        <v>82</v>
      </c>
      <c r="F49" s="13">
        <f t="shared" si="4"/>
        <v>0.7592592592592593</v>
      </c>
      <c r="G49" s="12">
        <v>2</v>
      </c>
      <c r="H49" s="4">
        <v>2</v>
      </c>
      <c r="I49" s="13">
        <f>H49/(H49+G49)</f>
        <v>0.5</v>
      </c>
      <c r="J49" s="15"/>
    </row>
    <row r="50" spans="1:10" x14ac:dyDescent="0.2">
      <c r="A50" s="10">
        <v>37153</v>
      </c>
      <c r="B50" s="11">
        <v>0.33333333333333331</v>
      </c>
      <c r="C50" s="11">
        <v>0.375</v>
      </c>
      <c r="D50" s="12">
        <v>74</v>
      </c>
      <c r="E50" s="4">
        <v>209</v>
      </c>
      <c r="F50" s="13">
        <f t="shared" si="4"/>
        <v>0.7385159010600707</v>
      </c>
      <c r="G50" s="12">
        <v>3</v>
      </c>
      <c r="H50" s="4">
        <v>6</v>
      </c>
      <c r="I50" s="13">
        <f>H50/(H50+G50)</f>
        <v>0.66666666666666663</v>
      </c>
      <c r="J50" s="15"/>
    </row>
    <row r="51" spans="1:10" x14ac:dyDescent="0.2">
      <c r="A51" s="10">
        <v>37154</v>
      </c>
      <c r="C51" s="11"/>
      <c r="D51" s="12"/>
      <c r="E51" s="4"/>
      <c r="F51" s="13"/>
      <c r="G51" s="12"/>
      <c r="H51" s="4" t="s">
        <v>110</v>
      </c>
      <c r="I51" s="13"/>
      <c r="J51" s="15"/>
    </row>
    <row r="52" spans="1:10" x14ac:dyDescent="0.2">
      <c r="A52" s="10">
        <v>37155</v>
      </c>
      <c r="B52" s="11">
        <v>0.33333333333333331</v>
      </c>
      <c r="C52" s="11">
        <v>0.375</v>
      </c>
      <c r="D52" s="12">
        <v>46</v>
      </c>
      <c r="E52" s="4">
        <v>187</v>
      </c>
      <c r="F52" s="13">
        <f>E52/(E52+D52)</f>
        <v>0.80257510729613735</v>
      </c>
      <c r="G52" s="12">
        <v>2</v>
      </c>
      <c r="H52" s="4">
        <v>1</v>
      </c>
      <c r="I52" s="13">
        <f>H52/(H52+G52)</f>
        <v>0.33333333333333331</v>
      </c>
      <c r="J52" s="15"/>
    </row>
    <row r="53" spans="1:10" x14ac:dyDescent="0.2">
      <c r="A53" s="10">
        <v>37156</v>
      </c>
      <c r="B53" s="11">
        <v>0.45833333333333331</v>
      </c>
      <c r="C53" s="11">
        <v>0.5</v>
      </c>
      <c r="D53" s="12">
        <v>34</v>
      </c>
      <c r="E53" s="4">
        <v>154</v>
      </c>
      <c r="F53" s="13">
        <f>E53/(E53+D53)</f>
        <v>0.81914893617021278</v>
      </c>
      <c r="G53" s="12"/>
      <c r="H53" s="4" t="s">
        <v>110</v>
      </c>
      <c r="I53" s="13"/>
      <c r="J53" s="15"/>
    </row>
    <row r="54" spans="1:10" x14ac:dyDescent="0.2">
      <c r="A54" s="10">
        <v>37157</v>
      </c>
      <c r="C54" s="11"/>
      <c r="D54" s="12"/>
      <c r="E54" s="4"/>
      <c r="F54" s="13"/>
      <c r="G54" s="12"/>
      <c r="H54" s="4" t="s">
        <v>110</v>
      </c>
      <c r="I54" s="13"/>
      <c r="J54" s="15"/>
    </row>
    <row r="55" spans="1:10" x14ac:dyDescent="0.2">
      <c r="A55" s="10">
        <v>37158</v>
      </c>
      <c r="B55" s="11">
        <v>0.5</v>
      </c>
      <c r="C55" s="11">
        <v>0.54166666666666696</v>
      </c>
      <c r="D55" s="12">
        <v>33</v>
      </c>
      <c r="E55" s="4">
        <v>144</v>
      </c>
      <c r="F55" s="13">
        <f t="shared" ref="F55:F69" si="5">E55/(E55+D55)</f>
        <v>0.81355932203389836</v>
      </c>
      <c r="G55" s="12">
        <v>3</v>
      </c>
      <c r="H55" s="4">
        <v>4</v>
      </c>
      <c r="I55" s="13">
        <f t="shared" ref="I55:I69" si="6">H55/(H55+G55)</f>
        <v>0.5714285714285714</v>
      </c>
      <c r="J55" s="15"/>
    </row>
    <row r="56" spans="1:10" x14ac:dyDescent="0.2">
      <c r="A56" s="10">
        <v>37159</v>
      </c>
      <c r="B56" s="11">
        <v>0.54166666666666696</v>
      </c>
      <c r="C56" s="11">
        <v>0.58333333333333404</v>
      </c>
      <c r="D56" s="12">
        <v>40</v>
      </c>
      <c r="E56" s="4">
        <v>182</v>
      </c>
      <c r="F56" s="13">
        <f t="shared" si="5"/>
        <v>0.81981981981981977</v>
      </c>
      <c r="G56" s="12">
        <v>7</v>
      </c>
      <c r="H56" s="4">
        <v>9</v>
      </c>
      <c r="I56" s="13">
        <f t="shared" si="6"/>
        <v>0.5625</v>
      </c>
      <c r="J56" s="15"/>
    </row>
    <row r="57" spans="1:10" x14ac:dyDescent="0.2">
      <c r="A57" s="10">
        <v>37160</v>
      </c>
      <c r="B57" s="11">
        <v>0.75</v>
      </c>
      <c r="C57" s="11">
        <v>0.79166666666666696</v>
      </c>
      <c r="D57" s="12">
        <v>87</v>
      </c>
      <c r="E57" s="4">
        <v>262</v>
      </c>
      <c r="F57" s="13">
        <f t="shared" si="5"/>
        <v>0.75071633237822355</v>
      </c>
      <c r="G57" s="12">
        <v>16</v>
      </c>
      <c r="H57" s="4">
        <v>28</v>
      </c>
      <c r="I57" s="13">
        <f t="shared" si="6"/>
        <v>0.63636363636363635</v>
      </c>
      <c r="J57" s="15"/>
    </row>
    <row r="58" spans="1:10" x14ac:dyDescent="0.2">
      <c r="A58" s="10">
        <v>37161</v>
      </c>
      <c r="B58" s="11">
        <v>0.41666666666666669</v>
      </c>
      <c r="C58" s="11">
        <v>0.45833333333333298</v>
      </c>
      <c r="D58" s="12">
        <v>45</v>
      </c>
      <c r="E58" s="4">
        <v>165</v>
      </c>
      <c r="F58" s="13">
        <f t="shared" si="5"/>
        <v>0.7857142857142857</v>
      </c>
      <c r="G58" s="12">
        <v>5</v>
      </c>
      <c r="H58" s="4">
        <v>10</v>
      </c>
      <c r="I58" s="13">
        <f t="shared" si="6"/>
        <v>0.66666666666666663</v>
      </c>
      <c r="J58" s="15"/>
    </row>
    <row r="59" spans="1:10" x14ac:dyDescent="0.2">
      <c r="A59" s="10">
        <v>37162</v>
      </c>
      <c r="B59" s="11">
        <v>0.375</v>
      </c>
      <c r="C59" s="11">
        <v>0.41666666666666702</v>
      </c>
      <c r="D59" s="12">
        <v>30</v>
      </c>
      <c r="E59" s="4">
        <v>129</v>
      </c>
      <c r="F59" s="13">
        <f t="shared" si="5"/>
        <v>0.81132075471698117</v>
      </c>
      <c r="G59" s="12">
        <v>1</v>
      </c>
      <c r="H59" s="4">
        <v>1</v>
      </c>
      <c r="I59" s="13">
        <f t="shared" si="6"/>
        <v>0.5</v>
      </c>
      <c r="J59" s="15"/>
    </row>
    <row r="60" spans="1:10" x14ac:dyDescent="0.2">
      <c r="A60" s="10">
        <v>37163</v>
      </c>
      <c r="B60" s="11">
        <v>0.29166666666666669</v>
      </c>
      <c r="C60" s="11">
        <v>0.33333333333333298</v>
      </c>
      <c r="D60" s="12">
        <v>12</v>
      </c>
      <c r="E60" s="4">
        <v>35</v>
      </c>
      <c r="F60" s="13">
        <f t="shared" si="5"/>
        <v>0.74468085106382975</v>
      </c>
      <c r="G60" s="12">
        <v>0</v>
      </c>
      <c r="H60" s="4">
        <v>0</v>
      </c>
      <c r="I60" s="13" t="e">
        <f t="shared" si="6"/>
        <v>#DIV/0!</v>
      </c>
      <c r="J60" s="15"/>
    </row>
    <row r="61" spans="1:10" x14ac:dyDescent="0.2">
      <c r="A61" s="10">
        <v>37164</v>
      </c>
      <c r="B61" s="11">
        <v>0.45833333333333298</v>
      </c>
      <c r="C61" s="11">
        <v>0.5</v>
      </c>
      <c r="D61" s="12">
        <v>34</v>
      </c>
      <c r="E61" s="4">
        <v>143</v>
      </c>
      <c r="F61" s="13">
        <f t="shared" si="5"/>
        <v>0.80790960451977401</v>
      </c>
      <c r="G61" s="12">
        <v>6</v>
      </c>
      <c r="H61" s="4">
        <v>0</v>
      </c>
      <c r="I61" s="13">
        <f t="shared" si="6"/>
        <v>0</v>
      </c>
      <c r="J61" s="15"/>
    </row>
    <row r="62" spans="1:10" x14ac:dyDescent="0.2">
      <c r="A62" s="10">
        <v>37165</v>
      </c>
      <c r="B62" s="11">
        <v>0.375</v>
      </c>
      <c r="C62" s="11">
        <v>0.41666666666666702</v>
      </c>
      <c r="D62" s="12">
        <v>32</v>
      </c>
      <c r="E62" s="4">
        <v>137</v>
      </c>
      <c r="F62" s="13">
        <f t="shared" si="5"/>
        <v>0.81065088757396453</v>
      </c>
      <c r="G62" s="12">
        <v>3</v>
      </c>
      <c r="H62" s="4">
        <v>4</v>
      </c>
      <c r="I62" s="13">
        <f t="shared" si="6"/>
        <v>0.5714285714285714</v>
      </c>
      <c r="J62" s="15"/>
    </row>
    <row r="63" spans="1:10" x14ac:dyDescent="0.2">
      <c r="A63" s="10">
        <v>37166</v>
      </c>
      <c r="B63" s="11">
        <v>0.54166666666666696</v>
      </c>
      <c r="C63" s="11">
        <v>0.58333333333333404</v>
      </c>
      <c r="D63" s="12">
        <v>32</v>
      </c>
      <c r="E63" s="4">
        <v>98</v>
      </c>
      <c r="F63" s="13">
        <f t="shared" si="5"/>
        <v>0.75384615384615383</v>
      </c>
      <c r="G63" s="12">
        <v>4</v>
      </c>
      <c r="H63" s="4">
        <v>2</v>
      </c>
      <c r="I63" s="13">
        <f t="shared" si="6"/>
        <v>0.33333333333333331</v>
      </c>
      <c r="J63" s="15" t="s">
        <v>114</v>
      </c>
    </row>
    <row r="64" spans="1:10" x14ac:dyDescent="0.2">
      <c r="A64" s="10">
        <v>37167</v>
      </c>
      <c r="B64" s="11">
        <v>0.45833333333333298</v>
      </c>
      <c r="C64" s="11">
        <v>0.5</v>
      </c>
      <c r="D64" s="12">
        <v>64</v>
      </c>
      <c r="E64" s="4">
        <v>144</v>
      </c>
      <c r="F64" s="13">
        <f t="shared" si="5"/>
        <v>0.69230769230769229</v>
      </c>
      <c r="G64" s="12">
        <v>4</v>
      </c>
      <c r="H64" s="4">
        <v>11</v>
      </c>
      <c r="I64" s="13">
        <f t="shared" si="6"/>
        <v>0.73333333333333328</v>
      </c>
      <c r="J64" s="15" t="s">
        <v>116</v>
      </c>
    </row>
    <row r="65" spans="1:10" x14ac:dyDescent="0.2">
      <c r="A65" s="10">
        <v>37168</v>
      </c>
      <c r="B65" s="11">
        <v>0.66666666666666663</v>
      </c>
      <c r="C65" s="11">
        <v>0.70833333333333304</v>
      </c>
      <c r="D65" s="12">
        <v>96</v>
      </c>
      <c r="E65" s="4">
        <v>190</v>
      </c>
      <c r="F65" s="13">
        <f t="shared" si="5"/>
        <v>0.66433566433566438</v>
      </c>
      <c r="G65" s="12">
        <v>6</v>
      </c>
      <c r="H65" s="4">
        <v>7</v>
      </c>
      <c r="I65" s="13">
        <f t="shared" si="6"/>
        <v>0.53846153846153844</v>
      </c>
      <c r="J65" s="15" t="s">
        <v>115</v>
      </c>
    </row>
    <row r="66" spans="1:10" x14ac:dyDescent="0.2">
      <c r="A66" s="10">
        <v>37169</v>
      </c>
      <c r="B66" s="11">
        <v>0.625</v>
      </c>
      <c r="C66" s="11">
        <v>0.66666666666666696</v>
      </c>
      <c r="D66" s="12">
        <v>104</v>
      </c>
      <c r="E66" s="4">
        <v>207</v>
      </c>
      <c r="F66" s="13">
        <f t="shared" si="5"/>
        <v>0.66559485530546625</v>
      </c>
      <c r="G66" s="12">
        <v>7</v>
      </c>
      <c r="H66" s="4">
        <v>12</v>
      </c>
      <c r="I66" s="13">
        <f t="shared" si="6"/>
        <v>0.63157894736842102</v>
      </c>
      <c r="J66" s="15" t="s">
        <v>117</v>
      </c>
    </row>
    <row r="67" spans="1:10" x14ac:dyDescent="0.2">
      <c r="A67" s="10">
        <v>37170</v>
      </c>
      <c r="B67" s="11">
        <v>0.58333333333333404</v>
      </c>
      <c r="C67" s="11">
        <v>0.625000000000001</v>
      </c>
      <c r="D67" s="12">
        <v>97</v>
      </c>
      <c r="E67" s="4">
        <v>226</v>
      </c>
      <c r="F67" s="13">
        <f t="shared" si="5"/>
        <v>0.69969040247678016</v>
      </c>
      <c r="G67" s="12">
        <v>8</v>
      </c>
      <c r="H67" s="4">
        <v>6</v>
      </c>
      <c r="I67" s="13">
        <f t="shared" si="6"/>
        <v>0.42857142857142855</v>
      </c>
      <c r="J67" s="15"/>
    </row>
    <row r="68" spans="1:10" x14ac:dyDescent="0.2">
      <c r="A68" s="10">
        <v>37171</v>
      </c>
      <c r="B68" s="11">
        <v>0.45833333333333298</v>
      </c>
      <c r="C68" s="11">
        <v>0.5</v>
      </c>
      <c r="D68" s="12">
        <v>53</v>
      </c>
      <c r="E68" s="4">
        <v>112</v>
      </c>
      <c r="F68" s="13">
        <f t="shared" si="5"/>
        <v>0.67878787878787883</v>
      </c>
      <c r="G68" s="12">
        <v>13</v>
      </c>
      <c r="H68" s="4">
        <v>4</v>
      </c>
      <c r="I68" s="13">
        <f t="shared" si="6"/>
        <v>0.23529411764705882</v>
      </c>
      <c r="J68" s="15"/>
    </row>
    <row r="69" spans="1:10" x14ac:dyDescent="0.2">
      <c r="A69" s="10">
        <v>37172</v>
      </c>
      <c r="B69" s="11">
        <v>0.41666666666666669</v>
      </c>
      <c r="C69" s="11">
        <v>0.45833333333333298</v>
      </c>
      <c r="D69" s="12">
        <v>62</v>
      </c>
      <c r="E69" s="4">
        <v>132</v>
      </c>
      <c r="F69" s="13">
        <f t="shared" si="5"/>
        <v>0.68041237113402064</v>
      </c>
      <c r="G69" s="12">
        <v>6</v>
      </c>
      <c r="H69" s="4">
        <v>1</v>
      </c>
      <c r="I69" s="13">
        <f t="shared" si="6"/>
        <v>0.14285714285714285</v>
      </c>
      <c r="J69" s="15"/>
    </row>
    <row r="70" spans="1:10" x14ac:dyDescent="0.2">
      <c r="A70" s="10">
        <v>37173</v>
      </c>
      <c r="C70" s="11"/>
      <c r="D70" s="12"/>
      <c r="E70" s="4"/>
      <c r="F70" s="13"/>
      <c r="G70" s="12"/>
      <c r="H70" s="4"/>
      <c r="I70" s="13"/>
      <c r="J70" s="15" t="s">
        <v>122</v>
      </c>
    </row>
    <row r="71" spans="1:10" x14ac:dyDescent="0.2">
      <c r="A71" s="10">
        <v>37174</v>
      </c>
      <c r="B71" s="11">
        <v>0.70833333333333304</v>
      </c>
      <c r="C71" s="11">
        <v>0.75</v>
      </c>
      <c r="D71" s="12">
        <v>41</v>
      </c>
      <c r="E71" s="4">
        <v>118</v>
      </c>
      <c r="F71" s="13">
        <f t="shared" ref="F71:F86" si="7">E71/(E71+D71)</f>
        <v>0.74213836477987416</v>
      </c>
      <c r="G71" s="12">
        <v>2</v>
      </c>
      <c r="H71" s="4">
        <v>3</v>
      </c>
      <c r="I71" s="13">
        <f t="shared" ref="I71:I78" si="8">H71/(H71+G71)</f>
        <v>0.6</v>
      </c>
      <c r="J71" s="15" t="s">
        <v>118</v>
      </c>
    </row>
    <row r="72" spans="1:10" x14ac:dyDescent="0.2">
      <c r="A72" s="10">
        <v>37175</v>
      </c>
      <c r="B72" s="11">
        <v>0.66666666666666663</v>
      </c>
      <c r="C72" s="11">
        <v>0.70833333333333304</v>
      </c>
      <c r="D72" s="12">
        <v>53</v>
      </c>
      <c r="E72" s="4">
        <v>134</v>
      </c>
      <c r="F72" s="13">
        <f t="shared" si="7"/>
        <v>0.71657754010695185</v>
      </c>
      <c r="G72" s="12">
        <v>2</v>
      </c>
      <c r="H72" s="4">
        <v>4</v>
      </c>
      <c r="I72" s="13">
        <f t="shared" si="8"/>
        <v>0.66666666666666663</v>
      </c>
      <c r="J72" s="15" t="s">
        <v>118</v>
      </c>
    </row>
    <row r="73" spans="1:10" x14ac:dyDescent="0.2">
      <c r="A73" s="10">
        <v>37176</v>
      </c>
      <c r="B73" s="11">
        <v>0.375</v>
      </c>
      <c r="C73" s="11">
        <v>0.41666666666666702</v>
      </c>
      <c r="D73" s="12">
        <v>41</v>
      </c>
      <c r="E73" s="4">
        <v>81</v>
      </c>
      <c r="F73" s="13">
        <f t="shared" si="7"/>
        <v>0.66393442622950816</v>
      </c>
      <c r="G73" s="12">
        <v>1</v>
      </c>
      <c r="H73" s="4">
        <v>0</v>
      </c>
      <c r="I73" s="13">
        <f t="shared" si="8"/>
        <v>0</v>
      </c>
      <c r="J73" s="15"/>
    </row>
    <row r="74" spans="1:10" x14ac:dyDescent="0.2">
      <c r="A74" s="10">
        <v>37177</v>
      </c>
      <c r="B74" s="11">
        <v>0.375</v>
      </c>
      <c r="C74" s="11">
        <v>0.41666666666666702</v>
      </c>
      <c r="D74" s="12">
        <v>80</v>
      </c>
      <c r="E74" s="4">
        <v>157</v>
      </c>
      <c r="F74" s="13">
        <f t="shared" si="7"/>
        <v>0.66244725738396626</v>
      </c>
      <c r="G74" s="12">
        <v>4</v>
      </c>
      <c r="H74" s="4">
        <v>5</v>
      </c>
      <c r="I74" s="13">
        <f t="shared" si="8"/>
        <v>0.55555555555555558</v>
      </c>
      <c r="J74" s="15" t="s">
        <v>119</v>
      </c>
    </row>
    <row r="75" spans="1:10" x14ac:dyDescent="0.2">
      <c r="A75" s="10">
        <v>37178</v>
      </c>
      <c r="B75" s="11">
        <v>0.70833333333333304</v>
      </c>
      <c r="C75" s="11">
        <v>0.75</v>
      </c>
      <c r="D75" s="12">
        <v>69</v>
      </c>
      <c r="E75" s="4">
        <v>104</v>
      </c>
      <c r="F75" s="13">
        <f t="shared" si="7"/>
        <v>0.60115606936416188</v>
      </c>
      <c r="G75" s="12">
        <v>6</v>
      </c>
      <c r="H75" s="4">
        <v>1</v>
      </c>
      <c r="I75" s="13">
        <f t="shared" si="8"/>
        <v>0.14285714285714285</v>
      </c>
      <c r="J75" s="15"/>
    </row>
    <row r="76" spans="1:10" x14ac:dyDescent="0.2">
      <c r="A76" s="10">
        <v>37179</v>
      </c>
      <c r="B76" s="11">
        <v>0.41666666666666669</v>
      </c>
      <c r="C76" s="11">
        <v>0.45833333333333298</v>
      </c>
      <c r="D76" s="12">
        <v>69</v>
      </c>
      <c r="E76" s="4">
        <v>113</v>
      </c>
      <c r="F76" s="13">
        <f t="shared" si="7"/>
        <v>0.62087912087912089</v>
      </c>
      <c r="G76" s="12">
        <v>1</v>
      </c>
      <c r="H76" s="4">
        <v>1</v>
      </c>
      <c r="I76" s="13">
        <f t="shared" si="8"/>
        <v>0.5</v>
      </c>
      <c r="J76" s="15"/>
    </row>
    <row r="77" spans="1:10" x14ac:dyDescent="0.2">
      <c r="A77" s="10">
        <v>37180</v>
      </c>
      <c r="B77" s="11">
        <v>0.70833333333333304</v>
      </c>
      <c r="C77" s="11">
        <v>0.75</v>
      </c>
      <c r="D77" s="12">
        <v>19</v>
      </c>
      <c r="E77" s="4">
        <v>72</v>
      </c>
      <c r="F77" s="13">
        <f t="shared" si="7"/>
        <v>0.79120879120879117</v>
      </c>
      <c r="G77" s="12">
        <v>2</v>
      </c>
      <c r="H77" s="4">
        <v>1</v>
      </c>
      <c r="I77" s="13">
        <f t="shared" si="8"/>
        <v>0.33333333333333331</v>
      </c>
      <c r="J77" s="15"/>
    </row>
    <row r="78" spans="1:10" x14ac:dyDescent="0.2">
      <c r="A78" s="10">
        <v>37181</v>
      </c>
      <c r="B78" s="11">
        <v>0.58333333333333404</v>
      </c>
      <c r="C78" s="11">
        <v>0.625000000000001</v>
      </c>
      <c r="D78" s="12">
        <v>48</v>
      </c>
      <c r="E78" s="4">
        <v>95</v>
      </c>
      <c r="F78" s="13">
        <f t="shared" si="7"/>
        <v>0.66433566433566438</v>
      </c>
      <c r="G78" s="12">
        <v>1</v>
      </c>
      <c r="H78" s="4">
        <v>1</v>
      </c>
      <c r="I78" s="13">
        <f t="shared" si="8"/>
        <v>0.5</v>
      </c>
      <c r="J78" s="15"/>
    </row>
    <row r="79" spans="1:10" x14ac:dyDescent="0.2">
      <c r="A79" s="10">
        <v>37182</v>
      </c>
      <c r="B79" s="11">
        <v>0.625</v>
      </c>
      <c r="C79" s="11">
        <v>0.66666666666666696</v>
      </c>
      <c r="D79" s="12">
        <v>78</v>
      </c>
      <c r="E79" s="4">
        <v>143</v>
      </c>
      <c r="F79" s="13">
        <f t="shared" si="7"/>
        <v>0.6470588235294118</v>
      </c>
      <c r="G79" s="12">
        <v>0</v>
      </c>
      <c r="H79" s="4">
        <v>0</v>
      </c>
      <c r="I79" s="13"/>
      <c r="J79" s="15"/>
    </row>
    <row r="80" spans="1:10" x14ac:dyDescent="0.2">
      <c r="A80" s="10">
        <v>37183</v>
      </c>
      <c r="B80" s="11">
        <v>0.45833333333333298</v>
      </c>
      <c r="C80" s="11">
        <v>0.5</v>
      </c>
      <c r="D80" s="12">
        <v>56</v>
      </c>
      <c r="E80" s="4">
        <v>95</v>
      </c>
      <c r="F80" s="13">
        <f t="shared" si="7"/>
        <v>0.62913907284768211</v>
      </c>
      <c r="G80" s="12">
        <v>3</v>
      </c>
      <c r="H80" s="4">
        <v>4</v>
      </c>
      <c r="I80" s="13">
        <f t="shared" ref="I80:I86" si="9">H80/(H80+G80)</f>
        <v>0.5714285714285714</v>
      </c>
      <c r="J80" s="15" t="s">
        <v>120</v>
      </c>
    </row>
    <row r="81" spans="1:10" x14ac:dyDescent="0.2">
      <c r="A81" s="10">
        <v>37184</v>
      </c>
      <c r="B81" s="11">
        <v>0.54166666666666696</v>
      </c>
      <c r="C81" s="11">
        <v>0.58333333333333404</v>
      </c>
      <c r="D81" s="12">
        <v>45</v>
      </c>
      <c r="E81" s="4">
        <v>84</v>
      </c>
      <c r="F81" s="13">
        <f t="shared" si="7"/>
        <v>0.65116279069767447</v>
      </c>
      <c r="G81" s="12">
        <v>1</v>
      </c>
      <c r="H81" s="4">
        <v>1</v>
      </c>
      <c r="I81" s="13">
        <f t="shared" si="9"/>
        <v>0.5</v>
      </c>
      <c r="J81" s="15"/>
    </row>
    <row r="82" spans="1:10" x14ac:dyDescent="0.2">
      <c r="A82" s="10">
        <v>37185</v>
      </c>
      <c r="B82" s="11">
        <v>0.375</v>
      </c>
      <c r="C82" s="11">
        <v>0.41666666666666702</v>
      </c>
      <c r="D82" s="12">
        <v>27</v>
      </c>
      <c r="E82" s="4">
        <v>36</v>
      </c>
      <c r="F82" s="13">
        <f t="shared" si="7"/>
        <v>0.5714285714285714</v>
      </c>
      <c r="G82" s="12">
        <v>2</v>
      </c>
      <c r="H82" s="4">
        <v>1</v>
      </c>
      <c r="I82" s="13">
        <f t="shared" si="9"/>
        <v>0.33333333333333331</v>
      </c>
      <c r="J82" s="15"/>
    </row>
    <row r="83" spans="1:10" x14ac:dyDescent="0.2">
      <c r="A83" s="10">
        <v>37186</v>
      </c>
      <c r="B83" s="11">
        <v>0.70833333333333304</v>
      </c>
      <c r="C83" s="11">
        <v>0.75</v>
      </c>
      <c r="D83" s="12">
        <v>16</v>
      </c>
      <c r="E83" s="4">
        <v>39</v>
      </c>
      <c r="F83" s="13">
        <f t="shared" si="7"/>
        <v>0.70909090909090911</v>
      </c>
      <c r="G83" s="12">
        <v>3</v>
      </c>
      <c r="H83" s="4">
        <v>2</v>
      </c>
      <c r="I83" s="13">
        <f t="shared" si="9"/>
        <v>0.4</v>
      </c>
      <c r="J83" s="15"/>
    </row>
    <row r="84" spans="1:10" x14ac:dyDescent="0.2">
      <c r="A84" s="10">
        <v>37187</v>
      </c>
      <c r="B84" s="11">
        <v>0.45833333333333298</v>
      </c>
      <c r="C84" s="11">
        <v>0.5</v>
      </c>
      <c r="D84" s="12">
        <v>123</v>
      </c>
      <c r="E84" s="4">
        <v>195</v>
      </c>
      <c r="F84" s="13">
        <f t="shared" si="7"/>
        <v>0.6132075471698113</v>
      </c>
      <c r="G84" s="12">
        <v>1</v>
      </c>
      <c r="H84" s="4">
        <v>3</v>
      </c>
      <c r="I84" s="13">
        <f t="shared" si="9"/>
        <v>0.75</v>
      </c>
      <c r="J84" s="15"/>
    </row>
    <row r="85" spans="1:10" x14ac:dyDescent="0.2">
      <c r="A85" s="10">
        <v>37188</v>
      </c>
      <c r="B85" s="11">
        <v>0.41666666666666669</v>
      </c>
      <c r="C85" s="11">
        <v>0.45833333333333298</v>
      </c>
      <c r="D85" s="12">
        <v>113</v>
      </c>
      <c r="E85" s="4">
        <v>117</v>
      </c>
      <c r="F85" s="13">
        <f t="shared" si="7"/>
        <v>0.50869565217391299</v>
      </c>
      <c r="G85" s="12">
        <v>1</v>
      </c>
      <c r="H85" s="4">
        <v>1</v>
      </c>
      <c r="I85" s="13">
        <f t="shared" si="9"/>
        <v>0.5</v>
      </c>
      <c r="J85" s="15"/>
    </row>
    <row r="86" spans="1:10" x14ac:dyDescent="0.2">
      <c r="A86" s="10">
        <v>37189</v>
      </c>
      <c r="B86" s="11">
        <v>0.70833333333333304</v>
      </c>
      <c r="C86" s="11">
        <v>0.75</v>
      </c>
      <c r="D86" s="12">
        <v>54</v>
      </c>
      <c r="E86" s="4">
        <v>103</v>
      </c>
      <c r="F86" s="13">
        <f t="shared" si="7"/>
        <v>0.6560509554140127</v>
      </c>
      <c r="G86" s="12">
        <v>2</v>
      </c>
      <c r="H86" s="4">
        <v>2</v>
      </c>
      <c r="I86" s="13">
        <f t="shared" si="9"/>
        <v>0.5</v>
      </c>
      <c r="J86" s="15"/>
    </row>
    <row r="87" spans="1:10" x14ac:dyDescent="0.2">
      <c r="A87" s="10">
        <v>37190</v>
      </c>
      <c r="C87" s="11"/>
      <c r="D87" s="12"/>
      <c r="E87" s="4"/>
      <c r="F87" s="13"/>
      <c r="G87" s="12"/>
      <c r="H87" s="4"/>
      <c r="I87" s="13"/>
      <c r="J87" s="15" t="s">
        <v>122</v>
      </c>
    </row>
    <row r="88" spans="1:10" x14ac:dyDescent="0.2">
      <c r="A88" s="10">
        <v>37191</v>
      </c>
      <c r="B88" s="11">
        <v>0.625</v>
      </c>
      <c r="C88" s="11">
        <v>0.66666666666666696</v>
      </c>
      <c r="D88" s="12">
        <v>101</v>
      </c>
      <c r="E88" s="4">
        <v>133</v>
      </c>
      <c r="F88" s="13">
        <f>E88/(E88+D88)</f>
        <v>0.56837606837606836</v>
      </c>
      <c r="G88" s="12">
        <v>5</v>
      </c>
      <c r="H88" s="4">
        <v>2</v>
      </c>
      <c r="I88" s="13">
        <f>H88/(H88+G88)</f>
        <v>0.2857142857142857</v>
      </c>
      <c r="J88" s="15" t="s">
        <v>123</v>
      </c>
    </row>
    <row r="89" spans="1:10" x14ac:dyDescent="0.2">
      <c r="A89" s="10">
        <v>37192</v>
      </c>
      <c r="B89" s="11">
        <v>0.54166666666666696</v>
      </c>
      <c r="C89" s="11">
        <v>0.58333333333333404</v>
      </c>
      <c r="D89" s="12">
        <v>31</v>
      </c>
      <c r="E89" s="4">
        <v>21</v>
      </c>
      <c r="F89" s="13">
        <f>E89/(E89+D89)</f>
        <v>0.40384615384615385</v>
      </c>
      <c r="G89" s="12">
        <v>1</v>
      </c>
      <c r="H89" s="4">
        <v>2</v>
      </c>
      <c r="I89" s="13">
        <f>H89/(H89+G89)</f>
        <v>0.66666666666666663</v>
      </c>
      <c r="J89" s="15"/>
    </row>
    <row r="90" spans="1:10" x14ac:dyDescent="0.2">
      <c r="A90" s="10">
        <v>37193</v>
      </c>
      <c r="B90" s="11">
        <v>0.54166666666666696</v>
      </c>
      <c r="C90" s="11">
        <v>0.58333333333333404</v>
      </c>
      <c r="D90" s="12">
        <v>13</v>
      </c>
      <c r="E90" s="4">
        <v>17</v>
      </c>
      <c r="F90" s="13">
        <f>E90/(E90+D90)</f>
        <v>0.56666666666666665</v>
      </c>
      <c r="G90" s="12">
        <v>0</v>
      </c>
      <c r="H90" s="4">
        <v>1</v>
      </c>
      <c r="I90" s="13">
        <f>H90/(H90+G90)</f>
        <v>1</v>
      </c>
      <c r="J90" s="15"/>
    </row>
    <row r="91" spans="1:10" x14ac:dyDescent="0.2">
      <c r="A91" s="10">
        <v>37194</v>
      </c>
      <c r="B91" s="11">
        <v>0.625</v>
      </c>
      <c r="C91" s="11">
        <v>0.66666666666666696</v>
      </c>
      <c r="D91" s="12">
        <v>11</v>
      </c>
      <c r="E91" s="4">
        <v>15</v>
      </c>
      <c r="F91" s="13">
        <f>E91/(E91+D91)</f>
        <v>0.57692307692307687</v>
      </c>
      <c r="G91" s="12">
        <v>0</v>
      </c>
      <c r="H91" s="4">
        <v>0</v>
      </c>
      <c r="I91" s="13" t="e">
        <f>H91/(H91+G91)</f>
        <v>#DIV/0!</v>
      </c>
      <c r="J91" s="15"/>
    </row>
    <row r="92" spans="1:10" x14ac:dyDescent="0.2">
      <c r="A92" s="10">
        <v>37195</v>
      </c>
      <c r="B92" s="11">
        <v>0.41666666666666669</v>
      </c>
      <c r="C92" s="11">
        <v>0.45833333333333298</v>
      </c>
      <c r="D92" s="12">
        <v>9</v>
      </c>
      <c r="E92" s="4">
        <v>17</v>
      </c>
      <c r="F92" s="13">
        <f>E92/(E92+D92)</f>
        <v>0.65384615384615385</v>
      </c>
      <c r="G92" s="12">
        <v>0</v>
      </c>
      <c r="H92" s="4">
        <v>1</v>
      </c>
      <c r="I92" s="13">
        <f>H92/(H92+G92)</f>
        <v>1</v>
      </c>
      <c r="J92" s="15"/>
    </row>
    <row r="93" spans="1:10" x14ac:dyDescent="0.2">
      <c r="A93" s="10">
        <v>37196</v>
      </c>
      <c r="C93" s="11"/>
      <c r="D93" s="12"/>
      <c r="E93" s="4"/>
      <c r="F93" s="13"/>
      <c r="G93" s="12"/>
      <c r="H93" s="4"/>
      <c r="I93" s="13"/>
      <c r="J93" s="15" t="s">
        <v>122</v>
      </c>
    </row>
    <row r="94" spans="1:10" x14ac:dyDescent="0.2">
      <c r="A94" s="10">
        <v>37197</v>
      </c>
      <c r="C94" s="11"/>
      <c r="D94" s="12"/>
      <c r="E94" s="4"/>
      <c r="F94" s="13"/>
      <c r="G94" s="12"/>
      <c r="H94" s="4"/>
      <c r="I94" s="13"/>
      <c r="J94" s="15"/>
    </row>
    <row r="95" spans="1:10" hidden="1" x14ac:dyDescent="0.2">
      <c r="A95" s="10">
        <v>37198</v>
      </c>
      <c r="C95" s="11"/>
      <c r="D95" s="12"/>
      <c r="E95" s="4"/>
      <c r="F95" s="13"/>
      <c r="G95" s="12"/>
      <c r="H95" s="4"/>
      <c r="I95" s="13"/>
      <c r="J95" s="15"/>
    </row>
    <row r="96" spans="1:10" hidden="1" x14ac:dyDescent="0.2">
      <c r="A96" s="10">
        <v>37199</v>
      </c>
      <c r="C96" s="11"/>
      <c r="D96" s="12"/>
      <c r="E96" s="4"/>
      <c r="F96" s="13"/>
      <c r="G96" s="12"/>
      <c r="H96" s="4"/>
      <c r="I96" s="13"/>
      <c r="J96" s="15"/>
    </row>
    <row r="97" spans="1:10" hidden="1" x14ac:dyDescent="0.2">
      <c r="A97" s="10">
        <v>37200</v>
      </c>
      <c r="C97" s="11"/>
      <c r="D97" s="12"/>
      <c r="E97" s="4"/>
      <c r="F97" s="13"/>
      <c r="G97" s="12"/>
      <c r="H97" s="4"/>
      <c r="I97" s="13"/>
      <c r="J97" s="15"/>
    </row>
    <row r="98" spans="1:10" hidden="1" x14ac:dyDescent="0.2">
      <c r="A98" s="10">
        <v>37201</v>
      </c>
      <c r="C98" s="11"/>
      <c r="D98" s="12"/>
      <c r="E98" s="4"/>
      <c r="F98" s="13"/>
      <c r="G98" s="12"/>
      <c r="H98" s="4"/>
      <c r="I98" s="13"/>
      <c r="J98" s="15"/>
    </row>
    <row r="99" spans="1:10" hidden="1" x14ac:dyDescent="0.2">
      <c r="A99" s="10">
        <v>37202</v>
      </c>
      <c r="C99" s="11"/>
      <c r="D99" s="12"/>
      <c r="E99" s="4"/>
      <c r="F99" s="13"/>
      <c r="G99" s="12"/>
      <c r="H99" s="4"/>
      <c r="I99" s="13"/>
      <c r="J99" s="15"/>
    </row>
    <row r="100" spans="1:10" hidden="1" x14ac:dyDescent="0.2">
      <c r="A100" s="10">
        <v>37203</v>
      </c>
      <c r="C100" s="11"/>
      <c r="D100" s="12"/>
      <c r="E100" s="4"/>
      <c r="F100" s="13"/>
      <c r="G100" s="12"/>
      <c r="H100" s="4"/>
      <c r="I100" s="13"/>
      <c r="J100" s="15"/>
    </row>
    <row r="101" spans="1:10" hidden="1" x14ac:dyDescent="0.2">
      <c r="A101" s="10">
        <v>37204</v>
      </c>
      <c r="C101" s="11"/>
      <c r="D101" s="12"/>
      <c r="E101" s="4"/>
      <c r="F101" s="13"/>
      <c r="G101" s="12"/>
      <c r="H101" s="4"/>
      <c r="I101" s="13"/>
      <c r="J101" s="15"/>
    </row>
    <row r="102" spans="1:10" ht="18" customHeight="1" thickBot="1" x14ac:dyDescent="0.25">
      <c r="A102" s="18" t="s">
        <v>112</v>
      </c>
      <c r="B102" s="24"/>
      <c r="C102" s="19"/>
      <c r="D102" s="20">
        <f>SUM(D40:D101)</f>
        <v>2295</v>
      </c>
      <c r="E102" s="19">
        <f>SUM(E40:E101)</f>
        <v>5548</v>
      </c>
      <c r="F102" s="23">
        <f>E102/(E102+D102)</f>
        <v>0.70738237919163582</v>
      </c>
      <c r="G102" s="20">
        <f>SUM(G40:G101)</f>
        <v>134</v>
      </c>
      <c r="H102" s="19">
        <f>SUM(H40:H101)</f>
        <v>144</v>
      </c>
      <c r="I102" s="21">
        <f>H102/(H102+G102)</f>
        <v>0.51798561151079137</v>
      </c>
      <c r="J102" s="22"/>
    </row>
    <row r="103" spans="1:10" ht="18" customHeight="1" x14ac:dyDescent="0.2">
      <c r="A103" s="76"/>
      <c r="C103" s="76"/>
      <c r="D103" s="77"/>
      <c r="E103" s="76"/>
      <c r="F103" s="78"/>
      <c r="G103" s="77"/>
      <c r="H103" s="76"/>
      <c r="I103" s="44"/>
      <c r="J103" s="79"/>
    </row>
    <row r="104" spans="1:10" ht="12" thickBot="1" x14ac:dyDescent="0.25">
      <c r="D104" s="12"/>
      <c r="E104" s="89" t="s">
        <v>529</v>
      </c>
      <c r="F104" s="45" t="s">
        <v>530</v>
      </c>
      <c r="G104" s="12"/>
      <c r="H104" s="89" t="s">
        <v>531</v>
      </c>
      <c r="I104" s="45" t="s">
        <v>532</v>
      </c>
    </row>
    <row r="105" spans="1:10" x14ac:dyDescent="0.2">
      <c r="A105" s="25">
        <v>37519</v>
      </c>
      <c r="B105" s="26">
        <v>0.5</v>
      </c>
      <c r="C105" s="26">
        <v>0.54166666666666696</v>
      </c>
      <c r="D105" s="29">
        <v>94</v>
      </c>
      <c r="E105" s="9">
        <v>288</v>
      </c>
      <c r="F105" s="27">
        <f t="shared" ref="F105:F127" si="10">E105/(E105+D105)</f>
        <v>0.75392670157068065</v>
      </c>
      <c r="G105" s="29">
        <v>13</v>
      </c>
      <c r="H105" s="9">
        <v>13</v>
      </c>
      <c r="I105" s="27">
        <f t="shared" ref="I105:I127" si="11">H105/(H105+G105)</f>
        <v>0.5</v>
      </c>
      <c r="J105" s="14" t="s">
        <v>128</v>
      </c>
    </row>
    <row r="106" spans="1:10" x14ac:dyDescent="0.2">
      <c r="A106" s="10">
        <v>37520</v>
      </c>
      <c r="B106" s="11">
        <v>0.45833333333333331</v>
      </c>
      <c r="C106" s="11">
        <v>0.5</v>
      </c>
      <c r="D106" s="12">
        <v>75</v>
      </c>
      <c r="E106" s="4">
        <v>184</v>
      </c>
      <c r="F106" s="13">
        <f t="shared" si="10"/>
        <v>0.71042471042471045</v>
      </c>
      <c r="G106" s="12">
        <v>8</v>
      </c>
      <c r="H106" s="4">
        <v>23</v>
      </c>
      <c r="I106" s="13">
        <f t="shared" si="11"/>
        <v>0.74193548387096775</v>
      </c>
      <c r="J106" s="15"/>
    </row>
    <row r="107" spans="1:10" x14ac:dyDescent="0.2">
      <c r="A107" s="10">
        <v>37521</v>
      </c>
      <c r="B107" s="11">
        <v>0.29166666666666669</v>
      </c>
      <c r="C107" s="11">
        <v>0.33333333333333331</v>
      </c>
      <c r="D107" s="12">
        <v>35</v>
      </c>
      <c r="E107" s="4">
        <v>87</v>
      </c>
      <c r="F107" s="13">
        <f t="shared" si="10"/>
        <v>0.71311475409836067</v>
      </c>
      <c r="G107" s="12">
        <v>6</v>
      </c>
      <c r="H107" s="4">
        <v>6</v>
      </c>
      <c r="I107" s="13">
        <f t="shared" si="11"/>
        <v>0.5</v>
      </c>
      <c r="J107" s="15"/>
    </row>
    <row r="108" spans="1:10" x14ac:dyDescent="0.2">
      <c r="A108" s="10">
        <v>37522</v>
      </c>
      <c r="B108" s="11">
        <v>0.54166666666666696</v>
      </c>
      <c r="C108" s="11">
        <v>0.58333333333333404</v>
      </c>
      <c r="D108" s="12">
        <v>81</v>
      </c>
      <c r="E108" s="4">
        <v>190</v>
      </c>
      <c r="F108" s="13">
        <f t="shared" si="10"/>
        <v>0.70110701107011075</v>
      </c>
      <c r="G108" s="12">
        <v>15</v>
      </c>
      <c r="H108" s="4">
        <v>23</v>
      </c>
      <c r="I108" s="13">
        <f t="shared" si="11"/>
        <v>0.60526315789473684</v>
      </c>
      <c r="J108" s="15"/>
    </row>
    <row r="109" spans="1:10" x14ac:dyDescent="0.2">
      <c r="A109" s="10">
        <v>37523</v>
      </c>
      <c r="B109" s="11">
        <v>0.33333333333333331</v>
      </c>
      <c r="C109" s="11">
        <v>0.375</v>
      </c>
      <c r="D109" s="12">
        <v>128</v>
      </c>
      <c r="E109" s="4">
        <v>247</v>
      </c>
      <c r="F109" s="13">
        <f t="shared" si="10"/>
        <v>0.65866666666666662</v>
      </c>
      <c r="G109" s="12">
        <v>14</v>
      </c>
      <c r="H109" s="4">
        <v>10</v>
      </c>
      <c r="I109" s="13">
        <f t="shared" si="11"/>
        <v>0.41666666666666669</v>
      </c>
      <c r="J109" s="15"/>
    </row>
    <row r="110" spans="1:10" x14ac:dyDescent="0.2">
      <c r="A110" s="10">
        <v>37524</v>
      </c>
      <c r="B110" s="11">
        <v>0.625</v>
      </c>
      <c r="C110" s="11">
        <v>0.66666666666666696</v>
      </c>
      <c r="D110" s="12">
        <v>85</v>
      </c>
      <c r="E110" s="4">
        <v>153</v>
      </c>
      <c r="F110" s="13">
        <f t="shared" si="10"/>
        <v>0.6428571428571429</v>
      </c>
      <c r="G110" s="12">
        <v>21</v>
      </c>
      <c r="H110" s="4">
        <v>20</v>
      </c>
      <c r="I110" s="13">
        <f t="shared" si="11"/>
        <v>0.48780487804878048</v>
      </c>
      <c r="J110" s="15"/>
    </row>
    <row r="111" spans="1:10" x14ac:dyDescent="0.2">
      <c r="A111" s="10">
        <v>37525</v>
      </c>
      <c r="B111" s="11">
        <v>0.41666666666666669</v>
      </c>
      <c r="C111" s="11">
        <v>0.45833333333333298</v>
      </c>
      <c r="D111" s="12">
        <v>13</v>
      </c>
      <c r="E111" s="4">
        <v>22</v>
      </c>
      <c r="F111" s="13">
        <f t="shared" si="10"/>
        <v>0.62857142857142856</v>
      </c>
      <c r="G111" s="12">
        <v>7</v>
      </c>
      <c r="H111" s="4">
        <v>16</v>
      </c>
      <c r="I111" s="13">
        <f t="shared" si="11"/>
        <v>0.69565217391304346</v>
      </c>
      <c r="J111" s="15"/>
    </row>
    <row r="112" spans="1:10" x14ac:dyDescent="0.2">
      <c r="A112" s="10">
        <v>37526</v>
      </c>
      <c r="B112" s="11">
        <v>0.33333333333333331</v>
      </c>
      <c r="C112" s="11">
        <v>0.375</v>
      </c>
      <c r="D112" s="12">
        <v>42</v>
      </c>
      <c r="E112" s="4">
        <v>102</v>
      </c>
      <c r="F112" s="13">
        <f t="shared" si="10"/>
        <v>0.70833333333333337</v>
      </c>
      <c r="G112" s="12">
        <v>2</v>
      </c>
      <c r="H112" s="4">
        <v>4</v>
      </c>
      <c r="I112" s="13">
        <f t="shared" si="11"/>
        <v>0.66666666666666663</v>
      </c>
      <c r="J112" s="15"/>
    </row>
    <row r="113" spans="1:10" x14ac:dyDescent="0.2">
      <c r="A113" s="10">
        <v>37527</v>
      </c>
      <c r="B113" s="11">
        <v>0.70833333333333337</v>
      </c>
      <c r="C113" s="11">
        <v>0.75</v>
      </c>
      <c r="D113" s="12">
        <v>16</v>
      </c>
      <c r="E113" s="4">
        <v>41</v>
      </c>
      <c r="F113" s="13">
        <f t="shared" si="10"/>
        <v>0.7192982456140351</v>
      </c>
      <c r="G113" s="12">
        <v>8</v>
      </c>
      <c r="H113" s="4">
        <v>10</v>
      </c>
      <c r="I113" s="13">
        <f t="shared" si="11"/>
        <v>0.55555555555555558</v>
      </c>
      <c r="J113" s="15"/>
    </row>
    <row r="114" spans="1:10" x14ac:dyDescent="0.2">
      <c r="A114" s="10">
        <v>37528</v>
      </c>
      <c r="B114" s="11">
        <v>0.5</v>
      </c>
      <c r="C114" s="11">
        <v>0.54166666666666696</v>
      </c>
      <c r="D114" s="12">
        <v>26</v>
      </c>
      <c r="E114" s="4">
        <v>74</v>
      </c>
      <c r="F114" s="13">
        <f t="shared" si="10"/>
        <v>0.74</v>
      </c>
      <c r="G114" s="12">
        <v>5</v>
      </c>
      <c r="H114" s="4">
        <v>23</v>
      </c>
      <c r="I114" s="13">
        <f t="shared" si="11"/>
        <v>0.8214285714285714</v>
      </c>
      <c r="J114" s="15"/>
    </row>
    <row r="115" spans="1:10" x14ac:dyDescent="0.2">
      <c r="A115" s="10">
        <v>37529</v>
      </c>
      <c r="B115" s="11">
        <v>0.45833333333333331</v>
      </c>
      <c r="C115" s="11">
        <v>0.5</v>
      </c>
      <c r="D115" s="12">
        <v>29</v>
      </c>
      <c r="E115" s="4">
        <v>29</v>
      </c>
      <c r="F115" s="13">
        <f t="shared" si="10"/>
        <v>0.5</v>
      </c>
      <c r="G115" s="12">
        <v>8</v>
      </c>
      <c r="H115" s="4">
        <v>14</v>
      </c>
      <c r="I115" s="13">
        <f t="shared" si="11"/>
        <v>0.63636363636363635</v>
      </c>
      <c r="J115" s="15"/>
    </row>
    <row r="116" spans="1:10" x14ac:dyDescent="0.2">
      <c r="A116" s="10">
        <v>37530</v>
      </c>
      <c r="B116" s="11">
        <v>0.58333333333333404</v>
      </c>
      <c r="C116" s="11">
        <v>0.625000000000001</v>
      </c>
      <c r="D116" s="12">
        <v>17</v>
      </c>
      <c r="E116" s="4">
        <v>51</v>
      </c>
      <c r="F116" s="13">
        <f t="shared" si="10"/>
        <v>0.75</v>
      </c>
      <c r="G116" s="12">
        <v>3</v>
      </c>
      <c r="H116" s="4">
        <v>11</v>
      </c>
      <c r="I116" s="13">
        <f t="shared" si="11"/>
        <v>0.7857142857142857</v>
      </c>
      <c r="J116" s="15"/>
    </row>
    <row r="117" spans="1:10" x14ac:dyDescent="0.2">
      <c r="A117" s="10">
        <v>37531</v>
      </c>
      <c r="B117" s="11">
        <v>0.375</v>
      </c>
      <c r="C117" s="11">
        <v>0.41666666666666702</v>
      </c>
      <c r="D117" s="12">
        <v>24</v>
      </c>
      <c r="E117" s="4">
        <v>49</v>
      </c>
      <c r="F117" s="13">
        <f t="shared" si="10"/>
        <v>0.67123287671232879</v>
      </c>
      <c r="G117" s="12">
        <v>9</v>
      </c>
      <c r="H117" s="4">
        <v>13</v>
      </c>
      <c r="I117" s="13">
        <f t="shared" si="11"/>
        <v>0.59090909090909094</v>
      </c>
      <c r="J117" s="15"/>
    </row>
    <row r="118" spans="1:10" x14ac:dyDescent="0.2">
      <c r="A118" s="10">
        <v>37532</v>
      </c>
      <c r="B118" s="11">
        <v>0.625</v>
      </c>
      <c r="C118" s="11">
        <v>0.66666666666666696</v>
      </c>
      <c r="D118" s="12">
        <v>45</v>
      </c>
      <c r="E118" s="4">
        <v>81</v>
      </c>
      <c r="F118" s="13">
        <f t="shared" si="10"/>
        <v>0.6428571428571429</v>
      </c>
      <c r="G118" s="12">
        <v>5</v>
      </c>
      <c r="H118" s="4">
        <v>12</v>
      </c>
      <c r="I118" s="13">
        <f t="shared" si="11"/>
        <v>0.70588235294117652</v>
      </c>
      <c r="J118" s="15"/>
    </row>
    <row r="119" spans="1:10" x14ac:dyDescent="0.2">
      <c r="A119" s="10">
        <v>37533</v>
      </c>
      <c r="B119" s="11">
        <v>0.375</v>
      </c>
      <c r="C119" s="11">
        <v>0.41666666666666702</v>
      </c>
      <c r="D119" s="12">
        <v>37</v>
      </c>
      <c r="E119" s="4">
        <v>60</v>
      </c>
      <c r="F119" s="13">
        <f t="shared" si="10"/>
        <v>0.61855670103092786</v>
      </c>
      <c r="G119" s="12">
        <v>6</v>
      </c>
      <c r="H119" s="4">
        <v>8</v>
      </c>
      <c r="I119" s="13">
        <f t="shared" si="11"/>
        <v>0.5714285714285714</v>
      </c>
      <c r="J119" s="15"/>
    </row>
    <row r="120" spans="1:10" x14ac:dyDescent="0.2">
      <c r="A120" s="10">
        <v>37534</v>
      </c>
      <c r="B120" s="11">
        <v>0.41666666666666702</v>
      </c>
      <c r="C120" s="11">
        <v>0.45833333333333398</v>
      </c>
      <c r="D120" s="12">
        <v>16</v>
      </c>
      <c r="E120" s="4">
        <v>46</v>
      </c>
      <c r="F120" s="13">
        <f t="shared" si="10"/>
        <v>0.74193548387096775</v>
      </c>
      <c r="G120" s="12">
        <v>4</v>
      </c>
      <c r="H120" s="4">
        <v>5</v>
      </c>
      <c r="I120" s="13">
        <f t="shared" si="11"/>
        <v>0.55555555555555558</v>
      </c>
      <c r="J120" s="15"/>
    </row>
    <row r="121" spans="1:10" x14ac:dyDescent="0.2">
      <c r="A121" s="10">
        <v>37535</v>
      </c>
      <c r="B121" s="11">
        <v>0.54166666666666663</v>
      </c>
      <c r="C121" s="11">
        <v>0.58333333333333304</v>
      </c>
      <c r="D121" s="12">
        <v>38</v>
      </c>
      <c r="E121" s="4">
        <v>62</v>
      </c>
      <c r="F121" s="13">
        <f t="shared" si="10"/>
        <v>0.62</v>
      </c>
      <c r="G121" s="12">
        <v>8</v>
      </c>
      <c r="H121" s="4">
        <v>4</v>
      </c>
      <c r="I121" s="13">
        <f t="shared" si="11"/>
        <v>0.33333333333333331</v>
      </c>
      <c r="J121" s="15"/>
    </row>
    <row r="122" spans="1:10" x14ac:dyDescent="0.2">
      <c r="A122" s="10">
        <v>37536</v>
      </c>
      <c r="B122" s="11">
        <v>0.66666666666666663</v>
      </c>
      <c r="C122" s="11">
        <v>0.70833333333333304</v>
      </c>
      <c r="D122" s="12">
        <v>23</v>
      </c>
      <c r="E122" s="4">
        <v>38</v>
      </c>
      <c r="F122" s="13">
        <f t="shared" si="10"/>
        <v>0.62295081967213117</v>
      </c>
      <c r="G122" s="12">
        <v>1</v>
      </c>
      <c r="H122" s="4">
        <v>1</v>
      </c>
      <c r="I122" s="13">
        <f t="shared" si="11"/>
        <v>0.5</v>
      </c>
      <c r="J122" s="15"/>
    </row>
    <row r="123" spans="1:10" x14ac:dyDescent="0.2">
      <c r="A123" s="10">
        <v>37537</v>
      </c>
      <c r="B123" s="11">
        <v>0.5</v>
      </c>
      <c r="C123" s="11">
        <v>0.54166666666666696</v>
      </c>
      <c r="D123" s="12">
        <v>20</v>
      </c>
      <c r="E123" s="4">
        <v>27</v>
      </c>
      <c r="F123" s="13">
        <f t="shared" si="10"/>
        <v>0.57446808510638303</v>
      </c>
      <c r="G123" s="12">
        <v>2</v>
      </c>
      <c r="H123" s="4">
        <v>5</v>
      </c>
      <c r="I123" s="13">
        <f t="shared" si="11"/>
        <v>0.7142857142857143</v>
      </c>
      <c r="J123" s="15"/>
    </row>
    <row r="124" spans="1:10" x14ac:dyDescent="0.2">
      <c r="A124" s="10">
        <v>37538</v>
      </c>
      <c r="B124" s="11">
        <v>0.41666666666666669</v>
      </c>
      <c r="C124" s="11">
        <v>0.45833333333333298</v>
      </c>
      <c r="D124" s="12">
        <v>16</v>
      </c>
      <c r="E124" s="4">
        <v>24</v>
      </c>
      <c r="F124" s="13">
        <f t="shared" si="10"/>
        <v>0.6</v>
      </c>
      <c r="G124" s="12">
        <v>2</v>
      </c>
      <c r="H124" s="4">
        <v>2</v>
      </c>
      <c r="I124" s="13">
        <f t="shared" si="11"/>
        <v>0.5</v>
      </c>
      <c r="J124" s="15"/>
    </row>
    <row r="125" spans="1:10" x14ac:dyDescent="0.2">
      <c r="A125" s="10">
        <v>37539</v>
      </c>
      <c r="B125" s="11">
        <v>0.58333333333333337</v>
      </c>
      <c r="C125" s="11">
        <v>0.625</v>
      </c>
      <c r="D125" s="12">
        <v>33</v>
      </c>
      <c r="E125" s="4">
        <v>46</v>
      </c>
      <c r="F125" s="13">
        <f t="shared" si="10"/>
        <v>0.58227848101265822</v>
      </c>
      <c r="G125" s="12">
        <v>0</v>
      </c>
      <c r="H125" s="4">
        <v>1</v>
      </c>
      <c r="I125" s="13">
        <f t="shared" si="11"/>
        <v>1</v>
      </c>
      <c r="J125" s="15"/>
    </row>
    <row r="126" spans="1:10" x14ac:dyDescent="0.2">
      <c r="A126" s="10">
        <v>37540</v>
      </c>
      <c r="B126" s="11">
        <v>0.45833333333333331</v>
      </c>
      <c r="C126" s="11">
        <v>0.5</v>
      </c>
      <c r="D126" s="12">
        <v>38</v>
      </c>
      <c r="E126" s="4">
        <v>52</v>
      </c>
      <c r="F126" s="13">
        <f t="shared" si="10"/>
        <v>0.57777777777777772</v>
      </c>
      <c r="G126" s="12">
        <v>3</v>
      </c>
      <c r="H126" s="4">
        <v>1</v>
      </c>
      <c r="I126" s="13">
        <f t="shared" si="11"/>
        <v>0.25</v>
      </c>
      <c r="J126" s="15"/>
    </row>
    <row r="127" spans="1:10" x14ac:dyDescent="0.2">
      <c r="A127" s="10">
        <v>37541</v>
      </c>
      <c r="B127" s="11">
        <v>0.70833333333333337</v>
      </c>
      <c r="C127" s="11">
        <v>0.75</v>
      </c>
      <c r="D127" s="12">
        <v>21</v>
      </c>
      <c r="E127" s="4">
        <v>21</v>
      </c>
      <c r="F127" s="13">
        <f t="shared" si="10"/>
        <v>0.5</v>
      </c>
      <c r="G127" s="12">
        <v>1</v>
      </c>
      <c r="H127" s="4">
        <v>0</v>
      </c>
      <c r="I127" s="13">
        <f t="shared" si="11"/>
        <v>0</v>
      </c>
      <c r="J127" s="15"/>
    </row>
    <row r="128" spans="1:10" x14ac:dyDescent="0.2">
      <c r="A128" s="10">
        <v>37542</v>
      </c>
      <c r="C128" s="11"/>
      <c r="D128" s="12"/>
      <c r="E128" s="4"/>
      <c r="F128" s="13"/>
      <c r="G128" s="12"/>
      <c r="H128" s="4"/>
      <c r="I128" s="13"/>
      <c r="J128" s="15" t="s">
        <v>135</v>
      </c>
    </row>
    <row r="129" spans="1:10" x14ac:dyDescent="0.2">
      <c r="A129" s="10">
        <v>37543</v>
      </c>
      <c r="C129" s="11"/>
      <c r="D129" s="12"/>
      <c r="E129" s="4"/>
      <c r="F129" s="13"/>
      <c r="G129" s="12"/>
      <c r="H129" s="4"/>
      <c r="I129" s="13"/>
      <c r="J129" s="15" t="s">
        <v>135</v>
      </c>
    </row>
    <row r="130" spans="1:10" x14ac:dyDescent="0.2">
      <c r="A130" s="10">
        <v>37544</v>
      </c>
      <c r="C130" s="11"/>
      <c r="D130" s="12"/>
      <c r="E130" s="4"/>
      <c r="F130" s="13"/>
      <c r="G130" s="12"/>
      <c r="H130" s="4"/>
      <c r="I130" s="13"/>
      <c r="J130" s="15" t="s">
        <v>135</v>
      </c>
    </row>
    <row r="131" spans="1:10" x14ac:dyDescent="0.2">
      <c r="A131" s="10">
        <v>37545</v>
      </c>
      <c r="B131" s="11">
        <v>0.5</v>
      </c>
      <c r="C131" s="11">
        <v>0.54166666666666696</v>
      </c>
      <c r="D131" s="12">
        <v>23</v>
      </c>
      <c r="E131" s="4">
        <v>28</v>
      </c>
      <c r="F131" s="13">
        <f t="shared" ref="F131:F144" si="12">E131/(E131+D131)</f>
        <v>0.5490196078431373</v>
      </c>
      <c r="G131" s="12">
        <v>0</v>
      </c>
      <c r="H131" s="4">
        <v>1</v>
      </c>
      <c r="I131" s="13">
        <f t="shared" ref="I131:I144" si="13">H131/(H131+G131)</f>
        <v>1</v>
      </c>
      <c r="J131" s="15"/>
    </row>
    <row r="132" spans="1:10" x14ac:dyDescent="0.2">
      <c r="A132" s="10">
        <v>37546</v>
      </c>
      <c r="B132" s="11">
        <v>0.54166666666666696</v>
      </c>
      <c r="C132" s="11">
        <v>0.58333333333333404</v>
      </c>
      <c r="D132" s="12">
        <v>28</v>
      </c>
      <c r="E132" s="4">
        <v>39</v>
      </c>
      <c r="F132" s="13">
        <f t="shared" si="12"/>
        <v>0.58208955223880599</v>
      </c>
      <c r="G132" s="12">
        <v>4</v>
      </c>
      <c r="H132" s="4">
        <v>0</v>
      </c>
      <c r="I132" s="13">
        <f t="shared" si="13"/>
        <v>0</v>
      </c>
      <c r="J132" s="15"/>
    </row>
    <row r="133" spans="1:10" x14ac:dyDescent="0.2">
      <c r="A133" s="10">
        <v>37547</v>
      </c>
      <c r="B133" s="11">
        <v>0.54166666666666696</v>
      </c>
      <c r="C133" s="11">
        <v>0.58333333333333404</v>
      </c>
      <c r="D133" s="12">
        <v>29</v>
      </c>
      <c r="E133" s="4">
        <v>58</v>
      </c>
      <c r="F133" s="13">
        <f t="shared" si="12"/>
        <v>0.66666666666666663</v>
      </c>
      <c r="G133" s="12">
        <v>2</v>
      </c>
      <c r="H133" s="4">
        <v>2</v>
      </c>
      <c r="I133" s="13">
        <f t="shared" si="13"/>
        <v>0.5</v>
      </c>
      <c r="J133" s="15"/>
    </row>
    <row r="134" spans="1:10" x14ac:dyDescent="0.2">
      <c r="A134" s="10">
        <v>37548</v>
      </c>
      <c r="B134" s="11">
        <v>0.45833333333333331</v>
      </c>
      <c r="C134" s="11">
        <v>0.5</v>
      </c>
      <c r="D134" s="12">
        <v>22</v>
      </c>
      <c r="E134" s="4">
        <v>35</v>
      </c>
      <c r="F134" s="13">
        <f t="shared" si="12"/>
        <v>0.61403508771929827</v>
      </c>
      <c r="G134" s="12">
        <v>0</v>
      </c>
      <c r="H134" s="4">
        <v>3</v>
      </c>
      <c r="I134" s="13">
        <f t="shared" si="13"/>
        <v>1</v>
      </c>
      <c r="J134" s="15"/>
    </row>
    <row r="135" spans="1:10" x14ac:dyDescent="0.2">
      <c r="A135" s="10">
        <v>37549</v>
      </c>
      <c r="B135" s="11">
        <v>0.54166666666666663</v>
      </c>
      <c r="C135" s="11">
        <v>0.58333333333333304</v>
      </c>
      <c r="D135" s="12">
        <v>38</v>
      </c>
      <c r="E135" s="4">
        <v>39</v>
      </c>
      <c r="F135" s="13">
        <f t="shared" si="12"/>
        <v>0.50649350649350644</v>
      </c>
      <c r="G135" s="12">
        <v>1</v>
      </c>
      <c r="H135" s="4">
        <v>3</v>
      </c>
      <c r="I135" s="13">
        <f t="shared" si="13"/>
        <v>0.75</v>
      </c>
      <c r="J135" s="15"/>
    </row>
    <row r="136" spans="1:10" x14ac:dyDescent="0.2">
      <c r="A136" s="10">
        <v>37550</v>
      </c>
      <c r="B136" s="11">
        <v>0.625</v>
      </c>
      <c r="C136" s="11">
        <v>0.66666666666666696</v>
      </c>
      <c r="D136" s="12">
        <v>20</v>
      </c>
      <c r="E136" s="4">
        <v>26</v>
      </c>
      <c r="F136" s="13">
        <f t="shared" si="12"/>
        <v>0.56521739130434778</v>
      </c>
      <c r="G136" s="12">
        <v>5</v>
      </c>
      <c r="H136" s="4">
        <v>1</v>
      </c>
      <c r="I136" s="13">
        <f t="shared" si="13"/>
        <v>0.16666666666666666</v>
      </c>
      <c r="J136" s="15"/>
    </row>
    <row r="137" spans="1:10" x14ac:dyDescent="0.2">
      <c r="A137" s="10">
        <v>37551</v>
      </c>
      <c r="B137" s="11">
        <v>0.66666666666666696</v>
      </c>
      <c r="C137" s="11">
        <v>0.70833333333333404</v>
      </c>
      <c r="D137" s="12">
        <v>18</v>
      </c>
      <c r="E137" s="4">
        <v>21</v>
      </c>
      <c r="F137" s="13">
        <f t="shared" si="12"/>
        <v>0.53846153846153844</v>
      </c>
      <c r="G137" s="12">
        <v>2</v>
      </c>
      <c r="H137" s="4">
        <v>2</v>
      </c>
      <c r="I137" s="13">
        <f t="shared" si="13"/>
        <v>0.5</v>
      </c>
      <c r="J137" s="15"/>
    </row>
    <row r="138" spans="1:10" x14ac:dyDescent="0.2">
      <c r="A138" s="10">
        <v>37552</v>
      </c>
      <c r="B138" s="11">
        <v>0.54166666666666663</v>
      </c>
      <c r="C138" s="11">
        <v>0.58333333333333304</v>
      </c>
      <c r="D138" s="12">
        <v>11</v>
      </c>
      <c r="E138" s="4">
        <v>8</v>
      </c>
      <c r="F138" s="13">
        <f t="shared" si="12"/>
        <v>0.42105263157894735</v>
      </c>
      <c r="G138" s="12">
        <v>6</v>
      </c>
      <c r="H138" s="4">
        <v>0</v>
      </c>
      <c r="I138" s="13">
        <f t="shared" si="13"/>
        <v>0</v>
      </c>
      <c r="J138" s="15"/>
    </row>
    <row r="139" spans="1:10" x14ac:dyDescent="0.2">
      <c r="A139" s="10">
        <v>37553</v>
      </c>
      <c r="B139" s="11">
        <v>0.41666666666666669</v>
      </c>
      <c r="C139" s="11">
        <v>0.45833333333333298</v>
      </c>
      <c r="D139" s="12">
        <v>5</v>
      </c>
      <c r="E139" s="4">
        <v>5</v>
      </c>
      <c r="F139" s="13">
        <f t="shared" si="12"/>
        <v>0.5</v>
      </c>
      <c r="G139" s="12">
        <v>0</v>
      </c>
      <c r="H139" s="4">
        <v>0</v>
      </c>
      <c r="I139" s="13" t="e">
        <f t="shared" si="13"/>
        <v>#DIV/0!</v>
      </c>
      <c r="J139" s="15"/>
    </row>
    <row r="140" spans="1:10" x14ac:dyDescent="0.2">
      <c r="A140" s="10">
        <v>37554</v>
      </c>
      <c r="B140" s="11">
        <v>0.58333333333333337</v>
      </c>
      <c r="C140" s="11">
        <v>0.625</v>
      </c>
      <c r="D140" s="12">
        <v>4</v>
      </c>
      <c r="E140" s="4">
        <v>3</v>
      </c>
      <c r="F140" s="13">
        <f t="shared" si="12"/>
        <v>0.42857142857142855</v>
      </c>
      <c r="G140" s="12">
        <v>0</v>
      </c>
      <c r="H140" s="4">
        <v>4</v>
      </c>
      <c r="I140" s="13">
        <f t="shared" si="13"/>
        <v>1</v>
      </c>
      <c r="J140" s="15"/>
    </row>
    <row r="141" spans="1:10" x14ac:dyDescent="0.2">
      <c r="A141" s="10">
        <v>37555</v>
      </c>
      <c r="B141" s="11">
        <v>0.54166666666666663</v>
      </c>
      <c r="C141" s="11">
        <v>0.58333333333333304</v>
      </c>
      <c r="D141" s="12">
        <v>4</v>
      </c>
      <c r="E141" s="4">
        <v>3</v>
      </c>
      <c r="F141" s="13">
        <f t="shared" si="12"/>
        <v>0.42857142857142855</v>
      </c>
      <c r="G141" s="12">
        <v>1</v>
      </c>
      <c r="H141" s="4">
        <v>1</v>
      </c>
      <c r="I141" s="13">
        <f t="shared" si="13"/>
        <v>0.5</v>
      </c>
      <c r="J141" s="15"/>
    </row>
    <row r="142" spans="1:10" x14ac:dyDescent="0.2">
      <c r="A142" s="10">
        <v>37556</v>
      </c>
      <c r="B142" s="11">
        <v>0.54166666666666663</v>
      </c>
      <c r="C142" s="11">
        <v>0.58333333333333304</v>
      </c>
      <c r="D142" s="12">
        <v>3</v>
      </c>
      <c r="E142" s="4">
        <v>3</v>
      </c>
      <c r="F142" s="13">
        <f t="shared" si="12"/>
        <v>0.5</v>
      </c>
      <c r="G142" s="12">
        <v>0</v>
      </c>
      <c r="H142" s="4">
        <v>3</v>
      </c>
      <c r="I142" s="13">
        <f t="shared" si="13"/>
        <v>1</v>
      </c>
      <c r="J142" s="15"/>
    </row>
    <row r="143" spans="1:10" x14ac:dyDescent="0.2">
      <c r="A143" s="10">
        <v>37557</v>
      </c>
      <c r="B143" s="11">
        <v>0.54166666666666663</v>
      </c>
      <c r="C143" s="11">
        <v>0.58333333333333304</v>
      </c>
      <c r="D143" s="12">
        <v>6</v>
      </c>
      <c r="E143" s="4">
        <v>9</v>
      </c>
      <c r="F143" s="13">
        <f t="shared" si="12"/>
        <v>0.6</v>
      </c>
      <c r="G143" s="12">
        <v>1</v>
      </c>
      <c r="H143" s="4">
        <v>2</v>
      </c>
      <c r="I143" s="13">
        <f t="shared" si="13"/>
        <v>0.66666666666666663</v>
      </c>
      <c r="J143" s="15"/>
    </row>
    <row r="144" spans="1:10" x14ac:dyDescent="0.2">
      <c r="A144" s="10">
        <v>37558</v>
      </c>
      <c r="B144" s="11">
        <v>0.375</v>
      </c>
      <c r="C144" s="11">
        <v>0.41666666666666702</v>
      </c>
      <c r="D144" s="12">
        <v>1</v>
      </c>
      <c r="E144" s="4">
        <v>3</v>
      </c>
      <c r="F144" s="13">
        <f t="shared" si="12"/>
        <v>0.75</v>
      </c>
      <c r="G144" s="12">
        <v>0</v>
      </c>
      <c r="H144" s="4">
        <v>0</v>
      </c>
      <c r="I144" s="13" t="e">
        <f t="shared" si="13"/>
        <v>#DIV/0!</v>
      </c>
      <c r="J144" s="15"/>
    </row>
    <row r="145" spans="1:10" x14ac:dyDescent="0.2">
      <c r="A145" s="10">
        <v>37559</v>
      </c>
      <c r="C145" s="11"/>
      <c r="D145" s="12"/>
      <c r="E145" s="4"/>
      <c r="F145" s="13"/>
      <c r="G145" s="12"/>
      <c r="H145" s="4"/>
      <c r="I145" s="13"/>
      <c r="J145" s="15"/>
    </row>
    <row r="146" spans="1:10" x14ac:dyDescent="0.2">
      <c r="A146" s="10">
        <v>37560</v>
      </c>
      <c r="C146" s="11"/>
      <c r="D146" s="12"/>
      <c r="E146" s="4"/>
      <c r="F146" s="13"/>
      <c r="G146" s="12"/>
      <c r="H146" s="4"/>
      <c r="I146" s="13"/>
      <c r="J146" s="15"/>
    </row>
    <row r="147" spans="1:10" x14ac:dyDescent="0.2">
      <c r="A147" s="10"/>
      <c r="C147" s="11"/>
      <c r="D147" s="12"/>
      <c r="E147" s="4"/>
      <c r="F147" s="13"/>
      <c r="G147" s="12"/>
      <c r="H147" s="4"/>
      <c r="I147" s="13"/>
      <c r="J147" s="15"/>
    </row>
    <row r="148" spans="1:10" ht="12" thickBot="1" x14ac:dyDescent="0.25">
      <c r="A148" s="18" t="s">
        <v>112</v>
      </c>
      <c r="B148" s="24"/>
      <c r="C148" s="28"/>
      <c r="D148" s="65">
        <f>SUM(D105:D147)</f>
        <v>1164</v>
      </c>
      <c r="E148" s="19">
        <f>SUM(E105:E147)</f>
        <v>2254</v>
      </c>
      <c r="F148" s="21">
        <f>E148/(E148+D148)</f>
        <v>0.65944997074312461</v>
      </c>
      <c r="G148" s="65">
        <f>SUM(G105:G147)</f>
        <v>173</v>
      </c>
      <c r="H148" s="19">
        <f>SUM(H105:H147)</f>
        <v>247</v>
      </c>
      <c r="I148" s="21">
        <f>H148/(H148+G148)</f>
        <v>0.58809523809523812</v>
      </c>
      <c r="J148" s="30"/>
    </row>
    <row r="149" spans="1:10" x14ac:dyDescent="0.2">
      <c r="A149" s="76"/>
      <c r="C149" s="4"/>
      <c r="D149" s="68"/>
      <c r="E149" s="76"/>
      <c r="F149" s="44"/>
      <c r="G149" s="68"/>
      <c r="H149" s="76"/>
      <c r="I149" s="44"/>
      <c r="J149" s="35"/>
    </row>
    <row r="150" spans="1:10" ht="12" thickBot="1" x14ac:dyDescent="0.25">
      <c r="D150" s="12"/>
      <c r="E150" s="89" t="s">
        <v>531</v>
      </c>
      <c r="F150" s="45" t="s">
        <v>532</v>
      </c>
      <c r="G150" s="12"/>
      <c r="H150" s="89" t="s">
        <v>533</v>
      </c>
      <c r="I150" s="45" t="s">
        <v>534</v>
      </c>
      <c r="J150" s="4" t="s">
        <v>451</v>
      </c>
    </row>
    <row r="151" spans="1:10" x14ac:dyDescent="0.2">
      <c r="A151" s="25">
        <v>37873</v>
      </c>
      <c r="B151" s="26">
        <v>0.41666666666666702</v>
      </c>
      <c r="C151" s="26">
        <v>0.45833333333333398</v>
      </c>
      <c r="D151" s="29">
        <v>56</v>
      </c>
      <c r="E151" s="9">
        <v>158</v>
      </c>
      <c r="F151" s="27">
        <f t="shared" ref="F151:F178" si="14">E151/(E151+D151)</f>
        <v>0.73831775700934577</v>
      </c>
      <c r="G151" s="29">
        <v>0</v>
      </c>
      <c r="H151" s="9">
        <v>0</v>
      </c>
      <c r="I151" s="27" t="e">
        <f>H151/(H151+G151)</f>
        <v>#DIV/0!</v>
      </c>
      <c r="J151" s="36"/>
    </row>
    <row r="152" spans="1:10" ht="11.25" customHeight="1" x14ac:dyDescent="0.2">
      <c r="A152" s="10">
        <v>37874</v>
      </c>
      <c r="B152" s="11">
        <v>0.58333333333333304</v>
      </c>
      <c r="C152" s="11">
        <v>0.625</v>
      </c>
      <c r="D152" s="12">
        <v>24</v>
      </c>
      <c r="E152" s="4">
        <v>63</v>
      </c>
      <c r="F152" s="13">
        <f t="shared" si="14"/>
        <v>0.72413793103448276</v>
      </c>
      <c r="G152" s="12"/>
      <c r="H152" s="4"/>
      <c r="I152" s="4"/>
      <c r="J152" s="37" t="s">
        <v>150</v>
      </c>
    </row>
    <row r="153" spans="1:10" x14ac:dyDescent="0.2">
      <c r="A153" s="10">
        <v>37875</v>
      </c>
      <c r="B153" s="11">
        <v>0.375</v>
      </c>
      <c r="C153" s="11">
        <v>0.41666666666666702</v>
      </c>
      <c r="D153" s="12">
        <v>48</v>
      </c>
      <c r="E153" s="4">
        <v>132</v>
      </c>
      <c r="F153" s="13">
        <f t="shared" si="14"/>
        <v>0.73333333333333328</v>
      </c>
      <c r="G153" s="12">
        <v>12</v>
      </c>
      <c r="H153" s="4">
        <v>8</v>
      </c>
      <c r="I153" s="13">
        <f t="shared" ref="I153:I178" si="15">H153/(H153+G153)</f>
        <v>0.4</v>
      </c>
      <c r="J153" s="37"/>
    </row>
    <row r="154" spans="1:10" x14ac:dyDescent="0.2">
      <c r="A154" s="10">
        <v>37876</v>
      </c>
      <c r="B154" s="11">
        <v>0.33333333333333298</v>
      </c>
      <c r="C154" s="11">
        <v>0.375</v>
      </c>
      <c r="D154" s="12">
        <v>77</v>
      </c>
      <c r="E154" s="4">
        <v>155</v>
      </c>
      <c r="F154" s="13">
        <f t="shared" si="14"/>
        <v>0.6681034482758621</v>
      </c>
      <c r="G154" s="66">
        <v>4</v>
      </c>
      <c r="H154" s="39">
        <v>2</v>
      </c>
      <c r="I154" s="13">
        <f t="shared" si="15"/>
        <v>0.33333333333333331</v>
      </c>
      <c r="J154" s="37"/>
    </row>
    <row r="155" spans="1:10" x14ac:dyDescent="0.2">
      <c r="A155" s="10">
        <v>37877</v>
      </c>
      <c r="B155" s="11">
        <v>0.70833333333333337</v>
      </c>
      <c r="C155" s="11">
        <v>0.75</v>
      </c>
      <c r="D155" s="66">
        <v>34</v>
      </c>
      <c r="E155" s="39">
        <v>104</v>
      </c>
      <c r="F155" s="13">
        <f t="shared" si="14"/>
        <v>0.75362318840579712</v>
      </c>
      <c r="G155" s="66">
        <v>6</v>
      </c>
      <c r="H155" s="39">
        <v>4</v>
      </c>
      <c r="I155" s="13">
        <f t="shared" si="15"/>
        <v>0.4</v>
      </c>
      <c r="J155" s="37"/>
    </row>
    <row r="156" spans="1:10" x14ac:dyDescent="0.2">
      <c r="A156" s="10">
        <v>37878</v>
      </c>
      <c r="B156" s="11">
        <v>0.58333333333333304</v>
      </c>
      <c r="C156" s="11">
        <v>0.625</v>
      </c>
      <c r="D156" s="66">
        <v>28</v>
      </c>
      <c r="E156" s="39">
        <v>66</v>
      </c>
      <c r="F156" s="13">
        <f t="shared" si="14"/>
        <v>0.7021276595744681</v>
      </c>
      <c r="G156" s="66">
        <v>3</v>
      </c>
      <c r="H156" s="39">
        <v>2</v>
      </c>
      <c r="I156" s="13">
        <f t="shared" si="15"/>
        <v>0.4</v>
      </c>
      <c r="J156" s="37"/>
    </row>
    <row r="157" spans="1:10" x14ac:dyDescent="0.2">
      <c r="A157" s="10">
        <v>37879</v>
      </c>
      <c r="B157" s="11">
        <v>0.33333333333333298</v>
      </c>
      <c r="C157" s="11">
        <v>0.375</v>
      </c>
      <c r="D157" s="66">
        <v>77</v>
      </c>
      <c r="E157" s="39">
        <v>207</v>
      </c>
      <c r="F157" s="40">
        <f t="shared" si="14"/>
        <v>0.72887323943661975</v>
      </c>
      <c r="G157" s="66">
        <v>1</v>
      </c>
      <c r="H157" s="39">
        <v>2</v>
      </c>
      <c r="I157" s="40">
        <f t="shared" si="15"/>
        <v>0.66666666666666663</v>
      </c>
      <c r="J157" s="37"/>
    </row>
    <row r="158" spans="1:10" x14ac:dyDescent="0.2">
      <c r="A158" s="10">
        <v>37880</v>
      </c>
      <c r="B158" s="11">
        <v>0.75</v>
      </c>
      <c r="C158" s="11">
        <v>0.79166666666666696</v>
      </c>
      <c r="D158" s="66">
        <v>51</v>
      </c>
      <c r="E158" s="39">
        <v>130</v>
      </c>
      <c r="F158" s="40">
        <f t="shared" si="14"/>
        <v>0.71823204419889508</v>
      </c>
      <c r="G158" s="66">
        <v>4</v>
      </c>
      <c r="H158" s="39">
        <v>4</v>
      </c>
      <c r="I158" s="40">
        <f t="shared" si="15"/>
        <v>0.5</v>
      </c>
      <c r="J158" s="37"/>
    </row>
    <row r="159" spans="1:10" x14ac:dyDescent="0.2">
      <c r="A159" s="10">
        <v>37881</v>
      </c>
      <c r="B159" s="11">
        <v>0.33333333333333298</v>
      </c>
      <c r="C159" s="11">
        <v>0.375</v>
      </c>
      <c r="D159" s="66">
        <v>79</v>
      </c>
      <c r="E159" s="39">
        <v>288</v>
      </c>
      <c r="F159" s="40">
        <f t="shared" si="14"/>
        <v>0.78474114441416898</v>
      </c>
      <c r="G159" s="66">
        <v>6</v>
      </c>
      <c r="H159" s="39">
        <v>7</v>
      </c>
      <c r="I159" s="40">
        <f t="shared" si="15"/>
        <v>0.53846153846153844</v>
      </c>
      <c r="J159" s="37"/>
    </row>
    <row r="160" spans="1:10" x14ac:dyDescent="0.2">
      <c r="A160" s="10">
        <v>37882</v>
      </c>
      <c r="B160" s="11">
        <v>0.75</v>
      </c>
      <c r="C160" s="11">
        <v>0.79166666666666696</v>
      </c>
      <c r="D160" s="66">
        <v>61</v>
      </c>
      <c r="E160" s="39">
        <v>139</v>
      </c>
      <c r="F160" s="40">
        <f t="shared" si="14"/>
        <v>0.69499999999999995</v>
      </c>
      <c r="G160" s="66">
        <v>3</v>
      </c>
      <c r="H160" s="39">
        <v>0</v>
      </c>
      <c r="I160" s="40">
        <f t="shared" si="15"/>
        <v>0</v>
      </c>
      <c r="J160" s="37"/>
    </row>
    <row r="161" spans="1:10" x14ac:dyDescent="0.2">
      <c r="A161" s="10">
        <v>37883</v>
      </c>
      <c r="B161" s="11">
        <v>0.54166666666666596</v>
      </c>
      <c r="C161" s="11">
        <v>0.58333333333333304</v>
      </c>
      <c r="D161" s="66">
        <v>70</v>
      </c>
      <c r="E161" s="39">
        <v>226</v>
      </c>
      <c r="F161" s="40">
        <f t="shared" si="14"/>
        <v>0.76351351351351349</v>
      </c>
      <c r="G161" s="66">
        <v>7</v>
      </c>
      <c r="H161" s="39">
        <v>5</v>
      </c>
      <c r="I161" s="40">
        <f t="shared" si="15"/>
        <v>0.41666666666666669</v>
      </c>
      <c r="J161" s="37"/>
    </row>
    <row r="162" spans="1:10" x14ac:dyDescent="0.2">
      <c r="A162" s="10">
        <v>37884</v>
      </c>
      <c r="B162" s="11">
        <v>0.33333333333333298</v>
      </c>
      <c r="C162" s="11">
        <v>0.375</v>
      </c>
      <c r="D162" s="66">
        <v>72</v>
      </c>
      <c r="E162" s="39">
        <v>208</v>
      </c>
      <c r="F162" s="40">
        <f t="shared" si="14"/>
        <v>0.74285714285714288</v>
      </c>
      <c r="G162" s="66">
        <v>10</v>
      </c>
      <c r="H162" s="39">
        <v>1</v>
      </c>
      <c r="I162" s="40">
        <f t="shared" si="15"/>
        <v>9.0909090909090912E-2</v>
      </c>
      <c r="J162" s="37"/>
    </row>
    <row r="163" spans="1:10" x14ac:dyDescent="0.2">
      <c r="A163" s="10">
        <v>37885</v>
      </c>
      <c r="B163" s="11">
        <v>0.29166666666666602</v>
      </c>
      <c r="C163" s="11">
        <v>0.33333333333333298</v>
      </c>
      <c r="D163" s="66">
        <v>37</v>
      </c>
      <c r="E163" s="39">
        <v>153</v>
      </c>
      <c r="F163" s="40">
        <f t="shared" si="14"/>
        <v>0.80526315789473679</v>
      </c>
      <c r="G163" s="66">
        <v>0</v>
      </c>
      <c r="H163" s="39">
        <v>1</v>
      </c>
      <c r="I163" s="40">
        <f t="shared" si="15"/>
        <v>1</v>
      </c>
      <c r="J163" s="37"/>
    </row>
    <row r="164" spans="1:10" x14ac:dyDescent="0.2">
      <c r="A164" s="10">
        <v>37886</v>
      </c>
      <c r="B164" s="11">
        <v>0.45833333333333398</v>
      </c>
      <c r="C164" s="11">
        <v>0.500000000000001</v>
      </c>
      <c r="D164" s="66">
        <v>55</v>
      </c>
      <c r="E164" s="39">
        <v>157</v>
      </c>
      <c r="F164" s="40">
        <f t="shared" si="14"/>
        <v>0.74056603773584906</v>
      </c>
      <c r="G164" s="66">
        <v>6</v>
      </c>
      <c r="H164" s="39">
        <v>4</v>
      </c>
      <c r="I164" s="40">
        <f t="shared" si="15"/>
        <v>0.4</v>
      </c>
      <c r="J164" s="37"/>
    </row>
    <row r="165" spans="1:10" x14ac:dyDescent="0.2">
      <c r="A165" s="10">
        <v>37887</v>
      </c>
      <c r="B165" s="11">
        <v>0.500000000000001</v>
      </c>
      <c r="C165" s="11">
        <v>0.54166666666666796</v>
      </c>
      <c r="D165" s="66">
        <v>45</v>
      </c>
      <c r="E165" s="39">
        <v>128</v>
      </c>
      <c r="F165" s="40">
        <f t="shared" si="14"/>
        <v>0.73988439306358378</v>
      </c>
      <c r="G165" s="66">
        <v>2</v>
      </c>
      <c r="H165" s="39">
        <v>1</v>
      </c>
      <c r="I165" s="40">
        <f t="shared" si="15"/>
        <v>0.33333333333333331</v>
      </c>
      <c r="J165" s="37"/>
    </row>
    <row r="166" spans="1:10" x14ac:dyDescent="0.2">
      <c r="A166" s="10">
        <v>37888</v>
      </c>
      <c r="B166" s="11">
        <v>0.29166666666666602</v>
      </c>
      <c r="C166" s="11">
        <v>0.33333333333333298</v>
      </c>
      <c r="D166" s="66">
        <v>37</v>
      </c>
      <c r="E166" s="39">
        <v>195</v>
      </c>
      <c r="F166" s="40">
        <f t="shared" si="14"/>
        <v>0.84051724137931039</v>
      </c>
      <c r="G166" s="66">
        <v>6</v>
      </c>
      <c r="H166" s="39">
        <v>0</v>
      </c>
      <c r="I166" s="40">
        <f t="shared" si="15"/>
        <v>0</v>
      </c>
      <c r="J166" s="37"/>
    </row>
    <row r="167" spans="1:10" x14ac:dyDescent="0.2">
      <c r="A167" s="10">
        <v>37889</v>
      </c>
      <c r="B167" s="11">
        <v>0.500000000000001</v>
      </c>
      <c r="C167" s="11">
        <v>0.54166666666666796</v>
      </c>
      <c r="D167" s="66">
        <v>31</v>
      </c>
      <c r="E167" s="39">
        <v>100</v>
      </c>
      <c r="F167" s="40">
        <f t="shared" si="14"/>
        <v>0.76335877862595425</v>
      </c>
      <c r="G167" s="66">
        <v>8</v>
      </c>
      <c r="H167" s="39">
        <v>10</v>
      </c>
      <c r="I167" s="40">
        <f t="shared" si="15"/>
        <v>0.55555555555555558</v>
      </c>
      <c r="J167" s="37"/>
    </row>
    <row r="168" spans="1:10" x14ac:dyDescent="0.2">
      <c r="A168" s="10">
        <v>37890</v>
      </c>
      <c r="B168" s="11">
        <v>0.70833333333333337</v>
      </c>
      <c r="C168" s="11">
        <v>0.75</v>
      </c>
      <c r="D168" s="66">
        <v>30</v>
      </c>
      <c r="E168" s="39">
        <v>103</v>
      </c>
      <c r="F168" s="40">
        <f t="shared" si="14"/>
        <v>0.77443609022556392</v>
      </c>
      <c r="G168" s="66">
        <v>10</v>
      </c>
      <c r="H168" s="39">
        <v>6</v>
      </c>
      <c r="I168" s="40">
        <f t="shared" si="15"/>
        <v>0.375</v>
      </c>
      <c r="J168" s="37"/>
    </row>
    <row r="169" spans="1:10" x14ac:dyDescent="0.2">
      <c r="A169" s="10">
        <v>37891</v>
      </c>
      <c r="B169" s="11">
        <v>0.33333333333333298</v>
      </c>
      <c r="C169" s="11">
        <v>0.375</v>
      </c>
      <c r="D169" s="66">
        <v>47</v>
      </c>
      <c r="E169" s="39">
        <v>172</v>
      </c>
      <c r="F169" s="40">
        <f t="shared" si="14"/>
        <v>0.78538812785388123</v>
      </c>
      <c r="G169" s="66">
        <v>6</v>
      </c>
      <c r="H169" s="39">
        <v>6</v>
      </c>
      <c r="I169" s="40">
        <f t="shared" si="15"/>
        <v>0.5</v>
      </c>
      <c r="J169" s="37"/>
    </row>
    <row r="170" spans="1:10" x14ac:dyDescent="0.2">
      <c r="A170" s="10">
        <v>37892</v>
      </c>
      <c r="B170" s="11">
        <v>0.54166666666666596</v>
      </c>
      <c r="C170" s="11">
        <v>0.58333333333333304</v>
      </c>
      <c r="D170" s="66">
        <v>50</v>
      </c>
      <c r="E170" s="39">
        <v>112</v>
      </c>
      <c r="F170" s="40">
        <f t="shared" si="14"/>
        <v>0.69135802469135799</v>
      </c>
      <c r="G170" s="66">
        <v>7</v>
      </c>
      <c r="H170" s="39">
        <v>9</v>
      </c>
      <c r="I170" s="40">
        <f t="shared" si="15"/>
        <v>0.5625</v>
      </c>
      <c r="J170" s="37"/>
    </row>
    <row r="171" spans="1:10" x14ac:dyDescent="0.2">
      <c r="A171" s="10">
        <v>37893</v>
      </c>
      <c r="B171" s="11">
        <v>0.66666666666666696</v>
      </c>
      <c r="C171" s="11">
        <v>0.70833333333333337</v>
      </c>
      <c r="D171" s="66">
        <v>53</v>
      </c>
      <c r="E171" s="39">
        <v>234</v>
      </c>
      <c r="F171" s="40">
        <f t="shared" si="14"/>
        <v>0.81533101045296164</v>
      </c>
      <c r="G171" s="66">
        <v>8</v>
      </c>
      <c r="H171" s="39">
        <v>9</v>
      </c>
      <c r="I171" s="40">
        <f t="shared" si="15"/>
        <v>0.52941176470588236</v>
      </c>
      <c r="J171" s="37"/>
    </row>
    <row r="172" spans="1:10" x14ac:dyDescent="0.2">
      <c r="A172" s="10">
        <v>37894</v>
      </c>
      <c r="B172" s="11">
        <v>0.625</v>
      </c>
      <c r="C172" s="11">
        <v>0.66666666666666696</v>
      </c>
      <c r="D172" s="66">
        <v>24</v>
      </c>
      <c r="E172" s="39">
        <v>99</v>
      </c>
      <c r="F172" s="40">
        <f t="shared" si="14"/>
        <v>0.80487804878048785</v>
      </c>
      <c r="G172" s="66">
        <v>10</v>
      </c>
      <c r="H172" s="39">
        <v>13</v>
      </c>
      <c r="I172" s="40">
        <f t="shared" si="15"/>
        <v>0.56521739130434778</v>
      </c>
      <c r="J172" s="37"/>
    </row>
    <row r="173" spans="1:10" x14ac:dyDescent="0.2">
      <c r="A173" s="10">
        <v>37895</v>
      </c>
      <c r="B173" s="11">
        <v>0.33333333333333298</v>
      </c>
      <c r="C173" s="11">
        <v>0.375</v>
      </c>
      <c r="D173" s="66">
        <v>81</v>
      </c>
      <c r="E173" s="39">
        <v>145</v>
      </c>
      <c r="F173" s="40">
        <f t="shared" si="14"/>
        <v>0.6415929203539823</v>
      </c>
      <c r="G173" s="66">
        <v>4</v>
      </c>
      <c r="H173" s="39">
        <v>5</v>
      </c>
      <c r="I173" s="40">
        <f t="shared" si="15"/>
        <v>0.55555555555555558</v>
      </c>
      <c r="J173" s="37"/>
    </row>
    <row r="174" spans="1:10" x14ac:dyDescent="0.2">
      <c r="A174" s="10">
        <v>37896</v>
      </c>
      <c r="B174" s="11">
        <v>0.41666666666666702</v>
      </c>
      <c r="C174" s="11">
        <v>0.45833333333333398</v>
      </c>
      <c r="D174" s="66">
        <v>60</v>
      </c>
      <c r="E174" s="39">
        <v>162</v>
      </c>
      <c r="F174" s="40">
        <f t="shared" si="14"/>
        <v>0.72972972972972971</v>
      </c>
      <c r="G174" s="66">
        <v>6</v>
      </c>
      <c r="H174" s="39">
        <v>12</v>
      </c>
      <c r="I174" s="40">
        <f t="shared" si="15"/>
        <v>0.66666666666666663</v>
      </c>
      <c r="J174" s="37"/>
    </row>
    <row r="175" spans="1:10" x14ac:dyDescent="0.2">
      <c r="A175" s="10">
        <v>37897</v>
      </c>
      <c r="B175" s="11">
        <v>0.70833333333333337</v>
      </c>
      <c r="C175" s="11">
        <v>0.75</v>
      </c>
      <c r="D175" s="66">
        <v>35</v>
      </c>
      <c r="E175" s="39">
        <v>122</v>
      </c>
      <c r="F175" s="40">
        <f t="shared" si="14"/>
        <v>0.77707006369426757</v>
      </c>
      <c r="G175" s="66">
        <v>4</v>
      </c>
      <c r="H175" s="39">
        <v>10</v>
      </c>
      <c r="I175" s="40">
        <f t="shared" si="15"/>
        <v>0.7142857142857143</v>
      </c>
      <c r="J175" s="37"/>
    </row>
    <row r="176" spans="1:10" x14ac:dyDescent="0.2">
      <c r="A176" s="10">
        <v>37898</v>
      </c>
      <c r="B176" s="11">
        <v>0.625</v>
      </c>
      <c r="C176" s="11">
        <v>0.66666666666666696</v>
      </c>
      <c r="D176" s="66">
        <v>50</v>
      </c>
      <c r="E176" s="39">
        <v>184</v>
      </c>
      <c r="F176" s="40">
        <f t="shared" si="14"/>
        <v>0.78632478632478631</v>
      </c>
      <c r="G176" s="66">
        <v>11</v>
      </c>
      <c r="H176" s="39">
        <v>7</v>
      </c>
      <c r="I176" s="40">
        <f t="shared" si="15"/>
        <v>0.3888888888888889</v>
      </c>
      <c r="J176" s="37"/>
    </row>
    <row r="177" spans="1:10" x14ac:dyDescent="0.2">
      <c r="A177" s="10">
        <v>37899</v>
      </c>
      <c r="B177" s="11">
        <v>0.33333333333333298</v>
      </c>
      <c r="C177" s="11">
        <v>0.375</v>
      </c>
      <c r="D177" s="66">
        <v>43</v>
      </c>
      <c r="E177" s="39">
        <v>165</v>
      </c>
      <c r="F177" s="40">
        <f t="shared" si="14"/>
        <v>0.79326923076923073</v>
      </c>
      <c r="G177" s="66">
        <v>3</v>
      </c>
      <c r="H177" s="39">
        <v>3</v>
      </c>
      <c r="I177" s="40">
        <f t="shared" si="15"/>
        <v>0.5</v>
      </c>
      <c r="J177" s="37"/>
    </row>
    <row r="178" spans="1:10" x14ac:dyDescent="0.2">
      <c r="A178" s="10">
        <v>37900</v>
      </c>
      <c r="B178" s="11">
        <v>0.54166666666666596</v>
      </c>
      <c r="C178" s="11">
        <v>0.58333333333333304</v>
      </c>
      <c r="D178" s="66">
        <v>84</v>
      </c>
      <c r="E178" s="39">
        <v>326</v>
      </c>
      <c r="F178" s="40">
        <f t="shared" si="14"/>
        <v>0.79512195121951224</v>
      </c>
      <c r="G178" s="66">
        <v>4</v>
      </c>
      <c r="H178" s="39">
        <v>2</v>
      </c>
      <c r="I178" s="40">
        <f t="shared" si="15"/>
        <v>0.33333333333333331</v>
      </c>
      <c r="J178" s="37"/>
    </row>
    <row r="179" spans="1:10" x14ac:dyDescent="0.2">
      <c r="A179" s="10">
        <v>37901</v>
      </c>
      <c r="C179" s="11"/>
      <c r="D179" s="12"/>
      <c r="E179" s="4"/>
      <c r="F179" s="40"/>
      <c r="G179" s="12"/>
      <c r="H179" s="4"/>
      <c r="I179" s="40"/>
      <c r="J179" s="37" t="s">
        <v>155</v>
      </c>
    </row>
    <row r="180" spans="1:10" x14ac:dyDescent="0.2">
      <c r="A180" s="10">
        <v>37902</v>
      </c>
      <c r="B180" s="11">
        <v>0.45833333333333398</v>
      </c>
      <c r="C180" s="11">
        <v>0.500000000000001</v>
      </c>
      <c r="D180" s="66">
        <v>31</v>
      </c>
      <c r="E180" s="39">
        <v>88</v>
      </c>
      <c r="F180" s="40">
        <f>E180/(E180+D180)</f>
        <v>0.73949579831932777</v>
      </c>
      <c r="G180" s="66">
        <v>3</v>
      </c>
      <c r="H180" s="39">
        <v>7</v>
      </c>
      <c r="I180" s="40">
        <f>H180/(H180+G180)</f>
        <v>0.7</v>
      </c>
      <c r="J180" s="37"/>
    </row>
    <row r="181" spans="1:10" x14ac:dyDescent="0.2">
      <c r="A181" s="10">
        <v>37903</v>
      </c>
      <c r="C181" s="11"/>
      <c r="D181" s="66"/>
      <c r="E181" s="39"/>
      <c r="F181" s="40"/>
      <c r="G181" s="66"/>
      <c r="H181" s="39"/>
      <c r="I181" s="40"/>
      <c r="J181" s="37" t="s">
        <v>157</v>
      </c>
    </row>
    <row r="182" spans="1:10" x14ac:dyDescent="0.2">
      <c r="A182" s="10">
        <v>37904</v>
      </c>
      <c r="B182" s="11">
        <v>0.375</v>
      </c>
      <c r="C182" s="11">
        <v>0.41666666666666702</v>
      </c>
      <c r="D182" s="66">
        <v>63</v>
      </c>
      <c r="E182" s="39">
        <v>215</v>
      </c>
      <c r="F182" s="40"/>
      <c r="G182" s="66">
        <v>6</v>
      </c>
      <c r="H182" s="39">
        <v>8</v>
      </c>
      <c r="I182" s="40"/>
      <c r="J182" s="37"/>
    </row>
    <row r="183" spans="1:10" x14ac:dyDescent="0.2">
      <c r="A183" s="10">
        <v>37905</v>
      </c>
      <c r="B183" s="11">
        <v>0.375</v>
      </c>
      <c r="C183" s="11">
        <v>0.41666666666666702</v>
      </c>
      <c r="D183" s="66">
        <v>23</v>
      </c>
      <c r="E183" s="39">
        <v>64</v>
      </c>
      <c r="F183" s="40"/>
      <c r="G183" s="66">
        <v>2</v>
      </c>
      <c r="H183" s="39">
        <v>2</v>
      </c>
      <c r="I183" s="40"/>
      <c r="J183" s="37"/>
    </row>
    <row r="184" spans="1:10" x14ac:dyDescent="0.2">
      <c r="A184" s="10">
        <v>37906</v>
      </c>
      <c r="D184" s="12"/>
      <c r="E184" s="4"/>
      <c r="F184" s="40"/>
      <c r="G184" s="66"/>
      <c r="H184" s="39"/>
      <c r="I184" s="40"/>
      <c r="J184" s="37" t="s">
        <v>155</v>
      </c>
    </row>
    <row r="185" spans="1:10" x14ac:dyDescent="0.2">
      <c r="A185" s="10">
        <v>37907</v>
      </c>
      <c r="C185" s="11"/>
      <c r="D185" s="66"/>
      <c r="E185" s="39"/>
      <c r="F185" s="40"/>
      <c r="G185" s="66"/>
      <c r="H185" s="39"/>
      <c r="I185" s="40"/>
      <c r="J185" s="37" t="s">
        <v>155</v>
      </c>
    </row>
    <row r="186" spans="1:10" x14ac:dyDescent="0.2">
      <c r="A186" s="10">
        <v>37908</v>
      </c>
      <c r="C186" s="11"/>
      <c r="D186" s="66"/>
      <c r="E186" s="39"/>
      <c r="F186" s="40"/>
      <c r="G186" s="66"/>
      <c r="H186" s="39"/>
      <c r="I186" s="40"/>
      <c r="J186" s="37" t="s">
        <v>155</v>
      </c>
    </row>
    <row r="187" spans="1:10" x14ac:dyDescent="0.2">
      <c r="A187" s="10">
        <v>37909</v>
      </c>
      <c r="C187" s="11"/>
      <c r="D187" s="66"/>
      <c r="E187" s="39"/>
      <c r="F187" s="40"/>
      <c r="G187" s="66"/>
      <c r="H187" s="39"/>
      <c r="I187" s="40"/>
      <c r="J187" s="37" t="s">
        <v>155</v>
      </c>
    </row>
    <row r="188" spans="1:10" x14ac:dyDescent="0.2">
      <c r="A188" s="10">
        <v>37910</v>
      </c>
      <c r="C188" s="11"/>
      <c r="D188" s="66"/>
      <c r="E188" s="39"/>
      <c r="F188" s="40"/>
      <c r="G188" s="66"/>
      <c r="H188" s="39"/>
      <c r="I188" s="40"/>
      <c r="J188" s="37" t="s">
        <v>158</v>
      </c>
    </row>
    <row r="189" spans="1:10" ht="12" thickBot="1" x14ac:dyDescent="0.25">
      <c r="A189" s="18" t="s">
        <v>112</v>
      </c>
      <c r="B189" s="24"/>
      <c r="C189" s="28"/>
      <c r="D189" s="65">
        <f>SUM(D151:D188)</f>
        <v>1556</v>
      </c>
      <c r="E189" s="34">
        <f>SUM(E151:E188)</f>
        <v>4800</v>
      </c>
      <c r="F189" s="21">
        <f>E189/(E189+D189)</f>
        <v>0.75519194461925743</v>
      </c>
      <c r="G189" s="65">
        <f>SUM(G151:G188)</f>
        <v>162</v>
      </c>
      <c r="H189" s="34">
        <f>SUM(H151:H188)</f>
        <v>150</v>
      </c>
      <c r="I189" s="21">
        <f>H189/(H189+G189)</f>
        <v>0.48076923076923078</v>
      </c>
      <c r="J189" s="38"/>
    </row>
    <row r="190" spans="1:10" x14ac:dyDescent="0.2">
      <c r="A190" s="76"/>
      <c r="C190" s="4"/>
      <c r="D190" s="68"/>
      <c r="E190" s="43"/>
      <c r="F190" s="44"/>
      <c r="G190" s="68"/>
      <c r="H190" s="43"/>
      <c r="I190" s="44"/>
      <c r="J190" s="35"/>
    </row>
    <row r="191" spans="1:10" ht="12" thickBot="1" x14ac:dyDescent="0.25">
      <c r="D191" s="12"/>
      <c r="E191" s="89" t="s">
        <v>533</v>
      </c>
      <c r="F191" s="45" t="s">
        <v>534</v>
      </c>
      <c r="G191" s="12"/>
      <c r="H191" s="89" t="s">
        <v>549</v>
      </c>
      <c r="I191" s="45" t="s">
        <v>550</v>
      </c>
    </row>
    <row r="192" spans="1:10" x14ac:dyDescent="0.2">
      <c r="A192" s="25">
        <v>38239</v>
      </c>
      <c r="B192" s="26">
        <v>0.29166666666666669</v>
      </c>
      <c r="C192" s="26">
        <v>0.33333333333333331</v>
      </c>
      <c r="D192" s="29">
        <v>28</v>
      </c>
      <c r="E192" s="9">
        <v>95</v>
      </c>
      <c r="F192" s="27">
        <f>E192/(E192+D192)</f>
        <v>0.77235772357723576</v>
      </c>
      <c r="G192" s="29">
        <v>4</v>
      </c>
      <c r="H192" s="9">
        <v>2</v>
      </c>
      <c r="I192" s="27">
        <f>H192/(H192+G192)</f>
        <v>0.33333333333333331</v>
      </c>
      <c r="J192" s="36"/>
    </row>
    <row r="193" spans="1:10" ht="11.25" customHeight="1" x14ac:dyDescent="0.2">
      <c r="A193" s="10">
        <v>38240</v>
      </c>
      <c r="B193" s="11">
        <v>0.33333333333333298</v>
      </c>
      <c r="C193" s="11">
        <v>0.375</v>
      </c>
      <c r="D193" s="12">
        <v>27</v>
      </c>
      <c r="E193" s="4">
        <v>55</v>
      </c>
      <c r="F193" s="13">
        <f>E193/(E193+D193)</f>
        <v>0.67073170731707321</v>
      </c>
      <c r="G193" s="66">
        <v>7</v>
      </c>
      <c r="H193" s="4">
        <v>1</v>
      </c>
      <c r="I193" s="13">
        <f>H193/(H193+G193)</f>
        <v>0.125</v>
      </c>
      <c r="J193" s="37"/>
    </row>
    <row r="194" spans="1:10" x14ac:dyDescent="0.2">
      <c r="A194" s="10">
        <v>38241</v>
      </c>
      <c r="B194" s="11">
        <v>0.375</v>
      </c>
      <c r="C194" s="11">
        <v>0.41666666666666702</v>
      </c>
      <c r="D194" s="12"/>
      <c r="E194" s="4"/>
      <c r="F194" s="13"/>
      <c r="G194" s="12"/>
      <c r="H194" s="4"/>
      <c r="I194" s="13"/>
      <c r="J194" s="37" t="s">
        <v>122</v>
      </c>
    </row>
    <row r="195" spans="1:10" x14ac:dyDescent="0.2">
      <c r="A195" s="10">
        <v>38242</v>
      </c>
      <c r="B195" s="11">
        <v>0.33333333333333298</v>
      </c>
      <c r="C195" s="11">
        <v>0.36944444444444446</v>
      </c>
      <c r="D195" s="12">
        <v>79</v>
      </c>
      <c r="E195" s="4">
        <v>276</v>
      </c>
      <c r="F195" s="13">
        <f>E195/(E195+D195)</f>
        <v>0.77746478873239433</v>
      </c>
      <c r="G195" s="66">
        <v>3</v>
      </c>
      <c r="H195" s="39">
        <v>9</v>
      </c>
      <c r="I195" s="13">
        <f>H195/(H195+G195)</f>
        <v>0.75</v>
      </c>
      <c r="J195" s="37"/>
    </row>
    <row r="196" spans="1:10" x14ac:dyDescent="0.2">
      <c r="A196" s="10">
        <v>38243</v>
      </c>
      <c r="C196" s="11"/>
      <c r="D196" s="66"/>
      <c r="E196" s="39"/>
      <c r="F196" s="13"/>
      <c r="G196" s="66"/>
      <c r="H196" s="39"/>
      <c r="I196" s="13"/>
      <c r="J196" s="37" t="s">
        <v>180</v>
      </c>
    </row>
    <row r="197" spans="1:10" x14ac:dyDescent="0.2">
      <c r="A197" s="10">
        <v>38244</v>
      </c>
      <c r="C197" s="11"/>
      <c r="D197" s="66"/>
      <c r="E197" s="39"/>
      <c r="F197" s="13"/>
      <c r="G197" s="66"/>
      <c r="H197" s="39"/>
      <c r="I197" s="13"/>
      <c r="J197" s="37" t="s">
        <v>180</v>
      </c>
    </row>
    <row r="198" spans="1:10" x14ac:dyDescent="0.2">
      <c r="A198" s="10">
        <v>38245</v>
      </c>
      <c r="B198" s="11">
        <v>0.45833333333333331</v>
      </c>
      <c r="C198" s="11">
        <v>0.5</v>
      </c>
      <c r="D198" s="66">
        <v>16</v>
      </c>
      <c r="E198" s="39">
        <v>29</v>
      </c>
      <c r="F198" s="13">
        <f>E198/(E198+D198)</f>
        <v>0.64444444444444449</v>
      </c>
      <c r="G198" s="66">
        <v>2</v>
      </c>
      <c r="H198" s="39">
        <v>1</v>
      </c>
      <c r="I198" s="13">
        <f>H198/(H198+G198)</f>
        <v>0.33333333333333331</v>
      </c>
      <c r="J198" s="37"/>
    </row>
    <row r="199" spans="1:10" x14ac:dyDescent="0.2">
      <c r="A199" s="10">
        <v>38246</v>
      </c>
      <c r="C199" s="11"/>
      <c r="D199" s="66"/>
      <c r="E199" s="39"/>
      <c r="F199" s="40"/>
      <c r="G199" s="66"/>
      <c r="H199" s="39"/>
      <c r="I199" s="40"/>
      <c r="J199" s="37" t="s">
        <v>180</v>
      </c>
    </row>
    <row r="200" spans="1:10" x14ac:dyDescent="0.2">
      <c r="A200" s="10">
        <v>38247</v>
      </c>
      <c r="C200" s="11"/>
      <c r="D200" s="66"/>
      <c r="E200" s="39"/>
      <c r="F200" s="40"/>
      <c r="G200" s="66"/>
      <c r="H200" s="39"/>
      <c r="I200" s="40"/>
      <c r="J200" s="37" t="s">
        <v>180</v>
      </c>
    </row>
    <row r="201" spans="1:10" x14ac:dyDescent="0.2">
      <c r="A201" s="10">
        <v>38248</v>
      </c>
      <c r="C201" s="11"/>
      <c r="D201" s="66"/>
      <c r="E201" s="39"/>
      <c r="F201" s="40"/>
      <c r="G201" s="66"/>
      <c r="H201" s="39"/>
      <c r="I201" s="40"/>
      <c r="J201" s="37" t="s">
        <v>180</v>
      </c>
    </row>
    <row r="202" spans="1:10" x14ac:dyDescent="0.2">
      <c r="A202" s="10">
        <v>38249</v>
      </c>
      <c r="B202" s="11">
        <v>0.41666666666666669</v>
      </c>
      <c r="C202" s="11">
        <v>0.45833333333333331</v>
      </c>
      <c r="D202" s="66">
        <v>5</v>
      </c>
      <c r="E202" s="39">
        <v>12</v>
      </c>
      <c r="F202" s="13">
        <f t="shared" ref="F202:F216" si="16">E202/(E202+D202)</f>
        <v>0.70588235294117652</v>
      </c>
      <c r="G202" s="66">
        <v>3</v>
      </c>
      <c r="H202" s="39">
        <v>2</v>
      </c>
      <c r="I202" s="13">
        <f t="shared" ref="I202:I216" si="17">H202/(H202+G202)</f>
        <v>0.4</v>
      </c>
      <c r="J202" s="37"/>
    </row>
    <row r="203" spans="1:10" x14ac:dyDescent="0.2">
      <c r="A203" s="10">
        <v>38250</v>
      </c>
      <c r="B203" s="11">
        <v>0.66666666666666663</v>
      </c>
      <c r="C203" s="11">
        <v>0.70833333333333337</v>
      </c>
      <c r="D203" s="66">
        <v>10</v>
      </c>
      <c r="E203" s="39">
        <v>25</v>
      </c>
      <c r="F203" s="13">
        <f t="shared" si="16"/>
        <v>0.7142857142857143</v>
      </c>
      <c r="G203" s="66">
        <v>7</v>
      </c>
      <c r="H203" s="39">
        <v>5</v>
      </c>
      <c r="I203" s="13">
        <f t="shared" si="17"/>
        <v>0.41666666666666669</v>
      </c>
      <c r="J203" s="37"/>
    </row>
    <row r="204" spans="1:10" x14ac:dyDescent="0.2">
      <c r="A204" s="10">
        <v>38251</v>
      </c>
      <c r="B204" s="11">
        <v>0.33333333333333331</v>
      </c>
      <c r="C204" s="11">
        <v>0.375</v>
      </c>
      <c r="D204" s="66">
        <v>12</v>
      </c>
      <c r="E204" s="39">
        <v>21</v>
      </c>
      <c r="F204" s="13">
        <f t="shared" si="16"/>
        <v>0.63636363636363635</v>
      </c>
      <c r="G204" s="66">
        <v>0</v>
      </c>
      <c r="H204" s="39">
        <v>5</v>
      </c>
      <c r="I204" s="13">
        <f t="shared" si="17"/>
        <v>1</v>
      </c>
      <c r="J204" s="37"/>
    </row>
    <row r="205" spans="1:10" x14ac:dyDescent="0.2">
      <c r="A205" s="10">
        <v>38252</v>
      </c>
      <c r="B205" s="11">
        <v>0.58333333333333337</v>
      </c>
      <c r="C205" s="11">
        <v>0.625</v>
      </c>
      <c r="D205" s="66">
        <v>18</v>
      </c>
      <c r="E205" s="39">
        <v>47</v>
      </c>
      <c r="F205" s="13">
        <f t="shared" si="16"/>
        <v>0.72307692307692306</v>
      </c>
      <c r="G205" s="66">
        <v>3</v>
      </c>
      <c r="H205" s="39">
        <v>8</v>
      </c>
      <c r="I205" s="13">
        <f t="shared" si="17"/>
        <v>0.72727272727272729</v>
      </c>
      <c r="J205" s="37"/>
    </row>
    <row r="206" spans="1:10" x14ac:dyDescent="0.2">
      <c r="A206" s="10">
        <v>38253</v>
      </c>
      <c r="B206" s="11">
        <v>0.41666666666666669</v>
      </c>
      <c r="C206" s="11">
        <v>0.45833333333333331</v>
      </c>
      <c r="D206" s="66">
        <v>14</v>
      </c>
      <c r="E206" s="39">
        <v>26</v>
      </c>
      <c r="F206" s="40">
        <f t="shared" si="16"/>
        <v>0.65</v>
      </c>
      <c r="G206" s="66">
        <v>3</v>
      </c>
      <c r="H206" s="39">
        <v>5</v>
      </c>
      <c r="I206" s="40">
        <f t="shared" si="17"/>
        <v>0.625</v>
      </c>
      <c r="J206" s="37"/>
    </row>
    <row r="207" spans="1:10" x14ac:dyDescent="0.2">
      <c r="A207" s="10">
        <v>38254</v>
      </c>
      <c r="B207" s="11">
        <v>0.41666666666666669</v>
      </c>
      <c r="C207" s="11">
        <v>0.45833333333333331</v>
      </c>
      <c r="D207" s="66">
        <v>15</v>
      </c>
      <c r="E207" s="39">
        <v>30</v>
      </c>
      <c r="F207" s="40">
        <f t="shared" si="16"/>
        <v>0.66666666666666663</v>
      </c>
      <c r="G207" s="66">
        <v>2</v>
      </c>
      <c r="H207" s="39">
        <v>4</v>
      </c>
      <c r="I207" s="40">
        <f t="shared" si="17"/>
        <v>0.66666666666666663</v>
      </c>
      <c r="J207" s="37"/>
    </row>
    <row r="208" spans="1:10" x14ac:dyDescent="0.2">
      <c r="A208" s="10">
        <v>38255</v>
      </c>
      <c r="B208" s="11">
        <v>0.625</v>
      </c>
      <c r="C208" s="11">
        <v>0.66666666666666663</v>
      </c>
      <c r="D208" s="66">
        <v>15</v>
      </c>
      <c r="E208" s="39">
        <v>39</v>
      </c>
      <c r="F208" s="40">
        <f t="shared" si="16"/>
        <v>0.72222222222222221</v>
      </c>
      <c r="G208" s="66">
        <v>6</v>
      </c>
      <c r="H208" s="39">
        <v>8</v>
      </c>
      <c r="I208" s="40">
        <f t="shared" si="17"/>
        <v>0.5714285714285714</v>
      </c>
      <c r="J208" s="37"/>
    </row>
    <row r="209" spans="1:10" x14ac:dyDescent="0.2">
      <c r="A209" s="10">
        <v>38256</v>
      </c>
      <c r="B209" s="11">
        <v>0.54166666666666663</v>
      </c>
      <c r="C209" s="11">
        <v>0.58333333333333337</v>
      </c>
      <c r="D209" s="67">
        <v>35</v>
      </c>
      <c r="E209" s="42">
        <v>30</v>
      </c>
      <c r="F209" s="40">
        <f t="shared" si="16"/>
        <v>0.46153846153846156</v>
      </c>
      <c r="G209" s="66">
        <v>8</v>
      </c>
      <c r="H209" s="39">
        <v>12</v>
      </c>
      <c r="I209" s="40">
        <f t="shared" si="17"/>
        <v>0.6</v>
      </c>
      <c r="J209" s="37"/>
    </row>
    <row r="210" spans="1:10" x14ac:dyDescent="0.2">
      <c r="A210" s="10">
        <v>38257</v>
      </c>
      <c r="B210" s="11">
        <v>0.54166666666666663</v>
      </c>
      <c r="C210" s="11">
        <v>0.58333333333333337</v>
      </c>
      <c r="D210" s="66">
        <v>27</v>
      </c>
      <c r="E210" s="39">
        <v>42</v>
      </c>
      <c r="F210" s="40">
        <f t="shared" si="16"/>
        <v>0.60869565217391308</v>
      </c>
      <c r="G210" s="66">
        <v>14</v>
      </c>
      <c r="H210" s="39">
        <v>24</v>
      </c>
      <c r="I210" s="40">
        <f t="shared" si="17"/>
        <v>0.63157894736842102</v>
      </c>
      <c r="J210" s="37"/>
    </row>
    <row r="211" spans="1:10" x14ac:dyDescent="0.2">
      <c r="A211" s="10">
        <v>38258</v>
      </c>
      <c r="B211" s="11">
        <v>0.70833333333333337</v>
      </c>
      <c r="C211" s="11">
        <v>0.75</v>
      </c>
      <c r="D211" s="66">
        <v>42</v>
      </c>
      <c r="E211" s="39">
        <v>63</v>
      </c>
      <c r="F211" s="40">
        <f t="shared" si="16"/>
        <v>0.6</v>
      </c>
      <c r="G211" s="66">
        <v>17</v>
      </c>
      <c r="H211" s="39">
        <v>26</v>
      </c>
      <c r="I211" s="40">
        <f t="shared" si="17"/>
        <v>0.60465116279069764</v>
      </c>
      <c r="J211" s="37"/>
    </row>
    <row r="212" spans="1:10" x14ac:dyDescent="0.2">
      <c r="A212" s="10">
        <v>38259</v>
      </c>
      <c r="B212" s="11">
        <v>0.375</v>
      </c>
      <c r="C212" s="11">
        <v>0.41666666666666669</v>
      </c>
      <c r="D212" s="66">
        <v>24</v>
      </c>
      <c r="E212" s="39">
        <v>45</v>
      </c>
      <c r="F212" s="40">
        <f t="shared" si="16"/>
        <v>0.65217391304347827</v>
      </c>
      <c r="G212" s="66">
        <v>6</v>
      </c>
      <c r="H212" s="39">
        <v>9</v>
      </c>
      <c r="I212" s="40">
        <f t="shared" si="17"/>
        <v>0.6</v>
      </c>
      <c r="J212" s="37"/>
    </row>
    <row r="213" spans="1:10" x14ac:dyDescent="0.2">
      <c r="A213" s="10">
        <v>38260</v>
      </c>
      <c r="B213" s="11">
        <v>0.54166666666666663</v>
      </c>
      <c r="C213" s="11">
        <v>0.58333333333333337</v>
      </c>
      <c r="D213" s="66">
        <v>49</v>
      </c>
      <c r="E213" s="39">
        <v>71</v>
      </c>
      <c r="F213" s="40">
        <f t="shared" si="16"/>
        <v>0.59166666666666667</v>
      </c>
      <c r="G213" s="66">
        <v>17</v>
      </c>
      <c r="H213" s="39">
        <v>20</v>
      </c>
      <c r="I213" s="40">
        <f t="shared" si="17"/>
        <v>0.54054054054054057</v>
      </c>
      <c r="J213" s="37"/>
    </row>
    <row r="214" spans="1:10" x14ac:dyDescent="0.2">
      <c r="A214" s="10">
        <v>38261</v>
      </c>
      <c r="B214" s="11">
        <v>0.66666666666666663</v>
      </c>
      <c r="C214" s="11">
        <v>0.70833333333333337</v>
      </c>
      <c r="D214" s="66">
        <v>14</v>
      </c>
      <c r="E214" s="39">
        <v>29</v>
      </c>
      <c r="F214" s="40">
        <f t="shared" si="16"/>
        <v>0.67441860465116277</v>
      </c>
      <c r="G214" s="66">
        <v>10</v>
      </c>
      <c r="H214" s="39">
        <v>11</v>
      </c>
      <c r="I214" s="40">
        <f t="shared" si="17"/>
        <v>0.52380952380952384</v>
      </c>
      <c r="J214" s="37"/>
    </row>
    <row r="215" spans="1:10" x14ac:dyDescent="0.2">
      <c r="A215" s="10">
        <v>38262</v>
      </c>
      <c r="B215" s="11">
        <v>0.375</v>
      </c>
      <c r="C215" s="11">
        <v>0.41666666666666669</v>
      </c>
      <c r="D215" s="66">
        <v>24</v>
      </c>
      <c r="E215" s="39">
        <v>29</v>
      </c>
      <c r="F215" s="40">
        <f t="shared" si="16"/>
        <v>0.54716981132075471</v>
      </c>
      <c r="G215" s="66">
        <v>8</v>
      </c>
      <c r="H215" s="39">
        <v>2</v>
      </c>
      <c r="I215" s="40">
        <f t="shared" si="17"/>
        <v>0.2</v>
      </c>
      <c r="J215" s="37"/>
    </row>
    <row r="216" spans="1:10" x14ac:dyDescent="0.2">
      <c r="A216" s="10">
        <v>38263</v>
      </c>
      <c r="B216" s="11">
        <v>0.41666666666666669</v>
      </c>
      <c r="C216" s="11">
        <v>0.45833333333333331</v>
      </c>
      <c r="D216" s="66">
        <v>21</v>
      </c>
      <c r="E216" s="39">
        <v>32</v>
      </c>
      <c r="F216" s="40">
        <f t="shared" si="16"/>
        <v>0.60377358490566035</v>
      </c>
      <c r="G216" s="66">
        <v>7</v>
      </c>
      <c r="H216" s="39">
        <v>16</v>
      </c>
      <c r="I216" s="40">
        <f t="shared" si="17"/>
        <v>0.69565217391304346</v>
      </c>
      <c r="J216" s="37"/>
    </row>
    <row r="217" spans="1:10" x14ac:dyDescent="0.2">
      <c r="A217" s="10">
        <v>38264</v>
      </c>
      <c r="C217" s="11"/>
      <c r="D217" s="66"/>
      <c r="E217" s="39"/>
      <c r="F217" s="40"/>
      <c r="G217" s="66"/>
      <c r="H217" s="39"/>
      <c r="I217" s="40"/>
      <c r="J217" s="37" t="s">
        <v>182</v>
      </c>
    </row>
    <row r="218" spans="1:10" x14ac:dyDescent="0.2">
      <c r="A218" s="10">
        <v>38265</v>
      </c>
      <c r="B218" s="11">
        <v>0.625</v>
      </c>
      <c r="C218" s="11">
        <v>0.66666666666666663</v>
      </c>
      <c r="D218" s="66">
        <v>8</v>
      </c>
      <c r="E218" s="39">
        <v>19</v>
      </c>
      <c r="F218" s="40">
        <f>E218/(E218+D218)</f>
        <v>0.70370370370370372</v>
      </c>
      <c r="G218" s="66">
        <v>1</v>
      </c>
      <c r="H218" s="39">
        <v>8</v>
      </c>
      <c r="I218" s="40">
        <f>H218/(H218+G218)</f>
        <v>0.88888888888888884</v>
      </c>
      <c r="J218" s="37"/>
    </row>
    <row r="219" spans="1:10" x14ac:dyDescent="0.2">
      <c r="A219" s="10">
        <v>38266</v>
      </c>
      <c r="B219" s="11">
        <v>0.375</v>
      </c>
      <c r="C219" s="11">
        <v>0.41666666666666669</v>
      </c>
      <c r="D219" s="66">
        <v>27</v>
      </c>
      <c r="E219" s="39">
        <v>50</v>
      </c>
      <c r="F219" s="40">
        <f>E219/(E219+D219)</f>
        <v>0.64935064935064934</v>
      </c>
      <c r="G219" s="66">
        <v>18</v>
      </c>
      <c r="H219" s="39">
        <v>14</v>
      </c>
      <c r="I219" s="40">
        <f>H219/(H219+G219)</f>
        <v>0.4375</v>
      </c>
      <c r="J219" s="37"/>
    </row>
    <row r="220" spans="1:10" x14ac:dyDescent="0.2">
      <c r="A220" s="10">
        <v>38267</v>
      </c>
      <c r="B220" s="11">
        <v>0.625</v>
      </c>
      <c r="C220" s="11">
        <v>0.66666666666666696</v>
      </c>
      <c r="D220" s="66">
        <v>33</v>
      </c>
      <c r="E220" s="39">
        <v>50</v>
      </c>
      <c r="F220" s="40">
        <f>E220/(E220+D220)</f>
        <v>0.60240963855421692</v>
      </c>
      <c r="G220" s="66">
        <v>5</v>
      </c>
      <c r="H220" s="39">
        <v>15</v>
      </c>
      <c r="I220" s="40">
        <f>H220/(H220+G220)</f>
        <v>0.75</v>
      </c>
      <c r="J220" s="37"/>
    </row>
    <row r="221" spans="1:10" x14ac:dyDescent="0.2">
      <c r="A221" s="10">
        <v>38268</v>
      </c>
      <c r="C221" s="11"/>
      <c r="D221" s="66"/>
      <c r="E221" s="39"/>
      <c r="F221" s="40"/>
      <c r="G221" s="66"/>
      <c r="H221" s="39"/>
      <c r="I221" s="40"/>
      <c r="J221" s="37" t="s">
        <v>183</v>
      </c>
    </row>
    <row r="222" spans="1:10" x14ac:dyDescent="0.2">
      <c r="A222" s="10">
        <v>38269</v>
      </c>
      <c r="C222" s="11"/>
      <c r="D222" s="66"/>
      <c r="E222" s="39"/>
      <c r="F222" s="40"/>
      <c r="G222" s="66"/>
      <c r="H222" s="39"/>
      <c r="I222" s="40"/>
      <c r="J222" s="37" t="s">
        <v>122</v>
      </c>
    </row>
    <row r="223" spans="1:10" x14ac:dyDescent="0.2">
      <c r="A223" s="10">
        <v>38270</v>
      </c>
      <c r="C223" s="11"/>
      <c r="D223" s="66"/>
      <c r="E223" s="39"/>
      <c r="F223" s="40"/>
      <c r="G223" s="66"/>
      <c r="H223" s="39"/>
      <c r="I223" s="40"/>
      <c r="J223" s="37" t="s">
        <v>122</v>
      </c>
    </row>
    <row r="224" spans="1:10" x14ac:dyDescent="0.2">
      <c r="A224" s="10">
        <v>38271</v>
      </c>
      <c r="B224" s="11">
        <v>0.375</v>
      </c>
      <c r="C224" s="11">
        <v>0.41666666666666669</v>
      </c>
      <c r="D224" s="66">
        <v>12</v>
      </c>
      <c r="E224" s="39">
        <v>8</v>
      </c>
      <c r="F224" s="40">
        <f>E224/(E224+D224)</f>
        <v>0.4</v>
      </c>
      <c r="G224" s="66">
        <v>4</v>
      </c>
      <c r="H224" s="39">
        <v>1</v>
      </c>
      <c r="I224" s="40">
        <f>H224/(H224+G224)</f>
        <v>0.2</v>
      </c>
      <c r="J224" s="37"/>
    </row>
    <row r="225" spans="1:10" x14ac:dyDescent="0.2">
      <c r="A225" s="10">
        <v>38272</v>
      </c>
      <c r="B225" s="11">
        <v>0.5</v>
      </c>
      <c r="C225" s="11">
        <v>0.54166666666666663</v>
      </c>
      <c r="D225" s="66">
        <v>22</v>
      </c>
      <c r="E225" s="39">
        <v>28</v>
      </c>
      <c r="F225" s="40">
        <f>E225/(E225+D225)</f>
        <v>0.56000000000000005</v>
      </c>
      <c r="G225" s="66">
        <v>4</v>
      </c>
      <c r="H225" s="39">
        <v>4</v>
      </c>
      <c r="I225" s="40">
        <f>H225/(H225+G225)</f>
        <v>0.5</v>
      </c>
      <c r="J225" s="37"/>
    </row>
    <row r="226" spans="1:10" x14ac:dyDescent="0.2">
      <c r="A226" s="10">
        <v>38273</v>
      </c>
      <c r="B226" s="11">
        <v>0.625</v>
      </c>
      <c r="C226" s="11">
        <v>0.66666666666666663</v>
      </c>
      <c r="D226" s="66">
        <v>35</v>
      </c>
      <c r="E226" s="39">
        <v>54</v>
      </c>
      <c r="F226" s="40">
        <f>E226/(E226+D226)</f>
        <v>0.6067415730337079</v>
      </c>
      <c r="G226" s="66">
        <v>8</v>
      </c>
      <c r="H226" s="39">
        <v>7</v>
      </c>
      <c r="I226" s="40">
        <f>H226/(H226+G226)</f>
        <v>0.46666666666666667</v>
      </c>
      <c r="J226" s="37"/>
    </row>
    <row r="227" spans="1:10" x14ac:dyDescent="0.2">
      <c r="A227" s="10">
        <v>38274</v>
      </c>
      <c r="B227" s="11">
        <v>0.45833333333333331</v>
      </c>
      <c r="C227" s="11">
        <v>0.5</v>
      </c>
      <c r="D227" s="66">
        <v>29</v>
      </c>
      <c r="E227" s="39">
        <v>45</v>
      </c>
      <c r="F227" s="40">
        <f>E227/(E227+D227)</f>
        <v>0.60810810810810811</v>
      </c>
      <c r="G227" s="66">
        <v>1</v>
      </c>
      <c r="H227" s="39">
        <v>3</v>
      </c>
      <c r="I227" s="40">
        <f>H227/(H227+G227)</f>
        <v>0.75</v>
      </c>
      <c r="J227" s="37"/>
    </row>
    <row r="228" spans="1:10" x14ac:dyDescent="0.2">
      <c r="A228" s="10">
        <v>38275</v>
      </c>
      <c r="C228" s="11"/>
      <c r="D228" s="66"/>
      <c r="E228" s="39"/>
      <c r="F228" s="40"/>
      <c r="G228" s="66"/>
      <c r="H228" s="39"/>
      <c r="I228" s="40"/>
      <c r="J228" s="37" t="s">
        <v>122</v>
      </c>
    </row>
    <row r="229" spans="1:10" x14ac:dyDescent="0.2">
      <c r="A229" s="10">
        <v>38276</v>
      </c>
      <c r="C229" s="11"/>
      <c r="D229" s="66"/>
      <c r="E229" s="39"/>
      <c r="F229" s="40"/>
      <c r="G229" s="66"/>
      <c r="H229" s="39"/>
      <c r="I229" s="40"/>
      <c r="J229" s="37" t="s">
        <v>122</v>
      </c>
    </row>
    <row r="230" spans="1:10" x14ac:dyDescent="0.2">
      <c r="A230" s="10">
        <v>38277</v>
      </c>
      <c r="B230" s="11">
        <v>0.54166666666666663</v>
      </c>
      <c r="C230" s="11">
        <v>0.58333333333333337</v>
      </c>
      <c r="D230" s="66">
        <v>9</v>
      </c>
      <c r="E230" s="39">
        <v>14</v>
      </c>
      <c r="F230" s="40">
        <f t="shared" ref="F230:F237" si="18">E230/(E230+D230)</f>
        <v>0.60869565217391308</v>
      </c>
      <c r="G230" s="66">
        <v>1</v>
      </c>
      <c r="H230" s="39">
        <v>1</v>
      </c>
      <c r="I230" s="40">
        <f t="shared" ref="I230:I237" si="19">H230/(H230+G230)</f>
        <v>0.5</v>
      </c>
      <c r="J230" s="37"/>
    </row>
    <row r="231" spans="1:10" x14ac:dyDescent="0.2">
      <c r="A231" s="10">
        <v>38278</v>
      </c>
      <c r="B231" s="11">
        <v>0.45833333333333331</v>
      </c>
      <c r="C231" s="11">
        <v>0.5</v>
      </c>
      <c r="D231" s="66">
        <v>3</v>
      </c>
      <c r="E231" s="39">
        <v>3</v>
      </c>
      <c r="F231" s="40">
        <f t="shared" si="18"/>
        <v>0.5</v>
      </c>
      <c r="G231" s="66">
        <v>1</v>
      </c>
      <c r="H231" s="39">
        <v>1</v>
      </c>
      <c r="I231" s="40">
        <f t="shared" si="19"/>
        <v>0.5</v>
      </c>
      <c r="J231" s="37"/>
    </row>
    <row r="232" spans="1:10" x14ac:dyDescent="0.2">
      <c r="A232" s="10">
        <v>38279</v>
      </c>
      <c r="B232" s="11">
        <v>0.58333333333333337</v>
      </c>
      <c r="C232" s="11">
        <v>0.625</v>
      </c>
      <c r="D232" s="66">
        <v>6</v>
      </c>
      <c r="E232" s="39">
        <v>20</v>
      </c>
      <c r="F232" s="40">
        <f t="shared" si="18"/>
        <v>0.76923076923076927</v>
      </c>
      <c r="G232" s="66">
        <v>0</v>
      </c>
      <c r="H232" s="39">
        <v>1</v>
      </c>
      <c r="I232" s="40">
        <f t="shared" si="19"/>
        <v>1</v>
      </c>
      <c r="J232" s="37"/>
    </row>
    <row r="233" spans="1:10" x14ac:dyDescent="0.2">
      <c r="A233" s="10">
        <v>38280</v>
      </c>
      <c r="B233" s="11">
        <v>0.625</v>
      </c>
      <c r="C233" s="11">
        <v>0.66666666666666663</v>
      </c>
      <c r="D233" s="66">
        <v>25</v>
      </c>
      <c r="E233" s="39">
        <v>45</v>
      </c>
      <c r="F233" s="40">
        <f t="shared" si="18"/>
        <v>0.6428571428571429</v>
      </c>
      <c r="G233" s="66">
        <v>2</v>
      </c>
      <c r="H233" s="39">
        <v>0</v>
      </c>
      <c r="I233" s="40">
        <f t="shared" si="19"/>
        <v>0</v>
      </c>
      <c r="J233" s="37"/>
    </row>
    <row r="234" spans="1:10" x14ac:dyDescent="0.2">
      <c r="A234" s="10">
        <v>38281</v>
      </c>
      <c r="B234" s="11">
        <v>0.375</v>
      </c>
      <c r="C234" s="11">
        <v>0.41666666666666669</v>
      </c>
      <c r="D234" s="66">
        <v>4</v>
      </c>
      <c r="E234" s="39">
        <v>10</v>
      </c>
      <c r="F234" s="40">
        <f t="shared" si="18"/>
        <v>0.7142857142857143</v>
      </c>
      <c r="G234" s="66">
        <v>0</v>
      </c>
      <c r="H234" s="39">
        <v>0</v>
      </c>
      <c r="I234" s="40" t="e">
        <f t="shared" si="19"/>
        <v>#DIV/0!</v>
      </c>
      <c r="J234" s="37"/>
    </row>
    <row r="235" spans="1:10" x14ac:dyDescent="0.2">
      <c r="A235" s="10">
        <v>38282</v>
      </c>
      <c r="B235" s="11">
        <v>0.66666666666666663</v>
      </c>
      <c r="C235" s="11">
        <v>0.70833333333333337</v>
      </c>
      <c r="D235" s="66">
        <v>2</v>
      </c>
      <c r="E235" s="39">
        <v>1</v>
      </c>
      <c r="F235" s="40">
        <f t="shared" si="18"/>
        <v>0.33333333333333331</v>
      </c>
      <c r="G235" s="66">
        <v>0</v>
      </c>
      <c r="H235" s="39">
        <v>0</v>
      </c>
      <c r="I235" s="40" t="e">
        <f t="shared" si="19"/>
        <v>#DIV/0!</v>
      </c>
      <c r="J235" s="37"/>
    </row>
    <row r="236" spans="1:10" x14ac:dyDescent="0.2">
      <c r="A236" s="10">
        <v>38283</v>
      </c>
      <c r="B236" s="11">
        <v>0.375</v>
      </c>
      <c r="C236" s="11">
        <v>0.41666666666666669</v>
      </c>
      <c r="D236" s="66">
        <v>2</v>
      </c>
      <c r="E236" s="39">
        <v>0</v>
      </c>
      <c r="F236" s="40">
        <f t="shared" si="18"/>
        <v>0</v>
      </c>
      <c r="G236" s="66">
        <v>0</v>
      </c>
      <c r="H236" s="39">
        <v>2</v>
      </c>
      <c r="I236" s="40">
        <f t="shared" si="19"/>
        <v>1</v>
      </c>
      <c r="J236" s="37"/>
    </row>
    <row r="237" spans="1:10" x14ac:dyDescent="0.2">
      <c r="A237" s="10">
        <v>38284</v>
      </c>
      <c r="B237" s="11">
        <v>0.54166666666666663</v>
      </c>
      <c r="C237" s="11">
        <v>0.58333333333333337</v>
      </c>
      <c r="D237" s="66">
        <v>2</v>
      </c>
      <c r="E237" s="39">
        <v>3</v>
      </c>
      <c r="F237" s="40">
        <f t="shared" si="18"/>
        <v>0.6</v>
      </c>
      <c r="G237" s="66">
        <v>1</v>
      </c>
      <c r="H237" s="39">
        <v>1</v>
      </c>
      <c r="I237" s="40">
        <f t="shared" si="19"/>
        <v>0.5</v>
      </c>
      <c r="J237" s="37"/>
    </row>
    <row r="238" spans="1:10" x14ac:dyDescent="0.2">
      <c r="A238" s="10">
        <v>38285</v>
      </c>
      <c r="C238" s="11"/>
      <c r="D238" s="66"/>
      <c r="E238" s="39"/>
      <c r="F238" s="40"/>
      <c r="G238" s="66"/>
      <c r="H238" s="39"/>
      <c r="I238" s="40"/>
      <c r="J238" s="37" t="s">
        <v>183</v>
      </c>
    </row>
    <row r="239" spans="1:10" x14ac:dyDescent="0.2">
      <c r="A239" s="10">
        <v>38286</v>
      </c>
      <c r="B239" s="11">
        <v>0.54166666666666663</v>
      </c>
      <c r="C239" s="11">
        <v>0.58333333333333337</v>
      </c>
      <c r="D239" s="66">
        <v>19</v>
      </c>
      <c r="E239" s="39">
        <v>27</v>
      </c>
      <c r="F239" s="40">
        <f t="shared" ref="F239:F244" si="20">E239/(E239+D239)</f>
        <v>0.58695652173913049</v>
      </c>
      <c r="G239" s="66">
        <v>0</v>
      </c>
      <c r="H239" s="39">
        <v>0</v>
      </c>
      <c r="I239" s="40" t="e">
        <f t="shared" ref="I239:I244" si="21">H239/(H239+G239)</f>
        <v>#DIV/0!</v>
      </c>
      <c r="J239" s="37"/>
    </row>
    <row r="240" spans="1:10" x14ac:dyDescent="0.2">
      <c r="A240" s="10">
        <v>38287</v>
      </c>
      <c r="B240" s="11">
        <v>0.45833333333333331</v>
      </c>
      <c r="C240" s="11">
        <v>0.5</v>
      </c>
      <c r="D240" s="66">
        <v>13</v>
      </c>
      <c r="E240" s="39">
        <v>12</v>
      </c>
      <c r="F240" s="13">
        <f t="shared" si="20"/>
        <v>0.48</v>
      </c>
      <c r="G240" s="66">
        <v>1</v>
      </c>
      <c r="H240" s="39">
        <v>1</v>
      </c>
      <c r="I240" s="13">
        <f t="shared" si="21"/>
        <v>0.5</v>
      </c>
      <c r="J240" s="37"/>
    </row>
    <row r="241" spans="1:10" x14ac:dyDescent="0.2">
      <c r="A241" s="10">
        <v>38288</v>
      </c>
      <c r="B241" s="11">
        <v>0.41666666666666669</v>
      </c>
      <c r="C241" s="11">
        <v>0.45833333333333331</v>
      </c>
      <c r="D241" s="66">
        <v>5</v>
      </c>
      <c r="E241" s="39">
        <v>7</v>
      </c>
      <c r="F241" s="13">
        <f t="shared" si="20"/>
        <v>0.58333333333333337</v>
      </c>
      <c r="G241" s="66">
        <v>0</v>
      </c>
      <c r="H241" s="39">
        <v>0</v>
      </c>
      <c r="I241" s="13" t="e">
        <f t="shared" si="21"/>
        <v>#DIV/0!</v>
      </c>
      <c r="J241" s="37"/>
    </row>
    <row r="242" spans="1:10" x14ac:dyDescent="0.2">
      <c r="A242" s="10">
        <v>38289</v>
      </c>
      <c r="B242" s="11">
        <v>0.45833333333333331</v>
      </c>
      <c r="C242" s="11">
        <v>0.5</v>
      </c>
      <c r="D242" s="66">
        <v>2</v>
      </c>
      <c r="E242" s="39">
        <v>8</v>
      </c>
      <c r="F242" s="13">
        <f t="shared" si="20"/>
        <v>0.8</v>
      </c>
      <c r="G242" s="66">
        <v>0</v>
      </c>
      <c r="H242" s="39">
        <v>0</v>
      </c>
      <c r="I242" s="13" t="e">
        <f t="shared" si="21"/>
        <v>#DIV/0!</v>
      </c>
      <c r="J242" s="37"/>
    </row>
    <row r="243" spans="1:10" x14ac:dyDescent="0.2">
      <c r="A243" s="10">
        <v>38290</v>
      </c>
      <c r="B243" s="11">
        <v>0.70833333333333337</v>
      </c>
      <c r="C243" s="11">
        <v>0.75</v>
      </c>
      <c r="D243" s="66">
        <v>4</v>
      </c>
      <c r="E243" s="39">
        <v>7</v>
      </c>
      <c r="F243" s="13">
        <f t="shared" si="20"/>
        <v>0.63636363636363635</v>
      </c>
      <c r="G243" s="66">
        <v>0</v>
      </c>
      <c r="H243" s="39">
        <v>0</v>
      </c>
      <c r="I243" s="13" t="e">
        <f t="shared" si="21"/>
        <v>#DIV/0!</v>
      </c>
      <c r="J243" s="37"/>
    </row>
    <row r="244" spans="1:10" x14ac:dyDescent="0.2">
      <c r="A244" s="10">
        <v>38291</v>
      </c>
      <c r="B244" s="11">
        <v>0.33333333333333298</v>
      </c>
      <c r="C244" s="11">
        <v>0.375</v>
      </c>
      <c r="D244" s="66">
        <v>0</v>
      </c>
      <c r="E244" s="39">
        <v>2</v>
      </c>
      <c r="F244" s="13">
        <f t="shared" si="20"/>
        <v>1</v>
      </c>
      <c r="G244" s="66">
        <v>0</v>
      </c>
      <c r="H244" s="39">
        <v>0</v>
      </c>
      <c r="I244" s="13" t="e">
        <f t="shared" si="21"/>
        <v>#DIV/0!</v>
      </c>
      <c r="J244" s="37"/>
    </row>
    <row r="245" spans="1:10" x14ac:dyDescent="0.2">
      <c r="A245" s="10">
        <v>38292</v>
      </c>
      <c r="C245" s="11"/>
      <c r="D245" s="12"/>
      <c r="E245" s="4"/>
      <c r="F245" s="13"/>
      <c r="G245" s="12"/>
      <c r="H245" s="4"/>
      <c r="I245" s="13"/>
      <c r="J245" s="37" t="s">
        <v>183</v>
      </c>
    </row>
    <row r="246" spans="1:10" x14ac:dyDescent="0.2">
      <c r="A246" s="10">
        <v>38293</v>
      </c>
      <c r="C246" s="11"/>
      <c r="D246" s="12"/>
      <c r="E246" s="4"/>
      <c r="F246" s="13"/>
      <c r="G246" s="12"/>
      <c r="H246" s="4"/>
      <c r="I246" s="13"/>
      <c r="J246" s="37" t="s">
        <v>122</v>
      </c>
    </row>
    <row r="247" spans="1:10" x14ac:dyDescent="0.2">
      <c r="A247" s="10">
        <v>38294</v>
      </c>
      <c r="C247" s="11"/>
      <c r="D247" s="12"/>
      <c r="E247" s="4"/>
      <c r="F247" s="13"/>
      <c r="G247" s="12"/>
      <c r="H247" s="4"/>
      <c r="I247" s="13"/>
      <c r="J247" s="37" t="s">
        <v>122</v>
      </c>
    </row>
    <row r="248" spans="1:10" x14ac:dyDescent="0.2">
      <c r="A248" s="10">
        <v>38295</v>
      </c>
      <c r="C248" s="11"/>
      <c r="D248" s="12"/>
      <c r="E248" s="4"/>
      <c r="F248" s="13"/>
      <c r="G248" s="12"/>
      <c r="H248" s="4"/>
      <c r="I248" s="13"/>
      <c r="J248" s="37" t="s">
        <v>122</v>
      </c>
    </row>
    <row r="249" spans="1:10" x14ac:dyDescent="0.2">
      <c r="A249" s="10">
        <v>38296</v>
      </c>
      <c r="C249" s="11"/>
      <c r="D249" s="12"/>
      <c r="E249" s="4"/>
      <c r="F249" s="13"/>
      <c r="G249" s="12"/>
      <c r="H249" s="4"/>
      <c r="I249" s="13"/>
      <c r="J249" s="37" t="s">
        <v>122</v>
      </c>
    </row>
    <row r="250" spans="1:10" x14ac:dyDescent="0.2">
      <c r="A250" s="10">
        <v>38297</v>
      </c>
      <c r="C250" s="11"/>
      <c r="D250" s="12"/>
      <c r="E250" s="4"/>
      <c r="F250" s="13"/>
      <c r="G250" s="12"/>
      <c r="H250" s="4"/>
      <c r="I250" s="13"/>
      <c r="J250" s="37" t="s">
        <v>122</v>
      </c>
    </row>
    <row r="251" spans="1:10" x14ac:dyDescent="0.2">
      <c r="A251" s="10">
        <v>38298</v>
      </c>
      <c r="C251" s="11"/>
      <c r="D251" s="12"/>
      <c r="E251" s="4"/>
      <c r="F251" s="13"/>
      <c r="G251" s="12"/>
      <c r="H251" s="4"/>
      <c r="I251" s="13"/>
      <c r="J251" s="37" t="s">
        <v>122</v>
      </c>
    </row>
    <row r="252" spans="1:10" x14ac:dyDescent="0.2">
      <c r="A252" s="10">
        <v>38299</v>
      </c>
      <c r="C252" s="11"/>
      <c r="D252" s="12"/>
      <c r="E252" s="4"/>
      <c r="F252" s="13"/>
      <c r="G252" s="12"/>
      <c r="H252" s="4"/>
      <c r="I252" s="13"/>
      <c r="J252" s="37" t="s">
        <v>122</v>
      </c>
    </row>
    <row r="253" spans="1:10" x14ac:dyDescent="0.2">
      <c r="A253" s="10">
        <v>38300</v>
      </c>
      <c r="B253" s="11">
        <v>0.625</v>
      </c>
      <c r="C253" s="11">
        <v>0.66666666666666663</v>
      </c>
      <c r="D253" s="12">
        <v>17</v>
      </c>
      <c r="E253" s="4">
        <v>17</v>
      </c>
      <c r="F253" s="13">
        <f t="shared" ref="F253:F258" si="22">E253/(E253+D253)</f>
        <v>0.5</v>
      </c>
      <c r="G253" s="66">
        <v>1</v>
      </c>
      <c r="H253" s="4">
        <v>2</v>
      </c>
      <c r="I253" s="13">
        <f t="shared" ref="I253:I258" si="23">H253/(H253+G253)</f>
        <v>0.66666666666666663</v>
      </c>
      <c r="J253" s="37"/>
    </row>
    <row r="254" spans="1:10" x14ac:dyDescent="0.2">
      <c r="A254" s="10">
        <v>38301</v>
      </c>
      <c r="B254" s="11">
        <v>0.375</v>
      </c>
      <c r="C254" s="11">
        <v>0.41666666666666669</v>
      </c>
      <c r="D254" s="12">
        <v>5</v>
      </c>
      <c r="E254" s="4">
        <v>12</v>
      </c>
      <c r="F254" s="13">
        <f t="shared" si="22"/>
        <v>0.70588235294117652</v>
      </c>
      <c r="G254" s="66">
        <v>0</v>
      </c>
      <c r="H254" s="4">
        <v>0</v>
      </c>
      <c r="I254" s="13" t="e">
        <f t="shared" si="23"/>
        <v>#DIV/0!</v>
      </c>
      <c r="J254" s="37"/>
    </row>
    <row r="255" spans="1:10" x14ac:dyDescent="0.2">
      <c r="A255" s="10">
        <v>38302</v>
      </c>
      <c r="B255" s="11">
        <v>0.41666666666666669</v>
      </c>
      <c r="C255" s="11">
        <v>0.45833333333333331</v>
      </c>
      <c r="D255" s="12">
        <v>9</v>
      </c>
      <c r="E255" s="4">
        <v>4</v>
      </c>
      <c r="F255" s="13">
        <f t="shared" si="22"/>
        <v>0.30769230769230771</v>
      </c>
      <c r="G255" s="66">
        <v>1</v>
      </c>
      <c r="H255" s="4">
        <v>1</v>
      </c>
      <c r="I255" s="13">
        <f t="shared" si="23"/>
        <v>0.5</v>
      </c>
      <c r="J255" s="37"/>
    </row>
    <row r="256" spans="1:10" x14ac:dyDescent="0.2">
      <c r="A256" s="10">
        <v>38303</v>
      </c>
      <c r="B256" s="11">
        <v>0.54166666666666663</v>
      </c>
      <c r="C256" s="11">
        <v>0.58333333333333337</v>
      </c>
      <c r="D256" s="12">
        <v>5</v>
      </c>
      <c r="E256" s="4">
        <v>0</v>
      </c>
      <c r="F256" s="13">
        <f t="shared" si="22"/>
        <v>0</v>
      </c>
      <c r="G256" s="66">
        <v>1</v>
      </c>
      <c r="H256" s="4">
        <v>1</v>
      </c>
      <c r="I256" s="13">
        <f t="shared" si="23"/>
        <v>0.5</v>
      </c>
      <c r="J256" s="37"/>
    </row>
    <row r="257" spans="1:10" x14ac:dyDescent="0.2">
      <c r="A257" s="10">
        <v>38304</v>
      </c>
      <c r="B257" s="11">
        <v>0.5</v>
      </c>
      <c r="C257" s="11">
        <v>0.54166666666666663</v>
      </c>
      <c r="D257" s="66">
        <v>3</v>
      </c>
      <c r="E257" s="39">
        <v>1</v>
      </c>
      <c r="F257" s="13">
        <f t="shared" si="22"/>
        <v>0.25</v>
      </c>
      <c r="G257" s="66">
        <v>2</v>
      </c>
      <c r="H257" s="39">
        <v>2</v>
      </c>
      <c r="I257" s="13">
        <f t="shared" si="23"/>
        <v>0.5</v>
      </c>
      <c r="J257" s="37"/>
    </row>
    <row r="258" spans="1:10" x14ac:dyDescent="0.2">
      <c r="A258" s="10">
        <v>38305</v>
      </c>
      <c r="B258" s="11">
        <v>0.45833333333333331</v>
      </c>
      <c r="C258" s="11">
        <v>0.5</v>
      </c>
      <c r="D258" s="66">
        <v>0</v>
      </c>
      <c r="E258" s="39">
        <v>3</v>
      </c>
      <c r="F258" s="13">
        <f t="shared" si="22"/>
        <v>1</v>
      </c>
      <c r="G258" s="66">
        <v>0</v>
      </c>
      <c r="H258" s="39">
        <v>0</v>
      </c>
      <c r="I258" s="13" t="e">
        <f t="shared" si="23"/>
        <v>#DIV/0!</v>
      </c>
      <c r="J258" s="37"/>
    </row>
    <row r="259" spans="1:10" x14ac:dyDescent="0.2">
      <c r="A259" s="10"/>
      <c r="C259" s="11"/>
      <c r="D259" s="12"/>
      <c r="E259" s="4"/>
      <c r="F259" s="13"/>
      <c r="G259" s="66"/>
      <c r="H259" s="4"/>
      <c r="I259" s="13"/>
      <c r="J259" s="37"/>
    </row>
    <row r="260" spans="1:10" x14ac:dyDescent="0.2">
      <c r="C260" s="11"/>
      <c r="D260" s="12"/>
      <c r="E260" s="4"/>
      <c r="F260" s="13"/>
      <c r="G260" s="12"/>
      <c r="H260" s="4"/>
      <c r="I260" s="13"/>
      <c r="J260" s="37"/>
    </row>
    <row r="261" spans="1:10" ht="12" thickBot="1" x14ac:dyDescent="0.25">
      <c r="A261" s="41" t="s">
        <v>112</v>
      </c>
      <c r="B261" s="24"/>
      <c r="C261" s="28"/>
      <c r="D261" s="65">
        <f>SUM(D192:D260)</f>
        <v>776</v>
      </c>
      <c r="E261" s="34">
        <f>SUM(E192:E260)</f>
        <v>1446</v>
      </c>
      <c r="F261" s="21">
        <f>E261/(E261+D261)</f>
        <v>0.65076507650765081</v>
      </c>
      <c r="G261" s="65">
        <f>SUM(G192:G260)</f>
        <v>179</v>
      </c>
      <c r="H261" s="34">
        <f>SUM(H192:H260)</f>
        <v>235</v>
      </c>
      <c r="I261" s="21">
        <f>H261/(H261+G261)</f>
        <v>0.56763285024154586</v>
      </c>
      <c r="J261" s="38"/>
    </row>
    <row r="262" spans="1:10" x14ac:dyDescent="0.2">
      <c r="A262" s="10"/>
      <c r="C262" s="4"/>
      <c r="D262" s="68"/>
      <c r="E262" s="43"/>
      <c r="F262" s="44"/>
      <c r="G262" s="68"/>
      <c r="H262" s="43"/>
      <c r="I262" s="44"/>
      <c r="J262" s="35"/>
    </row>
    <row r="263" spans="1:10" ht="12" thickBot="1" x14ac:dyDescent="0.25">
      <c r="A263" s="10"/>
      <c r="C263" s="4"/>
      <c r="D263" s="68"/>
      <c r="E263" s="89" t="s">
        <v>549</v>
      </c>
      <c r="F263" s="45" t="s">
        <v>550</v>
      </c>
      <c r="G263" s="68"/>
      <c r="H263" s="89" t="s">
        <v>564</v>
      </c>
      <c r="I263" s="45" t="s">
        <v>565</v>
      </c>
      <c r="J263" s="35"/>
    </row>
    <row r="264" spans="1:10" x14ac:dyDescent="0.2">
      <c r="A264" s="25">
        <v>38602</v>
      </c>
      <c r="B264" s="26">
        <v>0.25</v>
      </c>
      <c r="C264" s="26">
        <v>0.29166666666666702</v>
      </c>
      <c r="D264" s="29">
        <v>3</v>
      </c>
      <c r="E264" s="9">
        <v>24</v>
      </c>
      <c r="F264" s="27">
        <f t="shared" ref="F264:F299" si="24">E264/(E264+D264)</f>
        <v>0.88888888888888884</v>
      </c>
      <c r="G264" s="29">
        <v>0</v>
      </c>
      <c r="H264" s="9">
        <v>0</v>
      </c>
      <c r="I264" s="27" t="e">
        <f>H264/(H264+G264)</f>
        <v>#DIV/0!</v>
      </c>
      <c r="J264" s="36"/>
    </row>
    <row r="265" spans="1:10" x14ac:dyDescent="0.2">
      <c r="A265" s="10">
        <v>38603</v>
      </c>
      <c r="B265" s="11">
        <v>0.45833333333333331</v>
      </c>
      <c r="C265" s="11">
        <v>0.5</v>
      </c>
      <c r="D265" s="12">
        <v>7</v>
      </c>
      <c r="E265" s="4">
        <v>13</v>
      </c>
      <c r="F265" s="13">
        <f t="shared" si="24"/>
        <v>0.65</v>
      </c>
      <c r="G265" s="66">
        <v>0</v>
      </c>
      <c r="H265" s="39">
        <v>0</v>
      </c>
      <c r="I265" s="13" t="e">
        <f>H265/(H265+G265)</f>
        <v>#DIV/0!</v>
      </c>
      <c r="J265" s="37"/>
    </row>
    <row r="266" spans="1:10" x14ac:dyDescent="0.2">
      <c r="A266" s="10">
        <v>38604</v>
      </c>
      <c r="B266" s="11">
        <v>0.5</v>
      </c>
      <c r="C266" s="11">
        <v>0.54166666666666663</v>
      </c>
      <c r="D266" s="12">
        <v>12</v>
      </c>
      <c r="E266" s="4">
        <v>14</v>
      </c>
      <c r="F266" s="13">
        <f t="shared" si="24"/>
        <v>0.53846153846153844</v>
      </c>
      <c r="G266" s="12"/>
      <c r="H266" s="4"/>
      <c r="I266" s="4"/>
      <c r="J266" s="37" t="s">
        <v>191</v>
      </c>
    </row>
    <row r="267" spans="1:10" x14ac:dyDescent="0.2">
      <c r="A267" s="10">
        <v>38605</v>
      </c>
      <c r="B267" s="11">
        <v>0.5</v>
      </c>
      <c r="C267" s="11">
        <v>0.54166666666666663</v>
      </c>
      <c r="D267" s="66">
        <v>13</v>
      </c>
      <c r="E267" s="39">
        <v>13</v>
      </c>
      <c r="F267" s="13">
        <f t="shared" si="24"/>
        <v>0.5</v>
      </c>
      <c r="G267" s="66">
        <v>2</v>
      </c>
      <c r="H267" s="39">
        <v>1</v>
      </c>
      <c r="I267" s="13">
        <f t="shared" ref="I267:I299" si="25">H267/(H267+G267)</f>
        <v>0.33333333333333331</v>
      </c>
      <c r="J267" s="37"/>
    </row>
    <row r="268" spans="1:10" x14ac:dyDescent="0.2">
      <c r="A268" s="10">
        <v>38606</v>
      </c>
      <c r="B268" s="11">
        <v>0.33333333333333331</v>
      </c>
      <c r="C268" s="11">
        <v>0.375</v>
      </c>
      <c r="D268" s="66">
        <v>34</v>
      </c>
      <c r="E268" s="39">
        <v>30</v>
      </c>
      <c r="F268" s="13">
        <f t="shared" si="24"/>
        <v>0.46875</v>
      </c>
      <c r="G268" s="66">
        <v>2</v>
      </c>
      <c r="H268" s="39">
        <v>0</v>
      </c>
      <c r="I268" s="13">
        <f t="shared" si="25"/>
        <v>0</v>
      </c>
      <c r="J268" s="37"/>
    </row>
    <row r="269" spans="1:10" x14ac:dyDescent="0.2">
      <c r="A269" s="10">
        <v>38607</v>
      </c>
      <c r="B269" s="11">
        <v>0.41666666666666702</v>
      </c>
      <c r="C269" s="11">
        <v>0.45833333333333331</v>
      </c>
      <c r="D269" s="66">
        <v>12</v>
      </c>
      <c r="E269" s="39">
        <v>17</v>
      </c>
      <c r="F269" s="13">
        <f t="shared" si="24"/>
        <v>0.58620689655172409</v>
      </c>
      <c r="G269" s="66">
        <v>2</v>
      </c>
      <c r="H269" s="39">
        <v>2</v>
      </c>
      <c r="I269" s="13">
        <f t="shared" si="25"/>
        <v>0.5</v>
      </c>
      <c r="J269" s="37"/>
    </row>
    <row r="270" spans="1:10" x14ac:dyDescent="0.2">
      <c r="A270" s="10">
        <v>38608</v>
      </c>
      <c r="B270" s="11">
        <v>0.54166666666666663</v>
      </c>
      <c r="C270" s="11">
        <v>0.58333333333333304</v>
      </c>
      <c r="D270" s="66">
        <v>107</v>
      </c>
      <c r="E270" s="39">
        <v>93</v>
      </c>
      <c r="F270" s="13">
        <f t="shared" si="24"/>
        <v>0.46500000000000002</v>
      </c>
      <c r="G270" s="66">
        <v>1</v>
      </c>
      <c r="H270" s="39">
        <v>0</v>
      </c>
      <c r="I270" s="13">
        <f t="shared" si="25"/>
        <v>0</v>
      </c>
      <c r="J270" s="37"/>
    </row>
    <row r="271" spans="1:10" x14ac:dyDescent="0.2">
      <c r="A271" s="10">
        <v>38609</v>
      </c>
      <c r="B271" s="11">
        <v>0.29166666666666702</v>
      </c>
      <c r="C271" s="11">
        <v>0.33333333333333331</v>
      </c>
      <c r="D271" s="66">
        <v>88</v>
      </c>
      <c r="E271" s="39">
        <v>152</v>
      </c>
      <c r="F271" s="40">
        <f t="shared" si="24"/>
        <v>0.6333333333333333</v>
      </c>
      <c r="G271" s="66">
        <v>1</v>
      </c>
      <c r="H271" s="39">
        <v>0</v>
      </c>
      <c r="I271" s="40">
        <f t="shared" si="25"/>
        <v>0</v>
      </c>
      <c r="J271" s="37"/>
    </row>
    <row r="272" spans="1:10" x14ac:dyDescent="0.2">
      <c r="A272" s="10">
        <v>38610</v>
      </c>
      <c r="B272" s="11">
        <v>0.33333333333333331</v>
      </c>
      <c r="C272" s="11">
        <v>0.375</v>
      </c>
      <c r="D272" s="66">
        <v>145</v>
      </c>
      <c r="E272" s="39">
        <v>221</v>
      </c>
      <c r="F272" s="40">
        <f t="shared" si="24"/>
        <v>0.60382513661202186</v>
      </c>
      <c r="G272" s="66">
        <v>7</v>
      </c>
      <c r="H272" s="39">
        <v>6</v>
      </c>
      <c r="I272" s="40">
        <f t="shared" si="25"/>
        <v>0.46153846153846156</v>
      </c>
      <c r="J272" s="37"/>
    </row>
    <row r="273" spans="1:10" x14ac:dyDescent="0.2">
      <c r="A273" s="10">
        <v>38611</v>
      </c>
      <c r="B273" s="11">
        <v>0.375</v>
      </c>
      <c r="C273" s="11">
        <v>0.41666666666666702</v>
      </c>
      <c r="D273" s="66">
        <v>92</v>
      </c>
      <c r="E273" s="39">
        <v>129</v>
      </c>
      <c r="F273" s="40">
        <f t="shared" si="24"/>
        <v>0.58371040723981904</v>
      </c>
      <c r="G273" s="66">
        <v>5</v>
      </c>
      <c r="H273" s="39">
        <v>4</v>
      </c>
      <c r="I273" s="40">
        <f t="shared" si="25"/>
        <v>0.44444444444444442</v>
      </c>
      <c r="J273" s="37"/>
    </row>
    <row r="274" spans="1:10" x14ac:dyDescent="0.2">
      <c r="A274" s="10">
        <v>38612</v>
      </c>
      <c r="B274" s="11">
        <v>0.75</v>
      </c>
      <c r="C274" s="11">
        <v>0.79166666666666696</v>
      </c>
      <c r="D274" s="66">
        <v>64</v>
      </c>
      <c r="E274" s="39">
        <v>82</v>
      </c>
      <c r="F274" s="40">
        <f t="shared" si="24"/>
        <v>0.56164383561643838</v>
      </c>
      <c r="G274" s="66">
        <v>3</v>
      </c>
      <c r="H274" s="39">
        <v>1</v>
      </c>
      <c r="I274" s="40">
        <f t="shared" si="25"/>
        <v>0.25</v>
      </c>
      <c r="J274" s="37"/>
    </row>
    <row r="275" spans="1:10" x14ac:dyDescent="0.2">
      <c r="A275" s="10">
        <v>38613</v>
      </c>
      <c r="B275" s="11">
        <v>0.5</v>
      </c>
      <c r="C275" s="11">
        <v>0.54166666666666663</v>
      </c>
      <c r="D275" s="66">
        <v>73</v>
      </c>
      <c r="E275" s="39">
        <v>75</v>
      </c>
      <c r="F275" s="40">
        <f t="shared" si="24"/>
        <v>0.5067567567567568</v>
      </c>
      <c r="G275" s="66">
        <v>1</v>
      </c>
      <c r="H275" s="39">
        <v>5</v>
      </c>
      <c r="I275" s="40">
        <f t="shared" si="25"/>
        <v>0.83333333333333337</v>
      </c>
      <c r="J275" s="37"/>
    </row>
    <row r="276" spans="1:10" x14ac:dyDescent="0.2">
      <c r="A276" s="10">
        <v>38614</v>
      </c>
      <c r="B276" s="11">
        <v>0.54166666666666663</v>
      </c>
      <c r="C276" s="11">
        <v>0.58333333333333304</v>
      </c>
      <c r="D276" s="66">
        <v>67</v>
      </c>
      <c r="E276" s="39">
        <v>122</v>
      </c>
      <c r="F276" s="40">
        <f t="shared" si="24"/>
        <v>0.64550264550264547</v>
      </c>
      <c r="G276" s="66">
        <v>3</v>
      </c>
      <c r="H276" s="39">
        <v>2</v>
      </c>
      <c r="I276" s="40">
        <f t="shared" si="25"/>
        <v>0.4</v>
      </c>
      <c r="J276" s="37"/>
    </row>
    <row r="277" spans="1:10" x14ac:dyDescent="0.2">
      <c r="A277" s="10">
        <v>38615</v>
      </c>
      <c r="B277" s="11">
        <v>0.375</v>
      </c>
      <c r="C277" s="11">
        <v>0.41666666666666702</v>
      </c>
      <c r="D277" s="66">
        <v>52</v>
      </c>
      <c r="E277" s="39">
        <v>90</v>
      </c>
      <c r="F277" s="40">
        <f t="shared" si="24"/>
        <v>0.63380281690140849</v>
      </c>
      <c r="G277" s="66">
        <v>4</v>
      </c>
      <c r="H277" s="39">
        <v>13</v>
      </c>
      <c r="I277" s="40">
        <f t="shared" si="25"/>
        <v>0.76470588235294112</v>
      </c>
      <c r="J277" s="37"/>
    </row>
    <row r="278" spans="1:10" x14ac:dyDescent="0.2">
      <c r="A278" s="10">
        <v>38616</v>
      </c>
      <c r="B278" s="11">
        <v>0.75</v>
      </c>
      <c r="C278" s="11">
        <v>0.79166666666666696</v>
      </c>
      <c r="D278" s="66">
        <v>51</v>
      </c>
      <c r="E278" s="39">
        <v>97</v>
      </c>
      <c r="F278" s="40">
        <f t="shared" si="24"/>
        <v>0.65540540540540537</v>
      </c>
      <c r="G278" s="66">
        <v>4</v>
      </c>
      <c r="H278" s="39">
        <v>2</v>
      </c>
      <c r="I278" s="40">
        <f t="shared" si="25"/>
        <v>0.33333333333333331</v>
      </c>
      <c r="J278" s="37"/>
    </row>
    <row r="279" spans="1:10" x14ac:dyDescent="0.2">
      <c r="A279" s="10">
        <v>38617</v>
      </c>
      <c r="B279" s="11">
        <v>0.66666666666666663</v>
      </c>
      <c r="C279" s="11">
        <v>0.70833333333333304</v>
      </c>
      <c r="D279" s="66">
        <v>65</v>
      </c>
      <c r="E279" s="39">
        <v>131</v>
      </c>
      <c r="F279" s="40">
        <f t="shared" si="24"/>
        <v>0.66836734693877553</v>
      </c>
      <c r="G279" s="66">
        <v>5</v>
      </c>
      <c r="H279" s="39">
        <v>0</v>
      </c>
      <c r="I279" s="40">
        <f t="shared" si="25"/>
        <v>0</v>
      </c>
      <c r="J279" s="37"/>
    </row>
    <row r="280" spans="1:10" x14ac:dyDescent="0.2">
      <c r="A280" s="10">
        <v>38618</v>
      </c>
      <c r="B280" s="11">
        <v>0.45833333333333331</v>
      </c>
      <c r="C280" s="11">
        <v>0.5</v>
      </c>
      <c r="D280" s="66">
        <v>56</v>
      </c>
      <c r="E280" s="39">
        <v>105</v>
      </c>
      <c r="F280" s="40">
        <f t="shared" si="24"/>
        <v>0.65217391304347827</v>
      </c>
      <c r="G280" s="66">
        <v>5</v>
      </c>
      <c r="H280" s="39">
        <v>1</v>
      </c>
      <c r="I280" s="40">
        <f t="shared" si="25"/>
        <v>0.16666666666666666</v>
      </c>
      <c r="J280" s="37"/>
    </row>
    <row r="281" spans="1:10" x14ac:dyDescent="0.2">
      <c r="A281" s="10">
        <v>38619</v>
      </c>
      <c r="B281" s="11">
        <v>0.58333333333333304</v>
      </c>
      <c r="C281" s="11">
        <v>0.625</v>
      </c>
      <c r="D281" s="66">
        <v>86</v>
      </c>
      <c r="E281" s="39">
        <v>127</v>
      </c>
      <c r="F281" s="40">
        <f t="shared" si="24"/>
        <v>0.59624413145539901</v>
      </c>
      <c r="G281" s="66">
        <v>7</v>
      </c>
      <c r="H281" s="39">
        <v>3</v>
      </c>
      <c r="I281" s="40">
        <f t="shared" si="25"/>
        <v>0.3</v>
      </c>
      <c r="J281" s="37"/>
    </row>
    <row r="282" spans="1:10" x14ac:dyDescent="0.2">
      <c r="A282" s="10">
        <v>38620</v>
      </c>
      <c r="B282" s="11">
        <v>0.625</v>
      </c>
      <c r="C282" s="11">
        <v>0.66666666666666696</v>
      </c>
      <c r="D282" s="66">
        <v>63</v>
      </c>
      <c r="E282" s="39">
        <v>140</v>
      </c>
      <c r="F282" s="40">
        <f t="shared" si="24"/>
        <v>0.68965517241379315</v>
      </c>
      <c r="G282" s="66">
        <v>7</v>
      </c>
      <c r="H282" s="39">
        <v>1</v>
      </c>
      <c r="I282" s="40">
        <f t="shared" si="25"/>
        <v>0.125</v>
      </c>
      <c r="J282" s="37"/>
    </row>
    <row r="283" spans="1:10" x14ac:dyDescent="0.2">
      <c r="A283" s="10">
        <v>38621</v>
      </c>
      <c r="B283" s="11">
        <v>0.5</v>
      </c>
      <c r="C283" s="11">
        <v>0.54166666666666663</v>
      </c>
      <c r="D283" s="66">
        <v>107</v>
      </c>
      <c r="E283" s="39">
        <v>185</v>
      </c>
      <c r="F283" s="40">
        <f t="shared" si="24"/>
        <v>0.63356164383561642</v>
      </c>
      <c r="G283" s="66">
        <v>7</v>
      </c>
      <c r="H283" s="39">
        <v>8</v>
      </c>
      <c r="I283" s="40">
        <f t="shared" si="25"/>
        <v>0.53333333333333333</v>
      </c>
      <c r="J283" s="37"/>
    </row>
    <row r="284" spans="1:10" x14ac:dyDescent="0.2">
      <c r="A284" s="10">
        <v>38622</v>
      </c>
      <c r="B284" s="11">
        <v>0.625</v>
      </c>
      <c r="C284" s="11">
        <v>0.66666666666666696</v>
      </c>
      <c r="D284" s="66">
        <v>60</v>
      </c>
      <c r="E284" s="39">
        <v>143</v>
      </c>
      <c r="F284" s="40">
        <f t="shared" si="24"/>
        <v>0.70443349753694584</v>
      </c>
      <c r="G284" s="66">
        <v>4</v>
      </c>
      <c r="H284" s="39">
        <v>7</v>
      </c>
      <c r="I284" s="40">
        <f t="shared" si="25"/>
        <v>0.63636363636363635</v>
      </c>
      <c r="J284" s="37"/>
    </row>
    <row r="285" spans="1:10" x14ac:dyDescent="0.2">
      <c r="A285" s="10">
        <v>38623</v>
      </c>
      <c r="B285" s="11">
        <v>0.45833333333333331</v>
      </c>
      <c r="C285" s="11">
        <v>0.5</v>
      </c>
      <c r="D285" s="66">
        <v>74</v>
      </c>
      <c r="E285" s="39">
        <v>179</v>
      </c>
      <c r="F285" s="40">
        <f t="shared" si="24"/>
        <v>0.70750988142292492</v>
      </c>
      <c r="G285" s="66">
        <v>9</v>
      </c>
      <c r="H285" s="39">
        <v>7</v>
      </c>
      <c r="I285" s="40">
        <f t="shared" si="25"/>
        <v>0.4375</v>
      </c>
      <c r="J285" s="37"/>
    </row>
    <row r="286" spans="1:10" x14ac:dyDescent="0.2">
      <c r="A286" s="10">
        <v>38624</v>
      </c>
      <c r="B286" s="11">
        <v>0.33333333333333331</v>
      </c>
      <c r="C286" s="11">
        <v>0.375</v>
      </c>
      <c r="D286" s="66">
        <v>70</v>
      </c>
      <c r="E286" s="39">
        <v>143</v>
      </c>
      <c r="F286" s="40">
        <f t="shared" si="24"/>
        <v>0.67136150234741787</v>
      </c>
      <c r="G286" s="66">
        <v>7</v>
      </c>
      <c r="H286" s="39">
        <v>7</v>
      </c>
      <c r="I286" s="40">
        <f t="shared" si="25"/>
        <v>0.5</v>
      </c>
      <c r="J286" s="37"/>
    </row>
    <row r="287" spans="1:10" x14ac:dyDescent="0.2">
      <c r="A287" s="10">
        <v>38625</v>
      </c>
      <c r="B287" s="11">
        <v>0.66666666666666663</v>
      </c>
      <c r="C287" s="11">
        <v>0.70833333333333304</v>
      </c>
      <c r="D287" s="66">
        <v>83</v>
      </c>
      <c r="E287" s="39">
        <v>194</v>
      </c>
      <c r="F287" s="40">
        <f t="shared" si="24"/>
        <v>0.70036101083032487</v>
      </c>
      <c r="G287" s="66">
        <v>4</v>
      </c>
      <c r="H287" s="39">
        <v>5</v>
      </c>
      <c r="I287" s="40">
        <f t="shared" si="25"/>
        <v>0.55555555555555558</v>
      </c>
      <c r="J287" s="37"/>
    </row>
    <row r="288" spans="1:10" x14ac:dyDescent="0.2">
      <c r="A288" s="10">
        <v>38626</v>
      </c>
      <c r="B288" s="11">
        <v>0.33333333333333331</v>
      </c>
      <c r="C288" s="11">
        <v>0.375</v>
      </c>
      <c r="D288" s="66">
        <v>85</v>
      </c>
      <c r="E288" s="39">
        <v>202</v>
      </c>
      <c r="F288" s="40">
        <f t="shared" si="24"/>
        <v>0.70383275261324041</v>
      </c>
      <c r="G288" s="66">
        <v>2</v>
      </c>
      <c r="H288" s="39">
        <v>1</v>
      </c>
      <c r="I288" s="40">
        <f t="shared" si="25"/>
        <v>0.33333333333333331</v>
      </c>
      <c r="J288" s="37"/>
    </row>
    <row r="289" spans="1:10" x14ac:dyDescent="0.2">
      <c r="A289" s="10">
        <v>38627</v>
      </c>
      <c r="B289" s="11">
        <v>0.375</v>
      </c>
      <c r="C289" s="11">
        <v>0.41666666666666702</v>
      </c>
      <c r="D289" s="66">
        <v>51</v>
      </c>
      <c r="E289" s="39">
        <v>109</v>
      </c>
      <c r="F289" s="40">
        <f t="shared" si="24"/>
        <v>0.68125000000000002</v>
      </c>
      <c r="G289" s="66">
        <v>1</v>
      </c>
      <c r="H289" s="39">
        <v>4</v>
      </c>
      <c r="I289" s="40">
        <f t="shared" si="25"/>
        <v>0.8</v>
      </c>
      <c r="J289" s="37"/>
    </row>
    <row r="290" spans="1:10" x14ac:dyDescent="0.2">
      <c r="A290" s="10">
        <v>38628</v>
      </c>
      <c r="B290" s="11">
        <v>0.5</v>
      </c>
      <c r="C290" s="11">
        <v>0.54166666666666696</v>
      </c>
      <c r="D290" s="66">
        <v>57</v>
      </c>
      <c r="E290" s="39">
        <v>149</v>
      </c>
      <c r="F290" s="40">
        <f t="shared" si="24"/>
        <v>0.72330097087378642</v>
      </c>
      <c r="G290" s="66">
        <v>1</v>
      </c>
      <c r="H290" s="39">
        <v>4</v>
      </c>
      <c r="I290" s="40">
        <f t="shared" si="25"/>
        <v>0.8</v>
      </c>
      <c r="J290" s="37"/>
    </row>
    <row r="291" spans="1:10" x14ac:dyDescent="0.2">
      <c r="A291" s="10">
        <v>38629</v>
      </c>
      <c r="B291" s="11">
        <v>0.54166666666666596</v>
      </c>
      <c r="C291" s="11">
        <v>0.58333333333333304</v>
      </c>
      <c r="D291" s="66">
        <v>60</v>
      </c>
      <c r="E291" s="39">
        <v>106</v>
      </c>
      <c r="F291" s="40">
        <f t="shared" si="24"/>
        <v>0.63855421686746983</v>
      </c>
      <c r="G291" s="66">
        <v>5</v>
      </c>
      <c r="H291" s="39">
        <v>5</v>
      </c>
      <c r="I291" s="40">
        <f t="shared" si="25"/>
        <v>0.5</v>
      </c>
      <c r="J291" s="37"/>
    </row>
    <row r="292" spans="1:10" x14ac:dyDescent="0.2">
      <c r="A292" s="10">
        <v>38630</v>
      </c>
      <c r="B292" s="11">
        <v>0.5</v>
      </c>
      <c r="C292" s="11">
        <v>0.54166666666666696</v>
      </c>
      <c r="D292" s="66">
        <v>33</v>
      </c>
      <c r="E292" s="39">
        <v>57</v>
      </c>
      <c r="F292" s="40">
        <f t="shared" si="24"/>
        <v>0.6333333333333333</v>
      </c>
      <c r="G292" s="66">
        <v>5</v>
      </c>
      <c r="H292" s="39">
        <v>5</v>
      </c>
      <c r="I292" s="40">
        <f t="shared" si="25"/>
        <v>0.5</v>
      </c>
      <c r="J292" s="37"/>
    </row>
    <row r="293" spans="1:10" x14ac:dyDescent="0.2">
      <c r="A293" s="10">
        <v>38631</v>
      </c>
      <c r="B293" s="11">
        <v>0.54166666666666596</v>
      </c>
      <c r="C293" s="11">
        <v>0.58333333333333304</v>
      </c>
      <c r="D293" s="66">
        <v>33</v>
      </c>
      <c r="E293" s="39">
        <v>68</v>
      </c>
      <c r="F293" s="40">
        <f t="shared" si="24"/>
        <v>0.67326732673267331</v>
      </c>
      <c r="G293" s="66">
        <v>3</v>
      </c>
      <c r="H293" s="39">
        <v>7</v>
      </c>
      <c r="I293" s="40">
        <f t="shared" si="25"/>
        <v>0.7</v>
      </c>
      <c r="J293" s="37"/>
    </row>
    <row r="294" spans="1:10" x14ac:dyDescent="0.2">
      <c r="A294" s="10">
        <v>38632</v>
      </c>
      <c r="B294" s="11">
        <v>0.41666666666666702</v>
      </c>
      <c r="C294" s="11">
        <v>0.45833333333333331</v>
      </c>
      <c r="D294" s="66">
        <v>43</v>
      </c>
      <c r="E294" s="39">
        <v>73</v>
      </c>
      <c r="F294" s="40">
        <f t="shared" si="24"/>
        <v>0.62931034482758619</v>
      </c>
      <c r="G294" s="66">
        <v>6</v>
      </c>
      <c r="H294" s="39">
        <v>8</v>
      </c>
      <c r="I294" s="40">
        <f t="shared" si="25"/>
        <v>0.5714285714285714</v>
      </c>
      <c r="J294" s="37"/>
    </row>
    <row r="295" spans="1:10" x14ac:dyDescent="0.2">
      <c r="A295" s="10">
        <v>38633</v>
      </c>
      <c r="B295" s="11">
        <v>0.54166666666666596</v>
      </c>
      <c r="C295" s="11">
        <v>0.58333333333333304</v>
      </c>
      <c r="D295" s="66">
        <v>21</v>
      </c>
      <c r="E295" s="39">
        <v>49</v>
      </c>
      <c r="F295" s="40">
        <f t="shared" si="24"/>
        <v>0.7</v>
      </c>
      <c r="G295" s="66">
        <v>5</v>
      </c>
      <c r="H295" s="39">
        <v>2</v>
      </c>
      <c r="I295" s="40">
        <f t="shared" si="25"/>
        <v>0.2857142857142857</v>
      </c>
      <c r="J295" s="37"/>
    </row>
    <row r="296" spans="1:10" x14ac:dyDescent="0.2">
      <c r="A296" s="10">
        <v>38634</v>
      </c>
      <c r="B296" s="11">
        <v>0.41666666666666702</v>
      </c>
      <c r="C296" s="11">
        <v>0.45833333333333331</v>
      </c>
      <c r="D296" s="66">
        <v>26</v>
      </c>
      <c r="E296" s="39">
        <v>42</v>
      </c>
      <c r="F296" s="40">
        <f t="shared" si="24"/>
        <v>0.61764705882352944</v>
      </c>
      <c r="G296" s="66">
        <v>1</v>
      </c>
      <c r="H296" s="39">
        <v>0</v>
      </c>
      <c r="I296" s="40">
        <f t="shared" si="25"/>
        <v>0</v>
      </c>
      <c r="J296" s="37"/>
    </row>
    <row r="297" spans="1:10" x14ac:dyDescent="0.2">
      <c r="A297" s="10">
        <v>38635</v>
      </c>
      <c r="B297" s="11">
        <v>0.58333333333333304</v>
      </c>
      <c r="C297" s="11">
        <v>0.625</v>
      </c>
      <c r="D297" s="66">
        <v>17</v>
      </c>
      <c r="E297" s="39">
        <v>37</v>
      </c>
      <c r="F297" s="40">
        <f t="shared" si="24"/>
        <v>0.68518518518518523</v>
      </c>
      <c r="G297" s="66">
        <v>0</v>
      </c>
      <c r="H297" s="39">
        <v>0</v>
      </c>
      <c r="I297" s="40" t="e">
        <f t="shared" si="25"/>
        <v>#DIV/0!</v>
      </c>
      <c r="J297" s="37"/>
    </row>
    <row r="298" spans="1:10" x14ac:dyDescent="0.2">
      <c r="A298" s="10">
        <v>38636</v>
      </c>
      <c r="B298" s="11">
        <v>0.41666666666666702</v>
      </c>
      <c r="C298" s="11">
        <v>0.45833333333333331</v>
      </c>
      <c r="D298" s="66">
        <v>39</v>
      </c>
      <c r="E298" s="39">
        <v>97</v>
      </c>
      <c r="F298" s="40">
        <f t="shared" si="24"/>
        <v>0.71323529411764708</v>
      </c>
      <c r="G298" s="66">
        <v>3</v>
      </c>
      <c r="H298" s="39">
        <v>0</v>
      </c>
      <c r="I298" s="40">
        <f t="shared" si="25"/>
        <v>0</v>
      </c>
      <c r="J298" s="37"/>
    </row>
    <row r="299" spans="1:10" x14ac:dyDescent="0.2">
      <c r="A299" s="10">
        <v>38637</v>
      </c>
      <c r="B299" s="11">
        <v>0.45833333333333398</v>
      </c>
      <c r="C299" s="11">
        <v>0.5</v>
      </c>
      <c r="D299" s="66">
        <v>20</v>
      </c>
      <c r="E299" s="39">
        <v>48</v>
      </c>
      <c r="F299" s="40">
        <f t="shared" si="24"/>
        <v>0.70588235294117652</v>
      </c>
      <c r="G299" s="66">
        <v>1</v>
      </c>
      <c r="H299" s="39">
        <v>4</v>
      </c>
      <c r="I299" s="40">
        <f t="shared" si="25"/>
        <v>0.8</v>
      </c>
      <c r="J299" s="37" t="s">
        <v>197</v>
      </c>
    </row>
    <row r="300" spans="1:10" x14ac:dyDescent="0.2">
      <c r="A300" s="10">
        <v>38638</v>
      </c>
      <c r="C300" s="4"/>
      <c r="D300" s="12"/>
      <c r="E300" s="4"/>
      <c r="F300" s="4"/>
      <c r="G300" s="12"/>
      <c r="H300" s="4"/>
      <c r="I300" s="4"/>
      <c r="J300" s="37" t="s">
        <v>122</v>
      </c>
    </row>
    <row r="301" spans="1:10" x14ac:dyDescent="0.2">
      <c r="A301" s="10">
        <v>38639</v>
      </c>
      <c r="B301" s="11">
        <v>0.375</v>
      </c>
      <c r="C301" s="11">
        <v>0.41666666666666702</v>
      </c>
      <c r="D301" s="66">
        <v>18</v>
      </c>
      <c r="E301" s="39">
        <v>17</v>
      </c>
      <c r="F301" s="40">
        <f>E301/(E301+D301)</f>
        <v>0.48571428571428571</v>
      </c>
      <c r="G301" s="66">
        <v>1</v>
      </c>
      <c r="H301" s="39">
        <v>1</v>
      </c>
      <c r="I301" s="40">
        <f>H301/(H301+G301)</f>
        <v>0.5</v>
      </c>
      <c r="J301" s="37"/>
    </row>
    <row r="302" spans="1:10" x14ac:dyDescent="0.2">
      <c r="A302" s="10">
        <v>38640</v>
      </c>
      <c r="C302" s="4"/>
      <c r="D302" s="12"/>
      <c r="E302" s="4"/>
      <c r="F302" s="4"/>
      <c r="G302" s="12"/>
      <c r="H302" s="4"/>
      <c r="I302" s="4"/>
      <c r="J302" s="37" t="s">
        <v>122</v>
      </c>
    </row>
    <row r="303" spans="1:10" x14ac:dyDescent="0.2">
      <c r="A303" s="10">
        <v>38641</v>
      </c>
      <c r="C303" s="4"/>
      <c r="D303" s="12"/>
      <c r="E303" s="4"/>
      <c r="F303" s="4"/>
      <c r="G303" s="12"/>
      <c r="H303" s="4"/>
      <c r="I303" s="4"/>
      <c r="J303" s="37" t="s">
        <v>122</v>
      </c>
    </row>
    <row r="304" spans="1:10" x14ac:dyDescent="0.2">
      <c r="A304" s="10">
        <v>38642</v>
      </c>
      <c r="C304" s="4"/>
      <c r="D304" s="12"/>
      <c r="E304" s="4"/>
      <c r="F304" s="4"/>
      <c r="G304" s="12"/>
      <c r="H304" s="4"/>
      <c r="I304" s="4"/>
      <c r="J304" s="37" t="s">
        <v>122</v>
      </c>
    </row>
    <row r="305" spans="1:10" ht="12" thickBot="1" x14ac:dyDescent="0.25">
      <c r="A305" s="41" t="s">
        <v>112</v>
      </c>
      <c r="B305" s="24"/>
      <c r="C305" s="28"/>
      <c r="D305" s="69">
        <f>SUM(D264:D304)</f>
        <v>1987</v>
      </c>
      <c r="E305" s="28">
        <f>SUM(E264:E304)</f>
        <v>3573</v>
      </c>
      <c r="F305" s="21">
        <f>E305/(E305+D305)</f>
        <v>0.64262589928057556</v>
      </c>
      <c r="G305" s="69">
        <f>SUM(G264:G304)</f>
        <v>124</v>
      </c>
      <c r="H305" s="28">
        <f>SUM(H264:H304)</f>
        <v>116</v>
      </c>
      <c r="I305" s="21">
        <f>H305/(H305+G305)</f>
        <v>0.48333333333333334</v>
      </c>
      <c r="J305" s="38"/>
    </row>
    <row r="306" spans="1:10" x14ac:dyDescent="0.2">
      <c r="A306" s="10"/>
      <c r="D306" s="12"/>
      <c r="E306" s="4"/>
      <c r="F306" s="4"/>
      <c r="G306" s="12"/>
      <c r="H306" s="4"/>
      <c r="I306" s="4"/>
    </row>
    <row r="307" spans="1:10" ht="12" thickBot="1" x14ac:dyDescent="0.25">
      <c r="A307" s="10"/>
      <c r="D307" s="12"/>
      <c r="E307" s="89" t="s">
        <v>564</v>
      </c>
      <c r="F307" s="45" t="s">
        <v>565</v>
      </c>
      <c r="G307" s="12"/>
      <c r="H307" s="89" t="s">
        <v>566</v>
      </c>
      <c r="I307" s="45" t="s">
        <v>573</v>
      </c>
    </row>
    <row r="308" spans="1:10" x14ac:dyDescent="0.2">
      <c r="A308" s="25">
        <v>38968</v>
      </c>
      <c r="B308" s="26">
        <v>0.66666666666666663</v>
      </c>
      <c r="C308" s="26">
        <v>0.70833333333333337</v>
      </c>
      <c r="D308" s="29">
        <v>4</v>
      </c>
      <c r="E308" s="9">
        <v>2</v>
      </c>
      <c r="F308" s="27">
        <f t="shared" ref="F308:F314" si="26">E308/(E308+D308)</f>
        <v>0.33333333333333331</v>
      </c>
      <c r="G308" s="29">
        <v>0</v>
      </c>
      <c r="H308" s="9">
        <v>1</v>
      </c>
      <c r="I308" s="27">
        <f t="shared" ref="I308:I314" si="27">H308/(H308+G308)</f>
        <v>1</v>
      </c>
      <c r="J308" s="36"/>
    </row>
    <row r="309" spans="1:10" x14ac:dyDescent="0.2">
      <c r="A309" s="51">
        <v>38969</v>
      </c>
      <c r="B309" s="11">
        <v>0.54166666666666663</v>
      </c>
      <c r="C309" s="11">
        <v>0.58333333333333304</v>
      </c>
      <c r="D309" s="12">
        <v>8</v>
      </c>
      <c r="E309" s="4">
        <v>2</v>
      </c>
      <c r="F309" s="13">
        <f t="shared" si="26"/>
        <v>0.2</v>
      </c>
      <c r="G309" s="12">
        <v>3</v>
      </c>
      <c r="H309" s="4">
        <v>5</v>
      </c>
      <c r="I309" s="13">
        <f t="shared" si="27"/>
        <v>0.625</v>
      </c>
    </row>
    <row r="310" spans="1:10" x14ac:dyDescent="0.2">
      <c r="A310" s="51">
        <v>38970</v>
      </c>
      <c r="B310" s="11">
        <v>0.5</v>
      </c>
      <c r="C310" s="11">
        <v>0.54166666666666696</v>
      </c>
      <c r="D310" s="12">
        <v>8</v>
      </c>
      <c r="E310" s="4">
        <v>5</v>
      </c>
      <c r="F310" s="13">
        <f t="shared" si="26"/>
        <v>0.38461538461538464</v>
      </c>
      <c r="G310" s="12">
        <v>5</v>
      </c>
      <c r="H310" s="4">
        <v>1</v>
      </c>
      <c r="I310" s="13">
        <f t="shared" si="27"/>
        <v>0.16666666666666666</v>
      </c>
    </row>
    <row r="311" spans="1:10" x14ac:dyDescent="0.2">
      <c r="A311" s="51">
        <v>38971</v>
      </c>
      <c r="B311" s="11">
        <v>0.41666666666666669</v>
      </c>
      <c r="C311" s="11">
        <v>0.45833333333333298</v>
      </c>
      <c r="D311" s="12">
        <v>4</v>
      </c>
      <c r="E311" s="4">
        <v>5</v>
      </c>
      <c r="F311" s="13">
        <f t="shared" si="26"/>
        <v>0.55555555555555558</v>
      </c>
      <c r="G311" s="12">
        <v>4</v>
      </c>
      <c r="H311" s="4">
        <v>4</v>
      </c>
      <c r="I311" s="13">
        <f t="shared" si="27"/>
        <v>0.5</v>
      </c>
    </row>
    <row r="312" spans="1:10" x14ac:dyDescent="0.2">
      <c r="A312" s="51">
        <v>38972</v>
      </c>
      <c r="B312" s="11">
        <v>0.58333333333333337</v>
      </c>
      <c r="C312" s="11">
        <v>0.625</v>
      </c>
      <c r="D312" s="12">
        <v>10</v>
      </c>
      <c r="E312" s="4">
        <v>4</v>
      </c>
      <c r="F312" s="13">
        <f t="shared" si="26"/>
        <v>0.2857142857142857</v>
      </c>
      <c r="G312" s="12">
        <v>8</v>
      </c>
      <c r="H312" s="4">
        <v>8</v>
      </c>
      <c r="I312" s="13">
        <f t="shared" si="27"/>
        <v>0.5</v>
      </c>
    </row>
    <row r="313" spans="1:10" x14ac:dyDescent="0.2">
      <c r="A313" s="51">
        <v>38973</v>
      </c>
      <c r="B313" s="11">
        <v>0.41666666666666669</v>
      </c>
      <c r="C313" s="11">
        <v>0.45833333333333298</v>
      </c>
      <c r="D313" s="12">
        <v>5</v>
      </c>
      <c r="E313" s="4">
        <v>9</v>
      </c>
      <c r="F313" s="13">
        <f t="shared" si="26"/>
        <v>0.6428571428571429</v>
      </c>
      <c r="G313" s="12">
        <v>5</v>
      </c>
      <c r="H313" s="4">
        <v>7</v>
      </c>
      <c r="I313" s="13">
        <f t="shared" si="27"/>
        <v>0.58333333333333337</v>
      </c>
    </row>
    <row r="314" spans="1:10" x14ac:dyDescent="0.2">
      <c r="A314" s="51">
        <v>38973</v>
      </c>
      <c r="B314" s="11">
        <v>0.45833333333333298</v>
      </c>
      <c r="C314" s="11">
        <v>0.5</v>
      </c>
      <c r="D314" s="12">
        <v>6</v>
      </c>
      <c r="E314" s="4">
        <v>14</v>
      </c>
      <c r="F314" s="13">
        <f t="shared" si="26"/>
        <v>0.7</v>
      </c>
      <c r="G314" s="12">
        <v>4</v>
      </c>
      <c r="H314" s="4">
        <v>8</v>
      </c>
      <c r="I314" s="13">
        <f t="shared" si="27"/>
        <v>0.66666666666666663</v>
      </c>
      <c r="J314" s="16" t="s">
        <v>360</v>
      </c>
    </row>
    <row r="315" spans="1:10" x14ac:dyDescent="0.2">
      <c r="A315" s="51">
        <v>38974</v>
      </c>
      <c r="D315" s="12"/>
      <c r="E315" s="4"/>
      <c r="F315" s="13"/>
      <c r="G315" s="12"/>
      <c r="H315" s="4"/>
      <c r="I315" s="13"/>
      <c r="J315" s="16" t="s">
        <v>358</v>
      </c>
    </row>
    <row r="316" spans="1:10" x14ac:dyDescent="0.2">
      <c r="A316" s="51">
        <v>38975</v>
      </c>
      <c r="B316" s="11">
        <v>0.375</v>
      </c>
      <c r="C316" s="11">
        <v>0.41666666666666702</v>
      </c>
      <c r="D316" s="12">
        <v>79</v>
      </c>
      <c r="E316" s="4">
        <v>110</v>
      </c>
      <c r="F316" s="13">
        <f t="shared" ref="F316:F357" si="28">E316/(E316+D316)</f>
        <v>0.58201058201058198</v>
      </c>
      <c r="G316" s="12">
        <v>27</v>
      </c>
      <c r="H316" s="4">
        <v>26</v>
      </c>
      <c r="I316" s="13">
        <f t="shared" ref="I316:I357" si="29">H316/(H316+G316)</f>
        <v>0.49056603773584906</v>
      </c>
    </row>
    <row r="317" spans="1:10" x14ac:dyDescent="0.2">
      <c r="A317" s="51">
        <v>38975</v>
      </c>
      <c r="B317" s="11">
        <v>0.5</v>
      </c>
      <c r="C317" s="11">
        <v>0.54166666666666696</v>
      </c>
      <c r="D317" s="12">
        <v>22</v>
      </c>
      <c r="E317" s="4">
        <v>13</v>
      </c>
      <c r="F317" s="13">
        <f t="shared" si="28"/>
        <v>0.37142857142857144</v>
      </c>
      <c r="G317" s="12">
        <v>13</v>
      </c>
      <c r="H317" s="4">
        <v>16</v>
      </c>
      <c r="I317" s="13">
        <f t="shared" si="29"/>
        <v>0.55172413793103448</v>
      </c>
      <c r="J317" s="52" t="s">
        <v>360</v>
      </c>
    </row>
    <row r="318" spans="1:10" x14ac:dyDescent="0.2">
      <c r="A318" s="51">
        <v>38976</v>
      </c>
      <c r="B318" s="11">
        <v>0.54166666666666696</v>
      </c>
      <c r="C318" s="11">
        <v>0.58333333333333404</v>
      </c>
      <c r="D318" s="12">
        <v>38</v>
      </c>
      <c r="E318" s="4">
        <v>31</v>
      </c>
      <c r="F318" s="13">
        <f t="shared" si="28"/>
        <v>0.44927536231884058</v>
      </c>
      <c r="G318" s="12">
        <v>6</v>
      </c>
      <c r="H318" s="4">
        <v>13</v>
      </c>
      <c r="I318" s="13">
        <f t="shared" si="29"/>
        <v>0.68421052631578949</v>
      </c>
      <c r="J318" s="52"/>
    </row>
    <row r="319" spans="1:10" x14ac:dyDescent="0.2">
      <c r="A319" s="51">
        <v>38976</v>
      </c>
      <c r="B319" s="11">
        <v>0.66666666666666663</v>
      </c>
      <c r="C319" s="11">
        <v>0.70833333333333304</v>
      </c>
      <c r="D319" s="12">
        <v>28</v>
      </c>
      <c r="E319" s="4">
        <v>27</v>
      </c>
      <c r="F319" s="13">
        <f t="shared" si="28"/>
        <v>0.49090909090909091</v>
      </c>
      <c r="G319" s="12">
        <v>10</v>
      </c>
      <c r="H319" s="4">
        <v>21</v>
      </c>
      <c r="I319" s="13">
        <f t="shared" si="29"/>
        <v>0.67741935483870963</v>
      </c>
      <c r="J319" s="52" t="s">
        <v>360</v>
      </c>
    </row>
    <row r="320" spans="1:10" x14ac:dyDescent="0.2">
      <c r="A320" s="51">
        <v>38977</v>
      </c>
      <c r="B320" s="11">
        <v>0.58333333333333337</v>
      </c>
      <c r="C320" s="11">
        <v>0.625</v>
      </c>
      <c r="D320" s="12">
        <v>13</v>
      </c>
      <c r="E320" s="4">
        <v>17</v>
      </c>
      <c r="F320" s="13">
        <f t="shared" si="28"/>
        <v>0.56666666666666665</v>
      </c>
      <c r="G320" s="12">
        <v>10</v>
      </c>
      <c r="H320" s="4">
        <v>22</v>
      </c>
      <c r="I320" s="13">
        <f t="shared" si="29"/>
        <v>0.6875</v>
      </c>
      <c r="J320" s="52"/>
    </row>
    <row r="321" spans="1:10" x14ac:dyDescent="0.2">
      <c r="A321" s="51">
        <v>38978</v>
      </c>
      <c r="B321" s="11">
        <v>0.33333333333333331</v>
      </c>
      <c r="C321" s="11">
        <v>0.375</v>
      </c>
      <c r="D321" s="12">
        <v>47</v>
      </c>
      <c r="E321" s="4">
        <v>53</v>
      </c>
      <c r="F321" s="13">
        <f t="shared" si="28"/>
        <v>0.53</v>
      </c>
      <c r="G321" s="12">
        <v>5</v>
      </c>
      <c r="H321" s="4">
        <v>4</v>
      </c>
      <c r="I321" s="13">
        <f t="shared" si="29"/>
        <v>0.44444444444444442</v>
      </c>
      <c r="J321" s="52"/>
    </row>
    <row r="322" spans="1:10" x14ac:dyDescent="0.2">
      <c r="A322" s="51">
        <v>38979</v>
      </c>
      <c r="B322" s="11">
        <v>0.58333333333333337</v>
      </c>
      <c r="C322" s="11">
        <v>0.625</v>
      </c>
      <c r="D322" s="12">
        <v>14</v>
      </c>
      <c r="E322" s="4">
        <v>10</v>
      </c>
      <c r="F322" s="40">
        <f t="shared" si="28"/>
        <v>0.41666666666666669</v>
      </c>
      <c r="G322" s="12">
        <v>5</v>
      </c>
      <c r="H322" s="4">
        <v>13</v>
      </c>
      <c r="I322" s="40">
        <f t="shared" si="29"/>
        <v>0.72222222222222221</v>
      </c>
      <c r="J322" s="52"/>
    </row>
    <row r="323" spans="1:10" x14ac:dyDescent="0.2">
      <c r="A323" s="51">
        <v>38980</v>
      </c>
      <c r="B323" s="11">
        <v>0.58333333333333337</v>
      </c>
      <c r="C323" s="11">
        <v>0.625</v>
      </c>
      <c r="D323" s="12">
        <v>20</v>
      </c>
      <c r="E323" s="4">
        <v>39</v>
      </c>
      <c r="F323" s="40">
        <f t="shared" si="28"/>
        <v>0.66101694915254239</v>
      </c>
      <c r="G323" s="12">
        <v>5</v>
      </c>
      <c r="H323" s="4">
        <v>15</v>
      </c>
      <c r="I323" s="40">
        <f t="shared" si="29"/>
        <v>0.75</v>
      </c>
      <c r="J323" s="52"/>
    </row>
    <row r="324" spans="1:10" x14ac:dyDescent="0.2">
      <c r="A324" s="51">
        <v>38981</v>
      </c>
      <c r="B324" s="11">
        <v>0.625</v>
      </c>
      <c r="C324" s="11">
        <v>0.66666666666666696</v>
      </c>
      <c r="D324" s="12">
        <v>8</v>
      </c>
      <c r="E324" s="4">
        <v>20</v>
      </c>
      <c r="F324" s="40">
        <f t="shared" si="28"/>
        <v>0.7142857142857143</v>
      </c>
      <c r="G324" s="12">
        <v>8</v>
      </c>
      <c r="H324" s="4">
        <v>14</v>
      </c>
      <c r="I324" s="40">
        <f t="shared" si="29"/>
        <v>0.63636363636363635</v>
      </c>
      <c r="J324" s="52"/>
    </row>
    <row r="325" spans="1:10" x14ac:dyDescent="0.2">
      <c r="A325" s="51">
        <v>38982</v>
      </c>
      <c r="B325" s="11">
        <v>0.29166666666666669</v>
      </c>
      <c r="C325" s="11">
        <v>0.33333333333333298</v>
      </c>
      <c r="D325" s="12">
        <v>4</v>
      </c>
      <c r="E325" s="4">
        <v>12</v>
      </c>
      <c r="F325" s="40">
        <f t="shared" si="28"/>
        <v>0.75</v>
      </c>
      <c r="G325" s="12">
        <v>0</v>
      </c>
      <c r="H325" s="4">
        <v>2</v>
      </c>
      <c r="I325" s="40">
        <f t="shared" si="29"/>
        <v>1</v>
      </c>
      <c r="J325" s="52"/>
    </row>
    <row r="326" spans="1:10" x14ac:dyDescent="0.2">
      <c r="A326" s="51">
        <v>38982</v>
      </c>
      <c r="B326" s="11">
        <v>0.33333333333333298</v>
      </c>
      <c r="C326" s="11">
        <v>0.375</v>
      </c>
      <c r="D326" s="12">
        <v>25</v>
      </c>
      <c r="E326" s="4">
        <v>29</v>
      </c>
      <c r="F326" s="40">
        <f t="shared" si="28"/>
        <v>0.53703703703703709</v>
      </c>
      <c r="G326" s="12">
        <v>0</v>
      </c>
      <c r="H326" s="4">
        <v>3</v>
      </c>
      <c r="I326" s="40">
        <f t="shared" si="29"/>
        <v>1</v>
      </c>
      <c r="J326" s="52"/>
    </row>
    <row r="327" spans="1:10" x14ac:dyDescent="0.2">
      <c r="A327" s="10">
        <v>38983</v>
      </c>
      <c r="B327" s="11">
        <v>0.41666666666666669</v>
      </c>
      <c r="C327" s="11">
        <v>0.45833333333333298</v>
      </c>
      <c r="D327" s="12">
        <v>12</v>
      </c>
      <c r="E327" s="4">
        <v>29</v>
      </c>
      <c r="F327" s="40">
        <f t="shared" si="28"/>
        <v>0.70731707317073167</v>
      </c>
      <c r="G327" s="66">
        <v>3</v>
      </c>
      <c r="H327" s="4">
        <v>13</v>
      </c>
      <c r="I327" s="40">
        <f t="shared" si="29"/>
        <v>0.8125</v>
      </c>
      <c r="J327" s="52"/>
    </row>
    <row r="328" spans="1:10" x14ac:dyDescent="0.2">
      <c r="A328" s="10">
        <v>38983</v>
      </c>
      <c r="B328" s="11">
        <v>0.54166666666666663</v>
      </c>
      <c r="C328" s="11">
        <v>0.58333333333333304</v>
      </c>
      <c r="D328" s="66">
        <v>16</v>
      </c>
      <c r="E328" s="39">
        <v>28</v>
      </c>
      <c r="F328" s="40">
        <f t="shared" si="28"/>
        <v>0.63636363636363635</v>
      </c>
      <c r="G328" s="66">
        <v>5</v>
      </c>
      <c r="H328" s="39">
        <v>14</v>
      </c>
      <c r="I328" s="40">
        <f t="shared" si="29"/>
        <v>0.73684210526315785</v>
      </c>
      <c r="J328" s="52"/>
    </row>
    <row r="329" spans="1:10" x14ac:dyDescent="0.2">
      <c r="A329" s="51">
        <v>38984</v>
      </c>
      <c r="B329" s="11">
        <v>0.375</v>
      </c>
      <c r="C329" s="11">
        <v>0.41666666666666702</v>
      </c>
      <c r="D329" s="66">
        <v>19</v>
      </c>
      <c r="E329" s="39">
        <v>22</v>
      </c>
      <c r="F329" s="40">
        <f t="shared" si="28"/>
        <v>0.53658536585365857</v>
      </c>
      <c r="G329" s="66">
        <v>18</v>
      </c>
      <c r="H329" s="39">
        <v>28</v>
      </c>
      <c r="I329" s="40">
        <f t="shared" si="29"/>
        <v>0.60869565217391308</v>
      </c>
      <c r="J329" s="52"/>
    </row>
    <row r="330" spans="1:10" x14ac:dyDescent="0.2">
      <c r="A330" s="51">
        <v>38985</v>
      </c>
      <c r="B330" s="11">
        <v>0.54166666666666663</v>
      </c>
      <c r="C330" s="11">
        <v>0.58333333333333304</v>
      </c>
      <c r="D330" s="66">
        <v>6</v>
      </c>
      <c r="E330" s="39">
        <v>15</v>
      </c>
      <c r="F330" s="40">
        <f t="shared" si="28"/>
        <v>0.7142857142857143</v>
      </c>
      <c r="G330" s="66">
        <v>7</v>
      </c>
      <c r="H330" s="39">
        <v>4</v>
      </c>
      <c r="I330" s="40">
        <f t="shared" si="29"/>
        <v>0.36363636363636365</v>
      </c>
      <c r="J330" s="52"/>
    </row>
    <row r="331" spans="1:10" x14ac:dyDescent="0.2">
      <c r="A331" s="51">
        <v>38986</v>
      </c>
      <c r="B331" s="11">
        <v>0.375</v>
      </c>
      <c r="C331" s="11">
        <v>0.41666666666666702</v>
      </c>
      <c r="D331" s="66">
        <v>18</v>
      </c>
      <c r="E331" s="39">
        <v>32</v>
      </c>
      <c r="F331" s="40">
        <f t="shared" si="28"/>
        <v>0.64</v>
      </c>
      <c r="G331" s="66">
        <v>15</v>
      </c>
      <c r="H331" s="39">
        <v>37</v>
      </c>
      <c r="I331" s="40">
        <f t="shared" si="29"/>
        <v>0.71153846153846156</v>
      </c>
      <c r="J331" s="52"/>
    </row>
    <row r="332" spans="1:10" x14ac:dyDescent="0.2">
      <c r="A332" s="51">
        <v>38987</v>
      </c>
      <c r="B332" s="11">
        <v>0.70833333333333337</v>
      </c>
      <c r="C332" s="11">
        <v>0.75</v>
      </c>
      <c r="D332" s="66">
        <v>7</v>
      </c>
      <c r="E332" s="39">
        <v>11</v>
      </c>
      <c r="F332" s="40">
        <f t="shared" si="28"/>
        <v>0.61111111111111116</v>
      </c>
      <c r="G332" s="66">
        <v>4</v>
      </c>
      <c r="H332" s="39">
        <v>13</v>
      </c>
      <c r="I332" s="40">
        <f t="shared" si="29"/>
        <v>0.76470588235294112</v>
      </c>
      <c r="J332" s="52"/>
    </row>
    <row r="333" spans="1:10" x14ac:dyDescent="0.2">
      <c r="A333" s="51">
        <v>38988</v>
      </c>
      <c r="B333" s="11">
        <v>0.29166666666666669</v>
      </c>
      <c r="C333" s="11">
        <v>0.33333333333333298</v>
      </c>
      <c r="D333" s="66">
        <v>9</v>
      </c>
      <c r="E333" s="39">
        <v>21</v>
      </c>
      <c r="F333" s="40">
        <f t="shared" si="28"/>
        <v>0.7</v>
      </c>
      <c r="G333" s="66">
        <v>2</v>
      </c>
      <c r="H333" s="39">
        <v>4</v>
      </c>
      <c r="I333" s="40">
        <f t="shared" si="29"/>
        <v>0.66666666666666663</v>
      </c>
      <c r="J333" s="52"/>
    </row>
    <row r="334" spans="1:10" x14ac:dyDescent="0.2">
      <c r="A334" s="51">
        <v>38989</v>
      </c>
      <c r="B334" s="11">
        <v>0.41666666666666669</v>
      </c>
      <c r="C334" s="11">
        <v>0.45833333333333298</v>
      </c>
      <c r="D334" s="66">
        <v>8</v>
      </c>
      <c r="E334" s="39">
        <v>14</v>
      </c>
      <c r="F334" s="40">
        <f t="shared" si="28"/>
        <v>0.63636363636363635</v>
      </c>
      <c r="G334" s="66">
        <v>5</v>
      </c>
      <c r="H334" s="39">
        <v>16</v>
      </c>
      <c r="I334" s="40">
        <f t="shared" si="29"/>
        <v>0.76190476190476186</v>
      </c>
      <c r="J334" s="52"/>
    </row>
    <row r="335" spans="1:10" x14ac:dyDescent="0.2">
      <c r="A335" s="51">
        <v>38989</v>
      </c>
      <c r="B335" s="11">
        <v>0.54166666666666663</v>
      </c>
      <c r="C335" s="11">
        <v>0.58333333333333304</v>
      </c>
      <c r="D335" s="66">
        <v>10</v>
      </c>
      <c r="E335" s="39">
        <v>2</v>
      </c>
      <c r="F335" s="40">
        <f t="shared" si="28"/>
        <v>0.16666666666666666</v>
      </c>
      <c r="G335" s="66">
        <v>7</v>
      </c>
      <c r="H335" s="39">
        <v>15</v>
      </c>
      <c r="I335" s="40">
        <f t="shared" si="29"/>
        <v>0.68181818181818177</v>
      </c>
      <c r="J335" s="52"/>
    </row>
    <row r="336" spans="1:10" x14ac:dyDescent="0.2">
      <c r="A336" s="51">
        <v>38990</v>
      </c>
      <c r="B336" s="11">
        <v>0.375</v>
      </c>
      <c r="C336" s="11">
        <v>0.41666666666666702</v>
      </c>
      <c r="D336" s="66">
        <v>14</v>
      </c>
      <c r="E336" s="39">
        <v>12</v>
      </c>
      <c r="F336" s="40">
        <f t="shared" si="28"/>
        <v>0.46153846153846156</v>
      </c>
      <c r="G336" s="66">
        <v>4</v>
      </c>
      <c r="H336" s="39">
        <v>18</v>
      </c>
      <c r="I336" s="40">
        <f t="shared" si="29"/>
        <v>0.81818181818181823</v>
      </c>
      <c r="J336" s="52"/>
    </row>
    <row r="337" spans="1:10" x14ac:dyDescent="0.2">
      <c r="A337" s="51">
        <v>38990</v>
      </c>
      <c r="B337" s="11">
        <v>0.58333333333333337</v>
      </c>
      <c r="C337" s="11">
        <v>0.625</v>
      </c>
      <c r="D337" s="66">
        <v>6</v>
      </c>
      <c r="E337" s="39">
        <v>6</v>
      </c>
      <c r="F337" s="40">
        <f t="shared" si="28"/>
        <v>0.5</v>
      </c>
      <c r="G337" s="66">
        <v>11</v>
      </c>
      <c r="H337" s="39">
        <v>14</v>
      </c>
      <c r="I337" s="40">
        <f t="shared" si="29"/>
        <v>0.56000000000000005</v>
      </c>
      <c r="J337" s="52"/>
    </row>
    <row r="338" spans="1:10" x14ac:dyDescent="0.2">
      <c r="A338" s="51">
        <v>38991</v>
      </c>
      <c r="B338" s="11">
        <v>0.5</v>
      </c>
      <c r="C338" s="11">
        <v>0.54166666666666696</v>
      </c>
      <c r="D338" s="66">
        <v>5</v>
      </c>
      <c r="E338" s="39">
        <v>6</v>
      </c>
      <c r="F338" s="40">
        <f t="shared" si="28"/>
        <v>0.54545454545454541</v>
      </c>
      <c r="G338" s="66">
        <v>5</v>
      </c>
      <c r="H338" s="39">
        <v>20</v>
      </c>
      <c r="I338" s="40">
        <f t="shared" si="29"/>
        <v>0.8</v>
      </c>
      <c r="J338" s="52"/>
    </row>
    <row r="339" spans="1:10" x14ac:dyDescent="0.2">
      <c r="A339" s="51">
        <v>38991</v>
      </c>
      <c r="B339" s="11">
        <v>0.54166666666666696</v>
      </c>
      <c r="C339" s="11">
        <v>0.58333333333333404</v>
      </c>
      <c r="D339" s="66">
        <v>5</v>
      </c>
      <c r="E339" s="39">
        <v>6</v>
      </c>
      <c r="F339" s="40">
        <f t="shared" si="28"/>
        <v>0.54545454545454541</v>
      </c>
      <c r="G339" s="66">
        <v>4</v>
      </c>
      <c r="H339" s="39">
        <v>11</v>
      </c>
      <c r="I339" s="40">
        <f t="shared" si="29"/>
        <v>0.73333333333333328</v>
      </c>
      <c r="J339" s="52"/>
    </row>
    <row r="340" spans="1:10" x14ac:dyDescent="0.2">
      <c r="A340" s="51">
        <v>38992</v>
      </c>
      <c r="B340" s="11">
        <v>0.625</v>
      </c>
      <c r="C340" s="11">
        <v>0.66666666666666696</v>
      </c>
      <c r="D340" s="66">
        <v>6</v>
      </c>
      <c r="E340" s="39">
        <v>9</v>
      </c>
      <c r="F340" s="40">
        <f t="shared" si="28"/>
        <v>0.6</v>
      </c>
      <c r="G340" s="66">
        <v>4</v>
      </c>
      <c r="H340" s="39">
        <v>13</v>
      </c>
      <c r="I340" s="40">
        <f t="shared" si="29"/>
        <v>0.76470588235294112</v>
      </c>
      <c r="J340" s="52"/>
    </row>
    <row r="341" spans="1:10" x14ac:dyDescent="0.2">
      <c r="A341" s="51">
        <v>38992</v>
      </c>
      <c r="B341" s="11">
        <v>0.66666666666666696</v>
      </c>
      <c r="C341" s="11">
        <v>0.70833333333333404</v>
      </c>
      <c r="D341" s="66">
        <v>3</v>
      </c>
      <c r="E341" s="39">
        <v>7</v>
      </c>
      <c r="F341" s="40">
        <f t="shared" si="28"/>
        <v>0.7</v>
      </c>
      <c r="G341" s="66">
        <v>4</v>
      </c>
      <c r="H341" s="39">
        <v>12</v>
      </c>
      <c r="I341" s="40">
        <f t="shared" si="29"/>
        <v>0.75</v>
      </c>
      <c r="J341" s="52"/>
    </row>
    <row r="342" spans="1:10" x14ac:dyDescent="0.2">
      <c r="A342" s="51">
        <v>38993</v>
      </c>
      <c r="B342" s="11">
        <v>0.375</v>
      </c>
      <c r="C342" s="11">
        <v>0.41666666666666702</v>
      </c>
      <c r="D342" s="66">
        <v>11</v>
      </c>
      <c r="E342" s="39">
        <v>4</v>
      </c>
      <c r="F342" s="40">
        <f t="shared" si="28"/>
        <v>0.26666666666666666</v>
      </c>
      <c r="G342" s="66">
        <v>7</v>
      </c>
      <c r="H342" s="39">
        <v>1</v>
      </c>
      <c r="I342" s="40">
        <f t="shared" si="29"/>
        <v>0.125</v>
      </c>
      <c r="J342" s="52"/>
    </row>
    <row r="343" spans="1:10" x14ac:dyDescent="0.2">
      <c r="A343" s="51">
        <v>38994</v>
      </c>
      <c r="B343" s="11">
        <v>0.625</v>
      </c>
      <c r="C343" s="11">
        <v>0.66666666666666696</v>
      </c>
      <c r="D343" s="66">
        <v>10</v>
      </c>
      <c r="E343" s="39">
        <v>13</v>
      </c>
      <c r="F343" s="40">
        <f t="shared" si="28"/>
        <v>0.56521739130434778</v>
      </c>
      <c r="G343" s="66">
        <v>4</v>
      </c>
      <c r="H343" s="39">
        <v>17</v>
      </c>
      <c r="I343" s="40">
        <f t="shared" si="29"/>
        <v>0.80952380952380953</v>
      </c>
      <c r="J343" s="52"/>
    </row>
    <row r="344" spans="1:10" x14ac:dyDescent="0.2">
      <c r="A344" s="51">
        <v>38995</v>
      </c>
      <c r="B344" s="11">
        <v>0.41666666666666669</v>
      </c>
      <c r="C344" s="11">
        <v>0.45833333333333298</v>
      </c>
      <c r="D344" s="66">
        <v>9</v>
      </c>
      <c r="E344" s="39">
        <v>13</v>
      </c>
      <c r="F344" s="40">
        <f t="shared" si="28"/>
        <v>0.59090909090909094</v>
      </c>
      <c r="G344" s="66">
        <v>10</v>
      </c>
      <c r="H344" s="39">
        <v>9</v>
      </c>
      <c r="I344" s="40">
        <f t="shared" si="29"/>
        <v>0.47368421052631576</v>
      </c>
      <c r="J344" s="52"/>
    </row>
    <row r="345" spans="1:10" x14ac:dyDescent="0.2">
      <c r="A345" s="51">
        <v>38996</v>
      </c>
      <c r="B345" s="11">
        <v>0.375</v>
      </c>
      <c r="C345" s="11">
        <v>0.41666666666666702</v>
      </c>
      <c r="D345" s="66">
        <v>4</v>
      </c>
      <c r="E345" s="39">
        <v>5</v>
      </c>
      <c r="F345" s="40">
        <f t="shared" si="28"/>
        <v>0.55555555555555558</v>
      </c>
      <c r="G345" s="66">
        <v>0</v>
      </c>
      <c r="H345" s="39">
        <v>4</v>
      </c>
      <c r="I345" s="40">
        <f t="shared" si="29"/>
        <v>1</v>
      </c>
      <c r="J345" s="52"/>
    </row>
    <row r="346" spans="1:10" x14ac:dyDescent="0.2">
      <c r="A346" s="51">
        <v>38997</v>
      </c>
      <c r="B346" s="11">
        <v>0.33333333333333331</v>
      </c>
      <c r="C346" s="11">
        <v>0.375</v>
      </c>
      <c r="D346" s="66">
        <v>8</v>
      </c>
      <c r="E346" s="39">
        <v>8</v>
      </c>
      <c r="F346" s="40">
        <f t="shared" si="28"/>
        <v>0.5</v>
      </c>
      <c r="G346" s="66">
        <v>3</v>
      </c>
      <c r="H346" s="39">
        <v>7</v>
      </c>
      <c r="I346" s="40">
        <f t="shared" si="29"/>
        <v>0.7</v>
      </c>
      <c r="J346" s="52"/>
    </row>
    <row r="347" spans="1:10" x14ac:dyDescent="0.2">
      <c r="A347" s="51">
        <v>38997</v>
      </c>
      <c r="B347" s="11">
        <v>0.70833333333333337</v>
      </c>
      <c r="C347" s="11">
        <v>0.75</v>
      </c>
      <c r="D347" s="66">
        <v>4</v>
      </c>
      <c r="E347" s="39">
        <v>2</v>
      </c>
      <c r="F347" s="40">
        <f t="shared" si="28"/>
        <v>0.33333333333333331</v>
      </c>
      <c r="G347" s="66">
        <v>2</v>
      </c>
      <c r="H347" s="39">
        <v>3</v>
      </c>
      <c r="I347" s="40">
        <f t="shared" si="29"/>
        <v>0.6</v>
      </c>
      <c r="J347" s="52"/>
    </row>
    <row r="348" spans="1:10" x14ac:dyDescent="0.2">
      <c r="A348" s="51">
        <v>38998</v>
      </c>
      <c r="B348" s="11">
        <v>0.41666666666666669</v>
      </c>
      <c r="C348" s="11">
        <v>0.45833333333333298</v>
      </c>
      <c r="D348" s="66">
        <v>8</v>
      </c>
      <c r="E348" s="39">
        <v>11</v>
      </c>
      <c r="F348" s="40">
        <f t="shared" si="28"/>
        <v>0.57894736842105265</v>
      </c>
      <c r="G348" s="66">
        <v>2</v>
      </c>
      <c r="H348" s="39">
        <v>1</v>
      </c>
      <c r="I348" s="40">
        <f t="shared" si="29"/>
        <v>0.33333333333333331</v>
      </c>
      <c r="J348" s="52"/>
    </row>
    <row r="349" spans="1:10" x14ac:dyDescent="0.2">
      <c r="A349" s="51">
        <v>38998</v>
      </c>
      <c r="B349" s="11">
        <v>0.45833333333333298</v>
      </c>
      <c r="C349" s="11">
        <v>0.5</v>
      </c>
      <c r="D349" s="66">
        <v>5</v>
      </c>
      <c r="E349" s="39">
        <v>8</v>
      </c>
      <c r="F349" s="40">
        <f t="shared" si="28"/>
        <v>0.61538461538461542</v>
      </c>
      <c r="G349" s="66">
        <v>1</v>
      </c>
      <c r="H349" s="39">
        <v>8</v>
      </c>
      <c r="I349" s="40">
        <f t="shared" si="29"/>
        <v>0.88888888888888884</v>
      </c>
      <c r="J349" s="52"/>
    </row>
    <row r="350" spans="1:10" x14ac:dyDescent="0.2">
      <c r="A350" s="51">
        <v>38999</v>
      </c>
      <c r="B350" s="11">
        <v>0.375</v>
      </c>
      <c r="C350" s="11">
        <v>0.41666666666666702</v>
      </c>
      <c r="D350" s="66">
        <v>4</v>
      </c>
      <c r="E350" s="39">
        <v>10</v>
      </c>
      <c r="F350" s="40">
        <f t="shared" si="28"/>
        <v>0.7142857142857143</v>
      </c>
      <c r="G350" s="66">
        <v>2</v>
      </c>
      <c r="H350" s="39">
        <v>3</v>
      </c>
      <c r="I350" s="40">
        <f t="shared" si="29"/>
        <v>0.6</v>
      </c>
      <c r="J350" s="52"/>
    </row>
    <row r="351" spans="1:10" x14ac:dyDescent="0.2">
      <c r="A351" s="51">
        <v>38999</v>
      </c>
      <c r="B351" s="11">
        <v>0.5</v>
      </c>
      <c r="C351" s="11">
        <v>0.54166666666666696</v>
      </c>
      <c r="D351" s="66">
        <v>2</v>
      </c>
      <c r="E351" s="39">
        <v>5</v>
      </c>
      <c r="F351" s="40">
        <f t="shared" si="28"/>
        <v>0.7142857142857143</v>
      </c>
      <c r="G351" s="66">
        <v>1</v>
      </c>
      <c r="H351" s="39">
        <v>3</v>
      </c>
      <c r="I351" s="40">
        <f t="shared" si="29"/>
        <v>0.75</v>
      </c>
      <c r="J351" s="52"/>
    </row>
    <row r="352" spans="1:10" x14ac:dyDescent="0.2">
      <c r="A352" s="51">
        <v>39000</v>
      </c>
      <c r="B352" s="11">
        <v>0.54166666666666696</v>
      </c>
      <c r="C352" s="11">
        <v>0.58333333333333404</v>
      </c>
      <c r="D352" s="66">
        <v>2</v>
      </c>
      <c r="E352" s="39">
        <v>2</v>
      </c>
      <c r="F352" s="40">
        <f t="shared" si="28"/>
        <v>0.5</v>
      </c>
      <c r="G352" s="66">
        <v>6</v>
      </c>
      <c r="H352" s="39">
        <v>2</v>
      </c>
      <c r="I352" s="40">
        <f t="shared" si="29"/>
        <v>0.25</v>
      </c>
      <c r="J352" s="52"/>
    </row>
    <row r="353" spans="1:10" x14ac:dyDescent="0.2">
      <c r="A353" s="51">
        <v>39000</v>
      </c>
      <c r="B353" s="11">
        <v>0.58333333333333404</v>
      </c>
      <c r="C353" s="11">
        <v>0.625000000000001</v>
      </c>
      <c r="D353" s="66">
        <v>0</v>
      </c>
      <c r="E353" s="39">
        <v>1</v>
      </c>
      <c r="F353" s="40">
        <f t="shared" si="28"/>
        <v>1</v>
      </c>
      <c r="G353" s="66">
        <v>1</v>
      </c>
      <c r="H353" s="39">
        <v>3</v>
      </c>
      <c r="I353" s="40">
        <f t="shared" si="29"/>
        <v>0.75</v>
      </c>
      <c r="J353" s="52"/>
    </row>
    <row r="354" spans="1:10" x14ac:dyDescent="0.2">
      <c r="A354" s="51">
        <v>39001</v>
      </c>
      <c r="B354" s="11">
        <v>0.45833333333333331</v>
      </c>
      <c r="C354" s="11">
        <v>0.5</v>
      </c>
      <c r="D354" s="66">
        <v>3</v>
      </c>
      <c r="E354" s="39">
        <v>3</v>
      </c>
      <c r="F354" s="40">
        <f t="shared" si="28"/>
        <v>0.5</v>
      </c>
      <c r="G354" s="66">
        <v>1</v>
      </c>
      <c r="H354" s="39">
        <v>7</v>
      </c>
      <c r="I354" s="40">
        <f t="shared" si="29"/>
        <v>0.875</v>
      </c>
      <c r="J354" s="52"/>
    </row>
    <row r="355" spans="1:10" x14ac:dyDescent="0.2">
      <c r="A355" s="51">
        <v>39002</v>
      </c>
      <c r="B355" s="11">
        <v>0.375</v>
      </c>
      <c r="C355" s="11">
        <v>0.41666666666666702</v>
      </c>
      <c r="D355" s="66">
        <v>1</v>
      </c>
      <c r="E355" s="39">
        <v>2</v>
      </c>
      <c r="F355" s="40">
        <f t="shared" si="28"/>
        <v>0.66666666666666663</v>
      </c>
      <c r="G355" s="66">
        <v>2</v>
      </c>
      <c r="H355" s="39">
        <v>1</v>
      </c>
      <c r="I355" s="40">
        <f t="shared" si="29"/>
        <v>0.33333333333333331</v>
      </c>
      <c r="J355" s="52"/>
    </row>
    <row r="356" spans="1:10" x14ac:dyDescent="0.2">
      <c r="A356" s="51">
        <v>39003</v>
      </c>
      <c r="B356" s="11">
        <v>0.54166666666666663</v>
      </c>
      <c r="C356" s="11">
        <v>0.58333333333333304</v>
      </c>
      <c r="D356" s="66">
        <v>0</v>
      </c>
      <c r="E356" s="39">
        <v>4</v>
      </c>
      <c r="F356" s="40">
        <f t="shared" si="28"/>
        <v>1</v>
      </c>
      <c r="G356" s="66">
        <v>2</v>
      </c>
      <c r="H356" s="39">
        <v>2</v>
      </c>
      <c r="I356" s="40">
        <f t="shared" si="29"/>
        <v>0.5</v>
      </c>
      <c r="J356" s="52"/>
    </row>
    <row r="357" spans="1:10" x14ac:dyDescent="0.2">
      <c r="A357" s="51">
        <v>39004</v>
      </c>
      <c r="B357" s="11">
        <v>0.45833333333333331</v>
      </c>
      <c r="C357" s="11">
        <v>0.5</v>
      </c>
      <c r="D357" s="66">
        <v>0</v>
      </c>
      <c r="E357" s="39">
        <v>5</v>
      </c>
      <c r="F357" s="40">
        <f t="shared" si="28"/>
        <v>1</v>
      </c>
      <c r="G357" s="66">
        <v>1</v>
      </c>
      <c r="H357" s="39">
        <v>3</v>
      </c>
      <c r="I357" s="40">
        <f t="shared" si="29"/>
        <v>0.75</v>
      </c>
      <c r="J357" s="52"/>
    </row>
    <row r="358" spans="1:10" x14ac:dyDescent="0.2">
      <c r="A358" s="51">
        <v>39005</v>
      </c>
      <c r="C358" s="11"/>
      <c r="D358" s="66"/>
      <c r="E358" s="39"/>
      <c r="F358" s="40"/>
      <c r="G358" s="66"/>
      <c r="H358" s="39"/>
      <c r="I358" s="40"/>
      <c r="J358" s="52" t="s">
        <v>358</v>
      </c>
    </row>
    <row r="359" spans="1:10" x14ac:dyDescent="0.2">
      <c r="A359" s="51">
        <v>39006</v>
      </c>
      <c r="B359" s="11">
        <v>0.33333333333333331</v>
      </c>
      <c r="C359" s="11">
        <v>0.375</v>
      </c>
      <c r="D359" s="66">
        <v>0</v>
      </c>
      <c r="E359" s="39">
        <v>3</v>
      </c>
      <c r="F359" s="40">
        <f t="shared" ref="F359:F368" si="30">E359/(E359+D359)</f>
        <v>1</v>
      </c>
      <c r="G359" s="66">
        <v>0</v>
      </c>
      <c r="H359" s="39">
        <v>1</v>
      </c>
      <c r="I359" s="40">
        <f t="shared" ref="I359:I368" si="31">H359/(H359+G359)</f>
        <v>1</v>
      </c>
      <c r="J359" s="52"/>
    </row>
    <row r="360" spans="1:10" x14ac:dyDescent="0.2">
      <c r="A360" s="51">
        <v>39006</v>
      </c>
      <c r="B360" s="11">
        <v>0.45833333333333331</v>
      </c>
      <c r="C360" s="11">
        <v>0.5</v>
      </c>
      <c r="D360" s="66">
        <v>7</v>
      </c>
      <c r="E360" s="39">
        <v>0</v>
      </c>
      <c r="F360" s="40">
        <f t="shared" si="30"/>
        <v>0</v>
      </c>
      <c r="G360" s="66">
        <v>0</v>
      </c>
      <c r="H360" s="39">
        <v>1</v>
      </c>
      <c r="I360" s="40">
        <f t="shared" si="31"/>
        <v>1</v>
      </c>
      <c r="J360" s="52"/>
    </row>
    <row r="361" spans="1:10" x14ac:dyDescent="0.2">
      <c r="A361" s="51">
        <v>39007</v>
      </c>
      <c r="B361" s="11">
        <v>0.41666666666666669</v>
      </c>
      <c r="C361" s="11">
        <v>0.45833333333333298</v>
      </c>
      <c r="D361" s="66">
        <v>1</v>
      </c>
      <c r="E361" s="39">
        <v>8</v>
      </c>
      <c r="F361" s="40">
        <f t="shared" si="30"/>
        <v>0.88888888888888884</v>
      </c>
      <c r="G361" s="66">
        <v>0</v>
      </c>
      <c r="H361" s="39">
        <v>7</v>
      </c>
      <c r="I361" s="40">
        <f t="shared" si="31"/>
        <v>1</v>
      </c>
      <c r="J361" s="52"/>
    </row>
    <row r="362" spans="1:10" x14ac:dyDescent="0.2">
      <c r="A362" s="51">
        <v>39007</v>
      </c>
      <c r="B362" s="11">
        <v>0.45833333333333298</v>
      </c>
      <c r="C362" s="11">
        <v>0.5</v>
      </c>
      <c r="D362" s="66">
        <v>6</v>
      </c>
      <c r="E362" s="39">
        <v>5</v>
      </c>
      <c r="F362" s="40">
        <f t="shared" si="30"/>
        <v>0.45454545454545453</v>
      </c>
      <c r="G362" s="66">
        <v>2</v>
      </c>
      <c r="H362" s="39">
        <v>1</v>
      </c>
      <c r="I362" s="40">
        <f t="shared" si="31"/>
        <v>0.33333333333333331</v>
      </c>
      <c r="J362" s="52"/>
    </row>
    <row r="363" spans="1:10" x14ac:dyDescent="0.2">
      <c r="A363" s="51">
        <v>39008</v>
      </c>
      <c r="B363" s="11">
        <v>0.5</v>
      </c>
      <c r="C363" s="11">
        <v>0.54166666666666696</v>
      </c>
      <c r="D363" s="66">
        <v>2</v>
      </c>
      <c r="E363" s="39">
        <v>0</v>
      </c>
      <c r="F363" s="40">
        <f t="shared" si="30"/>
        <v>0</v>
      </c>
      <c r="G363" s="66">
        <v>0</v>
      </c>
      <c r="H363" s="39">
        <v>2</v>
      </c>
      <c r="I363" s="40">
        <f t="shared" si="31"/>
        <v>1</v>
      </c>
      <c r="J363" s="52"/>
    </row>
    <row r="364" spans="1:10" x14ac:dyDescent="0.2">
      <c r="A364" s="51">
        <v>39008</v>
      </c>
      <c r="B364" s="11">
        <v>0.625</v>
      </c>
      <c r="C364" s="11">
        <v>0.66666666666666696</v>
      </c>
      <c r="D364" s="66">
        <v>1</v>
      </c>
      <c r="E364" s="39">
        <v>2</v>
      </c>
      <c r="F364" s="40">
        <f t="shared" si="30"/>
        <v>0.66666666666666663</v>
      </c>
      <c r="G364" s="66">
        <v>0</v>
      </c>
      <c r="H364" s="39">
        <v>3</v>
      </c>
      <c r="I364" s="40">
        <f t="shared" si="31"/>
        <v>1</v>
      </c>
      <c r="J364" s="52"/>
    </row>
    <row r="365" spans="1:10" x14ac:dyDescent="0.2">
      <c r="A365" s="51">
        <v>39009</v>
      </c>
      <c r="B365" s="11">
        <v>0.625</v>
      </c>
      <c r="C365" s="11">
        <v>0.66666666666666696</v>
      </c>
      <c r="D365" s="66">
        <v>1</v>
      </c>
      <c r="E365" s="39">
        <v>1</v>
      </c>
      <c r="F365" s="40">
        <f t="shared" si="30"/>
        <v>0.5</v>
      </c>
      <c r="G365" s="66">
        <v>2</v>
      </c>
      <c r="H365" s="39">
        <v>2</v>
      </c>
      <c r="I365" s="40">
        <f t="shared" si="31"/>
        <v>0.5</v>
      </c>
      <c r="J365" s="52"/>
    </row>
    <row r="366" spans="1:10" x14ac:dyDescent="0.2">
      <c r="A366" s="51">
        <v>39010</v>
      </c>
      <c r="B366" s="11">
        <v>0.375</v>
      </c>
      <c r="C366" s="11">
        <v>0.41666666666666702</v>
      </c>
      <c r="D366" s="66">
        <v>2</v>
      </c>
      <c r="E366" s="39">
        <v>2</v>
      </c>
      <c r="F366" s="40">
        <f t="shared" si="30"/>
        <v>0.5</v>
      </c>
      <c r="G366" s="66">
        <v>1</v>
      </c>
      <c r="H366" s="39">
        <v>1</v>
      </c>
      <c r="I366" s="40">
        <f t="shared" si="31"/>
        <v>0.5</v>
      </c>
      <c r="J366" s="52"/>
    </row>
    <row r="367" spans="1:10" x14ac:dyDescent="0.2">
      <c r="A367" s="51">
        <v>39011</v>
      </c>
      <c r="B367" s="11">
        <v>0.41666666666666702</v>
      </c>
      <c r="C367" s="11">
        <v>0.45833333333333398</v>
      </c>
      <c r="D367" s="66">
        <v>3</v>
      </c>
      <c r="E367" s="39">
        <v>4</v>
      </c>
      <c r="F367" s="40">
        <f t="shared" si="30"/>
        <v>0.5714285714285714</v>
      </c>
      <c r="G367" s="66">
        <v>1</v>
      </c>
      <c r="H367" s="39">
        <v>0</v>
      </c>
      <c r="I367" s="40">
        <f t="shared" si="31"/>
        <v>0</v>
      </c>
      <c r="J367" s="52"/>
    </row>
    <row r="368" spans="1:10" x14ac:dyDescent="0.2">
      <c r="A368" s="51">
        <v>39012</v>
      </c>
      <c r="B368" s="11">
        <v>0.54166666666666663</v>
      </c>
      <c r="C368" s="11">
        <v>0.58333333333333304</v>
      </c>
      <c r="D368" s="66">
        <v>2</v>
      </c>
      <c r="E368" s="39">
        <v>1</v>
      </c>
      <c r="F368" s="40">
        <f t="shared" si="30"/>
        <v>0.33333333333333331</v>
      </c>
      <c r="G368" s="66">
        <v>1</v>
      </c>
      <c r="H368" s="39">
        <v>1</v>
      </c>
      <c r="I368" s="40">
        <f t="shared" si="31"/>
        <v>0.5</v>
      </c>
      <c r="J368" s="52"/>
    </row>
    <row r="369" spans="1:10" x14ac:dyDescent="0.2">
      <c r="A369" s="51">
        <v>39013</v>
      </c>
      <c r="C369" s="11"/>
      <c r="D369" s="66"/>
      <c r="E369" s="39"/>
      <c r="F369" s="40"/>
      <c r="G369" s="66"/>
      <c r="H369" s="39"/>
      <c r="I369" s="40"/>
      <c r="J369" s="52"/>
    </row>
    <row r="370" spans="1:10" x14ac:dyDescent="0.2">
      <c r="A370" s="51">
        <v>39014</v>
      </c>
      <c r="C370" s="11"/>
      <c r="D370" s="66"/>
      <c r="E370" s="39"/>
      <c r="F370" s="40"/>
      <c r="G370" s="66"/>
      <c r="H370" s="39"/>
      <c r="I370" s="40"/>
      <c r="J370" s="52"/>
    </row>
    <row r="371" spans="1:10" x14ac:dyDescent="0.2">
      <c r="A371" s="51">
        <v>39015</v>
      </c>
      <c r="C371" s="11"/>
      <c r="D371" s="66"/>
      <c r="E371" s="39"/>
      <c r="F371" s="40"/>
      <c r="G371" s="66"/>
      <c r="H371" s="39"/>
      <c r="I371" s="40"/>
      <c r="J371" s="52"/>
    </row>
    <row r="372" spans="1:10" x14ac:dyDescent="0.2">
      <c r="A372" s="51">
        <v>39016</v>
      </c>
      <c r="C372" s="11"/>
      <c r="D372" s="66"/>
      <c r="E372" s="39"/>
      <c r="F372" s="40"/>
      <c r="G372" s="66"/>
      <c r="H372" s="39"/>
      <c r="I372" s="40"/>
      <c r="J372" s="52"/>
    </row>
    <row r="373" spans="1:10" x14ac:dyDescent="0.2">
      <c r="A373" s="51">
        <v>39017</v>
      </c>
      <c r="B373" s="11">
        <v>0.41666666666666669</v>
      </c>
      <c r="C373" s="11">
        <v>0.45833333333333298</v>
      </c>
      <c r="D373" s="66">
        <v>4</v>
      </c>
      <c r="E373" s="39">
        <v>5</v>
      </c>
      <c r="F373" s="40">
        <f>E373/(E373+D373)</f>
        <v>0.55555555555555558</v>
      </c>
      <c r="G373" s="66">
        <v>0</v>
      </c>
      <c r="H373" s="39">
        <v>0</v>
      </c>
      <c r="I373" s="40" t="e">
        <f>H373/(H373+G373)</f>
        <v>#DIV/0!</v>
      </c>
      <c r="J373" s="52"/>
    </row>
    <row r="374" spans="1:10" x14ac:dyDescent="0.2">
      <c r="A374" s="51">
        <v>39018</v>
      </c>
      <c r="C374" s="11"/>
      <c r="D374" s="66"/>
      <c r="E374" s="39"/>
      <c r="F374" s="40"/>
      <c r="G374" s="66"/>
      <c r="H374" s="39"/>
      <c r="I374" s="40"/>
      <c r="J374" s="52"/>
    </row>
    <row r="375" spans="1:10" x14ac:dyDescent="0.2">
      <c r="A375" s="51">
        <v>39019</v>
      </c>
      <c r="B375" s="11">
        <v>0.33333333333333331</v>
      </c>
      <c r="C375" s="11">
        <v>0.375</v>
      </c>
      <c r="D375" s="66">
        <v>1</v>
      </c>
      <c r="E375" s="39">
        <v>3</v>
      </c>
      <c r="F375" s="40">
        <f>E375/(E375+D375)</f>
        <v>0.75</v>
      </c>
      <c r="G375" s="66">
        <v>0</v>
      </c>
      <c r="H375" s="39">
        <v>0</v>
      </c>
      <c r="I375" s="40" t="e">
        <f>H375/(H375+G375)</f>
        <v>#DIV/0!</v>
      </c>
      <c r="J375" s="52"/>
    </row>
    <row r="376" spans="1:10" x14ac:dyDescent="0.2">
      <c r="A376" s="51">
        <v>39020</v>
      </c>
      <c r="B376" s="11">
        <v>0.66666666666666663</v>
      </c>
      <c r="C376" s="11">
        <v>0.70833333333333304</v>
      </c>
      <c r="D376" s="66">
        <v>3</v>
      </c>
      <c r="E376" s="39">
        <v>1</v>
      </c>
      <c r="F376" s="40">
        <f>E376/(E376+D376)</f>
        <v>0.25</v>
      </c>
      <c r="G376" s="66">
        <v>1</v>
      </c>
      <c r="H376" s="39">
        <v>2</v>
      </c>
      <c r="I376" s="40">
        <f>H376/(H376+G376)</f>
        <v>0.66666666666666663</v>
      </c>
      <c r="J376" s="52"/>
    </row>
    <row r="377" spans="1:10" x14ac:dyDescent="0.2">
      <c r="A377" s="51">
        <v>39021</v>
      </c>
      <c r="C377" s="11"/>
      <c r="D377" s="66"/>
      <c r="E377" s="39"/>
      <c r="F377" s="40"/>
      <c r="G377" s="66"/>
      <c r="H377" s="39"/>
      <c r="I377" s="40"/>
      <c r="J377" s="52"/>
    </row>
    <row r="378" spans="1:10" x14ac:dyDescent="0.2">
      <c r="A378" s="10"/>
      <c r="D378" s="12"/>
      <c r="E378" s="4"/>
      <c r="F378" s="4"/>
      <c r="G378" s="12"/>
      <c r="H378" s="4"/>
      <c r="I378" s="4"/>
      <c r="J378" s="52"/>
    </row>
    <row r="379" spans="1:10" ht="12" thickBot="1" x14ac:dyDescent="0.25">
      <c r="A379" s="41" t="s">
        <v>112</v>
      </c>
      <c r="B379" s="24"/>
      <c r="C379" s="28"/>
      <c r="D379" s="69">
        <f>SUM(D308:D377)</f>
        <v>591</v>
      </c>
      <c r="E379" s="28">
        <f>SUM(E308:E377)</f>
        <v>753</v>
      </c>
      <c r="F379" s="21">
        <f>E379/(E379+D379)</f>
        <v>0.5602678571428571</v>
      </c>
      <c r="G379" s="69">
        <f>SUM(G308:G377)</f>
        <v>269</v>
      </c>
      <c r="H379" s="28">
        <f>SUM(H308:H377)</f>
        <v>510</v>
      </c>
      <c r="I379" s="21">
        <f>H379/(H379+G379)</f>
        <v>0.65468549422336331</v>
      </c>
      <c r="J379" s="38"/>
    </row>
    <row r="380" spans="1:10" x14ac:dyDescent="0.2">
      <c r="A380" s="10"/>
      <c r="C380" s="4"/>
      <c r="D380" s="12"/>
      <c r="E380" s="4"/>
      <c r="F380" s="44"/>
      <c r="G380" s="12"/>
      <c r="H380" s="4"/>
      <c r="I380" s="44"/>
      <c r="J380" s="35"/>
    </row>
    <row r="381" spans="1:10" ht="12" thickBot="1" x14ac:dyDescent="0.25">
      <c r="A381" s="10"/>
      <c r="D381" s="12"/>
      <c r="E381" s="89" t="s">
        <v>566</v>
      </c>
      <c r="F381" s="45" t="s">
        <v>573</v>
      </c>
      <c r="G381" s="12"/>
      <c r="H381" s="89" t="s">
        <v>574</v>
      </c>
      <c r="I381" s="45" t="s">
        <v>584</v>
      </c>
    </row>
    <row r="382" spans="1:10" x14ac:dyDescent="0.2">
      <c r="A382" s="25">
        <v>39331</v>
      </c>
      <c r="B382" s="26"/>
      <c r="C382" s="26"/>
      <c r="D382" s="29"/>
      <c r="E382" s="9"/>
      <c r="F382" s="27"/>
      <c r="G382" s="29"/>
      <c r="H382" s="9"/>
      <c r="I382" s="27"/>
      <c r="J382" s="36" t="s">
        <v>358</v>
      </c>
    </row>
    <row r="383" spans="1:10" x14ac:dyDescent="0.2">
      <c r="A383" s="10">
        <v>39332</v>
      </c>
      <c r="C383" s="11"/>
      <c r="D383" s="12"/>
      <c r="E383" s="4"/>
      <c r="F383" s="13"/>
      <c r="G383" s="12"/>
      <c r="H383" s="4"/>
      <c r="I383" s="13"/>
      <c r="J383" s="37" t="s">
        <v>358</v>
      </c>
    </row>
    <row r="384" spans="1:10" x14ac:dyDescent="0.2">
      <c r="A384" s="10">
        <v>39333</v>
      </c>
      <c r="C384" s="11"/>
      <c r="D384" s="12"/>
      <c r="E384" s="4"/>
      <c r="F384" s="13"/>
      <c r="G384" s="12"/>
      <c r="H384" s="4"/>
      <c r="I384" s="13"/>
      <c r="J384" s="37" t="s">
        <v>262</v>
      </c>
    </row>
    <row r="385" spans="1:10" x14ac:dyDescent="0.2">
      <c r="A385" s="10">
        <v>39334</v>
      </c>
      <c r="C385" s="11"/>
      <c r="D385" s="12"/>
      <c r="E385" s="4"/>
      <c r="F385" s="13"/>
      <c r="G385" s="12"/>
      <c r="H385" s="4"/>
      <c r="I385" s="13"/>
      <c r="J385" s="37" t="s">
        <v>262</v>
      </c>
    </row>
    <row r="386" spans="1:10" x14ac:dyDescent="0.2">
      <c r="A386" s="10">
        <v>39335</v>
      </c>
      <c r="B386" s="11">
        <v>0.70833333333333337</v>
      </c>
      <c r="C386" s="11">
        <v>0.75</v>
      </c>
      <c r="D386" s="12">
        <v>15</v>
      </c>
      <c r="E386" s="4">
        <v>29</v>
      </c>
      <c r="F386" s="13">
        <f t="shared" ref="F386:F391" si="32">E386/(E386+D386)</f>
        <v>0.65909090909090906</v>
      </c>
      <c r="G386" s="12">
        <v>5</v>
      </c>
      <c r="H386" s="4">
        <v>4</v>
      </c>
      <c r="I386" s="13">
        <f t="shared" ref="I386:I391" si="33">H386/(H386+G386)</f>
        <v>0.44444444444444442</v>
      </c>
      <c r="J386" s="37"/>
    </row>
    <row r="387" spans="1:10" x14ac:dyDescent="0.2">
      <c r="A387" s="10">
        <v>39336</v>
      </c>
      <c r="B387" s="11">
        <v>0.66666666666666663</v>
      </c>
      <c r="C387" s="11">
        <v>0.70833333333333304</v>
      </c>
      <c r="D387" s="12">
        <v>22</v>
      </c>
      <c r="E387" s="4">
        <v>64</v>
      </c>
      <c r="F387" s="13">
        <f t="shared" si="32"/>
        <v>0.7441860465116279</v>
      </c>
      <c r="G387" s="66">
        <v>4</v>
      </c>
      <c r="H387" s="4">
        <v>1</v>
      </c>
      <c r="I387" s="13">
        <f t="shared" si="33"/>
        <v>0.2</v>
      </c>
      <c r="J387" s="37"/>
    </row>
    <row r="388" spans="1:10" x14ac:dyDescent="0.2">
      <c r="A388" s="10">
        <v>39337</v>
      </c>
      <c r="B388" s="11">
        <v>0.54166666666666663</v>
      </c>
      <c r="C388" s="11">
        <v>0.625</v>
      </c>
      <c r="D388" s="12">
        <v>42</v>
      </c>
      <c r="E388" s="4">
        <v>128</v>
      </c>
      <c r="F388" s="13">
        <f t="shared" si="32"/>
        <v>0.75294117647058822</v>
      </c>
      <c r="G388" s="66">
        <v>7</v>
      </c>
      <c r="H388" s="4">
        <v>5</v>
      </c>
      <c r="I388" s="13">
        <f t="shared" si="33"/>
        <v>0.41666666666666669</v>
      </c>
      <c r="J388" s="37" t="s">
        <v>396</v>
      </c>
    </row>
    <row r="389" spans="1:10" x14ac:dyDescent="0.2">
      <c r="A389" s="10">
        <v>39338</v>
      </c>
      <c r="B389" s="11">
        <v>0.66666666666666663</v>
      </c>
      <c r="C389" s="11">
        <v>0.70833333333333304</v>
      </c>
      <c r="D389" s="66">
        <v>13</v>
      </c>
      <c r="E389" s="39">
        <v>30</v>
      </c>
      <c r="F389" s="13">
        <f t="shared" si="32"/>
        <v>0.69767441860465118</v>
      </c>
      <c r="G389" s="66">
        <v>2</v>
      </c>
      <c r="H389" s="39">
        <v>3</v>
      </c>
      <c r="I389" s="13">
        <f t="shared" si="33"/>
        <v>0.6</v>
      </c>
      <c r="J389" s="37"/>
    </row>
    <row r="390" spans="1:10" x14ac:dyDescent="0.2">
      <c r="A390" s="10">
        <v>39339</v>
      </c>
      <c r="B390" s="11">
        <v>0.45833333333333331</v>
      </c>
      <c r="C390" s="11">
        <v>0.5</v>
      </c>
      <c r="D390" s="66">
        <v>21</v>
      </c>
      <c r="E390" s="39">
        <v>62</v>
      </c>
      <c r="F390" s="13">
        <f t="shared" si="32"/>
        <v>0.74698795180722888</v>
      </c>
      <c r="G390" s="66">
        <v>1</v>
      </c>
      <c r="H390" s="39">
        <v>1</v>
      </c>
      <c r="I390" s="13">
        <f t="shared" si="33"/>
        <v>0.5</v>
      </c>
      <c r="J390" s="37"/>
    </row>
    <row r="391" spans="1:10" x14ac:dyDescent="0.2">
      <c r="A391" s="10">
        <v>39340</v>
      </c>
      <c r="B391" s="11">
        <v>0.54166666666666663</v>
      </c>
      <c r="C391" s="11">
        <v>0.58333333333333304</v>
      </c>
      <c r="D391" s="66">
        <v>23</v>
      </c>
      <c r="E391" s="39">
        <v>71</v>
      </c>
      <c r="F391" s="13">
        <f t="shared" si="32"/>
        <v>0.75531914893617025</v>
      </c>
      <c r="G391" s="66">
        <v>0</v>
      </c>
      <c r="H391" s="39">
        <v>0</v>
      </c>
      <c r="I391" s="13" t="e">
        <f t="shared" si="33"/>
        <v>#DIV/0!</v>
      </c>
      <c r="J391" s="52"/>
    </row>
    <row r="392" spans="1:10" x14ac:dyDescent="0.2">
      <c r="A392" s="10">
        <v>39341</v>
      </c>
      <c r="C392" s="11"/>
      <c r="D392" s="12"/>
      <c r="E392" s="4"/>
      <c r="F392" s="13"/>
      <c r="G392" s="12"/>
      <c r="H392" s="4"/>
      <c r="I392" s="13"/>
      <c r="J392" s="37" t="s">
        <v>358</v>
      </c>
    </row>
    <row r="393" spans="1:10" x14ac:dyDescent="0.2">
      <c r="A393" s="10">
        <v>39342</v>
      </c>
      <c r="B393" s="11">
        <v>0.54166666666666663</v>
      </c>
      <c r="C393" s="11">
        <v>0.58333333333333304</v>
      </c>
      <c r="D393" s="66">
        <v>42</v>
      </c>
      <c r="E393" s="39">
        <v>141</v>
      </c>
      <c r="F393" s="13">
        <f>E393/(E393+D393)</f>
        <v>0.77049180327868849</v>
      </c>
      <c r="G393" s="66">
        <v>2</v>
      </c>
      <c r="H393" s="39">
        <v>4</v>
      </c>
      <c r="I393" s="13">
        <f>H393/(H393+G393)</f>
        <v>0.66666666666666663</v>
      </c>
      <c r="J393" s="52"/>
    </row>
    <row r="394" spans="1:10" x14ac:dyDescent="0.2">
      <c r="A394" s="10">
        <v>39343</v>
      </c>
      <c r="B394" s="11">
        <v>0.54166666666666663</v>
      </c>
      <c r="C394" s="11">
        <v>0.58333333333333304</v>
      </c>
      <c r="D394" s="66">
        <v>46</v>
      </c>
      <c r="E394" s="39">
        <v>119</v>
      </c>
      <c r="F394" s="13">
        <f>E394/(E394+D394)</f>
        <v>0.72121212121212119</v>
      </c>
      <c r="G394" s="66">
        <v>6</v>
      </c>
      <c r="H394" s="39">
        <v>11</v>
      </c>
      <c r="I394" s="13">
        <f>H394/(H394+G394)</f>
        <v>0.6470588235294118</v>
      </c>
      <c r="J394" s="52"/>
    </row>
    <row r="395" spans="1:10" x14ac:dyDescent="0.2">
      <c r="A395" s="10">
        <v>39344</v>
      </c>
      <c r="B395" s="11">
        <v>0.70833333333333337</v>
      </c>
      <c r="C395" s="11">
        <v>0.75</v>
      </c>
      <c r="D395" s="66">
        <v>32</v>
      </c>
      <c r="E395" s="39">
        <v>112</v>
      </c>
      <c r="F395" s="13">
        <f>E395/(E395+D395)</f>
        <v>0.77777777777777779</v>
      </c>
      <c r="G395" s="66">
        <v>4</v>
      </c>
      <c r="H395" s="39">
        <v>5</v>
      </c>
      <c r="I395" s="13">
        <f>H395/(H395+G395)</f>
        <v>0.55555555555555558</v>
      </c>
      <c r="J395" s="52"/>
    </row>
    <row r="396" spans="1:10" x14ac:dyDescent="0.2">
      <c r="A396" s="10">
        <v>39345</v>
      </c>
      <c r="B396" s="11">
        <v>0.625</v>
      </c>
      <c r="C396" s="11">
        <v>0.66666666666666696</v>
      </c>
      <c r="D396" s="66">
        <v>50</v>
      </c>
      <c r="E396" s="39">
        <v>172</v>
      </c>
      <c r="F396" s="40">
        <f>E396/(E396+D396)</f>
        <v>0.77477477477477474</v>
      </c>
      <c r="G396" s="66">
        <v>7</v>
      </c>
      <c r="H396" s="39">
        <v>10</v>
      </c>
      <c r="I396" s="40">
        <f>H396/(H396+G396)</f>
        <v>0.58823529411764708</v>
      </c>
      <c r="J396" s="52"/>
    </row>
    <row r="397" spans="1:10" x14ac:dyDescent="0.2">
      <c r="A397" s="10">
        <v>39346</v>
      </c>
      <c r="C397" s="11"/>
      <c r="D397" s="12"/>
      <c r="E397" s="4"/>
      <c r="F397" s="40"/>
      <c r="G397" s="12"/>
      <c r="H397" s="4"/>
      <c r="I397" s="40"/>
      <c r="J397" s="37" t="s">
        <v>358</v>
      </c>
    </row>
    <row r="398" spans="1:10" x14ac:dyDescent="0.2">
      <c r="A398" s="10">
        <v>39347</v>
      </c>
      <c r="B398" s="11">
        <v>0.625</v>
      </c>
      <c r="C398" s="11">
        <v>0.66666666666666696</v>
      </c>
      <c r="D398" s="66">
        <v>45</v>
      </c>
      <c r="E398" s="39">
        <v>141</v>
      </c>
      <c r="F398" s="40">
        <f t="shared" ref="F398:F411" si="34">E398/(E398+D398)</f>
        <v>0.75806451612903225</v>
      </c>
      <c r="G398" s="66">
        <v>4</v>
      </c>
      <c r="H398" s="39">
        <v>5</v>
      </c>
      <c r="I398" s="40">
        <f t="shared" ref="I398:I411" si="35">H398/(H398+G398)</f>
        <v>0.55555555555555558</v>
      </c>
      <c r="J398" s="52"/>
    </row>
    <row r="399" spans="1:10" x14ac:dyDescent="0.2">
      <c r="A399" s="10">
        <v>39348</v>
      </c>
      <c r="B399" s="11">
        <v>0.5</v>
      </c>
      <c r="C399" s="11">
        <v>0.54166666666666696</v>
      </c>
      <c r="D399" s="66">
        <v>30</v>
      </c>
      <c r="E399" s="39">
        <v>104</v>
      </c>
      <c r="F399" s="40">
        <f t="shared" si="34"/>
        <v>0.77611940298507465</v>
      </c>
      <c r="G399" s="66">
        <v>3</v>
      </c>
      <c r="H399" s="39">
        <v>2</v>
      </c>
      <c r="I399" s="40">
        <f t="shared" si="35"/>
        <v>0.4</v>
      </c>
      <c r="J399" s="52"/>
    </row>
    <row r="400" spans="1:10" x14ac:dyDescent="0.2">
      <c r="A400" s="10">
        <v>39349</v>
      </c>
      <c r="B400" s="11">
        <v>0.33333333333333331</v>
      </c>
      <c r="C400" s="11">
        <v>0.375</v>
      </c>
      <c r="D400" s="66">
        <v>18</v>
      </c>
      <c r="E400" s="39">
        <v>71</v>
      </c>
      <c r="F400" s="40">
        <f t="shared" si="34"/>
        <v>0.797752808988764</v>
      </c>
      <c r="G400" s="66">
        <v>3</v>
      </c>
      <c r="H400" s="39">
        <v>6</v>
      </c>
      <c r="I400" s="40">
        <f t="shared" si="35"/>
        <v>0.66666666666666663</v>
      </c>
      <c r="J400" s="52"/>
    </row>
    <row r="401" spans="1:10" x14ac:dyDescent="0.2">
      <c r="A401" s="10">
        <v>39350</v>
      </c>
      <c r="B401" s="11">
        <v>0.54166666666666663</v>
      </c>
      <c r="C401" s="11">
        <v>0.58333333333333304</v>
      </c>
      <c r="D401" s="66">
        <v>56</v>
      </c>
      <c r="E401" s="39">
        <v>215</v>
      </c>
      <c r="F401" s="40">
        <f t="shared" si="34"/>
        <v>0.79335793357933582</v>
      </c>
      <c r="G401" s="66">
        <v>18</v>
      </c>
      <c r="H401" s="39">
        <v>22</v>
      </c>
      <c r="I401" s="40">
        <f t="shared" si="35"/>
        <v>0.55000000000000004</v>
      </c>
      <c r="J401" s="52"/>
    </row>
    <row r="402" spans="1:10" x14ac:dyDescent="0.2">
      <c r="A402" s="10">
        <v>39351</v>
      </c>
      <c r="B402" s="11">
        <v>0.75</v>
      </c>
      <c r="C402" s="11">
        <v>0.79166666666666696</v>
      </c>
      <c r="D402" s="66">
        <v>20</v>
      </c>
      <c r="E402" s="39">
        <v>51</v>
      </c>
      <c r="F402" s="40">
        <f t="shared" si="34"/>
        <v>0.71830985915492962</v>
      </c>
      <c r="G402" s="66">
        <v>0</v>
      </c>
      <c r="H402" s="39">
        <v>3</v>
      </c>
      <c r="I402" s="40">
        <f t="shared" si="35"/>
        <v>1</v>
      </c>
      <c r="J402" s="52"/>
    </row>
    <row r="403" spans="1:10" x14ac:dyDescent="0.2">
      <c r="A403" s="10">
        <v>39352</v>
      </c>
      <c r="B403" s="11">
        <v>0.45833333333333331</v>
      </c>
      <c r="C403" s="11">
        <v>0.5</v>
      </c>
      <c r="D403" s="66">
        <v>35</v>
      </c>
      <c r="E403" s="39">
        <v>155</v>
      </c>
      <c r="F403" s="40">
        <f t="shared" si="34"/>
        <v>0.81578947368421051</v>
      </c>
      <c r="G403" s="66">
        <v>8</v>
      </c>
      <c r="H403" s="39">
        <v>11</v>
      </c>
      <c r="I403" s="40">
        <f t="shared" si="35"/>
        <v>0.57894736842105265</v>
      </c>
      <c r="J403" s="52"/>
    </row>
    <row r="404" spans="1:10" x14ac:dyDescent="0.2">
      <c r="A404" s="10">
        <v>39353</v>
      </c>
      <c r="B404" s="11">
        <v>0.41666666666666669</v>
      </c>
      <c r="C404" s="11">
        <v>0.45833333333333298</v>
      </c>
      <c r="D404" s="66">
        <v>47</v>
      </c>
      <c r="E404" s="39">
        <v>141</v>
      </c>
      <c r="F404" s="40">
        <f t="shared" si="34"/>
        <v>0.75</v>
      </c>
      <c r="G404" s="66">
        <v>8</v>
      </c>
      <c r="H404" s="39">
        <v>11</v>
      </c>
      <c r="I404" s="40">
        <f t="shared" si="35"/>
        <v>0.57894736842105265</v>
      </c>
      <c r="J404" s="52"/>
    </row>
    <row r="405" spans="1:10" x14ac:dyDescent="0.2">
      <c r="A405" s="10">
        <v>39354</v>
      </c>
      <c r="B405" s="11">
        <v>0.5</v>
      </c>
      <c r="C405" s="11">
        <v>0.54166666666666696</v>
      </c>
      <c r="D405" s="66">
        <v>17</v>
      </c>
      <c r="E405" s="39">
        <v>46</v>
      </c>
      <c r="F405" s="40">
        <f t="shared" si="34"/>
        <v>0.73015873015873012</v>
      </c>
      <c r="G405" s="66">
        <v>3</v>
      </c>
      <c r="H405" s="39">
        <v>4</v>
      </c>
      <c r="I405" s="40">
        <f t="shared" si="35"/>
        <v>0.5714285714285714</v>
      </c>
      <c r="J405" s="52"/>
    </row>
    <row r="406" spans="1:10" x14ac:dyDescent="0.2">
      <c r="A406" s="10">
        <v>39355</v>
      </c>
      <c r="B406" s="11">
        <v>0.45833333333333331</v>
      </c>
      <c r="C406" s="11">
        <v>0.5</v>
      </c>
      <c r="D406" s="66">
        <v>28</v>
      </c>
      <c r="E406" s="39">
        <v>100</v>
      </c>
      <c r="F406" s="40">
        <f t="shared" si="34"/>
        <v>0.78125</v>
      </c>
      <c r="G406" s="66">
        <v>1</v>
      </c>
      <c r="H406" s="39">
        <v>5</v>
      </c>
      <c r="I406" s="40">
        <f t="shared" si="35"/>
        <v>0.83333333333333337</v>
      </c>
      <c r="J406" s="52"/>
    </row>
    <row r="407" spans="1:10" x14ac:dyDescent="0.2">
      <c r="A407" s="10">
        <v>39356</v>
      </c>
      <c r="B407" s="11">
        <v>0.58333333333333337</v>
      </c>
      <c r="C407" s="11">
        <v>0.625</v>
      </c>
      <c r="D407" s="66">
        <v>23</v>
      </c>
      <c r="E407" s="39">
        <v>68</v>
      </c>
      <c r="F407" s="40">
        <f t="shared" si="34"/>
        <v>0.74725274725274726</v>
      </c>
      <c r="G407" s="66">
        <v>3</v>
      </c>
      <c r="H407" s="39">
        <v>4</v>
      </c>
      <c r="I407" s="40">
        <f t="shared" si="35"/>
        <v>0.5714285714285714</v>
      </c>
      <c r="J407" s="52"/>
    </row>
    <row r="408" spans="1:10" x14ac:dyDescent="0.2">
      <c r="A408" s="10">
        <v>39357</v>
      </c>
      <c r="B408" s="11">
        <v>0.54166666666666663</v>
      </c>
      <c r="C408" s="11">
        <v>0.58333333333333304</v>
      </c>
      <c r="D408" s="66">
        <v>12</v>
      </c>
      <c r="E408" s="39">
        <v>43</v>
      </c>
      <c r="F408" s="40">
        <f t="shared" si="34"/>
        <v>0.78181818181818186</v>
      </c>
      <c r="G408" s="66">
        <v>3</v>
      </c>
      <c r="H408" s="39">
        <v>4</v>
      </c>
      <c r="I408" s="40">
        <f t="shared" si="35"/>
        <v>0.5714285714285714</v>
      </c>
      <c r="J408" s="52"/>
    </row>
    <row r="409" spans="1:10" x14ac:dyDescent="0.2">
      <c r="A409" s="10">
        <v>39358</v>
      </c>
      <c r="B409" s="11">
        <v>0.70833333333333337</v>
      </c>
      <c r="C409" s="11">
        <v>0.75</v>
      </c>
      <c r="D409" s="66">
        <v>13</v>
      </c>
      <c r="E409" s="39">
        <v>24</v>
      </c>
      <c r="F409" s="40">
        <f t="shared" si="34"/>
        <v>0.64864864864864868</v>
      </c>
      <c r="G409" s="66">
        <v>0</v>
      </c>
      <c r="H409" s="39">
        <v>4</v>
      </c>
      <c r="I409" s="40">
        <f t="shared" si="35"/>
        <v>1</v>
      </c>
      <c r="J409" s="52"/>
    </row>
    <row r="410" spans="1:10" x14ac:dyDescent="0.2">
      <c r="A410" s="10">
        <v>39359</v>
      </c>
      <c r="B410" s="11">
        <v>0.375</v>
      </c>
      <c r="C410" s="11">
        <v>0.41666666666666702</v>
      </c>
      <c r="D410" s="66">
        <v>2</v>
      </c>
      <c r="E410" s="39">
        <v>17</v>
      </c>
      <c r="F410" s="40">
        <f t="shared" si="34"/>
        <v>0.89473684210526316</v>
      </c>
      <c r="G410" s="66">
        <v>1</v>
      </c>
      <c r="H410" s="39">
        <v>2</v>
      </c>
      <c r="I410" s="40">
        <f t="shared" si="35"/>
        <v>0.66666666666666663</v>
      </c>
      <c r="J410" s="52"/>
    </row>
    <row r="411" spans="1:10" x14ac:dyDescent="0.2">
      <c r="A411" s="10">
        <v>39360</v>
      </c>
      <c r="B411" s="11">
        <v>0.375</v>
      </c>
      <c r="C411" s="11">
        <v>0.41666666666666702</v>
      </c>
      <c r="D411" s="66">
        <v>2</v>
      </c>
      <c r="E411" s="39">
        <v>3</v>
      </c>
      <c r="F411" s="40">
        <f t="shared" si="34"/>
        <v>0.6</v>
      </c>
      <c r="G411" s="66">
        <v>0</v>
      </c>
      <c r="H411" s="39">
        <v>2</v>
      </c>
      <c r="I411" s="40">
        <f t="shared" si="35"/>
        <v>1</v>
      </c>
      <c r="J411" s="52"/>
    </row>
    <row r="412" spans="1:10" x14ac:dyDescent="0.2">
      <c r="A412" s="10">
        <v>39361</v>
      </c>
      <c r="C412" s="11"/>
      <c r="D412" s="66"/>
      <c r="E412" s="39"/>
      <c r="F412" s="40"/>
      <c r="G412" s="66"/>
      <c r="H412" s="39"/>
      <c r="I412" s="40"/>
      <c r="J412" s="37" t="s">
        <v>358</v>
      </c>
    </row>
    <row r="413" spans="1:10" x14ac:dyDescent="0.2">
      <c r="A413" s="10">
        <v>39362</v>
      </c>
      <c r="C413" s="11"/>
      <c r="D413" s="66"/>
      <c r="E413" s="39"/>
      <c r="F413" s="40"/>
      <c r="G413" s="66"/>
      <c r="H413" s="39"/>
      <c r="I413" s="40"/>
      <c r="J413" s="37" t="s">
        <v>358</v>
      </c>
    </row>
    <row r="414" spans="1:10" x14ac:dyDescent="0.2">
      <c r="A414" s="10">
        <v>39363</v>
      </c>
      <c r="C414" s="11"/>
      <c r="D414" s="66"/>
      <c r="E414" s="39"/>
      <c r="F414" s="40"/>
      <c r="G414" s="66"/>
      <c r="H414" s="39"/>
      <c r="I414" s="40"/>
      <c r="J414" s="37" t="s">
        <v>358</v>
      </c>
    </row>
    <row r="415" spans="1:10" x14ac:dyDescent="0.2">
      <c r="A415" s="10">
        <v>39364</v>
      </c>
      <c r="C415" s="11"/>
      <c r="D415" s="66"/>
      <c r="E415" s="39"/>
      <c r="F415" s="40"/>
      <c r="G415" s="66"/>
      <c r="H415" s="39"/>
      <c r="I415" s="40"/>
      <c r="J415" s="37" t="s">
        <v>358</v>
      </c>
    </row>
    <row r="416" spans="1:10" x14ac:dyDescent="0.2">
      <c r="A416" s="10">
        <v>39365</v>
      </c>
      <c r="C416" s="11"/>
      <c r="D416" s="66"/>
      <c r="E416" s="39"/>
      <c r="F416" s="40"/>
      <c r="G416" s="66"/>
      <c r="H416" s="39"/>
      <c r="I416" s="40"/>
      <c r="J416" s="37" t="s">
        <v>358</v>
      </c>
    </row>
    <row r="417" spans="1:10" x14ac:dyDescent="0.2">
      <c r="A417" s="10">
        <v>39366</v>
      </c>
      <c r="C417" s="11"/>
      <c r="D417" s="66"/>
      <c r="E417" s="39"/>
      <c r="F417" s="40"/>
      <c r="G417" s="66"/>
      <c r="H417" s="39"/>
      <c r="I417" s="40"/>
      <c r="J417" s="37" t="s">
        <v>358</v>
      </c>
    </row>
    <row r="418" spans="1:10" x14ac:dyDescent="0.2">
      <c r="A418" s="10">
        <v>39367</v>
      </c>
      <c r="B418" s="11">
        <v>0.70833333333333337</v>
      </c>
      <c r="C418" s="11">
        <v>0.75</v>
      </c>
      <c r="D418" s="66">
        <v>2</v>
      </c>
      <c r="E418" s="39">
        <v>13</v>
      </c>
      <c r="F418" s="40">
        <f t="shared" ref="F418:F423" si="36">E418/(E418+D418)</f>
        <v>0.8666666666666667</v>
      </c>
      <c r="G418" s="66">
        <v>1</v>
      </c>
      <c r="H418" s="39">
        <v>0</v>
      </c>
      <c r="I418" s="40">
        <f t="shared" ref="I418:I423" si="37">H418/(H418+G418)</f>
        <v>0</v>
      </c>
      <c r="J418" s="52"/>
    </row>
    <row r="419" spans="1:10" x14ac:dyDescent="0.2">
      <c r="A419" s="10">
        <v>39368</v>
      </c>
      <c r="B419" s="11">
        <v>0.41666666666666669</v>
      </c>
      <c r="C419" s="11">
        <v>0.45833333333333298</v>
      </c>
      <c r="D419" s="66">
        <v>10</v>
      </c>
      <c r="E419" s="39">
        <v>21</v>
      </c>
      <c r="F419" s="40">
        <f t="shared" si="36"/>
        <v>0.67741935483870963</v>
      </c>
      <c r="G419" s="66">
        <v>1</v>
      </c>
      <c r="H419" s="39">
        <v>2</v>
      </c>
      <c r="I419" s="40">
        <f t="shared" si="37"/>
        <v>0.66666666666666663</v>
      </c>
      <c r="J419" s="52"/>
    </row>
    <row r="420" spans="1:10" x14ac:dyDescent="0.2">
      <c r="A420" s="10">
        <v>39369</v>
      </c>
      <c r="B420" s="11">
        <v>0.41666666666666669</v>
      </c>
      <c r="C420" s="11">
        <v>0.45833333333333298</v>
      </c>
      <c r="D420" s="66">
        <v>14</v>
      </c>
      <c r="E420" s="39">
        <v>35</v>
      </c>
      <c r="F420" s="40">
        <f t="shared" si="36"/>
        <v>0.7142857142857143</v>
      </c>
      <c r="G420" s="66">
        <v>1</v>
      </c>
      <c r="H420" s="39">
        <v>3</v>
      </c>
      <c r="I420" s="40">
        <f t="shared" si="37"/>
        <v>0.75</v>
      </c>
      <c r="J420" s="52"/>
    </row>
    <row r="421" spans="1:10" x14ac:dyDescent="0.2">
      <c r="A421" s="10">
        <v>39370</v>
      </c>
      <c r="B421" s="11">
        <v>0.33333333333333331</v>
      </c>
      <c r="C421" s="11">
        <v>0.375</v>
      </c>
      <c r="D421" s="66">
        <v>6</v>
      </c>
      <c r="E421" s="39">
        <v>23</v>
      </c>
      <c r="F421" s="40">
        <f t="shared" si="36"/>
        <v>0.7931034482758621</v>
      </c>
      <c r="G421" s="66">
        <v>0</v>
      </c>
      <c r="H421" s="39">
        <v>0</v>
      </c>
      <c r="I421" s="40" t="e">
        <f t="shared" si="37"/>
        <v>#DIV/0!</v>
      </c>
      <c r="J421" s="52"/>
    </row>
    <row r="422" spans="1:10" x14ac:dyDescent="0.2">
      <c r="A422" s="10">
        <v>39371</v>
      </c>
      <c r="B422" s="11">
        <v>0.5</v>
      </c>
      <c r="C422" s="11">
        <v>0.54166666666666696</v>
      </c>
      <c r="D422" s="66">
        <v>3</v>
      </c>
      <c r="E422" s="39">
        <v>10</v>
      </c>
      <c r="F422" s="40">
        <f t="shared" si="36"/>
        <v>0.76923076923076927</v>
      </c>
      <c r="G422" s="66">
        <v>1</v>
      </c>
      <c r="H422" s="39">
        <v>4</v>
      </c>
      <c r="I422" s="40">
        <f t="shared" si="37"/>
        <v>0.8</v>
      </c>
      <c r="J422" s="52"/>
    </row>
    <row r="423" spans="1:10" x14ac:dyDescent="0.2">
      <c r="A423" s="10">
        <v>39372</v>
      </c>
      <c r="B423" s="11">
        <v>0.5</v>
      </c>
      <c r="C423" s="11">
        <v>0.54166666666666696</v>
      </c>
      <c r="D423" s="66">
        <v>17</v>
      </c>
      <c r="E423" s="39">
        <v>44</v>
      </c>
      <c r="F423" s="40">
        <f t="shared" si="36"/>
        <v>0.72131147540983609</v>
      </c>
      <c r="G423" s="66">
        <v>6</v>
      </c>
      <c r="H423" s="39">
        <v>6</v>
      </c>
      <c r="I423" s="40">
        <f t="shared" si="37"/>
        <v>0.5</v>
      </c>
      <c r="J423" s="52"/>
    </row>
    <row r="424" spans="1:10" x14ac:dyDescent="0.2">
      <c r="A424" s="10">
        <v>39373</v>
      </c>
      <c r="C424" s="11"/>
      <c r="D424" s="66"/>
      <c r="E424" s="39"/>
      <c r="F424" s="40"/>
      <c r="G424" s="66"/>
      <c r="H424" s="39"/>
      <c r="I424" s="40"/>
      <c r="J424" s="52"/>
    </row>
    <row r="425" spans="1:10" x14ac:dyDescent="0.2">
      <c r="A425" s="10">
        <v>39374</v>
      </c>
      <c r="C425" s="11"/>
      <c r="D425" s="66"/>
      <c r="E425" s="39"/>
      <c r="F425" s="40"/>
      <c r="G425" s="66"/>
      <c r="H425" s="39"/>
      <c r="I425" s="40"/>
      <c r="J425" s="52"/>
    </row>
    <row r="426" spans="1:10" x14ac:dyDescent="0.2">
      <c r="A426" s="10">
        <v>39375</v>
      </c>
      <c r="C426" s="11"/>
      <c r="D426" s="66"/>
      <c r="E426" s="39"/>
      <c r="F426" s="40"/>
      <c r="G426" s="66"/>
      <c r="H426" s="39"/>
      <c r="I426" s="40"/>
      <c r="J426" s="52"/>
    </row>
    <row r="427" spans="1:10" x14ac:dyDescent="0.2">
      <c r="A427" s="10">
        <v>39376</v>
      </c>
      <c r="C427" s="11"/>
      <c r="D427" s="66"/>
      <c r="E427" s="39"/>
      <c r="F427" s="40"/>
      <c r="G427" s="66"/>
      <c r="H427" s="39"/>
      <c r="I427" s="40"/>
      <c r="J427" s="52"/>
    </row>
    <row r="428" spans="1:10" x14ac:dyDescent="0.2">
      <c r="A428" s="10">
        <v>39377</v>
      </c>
      <c r="C428" s="11"/>
      <c r="D428" s="66"/>
      <c r="E428" s="39"/>
      <c r="F428" s="40"/>
      <c r="G428" s="66"/>
      <c r="H428" s="39"/>
      <c r="I428" s="40"/>
      <c r="J428" s="52"/>
    </row>
    <row r="429" spans="1:10" x14ac:dyDescent="0.2">
      <c r="A429" s="10">
        <v>39378</v>
      </c>
      <c r="C429" s="11"/>
      <c r="D429" s="66"/>
      <c r="E429" s="39"/>
      <c r="F429" s="40"/>
      <c r="G429" s="66"/>
      <c r="H429" s="39"/>
      <c r="I429" s="40"/>
      <c r="J429" s="52"/>
    </row>
    <row r="430" spans="1:10" x14ac:dyDescent="0.2">
      <c r="A430" s="10">
        <v>39379</v>
      </c>
      <c r="C430" s="11"/>
      <c r="D430" s="66"/>
      <c r="E430" s="39"/>
      <c r="F430" s="40"/>
      <c r="G430" s="66"/>
      <c r="H430" s="39"/>
      <c r="I430" s="40"/>
      <c r="J430" s="52"/>
    </row>
    <row r="431" spans="1:10" x14ac:dyDescent="0.2">
      <c r="A431" s="10">
        <v>39380</v>
      </c>
      <c r="C431" s="11"/>
      <c r="D431" s="66"/>
      <c r="E431" s="39"/>
      <c r="F431" s="40"/>
      <c r="G431" s="66"/>
      <c r="H431" s="39"/>
      <c r="I431" s="40"/>
      <c r="J431" s="52"/>
    </row>
    <row r="432" spans="1:10" x14ac:dyDescent="0.2">
      <c r="A432" s="10">
        <v>39381</v>
      </c>
      <c r="C432" s="11"/>
      <c r="D432" s="66"/>
      <c r="E432" s="39"/>
      <c r="F432" s="40"/>
      <c r="G432" s="66"/>
      <c r="H432" s="39"/>
      <c r="I432" s="40"/>
      <c r="J432" s="52"/>
    </row>
    <row r="433" spans="1:10" x14ac:dyDescent="0.2">
      <c r="A433" s="10">
        <v>39382</v>
      </c>
      <c r="C433" s="11"/>
      <c r="D433" s="66"/>
      <c r="E433" s="39"/>
      <c r="F433" s="40"/>
      <c r="G433" s="66"/>
      <c r="H433" s="39"/>
      <c r="I433" s="40"/>
      <c r="J433" s="52"/>
    </row>
    <row r="434" spans="1:10" x14ac:dyDescent="0.2">
      <c r="A434" s="10">
        <v>39383</v>
      </c>
      <c r="C434" s="11"/>
      <c r="D434" s="66"/>
      <c r="E434" s="39"/>
      <c r="F434" s="40"/>
      <c r="G434" s="66"/>
      <c r="H434" s="39"/>
      <c r="I434" s="40"/>
      <c r="J434" s="52"/>
    </row>
    <row r="435" spans="1:10" x14ac:dyDescent="0.2">
      <c r="A435" s="10">
        <v>39384</v>
      </c>
      <c r="C435" s="11"/>
      <c r="D435" s="66"/>
      <c r="E435" s="39"/>
      <c r="F435" s="40"/>
      <c r="G435" s="66"/>
      <c r="H435" s="39"/>
      <c r="I435" s="40"/>
      <c r="J435" s="52"/>
    </row>
    <row r="436" spans="1:10" x14ac:dyDescent="0.2">
      <c r="A436" s="10">
        <v>39385</v>
      </c>
      <c r="C436" s="11"/>
      <c r="D436" s="66"/>
      <c r="E436" s="39"/>
      <c r="F436" s="40"/>
      <c r="G436" s="66"/>
      <c r="H436" s="39"/>
      <c r="I436" s="40"/>
      <c r="J436" s="52"/>
    </row>
    <row r="437" spans="1:10" x14ac:dyDescent="0.2">
      <c r="A437" s="10">
        <v>39386</v>
      </c>
      <c r="C437" s="11"/>
      <c r="D437" s="66"/>
      <c r="E437" s="39"/>
      <c r="F437" s="40"/>
      <c r="G437" s="66"/>
      <c r="H437" s="39"/>
      <c r="I437" s="40"/>
      <c r="J437" s="52"/>
    </row>
    <row r="438" spans="1:10" x14ac:dyDescent="0.2">
      <c r="A438" s="10">
        <v>39387</v>
      </c>
      <c r="C438" s="11"/>
      <c r="D438" s="66"/>
      <c r="E438" s="39"/>
      <c r="F438" s="40"/>
      <c r="G438" s="66"/>
      <c r="H438" s="39"/>
      <c r="I438" s="40"/>
      <c r="J438" s="52"/>
    </row>
    <row r="439" spans="1:10" x14ac:dyDescent="0.2">
      <c r="A439" s="10">
        <v>39388</v>
      </c>
      <c r="C439" s="11"/>
      <c r="D439" s="66"/>
      <c r="E439" s="39"/>
      <c r="F439" s="40"/>
      <c r="G439" s="66"/>
      <c r="H439" s="39"/>
      <c r="I439" s="40"/>
      <c r="J439" s="52"/>
    </row>
    <row r="440" spans="1:10" x14ac:dyDescent="0.2">
      <c r="A440" s="10">
        <v>39389</v>
      </c>
      <c r="C440" s="11"/>
      <c r="D440" s="66"/>
      <c r="E440" s="39"/>
      <c r="F440" s="40"/>
      <c r="G440" s="66"/>
      <c r="H440" s="39"/>
      <c r="I440" s="40"/>
      <c r="J440" s="52"/>
    </row>
    <row r="441" spans="1:10" x14ac:dyDescent="0.2">
      <c r="A441" s="10">
        <v>39390</v>
      </c>
      <c r="C441" s="11"/>
      <c r="D441" s="66"/>
      <c r="E441" s="39"/>
      <c r="F441" s="40"/>
      <c r="G441" s="66"/>
      <c r="H441" s="39"/>
      <c r="I441" s="40"/>
      <c r="J441" s="52"/>
    </row>
    <row r="442" spans="1:10" x14ac:dyDescent="0.2">
      <c r="A442" s="10">
        <v>39391</v>
      </c>
      <c r="C442" s="11"/>
      <c r="D442" s="66"/>
      <c r="E442" s="39"/>
      <c r="F442" s="40"/>
      <c r="G442" s="66"/>
      <c r="H442" s="39"/>
      <c r="I442" s="40"/>
      <c r="J442" s="52"/>
    </row>
    <row r="443" spans="1:10" x14ac:dyDescent="0.2">
      <c r="A443" s="10">
        <v>39392</v>
      </c>
      <c r="C443" s="11"/>
      <c r="D443" s="66"/>
      <c r="E443" s="39"/>
      <c r="F443" s="40"/>
      <c r="G443" s="66"/>
      <c r="H443" s="39"/>
      <c r="I443" s="40"/>
      <c r="J443" s="52"/>
    </row>
    <row r="444" spans="1:10" x14ac:dyDescent="0.2">
      <c r="A444" s="10">
        <v>39393</v>
      </c>
      <c r="C444" s="11"/>
      <c r="D444" s="66"/>
      <c r="E444" s="39"/>
      <c r="F444" s="40"/>
      <c r="G444" s="66"/>
      <c r="H444" s="39"/>
      <c r="I444" s="40"/>
      <c r="J444" s="52"/>
    </row>
    <row r="445" spans="1:10" x14ac:dyDescent="0.2">
      <c r="A445" s="10">
        <v>39394</v>
      </c>
      <c r="C445" s="11"/>
      <c r="D445" s="66"/>
      <c r="E445" s="39"/>
      <c r="F445" s="40"/>
      <c r="G445" s="66"/>
      <c r="H445" s="39"/>
      <c r="I445" s="40"/>
      <c r="J445" s="52"/>
    </row>
    <row r="446" spans="1:10" x14ac:dyDescent="0.2">
      <c r="A446" s="10">
        <v>39395</v>
      </c>
      <c r="C446" s="11"/>
      <c r="D446" s="66"/>
      <c r="E446" s="39"/>
      <c r="F446" s="40"/>
      <c r="G446" s="66"/>
      <c r="H446" s="39"/>
      <c r="I446" s="40"/>
      <c r="J446" s="52"/>
    </row>
    <row r="447" spans="1:10" x14ac:dyDescent="0.2">
      <c r="A447" s="10">
        <v>39396</v>
      </c>
      <c r="B447" s="11">
        <v>0.54166666666666663</v>
      </c>
      <c r="C447" s="11">
        <v>0.58333333333333304</v>
      </c>
      <c r="D447" s="66">
        <v>11</v>
      </c>
      <c r="E447" s="39">
        <v>8</v>
      </c>
      <c r="F447" s="40">
        <f>E447/(E447+D447)</f>
        <v>0.42105263157894735</v>
      </c>
      <c r="G447" s="66">
        <v>2</v>
      </c>
      <c r="H447" s="39">
        <v>2</v>
      </c>
      <c r="I447" s="40">
        <f>H447/(H447+G447)</f>
        <v>0.5</v>
      </c>
      <c r="J447" s="52"/>
    </row>
    <row r="448" spans="1:10" x14ac:dyDescent="0.2">
      <c r="A448" s="10">
        <v>39396</v>
      </c>
      <c r="B448" s="11">
        <v>0.58333333333333304</v>
      </c>
      <c r="C448" s="11">
        <v>0.625</v>
      </c>
      <c r="D448" s="66">
        <v>3</v>
      </c>
      <c r="E448" s="39">
        <v>1</v>
      </c>
      <c r="F448" s="40">
        <f>E448/(E448+D448)</f>
        <v>0.25</v>
      </c>
      <c r="G448" s="66">
        <v>0</v>
      </c>
      <c r="H448" s="39">
        <v>0</v>
      </c>
      <c r="I448" s="40" t="e">
        <f>H448/(H448+G448)</f>
        <v>#DIV/0!</v>
      </c>
      <c r="J448" s="52"/>
    </row>
    <row r="449" spans="1:10" x14ac:dyDescent="0.2">
      <c r="A449" s="10">
        <v>39397</v>
      </c>
      <c r="C449" s="11"/>
      <c r="D449" s="66"/>
      <c r="E449" s="39"/>
      <c r="F449" s="40"/>
      <c r="G449" s="66"/>
      <c r="H449" s="39"/>
      <c r="I449" s="40"/>
      <c r="J449" s="52"/>
    </row>
    <row r="450" spans="1:10" x14ac:dyDescent="0.2">
      <c r="A450" s="10">
        <v>39398</v>
      </c>
      <c r="C450" s="11"/>
      <c r="D450" s="66"/>
      <c r="E450" s="39"/>
      <c r="F450" s="40"/>
      <c r="G450" s="66"/>
      <c r="H450" s="39"/>
      <c r="I450" s="40"/>
      <c r="J450" s="52"/>
    </row>
    <row r="451" spans="1:10" x14ac:dyDescent="0.2">
      <c r="A451" s="10">
        <v>39399</v>
      </c>
      <c r="C451" s="11"/>
      <c r="D451" s="66"/>
      <c r="E451" s="39"/>
      <c r="F451" s="40"/>
      <c r="G451" s="66"/>
      <c r="H451" s="39"/>
      <c r="I451" s="40"/>
      <c r="J451" s="52"/>
    </row>
    <row r="452" spans="1:10" x14ac:dyDescent="0.2">
      <c r="A452" s="10">
        <v>39400</v>
      </c>
      <c r="C452" s="11"/>
      <c r="D452" s="66"/>
      <c r="E452" s="39"/>
      <c r="F452" s="40"/>
      <c r="G452" s="66"/>
      <c r="H452" s="39"/>
      <c r="I452" s="40"/>
      <c r="J452" s="52"/>
    </row>
    <row r="453" spans="1:10" x14ac:dyDescent="0.2">
      <c r="A453" s="10"/>
      <c r="C453" s="4"/>
      <c r="D453" s="12"/>
      <c r="E453" s="4"/>
      <c r="F453" s="4"/>
      <c r="G453" s="12"/>
      <c r="H453" s="4"/>
      <c r="I453" s="4"/>
      <c r="J453" s="52"/>
    </row>
    <row r="454" spans="1:10" ht="12" thickBot="1" x14ac:dyDescent="0.25">
      <c r="A454" s="41" t="s">
        <v>112</v>
      </c>
      <c r="B454" s="24"/>
      <c r="C454" s="28"/>
      <c r="D454" s="69">
        <f>SUM(D382:D452)</f>
        <v>720</v>
      </c>
      <c r="E454" s="28">
        <f>SUM(E382:E452)</f>
        <v>2262</v>
      </c>
      <c r="F454" s="21">
        <f>E454/(E454+D454)</f>
        <v>0.75855130784708247</v>
      </c>
      <c r="G454" s="69">
        <f>SUM(G382:G452)</f>
        <v>105</v>
      </c>
      <c r="H454" s="28">
        <f>SUM(H382:H452)</f>
        <v>146</v>
      </c>
      <c r="I454" s="21">
        <f>H454/(H454+G454)</f>
        <v>0.58167330677290841</v>
      </c>
      <c r="J454" s="38"/>
    </row>
    <row r="455" spans="1:10" x14ac:dyDescent="0.2">
      <c r="D455" s="12"/>
      <c r="E455" s="4"/>
      <c r="F455" s="4"/>
      <c r="G455" s="12"/>
      <c r="H455" s="4"/>
      <c r="I455" s="4"/>
    </row>
    <row r="456" spans="1:10" ht="12" thickBot="1" x14ac:dyDescent="0.25">
      <c r="D456" s="12"/>
      <c r="E456" s="89" t="s">
        <v>574</v>
      </c>
      <c r="F456" s="45" t="s">
        <v>584</v>
      </c>
      <c r="G456" s="12"/>
      <c r="H456" s="92" t="s">
        <v>286</v>
      </c>
      <c r="I456" s="45" t="s">
        <v>285</v>
      </c>
    </row>
    <row r="457" spans="1:10" x14ac:dyDescent="0.2">
      <c r="A457" s="25">
        <v>39694</v>
      </c>
      <c r="B457" s="26">
        <v>0.58333333333333337</v>
      </c>
      <c r="C457" s="26">
        <v>0.625</v>
      </c>
      <c r="D457" s="29">
        <v>14</v>
      </c>
      <c r="E457" s="9">
        <v>25</v>
      </c>
      <c r="F457" s="27">
        <f t="shared" ref="F457:F474" si="38">E457/(E457+D457)</f>
        <v>0.64102564102564108</v>
      </c>
      <c r="G457" s="29">
        <v>2</v>
      </c>
      <c r="H457" s="9">
        <v>3</v>
      </c>
      <c r="I457" s="27">
        <f t="shared" ref="I457:I474" si="39">H457/(H457+G457)</f>
        <v>0.6</v>
      </c>
      <c r="J457" s="36"/>
    </row>
    <row r="458" spans="1:10" x14ac:dyDescent="0.2">
      <c r="A458" s="10">
        <v>39695</v>
      </c>
      <c r="B458" s="11">
        <v>0.70833333333333337</v>
      </c>
      <c r="C458" s="11">
        <v>0.75</v>
      </c>
      <c r="D458" s="12">
        <v>11</v>
      </c>
      <c r="E458" s="4">
        <v>20</v>
      </c>
      <c r="F458" s="13">
        <f t="shared" si="38"/>
        <v>0.64516129032258063</v>
      </c>
      <c r="G458" s="12">
        <v>8</v>
      </c>
      <c r="H458" s="4">
        <v>3</v>
      </c>
      <c r="I458" s="13">
        <f t="shared" si="39"/>
        <v>0.27272727272727271</v>
      </c>
      <c r="J458" s="37"/>
    </row>
    <row r="459" spans="1:10" x14ac:dyDescent="0.2">
      <c r="A459" s="10">
        <v>39696</v>
      </c>
      <c r="B459" s="11">
        <v>0.75</v>
      </c>
      <c r="C459" s="11">
        <v>0.79166666666666696</v>
      </c>
      <c r="D459" s="12">
        <v>8</v>
      </c>
      <c r="E459" s="4">
        <v>20</v>
      </c>
      <c r="F459" s="13">
        <f t="shared" si="38"/>
        <v>0.7142857142857143</v>
      </c>
      <c r="G459" s="12">
        <v>8</v>
      </c>
      <c r="H459" s="39">
        <v>1</v>
      </c>
      <c r="I459" s="13">
        <f t="shared" si="39"/>
        <v>0.1111111111111111</v>
      </c>
      <c r="J459" s="37"/>
    </row>
    <row r="460" spans="1:10" x14ac:dyDescent="0.2">
      <c r="A460" s="10">
        <v>39697</v>
      </c>
      <c r="B460" s="11">
        <v>0.70833333333333337</v>
      </c>
      <c r="C460" s="11">
        <v>0.75</v>
      </c>
      <c r="D460" s="12">
        <v>7</v>
      </c>
      <c r="E460" s="39">
        <v>25</v>
      </c>
      <c r="F460" s="13">
        <f t="shared" si="38"/>
        <v>0.78125</v>
      </c>
      <c r="G460" s="12">
        <v>5</v>
      </c>
      <c r="H460" s="39">
        <v>1</v>
      </c>
      <c r="I460" s="13">
        <f t="shared" si="39"/>
        <v>0.16666666666666666</v>
      </c>
      <c r="J460" s="37"/>
    </row>
    <row r="461" spans="1:10" x14ac:dyDescent="0.2">
      <c r="A461" s="10">
        <v>39698</v>
      </c>
      <c r="B461" s="11">
        <v>0.33333333333333331</v>
      </c>
      <c r="C461" s="11">
        <v>0.375</v>
      </c>
      <c r="D461" s="12">
        <v>20</v>
      </c>
      <c r="E461" s="39">
        <v>32</v>
      </c>
      <c r="F461" s="13">
        <f t="shared" si="38"/>
        <v>0.61538461538461542</v>
      </c>
      <c r="G461" s="12">
        <v>0</v>
      </c>
      <c r="H461" s="39">
        <v>0</v>
      </c>
      <c r="I461" s="13"/>
      <c r="J461" s="37"/>
    </row>
    <row r="462" spans="1:10" x14ac:dyDescent="0.2">
      <c r="A462" s="10">
        <v>39699</v>
      </c>
      <c r="B462" s="11">
        <v>0.33333333333333331</v>
      </c>
      <c r="C462" s="11">
        <v>0.375</v>
      </c>
      <c r="D462" s="12">
        <v>18</v>
      </c>
      <c r="E462" s="39">
        <v>44</v>
      </c>
      <c r="F462" s="13">
        <f t="shared" si="38"/>
        <v>0.70967741935483875</v>
      </c>
      <c r="G462" s="66">
        <v>1</v>
      </c>
      <c r="H462" s="39">
        <v>0</v>
      </c>
      <c r="I462" s="13">
        <f t="shared" si="39"/>
        <v>0</v>
      </c>
      <c r="J462" s="37"/>
    </row>
    <row r="463" spans="1:10" x14ac:dyDescent="0.2">
      <c r="A463" s="10">
        <v>39700</v>
      </c>
      <c r="B463" s="11">
        <v>0.66666666666666663</v>
      </c>
      <c r="C463" s="11">
        <v>0.70833333333333304</v>
      </c>
      <c r="D463" s="12">
        <v>18</v>
      </c>
      <c r="E463" s="39">
        <v>28</v>
      </c>
      <c r="F463" s="40">
        <f t="shared" si="38"/>
        <v>0.60869565217391308</v>
      </c>
      <c r="G463" s="12">
        <v>5</v>
      </c>
      <c r="H463" s="39">
        <v>1</v>
      </c>
      <c r="I463" s="40">
        <f t="shared" si="39"/>
        <v>0.16666666666666666</v>
      </c>
      <c r="J463" s="37"/>
    </row>
    <row r="464" spans="1:10" x14ac:dyDescent="0.2">
      <c r="A464" s="10">
        <v>39701</v>
      </c>
      <c r="B464" s="11">
        <v>0.41666666666666669</v>
      </c>
      <c r="C464" s="11">
        <v>0.45833333333333298</v>
      </c>
      <c r="D464" s="12">
        <v>24</v>
      </c>
      <c r="E464" s="39">
        <v>63</v>
      </c>
      <c r="F464" s="40">
        <f t="shared" si="38"/>
        <v>0.72413793103448276</v>
      </c>
      <c r="G464" s="12">
        <v>6</v>
      </c>
      <c r="H464" s="39">
        <v>4</v>
      </c>
      <c r="I464" s="40">
        <f t="shared" si="39"/>
        <v>0.4</v>
      </c>
      <c r="J464" s="37"/>
    </row>
    <row r="465" spans="1:10" x14ac:dyDescent="0.2">
      <c r="A465" s="10">
        <v>39702</v>
      </c>
      <c r="B465" s="11">
        <v>0.625</v>
      </c>
      <c r="C465" s="11">
        <v>0.66666666666666696</v>
      </c>
      <c r="D465" s="12">
        <v>21</v>
      </c>
      <c r="E465" s="39">
        <v>46</v>
      </c>
      <c r="F465" s="40">
        <f t="shared" si="38"/>
        <v>0.68656716417910446</v>
      </c>
      <c r="G465" s="12">
        <v>4</v>
      </c>
      <c r="H465" s="39">
        <v>4</v>
      </c>
      <c r="I465" s="40">
        <f t="shared" si="39"/>
        <v>0.5</v>
      </c>
      <c r="J465" s="37"/>
    </row>
    <row r="466" spans="1:10" x14ac:dyDescent="0.2">
      <c r="A466" s="10">
        <v>39703</v>
      </c>
      <c r="C466" s="4"/>
      <c r="D466" s="12"/>
      <c r="E466" s="4"/>
      <c r="F466" s="40"/>
      <c r="G466" s="12"/>
      <c r="H466" s="4"/>
      <c r="I466" s="40"/>
      <c r="J466" s="37" t="s">
        <v>358</v>
      </c>
    </row>
    <row r="467" spans="1:10" x14ac:dyDescent="0.2">
      <c r="A467" s="10">
        <v>39704</v>
      </c>
      <c r="B467" s="11">
        <v>0.29166666666666669</v>
      </c>
      <c r="C467" s="11">
        <v>0.33333333333333298</v>
      </c>
      <c r="D467" s="12">
        <v>6</v>
      </c>
      <c r="E467" s="39">
        <v>23</v>
      </c>
      <c r="F467" s="40">
        <f t="shared" si="38"/>
        <v>0.7931034482758621</v>
      </c>
      <c r="G467" s="12">
        <v>3</v>
      </c>
      <c r="H467" s="39">
        <v>2</v>
      </c>
      <c r="I467" s="40">
        <f t="shared" si="39"/>
        <v>0.4</v>
      </c>
      <c r="J467" s="37"/>
    </row>
    <row r="468" spans="1:10" x14ac:dyDescent="0.2">
      <c r="A468" s="10">
        <v>39705</v>
      </c>
      <c r="B468" s="11">
        <v>0.375</v>
      </c>
      <c r="C468" s="11">
        <v>0.41666666666666702</v>
      </c>
      <c r="D468" s="12">
        <v>29</v>
      </c>
      <c r="E468" s="39">
        <v>57</v>
      </c>
      <c r="F468" s="40">
        <f t="shared" si="38"/>
        <v>0.66279069767441856</v>
      </c>
      <c r="G468" s="12">
        <v>10</v>
      </c>
      <c r="H468" s="39">
        <v>1</v>
      </c>
      <c r="I468" s="40">
        <f t="shared" si="39"/>
        <v>9.0909090909090912E-2</v>
      </c>
      <c r="J468" s="37"/>
    </row>
    <row r="469" spans="1:10" x14ac:dyDescent="0.2">
      <c r="A469" s="10">
        <v>39706</v>
      </c>
      <c r="B469" s="11">
        <v>0.41666666666666669</v>
      </c>
      <c r="C469" s="11">
        <v>0.45833333333333298</v>
      </c>
      <c r="D469" s="12">
        <v>8</v>
      </c>
      <c r="E469" s="39">
        <v>31</v>
      </c>
      <c r="F469" s="40">
        <f t="shared" si="38"/>
        <v>0.79487179487179482</v>
      </c>
      <c r="G469" s="12">
        <v>2</v>
      </c>
      <c r="H469" s="39">
        <v>1</v>
      </c>
      <c r="I469" s="40">
        <f t="shared" si="39"/>
        <v>0.33333333333333331</v>
      </c>
      <c r="J469" s="37"/>
    </row>
    <row r="470" spans="1:10" x14ac:dyDescent="0.2">
      <c r="A470" s="10">
        <v>39707</v>
      </c>
      <c r="B470" s="11">
        <v>0.75</v>
      </c>
      <c r="C470" s="11">
        <v>0.79166666666666696</v>
      </c>
      <c r="D470" s="12">
        <v>7</v>
      </c>
      <c r="E470" s="39">
        <v>2</v>
      </c>
      <c r="F470" s="40">
        <f t="shared" si="38"/>
        <v>0.22222222222222221</v>
      </c>
      <c r="G470" s="12">
        <v>2</v>
      </c>
      <c r="H470" s="39">
        <v>4</v>
      </c>
      <c r="I470" s="40">
        <f t="shared" si="39"/>
        <v>0.66666666666666663</v>
      </c>
      <c r="J470" s="37"/>
    </row>
    <row r="471" spans="1:10" x14ac:dyDescent="0.2">
      <c r="A471" s="10">
        <v>39708</v>
      </c>
      <c r="B471" s="11">
        <v>0.375</v>
      </c>
      <c r="C471" s="11">
        <v>0.41666666666666702</v>
      </c>
      <c r="D471" s="12">
        <v>20</v>
      </c>
      <c r="E471" s="39">
        <v>48</v>
      </c>
      <c r="F471" s="40">
        <f t="shared" si="38"/>
        <v>0.70588235294117652</v>
      </c>
      <c r="G471" s="12">
        <v>12</v>
      </c>
      <c r="H471" s="39">
        <v>1</v>
      </c>
      <c r="I471" s="40">
        <f t="shared" si="39"/>
        <v>7.6923076923076927E-2</v>
      </c>
      <c r="J471" s="37"/>
    </row>
    <row r="472" spans="1:10" x14ac:dyDescent="0.2">
      <c r="A472" s="10">
        <v>39709</v>
      </c>
      <c r="B472" s="11">
        <v>0.70833333333333337</v>
      </c>
      <c r="C472" s="11">
        <v>0.75</v>
      </c>
      <c r="D472" s="12">
        <v>15</v>
      </c>
      <c r="E472" s="39">
        <v>56</v>
      </c>
      <c r="F472" s="40">
        <f t="shared" si="38"/>
        <v>0.78873239436619713</v>
      </c>
      <c r="G472" s="12">
        <v>10</v>
      </c>
      <c r="H472" s="39">
        <v>3</v>
      </c>
      <c r="I472" s="40">
        <f t="shared" si="39"/>
        <v>0.23076923076923078</v>
      </c>
      <c r="J472" s="37"/>
    </row>
    <row r="473" spans="1:10" x14ac:dyDescent="0.2">
      <c r="A473" s="10">
        <v>39710</v>
      </c>
      <c r="B473" s="11">
        <v>0.5</v>
      </c>
      <c r="C473" s="11">
        <v>0.54166666666666696</v>
      </c>
      <c r="D473" s="12">
        <v>34</v>
      </c>
      <c r="E473" s="39">
        <v>85</v>
      </c>
      <c r="F473" s="40">
        <f t="shared" si="38"/>
        <v>0.7142857142857143</v>
      </c>
      <c r="G473" s="12">
        <v>10</v>
      </c>
      <c r="H473" s="39">
        <v>5</v>
      </c>
      <c r="I473" s="40">
        <f t="shared" si="39"/>
        <v>0.33333333333333331</v>
      </c>
      <c r="J473" s="37"/>
    </row>
    <row r="474" spans="1:10" x14ac:dyDescent="0.2">
      <c r="A474" s="10">
        <v>39711</v>
      </c>
      <c r="B474" s="11">
        <v>0.375</v>
      </c>
      <c r="C474" s="11">
        <v>0.41666666666666702</v>
      </c>
      <c r="D474" s="12">
        <v>43</v>
      </c>
      <c r="E474" s="39">
        <v>89</v>
      </c>
      <c r="F474" s="40">
        <f t="shared" si="38"/>
        <v>0.6742424242424242</v>
      </c>
      <c r="G474" s="12">
        <v>1</v>
      </c>
      <c r="H474" s="39">
        <v>1</v>
      </c>
      <c r="I474" s="40">
        <f t="shared" si="39"/>
        <v>0.5</v>
      </c>
      <c r="J474" s="37"/>
    </row>
    <row r="475" spans="1:10" x14ac:dyDescent="0.2">
      <c r="A475" s="10">
        <v>39712</v>
      </c>
      <c r="C475" s="4"/>
      <c r="D475" s="12"/>
      <c r="E475" s="4"/>
      <c r="F475" s="4"/>
      <c r="G475" s="12"/>
      <c r="H475" s="4"/>
      <c r="I475" s="4"/>
      <c r="J475" s="37" t="s">
        <v>358</v>
      </c>
    </row>
    <row r="476" spans="1:10" x14ac:dyDescent="0.2">
      <c r="A476" s="10">
        <v>39713</v>
      </c>
      <c r="C476" s="4"/>
      <c r="D476" s="12"/>
      <c r="E476" s="4"/>
      <c r="F476" s="4"/>
      <c r="G476" s="12"/>
      <c r="H476" s="4"/>
      <c r="I476" s="4"/>
      <c r="J476" s="37" t="s">
        <v>358</v>
      </c>
    </row>
    <row r="477" spans="1:10" x14ac:dyDescent="0.2">
      <c r="A477" s="10">
        <v>39714</v>
      </c>
      <c r="B477" s="11">
        <v>0.75</v>
      </c>
      <c r="C477" s="11">
        <v>0.79166666666666696</v>
      </c>
      <c r="D477" s="12">
        <v>23</v>
      </c>
      <c r="E477" s="39">
        <v>50</v>
      </c>
      <c r="F477" s="40">
        <f>E477/(E477+D477)</f>
        <v>0.68493150684931503</v>
      </c>
      <c r="G477" s="12">
        <v>3</v>
      </c>
      <c r="H477" s="39">
        <v>0</v>
      </c>
      <c r="I477" s="40">
        <f>H477/(H477+G477)</f>
        <v>0</v>
      </c>
      <c r="J477" s="37"/>
    </row>
    <row r="478" spans="1:10" x14ac:dyDescent="0.2">
      <c r="A478" s="10">
        <v>39715</v>
      </c>
      <c r="B478" s="11">
        <v>0.41666666666666669</v>
      </c>
      <c r="C478" s="11">
        <v>0.45833333333333298</v>
      </c>
      <c r="D478" s="12">
        <v>45</v>
      </c>
      <c r="E478" s="39">
        <v>112</v>
      </c>
      <c r="F478" s="40">
        <f>E478/(E478+D478)</f>
        <v>0.7133757961783439</v>
      </c>
      <c r="G478" s="12">
        <v>9</v>
      </c>
      <c r="H478" s="39">
        <v>2</v>
      </c>
      <c r="I478" s="40">
        <f>H478/(H478+G478)</f>
        <v>0.18181818181818182</v>
      </c>
      <c r="J478" s="37"/>
    </row>
    <row r="479" spans="1:10" x14ac:dyDescent="0.2">
      <c r="A479" s="10">
        <v>39716</v>
      </c>
      <c r="C479" s="4"/>
      <c r="D479" s="12"/>
      <c r="E479" s="4"/>
      <c r="F479" s="4"/>
      <c r="G479" s="12"/>
      <c r="H479" s="4"/>
      <c r="I479" s="4"/>
      <c r="J479" s="37" t="s">
        <v>358</v>
      </c>
    </row>
    <row r="480" spans="1:10" x14ac:dyDescent="0.2">
      <c r="A480" s="10">
        <v>39717</v>
      </c>
      <c r="B480" s="11">
        <v>0.58333333333333337</v>
      </c>
      <c r="C480" s="11">
        <v>0.625</v>
      </c>
      <c r="D480" s="12">
        <v>28</v>
      </c>
      <c r="E480" s="4">
        <v>79</v>
      </c>
      <c r="F480" s="40">
        <f t="shared" ref="F480:F495" si="40">E480/(E480+D480)</f>
        <v>0.73831775700934577</v>
      </c>
      <c r="G480" s="12">
        <v>7</v>
      </c>
      <c r="H480" s="39">
        <v>2</v>
      </c>
      <c r="I480" s="40">
        <f t="shared" ref="I480:I495" si="41">H480/(H480+G480)</f>
        <v>0.22222222222222221</v>
      </c>
      <c r="J480" s="37"/>
    </row>
    <row r="481" spans="1:10" x14ac:dyDescent="0.2">
      <c r="A481" s="10">
        <v>39718</v>
      </c>
      <c r="B481" s="11">
        <v>0.375</v>
      </c>
      <c r="C481" s="11">
        <v>0.41666666666666702</v>
      </c>
      <c r="D481" s="12">
        <v>22</v>
      </c>
      <c r="E481" s="39">
        <v>73</v>
      </c>
      <c r="F481" s="40">
        <f t="shared" si="40"/>
        <v>0.76842105263157889</v>
      </c>
      <c r="G481" s="12">
        <v>7</v>
      </c>
      <c r="H481" s="39">
        <v>0</v>
      </c>
      <c r="I481" s="40">
        <f t="shared" si="41"/>
        <v>0</v>
      </c>
      <c r="J481" s="37"/>
    </row>
    <row r="482" spans="1:10" x14ac:dyDescent="0.2">
      <c r="A482" s="10">
        <v>39719</v>
      </c>
      <c r="B482" s="11">
        <v>0.5</v>
      </c>
      <c r="C482" s="11">
        <v>0.54166666666666696</v>
      </c>
      <c r="D482" s="12">
        <v>29</v>
      </c>
      <c r="E482" s="39">
        <v>66</v>
      </c>
      <c r="F482" s="40">
        <f t="shared" si="40"/>
        <v>0.69473684210526321</v>
      </c>
      <c r="G482" s="12">
        <v>4</v>
      </c>
      <c r="H482" s="39">
        <v>0</v>
      </c>
      <c r="I482" s="40">
        <f t="shared" si="41"/>
        <v>0</v>
      </c>
      <c r="J482" s="37"/>
    </row>
    <row r="483" spans="1:10" x14ac:dyDescent="0.2">
      <c r="A483" s="10">
        <v>39720</v>
      </c>
      <c r="B483" s="11">
        <v>0.54166666666666663</v>
      </c>
      <c r="C483" s="11">
        <v>0.58333333333333304</v>
      </c>
      <c r="D483" s="12">
        <v>15</v>
      </c>
      <c r="E483" s="39">
        <v>37</v>
      </c>
      <c r="F483" s="40">
        <f t="shared" si="40"/>
        <v>0.71153846153846156</v>
      </c>
      <c r="G483" s="12">
        <v>3</v>
      </c>
      <c r="H483" s="39">
        <v>1</v>
      </c>
      <c r="I483" s="40">
        <f t="shared" si="41"/>
        <v>0.25</v>
      </c>
      <c r="J483" s="37"/>
    </row>
    <row r="484" spans="1:10" x14ac:dyDescent="0.2">
      <c r="A484" s="10">
        <v>39721</v>
      </c>
      <c r="B484" s="11">
        <v>0.70833333333333337</v>
      </c>
      <c r="C484" s="11">
        <v>0.75</v>
      </c>
      <c r="D484" s="12">
        <v>19</v>
      </c>
      <c r="E484" s="39">
        <v>71</v>
      </c>
      <c r="F484" s="40">
        <f t="shared" si="40"/>
        <v>0.78888888888888886</v>
      </c>
      <c r="G484" s="12">
        <v>3</v>
      </c>
      <c r="H484" s="39">
        <v>0</v>
      </c>
      <c r="I484" s="40">
        <f t="shared" si="41"/>
        <v>0</v>
      </c>
      <c r="J484" s="37"/>
    </row>
    <row r="485" spans="1:10" x14ac:dyDescent="0.2">
      <c r="A485" s="10">
        <v>39722</v>
      </c>
      <c r="B485" s="11">
        <v>0.375</v>
      </c>
      <c r="C485" s="11">
        <v>0.41666666666666702</v>
      </c>
      <c r="D485" s="12">
        <v>34</v>
      </c>
      <c r="E485" s="39">
        <v>51</v>
      </c>
      <c r="F485" s="40">
        <f t="shared" si="40"/>
        <v>0.6</v>
      </c>
      <c r="G485" s="12">
        <v>3</v>
      </c>
      <c r="H485" s="39">
        <v>0</v>
      </c>
      <c r="I485" s="40">
        <f t="shared" si="41"/>
        <v>0</v>
      </c>
      <c r="J485" s="37"/>
    </row>
    <row r="486" spans="1:10" x14ac:dyDescent="0.2">
      <c r="A486" s="10">
        <v>39723</v>
      </c>
      <c r="C486" s="4"/>
      <c r="D486" s="12"/>
      <c r="E486" s="4"/>
      <c r="F486" s="4"/>
      <c r="G486" s="12"/>
      <c r="H486" s="4"/>
      <c r="I486" s="4"/>
      <c r="J486" s="37" t="s">
        <v>358</v>
      </c>
    </row>
    <row r="487" spans="1:10" x14ac:dyDescent="0.2">
      <c r="A487" s="10">
        <v>39724</v>
      </c>
      <c r="B487" s="11">
        <v>0.66666666666666663</v>
      </c>
      <c r="C487" s="11">
        <v>0.70833333333333304</v>
      </c>
      <c r="D487" s="12">
        <v>19</v>
      </c>
      <c r="E487" s="39">
        <v>45</v>
      </c>
      <c r="F487" s="40">
        <f t="shared" si="40"/>
        <v>0.703125</v>
      </c>
      <c r="G487" s="12">
        <v>1</v>
      </c>
      <c r="H487" s="39">
        <v>0</v>
      </c>
      <c r="I487" s="40">
        <f t="shared" si="41"/>
        <v>0</v>
      </c>
      <c r="J487" s="37"/>
    </row>
    <row r="488" spans="1:10" x14ac:dyDescent="0.2">
      <c r="A488" s="10">
        <v>39725</v>
      </c>
      <c r="B488" s="11">
        <v>0.5</v>
      </c>
      <c r="C488" s="11">
        <v>0.54166666666666696</v>
      </c>
      <c r="D488" s="12">
        <v>19</v>
      </c>
      <c r="E488" s="39">
        <v>61</v>
      </c>
      <c r="F488" s="40">
        <f t="shared" si="40"/>
        <v>0.76249999999999996</v>
      </c>
      <c r="G488" s="12">
        <v>1</v>
      </c>
      <c r="H488" s="39">
        <v>1</v>
      </c>
      <c r="I488" s="40">
        <f t="shared" si="41"/>
        <v>0.5</v>
      </c>
      <c r="J488" s="37"/>
    </row>
    <row r="489" spans="1:10" x14ac:dyDescent="0.2">
      <c r="A489" s="10">
        <v>39726</v>
      </c>
      <c r="B489" s="11">
        <v>0.375</v>
      </c>
      <c r="C489" s="11">
        <v>0.41666666666666702</v>
      </c>
      <c r="D489" s="12">
        <v>22</v>
      </c>
      <c r="E489" s="39">
        <v>52</v>
      </c>
      <c r="F489" s="40">
        <f t="shared" si="40"/>
        <v>0.70270270270270274</v>
      </c>
      <c r="G489" s="12">
        <v>2</v>
      </c>
      <c r="H489" s="39">
        <v>0</v>
      </c>
      <c r="I489" s="40">
        <f t="shared" si="41"/>
        <v>0</v>
      </c>
      <c r="J489" s="37"/>
    </row>
    <row r="490" spans="1:10" x14ac:dyDescent="0.2">
      <c r="A490" s="10">
        <v>39727</v>
      </c>
      <c r="B490" s="11">
        <v>0.33333333333333331</v>
      </c>
      <c r="C490" s="11">
        <v>0.375</v>
      </c>
      <c r="D490" s="12">
        <v>6</v>
      </c>
      <c r="E490" s="39">
        <v>20</v>
      </c>
      <c r="F490" s="40">
        <f t="shared" si="40"/>
        <v>0.76923076923076927</v>
      </c>
      <c r="G490" s="12">
        <v>0</v>
      </c>
      <c r="H490" s="39">
        <v>0</v>
      </c>
      <c r="I490" s="40"/>
      <c r="J490" s="37"/>
    </row>
    <row r="491" spans="1:10" x14ac:dyDescent="0.2">
      <c r="A491" s="10">
        <v>39728</v>
      </c>
      <c r="B491" s="11">
        <v>0.625</v>
      </c>
      <c r="C491" s="11">
        <v>0.66666666666666696</v>
      </c>
      <c r="D491" s="12">
        <v>33</v>
      </c>
      <c r="E491" s="39">
        <v>86</v>
      </c>
      <c r="F491" s="40">
        <f t="shared" si="40"/>
        <v>0.72268907563025209</v>
      </c>
      <c r="G491" s="12">
        <v>4</v>
      </c>
      <c r="H491" s="39">
        <v>0</v>
      </c>
      <c r="I491" s="40">
        <f t="shared" si="41"/>
        <v>0</v>
      </c>
      <c r="J491" s="37"/>
    </row>
    <row r="492" spans="1:10" x14ac:dyDescent="0.2">
      <c r="A492" s="10">
        <v>39729</v>
      </c>
      <c r="B492" s="11">
        <v>0.70833333333333337</v>
      </c>
      <c r="C492" s="11">
        <v>0.75</v>
      </c>
      <c r="D492" s="12">
        <v>14</v>
      </c>
      <c r="E492" s="39">
        <v>41</v>
      </c>
      <c r="F492" s="40">
        <f t="shared" si="40"/>
        <v>0.74545454545454548</v>
      </c>
      <c r="G492" s="12">
        <v>0</v>
      </c>
      <c r="H492" s="39">
        <v>0</v>
      </c>
      <c r="I492" s="40"/>
      <c r="J492" s="37"/>
    </row>
    <row r="493" spans="1:10" x14ac:dyDescent="0.2">
      <c r="A493" s="10">
        <v>39730</v>
      </c>
      <c r="B493" s="11">
        <v>0.33333333333333331</v>
      </c>
      <c r="C493" s="11">
        <v>0.375</v>
      </c>
      <c r="D493" s="12">
        <v>5</v>
      </c>
      <c r="E493" s="39">
        <v>7</v>
      </c>
      <c r="F493" s="40">
        <f t="shared" si="40"/>
        <v>0.58333333333333337</v>
      </c>
      <c r="G493" s="12">
        <v>0</v>
      </c>
      <c r="H493" s="39">
        <v>0</v>
      </c>
      <c r="I493" s="40"/>
      <c r="J493" s="37"/>
    </row>
    <row r="494" spans="1:10" x14ac:dyDescent="0.2">
      <c r="A494" s="10">
        <v>39731</v>
      </c>
      <c r="B494" s="11">
        <v>0.58333333333333337</v>
      </c>
      <c r="C494" s="11">
        <v>0.625</v>
      </c>
      <c r="D494" s="12">
        <v>8</v>
      </c>
      <c r="E494" s="39">
        <v>13</v>
      </c>
      <c r="F494" s="40">
        <f t="shared" si="40"/>
        <v>0.61904761904761907</v>
      </c>
      <c r="G494" s="12">
        <v>1</v>
      </c>
      <c r="H494" s="39">
        <v>0</v>
      </c>
      <c r="I494" s="40">
        <f t="shared" si="41"/>
        <v>0</v>
      </c>
      <c r="J494" s="37"/>
    </row>
    <row r="495" spans="1:10" x14ac:dyDescent="0.2">
      <c r="A495" s="10">
        <v>39732</v>
      </c>
      <c r="B495" s="11">
        <v>0.45833333333333331</v>
      </c>
      <c r="C495" s="11">
        <v>0.5</v>
      </c>
      <c r="D495" s="12">
        <v>9</v>
      </c>
      <c r="E495" s="39">
        <v>28</v>
      </c>
      <c r="F495" s="40">
        <f t="shared" si="40"/>
        <v>0.7567567567567568</v>
      </c>
      <c r="G495" s="12">
        <v>1</v>
      </c>
      <c r="H495" s="39">
        <v>0</v>
      </c>
      <c r="I495" s="40">
        <f t="shared" si="41"/>
        <v>0</v>
      </c>
      <c r="J495" s="37"/>
    </row>
    <row r="496" spans="1:10" x14ac:dyDescent="0.2">
      <c r="A496" s="10">
        <v>39733</v>
      </c>
      <c r="C496" s="4"/>
      <c r="D496" s="12"/>
      <c r="E496" s="4"/>
      <c r="F496" s="4"/>
      <c r="G496" s="12"/>
      <c r="H496" s="4"/>
      <c r="I496" s="4"/>
      <c r="J496" s="37" t="s">
        <v>358</v>
      </c>
    </row>
    <row r="497" spans="1:10" x14ac:dyDescent="0.2">
      <c r="A497" s="10">
        <v>39734</v>
      </c>
      <c r="C497" s="4"/>
      <c r="D497" s="12"/>
      <c r="E497" s="4"/>
      <c r="F497" s="4"/>
      <c r="G497" s="12"/>
      <c r="H497" s="4"/>
      <c r="I497" s="4"/>
      <c r="J497" s="37" t="s">
        <v>358</v>
      </c>
    </row>
    <row r="498" spans="1:10" x14ac:dyDescent="0.2">
      <c r="A498" s="10">
        <v>39735</v>
      </c>
      <c r="B498" s="11">
        <v>0.54166666666666663</v>
      </c>
      <c r="C498" s="11">
        <v>0.58333333333333304</v>
      </c>
      <c r="D498" s="12">
        <v>12</v>
      </c>
      <c r="E498" s="39">
        <v>15</v>
      </c>
      <c r="F498" s="40">
        <f>E498/(E498+D498)</f>
        <v>0.55555555555555558</v>
      </c>
      <c r="G498" s="12">
        <v>1</v>
      </c>
      <c r="H498" s="39">
        <v>0</v>
      </c>
      <c r="I498" s="40">
        <f>H498/(H498+G498)</f>
        <v>0</v>
      </c>
      <c r="J498" s="37"/>
    </row>
    <row r="499" spans="1:10" x14ac:dyDescent="0.2">
      <c r="A499" s="10">
        <v>39736</v>
      </c>
      <c r="B499" s="11">
        <v>0.58333333333333337</v>
      </c>
      <c r="C499" s="11">
        <v>0.625</v>
      </c>
      <c r="D499" s="12">
        <v>8</v>
      </c>
      <c r="E499" s="39">
        <v>11</v>
      </c>
      <c r="F499" s="40">
        <f>E499/(E499+D499)</f>
        <v>0.57894736842105265</v>
      </c>
      <c r="G499" s="12">
        <v>0</v>
      </c>
      <c r="H499" s="39">
        <v>0</v>
      </c>
      <c r="I499" s="4"/>
      <c r="J499" s="37"/>
    </row>
    <row r="500" spans="1:10" x14ac:dyDescent="0.2">
      <c r="A500" s="10">
        <v>39737</v>
      </c>
      <c r="B500" s="11">
        <v>0.625</v>
      </c>
      <c r="C500" s="11">
        <v>0.66666666666666696</v>
      </c>
      <c r="D500" s="12">
        <v>4</v>
      </c>
      <c r="E500" s="39">
        <v>14</v>
      </c>
      <c r="F500" s="40">
        <f>E500/(E500+D500)</f>
        <v>0.77777777777777779</v>
      </c>
      <c r="G500" s="12">
        <v>0</v>
      </c>
      <c r="H500" s="39">
        <v>0</v>
      </c>
      <c r="I500" s="4"/>
      <c r="J500" s="37"/>
    </row>
    <row r="501" spans="1:10" x14ac:dyDescent="0.2">
      <c r="A501" s="10">
        <v>39738</v>
      </c>
      <c r="C501" s="4"/>
      <c r="D501" s="12"/>
      <c r="E501" s="4"/>
      <c r="F501" s="4"/>
      <c r="G501" s="12"/>
      <c r="H501" s="4"/>
      <c r="I501" s="4"/>
      <c r="J501" s="37" t="s">
        <v>358</v>
      </c>
    </row>
    <row r="502" spans="1:10" x14ac:dyDescent="0.2">
      <c r="A502" s="10">
        <v>39739</v>
      </c>
      <c r="C502" s="4"/>
      <c r="D502" s="12"/>
      <c r="E502" s="4"/>
      <c r="F502" s="4"/>
      <c r="G502" s="12"/>
      <c r="H502" s="4"/>
      <c r="I502" s="4"/>
      <c r="J502" s="37" t="s">
        <v>358</v>
      </c>
    </row>
    <row r="503" spans="1:10" x14ac:dyDescent="0.2">
      <c r="A503" s="10">
        <v>39740</v>
      </c>
      <c r="C503" s="4"/>
      <c r="D503" s="12"/>
      <c r="E503" s="4"/>
      <c r="F503" s="4"/>
      <c r="G503" s="12"/>
      <c r="H503" s="4"/>
      <c r="I503" s="4"/>
      <c r="J503" s="37" t="s">
        <v>358</v>
      </c>
    </row>
    <row r="504" spans="1:10" x14ac:dyDescent="0.2">
      <c r="A504" s="10">
        <v>39741</v>
      </c>
      <c r="C504" s="4"/>
      <c r="D504" s="12"/>
      <c r="E504" s="4"/>
      <c r="F504" s="4"/>
      <c r="G504" s="12"/>
      <c r="H504" s="4"/>
      <c r="I504" s="4"/>
      <c r="J504" s="37" t="s">
        <v>358</v>
      </c>
    </row>
    <row r="505" spans="1:10" x14ac:dyDescent="0.2">
      <c r="A505" s="10">
        <v>39742</v>
      </c>
      <c r="B505" s="11">
        <v>0.41666666666666669</v>
      </c>
      <c r="C505" s="11">
        <v>0.45833333333333298</v>
      </c>
      <c r="D505" s="12">
        <v>2</v>
      </c>
      <c r="E505" s="4">
        <v>2</v>
      </c>
      <c r="F505" s="40">
        <f>E505/(E505+D505)</f>
        <v>0.5</v>
      </c>
      <c r="G505" s="12">
        <v>0</v>
      </c>
      <c r="H505" s="39">
        <v>0</v>
      </c>
      <c r="I505" s="4"/>
      <c r="J505" s="37"/>
    </row>
    <row r="506" spans="1:10" x14ac:dyDescent="0.2">
      <c r="A506" s="10">
        <v>39743</v>
      </c>
      <c r="B506" s="11">
        <v>0.625</v>
      </c>
      <c r="C506" s="11">
        <v>0.66666666666666696</v>
      </c>
      <c r="D506" s="12">
        <v>8</v>
      </c>
      <c r="E506" s="4">
        <v>16</v>
      </c>
      <c r="F506" s="40">
        <f>E506/(E506+D506)</f>
        <v>0.66666666666666663</v>
      </c>
      <c r="G506" s="12">
        <v>2</v>
      </c>
      <c r="H506" s="39">
        <v>1</v>
      </c>
      <c r="I506" s="40">
        <f>H506/(H506+G506)</f>
        <v>0.33333333333333331</v>
      </c>
      <c r="J506" s="37"/>
    </row>
    <row r="507" spans="1:10" x14ac:dyDescent="0.2">
      <c r="A507" s="10">
        <v>39744</v>
      </c>
      <c r="B507" s="11">
        <v>0.5</v>
      </c>
      <c r="C507" s="11">
        <v>0.54166666666666696</v>
      </c>
      <c r="D507" s="12">
        <v>4</v>
      </c>
      <c r="E507" s="4">
        <v>7</v>
      </c>
      <c r="F507" s="40">
        <f>E507/(E507+D507)</f>
        <v>0.63636363636363635</v>
      </c>
      <c r="G507" s="12">
        <v>0</v>
      </c>
      <c r="H507" s="39">
        <v>0</v>
      </c>
      <c r="I507" s="4"/>
      <c r="J507" s="37"/>
    </row>
    <row r="508" spans="1:10" x14ac:dyDescent="0.2">
      <c r="A508" s="10">
        <v>39745</v>
      </c>
      <c r="C508" s="4"/>
      <c r="D508" s="12"/>
      <c r="E508" s="4"/>
      <c r="F508" s="4"/>
      <c r="G508" s="12"/>
      <c r="H508" s="4"/>
      <c r="I508" s="4"/>
      <c r="J508" s="37" t="s">
        <v>358</v>
      </c>
    </row>
    <row r="509" spans="1:10" x14ac:dyDescent="0.2">
      <c r="A509" s="10">
        <v>39746</v>
      </c>
      <c r="C509" s="4"/>
      <c r="D509" s="12"/>
      <c r="E509" s="4"/>
      <c r="F509" s="4"/>
      <c r="G509" s="12"/>
      <c r="H509" s="4"/>
      <c r="I509" s="4"/>
      <c r="J509" s="37" t="s">
        <v>358</v>
      </c>
    </row>
    <row r="510" spans="1:10" x14ac:dyDescent="0.2">
      <c r="A510" s="10">
        <v>39747</v>
      </c>
      <c r="C510" s="4"/>
      <c r="D510" s="12"/>
      <c r="E510" s="4"/>
      <c r="F510" s="4"/>
      <c r="G510" s="12"/>
      <c r="H510" s="4"/>
      <c r="I510" s="4"/>
      <c r="J510" s="37" t="s">
        <v>358</v>
      </c>
    </row>
    <row r="511" spans="1:10" x14ac:dyDescent="0.2">
      <c r="A511" s="10">
        <v>39748</v>
      </c>
      <c r="C511" s="4"/>
      <c r="D511" s="12"/>
      <c r="E511" s="4"/>
      <c r="F511" s="4"/>
      <c r="G511" s="12"/>
      <c r="H511" s="4"/>
      <c r="I511" s="4"/>
      <c r="J511" s="37" t="s">
        <v>358</v>
      </c>
    </row>
    <row r="512" spans="1:10" x14ac:dyDescent="0.2">
      <c r="A512" s="10">
        <v>39749</v>
      </c>
      <c r="B512" s="11">
        <v>0.58333333333333337</v>
      </c>
      <c r="C512" s="11">
        <v>0.625</v>
      </c>
      <c r="D512" s="12">
        <v>5</v>
      </c>
      <c r="E512" s="4">
        <v>11</v>
      </c>
      <c r="F512" s="40">
        <f>E512/(E512+D512)</f>
        <v>0.6875</v>
      </c>
      <c r="G512" s="12">
        <v>2</v>
      </c>
      <c r="H512" s="39">
        <v>2</v>
      </c>
      <c r="I512" s="40">
        <f>H512/(H512+G512)</f>
        <v>0.5</v>
      </c>
      <c r="J512" s="37"/>
    </row>
    <row r="513" spans="1:13" x14ac:dyDescent="0.2">
      <c r="A513" s="10">
        <v>39750</v>
      </c>
      <c r="B513" s="11">
        <v>0.45833333333333331</v>
      </c>
      <c r="C513" s="11">
        <v>0.5</v>
      </c>
      <c r="D513" s="12">
        <v>5</v>
      </c>
      <c r="E513" s="4">
        <v>4</v>
      </c>
      <c r="F513" s="40">
        <f>E513/(E513+D513)</f>
        <v>0.44444444444444442</v>
      </c>
      <c r="G513" s="12">
        <v>4</v>
      </c>
      <c r="H513" s="39">
        <v>1</v>
      </c>
      <c r="I513" s="40">
        <f>H513/(H513+G513)</f>
        <v>0.2</v>
      </c>
      <c r="J513" s="37"/>
    </row>
    <row r="514" spans="1:13" x14ac:dyDescent="0.2">
      <c r="A514" s="10">
        <v>39751</v>
      </c>
      <c r="B514" s="11">
        <v>0.625</v>
      </c>
      <c r="C514" s="11">
        <v>0.66666666666666696</v>
      </c>
      <c r="D514" s="12">
        <v>20</v>
      </c>
      <c r="E514" s="4">
        <v>14</v>
      </c>
      <c r="F514" s="40">
        <f>E514/(E514+D514)</f>
        <v>0.41176470588235292</v>
      </c>
      <c r="G514" s="12">
        <v>0</v>
      </c>
      <c r="H514" s="39">
        <v>2</v>
      </c>
      <c r="I514" s="40">
        <f>H514/(H514+G514)</f>
        <v>1</v>
      </c>
      <c r="J514" s="37"/>
    </row>
    <row r="515" spans="1:13" x14ac:dyDescent="0.2">
      <c r="A515" s="10">
        <v>39752</v>
      </c>
      <c r="B515" s="11">
        <v>0.66666666666666663</v>
      </c>
      <c r="C515" s="11">
        <v>0.70833333333333304</v>
      </c>
      <c r="D515" s="12">
        <v>37</v>
      </c>
      <c r="E515" s="39">
        <v>8</v>
      </c>
      <c r="F515" s="40">
        <f>E515/(E515+D515)</f>
        <v>0.17777777777777778</v>
      </c>
      <c r="G515" s="12">
        <v>3</v>
      </c>
      <c r="H515" s="39">
        <v>2</v>
      </c>
      <c r="I515" s="40">
        <f>H515/(H515+G515)</f>
        <v>0.4</v>
      </c>
      <c r="J515" s="37"/>
    </row>
    <row r="516" spans="1:13" x14ac:dyDescent="0.2">
      <c r="A516" s="10">
        <v>39753</v>
      </c>
      <c r="C516" s="4"/>
      <c r="D516" s="12"/>
      <c r="E516" s="4"/>
      <c r="F516" s="4"/>
      <c r="G516" s="12"/>
      <c r="H516" s="4"/>
      <c r="I516" s="4"/>
      <c r="J516" s="37" t="s">
        <v>358</v>
      </c>
    </row>
    <row r="517" spans="1:13" x14ac:dyDescent="0.2">
      <c r="A517" s="10">
        <v>39754</v>
      </c>
      <c r="C517" s="4"/>
      <c r="D517" s="12"/>
      <c r="E517" s="4"/>
      <c r="F517" s="4"/>
      <c r="G517" s="12"/>
      <c r="H517" s="4"/>
      <c r="I517" s="4"/>
      <c r="J517" s="37" t="s">
        <v>358</v>
      </c>
    </row>
    <row r="518" spans="1:13" x14ac:dyDescent="0.2">
      <c r="A518" s="10">
        <v>39755</v>
      </c>
      <c r="C518" s="4"/>
      <c r="D518" s="12"/>
      <c r="E518" s="4"/>
      <c r="F518" s="4"/>
      <c r="G518" s="12"/>
      <c r="H518" s="4"/>
      <c r="I518" s="4"/>
      <c r="J518" s="37" t="s">
        <v>358</v>
      </c>
    </row>
    <row r="519" spans="1:13" x14ac:dyDescent="0.2">
      <c r="A519" s="10">
        <v>39756</v>
      </c>
      <c r="C519" s="4"/>
      <c r="D519" s="12"/>
      <c r="E519" s="4"/>
      <c r="F519" s="4"/>
      <c r="G519" s="12"/>
      <c r="H519" s="4"/>
      <c r="I519" s="4"/>
      <c r="J519" s="37" t="s">
        <v>358</v>
      </c>
    </row>
    <row r="520" spans="1:13" x14ac:dyDescent="0.2">
      <c r="A520" s="10">
        <v>39757</v>
      </c>
      <c r="C520" s="4"/>
      <c r="D520" s="12"/>
      <c r="E520" s="4"/>
      <c r="F520" s="4"/>
      <c r="G520" s="12"/>
      <c r="H520" s="4"/>
      <c r="I520" s="4"/>
      <c r="J520" s="37" t="s">
        <v>358</v>
      </c>
    </row>
    <row r="521" spans="1:13" x14ac:dyDescent="0.2">
      <c r="A521" s="10">
        <v>39758</v>
      </c>
      <c r="C521" s="4"/>
      <c r="D521" s="12"/>
      <c r="E521" s="4"/>
      <c r="F521" s="4"/>
      <c r="G521" s="12"/>
      <c r="H521" s="4"/>
      <c r="I521" s="4"/>
      <c r="J521" s="37" t="s">
        <v>358</v>
      </c>
    </row>
    <row r="522" spans="1:13" x14ac:dyDescent="0.2">
      <c r="A522" s="10">
        <v>39759</v>
      </c>
      <c r="C522" s="4"/>
      <c r="D522" s="12"/>
      <c r="E522" s="4"/>
      <c r="F522" s="4"/>
      <c r="G522" s="12"/>
      <c r="H522" s="4"/>
      <c r="I522" s="4"/>
      <c r="J522" s="37" t="s">
        <v>358</v>
      </c>
    </row>
    <row r="523" spans="1:13" x14ac:dyDescent="0.2">
      <c r="A523" s="10">
        <v>39760</v>
      </c>
      <c r="C523" s="4"/>
      <c r="D523" s="12"/>
      <c r="E523" s="4"/>
      <c r="F523" s="4"/>
      <c r="G523" s="12"/>
      <c r="H523" s="4"/>
      <c r="I523" s="4"/>
      <c r="J523" s="37" t="s">
        <v>358</v>
      </c>
    </row>
    <row r="524" spans="1:13" x14ac:dyDescent="0.2">
      <c r="A524" s="10">
        <v>39761</v>
      </c>
      <c r="C524" s="4"/>
      <c r="D524" s="12"/>
      <c r="E524" s="4"/>
      <c r="F524" s="4"/>
      <c r="G524" s="12"/>
      <c r="H524" s="4"/>
      <c r="I524" s="4"/>
      <c r="J524" s="37" t="s">
        <v>358</v>
      </c>
    </row>
    <row r="525" spans="1:13" x14ac:dyDescent="0.2">
      <c r="A525" s="10">
        <v>39762</v>
      </c>
      <c r="C525" s="4"/>
      <c r="D525" s="12"/>
      <c r="E525" s="4"/>
      <c r="F525" s="4"/>
      <c r="G525" s="12"/>
      <c r="H525" s="4"/>
      <c r="I525" s="4"/>
      <c r="J525" s="37" t="s">
        <v>358</v>
      </c>
    </row>
    <row r="526" spans="1:13" x14ac:dyDescent="0.2">
      <c r="A526" s="10">
        <v>39763</v>
      </c>
      <c r="C526" s="4"/>
      <c r="D526" s="12"/>
      <c r="E526" s="4"/>
      <c r="F526" s="4"/>
      <c r="G526" s="12"/>
      <c r="H526" s="4"/>
      <c r="I526" s="4"/>
      <c r="J526" s="37" t="s">
        <v>358</v>
      </c>
    </row>
    <row r="527" spans="1:13" ht="12" thickBot="1" x14ac:dyDescent="0.25">
      <c r="A527" s="10">
        <v>39764</v>
      </c>
      <c r="C527" s="4"/>
      <c r="D527" s="12"/>
      <c r="E527" s="4"/>
      <c r="F527" s="4"/>
      <c r="G527" s="12"/>
      <c r="H527" s="4"/>
      <c r="I527" s="4"/>
      <c r="J527" s="37" t="s">
        <v>358</v>
      </c>
    </row>
    <row r="528" spans="1:13" ht="12" thickBot="1" x14ac:dyDescent="0.25">
      <c r="A528" s="70" t="s">
        <v>112</v>
      </c>
      <c r="B528" s="71"/>
      <c r="C528" s="72"/>
      <c r="D528" s="73">
        <f>SUM(D457:D527)</f>
        <v>758</v>
      </c>
      <c r="E528" s="72">
        <f>SUM(E457:E527)</f>
        <v>1688</v>
      </c>
      <c r="F528" s="74">
        <f>E528/(E528+D528)</f>
        <v>0.69010629599345874</v>
      </c>
      <c r="G528" s="73">
        <f>SUM(G457:G527)</f>
        <v>150</v>
      </c>
      <c r="H528" s="72">
        <f>SUM(H457:H527)</f>
        <v>49</v>
      </c>
      <c r="I528" s="74">
        <f>H528/(H528+G528)</f>
        <v>0.24623115577889448</v>
      </c>
      <c r="J528" s="75"/>
      <c r="L528" s="7"/>
      <c r="M528" s="7"/>
    </row>
    <row r="530" spans="1:10" ht="12" thickBot="1" x14ac:dyDescent="0.25">
      <c r="B530" s="24"/>
      <c r="C530" s="28"/>
      <c r="D530" s="69"/>
      <c r="E530" s="93" t="s">
        <v>286</v>
      </c>
      <c r="F530" s="94" t="s">
        <v>285</v>
      </c>
      <c r="G530" s="28"/>
      <c r="H530" s="94" t="s">
        <v>287</v>
      </c>
      <c r="I530" s="94" t="s">
        <v>297</v>
      </c>
      <c r="J530" s="95"/>
    </row>
    <row r="531" spans="1:10" x14ac:dyDescent="0.2">
      <c r="A531" s="25">
        <v>40059</v>
      </c>
      <c r="B531" s="26"/>
      <c r="C531" s="26"/>
      <c r="D531" s="29"/>
      <c r="E531" s="9"/>
      <c r="F531" s="27"/>
      <c r="G531" s="29"/>
      <c r="H531" s="9"/>
      <c r="I531" s="27"/>
      <c r="J531" s="36"/>
    </row>
    <row r="532" spans="1:10" x14ac:dyDescent="0.2">
      <c r="A532" s="10">
        <v>40060</v>
      </c>
      <c r="C532" s="11"/>
      <c r="D532" s="12"/>
      <c r="E532" s="4"/>
      <c r="F532" s="13"/>
      <c r="G532" s="12"/>
      <c r="H532" s="4"/>
      <c r="I532" s="13"/>
      <c r="J532" s="37"/>
    </row>
    <row r="533" spans="1:10" x14ac:dyDescent="0.2">
      <c r="A533" s="10">
        <v>40061</v>
      </c>
      <c r="C533" s="11"/>
      <c r="D533" s="12"/>
      <c r="E533" s="4"/>
      <c r="F533" s="13"/>
      <c r="G533" s="12"/>
      <c r="H533" s="39"/>
      <c r="I533" s="13"/>
      <c r="J533" s="37"/>
    </row>
    <row r="534" spans="1:10" x14ac:dyDescent="0.2">
      <c r="A534" s="10">
        <v>40062</v>
      </c>
      <c r="C534" s="11"/>
      <c r="D534" s="12"/>
      <c r="E534" s="39"/>
      <c r="F534" s="13"/>
      <c r="G534" s="12"/>
      <c r="H534" s="39"/>
      <c r="I534" s="13"/>
      <c r="J534" s="37"/>
    </row>
    <row r="535" spans="1:10" x14ac:dyDescent="0.2">
      <c r="A535" s="10">
        <v>40063</v>
      </c>
      <c r="C535" s="11"/>
      <c r="D535" s="12"/>
      <c r="E535" s="39"/>
      <c r="F535" s="13"/>
      <c r="G535" s="12"/>
      <c r="H535" s="39"/>
      <c r="I535" s="13"/>
      <c r="J535" s="37"/>
    </row>
    <row r="536" spans="1:10" x14ac:dyDescent="0.2">
      <c r="A536" s="10">
        <v>40064</v>
      </c>
      <c r="C536" s="11"/>
      <c r="D536" s="12"/>
      <c r="E536" s="39"/>
      <c r="F536" s="13"/>
      <c r="G536" s="66"/>
      <c r="H536" s="39"/>
      <c r="I536" s="13"/>
      <c r="J536" s="37"/>
    </row>
    <row r="537" spans="1:10" x14ac:dyDescent="0.2">
      <c r="A537" s="10">
        <v>40065</v>
      </c>
      <c r="C537" s="11"/>
      <c r="D537" s="12"/>
      <c r="E537" s="39"/>
      <c r="F537" s="40"/>
      <c r="G537" s="12"/>
      <c r="H537" s="39"/>
      <c r="I537" s="40"/>
      <c r="J537" s="37"/>
    </row>
    <row r="538" spans="1:10" x14ac:dyDescent="0.2">
      <c r="A538" s="10">
        <v>40066</v>
      </c>
      <c r="C538" s="11"/>
      <c r="D538" s="12"/>
      <c r="E538" s="39"/>
      <c r="F538" s="40"/>
      <c r="G538" s="12"/>
      <c r="H538" s="39"/>
      <c r="I538" s="40"/>
      <c r="J538" s="37"/>
    </row>
    <row r="539" spans="1:10" x14ac:dyDescent="0.2">
      <c r="A539" s="10">
        <v>40067</v>
      </c>
      <c r="C539" s="11"/>
      <c r="D539" s="12"/>
      <c r="E539" s="39"/>
      <c r="F539" s="40"/>
      <c r="G539" s="12"/>
      <c r="H539" s="39"/>
      <c r="I539" s="40"/>
      <c r="J539" s="37"/>
    </row>
    <row r="540" spans="1:10" x14ac:dyDescent="0.2">
      <c r="A540" s="10">
        <v>40068</v>
      </c>
      <c r="C540" s="4"/>
      <c r="D540" s="12"/>
      <c r="E540" s="4"/>
      <c r="F540" s="40"/>
      <c r="G540" s="12"/>
      <c r="H540" s="4"/>
      <c r="I540" s="40"/>
      <c r="J540" s="37"/>
    </row>
    <row r="541" spans="1:10" x14ac:dyDescent="0.2">
      <c r="A541" s="10">
        <v>40069</v>
      </c>
      <c r="C541" s="11"/>
      <c r="D541" s="12"/>
      <c r="E541" s="39"/>
      <c r="F541" s="40"/>
      <c r="G541" s="12"/>
      <c r="H541" s="39"/>
      <c r="I541" s="40"/>
      <c r="J541" s="37"/>
    </row>
    <row r="542" spans="1:10" x14ac:dyDescent="0.2">
      <c r="A542" s="10">
        <v>40070</v>
      </c>
      <c r="C542" s="11"/>
      <c r="D542" s="12"/>
      <c r="E542" s="39"/>
      <c r="F542" s="40"/>
      <c r="G542" s="12"/>
      <c r="H542" s="39"/>
      <c r="I542" s="40"/>
      <c r="J542" s="37"/>
    </row>
    <row r="543" spans="1:10" x14ac:dyDescent="0.2">
      <c r="A543" s="10">
        <v>40071</v>
      </c>
      <c r="C543" s="11"/>
      <c r="D543" s="12"/>
      <c r="E543" s="39"/>
      <c r="F543" s="40"/>
      <c r="G543" s="12"/>
      <c r="H543" s="39"/>
      <c r="I543" s="40"/>
      <c r="J543" s="37"/>
    </row>
    <row r="544" spans="1:10" x14ac:dyDescent="0.2">
      <c r="A544" s="10">
        <v>40072</v>
      </c>
      <c r="C544" s="11"/>
      <c r="D544" s="12"/>
      <c r="E544" s="39"/>
      <c r="F544" s="40"/>
      <c r="G544" s="12"/>
      <c r="H544" s="39"/>
      <c r="I544" s="40"/>
      <c r="J544" s="37"/>
    </row>
    <row r="545" spans="1:10" x14ac:dyDescent="0.2">
      <c r="A545" s="10">
        <v>40073</v>
      </c>
      <c r="C545" s="11"/>
      <c r="D545" s="12"/>
      <c r="E545" s="39"/>
      <c r="F545" s="40"/>
      <c r="G545" s="12"/>
      <c r="H545" s="39"/>
      <c r="I545" s="40"/>
      <c r="J545" s="37"/>
    </row>
    <row r="546" spans="1:10" x14ac:dyDescent="0.2">
      <c r="A546" s="10">
        <v>40074</v>
      </c>
      <c r="C546" s="11"/>
      <c r="D546" s="12"/>
      <c r="E546" s="39"/>
      <c r="F546" s="40"/>
      <c r="G546" s="12"/>
      <c r="H546" s="39"/>
      <c r="I546" s="40"/>
      <c r="J546" s="37"/>
    </row>
    <row r="547" spans="1:10" x14ac:dyDescent="0.2">
      <c r="A547" s="10">
        <v>40075</v>
      </c>
      <c r="C547" s="11"/>
      <c r="D547" s="12"/>
      <c r="E547" s="39"/>
      <c r="F547" s="40"/>
      <c r="G547" s="12"/>
      <c r="H547" s="39"/>
      <c r="I547" s="40"/>
      <c r="J547" s="37"/>
    </row>
    <row r="548" spans="1:10" x14ac:dyDescent="0.2">
      <c r="A548" s="10">
        <v>40076</v>
      </c>
      <c r="C548" s="11"/>
      <c r="D548" s="12"/>
      <c r="E548" s="39"/>
      <c r="F548" s="40"/>
      <c r="G548" s="12"/>
      <c r="H548" s="39"/>
      <c r="I548" s="40"/>
      <c r="J548" s="37"/>
    </row>
    <row r="549" spans="1:10" x14ac:dyDescent="0.2">
      <c r="A549" s="10">
        <v>40077</v>
      </c>
      <c r="C549" s="4"/>
      <c r="D549" s="12"/>
      <c r="E549" s="4"/>
      <c r="F549" s="4"/>
      <c r="G549" s="12"/>
      <c r="H549" s="4"/>
      <c r="I549" s="4"/>
      <c r="J549" s="37"/>
    </row>
    <row r="550" spans="1:10" x14ac:dyDescent="0.2">
      <c r="A550" s="10">
        <v>40078</v>
      </c>
      <c r="C550" s="4"/>
      <c r="D550" s="12"/>
      <c r="E550" s="4"/>
      <c r="F550" s="4"/>
      <c r="G550" s="12"/>
      <c r="H550" s="4"/>
      <c r="I550" s="4"/>
      <c r="J550" s="37"/>
    </row>
    <row r="551" spans="1:10" x14ac:dyDescent="0.2">
      <c r="A551" s="10">
        <v>40079</v>
      </c>
      <c r="C551" s="11"/>
      <c r="D551" s="12"/>
      <c r="E551" s="39"/>
      <c r="F551" s="40"/>
      <c r="G551" s="12"/>
      <c r="H551" s="39"/>
      <c r="I551" s="40"/>
      <c r="J551" s="37"/>
    </row>
    <row r="552" spans="1:10" x14ac:dyDescent="0.2">
      <c r="A552" s="10">
        <v>40080</v>
      </c>
      <c r="C552" s="11"/>
      <c r="D552" s="12"/>
      <c r="E552" s="39"/>
      <c r="F552" s="40"/>
      <c r="G552" s="12"/>
      <c r="H552" s="39"/>
      <c r="I552" s="40"/>
      <c r="J552" s="37"/>
    </row>
    <row r="553" spans="1:10" x14ac:dyDescent="0.2">
      <c r="A553" s="10">
        <v>40081</v>
      </c>
      <c r="C553" s="4"/>
      <c r="D553" s="12"/>
      <c r="E553" s="4"/>
      <c r="F553" s="4"/>
      <c r="G553" s="12"/>
      <c r="H553" s="4"/>
      <c r="I553" s="4"/>
      <c r="J553" s="37"/>
    </row>
    <row r="554" spans="1:10" x14ac:dyDescent="0.2">
      <c r="A554" s="10">
        <v>40082</v>
      </c>
      <c r="C554" s="11"/>
      <c r="D554" s="12"/>
      <c r="E554" s="4"/>
      <c r="F554" s="40"/>
      <c r="G554" s="12"/>
      <c r="H554" s="39"/>
      <c r="I554" s="40"/>
      <c r="J554" s="37"/>
    </row>
    <row r="555" spans="1:10" x14ac:dyDescent="0.2">
      <c r="A555" s="10">
        <v>40083</v>
      </c>
      <c r="C555" s="11"/>
      <c r="D555" s="12"/>
      <c r="E555" s="39"/>
      <c r="F555" s="40"/>
      <c r="G555" s="12"/>
      <c r="H555" s="39"/>
      <c r="I555" s="40"/>
      <c r="J555" s="37"/>
    </row>
    <row r="556" spans="1:10" x14ac:dyDescent="0.2">
      <c r="A556" s="10">
        <v>40084</v>
      </c>
      <c r="C556" s="11"/>
      <c r="D556" s="12"/>
      <c r="E556" s="39"/>
      <c r="F556" s="40"/>
      <c r="G556" s="12"/>
      <c r="H556" s="39"/>
      <c r="I556" s="40"/>
      <c r="J556" s="37"/>
    </row>
    <row r="557" spans="1:10" x14ac:dyDescent="0.2">
      <c r="A557" s="10">
        <v>40085</v>
      </c>
      <c r="C557" s="11"/>
      <c r="D557" s="12"/>
      <c r="E557" s="39"/>
      <c r="F557" s="40"/>
      <c r="G557" s="12"/>
      <c r="H557" s="39"/>
      <c r="I557" s="40"/>
      <c r="J557" s="37"/>
    </row>
    <row r="558" spans="1:10" x14ac:dyDescent="0.2">
      <c r="A558" s="10">
        <v>40086</v>
      </c>
      <c r="C558" s="11"/>
      <c r="D558" s="12"/>
      <c r="E558" s="39"/>
      <c r="F558" s="40"/>
      <c r="G558" s="12"/>
      <c r="H558" s="39"/>
      <c r="I558" s="40"/>
      <c r="J558" s="37"/>
    </row>
    <row r="559" spans="1:10" x14ac:dyDescent="0.2">
      <c r="A559" s="10">
        <v>40087</v>
      </c>
      <c r="C559" s="11"/>
      <c r="D559" s="12"/>
      <c r="E559" s="39"/>
      <c r="F559" s="40"/>
      <c r="G559" s="12"/>
      <c r="H559" s="39"/>
      <c r="I559" s="40"/>
      <c r="J559" s="37"/>
    </row>
    <row r="560" spans="1:10" x14ac:dyDescent="0.2">
      <c r="A560" s="10">
        <v>40088</v>
      </c>
      <c r="C560" s="4"/>
      <c r="D560" s="12"/>
      <c r="E560" s="4"/>
      <c r="F560" s="4"/>
      <c r="G560" s="12"/>
      <c r="H560" s="4"/>
      <c r="I560" s="4"/>
      <c r="J560" s="37"/>
    </row>
    <row r="561" spans="1:10" x14ac:dyDescent="0.2">
      <c r="A561" s="10">
        <v>40089</v>
      </c>
      <c r="C561" s="11"/>
      <c r="D561" s="12"/>
      <c r="E561" s="39"/>
      <c r="F561" s="40"/>
      <c r="G561" s="12"/>
      <c r="H561" s="39"/>
      <c r="I561" s="40"/>
      <c r="J561" s="37"/>
    </row>
    <row r="562" spans="1:10" x14ac:dyDescent="0.2">
      <c r="A562" s="10">
        <v>40090</v>
      </c>
      <c r="C562" s="11"/>
      <c r="D562" s="12"/>
      <c r="E562" s="39"/>
      <c r="F562" s="40"/>
      <c r="G562" s="12"/>
      <c r="H562" s="39"/>
      <c r="I562" s="40"/>
      <c r="J562" s="37"/>
    </row>
    <row r="563" spans="1:10" x14ac:dyDescent="0.2">
      <c r="A563" s="10">
        <v>40091</v>
      </c>
      <c r="C563" s="11"/>
      <c r="D563" s="12"/>
      <c r="E563" s="39"/>
      <c r="F563" s="40"/>
      <c r="G563" s="12"/>
      <c r="H563" s="39"/>
      <c r="I563" s="40"/>
      <c r="J563" s="37"/>
    </row>
    <row r="564" spans="1:10" x14ac:dyDescent="0.2">
      <c r="A564" s="10">
        <v>40092</v>
      </c>
      <c r="C564" s="11"/>
      <c r="D564" s="12"/>
      <c r="E564" s="39"/>
      <c r="F564" s="40"/>
      <c r="G564" s="12"/>
      <c r="H564" s="39"/>
      <c r="I564" s="40"/>
      <c r="J564" s="37"/>
    </row>
    <row r="565" spans="1:10" x14ac:dyDescent="0.2">
      <c r="A565" s="10">
        <v>40093</v>
      </c>
      <c r="C565" s="11"/>
      <c r="D565" s="12"/>
      <c r="E565" s="39"/>
      <c r="F565" s="40"/>
      <c r="G565" s="12"/>
      <c r="H565" s="39"/>
      <c r="I565" s="40"/>
      <c r="J565" s="37"/>
    </row>
    <row r="566" spans="1:10" x14ac:dyDescent="0.2">
      <c r="A566" s="10">
        <v>40094</v>
      </c>
      <c r="C566" s="11"/>
      <c r="D566" s="12"/>
      <c r="E566" s="39"/>
      <c r="F566" s="40"/>
      <c r="G566" s="12"/>
      <c r="H566" s="39"/>
      <c r="I566" s="40"/>
      <c r="J566" s="37"/>
    </row>
    <row r="567" spans="1:10" x14ac:dyDescent="0.2">
      <c r="A567" s="10">
        <v>40095</v>
      </c>
      <c r="C567" s="11"/>
      <c r="D567" s="12"/>
      <c r="E567" s="39"/>
      <c r="F567" s="40"/>
      <c r="G567" s="12"/>
      <c r="H567" s="39"/>
      <c r="I567" s="40"/>
      <c r="J567" s="37"/>
    </row>
    <row r="568" spans="1:10" x14ac:dyDescent="0.2">
      <c r="A568" s="10">
        <v>40096</v>
      </c>
      <c r="C568" s="11"/>
      <c r="D568" s="12"/>
      <c r="E568" s="39"/>
      <c r="F568" s="40"/>
      <c r="G568" s="12"/>
      <c r="H568" s="39"/>
      <c r="I568" s="40"/>
      <c r="J568" s="37"/>
    </row>
    <row r="569" spans="1:10" x14ac:dyDescent="0.2">
      <c r="A569" s="10">
        <v>40097</v>
      </c>
      <c r="C569" s="11"/>
      <c r="D569" s="12"/>
      <c r="E569" s="39"/>
      <c r="F569" s="40"/>
      <c r="G569" s="12"/>
      <c r="H569" s="39"/>
      <c r="I569" s="40"/>
      <c r="J569" s="37"/>
    </row>
    <row r="570" spans="1:10" x14ac:dyDescent="0.2">
      <c r="A570" s="10">
        <v>40098</v>
      </c>
      <c r="C570" s="4"/>
      <c r="D570" s="12"/>
      <c r="E570" s="4"/>
      <c r="F570" s="4"/>
      <c r="G570" s="12"/>
      <c r="H570" s="4"/>
      <c r="I570" s="4"/>
      <c r="J570" s="37"/>
    </row>
    <row r="571" spans="1:10" x14ac:dyDescent="0.2">
      <c r="A571" s="10">
        <v>40099</v>
      </c>
      <c r="C571" s="4"/>
      <c r="D571" s="12"/>
      <c r="E571" s="4"/>
      <c r="F571" s="4"/>
      <c r="G571" s="12"/>
      <c r="H571" s="4"/>
      <c r="I571" s="4"/>
      <c r="J571" s="37"/>
    </row>
    <row r="572" spans="1:10" x14ac:dyDescent="0.2">
      <c r="A572" s="10">
        <v>40100</v>
      </c>
      <c r="C572" s="11"/>
      <c r="D572" s="12"/>
      <c r="E572" s="39"/>
      <c r="F572" s="40"/>
      <c r="G572" s="12"/>
      <c r="H572" s="39"/>
      <c r="I572" s="40"/>
      <c r="J572" s="37"/>
    </row>
    <row r="573" spans="1:10" x14ac:dyDescent="0.2">
      <c r="A573" s="10">
        <v>40101</v>
      </c>
      <c r="C573" s="11"/>
      <c r="D573" s="12"/>
      <c r="E573" s="39"/>
      <c r="F573" s="40"/>
      <c r="G573" s="12"/>
      <c r="H573" s="39"/>
      <c r="I573" s="4"/>
      <c r="J573" s="37"/>
    </row>
    <row r="574" spans="1:10" x14ac:dyDescent="0.2">
      <c r="A574" s="10">
        <v>40102</v>
      </c>
      <c r="C574" s="11"/>
      <c r="D574" s="12"/>
      <c r="E574" s="39"/>
      <c r="F574" s="40"/>
      <c r="G574" s="12"/>
      <c r="H574" s="39"/>
      <c r="I574" s="4"/>
      <c r="J574" s="37"/>
    </row>
    <row r="575" spans="1:10" x14ac:dyDescent="0.2">
      <c r="A575" s="10">
        <v>40103</v>
      </c>
      <c r="C575" s="4"/>
      <c r="D575" s="12"/>
      <c r="E575" s="4"/>
      <c r="F575" s="4"/>
      <c r="G575" s="12"/>
      <c r="H575" s="4"/>
      <c r="I575" s="4"/>
      <c r="J575" s="37"/>
    </row>
    <row r="576" spans="1:10" x14ac:dyDescent="0.2">
      <c r="A576" s="10">
        <v>40104</v>
      </c>
      <c r="C576" s="4"/>
      <c r="D576" s="12"/>
      <c r="E576" s="4"/>
      <c r="F576" s="4"/>
      <c r="G576" s="12"/>
      <c r="H576" s="4"/>
      <c r="I576" s="4"/>
      <c r="J576" s="37"/>
    </row>
    <row r="577" spans="1:10" x14ac:dyDescent="0.2">
      <c r="A577" s="10">
        <v>40105</v>
      </c>
      <c r="C577" s="4"/>
      <c r="D577" s="12"/>
      <c r="E577" s="4"/>
      <c r="F577" s="4"/>
      <c r="G577" s="12"/>
      <c r="H577" s="4"/>
      <c r="I577" s="4"/>
      <c r="J577" s="37"/>
    </row>
    <row r="578" spans="1:10" x14ac:dyDescent="0.2">
      <c r="A578" s="10">
        <v>40106</v>
      </c>
      <c r="C578" s="4"/>
      <c r="D578" s="12"/>
      <c r="E578" s="4"/>
      <c r="F578" s="4"/>
      <c r="G578" s="12"/>
      <c r="H578" s="4"/>
      <c r="I578" s="4"/>
      <c r="J578" s="37"/>
    </row>
    <row r="579" spans="1:10" x14ac:dyDescent="0.2">
      <c r="A579" s="10">
        <v>40107</v>
      </c>
      <c r="C579" s="11"/>
      <c r="D579" s="12"/>
      <c r="E579" s="4"/>
      <c r="F579" s="40"/>
      <c r="G579" s="12"/>
      <c r="H579" s="39"/>
      <c r="I579" s="4"/>
      <c r="J579" s="37"/>
    </row>
    <row r="580" spans="1:10" x14ac:dyDescent="0.2">
      <c r="A580" s="10">
        <v>40108</v>
      </c>
      <c r="C580" s="11"/>
      <c r="D580" s="12"/>
      <c r="E580" s="4"/>
      <c r="F580" s="40"/>
      <c r="G580" s="12"/>
      <c r="H580" s="39"/>
      <c r="I580" s="40"/>
      <c r="J580" s="37"/>
    </row>
    <row r="581" spans="1:10" x14ac:dyDescent="0.2">
      <c r="A581" s="10">
        <v>40109</v>
      </c>
      <c r="C581" s="11"/>
      <c r="D581" s="12"/>
      <c r="E581" s="4"/>
      <c r="F581" s="40"/>
      <c r="G581" s="12"/>
      <c r="H581" s="39"/>
      <c r="I581" s="4"/>
      <c r="J581" s="37"/>
    </row>
    <row r="582" spans="1:10" x14ac:dyDescent="0.2">
      <c r="A582" s="10">
        <v>40110</v>
      </c>
      <c r="C582" s="4"/>
      <c r="D582" s="12"/>
      <c r="E582" s="4"/>
      <c r="F582" s="4"/>
      <c r="G582" s="12"/>
      <c r="H582" s="4"/>
      <c r="I582" s="4"/>
      <c r="J582" s="37"/>
    </row>
    <row r="583" spans="1:10" x14ac:dyDescent="0.2">
      <c r="A583" s="10">
        <v>40111</v>
      </c>
      <c r="C583" s="4"/>
      <c r="D583" s="12"/>
      <c r="E583" s="4"/>
      <c r="F583" s="4"/>
      <c r="G583" s="12"/>
      <c r="H583" s="4"/>
      <c r="I583" s="4"/>
      <c r="J583" s="37"/>
    </row>
    <row r="584" spans="1:10" x14ac:dyDescent="0.2">
      <c r="A584" s="10">
        <v>40112</v>
      </c>
      <c r="C584" s="4"/>
      <c r="D584" s="12"/>
      <c r="E584" s="4"/>
      <c r="F584" s="4"/>
      <c r="G584" s="12"/>
      <c r="H584" s="4"/>
      <c r="I584" s="4"/>
      <c r="J584" s="37"/>
    </row>
    <row r="585" spans="1:10" x14ac:dyDescent="0.2">
      <c r="A585" s="10">
        <v>40113</v>
      </c>
      <c r="C585" s="4"/>
      <c r="D585" s="12"/>
      <c r="E585" s="4"/>
      <c r="F585" s="4"/>
      <c r="G585" s="12"/>
      <c r="H585" s="4"/>
      <c r="I585" s="4"/>
      <c r="J585" s="37"/>
    </row>
    <row r="586" spans="1:10" x14ac:dyDescent="0.2">
      <c r="A586" s="10">
        <v>40114</v>
      </c>
      <c r="C586" s="11"/>
      <c r="D586" s="12"/>
      <c r="E586" s="4"/>
      <c r="F586" s="40"/>
      <c r="G586" s="12"/>
      <c r="H586" s="39"/>
      <c r="I586" s="40"/>
      <c r="J586" s="37"/>
    </row>
    <row r="587" spans="1:10" x14ac:dyDescent="0.2">
      <c r="A587" s="10">
        <v>40115</v>
      </c>
      <c r="C587" s="11"/>
      <c r="D587" s="12"/>
      <c r="E587" s="4"/>
      <c r="F587" s="40"/>
      <c r="G587" s="12"/>
      <c r="H587" s="39"/>
      <c r="I587" s="40"/>
      <c r="J587" s="37"/>
    </row>
    <row r="588" spans="1:10" x14ac:dyDescent="0.2">
      <c r="A588" s="10">
        <v>40116</v>
      </c>
      <c r="C588" s="11"/>
      <c r="D588" s="12"/>
      <c r="E588" s="4"/>
      <c r="F588" s="40"/>
      <c r="G588" s="12"/>
      <c r="H588" s="39"/>
      <c r="I588" s="40"/>
      <c r="J588" s="37"/>
    </row>
    <row r="589" spans="1:10" x14ac:dyDescent="0.2">
      <c r="A589" s="10">
        <v>40117</v>
      </c>
      <c r="C589" s="11"/>
      <c r="D589" s="12"/>
      <c r="E589" s="39"/>
      <c r="F589" s="40"/>
      <c r="G589" s="12"/>
      <c r="H589" s="39"/>
      <c r="I589" s="40"/>
      <c r="J589" s="37"/>
    </row>
    <row r="590" spans="1:10" x14ac:dyDescent="0.2">
      <c r="A590" s="10">
        <v>40118</v>
      </c>
      <c r="C590" s="4"/>
      <c r="D590" s="12"/>
      <c r="E590" s="4"/>
      <c r="F590" s="4"/>
      <c r="G590" s="12"/>
      <c r="H590" s="4"/>
      <c r="I590" s="4"/>
      <c r="J590" s="37"/>
    </row>
    <row r="591" spans="1:10" x14ac:dyDescent="0.2">
      <c r="A591" s="10">
        <v>40119</v>
      </c>
      <c r="C591" s="4"/>
      <c r="D591" s="12"/>
      <c r="E591" s="4"/>
      <c r="F591" s="4"/>
      <c r="G591" s="12"/>
      <c r="H591" s="4"/>
      <c r="I591" s="4"/>
      <c r="J591" s="37"/>
    </row>
    <row r="592" spans="1:10" x14ac:dyDescent="0.2">
      <c r="A592" s="10">
        <v>40120</v>
      </c>
      <c r="C592" s="4"/>
      <c r="D592" s="12"/>
      <c r="E592" s="4"/>
      <c r="F592" s="4"/>
      <c r="G592" s="12"/>
      <c r="H592" s="4"/>
      <c r="I592" s="4"/>
      <c r="J592" s="37"/>
    </row>
    <row r="593" spans="1:11" x14ac:dyDescent="0.2">
      <c r="A593" s="10">
        <v>40121</v>
      </c>
      <c r="C593" s="4"/>
      <c r="D593" s="12"/>
      <c r="E593" s="4"/>
      <c r="F593" s="4"/>
      <c r="G593" s="12"/>
      <c r="H593" s="4"/>
      <c r="I593" s="4"/>
      <c r="J593" s="37"/>
    </row>
    <row r="594" spans="1:11" x14ac:dyDescent="0.2">
      <c r="A594" s="10">
        <v>40122</v>
      </c>
      <c r="C594" s="4"/>
      <c r="D594" s="12"/>
      <c r="E594" s="4"/>
      <c r="F594" s="4"/>
      <c r="G594" s="12"/>
      <c r="H594" s="4"/>
      <c r="I594" s="4"/>
      <c r="J594" s="37"/>
    </row>
    <row r="595" spans="1:11" x14ac:dyDescent="0.2">
      <c r="A595" s="10">
        <v>40123</v>
      </c>
      <c r="C595" s="4"/>
      <c r="D595" s="12"/>
      <c r="E595" s="4"/>
      <c r="F595" s="4"/>
      <c r="G595" s="12"/>
      <c r="H595" s="4"/>
      <c r="I595" s="4"/>
      <c r="J595" s="37"/>
    </row>
    <row r="596" spans="1:11" x14ac:dyDescent="0.2">
      <c r="A596" s="10">
        <v>40124</v>
      </c>
      <c r="C596" s="4"/>
      <c r="D596" s="12"/>
      <c r="E596" s="4"/>
      <c r="F596" s="4"/>
      <c r="G596" s="12"/>
      <c r="H596" s="4"/>
      <c r="I596" s="4"/>
      <c r="J596" s="37"/>
    </row>
    <row r="597" spans="1:11" x14ac:dyDescent="0.2">
      <c r="A597" s="10">
        <v>40125</v>
      </c>
      <c r="C597" s="4"/>
      <c r="D597" s="12"/>
      <c r="E597" s="4"/>
      <c r="F597" s="4"/>
      <c r="G597" s="12"/>
      <c r="H597" s="4"/>
      <c r="I597" s="4"/>
      <c r="J597" s="37"/>
    </row>
    <row r="598" spans="1:11" x14ac:dyDescent="0.2">
      <c r="A598" s="10">
        <v>40126</v>
      </c>
      <c r="C598" s="4"/>
      <c r="D598" s="12"/>
      <c r="E598" s="4"/>
      <c r="F598" s="4"/>
      <c r="G598" s="12"/>
      <c r="H598" s="4"/>
      <c r="I598" s="4"/>
      <c r="J598" s="37"/>
    </row>
    <row r="599" spans="1:11" x14ac:dyDescent="0.2">
      <c r="A599" s="10">
        <v>40127</v>
      </c>
      <c r="C599" s="4"/>
      <c r="D599" s="12"/>
      <c r="E599" s="4"/>
      <c r="F599" s="4"/>
      <c r="G599" s="12"/>
      <c r="H599" s="4"/>
      <c r="I599" s="4"/>
      <c r="J599" s="37"/>
    </row>
    <row r="600" spans="1:11" x14ac:dyDescent="0.2">
      <c r="A600" s="10">
        <v>40128</v>
      </c>
      <c r="C600" s="4"/>
      <c r="D600" s="12"/>
      <c r="E600" s="4"/>
      <c r="F600" s="4"/>
      <c r="G600" s="12"/>
      <c r="H600" s="4"/>
      <c r="I600" s="4"/>
      <c r="J600" s="37"/>
    </row>
    <row r="601" spans="1:11" ht="12" thickBot="1" x14ac:dyDescent="0.25">
      <c r="A601" s="10">
        <v>40129</v>
      </c>
      <c r="C601" s="4"/>
      <c r="D601" s="12"/>
      <c r="E601" s="4"/>
      <c r="F601" s="4"/>
      <c r="G601" s="12"/>
      <c r="H601" s="4"/>
      <c r="I601" s="4"/>
      <c r="J601" s="37"/>
    </row>
    <row r="602" spans="1:11" ht="12" thickBot="1" x14ac:dyDescent="0.25">
      <c r="A602" s="70" t="s">
        <v>112</v>
      </c>
      <c r="B602" s="71"/>
      <c r="C602" s="72"/>
      <c r="D602" s="73">
        <f>SUM(D531:D601)</f>
        <v>0</v>
      </c>
      <c r="E602" s="72">
        <f>SUM(E531:E601)</f>
        <v>0</v>
      </c>
      <c r="F602" s="74" t="e">
        <f>E602/(E602+D602)</f>
        <v>#DIV/0!</v>
      </c>
      <c r="G602" s="73">
        <f>SUM(G531:G601)</f>
        <v>0</v>
      </c>
      <c r="H602" s="72">
        <f>SUM(H531:H601)</f>
        <v>0</v>
      </c>
      <c r="I602" s="74" t="e">
        <f>H602/(H602+G602)</f>
        <v>#DIV/0!</v>
      </c>
      <c r="J602" s="75"/>
    </row>
    <row r="604" spans="1:11" ht="12" thickBot="1" x14ac:dyDescent="0.25">
      <c r="A604" s="31"/>
      <c r="B604" s="24"/>
      <c r="C604" s="32"/>
      <c r="D604" s="49"/>
      <c r="E604" s="50"/>
      <c r="F604" s="32"/>
      <c r="G604" s="49"/>
      <c r="H604" s="50"/>
      <c r="I604" s="32"/>
      <c r="J604" s="33"/>
    </row>
    <row r="605" spans="1:11" x14ac:dyDescent="0.2">
      <c r="A605" s="25">
        <v>40423</v>
      </c>
      <c r="B605" s="26">
        <v>0.66666666666666663</v>
      </c>
      <c r="C605" s="26">
        <v>0.70833333333333304</v>
      </c>
      <c r="D605" s="29">
        <v>5</v>
      </c>
      <c r="E605" s="9">
        <v>3</v>
      </c>
      <c r="F605" s="40">
        <f>E605/(E605+D605)</f>
        <v>0.375</v>
      </c>
      <c r="G605" s="29">
        <v>0</v>
      </c>
      <c r="H605" s="9">
        <v>0</v>
      </c>
      <c r="I605" s="40" t="e">
        <f>H605/(H605+G605)</f>
        <v>#DIV/0!</v>
      </c>
      <c r="J605" s="36"/>
      <c r="K605" t="s">
        <v>306</v>
      </c>
    </row>
    <row r="606" spans="1:11" x14ac:dyDescent="0.2">
      <c r="A606" s="10">
        <v>40424</v>
      </c>
      <c r="B606" s="11">
        <v>0.66666666666666663</v>
      </c>
      <c r="C606" s="11">
        <v>0.70833333333333304</v>
      </c>
      <c r="D606" s="12">
        <v>13</v>
      </c>
      <c r="E606" s="4">
        <v>13</v>
      </c>
      <c r="F606" s="40">
        <f>E606/(E606+D606)</f>
        <v>0.5</v>
      </c>
      <c r="G606" s="12">
        <v>4</v>
      </c>
      <c r="H606" s="39">
        <v>1</v>
      </c>
      <c r="I606" s="40">
        <f>H606/(H606+G606)</f>
        <v>0.2</v>
      </c>
      <c r="J606" s="37"/>
      <c r="K606" t="s">
        <v>306</v>
      </c>
    </row>
    <row r="607" spans="1:11" x14ac:dyDescent="0.2">
      <c r="A607" s="10">
        <v>40425</v>
      </c>
      <c r="B607" s="11">
        <v>0.5</v>
      </c>
      <c r="C607" s="11">
        <v>0.54166666666666663</v>
      </c>
      <c r="D607" s="12">
        <v>6</v>
      </c>
      <c r="E607" s="4">
        <v>6</v>
      </c>
      <c r="F607" s="40">
        <f t="shared" ref="F607:F629" si="42">E607/(E607+D607)</f>
        <v>0.5</v>
      </c>
      <c r="G607" s="12">
        <v>0</v>
      </c>
      <c r="H607" s="39">
        <v>0</v>
      </c>
      <c r="I607" s="40" t="e">
        <f t="shared" ref="I607:I623" si="43">H607/(H607+G607)</f>
        <v>#DIV/0!</v>
      </c>
      <c r="J607" s="37"/>
      <c r="K607" t="s">
        <v>307</v>
      </c>
    </row>
    <row r="608" spans="1:11" x14ac:dyDescent="0.2">
      <c r="A608" s="10">
        <v>40426</v>
      </c>
      <c r="B608" s="11">
        <v>0.66666666666666663</v>
      </c>
      <c r="C608" s="11">
        <v>0.70833333333333304</v>
      </c>
      <c r="D608" s="12">
        <v>7</v>
      </c>
      <c r="E608" s="39">
        <v>22</v>
      </c>
      <c r="F608" s="40">
        <f t="shared" si="42"/>
        <v>0.75862068965517238</v>
      </c>
      <c r="G608" s="12">
        <v>9</v>
      </c>
      <c r="H608" s="39">
        <v>5</v>
      </c>
      <c r="I608" s="40">
        <f t="shared" si="43"/>
        <v>0.35714285714285715</v>
      </c>
      <c r="J608" s="37"/>
      <c r="K608" t="s">
        <v>307</v>
      </c>
    </row>
    <row r="609" spans="1:11" x14ac:dyDescent="0.2">
      <c r="A609" s="10">
        <v>40427</v>
      </c>
      <c r="B609" s="11">
        <v>0.41666666666666669</v>
      </c>
      <c r="C609" s="11">
        <v>0.45833333333333298</v>
      </c>
      <c r="D609" s="12">
        <v>9</v>
      </c>
      <c r="E609" s="39">
        <v>13</v>
      </c>
      <c r="F609" s="40">
        <f t="shared" si="42"/>
        <v>0.59090909090909094</v>
      </c>
      <c r="G609" s="12">
        <v>2</v>
      </c>
      <c r="H609" s="39">
        <v>0</v>
      </c>
      <c r="I609" s="40">
        <f t="shared" si="43"/>
        <v>0</v>
      </c>
      <c r="J609" s="37"/>
      <c r="K609" t="s">
        <v>307</v>
      </c>
    </row>
    <row r="610" spans="1:11" x14ac:dyDescent="0.2">
      <c r="A610" s="10">
        <v>40428</v>
      </c>
      <c r="B610" s="11">
        <v>0.70833333333333337</v>
      </c>
      <c r="C610" s="11">
        <v>0.75</v>
      </c>
      <c r="D610" s="12">
        <v>4</v>
      </c>
      <c r="E610" s="39">
        <v>12</v>
      </c>
      <c r="F610" s="40">
        <f t="shared" si="42"/>
        <v>0.75</v>
      </c>
      <c r="G610" s="12">
        <v>1</v>
      </c>
      <c r="H610" s="39">
        <v>0</v>
      </c>
      <c r="I610" s="40">
        <f t="shared" si="43"/>
        <v>0</v>
      </c>
      <c r="J610" s="37"/>
      <c r="K610" t="s">
        <v>307</v>
      </c>
    </row>
    <row r="611" spans="1:11" x14ac:dyDescent="0.2">
      <c r="A611" s="10">
        <v>40429</v>
      </c>
      <c r="B611" s="11">
        <v>0.70833333333333337</v>
      </c>
      <c r="C611" s="11">
        <v>0.75</v>
      </c>
      <c r="D611" s="12">
        <v>34</v>
      </c>
      <c r="E611" s="39">
        <v>24</v>
      </c>
      <c r="F611" s="40">
        <f t="shared" si="42"/>
        <v>0.41379310344827586</v>
      </c>
      <c r="G611" s="66">
        <v>9</v>
      </c>
      <c r="H611" s="39">
        <v>8</v>
      </c>
      <c r="I611" s="40">
        <f t="shared" si="43"/>
        <v>0.47058823529411764</v>
      </c>
      <c r="J611" s="37"/>
      <c r="K611" t="s">
        <v>308</v>
      </c>
    </row>
    <row r="612" spans="1:11" x14ac:dyDescent="0.2">
      <c r="A612" s="10">
        <v>40430</v>
      </c>
      <c r="B612" s="11">
        <v>0.41666666666666669</v>
      </c>
      <c r="C612" s="11">
        <v>0.45833333333333298</v>
      </c>
      <c r="D612" s="12">
        <v>31</v>
      </c>
      <c r="E612" s="39">
        <v>57</v>
      </c>
      <c r="F612" s="40">
        <f t="shared" si="42"/>
        <v>0.64772727272727271</v>
      </c>
      <c r="G612" s="12">
        <v>2</v>
      </c>
      <c r="H612" s="39">
        <v>1</v>
      </c>
      <c r="I612" s="40">
        <f t="shared" si="43"/>
        <v>0.33333333333333331</v>
      </c>
      <c r="J612" s="37"/>
      <c r="K612" t="s">
        <v>308</v>
      </c>
    </row>
    <row r="613" spans="1:11" x14ac:dyDescent="0.2">
      <c r="A613" s="10">
        <v>40431</v>
      </c>
      <c r="B613" s="11">
        <v>0.625</v>
      </c>
      <c r="C613" s="11">
        <v>0.66666666666666696</v>
      </c>
      <c r="D613" s="12">
        <v>18</v>
      </c>
      <c r="E613" s="39">
        <v>21</v>
      </c>
      <c r="F613" s="40">
        <f t="shared" si="42"/>
        <v>0.53846153846153844</v>
      </c>
      <c r="G613" s="12">
        <v>11</v>
      </c>
      <c r="H613" s="39">
        <v>4</v>
      </c>
      <c r="I613" s="40">
        <f t="shared" si="43"/>
        <v>0.26666666666666666</v>
      </c>
      <c r="J613" s="37"/>
      <c r="K613" t="s">
        <v>308</v>
      </c>
    </row>
    <row r="614" spans="1:11" x14ac:dyDescent="0.2">
      <c r="A614" s="10">
        <v>40432</v>
      </c>
      <c r="B614" s="11">
        <v>0.33333333333333331</v>
      </c>
      <c r="C614" s="11">
        <v>0.375</v>
      </c>
      <c r="D614" s="12">
        <v>40</v>
      </c>
      <c r="E614" s="39">
        <v>59</v>
      </c>
      <c r="F614" s="40">
        <f t="shared" si="42"/>
        <v>0.59595959595959591</v>
      </c>
      <c r="G614" s="12">
        <v>1</v>
      </c>
      <c r="H614" s="39">
        <v>4</v>
      </c>
      <c r="I614" s="40">
        <f t="shared" si="43"/>
        <v>0.8</v>
      </c>
      <c r="J614" s="37"/>
      <c r="K614" t="s">
        <v>308</v>
      </c>
    </row>
    <row r="615" spans="1:11" x14ac:dyDescent="0.2">
      <c r="A615" s="10">
        <v>40433</v>
      </c>
      <c r="B615" s="11">
        <v>0.625</v>
      </c>
      <c r="C615" s="11">
        <v>0.66666666666666696</v>
      </c>
      <c r="D615" s="12">
        <v>28</v>
      </c>
      <c r="E615" s="39">
        <v>47</v>
      </c>
      <c r="F615" s="40">
        <f t="shared" si="42"/>
        <v>0.62666666666666671</v>
      </c>
      <c r="G615" s="12">
        <v>6</v>
      </c>
      <c r="H615" s="39">
        <v>3</v>
      </c>
      <c r="I615" s="40">
        <f t="shared" si="43"/>
        <v>0.33333333333333331</v>
      </c>
      <c r="J615" s="37"/>
      <c r="K615" t="s">
        <v>307</v>
      </c>
    </row>
    <row r="616" spans="1:11" x14ac:dyDescent="0.2">
      <c r="A616" s="10">
        <v>40434</v>
      </c>
      <c r="B616" s="11">
        <v>0.54166666666666663</v>
      </c>
      <c r="C616" s="11">
        <v>0.58333333333333304</v>
      </c>
      <c r="D616" s="12">
        <v>17</v>
      </c>
      <c r="E616" s="39">
        <v>42</v>
      </c>
      <c r="F616" s="40">
        <f t="shared" si="42"/>
        <v>0.71186440677966101</v>
      </c>
      <c r="G616" s="12">
        <v>3</v>
      </c>
      <c r="H616" s="39">
        <v>1</v>
      </c>
      <c r="I616" s="40">
        <f t="shared" si="43"/>
        <v>0.25</v>
      </c>
      <c r="J616" s="37"/>
      <c r="K616" t="s">
        <v>307</v>
      </c>
    </row>
    <row r="617" spans="1:11" x14ac:dyDescent="0.2">
      <c r="A617" s="10">
        <v>40435</v>
      </c>
      <c r="B617" s="11">
        <v>0.58333333333333304</v>
      </c>
      <c r="C617" s="11">
        <v>0.625</v>
      </c>
      <c r="D617" s="12">
        <v>15</v>
      </c>
      <c r="E617" s="39">
        <v>18</v>
      </c>
      <c r="F617" s="40">
        <f t="shared" si="42"/>
        <v>0.54545454545454541</v>
      </c>
      <c r="G617" s="12">
        <v>3</v>
      </c>
      <c r="H617" s="39">
        <v>9</v>
      </c>
      <c r="I617" s="40">
        <f t="shared" si="43"/>
        <v>0.75</v>
      </c>
      <c r="J617" s="37"/>
      <c r="K617" t="s">
        <v>307</v>
      </c>
    </row>
    <row r="618" spans="1:11" x14ac:dyDescent="0.2">
      <c r="A618" s="10">
        <v>40436</v>
      </c>
      <c r="B618" s="11">
        <v>0.58333333333333304</v>
      </c>
      <c r="C618" s="11">
        <v>0.625</v>
      </c>
      <c r="D618" s="12">
        <v>30</v>
      </c>
      <c r="E618" s="39">
        <v>20</v>
      </c>
      <c r="F618" s="40">
        <f t="shared" si="42"/>
        <v>0.4</v>
      </c>
      <c r="G618" s="12">
        <v>0</v>
      </c>
      <c r="H618" s="39">
        <v>0</v>
      </c>
      <c r="I618" s="40" t="e">
        <f t="shared" si="43"/>
        <v>#DIV/0!</v>
      </c>
      <c r="J618" s="37"/>
      <c r="K618" t="s">
        <v>307</v>
      </c>
    </row>
    <row r="619" spans="1:11" x14ac:dyDescent="0.2">
      <c r="A619" s="10">
        <v>40437</v>
      </c>
      <c r="B619" s="11">
        <v>0.375</v>
      </c>
      <c r="C619" s="11">
        <v>0.41666666666666669</v>
      </c>
      <c r="D619" s="12">
        <v>33</v>
      </c>
      <c r="E619" s="39">
        <v>37</v>
      </c>
      <c r="F619" s="40">
        <f t="shared" si="42"/>
        <v>0.52857142857142858</v>
      </c>
      <c r="G619" s="12">
        <v>5</v>
      </c>
      <c r="H619" s="39">
        <v>4</v>
      </c>
      <c r="I619" s="40">
        <f t="shared" si="43"/>
        <v>0.44444444444444442</v>
      </c>
      <c r="J619" s="37"/>
      <c r="K619" t="s">
        <v>308</v>
      </c>
    </row>
    <row r="620" spans="1:11" x14ac:dyDescent="0.2">
      <c r="A620" s="10">
        <v>40438</v>
      </c>
      <c r="B620" s="11">
        <v>0.54166666666666663</v>
      </c>
      <c r="C620" s="11">
        <v>0.58333333333333337</v>
      </c>
      <c r="D620" s="12"/>
      <c r="E620" s="39"/>
      <c r="F620" s="40"/>
      <c r="G620" s="12">
        <v>7</v>
      </c>
      <c r="H620" s="39">
        <v>12</v>
      </c>
      <c r="I620" s="40">
        <f t="shared" si="43"/>
        <v>0.63157894736842102</v>
      </c>
      <c r="J620" s="37" t="s">
        <v>609</v>
      </c>
      <c r="K620" t="s">
        <v>308</v>
      </c>
    </row>
    <row r="621" spans="1:11" x14ac:dyDescent="0.2">
      <c r="A621" s="10">
        <v>40439</v>
      </c>
      <c r="B621" s="11">
        <v>0.375</v>
      </c>
      <c r="C621" s="11">
        <v>0.41666666666666669</v>
      </c>
      <c r="D621" s="12">
        <v>34</v>
      </c>
      <c r="E621" s="39">
        <v>37</v>
      </c>
      <c r="F621" s="40">
        <f t="shared" si="42"/>
        <v>0.52112676056338025</v>
      </c>
      <c r="G621" s="12">
        <v>8</v>
      </c>
      <c r="H621" s="39">
        <v>5</v>
      </c>
      <c r="I621" s="40">
        <f t="shared" si="43"/>
        <v>0.38461538461538464</v>
      </c>
      <c r="J621" s="37"/>
      <c r="K621" t="s">
        <v>308</v>
      </c>
    </row>
    <row r="622" spans="1:11" x14ac:dyDescent="0.2">
      <c r="A622" s="10">
        <v>40440</v>
      </c>
      <c r="B622" s="11">
        <v>0.58333333333333337</v>
      </c>
      <c r="C622" s="11">
        <v>0.625</v>
      </c>
      <c r="D622" s="12">
        <v>28</v>
      </c>
      <c r="E622" s="39">
        <v>33</v>
      </c>
      <c r="F622" s="40">
        <f t="shared" si="42"/>
        <v>0.54098360655737709</v>
      </c>
      <c r="G622" s="12">
        <v>7</v>
      </c>
      <c r="H622" s="39">
        <v>17</v>
      </c>
      <c r="I622" s="40">
        <f t="shared" si="43"/>
        <v>0.70833333333333337</v>
      </c>
      <c r="J622" s="37"/>
      <c r="K622" t="s">
        <v>308</v>
      </c>
    </row>
    <row r="623" spans="1:11" x14ac:dyDescent="0.2">
      <c r="A623" s="10">
        <v>40441</v>
      </c>
      <c r="B623" s="11">
        <v>0.70833333333333337</v>
      </c>
      <c r="C623" s="11">
        <v>0.75</v>
      </c>
      <c r="D623" s="12">
        <v>10</v>
      </c>
      <c r="E623" s="39">
        <v>18</v>
      </c>
      <c r="F623" s="40">
        <f t="shared" si="42"/>
        <v>0.6428571428571429</v>
      </c>
      <c r="G623" s="12">
        <v>2</v>
      </c>
      <c r="H623" s="39">
        <v>3</v>
      </c>
      <c r="I623" s="40">
        <f t="shared" si="43"/>
        <v>0.6</v>
      </c>
      <c r="J623" s="37"/>
      <c r="K623" t="s">
        <v>307</v>
      </c>
    </row>
    <row r="624" spans="1:11" x14ac:dyDescent="0.2">
      <c r="A624" s="10">
        <v>40442</v>
      </c>
      <c r="C624" s="11"/>
      <c r="D624" s="12"/>
      <c r="E624" s="4"/>
      <c r="F624" s="4"/>
      <c r="G624" s="12"/>
      <c r="H624" s="4"/>
      <c r="I624" s="4"/>
      <c r="J624" s="37" t="s">
        <v>610</v>
      </c>
      <c r="K624" t="s">
        <v>307</v>
      </c>
    </row>
    <row r="625" spans="1:11" x14ac:dyDescent="0.2">
      <c r="A625" s="10">
        <v>40443</v>
      </c>
      <c r="B625" s="11">
        <v>0.70833333333333337</v>
      </c>
      <c r="C625" s="11">
        <v>0.75</v>
      </c>
      <c r="D625" s="12">
        <v>10</v>
      </c>
      <c r="E625" s="39">
        <v>5</v>
      </c>
      <c r="F625" s="40">
        <f t="shared" si="42"/>
        <v>0.33333333333333331</v>
      </c>
      <c r="G625" s="12">
        <v>7</v>
      </c>
      <c r="H625" s="39">
        <v>4</v>
      </c>
      <c r="I625" s="40">
        <f>H625/(H625+G625)</f>
        <v>0.36363636363636365</v>
      </c>
      <c r="J625" s="37"/>
      <c r="K625" t="s">
        <v>307</v>
      </c>
    </row>
    <row r="626" spans="1:11" x14ac:dyDescent="0.2">
      <c r="A626" s="10">
        <v>40444</v>
      </c>
      <c r="B626" s="11">
        <v>0.625</v>
      </c>
      <c r="C626" s="11">
        <v>0.66666666666666663</v>
      </c>
      <c r="D626" s="12">
        <v>4</v>
      </c>
      <c r="E626" s="39">
        <v>10</v>
      </c>
      <c r="F626" s="40">
        <f t="shared" si="42"/>
        <v>0.7142857142857143</v>
      </c>
      <c r="G626" s="12">
        <v>1</v>
      </c>
      <c r="H626" s="39">
        <v>3</v>
      </c>
      <c r="I626" s="40">
        <f>H626/(H626+G626)</f>
        <v>0.75</v>
      </c>
      <c r="J626" s="37"/>
      <c r="K626" t="s">
        <v>307</v>
      </c>
    </row>
    <row r="627" spans="1:11" x14ac:dyDescent="0.2">
      <c r="A627" s="10">
        <v>40445</v>
      </c>
      <c r="B627" s="11">
        <v>0.70833333333333337</v>
      </c>
      <c r="C627" s="11">
        <v>0.75</v>
      </c>
      <c r="D627" s="12">
        <v>13</v>
      </c>
      <c r="E627" s="39">
        <v>16</v>
      </c>
      <c r="F627" s="40">
        <f t="shared" si="42"/>
        <v>0.55172413793103448</v>
      </c>
      <c r="G627" s="12">
        <v>5</v>
      </c>
      <c r="H627" s="39">
        <v>4</v>
      </c>
      <c r="I627" s="40">
        <f>H627/(H627+G627)</f>
        <v>0.44444444444444442</v>
      </c>
      <c r="J627" s="37"/>
      <c r="K627" t="s">
        <v>308</v>
      </c>
    </row>
    <row r="628" spans="1:11" x14ac:dyDescent="0.2">
      <c r="A628" s="10">
        <v>40446</v>
      </c>
      <c r="B628" s="11">
        <v>0.5</v>
      </c>
      <c r="C628" s="11">
        <v>0.54166666666666663</v>
      </c>
      <c r="D628" s="12">
        <v>20</v>
      </c>
      <c r="E628" s="39">
        <v>38</v>
      </c>
      <c r="F628" s="40">
        <f t="shared" si="42"/>
        <v>0.65517241379310343</v>
      </c>
      <c r="G628" s="12">
        <v>3</v>
      </c>
      <c r="H628" s="39">
        <v>3</v>
      </c>
      <c r="I628" s="40">
        <f>H628/(H628+G628)</f>
        <v>0.5</v>
      </c>
      <c r="J628" s="37"/>
      <c r="K628" t="s">
        <v>308</v>
      </c>
    </row>
    <row r="629" spans="1:11" x14ac:dyDescent="0.2">
      <c r="A629" s="10">
        <v>40447</v>
      </c>
      <c r="B629" s="11">
        <v>0.45833333333333331</v>
      </c>
      <c r="C629" s="11">
        <v>0.5</v>
      </c>
      <c r="D629" s="12">
        <v>40</v>
      </c>
      <c r="E629" s="39">
        <v>47</v>
      </c>
      <c r="F629" s="40">
        <f t="shared" si="42"/>
        <v>0.54022988505747127</v>
      </c>
      <c r="G629" s="12">
        <v>7</v>
      </c>
      <c r="H629" s="39">
        <v>6</v>
      </c>
      <c r="I629" s="40">
        <f>H629/(H629+G629)</f>
        <v>0.46153846153846156</v>
      </c>
      <c r="J629" s="37"/>
      <c r="K629" t="s">
        <v>308</v>
      </c>
    </row>
    <row r="630" spans="1:11" x14ac:dyDescent="0.2">
      <c r="A630" s="10">
        <v>40448</v>
      </c>
      <c r="C630" s="11"/>
      <c r="D630" s="12"/>
      <c r="E630" s="39"/>
      <c r="F630" s="40"/>
      <c r="G630" s="12"/>
      <c r="H630" s="39"/>
      <c r="I630" s="40"/>
      <c r="J630" s="37"/>
      <c r="K630" t="s">
        <v>308</v>
      </c>
    </row>
    <row r="631" spans="1:11" x14ac:dyDescent="0.2">
      <c r="A631" s="10">
        <v>40449</v>
      </c>
      <c r="C631" s="11"/>
      <c r="D631" s="12"/>
      <c r="E631" s="39"/>
      <c r="F631" s="40"/>
      <c r="G631" s="12"/>
      <c r="H631" s="39"/>
      <c r="I631" s="40"/>
      <c r="J631" s="37" t="s">
        <v>611</v>
      </c>
      <c r="K631" t="s">
        <v>307</v>
      </c>
    </row>
    <row r="632" spans="1:11" x14ac:dyDescent="0.2">
      <c r="A632" s="10">
        <v>40450</v>
      </c>
      <c r="B632" s="11">
        <v>0.70833333333333337</v>
      </c>
      <c r="C632" s="11">
        <v>0.75</v>
      </c>
      <c r="D632" s="12">
        <v>6</v>
      </c>
      <c r="E632" s="39">
        <v>7</v>
      </c>
      <c r="F632" s="40">
        <f t="shared" ref="F632:F648" si="44">E632/(E632+D632)</f>
        <v>0.53846153846153844</v>
      </c>
      <c r="G632" s="12">
        <v>2</v>
      </c>
      <c r="H632" s="39">
        <v>1</v>
      </c>
      <c r="I632" s="40">
        <f t="shared" ref="I632:I649" si="45">H632/(H632+G632)</f>
        <v>0.33333333333333331</v>
      </c>
      <c r="J632" s="37"/>
      <c r="K632" t="s">
        <v>307</v>
      </c>
    </row>
    <row r="633" spans="1:11" x14ac:dyDescent="0.2">
      <c r="A633" s="10">
        <v>40451</v>
      </c>
      <c r="B633" s="11">
        <v>0.58333333333333337</v>
      </c>
      <c r="C633" s="11">
        <v>0.625</v>
      </c>
      <c r="D633" s="12">
        <v>15</v>
      </c>
      <c r="E633" s="39">
        <v>26</v>
      </c>
      <c r="F633" s="40">
        <f t="shared" si="44"/>
        <v>0.63414634146341464</v>
      </c>
      <c r="G633" s="12">
        <v>4</v>
      </c>
      <c r="H633" s="39">
        <v>3</v>
      </c>
      <c r="I633" s="40">
        <f t="shared" si="45"/>
        <v>0.42857142857142855</v>
      </c>
      <c r="J633" s="37"/>
      <c r="K633" t="s">
        <v>306</v>
      </c>
    </row>
    <row r="634" spans="1:11" x14ac:dyDescent="0.2">
      <c r="A634" s="10">
        <v>40452</v>
      </c>
      <c r="B634" s="11">
        <v>0.45833333333333331</v>
      </c>
      <c r="C634" s="11">
        <v>0.5</v>
      </c>
      <c r="D634" s="12">
        <v>18</v>
      </c>
      <c r="E634" s="39">
        <v>28</v>
      </c>
      <c r="F634" s="40">
        <f t="shared" si="44"/>
        <v>0.60869565217391308</v>
      </c>
      <c r="G634" s="12">
        <v>9</v>
      </c>
      <c r="H634" s="39">
        <v>3</v>
      </c>
      <c r="I634" s="40">
        <f t="shared" si="45"/>
        <v>0.25</v>
      </c>
      <c r="J634" s="37"/>
      <c r="K634" t="s">
        <v>309</v>
      </c>
    </row>
    <row r="635" spans="1:11" x14ac:dyDescent="0.2">
      <c r="A635" s="10">
        <v>40453</v>
      </c>
      <c r="B635" s="11">
        <v>0.41666666666666669</v>
      </c>
      <c r="C635" s="11">
        <v>0.45833333333333331</v>
      </c>
      <c r="D635" s="12">
        <v>17</v>
      </c>
      <c r="E635" s="39">
        <v>12</v>
      </c>
      <c r="F635" s="40">
        <f t="shared" si="44"/>
        <v>0.41379310344827586</v>
      </c>
      <c r="G635" s="12">
        <v>5</v>
      </c>
      <c r="H635" s="39">
        <v>4</v>
      </c>
      <c r="I635" s="40">
        <f t="shared" si="45"/>
        <v>0.44444444444444442</v>
      </c>
      <c r="J635" s="37"/>
      <c r="K635" t="s">
        <v>310</v>
      </c>
    </row>
    <row r="636" spans="1:11" x14ac:dyDescent="0.2">
      <c r="A636" s="10">
        <v>40454</v>
      </c>
      <c r="B636" s="11">
        <v>0.58333333333333337</v>
      </c>
      <c r="C636" s="11">
        <v>0.625</v>
      </c>
      <c r="D636" s="12">
        <v>24</v>
      </c>
      <c r="E636" s="39">
        <v>17</v>
      </c>
      <c r="F636" s="40">
        <f t="shared" si="44"/>
        <v>0.41463414634146339</v>
      </c>
      <c r="G636" s="12">
        <v>4</v>
      </c>
      <c r="H636" s="39">
        <v>8</v>
      </c>
      <c r="I636" s="40">
        <f t="shared" si="45"/>
        <v>0.66666666666666663</v>
      </c>
      <c r="J636" s="37"/>
      <c r="K636" t="s">
        <v>308</v>
      </c>
    </row>
    <row r="637" spans="1:11" ht="12.75" customHeight="1" x14ac:dyDescent="0.2">
      <c r="A637" s="10">
        <v>40455</v>
      </c>
      <c r="B637" s="11">
        <v>0.54166666666666663</v>
      </c>
      <c r="C637" s="11">
        <v>0.58333333333333337</v>
      </c>
      <c r="D637" s="12">
        <v>23</v>
      </c>
      <c r="E637" s="39">
        <v>14</v>
      </c>
      <c r="F637" s="40">
        <f t="shared" si="44"/>
        <v>0.3783783783783784</v>
      </c>
      <c r="G637" s="12">
        <v>6</v>
      </c>
      <c r="H637" s="39">
        <v>1</v>
      </c>
      <c r="I637" s="40">
        <f t="shared" si="45"/>
        <v>0.14285714285714285</v>
      </c>
      <c r="J637" s="37" t="s">
        <v>302</v>
      </c>
      <c r="K637" t="s">
        <v>308</v>
      </c>
    </row>
    <row r="638" spans="1:11" x14ac:dyDescent="0.2">
      <c r="A638" s="10">
        <v>40455</v>
      </c>
      <c r="B638" s="11">
        <v>0.58333333333333337</v>
      </c>
      <c r="C638" s="11">
        <v>0.625</v>
      </c>
      <c r="D638" s="12">
        <v>15</v>
      </c>
      <c r="E638" s="39">
        <v>7</v>
      </c>
      <c r="F638" s="40">
        <f t="shared" si="44"/>
        <v>0.31818181818181818</v>
      </c>
      <c r="G638" s="12">
        <v>8</v>
      </c>
      <c r="H638" s="39">
        <v>5</v>
      </c>
      <c r="I638" s="40">
        <f t="shared" si="45"/>
        <v>0.38461538461538464</v>
      </c>
      <c r="J638" s="37"/>
      <c r="K638" t="s">
        <v>308</v>
      </c>
    </row>
    <row r="639" spans="1:11" x14ac:dyDescent="0.2">
      <c r="A639" s="10">
        <v>40456</v>
      </c>
      <c r="B639" s="11">
        <v>0.70833333333333337</v>
      </c>
      <c r="C639" s="11">
        <v>0.75</v>
      </c>
      <c r="D639" s="12">
        <v>14</v>
      </c>
      <c r="E639" s="39">
        <v>11</v>
      </c>
      <c r="F639" s="40">
        <f t="shared" si="44"/>
        <v>0.44</v>
      </c>
      <c r="G639" s="12">
        <v>3</v>
      </c>
      <c r="H639" s="39">
        <v>2</v>
      </c>
      <c r="I639" s="40">
        <f t="shared" si="45"/>
        <v>0.4</v>
      </c>
      <c r="J639" s="37"/>
      <c r="K639" t="s">
        <v>311</v>
      </c>
    </row>
    <row r="640" spans="1:11" x14ac:dyDescent="0.2">
      <c r="A640" s="10">
        <v>40457</v>
      </c>
      <c r="B640" s="11">
        <v>0.70833333333333337</v>
      </c>
      <c r="C640" s="11">
        <v>0.75</v>
      </c>
      <c r="D640" s="12">
        <v>8</v>
      </c>
      <c r="E640" s="39">
        <v>7</v>
      </c>
      <c r="F640" s="40">
        <f t="shared" si="44"/>
        <v>0.46666666666666667</v>
      </c>
      <c r="G640" s="12">
        <v>3</v>
      </c>
      <c r="H640" s="39">
        <v>3</v>
      </c>
      <c r="I640" s="40">
        <f t="shared" si="45"/>
        <v>0.5</v>
      </c>
      <c r="J640" s="37"/>
      <c r="K640" t="s">
        <v>307</v>
      </c>
    </row>
    <row r="641" spans="1:11" x14ac:dyDescent="0.2">
      <c r="A641" s="10">
        <v>40458</v>
      </c>
      <c r="B641" s="11">
        <v>0.375</v>
      </c>
      <c r="C641" s="11">
        <v>0.41666666666666669</v>
      </c>
      <c r="D641" s="12">
        <v>10</v>
      </c>
      <c r="E641" s="39">
        <v>12</v>
      </c>
      <c r="F641" s="40">
        <f t="shared" si="44"/>
        <v>0.54545454545454541</v>
      </c>
      <c r="G641" s="12">
        <v>5</v>
      </c>
      <c r="H641" s="39">
        <v>3</v>
      </c>
      <c r="I641" s="40">
        <f t="shared" si="45"/>
        <v>0.375</v>
      </c>
      <c r="J641" s="37" t="s">
        <v>612</v>
      </c>
      <c r="K641" t="s">
        <v>307</v>
      </c>
    </row>
    <row r="642" spans="1:11" x14ac:dyDescent="0.2">
      <c r="A642" s="10">
        <v>40459</v>
      </c>
      <c r="B642" s="11">
        <v>0.625</v>
      </c>
      <c r="C642" s="112">
        <v>0.66666666666666663</v>
      </c>
      <c r="D642" s="66">
        <v>10</v>
      </c>
      <c r="E642" s="39">
        <v>11</v>
      </c>
      <c r="F642" s="40">
        <f t="shared" si="44"/>
        <v>0.52380952380952384</v>
      </c>
      <c r="G642" s="12">
        <v>5</v>
      </c>
      <c r="H642" s="39">
        <v>0</v>
      </c>
      <c r="I642" s="40">
        <f t="shared" si="45"/>
        <v>0</v>
      </c>
      <c r="J642" s="37"/>
      <c r="K642" t="s">
        <v>307</v>
      </c>
    </row>
    <row r="643" spans="1:11" x14ac:dyDescent="0.2">
      <c r="A643" s="10">
        <v>40460</v>
      </c>
      <c r="B643" s="11">
        <v>0.54166666666666663</v>
      </c>
      <c r="C643" s="112">
        <v>0.58333333333333337</v>
      </c>
      <c r="D643" s="66">
        <v>30</v>
      </c>
      <c r="E643" s="39">
        <v>29</v>
      </c>
      <c r="F643" s="40">
        <f t="shared" si="44"/>
        <v>0.49152542372881358</v>
      </c>
      <c r="G643" s="12">
        <v>3</v>
      </c>
      <c r="H643" s="39">
        <v>0</v>
      </c>
      <c r="I643" s="40">
        <f t="shared" si="45"/>
        <v>0</v>
      </c>
      <c r="J643" s="37"/>
      <c r="K643" t="s">
        <v>307</v>
      </c>
    </row>
    <row r="644" spans="1:11" x14ac:dyDescent="0.2">
      <c r="A644" s="10">
        <v>40461</v>
      </c>
      <c r="B644" s="11">
        <v>0.5</v>
      </c>
      <c r="C644" s="112">
        <v>0.54166666666666663</v>
      </c>
      <c r="D644" s="66">
        <v>19</v>
      </c>
      <c r="E644" s="39">
        <v>26</v>
      </c>
      <c r="F644" s="40">
        <f t="shared" si="44"/>
        <v>0.57777777777777772</v>
      </c>
      <c r="G644" s="12">
        <v>0</v>
      </c>
      <c r="H644" s="39">
        <v>1</v>
      </c>
      <c r="I644" s="40">
        <f t="shared" si="45"/>
        <v>1</v>
      </c>
      <c r="J644" s="37"/>
      <c r="K644" t="s">
        <v>308</v>
      </c>
    </row>
    <row r="645" spans="1:11" x14ac:dyDescent="0.2">
      <c r="A645" s="10">
        <v>40462</v>
      </c>
      <c r="B645" s="11">
        <v>0.375</v>
      </c>
      <c r="C645" s="112">
        <v>0.41666666666666669</v>
      </c>
      <c r="D645" s="66">
        <v>7</v>
      </c>
      <c r="E645" s="39">
        <v>3</v>
      </c>
      <c r="F645" s="40">
        <f t="shared" si="44"/>
        <v>0.3</v>
      </c>
      <c r="G645" s="12">
        <v>0</v>
      </c>
      <c r="H645" s="39">
        <v>0</v>
      </c>
      <c r="I645" s="40" t="e">
        <f t="shared" si="45"/>
        <v>#DIV/0!</v>
      </c>
      <c r="J645" s="37"/>
      <c r="K645" t="s">
        <v>308</v>
      </c>
    </row>
    <row r="646" spans="1:11" x14ac:dyDescent="0.2">
      <c r="A646" s="10">
        <v>40463</v>
      </c>
      <c r="B646" s="11">
        <v>0.5</v>
      </c>
      <c r="C646" s="112">
        <v>0.54166666666666663</v>
      </c>
      <c r="D646" s="66">
        <v>13</v>
      </c>
      <c r="E646" s="39">
        <v>4</v>
      </c>
      <c r="F646" s="40">
        <f t="shared" si="44"/>
        <v>0.23529411764705882</v>
      </c>
      <c r="G646" s="12">
        <v>0</v>
      </c>
      <c r="H646" s="39">
        <v>3</v>
      </c>
      <c r="I646" s="40">
        <f t="shared" si="45"/>
        <v>1</v>
      </c>
      <c r="J646" s="37"/>
      <c r="K646" t="s">
        <v>308</v>
      </c>
    </row>
    <row r="647" spans="1:11" x14ac:dyDescent="0.2">
      <c r="A647" s="10">
        <v>40464</v>
      </c>
      <c r="B647" s="11">
        <v>0.54166666666666663</v>
      </c>
      <c r="C647" s="113">
        <v>0.58333333333333337</v>
      </c>
      <c r="D647" s="12">
        <v>10</v>
      </c>
      <c r="E647" s="39">
        <v>7</v>
      </c>
      <c r="F647" s="40">
        <f t="shared" si="44"/>
        <v>0.41176470588235292</v>
      </c>
      <c r="G647" s="12">
        <v>1</v>
      </c>
      <c r="H647" s="39">
        <v>1</v>
      </c>
      <c r="I647" s="40">
        <f t="shared" si="45"/>
        <v>0.5</v>
      </c>
      <c r="J647" s="37"/>
      <c r="K647" t="s">
        <v>308</v>
      </c>
    </row>
    <row r="648" spans="1:11" x14ac:dyDescent="0.2">
      <c r="A648" s="10">
        <v>40465</v>
      </c>
      <c r="B648" s="11">
        <v>0.375</v>
      </c>
      <c r="C648" s="11">
        <v>0.41666666666666669</v>
      </c>
      <c r="D648" s="12">
        <v>1</v>
      </c>
      <c r="E648" s="39">
        <v>2</v>
      </c>
      <c r="F648" s="40">
        <f t="shared" si="44"/>
        <v>0.66666666666666663</v>
      </c>
      <c r="G648" s="12">
        <v>0</v>
      </c>
      <c r="H648" s="39">
        <v>0</v>
      </c>
      <c r="I648" s="40" t="e">
        <f t="shared" si="45"/>
        <v>#DIV/0!</v>
      </c>
      <c r="J648" s="37"/>
      <c r="K648" t="s">
        <v>307</v>
      </c>
    </row>
    <row r="649" spans="1:11" x14ac:dyDescent="0.2">
      <c r="A649" s="10">
        <v>40466</v>
      </c>
      <c r="C649" s="11"/>
      <c r="D649" s="12"/>
      <c r="E649" s="39"/>
      <c r="F649" s="40"/>
      <c r="G649" s="12">
        <v>0</v>
      </c>
      <c r="H649" s="39">
        <v>1</v>
      </c>
      <c r="I649" s="40">
        <f t="shared" si="45"/>
        <v>1</v>
      </c>
      <c r="J649" s="37" t="s">
        <v>305</v>
      </c>
      <c r="K649" t="s">
        <v>307</v>
      </c>
    </row>
    <row r="650" spans="1:11" x14ac:dyDescent="0.2">
      <c r="A650" s="10">
        <v>40467</v>
      </c>
      <c r="B650" s="11">
        <v>0.66666666666666663</v>
      </c>
      <c r="C650" s="11">
        <v>0.70833333333333337</v>
      </c>
      <c r="D650" s="12">
        <v>4</v>
      </c>
      <c r="E650" s="39">
        <v>2</v>
      </c>
      <c r="F650" s="40">
        <f>E650/(E650+D650)</f>
        <v>0.33333333333333331</v>
      </c>
      <c r="G650" s="12">
        <v>1</v>
      </c>
      <c r="H650" s="39">
        <v>0</v>
      </c>
      <c r="I650" s="40">
        <f>H650/(H650+G650)</f>
        <v>0</v>
      </c>
      <c r="J650" s="37"/>
      <c r="K650" t="s">
        <v>307</v>
      </c>
    </row>
    <row r="651" spans="1:11" x14ac:dyDescent="0.2">
      <c r="A651" s="10">
        <v>40468</v>
      </c>
      <c r="B651" s="11">
        <v>0.66666666666666663</v>
      </c>
      <c r="C651" s="11">
        <v>0.70833333333333337</v>
      </c>
      <c r="D651" s="12">
        <v>0</v>
      </c>
      <c r="E651" s="39">
        <v>1</v>
      </c>
      <c r="F651" s="40">
        <f>E651/(E651+D651)</f>
        <v>1</v>
      </c>
      <c r="G651" s="12">
        <v>0</v>
      </c>
      <c r="H651" s="39">
        <v>0</v>
      </c>
      <c r="I651" s="40" t="e">
        <f>H651/(H651+G651)</f>
        <v>#DIV/0!</v>
      </c>
      <c r="J651" s="37"/>
      <c r="K651" t="s">
        <v>307</v>
      </c>
    </row>
    <row r="652" spans="1:11" x14ac:dyDescent="0.2">
      <c r="A652" s="10">
        <v>40469</v>
      </c>
      <c r="B652" s="11">
        <v>0.54166666666666663</v>
      </c>
      <c r="C652" s="11">
        <v>0.58333333333333337</v>
      </c>
      <c r="D652" s="12">
        <v>3</v>
      </c>
      <c r="E652" s="39">
        <v>1</v>
      </c>
      <c r="F652" s="40">
        <f>E652/(E652+D652)</f>
        <v>0.25</v>
      </c>
      <c r="G652" s="12">
        <v>0</v>
      </c>
      <c r="H652" s="39">
        <v>0</v>
      </c>
      <c r="I652" s="40" t="e">
        <f>H652/(H652+G652)</f>
        <v>#DIV/0!</v>
      </c>
      <c r="J652" s="37"/>
      <c r="K652" t="s">
        <v>306</v>
      </c>
    </row>
    <row r="653" spans="1:11" x14ac:dyDescent="0.2">
      <c r="A653" s="10">
        <v>40470</v>
      </c>
      <c r="B653" s="11">
        <v>0.625</v>
      </c>
      <c r="C653" s="11">
        <v>0.66666666666666663</v>
      </c>
      <c r="D653" s="12">
        <v>0</v>
      </c>
      <c r="E653" s="39">
        <v>1</v>
      </c>
      <c r="F653" s="40">
        <f>E653/(E653+D653)</f>
        <v>1</v>
      </c>
      <c r="G653" s="12">
        <v>0</v>
      </c>
      <c r="H653" s="39">
        <v>0</v>
      </c>
      <c r="I653" s="40" t="e">
        <f>H653/(H653+G653)</f>
        <v>#DIV/0!</v>
      </c>
      <c r="J653" s="37"/>
      <c r="K653" t="s">
        <v>308</v>
      </c>
    </row>
    <row r="654" spans="1:11" x14ac:dyDescent="0.2">
      <c r="A654" s="10">
        <v>40471</v>
      </c>
      <c r="B654" s="11">
        <v>0.54166666666666663</v>
      </c>
      <c r="C654" s="11">
        <v>0.58333333333333337</v>
      </c>
      <c r="D654" s="12">
        <v>1</v>
      </c>
      <c r="E654" s="39">
        <v>2</v>
      </c>
      <c r="F654" s="40">
        <f>E654/(E654+D654)</f>
        <v>0.66666666666666663</v>
      </c>
      <c r="G654" s="12">
        <v>1</v>
      </c>
      <c r="H654" s="39">
        <v>0</v>
      </c>
      <c r="I654" s="40">
        <f>H654/(H654+G654)</f>
        <v>0</v>
      </c>
      <c r="J654" s="37"/>
      <c r="K654" t="s">
        <v>308</v>
      </c>
    </row>
    <row r="655" spans="1:11" x14ac:dyDescent="0.2">
      <c r="A655" s="10">
        <v>40472</v>
      </c>
      <c r="B655" s="114"/>
      <c r="C655" s="114"/>
      <c r="D655" s="66"/>
      <c r="E655" s="39"/>
      <c r="F655" s="40"/>
      <c r="G655" s="66"/>
      <c r="H655" s="39"/>
      <c r="I655" s="40"/>
      <c r="J655" s="127" t="s">
        <v>303</v>
      </c>
      <c r="K655" t="s">
        <v>308</v>
      </c>
    </row>
    <row r="656" spans="1:11" x14ac:dyDescent="0.2">
      <c r="A656" s="10">
        <v>40473</v>
      </c>
      <c r="B656" s="11">
        <v>0.66666666666666663</v>
      </c>
      <c r="C656" s="11">
        <v>0.70833333333333337</v>
      </c>
      <c r="D656" s="12">
        <v>1</v>
      </c>
      <c r="E656" s="39">
        <v>1</v>
      </c>
      <c r="F656" s="40">
        <f>E656/(E656+D656)</f>
        <v>0.5</v>
      </c>
      <c r="G656" s="12">
        <v>1</v>
      </c>
      <c r="H656" s="39">
        <v>1</v>
      </c>
      <c r="I656" s="40">
        <f>H656/(H656+G656)</f>
        <v>0.5</v>
      </c>
      <c r="J656" s="37"/>
      <c r="K656" t="s">
        <v>310</v>
      </c>
    </row>
    <row r="657" spans="1:11" x14ac:dyDescent="0.2">
      <c r="A657" s="10">
        <v>40474</v>
      </c>
      <c r="C657" s="11"/>
      <c r="D657" s="12"/>
      <c r="E657" s="4"/>
      <c r="F657" s="40"/>
      <c r="G657" s="12"/>
      <c r="H657" s="39"/>
      <c r="I657" s="40"/>
      <c r="J657" s="37" t="s">
        <v>312</v>
      </c>
      <c r="K657" t="s">
        <v>307</v>
      </c>
    </row>
    <row r="658" spans="1:11" x14ac:dyDescent="0.2">
      <c r="A658" s="10">
        <v>40475</v>
      </c>
      <c r="C658" s="4"/>
      <c r="D658" s="12"/>
      <c r="E658" s="4"/>
      <c r="F658" s="40"/>
      <c r="G658" s="12"/>
      <c r="H658" s="4"/>
      <c r="I658" s="40"/>
      <c r="J658" s="37"/>
    </row>
    <row r="659" spans="1:11" x14ac:dyDescent="0.2">
      <c r="A659" s="10">
        <v>40476</v>
      </c>
      <c r="C659" s="4"/>
      <c r="D659" s="12"/>
      <c r="E659" s="4"/>
      <c r="F659" s="40"/>
      <c r="G659" s="12"/>
      <c r="H659" s="4"/>
      <c r="I659" s="40"/>
      <c r="J659" s="37"/>
    </row>
    <row r="660" spans="1:11" x14ac:dyDescent="0.2">
      <c r="A660" s="10">
        <v>40477</v>
      </c>
      <c r="C660" s="4"/>
      <c r="D660" s="12"/>
      <c r="E660" s="4"/>
      <c r="F660" s="40"/>
      <c r="G660" s="12"/>
      <c r="H660" s="4"/>
      <c r="I660" s="40"/>
      <c r="J660" s="37"/>
    </row>
    <row r="661" spans="1:11" x14ac:dyDescent="0.2">
      <c r="A661" s="10">
        <v>40478</v>
      </c>
      <c r="C661" s="4"/>
      <c r="D661" s="12"/>
      <c r="E661" s="4"/>
      <c r="F661" s="40"/>
      <c r="G661" s="12"/>
      <c r="H661" s="4"/>
      <c r="I661" s="40"/>
      <c r="J661" s="37"/>
    </row>
    <row r="662" spans="1:11" x14ac:dyDescent="0.2">
      <c r="A662" s="10">
        <v>40479</v>
      </c>
      <c r="C662" s="11"/>
      <c r="D662" s="12"/>
      <c r="E662" s="4"/>
      <c r="F662" s="40"/>
      <c r="G662" s="12"/>
      <c r="H662" s="39"/>
      <c r="I662" s="40"/>
      <c r="J662" s="37"/>
    </row>
    <row r="663" spans="1:11" x14ac:dyDescent="0.2">
      <c r="A663" s="10">
        <v>40480</v>
      </c>
      <c r="C663" s="11"/>
      <c r="D663" s="12"/>
      <c r="E663" s="4"/>
      <c r="F663" s="40"/>
      <c r="G663" s="12"/>
      <c r="H663" s="39"/>
      <c r="I663" s="40"/>
      <c r="J663" s="37"/>
    </row>
    <row r="664" spans="1:11" x14ac:dyDescent="0.2">
      <c r="A664" s="10">
        <v>40481</v>
      </c>
      <c r="C664" s="11"/>
      <c r="D664" s="12"/>
      <c r="E664" s="4"/>
      <c r="F664" s="40"/>
      <c r="G664" s="12"/>
      <c r="H664" s="39"/>
      <c r="I664" s="40"/>
      <c r="J664" s="37"/>
    </row>
    <row r="665" spans="1:11" x14ac:dyDescent="0.2">
      <c r="A665" s="10">
        <v>40482</v>
      </c>
      <c r="C665" s="11"/>
      <c r="D665" s="12"/>
      <c r="E665" s="39"/>
      <c r="F665" s="40"/>
      <c r="G665" s="12"/>
      <c r="H665" s="39"/>
      <c r="I665" s="40"/>
      <c r="J665" s="37"/>
    </row>
    <row r="666" spans="1:11" x14ac:dyDescent="0.2">
      <c r="A666" s="10">
        <v>40483</v>
      </c>
      <c r="C666" s="4"/>
      <c r="D666" s="12"/>
      <c r="E666" s="4"/>
      <c r="F666" s="40"/>
      <c r="G666" s="12"/>
      <c r="H666" s="4"/>
      <c r="I666" s="40"/>
      <c r="J666" s="37"/>
    </row>
    <row r="667" spans="1:11" x14ac:dyDescent="0.2">
      <c r="A667" s="10">
        <v>40484</v>
      </c>
      <c r="C667" s="4"/>
      <c r="D667" s="12"/>
      <c r="E667" s="4"/>
      <c r="F667" s="40"/>
      <c r="G667" s="12"/>
      <c r="H667" s="4"/>
      <c r="I667" s="40"/>
      <c r="J667" s="37"/>
    </row>
    <row r="668" spans="1:11" x14ac:dyDescent="0.2">
      <c r="A668" s="10">
        <v>40485</v>
      </c>
      <c r="C668" s="4"/>
      <c r="D668" s="12"/>
      <c r="E668" s="4"/>
      <c r="F668" s="40"/>
      <c r="G668" s="12"/>
      <c r="H668" s="4"/>
      <c r="I668" s="40"/>
      <c r="J668" s="37"/>
    </row>
    <row r="669" spans="1:11" x14ac:dyDescent="0.2">
      <c r="A669" s="10">
        <v>40486</v>
      </c>
      <c r="C669" s="4"/>
      <c r="D669" s="12"/>
      <c r="E669" s="4"/>
      <c r="F669" s="40"/>
      <c r="G669" s="12"/>
      <c r="H669" s="4"/>
      <c r="I669" s="40"/>
      <c r="J669" s="37"/>
    </row>
    <row r="670" spans="1:11" x14ac:dyDescent="0.2">
      <c r="A670" s="10">
        <v>40487</v>
      </c>
      <c r="C670" s="4"/>
      <c r="D670" s="12"/>
      <c r="E670" s="4"/>
      <c r="F670" s="40"/>
      <c r="G670" s="12"/>
      <c r="H670" s="4"/>
      <c r="I670" s="40"/>
      <c r="J670" s="37"/>
    </row>
    <row r="671" spans="1:11" x14ac:dyDescent="0.2">
      <c r="A671" s="10">
        <v>40488</v>
      </c>
      <c r="C671" s="4"/>
      <c r="D671" s="12"/>
      <c r="E671" s="4"/>
      <c r="F671" s="40"/>
      <c r="G671" s="12"/>
      <c r="H671" s="4"/>
      <c r="I671" s="40"/>
      <c r="J671" s="37"/>
    </row>
    <row r="672" spans="1:11" x14ac:dyDescent="0.2">
      <c r="A672" s="10">
        <v>40489</v>
      </c>
      <c r="C672" s="4"/>
      <c r="D672" s="12"/>
      <c r="E672" s="4"/>
      <c r="F672" s="40"/>
      <c r="G672" s="12"/>
      <c r="H672" s="4"/>
      <c r="I672" s="40"/>
      <c r="J672" s="37"/>
    </row>
    <row r="673" spans="1:10" x14ac:dyDescent="0.2">
      <c r="A673" s="10">
        <v>40490</v>
      </c>
      <c r="C673" s="4"/>
      <c r="D673" s="12"/>
      <c r="E673" s="4"/>
      <c r="F673" s="40"/>
      <c r="G673" s="12"/>
      <c r="H673" s="4"/>
      <c r="I673" s="40"/>
      <c r="J673" s="37"/>
    </row>
    <row r="674" spans="1:10" x14ac:dyDescent="0.2">
      <c r="A674" s="10">
        <v>40491</v>
      </c>
      <c r="C674" s="4"/>
      <c r="D674" s="12"/>
      <c r="E674" s="4"/>
      <c r="F674" s="40"/>
      <c r="G674" s="12"/>
      <c r="H674" s="4"/>
      <c r="I674" s="40"/>
      <c r="J674" s="37"/>
    </row>
    <row r="675" spans="1:10" x14ac:dyDescent="0.2">
      <c r="A675" s="10">
        <v>40492</v>
      </c>
      <c r="C675" s="4"/>
      <c r="D675" s="12"/>
      <c r="E675" s="4"/>
      <c r="F675" s="40"/>
      <c r="G675" s="12"/>
      <c r="H675" s="4"/>
      <c r="I675" s="40"/>
      <c r="J675" s="37"/>
    </row>
    <row r="676" spans="1:10" x14ac:dyDescent="0.2">
      <c r="A676" s="10">
        <v>40493</v>
      </c>
      <c r="C676" s="4"/>
      <c r="D676" s="12"/>
      <c r="E676" s="4"/>
      <c r="F676" s="40"/>
      <c r="G676" s="12"/>
      <c r="H676" s="4"/>
      <c r="I676" s="40"/>
      <c r="J676" s="37"/>
    </row>
    <row r="677" spans="1:10" ht="12" thickBot="1" x14ac:dyDescent="0.25">
      <c r="A677" s="10">
        <v>40494</v>
      </c>
      <c r="C677" s="4"/>
      <c r="D677" s="12"/>
      <c r="E677" s="4"/>
      <c r="F677" s="40"/>
      <c r="G677" s="12"/>
      <c r="H677" s="4"/>
      <c r="I677" s="40"/>
      <c r="J677" s="37"/>
    </row>
    <row r="678" spans="1:10" ht="12" thickBot="1" x14ac:dyDescent="0.25">
      <c r="A678" s="70" t="s">
        <v>112</v>
      </c>
      <c r="B678" s="71"/>
      <c r="C678" s="72"/>
      <c r="D678" s="73">
        <f>SUM(D605:D677)</f>
        <v>698</v>
      </c>
      <c r="E678" s="72">
        <f>SUM(E605:E677)</f>
        <v>829</v>
      </c>
      <c r="F678" s="128">
        <f>E678/(E678+D678)</f>
        <v>0.5428945645055665</v>
      </c>
      <c r="G678" s="73">
        <f>SUM(G605:G677)</f>
        <v>164</v>
      </c>
      <c r="H678" s="72">
        <f>SUM(H605:H677)</f>
        <v>137</v>
      </c>
      <c r="I678" s="128">
        <f>H678/(H678+G678)</f>
        <v>0.45514950166112955</v>
      </c>
      <c r="J678" s="75"/>
    </row>
    <row r="681" spans="1:10" ht="12" thickBot="1" x14ac:dyDescent="0.25">
      <c r="A681" s="31"/>
      <c r="B681" s="24"/>
      <c r="C681" s="32"/>
      <c r="D681" s="49"/>
      <c r="E681" s="50"/>
      <c r="F681" s="32"/>
      <c r="G681" s="49"/>
      <c r="H681" s="229" t="s">
        <v>332</v>
      </c>
      <c r="I681" s="229" t="s">
        <v>333</v>
      </c>
      <c r="J681" s="33"/>
    </row>
    <row r="682" spans="1:10" x14ac:dyDescent="0.2">
      <c r="A682" s="25">
        <v>40787</v>
      </c>
      <c r="B682" s="26">
        <v>0.375</v>
      </c>
      <c r="C682" s="26">
        <v>0.41666666666666702</v>
      </c>
      <c r="D682" s="29">
        <v>20</v>
      </c>
      <c r="E682" s="9">
        <v>34</v>
      </c>
      <c r="F682" s="40">
        <f>E682/(E682+D682)</f>
        <v>0.62962962962962965</v>
      </c>
      <c r="G682" s="29">
        <v>1</v>
      </c>
      <c r="H682" s="9">
        <v>2</v>
      </c>
      <c r="I682" s="40">
        <f>H682/(H682+G682)</f>
        <v>0.66666666666666663</v>
      </c>
      <c r="J682" s="36"/>
    </row>
    <row r="683" spans="1:10" x14ac:dyDescent="0.2">
      <c r="A683" s="10">
        <v>40788</v>
      </c>
      <c r="B683" s="11">
        <v>0.58333333333333337</v>
      </c>
      <c r="C683" s="11">
        <v>0.625</v>
      </c>
      <c r="D683" s="12">
        <v>35</v>
      </c>
      <c r="E683" s="4">
        <v>35</v>
      </c>
      <c r="F683" s="40">
        <f>E683/(E683+D683)</f>
        <v>0.5</v>
      </c>
      <c r="G683" s="12">
        <v>2</v>
      </c>
      <c r="H683" s="39">
        <v>0</v>
      </c>
      <c r="I683" s="40">
        <f>H683/(H683+G683)</f>
        <v>0</v>
      </c>
      <c r="J683" s="37"/>
    </row>
    <row r="684" spans="1:10" x14ac:dyDescent="0.2">
      <c r="A684" s="10">
        <v>40789</v>
      </c>
      <c r="B684" s="11">
        <v>0.45833333333333331</v>
      </c>
      <c r="C684" s="11">
        <v>0.5</v>
      </c>
      <c r="D684" s="12">
        <v>5</v>
      </c>
      <c r="E684" s="4">
        <v>16</v>
      </c>
      <c r="F684" s="40">
        <f t="shared" ref="F684:F696" si="46">E684/(E684+D684)</f>
        <v>0.76190476190476186</v>
      </c>
      <c r="G684" s="12">
        <v>2</v>
      </c>
      <c r="H684" s="39">
        <v>1</v>
      </c>
      <c r="I684" s="40">
        <f t="shared" ref="I684:I701" si="47">H684/(H684+G684)</f>
        <v>0.33333333333333331</v>
      </c>
      <c r="J684" s="37"/>
    </row>
    <row r="685" spans="1:10" x14ac:dyDescent="0.2">
      <c r="A685" s="10">
        <v>40790</v>
      </c>
      <c r="B685" s="11">
        <v>0.70833333333333304</v>
      </c>
      <c r="C685" s="11">
        <v>0.75</v>
      </c>
      <c r="D685" s="12">
        <v>15</v>
      </c>
      <c r="E685" s="39">
        <v>9</v>
      </c>
      <c r="F685" s="40">
        <f t="shared" si="46"/>
        <v>0.375</v>
      </c>
      <c r="G685" s="12">
        <v>2</v>
      </c>
      <c r="H685" s="39">
        <v>0</v>
      </c>
      <c r="I685" s="40">
        <f t="shared" si="47"/>
        <v>0</v>
      </c>
      <c r="J685" s="37" t="s">
        <v>618</v>
      </c>
    </row>
    <row r="686" spans="1:10" x14ac:dyDescent="0.2">
      <c r="A686" s="10">
        <v>40791</v>
      </c>
      <c r="B686" s="11">
        <v>0.29166666666666669</v>
      </c>
      <c r="C686" s="11">
        <v>0.33333333333333298</v>
      </c>
      <c r="D686" s="12">
        <v>13</v>
      </c>
      <c r="E686" s="39">
        <v>25</v>
      </c>
      <c r="F686" s="40">
        <f t="shared" si="46"/>
        <v>0.65789473684210531</v>
      </c>
      <c r="G686" s="12">
        <v>0</v>
      </c>
      <c r="H686" s="39">
        <v>0</v>
      </c>
      <c r="I686" s="40"/>
      <c r="J686" s="37"/>
    </row>
    <row r="687" spans="1:10" x14ac:dyDescent="0.2">
      <c r="A687" s="10">
        <v>40792</v>
      </c>
      <c r="C687" s="11"/>
      <c r="D687" s="12"/>
      <c r="E687" s="39"/>
      <c r="F687" s="40"/>
      <c r="G687" s="12"/>
      <c r="H687" s="39"/>
      <c r="I687" s="40"/>
      <c r="J687" s="37" t="s">
        <v>358</v>
      </c>
    </row>
    <row r="688" spans="1:10" x14ac:dyDescent="0.2">
      <c r="A688" s="10">
        <v>40793</v>
      </c>
      <c r="B688" s="11">
        <v>0.41666666666666669</v>
      </c>
      <c r="C688" s="11">
        <v>0.45833333333333298</v>
      </c>
      <c r="D688" s="12">
        <v>28</v>
      </c>
      <c r="E688" s="39">
        <v>63</v>
      </c>
      <c r="F688" s="40">
        <f t="shared" si="46"/>
        <v>0.69230769230769229</v>
      </c>
      <c r="G688" s="66">
        <v>3</v>
      </c>
      <c r="H688" s="39">
        <v>5</v>
      </c>
      <c r="I688" s="40">
        <f t="shared" si="47"/>
        <v>0.625</v>
      </c>
      <c r="J688" s="37"/>
    </row>
    <row r="689" spans="1:10" x14ac:dyDescent="0.2">
      <c r="A689" s="10">
        <v>40794</v>
      </c>
      <c r="C689" s="11"/>
      <c r="D689" s="12"/>
      <c r="E689" s="39"/>
      <c r="F689" s="40"/>
      <c r="G689" s="12"/>
      <c r="H689" s="39"/>
      <c r="I689" s="40"/>
      <c r="J689" s="37" t="s">
        <v>358</v>
      </c>
    </row>
    <row r="690" spans="1:10" x14ac:dyDescent="0.2">
      <c r="A690" s="10">
        <v>40795</v>
      </c>
      <c r="B690" s="11">
        <v>0.5</v>
      </c>
      <c r="C690" s="11">
        <v>0.54166666666666696</v>
      </c>
      <c r="D690" s="12">
        <v>20</v>
      </c>
      <c r="E690" s="39">
        <v>35</v>
      </c>
      <c r="F690" s="40">
        <f t="shared" si="46"/>
        <v>0.63636363636363635</v>
      </c>
      <c r="G690" s="12">
        <v>4</v>
      </c>
      <c r="H690" s="39">
        <v>2</v>
      </c>
      <c r="I690" s="40">
        <f t="shared" si="47"/>
        <v>0.33333333333333331</v>
      </c>
      <c r="J690" s="37"/>
    </row>
    <row r="691" spans="1:10" x14ac:dyDescent="0.2">
      <c r="A691" s="10">
        <v>40796</v>
      </c>
      <c r="B691" s="11">
        <v>0.45833333333333331</v>
      </c>
      <c r="C691" s="11">
        <v>0.5</v>
      </c>
      <c r="D691" s="12">
        <v>21</v>
      </c>
      <c r="E691" s="39">
        <v>29</v>
      </c>
      <c r="F691" s="40">
        <f t="shared" si="46"/>
        <v>0.57999999999999996</v>
      </c>
      <c r="G691" s="12">
        <v>5</v>
      </c>
      <c r="H691" s="39">
        <v>3</v>
      </c>
      <c r="I691" s="40">
        <f t="shared" si="47"/>
        <v>0.375</v>
      </c>
      <c r="J691" s="37"/>
    </row>
    <row r="692" spans="1:10" x14ac:dyDescent="0.2">
      <c r="A692" s="10">
        <v>40797</v>
      </c>
      <c r="B692" s="11">
        <v>0.5</v>
      </c>
      <c r="C692" s="11">
        <v>0.54166666666666696</v>
      </c>
      <c r="D692" s="12">
        <v>11</v>
      </c>
      <c r="E692" s="39">
        <v>35</v>
      </c>
      <c r="F692" s="40">
        <f t="shared" si="46"/>
        <v>0.76086956521739135</v>
      </c>
      <c r="G692" s="12">
        <v>5</v>
      </c>
      <c r="H692" s="39">
        <v>1</v>
      </c>
      <c r="I692" s="40">
        <f t="shared" si="47"/>
        <v>0.16666666666666666</v>
      </c>
      <c r="J692" s="37" t="s">
        <v>621</v>
      </c>
    </row>
    <row r="693" spans="1:10" x14ac:dyDescent="0.2">
      <c r="A693" s="10">
        <v>40798</v>
      </c>
      <c r="B693" s="114"/>
      <c r="C693" s="114"/>
      <c r="D693" s="12"/>
      <c r="E693" s="39"/>
      <c r="F693" s="40"/>
      <c r="G693" s="12"/>
      <c r="H693" s="39"/>
      <c r="I693" s="40"/>
      <c r="J693" s="37" t="s">
        <v>358</v>
      </c>
    </row>
    <row r="694" spans="1:10" x14ac:dyDescent="0.2">
      <c r="A694" s="10">
        <v>40799</v>
      </c>
      <c r="B694" s="114">
        <v>0.66666666666666663</v>
      </c>
      <c r="C694" s="114">
        <v>0.70833333333333304</v>
      </c>
      <c r="D694" s="12">
        <v>31</v>
      </c>
      <c r="E694" s="39">
        <v>68</v>
      </c>
      <c r="F694" s="40">
        <f t="shared" si="46"/>
        <v>0.68686868686868685</v>
      </c>
      <c r="G694" s="12">
        <v>3</v>
      </c>
      <c r="H694" s="39">
        <v>3</v>
      </c>
      <c r="I694" s="40">
        <f t="shared" si="47"/>
        <v>0.5</v>
      </c>
      <c r="J694" s="37"/>
    </row>
    <row r="695" spans="1:10" x14ac:dyDescent="0.2">
      <c r="A695" s="10">
        <v>40800</v>
      </c>
      <c r="B695" s="114"/>
      <c r="C695" s="114"/>
      <c r="D695" s="12"/>
      <c r="E695" s="39"/>
      <c r="F695" s="40"/>
      <c r="G695" s="12"/>
      <c r="H695" s="39"/>
      <c r="I695" s="40"/>
      <c r="J695" s="37" t="s">
        <v>358</v>
      </c>
    </row>
    <row r="696" spans="1:10" x14ac:dyDescent="0.2">
      <c r="A696" s="10">
        <v>40801</v>
      </c>
      <c r="B696" s="114">
        <v>0.41666666666666669</v>
      </c>
      <c r="C696" s="114">
        <v>0.45833333333333298</v>
      </c>
      <c r="D696" s="12">
        <v>42</v>
      </c>
      <c r="E696" s="39">
        <v>114</v>
      </c>
      <c r="F696" s="40">
        <f t="shared" si="46"/>
        <v>0.73076923076923073</v>
      </c>
      <c r="G696" s="12">
        <v>1</v>
      </c>
      <c r="H696" s="39">
        <v>0</v>
      </c>
      <c r="I696" s="40">
        <f t="shared" si="47"/>
        <v>0</v>
      </c>
      <c r="J696" s="37"/>
    </row>
    <row r="697" spans="1:10" x14ac:dyDescent="0.2">
      <c r="A697" s="10">
        <v>40802</v>
      </c>
      <c r="B697" s="114">
        <v>0.66666666666666663</v>
      </c>
      <c r="C697" s="114">
        <v>0.70833333333333304</v>
      </c>
      <c r="D697" s="12">
        <v>50</v>
      </c>
      <c r="E697" s="39">
        <v>171</v>
      </c>
      <c r="F697" s="40"/>
      <c r="G697" s="12">
        <v>4</v>
      </c>
      <c r="H697" s="39">
        <v>4</v>
      </c>
      <c r="I697" s="40">
        <f t="shared" si="47"/>
        <v>0.5</v>
      </c>
      <c r="J697" s="37" t="s">
        <v>621</v>
      </c>
    </row>
    <row r="698" spans="1:10" x14ac:dyDescent="0.2">
      <c r="A698" s="10">
        <v>40803</v>
      </c>
      <c r="B698" s="11">
        <v>0.45833333333333331</v>
      </c>
      <c r="C698" s="11">
        <v>0.5</v>
      </c>
      <c r="D698" s="12">
        <v>61</v>
      </c>
      <c r="E698" s="39">
        <v>160</v>
      </c>
      <c r="F698" s="40">
        <f t="shared" ref="F698:F707" si="48">E698/(E698+D698)</f>
        <v>0.72398190045248867</v>
      </c>
      <c r="G698" s="12">
        <v>8</v>
      </c>
      <c r="H698" s="39">
        <v>6</v>
      </c>
      <c r="I698" s="40">
        <f t="shared" si="47"/>
        <v>0.42857142857142855</v>
      </c>
      <c r="J698" s="37"/>
    </row>
    <row r="699" spans="1:10" x14ac:dyDescent="0.2">
      <c r="A699" s="10">
        <v>40804</v>
      </c>
      <c r="B699" s="11">
        <v>0.41666666666666669</v>
      </c>
      <c r="C699" s="11">
        <v>0.45833333333333298</v>
      </c>
      <c r="D699" s="12">
        <v>64</v>
      </c>
      <c r="E699" s="39">
        <v>167</v>
      </c>
      <c r="F699" s="40">
        <f t="shared" si="48"/>
        <v>0.72294372294372289</v>
      </c>
      <c r="G699" s="12">
        <v>1</v>
      </c>
      <c r="H699" s="39">
        <v>1</v>
      </c>
      <c r="I699" s="40">
        <f t="shared" si="47"/>
        <v>0.5</v>
      </c>
      <c r="J699" s="37"/>
    </row>
    <row r="700" spans="1:10" x14ac:dyDescent="0.2">
      <c r="A700" s="10">
        <v>40805</v>
      </c>
      <c r="B700" s="114">
        <v>0.375</v>
      </c>
      <c r="C700" s="114">
        <v>0.41666666666666702</v>
      </c>
      <c r="D700" s="12">
        <v>62</v>
      </c>
      <c r="E700" s="39">
        <v>162</v>
      </c>
      <c r="F700" s="40">
        <f t="shared" si="48"/>
        <v>0.7232142857142857</v>
      </c>
      <c r="G700" s="12">
        <v>4</v>
      </c>
      <c r="H700" s="39">
        <v>1</v>
      </c>
      <c r="I700" s="40">
        <f t="shared" si="47"/>
        <v>0.2</v>
      </c>
      <c r="J700" s="37"/>
    </row>
    <row r="701" spans="1:10" x14ac:dyDescent="0.2">
      <c r="A701" s="10">
        <v>40806</v>
      </c>
      <c r="B701" s="11">
        <v>0.70833333333333304</v>
      </c>
      <c r="C701" s="11">
        <v>0.75</v>
      </c>
      <c r="D701" s="12">
        <v>68</v>
      </c>
      <c r="E701" s="39">
        <v>124</v>
      </c>
      <c r="F701" s="40">
        <f t="shared" si="48"/>
        <v>0.64583333333333337</v>
      </c>
      <c r="G701" s="12">
        <v>10</v>
      </c>
      <c r="H701" s="39">
        <v>8</v>
      </c>
      <c r="I701" s="40">
        <f t="shared" si="47"/>
        <v>0.44444444444444442</v>
      </c>
      <c r="J701" s="37"/>
    </row>
    <row r="702" spans="1:10" x14ac:dyDescent="0.2">
      <c r="A702" s="10">
        <v>40807</v>
      </c>
      <c r="B702" s="11">
        <v>0.70833333333333304</v>
      </c>
      <c r="C702" s="11">
        <v>0.75</v>
      </c>
      <c r="D702" s="12">
        <v>26</v>
      </c>
      <c r="E702" s="39">
        <v>98</v>
      </c>
      <c r="F702" s="40">
        <f t="shared" si="48"/>
        <v>0.79032258064516125</v>
      </c>
      <c r="G702" s="12">
        <v>3</v>
      </c>
      <c r="H702" s="39">
        <v>0</v>
      </c>
      <c r="I702" s="40">
        <f>H702/(H702+G702)</f>
        <v>0</v>
      </c>
      <c r="J702" s="37"/>
    </row>
    <row r="703" spans="1:10" x14ac:dyDescent="0.2">
      <c r="A703" s="10">
        <v>40808</v>
      </c>
      <c r="B703" s="114"/>
      <c r="C703" s="114"/>
      <c r="D703" s="12"/>
      <c r="E703" s="39"/>
      <c r="F703" s="40"/>
      <c r="G703" s="12"/>
      <c r="H703" s="39"/>
      <c r="I703" s="40"/>
      <c r="J703" s="37" t="s">
        <v>358</v>
      </c>
    </row>
    <row r="704" spans="1:10" x14ac:dyDescent="0.2">
      <c r="A704" s="10">
        <v>40809</v>
      </c>
      <c r="B704" s="11">
        <v>0.54166666666666696</v>
      </c>
      <c r="C704" s="11">
        <v>0.58333333333333404</v>
      </c>
      <c r="D704" s="12">
        <v>42</v>
      </c>
      <c r="E704" s="39">
        <v>90</v>
      </c>
      <c r="F704" s="40">
        <f t="shared" si="48"/>
        <v>0.68181818181818177</v>
      </c>
      <c r="G704" s="12">
        <v>8</v>
      </c>
      <c r="H704" s="39">
        <v>8</v>
      </c>
      <c r="I704" s="40">
        <f>H704/(H704+G704)</f>
        <v>0.5</v>
      </c>
      <c r="J704" s="37"/>
    </row>
    <row r="705" spans="1:10" x14ac:dyDescent="0.2">
      <c r="A705" s="10">
        <v>40810</v>
      </c>
      <c r="B705" s="114">
        <v>0.375</v>
      </c>
      <c r="C705" s="114">
        <v>0.41666666666666702</v>
      </c>
      <c r="D705" s="12">
        <v>17</v>
      </c>
      <c r="E705" s="39">
        <v>51</v>
      </c>
      <c r="F705" s="40">
        <f t="shared" si="48"/>
        <v>0.75</v>
      </c>
      <c r="G705" s="12">
        <v>0</v>
      </c>
      <c r="H705" s="39">
        <v>1</v>
      </c>
      <c r="I705" s="40">
        <f>H705/(H705+G705)</f>
        <v>1</v>
      </c>
      <c r="J705" s="37"/>
    </row>
    <row r="706" spans="1:10" x14ac:dyDescent="0.2">
      <c r="A706" s="10">
        <v>40811</v>
      </c>
      <c r="B706" s="11">
        <v>0.54166666666666696</v>
      </c>
      <c r="C706" s="11">
        <v>0.58333333333333404</v>
      </c>
      <c r="D706" s="12">
        <v>24</v>
      </c>
      <c r="E706" s="39">
        <v>67</v>
      </c>
      <c r="F706" s="40">
        <f t="shared" si="48"/>
        <v>0.73626373626373631</v>
      </c>
      <c r="G706" s="12">
        <v>0</v>
      </c>
      <c r="H706" s="39">
        <v>0</v>
      </c>
      <c r="I706" s="40"/>
      <c r="J706" s="37"/>
    </row>
    <row r="707" spans="1:10" x14ac:dyDescent="0.2">
      <c r="A707" s="10">
        <v>40812</v>
      </c>
      <c r="B707" s="114">
        <v>0.66666666666666663</v>
      </c>
      <c r="C707" s="114">
        <v>0.70833333333333304</v>
      </c>
      <c r="D707" s="12">
        <v>28</v>
      </c>
      <c r="E707" s="39">
        <v>76</v>
      </c>
      <c r="F707" s="40">
        <f t="shared" si="48"/>
        <v>0.73076923076923073</v>
      </c>
      <c r="G707" s="12">
        <v>3</v>
      </c>
      <c r="H707" s="39">
        <v>1</v>
      </c>
      <c r="I707" s="40">
        <f>H707/(H707+G707)</f>
        <v>0.25</v>
      </c>
      <c r="J707" s="37"/>
    </row>
    <row r="708" spans="1:10" x14ac:dyDescent="0.2">
      <c r="A708" s="10">
        <v>40813</v>
      </c>
      <c r="B708" s="114"/>
      <c r="C708" s="114"/>
      <c r="D708" s="12"/>
      <c r="E708" s="39"/>
      <c r="F708" s="40"/>
      <c r="G708" s="12"/>
      <c r="H708" s="39"/>
      <c r="I708" s="40"/>
      <c r="J708" s="37" t="s">
        <v>358</v>
      </c>
    </row>
    <row r="709" spans="1:10" x14ac:dyDescent="0.2">
      <c r="A709" s="10">
        <v>40814</v>
      </c>
      <c r="B709" s="114"/>
      <c r="C709" s="114"/>
      <c r="D709" s="12"/>
      <c r="E709" s="39"/>
      <c r="F709" s="40"/>
      <c r="G709" s="12"/>
      <c r="H709" s="39"/>
      <c r="I709" s="40"/>
      <c r="J709" s="37" t="s">
        <v>358</v>
      </c>
    </row>
    <row r="710" spans="1:10" x14ac:dyDescent="0.2">
      <c r="A710" s="10">
        <v>40815</v>
      </c>
      <c r="B710" s="114"/>
      <c r="C710" s="114"/>
      <c r="D710" s="12"/>
      <c r="E710" s="39"/>
      <c r="F710" s="40"/>
      <c r="G710" s="12"/>
      <c r="H710" s="39"/>
      <c r="I710" s="40"/>
      <c r="J710" s="37" t="s">
        <v>358</v>
      </c>
    </row>
    <row r="711" spans="1:10" x14ac:dyDescent="0.2">
      <c r="A711" s="10">
        <v>40816</v>
      </c>
      <c r="B711" s="114">
        <v>0.375</v>
      </c>
      <c r="C711" s="114">
        <v>0.41666666666666702</v>
      </c>
      <c r="D711" s="12">
        <v>42</v>
      </c>
      <c r="E711" s="39">
        <v>73</v>
      </c>
      <c r="F711" s="40">
        <f t="shared" ref="F711:F724" si="49">E711/(E711+D711)</f>
        <v>0.63478260869565217</v>
      </c>
      <c r="G711" s="12">
        <v>1</v>
      </c>
      <c r="H711" s="39">
        <v>0</v>
      </c>
      <c r="I711" s="40">
        <f t="shared" ref="I711:I726" si="50">H711/(H711+G711)</f>
        <v>0</v>
      </c>
      <c r="J711" s="37"/>
    </row>
    <row r="712" spans="1:10" x14ac:dyDescent="0.2">
      <c r="A712" s="10">
        <v>40817</v>
      </c>
      <c r="B712" s="114">
        <v>0.66666666666666663</v>
      </c>
      <c r="C712" s="114">
        <v>0.70833333333333304</v>
      </c>
      <c r="D712" s="12">
        <v>35</v>
      </c>
      <c r="E712" s="39">
        <v>58</v>
      </c>
      <c r="F712" s="40">
        <f t="shared" si="49"/>
        <v>0.62365591397849462</v>
      </c>
      <c r="G712" s="12">
        <v>6</v>
      </c>
      <c r="H712" s="39">
        <v>2</v>
      </c>
      <c r="I712" s="40">
        <f t="shared" si="50"/>
        <v>0.25</v>
      </c>
      <c r="J712" s="37"/>
    </row>
    <row r="713" spans="1:10" x14ac:dyDescent="0.2">
      <c r="A713" s="10">
        <v>40818</v>
      </c>
      <c r="B713" s="114">
        <v>0.625</v>
      </c>
      <c r="C713" s="114">
        <v>0.66666666666666696</v>
      </c>
      <c r="D713" s="12">
        <v>66</v>
      </c>
      <c r="E713" s="39">
        <v>84</v>
      </c>
      <c r="F713" s="40">
        <f t="shared" si="49"/>
        <v>0.56000000000000005</v>
      </c>
      <c r="G713" s="12">
        <v>7</v>
      </c>
      <c r="H713" s="39">
        <v>3</v>
      </c>
      <c r="I713" s="40">
        <f t="shared" si="50"/>
        <v>0.3</v>
      </c>
      <c r="J713" s="37"/>
    </row>
    <row r="714" spans="1:10" x14ac:dyDescent="0.2">
      <c r="A714" s="10">
        <v>40819</v>
      </c>
      <c r="B714" s="114"/>
      <c r="C714" s="114"/>
      <c r="D714" s="12"/>
      <c r="E714" s="39"/>
      <c r="F714" s="40"/>
      <c r="G714" s="12"/>
      <c r="H714" s="39"/>
      <c r="I714" s="40"/>
      <c r="J714" s="37" t="s">
        <v>358</v>
      </c>
    </row>
    <row r="715" spans="1:10" x14ac:dyDescent="0.2">
      <c r="A715" s="10">
        <v>40820</v>
      </c>
      <c r="B715" s="114">
        <v>0.375</v>
      </c>
      <c r="C715" s="114">
        <v>0.41666666666666702</v>
      </c>
      <c r="D715" s="12">
        <v>22</v>
      </c>
      <c r="E715" s="39">
        <v>54</v>
      </c>
      <c r="F715" s="40">
        <f t="shared" si="49"/>
        <v>0.71052631578947367</v>
      </c>
      <c r="G715" s="12">
        <v>0</v>
      </c>
      <c r="H715" s="39">
        <v>1</v>
      </c>
      <c r="I715" s="40">
        <f t="shared" si="50"/>
        <v>1</v>
      </c>
      <c r="J715" s="37"/>
    </row>
    <row r="716" spans="1:10" x14ac:dyDescent="0.2">
      <c r="A716" s="10">
        <v>40821</v>
      </c>
      <c r="B716" s="11">
        <v>0.45833333333333331</v>
      </c>
      <c r="C716" s="11">
        <v>0.5</v>
      </c>
      <c r="D716" s="12">
        <v>10</v>
      </c>
      <c r="E716" s="39">
        <v>15</v>
      </c>
      <c r="F716" s="40">
        <f t="shared" si="49"/>
        <v>0.6</v>
      </c>
      <c r="G716" s="12">
        <v>0</v>
      </c>
      <c r="H716" s="39">
        <v>0</v>
      </c>
      <c r="I716" s="40"/>
      <c r="J716" s="37"/>
    </row>
    <row r="717" spans="1:10" x14ac:dyDescent="0.2">
      <c r="A717" s="10">
        <v>40822</v>
      </c>
      <c r="B717" s="11">
        <v>0.45833333333333331</v>
      </c>
      <c r="C717" s="11">
        <v>0.5</v>
      </c>
      <c r="D717" s="12">
        <v>7</v>
      </c>
      <c r="E717" s="39">
        <v>16</v>
      </c>
      <c r="F717" s="40">
        <f t="shared" si="49"/>
        <v>0.69565217391304346</v>
      </c>
      <c r="G717" s="12">
        <v>0</v>
      </c>
      <c r="H717" s="39">
        <v>0</v>
      </c>
      <c r="I717" s="40"/>
      <c r="J717" s="37"/>
    </row>
    <row r="718" spans="1:10" x14ac:dyDescent="0.2">
      <c r="A718" s="10">
        <v>40823</v>
      </c>
      <c r="B718" s="114"/>
      <c r="C718" s="114"/>
      <c r="D718" s="12"/>
      <c r="E718" s="39"/>
      <c r="F718" s="40"/>
      <c r="G718" s="12"/>
      <c r="H718" s="39"/>
      <c r="I718" s="40"/>
      <c r="J718" s="37" t="s">
        <v>358</v>
      </c>
    </row>
    <row r="719" spans="1:10" x14ac:dyDescent="0.2">
      <c r="A719" s="10">
        <v>40824</v>
      </c>
      <c r="B719" s="11">
        <v>0.70833333333333304</v>
      </c>
      <c r="C719" s="11">
        <v>0.75</v>
      </c>
      <c r="D719" s="66">
        <v>36</v>
      </c>
      <c r="E719" s="39">
        <v>28</v>
      </c>
      <c r="F719" s="40">
        <f t="shared" si="49"/>
        <v>0.4375</v>
      </c>
      <c r="G719" s="12">
        <v>2</v>
      </c>
      <c r="H719" s="39">
        <v>2</v>
      </c>
      <c r="I719" s="40">
        <f t="shared" si="50"/>
        <v>0.5</v>
      </c>
      <c r="J719" s="37"/>
    </row>
    <row r="720" spans="1:10" x14ac:dyDescent="0.2">
      <c r="A720" s="10">
        <v>40825</v>
      </c>
      <c r="B720" s="11">
        <v>0.54166666666666696</v>
      </c>
      <c r="C720" s="11">
        <v>0.58333333333333404</v>
      </c>
      <c r="D720" s="66">
        <v>55</v>
      </c>
      <c r="E720" s="39">
        <v>67</v>
      </c>
      <c r="F720" s="40">
        <f t="shared" si="49"/>
        <v>0.54918032786885251</v>
      </c>
      <c r="G720" s="12">
        <v>7</v>
      </c>
      <c r="H720" s="39">
        <v>3</v>
      </c>
      <c r="I720" s="40">
        <f t="shared" si="50"/>
        <v>0.3</v>
      </c>
      <c r="J720" s="37"/>
    </row>
    <row r="721" spans="1:10" x14ac:dyDescent="0.2">
      <c r="A721" s="10">
        <v>40826</v>
      </c>
      <c r="B721" s="11">
        <v>0.70833333333333304</v>
      </c>
      <c r="C721" s="11">
        <v>0.75</v>
      </c>
      <c r="D721" s="66">
        <v>11</v>
      </c>
      <c r="E721" s="39">
        <v>23</v>
      </c>
      <c r="F721" s="40">
        <f t="shared" si="49"/>
        <v>0.67647058823529416</v>
      </c>
      <c r="G721" s="12">
        <v>0</v>
      </c>
      <c r="H721" s="39">
        <v>1</v>
      </c>
      <c r="I721" s="40">
        <f t="shared" si="50"/>
        <v>1</v>
      </c>
      <c r="J721" s="37"/>
    </row>
    <row r="722" spans="1:10" x14ac:dyDescent="0.2">
      <c r="A722" s="10">
        <v>40827</v>
      </c>
      <c r="B722" s="11">
        <v>0.5</v>
      </c>
      <c r="C722" s="11">
        <v>0.54166666666666696</v>
      </c>
      <c r="D722" s="66">
        <v>9</v>
      </c>
      <c r="E722" s="39">
        <v>12</v>
      </c>
      <c r="F722" s="40">
        <f t="shared" si="49"/>
        <v>0.5714285714285714</v>
      </c>
      <c r="G722" s="12">
        <v>1</v>
      </c>
      <c r="H722" s="39">
        <v>1</v>
      </c>
      <c r="I722" s="40">
        <f t="shared" si="50"/>
        <v>0.5</v>
      </c>
      <c r="J722" s="37"/>
    </row>
    <row r="723" spans="1:10" x14ac:dyDescent="0.2">
      <c r="A723" s="10">
        <v>40828</v>
      </c>
      <c r="B723" s="114">
        <v>0.33333333333333331</v>
      </c>
      <c r="C723" s="114">
        <v>0.375</v>
      </c>
      <c r="D723" s="66">
        <v>5</v>
      </c>
      <c r="E723" s="39">
        <v>7</v>
      </c>
      <c r="F723" s="40">
        <f t="shared" si="49"/>
        <v>0.58333333333333337</v>
      </c>
      <c r="G723" s="12">
        <v>0</v>
      </c>
      <c r="H723" s="39">
        <v>0</v>
      </c>
      <c r="I723" s="40"/>
      <c r="J723" s="37"/>
    </row>
    <row r="724" spans="1:10" x14ac:dyDescent="0.2">
      <c r="A724" s="10">
        <v>40829</v>
      </c>
      <c r="B724" s="11">
        <v>0.41666666666666669</v>
      </c>
      <c r="C724" s="11">
        <v>0.45833333333333298</v>
      </c>
      <c r="D724" s="12">
        <v>9</v>
      </c>
      <c r="E724" s="39">
        <v>8</v>
      </c>
      <c r="F724" s="40">
        <f t="shared" si="49"/>
        <v>0.47058823529411764</v>
      </c>
      <c r="G724" s="12">
        <v>0</v>
      </c>
      <c r="H724" s="39">
        <v>0</v>
      </c>
      <c r="I724" s="40"/>
      <c r="J724" s="37"/>
    </row>
    <row r="725" spans="1:10" x14ac:dyDescent="0.2">
      <c r="A725" s="10">
        <v>40830</v>
      </c>
      <c r="B725" s="114"/>
      <c r="C725" s="114"/>
      <c r="D725" s="12"/>
      <c r="E725" s="39"/>
      <c r="F725" s="40"/>
      <c r="G725" s="12"/>
      <c r="H725" s="39"/>
      <c r="I725" s="40"/>
      <c r="J725" s="37" t="s">
        <v>358</v>
      </c>
    </row>
    <row r="726" spans="1:10" x14ac:dyDescent="0.2">
      <c r="A726" s="10">
        <v>40831</v>
      </c>
      <c r="B726" s="114">
        <v>0.625</v>
      </c>
      <c r="C726" s="114">
        <v>0.66666666666666696</v>
      </c>
      <c r="D726" s="12">
        <v>16</v>
      </c>
      <c r="E726" s="39">
        <v>15</v>
      </c>
      <c r="F726" s="40">
        <f t="shared" ref="F726:F732" si="51">E726/(E726+D726)</f>
        <v>0.4838709677419355</v>
      </c>
      <c r="G726" s="12">
        <v>1</v>
      </c>
      <c r="H726" s="39">
        <v>0</v>
      </c>
      <c r="I726" s="40">
        <f t="shared" si="50"/>
        <v>0</v>
      </c>
      <c r="J726" s="37"/>
    </row>
    <row r="727" spans="1:10" x14ac:dyDescent="0.2">
      <c r="A727" s="10">
        <v>40832</v>
      </c>
      <c r="B727" s="114">
        <v>0.66666666666666663</v>
      </c>
      <c r="C727" s="114">
        <v>0.70833333333333337</v>
      </c>
      <c r="D727" s="12">
        <v>18</v>
      </c>
      <c r="E727" s="39">
        <v>13</v>
      </c>
      <c r="F727" s="40">
        <f t="shared" si="51"/>
        <v>0.41935483870967744</v>
      </c>
      <c r="G727" s="12">
        <v>4</v>
      </c>
      <c r="H727" s="39">
        <v>2</v>
      </c>
      <c r="I727" s="40">
        <f>H727/(H727+G727)</f>
        <v>0.33333333333333331</v>
      </c>
      <c r="J727" s="37"/>
    </row>
    <row r="728" spans="1:10" x14ac:dyDescent="0.2">
      <c r="A728" s="10">
        <v>40833</v>
      </c>
      <c r="B728" s="114">
        <v>0.625</v>
      </c>
      <c r="C728" s="114">
        <v>0.66666666666666696</v>
      </c>
      <c r="D728" s="12">
        <v>23</v>
      </c>
      <c r="E728" s="39">
        <v>8</v>
      </c>
      <c r="F728" s="40">
        <f t="shared" si="51"/>
        <v>0.25806451612903225</v>
      </c>
      <c r="G728" s="12">
        <v>2</v>
      </c>
      <c r="H728" s="39">
        <v>0</v>
      </c>
      <c r="I728" s="40">
        <f>H728/(H728+G728)</f>
        <v>0</v>
      </c>
      <c r="J728" s="37"/>
    </row>
    <row r="729" spans="1:10" ht="22.5" x14ac:dyDescent="0.2">
      <c r="A729" s="10">
        <v>40834</v>
      </c>
      <c r="B729" s="114">
        <v>0.58333333333333337</v>
      </c>
      <c r="C729" s="114">
        <v>0.625</v>
      </c>
      <c r="D729" s="12">
        <v>29</v>
      </c>
      <c r="E729" s="39">
        <v>16</v>
      </c>
      <c r="F729" s="40">
        <f t="shared" si="51"/>
        <v>0.35555555555555557</v>
      </c>
      <c r="G729" s="12">
        <v>4</v>
      </c>
      <c r="H729" s="39">
        <v>0</v>
      </c>
      <c r="I729" s="40">
        <f>H729/(H729+G729)</f>
        <v>0</v>
      </c>
      <c r="J729" s="37" t="s">
        <v>317</v>
      </c>
    </row>
    <row r="730" spans="1:10" x14ac:dyDescent="0.2">
      <c r="A730" s="10">
        <v>40835</v>
      </c>
      <c r="B730" s="11">
        <v>0.54166666666666696</v>
      </c>
      <c r="C730" s="11">
        <v>0.58333333333333404</v>
      </c>
      <c r="D730" s="12">
        <v>30</v>
      </c>
      <c r="E730" s="39">
        <v>32</v>
      </c>
      <c r="F730" s="40">
        <f t="shared" si="51"/>
        <v>0.5161290322580645</v>
      </c>
      <c r="G730" s="12">
        <v>1</v>
      </c>
      <c r="H730" s="39">
        <v>0</v>
      </c>
      <c r="I730" s="40">
        <f>H730/(H730+G730)</f>
        <v>0</v>
      </c>
      <c r="J730" s="37"/>
    </row>
    <row r="731" spans="1:10" x14ac:dyDescent="0.2">
      <c r="A731" s="10">
        <v>40836</v>
      </c>
      <c r="B731" s="114">
        <v>0.625</v>
      </c>
      <c r="C731" s="114">
        <v>0.66666666666666696</v>
      </c>
      <c r="D731" s="12">
        <v>18</v>
      </c>
      <c r="E731" s="39">
        <v>30</v>
      </c>
      <c r="F731" s="40">
        <f t="shared" si="51"/>
        <v>0.625</v>
      </c>
      <c r="G731" s="12">
        <v>2</v>
      </c>
      <c r="H731" s="39">
        <v>1</v>
      </c>
      <c r="I731" s="40">
        <f>H731/(H731+G731)</f>
        <v>0.33333333333333331</v>
      </c>
      <c r="J731" s="37"/>
    </row>
    <row r="732" spans="1:10" x14ac:dyDescent="0.2">
      <c r="A732" s="10">
        <v>40837</v>
      </c>
      <c r="B732" s="114">
        <v>0.58333333333333337</v>
      </c>
      <c r="C732" s="114">
        <v>0.625</v>
      </c>
      <c r="D732" s="66">
        <v>10</v>
      </c>
      <c r="E732" s="39">
        <v>6</v>
      </c>
      <c r="F732" s="40">
        <f t="shared" si="51"/>
        <v>0.375</v>
      </c>
      <c r="G732" s="66">
        <v>0</v>
      </c>
      <c r="H732" s="39">
        <v>0</v>
      </c>
      <c r="I732" s="40"/>
      <c r="J732" s="127"/>
    </row>
    <row r="733" spans="1:10" x14ac:dyDescent="0.2">
      <c r="A733" s="10">
        <v>40838</v>
      </c>
      <c r="B733" s="114">
        <v>0.625</v>
      </c>
      <c r="C733" s="114">
        <v>0.66666666666666696</v>
      </c>
      <c r="D733" s="12">
        <v>26</v>
      </c>
      <c r="E733" s="39">
        <v>24</v>
      </c>
      <c r="F733" s="40">
        <f t="shared" ref="F733:F743" si="52">E733/(E733+D733)</f>
        <v>0.48</v>
      </c>
      <c r="G733" s="12">
        <v>2</v>
      </c>
      <c r="H733" s="39">
        <v>0</v>
      </c>
      <c r="I733" s="40">
        <f>H733/(H733+G733)</f>
        <v>0</v>
      </c>
      <c r="J733" s="37"/>
    </row>
    <row r="734" spans="1:10" x14ac:dyDescent="0.2">
      <c r="A734" s="10">
        <v>40839</v>
      </c>
      <c r="B734" s="114">
        <v>0.66666666666666696</v>
      </c>
      <c r="C734" s="114">
        <v>0.70833333333333404</v>
      </c>
      <c r="D734" s="12">
        <v>23</v>
      </c>
      <c r="E734" s="39">
        <v>10</v>
      </c>
      <c r="F734" s="40">
        <f t="shared" si="52"/>
        <v>0.30303030303030304</v>
      </c>
      <c r="G734" s="12">
        <v>0</v>
      </c>
      <c r="H734" s="39">
        <v>0</v>
      </c>
      <c r="I734" s="40"/>
      <c r="J734" s="37"/>
    </row>
    <row r="735" spans="1:10" x14ac:dyDescent="0.2">
      <c r="A735" s="10">
        <v>40840</v>
      </c>
      <c r="B735" s="114">
        <v>0.66666666666666696</v>
      </c>
      <c r="C735" s="114">
        <v>0.70833333333333404</v>
      </c>
      <c r="D735" s="12">
        <v>14</v>
      </c>
      <c r="E735" s="39">
        <v>4</v>
      </c>
      <c r="F735" s="40">
        <f t="shared" si="52"/>
        <v>0.22222222222222221</v>
      </c>
      <c r="G735" s="12">
        <v>0</v>
      </c>
      <c r="H735" s="39">
        <v>0</v>
      </c>
      <c r="I735" s="40"/>
      <c r="J735" s="37"/>
    </row>
    <row r="736" spans="1:10" x14ac:dyDescent="0.2">
      <c r="A736" s="10">
        <v>40841</v>
      </c>
      <c r="B736" s="11">
        <v>0.54166666666666696</v>
      </c>
      <c r="C736" s="11">
        <v>0.58333333333333404</v>
      </c>
      <c r="D736" s="12">
        <v>8</v>
      </c>
      <c r="E736" s="39">
        <v>3</v>
      </c>
      <c r="F736" s="40">
        <f t="shared" si="52"/>
        <v>0.27272727272727271</v>
      </c>
      <c r="G736" s="12">
        <v>0</v>
      </c>
      <c r="H736" s="39">
        <v>0</v>
      </c>
      <c r="I736" s="40"/>
      <c r="J736" s="37"/>
    </row>
    <row r="737" spans="1:10" x14ac:dyDescent="0.2">
      <c r="A737" s="10">
        <v>40842</v>
      </c>
      <c r="B737" s="11">
        <v>0.5</v>
      </c>
      <c r="C737" s="11">
        <v>0.54166666666666696</v>
      </c>
      <c r="D737" s="12">
        <v>2</v>
      </c>
      <c r="E737" s="39">
        <v>3</v>
      </c>
      <c r="F737" s="40">
        <f t="shared" si="52"/>
        <v>0.6</v>
      </c>
      <c r="G737" s="12">
        <v>0</v>
      </c>
      <c r="H737" s="39">
        <v>0</v>
      </c>
      <c r="I737" s="40"/>
      <c r="J737" s="37"/>
    </row>
    <row r="738" spans="1:10" x14ac:dyDescent="0.2">
      <c r="A738" s="10">
        <v>40843</v>
      </c>
      <c r="B738" s="114">
        <v>0.375</v>
      </c>
      <c r="C738" s="114">
        <v>0.41666666666666702</v>
      </c>
      <c r="D738" s="12">
        <v>1</v>
      </c>
      <c r="E738" s="39">
        <v>5</v>
      </c>
      <c r="F738" s="40">
        <f t="shared" si="52"/>
        <v>0.83333333333333337</v>
      </c>
      <c r="G738" s="12">
        <v>1</v>
      </c>
      <c r="H738" s="39">
        <v>0</v>
      </c>
      <c r="I738" s="40">
        <f>H738/(H738+G738)</f>
        <v>0</v>
      </c>
      <c r="J738" s="37"/>
    </row>
    <row r="739" spans="1:10" x14ac:dyDescent="0.2">
      <c r="A739" s="10">
        <v>40844</v>
      </c>
      <c r="B739" s="11">
        <v>0.5</v>
      </c>
      <c r="C739" s="11">
        <v>0.54166666666666696</v>
      </c>
      <c r="D739" s="12">
        <v>2</v>
      </c>
      <c r="E739" s="39">
        <v>2</v>
      </c>
      <c r="F739" s="40">
        <f t="shared" si="52"/>
        <v>0.5</v>
      </c>
      <c r="G739" s="12">
        <v>0</v>
      </c>
      <c r="H739" s="39">
        <v>0</v>
      </c>
      <c r="I739" s="40"/>
      <c r="J739" s="37"/>
    </row>
    <row r="740" spans="1:10" x14ac:dyDescent="0.2">
      <c r="A740" s="10">
        <v>40845</v>
      </c>
      <c r="B740" s="11">
        <v>0.45833333333333331</v>
      </c>
      <c r="C740" s="11">
        <v>0.5</v>
      </c>
      <c r="D740" s="12">
        <v>19</v>
      </c>
      <c r="E740" s="39">
        <v>8</v>
      </c>
      <c r="F740" s="40">
        <f t="shared" si="52"/>
        <v>0.29629629629629628</v>
      </c>
      <c r="G740" s="12">
        <v>1</v>
      </c>
      <c r="H740" s="39">
        <v>0</v>
      </c>
      <c r="I740" s="40">
        <f>H740/(H740+G740)</f>
        <v>0</v>
      </c>
      <c r="J740" s="37"/>
    </row>
    <row r="741" spans="1:10" x14ac:dyDescent="0.2">
      <c r="A741" s="10">
        <v>40846</v>
      </c>
      <c r="B741" s="114">
        <v>0.625</v>
      </c>
      <c r="C741" s="114">
        <v>0.66666666666666696</v>
      </c>
      <c r="D741" s="12">
        <v>9</v>
      </c>
      <c r="E741" s="39">
        <v>8</v>
      </c>
      <c r="F741" s="40">
        <f t="shared" si="52"/>
        <v>0.47058823529411764</v>
      </c>
      <c r="G741" s="12">
        <v>0</v>
      </c>
      <c r="H741" s="39">
        <v>0</v>
      </c>
      <c r="I741" s="40"/>
      <c r="J741" s="37"/>
    </row>
    <row r="742" spans="1:10" x14ac:dyDescent="0.2">
      <c r="A742" s="10">
        <v>40847</v>
      </c>
      <c r="C742" s="11"/>
      <c r="D742" s="12"/>
      <c r="E742" s="39"/>
      <c r="F742" s="40"/>
      <c r="G742" s="12"/>
      <c r="H742" s="39"/>
      <c r="I742" s="40"/>
      <c r="J742" s="37"/>
    </row>
    <row r="743" spans="1:10" x14ac:dyDescent="0.2">
      <c r="A743" s="10">
        <v>40848</v>
      </c>
      <c r="B743" s="11">
        <v>0.41666666666666669</v>
      </c>
      <c r="C743" s="11">
        <v>0.45833333333333298</v>
      </c>
      <c r="D743" s="12">
        <v>8</v>
      </c>
      <c r="E743" s="39">
        <v>2</v>
      </c>
      <c r="F743" s="40">
        <f t="shared" si="52"/>
        <v>0.2</v>
      </c>
      <c r="G743" s="12">
        <v>2</v>
      </c>
      <c r="H743" s="39">
        <v>0</v>
      </c>
      <c r="I743" s="40">
        <f>H743/(H743+G743)</f>
        <v>0</v>
      </c>
      <c r="J743" s="37"/>
    </row>
    <row r="744" spans="1:10" x14ac:dyDescent="0.2">
      <c r="A744" s="10">
        <v>40849</v>
      </c>
      <c r="C744" s="4"/>
      <c r="D744" s="12"/>
      <c r="E744" s="4"/>
      <c r="F744" s="40"/>
      <c r="G744" s="12"/>
      <c r="H744" s="4"/>
      <c r="I744" s="40"/>
      <c r="J744" s="37"/>
    </row>
    <row r="745" spans="1:10" x14ac:dyDescent="0.2">
      <c r="A745" s="10">
        <v>40850</v>
      </c>
      <c r="C745" s="4"/>
      <c r="D745" s="12"/>
      <c r="E745" s="4"/>
      <c r="F745" s="40"/>
      <c r="G745" s="12"/>
      <c r="H745" s="4"/>
      <c r="I745" s="40"/>
      <c r="J745" s="37"/>
    </row>
    <row r="746" spans="1:10" ht="12" thickBot="1" x14ac:dyDescent="0.25">
      <c r="A746" s="10">
        <v>40851</v>
      </c>
      <c r="C746" s="4"/>
      <c r="D746" s="12"/>
      <c r="E746" s="4"/>
      <c r="F746" s="40"/>
      <c r="G746" s="12"/>
      <c r="H746" s="4"/>
      <c r="I746" s="40"/>
      <c r="J746" s="37"/>
    </row>
    <row r="747" spans="1:10" ht="12" thickBot="1" x14ac:dyDescent="0.25">
      <c r="A747" s="70" t="s">
        <v>112</v>
      </c>
      <c r="B747" s="71"/>
      <c r="C747" s="72"/>
      <c r="D747" s="73">
        <f>SUM(D682:D746)</f>
        <v>1246</v>
      </c>
      <c r="E747" s="72">
        <f>SUM(E682:E746)</f>
        <v>2263</v>
      </c>
      <c r="F747" s="128">
        <f>E747/(E747+D747)</f>
        <v>0.64491308064975772</v>
      </c>
      <c r="G747" s="73">
        <f>SUM(G682:G746)</f>
        <v>113</v>
      </c>
      <c r="H747" s="72">
        <f>SUM(H682:H746)</f>
        <v>63</v>
      </c>
      <c r="I747" s="128">
        <f>H747/(H747+G747)</f>
        <v>0.35795454545454547</v>
      </c>
      <c r="J747" s="75"/>
    </row>
    <row r="751" spans="1:10" ht="12" thickBot="1" x14ac:dyDescent="0.25">
      <c r="A751" s="31"/>
      <c r="B751" s="24"/>
      <c r="C751" s="32"/>
      <c r="D751" s="49"/>
      <c r="E751" s="229" t="s">
        <v>332</v>
      </c>
      <c r="F751" s="229" t="s">
        <v>333</v>
      </c>
      <c r="G751" s="230"/>
      <c r="H751" s="229" t="s">
        <v>334</v>
      </c>
      <c r="I751" s="229" t="s">
        <v>335</v>
      </c>
      <c r="J751" s="33"/>
    </row>
    <row r="752" spans="1:10" x14ac:dyDescent="0.2">
      <c r="A752" s="25">
        <v>41153</v>
      </c>
      <c r="B752" s="26"/>
      <c r="C752" s="26"/>
      <c r="D752" s="29"/>
      <c r="E752" s="9"/>
      <c r="F752" s="40"/>
      <c r="G752" s="29"/>
      <c r="H752" s="9"/>
      <c r="I752" s="40"/>
      <c r="J752" s="36" t="s">
        <v>331</v>
      </c>
    </row>
    <row r="753" spans="1:10" x14ac:dyDescent="0.2">
      <c r="A753" s="10">
        <v>41154</v>
      </c>
      <c r="C753" s="11"/>
      <c r="D753" s="12"/>
      <c r="E753" s="4"/>
      <c r="F753" s="40"/>
      <c r="G753" s="12"/>
      <c r="H753" s="39"/>
      <c r="I753" s="40"/>
      <c r="J753" s="37" t="s">
        <v>331</v>
      </c>
    </row>
    <row r="754" spans="1:10" x14ac:dyDescent="0.2">
      <c r="A754" s="10">
        <v>41155</v>
      </c>
      <c r="C754" s="11"/>
      <c r="D754" s="12"/>
      <c r="E754" s="4"/>
      <c r="F754" s="40"/>
      <c r="G754" s="12"/>
      <c r="H754" s="39"/>
      <c r="I754" s="40"/>
      <c r="J754" s="37" t="s">
        <v>331</v>
      </c>
    </row>
    <row r="755" spans="1:10" x14ac:dyDescent="0.2">
      <c r="A755" s="10">
        <v>41156</v>
      </c>
      <c r="C755" s="11"/>
      <c r="D755" s="12"/>
      <c r="E755" s="39"/>
      <c r="F755" s="40"/>
      <c r="G755" s="12"/>
      <c r="H755" s="39"/>
      <c r="I755" s="40"/>
      <c r="J755" s="37" t="s">
        <v>331</v>
      </c>
    </row>
    <row r="756" spans="1:10" x14ac:dyDescent="0.2">
      <c r="A756" s="10">
        <v>41157</v>
      </c>
      <c r="C756" s="11"/>
      <c r="D756" s="12"/>
      <c r="E756" s="39"/>
      <c r="F756" s="40"/>
      <c r="G756" s="12"/>
      <c r="H756" s="39"/>
      <c r="I756" s="40"/>
      <c r="J756" s="37" t="s">
        <v>331</v>
      </c>
    </row>
    <row r="757" spans="1:10" x14ac:dyDescent="0.2">
      <c r="A757" s="10">
        <v>41158</v>
      </c>
      <c r="C757" s="11"/>
      <c r="D757" s="12">
        <v>19</v>
      </c>
      <c r="E757" s="39">
        <v>12</v>
      </c>
      <c r="F757" s="40">
        <f>E757/(E757+D757)</f>
        <v>0.38709677419354838</v>
      </c>
      <c r="G757" s="3">
        <v>5</v>
      </c>
      <c r="H757" s="2">
        <v>3</v>
      </c>
      <c r="I757" s="40">
        <f>H757/(H757+G757)</f>
        <v>0.375</v>
      </c>
      <c r="J757" s="37"/>
    </row>
    <row r="758" spans="1:10" x14ac:dyDescent="0.2">
      <c r="A758" s="10">
        <v>41159</v>
      </c>
      <c r="C758" s="11"/>
      <c r="D758" s="12">
        <v>41</v>
      </c>
      <c r="E758" s="39">
        <v>21</v>
      </c>
      <c r="F758" s="40">
        <f t="shared" ref="F758:F821" si="53">E758/(E758+D758)</f>
        <v>0.33870967741935482</v>
      </c>
      <c r="G758" s="3">
        <v>9</v>
      </c>
      <c r="H758" s="2">
        <v>3</v>
      </c>
      <c r="I758" s="40">
        <f t="shared" ref="I758:I821" si="54">H758/(H758+G758)</f>
        <v>0.25</v>
      </c>
      <c r="J758" s="37"/>
    </row>
    <row r="759" spans="1:10" x14ac:dyDescent="0.2">
      <c r="A759" s="10">
        <v>41160</v>
      </c>
      <c r="C759" s="11"/>
      <c r="D759" s="12">
        <v>14</v>
      </c>
      <c r="E759" s="39">
        <v>8</v>
      </c>
      <c r="F759" s="40">
        <f t="shared" si="53"/>
        <v>0.36363636363636365</v>
      </c>
      <c r="G759" s="3">
        <v>0</v>
      </c>
      <c r="H759" s="2">
        <v>0</v>
      </c>
      <c r="I759" s="40"/>
      <c r="J759" s="37"/>
    </row>
    <row r="760" spans="1:10" x14ac:dyDescent="0.2">
      <c r="A760" s="10">
        <v>41161</v>
      </c>
      <c r="C760" s="11"/>
      <c r="D760" s="12">
        <v>93</v>
      </c>
      <c r="E760" s="39">
        <v>123</v>
      </c>
      <c r="F760" s="40">
        <f t="shared" si="53"/>
        <v>0.56944444444444442</v>
      </c>
      <c r="G760" s="3">
        <v>6</v>
      </c>
      <c r="H760" s="2">
        <v>1</v>
      </c>
      <c r="I760" s="40">
        <f t="shared" si="54"/>
        <v>0.14285714285714285</v>
      </c>
      <c r="J760" s="37"/>
    </row>
    <row r="761" spans="1:10" x14ac:dyDescent="0.2">
      <c r="A761" s="10">
        <v>41162</v>
      </c>
      <c r="C761" s="11"/>
      <c r="D761" s="12">
        <v>35</v>
      </c>
      <c r="E761" s="39">
        <v>42</v>
      </c>
      <c r="F761" s="40">
        <f t="shared" si="53"/>
        <v>0.54545454545454541</v>
      </c>
      <c r="G761" s="3">
        <v>5</v>
      </c>
      <c r="H761" s="2">
        <v>1</v>
      </c>
      <c r="I761" s="40">
        <f t="shared" si="54"/>
        <v>0.16666666666666666</v>
      </c>
      <c r="J761" s="37"/>
    </row>
    <row r="762" spans="1:10" x14ac:dyDescent="0.2">
      <c r="A762" s="10">
        <v>41163</v>
      </c>
      <c r="C762" s="11"/>
      <c r="D762" s="12"/>
      <c r="E762" s="39"/>
      <c r="F762" s="40"/>
      <c r="G762" s="3"/>
      <c r="H762" s="2"/>
      <c r="I762" s="40"/>
      <c r="J762" s="37" t="s">
        <v>331</v>
      </c>
    </row>
    <row r="763" spans="1:10" x14ac:dyDescent="0.2">
      <c r="A763" s="10">
        <v>41164</v>
      </c>
      <c r="B763" s="114"/>
      <c r="C763" s="114"/>
      <c r="D763" s="12">
        <v>75</v>
      </c>
      <c r="E763" s="39">
        <v>87</v>
      </c>
      <c r="F763" s="40">
        <f t="shared" si="53"/>
        <v>0.53703703703703709</v>
      </c>
      <c r="G763" s="3">
        <v>11</v>
      </c>
      <c r="H763" s="2">
        <v>5</v>
      </c>
      <c r="I763" s="40">
        <f t="shared" si="54"/>
        <v>0.3125</v>
      </c>
      <c r="J763" s="37"/>
    </row>
    <row r="764" spans="1:10" x14ac:dyDescent="0.2">
      <c r="A764" s="10">
        <v>41165</v>
      </c>
      <c r="B764" s="114"/>
      <c r="C764" s="114"/>
      <c r="D764" s="12">
        <v>64</v>
      </c>
      <c r="E764" s="39">
        <v>63</v>
      </c>
      <c r="F764" s="40">
        <f t="shared" si="53"/>
        <v>0.49606299212598426</v>
      </c>
      <c r="G764" s="3">
        <v>9</v>
      </c>
      <c r="H764" s="2">
        <v>3</v>
      </c>
      <c r="I764" s="40">
        <f t="shared" si="54"/>
        <v>0.25</v>
      </c>
      <c r="J764" s="37"/>
    </row>
    <row r="765" spans="1:10" x14ac:dyDescent="0.2">
      <c r="A765" s="10">
        <v>41166</v>
      </c>
      <c r="B765" s="114"/>
      <c r="C765" s="114"/>
      <c r="D765" s="12"/>
      <c r="E765" s="39"/>
      <c r="F765" s="40"/>
      <c r="G765" s="3"/>
      <c r="H765" s="2"/>
      <c r="I765" s="40"/>
      <c r="J765" s="37" t="s">
        <v>331</v>
      </c>
    </row>
    <row r="766" spans="1:10" x14ac:dyDescent="0.2">
      <c r="A766" s="10">
        <v>41167</v>
      </c>
      <c r="B766" s="114"/>
      <c r="C766" s="114"/>
      <c r="D766" s="12">
        <v>18</v>
      </c>
      <c r="E766" s="39">
        <v>9</v>
      </c>
      <c r="F766" s="40">
        <f t="shared" si="53"/>
        <v>0.33333333333333331</v>
      </c>
      <c r="G766" s="3">
        <v>3</v>
      </c>
      <c r="H766" s="2">
        <v>0</v>
      </c>
      <c r="I766" s="40">
        <f t="shared" si="54"/>
        <v>0</v>
      </c>
      <c r="J766" s="37"/>
    </row>
    <row r="767" spans="1:10" x14ac:dyDescent="0.2">
      <c r="A767" s="10">
        <v>41168</v>
      </c>
      <c r="B767" s="114"/>
      <c r="C767" s="114"/>
      <c r="D767" s="12">
        <v>20</v>
      </c>
      <c r="E767" s="39">
        <v>14</v>
      </c>
      <c r="F767" s="40">
        <f t="shared" si="53"/>
        <v>0.41176470588235292</v>
      </c>
      <c r="G767" s="3">
        <v>0</v>
      </c>
      <c r="H767" s="2">
        <v>0</v>
      </c>
      <c r="I767" s="40"/>
      <c r="J767" s="37"/>
    </row>
    <row r="768" spans="1:10" x14ac:dyDescent="0.2">
      <c r="A768" s="10">
        <v>41169</v>
      </c>
      <c r="C768" s="11"/>
      <c r="D768" s="12">
        <v>59</v>
      </c>
      <c r="E768" s="39">
        <v>47</v>
      </c>
      <c r="F768" s="40">
        <f t="shared" si="53"/>
        <v>0.44339622641509435</v>
      </c>
      <c r="G768" s="3">
        <v>6</v>
      </c>
      <c r="H768" s="2">
        <v>2</v>
      </c>
      <c r="I768" s="40">
        <f t="shared" si="54"/>
        <v>0.25</v>
      </c>
      <c r="J768" s="37"/>
    </row>
    <row r="769" spans="1:10" x14ac:dyDescent="0.2">
      <c r="A769" s="10">
        <v>41170</v>
      </c>
      <c r="C769" s="11"/>
      <c r="D769" s="12">
        <v>29</v>
      </c>
      <c r="E769" s="39">
        <v>36</v>
      </c>
      <c r="F769" s="40">
        <f t="shared" si="53"/>
        <v>0.55384615384615388</v>
      </c>
      <c r="G769" s="3">
        <v>4</v>
      </c>
      <c r="H769" s="2">
        <v>0</v>
      </c>
      <c r="I769" s="40">
        <f t="shared" si="54"/>
        <v>0</v>
      </c>
      <c r="J769" s="37"/>
    </row>
    <row r="770" spans="1:10" x14ac:dyDescent="0.2">
      <c r="A770" s="10">
        <v>41171</v>
      </c>
      <c r="B770" s="114"/>
      <c r="C770" s="114"/>
      <c r="D770" s="12">
        <v>37</v>
      </c>
      <c r="E770" s="39">
        <v>34</v>
      </c>
      <c r="F770" s="40">
        <f t="shared" si="53"/>
        <v>0.47887323943661969</v>
      </c>
      <c r="G770" s="3">
        <v>6</v>
      </c>
      <c r="H770" s="2">
        <v>2</v>
      </c>
      <c r="I770" s="40">
        <f t="shared" si="54"/>
        <v>0.25</v>
      </c>
      <c r="J770" s="37"/>
    </row>
    <row r="771" spans="1:10" x14ac:dyDescent="0.2">
      <c r="A771" s="10">
        <v>41172</v>
      </c>
      <c r="C771" s="11"/>
      <c r="D771" s="12">
        <v>123</v>
      </c>
      <c r="E771" s="39">
        <v>109</v>
      </c>
      <c r="F771" s="40">
        <f t="shared" si="53"/>
        <v>0.46982758620689657</v>
      </c>
      <c r="G771" s="3">
        <v>12</v>
      </c>
      <c r="H771" s="2">
        <v>2</v>
      </c>
      <c r="I771" s="40">
        <f t="shared" si="54"/>
        <v>0.14285714285714285</v>
      </c>
      <c r="J771" s="37"/>
    </row>
    <row r="772" spans="1:10" x14ac:dyDescent="0.2">
      <c r="A772" s="10">
        <v>41173</v>
      </c>
      <c r="C772" s="11"/>
      <c r="D772" s="12">
        <v>53</v>
      </c>
      <c r="E772" s="39">
        <v>56</v>
      </c>
      <c r="F772" s="40">
        <f t="shared" si="53"/>
        <v>0.51376146788990829</v>
      </c>
      <c r="G772" s="3">
        <v>1</v>
      </c>
      <c r="H772" s="2">
        <v>0</v>
      </c>
      <c r="I772" s="40">
        <f t="shared" si="54"/>
        <v>0</v>
      </c>
      <c r="J772" s="37"/>
    </row>
    <row r="773" spans="1:10" x14ac:dyDescent="0.2">
      <c r="A773" s="10">
        <v>41174</v>
      </c>
      <c r="B773" s="114"/>
      <c r="C773" s="114"/>
      <c r="D773" s="12">
        <v>22</v>
      </c>
      <c r="E773" s="39">
        <v>23</v>
      </c>
      <c r="F773" s="40">
        <f t="shared" si="53"/>
        <v>0.51111111111111107</v>
      </c>
      <c r="G773" s="3">
        <v>2</v>
      </c>
      <c r="H773" s="2">
        <v>0</v>
      </c>
      <c r="I773" s="40">
        <f t="shared" si="54"/>
        <v>0</v>
      </c>
      <c r="J773" s="37"/>
    </row>
    <row r="774" spans="1:10" x14ac:dyDescent="0.2">
      <c r="A774" s="10">
        <v>41175</v>
      </c>
      <c r="C774" s="11"/>
      <c r="D774" s="12">
        <v>58</v>
      </c>
      <c r="E774" s="39">
        <v>52</v>
      </c>
      <c r="F774" s="40">
        <f t="shared" si="53"/>
        <v>0.47272727272727272</v>
      </c>
      <c r="G774" s="3">
        <v>4</v>
      </c>
      <c r="H774" s="2">
        <v>0</v>
      </c>
      <c r="I774" s="40">
        <f t="shared" si="54"/>
        <v>0</v>
      </c>
      <c r="J774" s="37"/>
    </row>
    <row r="775" spans="1:10" x14ac:dyDescent="0.2">
      <c r="A775" s="10">
        <v>41176</v>
      </c>
      <c r="B775" s="114"/>
      <c r="C775" s="114"/>
      <c r="D775" s="12">
        <v>48</v>
      </c>
      <c r="E775" s="39">
        <v>21</v>
      </c>
      <c r="F775" s="40">
        <f t="shared" si="53"/>
        <v>0.30434782608695654</v>
      </c>
      <c r="G775" s="3">
        <v>15</v>
      </c>
      <c r="H775" s="2">
        <v>9</v>
      </c>
      <c r="I775" s="40">
        <f t="shared" si="54"/>
        <v>0.375</v>
      </c>
      <c r="J775" s="37"/>
    </row>
    <row r="776" spans="1:10" x14ac:dyDescent="0.2">
      <c r="A776" s="10">
        <v>41177</v>
      </c>
      <c r="C776" s="11"/>
      <c r="D776" s="12">
        <v>14</v>
      </c>
      <c r="E776" s="39">
        <v>7</v>
      </c>
      <c r="F776" s="40">
        <f t="shared" si="53"/>
        <v>0.33333333333333331</v>
      </c>
      <c r="G776" s="3">
        <v>6</v>
      </c>
      <c r="H776" s="2">
        <v>1</v>
      </c>
      <c r="I776" s="40">
        <f t="shared" si="54"/>
        <v>0.14285714285714285</v>
      </c>
      <c r="J776" s="37"/>
    </row>
    <row r="777" spans="1:10" x14ac:dyDescent="0.2">
      <c r="A777" s="10">
        <v>41178</v>
      </c>
      <c r="B777" s="114"/>
      <c r="C777" s="114"/>
      <c r="D777" s="12">
        <v>72</v>
      </c>
      <c r="E777" s="39">
        <v>69</v>
      </c>
      <c r="F777" s="40">
        <f t="shared" si="53"/>
        <v>0.48936170212765956</v>
      </c>
      <c r="G777" s="3">
        <v>11</v>
      </c>
      <c r="H777" s="2">
        <v>4</v>
      </c>
      <c r="I777" s="40">
        <f t="shared" si="54"/>
        <v>0.26666666666666666</v>
      </c>
      <c r="J777" s="37"/>
    </row>
    <row r="778" spans="1:10" x14ac:dyDescent="0.2">
      <c r="A778" s="10">
        <v>41179</v>
      </c>
      <c r="B778" s="114"/>
      <c r="C778" s="114"/>
      <c r="D778" s="12">
        <v>19</v>
      </c>
      <c r="E778" s="39">
        <v>17</v>
      </c>
      <c r="F778" s="40">
        <f t="shared" si="53"/>
        <v>0.47222222222222221</v>
      </c>
      <c r="G778" s="3">
        <v>11</v>
      </c>
      <c r="H778" s="2">
        <v>3</v>
      </c>
      <c r="I778" s="40">
        <f t="shared" si="54"/>
        <v>0.21428571428571427</v>
      </c>
      <c r="J778" s="37"/>
    </row>
    <row r="779" spans="1:10" x14ac:dyDescent="0.2">
      <c r="A779" s="10">
        <v>41180</v>
      </c>
      <c r="B779" s="114"/>
      <c r="C779" s="114"/>
      <c r="D779" s="12"/>
      <c r="E779" s="39"/>
      <c r="F779" s="40"/>
      <c r="G779" s="3"/>
      <c r="H779" s="2"/>
      <c r="I779" s="40"/>
      <c r="J779" s="37" t="s">
        <v>331</v>
      </c>
    </row>
    <row r="780" spans="1:10" x14ac:dyDescent="0.2">
      <c r="A780" s="10">
        <v>41181</v>
      </c>
      <c r="B780" s="114"/>
      <c r="C780" s="114"/>
      <c r="D780" s="12"/>
      <c r="E780" s="39"/>
      <c r="F780" s="40"/>
      <c r="G780" s="3"/>
      <c r="H780" s="2"/>
      <c r="I780" s="40"/>
      <c r="J780" s="37" t="s">
        <v>331</v>
      </c>
    </row>
    <row r="781" spans="1:10" x14ac:dyDescent="0.2">
      <c r="A781" s="10">
        <v>41182</v>
      </c>
      <c r="B781" s="114"/>
      <c r="C781" s="114"/>
      <c r="D781" s="12"/>
      <c r="E781" s="39"/>
      <c r="F781" s="40"/>
      <c r="G781" s="3"/>
      <c r="H781" s="2"/>
      <c r="I781" s="40"/>
      <c r="J781" s="37" t="s">
        <v>331</v>
      </c>
    </row>
    <row r="782" spans="1:10" x14ac:dyDescent="0.2">
      <c r="A782" s="10">
        <v>41183</v>
      </c>
      <c r="B782" s="114"/>
      <c r="C782" s="114"/>
      <c r="D782" s="12"/>
      <c r="E782" s="39"/>
      <c r="F782" s="40"/>
      <c r="G782" s="3"/>
      <c r="H782" s="2"/>
      <c r="I782" s="40"/>
      <c r="J782" s="37" t="s">
        <v>331</v>
      </c>
    </row>
    <row r="783" spans="1:10" x14ac:dyDescent="0.2">
      <c r="A783" s="10">
        <v>41184</v>
      </c>
      <c r="B783" s="114"/>
      <c r="C783" s="114"/>
      <c r="D783" s="12">
        <v>145</v>
      </c>
      <c r="E783" s="39">
        <v>146</v>
      </c>
      <c r="F783" s="40">
        <f t="shared" si="53"/>
        <v>0.50171821305841924</v>
      </c>
      <c r="G783" s="3">
        <v>9</v>
      </c>
      <c r="H783" s="2">
        <v>5</v>
      </c>
      <c r="I783" s="40">
        <f t="shared" si="54"/>
        <v>0.35714285714285715</v>
      </c>
      <c r="J783" s="37"/>
    </row>
    <row r="784" spans="1:10" x14ac:dyDescent="0.2">
      <c r="A784" s="10">
        <v>41185</v>
      </c>
      <c r="B784" s="114"/>
      <c r="C784" s="114"/>
      <c r="D784" s="12">
        <v>39</v>
      </c>
      <c r="E784" s="39">
        <v>27</v>
      </c>
      <c r="F784" s="40">
        <f t="shared" si="53"/>
        <v>0.40909090909090912</v>
      </c>
      <c r="G784" s="3">
        <v>1</v>
      </c>
      <c r="H784" s="2">
        <v>2</v>
      </c>
      <c r="I784" s="40">
        <f t="shared" si="54"/>
        <v>0.66666666666666663</v>
      </c>
      <c r="J784" s="37"/>
    </row>
    <row r="785" spans="1:10" x14ac:dyDescent="0.2">
      <c r="A785" s="10">
        <v>41186</v>
      </c>
      <c r="B785" s="114"/>
      <c r="C785" s="114"/>
      <c r="D785" s="12">
        <v>40</v>
      </c>
      <c r="E785" s="39">
        <v>20</v>
      </c>
      <c r="F785" s="40">
        <f t="shared" si="53"/>
        <v>0.33333333333333331</v>
      </c>
      <c r="G785" s="3">
        <v>7</v>
      </c>
      <c r="H785" s="2">
        <v>2</v>
      </c>
      <c r="I785" s="40">
        <f t="shared" si="54"/>
        <v>0.22222222222222221</v>
      </c>
      <c r="J785" s="37"/>
    </row>
    <row r="786" spans="1:10" x14ac:dyDescent="0.2">
      <c r="A786" s="10">
        <v>41187</v>
      </c>
      <c r="C786" s="11"/>
      <c r="D786" s="12"/>
      <c r="E786" s="39"/>
      <c r="F786" s="40"/>
      <c r="G786" s="3">
        <v>0</v>
      </c>
      <c r="H786" s="2">
        <v>1</v>
      </c>
      <c r="I786" s="40">
        <f t="shared" si="54"/>
        <v>1</v>
      </c>
      <c r="J786" s="37" t="s">
        <v>331</v>
      </c>
    </row>
    <row r="787" spans="1:10" x14ac:dyDescent="0.2">
      <c r="A787" s="10">
        <v>41188</v>
      </c>
      <c r="C787" s="11"/>
      <c r="D787" s="12">
        <v>11</v>
      </c>
      <c r="E787" s="39">
        <v>12</v>
      </c>
      <c r="F787" s="40">
        <f t="shared" si="53"/>
        <v>0.52173913043478259</v>
      </c>
      <c r="G787" s="3">
        <v>3</v>
      </c>
      <c r="H787" s="2">
        <v>0</v>
      </c>
      <c r="I787" s="40">
        <f t="shared" si="54"/>
        <v>0</v>
      </c>
      <c r="J787" s="37"/>
    </row>
    <row r="788" spans="1:10" x14ac:dyDescent="0.2">
      <c r="A788" s="10">
        <v>41189</v>
      </c>
      <c r="B788" s="114"/>
      <c r="C788" s="114"/>
      <c r="D788" s="12">
        <v>19</v>
      </c>
      <c r="E788" s="39">
        <v>9</v>
      </c>
      <c r="F788" s="40">
        <f t="shared" si="53"/>
        <v>0.32142857142857145</v>
      </c>
      <c r="G788" s="3">
        <v>7</v>
      </c>
      <c r="H788" s="2">
        <v>1</v>
      </c>
      <c r="I788" s="40">
        <f t="shared" si="54"/>
        <v>0.125</v>
      </c>
      <c r="J788" s="37"/>
    </row>
    <row r="789" spans="1:10" x14ac:dyDescent="0.2">
      <c r="A789" s="10">
        <v>41190</v>
      </c>
      <c r="C789" s="11"/>
      <c r="D789" s="66">
        <v>6</v>
      </c>
      <c r="E789" s="39">
        <v>2</v>
      </c>
      <c r="F789" s="40">
        <f t="shared" si="53"/>
        <v>0.25</v>
      </c>
      <c r="G789" s="3">
        <v>0</v>
      </c>
      <c r="H789" s="2">
        <v>0</v>
      </c>
      <c r="I789" s="40"/>
      <c r="J789" s="37"/>
    </row>
    <row r="790" spans="1:10" x14ac:dyDescent="0.2">
      <c r="A790" s="10">
        <v>41191</v>
      </c>
      <c r="C790" s="11"/>
      <c r="D790" s="66">
        <v>1</v>
      </c>
      <c r="E790" s="39">
        <v>1</v>
      </c>
      <c r="F790" s="40">
        <f t="shared" si="53"/>
        <v>0.5</v>
      </c>
      <c r="G790" s="3">
        <v>0</v>
      </c>
      <c r="H790" s="2">
        <v>0</v>
      </c>
      <c r="I790" s="40"/>
      <c r="J790" s="37"/>
    </row>
    <row r="791" spans="1:10" x14ac:dyDescent="0.2">
      <c r="A791" s="10">
        <v>41192</v>
      </c>
      <c r="C791" s="11"/>
      <c r="D791" s="66">
        <v>0</v>
      </c>
      <c r="E791" s="39">
        <v>1</v>
      </c>
      <c r="F791" s="40">
        <f t="shared" si="53"/>
        <v>1</v>
      </c>
      <c r="G791" s="3">
        <v>0</v>
      </c>
      <c r="H791" s="2">
        <v>0</v>
      </c>
      <c r="I791" s="40"/>
      <c r="J791" s="37"/>
    </row>
    <row r="792" spans="1:10" x14ac:dyDescent="0.2">
      <c r="A792" s="10">
        <v>41193</v>
      </c>
      <c r="C792" s="11"/>
      <c r="D792" s="66">
        <v>3</v>
      </c>
      <c r="E792" s="39">
        <v>4</v>
      </c>
      <c r="F792" s="40">
        <f t="shared" si="53"/>
        <v>0.5714285714285714</v>
      </c>
      <c r="G792" s="3">
        <v>0</v>
      </c>
      <c r="H792" s="2">
        <v>0</v>
      </c>
      <c r="I792" s="40"/>
      <c r="J792" s="37"/>
    </row>
    <row r="793" spans="1:10" x14ac:dyDescent="0.2">
      <c r="A793" s="10">
        <v>41194</v>
      </c>
      <c r="B793" s="114"/>
      <c r="C793" s="114"/>
      <c r="D793" s="66">
        <v>3</v>
      </c>
      <c r="E793" s="39">
        <v>1</v>
      </c>
      <c r="F793" s="40">
        <f t="shared" si="53"/>
        <v>0.25</v>
      </c>
      <c r="G793" s="3">
        <v>0</v>
      </c>
      <c r="H793" s="2">
        <v>0</v>
      </c>
      <c r="I793" s="40"/>
      <c r="J793" s="37"/>
    </row>
    <row r="794" spans="1:10" x14ac:dyDescent="0.2">
      <c r="A794" s="10">
        <v>41195</v>
      </c>
      <c r="C794" s="11"/>
      <c r="D794" s="12">
        <v>8</v>
      </c>
      <c r="E794" s="39">
        <v>3</v>
      </c>
      <c r="F794" s="40">
        <f t="shared" si="53"/>
        <v>0.27272727272727271</v>
      </c>
      <c r="G794" s="3">
        <v>0</v>
      </c>
      <c r="H794" s="2">
        <v>0</v>
      </c>
      <c r="I794" s="40"/>
      <c r="J794" s="37"/>
    </row>
    <row r="795" spans="1:10" x14ac:dyDescent="0.2">
      <c r="A795" s="10">
        <v>41196</v>
      </c>
      <c r="B795" s="114"/>
      <c r="C795" s="114"/>
      <c r="D795" s="12">
        <v>2</v>
      </c>
      <c r="E795" s="39">
        <v>3</v>
      </c>
      <c r="F795" s="40">
        <f t="shared" si="53"/>
        <v>0.6</v>
      </c>
      <c r="G795" s="3">
        <v>0</v>
      </c>
      <c r="H795" s="2">
        <v>0</v>
      </c>
      <c r="I795" s="40"/>
      <c r="J795" s="37"/>
    </row>
    <row r="796" spans="1:10" x14ac:dyDescent="0.2">
      <c r="A796" s="10">
        <v>41197</v>
      </c>
      <c r="B796" s="114"/>
      <c r="C796" s="114"/>
      <c r="D796" s="12">
        <v>3</v>
      </c>
      <c r="E796" s="39">
        <v>0</v>
      </c>
      <c r="F796" s="40">
        <f t="shared" si="53"/>
        <v>0</v>
      </c>
      <c r="G796" s="3">
        <v>0</v>
      </c>
      <c r="H796" s="2">
        <v>0</v>
      </c>
      <c r="I796" s="40"/>
      <c r="J796" s="37"/>
    </row>
    <row r="797" spans="1:10" x14ac:dyDescent="0.2">
      <c r="A797" s="10">
        <v>41198</v>
      </c>
      <c r="B797" s="114"/>
      <c r="C797" s="114"/>
      <c r="D797" s="12">
        <v>1</v>
      </c>
      <c r="E797" s="39">
        <v>1</v>
      </c>
      <c r="F797" s="40">
        <f t="shared" si="53"/>
        <v>0.5</v>
      </c>
      <c r="G797" s="3">
        <v>0</v>
      </c>
      <c r="H797" s="2">
        <v>1</v>
      </c>
      <c r="I797" s="40">
        <f t="shared" si="54"/>
        <v>1</v>
      </c>
      <c r="J797" s="37"/>
    </row>
    <row r="798" spans="1:10" x14ac:dyDescent="0.2">
      <c r="A798" s="10">
        <v>41199</v>
      </c>
      <c r="B798" s="114"/>
      <c r="C798" s="114"/>
      <c r="D798" s="12">
        <v>2</v>
      </c>
      <c r="E798" s="39">
        <v>0</v>
      </c>
      <c r="F798" s="40">
        <f t="shared" si="53"/>
        <v>0</v>
      </c>
      <c r="G798" s="3">
        <v>0</v>
      </c>
      <c r="H798" s="2">
        <v>0</v>
      </c>
      <c r="I798" s="40"/>
      <c r="J798" s="37"/>
    </row>
    <row r="799" spans="1:10" x14ac:dyDescent="0.2">
      <c r="A799" s="10">
        <v>41200</v>
      </c>
      <c r="B799" s="114"/>
      <c r="C799" s="114"/>
      <c r="D799" s="12">
        <v>1</v>
      </c>
      <c r="E799" s="39">
        <v>0</v>
      </c>
      <c r="F799" s="40">
        <f t="shared" si="53"/>
        <v>0</v>
      </c>
      <c r="G799" s="3">
        <v>0</v>
      </c>
      <c r="H799" s="2">
        <v>1</v>
      </c>
      <c r="I799" s="40">
        <f t="shared" si="54"/>
        <v>1</v>
      </c>
      <c r="J799" s="37"/>
    </row>
    <row r="800" spans="1:10" x14ac:dyDescent="0.2">
      <c r="A800" s="10">
        <v>41201</v>
      </c>
      <c r="C800" s="11"/>
      <c r="D800" s="12">
        <v>0</v>
      </c>
      <c r="E800" s="39">
        <v>0</v>
      </c>
      <c r="F800" s="40"/>
      <c r="G800" s="3">
        <v>0</v>
      </c>
      <c r="H800" s="2">
        <v>0</v>
      </c>
      <c r="I800" s="40"/>
      <c r="J800" s="37"/>
    </row>
    <row r="801" spans="1:10" x14ac:dyDescent="0.2">
      <c r="A801" s="10">
        <v>41202</v>
      </c>
      <c r="B801" s="114"/>
      <c r="C801" s="114"/>
      <c r="D801" s="12">
        <v>4</v>
      </c>
      <c r="E801" s="39">
        <v>1</v>
      </c>
      <c r="F801" s="40">
        <f t="shared" si="53"/>
        <v>0.2</v>
      </c>
      <c r="G801" s="3">
        <v>1</v>
      </c>
      <c r="H801" s="2">
        <v>1</v>
      </c>
      <c r="I801" s="40">
        <f t="shared" si="54"/>
        <v>0.5</v>
      </c>
      <c r="J801" s="37"/>
    </row>
    <row r="802" spans="1:10" x14ac:dyDescent="0.2">
      <c r="A802" s="10">
        <v>41203</v>
      </c>
      <c r="B802" s="114"/>
      <c r="C802" s="114"/>
      <c r="D802" s="66">
        <v>1</v>
      </c>
      <c r="E802" s="39">
        <v>1</v>
      </c>
      <c r="F802" s="40">
        <f t="shared" si="53"/>
        <v>0.5</v>
      </c>
      <c r="G802" s="3">
        <v>0</v>
      </c>
      <c r="H802" s="2">
        <v>0</v>
      </c>
      <c r="I802" s="40"/>
      <c r="J802" s="127"/>
    </row>
    <row r="803" spans="1:10" x14ac:dyDescent="0.2">
      <c r="A803" s="10">
        <v>41204</v>
      </c>
      <c r="B803" s="114"/>
      <c r="C803" s="114"/>
      <c r="D803" s="12">
        <v>0</v>
      </c>
      <c r="E803" s="39">
        <v>0</v>
      </c>
      <c r="F803" s="40"/>
      <c r="G803" s="3">
        <v>0</v>
      </c>
      <c r="H803" s="2">
        <v>0</v>
      </c>
      <c r="I803" s="40"/>
      <c r="J803" s="37"/>
    </row>
    <row r="804" spans="1:10" x14ac:dyDescent="0.2">
      <c r="A804" s="10">
        <v>41205</v>
      </c>
      <c r="B804" s="114"/>
      <c r="C804" s="114"/>
      <c r="D804" s="12"/>
      <c r="E804" s="39"/>
      <c r="F804" s="40"/>
      <c r="G804" s="3"/>
      <c r="H804" s="2"/>
      <c r="I804" s="40"/>
      <c r="J804" s="37" t="s">
        <v>331</v>
      </c>
    </row>
    <row r="805" spans="1:10" x14ac:dyDescent="0.2">
      <c r="A805" s="10">
        <v>41206</v>
      </c>
      <c r="B805" s="114"/>
      <c r="C805" s="114"/>
      <c r="D805" s="12"/>
      <c r="E805" s="39"/>
      <c r="F805" s="40"/>
      <c r="G805" s="3"/>
      <c r="H805" s="2"/>
      <c r="I805" s="40"/>
      <c r="J805" s="37" t="s">
        <v>331</v>
      </c>
    </row>
    <row r="806" spans="1:10" x14ac:dyDescent="0.2">
      <c r="A806" s="10">
        <v>41207</v>
      </c>
      <c r="C806" s="11"/>
      <c r="D806" s="12"/>
      <c r="E806" s="39"/>
      <c r="F806" s="40"/>
      <c r="G806" s="3"/>
      <c r="H806" s="2"/>
      <c r="I806" s="40"/>
      <c r="J806" s="37" t="s">
        <v>331</v>
      </c>
    </row>
    <row r="807" spans="1:10" x14ac:dyDescent="0.2">
      <c r="A807" s="10">
        <v>41208</v>
      </c>
      <c r="C807" s="11"/>
      <c r="D807" s="12">
        <v>2</v>
      </c>
      <c r="E807" s="39">
        <v>5</v>
      </c>
      <c r="F807" s="40">
        <f t="shared" si="53"/>
        <v>0.7142857142857143</v>
      </c>
      <c r="G807" s="3">
        <v>1</v>
      </c>
      <c r="H807" s="2">
        <v>4</v>
      </c>
      <c r="I807" s="40">
        <f t="shared" si="54"/>
        <v>0.8</v>
      </c>
      <c r="J807" s="37"/>
    </row>
    <row r="808" spans="1:10" x14ac:dyDescent="0.2">
      <c r="A808" s="10">
        <v>41209</v>
      </c>
      <c r="B808" s="114"/>
      <c r="C808" s="114"/>
      <c r="D808" s="12">
        <v>17</v>
      </c>
      <c r="E808" s="39">
        <v>3</v>
      </c>
      <c r="F808" s="40">
        <f t="shared" si="53"/>
        <v>0.15</v>
      </c>
      <c r="G808" s="3">
        <v>4</v>
      </c>
      <c r="H808" s="2">
        <v>11</v>
      </c>
      <c r="I808" s="40">
        <f t="shared" si="54"/>
        <v>0.73333333333333328</v>
      </c>
      <c r="J808" s="37"/>
    </row>
    <row r="809" spans="1:10" x14ac:dyDescent="0.2">
      <c r="A809" s="10">
        <v>41210</v>
      </c>
      <c r="C809" s="11"/>
      <c r="D809" s="12">
        <v>9</v>
      </c>
      <c r="E809" s="39">
        <v>4</v>
      </c>
      <c r="F809" s="40">
        <f t="shared" si="53"/>
        <v>0.30769230769230771</v>
      </c>
      <c r="G809" s="3">
        <v>8</v>
      </c>
      <c r="H809" s="2">
        <v>10</v>
      </c>
      <c r="I809" s="40">
        <f t="shared" si="54"/>
        <v>0.55555555555555558</v>
      </c>
      <c r="J809" s="37"/>
    </row>
    <row r="810" spans="1:10" x14ac:dyDescent="0.2">
      <c r="A810" s="10">
        <v>41211</v>
      </c>
      <c r="C810" s="11"/>
      <c r="D810" s="12">
        <v>41</v>
      </c>
      <c r="E810" s="39">
        <v>9</v>
      </c>
      <c r="F810" s="40">
        <f t="shared" si="53"/>
        <v>0.18</v>
      </c>
      <c r="G810" s="3">
        <v>19</v>
      </c>
      <c r="H810" s="2">
        <v>38</v>
      </c>
      <c r="I810" s="40">
        <f t="shared" si="54"/>
        <v>0.66666666666666663</v>
      </c>
      <c r="J810" s="37"/>
    </row>
    <row r="811" spans="1:10" x14ac:dyDescent="0.2">
      <c r="A811" s="10">
        <v>41212</v>
      </c>
      <c r="B811" s="114"/>
      <c r="C811" s="114"/>
      <c r="D811" s="12">
        <v>50</v>
      </c>
      <c r="E811" s="39">
        <v>11</v>
      </c>
      <c r="F811" s="40">
        <f t="shared" si="53"/>
        <v>0.18032786885245902</v>
      </c>
      <c r="G811" s="3">
        <v>12</v>
      </c>
      <c r="H811" s="2">
        <v>44</v>
      </c>
      <c r="I811" s="40">
        <f t="shared" si="54"/>
        <v>0.7857142857142857</v>
      </c>
      <c r="J811" s="37"/>
    </row>
    <row r="812" spans="1:10" x14ac:dyDescent="0.2">
      <c r="A812" s="10">
        <v>41213</v>
      </c>
      <c r="C812" s="11"/>
      <c r="D812" s="12">
        <v>107</v>
      </c>
      <c r="E812" s="39">
        <v>9</v>
      </c>
      <c r="F812" s="40">
        <f t="shared" si="53"/>
        <v>7.7586206896551727E-2</v>
      </c>
      <c r="G812" s="3">
        <v>15</v>
      </c>
      <c r="H812" s="2">
        <v>29</v>
      </c>
      <c r="I812" s="40">
        <f t="shared" si="54"/>
        <v>0.65909090909090906</v>
      </c>
      <c r="J812" s="37"/>
    </row>
    <row r="813" spans="1:10" x14ac:dyDescent="0.2">
      <c r="A813" s="10">
        <v>41214</v>
      </c>
      <c r="C813" s="11"/>
      <c r="D813" s="12">
        <v>115</v>
      </c>
      <c r="E813" s="39">
        <v>8</v>
      </c>
      <c r="F813" s="40">
        <f t="shared" si="53"/>
        <v>6.5040650406504072E-2</v>
      </c>
      <c r="G813" s="3">
        <v>7</v>
      </c>
      <c r="H813" s="2">
        <v>18</v>
      </c>
      <c r="I813" s="40">
        <f t="shared" si="54"/>
        <v>0.72</v>
      </c>
      <c r="J813" s="37"/>
    </row>
    <row r="814" spans="1:10" x14ac:dyDescent="0.2">
      <c r="A814" s="10">
        <v>41215</v>
      </c>
      <c r="C814" s="4"/>
      <c r="D814" s="12">
        <v>56</v>
      </c>
      <c r="E814" s="4">
        <v>1</v>
      </c>
      <c r="F814" s="40">
        <f t="shared" si="53"/>
        <v>1.7543859649122806E-2</v>
      </c>
      <c r="G814" s="3">
        <v>11</v>
      </c>
      <c r="H814" s="2">
        <v>4</v>
      </c>
      <c r="I814" s="40">
        <f t="shared" si="54"/>
        <v>0.26666666666666666</v>
      </c>
      <c r="J814" s="37"/>
    </row>
    <row r="815" spans="1:10" x14ac:dyDescent="0.2">
      <c r="A815" s="10">
        <v>41216</v>
      </c>
      <c r="C815" s="4"/>
      <c r="D815" s="12">
        <v>19</v>
      </c>
      <c r="E815" s="4">
        <v>0</v>
      </c>
      <c r="F815" s="40">
        <f t="shared" si="53"/>
        <v>0</v>
      </c>
      <c r="G815" s="3">
        <v>7</v>
      </c>
      <c r="H815" s="2">
        <v>8</v>
      </c>
      <c r="I815" s="40">
        <f t="shared" si="54"/>
        <v>0.53333333333333333</v>
      </c>
      <c r="J815" s="37"/>
    </row>
    <row r="816" spans="1:10" x14ac:dyDescent="0.2">
      <c r="A816" s="10">
        <v>41217</v>
      </c>
      <c r="C816" s="4"/>
      <c r="D816" s="12">
        <v>13</v>
      </c>
      <c r="E816" s="4">
        <v>2</v>
      </c>
      <c r="F816" s="40">
        <f t="shared" si="53"/>
        <v>0.13333333333333333</v>
      </c>
      <c r="G816" s="3">
        <v>5</v>
      </c>
      <c r="H816" s="2">
        <v>9</v>
      </c>
      <c r="I816" s="40">
        <f t="shared" si="54"/>
        <v>0.6428571428571429</v>
      </c>
      <c r="J816" s="37"/>
    </row>
    <row r="817" spans="1:10" x14ac:dyDescent="0.2">
      <c r="A817" s="10">
        <v>41218</v>
      </c>
      <c r="C817" s="4"/>
      <c r="D817" s="12">
        <v>15</v>
      </c>
      <c r="E817" s="4">
        <v>1</v>
      </c>
      <c r="F817" s="40">
        <f t="shared" si="53"/>
        <v>6.25E-2</v>
      </c>
      <c r="G817" s="3">
        <v>8</v>
      </c>
      <c r="H817" s="2">
        <v>12</v>
      </c>
      <c r="I817" s="40">
        <f t="shared" si="54"/>
        <v>0.6</v>
      </c>
      <c r="J817" s="37"/>
    </row>
    <row r="818" spans="1:10" x14ac:dyDescent="0.2">
      <c r="A818" s="10">
        <v>41219</v>
      </c>
      <c r="C818" s="4"/>
      <c r="D818" s="12">
        <v>12</v>
      </c>
      <c r="E818" s="4">
        <v>1</v>
      </c>
      <c r="F818" s="40">
        <f t="shared" si="53"/>
        <v>7.6923076923076927E-2</v>
      </c>
      <c r="G818" s="3">
        <v>1</v>
      </c>
      <c r="H818" s="2">
        <v>3</v>
      </c>
      <c r="I818" s="40">
        <f t="shared" si="54"/>
        <v>0.75</v>
      </c>
      <c r="J818" s="37"/>
    </row>
    <row r="819" spans="1:10" x14ac:dyDescent="0.2">
      <c r="A819" s="10">
        <v>41220</v>
      </c>
      <c r="C819" s="4"/>
      <c r="D819" s="12">
        <v>12</v>
      </c>
      <c r="E819" s="4">
        <v>1</v>
      </c>
      <c r="F819" s="40">
        <f t="shared" si="53"/>
        <v>7.6923076923076927E-2</v>
      </c>
      <c r="G819" s="3">
        <v>5</v>
      </c>
      <c r="H819" s="2">
        <v>23</v>
      </c>
      <c r="I819" s="40">
        <f t="shared" si="54"/>
        <v>0.8214285714285714</v>
      </c>
      <c r="J819" s="37"/>
    </row>
    <row r="820" spans="1:10" x14ac:dyDescent="0.2">
      <c r="A820" s="10">
        <v>41221</v>
      </c>
      <c r="C820" s="4"/>
      <c r="D820" s="12">
        <v>2</v>
      </c>
      <c r="E820" s="4">
        <v>0</v>
      </c>
      <c r="F820" s="40">
        <f t="shared" si="53"/>
        <v>0</v>
      </c>
      <c r="G820" s="3">
        <v>5</v>
      </c>
      <c r="H820" s="2">
        <v>9</v>
      </c>
      <c r="I820" s="40">
        <f t="shared" si="54"/>
        <v>0.6428571428571429</v>
      </c>
      <c r="J820" s="37"/>
    </row>
    <row r="821" spans="1:10" x14ac:dyDescent="0.2">
      <c r="A821" s="10">
        <v>41222</v>
      </c>
      <c r="C821" s="4"/>
      <c r="D821" s="12">
        <v>3</v>
      </c>
      <c r="E821" s="4">
        <v>0</v>
      </c>
      <c r="F821" s="40">
        <f t="shared" si="53"/>
        <v>0</v>
      </c>
      <c r="G821" s="3">
        <v>1</v>
      </c>
      <c r="H821" s="2">
        <v>28</v>
      </c>
      <c r="I821" s="40">
        <f t="shared" si="54"/>
        <v>0.96551724137931039</v>
      </c>
      <c r="J821" s="37"/>
    </row>
    <row r="822" spans="1:10" ht="12" thickBot="1" x14ac:dyDescent="0.25">
      <c r="A822" s="10">
        <v>41223</v>
      </c>
      <c r="C822" s="4"/>
      <c r="D822" s="12">
        <v>1</v>
      </c>
      <c r="E822" s="4">
        <v>0</v>
      </c>
      <c r="F822" s="40">
        <f>E822/(E822+D822)</f>
        <v>0</v>
      </c>
      <c r="G822" s="3">
        <v>1</v>
      </c>
      <c r="H822" s="2">
        <v>10</v>
      </c>
      <c r="I822" s="40">
        <f>H822/(H822+G822)</f>
        <v>0.90909090909090906</v>
      </c>
      <c r="J822" s="37"/>
    </row>
    <row r="823" spans="1:10" ht="12" thickBot="1" x14ac:dyDescent="0.25">
      <c r="A823" s="70" t="s">
        <v>112</v>
      </c>
      <c r="B823" s="71"/>
      <c r="C823" s="72"/>
      <c r="D823" s="73">
        <f>SUM(D752:D822)</f>
        <v>1676</v>
      </c>
      <c r="E823" s="72">
        <f>SUM(E752:E822)</f>
        <v>1137</v>
      </c>
      <c r="F823" s="128">
        <f>E823/(E823+D823)</f>
        <v>0.40419480981158906</v>
      </c>
      <c r="G823" s="73">
        <f>SUM(G752:G822)</f>
        <v>264</v>
      </c>
      <c r="H823" s="72">
        <f>SUM(H752:H822)</f>
        <v>313</v>
      </c>
      <c r="I823" s="128">
        <f>H823/(H823+G823)</f>
        <v>0.54246100519930673</v>
      </c>
      <c r="J823" s="75"/>
    </row>
    <row r="824" spans="1:10" x14ac:dyDescent="0.2">
      <c r="A824" s="51"/>
      <c r="C824" s="4"/>
      <c r="D824" s="4"/>
      <c r="E824" s="4"/>
      <c r="F824" s="271"/>
      <c r="G824" s="4"/>
      <c r="H824" s="4"/>
      <c r="I824" s="271"/>
      <c r="J824" s="35"/>
    </row>
    <row r="825" spans="1:10" x14ac:dyDescent="0.2">
      <c r="A825" s="273"/>
      <c r="C825" s="4"/>
      <c r="D825" s="4"/>
      <c r="E825" s="4"/>
      <c r="F825" s="271"/>
      <c r="G825" s="4"/>
      <c r="H825" s="4"/>
      <c r="I825" s="271"/>
      <c r="J825" s="35"/>
    </row>
    <row r="826" spans="1:10" x14ac:dyDescent="0.2">
      <c r="A826" s="273"/>
      <c r="C826" s="4"/>
      <c r="D826" s="4"/>
      <c r="E826" s="4"/>
      <c r="F826" s="271"/>
      <c r="G826" s="4"/>
      <c r="H826" s="4"/>
      <c r="I826" s="271"/>
      <c r="J826" s="35"/>
    </row>
    <row r="827" spans="1:10" x14ac:dyDescent="0.2">
      <c r="A827" s="273"/>
      <c r="C827" s="4"/>
      <c r="D827" s="4"/>
      <c r="E827" s="4"/>
      <c r="F827" s="271"/>
      <c r="G827" s="4"/>
      <c r="H827" s="4"/>
      <c r="I827" s="271"/>
      <c r="J827" s="35"/>
    </row>
    <row r="828" spans="1:10" x14ac:dyDescent="0.2">
      <c r="A828" s="348">
        <v>41477</v>
      </c>
      <c r="B828" s="375"/>
      <c r="C828" s="349"/>
      <c r="D828" s="349"/>
      <c r="E828" s="349"/>
      <c r="F828" s="376"/>
      <c r="G828" s="349"/>
      <c r="H828" s="349"/>
      <c r="I828" s="376"/>
      <c r="J828" s="377"/>
    </row>
    <row r="829" spans="1:10" x14ac:dyDescent="0.2">
      <c r="A829" s="352">
        <v>41478</v>
      </c>
      <c r="C829" s="4"/>
      <c r="D829" s="4"/>
      <c r="E829" s="4">
        <v>1</v>
      </c>
      <c r="F829" s="271">
        <f>E829/(E829+D829)</f>
        <v>1</v>
      </c>
      <c r="G829" s="4"/>
      <c r="H829" s="4"/>
      <c r="I829" s="271"/>
      <c r="J829" s="378"/>
    </row>
    <row r="830" spans="1:10" x14ac:dyDescent="0.2">
      <c r="A830" s="352">
        <v>41479</v>
      </c>
      <c r="C830" s="4"/>
      <c r="D830" s="4"/>
      <c r="E830" s="4"/>
      <c r="F830" s="271"/>
      <c r="G830" s="4"/>
      <c r="H830" s="4"/>
      <c r="I830" s="271"/>
      <c r="J830" s="378"/>
    </row>
    <row r="831" spans="1:10" x14ac:dyDescent="0.2">
      <c r="A831" s="352">
        <v>41480</v>
      </c>
      <c r="C831" s="4"/>
      <c r="D831" s="4"/>
      <c r="E831" s="4"/>
      <c r="F831" s="271"/>
      <c r="G831" s="4"/>
      <c r="H831" s="4"/>
      <c r="I831" s="271"/>
      <c r="J831" s="378"/>
    </row>
    <row r="832" spans="1:10" x14ac:dyDescent="0.2">
      <c r="A832" s="352">
        <v>41481</v>
      </c>
      <c r="C832" s="4"/>
      <c r="D832" s="4"/>
      <c r="E832" s="4"/>
      <c r="F832" s="271"/>
      <c r="G832" s="4"/>
      <c r="H832" s="4"/>
      <c r="I832" s="271"/>
      <c r="J832" s="378"/>
    </row>
    <row r="833" spans="1:10" x14ac:dyDescent="0.2">
      <c r="A833" s="352">
        <v>41482</v>
      </c>
      <c r="C833" s="4"/>
      <c r="D833" s="4"/>
      <c r="E833" s="4"/>
      <c r="F833" s="271"/>
      <c r="G833" s="4"/>
      <c r="H833" s="4"/>
      <c r="I833" s="271"/>
      <c r="J833" s="378"/>
    </row>
    <row r="834" spans="1:10" x14ac:dyDescent="0.2">
      <c r="A834" s="352">
        <v>41483</v>
      </c>
      <c r="C834" s="4"/>
      <c r="D834" s="4"/>
      <c r="E834" s="4"/>
      <c r="F834" s="271"/>
      <c r="G834" s="4"/>
      <c r="H834" s="4"/>
      <c r="I834" s="271"/>
      <c r="J834" s="378"/>
    </row>
    <row r="835" spans="1:10" x14ac:dyDescent="0.2">
      <c r="A835" s="352">
        <v>41484</v>
      </c>
      <c r="C835" s="4"/>
      <c r="D835" s="4"/>
      <c r="E835" s="4">
        <v>1</v>
      </c>
      <c r="F835" s="271">
        <f t="shared" ref="F835:F891" si="55">E835/(E835+D835)</f>
        <v>1</v>
      </c>
      <c r="G835" s="4"/>
      <c r="H835" s="4"/>
      <c r="I835" s="271"/>
      <c r="J835" s="378"/>
    </row>
    <row r="836" spans="1:10" x14ac:dyDescent="0.2">
      <c r="A836" s="352">
        <v>41485</v>
      </c>
      <c r="C836" s="4"/>
      <c r="D836" s="4"/>
      <c r="E836" s="4"/>
      <c r="F836" s="271"/>
      <c r="G836" s="4"/>
      <c r="H836" s="4"/>
      <c r="I836" s="271"/>
      <c r="J836" s="378"/>
    </row>
    <row r="837" spans="1:10" x14ac:dyDescent="0.2">
      <c r="A837" s="352">
        <v>41486</v>
      </c>
      <c r="C837" s="4"/>
      <c r="D837" s="4"/>
      <c r="E837" s="4"/>
      <c r="F837" s="271"/>
      <c r="G837" s="4"/>
      <c r="H837" s="4"/>
      <c r="I837" s="271"/>
      <c r="J837" s="378"/>
    </row>
    <row r="838" spans="1:10" x14ac:dyDescent="0.2">
      <c r="A838" s="352">
        <v>41487</v>
      </c>
      <c r="C838" s="4"/>
      <c r="D838" s="4"/>
      <c r="E838" s="4"/>
      <c r="F838" s="271"/>
      <c r="G838" s="4"/>
      <c r="H838" s="4"/>
      <c r="I838" s="271"/>
      <c r="J838" s="378"/>
    </row>
    <row r="839" spans="1:10" x14ac:dyDescent="0.2">
      <c r="A839" s="352">
        <v>41488</v>
      </c>
      <c r="C839" s="4"/>
      <c r="D839" s="4">
        <v>2</v>
      </c>
      <c r="E839" s="4">
        <v>1</v>
      </c>
      <c r="F839" s="271">
        <f t="shared" si="55"/>
        <v>0.33333333333333331</v>
      </c>
      <c r="G839" s="4"/>
      <c r="H839" s="4"/>
      <c r="I839" s="271"/>
      <c r="J839" s="378"/>
    </row>
    <row r="840" spans="1:10" x14ac:dyDescent="0.2">
      <c r="A840" s="352">
        <v>41489</v>
      </c>
      <c r="C840" s="4"/>
      <c r="D840" s="4"/>
      <c r="E840" s="4"/>
      <c r="F840" s="271"/>
      <c r="G840" s="4"/>
      <c r="H840" s="4"/>
      <c r="I840" s="271"/>
      <c r="J840" s="378"/>
    </row>
    <row r="841" spans="1:10" x14ac:dyDescent="0.2">
      <c r="A841" s="352">
        <v>41490</v>
      </c>
      <c r="C841" s="4"/>
      <c r="D841" s="4"/>
      <c r="E841" s="4"/>
      <c r="F841" s="271"/>
      <c r="G841" s="4"/>
      <c r="H841" s="4"/>
      <c r="I841" s="271"/>
      <c r="J841" s="378"/>
    </row>
    <row r="842" spans="1:10" x14ac:dyDescent="0.2">
      <c r="A842" s="352">
        <v>41491</v>
      </c>
      <c r="C842" s="4"/>
      <c r="D842" s="4">
        <v>4</v>
      </c>
      <c r="E842" s="4">
        <v>6</v>
      </c>
      <c r="F842" s="271">
        <f t="shared" si="55"/>
        <v>0.6</v>
      </c>
      <c r="G842" s="4"/>
      <c r="H842" s="4"/>
      <c r="I842" s="271"/>
      <c r="J842" s="378"/>
    </row>
    <row r="843" spans="1:10" x14ac:dyDescent="0.2">
      <c r="A843" s="352">
        <v>41492</v>
      </c>
      <c r="C843" s="4"/>
      <c r="D843" s="4">
        <v>8</v>
      </c>
      <c r="E843" s="4">
        <v>3</v>
      </c>
      <c r="F843" s="271">
        <f t="shared" si="55"/>
        <v>0.27272727272727271</v>
      </c>
      <c r="G843" s="4"/>
      <c r="H843" s="4"/>
      <c r="I843" s="271"/>
      <c r="J843" s="378"/>
    </row>
    <row r="844" spans="1:10" x14ac:dyDescent="0.2">
      <c r="A844" s="352">
        <v>41493</v>
      </c>
      <c r="C844" s="4"/>
      <c r="D844" s="4">
        <v>7</v>
      </c>
      <c r="E844" s="4">
        <v>6</v>
      </c>
      <c r="F844" s="271">
        <f t="shared" si="55"/>
        <v>0.46153846153846156</v>
      </c>
      <c r="G844" s="4"/>
      <c r="H844" s="4"/>
      <c r="I844" s="271"/>
      <c r="J844" s="378"/>
    </row>
    <row r="845" spans="1:10" x14ac:dyDescent="0.2">
      <c r="A845" s="352">
        <v>41494</v>
      </c>
      <c r="C845" s="4"/>
      <c r="D845" s="4">
        <v>6</v>
      </c>
      <c r="E845" s="4">
        <v>2</v>
      </c>
      <c r="F845" s="271">
        <f t="shared" si="55"/>
        <v>0.25</v>
      </c>
      <c r="G845" s="4"/>
      <c r="H845" s="4"/>
      <c r="I845" s="271"/>
      <c r="J845" s="378"/>
    </row>
    <row r="846" spans="1:10" x14ac:dyDescent="0.2">
      <c r="A846" s="352">
        <v>41495</v>
      </c>
      <c r="C846" s="4"/>
      <c r="D846" s="4"/>
      <c r="E846" s="4"/>
      <c r="F846" s="271"/>
      <c r="G846" s="4"/>
      <c r="H846" s="4"/>
      <c r="I846" s="271"/>
      <c r="J846" s="378"/>
    </row>
    <row r="847" spans="1:10" x14ac:dyDescent="0.2">
      <c r="A847" s="352">
        <v>41496</v>
      </c>
      <c r="C847" s="4"/>
      <c r="D847" s="4"/>
      <c r="E847" s="4"/>
      <c r="F847" s="271"/>
      <c r="G847" s="4"/>
      <c r="H847" s="4"/>
      <c r="I847" s="271"/>
      <c r="J847" s="378"/>
    </row>
    <row r="848" spans="1:10" x14ac:dyDescent="0.2">
      <c r="A848" s="352">
        <v>41497</v>
      </c>
      <c r="C848" s="4"/>
      <c r="D848" s="4"/>
      <c r="E848" s="4"/>
      <c r="F848" s="271"/>
      <c r="G848" s="4"/>
      <c r="H848" s="4"/>
      <c r="I848" s="271"/>
      <c r="J848" s="378"/>
    </row>
    <row r="849" spans="1:11" x14ac:dyDescent="0.2">
      <c r="A849" s="352">
        <v>41498</v>
      </c>
      <c r="C849" s="4"/>
      <c r="D849" s="4">
        <v>6</v>
      </c>
      <c r="E849" s="4">
        <v>8</v>
      </c>
      <c r="F849" s="271">
        <f t="shared" si="55"/>
        <v>0.5714285714285714</v>
      </c>
      <c r="G849" s="4"/>
      <c r="H849" s="4"/>
      <c r="I849" s="271"/>
      <c r="J849" s="378"/>
    </row>
    <row r="850" spans="1:11" x14ac:dyDescent="0.2">
      <c r="A850" s="352">
        <v>41499</v>
      </c>
      <c r="C850" s="4"/>
      <c r="D850" s="4">
        <v>7</v>
      </c>
      <c r="E850" s="4">
        <v>14</v>
      </c>
      <c r="F850" s="271">
        <f t="shared" si="55"/>
        <v>0.66666666666666663</v>
      </c>
      <c r="G850" s="4"/>
      <c r="H850" s="4"/>
      <c r="I850" s="271"/>
      <c r="J850" s="378"/>
    </row>
    <row r="851" spans="1:11" x14ac:dyDescent="0.2">
      <c r="A851" s="352">
        <v>41500</v>
      </c>
      <c r="C851" s="4"/>
      <c r="D851" s="4">
        <v>25</v>
      </c>
      <c r="E851" s="4">
        <v>14</v>
      </c>
      <c r="F851" s="271">
        <f t="shared" si="55"/>
        <v>0.35897435897435898</v>
      </c>
      <c r="G851" s="4"/>
      <c r="H851" s="4"/>
      <c r="I851" s="271"/>
      <c r="J851" s="378"/>
    </row>
    <row r="852" spans="1:11" x14ac:dyDescent="0.2">
      <c r="A852" s="352">
        <v>41501</v>
      </c>
      <c r="C852" s="4"/>
      <c r="D852" s="4">
        <v>27</v>
      </c>
      <c r="E852" s="4">
        <v>22</v>
      </c>
      <c r="F852" s="271">
        <f t="shared" si="55"/>
        <v>0.44897959183673469</v>
      </c>
      <c r="G852" s="4"/>
      <c r="H852" s="4"/>
      <c r="I852" s="271"/>
      <c r="J852" s="378"/>
    </row>
    <row r="853" spans="1:11" x14ac:dyDescent="0.2">
      <c r="A853" s="352">
        <v>41502</v>
      </c>
      <c r="C853" s="4"/>
      <c r="D853" s="4"/>
      <c r="E853" s="4"/>
      <c r="F853" s="271"/>
      <c r="G853" s="4"/>
      <c r="H853" s="4"/>
      <c r="I853" s="271"/>
      <c r="J853" s="378"/>
    </row>
    <row r="854" spans="1:11" x14ac:dyDescent="0.2">
      <c r="A854" s="352">
        <v>41503</v>
      </c>
      <c r="C854" s="4"/>
      <c r="D854" s="4"/>
      <c r="E854" s="4"/>
      <c r="F854" s="271"/>
      <c r="G854" s="4"/>
      <c r="H854" s="4"/>
      <c r="I854" s="271"/>
      <c r="J854" s="378"/>
    </row>
    <row r="855" spans="1:11" x14ac:dyDescent="0.2">
      <c r="A855" s="352">
        <v>41504</v>
      </c>
      <c r="C855" s="4"/>
      <c r="D855" s="4"/>
      <c r="E855" s="4"/>
      <c r="F855" s="271"/>
      <c r="G855" s="4"/>
      <c r="H855" s="4"/>
      <c r="I855" s="271"/>
      <c r="J855" s="378"/>
    </row>
    <row r="856" spans="1:11" x14ac:dyDescent="0.2">
      <c r="A856" s="352">
        <v>41505</v>
      </c>
      <c r="C856" s="4"/>
      <c r="D856" s="4">
        <v>100</v>
      </c>
      <c r="E856" s="4">
        <v>87</v>
      </c>
      <c r="F856" s="271">
        <f t="shared" si="55"/>
        <v>0.46524064171122997</v>
      </c>
      <c r="G856" s="4"/>
      <c r="H856" s="4">
        <v>1</v>
      </c>
      <c r="I856" s="271">
        <f t="shared" ref="I856:I891" si="56">H856/(H856+G856)</f>
        <v>1</v>
      </c>
      <c r="J856" s="378"/>
      <c r="K856">
        <v>1</v>
      </c>
    </row>
    <row r="857" spans="1:11" x14ac:dyDescent="0.2">
      <c r="A857" s="352">
        <v>41506</v>
      </c>
      <c r="C857" s="4"/>
      <c r="D857" s="4"/>
      <c r="E857" s="4"/>
      <c r="F857" s="271"/>
      <c r="G857" s="4"/>
      <c r="H857" s="4"/>
      <c r="I857" s="271"/>
      <c r="J857" s="378"/>
    </row>
    <row r="858" spans="1:11" x14ac:dyDescent="0.2">
      <c r="A858" s="352">
        <v>41507</v>
      </c>
      <c r="C858" s="4"/>
      <c r="D858" s="4"/>
      <c r="E858" s="4"/>
      <c r="F858" s="271"/>
      <c r="G858" s="4"/>
      <c r="H858" s="4"/>
      <c r="I858" s="271"/>
      <c r="J858" s="378"/>
    </row>
    <row r="859" spans="1:11" x14ac:dyDescent="0.2">
      <c r="A859" s="352">
        <v>41508</v>
      </c>
      <c r="C859" s="4"/>
      <c r="D859" s="4">
        <v>1</v>
      </c>
      <c r="E859" s="4">
        <v>17</v>
      </c>
      <c r="F859" s="271">
        <f t="shared" si="55"/>
        <v>0.94444444444444442</v>
      </c>
      <c r="G859" s="4">
        <v>3</v>
      </c>
      <c r="H859" s="4"/>
      <c r="I859" s="271">
        <f t="shared" si="56"/>
        <v>0</v>
      </c>
      <c r="J859" s="378"/>
    </row>
    <row r="860" spans="1:11" x14ac:dyDescent="0.2">
      <c r="A860" s="352">
        <v>41509</v>
      </c>
      <c r="C860" s="4"/>
      <c r="D860" s="4"/>
      <c r="E860" s="4"/>
      <c r="F860" s="271"/>
      <c r="G860" s="4"/>
      <c r="H860" s="4"/>
      <c r="I860" s="271"/>
      <c r="J860" s="378"/>
    </row>
    <row r="861" spans="1:11" x14ac:dyDescent="0.2">
      <c r="A861" s="352">
        <v>41510</v>
      </c>
      <c r="C861" s="4"/>
      <c r="D861" s="4">
        <v>57</v>
      </c>
      <c r="E861" s="4">
        <v>29</v>
      </c>
      <c r="F861" s="271">
        <f t="shared" si="55"/>
        <v>0.33720930232558138</v>
      </c>
      <c r="G861" s="4">
        <v>15</v>
      </c>
      <c r="H861" s="4">
        <v>1</v>
      </c>
      <c r="I861" s="271">
        <f t="shared" si="56"/>
        <v>6.25E-2</v>
      </c>
      <c r="J861" s="378"/>
      <c r="K861">
        <v>1</v>
      </c>
    </row>
    <row r="862" spans="1:11" x14ac:dyDescent="0.2">
      <c r="A862" s="352">
        <v>41511</v>
      </c>
      <c r="C862" s="4"/>
      <c r="D862" s="4"/>
      <c r="E862" s="4"/>
      <c r="F862" s="271"/>
      <c r="G862" s="4"/>
      <c r="H862" s="4"/>
      <c r="I862" s="271"/>
      <c r="J862" s="378"/>
    </row>
    <row r="863" spans="1:11" x14ac:dyDescent="0.2">
      <c r="A863" s="352">
        <v>41512</v>
      </c>
      <c r="C863" s="4"/>
      <c r="D863" s="4">
        <v>119</v>
      </c>
      <c r="E863" s="4">
        <v>76</v>
      </c>
      <c r="F863" s="271">
        <f t="shared" si="55"/>
        <v>0.38974358974358975</v>
      </c>
      <c r="G863" s="4">
        <v>2</v>
      </c>
      <c r="H863" s="4"/>
      <c r="I863" s="271">
        <f t="shared" si="56"/>
        <v>0</v>
      </c>
      <c r="J863" s="378"/>
    </row>
    <row r="864" spans="1:11" x14ac:dyDescent="0.2">
      <c r="A864" s="352">
        <v>41513</v>
      </c>
      <c r="C864" s="4"/>
      <c r="D864" s="4">
        <v>165</v>
      </c>
      <c r="E864" s="4">
        <v>143</v>
      </c>
      <c r="F864" s="271">
        <f t="shared" si="55"/>
        <v>0.4642857142857143</v>
      </c>
      <c r="G864" s="4">
        <v>2</v>
      </c>
      <c r="H864" s="4">
        <v>1</v>
      </c>
      <c r="I864" s="271">
        <f t="shared" si="56"/>
        <v>0.33333333333333331</v>
      </c>
      <c r="J864" s="378"/>
      <c r="K864">
        <v>1</v>
      </c>
    </row>
    <row r="865" spans="1:11" x14ac:dyDescent="0.2">
      <c r="A865" s="352">
        <v>41514</v>
      </c>
      <c r="C865" s="4"/>
      <c r="D865" s="4">
        <v>82</v>
      </c>
      <c r="E865" s="4">
        <v>89</v>
      </c>
      <c r="F865" s="271">
        <f t="shared" si="55"/>
        <v>0.52046783625730997</v>
      </c>
      <c r="G865" s="4">
        <v>3</v>
      </c>
      <c r="H865" s="4"/>
      <c r="I865" s="271">
        <f t="shared" si="56"/>
        <v>0</v>
      </c>
      <c r="J865" s="378"/>
    </row>
    <row r="866" spans="1:11" x14ac:dyDescent="0.2">
      <c r="A866" s="352">
        <v>41515</v>
      </c>
      <c r="C866" s="4"/>
      <c r="D866" s="4">
        <v>160</v>
      </c>
      <c r="E866" s="4">
        <v>128</v>
      </c>
      <c r="F866" s="271">
        <f t="shared" si="55"/>
        <v>0.44444444444444442</v>
      </c>
      <c r="G866" s="4">
        <v>3</v>
      </c>
      <c r="H866" s="4">
        <v>0</v>
      </c>
      <c r="I866" s="271">
        <f t="shared" si="56"/>
        <v>0</v>
      </c>
      <c r="J866" s="378"/>
      <c r="K866">
        <v>12</v>
      </c>
    </row>
    <row r="867" spans="1:11" x14ac:dyDescent="0.2">
      <c r="A867" s="352">
        <v>41516</v>
      </c>
      <c r="C867" s="4"/>
      <c r="D867" s="4">
        <v>0</v>
      </c>
      <c r="E867" s="4">
        <v>0</v>
      </c>
      <c r="F867" s="271"/>
      <c r="G867" s="4">
        <v>0</v>
      </c>
      <c r="H867" s="4">
        <v>0</v>
      </c>
      <c r="I867" s="271" t="e">
        <f t="shared" si="56"/>
        <v>#DIV/0!</v>
      </c>
      <c r="J867" s="378"/>
      <c r="K867">
        <v>11</v>
      </c>
    </row>
    <row r="868" spans="1:11" x14ac:dyDescent="0.2">
      <c r="A868" s="352">
        <v>41517</v>
      </c>
      <c r="C868" s="4"/>
      <c r="D868" s="4">
        <v>0</v>
      </c>
      <c r="E868" s="4">
        <v>0</v>
      </c>
      <c r="F868" s="271"/>
      <c r="G868" s="4">
        <v>0</v>
      </c>
      <c r="H868" s="4">
        <v>0</v>
      </c>
      <c r="I868" s="271" t="e">
        <f t="shared" si="56"/>
        <v>#DIV/0!</v>
      </c>
      <c r="J868" s="378"/>
      <c r="K868">
        <v>12</v>
      </c>
    </row>
    <row r="869" spans="1:11" x14ac:dyDescent="0.2">
      <c r="A869" s="352">
        <v>41518</v>
      </c>
      <c r="C869" s="4"/>
      <c r="D869" s="4">
        <v>0</v>
      </c>
      <c r="E869" s="4">
        <v>0</v>
      </c>
      <c r="F869" s="271"/>
      <c r="G869" s="4">
        <v>0</v>
      </c>
      <c r="H869" s="4">
        <v>0</v>
      </c>
      <c r="I869" s="271" t="e">
        <f t="shared" si="56"/>
        <v>#DIV/0!</v>
      </c>
      <c r="J869" s="378"/>
      <c r="K869">
        <v>2</v>
      </c>
    </row>
    <row r="870" spans="1:11" x14ac:dyDescent="0.2">
      <c r="A870" s="352">
        <v>41519</v>
      </c>
      <c r="C870" s="4"/>
      <c r="D870" s="4">
        <v>113</v>
      </c>
      <c r="E870" s="4">
        <v>102</v>
      </c>
      <c r="F870" s="271">
        <f t="shared" si="55"/>
        <v>0.47441860465116281</v>
      </c>
      <c r="G870" s="4">
        <v>6</v>
      </c>
      <c r="H870" s="4">
        <v>2</v>
      </c>
      <c r="I870" s="271">
        <f t="shared" si="56"/>
        <v>0.25</v>
      </c>
      <c r="J870" s="378"/>
      <c r="K870">
        <v>2</v>
      </c>
    </row>
    <row r="871" spans="1:11" x14ac:dyDescent="0.2">
      <c r="A871" s="352">
        <v>41520</v>
      </c>
      <c r="C871" s="4"/>
      <c r="D871" s="4">
        <v>118</v>
      </c>
      <c r="E871" s="4">
        <v>105</v>
      </c>
      <c r="F871" s="271">
        <f t="shared" si="55"/>
        <v>0.47085201793721976</v>
      </c>
      <c r="G871" s="4">
        <v>5</v>
      </c>
      <c r="H871" s="4">
        <v>3</v>
      </c>
      <c r="I871" s="271">
        <f t="shared" si="56"/>
        <v>0.375</v>
      </c>
      <c r="J871" s="378"/>
      <c r="K871">
        <v>3</v>
      </c>
    </row>
    <row r="872" spans="1:11" x14ac:dyDescent="0.2">
      <c r="A872" s="352">
        <v>41521</v>
      </c>
      <c r="C872" s="4"/>
      <c r="D872" s="4">
        <v>121</v>
      </c>
      <c r="E872" s="4">
        <v>107</v>
      </c>
      <c r="F872" s="271">
        <f t="shared" si="55"/>
        <v>0.4692982456140351</v>
      </c>
      <c r="G872" s="4">
        <v>3</v>
      </c>
      <c r="H872" s="4"/>
      <c r="I872" s="271">
        <f t="shared" si="56"/>
        <v>0</v>
      </c>
      <c r="J872" s="378"/>
    </row>
    <row r="873" spans="1:11" x14ac:dyDescent="0.2">
      <c r="A873" s="352">
        <v>41522</v>
      </c>
      <c r="C873" s="4"/>
      <c r="D873" s="4">
        <v>10</v>
      </c>
      <c r="E873" s="4">
        <v>10</v>
      </c>
      <c r="F873" s="271">
        <f t="shared" si="55"/>
        <v>0.5</v>
      </c>
      <c r="G873" s="4">
        <v>1</v>
      </c>
      <c r="H873" s="4"/>
      <c r="I873" s="271">
        <f t="shared" si="56"/>
        <v>0</v>
      </c>
      <c r="J873" s="378"/>
    </row>
    <row r="874" spans="1:11" x14ac:dyDescent="0.2">
      <c r="A874" s="352">
        <v>41523</v>
      </c>
      <c r="C874" s="4"/>
      <c r="D874" s="4">
        <v>317</v>
      </c>
      <c r="E874" s="4">
        <v>229</v>
      </c>
      <c r="F874" s="271">
        <f t="shared" si="55"/>
        <v>0.41941391941391942</v>
      </c>
      <c r="G874" s="4">
        <v>13</v>
      </c>
      <c r="H874" s="4">
        <v>20</v>
      </c>
      <c r="I874" s="271">
        <f t="shared" si="56"/>
        <v>0.60606060606060608</v>
      </c>
      <c r="J874" s="378"/>
      <c r="K874">
        <v>11</v>
      </c>
    </row>
    <row r="875" spans="1:11" x14ac:dyDescent="0.2">
      <c r="A875" s="352">
        <v>41524</v>
      </c>
      <c r="C875" s="4"/>
      <c r="D875" s="4">
        <v>320</v>
      </c>
      <c r="E875" s="4">
        <v>257</v>
      </c>
      <c r="F875" s="271">
        <f t="shared" si="55"/>
        <v>0.44540727902946275</v>
      </c>
      <c r="G875" s="4">
        <v>24</v>
      </c>
      <c r="H875" s="4">
        <v>26</v>
      </c>
      <c r="I875" s="271">
        <f t="shared" si="56"/>
        <v>0.52</v>
      </c>
      <c r="J875" s="378"/>
      <c r="K875">
        <v>10</v>
      </c>
    </row>
    <row r="876" spans="1:11" x14ac:dyDescent="0.2">
      <c r="A876" s="352">
        <v>41525</v>
      </c>
      <c r="C876" s="4"/>
      <c r="D876" s="4"/>
      <c r="E876" s="4"/>
      <c r="F876" s="271"/>
      <c r="G876" s="4"/>
      <c r="H876" s="4"/>
      <c r="I876" s="271"/>
      <c r="J876" s="378"/>
    </row>
    <row r="877" spans="1:11" x14ac:dyDescent="0.2">
      <c r="A877" s="352">
        <v>41526</v>
      </c>
      <c r="C877" s="4"/>
      <c r="D877" s="4"/>
      <c r="E877" s="4"/>
      <c r="F877" s="271"/>
      <c r="G877" s="4"/>
      <c r="H877" s="4"/>
      <c r="I877" s="271"/>
      <c r="J877" s="378"/>
    </row>
    <row r="878" spans="1:11" x14ac:dyDescent="0.2">
      <c r="A878" s="352">
        <v>41527</v>
      </c>
      <c r="C878" s="4"/>
      <c r="D878" s="4"/>
      <c r="E878" s="4"/>
      <c r="F878" s="271"/>
      <c r="G878" s="4"/>
      <c r="H878" s="4"/>
      <c r="I878" s="271"/>
      <c r="J878" s="378"/>
    </row>
    <row r="879" spans="1:11" x14ac:dyDescent="0.2">
      <c r="A879" s="352">
        <v>41528</v>
      </c>
      <c r="C879" s="4"/>
      <c r="D879" s="4">
        <v>6</v>
      </c>
      <c r="E879" s="4">
        <v>5</v>
      </c>
      <c r="F879" s="271">
        <f t="shared" si="55"/>
        <v>0.45454545454545453</v>
      </c>
      <c r="G879" s="4">
        <v>1</v>
      </c>
      <c r="H879" s="4"/>
      <c r="I879" s="271">
        <f t="shared" si="56"/>
        <v>0</v>
      </c>
      <c r="J879" s="378"/>
    </row>
    <row r="880" spans="1:11" x14ac:dyDescent="0.2">
      <c r="A880" s="352">
        <v>41529</v>
      </c>
      <c r="C880" s="4"/>
      <c r="D880" s="4">
        <v>603</v>
      </c>
      <c r="E880" s="4">
        <v>308</v>
      </c>
      <c r="F880" s="271">
        <f t="shared" si="55"/>
        <v>0.33809001097694841</v>
      </c>
      <c r="G880" s="4">
        <v>48</v>
      </c>
      <c r="H880" s="4">
        <v>65</v>
      </c>
      <c r="I880" s="271">
        <f t="shared" si="56"/>
        <v>0.5752212389380531</v>
      </c>
      <c r="J880" s="378"/>
      <c r="K880">
        <v>14</v>
      </c>
    </row>
    <row r="881" spans="1:11" x14ac:dyDescent="0.2">
      <c r="A881" s="352">
        <v>41530</v>
      </c>
      <c r="C881" s="4"/>
      <c r="D881" s="4">
        <v>391</v>
      </c>
      <c r="E881" s="4">
        <v>307</v>
      </c>
      <c r="F881" s="271">
        <f t="shared" si="55"/>
        <v>0.43982808022922637</v>
      </c>
      <c r="G881" s="4">
        <v>44</v>
      </c>
      <c r="H881" s="4">
        <v>66</v>
      </c>
      <c r="I881" s="271">
        <f t="shared" si="56"/>
        <v>0.6</v>
      </c>
      <c r="J881" s="378"/>
      <c r="K881">
        <v>15</v>
      </c>
    </row>
    <row r="882" spans="1:11" x14ac:dyDescent="0.2">
      <c r="A882" s="352">
        <v>41531</v>
      </c>
      <c r="C882" s="4"/>
      <c r="D882" s="4">
        <v>431</v>
      </c>
      <c r="E882" s="4">
        <v>302</v>
      </c>
      <c r="F882" s="271">
        <f t="shared" si="55"/>
        <v>0.4120054570259209</v>
      </c>
      <c r="G882" s="4">
        <v>22</v>
      </c>
      <c r="H882" s="4">
        <v>46</v>
      </c>
      <c r="I882" s="271">
        <f t="shared" si="56"/>
        <v>0.67647058823529416</v>
      </c>
      <c r="J882" s="378"/>
      <c r="K882">
        <v>12</v>
      </c>
    </row>
    <row r="883" spans="1:11" x14ac:dyDescent="0.2">
      <c r="A883" s="352">
        <v>41532</v>
      </c>
      <c r="C883" s="4"/>
      <c r="D883" s="4"/>
      <c r="E883" s="4"/>
      <c r="F883" s="271"/>
      <c r="G883" s="4"/>
      <c r="H883" s="4"/>
      <c r="I883" s="271"/>
      <c r="J883" s="378"/>
    </row>
    <row r="884" spans="1:11" x14ac:dyDescent="0.2">
      <c r="A884" s="352">
        <v>41533</v>
      </c>
      <c r="C884" s="4"/>
      <c r="D884" s="4">
        <v>86</v>
      </c>
      <c r="E884" s="4">
        <v>57</v>
      </c>
      <c r="F884" s="271">
        <f t="shared" si="55"/>
        <v>0.39860139860139859</v>
      </c>
      <c r="G884" s="4">
        <v>3</v>
      </c>
      <c r="H884" s="4">
        <v>6</v>
      </c>
      <c r="I884" s="271">
        <f t="shared" si="56"/>
        <v>0.66666666666666663</v>
      </c>
      <c r="J884" s="378"/>
      <c r="K884">
        <v>3</v>
      </c>
    </row>
    <row r="885" spans="1:11" x14ac:dyDescent="0.2">
      <c r="A885" s="352">
        <v>41534</v>
      </c>
      <c r="C885" s="4"/>
      <c r="D885" s="4">
        <v>36</v>
      </c>
      <c r="E885" s="4">
        <v>18</v>
      </c>
      <c r="F885" s="271">
        <f t="shared" si="55"/>
        <v>0.33333333333333331</v>
      </c>
      <c r="G885" s="4"/>
      <c r="H885" s="4"/>
      <c r="I885" s="271"/>
      <c r="J885" s="378"/>
    </row>
    <row r="886" spans="1:11" x14ac:dyDescent="0.2">
      <c r="A886" s="352">
        <v>41535</v>
      </c>
      <c r="C886" s="4"/>
      <c r="D886" s="4"/>
      <c r="E886" s="4"/>
      <c r="F886" s="271"/>
      <c r="G886" s="4"/>
      <c r="H886" s="4"/>
      <c r="I886" s="271"/>
      <c r="J886" s="378"/>
    </row>
    <row r="887" spans="1:11" x14ac:dyDescent="0.2">
      <c r="A887" s="352">
        <v>41536</v>
      </c>
      <c r="C887" s="4"/>
      <c r="D887" s="4">
        <v>10</v>
      </c>
      <c r="E887" s="4">
        <v>9</v>
      </c>
      <c r="F887" s="271">
        <f t="shared" si="55"/>
        <v>0.47368421052631576</v>
      </c>
      <c r="G887" s="4"/>
      <c r="H887" s="4"/>
      <c r="I887" s="271"/>
      <c r="J887" s="378"/>
    </row>
    <row r="888" spans="1:11" x14ac:dyDescent="0.2">
      <c r="A888" s="352">
        <v>41537</v>
      </c>
      <c r="C888" s="4"/>
      <c r="D888" s="4"/>
      <c r="E888" s="4"/>
      <c r="F888" s="271"/>
      <c r="G888" s="4"/>
      <c r="H888" s="4"/>
      <c r="I888" s="271"/>
      <c r="J888" s="378"/>
    </row>
    <row r="889" spans="1:11" x14ac:dyDescent="0.2">
      <c r="A889" s="352">
        <v>41538</v>
      </c>
      <c r="C889" s="4"/>
      <c r="D889" s="4">
        <v>28</v>
      </c>
      <c r="E889" s="4">
        <v>11</v>
      </c>
      <c r="F889" s="271">
        <f t="shared" si="55"/>
        <v>0.28205128205128205</v>
      </c>
      <c r="G889" s="4"/>
      <c r="H889" s="4">
        <v>1</v>
      </c>
      <c r="I889" s="271">
        <f t="shared" si="56"/>
        <v>1</v>
      </c>
      <c r="J889" s="378"/>
      <c r="K889">
        <v>1</v>
      </c>
    </row>
    <row r="890" spans="1:11" x14ac:dyDescent="0.2">
      <c r="A890" s="352">
        <v>41539</v>
      </c>
      <c r="C890" s="4"/>
      <c r="D890" s="4">
        <v>525</v>
      </c>
      <c r="E890" s="4">
        <v>204</v>
      </c>
      <c r="F890" s="271">
        <f t="shared" si="55"/>
        <v>0.27983539094650206</v>
      </c>
      <c r="G890" s="4">
        <v>37</v>
      </c>
      <c r="H890" s="4">
        <v>36</v>
      </c>
      <c r="I890" s="271">
        <f t="shared" si="56"/>
        <v>0.49315068493150682</v>
      </c>
      <c r="J890" s="378"/>
      <c r="K890">
        <v>10</v>
      </c>
    </row>
    <row r="891" spans="1:11" x14ac:dyDescent="0.2">
      <c r="A891" s="352">
        <v>41540</v>
      </c>
      <c r="C891" s="4"/>
      <c r="D891" s="4">
        <v>230</v>
      </c>
      <c r="E891" s="4">
        <v>99</v>
      </c>
      <c r="F891" s="271">
        <f t="shared" si="55"/>
        <v>0.30091185410334348</v>
      </c>
      <c r="G891" s="4">
        <v>9</v>
      </c>
      <c r="H891" s="4">
        <v>11</v>
      </c>
      <c r="I891" s="271">
        <f t="shared" si="56"/>
        <v>0.55000000000000004</v>
      </c>
      <c r="J891" s="378"/>
      <c r="K891">
        <v>3</v>
      </c>
    </row>
    <row r="892" spans="1:11" x14ac:dyDescent="0.2">
      <c r="A892" s="352">
        <v>41541</v>
      </c>
      <c r="C892" s="4"/>
      <c r="D892" s="4"/>
      <c r="E892" s="4"/>
      <c r="F892" s="271"/>
      <c r="G892" s="4"/>
      <c r="H892" s="4"/>
      <c r="I892" s="271"/>
      <c r="J892" s="378"/>
    </row>
    <row r="893" spans="1:11" x14ac:dyDescent="0.2">
      <c r="A893" s="352">
        <v>41542</v>
      </c>
      <c r="C893" s="4"/>
      <c r="D893" s="4"/>
      <c r="E893" s="4"/>
      <c r="F893" s="271"/>
      <c r="G893" s="4"/>
      <c r="H893" s="4"/>
      <c r="I893" s="271"/>
      <c r="J893" s="378"/>
    </row>
    <row r="894" spans="1:11" x14ac:dyDescent="0.2">
      <c r="A894" s="352">
        <v>41543</v>
      </c>
      <c r="C894" s="4"/>
      <c r="D894" s="4"/>
      <c r="E894" s="4"/>
      <c r="F894" s="271"/>
      <c r="G894" s="4"/>
      <c r="H894" s="4"/>
      <c r="I894" s="271"/>
      <c r="J894" s="378"/>
    </row>
    <row r="895" spans="1:11" x14ac:dyDescent="0.2">
      <c r="A895" s="352">
        <v>41544</v>
      </c>
      <c r="C895" s="4"/>
      <c r="D895" s="4"/>
      <c r="E895" s="4"/>
      <c r="F895" s="271"/>
      <c r="G895" s="4"/>
      <c r="H895" s="4"/>
      <c r="I895" s="271"/>
      <c r="J895" s="378"/>
    </row>
    <row r="896" spans="1:11" x14ac:dyDescent="0.2">
      <c r="A896" s="352">
        <v>41545</v>
      </c>
      <c r="C896" s="4"/>
      <c r="D896" s="4"/>
      <c r="E896" s="4"/>
      <c r="F896" s="271"/>
      <c r="G896" s="4"/>
      <c r="H896" s="4"/>
      <c r="I896" s="271"/>
      <c r="J896" s="378"/>
    </row>
    <row r="897" spans="1:11" x14ac:dyDescent="0.2">
      <c r="A897" s="352">
        <v>41546</v>
      </c>
      <c r="C897" s="4"/>
      <c r="D897" s="4"/>
      <c r="E897" s="4"/>
      <c r="F897" s="271"/>
      <c r="G897" s="4"/>
      <c r="H897" s="4"/>
      <c r="I897" s="271"/>
      <c r="J897" s="378"/>
    </row>
    <row r="898" spans="1:11" x14ac:dyDescent="0.2">
      <c r="A898" s="352">
        <v>41547</v>
      </c>
      <c r="C898" s="4"/>
      <c r="D898" s="4"/>
      <c r="E898" s="4"/>
      <c r="F898" s="271"/>
      <c r="G898" s="4"/>
      <c r="H898" s="4"/>
      <c r="I898" s="271"/>
      <c r="J898" s="378"/>
    </row>
    <row r="899" spans="1:11" x14ac:dyDescent="0.2">
      <c r="A899" s="352">
        <v>41548</v>
      </c>
      <c r="C899" s="4"/>
      <c r="D899" s="4"/>
      <c r="E899" s="4"/>
      <c r="F899" s="271"/>
      <c r="G899" s="4"/>
      <c r="H899" s="4"/>
      <c r="I899" s="271"/>
      <c r="J899" s="378"/>
    </row>
    <row r="900" spans="1:11" x14ac:dyDescent="0.2">
      <c r="A900" s="352">
        <v>41549</v>
      </c>
      <c r="C900" s="4"/>
      <c r="D900" s="4"/>
      <c r="E900" s="4"/>
      <c r="F900" s="271"/>
      <c r="G900" s="4"/>
      <c r="H900" s="4"/>
      <c r="I900" s="271"/>
      <c r="J900" s="378"/>
    </row>
    <row r="901" spans="1:11" x14ac:dyDescent="0.2">
      <c r="A901" s="352">
        <v>41550</v>
      </c>
      <c r="C901" s="4"/>
      <c r="D901" s="4"/>
      <c r="E901" s="4"/>
      <c r="F901" s="271"/>
      <c r="G901" s="4"/>
      <c r="H901" s="4"/>
      <c r="I901" s="271"/>
      <c r="J901" s="378"/>
    </row>
    <row r="902" spans="1:11" x14ac:dyDescent="0.2">
      <c r="A902" s="352">
        <v>41551</v>
      </c>
      <c r="C902" s="4"/>
      <c r="D902" s="4"/>
      <c r="E902" s="4"/>
      <c r="F902" s="271"/>
      <c r="G902" s="4"/>
      <c r="H902" s="4"/>
      <c r="I902" s="271"/>
      <c r="J902" s="378"/>
    </row>
    <row r="903" spans="1:11" x14ac:dyDescent="0.2">
      <c r="A903" s="352">
        <v>41552</v>
      </c>
      <c r="C903" s="4"/>
      <c r="D903" s="4"/>
      <c r="E903" s="4"/>
      <c r="F903" s="271"/>
      <c r="G903" s="4"/>
      <c r="H903" s="4"/>
      <c r="I903" s="271"/>
      <c r="J903" s="378"/>
    </row>
    <row r="904" spans="1:11" x14ac:dyDescent="0.2">
      <c r="A904" s="352">
        <v>41553</v>
      </c>
      <c r="C904" s="4"/>
      <c r="D904" s="4"/>
      <c r="E904" s="4"/>
      <c r="F904" s="271"/>
      <c r="G904" s="4"/>
      <c r="H904" s="4"/>
      <c r="I904" s="271"/>
      <c r="J904" s="378"/>
    </row>
    <row r="905" spans="1:11" x14ac:dyDescent="0.2">
      <c r="A905" s="352">
        <v>41554</v>
      </c>
      <c r="C905" s="4"/>
      <c r="D905" s="4">
        <v>61</v>
      </c>
      <c r="E905" s="4">
        <v>5</v>
      </c>
      <c r="F905" s="271">
        <f t="shared" ref="F905:F936" si="57">E905/(E905+D905)</f>
        <v>7.575757575757576E-2</v>
      </c>
      <c r="G905" s="4">
        <v>9</v>
      </c>
      <c r="H905" s="4">
        <v>2</v>
      </c>
      <c r="I905" s="271">
        <f>H905/(H905+G905)</f>
        <v>0.18181818181818182</v>
      </c>
      <c r="J905" s="378"/>
      <c r="K905">
        <v>2</v>
      </c>
    </row>
    <row r="906" spans="1:11" x14ac:dyDescent="0.2">
      <c r="A906" s="352">
        <v>41555</v>
      </c>
      <c r="C906" s="4"/>
      <c r="D906" s="4"/>
      <c r="E906" s="4"/>
      <c r="F906" s="271"/>
      <c r="G906" s="4">
        <v>1</v>
      </c>
      <c r="H906" s="4"/>
      <c r="I906" s="271">
        <f>H906/(H906+G906)</f>
        <v>0</v>
      </c>
      <c r="J906" s="378"/>
    </row>
    <row r="907" spans="1:11" x14ac:dyDescent="0.2">
      <c r="A907" s="352">
        <v>41556</v>
      </c>
      <c r="C907" s="4"/>
      <c r="D907" s="4"/>
      <c r="E907" s="4"/>
      <c r="F907" s="271"/>
      <c r="G907" s="4"/>
      <c r="H907" s="4"/>
      <c r="I907" s="271"/>
      <c r="J907" s="378"/>
    </row>
    <row r="908" spans="1:11" x14ac:dyDescent="0.2">
      <c r="A908" s="352">
        <v>41557</v>
      </c>
      <c r="C908" s="4"/>
      <c r="D908" s="4"/>
      <c r="E908" s="4"/>
      <c r="F908" s="271"/>
      <c r="G908" s="4"/>
      <c r="H908" s="4"/>
      <c r="I908" s="271"/>
      <c r="J908" s="378"/>
    </row>
    <row r="909" spans="1:11" x14ac:dyDescent="0.2">
      <c r="A909" s="352">
        <v>41558</v>
      </c>
      <c r="C909" s="4"/>
      <c r="D909" s="4"/>
      <c r="E909" s="4"/>
      <c r="F909" s="271"/>
      <c r="G909" s="4"/>
      <c r="H909" s="4"/>
      <c r="I909" s="271"/>
      <c r="J909" s="378"/>
    </row>
    <row r="910" spans="1:11" x14ac:dyDescent="0.2">
      <c r="A910" s="352">
        <v>41559</v>
      </c>
      <c r="C910" s="4"/>
      <c r="D910" s="4">
        <v>80</v>
      </c>
      <c r="E910" s="4">
        <v>9</v>
      </c>
      <c r="F910" s="271">
        <f t="shared" si="57"/>
        <v>0.10112359550561797</v>
      </c>
      <c r="G910" s="4">
        <v>2</v>
      </c>
      <c r="H910" s="4"/>
      <c r="I910" s="271">
        <f>H910/(H910+G910)</f>
        <v>0</v>
      </c>
      <c r="J910" s="378"/>
    </row>
    <row r="911" spans="1:11" x14ac:dyDescent="0.2">
      <c r="A911" s="352">
        <v>41560</v>
      </c>
      <c r="C911" s="4"/>
      <c r="D911" s="4"/>
      <c r="E911" s="4"/>
      <c r="F911" s="271"/>
      <c r="G911" s="4"/>
      <c r="H911" s="4"/>
      <c r="I911" s="271"/>
      <c r="J911" s="378"/>
    </row>
    <row r="912" spans="1:11" x14ac:dyDescent="0.2">
      <c r="A912" s="352">
        <v>41561</v>
      </c>
      <c r="C912" s="4"/>
      <c r="D912" s="4"/>
      <c r="E912" s="4"/>
      <c r="F912" s="271"/>
      <c r="G912" s="4"/>
      <c r="H912" s="4"/>
      <c r="I912" s="271"/>
      <c r="J912" s="378"/>
    </row>
    <row r="913" spans="1:11" x14ac:dyDescent="0.2">
      <c r="A913" s="352">
        <v>41562</v>
      </c>
      <c r="C913" s="4"/>
      <c r="D913" s="4">
        <v>22</v>
      </c>
      <c r="E913" s="4">
        <v>2</v>
      </c>
      <c r="F913" s="271">
        <f t="shared" si="57"/>
        <v>8.3333333333333329E-2</v>
      </c>
      <c r="G913" s="4">
        <v>1</v>
      </c>
      <c r="H913" s="4"/>
      <c r="I913" s="271">
        <f>H913/(H913+G913)</f>
        <v>0</v>
      </c>
      <c r="J913" s="378"/>
    </row>
    <row r="914" spans="1:11" x14ac:dyDescent="0.2">
      <c r="A914" s="352">
        <v>41563</v>
      </c>
      <c r="C914" s="4"/>
      <c r="D914" s="4">
        <v>0</v>
      </c>
      <c r="E914" s="4">
        <v>0</v>
      </c>
      <c r="F914" s="271"/>
      <c r="G914" s="4"/>
      <c r="H914" s="4"/>
      <c r="I914" s="271"/>
      <c r="J914" s="378"/>
    </row>
    <row r="915" spans="1:11" x14ac:dyDescent="0.2">
      <c r="A915" s="352">
        <v>41564</v>
      </c>
      <c r="C915" s="4"/>
      <c r="D915" s="4">
        <v>37</v>
      </c>
      <c r="E915" s="4">
        <v>15</v>
      </c>
      <c r="F915" s="271">
        <f t="shared" si="57"/>
        <v>0.28846153846153844</v>
      </c>
      <c r="G915" s="4">
        <v>0</v>
      </c>
      <c r="H915" s="4"/>
      <c r="I915" s="271" t="e">
        <f>H915/(H915+G915)</f>
        <v>#DIV/0!</v>
      </c>
      <c r="J915" s="378"/>
    </row>
    <row r="916" spans="1:11" x14ac:dyDescent="0.2">
      <c r="A916" s="352">
        <v>41565</v>
      </c>
      <c r="C916" s="4"/>
      <c r="D916" s="4"/>
      <c r="E916" s="4"/>
      <c r="F916" s="271"/>
      <c r="G916" s="4"/>
      <c r="H916" s="4"/>
      <c r="I916" s="271"/>
      <c r="J916" s="378"/>
    </row>
    <row r="917" spans="1:11" x14ac:dyDescent="0.2">
      <c r="A917" s="352">
        <v>41566</v>
      </c>
      <c r="C917" s="4"/>
      <c r="D917" s="4"/>
      <c r="E917" s="4"/>
      <c r="F917" s="271"/>
      <c r="G917" s="4"/>
      <c r="H917" s="4"/>
      <c r="I917" s="271"/>
      <c r="J917" s="378"/>
    </row>
    <row r="918" spans="1:11" x14ac:dyDescent="0.2">
      <c r="A918" s="352">
        <v>41567</v>
      </c>
      <c r="C918" s="4"/>
      <c r="D918" s="4"/>
      <c r="E918" s="4"/>
      <c r="F918" s="271"/>
      <c r="G918" s="4"/>
      <c r="H918" s="4"/>
      <c r="I918" s="271"/>
      <c r="J918" s="378"/>
    </row>
    <row r="919" spans="1:11" x14ac:dyDescent="0.2">
      <c r="A919" s="352">
        <v>41568</v>
      </c>
      <c r="C919" s="4"/>
      <c r="D919" s="4"/>
      <c r="E919" s="4"/>
      <c r="F919" s="271"/>
      <c r="G919" s="4"/>
      <c r="H919" s="4"/>
      <c r="I919" s="271"/>
      <c r="J919" s="378"/>
    </row>
    <row r="920" spans="1:11" x14ac:dyDescent="0.2">
      <c r="A920" s="352">
        <v>41569</v>
      </c>
      <c r="C920" s="4"/>
      <c r="D920" s="4">
        <v>7</v>
      </c>
      <c r="E920" s="4"/>
      <c r="F920" s="271">
        <f t="shared" si="57"/>
        <v>0</v>
      </c>
      <c r="G920" s="4"/>
      <c r="H920" s="4"/>
      <c r="I920" s="271"/>
      <c r="J920" s="378"/>
    </row>
    <row r="921" spans="1:11" x14ac:dyDescent="0.2">
      <c r="A921" s="352">
        <v>41570</v>
      </c>
      <c r="C921" s="4"/>
      <c r="D921" s="4">
        <v>16</v>
      </c>
      <c r="E921" s="4">
        <v>1</v>
      </c>
      <c r="F921" s="271">
        <f t="shared" si="57"/>
        <v>5.8823529411764705E-2</v>
      </c>
      <c r="G921" s="4">
        <v>3</v>
      </c>
      <c r="H921" s="4">
        <v>1</v>
      </c>
      <c r="I921" s="271">
        <f>H921/(H921+G921)</f>
        <v>0.25</v>
      </c>
      <c r="J921" s="378"/>
      <c r="K921">
        <v>1</v>
      </c>
    </row>
    <row r="922" spans="1:11" x14ac:dyDescent="0.2">
      <c r="A922" s="352">
        <v>41571</v>
      </c>
      <c r="C922" s="4"/>
      <c r="D922" s="4"/>
      <c r="E922" s="4"/>
      <c r="F922" s="271"/>
      <c r="G922" s="4"/>
      <c r="H922" s="4"/>
      <c r="I922" s="271"/>
      <c r="J922" s="378"/>
    </row>
    <row r="923" spans="1:11" x14ac:dyDescent="0.2">
      <c r="A923" s="352">
        <v>41572</v>
      </c>
      <c r="C923" s="4"/>
      <c r="D923" s="4"/>
      <c r="E923" s="4"/>
      <c r="F923" s="271"/>
      <c r="G923" s="4"/>
      <c r="H923" s="4"/>
      <c r="I923" s="271"/>
      <c r="J923" s="378"/>
    </row>
    <row r="924" spans="1:11" x14ac:dyDescent="0.2">
      <c r="A924" s="352">
        <v>41573</v>
      </c>
      <c r="C924" s="4"/>
      <c r="D924" s="4"/>
      <c r="E924" s="4"/>
      <c r="F924" s="271"/>
      <c r="G924" s="4"/>
      <c r="H924" s="4"/>
      <c r="I924" s="271"/>
      <c r="J924" s="378"/>
    </row>
    <row r="925" spans="1:11" x14ac:dyDescent="0.2">
      <c r="A925" s="352">
        <v>41574</v>
      </c>
      <c r="C925" s="4"/>
      <c r="D925" s="4">
        <v>3</v>
      </c>
      <c r="E925" s="4">
        <v>2</v>
      </c>
      <c r="F925" s="271">
        <f t="shared" si="57"/>
        <v>0.4</v>
      </c>
      <c r="G925" s="4"/>
      <c r="H925" s="4"/>
      <c r="I925" s="271"/>
      <c r="J925" s="378"/>
    </row>
    <row r="926" spans="1:11" x14ac:dyDescent="0.2">
      <c r="A926" s="352">
        <v>41575</v>
      </c>
      <c r="C926" s="4"/>
      <c r="D926" s="4">
        <v>10</v>
      </c>
      <c r="E926" s="4">
        <v>1</v>
      </c>
      <c r="F926" s="271">
        <f t="shared" si="57"/>
        <v>9.0909090909090912E-2</v>
      </c>
      <c r="G926" s="4">
        <v>4</v>
      </c>
      <c r="H926" s="4"/>
      <c r="I926" s="271">
        <f>H926/(H926+G926)</f>
        <v>0</v>
      </c>
      <c r="J926" s="378"/>
    </row>
    <row r="927" spans="1:11" x14ac:dyDescent="0.2">
      <c r="A927" s="352">
        <v>41576</v>
      </c>
      <c r="C927" s="4"/>
      <c r="D927" s="4">
        <v>9</v>
      </c>
      <c r="E927" s="4">
        <v>1</v>
      </c>
      <c r="F927" s="271">
        <f t="shared" si="57"/>
        <v>0.1</v>
      </c>
      <c r="G927" s="4"/>
      <c r="H927" s="4"/>
      <c r="I927" s="271"/>
      <c r="J927" s="378"/>
    </row>
    <row r="928" spans="1:11" x14ac:dyDescent="0.2">
      <c r="A928" s="352">
        <v>41577</v>
      </c>
      <c r="C928" s="4"/>
      <c r="D928" s="4">
        <v>13</v>
      </c>
      <c r="E928" s="4">
        <v>2</v>
      </c>
      <c r="F928" s="271">
        <f t="shared" si="57"/>
        <v>0.13333333333333333</v>
      </c>
      <c r="G928" s="4"/>
      <c r="H928" s="4">
        <v>5</v>
      </c>
      <c r="I928" s="271">
        <f>H928/(H928+G928)</f>
        <v>1</v>
      </c>
      <c r="J928" s="378"/>
      <c r="K928">
        <v>12</v>
      </c>
    </row>
    <row r="929" spans="1:11" x14ac:dyDescent="0.2">
      <c r="A929" s="352">
        <v>41578</v>
      </c>
      <c r="C929" s="4"/>
      <c r="D929" s="4">
        <v>22</v>
      </c>
      <c r="E929" s="4">
        <v>2</v>
      </c>
      <c r="F929" s="271">
        <f t="shared" si="57"/>
        <v>8.3333333333333329E-2</v>
      </c>
      <c r="G929" s="4"/>
      <c r="H929" s="4">
        <v>1</v>
      </c>
      <c r="I929" s="271">
        <f>H929/(H929+G929)</f>
        <v>1</v>
      </c>
      <c r="J929" s="378"/>
      <c r="K929">
        <v>1</v>
      </c>
    </row>
    <row r="930" spans="1:11" x14ac:dyDescent="0.2">
      <c r="A930" s="352">
        <v>41579</v>
      </c>
      <c r="C930" s="4"/>
      <c r="D930" s="4">
        <v>59</v>
      </c>
      <c r="E930" s="4">
        <v>8</v>
      </c>
      <c r="F930" s="271">
        <f t="shared" si="57"/>
        <v>0.11940298507462686</v>
      </c>
      <c r="G930" s="4">
        <v>0</v>
      </c>
      <c r="H930" s="4">
        <v>2</v>
      </c>
      <c r="I930" s="271">
        <f>H930/(H930+G930)</f>
        <v>1</v>
      </c>
      <c r="J930" s="378"/>
      <c r="K930">
        <v>16</v>
      </c>
    </row>
    <row r="931" spans="1:11" x14ac:dyDescent="0.2">
      <c r="A931" s="352">
        <v>41580</v>
      </c>
      <c r="C931" s="4"/>
      <c r="D931" s="4"/>
      <c r="E931" s="4"/>
      <c r="F931" s="271"/>
      <c r="G931" s="4"/>
      <c r="H931" s="4"/>
      <c r="I931" s="271"/>
      <c r="J931" s="378"/>
    </row>
    <row r="932" spans="1:11" x14ac:dyDescent="0.2">
      <c r="A932" s="352">
        <v>41581</v>
      </c>
      <c r="C932" s="4"/>
      <c r="D932" s="4">
        <v>655</v>
      </c>
      <c r="E932" s="4">
        <v>16</v>
      </c>
      <c r="F932" s="271">
        <f t="shared" si="57"/>
        <v>2.3845007451564829E-2</v>
      </c>
      <c r="G932" s="4">
        <v>12</v>
      </c>
      <c r="H932" s="4">
        <v>2</v>
      </c>
      <c r="I932" s="271">
        <f>H932/(H932+G932)</f>
        <v>0.14285714285714285</v>
      </c>
      <c r="J932" s="378"/>
      <c r="K932">
        <v>2</v>
      </c>
    </row>
    <row r="933" spans="1:11" x14ac:dyDescent="0.2">
      <c r="A933" s="352">
        <v>41582</v>
      </c>
      <c r="C933" s="4"/>
      <c r="D933" s="4"/>
      <c r="E933" s="4"/>
      <c r="F933" s="271"/>
      <c r="G933" s="4"/>
      <c r="H933" s="4"/>
      <c r="I933" s="271"/>
      <c r="J933" s="378"/>
    </row>
    <row r="934" spans="1:11" x14ac:dyDescent="0.2">
      <c r="A934" s="352">
        <v>41583</v>
      </c>
      <c r="C934" s="4"/>
      <c r="D934" s="4">
        <v>94</v>
      </c>
      <c r="E934" s="4">
        <v>1</v>
      </c>
      <c r="F934" s="271">
        <f t="shared" si="57"/>
        <v>1.0526315789473684E-2</v>
      </c>
      <c r="G934" s="4">
        <v>5</v>
      </c>
      <c r="H934" s="4">
        <v>3</v>
      </c>
      <c r="I934" s="271">
        <f>H934/(H934+G934)</f>
        <v>0.375</v>
      </c>
      <c r="J934" s="378"/>
      <c r="K934">
        <v>3</v>
      </c>
    </row>
    <row r="935" spans="1:11" x14ac:dyDescent="0.2">
      <c r="A935" s="352">
        <v>41584</v>
      </c>
      <c r="C935" s="4"/>
      <c r="D935" s="4">
        <v>46</v>
      </c>
      <c r="E935" s="4">
        <v>2</v>
      </c>
      <c r="F935" s="271">
        <f t="shared" si="57"/>
        <v>4.1666666666666664E-2</v>
      </c>
      <c r="G935" s="4">
        <v>2</v>
      </c>
      <c r="H935" s="4"/>
      <c r="I935" s="271">
        <f>H935/(H935+G935)</f>
        <v>0</v>
      </c>
      <c r="J935" s="378"/>
    </row>
    <row r="936" spans="1:11" x14ac:dyDescent="0.2">
      <c r="A936" s="352">
        <v>41585</v>
      </c>
      <c r="C936" s="4"/>
      <c r="D936" s="4">
        <v>5</v>
      </c>
      <c r="E936" s="4">
        <v>2</v>
      </c>
      <c r="F936" s="271">
        <f t="shared" si="57"/>
        <v>0.2857142857142857</v>
      </c>
      <c r="G936" s="4"/>
      <c r="H936" s="4"/>
      <c r="I936" s="271"/>
      <c r="J936" s="378"/>
    </row>
    <row r="937" spans="1:11" x14ac:dyDescent="0.2">
      <c r="A937" s="379" t="s">
        <v>112</v>
      </c>
      <c r="B937" s="275"/>
      <c r="C937" s="276"/>
      <c r="D937" s="277">
        <f>SUM(D828:D936)</f>
        <v>5260</v>
      </c>
      <c r="E937" s="277">
        <f>SUM(E828:E936)</f>
        <v>2846</v>
      </c>
      <c r="F937" s="278">
        <f>E937/(E937+D937)</f>
        <v>0.35109795213422157</v>
      </c>
      <c r="G937" s="276">
        <f>SUM(G834:G936)</f>
        <v>283</v>
      </c>
      <c r="H937" s="276">
        <f>SUM(H832:H936)</f>
        <v>301</v>
      </c>
      <c r="I937" s="278">
        <f>H937/(H937+G937)</f>
        <v>0.5154109589041096</v>
      </c>
      <c r="J937" s="380"/>
    </row>
    <row r="938" spans="1:11" x14ac:dyDescent="0.2">
      <c r="A938" s="273"/>
      <c r="C938" s="4"/>
      <c r="D938" s="3"/>
      <c r="E938" s="4"/>
      <c r="F938" s="271"/>
      <c r="G938" s="4"/>
      <c r="H938" s="4"/>
      <c r="I938" s="271"/>
      <c r="J938" s="35"/>
    </row>
    <row r="939" spans="1:11" x14ac:dyDescent="0.2">
      <c r="A939" s="273"/>
      <c r="C939" s="4"/>
      <c r="D939" s="3"/>
      <c r="E939" s="4"/>
      <c r="F939" s="271"/>
      <c r="G939" s="4"/>
      <c r="H939" s="4"/>
      <c r="I939" s="271"/>
      <c r="J939" s="35"/>
    </row>
    <row r="940" spans="1:11" x14ac:dyDescent="0.2">
      <c r="A940" s="273"/>
      <c r="C940" s="4"/>
      <c r="D940" s="3"/>
      <c r="E940" s="4"/>
      <c r="F940" s="271"/>
      <c r="G940" s="4"/>
      <c r="H940" s="4"/>
      <c r="I940" s="271"/>
      <c r="J940" s="35"/>
    </row>
    <row r="941" spans="1:11" x14ac:dyDescent="0.2">
      <c r="A941" s="361">
        <v>41852</v>
      </c>
      <c r="B941" s="375"/>
      <c r="C941" s="349"/>
      <c r="D941" s="349">
        <v>0</v>
      </c>
      <c r="E941" s="349">
        <v>0</v>
      </c>
      <c r="F941" s="376"/>
      <c r="G941" s="349">
        <v>0</v>
      </c>
      <c r="H941" s="349">
        <v>0</v>
      </c>
      <c r="I941" s="376"/>
      <c r="J941" s="377"/>
    </row>
    <row r="942" spans="1:11" ht="12" customHeight="1" x14ac:dyDescent="0.2">
      <c r="A942" s="362">
        <v>41853</v>
      </c>
      <c r="C942" s="4"/>
      <c r="D942" s="4">
        <v>0</v>
      </c>
      <c r="E942" s="4">
        <v>0</v>
      </c>
      <c r="F942" s="271"/>
      <c r="G942" s="4">
        <v>0</v>
      </c>
      <c r="H942" s="4">
        <v>0</v>
      </c>
      <c r="I942" s="271"/>
      <c r="J942" s="378"/>
    </row>
    <row r="943" spans="1:11" ht="11.25" customHeight="1" x14ac:dyDescent="0.2">
      <c r="A943" s="362">
        <v>41854</v>
      </c>
      <c r="C943" s="4"/>
      <c r="D943" s="4">
        <v>4</v>
      </c>
      <c r="E943" s="4">
        <v>0</v>
      </c>
      <c r="F943" s="271">
        <f t="shared" ref="F943:F1004" si="58">E943/(E943+D943)</f>
        <v>0</v>
      </c>
      <c r="G943" s="4">
        <v>0</v>
      </c>
      <c r="H943" s="4">
        <v>0</v>
      </c>
      <c r="I943" s="271"/>
      <c r="J943" s="378"/>
    </row>
    <row r="944" spans="1:11" x14ac:dyDescent="0.2">
      <c r="A944" s="362">
        <v>41855</v>
      </c>
      <c r="C944" s="4"/>
      <c r="D944" s="4">
        <v>0</v>
      </c>
      <c r="E944" s="4">
        <v>0</v>
      </c>
      <c r="F944" s="271"/>
      <c r="G944" s="4">
        <v>0</v>
      </c>
      <c r="H944" s="4">
        <v>0</v>
      </c>
      <c r="I944" s="271"/>
      <c r="J944" s="378"/>
    </row>
    <row r="945" spans="1:10" x14ac:dyDescent="0.2">
      <c r="A945" s="362">
        <v>41856</v>
      </c>
      <c r="C945" s="4"/>
      <c r="D945" s="4">
        <v>0</v>
      </c>
      <c r="E945" s="4">
        <v>0</v>
      </c>
      <c r="F945" s="271"/>
      <c r="G945" s="4">
        <v>0</v>
      </c>
      <c r="H945" s="4">
        <v>0</v>
      </c>
      <c r="I945" s="271"/>
      <c r="J945" s="378"/>
    </row>
    <row r="946" spans="1:10" x14ac:dyDescent="0.2">
      <c r="A946" s="362">
        <v>41857</v>
      </c>
      <c r="C946" s="4"/>
      <c r="D946" s="4">
        <v>1</v>
      </c>
      <c r="E946" s="4">
        <v>0</v>
      </c>
      <c r="F946" s="271">
        <f t="shared" si="58"/>
        <v>0</v>
      </c>
      <c r="G946" s="4">
        <v>0</v>
      </c>
      <c r="H946" s="4">
        <v>0</v>
      </c>
      <c r="I946" s="271"/>
      <c r="J946" s="378"/>
    </row>
    <row r="947" spans="1:10" x14ac:dyDescent="0.2">
      <c r="A947" s="362">
        <v>41858</v>
      </c>
      <c r="C947" s="4"/>
      <c r="D947" s="4">
        <v>0</v>
      </c>
      <c r="E947" s="4">
        <v>0</v>
      </c>
      <c r="F947" s="271"/>
      <c r="G947" s="4">
        <v>0</v>
      </c>
      <c r="H947" s="4">
        <v>0</v>
      </c>
      <c r="I947" s="271"/>
      <c r="J947" s="378"/>
    </row>
    <row r="948" spans="1:10" x14ac:dyDescent="0.2">
      <c r="A948" s="362">
        <v>41859</v>
      </c>
      <c r="C948" s="4"/>
      <c r="D948" s="4">
        <v>4</v>
      </c>
      <c r="E948" s="4">
        <v>0</v>
      </c>
      <c r="F948" s="271">
        <f t="shared" si="58"/>
        <v>0</v>
      </c>
      <c r="G948" s="4">
        <v>0</v>
      </c>
      <c r="H948" s="4">
        <v>0</v>
      </c>
      <c r="I948" s="271"/>
      <c r="J948" s="378"/>
    </row>
    <row r="949" spans="1:10" x14ac:dyDescent="0.2">
      <c r="A949" s="362">
        <v>41860</v>
      </c>
      <c r="C949" s="4"/>
      <c r="D949" s="4">
        <v>3</v>
      </c>
      <c r="E949" s="4">
        <v>0</v>
      </c>
      <c r="F949" s="271">
        <f t="shared" si="58"/>
        <v>0</v>
      </c>
      <c r="G949" s="4">
        <v>0</v>
      </c>
      <c r="H949" s="4">
        <v>0</v>
      </c>
      <c r="I949" s="271"/>
      <c r="J949" s="378"/>
    </row>
    <row r="950" spans="1:10" x14ac:dyDescent="0.2">
      <c r="A950" s="362">
        <v>41861</v>
      </c>
      <c r="C950" s="4"/>
      <c r="D950" s="4">
        <v>9</v>
      </c>
      <c r="E950" s="4">
        <v>0</v>
      </c>
      <c r="F950" s="271">
        <f t="shared" si="58"/>
        <v>0</v>
      </c>
      <c r="G950" s="4">
        <v>0</v>
      </c>
      <c r="H950" s="4">
        <v>0</v>
      </c>
      <c r="I950" s="271"/>
      <c r="J950" s="378"/>
    </row>
    <row r="951" spans="1:10" x14ac:dyDescent="0.2">
      <c r="A951" s="362">
        <v>41862</v>
      </c>
      <c r="C951" s="4"/>
      <c r="D951" s="4">
        <v>10</v>
      </c>
      <c r="E951" s="4">
        <v>2</v>
      </c>
      <c r="F951" s="271">
        <f t="shared" si="58"/>
        <v>0.16666666666666666</v>
      </c>
      <c r="G951" s="4">
        <v>0</v>
      </c>
      <c r="H951" s="4">
        <v>0</v>
      </c>
      <c r="I951" s="271"/>
      <c r="J951" s="378"/>
    </row>
    <row r="952" spans="1:10" x14ac:dyDescent="0.2">
      <c r="A952" s="362">
        <v>41863</v>
      </c>
      <c r="C952" s="4"/>
      <c r="D952" s="4">
        <v>7</v>
      </c>
      <c r="E952" s="4">
        <v>0</v>
      </c>
      <c r="F952" s="271">
        <f t="shared" si="58"/>
        <v>0</v>
      </c>
      <c r="G952" s="4">
        <v>0</v>
      </c>
      <c r="H952" s="4">
        <v>0</v>
      </c>
      <c r="I952" s="271"/>
      <c r="J952" s="378"/>
    </row>
    <row r="953" spans="1:10" x14ac:dyDescent="0.2">
      <c r="A953" s="362">
        <v>41864</v>
      </c>
      <c r="C953" s="4"/>
      <c r="D953" s="4">
        <v>3</v>
      </c>
      <c r="E953" s="4">
        <v>3</v>
      </c>
      <c r="F953" s="271">
        <f t="shared" si="58"/>
        <v>0.5</v>
      </c>
      <c r="G953" s="4">
        <v>0</v>
      </c>
      <c r="H953" s="4">
        <v>0</v>
      </c>
      <c r="I953" s="271"/>
      <c r="J953" s="378"/>
    </row>
    <row r="954" spans="1:10" x14ac:dyDescent="0.2">
      <c r="A954" s="362">
        <v>41865</v>
      </c>
      <c r="C954" s="4"/>
      <c r="D954" s="4">
        <v>18</v>
      </c>
      <c r="E954" s="4">
        <v>0</v>
      </c>
      <c r="F954" s="271">
        <f t="shared" si="58"/>
        <v>0</v>
      </c>
      <c r="G954" s="4">
        <v>0</v>
      </c>
      <c r="H954" s="4">
        <v>0</v>
      </c>
      <c r="I954" s="271"/>
      <c r="J954" s="378"/>
    </row>
    <row r="955" spans="1:10" x14ac:dyDescent="0.2">
      <c r="A955" s="362">
        <v>41866</v>
      </c>
      <c r="C955" s="4"/>
      <c r="D955" s="4">
        <v>33</v>
      </c>
      <c r="E955" s="4">
        <v>9</v>
      </c>
      <c r="F955" s="271">
        <f t="shared" si="58"/>
        <v>0.21428571428571427</v>
      </c>
      <c r="G955" s="4">
        <v>3</v>
      </c>
      <c r="H955" s="4">
        <v>0</v>
      </c>
      <c r="I955" s="271">
        <f t="shared" ref="I955:I1004" si="59">H955/(H955+G955)</f>
        <v>0</v>
      </c>
      <c r="J955" s="378"/>
    </row>
    <row r="956" spans="1:10" x14ac:dyDescent="0.2">
      <c r="A956" s="362">
        <v>41867</v>
      </c>
      <c r="C956" s="4"/>
      <c r="D956" s="4">
        <v>28</v>
      </c>
      <c r="E956" s="4">
        <v>17</v>
      </c>
      <c r="F956" s="271">
        <f t="shared" si="58"/>
        <v>0.37777777777777777</v>
      </c>
      <c r="G956" s="4">
        <v>2</v>
      </c>
      <c r="H956" s="4">
        <v>0</v>
      </c>
      <c r="I956" s="271">
        <f t="shared" si="59"/>
        <v>0</v>
      </c>
      <c r="J956" s="378"/>
    </row>
    <row r="957" spans="1:10" x14ac:dyDescent="0.2">
      <c r="A957" s="362">
        <v>41868</v>
      </c>
      <c r="C957" s="4"/>
      <c r="D957" s="4">
        <v>29</v>
      </c>
      <c r="E957" s="4">
        <v>14</v>
      </c>
      <c r="F957" s="271">
        <f t="shared" si="58"/>
        <v>0.32558139534883723</v>
      </c>
      <c r="G957" s="4">
        <v>2</v>
      </c>
      <c r="H957" s="4">
        <v>4</v>
      </c>
      <c r="I957" s="271">
        <f t="shared" si="59"/>
        <v>0.66666666666666663</v>
      </c>
      <c r="J957" s="378"/>
    </row>
    <row r="958" spans="1:10" x14ac:dyDescent="0.2">
      <c r="A958" s="362">
        <v>41869</v>
      </c>
      <c r="C958" s="4"/>
      <c r="D958" s="4">
        <v>21</v>
      </c>
      <c r="E958" s="4">
        <v>22</v>
      </c>
      <c r="F958" s="271">
        <f t="shared" si="58"/>
        <v>0.51162790697674421</v>
      </c>
      <c r="G958" s="4">
        <v>2</v>
      </c>
      <c r="H958" s="4">
        <v>0</v>
      </c>
      <c r="I958" s="271">
        <f t="shared" si="59"/>
        <v>0</v>
      </c>
      <c r="J958" s="378"/>
    </row>
    <row r="959" spans="1:10" x14ac:dyDescent="0.2">
      <c r="A959" s="362">
        <v>41870</v>
      </c>
      <c r="C959" s="4"/>
      <c r="D959" s="4">
        <v>18</v>
      </c>
      <c r="E959" s="4">
        <v>16</v>
      </c>
      <c r="F959" s="271">
        <f t="shared" si="58"/>
        <v>0.47058823529411764</v>
      </c>
      <c r="G959" s="4">
        <v>0</v>
      </c>
      <c r="H959" s="4">
        <v>0</v>
      </c>
      <c r="I959" s="271"/>
      <c r="J959" s="378"/>
    </row>
    <row r="960" spans="1:10" x14ac:dyDescent="0.2">
      <c r="A960" s="362">
        <v>41871</v>
      </c>
      <c r="C960" s="4"/>
      <c r="D960" s="4">
        <v>12</v>
      </c>
      <c r="E960" s="4">
        <v>1</v>
      </c>
      <c r="F960" s="271">
        <f t="shared" si="58"/>
        <v>7.6923076923076927E-2</v>
      </c>
      <c r="G960" s="4">
        <v>1</v>
      </c>
      <c r="H960" s="4">
        <v>0</v>
      </c>
      <c r="I960" s="271">
        <f t="shared" si="59"/>
        <v>0</v>
      </c>
      <c r="J960" s="378"/>
    </row>
    <row r="961" spans="1:10" x14ac:dyDescent="0.2">
      <c r="A961" s="362">
        <v>41872</v>
      </c>
      <c r="C961" s="4"/>
      <c r="D961" s="4">
        <v>25</v>
      </c>
      <c r="E961" s="4">
        <v>6.5</v>
      </c>
      <c r="F961" s="271">
        <f t="shared" si="58"/>
        <v>0.20634920634920634</v>
      </c>
      <c r="G961" s="4">
        <v>5</v>
      </c>
      <c r="H961" s="4">
        <v>0</v>
      </c>
      <c r="I961" s="271">
        <f t="shared" si="59"/>
        <v>0</v>
      </c>
      <c r="J961" s="378"/>
    </row>
    <row r="962" spans="1:10" x14ac:dyDescent="0.2">
      <c r="A962" s="362">
        <v>41873</v>
      </c>
      <c r="C962" s="4"/>
      <c r="D962" s="4">
        <v>19</v>
      </c>
      <c r="E962" s="4">
        <v>11</v>
      </c>
      <c r="F962" s="271">
        <f t="shared" si="58"/>
        <v>0.36666666666666664</v>
      </c>
      <c r="G962" s="4">
        <v>1</v>
      </c>
      <c r="H962" s="4">
        <v>0</v>
      </c>
      <c r="I962" s="271">
        <f t="shared" si="59"/>
        <v>0</v>
      </c>
      <c r="J962" s="378"/>
    </row>
    <row r="963" spans="1:10" x14ac:dyDescent="0.2">
      <c r="A963" s="362">
        <v>41874</v>
      </c>
      <c r="C963" s="4"/>
      <c r="D963" s="4">
        <v>42</v>
      </c>
      <c r="E963" s="4">
        <v>20</v>
      </c>
      <c r="F963" s="271">
        <f t="shared" si="58"/>
        <v>0.32258064516129031</v>
      </c>
      <c r="G963" s="4">
        <v>3</v>
      </c>
      <c r="H963" s="4">
        <v>0</v>
      </c>
      <c r="I963" s="271">
        <f t="shared" si="59"/>
        <v>0</v>
      </c>
      <c r="J963" s="378"/>
    </row>
    <row r="964" spans="1:10" x14ac:dyDescent="0.2">
      <c r="A964" s="362">
        <v>41875</v>
      </c>
      <c r="C964" s="4"/>
      <c r="D964" s="4">
        <v>40</v>
      </c>
      <c r="E964" s="4">
        <v>22</v>
      </c>
      <c r="F964" s="271">
        <f t="shared" si="58"/>
        <v>0.35483870967741937</v>
      </c>
      <c r="G964" s="4">
        <v>5</v>
      </c>
      <c r="H964" s="4">
        <v>0</v>
      </c>
      <c r="I964" s="271">
        <f t="shared" si="59"/>
        <v>0</v>
      </c>
      <c r="J964" s="378"/>
    </row>
    <row r="965" spans="1:10" x14ac:dyDescent="0.2">
      <c r="A965" s="362">
        <v>41876</v>
      </c>
      <c r="C965" s="4"/>
      <c r="D965" s="4">
        <v>31</v>
      </c>
      <c r="E965" s="4">
        <v>25</v>
      </c>
      <c r="F965" s="271">
        <f t="shared" si="58"/>
        <v>0.44642857142857145</v>
      </c>
      <c r="G965" s="4">
        <v>1</v>
      </c>
      <c r="H965" s="4">
        <v>0</v>
      </c>
      <c r="I965" s="271">
        <f t="shared" si="59"/>
        <v>0</v>
      </c>
      <c r="J965" s="378"/>
    </row>
    <row r="966" spans="1:10" x14ac:dyDescent="0.2">
      <c r="A966" s="362">
        <v>41877</v>
      </c>
      <c r="C966" s="4"/>
      <c r="D966" s="4">
        <v>37</v>
      </c>
      <c r="E966" s="4">
        <v>7</v>
      </c>
      <c r="F966" s="271">
        <f t="shared" si="58"/>
        <v>0.15909090909090909</v>
      </c>
      <c r="G966" s="4">
        <v>1</v>
      </c>
      <c r="H966" s="4">
        <v>0</v>
      </c>
      <c r="I966" s="271">
        <f t="shared" si="59"/>
        <v>0</v>
      </c>
      <c r="J966" s="378"/>
    </row>
    <row r="967" spans="1:10" x14ac:dyDescent="0.2">
      <c r="A967" s="362">
        <v>41878</v>
      </c>
      <c r="C967" s="4"/>
      <c r="D967" s="381">
        <v>58.818181818181827</v>
      </c>
      <c r="E967" s="381">
        <v>29.181818181818176</v>
      </c>
      <c r="F967" s="272">
        <f t="shared" si="58"/>
        <v>0.33161157024793381</v>
      </c>
      <c r="G967" s="381">
        <v>5.9999999999999991</v>
      </c>
      <c r="H967" s="381">
        <v>0.54545454545454553</v>
      </c>
      <c r="I967" s="272">
        <f t="shared" si="59"/>
        <v>8.3333333333333356E-2</v>
      </c>
      <c r="J967" s="382" t="s">
        <v>651</v>
      </c>
    </row>
    <row r="968" spans="1:10" x14ac:dyDescent="0.2">
      <c r="A968" s="362">
        <v>41879</v>
      </c>
      <c r="C968" s="4"/>
      <c r="D968" s="381">
        <v>94.136363636363654</v>
      </c>
      <c r="E968" s="381">
        <v>79.363636363636402</v>
      </c>
      <c r="F968" s="272">
        <f t="shared" si="58"/>
        <v>0.45742729892585809</v>
      </c>
      <c r="G968" s="381">
        <v>10.5</v>
      </c>
      <c r="H968" s="381">
        <v>1.4909090909090912</v>
      </c>
      <c r="I968" s="272">
        <f t="shared" si="59"/>
        <v>0.12433661865049281</v>
      </c>
      <c r="J968" s="382" t="s">
        <v>651</v>
      </c>
    </row>
    <row r="969" spans="1:10" x14ac:dyDescent="0.2">
      <c r="A969" s="362">
        <v>41880</v>
      </c>
      <c r="C969" s="4"/>
      <c r="D969" s="381">
        <v>129.45454545454544</v>
      </c>
      <c r="E969" s="381">
        <v>129.54545454545459</v>
      </c>
      <c r="F969" s="272">
        <f t="shared" si="58"/>
        <v>0.50017550017550039</v>
      </c>
      <c r="G969" s="381">
        <v>15.000000000000002</v>
      </c>
      <c r="H969" s="381">
        <v>2.4363636363636365</v>
      </c>
      <c r="I969" s="272">
        <f t="shared" si="59"/>
        <v>0.1397288842544317</v>
      </c>
      <c r="J969" s="382" t="s">
        <v>651</v>
      </c>
    </row>
    <row r="970" spans="1:10" x14ac:dyDescent="0.2">
      <c r="A970" s="362">
        <v>41881</v>
      </c>
      <c r="C970" s="4"/>
      <c r="D970" s="381">
        <v>164.77272727272731</v>
      </c>
      <c r="E970" s="381">
        <v>179.7272727272728</v>
      </c>
      <c r="F970" s="272">
        <f t="shared" si="58"/>
        <v>0.52170471038395572</v>
      </c>
      <c r="G970" s="381">
        <v>19.499999999999996</v>
      </c>
      <c r="H970" s="381">
        <v>3.3818181818181827</v>
      </c>
      <c r="I970" s="272">
        <f t="shared" si="59"/>
        <v>0.14779499404052449</v>
      </c>
      <c r="J970" s="382" t="s">
        <v>651</v>
      </c>
    </row>
    <row r="971" spans="1:10" x14ac:dyDescent="0.2">
      <c r="A971" s="362">
        <v>41882</v>
      </c>
      <c r="C971" s="4"/>
      <c r="D971" s="381">
        <v>200.09090909090912</v>
      </c>
      <c r="E971" s="381">
        <v>229.90909090909091</v>
      </c>
      <c r="F971" s="272">
        <f t="shared" si="58"/>
        <v>0.53467230443974634</v>
      </c>
      <c r="G971" s="381">
        <v>24.000000000000004</v>
      </c>
      <c r="H971" s="381">
        <v>4.327272727272728</v>
      </c>
      <c r="I971" s="272">
        <f t="shared" si="59"/>
        <v>0.15275994865211812</v>
      </c>
      <c r="J971" s="382" t="s">
        <v>651</v>
      </c>
    </row>
    <row r="972" spans="1:10" x14ac:dyDescent="0.2">
      <c r="A972" s="362">
        <v>41883</v>
      </c>
      <c r="C972" s="11"/>
      <c r="D972" s="381">
        <v>235.40909090909088</v>
      </c>
      <c r="E972" s="381">
        <v>280.09090909090918</v>
      </c>
      <c r="F972" s="272">
        <f t="shared" si="58"/>
        <v>0.54333832995326703</v>
      </c>
      <c r="G972" s="381">
        <v>28.499999999999996</v>
      </c>
      <c r="H972" s="381">
        <v>5.2727272727272734</v>
      </c>
      <c r="I972" s="272">
        <f t="shared" si="59"/>
        <v>0.15612382234185737</v>
      </c>
      <c r="J972" s="382" t="s">
        <v>651</v>
      </c>
    </row>
    <row r="973" spans="1:10" x14ac:dyDescent="0.2">
      <c r="A973" s="362">
        <v>41884</v>
      </c>
      <c r="C973" s="11"/>
      <c r="D973" s="381">
        <v>270.7272727272728</v>
      </c>
      <c r="E973" s="381">
        <v>330.27272727272725</v>
      </c>
      <c r="F973" s="272">
        <f t="shared" si="58"/>
        <v>0.5495386477083648</v>
      </c>
      <c r="G973" s="381">
        <v>32.999999999999993</v>
      </c>
      <c r="H973" s="381">
        <v>6.2181818181818205</v>
      </c>
      <c r="I973" s="272">
        <f t="shared" si="59"/>
        <v>0.15855354659248966</v>
      </c>
      <c r="J973" s="382" t="s">
        <v>651</v>
      </c>
    </row>
    <row r="974" spans="1:10" x14ac:dyDescent="0.2">
      <c r="A974" s="362">
        <v>41885</v>
      </c>
      <c r="C974" s="11"/>
      <c r="D974" s="381">
        <v>306.04545454545462</v>
      </c>
      <c r="E974" s="381">
        <v>380.45454545454561</v>
      </c>
      <c r="F974" s="272">
        <f t="shared" si="58"/>
        <v>0.55419453088790316</v>
      </c>
      <c r="G974" s="381">
        <v>37.499999999999993</v>
      </c>
      <c r="H974" s="381">
        <v>7.163636363636364</v>
      </c>
      <c r="I974" s="272">
        <f t="shared" si="59"/>
        <v>0.16039079991858338</v>
      </c>
      <c r="J974" s="382" t="s">
        <v>651</v>
      </c>
    </row>
    <row r="975" spans="1:10" x14ac:dyDescent="0.2">
      <c r="A975" s="362">
        <v>41886</v>
      </c>
      <c r="C975" s="11"/>
      <c r="D975" s="381">
        <v>341.36363636363637</v>
      </c>
      <c r="E975" s="381">
        <v>430.63636363636368</v>
      </c>
      <c r="F975" s="272">
        <f t="shared" si="58"/>
        <v>0.55781912388130006</v>
      </c>
      <c r="G975" s="381">
        <v>41.999999999999993</v>
      </c>
      <c r="H975" s="381">
        <v>8.1090909090909093</v>
      </c>
      <c r="I975" s="272">
        <f t="shared" si="59"/>
        <v>0.16182873730043545</v>
      </c>
      <c r="J975" s="382" t="s">
        <v>651</v>
      </c>
    </row>
    <row r="976" spans="1:10" x14ac:dyDescent="0.2">
      <c r="A976" s="362">
        <v>41887</v>
      </c>
      <c r="C976" s="11"/>
      <c r="D976" s="381">
        <v>303.27272727272725</v>
      </c>
      <c r="E976" s="381">
        <v>432.63636363636363</v>
      </c>
      <c r="F976" s="272">
        <f t="shared" si="58"/>
        <v>0.58789376158122297</v>
      </c>
      <c r="G976" s="381">
        <v>31.31818181818182</v>
      </c>
      <c r="H976" s="381">
        <v>8.5090909090909097</v>
      </c>
      <c r="I976" s="272">
        <f t="shared" si="59"/>
        <v>0.2136498516320475</v>
      </c>
      <c r="J976" s="382" t="s">
        <v>651</v>
      </c>
    </row>
    <row r="977" spans="1:10" x14ac:dyDescent="0.2">
      <c r="A977" s="362">
        <v>41888</v>
      </c>
      <c r="C977" s="11"/>
      <c r="D977" s="4">
        <v>412</v>
      </c>
      <c r="E977" s="4">
        <v>531</v>
      </c>
      <c r="F977" s="271">
        <f t="shared" si="58"/>
        <v>0.56309650053022264</v>
      </c>
      <c r="G977" s="4">
        <v>51</v>
      </c>
      <c r="H977" s="4">
        <v>10</v>
      </c>
      <c r="I977" s="271">
        <f t="shared" si="59"/>
        <v>0.16393442622950818</v>
      </c>
      <c r="J977" s="378"/>
    </row>
    <row r="978" spans="1:10" x14ac:dyDescent="0.2">
      <c r="A978" s="362">
        <v>41889</v>
      </c>
      <c r="C978" s="11"/>
      <c r="D978" s="4">
        <v>239</v>
      </c>
      <c r="E978" s="4">
        <v>379</v>
      </c>
      <c r="F978" s="271">
        <f t="shared" si="58"/>
        <v>0.61326860841423947</v>
      </c>
      <c r="G978" s="4">
        <v>60</v>
      </c>
      <c r="H978" s="4">
        <v>9</v>
      </c>
      <c r="I978" s="271">
        <f t="shared" si="59"/>
        <v>0.13043478260869565</v>
      </c>
      <c r="J978" s="378"/>
    </row>
    <row r="979" spans="1:10" x14ac:dyDescent="0.2">
      <c r="A979" s="362">
        <v>41890</v>
      </c>
      <c r="C979" s="11"/>
      <c r="D979" s="4">
        <v>210</v>
      </c>
      <c r="E979" s="4">
        <v>327</v>
      </c>
      <c r="F979" s="271">
        <f t="shared" si="58"/>
        <v>0.60893854748603349</v>
      </c>
      <c r="G979" s="4">
        <v>72</v>
      </c>
      <c r="H979" s="4">
        <v>26</v>
      </c>
      <c r="I979" s="271">
        <f t="shared" si="59"/>
        <v>0.26530612244897961</v>
      </c>
      <c r="J979" s="378"/>
    </row>
    <row r="980" spans="1:10" x14ac:dyDescent="0.2">
      <c r="A980" s="362">
        <v>41891</v>
      </c>
      <c r="C980" s="11"/>
      <c r="D980" s="4">
        <v>295</v>
      </c>
      <c r="E980" s="4">
        <v>245</v>
      </c>
      <c r="F980" s="271">
        <f t="shared" si="58"/>
        <v>0.45370370370370372</v>
      </c>
      <c r="G980" s="4">
        <v>79</v>
      </c>
      <c r="H980" s="4">
        <v>30</v>
      </c>
      <c r="I980" s="271">
        <f t="shared" si="59"/>
        <v>0.27522935779816515</v>
      </c>
      <c r="J980" s="378"/>
    </row>
    <row r="981" spans="1:10" x14ac:dyDescent="0.2">
      <c r="A981" s="362">
        <v>41892</v>
      </c>
      <c r="C981" s="11"/>
      <c r="D981" s="4">
        <v>231</v>
      </c>
      <c r="E981" s="4">
        <v>270</v>
      </c>
      <c r="F981" s="271">
        <f t="shared" si="58"/>
        <v>0.53892215568862278</v>
      </c>
      <c r="G981" s="4">
        <v>53</v>
      </c>
      <c r="H981" s="4">
        <v>34</v>
      </c>
      <c r="I981" s="271">
        <f t="shared" si="59"/>
        <v>0.39080459770114945</v>
      </c>
      <c r="J981" s="378"/>
    </row>
    <row r="982" spans="1:10" x14ac:dyDescent="0.2">
      <c r="A982" s="362">
        <v>41893</v>
      </c>
      <c r="C982" s="11"/>
      <c r="D982" s="4">
        <v>196</v>
      </c>
      <c r="E982" s="4">
        <v>240</v>
      </c>
      <c r="F982" s="271">
        <f t="shared" si="58"/>
        <v>0.55045871559633031</v>
      </c>
      <c r="G982" s="4">
        <v>52</v>
      </c>
      <c r="H982" s="4">
        <v>20</v>
      </c>
      <c r="I982" s="271">
        <f t="shared" si="59"/>
        <v>0.27777777777777779</v>
      </c>
      <c r="J982" s="378"/>
    </row>
    <row r="983" spans="1:10" x14ac:dyDescent="0.2">
      <c r="A983" s="362">
        <v>41894</v>
      </c>
      <c r="B983" s="114"/>
      <c r="C983" s="114"/>
      <c r="D983" s="4">
        <v>670</v>
      </c>
      <c r="E983" s="4">
        <v>928</v>
      </c>
      <c r="F983" s="271">
        <f t="shared" si="58"/>
        <v>0.58072590738423024</v>
      </c>
      <c r="G983" s="4">
        <v>37</v>
      </c>
      <c r="H983" s="4">
        <v>24</v>
      </c>
      <c r="I983" s="271">
        <f t="shared" si="59"/>
        <v>0.39344262295081966</v>
      </c>
      <c r="J983" s="378"/>
    </row>
    <row r="984" spans="1:10" x14ac:dyDescent="0.2">
      <c r="A984" s="362">
        <v>41895</v>
      </c>
      <c r="B984" s="114"/>
      <c r="C984" s="114"/>
      <c r="D984" s="4">
        <v>504</v>
      </c>
      <c r="E984" s="4">
        <v>806</v>
      </c>
      <c r="F984" s="271">
        <f t="shared" si="58"/>
        <v>0.61526717557251909</v>
      </c>
      <c r="G984" s="4">
        <v>19</v>
      </c>
      <c r="H984" s="4">
        <v>21</v>
      </c>
      <c r="I984" s="271">
        <f t="shared" si="59"/>
        <v>0.52500000000000002</v>
      </c>
      <c r="J984" s="378"/>
    </row>
    <row r="985" spans="1:10" x14ac:dyDescent="0.2">
      <c r="A985" s="362">
        <v>41896</v>
      </c>
      <c r="B985" s="114"/>
      <c r="C985" s="114"/>
      <c r="D985" s="4">
        <v>540</v>
      </c>
      <c r="E985" s="4">
        <v>546</v>
      </c>
      <c r="F985" s="271">
        <f t="shared" si="58"/>
        <v>0.50276243093922657</v>
      </c>
      <c r="G985" s="4">
        <v>34</v>
      </c>
      <c r="H985" s="4">
        <v>11</v>
      </c>
      <c r="I985" s="271">
        <f t="shared" si="59"/>
        <v>0.24444444444444444</v>
      </c>
      <c r="J985" s="378"/>
    </row>
    <row r="986" spans="1:10" x14ac:dyDescent="0.2">
      <c r="A986" s="362">
        <v>41897</v>
      </c>
      <c r="B986" s="114"/>
      <c r="C986" s="114"/>
      <c r="D986" s="4">
        <v>600</v>
      </c>
      <c r="E986" s="4">
        <v>974</v>
      </c>
      <c r="F986" s="271">
        <f t="shared" si="58"/>
        <v>0.61880559085133413</v>
      </c>
      <c r="G986" s="4">
        <v>66</v>
      </c>
      <c r="H986" s="4">
        <v>31</v>
      </c>
      <c r="I986" s="271">
        <f t="shared" si="59"/>
        <v>0.31958762886597936</v>
      </c>
      <c r="J986" s="378"/>
    </row>
    <row r="987" spans="1:10" x14ac:dyDescent="0.2">
      <c r="A987" s="362">
        <v>41898</v>
      </c>
      <c r="B987" s="114"/>
      <c r="C987" s="114"/>
      <c r="D987" s="4">
        <v>500</v>
      </c>
      <c r="E987" s="4">
        <v>698</v>
      </c>
      <c r="F987" s="271">
        <f t="shared" si="58"/>
        <v>0.58263772954924875</v>
      </c>
      <c r="G987" s="4">
        <v>49</v>
      </c>
      <c r="H987" s="4">
        <v>37</v>
      </c>
      <c r="I987" s="271">
        <f t="shared" si="59"/>
        <v>0.43023255813953487</v>
      </c>
      <c r="J987" s="378"/>
    </row>
    <row r="988" spans="1:10" x14ac:dyDescent="0.2">
      <c r="A988" s="362">
        <v>41899</v>
      </c>
      <c r="C988" s="11"/>
      <c r="D988" s="4">
        <v>542</v>
      </c>
      <c r="E988" s="4">
        <v>678</v>
      </c>
      <c r="F988" s="271">
        <f t="shared" si="58"/>
        <v>0.55573770491803276</v>
      </c>
      <c r="G988" s="4">
        <v>55</v>
      </c>
      <c r="H988" s="4">
        <v>33</v>
      </c>
      <c r="I988" s="271">
        <f t="shared" si="59"/>
        <v>0.375</v>
      </c>
      <c r="J988" s="378"/>
    </row>
    <row r="989" spans="1:10" x14ac:dyDescent="0.2">
      <c r="A989" s="362">
        <v>41900</v>
      </c>
      <c r="C989" s="11"/>
      <c r="D989" s="4">
        <v>431</v>
      </c>
      <c r="E989" s="4">
        <v>579</v>
      </c>
      <c r="F989" s="271">
        <f t="shared" si="58"/>
        <v>0.57326732673267322</v>
      </c>
      <c r="G989" s="4">
        <v>43</v>
      </c>
      <c r="H989" s="4">
        <v>17</v>
      </c>
      <c r="I989" s="271">
        <f t="shared" si="59"/>
        <v>0.28333333333333333</v>
      </c>
      <c r="J989" s="378"/>
    </row>
    <row r="990" spans="1:10" x14ac:dyDescent="0.2">
      <c r="A990" s="362">
        <v>41901</v>
      </c>
      <c r="B990" s="114"/>
      <c r="C990" s="114"/>
      <c r="D990" s="4">
        <v>323</v>
      </c>
      <c r="E990" s="4">
        <v>390</v>
      </c>
      <c r="F990" s="271">
        <f t="shared" si="58"/>
        <v>0.54698457223001407</v>
      </c>
      <c r="G990" s="4">
        <v>37</v>
      </c>
      <c r="H990" s="4">
        <v>20</v>
      </c>
      <c r="I990" s="271">
        <f t="shared" si="59"/>
        <v>0.35087719298245612</v>
      </c>
      <c r="J990" s="378"/>
    </row>
    <row r="991" spans="1:10" x14ac:dyDescent="0.2">
      <c r="A991" s="362">
        <v>41902</v>
      </c>
      <c r="C991" s="11"/>
      <c r="D991" s="4">
        <v>137</v>
      </c>
      <c r="E991" s="4">
        <v>140</v>
      </c>
      <c r="F991" s="271">
        <f t="shared" si="58"/>
        <v>0.50541516245487361</v>
      </c>
      <c r="G991" s="4">
        <v>8</v>
      </c>
      <c r="H991" s="4">
        <v>7</v>
      </c>
      <c r="I991" s="271">
        <f t="shared" si="59"/>
        <v>0.46666666666666667</v>
      </c>
      <c r="J991" s="378"/>
    </row>
    <row r="992" spans="1:10" x14ac:dyDescent="0.2">
      <c r="A992" s="362">
        <v>41903</v>
      </c>
      <c r="C992" s="11"/>
      <c r="D992" s="4">
        <v>93</v>
      </c>
      <c r="E992" s="4">
        <v>117</v>
      </c>
      <c r="F992" s="271">
        <f t="shared" si="58"/>
        <v>0.55714285714285716</v>
      </c>
      <c r="G992" s="4">
        <v>13</v>
      </c>
      <c r="H992" s="4">
        <v>9</v>
      </c>
      <c r="I992" s="271">
        <f t="shared" si="59"/>
        <v>0.40909090909090912</v>
      </c>
      <c r="J992" s="378"/>
    </row>
    <row r="993" spans="1:10" x14ac:dyDescent="0.2">
      <c r="A993" s="362">
        <v>41904</v>
      </c>
      <c r="B993" s="114"/>
      <c r="C993" s="114"/>
      <c r="D993" s="4">
        <v>388</v>
      </c>
      <c r="E993" s="4">
        <v>413</v>
      </c>
      <c r="F993" s="271">
        <f t="shared" si="58"/>
        <v>0.51560549313358306</v>
      </c>
      <c r="G993" s="4">
        <v>60</v>
      </c>
      <c r="H993" s="4">
        <v>33</v>
      </c>
      <c r="I993" s="271">
        <f t="shared" si="59"/>
        <v>0.35483870967741937</v>
      </c>
      <c r="J993" s="378"/>
    </row>
    <row r="994" spans="1:10" x14ac:dyDescent="0.2">
      <c r="A994" s="362">
        <v>41905</v>
      </c>
      <c r="C994" s="11"/>
      <c r="D994" s="4">
        <v>263</v>
      </c>
      <c r="E994" s="4">
        <v>334</v>
      </c>
      <c r="F994" s="271">
        <f t="shared" si="58"/>
        <v>0.55946398659966501</v>
      </c>
      <c r="G994" s="4">
        <v>49</v>
      </c>
      <c r="H994" s="4">
        <v>31</v>
      </c>
      <c r="I994" s="271">
        <f t="shared" si="59"/>
        <v>0.38750000000000001</v>
      </c>
      <c r="J994" s="378"/>
    </row>
    <row r="995" spans="1:10" x14ac:dyDescent="0.2">
      <c r="A995" s="362">
        <v>41906</v>
      </c>
      <c r="B995" s="114"/>
      <c r="C995" s="114"/>
      <c r="D995" s="4">
        <v>493</v>
      </c>
      <c r="E995" s="4">
        <v>564</v>
      </c>
      <c r="F995" s="271">
        <f t="shared" si="58"/>
        <v>0.53358561967833495</v>
      </c>
      <c r="G995" s="4">
        <v>55</v>
      </c>
      <c r="H995" s="4">
        <v>34</v>
      </c>
      <c r="I995" s="271">
        <f t="shared" si="59"/>
        <v>0.38202247191011235</v>
      </c>
      <c r="J995" s="378"/>
    </row>
    <row r="996" spans="1:10" x14ac:dyDescent="0.2">
      <c r="A996" s="362">
        <v>41907</v>
      </c>
      <c r="C996" s="11"/>
      <c r="D996" s="4">
        <v>365</v>
      </c>
      <c r="E996" s="4">
        <v>518</v>
      </c>
      <c r="F996" s="271">
        <f t="shared" si="58"/>
        <v>0.58663646659116653</v>
      </c>
      <c r="G996" s="4">
        <v>44</v>
      </c>
      <c r="H996" s="4">
        <v>22</v>
      </c>
      <c r="I996" s="271">
        <f t="shared" si="59"/>
        <v>0.33333333333333331</v>
      </c>
      <c r="J996" s="378"/>
    </row>
    <row r="997" spans="1:10" x14ac:dyDescent="0.2">
      <c r="A997" s="362">
        <v>41908</v>
      </c>
      <c r="B997" s="114"/>
      <c r="C997" s="114"/>
      <c r="D997" s="4">
        <v>501</v>
      </c>
      <c r="E997" s="4">
        <v>535</v>
      </c>
      <c r="F997" s="271">
        <f t="shared" si="58"/>
        <v>0.51640926640926643</v>
      </c>
      <c r="G997" s="4">
        <v>59</v>
      </c>
      <c r="H997" s="4">
        <v>26</v>
      </c>
      <c r="I997" s="271">
        <f t="shared" si="59"/>
        <v>0.30588235294117649</v>
      </c>
      <c r="J997" s="378"/>
    </row>
    <row r="998" spans="1:10" x14ac:dyDescent="0.2">
      <c r="A998" s="362">
        <v>41909</v>
      </c>
      <c r="B998" s="114"/>
      <c r="C998" s="114"/>
      <c r="D998" s="4">
        <v>341</v>
      </c>
      <c r="E998" s="4">
        <v>323</v>
      </c>
      <c r="F998" s="271">
        <f t="shared" si="58"/>
        <v>0.48644578313253012</v>
      </c>
      <c r="G998" s="4">
        <v>17</v>
      </c>
      <c r="H998" s="4">
        <v>6</v>
      </c>
      <c r="I998" s="271">
        <f t="shared" si="59"/>
        <v>0.2608695652173913</v>
      </c>
      <c r="J998" s="378"/>
    </row>
    <row r="999" spans="1:10" x14ac:dyDescent="0.2">
      <c r="A999" s="362">
        <v>41910</v>
      </c>
      <c r="B999" s="114"/>
      <c r="C999" s="114"/>
      <c r="D999" s="4">
        <v>216</v>
      </c>
      <c r="E999" s="4">
        <v>184</v>
      </c>
      <c r="F999" s="271">
        <f t="shared" si="58"/>
        <v>0.46</v>
      </c>
      <c r="G999" s="4">
        <v>26</v>
      </c>
      <c r="H999" s="4">
        <v>20</v>
      </c>
      <c r="I999" s="271">
        <f t="shared" si="59"/>
        <v>0.43478260869565216</v>
      </c>
      <c r="J999" s="378"/>
    </row>
    <row r="1000" spans="1:10" x14ac:dyDescent="0.2">
      <c r="A1000" s="362">
        <v>41911</v>
      </c>
      <c r="B1000" s="114"/>
      <c r="C1000" s="114"/>
      <c r="D1000" s="4">
        <v>355</v>
      </c>
      <c r="E1000" s="4">
        <v>346</v>
      </c>
      <c r="F1000" s="271">
        <f t="shared" si="58"/>
        <v>0.49358059914407987</v>
      </c>
      <c r="G1000" s="4">
        <v>71</v>
      </c>
      <c r="H1000" s="4">
        <v>37</v>
      </c>
      <c r="I1000" s="271">
        <f t="shared" si="59"/>
        <v>0.34259259259259262</v>
      </c>
      <c r="J1000" s="378"/>
    </row>
    <row r="1001" spans="1:10" x14ac:dyDescent="0.2">
      <c r="A1001" s="362">
        <v>41912</v>
      </c>
      <c r="B1001" s="114"/>
      <c r="C1001" s="114"/>
      <c r="D1001" s="4">
        <v>366</v>
      </c>
      <c r="E1001" s="4">
        <v>367</v>
      </c>
      <c r="F1001" s="271">
        <f t="shared" si="58"/>
        <v>0.50068212824010916</v>
      </c>
      <c r="G1001" s="4">
        <v>44</v>
      </c>
      <c r="H1001" s="4">
        <v>18</v>
      </c>
      <c r="I1001" s="271">
        <f t="shared" si="59"/>
        <v>0.29032258064516131</v>
      </c>
      <c r="J1001" s="378"/>
    </row>
    <row r="1002" spans="1:10" x14ac:dyDescent="0.2">
      <c r="A1002" s="362">
        <v>41913</v>
      </c>
      <c r="B1002" s="114"/>
      <c r="C1002" s="114"/>
      <c r="D1002" s="4">
        <v>374</v>
      </c>
      <c r="E1002" s="4">
        <v>301</v>
      </c>
      <c r="F1002" s="271">
        <f t="shared" si="58"/>
        <v>0.44592592592592595</v>
      </c>
      <c r="G1002" s="4">
        <v>25</v>
      </c>
      <c r="H1002" s="4">
        <v>8</v>
      </c>
      <c r="I1002" s="271">
        <f t="shared" si="59"/>
        <v>0.24242424242424243</v>
      </c>
      <c r="J1002" s="378"/>
    </row>
    <row r="1003" spans="1:10" x14ac:dyDescent="0.2">
      <c r="A1003" s="362">
        <v>41914</v>
      </c>
      <c r="B1003" s="114"/>
      <c r="C1003" s="114"/>
      <c r="D1003" s="4">
        <v>82</v>
      </c>
      <c r="E1003" s="4">
        <v>83</v>
      </c>
      <c r="F1003" s="271">
        <f t="shared" si="58"/>
        <v>0.50303030303030305</v>
      </c>
      <c r="G1003" s="4">
        <v>18</v>
      </c>
      <c r="H1003" s="4">
        <v>7</v>
      </c>
      <c r="I1003" s="271">
        <f t="shared" si="59"/>
        <v>0.28000000000000003</v>
      </c>
      <c r="J1003" s="378"/>
    </row>
    <row r="1004" spans="1:10" x14ac:dyDescent="0.2">
      <c r="A1004" s="362">
        <v>41915</v>
      </c>
      <c r="B1004" s="114"/>
      <c r="C1004" s="114"/>
      <c r="D1004" s="4">
        <v>239</v>
      </c>
      <c r="E1004" s="4">
        <v>186</v>
      </c>
      <c r="F1004" s="271">
        <f t="shared" si="58"/>
        <v>0.43764705882352939</v>
      </c>
      <c r="G1004" s="4">
        <v>25</v>
      </c>
      <c r="H1004" s="4">
        <v>10</v>
      </c>
      <c r="I1004" s="271">
        <f t="shared" si="59"/>
        <v>0.2857142857142857</v>
      </c>
      <c r="J1004" s="378"/>
    </row>
    <row r="1005" spans="1:10" x14ac:dyDescent="0.2">
      <c r="A1005" s="362">
        <v>41916</v>
      </c>
      <c r="B1005" s="114"/>
      <c r="C1005" s="114"/>
      <c r="D1005" s="4">
        <v>376</v>
      </c>
      <c r="E1005" s="4">
        <v>251</v>
      </c>
      <c r="F1005" s="271">
        <f t="shared" ref="F1005:F1020" si="60">E1005/(E1005+D1005)</f>
        <v>0.40031897926634769</v>
      </c>
      <c r="G1005" s="4">
        <v>25</v>
      </c>
      <c r="H1005" s="4">
        <v>6</v>
      </c>
      <c r="I1005" s="271">
        <f t="shared" ref="I1005:I1020" si="61">H1005/(H1005+G1005)</f>
        <v>0.19354838709677419</v>
      </c>
      <c r="J1005" s="378"/>
    </row>
    <row r="1006" spans="1:10" x14ac:dyDescent="0.2">
      <c r="A1006" s="362">
        <v>41917</v>
      </c>
      <c r="C1006" s="11"/>
      <c r="D1006" s="4">
        <v>297</v>
      </c>
      <c r="E1006" s="4">
        <v>187</v>
      </c>
      <c r="F1006" s="271">
        <f t="shared" si="60"/>
        <v>0.38636363636363635</v>
      </c>
      <c r="G1006" s="4">
        <v>30</v>
      </c>
      <c r="H1006" s="4">
        <v>14</v>
      </c>
      <c r="I1006" s="271">
        <f t="shared" si="61"/>
        <v>0.31818181818181818</v>
      </c>
      <c r="J1006" s="378"/>
    </row>
    <row r="1007" spans="1:10" x14ac:dyDescent="0.2">
      <c r="A1007" s="362">
        <v>41918</v>
      </c>
      <c r="C1007" s="11"/>
      <c r="D1007" s="4">
        <v>260</v>
      </c>
      <c r="E1007" s="4">
        <v>141.5</v>
      </c>
      <c r="F1007" s="271">
        <f t="shared" si="60"/>
        <v>0.35242839352428396</v>
      </c>
      <c r="G1007" s="4">
        <v>36.5</v>
      </c>
      <c r="H1007" s="4">
        <v>7.5</v>
      </c>
      <c r="I1007" s="271">
        <f t="shared" si="61"/>
        <v>0.17045454545454544</v>
      </c>
      <c r="J1007" s="378"/>
    </row>
    <row r="1008" spans="1:10" x14ac:dyDescent="0.2">
      <c r="A1008" s="362">
        <v>41919</v>
      </c>
      <c r="B1008" s="114"/>
      <c r="C1008" s="114"/>
      <c r="D1008" s="4">
        <v>255</v>
      </c>
      <c r="E1008" s="4">
        <v>146</v>
      </c>
      <c r="F1008" s="271">
        <f t="shared" si="60"/>
        <v>0.36408977556109728</v>
      </c>
      <c r="G1008" s="4">
        <v>31</v>
      </c>
      <c r="H1008" s="4">
        <v>8</v>
      </c>
      <c r="I1008" s="271">
        <f t="shared" si="61"/>
        <v>0.20512820512820512</v>
      </c>
      <c r="J1008" s="378"/>
    </row>
    <row r="1009" spans="1:10" x14ac:dyDescent="0.2">
      <c r="A1009" s="362">
        <v>41920</v>
      </c>
      <c r="C1009" s="11"/>
      <c r="D1009" s="4">
        <v>206</v>
      </c>
      <c r="E1009" s="4">
        <v>179</v>
      </c>
      <c r="F1009" s="271">
        <f t="shared" si="60"/>
        <v>0.46493506493506492</v>
      </c>
      <c r="G1009" s="4">
        <v>24</v>
      </c>
      <c r="H1009" s="4">
        <v>1</v>
      </c>
      <c r="I1009" s="271">
        <f t="shared" si="61"/>
        <v>0.04</v>
      </c>
      <c r="J1009" s="378"/>
    </row>
    <row r="1010" spans="1:10" x14ac:dyDescent="0.2">
      <c r="A1010" s="362">
        <v>41921</v>
      </c>
      <c r="C1010" s="11"/>
      <c r="D1010" s="4">
        <v>221</v>
      </c>
      <c r="E1010" s="4">
        <v>161</v>
      </c>
      <c r="F1010" s="271">
        <f t="shared" si="60"/>
        <v>0.42146596858638741</v>
      </c>
      <c r="G1010" s="4">
        <v>21</v>
      </c>
      <c r="H1010" s="4">
        <v>1</v>
      </c>
      <c r="I1010" s="271">
        <f t="shared" si="61"/>
        <v>4.5454545454545456E-2</v>
      </c>
      <c r="J1010" s="378"/>
    </row>
    <row r="1011" spans="1:10" x14ac:dyDescent="0.2">
      <c r="A1011" s="362">
        <v>41922</v>
      </c>
      <c r="C1011" s="11"/>
      <c r="D1011" s="4">
        <v>197</v>
      </c>
      <c r="E1011" s="4">
        <v>140</v>
      </c>
      <c r="F1011" s="271">
        <f t="shared" si="60"/>
        <v>0.41543026706231456</v>
      </c>
      <c r="G1011" s="4">
        <v>19</v>
      </c>
      <c r="H1011" s="4">
        <v>2</v>
      </c>
      <c r="I1011" s="271">
        <f t="shared" si="61"/>
        <v>9.5238095238095233E-2</v>
      </c>
      <c r="J1011" s="378"/>
    </row>
    <row r="1012" spans="1:10" x14ac:dyDescent="0.2">
      <c r="A1012" s="362">
        <v>41923</v>
      </c>
      <c r="C1012" s="11"/>
      <c r="D1012" s="4">
        <v>787</v>
      </c>
      <c r="E1012" s="4">
        <v>701</v>
      </c>
      <c r="F1012" s="271">
        <f t="shared" si="60"/>
        <v>0.47110215053763443</v>
      </c>
      <c r="G1012" s="4">
        <v>36</v>
      </c>
      <c r="H1012" s="4">
        <v>6</v>
      </c>
      <c r="I1012" s="271">
        <f t="shared" si="61"/>
        <v>0.14285714285714285</v>
      </c>
      <c r="J1012" s="378"/>
    </row>
    <row r="1013" spans="1:10" x14ac:dyDescent="0.2">
      <c r="A1013" s="362">
        <v>41924</v>
      </c>
      <c r="B1013" s="114"/>
      <c r="C1013" s="114"/>
      <c r="D1013" s="4">
        <v>732</v>
      </c>
      <c r="E1013" s="4">
        <v>483</v>
      </c>
      <c r="F1013" s="271">
        <f t="shared" si="60"/>
        <v>0.39753086419753086</v>
      </c>
      <c r="G1013" s="4">
        <v>19</v>
      </c>
      <c r="H1013" s="4">
        <v>5</v>
      </c>
      <c r="I1013" s="271">
        <f t="shared" si="61"/>
        <v>0.20833333333333334</v>
      </c>
      <c r="J1013" s="378"/>
    </row>
    <row r="1014" spans="1:10" x14ac:dyDescent="0.2">
      <c r="A1014" s="362">
        <v>41925</v>
      </c>
      <c r="C1014" s="11"/>
      <c r="D1014" s="4">
        <v>65</v>
      </c>
      <c r="E1014" s="4">
        <v>27</v>
      </c>
      <c r="F1014" s="271">
        <f t="shared" si="60"/>
        <v>0.29347826086956524</v>
      </c>
      <c r="G1014" s="4">
        <v>4</v>
      </c>
      <c r="H1014" s="4">
        <v>1</v>
      </c>
      <c r="I1014" s="271">
        <f t="shared" si="61"/>
        <v>0.2</v>
      </c>
      <c r="J1014" s="378"/>
    </row>
    <row r="1015" spans="1:10" x14ac:dyDescent="0.2">
      <c r="A1015" s="362">
        <v>41926</v>
      </c>
      <c r="B1015" s="114"/>
      <c r="C1015" s="114"/>
      <c r="D1015" s="4">
        <v>188</v>
      </c>
      <c r="E1015" s="4">
        <v>95</v>
      </c>
      <c r="F1015" s="271">
        <f t="shared" si="60"/>
        <v>0.33568904593639576</v>
      </c>
      <c r="G1015" s="4">
        <v>32</v>
      </c>
      <c r="H1015" s="4">
        <v>2</v>
      </c>
      <c r="I1015" s="271">
        <f t="shared" si="61"/>
        <v>5.8823529411764705E-2</v>
      </c>
      <c r="J1015" s="378"/>
    </row>
    <row r="1016" spans="1:10" x14ac:dyDescent="0.2">
      <c r="A1016" s="362">
        <v>41927</v>
      </c>
      <c r="B1016" s="114"/>
      <c r="C1016" s="114"/>
      <c r="D1016" s="4">
        <v>174</v>
      </c>
      <c r="E1016" s="4">
        <v>73</v>
      </c>
      <c r="F1016" s="271">
        <f t="shared" si="60"/>
        <v>0.29554655870445345</v>
      </c>
      <c r="G1016" s="4">
        <v>8</v>
      </c>
      <c r="H1016" s="4">
        <v>3</v>
      </c>
      <c r="I1016" s="271">
        <f t="shared" si="61"/>
        <v>0.27272727272727271</v>
      </c>
      <c r="J1016" s="378"/>
    </row>
    <row r="1017" spans="1:10" x14ac:dyDescent="0.2">
      <c r="A1017" s="362">
        <v>41928</v>
      </c>
      <c r="B1017" s="114"/>
      <c r="C1017" s="114"/>
      <c r="D1017" s="4">
        <v>84</v>
      </c>
      <c r="E1017" s="4">
        <v>25</v>
      </c>
      <c r="F1017" s="271">
        <f t="shared" si="60"/>
        <v>0.22935779816513763</v>
      </c>
      <c r="G1017" s="4">
        <v>5</v>
      </c>
      <c r="H1017" s="4">
        <v>2</v>
      </c>
      <c r="I1017" s="271">
        <f t="shared" si="61"/>
        <v>0.2857142857142857</v>
      </c>
      <c r="J1017" s="378"/>
    </row>
    <row r="1018" spans="1:10" x14ac:dyDescent="0.2">
      <c r="A1018" s="362">
        <v>41929</v>
      </c>
      <c r="B1018" s="114"/>
      <c r="C1018" s="114"/>
      <c r="D1018" s="4">
        <v>18</v>
      </c>
      <c r="E1018" s="4">
        <v>11</v>
      </c>
      <c r="F1018" s="271">
        <f t="shared" si="60"/>
        <v>0.37931034482758619</v>
      </c>
      <c r="G1018" s="4">
        <v>3</v>
      </c>
      <c r="H1018" s="4">
        <v>0</v>
      </c>
      <c r="I1018" s="271">
        <f t="shared" si="61"/>
        <v>0</v>
      </c>
      <c r="J1018" s="378"/>
    </row>
    <row r="1019" spans="1:10" x14ac:dyDescent="0.2">
      <c r="A1019" s="362">
        <v>41930</v>
      </c>
      <c r="B1019" s="114"/>
      <c r="C1019" s="114"/>
      <c r="D1019" s="4">
        <v>18</v>
      </c>
      <c r="E1019" s="4">
        <v>6</v>
      </c>
      <c r="F1019" s="271">
        <f t="shared" si="60"/>
        <v>0.25</v>
      </c>
      <c r="G1019" s="4">
        <v>4</v>
      </c>
      <c r="H1019" s="4">
        <v>0</v>
      </c>
      <c r="I1019" s="271">
        <f t="shared" si="61"/>
        <v>0</v>
      </c>
      <c r="J1019" s="378"/>
    </row>
    <row r="1020" spans="1:10" ht="12" thickBot="1" x14ac:dyDescent="0.25">
      <c r="A1020" s="362">
        <v>41931</v>
      </c>
      <c r="C1020" s="11"/>
      <c r="D1020" s="4">
        <v>18</v>
      </c>
      <c r="E1020" s="4">
        <v>3</v>
      </c>
      <c r="F1020" s="271">
        <f t="shared" si="60"/>
        <v>0.14285714285714285</v>
      </c>
      <c r="G1020" s="4">
        <v>2</v>
      </c>
      <c r="H1020" s="4">
        <v>0</v>
      </c>
      <c r="I1020" s="271">
        <f t="shared" si="61"/>
        <v>0</v>
      </c>
      <c r="J1020" s="378"/>
    </row>
    <row r="1021" spans="1:10" x14ac:dyDescent="0.2">
      <c r="A1021" s="383" t="s">
        <v>112</v>
      </c>
      <c r="B1021" s="384"/>
      <c r="C1021" s="385"/>
      <c r="D1021" s="276">
        <f>SUM(D977:D1020)+SUM(D941:D966)</f>
        <v>14196</v>
      </c>
      <c r="E1021" s="276">
        <f>SUM(E977:E1020)+SUM(E941:E966)</f>
        <v>14807</v>
      </c>
      <c r="F1021" s="363">
        <f>E1021/(E1021+D1021)</f>
        <v>0.51053339309726575</v>
      </c>
      <c r="G1021" s="276">
        <f>SUM(G977:G1020)+SUM(G941:G966)</f>
        <v>1546.5</v>
      </c>
      <c r="H1021" s="276">
        <f>SUM(H977:H1020)+SUM(H941:H966)</f>
        <v>653.5</v>
      </c>
      <c r="I1021" s="386">
        <f>H1021/(H1021+G1021)</f>
        <v>0.29704545454545456</v>
      </c>
      <c r="J1021" s="380"/>
    </row>
    <row r="1022" spans="1:10" x14ac:dyDescent="0.2">
      <c r="A1022" s="270"/>
      <c r="B1022" s="114"/>
      <c r="C1022" s="114"/>
    </row>
    <row r="1023" spans="1:10" x14ac:dyDescent="0.2">
      <c r="A1023" s="361">
        <v>42217</v>
      </c>
      <c r="B1023" s="387"/>
      <c r="C1023" s="387"/>
      <c r="D1023" s="349">
        <v>0</v>
      </c>
      <c r="E1023" s="349">
        <v>0</v>
      </c>
      <c r="F1023" s="350" t="e">
        <f t="shared" ref="F1023:F1086" si="62">E1023/(E1023+D1023)</f>
        <v>#DIV/0!</v>
      </c>
      <c r="G1023" s="349">
        <v>0</v>
      </c>
      <c r="H1023" s="349">
        <v>0</v>
      </c>
      <c r="I1023" s="350" t="e">
        <f t="shared" ref="I1023:I1086" si="63">H1023/(H1023+G1023)</f>
        <v>#DIV/0!</v>
      </c>
      <c r="J1023" s="377"/>
    </row>
    <row r="1024" spans="1:10" x14ac:dyDescent="0.2">
      <c r="A1024" s="362">
        <v>42218</v>
      </c>
      <c r="B1024" s="114"/>
      <c r="C1024" s="114"/>
      <c r="D1024" s="4">
        <v>0</v>
      </c>
      <c r="E1024" s="4">
        <v>0</v>
      </c>
      <c r="F1024" s="13" t="e">
        <f t="shared" si="62"/>
        <v>#DIV/0!</v>
      </c>
      <c r="G1024" s="4">
        <v>0</v>
      </c>
      <c r="H1024" s="4">
        <v>0</v>
      </c>
      <c r="I1024" s="13" t="e">
        <f t="shared" si="63"/>
        <v>#DIV/0!</v>
      </c>
      <c r="J1024" s="378"/>
    </row>
    <row r="1025" spans="1:10" x14ac:dyDescent="0.2">
      <c r="A1025" s="362">
        <v>42219</v>
      </c>
      <c r="B1025" s="114"/>
      <c r="C1025" s="114"/>
      <c r="D1025" s="4">
        <v>0</v>
      </c>
      <c r="E1025" s="4">
        <v>0</v>
      </c>
      <c r="F1025" s="13" t="e">
        <f t="shared" si="62"/>
        <v>#DIV/0!</v>
      </c>
      <c r="G1025" s="4">
        <v>0</v>
      </c>
      <c r="H1025" s="4">
        <v>0</v>
      </c>
      <c r="I1025" s="13" t="e">
        <f t="shared" si="63"/>
        <v>#DIV/0!</v>
      </c>
      <c r="J1025" s="378"/>
    </row>
    <row r="1026" spans="1:10" x14ac:dyDescent="0.2">
      <c r="A1026" s="362">
        <v>42220</v>
      </c>
      <c r="C1026" s="11"/>
      <c r="D1026" s="4">
        <v>0</v>
      </c>
      <c r="E1026" s="4">
        <v>0</v>
      </c>
      <c r="F1026" s="13" t="e">
        <f t="shared" si="62"/>
        <v>#DIV/0!</v>
      </c>
      <c r="G1026" s="4">
        <v>0</v>
      </c>
      <c r="H1026" s="4">
        <v>0</v>
      </c>
      <c r="I1026" s="13" t="e">
        <f t="shared" si="63"/>
        <v>#DIV/0!</v>
      </c>
      <c r="J1026" s="378"/>
    </row>
    <row r="1027" spans="1:10" x14ac:dyDescent="0.2">
      <c r="A1027" s="362">
        <v>42221</v>
      </c>
      <c r="C1027" s="11"/>
      <c r="D1027" s="4">
        <v>0</v>
      </c>
      <c r="E1027" s="4">
        <v>0</v>
      </c>
      <c r="F1027" s="13" t="e">
        <f t="shared" si="62"/>
        <v>#DIV/0!</v>
      </c>
      <c r="G1027" s="4">
        <v>0</v>
      </c>
      <c r="H1027" s="4">
        <v>0</v>
      </c>
      <c r="I1027" s="13" t="e">
        <f t="shared" si="63"/>
        <v>#DIV/0!</v>
      </c>
      <c r="J1027" s="378"/>
    </row>
    <row r="1028" spans="1:10" x14ac:dyDescent="0.2">
      <c r="A1028" s="362">
        <v>42222</v>
      </c>
      <c r="B1028" s="114"/>
      <c r="C1028" s="114"/>
      <c r="D1028" s="4">
        <v>0</v>
      </c>
      <c r="E1028" s="4">
        <v>0</v>
      </c>
      <c r="F1028" s="13" t="e">
        <f t="shared" si="62"/>
        <v>#DIV/0!</v>
      </c>
      <c r="G1028" s="4">
        <v>0</v>
      </c>
      <c r="H1028" s="4">
        <v>0</v>
      </c>
      <c r="I1028" s="13" t="e">
        <f t="shared" si="63"/>
        <v>#DIV/0!</v>
      </c>
      <c r="J1028" s="378"/>
    </row>
    <row r="1029" spans="1:10" x14ac:dyDescent="0.2">
      <c r="A1029" s="362">
        <v>42223</v>
      </c>
      <c r="C1029" s="11"/>
      <c r="D1029" s="4">
        <v>0</v>
      </c>
      <c r="E1029" s="4">
        <v>0</v>
      </c>
      <c r="F1029" s="13" t="e">
        <f t="shared" si="62"/>
        <v>#DIV/0!</v>
      </c>
      <c r="G1029" s="4">
        <v>0</v>
      </c>
      <c r="H1029" s="4">
        <v>0</v>
      </c>
      <c r="I1029" s="13" t="e">
        <f t="shared" si="63"/>
        <v>#DIV/0!</v>
      </c>
      <c r="J1029" s="378"/>
    </row>
    <row r="1030" spans="1:10" x14ac:dyDescent="0.2">
      <c r="A1030" s="362">
        <v>42224</v>
      </c>
      <c r="C1030" s="11"/>
      <c r="D1030" s="4">
        <v>0</v>
      </c>
      <c r="E1030" s="4">
        <v>0</v>
      </c>
      <c r="F1030" s="13" t="e">
        <f t="shared" si="62"/>
        <v>#DIV/0!</v>
      </c>
      <c r="G1030" s="4">
        <v>0</v>
      </c>
      <c r="H1030" s="4">
        <v>0</v>
      </c>
      <c r="I1030" s="13" t="e">
        <f t="shared" si="63"/>
        <v>#DIV/0!</v>
      </c>
      <c r="J1030" s="378"/>
    </row>
    <row r="1031" spans="1:10" x14ac:dyDescent="0.2">
      <c r="A1031" s="362">
        <v>42225</v>
      </c>
      <c r="B1031" s="114"/>
      <c r="C1031" s="114"/>
      <c r="D1031" s="4">
        <v>1</v>
      </c>
      <c r="E1031" s="4">
        <v>1</v>
      </c>
      <c r="F1031" s="13">
        <f t="shared" si="62"/>
        <v>0.5</v>
      </c>
      <c r="G1031" s="4">
        <v>0</v>
      </c>
      <c r="H1031" s="4">
        <v>0</v>
      </c>
      <c r="I1031" s="13" t="e">
        <f t="shared" si="63"/>
        <v>#DIV/0!</v>
      </c>
      <c r="J1031" s="378"/>
    </row>
    <row r="1032" spans="1:10" x14ac:dyDescent="0.2">
      <c r="A1032" s="362">
        <v>42226</v>
      </c>
      <c r="C1032" s="11"/>
      <c r="D1032" s="4">
        <v>1</v>
      </c>
      <c r="E1032" s="4">
        <v>0</v>
      </c>
      <c r="F1032" s="13">
        <f t="shared" si="62"/>
        <v>0</v>
      </c>
      <c r="G1032" s="4">
        <v>0</v>
      </c>
      <c r="H1032" s="4">
        <v>0</v>
      </c>
      <c r="I1032" s="13" t="e">
        <f t="shared" si="63"/>
        <v>#DIV/0!</v>
      </c>
      <c r="J1032" s="378"/>
    </row>
    <row r="1033" spans="1:10" x14ac:dyDescent="0.2">
      <c r="A1033" s="362">
        <v>42227</v>
      </c>
      <c r="C1033" s="11"/>
      <c r="D1033" s="4">
        <v>1</v>
      </c>
      <c r="E1033" s="4">
        <v>0</v>
      </c>
      <c r="F1033" s="13">
        <f t="shared" si="62"/>
        <v>0</v>
      </c>
      <c r="G1033" s="4">
        <v>0</v>
      </c>
      <c r="H1033" s="4">
        <v>0</v>
      </c>
      <c r="I1033" s="13" t="e">
        <f t="shared" si="63"/>
        <v>#DIV/0!</v>
      </c>
      <c r="J1033" s="378"/>
    </row>
    <row r="1034" spans="1:10" x14ac:dyDescent="0.2">
      <c r="A1034" s="362">
        <v>42228</v>
      </c>
      <c r="C1034" s="4"/>
      <c r="D1034" s="4">
        <v>1</v>
      </c>
      <c r="E1034" s="4">
        <v>0</v>
      </c>
      <c r="F1034" s="13">
        <f t="shared" si="62"/>
        <v>0</v>
      </c>
      <c r="G1034" s="4">
        <v>0</v>
      </c>
      <c r="H1034" s="4">
        <v>-1</v>
      </c>
      <c r="I1034" s="13">
        <f t="shared" si="63"/>
        <v>1</v>
      </c>
      <c r="J1034" s="378"/>
    </row>
    <row r="1035" spans="1:10" x14ac:dyDescent="0.2">
      <c r="A1035" s="362">
        <v>42229</v>
      </c>
      <c r="C1035" s="4"/>
      <c r="D1035" s="4">
        <v>0</v>
      </c>
      <c r="E1035" s="4">
        <v>0</v>
      </c>
      <c r="F1035" s="13" t="e">
        <f t="shared" si="62"/>
        <v>#DIV/0!</v>
      </c>
      <c r="G1035" s="4">
        <v>0</v>
      </c>
      <c r="H1035" s="4">
        <v>0</v>
      </c>
      <c r="I1035" s="13" t="e">
        <f t="shared" si="63"/>
        <v>#DIV/0!</v>
      </c>
      <c r="J1035" s="378"/>
    </row>
    <row r="1036" spans="1:10" x14ac:dyDescent="0.2">
      <c r="A1036" s="362">
        <v>42230</v>
      </c>
      <c r="C1036" s="4"/>
      <c r="D1036" s="4">
        <v>0</v>
      </c>
      <c r="E1036" s="4">
        <v>0</v>
      </c>
      <c r="F1036" s="13" t="e">
        <f t="shared" si="62"/>
        <v>#DIV/0!</v>
      </c>
      <c r="G1036" s="4">
        <v>0</v>
      </c>
      <c r="H1036" s="4">
        <v>0</v>
      </c>
      <c r="I1036" s="13" t="e">
        <f t="shared" si="63"/>
        <v>#DIV/0!</v>
      </c>
      <c r="J1036" s="378"/>
    </row>
    <row r="1037" spans="1:10" x14ac:dyDescent="0.2">
      <c r="A1037" s="362">
        <v>42231</v>
      </c>
      <c r="C1037" s="4"/>
      <c r="D1037" s="4">
        <v>7</v>
      </c>
      <c r="E1037" s="4">
        <v>0</v>
      </c>
      <c r="F1037" s="13">
        <f t="shared" si="62"/>
        <v>0</v>
      </c>
      <c r="G1037" s="4">
        <v>0</v>
      </c>
      <c r="H1037" s="4">
        <v>0</v>
      </c>
      <c r="I1037" s="13" t="e">
        <f t="shared" si="63"/>
        <v>#DIV/0!</v>
      </c>
      <c r="J1037" s="378"/>
    </row>
    <row r="1038" spans="1:10" x14ac:dyDescent="0.2">
      <c r="A1038" s="362">
        <v>42232</v>
      </c>
      <c r="C1038" s="4"/>
      <c r="D1038" s="4">
        <v>5</v>
      </c>
      <c r="E1038" s="4">
        <v>0</v>
      </c>
      <c r="F1038" s="13">
        <f t="shared" si="62"/>
        <v>0</v>
      </c>
      <c r="G1038" s="4">
        <v>0</v>
      </c>
      <c r="H1038" s="4">
        <v>0</v>
      </c>
      <c r="I1038" s="13" t="e">
        <f t="shared" si="63"/>
        <v>#DIV/0!</v>
      </c>
      <c r="J1038" s="378"/>
    </row>
    <row r="1039" spans="1:10" x14ac:dyDescent="0.2">
      <c r="A1039" s="362">
        <v>42233</v>
      </c>
      <c r="C1039" s="4"/>
      <c r="D1039" s="4">
        <v>2</v>
      </c>
      <c r="E1039" s="4">
        <v>0</v>
      </c>
      <c r="F1039" s="13">
        <f t="shared" si="62"/>
        <v>0</v>
      </c>
      <c r="G1039" s="4">
        <v>0</v>
      </c>
      <c r="H1039" s="4">
        <v>0</v>
      </c>
      <c r="I1039" s="13" t="e">
        <f t="shared" si="63"/>
        <v>#DIV/0!</v>
      </c>
      <c r="J1039" s="378"/>
    </row>
    <row r="1040" spans="1:10" x14ac:dyDescent="0.2">
      <c r="A1040" s="362">
        <v>42234</v>
      </c>
      <c r="C1040" s="4"/>
      <c r="D1040" s="4">
        <v>1</v>
      </c>
      <c r="E1040" s="4">
        <v>0</v>
      </c>
      <c r="F1040" s="13">
        <f t="shared" si="62"/>
        <v>0</v>
      </c>
      <c r="G1040" s="4">
        <v>0</v>
      </c>
      <c r="H1040" s="4">
        <v>0</v>
      </c>
      <c r="I1040" s="13" t="e">
        <f t="shared" si="63"/>
        <v>#DIV/0!</v>
      </c>
      <c r="J1040" s="378"/>
    </row>
    <row r="1041" spans="1:10" x14ac:dyDescent="0.2">
      <c r="A1041" s="362">
        <v>42235</v>
      </c>
      <c r="C1041" s="4"/>
      <c r="D1041" s="4">
        <v>0</v>
      </c>
      <c r="E1041" s="4">
        <v>0</v>
      </c>
      <c r="F1041" s="13" t="e">
        <f t="shared" si="62"/>
        <v>#DIV/0!</v>
      </c>
      <c r="G1041" s="4">
        <v>0</v>
      </c>
      <c r="H1041" s="4">
        <v>0</v>
      </c>
      <c r="I1041" s="13" t="e">
        <f t="shared" si="63"/>
        <v>#DIV/0!</v>
      </c>
      <c r="J1041" s="378"/>
    </row>
    <row r="1042" spans="1:10" x14ac:dyDescent="0.2">
      <c r="A1042" s="362">
        <v>42236</v>
      </c>
      <c r="C1042" s="4"/>
      <c r="D1042" s="4">
        <v>4</v>
      </c>
      <c r="E1042" s="4">
        <v>1</v>
      </c>
      <c r="F1042" s="13">
        <f t="shared" si="62"/>
        <v>0.2</v>
      </c>
      <c r="G1042" s="4">
        <v>1</v>
      </c>
      <c r="H1042" s="4">
        <v>0</v>
      </c>
      <c r="I1042" s="13">
        <f t="shared" si="63"/>
        <v>0</v>
      </c>
      <c r="J1042" s="378"/>
    </row>
    <row r="1043" spans="1:10" x14ac:dyDescent="0.2">
      <c r="A1043" s="362">
        <v>42237</v>
      </c>
      <c r="C1043" s="4"/>
      <c r="D1043" s="4">
        <v>3</v>
      </c>
      <c r="E1043" s="4">
        <v>0</v>
      </c>
      <c r="F1043" s="13">
        <f t="shared" si="62"/>
        <v>0</v>
      </c>
      <c r="G1043" s="4">
        <v>0</v>
      </c>
      <c r="H1043" s="4">
        <v>0</v>
      </c>
      <c r="I1043" s="13" t="e">
        <f t="shared" si="63"/>
        <v>#DIV/0!</v>
      </c>
      <c r="J1043" s="378"/>
    </row>
    <row r="1044" spans="1:10" x14ac:dyDescent="0.2">
      <c r="A1044" s="362">
        <v>42238</v>
      </c>
      <c r="C1044" s="4"/>
      <c r="D1044" s="4">
        <v>7</v>
      </c>
      <c r="E1044" s="4">
        <v>0</v>
      </c>
      <c r="F1044" s="13">
        <f t="shared" si="62"/>
        <v>0</v>
      </c>
      <c r="G1044" s="4">
        <v>0</v>
      </c>
      <c r="H1044" s="4">
        <v>0</v>
      </c>
      <c r="I1044" s="13" t="e">
        <f t="shared" si="63"/>
        <v>#DIV/0!</v>
      </c>
      <c r="J1044" s="378"/>
    </row>
    <row r="1045" spans="1:10" x14ac:dyDescent="0.2">
      <c r="A1045" s="362">
        <v>42239</v>
      </c>
      <c r="C1045" s="4"/>
      <c r="D1045" s="4">
        <v>5</v>
      </c>
      <c r="E1045" s="4">
        <v>0</v>
      </c>
      <c r="F1045" s="13">
        <f t="shared" si="62"/>
        <v>0</v>
      </c>
      <c r="G1045" s="4">
        <v>1</v>
      </c>
      <c r="H1045" s="4">
        <v>0</v>
      </c>
      <c r="I1045" s="13">
        <f t="shared" si="63"/>
        <v>0</v>
      </c>
      <c r="J1045" s="378"/>
    </row>
    <row r="1046" spans="1:10" x14ac:dyDescent="0.2">
      <c r="A1046" s="362">
        <v>42240</v>
      </c>
      <c r="C1046" s="4"/>
      <c r="D1046" s="4">
        <v>2</v>
      </c>
      <c r="E1046" s="4">
        <v>0</v>
      </c>
      <c r="F1046" s="13">
        <f t="shared" si="62"/>
        <v>0</v>
      </c>
      <c r="G1046" s="4">
        <v>1</v>
      </c>
      <c r="H1046" s="4">
        <v>0</v>
      </c>
      <c r="I1046" s="13">
        <f t="shared" si="63"/>
        <v>0</v>
      </c>
      <c r="J1046" s="378"/>
    </row>
    <row r="1047" spans="1:10" x14ac:dyDescent="0.2">
      <c r="A1047" s="362">
        <v>42241</v>
      </c>
      <c r="C1047" s="4"/>
      <c r="D1047" s="4">
        <v>29</v>
      </c>
      <c r="E1047" s="4">
        <v>2</v>
      </c>
      <c r="F1047" s="13">
        <f t="shared" si="62"/>
        <v>6.4516129032258063E-2</v>
      </c>
      <c r="G1047" s="4">
        <v>6</v>
      </c>
      <c r="H1047" s="4">
        <v>0</v>
      </c>
      <c r="I1047" s="13">
        <f t="shared" si="63"/>
        <v>0</v>
      </c>
      <c r="J1047" s="378"/>
    </row>
    <row r="1048" spans="1:10" x14ac:dyDescent="0.2">
      <c r="A1048" s="362">
        <v>42242</v>
      </c>
      <c r="C1048" s="4"/>
      <c r="D1048" s="4">
        <v>30</v>
      </c>
      <c r="E1048" s="4">
        <v>4</v>
      </c>
      <c r="F1048" s="13">
        <f t="shared" si="62"/>
        <v>0.11764705882352941</v>
      </c>
      <c r="G1048" s="4">
        <v>4</v>
      </c>
      <c r="H1048" s="4">
        <v>0</v>
      </c>
      <c r="I1048" s="13">
        <f t="shared" si="63"/>
        <v>0</v>
      </c>
      <c r="J1048" s="378"/>
    </row>
    <row r="1049" spans="1:10" x14ac:dyDescent="0.2">
      <c r="A1049" s="362">
        <v>42243</v>
      </c>
      <c r="C1049" s="4"/>
      <c r="D1049" s="4">
        <v>24</v>
      </c>
      <c r="E1049" s="4">
        <v>16</v>
      </c>
      <c r="F1049" s="13">
        <f t="shared" si="62"/>
        <v>0.4</v>
      </c>
      <c r="G1049" s="4">
        <v>10</v>
      </c>
      <c r="H1049" s="4">
        <v>0</v>
      </c>
      <c r="I1049" s="13">
        <f t="shared" si="63"/>
        <v>0</v>
      </c>
      <c r="J1049" s="378"/>
    </row>
    <row r="1050" spans="1:10" x14ac:dyDescent="0.2">
      <c r="A1050" s="362">
        <v>42244</v>
      </c>
      <c r="C1050" s="4"/>
      <c r="D1050" s="4">
        <v>5</v>
      </c>
      <c r="E1050" s="4">
        <v>3</v>
      </c>
      <c r="F1050" s="13">
        <f t="shared" si="62"/>
        <v>0.375</v>
      </c>
      <c r="G1050" s="4">
        <v>0</v>
      </c>
      <c r="H1050" s="4">
        <v>0</v>
      </c>
      <c r="I1050" s="13" t="e">
        <f t="shared" si="63"/>
        <v>#DIV/0!</v>
      </c>
      <c r="J1050" s="378"/>
    </row>
    <row r="1051" spans="1:10" x14ac:dyDescent="0.2">
      <c r="A1051" s="362">
        <v>42245</v>
      </c>
      <c r="C1051" s="4"/>
      <c r="D1051" s="4">
        <v>44</v>
      </c>
      <c r="E1051" s="4">
        <v>38</v>
      </c>
      <c r="F1051" s="13">
        <f t="shared" si="62"/>
        <v>0.46341463414634149</v>
      </c>
      <c r="G1051" s="4">
        <v>20</v>
      </c>
      <c r="H1051" s="4">
        <v>2</v>
      </c>
      <c r="I1051" s="13">
        <f t="shared" si="63"/>
        <v>9.0909090909090912E-2</v>
      </c>
      <c r="J1051" s="378"/>
    </row>
    <row r="1052" spans="1:10" x14ac:dyDescent="0.2">
      <c r="A1052" s="362">
        <v>42246</v>
      </c>
      <c r="C1052" s="4"/>
      <c r="D1052" s="4">
        <v>60</v>
      </c>
      <c r="E1052" s="4">
        <v>53</v>
      </c>
      <c r="F1052" s="13">
        <f t="shared" si="62"/>
        <v>0.46902654867256638</v>
      </c>
      <c r="G1052" s="4">
        <v>2</v>
      </c>
      <c r="H1052" s="4">
        <v>2</v>
      </c>
      <c r="I1052" s="13">
        <f t="shared" si="63"/>
        <v>0.5</v>
      </c>
      <c r="J1052" s="378"/>
    </row>
    <row r="1053" spans="1:10" x14ac:dyDescent="0.2">
      <c r="A1053" s="362">
        <v>42247</v>
      </c>
      <c r="C1053" s="4"/>
      <c r="D1053" s="4">
        <v>21</v>
      </c>
      <c r="E1053" s="4">
        <v>14</v>
      </c>
      <c r="F1053" s="13">
        <f t="shared" si="62"/>
        <v>0.4</v>
      </c>
      <c r="G1053" s="4">
        <v>5</v>
      </c>
      <c r="H1053" s="4">
        <v>0</v>
      </c>
      <c r="I1053" s="13">
        <f t="shared" si="63"/>
        <v>0</v>
      </c>
      <c r="J1053" s="378"/>
    </row>
    <row r="1054" spans="1:10" x14ac:dyDescent="0.2">
      <c r="A1054" s="362">
        <v>42248</v>
      </c>
      <c r="C1054" s="4"/>
      <c r="D1054" s="4">
        <v>24</v>
      </c>
      <c r="E1054" s="4">
        <v>30</v>
      </c>
      <c r="F1054" s="13">
        <f t="shared" si="62"/>
        <v>0.55555555555555558</v>
      </c>
      <c r="G1054" s="4">
        <v>0</v>
      </c>
      <c r="H1054" s="4">
        <v>0</v>
      </c>
      <c r="I1054" s="13" t="e">
        <f t="shared" si="63"/>
        <v>#DIV/0!</v>
      </c>
      <c r="J1054" s="378"/>
    </row>
    <row r="1055" spans="1:10" x14ac:dyDescent="0.2">
      <c r="A1055" s="362">
        <v>42249</v>
      </c>
      <c r="C1055" s="4"/>
      <c r="D1055" s="4">
        <v>18</v>
      </c>
      <c r="E1055" s="4">
        <v>0</v>
      </c>
      <c r="F1055" s="13">
        <f t="shared" si="62"/>
        <v>0</v>
      </c>
      <c r="G1055" s="4">
        <v>0</v>
      </c>
      <c r="H1055" s="4">
        <v>0</v>
      </c>
      <c r="I1055" s="13" t="e">
        <f t="shared" si="63"/>
        <v>#DIV/0!</v>
      </c>
      <c r="J1055" s="378"/>
    </row>
    <row r="1056" spans="1:10" x14ac:dyDescent="0.2">
      <c r="A1056" s="362">
        <v>42250</v>
      </c>
      <c r="C1056" s="4"/>
      <c r="D1056" s="4">
        <v>3</v>
      </c>
      <c r="E1056" s="4">
        <v>3</v>
      </c>
      <c r="F1056" s="13">
        <f t="shared" si="62"/>
        <v>0.5</v>
      </c>
      <c r="G1056" s="4">
        <v>0</v>
      </c>
      <c r="H1056" s="4">
        <v>0</v>
      </c>
      <c r="I1056" s="13" t="e">
        <f t="shared" si="63"/>
        <v>#DIV/0!</v>
      </c>
      <c r="J1056" s="378"/>
    </row>
    <row r="1057" spans="1:10" x14ac:dyDescent="0.2">
      <c r="A1057" s="362">
        <v>42251</v>
      </c>
      <c r="C1057" s="4"/>
      <c r="D1057" s="4">
        <v>0</v>
      </c>
      <c r="E1057" s="4">
        <v>2</v>
      </c>
      <c r="F1057" s="13">
        <f t="shared" si="62"/>
        <v>1</v>
      </c>
      <c r="G1057" s="4">
        <v>0</v>
      </c>
      <c r="H1057" s="4">
        <v>0</v>
      </c>
      <c r="I1057" s="13" t="e">
        <f t="shared" si="63"/>
        <v>#DIV/0!</v>
      </c>
      <c r="J1057" s="378"/>
    </row>
    <row r="1058" spans="1:10" x14ac:dyDescent="0.2">
      <c r="A1058" s="362">
        <v>42252</v>
      </c>
      <c r="C1058" s="4"/>
      <c r="D1058" s="4">
        <v>1</v>
      </c>
      <c r="E1058" s="4">
        <v>0</v>
      </c>
      <c r="F1058" s="13">
        <f t="shared" si="62"/>
        <v>0</v>
      </c>
      <c r="G1058" s="4">
        <v>0</v>
      </c>
      <c r="H1058" s="4">
        <v>0</v>
      </c>
      <c r="I1058" s="13" t="e">
        <f t="shared" si="63"/>
        <v>#DIV/0!</v>
      </c>
      <c r="J1058" s="378"/>
    </row>
    <row r="1059" spans="1:10" x14ac:dyDescent="0.2">
      <c r="A1059" s="362">
        <v>42253</v>
      </c>
      <c r="C1059" s="4"/>
      <c r="D1059" s="4">
        <v>1</v>
      </c>
      <c r="E1059" s="4">
        <v>3</v>
      </c>
      <c r="F1059" s="13">
        <f t="shared" si="62"/>
        <v>0.75</v>
      </c>
      <c r="G1059" s="4">
        <v>0</v>
      </c>
      <c r="H1059" s="4">
        <v>0</v>
      </c>
      <c r="I1059" s="13" t="e">
        <f t="shared" si="63"/>
        <v>#DIV/0!</v>
      </c>
      <c r="J1059" s="378"/>
    </row>
    <row r="1060" spans="1:10" x14ac:dyDescent="0.2">
      <c r="A1060" s="362">
        <v>42254</v>
      </c>
      <c r="C1060" s="4"/>
      <c r="D1060" s="4">
        <v>2</v>
      </c>
      <c r="E1060" s="4">
        <v>1</v>
      </c>
      <c r="F1060" s="13">
        <f t="shared" si="62"/>
        <v>0.33333333333333331</v>
      </c>
      <c r="G1060" s="4">
        <v>0</v>
      </c>
      <c r="H1060" s="4">
        <v>1</v>
      </c>
      <c r="I1060" s="13">
        <f t="shared" si="63"/>
        <v>1</v>
      </c>
      <c r="J1060" s="378"/>
    </row>
    <row r="1061" spans="1:10" x14ac:dyDescent="0.2">
      <c r="A1061" s="362">
        <v>42255</v>
      </c>
      <c r="C1061" s="4"/>
      <c r="D1061" s="4">
        <v>13</v>
      </c>
      <c r="E1061" s="4">
        <v>8</v>
      </c>
      <c r="F1061" s="13">
        <f t="shared" si="62"/>
        <v>0.38095238095238093</v>
      </c>
      <c r="G1061" s="4">
        <v>1</v>
      </c>
      <c r="H1061" s="4">
        <v>0</v>
      </c>
      <c r="I1061" s="13">
        <f t="shared" si="63"/>
        <v>0</v>
      </c>
      <c r="J1061" s="378"/>
    </row>
    <row r="1062" spans="1:10" x14ac:dyDescent="0.2">
      <c r="A1062" s="362">
        <v>42256</v>
      </c>
      <c r="C1062" s="4"/>
      <c r="D1062" s="4">
        <v>7</v>
      </c>
      <c r="E1062" s="4">
        <v>15</v>
      </c>
      <c r="F1062" s="13">
        <f t="shared" si="62"/>
        <v>0.68181818181818177</v>
      </c>
      <c r="G1062" s="4">
        <v>0</v>
      </c>
      <c r="H1062" s="4">
        <v>0</v>
      </c>
      <c r="I1062" s="13" t="e">
        <f t="shared" si="63"/>
        <v>#DIV/0!</v>
      </c>
      <c r="J1062" s="378"/>
    </row>
    <row r="1063" spans="1:10" x14ac:dyDescent="0.2">
      <c r="A1063" s="362">
        <v>42257</v>
      </c>
      <c r="C1063" s="4"/>
      <c r="D1063" s="4">
        <v>17.71</v>
      </c>
      <c r="E1063" s="4">
        <v>40.119999999999997</v>
      </c>
      <c r="F1063" s="13">
        <f t="shared" si="62"/>
        <v>0.69375756527753762</v>
      </c>
      <c r="G1063" s="4">
        <v>9.2899999999999991</v>
      </c>
      <c r="H1063" s="4">
        <v>1</v>
      </c>
      <c r="I1063" s="13">
        <f t="shared" si="63"/>
        <v>9.7181729834791064E-2</v>
      </c>
      <c r="J1063" s="378"/>
    </row>
    <row r="1064" spans="1:10" x14ac:dyDescent="0.2">
      <c r="A1064" s="362">
        <v>42258</v>
      </c>
      <c r="C1064" s="4"/>
      <c r="D1064" s="4">
        <v>37</v>
      </c>
      <c r="E1064" s="4">
        <v>67</v>
      </c>
      <c r="F1064" s="13">
        <f t="shared" si="62"/>
        <v>0.64423076923076927</v>
      </c>
      <c r="G1064" s="4">
        <v>11</v>
      </c>
      <c r="H1064" s="4">
        <v>7</v>
      </c>
      <c r="I1064" s="13">
        <f t="shared" si="63"/>
        <v>0.3888888888888889</v>
      </c>
      <c r="J1064" s="378"/>
    </row>
    <row r="1065" spans="1:10" x14ac:dyDescent="0.2">
      <c r="A1065" s="362">
        <v>42259</v>
      </c>
      <c r="C1065" s="4"/>
      <c r="D1065" s="4">
        <v>44</v>
      </c>
      <c r="E1065" s="4">
        <v>82</v>
      </c>
      <c r="F1065" s="13">
        <f t="shared" si="62"/>
        <v>0.65079365079365081</v>
      </c>
      <c r="G1065" s="4">
        <v>23</v>
      </c>
      <c r="H1065" s="4">
        <v>5</v>
      </c>
      <c r="I1065" s="13">
        <f t="shared" si="63"/>
        <v>0.17857142857142858</v>
      </c>
      <c r="J1065" s="378"/>
    </row>
    <row r="1066" spans="1:10" x14ac:dyDescent="0.2">
      <c r="A1066" s="362">
        <v>42260</v>
      </c>
      <c r="C1066" s="4"/>
      <c r="D1066" s="4">
        <v>27</v>
      </c>
      <c r="E1066" s="4">
        <v>61</v>
      </c>
      <c r="F1066" s="13">
        <f t="shared" si="62"/>
        <v>0.69318181818181823</v>
      </c>
      <c r="G1066" s="4">
        <v>24</v>
      </c>
      <c r="H1066" s="4">
        <v>5</v>
      </c>
      <c r="I1066" s="13">
        <f t="shared" si="63"/>
        <v>0.17241379310344829</v>
      </c>
      <c r="J1066" s="378"/>
    </row>
    <row r="1067" spans="1:10" x14ac:dyDescent="0.2">
      <c r="A1067" s="362">
        <v>42261</v>
      </c>
      <c r="C1067" s="4"/>
      <c r="D1067" s="4">
        <v>79</v>
      </c>
      <c r="E1067" s="4">
        <v>148</v>
      </c>
      <c r="F1067" s="13">
        <f t="shared" si="62"/>
        <v>0.65198237885462551</v>
      </c>
      <c r="G1067" s="4">
        <v>39</v>
      </c>
      <c r="H1067" s="4">
        <v>8</v>
      </c>
      <c r="I1067" s="13">
        <f t="shared" si="63"/>
        <v>0.1702127659574468</v>
      </c>
      <c r="J1067" s="378"/>
    </row>
    <row r="1068" spans="1:10" x14ac:dyDescent="0.2">
      <c r="A1068" s="362">
        <v>42262</v>
      </c>
      <c r="C1068" s="4"/>
      <c r="D1068" s="4">
        <v>243</v>
      </c>
      <c r="E1068" s="4">
        <v>425</v>
      </c>
      <c r="F1068" s="13">
        <f t="shared" si="62"/>
        <v>0.63622754491017963</v>
      </c>
      <c r="G1068" s="4">
        <v>114</v>
      </c>
      <c r="H1068" s="4">
        <v>71</v>
      </c>
      <c r="I1068" s="13">
        <f t="shared" si="63"/>
        <v>0.38378378378378381</v>
      </c>
      <c r="J1068" s="378"/>
    </row>
    <row r="1069" spans="1:10" x14ac:dyDescent="0.2">
      <c r="A1069" s="362">
        <v>42263</v>
      </c>
      <c r="C1069" s="4"/>
      <c r="D1069" s="4">
        <v>143</v>
      </c>
      <c r="E1069" s="4">
        <v>207</v>
      </c>
      <c r="F1069" s="13">
        <f t="shared" si="62"/>
        <v>0.59142857142857141</v>
      </c>
      <c r="G1069" s="4">
        <v>67</v>
      </c>
      <c r="H1069" s="4">
        <v>32</v>
      </c>
      <c r="I1069" s="13">
        <f t="shared" si="63"/>
        <v>0.32323232323232326</v>
      </c>
      <c r="J1069" s="378"/>
    </row>
    <row r="1070" spans="1:10" x14ac:dyDescent="0.2">
      <c r="A1070" s="362">
        <v>42264</v>
      </c>
      <c r="C1070" s="4"/>
      <c r="D1070" s="4">
        <v>210</v>
      </c>
      <c r="E1070" s="4">
        <v>370</v>
      </c>
      <c r="F1070" s="13">
        <f t="shared" si="62"/>
        <v>0.63793103448275867</v>
      </c>
      <c r="G1070" s="4">
        <v>151</v>
      </c>
      <c r="H1070" s="4">
        <v>44</v>
      </c>
      <c r="I1070" s="13">
        <f t="shared" si="63"/>
        <v>0.22564102564102564</v>
      </c>
      <c r="J1070" s="378"/>
    </row>
    <row r="1071" spans="1:10" x14ac:dyDescent="0.2">
      <c r="A1071" s="362">
        <v>42265</v>
      </c>
      <c r="C1071" s="4"/>
      <c r="D1071" s="4">
        <v>219</v>
      </c>
      <c r="E1071" s="4">
        <v>110</v>
      </c>
      <c r="F1071" s="13">
        <f t="shared" si="62"/>
        <v>0.33434650455927051</v>
      </c>
      <c r="G1071" s="4">
        <v>74</v>
      </c>
      <c r="H1071" s="4">
        <v>25</v>
      </c>
      <c r="I1071" s="13">
        <f t="shared" si="63"/>
        <v>0.25252525252525254</v>
      </c>
      <c r="J1071" s="378"/>
    </row>
    <row r="1072" spans="1:10" x14ac:dyDescent="0.2">
      <c r="A1072" s="362">
        <v>42266</v>
      </c>
      <c r="C1072" s="4"/>
      <c r="D1072" s="4">
        <v>38</v>
      </c>
      <c r="E1072" s="4">
        <v>82</v>
      </c>
      <c r="F1072" s="13">
        <f t="shared" si="62"/>
        <v>0.68333333333333335</v>
      </c>
      <c r="G1072" s="4">
        <v>14</v>
      </c>
      <c r="H1072" s="4">
        <v>17</v>
      </c>
      <c r="I1072" s="13">
        <f t="shared" si="63"/>
        <v>0.54838709677419351</v>
      </c>
      <c r="J1072" s="378"/>
    </row>
    <row r="1073" spans="1:10" x14ac:dyDescent="0.2">
      <c r="A1073" s="362">
        <v>42267</v>
      </c>
      <c r="C1073" s="4"/>
      <c r="D1073" s="4">
        <v>135</v>
      </c>
      <c r="E1073" s="4">
        <v>157</v>
      </c>
      <c r="F1073" s="13">
        <f t="shared" si="62"/>
        <v>0.53767123287671237</v>
      </c>
      <c r="G1073" s="4">
        <v>28</v>
      </c>
      <c r="H1073" s="4">
        <v>10</v>
      </c>
      <c r="I1073" s="13">
        <f t="shared" si="63"/>
        <v>0.26315789473684209</v>
      </c>
      <c r="J1073" s="378"/>
    </row>
    <row r="1074" spans="1:10" x14ac:dyDescent="0.2">
      <c r="A1074" s="362">
        <v>42268</v>
      </c>
      <c r="C1074" s="4"/>
      <c r="D1074" s="4">
        <v>89</v>
      </c>
      <c r="E1074" s="4">
        <v>220</v>
      </c>
      <c r="F1074" s="13">
        <f t="shared" si="62"/>
        <v>0.71197411003236244</v>
      </c>
      <c r="G1074" s="4">
        <v>24</v>
      </c>
      <c r="H1074" s="4">
        <v>14</v>
      </c>
      <c r="I1074" s="13">
        <f t="shared" si="63"/>
        <v>0.36842105263157893</v>
      </c>
      <c r="J1074" s="378"/>
    </row>
    <row r="1075" spans="1:10" x14ac:dyDescent="0.2">
      <c r="A1075" s="362">
        <v>42269</v>
      </c>
      <c r="C1075" s="4"/>
      <c r="D1075" s="4">
        <v>40</v>
      </c>
      <c r="E1075" s="4">
        <v>90</v>
      </c>
      <c r="F1075" s="13">
        <f t="shared" si="62"/>
        <v>0.69230769230769229</v>
      </c>
      <c r="G1075" s="4">
        <v>23</v>
      </c>
      <c r="H1075" s="4">
        <v>7</v>
      </c>
      <c r="I1075" s="13">
        <f t="shared" si="63"/>
        <v>0.23333333333333334</v>
      </c>
      <c r="J1075" s="378"/>
    </row>
    <row r="1076" spans="1:10" x14ac:dyDescent="0.2">
      <c r="A1076" s="362">
        <v>42270</v>
      </c>
      <c r="C1076" s="4"/>
      <c r="D1076" s="4">
        <v>18</v>
      </c>
      <c r="E1076" s="4">
        <v>57</v>
      </c>
      <c r="F1076" s="13">
        <f t="shared" si="62"/>
        <v>0.76</v>
      </c>
      <c r="G1076" s="4">
        <v>18</v>
      </c>
      <c r="H1076" s="4">
        <v>5</v>
      </c>
      <c r="I1076" s="13">
        <f t="shared" si="63"/>
        <v>0.21739130434782608</v>
      </c>
      <c r="J1076" s="378"/>
    </row>
    <row r="1077" spans="1:10" x14ac:dyDescent="0.2">
      <c r="A1077" s="362">
        <v>42271</v>
      </c>
      <c r="C1077" s="4"/>
      <c r="D1077" s="4">
        <v>13</v>
      </c>
      <c r="E1077" s="4">
        <v>20</v>
      </c>
      <c r="F1077" s="13">
        <f t="shared" si="62"/>
        <v>0.60606060606060608</v>
      </c>
      <c r="G1077" s="4">
        <v>5</v>
      </c>
      <c r="H1077" s="4">
        <v>2</v>
      </c>
      <c r="I1077" s="13">
        <f t="shared" si="63"/>
        <v>0.2857142857142857</v>
      </c>
      <c r="J1077" s="378"/>
    </row>
    <row r="1078" spans="1:10" x14ac:dyDescent="0.2">
      <c r="A1078" s="362">
        <v>42272</v>
      </c>
      <c r="C1078" s="4"/>
      <c r="D1078" s="4">
        <v>16</v>
      </c>
      <c r="E1078" s="4">
        <v>46</v>
      </c>
      <c r="F1078" s="13">
        <f t="shared" si="62"/>
        <v>0.74193548387096775</v>
      </c>
      <c r="G1078" s="4">
        <v>4</v>
      </c>
      <c r="H1078" s="4">
        <v>3</v>
      </c>
      <c r="I1078" s="13">
        <f t="shared" si="63"/>
        <v>0.42857142857142855</v>
      </c>
      <c r="J1078" s="378"/>
    </row>
    <row r="1079" spans="1:10" x14ac:dyDescent="0.2">
      <c r="A1079" s="362">
        <v>42273</v>
      </c>
      <c r="C1079" s="4"/>
      <c r="D1079" s="4">
        <v>18</v>
      </c>
      <c r="E1079" s="4">
        <v>40</v>
      </c>
      <c r="F1079" s="13">
        <f t="shared" si="62"/>
        <v>0.68965517241379315</v>
      </c>
      <c r="G1079" s="4">
        <v>4</v>
      </c>
      <c r="H1079" s="4">
        <v>4</v>
      </c>
      <c r="I1079" s="13">
        <f t="shared" si="63"/>
        <v>0.5</v>
      </c>
      <c r="J1079" s="378"/>
    </row>
    <row r="1080" spans="1:10" x14ac:dyDescent="0.2">
      <c r="A1080" s="362">
        <v>42274</v>
      </c>
      <c r="C1080" s="4"/>
      <c r="D1080" s="4">
        <v>25</v>
      </c>
      <c r="E1080" s="4">
        <v>34</v>
      </c>
      <c r="F1080" s="13">
        <f t="shared" si="62"/>
        <v>0.57627118644067798</v>
      </c>
      <c r="G1080" s="4">
        <v>14</v>
      </c>
      <c r="H1080" s="4">
        <v>2</v>
      </c>
      <c r="I1080" s="13">
        <f t="shared" si="63"/>
        <v>0.125</v>
      </c>
      <c r="J1080" s="378"/>
    </row>
    <row r="1081" spans="1:10" x14ac:dyDescent="0.2">
      <c r="A1081" s="362">
        <v>42275</v>
      </c>
      <c r="C1081" s="4"/>
      <c r="D1081" s="4">
        <v>20</v>
      </c>
      <c r="E1081" s="4">
        <v>17</v>
      </c>
      <c r="F1081" s="13">
        <f t="shared" si="62"/>
        <v>0.45945945945945948</v>
      </c>
      <c r="G1081" s="4">
        <v>10</v>
      </c>
      <c r="H1081" s="4">
        <v>2</v>
      </c>
      <c r="I1081" s="13">
        <f t="shared" si="63"/>
        <v>0.16666666666666666</v>
      </c>
      <c r="J1081" s="378"/>
    </row>
    <row r="1082" spans="1:10" x14ac:dyDescent="0.2">
      <c r="A1082" s="362">
        <v>42276</v>
      </c>
      <c r="C1082" s="4"/>
      <c r="D1082" s="4">
        <v>17</v>
      </c>
      <c r="E1082" s="4">
        <v>12</v>
      </c>
      <c r="F1082" s="13">
        <f t="shared" si="62"/>
        <v>0.41379310344827586</v>
      </c>
      <c r="G1082" s="4">
        <v>4</v>
      </c>
      <c r="H1082" s="4">
        <v>1</v>
      </c>
      <c r="I1082" s="13">
        <f t="shared" si="63"/>
        <v>0.2</v>
      </c>
      <c r="J1082" s="378"/>
    </row>
    <row r="1083" spans="1:10" x14ac:dyDescent="0.2">
      <c r="A1083" s="362">
        <v>42277</v>
      </c>
      <c r="C1083" s="4"/>
      <c r="D1083" s="4">
        <v>10</v>
      </c>
      <c r="E1083" s="4">
        <v>7</v>
      </c>
      <c r="F1083" s="13">
        <f t="shared" si="62"/>
        <v>0.41176470588235292</v>
      </c>
      <c r="G1083" s="4">
        <v>2</v>
      </c>
      <c r="H1083" s="4">
        <v>2</v>
      </c>
      <c r="I1083" s="13">
        <f t="shared" si="63"/>
        <v>0.5</v>
      </c>
      <c r="J1083" s="378"/>
    </row>
    <row r="1084" spans="1:10" x14ac:dyDescent="0.2">
      <c r="A1084" s="362">
        <v>42278</v>
      </c>
      <c r="C1084" s="4"/>
      <c r="D1084" s="4">
        <v>28</v>
      </c>
      <c r="E1084" s="4">
        <v>29</v>
      </c>
      <c r="F1084" s="13">
        <f t="shared" si="62"/>
        <v>0.50877192982456143</v>
      </c>
      <c r="G1084" s="4">
        <v>18</v>
      </c>
      <c r="H1084" s="4">
        <v>12</v>
      </c>
      <c r="I1084" s="13">
        <f t="shared" si="63"/>
        <v>0.4</v>
      </c>
      <c r="J1084" s="378"/>
    </row>
    <row r="1085" spans="1:10" x14ac:dyDescent="0.2">
      <c r="A1085" s="362">
        <v>42279</v>
      </c>
      <c r="C1085" s="4"/>
      <c r="D1085" s="4">
        <v>42</v>
      </c>
      <c r="E1085" s="4">
        <v>122</v>
      </c>
      <c r="F1085" s="13">
        <f t="shared" si="62"/>
        <v>0.74390243902439024</v>
      </c>
      <c r="G1085" s="4">
        <v>17</v>
      </c>
      <c r="H1085" s="4">
        <v>29</v>
      </c>
      <c r="I1085" s="13">
        <f t="shared" si="63"/>
        <v>0.63043478260869568</v>
      </c>
      <c r="J1085" s="378"/>
    </row>
    <row r="1086" spans="1:10" x14ac:dyDescent="0.2">
      <c r="A1086" s="362">
        <v>42280</v>
      </c>
      <c r="C1086" s="4"/>
      <c r="D1086" s="4">
        <v>71</v>
      </c>
      <c r="E1086" s="4">
        <v>94</v>
      </c>
      <c r="F1086" s="13">
        <f t="shared" si="62"/>
        <v>0.5696969696969697</v>
      </c>
      <c r="G1086" s="4">
        <v>10</v>
      </c>
      <c r="H1086" s="4">
        <v>2</v>
      </c>
      <c r="I1086" s="13">
        <f t="shared" si="63"/>
        <v>0.16666666666666666</v>
      </c>
      <c r="J1086" s="378"/>
    </row>
    <row r="1087" spans="1:10" x14ac:dyDescent="0.2">
      <c r="A1087" s="362">
        <v>42281</v>
      </c>
      <c r="C1087" s="4"/>
      <c r="D1087" s="4">
        <v>35</v>
      </c>
      <c r="E1087" s="4">
        <v>43</v>
      </c>
      <c r="F1087" s="13">
        <f t="shared" ref="F1087:F1121" si="64">E1087/(E1087+D1087)</f>
        <v>0.55128205128205132</v>
      </c>
      <c r="G1087" s="4">
        <v>8</v>
      </c>
      <c r="H1087" s="4">
        <v>2</v>
      </c>
      <c r="I1087" s="13">
        <f t="shared" ref="I1087:I1119" si="65">H1087/(H1087+G1087)</f>
        <v>0.2</v>
      </c>
      <c r="J1087" s="378"/>
    </row>
    <row r="1088" spans="1:10" x14ac:dyDescent="0.2">
      <c r="A1088" s="362">
        <v>42282</v>
      </c>
      <c r="C1088" s="4"/>
      <c r="D1088" s="4">
        <v>40</v>
      </c>
      <c r="E1088" s="4">
        <v>59</v>
      </c>
      <c r="F1088" s="13">
        <f t="shared" si="64"/>
        <v>0.59595959595959591</v>
      </c>
      <c r="G1088" s="4">
        <v>19</v>
      </c>
      <c r="H1088" s="4">
        <v>13</v>
      </c>
      <c r="I1088" s="13">
        <f t="shared" si="65"/>
        <v>0.40625</v>
      </c>
      <c r="J1088" s="378"/>
    </row>
    <row r="1089" spans="1:10" x14ac:dyDescent="0.2">
      <c r="A1089" s="362">
        <v>42283</v>
      </c>
      <c r="C1089" s="4"/>
      <c r="D1089" s="4">
        <v>65</v>
      </c>
      <c r="E1089" s="4">
        <v>42</v>
      </c>
      <c r="F1089" s="13">
        <f t="shared" si="64"/>
        <v>0.3925233644859813</v>
      </c>
      <c r="G1089" s="4">
        <v>18</v>
      </c>
      <c r="H1089" s="4">
        <v>1</v>
      </c>
      <c r="I1089" s="13">
        <f t="shared" si="65"/>
        <v>5.2631578947368418E-2</v>
      </c>
      <c r="J1089" s="378"/>
    </row>
    <row r="1090" spans="1:10" x14ac:dyDescent="0.2">
      <c r="A1090" s="362">
        <v>42284</v>
      </c>
      <c r="C1090" s="4"/>
      <c r="D1090" s="4">
        <v>41</v>
      </c>
      <c r="E1090" s="4">
        <v>41</v>
      </c>
      <c r="F1090" s="13">
        <f t="shared" si="64"/>
        <v>0.5</v>
      </c>
      <c r="G1090" s="4">
        <v>4</v>
      </c>
      <c r="H1090" s="4">
        <v>5</v>
      </c>
      <c r="I1090" s="13">
        <f t="shared" si="65"/>
        <v>0.55555555555555558</v>
      </c>
      <c r="J1090" s="378"/>
    </row>
    <row r="1091" spans="1:10" x14ac:dyDescent="0.2">
      <c r="A1091" s="362">
        <v>42285</v>
      </c>
      <c r="C1091" s="4"/>
      <c r="D1091" s="4">
        <v>47</v>
      </c>
      <c r="E1091" s="4">
        <v>29</v>
      </c>
      <c r="F1091" s="13">
        <f t="shared" si="64"/>
        <v>0.38157894736842107</v>
      </c>
      <c r="G1091" s="4">
        <v>16</v>
      </c>
      <c r="H1091" s="4">
        <v>3</v>
      </c>
      <c r="I1091" s="13">
        <f t="shared" si="65"/>
        <v>0.15789473684210525</v>
      </c>
      <c r="J1091" s="378"/>
    </row>
    <row r="1092" spans="1:10" x14ac:dyDescent="0.2">
      <c r="A1092" s="362">
        <v>42286</v>
      </c>
      <c r="C1092" s="4"/>
      <c r="D1092" s="4">
        <v>127</v>
      </c>
      <c r="E1092" s="4">
        <v>39</v>
      </c>
      <c r="F1092" s="13">
        <f t="shared" si="64"/>
        <v>0.23493975903614459</v>
      </c>
      <c r="G1092" s="4">
        <v>40</v>
      </c>
      <c r="H1092" s="4">
        <v>6</v>
      </c>
      <c r="I1092" s="13">
        <f t="shared" si="65"/>
        <v>0.13043478260869565</v>
      </c>
      <c r="J1092" s="378"/>
    </row>
    <row r="1093" spans="1:10" x14ac:dyDescent="0.2">
      <c r="A1093" s="362">
        <v>42287</v>
      </c>
      <c r="C1093" s="4"/>
      <c r="D1093" s="4">
        <v>11</v>
      </c>
      <c r="E1093" s="4">
        <v>9</v>
      </c>
      <c r="F1093" s="13">
        <f t="shared" si="64"/>
        <v>0.45</v>
      </c>
      <c r="G1093" s="4">
        <v>0</v>
      </c>
      <c r="H1093" s="4">
        <v>0</v>
      </c>
      <c r="I1093" s="13" t="e">
        <f t="shared" si="65"/>
        <v>#DIV/0!</v>
      </c>
      <c r="J1093" s="378"/>
    </row>
    <row r="1094" spans="1:10" x14ac:dyDescent="0.2">
      <c r="A1094" s="362">
        <v>42288</v>
      </c>
      <c r="C1094" s="4"/>
      <c r="D1094" s="4">
        <v>41</v>
      </c>
      <c r="E1094" s="4">
        <v>92</v>
      </c>
      <c r="F1094" s="13">
        <f t="shared" si="64"/>
        <v>0.69172932330827064</v>
      </c>
      <c r="G1094" s="4">
        <v>8</v>
      </c>
      <c r="H1094" s="4">
        <v>0</v>
      </c>
      <c r="I1094" s="13">
        <f t="shared" si="65"/>
        <v>0</v>
      </c>
      <c r="J1094" s="378"/>
    </row>
    <row r="1095" spans="1:10" x14ac:dyDescent="0.2">
      <c r="A1095" s="362">
        <v>42289</v>
      </c>
      <c r="C1095" s="4"/>
      <c r="D1095" s="4">
        <v>54</v>
      </c>
      <c r="E1095" s="4">
        <v>95</v>
      </c>
      <c r="F1095" s="13">
        <f t="shared" si="64"/>
        <v>0.63758389261744963</v>
      </c>
      <c r="G1095" s="4">
        <v>6</v>
      </c>
      <c r="H1095" s="4">
        <v>2</v>
      </c>
      <c r="I1095" s="13">
        <f t="shared" si="65"/>
        <v>0.25</v>
      </c>
      <c r="J1095" s="378"/>
    </row>
    <row r="1096" spans="1:10" x14ac:dyDescent="0.2">
      <c r="A1096" s="362">
        <v>42290</v>
      </c>
      <c r="C1096" s="4"/>
      <c r="D1096" s="4">
        <v>44</v>
      </c>
      <c r="E1096" s="4">
        <v>35</v>
      </c>
      <c r="F1096" s="13">
        <f t="shared" si="64"/>
        <v>0.44303797468354428</v>
      </c>
      <c r="G1096" s="4">
        <v>3</v>
      </c>
      <c r="H1096" s="4">
        <v>0</v>
      </c>
      <c r="I1096" s="13">
        <f t="shared" si="65"/>
        <v>0</v>
      </c>
      <c r="J1096" s="378"/>
    </row>
    <row r="1097" spans="1:10" x14ac:dyDescent="0.2">
      <c r="A1097" s="362">
        <v>42291</v>
      </c>
      <c r="C1097" s="4"/>
      <c r="D1097" s="4">
        <v>8</v>
      </c>
      <c r="E1097" s="4">
        <v>18</v>
      </c>
      <c r="F1097" s="13">
        <f t="shared" si="64"/>
        <v>0.69230769230769229</v>
      </c>
      <c r="G1097" s="4">
        <v>2</v>
      </c>
      <c r="H1097" s="4">
        <v>0</v>
      </c>
      <c r="I1097" s="13">
        <f t="shared" si="65"/>
        <v>0</v>
      </c>
      <c r="J1097" s="378"/>
    </row>
    <row r="1098" spans="1:10" x14ac:dyDescent="0.2">
      <c r="A1098" s="362">
        <v>42292</v>
      </c>
      <c r="C1098" s="4"/>
      <c r="D1098" s="4">
        <v>1</v>
      </c>
      <c r="E1098" s="4">
        <v>2</v>
      </c>
      <c r="F1098" s="13">
        <f t="shared" si="64"/>
        <v>0.66666666666666663</v>
      </c>
      <c r="G1098" s="4">
        <v>0</v>
      </c>
      <c r="H1098" s="4">
        <v>0</v>
      </c>
      <c r="I1098" s="13" t="e">
        <f t="shared" si="65"/>
        <v>#DIV/0!</v>
      </c>
      <c r="J1098" s="378"/>
    </row>
    <row r="1099" spans="1:10" x14ac:dyDescent="0.2">
      <c r="A1099" s="362">
        <v>42293</v>
      </c>
      <c r="C1099" s="4"/>
      <c r="D1099" s="4">
        <v>20</v>
      </c>
      <c r="E1099" s="4">
        <v>11</v>
      </c>
      <c r="F1099" s="13">
        <f t="shared" si="64"/>
        <v>0.35483870967741937</v>
      </c>
      <c r="G1099" s="4">
        <v>5</v>
      </c>
      <c r="H1099" s="4">
        <v>1</v>
      </c>
      <c r="I1099" s="13">
        <f t="shared" si="65"/>
        <v>0.16666666666666666</v>
      </c>
      <c r="J1099" s="378"/>
    </row>
    <row r="1100" spans="1:10" x14ac:dyDescent="0.2">
      <c r="A1100" s="362">
        <v>42294</v>
      </c>
      <c r="C1100" s="4"/>
      <c r="D1100" s="4">
        <v>29</v>
      </c>
      <c r="E1100" s="4">
        <v>2</v>
      </c>
      <c r="F1100" s="13">
        <f t="shared" si="64"/>
        <v>6.4516129032258063E-2</v>
      </c>
      <c r="G1100" s="4">
        <v>5</v>
      </c>
      <c r="H1100" s="4">
        <v>0</v>
      </c>
      <c r="I1100" s="13">
        <f t="shared" si="65"/>
        <v>0</v>
      </c>
      <c r="J1100" s="378"/>
    </row>
    <row r="1101" spans="1:10" x14ac:dyDescent="0.2">
      <c r="A1101" s="362">
        <v>42295</v>
      </c>
      <c r="C1101" s="4"/>
      <c r="D1101" s="4">
        <v>10</v>
      </c>
      <c r="E1101" s="4">
        <v>1</v>
      </c>
      <c r="F1101" s="13">
        <f t="shared" si="64"/>
        <v>9.0909090909090912E-2</v>
      </c>
      <c r="G1101" s="4">
        <v>3</v>
      </c>
      <c r="H1101" s="4">
        <v>1</v>
      </c>
      <c r="I1101" s="13">
        <f t="shared" si="65"/>
        <v>0.25</v>
      </c>
      <c r="J1101" s="378"/>
    </row>
    <row r="1102" spans="1:10" x14ac:dyDescent="0.2">
      <c r="A1102" s="362">
        <v>42296</v>
      </c>
      <c r="C1102" s="4"/>
      <c r="D1102" s="4">
        <v>18</v>
      </c>
      <c r="E1102" s="4">
        <v>8</v>
      </c>
      <c r="F1102" s="13">
        <f t="shared" si="64"/>
        <v>0.30769230769230771</v>
      </c>
      <c r="G1102" s="4">
        <v>1</v>
      </c>
      <c r="H1102" s="4">
        <v>0</v>
      </c>
      <c r="I1102" s="13">
        <f t="shared" si="65"/>
        <v>0</v>
      </c>
      <c r="J1102" s="378"/>
    </row>
    <row r="1103" spans="1:10" x14ac:dyDescent="0.2">
      <c r="A1103" s="362">
        <v>42297</v>
      </c>
      <c r="C1103" s="4"/>
      <c r="D1103" s="4">
        <v>41</v>
      </c>
      <c r="E1103" s="4">
        <v>12</v>
      </c>
      <c r="F1103" s="13">
        <f t="shared" si="64"/>
        <v>0.22641509433962265</v>
      </c>
      <c r="G1103" s="4">
        <v>2</v>
      </c>
      <c r="H1103" s="4">
        <v>0</v>
      </c>
      <c r="I1103" s="13">
        <f t="shared" si="65"/>
        <v>0</v>
      </c>
      <c r="J1103" s="378"/>
    </row>
    <row r="1104" spans="1:10" x14ac:dyDescent="0.2">
      <c r="A1104" s="362">
        <v>42298</v>
      </c>
      <c r="C1104" s="4"/>
      <c r="D1104" s="4">
        <v>38</v>
      </c>
      <c r="E1104" s="4">
        <v>12</v>
      </c>
      <c r="F1104" s="13">
        <f t="shared" si="64"/>
        <v>0.24</v>
      </c>
      <c r="G1104" s="4">
        <v>1</v>
      </c>
      <c r="H1104" s="4">
        <v>0</v>
      </c>
      <c r="I1104" s="13">
        <f t="shared" si="65"/>
        <v>0</v>
      </c>
      <c r="J1104" s="378"/>
    </row>
    <row r="1105" spans="1:10" x14ac:dyDescent="0.2">
      <c r="A1105" s="362">
        <v>42299</v>
      </c>
      <c r="C1105" s="4"/>
      <c r="D1105" s="4">
        <v>26</v>
      </c>
      <c r="E1105" s="4">
        <v>10</v>
      </c>
      <c r="F1105" s="13">
        <f t="shared" si="64"/>
        <v>0.27777777777777779</v>
      </c>
      <c r="G1105" s="4">
        <v>1</v>
      </c>
      <c r="H1105" s="4">
        <v>0</v>
      </c>
      <c r="I1105" s="13">
        <f t="shared" si="65"/>
        <v>0</v>
      </c>
      <c r="J1105" s="378"/>
    </row>
    <row r="1106" spans="1:10" x14ac:dyDescent="0.2">
      <c r="A1106" s="362">
        <v>42300</v>
      </c>
      <c r="C1106" s="4"/>
      <c r="D1106" s="4">
        <v>22</v>
      </c>
      <c r="E1106" s="4">
        <v>17</v>
      </c>
      <c r="F1106" s="13">
        <f t="shared" si="64"/>
        <v>0.4358974358974359</v>
      </c>
      <c r="G1106" s="4">
        <v>6</v>
      </c>
      <c r="H1106" s="4">
        <v>2</v>
      </c>
      <c r="I1106" s="13">
        <f t="shared" si="65"/>
        <v>0.25</v>
      </c>
      <c r="J1106" s="378"/>
    </row>
    <row r="1107" spans="1:10" x14ac:dyDescent="0.2">
      <c r="A1107" s="362">
        <v>42301</v>
      </c>
      <c r="C1107" s="4"/>
      <c r="D1107" s="4">
        <v>0</v>
      </c>
      <c r="E1107" s="4">
        <v>0</v>
      </c>
      <c r="F1107" s="13" t="e">
        <f t="shared" si="64"/>
        <v>#DIV/0!</v>
      </c>
      <c r="G1107" s="4">
        <v>0</v>
      </c>
      <c r="H1107" s="4">
        <v>0</v>
      </c>
      <c r="I1107" s="13" t="e">
        <f t="shared" si="65"/>
        <v>#DIV/0!</v>
      </c>
      <c r="J1107" s="378"/>
    </row>
    <row r="1108" spans="1:10" x14ac:dyDescent="0.2">
      <c r="A1108" s="362">
        <v>42302</v>
      </c>
      <c r="C1108" s="4"/>
      <c r="D1108" s="4">
        <v>21</v>
      </c>
      <c r="E1108" s="4">
        <v>10</v>
      </c>
      <c r="F1108" s="13">
        <f t="shared" si="64"/>
        <v>0.32258064516129031</v>
      </c>
      <c r="G1108" s="4">
        <v>4</v>
      </c>
      <c r="H1108" s="4">
        <v>2</v>
      </c>
      <c r="I1108" s="13">
        <f t="shared" si="65"/>
        <v>0.33333333333333331</v>
      </c>
      <c r="J1108" s="378"/>
    </row>
    <row r="1109" spans="1:10" x14ac:dyDescent="0.2">
      <c r="A1109" s="362">
        <v>42303</v>
      </c>
      <c r="C1109" s="4"/>
      <c r="D1109" s="4">
        <v>18</v>
      </c>
      <c r="E1109" s="4">
        <v>10</v>
      </c>
      <c r="F1109" s="13">
        <f t="shared" si="64"/>
        <v>0.35714285714285715</v>
      </c>
      <c r="G1109" s="4">
        <v>4</v>
      </c>
      <c r="H1109" s="4">
        <v>0</v>
      </c>
      <c r="I1109" s="13">
        <f t="shared" si="65"/>
        <v>0</v>
      </c>
      <c r="J1109" s="378"/>
    </row>
    <row r="1110" spans="1:10" x14ac:dyDescent="0.2">
      <c r="A1110" s="362">
        <v>42304</v>
      </c>
      <c r="C1110" s="4"/>
      <c r="D1110" s="4">
        <v>0</v>
      </c>
      <c r="E1110" s="4">
        <v>0</v>
      </c>
      <c r="F1110" s="13" t="e">
        <f t="shared" si="64"/>
        <v>#DIV/0!</v>
      </c>
      <c r="G1110" s="4">
        <v>0</v>
      </c>
      <c r="H1110" s="4">
        <v>0</v>
      </c>
      <c r="I1110" s="13" t="e">
        <f t="shared" si="65"/>
        <v>#DIV/0!</v>
      </c>
      <c r="J1110" s="378"/>
    </row>
    <row r="1111" spans="1:10" x14ac:dyDescent="0.2">
      <c r="A1111" s="362">
        <v>42305</v>
      </c>
      <c r="C1111" s="4"/>
      <c r="D1111" s="4">
        <v>0</v>
      </c>
      <c r="E1111" s="4">
        <v>0</v>
      </c>
      <c r="F1111" s="13" t="e">
        <f t="shared" si="64"/>
        <v>#DIV/0!</v>
      </c>
      <c r="G1111" s="4">
        <v>0</v>
      </c>
      <c r="H1111" s="4">
        <v>0</v>
      </c>
      <c r="I1111" s="13" t="e">
        <f t="shared" si="65"/>
        <v>#DIV/0!</v>
      </c>
      <c r="J1111" s="378"/>
    </row>
    <row r="1112" spans="1:10" x14ac:dyDescent="0.2">
      <c r="A1112" s="362">
        <v>42306</v>
      </c>
      <c r="C1112" s="4"/>
      <c r="D1112" s="4">
        <v>0</v>
      </c>
      <c r="E1112" s="4">
        <v>0</v>
      </c>
      <c r="F1112" s="13" t="e">
        <f t="shared" si="64"/>
        <v>#DIV/0!</v>
      </c>
      <c r="G1112" s="4">
        <v>0</v>
      </c>
      <c r="H1112" s="4">
        <v>0</v>
      </c>
      <c r="I1112" s="13" t="e">
        <f t="shared" si="65"/>
        <v>#DIV/0!</v>
      </c>
      <c r="J1112" s="378"/>
    </row>
    <row r="1113" spans="1:10" x14ac:dyDescent="0.2">
      <c r="A1113" s="362">
        <v>42307</v>
      </c>
      <c r="C1113" s="4"/>
      <c r="D1113" s="4">
        <v>13</v>
      </c>
      <c r="E1113" s="4">
        <v>6</v>
      </c>
      <c r="F1113" s="13">
        <f t="shared" si="64"/>
        <v>0.31578947368421051</v>
      </c>
      <c r="G1113" s="4">
        <v>1</v>
      </c>
      <c r="H1113" s="4">
        <v>0</v>
      </c>
      <c r="I1113" s="13">
        <f t="shared" si="65"/>
        <v>0</v>
      </c>
      <c r="J1113" s="378"/>
    </row>
    <row r="1114" spans="1:10" x14ac:dyDescent="0.2">
      <c r="A1114" s="362">
        <v>42308</v>
      </c>
      <c r="C1114" s="4"/>
      <c r="D1114" s="4">
        <v>1</v>
      </c>
      <c r="E1114" s="4">
        <v>0</v>
      </c>
      <c r="F1114" s="13">
        <f t="shared" si="64"/>
        <v>0</v>
      </c>
      <c r="G1114" s="4">
        <v>0</v>
      </c>
      <c r="H1114" s="4">
        <v>0</v>
      </c>
      <c r="I1114" s="13" t="e">
        <f t="shared" si="65"/>
        <v>#DIV/0!</v>
      </c>
      <c r="J1114" s="378"/>
    </row>
    <row r="1115" spans="1:10" x14ac:dyDescent="0.2">
      <c r="A1115" s="362">
        <v>42309</v>
      </c>
      <c r="C1115" s="4"/>
      <c r="D1115" s="4">
        <v>29</v>
      </c>
      <c r="E1115" s="4">
        <v>15</v>
      </c>
      <c r="F1115" s="13">
        <f t="shared" si="64"/>
        <v>0.34090909090909088</v>
      </c>
      <c r="G1115" s="4">
        <v>3</v>
      </c>
      <c r="H1115" s="4">
        <v>2</v>
      </c>
      <c r="I1115" s="13">
        <f t="shared" si="65"/>
        <v>0.4</v>
      </c>
      <c r="J1115" s="378"/>
    </row>
    <row r="1116" spans="1:10" x14ac:dyDescent="0.2">
      <c r="A1116" s="362">
        <v>42310</v>
      </c>
      <c r="C1116" s="4"/>
      <c r="D1116" s="4">
        <v>6</v>
      </c>
      <c r="E1116" s="4">
        <v>3</v>
      </c>
      <c r="F1116" s="13">
        <f t="shared" si="64"/>
        <v>0.33333333333333331</v>
      </c>
      <c r="G1116" s="4">
        <v>3</v>
      </c>
      <c r="H1116" s="4">
        <v>0</v>
      </c>
      <c r="I1116" s="13">
        <f t="shared" si="65"/>
        <v>0</v>
      </c>
      <c r="J1116" s="378"/>
    </row>
    <row r="1117" spans="1:10" x14ac:dyDescent="0.2">
      <c r="A1117" s="362">
        <v>42311</v>
      </c>
      <c r="C1117" s="4"/>
      <c r="D1117" s="4">
        <v>9</v>
      </c>
      <c r="E1117" s="4">
        <v>1</v>
      </c>
      <c r="F1117" s="13">
        <f t="shared" si="64"/>
        <v>0.1</v>
      </c>
      <c r="G1117" s="4">
        <v>1</v>
      </c>
      <c r="H1117" s="4">
        <v>0</v>
      </c>
      <c r="I1117" s="13">
        <f t="shared" si="65"/>
        <v>0</v>
      </c>
      <c r="J1117" s="378"/>
    </row>
    <row r="1118" spans="1:10" x14ac:dyDescent="0.2">
      <c r="A1118" s="362">
        <v>42312</v>
      </c>
      <c r="C1118" s="4"/>
      <c r="D1118" s="4">
        <v>14</v>
      </c>
      <c r="E1118" s="4">
        <v>1</v>
      </c>
      <c r="F1118" s="13">
        <f t="shared" si="64"/>
        <v>6.6666666666666666E-2</v>
      </c>
      <c r="G1118" s="4">
        <v>2</v>
      </c>
      <c r="H1118" s="4">
        <v>0</v>
      </c>
      <c r="I1118" s="13">
        <f t="shared" si="65"/>
        <v>0</v>
      </c>
      <c r="J1118" s="378"/>
    </row>
    <row r="1119" spans="1:10" x14ac:dyDescent="0.2">
      <c r="A1119" s="362">
        <v>42313</v>
      </c>
      <c r="C1119" s="4"/>
      <c r="D1119" s="4">
        <v>7</v>
      </c>
      <c r="E1119" s="4">
        <v>2</v>
      </c>
      <c r="F1119" s="13">
        <f t="shared" si="64"/>
        <v>0.22222222222222221</v>
      </c>
      <c r="G1119" s="4">
        <v>2</v>
      </c>
      <c r="H1119" s="4">
        <v>0</v>
      </c>
      <c r="I1119" s="13">
        <f t="shared" si="65"/>
        <v>0</v>
      </c>
      <c r="J1119" s="378"/>
    </row>
    <row r="1120" spans="1:10" ht="12" thickBot="1" x14ac:dyDescent="0.25">
      <c r="A1120" s="362">
        <v>42314</v>
      </c>
      <c r="C1120" s="4"/>
      <c r="D1120" s="4">
        <v>4</v>
      </c>
      <c r="E1120" s="4">
        <v>0</v>
      </c>
      <c r="F1120" s="13"/>
      <c r="G1120" s="4">
        <v>0</v>
      </c>
      <c r="H1120" s="4">
        <v>0</v>
      </c>
      <c r="I1120" s="13"/>
      <c r="J1120" s="378"/>
    </row>
    <row r="1121" spans="1:10" ht="12" thickBot="1" x14ac:dyDescent="0.25">
      <c r="A1121" s="388" t="s">
        <v>653</v>
      </c>
      <c r="B1121" s="71"/>
      <c r="C1121" s="72"/>
      <c r="D1121" s="72">
        <f>SUM(D1023:D1119)</f>
        <v>2757.71</v>
      </c>
      <c r="E1121" s="72">
        <f>SUM(E1023:E1119)</f>
        <v>3356.12</v>
      </c>
      <c r="F1121" s="389">
        <f t="shared" si="64"/>
        <v>0.54893904475590583</v>
      </c>
      <c r="G1121" s="72">
        <f>SUM(G1023:G1119)</f>
        <v>926.29</v>
      </c>
      <c r="H1121" s="72">
        <f>SUM(H1023:H1119)</f>
        <v>354</v>
      </c>
      <c r="I1121" s="389">
        <f>H1121/(H1121+G1121)</f>
        <v>0.27649985550148798</v>
      </c>
      <c r="J1121" s="390" t="s">
        <v>654</v>
      </c>
    </row>
    <row r="1122" spans="1:10" x14ac:dyDescent="0.2">
      <c r="E1122" s="4"/>
      <c r="F1122" s="286"/>
      <c r="G1122" s="4"/>
      <c r="H1122" s="4"/>
      <c r="I1122" s="286"/>
      <c r="J1122" s="35"/>
    </row>
    <row r="1123" spans="1:10" x14ac:dyDescent="0.2">
      <c r="A1123" s="348">
        <v>42575</v>
      </c>
      <c r="B1123" s="375"/>
      <c r="C1123" s="349"/>
      <c r="D1123" s="368">
        <v>1</v>
      </c>
      <c r="E1123" s="368">
        <v>1</v>
      </c>
      <c r="F1123" s="391">
        <f t="shared" ref="F1123:F1147" si="66">E1123/(E1123+D1123)</f>
        <v>0.5</v>
      </c>
      <c r="G1123" s="368">
        <v>0</v>
      </c>
      <c r="H1123" s="368">
        <v>0</v>
      </c>
      <c r="I1123" s="391" t="e">
        <f t="shared" ref="I1123:I1181" si="67">H1123/(H1123+G1123)</f>
        <v>#DIV/0!</v>
      </c>
      <c r="J1123" s="377"/>
    </row>
    <row r="1124" spans="1:10" x14ac:dyDescent="0.2">
      <c r="A1124" s="352">
        <v>42576</v>
      </c>
      <c r="C1124" s="4"/>
      <c r="D1124" s="287">
        <v>2</v>
      </c>
      <c r="E1124" s="287">
        <v>4</v>
      </c>
      <c r="F1124" s="288">
        <f t="shared" si="66"/>
        <v>0.66666666666666663</v>
      </c>
      <c r="G1124" s="287">
        <v>0</v>
      </c>
      <c r="H1124" s="287">
        <v>0</v>
      </c>
      <c r="I1124" s="288" t="e">
        <f t="shared" si="67"/>
        <v>#DIV/0!</v>
      </c>
      <c r="J1124" s="378"/>
    </row>
    <row r="1125" spans="1:10" x14ac:dyDescent="0.2">
      <c r="A1125" s="352">
        <v>42577</v>
      </c>
      <c r="C1125" s="4"/>
      <c r="D1125" s="287">
        <v>1</v>
      </c>
      <c r="E1125" s="287">
        <v>0</v>
      </c>
      <c r="F1125" s="288">
        <f t="shared" si="66"/>
        <v>0</v>
      </c>
      <c r="G1125" s="287">
        <v>0</v>
      </c>
      <c r="H1125" s="287">
        <v>0</v>
      </c>
      <c r="I1125" s="288" t="e">
        <f t="shared" si="67"/>
        <v>#DIV/0!</v>
      </c>
      <c r="J1125" s="378"/>
    </row>
    <row r="1126" spans="1:10" x14ac:dyDescent="0.2">
      <c r="A1126" s="352">
        <v>42578</v>
      </c>
      <c r="C1126" s="4"/>
      <c r="D1126" s="287">
        <v>3</v>
      </c>
      <c r="E1126" s="287">
        <v>0</v>
      </c>
      <c r="F1126" s="288">
        <f t="shared" si="66"/>
        <v>0</v>
      </c>
      <c r="G1126" s="287">
        <v>0</v>
      </c>
      <c r="H1126" s="287">
        <v>0</v>
      </c>
      <c r="I1126" s="288" t="e">
        <f t="shared" si="67"/>
        <v>#DIV/0!</v>
      </c>
      <c r="J1126" s="378"/>
    </row>
    <row r="1127" spans="1:10" x14ac:dyDescent="0.2">
      <c r="A1127" s="352">
        <v>42579</v>
      </c>
      <c r="C1127" s="4"/>
      <c r="D1127" s="287">
        <v>1</v>
      </c>
      <c r="E1127" s="287">
        <v>1</v>
      </c>
      <c r="F1127" s="288">
        <f t="shared" si="66"/>
        <v>0.5</v>
      </c>
      <c r="G1127" s="287">
        <v>0</v>
      </c>
      <c r="H1127" s="287">
        <v>0</v>
      </c>
      <c r="I1127" s="288" t="e">
        <f t="shared" si="67"/>
        <v>#DIV/0!</v>
      </c>
      <c r="J1127" s="378"/>
    </row>
    <row r="1128" spans="1:10" x14ac:dyDescent="0.2">
      <c r="A1128" s="352">
        <v>42580</v>
      </c>
      <c r="C1128" s="4"/>
      <c r="D1128" s="287">
        <v>4</v>
      </c>
      <c r="E1128" s="287">
        <v>0</v>
      </c>
      <c r="F1128" s="288">
        <f t="shared" si="66"/>
        <v>0</v>
      </c>
      <c r="G1128" s="287">
        <v>0</v>
      </c>
      <c r="H1128" s="287">
        <v>0</v>
      </c>
      <c r="I1128" s="288" t="e">
        <f t="shared" si="67"/>
        <v>#DIV/0!</v>
      </c>
      <c r="J1128" s="378"/>
    </row>
    <row r="1129" spans="1:10" x14ac:dyDescent="0.2">
      <c r="A1129" s="352">
        <v>42581</v>
      </c>
      <c r="C1129" s="4"/>
      <c r="D1129" s="287">
        <v>1</v>
      </c>
      <c r="E1129" s="287">
        <v>0</v>
      </c>
      <c r="F1129" s="288">
        <f t="shared" si="66"/>
        <v>0</v>
      </c>
      <c r="G1129" s="287">
        <v>0</v>
      </c>
      <c r="H1129" s="287">
        <v>0</v>
      </c>
      <c r="I1129" s="288" t="e">
        <f t="shared" si="67"/>
        <v>#DIV/0!</v>
      </c>
      <c r="J1129" s="378"/>
    </row>
    <row r="1130" spans="1:10" x14ac:dyDescent="0.2">
      <c r="A1130" s="352">
        <v>42582</v>
      </c>
      <c r="C1130" s="4"/>
      <c r="D1130" s="287">
        <v>1</v>
      </c>
      <c r="E1130" s="287">
        <v>0</v>
      </c>
      <c r="F1130" s="288">
        <f t="shared" si="66"/>
        <v>0</v>
      </c>
      <c r="G1130" s="287">
        <v>0</v>
      </c>
      <c r="H1130" s="287">
        <v>0</v>
      </c>
      <c r="I1130" s="288" t="e">
        <f t="shared" si="67"/>
        <v>#DIV/0!</v>
      </c>
      <c r="J1130" s="378"/>
    </row>
    <row r="1131" spans="1:10" x14ac:dyDescent="0.2">
      <c r="A1131" s="352">
        <v>42583</v>
      </c>
      <c r="C1131" s="4"/>
      <c r="D1131" s="287">
        <v>1</v>
      </c>
      <c r="E1131" s="287">
        <v>0</v>
      </c>
      <c r="F1131" s="288">
        <f t="shared" si="66"/>
        <v>0</v>
      </c>
      <c r="G1131" s="287">
        <v>0</v>
      </c>
      <c r="H1131" s="287">
        <v>0</v>
      </c>
      <c r="I1131" s="288" t="e">
        <f t="shared" si="67"/>
        <v>#DIV/0!</v>
      </c>
      <c r="J1131" s="378"/>
    </row>
    <row r="1132" spans="1:10" x14ac:dyDescent="0.2">
      <c r="A1132" s="352">
        <v>42584</v>
      </c>
      <c r="C1132" s="4"/>
      <c r="D1132" s="287">
        <v>8</v>
      </c>
      <c r="E1132" s="287">
        <v>1</v>
      </c>
      <c r="F1132" s="288">
        <f t="shared" si="66"/>
        <v>0.1111111111111111</v>
      </c>
      <c r="G1132" s="287">
        <v>1</v>
      </c>
      <c r="H1132" s="287">
        <v>0</v>
      </c>
      <c r="I1132" s="288">
        <f t="shared" si="67"/>
        <v>0</v>
      </c>
      <c r="J1132" s="378"/>
    </row>
    <row r="1133" spans="1:10" x14ac:dyDescent="0.2">
      <c r="A1133" s="352">
        <v>42585</v>
      </c>
      <c r="C1133" s="4"/>
      <c r="D1133" s="287">
        <v>12</v>
      </c>
      <c r="E1133" s="287">
        <v>1</v>
      </c>
      <c r="F1133" s="288">
        <f t="shared" si="66"/>
        <v>7.6923076923076927E-2</v>
      </c>
      <c r="G1133" s="287">
        <v>0</v>
      </c>
      <c r="H1133" s="287">
        <v>0</v>
      </c>
      <c r="I1133" s="288" t="e">
        <f t="shared" si="67"/>
        <v>#DIV/0!</v>
      </c>
      <c r="J1133" s="378"/>
    </row>
    <row r="1134" spans="1:10" x14ac:dyDescent="0.2">
      <c r="A1134" s="352">
        <v>42586</v>
      </c>
      <c r="C1134" s="4"/>
      <c r="D1134" s="287">
        <v>6</v>
      </c>
      <c r="E1134" s="287">
        <v>4</v>
      </c>
      <c r="F1134" s="288">
        <f t="shared" si="66"/>
        <v>0.4</v>
      </c>
      <c r="G1134" s="287">
        <v>0</v>
      </c>
      <c r="H1134" s="287">
        <v>0</v>
      </c>
      <c r="I1134" s="288" t="e">
        <f t="shared" si="67"/>
        <v>#DIV/0!</v>
      </c>
      <c r="J1134" s="378"/>
    </row>
    <row r="1135" spans="1:10" x14ac:dyDescent="0.2">
      <c r="A1135" s="352">
        <v>42587</v>
      </c>
      <c r="C1135" s="4"/>
      <c r="D1135" s="287">
        <v>30</v>
      </c>
      <c r="E1135" s="287">
        <v>6</v>
      </c>
      <c r="F1135" s="288">
        <f t="shared" si="66"/>
        <v>0.16666666666666666</v>
      </c>
      <c r="G1135" s="287">
        <v>0</v>
      </c>
      <c r="H1135" s="287">
        <v>0</v>
      </c>
      <c r="I1135" s="288" t="e">
        <f t="shared" si="67"/>
        <v>#DIV/0!</v>
      </c>
      <c r="J1135" s="378"/>
    </row>
    <row r="1136" spans="1:10" x14ac:dyDescent="0.2">
      <c r="A1136" s="352">
        <v>42588</v>
      </c>
      <c r="C1136" s="4"/>
      <c r="D1136" s="287">
        <v>17</v>
      </c>
      <c r="E1136" s="287">
        <v>17</v>
      </c>
      <c r="F1136" s="288">
        <f t="shared" si="66"/>
        <v>0.5</v>
      </c>
      <c r="G1136" s="287">
        <v>0</v>
      </c>
      <c r="H1136" s="287">
        <v>0</v>
      </c>
      <c r="I1136" s="288" t="e">
        <f t="shared" si="67"/>
        <v>#DIV/0!</v>
      </c>
      <c r="J1136" s="378"/>
    </row>
    <row r="1137" spans="1:10" x14ac:dyDescent="0.2">
      <c r="A1137" s="352">
        <v>42589</v>
      </c>
      <c r="C1137" s="4"/>
      <c r="D1137" s="287">
        <v>18</v>
      </c>
      <c r="E1137" s="287">
        <v>13</v>
      </c>
      <c r="F1137" s="288">
        <f t="shared" si="66"/>
        <v>0.41935483870967744</v>
      </c>
      <c r="G1137" s="287">
        <v>0</v>
      </c>
      <c r="H1137" s="287">
        <v>0</v>
      </c>
      <c r="I1137" s="288" t="e">
        <f t="shared" si="67"/>
        <v>#DIV/0!</v>
      </c>
      <c r="J1137" s="378"/>
    </row>
    <row r="1138" spans="1:10" x14ac:dyDescent="0.2">
      <c r="A1138" s="352">
        <v>42590</v>
      </c>
      <c r="C1138" s="4"/>
      <c r="D1138" s="287">
        <v>28</v>
      </c>
      <c r="E1138" s="287">
        <v>31</v>
      </c>
      <c r="F1138" s="288">
        <f t="shared" si="66"/>
        <v>0.52542372881355937</v>
      </c>
      <c r="G1138" s="287">
        <v>1</v>
      </c>
      <c r="H1138" s="287">
        <v>1</v>
      </c>
      <c r="I1138" s="288">
        <f t="shared" si="67"/>
        <v>0.5</v>
      </c>
      <c r="J1138" s="378"/>
    </row>
    <row r="1139" spans="1:10" x14ac:dyDescent="0.2">
      <c r="A1139" s="352">
        <v>42591</v>
      </c>
      <c r="C1139" s="4"/>
      <c r="D1139" s="287">
        <v>25</v>
      </c>
      <c r="E1139" s="287">
        <v>13</v>
      </c>
      <c r="F1139" s="288">
        <f t="shared" si="66"/>
        <v>0.34210526315789475</v>
      </c>
      <c r="G1139" s="287">
        <v>0</v>
      </c>
      <c r="H1139" s="287">
        <v>0</v>
      </c>
      <c r="I1139" s="288" t="e">
        <f t="shared" si="67"/>
        <v>#DIV/0!</v>
      </c>
      <c r="J1139" s="378"/>
    </row>
    <row r="1140" spans="1:10" x14ac:dyDescent="0.2">
      <c r="A1140" s="352">
        <v>42592</v>
      </c>
      <c r="C1140" s="4"/>
      <c r="D1140" s="287">
        <v>25</v>
      </c>
      <c r="E1140" s="287">
        <v>14</v>
      </c>
      <c r="F1140" s="288">
        <f t="shared" si="66"/>
        <v>0.35897435897435898</v>
      </c>
      <c r="G1140" s="287">
        <v>0</v>
      </c>
      <c r="H1140" s="287">
        <v>0</v>
      </c>
      <c r="I1140" s="288" t="e">
        <f t="shared" si="67"/>
        <v>#DIV/0!</v>
      </c>
      <c r="J1140" s="378"/>
    </row>
    <row r="1141" spans="1:10" x14ac:dyDescent="0.2">
      <c r="A1141" s="352">
        <v>42593</v>
      </c>
      <c r="C1141" s="4"/>
      <c r="D1141" s="287">
        <v>58</v>
      </c>
      <c r="E1141" s="287">
        <v>34</v>
      </c>
      <c r="F1141" s="288">
        <f t="shared" si="66"/>
        <v>0.36956521739130432</v>
      </c>
      <c r="G1141" s="287">
        <v>0</v>
      </c>
      <c r="H1141" s="287">
        <v>0</v>
      </c>
      <c r="I1141" s="288" t="e">
        <f t="shared" si="67"/>
        <v>#DIV/0!</v>
      </c>
      <c r="J1141" s="378"/>
    </row>
    <row r="1142" spans="1:10" x14ac:dyDescent="0.2">
      <c r="A1142" s="352">
        <v>42594</v>
      </c>
      <c r="C1142" s="4"/>
      <c r="D1142" s="287">
        <v>65</v>
      </c>
      <c r="E1142" s="287">
        <v>33</v>
      </c>
      <c r="F1142" s="288">
        <f t="shared" si="66"/>
        <v>0.33673469387755101</v>
      </c>
      <c r="G1142" s="287">
        <v>1</v>
      </c>
      <c r="H1142" s="287">
        <v>0</v>
      </c>
      <c r="I1142" s="288">
        <f t="shared" si="67"/>
        <v>0</v>
      </c>
      <c r="J1142" s="378"/>
    </row>
    <row r="1143" spans="1:10" x14ac:dyDescent="0.2">
      <c r="A1143" s="352">
        <v>42595</v>
      </c>
      <c r="C1143" s="4"/>
      <c r="D1143" s="287">
        <v>15</v>
      </c>
      <c r="E1143" s="287">
        <v>6</v>
      </c>
      <c r="F1143" s="288">
        <f t="shared" si="66"/>
        <v>0.2857142857142857</v>
      </c>
      <c r="G1143" s="287">
        <v>0</v>
      </c>
      <c r="H1143" s="287">
        <v>0</v>
      </c>
      <c r="I1143" s="288" t="e">
        <f t="shared" si="67"/>
        <v>#DIV/0!</v>
      </c>
      <c r="J1143" s="378"/>
    </row>
    <row r="1144" spans="1:10" x14ac:dyDescent="0.2">
      <c r="A1144" s="352">
        <v>42596</v>
      </c>
      <c r="C1144" s="4"/>
      <c r="D1144" s="287">
        <v>6</v>
      </c>
      <c r="E1144" s="287">
        <v>0</v>
      </c>
      <c r="F1144" s="288">
        <f t="shared" si="66"/>
        <v>0</v>
      </c>
      <c r="G1144" s="287">
        <v>1</v>
      </c>
      <c r="H1144" s="287">
        <v>0</v>
      </c>
      <c r="I1144" s="288">
        <f t="shared" si="67"/>
        <v>0</v>
      </c>
      <c r="J1144" s="378"/>
    </row>
    <row r="1145" spans="1:10" x14ac:dyDescent="0.2">
      <c r="A1145" s="352">
        <v>42597</v>
      </c>
      <c r="C1145" s="4"/>
      <c r="D1145" s="287">
        <v>3</v>
      </c>
      <c r="E1145" s="287">
        <v>0</v>
      </c>
      <c r="F1145" s="288">
        <f t="shared" si="66"/>
        <v>0</v>
      </c>
      <c r="G1145" s="287">
        <v>3</v>
      </c>
      <c r="H1145" s="287">
        <v>0</v>
      </c>
      <c r="I1145" s="288">
        <f t="shared" si="67"/>
        <v>0</v>
      </c>
      <c r="J1145" s="378"/>
    </row>
    <row r="1146" spans="1:10" x14ac:dyDescent="0.2">
      <c r="A1146" s="352">
        <v>42598</v>
      </c>
      <c r="C1146" s="4"/>
      <c r="D1146" s="287">
        <v>9</v>
      </c>
      <c r="E1146" s="287">
        <v>4</v>
      </c>
      <c r="F1146" s="288">
        <f t="shared" si="66"/>
        <v>0.30769230769230771</v>
      </c>
      <c r="G1146" s="287">
        <v>4</v>
      </c>
      <c r="H1146" s="287">
        <v>1</v>
      </c>
      <c r="I1146" s="288">
        <f t="shared" si="67"/>
        <v>0.2</v>
      </c>
      <c r="J1146" s="378"/>
    </row>
    <row r="1147" spans="1:10" x14ac:dyDescent="0.2">
      <c r="A1147" s="352">
        <v>42599</v>
      </c>
      <c r="C1147" s="4"/>
      <c r="D1147" s="287">
        <v>14</v>
      </c>
      <c r="E1147" s="287">
        <v>11</v>
      </c>
      <c r="F1147" s="288">
        <f t="shared" si="66"/>
        <v>0.44</v>
      </c>
      <c r="G1147" s="287">
        <v>2</v>
      </c>
      <c r="H1147" s="287">
        <v>0</v>
      </c>
      <c r="I1147" s="288">
        <f t="shared" si="67"/>
        <v>0</v>
      </c>
      <c r="J1147" s="378"/>
    </row>
    <row r="1148" spans="1:10" x14ac:dyDescent="0.2">
      <c r="A1148" s="352">
        <v>42600</v>
      </c>
      <c r="C1148" s="4"/>
      <c r="D1148" s="287">
        <v>13</v>
      </c>
      <c r="E1148" s="287">
        <v>2</v>
      </c>
      <c r="F1148" s="288">
        <f t="shared" ref="F1148:F1211" si="68">E1148/(E1148+D1148)</f>
        <v>0.13333333333333333</v>
      </c>
      <c r="G1148" s="287">
        <v>2</v>
      </c>
      <c r="H1148" s="287">
        <v>0</v>
      </c>
      <c r="I1148" s="288">
        <f t="shared" si="67"/>
        <v>0</v>
      </c>
      <c r="J1148" s="378"/>
    </row>
    <row r="1149" spans="1:10" x14ac:dyDescent="0.2">
      <c r="A1149" s="352">
        <v>42601</v>
      </c>
      <c r="C1149" s="4"/>
      <c r="D1149" s="287">
        <v>9</v>
      </c>
      <c r="E1149" s="287">
        <v>3</v>
      </c>
      <c r="F1149" s="288">
        <f t="shared" si="68"/>
        <v>0.25</v>
      </c>
      <c r="G1149" s="287">
        <v>0</v>
      </c>
      <c r="H1149" s="287">
        <v>0</v>
      </c>
      <c r="I1149" s="288" t="e">
        <f t="shared" si="67"/>
        <v>#DIV/0!</v>
      </c>
      <c r="J1149" s="378"/>
    </row>
    <row r="1150" spans="1:10" x14ac:dyDescent="0.2">
      <c r="A1150" s="352">
        <v>42602</v>
      </c>
      <c r="C1150" s="4"/>
      <c r="D1150" s="287">
        <v>5</v>
      </c>
      <c r="E1150" s="287">
        <v>3</v>
      </c>
      <c r="F1150" s="288">
        <f t="shared" si="68"/>
        <v>0.375</v>
      </c>
      <c r="G1150" s="287">
        <v>2</v>
      </c>
      <c r="H1150" s="287">
        <v>0</v>
      </c>
      <c r="I1150" s="288">
        <f t="shared" si="67"/>
        <v>0</v>
      </c>
      <c r="J1150" s="378"/>
    </row>
    <row r="1151" spans="1:10" x14ac:dyDescent="0.2">
      <c r="A1151" s="352">
        <v>42603</v>
      </c>
      <c r="C1151" s="4"/>
      <c r="D1151" s="287">
        <v>7</v>
      </c>
      <c r="E1151" s="287">
        <v>2</v>
      </c>
      <c r="F1151" s="288">
        <f t="shared" si="68"/>
        <v>0.22222222222222221</v>
      </c>
      <c r="G1151" s="287">
        <v>4</v>
      </c>
      <c r="H1151" s="287">
        <v>0</v>
      </c>
      <c r="I1151" s="288">
        <f t="shared" si="67"/>
        <v>0</v>
      </c>
      <c r="J1151" s="378"/>
    </row>
    <row r="1152" spans="1:10" x14ac:dyDescent="0.2">
      <c r="A1152" s="352">
        <v>42604</v>
      </c>
      <c r="C1152" s="4"/>
      <c r="D1152" s="287">
        <v>15</v>
      </c>
      <c r="E1152" s="287">
        <v>3</v>
      </c>
      <c r="F1152" s="288">
        <f t="shared" si="68"/>
        <v>0.16666666666666666</v>
      </c>
      <c r="G1152" s="287">
        <v>7</v>
      </c>
      <c r="H1152" s="287">
        <v>0</v>
      </c>
      <c r="I1152" s="288">
        <f t="shared" si="67"/>
        <v>0</v>
      </c>
      <c r="J1152" s="378"/>
    </row>
    <row r="1153" spans="1:10" x14ac:dyDescent="0.2">
      <c r="A1153" s="352">
        <v>42605</v>
      </c>
      <c r="C1153" s="4"/>
      <c r="D1153" s="287">
        <v>46</v>
      </c>
      <c r="E1153" s="287">
        <v>21</v>
      </c>
      <c r="F1153" s="288">
        <f t="shared" si="68"/>
        <v>0.31343283582089554</v>
      </c>
      <c r="G1153" s="287">
        <v>6</v>
      </c>
      <c r="H1153" s="287">
        <v>0</v>
      </c>
      <c r="I1153" s="288">
        <f t="shared" si="67"/>
        <v>0</v>
      </c>
      <c r="J1153" s="378"/>
    </row>
    <row r="1154" spans="1:10" x14ac:dyDescent="0.2">
      <c r="A1154" s="352">
        <v>42606</v>
      </c>
      <c r="C1154" s="4"/>
      <c r="D1154" s="287">
        <v>44</v>
      </c>
      <c r="E1154" s="287">
        <v>8</v>
      </c>
      <c r="F1154" s="288">
        <f t="shared" si="68"/>
        <v>0.15384615384615385</v>
      </c>
      <c r="G1154" s="287">
        <v>1</v>
      </c>
      <c r="H1154" s="287">
        <v>0</v>
      </c>
      <c r="I1154" s="288">
        <f t="shared" si="67"/>
        <v>0</v>
      </c>
      <c r="J1154" s="378"/>
    </row>
    <row r="1155" spans="1:10" x14ac:dyDescent="0.2">
      <c r="A1155" s="352">
        <v>42607</v>
      </c>
      <c r="C1155" s="4"/>
      <c r="D1155" s="287">
        <v>45</v>
      </c>
      <c r="E1155" s="287">
        <v>9</v>
      </c>
      <c r="F1155" s="288">
        <f t="shared" si="68"/>
        <v>0.16666666666666666</v>
      </c>
      <c r="G1155" s="287">
        <v>13</v>
      </c>
      <c r="H1155" s="287">
        <v>0</v>
      </c>
      <c r="I1155" s="288">
        <f t="shared" si="67"/>
        <v>0</v>
      </c>
      <c r="J1155" s="378"/>
    </row>
    <row r="1156" spans="1:10" x14ac:dyDescent="0.2">
      <c r="A1156" s="352">
        <v>42608</v>
      </c>
      <c r="C1156" s="4"/>
      <c r="D1156" s="287">
        <v>38</v>
      </c>
      <c r="E1156" s="287">
        <v>6</v>
      </c>
      <c r="F1156" s="288">
        <f t="shared" si="68"/>
        <v>0.13636363636363635</v>
      </c>
      <c r="G1156" s="287">
        <v>11</v>
      </c>
      <c r="H1156" s="287">
        <v>0</v>
      </c>
      <c r="I1156" s="288">
        <f t="shared" si="67"/>
        <v>0</v>
      </c>
      <c r="J1156" s="378"/>
    </row>
    <row r="1157" spans="1:10" x14ac:dyDescent="0.2">
      <c r="A1157" s="352">
        <v>42609</v>
      </c>
      <c r="C1157" s="4"/>
      <c r="D1157" s="287">
        <v>50</v>
      </c>
      <c r="E1157" s="287">
        <v>10</v>
      </c>
      <c r="F1157" s="288">
        <f t="shared" si="68"/>
        <v>0.16666666666666666</v>
      </c>
      <c r="G1157" s="287">
        <v>14</v>
      </c>
      <c r="H1157" s="287">
        <v>2</v>
      </c>
      <c r="I1157" s="288">
        <f t="shared" si="67"/>
        <v>0.125</v>
      </c>
      <c r="J1157" s="378"/>
    </row>
    <row r="1158" spans="1:10" x14ac:dyDescent="0.2">
      <c r="A1158" s="352">
        <v>42610</v>
      </c>
      <c r="C1158" s="4"/>
      <c r="D1158" s="287">
        <v>139</v>
      </c>
      <c r="E1158" s="287">
        <v>45</v>
      </c>
      <c r="F1158" s="288">
        <f t="shared" si="68"/>
        <v>0.24456521739130435</v>
      </c>
      <c r="G1158" s="287">
        <v>52</v>
      </c>
      <c r="H1158" s="287">
        <v>4</v>
      </c>
      <c r="I1158" s="288">
        <f t="shared" si="67"/>
        <v>7.1428571428571425E-2</v>
      </c>
      <c r="J1158" s="378"/>
    </row>
    <row r="1159" spans="1:10" x14ac:dyDescent="0.2">
      <c r="A1159" s="352">
        <v>42611</v>
      </c>
      <c r="C1159" s="4"/>
      <c r="D1159" s="287">
        <v>430</v>
      </c>
      <c r="E1159" s="287">
        <v>308</v>
      </c>
      <c r="F1159" s="288">
        <f t="shared" si="68"/>
        <v>0.41734417344173441</v>
      </c>
      <c r="G1159" s="287">
        <v>49</v>
      </c>
      <c r="H1159" s="287">
        <v>20</v>
      </c>
      <c r="I1159" s="288">
        <f t="shared" si="67"/>
        <v>0.28985507246376813</v>
      </c>
      <c r="J1159" s="378"/>
    </row>
    <row r="1160" spans="1:10" x14ac:dyDescent="0.2">
      <c r="A1160" s="352">
        <v>42612</v>
      </c>
      <c r="C1160" s="4"/>
      <c r="D1160" s="287">
        <v>358</v>
      </c>
      <c r="E1160" s="287">
        <v>371</v>
      </c>
      <c r="F1160" s="288">
        <f t="shared" si="68"/>
        <v>0.5089163237311386</v>
      </c>
      <c r="G1160" s="287">
        <v>47</v>
      </c>
      <c r="H1160" s="287">
        <v>11</v>
      </c>
      <c r="I1160" s="288">
        <f t="shared" si="67"/>
        <v>0.18965517241379309</v>
      </c>
      <c r="J1160" s="378"/>
    </row>
    <row r="1161" spans="1:10" x14ac:dyDescent="0.2">
      <c r="A1161" s="352">
        <v>42613</v>
      </c>
      <c r="C1161" s="4"/>
      <c r="D1161" s="287">
        <v>113</v>
      </c>
      <c r="E1161" s="287">
        <v>161</v>
      </c>
      <c r="F1161" s="288">
        <f t="shared" si="68"/>
        <v>0.58759124087591241</v>
      </c>
      <c r="G1161" s="287">
        <v>15</v>
      </c>
      <c r="H1161" s="287">
        <v>3</v>
      </c>
      <c r="I1161" s="288">
        <f t="shared" si="67"/>
        <v>0.16666666666666666</v>
      </c>
      <c r="J1161" s="378"/>
    </row>
    <row r="1162" spans="1:10" x14ac:dyDescent="0.2">
      <c r="A1162" s="352">
        <v>42614</v>
      </c>
      <c r="C1162" s="4"/>
      <c r="D1162" s="287">
        <v>96</v>
      </c>
      <c r="E1162" s="287">
        <v>130</v>
      </c>
      <c r="F1162" s="288">
        <f t="shared" si="68"/>
        <v>0.5752212389380531</v>
      </c>
      <c r="G1162" s="287">
        <v>10</v>
      </c>
      <c r="H1162" s="287">
        <v>6</v>
      </c>
      <c r="I1162" s="288">
        <f t="shared" si="67"/>
        <v>0.375</v>
      </c>
      <c r="J1162" s="378"/>
    </row>
    <row r="1163" spans="1:10" x14ac:dyDescent="0.2">
      <c r="A1163" s="352">
        <v>42615</v>
      </c>
      <c r="C1163" s="4"/>
      <c r="D1163" s="287">
        <v>109</v>
      </c>
      <c r="E1163" s="287">
        <v>125</v>
      </c>
      <c r="F1163" s="288">
        <f t="shared" si="68"/>
        <v>0.53418803418803418</v>
      </c>
      <c r="G1163" s="287">
        <v>16</v>
      </c>
      <c r="H1163" s="287">
        <v>14</v>
      </c>
      <c r="I1163" s="288">
        <f t="shared" si="67"/>
        <v>0.46666666666666667</v>
      </c>
      <c r="J1163" s="378"/>
    </row>
    <row r="1164" spans="1:10" x14ac:dyDescent="0.2">
      <c r="A1164" s="352">
        <v>42616</v>
      </c>
      <c r="C1164" s="4"/>
      <c r="D1164" s="287">
        <v>209</v>
      </c>
      <c r="E1164" s="287">
        <v>226</v>
      </c>
      <c r="F1164" s="288">
        <f t="shared" si="68"/>
        <v>0.51954022988505744</v>
      </c>
      <c r="G1164" s="287">
        <v>42</v>
      </c>
      <c r="H1164" s="287">
        <v>5</v>
      </c>
      <c r="I1164" s="288">
        <f t="shared" si="67"/>
        <v>0.10638297872340426</v>
      </c>
      <c r="J1164" s="378"/>
    </row>
    <row r="1165" spans="1:10" x14ac:dyDescent="0.2">
      <c r="A1165" s="352">
        <v>42617</v>
      </c>
      <c r="C1165" s="4"/>
      <c r="D1165" s="287">
        <v>334</v>
      </c>
      <c r="E1165" s="287">
        <v>539</v>
      </c>
      <c r="F1165" s="288">
        <f t="shared" si="68"/>
        <v>0.61741122565864837</v>
      </c>
      <c r="G1165" s="287">
        <v>109</v>
      </c>
      <c r="H1165" s="287">
        <v>19</v>
      </c>
      <c r="I1165" s="288">
        <f t="shared" si="67"/>
        <v>0.1484375</v>
      </c>
      <c r="J1165" s="378"/>
    </row>
    <row r="1166" spans="1:10" x14ac:dyDescent="0.2">
      <c r="A1166" s="352">
        <v>42618</v>
      </c>
      <c r="C1166" s="4"/>
      <c r="D1166" s="287">
        <v>205</v>
      </c>
      <c r="E1166" s="287">
        <v>372</v>
      </c>
      <c r="F1166" s="288">
        <f t="shared" si="68"/>
        <v>0.64471403812824957</v>
      </c>
      <c r="G1166" s="287">
        <v>73</v>
      </c>
      <c r="H1166" s="287">
        <v>19</v>
      </c>
      <c r="I1166" s="288">
        <f t="shared" si="67"/>
        <v>0.20652173913043478</v>
      </c>
      <c r="J1166" s="378"/>
    </row>
    <row r="1167" spans="1:10" x14ac:dyDescent="0.2">
      <c r="A1167" s="352">
        <v>42619</v>
      </c>
      <c r="C1167" s="4"/>
      <c r="D1167" s="287">
        <v>347</v>
      </c>
      <c r="E1167" s="287">
        <v>464</v>
      </c>
      <c r="F1167" s="288">
        <f t="shared" si="68"/>
        <v>0.5721331689272503</v>
      </c>
      <c r="G1167" s="287">
        <v>82</v>
      </c>
      <c r="H1167" s="287">
        <v>40</v>
      </c>
      <c r="I1167" s="288">
        <f t="shared" si="67"/>
        <v>0.32786885245901637</v>
      </c>
      <c r="J1167" s="378"/>
    </row>
    <row r="1168" spans="1:10" x14ac:dyDescent="0.2">
      <c r="A1168" s="352">
        <v>42620</v>
      </c>
      <c r="C1168" s="4"/>
      <c r="D1168" s="287">
        <v>250</v>
      </c>
      <c r="E1168" s="287">
        <v>391</v>
      </c>
      <c r="F1168" s="288">
        <f t="shared" si="68"/>
        <v>0.60998439937597504</v>
      </c>
      <c r="G1168" s="287">
        <v>46</v>
      </c>
      <c r="H1168" s="287">
        <v>26</v>
      </c>
      <c r="I1168" s="288">
        <f t="shared" si="67"/>
        <v>0.3611111111111111</v>
      </c>
      <c r="J1168" s="378"/>
    </row>
    <row r="1169" spans="1:10" x14ac:dyDescent="0.2">
      <c r="A1169" s="352">
        <v>42621</v>
      </c>
      <c r="C1169" s="4"/>
      <c r="D1169" s="287">
        <v>302</v>
      </c>
      <c r="E1169" s="287">
        <v>379</v>
      </c>
      <c r="F1169" s="288">
        <f t="shared" si="68"/>
        <v>0.55653450807635829</v>
      </c>
      <c r="G1169" s="287">
        <v>55</v>
      </c>
      <c r="H1169" s="287">
        <v>38</v>
      </c>
      <c r="I1169" s="288">
        <f t="shared" si="67"/>
        <v>0.40860215053763443</v>
      </c>
      <c r="J1169" s="378"/>
    </row>
    <row r="1170" spans="1:10" x14ac:dyDescent="0.2">
      <c r="A1170" s="352">
        <v>42622</v>
      </c>
      <c r="C1170" s="4"/>
      <c r="D1170" s="287">
        <v>160</v>
      </c>
      <c r="E1170" s="287">
        <v>215</v>
      </c>
      <c r="F1170" s="288">
        <f t="shared" si="68"/>
        <v>0.57333333333333336</v>
      </c>
      <c r="G1170" s="287">
        <v>29</v>
      </c>
      <c r="H1170" s="287">
        <v>21</v>
      </c>
      <c r="I1170" s="288">
        <f t="shared" si="67"/>
        <v>0.42</v>
      </c>
      <c r="J1170" s="378"/>
    </row>
    <row r="1171" spans="1:10" x14ac:dyDescent="0.2">
      <c r="A1171" s="352">
        <v>42623</v>
      </c>
      <c r="C1171" s="4"/>
      <c r="D1171" s="287">
        <v>130</v>
      </c>
      <c r="E1171" s="287">
        <v>151</v>
      </c>
      <c r="F1171" s="288">
        <f t="shared" si="68"/>
        <v>0.53736654804270467</v>
      </c>
      <c r="G1171" s="287">
        <v>24</v>
      </c>
      <c r="H1171" s="287">
        <v>15</v>
      </c>
      <c r="I1171" s="288">
        <f t="shared" si="67"/>
        <v>0.38461538461538464</v>
      </c>
      <c r="J1171" s="378"/>
    </row>
    <row r="1172" spans="1:10" x14ac:dyDescent="0.2">
      <c r="A1172" s="352">
        <v>42624</v>
      </c>
      <c r="C1172" s="4"/>
      <c r="D1172" s="287">
        <v>140</v>
      </c>
      <c r="E1172" s="287">
        <v>128</v>
      </c>
      <c r="F1172" s="288">
        <f t="shared" si="68"/>
        <v>0.47761194029850745</v>
      </c>
      <c r="G1172" s="287">
        <v>26</v>
      </c>
      <c r="H1172" s="287">
        <v>31</v>
      </c>
      <c r="I1172" s="288">
        <f t="shared" si="67"/>
        <v>0.54385964912280704</v>
      </c>
      <c r="J1172" s="378"/>
    </row>
    <row r="1173" spans="1:10" x14ac:dyDescent="0.2">
      <c r="A1173" s="352">
        <v>42625</v>
      </c>
      <c r="C1173" s="4"/>
      <c r="D1173" s="287">
        <v>248</v>
      </c>
      <c r="E1173" s="287">
        <v>255</v>
      </c>
      <c r="F1173" s="288">
        <f t="shared" si="68"/>
        <v>0.50695825049701793</v>
      </c>
      <c r="G1173" s="287">
        <v>25</v>
      </c>
      <c r="H1173" s="287">
        <v>15</v>
      </c>
      <c r="I1173" s="288">
        <f t="shared" si="67"/>
        <v>0.375</v>
      </c>
      <c r="J1173" s="378"/>
    </row>
    <row r="1174" spans="1:10" x14ac:dyDescent="0.2">
      <c r="A1174" s="352">
        <v>42626</v>
      </c>
      <c r="C1174" s="4"/>
      <c r="D1174" s="287">
        <v>167</v>
      </c>
      <c r="E1174" s="287">
        <v>157</v>
      </c>
      <c r="F1174" s="288">
        <f t="shared" si="68"/>
        <v>0.48456790123456789</v>
      </c>
      <c r="G1174" s="287">
        <v>51</v>
      </c>
      <c r="H1174" s="287">
        <v>41</v>
      </c>
      <c r="I1174" s="288">
        <f t="shared" si="67"/>
        <v>0.44565217391304346</v>
      </c>
      <c r="J1174" s="378"/>
    </row>
    <row r="1175" spans="1:10" x14ac:dyDescent="0.2">
      <c r="A1175" s="352">
        <v>42627</v>
      </c>
      <c r="C1175" s="4"/>
      <c r="D1175" s="287">
        <v>253</v>
      </c>
      <c r="E1175" s="287">
        <v>233</v>
      </c>
      <c r="F1175" s="288">
        <f t="shared" si="68"/>
        <v>0.47942386831275718</v>
      </c>
      <c r="G1175" s="287">
        <v>48</v>
      </c>
      <c r="H1175" s="287">
        <v>44</v>
      </c>
      <c r="I1175" s="288">
        <f t="shared" si="67"/>
        <v>0.47826086956521741</v>
      </c>
      <c r="J1175" s="378"/>
    </row>
    <row r="1176" spans="1:10" x14ac:dyDescent="0.2">
      <c r="A1176" s="352">
        <v>42628</v>
      </c>
      <c r="C1176" s="4"/>
      <c r="D1176" s="287">
        <v>107</v>
      </c>
      <c r="E1176" s="287">
        <v>97</v>
      </c>
      <c r="F1176" s="288">
        <f t="shared" si="68"/>
        <v>0.47549019607843135</v>
      </c>
      <c r="G1176" s="287">
        <v>25</v>
      </c>
      <c r="H1176" s="287">
        <v>5</v>
      </c>
      <c r="I1176" s="288">
        <f t="shared" si="67"/>
        <v>0.16666666666666666</v>
      </c>
      <c r="J1176" s="378"/>
    </row>
    <row r="1177" spans="1:10" x14ac:dyDescent="0.2">
      <c r="A1177" s="352">
        <v>42629</v>
      </c>
      <c r="C1177" s="4"/>
      <c r="D1177" s="287">
        <v>81</v>
      </c>
      <c r="E1177" s="287">
        <v>51</v>
      </c>
      <c r="F1177" s="288">
        <f t="shared" si="68"/>
        <v>0.38636363636363635</v>
      </c>
      <c r="G1177" s="287">
        <v>38</v>
      </c>
      <c r="H1177" s="287">
        <v>1</v>
      </c>
      <c r="I1177" s="288">
        <f t="shared" si="67"/>
        <v>2.564102564102564E-2</v>
      </c>
      <c r="J1177" s="378"/>
    </row>
    <row r="1178" spans="1:10" x14ac:dyDescent="0.2">
      <c r="A1178" s="352">
        <v>42630</v>
      </c>
      <c r="C1178" s="4"/>
      <c r="D1178" s="287">
        <v>67</v>
      </c>
      <c r="E1178" s="287">
        <v>27</v>
      </c>
      <c r="F1178" s="288">
        <f t="shared" si="68"/>
        <v>0.28723404255319152</v>
      </c>
      <c r="G1178" s="287">
        <v>27</v>
      </c>
      <c r="H1178" s="287">
        <v>7</v>
      </c>
      <c r="I1178" s="288">
        <f t="shared" si="67"/>
        <v>0.20588235294117646</v>
      </c>
      <c r="J1178" s="378"/>
    </row>
    <row r="1179" spans="1:10" x14ac:dyDescent="0.2">
      <c r="A1179" s="352">
        <v>42631</v>
      </c>
      <c r="C1179" s="4"/>
      <c r="D1179" s="287">
        <v>187</v>
      </c>
      <c r="E1179" s="287">
        <v>113</v>
      </c>
      <c r="F1179" s="288">
        <f t="shared" si="68"/>
        <v>0.37666666666666665</v>
      </c>
      <c r="G1179" s="287">
        <v>57</v>
      </c>
      <c r="H1179" s="287">
        <v>13</v>
      </c>
      <c r="I1179" s="288">
        <f t="shared" si="67"/>
        <v>0.18571428571428572</v>
      </c>
      <c r="J1179" s="378"/>
    </row>
    <row r="1180" spans="1:10" x14ac:dyDescent="0.2">
      <c r="A1180" s="352">
        <v>42632</v>
      </c>
      <c r="C1180" s="4"/>
      <c r="D1180" s="287">
        <v>0</v>
      </c>
      <c r="E1180" s="287">
        <v>0</v>
      </c>
      <c r="F1180" s="288" t="e">
        <f t="shared" si="68"/>
        <v>#DIV/0!</v>
      </c>
      <c r="G1180" s="287">
        <v>0</v>
      </c>
      <c r="H1180" s="287">
        <v>0</v>
      </c>
      <c r="I1180" s="288" t="e">
        <f t="shared" si="67"/>
        <v>#DIV/0!</v>
      </c>
      <c r="J1180" s="378"/>
    </row>
    <row r="1181" spans="1:10" x14ac:dyDescent="0.2">
      <c r="A1181" s="352">
        <v>42633</v>
      </c>
      <c r="C1181" s="4"/>
      <c r="D1181" s="287">
        <v>147</v>
      </c>
      <c r="E1181" s="287">
        <v>101</v>
      </c>
      <c r="F1181" s="288">
        <f t="shared" si="68"/>
        <v>0.40725806451612906</v>
      </c>
      <c r="G1181" s="287">
        <v>39</v>
      </c>
      <c r="H1181" s="287">
        <v>14</v>
      </c>
      <c r="I1181" s="288">
        <f t="shared" si="67"/>
        <v>0.26415094339622641</v>
      </c>
      <c r="J1181" s="378"/>
    </row>
    <row r="1182" spans="1:10" x14ac:dyDescent="0.2">
      <c r="A1182" s="352">
        <v>42634</v>
      </c>
      <c r="C1182" s="4"/>
      <c r="D1182" s="287">
        <v>83</v>
      </c>
      <c r="E1182" s="287">
        <v>73</v>
      </c>
      <c r="F1182" s="288">
        <f t="shared" si="68"/>
        <v>0.46794871794871795</v>
      </c>
      <c r="G1182" s="287">
        <v>18</v>
      </c>
      <c r="H1182" s="287">
        <v>13</v>
      </c>
      <c r="I1182" s="288">
        <f t="shared" ref="I1182:I1245" si="69">H1182/(H1182+G1182)</f>
        <v>0.41935483870967744</v>
      </c>
      <c r="J1182" s="378"/>
    </row>
    <row r="1183" spans="1:10" x14ac:dyDescent="0.2">
      <c r="A1183" s="352">
        <v>42635</v>
      </c>
      <c r="C1183" s="4"/>
      <c r="D1183" s="287">
        <v>112</v>
      </c>
      <c r="E1183" s="287">
        <v>85</v>
      </c>
      <c r="F1183" s="288">
        <f t="shared" si="68"/>
        <v>0.43147208121827413</v>
      </c>
      <c r="G1183" s="287">
        <v>25</v>
      </c>
      <c r="H1183" s="287">
        <v>11</v>
      </c>
      <c r="I1183" s="288">
        <f t="shared" si="69"/>
        <v>0.30555555555555558</v>
      </c>
      <c r="J1183" s="378"/>
    </row>
    <row r="1184" spans="1:10" x14ac:dyDescent="0.2">
      <c r="A1184" s="352">
        <v>42636</v>
      </c>
      <c r="C1184" s="4"/>
      <c r="D1184" s="287">
        <v>78</v>
      </c>
      <c r="E1184" s="287">
        <v>73</v>
      </c>
      <c r="F1184" s="288">
        <f t="shared" si="68"/>
        <v>0.48344370860927155</v>
      </c>
      <c r="G1184" s="287">
        <v>14</v>
      </c>
      <c r="H1184" s="287">
        <v>8</v>
      </c>
      <c r="I1184" s="288">
        <f t="shared" si="69"/>
        <v>0.36363636363636365</v>
      </c>
      <c r="J1184" s="378"/>
    </row>
    <row r="1185" spans="1:10" x14ac:dyDescent="0.2">
      <c r="A1185" s="352">
        <v>42637</v>
      </c>
      <c r="C1185" s="4"/>
      <c r="D1185" s="287">
        <v>49</v>
      </c>
      <c r="E1185" s="287">
        <v>44</v>
      </c>
      <c r="F1185" s="288">
        <f t="shared" si="68"/>
        <v>0.4731182795698925</v>
      </c>
      <c r="G1185" s="287">
        <v>6</v>
      </c>
      <c r="H1185" s="287">
        <v>11</v>
      </c>
      <c r="I1185" s="288">
        <f t="shared" si="69"/>
        <v>0.6470588235294118</v>
      </c>
      <c r="J1185" s="378"/>
    </row>
    <row r="1186" spans="1:10" x14ac:dyDescent="0.2">
      <c r="A1186" s="352">
        <v>42638</v>
      </c>
      <c r="C1186" s="4"/>
      <c r="D1186" s="287">
        <v>54</v>
      </c>
      <c r="E1186" s="287">
        <v>36</v>
      </c>
      <c r="F1186" s="288">
        <f t="shared" si="68"/>
        <v>0.4</v>
      </c>
      <c r="G1186" s="287">
        <v>10</v>
      </c>
      <c r="H1186" s="287">
        <v>2</v>
      </c>
      <c r="I1186" s="288">
        <f t="shared" si="69"/>
        <v>0.16666666666666666</v>
      </c>
      <c r="J1186" s="378"/>
    </row>
    <row r="1187" spans="1:10" x14ac:dyDescent="0.2">
      <c r="A1187" s="352">
        <v>42639</v>
      </c>
      <c r="C1187" s="4"/>
      <c r="D1187" s="287">
        <v>305</v>
      </c>
      <c r="E1187" s="287">
        <v>227</v>
      </c>
      <c r="F1187" s="288">
        <f t="shared" si="68"/>
        <v>0.42669172932330829</v>
      </c>
      <c r="G1187" s="287">
        <v>90</v>
      </c>
      <c r="H1187" s="287">
        <v>9</v>
      </c>
      <c r="I1187" s="288">
        <f t="shared" si="69"/>
        <v>9.0909090909090912E-2</v>
      </c>
      <c r="J1187" s="378"/>
    </row>
    <row r="1188" spans="1:10" x14ac:dyDescent="0.2">
      <c r="A1188" s="352">
        <v>42640</v>
      </c>
      <c r="C1188" s="4"/>
      <c r="D1188" s="287">
        <v>284</v>
      </c>
      <c r="E1188" s="287">
        <v>246</v>
      </c>
      <c r="F1188" s="288">
        <f t="shared" si="68"/>
        <v>0.46415094339622642</v>
      </c>
      <c r="G1188" s="287">
        <v>64</v>
      </c>
      <c r="H1188" s="287">
        <v>23</v>
      </c>
      <c r="I1188" s="288">
        <f t="shared" si="69"/>
        <v>0.26436781609195403</v>
      </c>
      <c r="J1188" s="378"/>
    </row>
    <row r="1189" spans="1:10" x14ac:dyDescent="0.2">
      <c r="A1189" s="352">
        <v>42641</v>
      </c>
      <c r="C1189" s="4"/>
      <c r="D1189" s="287">
        <v>182</v>
      </c>
      <c r="E1189" s="287">
        <v>174</v>
      </c>
      <c r="F1189" s="288">
        <f t="shared" si="68"/>
        <v>0.4887640449438202</v>
      </c>
      <c r="G1189" s="287">
        <v>45</v>
      </c>
      <c r="H1189" s="287">
        <v>11</v>
      </c>
      <c r="I1189" s="288">
        <f t="shared" si="69"/>
        <v>0.19642857142857142</v>
      </c>
      <c r="J1189" s="378"/>
    </row>
    <row r="1190" spans="1:10" x14ac:dyDescent="0.2">
      <c r="A1190" s="352">
        <v>42642</v>
      </c>
      <c r="C1190" s="4"/>
      <c r="D1190" s="287">
        <v>8</v>
      </c>
      <c r="E1190" s="287">
        <v>12</v>
      </c>
      <c r="F1190" s="288">
        <f t="shared" si="68"/>
        <v>0.6</v>
      </c>
      <c r="G1190" s="287">
        <v>3</v>
      </c>
      <c r="H1190" s="287">
        <v>1</v>
      </c>
      <c r="I1190" s="288">
        <f t="shared" si="69"/>
        <v>0.25</v>
      </c>
      <c r="J1190" s="378"/>
    </row>
    <row r="1191" spans="1:10" x14ac:dyDescent="0.2">
      <c r="A1191" s="352">
        <v>42643</v>
      </c>
      <c r="C1191" s="4"/>
      <c r="D1191" s="287">
        <v>38</v>
      </c>
      <c r="E1191" s="287">
        <v>27</v>
      </c>
      <c r="F1191" s="288">
        <f t="shared" si="68"/>
        <v>0.41538461538461541</v>
      </c>
      <c r="G1191" s="287">
        <v>15</v>
      </c>
      <c r="H1191" s="287">
        <v>1</v>
      </c>
      <c r="I1191" s="288">
        <f t="shared" si="69"/>
        <v>6.25E-2</v>
      </c>
      <c r="J1191" s="378"/>
    </row>
    <row r="1192" spans="1:10" x14ac:dyDescent="0.2">
      <c r="A1192" s="352">
        <v>42644</v>
      </c>
      <c r="C1192" s="4"/>
      <c r="D1192" s="287">
        <v>35</v>
      </c>
      <c r="E1192" s="287">
        <v>38</v>
      </c>
      <c r="F1192" s="288">
        <f t="shared" si="68"/>
        <v>0.52054794520547942</v>
      </c>
      <c r="G1192" s="287">
        <v>21</v>
      </c>
      <c r="H1192" s="287">
        <v>2</v>
      </c>
      <c r="I1192" s="288">
        <f t="shared" si="69"/>
        <v>8.6956521739130432E-2</v>
      </c>
      <c r="J1192" s="378"/>
    </row>
    <row r="1193" spans="1:10" x14ac:dyDescent="0.2">
      <c r="A1193" s="352">
        <v>42645</v>
      </c>
      <c r="C1193" s="4"/>
      <c r="D1193" s="287">
        <v>113</v>
      </c>
      <c r="E1193" s="287">
        <v>84</v>
      </c>
      <c r="F1193" s="288">
        <f t="shared" si="68"/>
        <v>0.42639593908629442</v>
      </c>
      <c r="G1193" s="287">
        <v>42</v>
      </c>
      <c r="H1193" s="287">
        <v>2</v>
      </c>
      <c r="I1193" s="288">
        <f t="shared" si="69"/>
        <v>4.5454545454545456E-2</v>
      </c>
      <c r="J1193" s="378"/>
    </row>
    <row r="1194" spans="1:10" x14ac:dyDescent="0.2">
      <c r="A1194" s="352">
        <v>42646</v>
      </c>
      <c r="C1194" s="4"/>
      <c r="D1194" s="287">
        <v>120</v>
      </c>
      <c r="E1194" s="287">
        <v>59</v>
      </c>
      <c r="F1194" s="288">
        <f t="shared" si="68"/>
        <v>0.32960893854748602</v>
      </c>
      <c r="G1194" s="287">
        <v>24</v>
      </c>
      <c r="H1194" s="287">
        <v>3</v>
      </c>
      <c r="I1194" s="288">
        <f t="shared" si="69"/>
        <v>0.1111111111111111</v>
      </c>
      <c r="J1194" s="378"/>
    </row>
    <row r="1195" spans="1:10" x14ac:dyDescent="0.2">
      <c r="A1195" s="352">
        <v>42647</v>
      </c>
      <c r="C1195" s="4"/>
      <c r="D1195" s="287">
        <v>56</v>
      </c>
      <c r="E1195" s="287">
        <v>48</v>
      </c>
      <c r="F1195" s="288">
        <f t="shared" si="68"/>
        <v>0.46153846153846156</v>
      </c>
      <c r="G1195" s="287">
        <v>12</v>
      </c>
      <c r="H1195" s="287">
        <v>2</v>
      </c>
      <c r="I1195" s="288">
        <f t="shared" si="69"/>
        <v>0.14285714285714285</v>
      </c>
      <c r="J1195" s="378"/>
    </row>
    <row r="1196" spans="1:10" x14ac:dyDescent="0.2">
      <c r="A1196" s="352">
        <v>42648</v>
      </c>
      <c r="C1196" s="4"/>
      <c r="D1196" s="287">
        <v>47</v>
      </c>
      <c r="E1196" s="287">
        <v>34</v>
      </c>
      <c r="F1196" s="288">
        <f t="shared" si="68"/>
        <v>0.41975308641975306</v>
      </c>
      <c r="G1196" s="287">
        <v>4</v>
      </c>
      <c r="H1196" s="287">
        <v>0</v>
      </c>
      <c r="I1196" s="288">
        <f t="shared" si="69"/>
        <v>0</v>
      </c>
      <c r="J1196" s="378"/>
    </row>
    <row r="1197" spans="1:10" x14ac:dyDescent="0.2">
      <c r="A1197" s="352">
        <v>42649</v>
      </c>
      <c r="C1197" s="4"/>
      <c r="D1197" s="287">
        <v>36</v>
      </c>
      <c r="E1197" s="287">
        <v>27</v>
      </c>
      <c r="F1197" s="288">
        <f t="shared" si="68"/>
        <v>0.42857142857142855</v>
      </c>
      <c r="G1197" s="287">
        <v>7</v>
      </c>
      <c r="H1197" s="287">
        <v>2</v>
      </c>
      <c r="I1197" s="288">
        <f t="shared" si="69"/>
        <v>0.22222222222222221</v>
      </c>
      <c r="J1197" s="378"/>
    </row>
    <row r="1198" spans="1:10" x14ac:dyDescent="0.2">
      <c r="A1198" s="352">
        <v>42650</v>
      </c>
      <c r="C1198" s="4"/>
      <c r="D1198" s="287">
        <v>135</v>
      </c>
      <c r="E1198" s="287">
        <v>138</v>
      </c>
      <c r="F1198" s="288">
        <f t="shared" si="68"/>
        <v>0.50549450549450547</v>
      </c>
      <c r="G1198" s="287">
        <v>12</v>
      </c>
      <c r="H1198" s="287">
        <v>10</v>
      </c>
      <c r="I1198" s="288">
        <f t="shared" si="69"/>
        <v>0.45454545454545453</v>
      </c>
      <c r="J1198" s="378"/>
    </row>
    <row r="1199" spans="1:10" x14ac:dyDescent="0.2">
      <c r="A1199" s="352">
        <v>42651</v>
      </c>
      <c r="C1199" s="4"/>
      <c r="D1199" s="287">
        <v>6</v>
      </c>
      <c r="E1199" s="287">
        <v>5</v>
      </c>
      <c r="F1199" s="288">
        <f t="shared" si="68"/>
        <v>0.45454545454545453</v>
      </c>
      <c r="G1199" s="287">
        <v>1</v>
      </c>
      <c r="H1199" s="287">
        <v>0</v>
      </c>
      <c r="I1199" s="288">
        <f t="shared" si="69"/>
        <v>0</v>
      </c>
      <c r="J1199" s="378"/>
    </row>
    <row r="1200" spans="1:10" x14ac:dyDescent="0.2">
      <c r="A1200" s="352">
        <v>42652</v>
      </c>
      <c r="C1200" s="4"/>
      <c r="D1200" s="287">
        <v>53</v>
      </c>
      <c r="E1200" s="287">
        <v>17</v>
      </c>
      <c r="F1200" s="288">
        <f t="shared" si="68"/>
        <v>0.24285714285714285</v>
      </c>
      <c r="G1200" s="287">
        <v>7</v>
      </c>
      <c r="H1200" s="287">
        <v>1</v>
      </c>
      <c r="I1200" s="288">
        <f t="shared" si="69"/>
        <v>0.125</v>
      </c>
      <c r="J1200" s="378"/>
    </row>
    <row r="1201" spans="1:10" x14ac:dyDescent="0.2">
      <c r="A1201" s="352">
        <v>42653</v>
      </c>
      <c r="C1201" s="4"/>
      <c r="D1201" s="287">
        <v>13</v>
      </c>
      <c r="E1201" s="287">
        <v>9</v>
      </c>
      <c r="F1201" s="288">
        <f t="shared" si="68"/>
        <v>0.40909090909090912</v>
      </c>
      <c r="G1201" s="287">
        <v>3</v>
      </c>
      <c r="H1201" s="287">
        <v>0</v>
      </c>
      <c r="I1201" s="288">
        <f t="shared" si="69"/>
        <v>0</v>
      </c>
      <c r="J1201" s="378"/>
    </row>
    <row r="1202" spans="1:10" x14ac:dyDescent="0.2">
      <c r="A1202" s="352">
        <v>42654</v>
      </c>
      <c r="C1202" s="4"/>
      <c r="D1202" s="287">
        <v>22</v>
      </c>
      <c r="E1202" s="287">
        <v>12</v>
      </c>
      <c r="F1202" s="288">
        <f t="shared" si="68"/>
        <v>0.35294117647058826</v>
      </c>
      <c r="G1202" s="287">
        <v>3</v>
      </c>
      <c r="H1202" s="287">
        <v>1</v>
      </c>
      <c r="I1202" s="288">
        <f t="shared" si="69"/>
        <v>0.25</v>
      </c>
      <c r="J1202" s="378"/>
    </row>
    <row r="1203" spans="1:10" x14ac:dyDescent="0.2">
      <c r="A1203" s="352">
        <v>42655</v>
      </c>
      <c r="C1203" s="4"/>
      <c r="D1203" s="287">
        <v>47</v>
      </c>
      <c r="E1203" s="287">
        <v>17</v>
      </c>
      <c r="F1203" s="288">
        <f t="shared" si="68"/>
        <v>0.265625</v>
      </c>
      <c r="G1203" s="287">
        <v>3</v>
      </c>
      <c r="H1203" s="287">
        <v>0</v>
      </c>
      <c r="I1203" s="288">
        <f t="shared" si="69"/>
        <v>0</v>
      </c>
      <c r="J1203" s="378"/>
    </row>
    <row r="1204" spans="1:10" x14ac:dyDescent="0.2">
      <c r="A1204" s="352">
        <v>42656</v>
      </c>
      <c r="C1204" s="4"/>
      <c r="D1204" s="287">
        <v>36</v>
      </c>
      <c r="E1204" s="287">
        <v>34</v>
      </c>
      <c r="F1204" s="288">
        <f t="shared" si="68"/>
        <v>0.48571428571428571</v>
      </c>
      <c r="G1204" s="287">
        <v>2</v>
      </c>
      <c r="H1204" s="287">
        <v>0</v>
      </c>
      <c r="I1204" s="288">
        <f t="shared" si="69"/>
        <v>0</v>
      </c>
      <c r="J1204" s="378"/>
    </row>
    <row r="1205" spans="1:10" x14ac:dyDescent="0.2">
      <c r="A1205" s="352">
        <v>42664</v>
      </c>
      <c r="C1205" s="4"/>
      <c r="D1205" s="287">
        <v>1</v>
      </c>
      <c r="E1205" s="287">
        <v>3</v>
      </c>
      <c r="F1205" s="288">
        <f t="shared" si="68"/>
        <v>0.75</v>
      </c>
      <c r="G1205" s="287">
        <v>0</v>
      </c>
      <c r="H1205" s="287">
        <v>0</v>
      </c>
      <c r="I1205" s="288" t="e">
        <f t="shared" si="69"/>
        <v>#DIV/0!</v>
      </c>
      <c r="J1205" s="378"/>
    </row>
    <row r="1206" spans="1:10" x14ac:dyDescent="0.2">
      <c r="A1206" s="352">
        <v>42665</v>
      </c>
      <c r="C1206" s="4"/>
      <c r="D1206" s="287">
        <v>7</v>
      </c>
      <c r="E1206" s="287">
        <v>5</v>
      </c>
      <c r="F1206" s="288">
        <f t="shared" si="68"/>
        <v>0.41666666666666669</v>
      </c>
      <c r="G1206" s="287">
        <v>0</v>
      </c>
      <c r="H1206" s="287">
        <v>0</v>
      </c>
      <c r="I1206" s="288" t="e">
        <f t="shared" si="69"/>
        <v>#DIV/0!</v>
      </c>
      <c r="J1206" s="378"/>
    </row>
    <row r="1207" spans="1:10" x14ac:dyDescent="0.2">
      <c r="A1207" s="352">
        <v>42666</v>
      </c>
      <c r="C1207" s="4"/>
      <c r="D1207" s="287">
        <v>41</v>
      </c>
      <c r="E1207" s="287">
        <v>14</v>
      </c>
      <c r="F1207" s="288">
        <f t="shared" si="68"/>
        <v>0.25454545454545452</v>
      </c>
      <c r="G1207" s="287">
        <v>5</v>
      </c>
      <c r="H1207" s="287">
        <v>0</v>
      </c>
      <c r="I1207" s="288">
        <f t="shared" si="69"/>
        <v>0</v>
      </c>
      <c r="J1207" s="378"/>
    </row>
    <row r="1208" spans="1:10" x14ac:dyDescent="0.2">
      <c r="A1208" s="352">
        <v>42667</v>
      </c>
      <c r="C1208" s="4"/>
      <c r="D1208" s="287">
        <v>32</v>
      </c>
      <c r="E1208" s="287">
        <v>14</v>
      </c>
      <c r="F1208" s="288">
        <f t="shared" si="68"/>
        <v>0.30434782608695654</v>
      </c>
      <c r="G1208" s="287">
        <v>4</v>
      </c>
      <c r="H1208" s="287">
        <v>0</v>
      </c>
      <c r="I1208" s="288">
        <f t="shared" si="69"/>
        <v>0</v>
      </c>
      <c r="J1208" s="378"/>
    </row>
    <row r="1209" spans="1:10" x14ac:dyDescent="0.2">
      <c r="A1209" s="352">
        <v>42668</v>
      </c>
      <c r="C1209" s="4"/>
      <c r="D1209" s="287">
        <v>3</v>
      </c>
      <c r="E1209" s="287">
        <v>10</v>
      </c>
      <c r="F1209" s="288">
        <f t="shared" si="68"/>
        <v>0.76923076923076927</v>
      </c>
      <c r="G1209" s="287">
        <v>0</v>
      </c>
      <c r="H1209" s="287">
        <v>0</v>
      </c>
      <c r="I1209" s="288" t="e">
        <f t="shared" si="69"/>
        <v>#DIV/0!</v>
      </c>
      <c r="J1209" s="378"/>
    </row>
    <row r="1210" spans="1:10" x14ac:dyDescent="0.2">
      <c r="A1210" s="352">
        <v>42669</v>
      </c>
      <c r="C1210" s="4"/>
      <c r="D1210" s="287">
        <v>3</v>
      </c>
      <c r="E1210" s="287">
        <v>1</v>
      </c>
      <c r="F1210" s="288">
        <f t="shared" si="68"/>
        <v>0.25</v>
      </c>
      <c r="G1210" s="287">
        <v>0</v>
      </c>
      <c r="H1210" s="287">
        <v>0</v>
      </c>
      <c r="I1210" s="288" t="e">
        <f t="shared" si="69"/>
        <v>#DIV/0!</v>
      </c>
      <c r="J1210" s="378"/>
    </row>
    <row r="1211" spans="1:10" x14ac:dyDescent="0.2">
      <c r="A1211" s="352">
        <v>42670</v>
      </c>
      <c r="C1211" s="4"/>
      <c r="D1211" s="287">
        <v>1</v>
      </c>
      <c r="E1211" s="287">
        <v>1</v>
      </c>
      <c r="F1211" s="288">
        <f t="shared" si="68"/>
        <v>0.5</v>
      </c>
      <c r="G1211" s="287">
        <v>0</v>
      </c>
      <c r="H1211" s="287">
        <v>0</v>
      </c>
      <c r="I1211" s="288" t="e">
        <f t="shared" si="69"/>
        <v>#DIV/0!</v>
      </c>
      <c r="J1211" s="378"/>
    </row>
    <row r="1212" spans="1:10" ht="12" thickBot="1" x14ac:dyDescent="0.25">
      <c r="A1212" s="352">
        <v>42671</v>
      </c>
      <c r="C1212" s="4"/>
      <c r="D1212" s="287">
        <v>0</v>
      </c>
      <c r="E1212" s="287">
        <v>0</v>
      </c>
      <c r="F1212" s="288" t="e">
        <f t="shared" ref="F1212:F1275" si="70">E1212/(E1212+D1212)</f>
        <v>#DIV/0!</v>
      </c>
      <c r="G1212" s="287">
        <v>0</v>
      </c>
      <c r="H1212" s="287">
        <v>0</v>
      </c>
      <c r="I1212" s="288" t="e">
        <f t="shared" si="69"/>
        <v>#DIV/0!</v>
      </c>
      <c r="J1212" s="378"/>
    </row>
    <row r="1213" spans="1:10" s="232" customFormat="1" ht="15.75" thickBot="1" x14ac:dyDescent="0.3">
      <c r="A1213" s="392" t="s">
        <v>9</v>
      </c>
      <c r="B1213" s="393"/>
      <c r="C1213" s="394"/>
      <c r="D1213" s="395">
        <v>7205</v>
      </c>
      <c r="E1213" s="395">
        <v>6867</v>
      </c>
      <c r="F1213" s="396">
        <f t="shared" si="70"/>
        <v>0.48799033541785103</v>
      </c>
      <c r="G1213" s="395">
        <v>1498</v>
      </c>
      <c r="H1213" s="395">
        <v>529</v>
      </c>
      <c r="I1213" s="396">
        <f t="shared" si="69"/>
        <v>0.26097681302417364</v>
      </c>
      <c r="J1213" s="397" t="s">
        <v>654</v>
      </c>
    </row>
    <row r="1214" spans="1:10" x14ac:dyDescent="0.2">
      <c r="F1214" s="399"/>
      <c r="I1214" s="399"/>
    </row>
    <row r="1215" spans="1:10" x14ac:dyDescent="0.2">
      <c r="F1215" s="402"/>
      <c r="G1215" s="4"/>
      <c r="H1215" s="4"/>
      <c r="I1215" s="402"/>
    </row>
    <row r="1216" spans="1:10" s="400" customFormat="1" x14ac:dyDescent="0.2">
      <c r="A1216" s="403">
        <v>42864</v>
      </c>
      <c r="B1216" s="404"/>
      <c r="C1216" s="302"/>
      <c r="D1216" s="302">
        <v>0</v>
      </c>
      <c r="E1216" s="302">
        <v>0</v>
      </c>
      <c r="F1216" s="405" t="e">
        <f t="shared" si="70"/>
        <v>#DIV/0!</v>
      </c>
      <c r="G1216" s="302">
        <v>0</v>
      </c>
      <c r="H1216" s="302">
        <v>0</v>
      </c>
      <c r="I1216" s="405" t="e">
        <f t="shared" si="69"/>
        <v>#DIV/0!</v>
      </c>
      <c r="J1216" s="406"/>
    </row>
    <row r="1217" spans="1:10" s="400" customFormat="1" x14ac:dyDescent="0.2">
      <c r="A1217" s="407">
        <v>42865</v>
      </c>
      <c r="B1217" s="398"/>
      <c r="D1217" s="400">
        <v>0</v>
      </c>
      <c r="E1217" s="400">
        <v>0</v>
      </c>
      <c r="F1217" s="401" t="e">
        <f t="shared" si="70"/>
        <v>#DIV/0!</v>
      </c>
      <c r="G1217" s="400">
        <v>0</v>
      </c>
      <c r="H1217" s="400">
        <v>0</v>
      </c>
      <c r="I1217" s="401" t="e">
        <f t="shared" si="69"/>
        <v>#DIV/0!</v>
      </c>
      <c r="J1217" s="408"/>
    </row>
    <row r="1218" spans="1:10" s="400" customFormat="1" x14ac:dyDescent="0.2">
      <c r="A1218" s="407">
        <v>42866</v>
      </c>
      <c r="B1218" s="398"/>
      <c r="D1218" s="400">
        <v>0</v>
      </c>
      <c r="E1218" s="400">
        <v>0</v>
      </c>
      <c r="F1218" s="401" t="e">
        <f t="shared" si="70"/>
        <v>#DIV/0!</v>
      </c>
      <c r="G1218" s="400">
        <v>0</v>
      </c>
      <c r="H1218" s="400">
        <v>0</v>
      </c>
      <c r="I1218" s="401" t="e">
        <f t="shared" si="69"/>
        <v>#DIV/0!</v>
      </c>
      <c r="J1218" s="408"/>
    </row>
    <row r="1219" spans="1:10" s="400" customFormat="1" x14ac:dyDescent="0.2">
      <c r="A1219" s="407">
        <v>42867</v>
      </c>
      <c r="B1219" s="398"/>
      <c r="D1219" s="400">
        <v>0</v>
      </c>
      <c r="E1219" s="400">
        <v>0</v>
      </c>
      <c r="F1219" s="401" t="e">
        <f t="shared" si="70"/>
        <v>#DIV/0!</v>
      </c>
      <c r="G1219" s="400">
        <v>0</v>
      </c>
      <c r="H1219" s="400">
        <v>0</v>
      </c>
      <c r="I1219" s="401" t="e">
        <f t="shared" si="69"/>
        <v>#DIV/0!</v>
      </c>
      <c r="J1219" s="408"/>
    </row>
    <row r="1220" spans="1:10" s="400" customFormat="1" x14ac:dyDescent="0.2">
      <c r="A1220" s="407">
        <v>42868</v>
      </c>
      <c r="B1220" s="398"/>
      <c r="D1220" s="400">
        <v>0</v>
      </c>
      <c r="E1220" s="400">
        <v>0</v>
      </c>
      <c r="F1220" s="401" t="e">
        <f t="shared" si="70"/>
        <v>#DIV/0!</v>
      </c>
      <c r="G1220" s="400">
        <v>0</v>
      </c>
      <c r="H1220" s="400">
        <v>0</v>
      </c>
      <c r="I1220" s="401" t="e">
        <f t="shared" si="69"/>
        <v>#DIV/0!</v>
      </c>
      <c r="J1220" s="408"/>
    </row>
    <row r="1221" spans="1:10" s="400" customFormat="1" x14ac:dyDescent="0.2">
      <c r="A1221" s="407">
        <v>42869</v>
      </c>
      <c r="B1221" s="398"/>
      <c r="D1221" s="400">
        <v>0</v>
      </c>
      <c r="E1221" s="400">
        <v>0</v>
      </c>
      <c r="F1221" s="401" t="e">
        <f t="shared" si="70"/>
        <v>#DIV/0!</v>
      </c>
      <c r="G1221" s="400">
        <v>0</v>
      </c>
      <c r="H1221" s="400">
        <v>0</v>
      </c>
      <c r="I1221" s="401" t="e">
        <f t="shared" si="69"/>
        <v>#DIV/0!</v>
      </c>
      <c r="J1221" s="408"/>
    </row>
    <row r="1222" spans="1:10" s="400" customFormat="1" x14ac:dyDescent="0.2">
      <c r="A1222" s="407">
        <v>42870</v>
      </c>
      <c r="B1222" s="398"/>
      <c r="D1222" s="400">
        <v>0</v>
      </c>
      <c r="E1222" s="400">
        <v>0</v>
      </c>
      <c r="F1222" s="401" t="e">
        <f t="shared" si="70"/>
        <v>#DIV/0!</v>
      </c>
      <c r="G1222" s="400">
        <v>0</v>
      </c>
      <c r="H1222" s="400">
        <v>0</v>
      </c>
      <c r="I1222" s="401" t="e">
        <f t="shared" si="69"/>
        <v>#DIV/0!</v>
      </c>
      <c r="J1222" s="408"/>
    </row>
    <row r="1223" spans="1:10" s="400" customFormat="1" x14ac:dyDescent="0.2">
      <c r="A1223" s="407">
        <v>42871</v>
      </c>
      <c r="B1223" s="398"/>
      <c r="D1223" s="400">
        <v>0</v>
      </c>
      <c r="E1223" s="400">
        <v>0</v>
      </c>
      <c r="F1223" s="401" t="e">
        <f t="shared" si="70"/>
        <v>#DIV/0!</v>
      </c>
      <c r="G1223" s="400">
        <v>0</v>
      </c>
      <c r="H1223" s="400">
        <v>0</v>
      </c>
      <c r="I1223" s="401" t="e">
        <f t="shared" si="69"/>
        <v>#DIV/0!</v>
      </c>
      <c r="J1223" s="408"/>
    </row>
    <row r="1224" spans="1:10" s="400" customFormat="1" x14ac:dyDescent="0.2">
      <c r="A1224" s="407">
        <v>42872</v>
      </c>
      <c r="B1224" s="398"/>
      <c r="D1224" s="400">
        <v>0</v>
      </c>
      <c r="E1224" s="400">
        <v>0</v>
      </c>
      <c r="F1224" s="401" t="e">
        <f t="shared" si="70"/>
        <v>#DIV/0!</v>
      </c>
      <c r="G1224" s="400">
        <v>0</v>
      </c>
      <c r="H1224" s="400">
        <v>0</v>
      </c>
      <c r="I1224" s="401" t="e">
        <f t="shared" si="69"/>
        <v>#DIV/0!</v>
      </c>
      <c r="J1224" s="408"/>
    </row>
    <row r="1225" spans="1:10" s="400" customFormat="1" x14ac:dyDescent="0.2">
      <c r="A1225" s="407">
        <v>42873</v>
      </c>
      <c r="B1225" s="398"/>
      <c r="D1225" s="400">
        <v>0</v>
      </c>
      <c r="E1225" s="400">
        <v>0</v>
      </c>
      <c r="F1225" s="401" t="e">
        <f t="shared" si="70"/>
        <v>#DIV/0!</v>
      </c>
      <c r="G1225" s="400">
        <v>0</v>
      </c>
      <c r="H1225" s="400">
        <v>0</v>
      </c>
      <c r="I1225" s="401" t="e">
        <f t="shared" si="69"/>
        <v>#DIV/0!</v>
      </c>
      <c r="J1225" s="408"/>
    </row>
    <row r="1226" spans="1:10" s="400" customFormat="1" x14ac:dyDescent="0.2">
      <c r="A1226" s="407">
        <v>42874</v>
      </c>
      <c r="B1226" s="398"/>
      <c r="D1226" s="400">
        <v>0</v>
      </c>
      <c r="E1226" s="400">
        <v>0</v>
      </c>
      <c r="F1226" s="401" t="e">
        <f t="shared" si="70"/>
        <v>#DIV/0!</v>
      </c>
      <c r="G1226" s="400">
        <v>0</v>
      </c>
      <c r="H1226" s="400">
        <v>0</v>
      </c>
      <c r="I1226" s="401" t="e">
        <f t="shared" si="69"/>
        <v>#DIV/0!</v>
      </c>
      <c r="J1226" s="408"/>
    </row>
    <row r="1227" spans="1:10" s="400" customFormat="1" x14ac:dyDescent="0.2">
      <c r="A1227" s="407">
        <v>42875</v>
      </c>
      <c r="B1227" s="398"/>
      <c r="D1227" s="400">
        <v>0</v>
      </c>
      <c r="E1227" s="400">
        <v>0</v>
      </c>
      <c r="F1227" s="401" t="e">
        <f t="shared" si="70"/>
        <v>#DIV/0!</v>
      </c>
      <c r="G1227" s="400">
        <v>0</v>
      </c>
      <c r="H1227" s="400">
        <v>0</v>
      </c>
      <c r="I1227" s="401" t="e">
        <f t="shared" si="69"/>
        <v>#DIV/0!</v>
      </c>
      <c r="J1227" s="408"/>
    </row>
    <row r="1228" spans="1:10" s="400" customFormat="1" x14ac:dyDescent="0.2">
      <c r="A1228" s="407">
        <v>42876</v>
      </c>
      <c r="B1228" s="398"/>
      <c r="D1228" s="400">
        <v>0</v>
      </c>
      <c r="E1228" s="400">
        <v>0</v>
      </c>
      <c r="F1228" s="401" t="e">
        <f t="shared" si="70"/>
        <v>#DIV/0!</v>
      </c>
      <c r="G1228" s="400">
        <v>0</v>
      </c>
      <c r="H1228" s="400">
        <v>0</v>
      </c>
      <c r="I1228" s="401" t="e">
        <f t="shared" si="69"/>
        <v>#DIV/0!</v>
      </c>
      <c r="J1228" s="408"/>
    </row>
    <row r="1229" spans="1:10" s="400" customFormat="1" x14ac:dyDescent="0.2">
      <c r="A1229" s="407">
        <v>42877</v>
      </c>
      <c r="B1229" s="398"/>
      <c r="D1229" s="400">
        <v>0</v>
      </c>
      <c r="E1229" s="400">
        <v>0</v>
      </c>
      <c r="F1229" s="401" t="e">
        <f t="shared" si="70"/>
        <v>#DIV/0!</v>
      </c>
      <c r="G1229" s="400">
        <v>0</v>
      </c>
      <c r="H1229" s="400">
        <v>0</v>
      </c>
      <c r="I1229" s="401" t="e">
        <f t="shared" si="69"/>
        <v>#DIV/0!</v>
      </c>
      <c r="J1229" s="408"/>
    </row>
    <row r="1230" spans="1:10" s="400" customFormat="1" x14ac:dyDescent="0.2">
      <c r="A1230" s="407">
        <v>42878</v>
      </c>
      <c r="B1230" s="398"/>
      <c r="D1230" s="400">
        <v>0</v>
      </c>
      <c r="E1230" s="400">
        <v>0</v>
      </c>
      <c r="F1230" s="401" t="e">
        <f t="shared" si="70"/>
        <v>#DIV/0!</v>
      </c>
      <c r="G1230" s="400">
        <v>0</v>
      </c>
      <c r="H1230" s="400">
        <v>0</v>
      </c>
      <c r="I1230" s="401" t="e">
        <f t="shared" si="69"/>
        <v>#DIV/0!</v>
      </c>
      <c r="J1230" s="408"/>
    </row>
    <row r="1231" spans="1:10" s="400" customFormat="1" x14ac:dyDescent="0.2">
      <c r="A1231" s="407">
        <v>42879</v>
      </c>
      <c r="B1231" s="398"/>
      <c r="D1231" s="400">
        <v>0</v>
      </c>
      <c r="E1231" s="400">
        <v>0</v>
      </c>
      <c r="F1231" s="401" t="e">
        <f t="shared" si="70"/>
        <v>#DIV/0!</v>
      </c>
      <c r="G1231" s="400">
        <v>0</v>
      </c>
      <c r="H1231" s="400">
        <v>0</v>
      </c>
      <c r="I1231" s="401" t="e">
        <f t="shared" si="69"/>
        <v>#DIV/0!</v>
      </c>
      <c r="J1231" s="408"/>
    </row>
    <row r="1232" spans="1:10" s="400" customFormat="1" x14ac:dyDescent="0.2">
      <c r="A1232" s="407">
        <v>42880</v>
      </c>
      <c r="B1232" s="398"/>
      <c r="D1232" s="400">
        <v>0</v>
      </c>
      <c r="E1232" s="400">
        <v>0</v>
      </c>
      <c r="F1232" s="401" t="e">
        <f t="shared" si="70"/>
        <v>#DIV/0!</v>
      </c>
      <c r="G1232" s="400">
        <v>0</v>
      </c>
      <c r="H1232" s="400">
        <v>0</v>
      </c>
      <c r="I1232" s="401" t="e">
        <f t="shared" si="69"/>
        <v>#DIV/0!</v>
      </c>
      <c r="J1232" s="408"/>
    </row>
    <row r="1233" spans="1:10" s="400" customFormat="1" x14ac:dyDescent="0.2">
      <c r="A1233" s="407">
        <v>42881</v>
      </c>
      <c r="B1233" s="398"/>
      <c r="D1233" s="400">
        <v>0</v>
      </c>
      <c r="E1233" s="400">
        <v>0</v>
      </c>
      <c r="F1233" s="401" t="e">
        <f t="shared" si="70"/>
        <v>#DIV/0!</v>
      </c>
      <c r="G1233" s="400">
        <v>0</v>
      </c>
      <c r="H1233" s="400">
        <v>0</v>
      </c>
      <c r="I1233" s="401" t="e">
        <f t="shared" si="69"/>
        <v>#DIV/0!</v>
      </c>
      <c r="J1233" s="408"/>
    </row>
    <row r="1234" spans="1:10" s="400" customFormat="1" x14ac:dyDescent="0.2">
      <c r="A1234" s="407">
        <v>42882</v>
      </c>
      <c r="B1234" s="398"/>
      <c r="D1234" s="400">
        <v>0</v>
      </c>
      <c r="E1234" s="400">
        <v>0</v>
      </c>
      <c r="F1234" s="401" t="e">
        <f t="shared" si="70"/>
        <v>#DIV/0!</v>
      </c>
      <c r="G1234" s="400">
        <v>0</v>
      </c>
      <c r="H1234" s="400">
        <v>0</v>
      </c>
      <c r="I1234" s="401" t="e">
        <f t="shared" si="69"/>
        <v>#DIV/0!</v>
      </c>
      <c r="J1234" s="408"/>
    </row>
    <row r="1235" spans="1:10" s="400" customFormat="1" x14ac:dyDescent="0.2">
      <c r="A1235" s="407">
        <v>42883</v>
      </c>
      <c r="B1235" s="398"/>
      <c r="D1235" s="400">
        <v>0</v>
      </c>
      <c r="E1235" s="400">
        <v>0</v>
      </c>
      <c r="F1235" s="401" t="e">
        <f t="shared" si="70"/>
        <v>#DIV/0!</v>
      </c>
      <c r="G1235" s="400">
        <v>0</v>
      </c>
      <c r="H1235" s="400">
        <v>0</v>
      </c>
      <c r="I1235" s="401" t="e">
        <f t="shared" si="69"/>
        <v>#DIV/0!</v>
      </c>
      <c r="J1235" s="408"/>
    </row>
    <row r="1236" spans="1:10" s="400" customFormat="1" x14ac:dyDescent="0.2">
      <c r="A1236" s="407">
        <v>42884</v>
      </c>
      <c r="B1236" s="398"/>
      <c r="D1236" s="400">
        <v>0</v>
      </c>
      <c r="E1236" s="400">
        <v>0</v>
      </c>
      <c r="F1236" s="401" t="e">
        <f t="shared" si="70"/>
        <v>#DIV/0!</v>
      </c>
      <c r="G1236" s="400">
        <v>0</v>
      </c>
      <c r="H1236" s="400">
        <v>0</v>
      </c>
      <c r="I1236" s="401" t="e">
        <f t="shared" si="69"/>
        <v>#DIV/0!</v>
      </c>
      <c r="J1236" s="408"/>
    </row>
    <row r="1237" spans="1:10" s="400" customFormat="1" x14ac:dyDescent="0.2">
      <c r="A1237" s="407">
        <v>42885</v>
      </c>
      <c r="B1237" s="398"/>
      <c r="D1237" s="400">
        <v>0</v>
      </c>
      <c r="E1237" s="400">
        <v>0</v>
      </c>
      <c r="F1237" s="401" t="e">
        <f t="shared" si="70"/>
        <v>#DIV/0!</v>
      </c>
      <c r="G1237" s="400">
        <v>0</v>
      </c>
      <c r="H1237" s="400">
        <v>0</v>
      </c>
      <c r="I1237" s="401" t="e">
        <f t="shared" si="69"/>
        <v>#DIV/0!</v>
      </c>
      <c r="J1237" s="408"/>
    </row>
    <row r="1238" spans="1:10" s="400" customFormat="1" x14ac:dyDescent="0.2">
      <c r="A1238" s="407">
        <v>42886</v>
      </c>
      <c r="B1238" s="398"/>
      <c r="D1238" s="400">
        <v>0</v>
      </c>
      <c r="E1238" s="400">
        <v>0</v>
      </c>
      <c r="F1238" s="401" t="e">
        <f t="shared" si="70"/>
        <v>#DIV/0!</v>
      </c>
      <c r="G1238" s="400">
        <v>0</v>
      </c>
      <c r="H1238" s="400">
        <v>0</v>
      </c>
      <c r="I1238" s="401" t="e">
        <f t="shared" si="69"/>
        <v>#DIV/0!</v>
      </c>
      <c r="J1238" s="408"/>
    </row>
    <row r="1239" spans="1:10" s="400" customFormat="1" x14ac:dyDescent="0.2">
      <c r="A1239" s="407">
        <v>42887</v>
      </c>
      <c r="B1239" s="398"/>
      <c r="D1239" s="400">
        <v>0</v>
      </c>
      <c r="E1239" s="400">
        <v>0</v>
      </c>
      <c r="F1239" s="401" t="e">
        <f t="shared" si="70"/>
        <v>#DIV/0!</v>
      </c>
      <c r="G1239" s="400">
        <v>0</v>
      </c>
      <c r="H1239" s="400">
        <v>0</v>
      </c>
      <c r="I1239" s="401" t="e">
        <f t="shared" si="69"/>
        <v>#DIV/0!</v>
      </c>
      <c r="J1239" s="408"/>
    </row>
    <row r="1240" spans="1:10" s="400" customFormat="1" x14ac:dyDescent="0.2">
      <c r="A1240" s="407">
        <v>42888</v>
      </c>
      <c r="B1240" s="398"/>
      <c r="D1240" s="400">
        <v>0</v>
      </c>
      <c r="E1240" s="400">
        <v>0</v>
      </c>
      <c r="F1240" s="401" t="e">
        <f t="shared" si="70"/>
        <v>#DIV/0!</v>
      </c>
      <c r="G1240" s="400">
        <v>0</v>
      </c>
      <c r="H1240" s="400">
        <v>0</v>
      </c>
      <c r="I1240" s="401" t="e">
        <f t="shared" si="69"/>
        <v>#DIV/0!</v>
      </c>
      <c r="J1240" s="408"/>
    </row>
    <row r="1241" spans="1:10" s="400" customFormat="1" x14ac:dyDescent="0.2">
      <c r="A1241" s="407">
        <v>42889</v>
      </c>
      <c r="B1241" s="398"/>
      <c r="D1241" s="400">
        <v>0</v>
      </c>
      <c r="E1241" s="400">
        <v>0</v>
      </c>
      <c r="F1241" s="401" t="e">
        <f t="shared" si="70"/>
        <v>#DIV/0!</v>
      </c>
      <c r="G1241" s="400">
        <v>0</v>
      </c>
      <c r="H1241" s="400">
        <v>0</v>
      </c>
      <c r="I1241" s="401" t="e">
        <f t="shared" si="69"/>
        <v>#DIV/0!</v>
      </c>
      <c r="J1241" s="408"/>
    </row>
    <row r="1242" spans="1:10" s="400" customFormat="1" x14ac:dyDescent="0.2">
      <c r="A1242" s="407">
        <v>42890</v>
      </c>
      <c r="B1242" s="398"/>
      <c r="D1242" s="400">
        <v>0</v>
      </c>
      <c r="E1242" s="400">
        <v>0</v>
      </c>
      <c r="F1242" s="401" t="e">
        <f t="shared" si="70"/>
        <v>#DIV/0!</v>
      </c>
      <c r="G1242" s="400">
        <v>0</v>
      </c>
      <c r="H1242" s="400">
        <v>0</v>
      </c>
      <c r="I1242" s="401" t="e">
        <f t="shared" si="69"/>
        <v>#DIV/0!</v>
      </c>
      <c r="J1242" s="408"/>
    </row>
    <row r="1243" spans="1:10" s="400" customFormat="1" x14ac:dyDescent="0.2">
      <c r="A1243" s="407">
        <v>42891</v>
      </c>
      <c r="B1243" s="398"/>
      <c r="D1243" s="400">
        <v>0</v>
      </c>
      <c r="E1243" s="400">
        <v>0</v>
      </c>
      <c r="F1243" s="401" t="e">
        <f t="shared" si="70"/>
        <v>#DIV/0!</v>
      </c>
      <c r="G1243" s="400">
        <v>0</v>
      </c>
      <c r="H1243" s="400">
        <v>0</v>
      </c>
      <c r="I1243" s="401" t="e">
        <f t="shared" si="69"/>
        <v>#DIV/0!</v>
      </c>
      <c r="J1243" s="408"/>
    </row>
    <row r="1244" spans="1:10" s="400" customFormat="1" x14ac:dyDescent="0.2">
      <c r="A1244" s="407">
        <v>42892</v>
      </c>
      <c r="B1244" s="398"/>
      <c r="D1244" s="400">
        <v>0</v>
      </c>
      <c r="E1244" s="400">
        <v>0</v>
      </c>
      <c r="F1244" s="401" t="e">
        <f t="shared" si="70"/>
        <v>#DIV/0!</v>
      </c>
      <c r="G1244" s="400">
        <v>0</v>
      </c>
      <c r="H1244" s="400">
        <v>0</v>
      </c>
      <c r="I1244" s="401" t="e">
        <f t="shared" si="69"/>
        <v>#DIV/0!</v>
      </c>
      <c r="J1244" s="408"/>
    </row>
    <row r="1245" spans="1:10" s="400" customFormat="1" x14ac:dyDescent="0.2">
      <c r="A1245" s="407">
        <v>42893</v>
      </c>
      <c r="B1245" s="398"/>
      <c r="D1245" s="400">
        <v>0</v>
      </c>
      <c r="E1245" s="400">
        <v>0</v>
      </c>
      <c r="F1245" s="401" t="e">
        <f t="shared" si="70"/>
        <v>#DIV/0!</v>
      </c>
      <c r="G1245" s="400">
        <v>0</v>
      </c>
      <c r="H1245" s="400">
        <v>0</v>
      </c>
      <c r="I1245" s="401" t="e">
        <f t="shared" si="69"/>
        <v>#DIV/0!</v>
      </c>
      <c r="J1245" s="408"/>
    </row>
    <row r="1246" spans="1:10" s="400" customFormat="1" x14ac:dyDescent="0.2">
      <c r="A1246" s="407">
        <v>42894</v>
      </c>
      <c r="B1246" s="398"/>
      <c r="D1246" s="400">
        <v>0</v>
      </c>
      <c r="E1246" s="400">
        <v>0</v>
      </c>
      <c r="F1246" s="401" t="e">
        <f t="shared" si="70"/>
        <v>#DIV/0!</v>
      </c>
      <c r="G1246" s="400">
        <v>0</v>
      </c>
      <c r="H1246" s="400">
        <v>0</v>
      </c>
      <c r="I1246" s="401" t="e">
        <f t="shared" ref="I1246:I1309" si="71">H1246/(H1246+G1246)</f>
        <v>#DIV/0!</v>
      </c>
      <c r="J1246" s="408"/>
    </row>
    <row r="1247" spans="1:10" s="400" customFormat="1" x14ac:dyDescent="0.2">
      <c r="A1247" s="407">
        <v>42895</v>
      </c>
      <c r="B1247" s="398"/>
      <c r="D1247" s="400">
        <v>0</v>
      </c>
      <c r="E1247" s="400">
        <v>0</v>
      </c>
      <c r="F1247" s="401" t="e">
        <f t="shared" si="70"/>
        <v>#DIV/0!</v>
      </c>
      <c r="G1247" s="400">
        <v>0</v>
      </c>
      <c r="H1247" s="400">
        <v>0</v>
      </c>
      <c r="I1247" s="401" t="e">
        <f t="shared" si="71"/>
        <v>#DIV/0!</v>
      </c>
      <c r="J1247" s="408"/>
    </row>
    <row r="1248" spans="1:10" s="400" customFormat="1" x14ac:dyDescent="0.2">
      <c r="A1248" s="407">
        <v>42896</v>
      </c>
      <c r="B1248" s="398"/>
      <c r="D1248" s="400">
        <v>0</v>
      </c>
      <c r="E1248" s="400">
        <v>0</v>
      </c>
      <c r="F1248" s="401" t="e">
        <f t="shared" si="70"/>
        <v>#DIV/0!</v>
      </c>
      <c r="G1248" s="400">
        <v>0</v>
      </c>
      <c r="H1248" s="400">
        <v>0</v>
      </c>
      <c r="I1248" s="401" t="e">
        <f t="shared" si="71"/>
        <v>#DIV/0!</v>
      </c>
      <c r="J1248" s="408"/>
    </row>
    <row r="1249" spans="1:10" s="400" customFormat="1" x14ac:dyDescent="0.2">
      <c r="A1249" s="407">
        <v>42897</v>
      </c>
      <c r="B1249" s="398"/>
      <c r="D1249" s="400">
        <v>0</v>
      </c>
      <c r="E1249" s="400">
        <v>0</v>
      </c>
      <c r="F1249" s="401" t="e">
        <f t="shared" si="70"/>
        <v>#DIV/0!</v>
      </c>
      <c r="G1249" s="400">
        <v>0</v>
      </c>
      <c r="H1249" s="400">
        <v>0</v>
      </c>
      <c r="I1249" s="401" t="e">
        <f t="shared" si="71"/>
        <v>#DIV/0!</v>
      </c>
      <c r="J1249" s="408"/>
    </row>
    <row r="1250" spans="1:10" s="400" customFormat="1" x14ac:dyDescent="0.2">
      <c r="A1250" s="407">
        <v>42898</v>
      </c>
      <c r="B1250" s="398"/>
      <c r="D1250" s="400">
        <v>0</v>
      </c>
      <c r="E1250" s="400">
        <v>0</v>
      </c>
      <c r="F1250" s="401" t="e">
        <f t="shared" si="70"/>
        <v>#DIV/0!</v>
      </c>
      <c r="G1250" s="400">
        <v>0</v>
      </c>
      <c r="H1250" s="400">
        <v>0</v>
      </c>
      <c r="I1250" s="401" t="e">
        <f t="shared" si="71"/>
        <v>#DIV/0!</v>
      </c>
      <c r="J1250" s="408"/>
    </row>
    <row r="1251" spans="1:10" s="400" customFormat="1" x14ac:dyDescent="0.2">
      <c r="A1251" s="407">
        <v>42899</v>
      </c>
      <c r="B1251" s="398"/>
      <c r="D1251" s="400">
        <v>0</v>
      </c>
      <c r="E1251" s="400">
        <v>0</v>
      </c>
      <c r="F1251" s="401" t="e">
        <f t="shared" si="70"/>
        <v>#DIV/0!</v>
      </c>
      <c r="G1251" s="400">
        <v>0</v>
      </c>
      <c r="H1251" s="400">
        <v>0</v>
      </c>
      <c r="I1251" s="401" t="e">
        <f t="shared" si="71"/>
        <v>#DIV/0!</v>
      </c>
      <c r="J1251" s="408"/>
    </row>
    <row r="1252" spans="1:10" s="400" customFormat="1" x14ac:dyDescent="0.2">
      <c r="A1252" s="407">
        <v>42900</v>
      </c>
      <c r="B1252" s="398"/>
      <c r="D1252" s="400">
        <v>0</v>
      </c>
      <c r="E1252" s="400">
        <v>0</v>
      </c>
      <c r="F1252" s="401" t="e">
        <f t="shared" si="70"/>
        <v>#DIV/0!</v>
      </c>
      <c r="G1252" s="400">
        <v>0</v>
      </c>
      <c r="H1252" s="400">
        <v>0</v>
      </c>
      <c r="I1252" s="401" t="e">
        <f t="shared" si="71"/>
        <v>#DIV/0!</v>
      </c>
      <c r="J1252" s="408"/>
    </row>
    <row r="1253" spans="1:10" s="400" customFormat="1" x14ac:dyDescent="0.2">
      <c r="A1253" s="407">
        <v>42901</v>
      </c>
      <c r="B1253" s="398"/>
      <c r="D1253" s="400">
        <v>0</v>
      </c>
      <c r="E1253" s="400">
        <v>0</v>
      </c>
      <c r="F1253" s="401" t="e">
        <f t="shared" si="70"/>
        <v>#DIV/0!</v>
      </c>
      <c r="G1253" s="400">
        <v>0</v>
      </c>
      <c r="H1253" s="400">
        <v>0</v>
      </c>
      <c r="I1253" s="401" t="e">
        <f t="shared" si="71"/>
        <v>#DIV/0!</v>
      </c>
      <c r="J1253" s="408"/>
    </row>
    <row r="1254" spans="1:10" s="400" customFormat="1" x14ac:dyDescent="0.2">
      <c r="A1254" s="407">
        <v>42902</v>
      </c>
      <c r="B1254" s="398"/>
      <c r="D1254" s="400">
        <v>0</v>
      </c>
      <c r="E1254" s="400">
        <v>0</v>
      </c>
      <c r="F1254" s="401" t="e">
        <f t="shared" si="70"/>
        <v>#DIV/0!</v>
      </c>
      <c r="G1254" s="400">
        <v>0</v>
      </c>
      <c r="H1254" s="400">
        <v>0</v>
      </c>
      <c r="I1254" s="401" t="e">
        <f t="shared" si="71"/>
        <v>#DIV/0!</v>
      </c>
      <c r="J1254" s="408"/>
    </row>
    <row r="1255" spans="1:10" s="400" customFormat="1" x14ac:dyDescent="0.2">
      <c r="A1255" s="407">
        <v>42903</v>
      </c>
      <c r="B1255" s="398"/>
      <c r="D1255" s="400">
        <v>0</v>
      </c>
      <c r="E1255" s="400">
        <v>0</v>
      </c>
      <c r="F1255" s="401" t="e">
        <f t="shared" si="70"/>
        <v>#DIV/0!</v>
      </c>
      <c r="G1255" s="400">
        <v>0</v>
      </c>
      <c r="H1255" s="400">
        <v>0</v>
      </c>
      <c r="I1255" s="401" t="e">
        <f t="shared" si="71"/>
        <v>#DIV/0!</v>
      </c>
      <c r="J1255" s="408"/>
    </row>
    <row r="1256" spans="1:10" s="400" customFormat="1" x14ac:dyDescent="0.2">
      <c r="A1256" s="407">
        <v>42904</v>
      </c>
      <c r="B1256" s="398"/>
      <c r="D1256" s="400">
        <v>0</v>
      </c>
      <c r="E1256" s="400">
        <v>0</v>
      </c>
      <c r="F1256" s="401" t="e">
        <f t="shared" si="70"/>
        <v>#DIV/0!</v>
      </c>
      <c r="G1256" s="400">
        <v>0</v>
      </c>
      <c r="H1256" s="400">
        <v>0</v>
      </c>
      <c r="I1256" s="401" t="e">
        <f t="shared" si="71"/>
        <v>#DIV/0!</v>
      </c>
      <c r="J1256" s="408"/>
    </row>
    <row r="1257" spans="1:10" s="400" customFormat="1" x14ac:dyDescent="0.2">
      <c r="A1257" s="407">
        <v>42905</v>
      </c>
      <c r="B1257" s="398"/>
      <c r="D1257" s="400">
        <v>1</v>
      </c>
      <c r="E1257" s="400">
        <v>0</v>
      </c>
      <c r="F1257" s="401">
        <f t="shared" si="70"/>
        <v>0</v>
      </c>
      <c r="G1257" s="400">
        <v>0</v>
      </c>
      <c r="H1257" s="400">
        <v>0</v>
      </c>
      <c r="I1257" s="401" t="e">
        <f t="shared" si="71"/>
        <v>#DIV/0!</v>
      </c>
      <c r="J1257" s="408"/>
    </row>
    <row r="1258" spans="1:10" s="400" customFormat="1" x14ac:dyDescent="0.2">
      <c r="A1258" s="407">
        <v>42906</v>
      </c>
      <c r="B1258" s="398"/>
      <c r="D1258" s="400">
        <v>0</v>
      </c>
      <c r="E1258" s="400">
        <v>0</v>
      </c>
      <c r="F1258" s="401" t="e">
        <f t="shared" si="70"/>
        <v>#DIV/0!</v>
      </c>
      <c r="G1258" s="400">
        <v>0</v>
      </c>
      <c r="H1258" s="400">
        <v>0</v>
      </c>
      <c r="I1258" s="401" t="e">
        <f t="shared" si="71"/>
        <v>#DIV/0!</v>
      </c>
      <c r="J1258" s="408"/>
    </row>
    <row r="1259" spans="1:10" s="400" customFormat="1" x14ac:dyDescent="0.2">
      <c r="A1259" s="407">
        <v>42907</v>
      </c>
      <c r="B1259" s="398"/>
      <c r="D1259" s="400">
        <v>0</v>
      </c>
      <c r="E1259" s="400">
        <v>0</v>
      </c>
      <c r="F1259" s="401" t="e">
        <f t="shared" si="70"/>
        <v>#DIV/0!</v>
      </c>
      <c r="G1259" s="400">
        <v>0</v>
      </c>
      <c r="H1259" s="400">
        <v>0</v>
      </c>
      <c r="I1259" s="401" t="e">
        <f t="shared" si="71"/>
        <v>#DIV/0!</v>
      </c>
      <c r="J1259" s="408"/>
    </row>
    <row r="1260" spans="1:10" s="400" customFormat="1" x14ac:dyDescent="0.2">
      <c r="A1260" s="407">
        <v>42908</v>
      </c>
      <c r="B1260" s="398"/>
      <c r="D1260" s="400">
        <v>0</v>
      </c>
      <c r="E1260" s="400">
        <v>0</v>
      </c>
      <c r="F1260" s="401" t="e">
        <f t="shared" si="70"/>
        <v>#DIV/0!</v>
      </c>
      <c r="G1260" s="400">
        <v>0</v>
      </c>
      <c r="H1260" s="400">
        <v>0</v>
      </c>
      <c r="I1260" s="401" t="e">
        <f t="shared" si="71"/>
        <v>#DIV/0!</v>
      </c>
      <c r="J1260" s="408"/>
    </row>
    <row r="1261" spans="1:10" s="400" customFormat="1" x14ac:dyDescent="0.2">
      <c r="A1261" s="407">
        <v>42909</v>
      </c>
      <c r="B1261" s="398"/>
      <c r="D1261" s="400">
        <v>0</v>
      </c>
      <c r="E1261" s="400">
        <v>0</v>
      </c>
      <c r="F1261" s="401" t="e">
        <f t="shared" si="70"/>
        <v>#DIV/0!</v>
      </c>
      <c r="G1261" s="400">
        <v>0</v>
      </c>
      <c r="H1261" s="400">
        <v>0</v>
      </c>
      <c r="I1261" s="401" t="e">
        <f t="shared" si="71"/>
        <v>#DIV/0!</v>
      </c>
      <c r="J1261" s="408"/>
    </row>
    <row r="1262" spans="1:10" s="400" customFormat="1" x14ac:dyDescent="0.2">
      <c r="A1262" s="407">
        <v>42910</v>
      </c>
      <c r="B1262" s="398"/>
      <c r="D1262" s="400">
        <v>0</v>
      </c>
      <c r="E1262" s="400">
        <v>0</v>
      </c>
      <c r="F1262" s="401" t="e">
        <f t="shared" si="70"/>
        <v>#DIV/0!</v>
      </c>
      <c r="G1262" s="400">
        <v>0</v>
      </c>
      <c r="H1262" s="400">
        <v>0</v>
      </c>
      <c r="I1262" s="401" t="e">
        <f t="shared" si="71"/>
        <v>#DIV/0!</v>
      </c>
      <c r="J1262" s="408"/>
    </row>
    <row r="1263" spans="1:10" s="400" customFormat="1" x14ac:dyDescent="0.2">
      <c r="A1263" s="407">
        <v>42911</v>
      </c>
      <c r="B1263" s="398"/>
      <c r="D1263" s="400">
        <v>0</v>
      </c>
      <c r="E1263" s="400">
        <v>0</v>
      </c>
      <c r="F1263" s="401" t="e">
        <f t="shared" si="70"/>
        <v>#DIV/0!</v>
      </c>
      <c r="G1263" s="400">
        <v>0</v>
      </c>
      <c r="H1263" s="400">
        <v>0</v>
      </c>
      <c r="I1263" s="401" t="e">
        <f t="shared" si="71"/>
        <v>#DIV/0!</v>
      </c>
      <c r="J1263" s="408"/>
    </row>
    <row r="1264" spans="1:10" s="400" customFormat="1" x14ac:dyDescent="0.2">
      <c r="A1264" s="407">
        <v>42912</v>
      </c>
      <c r="B1264" s="398"/>
      <c r="D1264" s="400">
        <v>0</v>
      </c>
      <c r="E1264" s="400">
        <v>0</v>
      </c>
      <c r="F1264" s="401" t="e">
        <f t="shared" si="70"/>
        <v>#DIV/0!</v>
      </c>
      <c r="G1264" s="400">
        <v>0</v>
      </c>
      <c r="H1264" s="400">
        <v>0</v>
      </c>
      <c r="I1264" s="401" t="e">
        <f t="shared" si="71"/>
        <v>#DIV/0!</v>
      </c>
      <c r="J1264" s="408"/>
    </row>
    <row r="1265" spans="1:10" s="400" customFormat="1" x14ac:dyDescent="0.2">
      <c r="A1265" s="407">
        <v>42913</v>
      </c>
      <c r="B1265" s="398"/>
      <c r="D1265" s="400">
        <v>0</v>
      </c>
      <c r="E1265" s="400">
        <v>0</v>
      </c>
      <c r="F1265" s="401" t="e">
        <f t="shared" si="70"/>
        <v>#DIV/0!</v>
      </c>
      <c r="G1265" s="400">
        <v>0</v>
      </c>
      <c r="H1265" s="400">
        <v>0</v>
      </c>
      <c r="I1265" s="401" t="e">
        <f t="shared" si="71"/>
        <v>#DIV/0!</v>
      </c>
      <c r="J1265" s="408"/>
    </row>
    <row r="1266" spans="1:10" s="400" customFormat="1" x14ac:dyDescent="0.2">
      <c r="A1266" s="407">
        <v>42914</v>
      </c>
      <c r="B1266" s="398"/>
      <c r="D1266" s="400">
        <v>0</v>
      </c>
      <c r="E1266" s="400">
        <v>0</v>
      </c>
      <c r="F1266" s="401" t="e">
        <f t="shared" si="70"/>
        <v>#DIV/0!</v>
      </c>
      <c r="G1266" s="400">
        <v>0</v>
      </c>
      <c r="H1266" s="400">
        <v>0</v>
      </c>
      <c r="I1266" s="401" t="e">
        <f t="shared" si="71"/>
        <v>#DIV/0!</v>
      </c>
      <c r="J1266" s="408"/>
    </row>
    <row r="1267" spans="1:10" s="400" customFormat="1" x14ac:dyDescent="0.2">
      <c r="A1267" s="407">
        <v>42915</v>
      </c>
      <c r="B1267" s="398"/>
      <c r="D1267" s="400">
        <v>0</v>
      </c>
      <c r="E1267" s="400">
        <v>0</v>
      </c>
      <c r="F1267" s="401" t="e">
        <f t="shared" si="70"/>
        <v>#DIV/0!</v>
      </c>
      <c r="G1267" s="400">
        <v>0</v>
      </c>
      <c r="H1267" s="400">
        <v>0</v>
      </c>
      <c r="I1267" s="401" t="e">
        <f t="shared" si="71"/>
        <v>#DIV/0!</v>
      </c>
      <c r="J1267" s="408"/>
    </row>
    <row r="1268" spans="1:10" s="400" customFormat="1" x14ac:dyDescent="0.2">
      <c r="A1268" s="407">
        <v>42916</v>
      </c>
      <c r="B1268" s="398"/>
      <c r="D1268" s="400">
        <v>0</v>
      </c>
      <c r="E1268" s="400">
        <v>0</v>
      </c>
      <c r="F1268" s="401" t="e">
        <f t="shared" si="70"/>
        <v>#DIV/0!</v>
      </c>
      <c r="G1268" s="400">
        <v>0</v>
      </c>
      <c r="H1268" s="400">
        <v>0</v>
      </c>
      <c r="I1268" s="401" t="e">
        <f t="shared" si="71"/>
        <v>#DIV/0!</v>
      </c>
      <c r="J1268" s="408"/>
    </row>
    <row r="1269" spans="1:10" s="400" customFormat="1" x14ac:dyDescent="0.2">
      <c r="A1269" s="407">
        <v>42917</v>
      </c>
      <c r="B1269" s="398"/>
      <c r="D1269" s="400">
        <v>0</v>
      </c>
      <c r="E1269" s="400">
        <v>0</v>
      </c>
      <c r="F1269" s="401" t="e">
        <f t="shared" si="70"/>
        <v>#DIV/0!</v>
      </c>
      <c r="G1269" s="400">
        <v>0</v>
      </c>
      <c r="H1269" s="400">
        <v>0</v>
      </c>
      <c r="I1269" s="401" t="e">
        <f t="shared" si="71"/>
        <v>#DIV/0!</v>
      </c>
      <c r="J1269" s="408"/>
    </row>
    <row r="1270" spans="1:10" s="400" customFormat="1" x14ac:dyDescent="0.2">
      <c r="A1270" s="407">
        <v>42918</v>
      </c>
      <c r="B1270" s="398"/>
      <c r="D1270" s="400">
        <v>0</v>
      </c>
      <c r="E1270" s="400">
        <v>0</v>
      </c>
      <c r="F1270" s="401" t="e">
        <f t="shared" si="70"/>
        <v>#DIV/0!</v>
      </c>
      <c r="G1270" s="400">
        <v>0</v>
      </c>
      <c r="H1270" s="400">
        <v>0</v>
      </c>
      <c r="I1270" s="401" t="e">
        <f t="shared" si="71"/>
        <v>#DIV/0!</v>
      </c>
      <c r="J1270" s="408"/>
    </row>
    <row r="1271" spans="1:10" s="400" customFormat="1" x14ac:dyDescent="0.2">
      <c r="A1271" s="407">
        <v>42919</v>
      </c>
      <c r="B1271" s="398"/>
      <c r="D1271" s="400">
        <v>0</v>
      </c>
      <c r="E1271" s="400">
        <v>0</v>
      </c>
      <c r="F1271" s="401" t="e">
        <f t="shared" si="70"/>
        <v>#DIV/0!</v>
      </c>
      <c r="G1271" s="400">
        <v>0</v>
      </c>
      <c r="H1271" s="400">
        <v>0</v>
      </c>
      <c r="I1271" s="401" t="e">
        <f t="shared" si="71"/>
        <v>#DIV/0!</v>
      </c>
      <c r="J1271" s="408"/>
    </row>
    <row r="1272" spans="1:10" s="400" customFormat="1" x14ac:dyDescent="0.2">
      <c r="A1272" s="407">
        <v>42920</v>
      </c>
      <c r="B1272" s="398"/>
      <c r="D1272" s="400">
        <v>0</v>
      </c>
      <c r="E1272" s="400">
        <v>0</v>
      </c>
      <c r="F1272" s="401" t="e">
        <f t="shared" si="70"/>
        <v>#DIV/0!</v>
      </c>
      <c r="G1272" s="400">
        <v>0</v>
      </c>
      <c r="H1272" s="400">
        <v>0</v>
      </c>
      <c r="I1272" s="401" t="e">
        <f t="shared" si="71"/>
        <v>#DIV/0!</v>
      </c>
      <c r="J1272" s="408"/>
    </row>
    <row r="1273" spans="1:10" s="400" customFormat="1" x14ac:dyDescent="0.2">
      <c r="A1273" s="407">
        <v>42921</v>
      </c>
      <c r="B1273" s="398"/>
      <c r="D1273" s="400">
        <v>0</v>
      </c>
      <c r="E1273" s="400">
        <v>0</v>
      </c>
      <c r="F1273" s="401" t="e">
        <f t="shared" si="70"/>
        <v>#DIV/0!</v>
      </c>
      <c r="G1273" s="400">
        <v>0</v>
      </c>
      <c r="H1273" s="400">
        <v>0</v>
      </c>
      <c r="I1273" s="401" t="e">
        <f t="shared" si="71"/>
        <v>#DIV/0!</v>
      </c>
      <c r="J1273" s="408"/>
    </row>
    <row r="1274" spans="1:10" s="400" customFormat="1" x14ac:dyDescent="0.2">
      <c r="A1274" s="407">
        <v>42922</v>
      </c>
      <c r="B1274" s="398"/>
      <c r="D1274" s="400">
        <v>0</v>
      </c>
      <c r="E1274" s="400">
        <v>0</v>
      </c>
      <c r="F1274" s="401" t="e">
        <f t="shared" si="70"/>
        <v>#DIV/0!</v>
      </c>
      <c r="G1274" s="400">
        <v>0</v>
      </c>
      <c r="H1274" s="400">
        <v>0</v>
      </c>
      <c r="I1274" s="401" t="e">
        <f t="shared" si="71"/>
        <v>#DIV/0!</v>
      </c>
      <c r="J1274" s="408"/>
    </row>
    <row r="1275" spans="1:10" s="400" customFormat="1" x14ac:dyDescent="0.2">
      <c r="A1275" s="407">
        <v>42923</v>
      </c>
      <c r="B1275" s="398"/>
      <c r="D1275" s="400">
        <v>0</v>
      </c>
      <c r="E1275" s="400">
        <v>0</v>
      </c>
      <c r="F1275" s="401" t="e">
        <f t="shared" si="70"/>
        <v>#DIV/0!</v>
      </c>
      <c r="G1275" s="400">
        <v>0</v>
      </c>
      <c r="H1275" s="400">
        <v>0</v>
      </c>
      <c r="I1275" s="401" t="e">
        <f t="shared" si="71"/>
        <v>#DIV/0!</v>
      </c>
      <c r="J1275" s="408"/>
    </row>
    <row r="1276" spans="1:10" s="400" customFormat="1" x14ac:dyDescent="0.2">
      <c r="A1276" s="407">
        <v>42924</v>
      </c>
      <c r="B1276" s="398"/>
      <c r="D1276" s="400">
        <v>0</v>
      </c>
      <c r="E1276" s="400">
        <v>0</v>
      </c>
      <c r="F1276" s="401" t="e">
        <f t="shared" ref="F1276:F1339" si="72">E1276/(E1276+D1276)</f>
        <v>#DIV/0!</v>
      </c>
      <c r="G1276" s="400">
        <v>0</v>
      </c>
      <c r="H1276" s="400">
        <v>0</v>
      </c>
      <c r="I1276" s="401" t="e">
        <f t="shared" si="71"/>
        <v>#DIV/0!</v>
      </c>
      <c r="J1276" s="408"/>
    </row>
    <row r="1277" spans="1:10" s="400" customFormat="1" x14ac:dyDescent="0.2">
      <c r="A1277" s="407">
        <v>42925</v>
      </c>
      <c r="B1277" s="398"/>
      <c r="D1277" s="400">
        <v>0</v>
      </c>
      <c r="E1277" s="400">
        <v>0</v>
      </c>
      <c r="F1277" s="401" t="e">
        <f t="shared" si="72"/>
        <v>#DIV/0!</v>
      </c>
      <c r="G1277" s="400">
        <v>0</v>
      </c>
      <c r="H1277" s="400">
        <v>0</v>
      </c>
      <c r="I1277" s="401" t="e">
        <f t="shared" si="71"/>
        <v>#DIV/0!</v>
      </c>
      <c r="J1277" s="408"/>
    </row>
    <row r="1278" spans="1:10" s="400" customFormat="1" x14ac:dyDescent="0.2">
      <c r="A1278" s="407">
        <v>42926</v>
      </c>
      <c r="B1278" s="398"/>
      <c r="D1278" s="400">
        <v>0</v>
      </c>
      <c r="E1278" s="400">
        <v>0</v>
      </c>
      <c r="F1278" s="401" t="e">
        <f t="shared" si="72"/>
        <v>#DIV/0!</v>
      </c>
      <c r="G1278" s="400">
        <v>0</v>
      </c>
      <c r="H1278" s="400">
        <v>0</v>
      </c>
      <c r="I1278" s="401" t="e">
        <f t="shared" si="71"/>
        <v>#DIV/0!</v>
      </c>
      <c r="J1278" s="408"/>
    </row>
    <row r="1279" spans="1:10" s="400" customFormat="1" x14ac:dyDescent="0.2">
      <c r="A1279" s="407">
        <v>42927</v>
      </c>
      <c r="B1279" s="398"/>
      <c r="D1279" s="400">
        <v>0</v>
      </c>
      <c r="E1279" s="400">
        <v>0</v>
      </c>
      <c r="F1279" s="401" t="e">
        <f t="shared" si="72"/>
        <v>#DIV/0!</v>
      </c>
      <c r="G1279" s="400">
        <v>0</v>
      </c>
      <c r="H1279" s="400">
        <v>0</v>
      </c>
      <c r="I1279" s="401" t="e">
        <f t="shared" si="71"/>
        <v>#DIV/0!</v>
      </c>
      <c r="J1279" s="408"/>
    </row>
    <row r="1280" spans="1:10" s="400" customFormat="1" x14ac:dyDescent="0.2">
      <c r="A1280" s="407">
        <v>42928</v>
      </c>
      <c r="B1280" s="398"/>
      <c r="D1280" s="400">
        <v>0</v>
      </c>
      <c r="E1280" s="400">
        <v>0</v>
      </c>
      <c r="F1280" s="401" t="e">
        <f t="shared" si="72"/>
        <v>#DIV/0!</v>
      </c>
      <c r="G1280" s="400">
        <v>0</v>
      </c>
      <c r="H1280" s="400">
        <v>0</v>
      </c>
      <c r="I1280" s="401" t="e">
        <f t="shared" si="71"/>
        <v>#DIV/0!</v>
      </c>
      <c r="J1280" s="408"/>
    </row>
    <row r="1281" spans="1:10" s="400" customFormat="1" x14ac:dyDescent="0.2">
      <c r="A1281" s="407">
        <v>42929</v>
      </c>
      <c r="B1281" s="398"/>
      <c r="D1281" s="400">
        <v>0</v>
      </c>
      <c r="E1281" s="400">
        <v>0</v>
      </c>
      <c r="F1281" s="401" t="e">
        <f t="shared" si="72"/>
        <v>#DIV/0!</v>
      </c>
      <c r="G1281" s="400">
        <v>0</v>
      </c>
      <c r="H1281" s="400">
        <v>0</v>
      </c>
      <c r="I1281" s="401" t="e">
        <f t="shared" si="71"/>
        <v>#DIV/0!</v>
      </c>
      <c r="J1281" s="408"/>
    </row>
    <row r="1282" spans="1:10" s="400" customFormat="1" x14ac:dyDescent="0.2">
      <c r="A1282" s="407">
        <v>42930</v>
      </c>
      <c r="B1282" s="398"/>
      <c r="D1282" s="400">
        <v>0</v>
      </c>
      <c r="E1282" s="400">
        <v>0</v>
      </c>
      <c r="F1282" s="401" t="e">
        <f t="shared" si="72"/>
        <v>#DIV/0!</v>
      </c>
      <c r="G1282" s="400">
        <v>0</v>
      </c>
      <c r="H1282" s="400">
        <v>0</v>
      </c>
      <c r="I1282" s="401" t="e">
        <f t="shared" si="71"/>
        <v>#DIV/0!</v>
      </c>
      <c r="J1282" s="408"/>
    </row>
    <row r="1283" spans="1:10" s="400" customFormat="1" x14ac:dyDescent="0.2">
      <c r="A1283" s="407">
        <v>42931</v>
      </c>
      <c r="B1283" s="398"/>
      <c r="D1283" s="400">
        <v>0</v>
      </c>
      <c r="E1283" s="400">
        <v>0</v>
      </c>
      <c r="F1283" s="401" t="e">
        <f t="shared" si="72"/>
        <v>#DIV/0!</v>
      </c>
      <c r="G1283" s="400">
        <v>0</v>
      </c>
      <c r="H1283" s="400">
        <v>0</v>
      </c>
      <c r="I1283" s="401" t="e">
        <f t="shared" si="71"/>
        <v>#DIV/0!</v>
      </c>
      <c r="J1283" s="408"/>
    </row>
    <row r="1284" spans="1:10" s="400" customFormat="1" x14ac:dyDescent="0.2">
      <c r="A1284" s="407">
        <v>42932</v>
      </c>
      <c r="B1284" s="398"/>
      <c r="D1284" s="400">
        <v>0</v>
      </c>
      <c r="E1284" s="400">
        <v>0</v>
      </c>
      <c r="F1284" s="401" t="e">
        <f t="shared" si="72"/>
        <v>#DIV/0!</v>
      </c>
      <c r="G1284" s="400">
        <v>0</v>
      </c>
      <c r="H1284" s="400">
        <v>0</v>
      </c>
      <c r="I1284" s="401" t="e">
        <f t="shared" si="71"/>
        <v>#DIV/0!</v>
      </c>
      <c r="J1284" s="408"/>
    </row>
    <row r="1285" spans="1:10" s="400" customFormat="1" x14ac:dyDescent="0.2">
      <c r="A1285" s="407">
        <v>42933</v>
      </c>
      <c r="B1285" s="398"/>
      <c r="D1285" s="400">
        <v>1</v>
      </c>
      <c r="E1285" s="400">
        <v>0</v>
      </c>
      <c r="F1285" s="401">
        <f t="shared" si="72"/>
        <v>0</v>
      </c>
      <c r="G1285" s="400">
        <v>0</v>
      </c>
      <c r="H1285" s="400">
        <v>0</v>
      </c>
      <c r="I1285" s="401" t="e">
        <f t="shared" si="71"/>
        <v>#DIV/0!</v>
      </c>
      <c r="J1285" s="408"/>
    </row>
    <row r="1286" spans="1:10" s="400" customFormat="1" x14ac:dyDescent="0.2">
      <c r="A1286" s="407">
        <v>42934</v>
      </c>
      <c r="B1286" s="398"/>
      <c r="D1286" s="400">
        <v>1</v>
      </c>
      <c r="E1286" s="400">
        <v>0</v>
      </c>
      <c r="F1286" s="401">
        <f t="shared" si="72"/>
        <v>0</v>
      </c>
      <c r="G1286" s="400">
        <v>0</v>
      </c>
      <c r="H1286" s="400">
        <v>0</v>
      </c>
      <c r="I1286" s="401" t="e">
        <f t="shared" si="71"/>
        <v>#DIV/0!</v>
      </c>
      <c r="J1286" s="408"/>
    </row>
    <row r="1287" spans="1:10" s="400" customFormat="1" x14ac:dyDescent="0.2">
      <c r="A1287" s="407">
        <v>42935</v>
      </c>
      <c r="B1287" s="398"/>
      <c r="D1287" s="400">
        <v>0</v>
      </c>
      <c r="E1287" s="400">
        <v>0</v>
      </c>
      <c r="F1287" s="401" t="e">
        <f t="shared" si="72"/>
        <v>#DIV/0!</v>
      </c>
      <c r="G1287" s="400">
        <v>0</v>
      </c>
      <c r="H1287" s="400">
        <v>0</v>
      </c>
      <c r="I1287" s="401" t="e">
        <f t="shared" si="71"/>
        <v>#DIV/0!</v>
      </c>
      <c r="J1287" s="408"/>
    </row>
    <row r="1288" spans="1:10" s="400" customFormat="1" x14ac:dyDescent="0.2">
      <c r="A1288" s="407">
        <v>42936</v>
      </c>
      <c r="B1288" s="398"/>
      <c r="D1288" s="400">
        <v>0</v>
      </c>
      <c r="E1288" s="400">
        <v>0</v>
      </c>
      <c r="F1288" s="401" t="e">
        <f t="shared" si="72"/>
        <v>#DIV/0!</v>
      </c>
      <c r="G1288" s="400">
        <v>0</v>
      </c>
      <c r="H1288" s="400">
        <v>0</v>
      </c>
      <c r="I1288" s="401" t="e">
        <f t="shared" si="71"/>
        <v>#DIV/0!</v>
      </c>
      <c r="J1288" s="408"/>
    </row>
    <row r="1289" spans="1:10" s="400" customFormat="1" x14ac:dyDescent="0.2">
      <c r="A1289" s="407">
        <v>42937</v>
      </c>
      <c r="B1289" s="398"/>
      <c r="D1289" s="400">
        <v>0</v>
      </c>
      <c r="E1289" s="400">
        <v>0</v>
      </c>
      <c r="F1289" s="401" t="e">
        <f t="shared" si="72"/>
        <v>#DIV/0!</v>
      </c>
      <c r="G1289" s="400">
        <v>0</v>
      </c>
      <c r="H1289" s="400">
        <v>0</v>
      </c>
      <c r="I1289" s="401" t="e">
        <f t="shared" si="71"/>
        <v>#DIV/0!</v>
      </c>
      <c r="J1289" s="408"/>
    </row>
    <row r="1290" spans="1:10" s="400" customFormat="1" x14ac:dyDescent="0.2">
      <c r="A1290" s="407">
        <v>42938</v>
      </c>
      <c r="B1290" s="398"/>
      <c r="D1290" s="400">
        <v>1</v>
      </c>
      <c r="E1290" s="400">
        <v>1</v>
      </c>
      <c r="F1290" s="401">
        <f t="shared" si="72"/>
        <v>0.5</v>
      </c>
      <c r="G1290" s="400">
        <v>0</v>
      </c>
      <c r="H1290" s="400">
        <v>0</v>
      </c>
      <c r="I1290" s="401" t="e">
        <f t="shared" si="71"/>
        <v>#DIV/0!</v>
      </c>
      <c r="J1290" s="408"/>
    </row>
    <row r="1291" spans="1:10" s="400" customFormat="1" x14ac:dyDescent="0.2">
      <c r="A1291" s="407">
        <v>42939</v>
      </c>
      <c r="B1291" s="398"/>
      <c r="D1291" s="400">
        <v>2</v>
      </c>
      <c r="E1291" s="400">
        <v>0</v>
      </c>
      <c r="F1291" s="401">
        <f t="shared" si="72"/>
        <v>0</v>
      </c>
      <c r="G1291" s="400">
        <v>0</v>
      </c>
      <c r="H1291" s="400">
        <v>0</v>
      </c>
      <c r="I1291" s="401" t="e">
        <f t="shared" si="71"/>
        <v>#DIV/0!</v>
      </c>
      <c r="J1291" s="408"/>
    </row>
    <row r="1292" spans="1:10" s="400" customFormat="1" x14ac:dyDescent="0.2">
      <c r="A1292" s="407">
        <v>42940</v>
      </c>
      <c r="B1292" s="398"/>
      <c r="D1292" s="400">
        <v>0</v>
      </c>
      <c r="E1292" s="400">
        <v>0</v>
      </c>
      <c r="F1292" s="401" t="e">
        <f t="shared" si="72"/>
        <v>#DIV/0!</v>
      </c>
      <c r="G1292" s="400">
        <v>0</v>
      </c>
      <c r="H1292" s="400">
        <v>0</v>
      </c>
      <c r="I1292" s="401" t="e">
        <f t="shared" si="71"/>
        <v>#DIV/0!</v>
      </c>
      <c r="J1292" s="408"/>
    </row>
    <row r="1293" spans="1:10" s="400" customFormat="1" x14ac:dyDescent="0.2">
      <c r="A1293" s="407">
        <v>42941</v>
      </c>
      <c r="B1293" s="398"/>
      <c r="D1293" s="400">
        <v>1</v>
      </c>
      <c r="E1293" s="400">
        <v>0</v>
      </c>
      <c r="F1293" s="401">
        <f t="shared" si="72"/>
        <v>0</v>
      </c>
      <c r="G1293" s="400">
        <v>0</v>
      </c>
      <c r="H1293" s="400">
        <v>0</v>
      </c>
      <c r="I1293" s="401" t="e">
        <f t="shared" si="71"/>
        <v>#DIV/0!</v>
      </c>
      <c r="J1293" s="408"/>
    </row>
    <row r="1294" spans="1:10" s="400" customFormat="1" x14ac:dyDescent="0.2">
      <c r="A1294" s="407">
        <v>42942</v>
      </c>
      <c r="B1294" s="398"/>
      <c r="D1294" s="400">
        <v>3</v>
      </c>
      <c r="E1294" s="400">
        <v>0</v>
      </c>
      <c r="F1294" s="401">
        <f t="shared" si="72"/>
        <v>0</v>
      </c>
      <c r="G1294" s="400">
        <v>0</v>
      </c>
      <c r="H1294" s="400">
        <v>0</v>
      </c>
      <c r="I1294" s="401" t="e">
        <f t="shared" si="71"/>
        <v>#DIV/0!</v>
      </c>
      <c r="J1294" s="408"/>
    </row>
    <row r="1295" spans="1:10" s="400" customFormat="1" x14ac:dyDescent="0.2">
      <c r="A1295" s="407">
        <v>42943</v>
      </c>
      <c r="B1295" s="398"/>
      <c r="D1295" s="400">
        <v>4</v>
      </c>
      <c r="E1295" s="400">
        <v>0</v>
      </c>
      <c r="F1295" s="401">
        <f t="shared" si="72"/>
        <v>0</v>
      </c>
      <c r="G1295" s="400">
        <v>0</v>
      </c>
      <c r="H1295" s="400">
        <v>0</v>
      </c>
      <c r="I1295" s="401" t="e">
        <f t="shared" si="71"/>
        <v>#DIV/0!</v>
      </c>
      <c r="J1295" s="408"/>
    </row>
    <row r="1296" spans="1:10" s="400" customFormat="1" x14ac:dyDescent="0.2">
      <c r="A1296" s="407">
        <v>42944</v>
      </c>
      <c r="B1296" s="398"/>
      <c r="D1296" s="400">
        <v>3</v>
      </c>
      <c r="E1296" s="400">
        <v>0</v>
      </c>
      <c r="F1296" s="401">
        <f t="shared" si="72"/>
        <v>0</v>
      </c>
      <c r="G1296" s="400">
        <v>0</v>
      </c>
      <c r="H1296" s="400">
        <v>0</v>
      </c>
      <c r="I1296" s="401" t="e">
        <f t="shared" si="71"/>
        <v>#DIV/0!</v>
      </c>
      <c r="J1296" s="408"/>
    </row>
    <row r="1297" spans="1:10" s="400" customFormat="1" x14ac:dyDescent="0.2">
      <c r="A1297" s="407">
        <v>42945</v>
      </c>
      <c r="B1297" s="398"/>
      <c r="D1297" s="400">
        <v>2</v>
      </c>
      <c r="E1297" s="400">
        <v>0</v>
      </c>
      <c r="F1297" s="401">
        <f t="shared" si="72"/>
        <v>0</v>
      </c>
      <c r="G1297" s="400">
        <v>0</v>
      </c>
      <c r="H1297" s="400">
        <v>0</v>
      </c>
      <c r="I1297" s="401" t="e">
        <f t="shared" si="71"/>
        <v>#DIV/0!</v>
      </c>
      <c r="J1297" s="408"/>
    </row>
    <row r="1298" spans="1:10" s="400" customFormat="1" x14ac:dyDescent="0.2">
      <c r="A1298" s="407">
        <v>42946</v>
      </c>
      <c r="B1298" s="398"/>
      <c r="D1298" s="400">
        <v>4</v>
      </c>
      <c r="E1298" s="400">
        <v>0</v>
      </c>
      <c r="F1298" s="401">
        <f t="shared" si="72"/>
        <v>0</v>
      </c>
      <c r="G1298" s="400">
        <v>0</v>
      </c>
      <c r="H1298" s="400">
        <v>0</v>
      </c>
      <c r="I1298" s="401" t="e">
        <f t="shared" si="71"/>
        <v>#DIV/0!</v>
      </c>
      <c r="J1298" s="408"/>
    </row>
    <row r="1299" spans="1:10" s="400" customFormat="1" x14ac:dyDescent="0.2">
      <c r="A1299" s="407">
        <v>42947</v>
      </c>
      <c r="B1299" s="398"/>
      <c r="D1299" s="400">
        <v>9</v>
      </c>
      <c r="E1299" s="400">
        <v>0</v>
      </c>
      <c r="F1299" s="401">
        <f t="shared" si="72"/>
        <v>0</v>
      </c>
      <c r="G1299" s="400">
        <v>0</v>
      </c>
      <c r="H1299" s="400">
        <v>0</v>
      </c>
      <c r="I1299" s="401" t="e">
        <f t="shared" si="71"/>
        <v>#DIV/0!</v>
      </c>
      <c r="J1299" s="408"/>
    </row>
    <row r="1300" spans="1:10" s="400" customFormat="1" x14ac:dyDescent="0.2">
      <c r="A1300" s="407">
        <v>42948</v>
      </c>
      <c r="B1300" s="398"/>
      <c r="D1300" s="400">
        <v>2</v>
      </c>
      <c r="E1300" s="400">
        <v>0</v>
      </c>
      <c r="F1300" s="401">
        <f t="shared" si="72"/>
        <v>0</v>
      </c>
      <c r="G1300" s="400">
        <v>0</v>
      </c>
      <c r="H1300" s="400">
        <v>0</v>
      </c>
      <c r="I1300" s="401" t="e">
        <f t="shared" si="71"/>
        <v>#DIV/0!</v>
      </c>
      <c r="J1300" s="408"/>
    </row>
    <row r="1301" spans="1:10" s="400" customFormat="1" x14ac:dyDescent="0.2">
      <c r="A1301" s="407">
        <v>42949</v>
      </c>
      <c r="B1301" s="398"/>
      <c r="D1301" s="400">
        <v>0</v>
      </c>
      <c r="E1301" s="400">
        <v>0</v>
      </c>
      <c r="F1301" s="401" t="e">
        <f t="shared" si="72"/>
        <v>#DIV/0!</v>
      </c>
      <c r="G1301" s="400">
        <v>0</v>
      </c>
      <c r="H1301" s="400">
        <v>0</v>
      </c>
      <c r="I1301" s="401" t="e">
        <f t="shared" si="71"/>
        <v>#DIV/0!</v>
      </c>
      <c r="J1301" s="408"/>
    </row>
    <row r="1302" spans="1:10" s="400" customFormat="1" x14ac:dyDescent="0.2">
      <c r="A1302" s="407">
        <v>42950</v>
      </c>
      <c r="B1302" s="398"/>
      <c r="D1302" s="400">
        <v>1</v>
      </c>
      <c r="E1302" s="400">
        <v>0</v>
      </c>
      <c r="F1302" s="401">
        <f t="shared" si="72"/>
        <v>0</v>
      </c>
      <c r="G1302" s="400">
        <v>0</v>
      </c>
      <c r="H1302" s="400">
        <v>0</v>
      </c>
      <c r="I1302" s="401" t="e">
        <f t="shared" si="71"/>
        <v>#DIV/0!</v>
      </c>
      <c r="J1302" s="408"/>
    </row>
    <row r="1303" spans="1:10" s="400" customFormat="1" x14ac:dyDescent="0.2">
      <c r="A1303" s="407">
        <v>42951</v>
      </c>
      <c r="B1303" s="398"/>
      <c r="D1303" s="400">
        <v>0</v>
      </c>
      <c r="E1303" s="400">
        <v>0</v>
      </c>
      <c r="F1303" s="401" t="e">
        <f t="shared" si="72"/>
        <v>#DIV/0!</v>
      </c>
      <c r="G1303" s="400">
        <v>0</v>
      </c>
      <c r="H1303" s="400">
        <v>0</v>
      </c>
      <c r="I1303" s="401" t="e">
        <f t="shared" si="71"/>
        <v>#DIV/0!</v>
      </c>
      <c r="J1303" s="408"/>
    </row>
    <row r="1304" spans="1:10" s="400" customFormat="1" x14ac:dyDescent="0.2">
      <c r="A1304" s="407">
        <v>42952</v>
      </c>
      <c r="B1304" s="398"/>
      <c r="D1304" s="400">
        <v>0</v>
      </c>
      <c r="E1304" s="400">
        <v>0</v>
      </c>
      <c r="F1304" s="401" t="e">
        <f t="shared" si="72"/>
        <v>#DIV/0!</v>
      </c>
      <c r="G1304" s="400">
        <v>0</v>
      </c>
      <c r="H1304" s="400">
        <v>0</v>
      </c>
      <c r="I1304" s="401" t="e">
        <f t="shared" si="71"/>
        <v>#DIV/0!</v>
      </c>
      <c r="J1304" s="408"/>
    </row>
    <row r="1305" spans="1:10" s="400" customFormat="1" x14ac:dyDescent="0.2">
      <c r="A1305" s="407">
        <v>42953</v>
      </c>
      <c r="B1305" s="398"/>
      <c r="D1305" s="400">
        <v>2</v>
      </c>
      <c r="E1305" s="400">
        <v>0</v>
      </c>
      <c r="F1305" s="401">
        <f t="shared" si="72"/>
        <v>0</v>
      </c>
      <c r="G1305" s="400">
        <v>0</v>
      </c>
      <c r="H1305" s="400">
        <v>0</v>
      </c>
      <c r="I1305" s="401" t="e">
        <f t="shared" si="71"/>
        <v>#DIV/0!</v>
      </c>
      <c r="J1305" s="408"/>
    </row>
    <row r="1306" spans="1:10" s="400" customFormat="1" x14ac:dyDescent="0.2">
      <c r="A1306" s="407">
        <v>42954</v>
      </c>
      <c r="B1306" s="398"/>
      <c r="D1306" s="400">
        <v>3</v>
      </c>
      <c r="E1306" s="400">
        <v>0</v>
      </c>
      <c r="F1306" s="401">
        <f t="shared" si="72"/>
        <v>0</v>
      </c>
      <c r="G1306" s="400">
        <v>0</v>
      </c>
      <c r="H1306" s="400">
        <v>0</v>
      </c>
      <c r="I1306" s="401" t="e">
        <f t="shared" si="71"/>
        <v>#DIV/0!</v>
      </c>
      <c r="J1306" s="408"/>
    </row>
    <row r="1307" spans="1:10" s="400" customFormat="1" x14ac:dyDescent="0.2">
      <c r="A1307" s="407">
        <v>42955</v>
      </c>
      <c r="B1307" s="398"/>
      <c r="D1307" s="400">
        <v>4</v>
      </c>
      <c r="E1307" s="400">
        <v>0</v>
      </c>
      <c r="F1307" s="401">
        <f t="shared" si="72"/>
        <v>0</v>
      </c>
      <c r="G1307" s="400">
        <v>0</v>
      </c>
      <c r="H1307" s="400">
        <v>0</v>
      </c>
      <c r="I1307" s="401" t="e">
        <f t="shared" si="71"/>
        <v>#DIV/0!</v>
      </c>
      <c r="J1307" s="408"/>
    </row>
    <row r="1308" spans="1:10" s="400" customFormat="1" x14ac:dyDescent="0.2">
      <c r="A1308" s="407">
        <v>42956</v>
      </c>
      <c r="B1308" s="398"/>
      <c r="D1308" s="400">
        <v>4</v>
      </c>
      <c r="E1308" s="400">
        <v>0</v>
      </c>
      <c r="F1308" s="401">
        <f t="shared" si="72"/>
        <v>0</v>
      </c>
      <c r="G1308" s="400">
        <v>0</v>
      </c>
      <c r="H1308" s="400">
        <v>0</v>
      </c>
      <c r="I1308" s="401" t="e">
        <f t="shared" si="71"/>
        <v>#DIV/0!</v>
      </c>
      <c r="J1308" s="408"/>
    </row>
    <row r="1309" spans="1:10" s="400" customFormat="1" x14ac:dyDescent="0.2">
      <c r="A1309" s="407">
        <v>42957</v>
      </c>
      <c r="B1309" s="398"/>
      <c r="D1309" s="400">
        <v>9</v>
      </c>
      <c r="E1309" s="400">
        <v>0</v>
      </c>
      <c r="F1309" s="401">
        <f t="shared" si="72"/>
        <v>0</v>
      </c>
      <c r="G1309" s="400">
        <v>1</v>
      </c>
      <c r="H1309" s="400">
        <v>0</v>
      </c>
      <c r="I1309" s="401">
        <f t="shared" si="71"/>
        <v>0</v>
      </c>
      <c r="J1309" s="408"/>
    </row>
    <row r="1310" spans="1:10" s="400" customFormat="1" x14ac:dyDescent="0.2">
      <c r="A1310" s="407">
        <v>42958</v>
      </c>
      <c r="B1310" s="398"/>
      <c r="D1310" s="400">
        <v>23</v>
      </c>
      <c r="E1310" s="400">
        <v>1</v>
      </c>
      <c r="F1310" s="401">
        <f t="shared" si="72"/>
        <v>4.1666666666666664E-2</v>
      </c>
      <c r="G1310" s="400">
        <v>0</v>
      </c>
      <c r="H1310" s="400">
        <v>0</v>
      </c>
      <c r="I1310" s="401" t="e">
        <f t="shared" ref="I1310:I1373" si="73">H1310/(H1310+G1310)</f>
        <v>#DIV/0!</v>
      </c>
      <c r="J1310" s="408"/>
    </row>
    <row r="1311" spans="1:10" s="400" customFormat="1" x14ac:dyDescent="0.2">
      <c r="A1311" s="407">
        <v>42959</v>
      </c>
      <c r="B1311" s="398"/>
      <c r="D1311" s="400">
        <v>16</v>
      </c>
      <c r="E1311" s="400">
        <v>3</v>
      </c>
      <c r="F1311" s="401">
        <f t="shared" si="72"/>
        <v>0.15789473684210525</v>
      </c>
      <c r="G1311" s="400">
        <v>2</v>
      </c>
      <c r="H1311" s="400">
        <v>0</v>
      </c>
      <c r="I1311" s="401">
        <f t="shared" si="73"/>
        <v>0</v>
      </c>
      <c r="J1311" s="408"/>
    </row>
    <row r="1312" spans="1:10" s="400" customFormat="1" x14ac:dyDescent="0.2">
      <c r="A1312" s="407">
        <v>42960</v>
      </c>
      <c r="B1312" s="398"/>
      <c r="D1312" s="400">
        <v>19</v>
      </c>
      <c r="E1312" s="400">
        <v>4</v>
      </c>
      <c r="F1312" s="401">
        <f t="shared" si="72"/>
        <v>0.17391304347826086</v>
      </c>
      <c r="G1312" s="400">
        <v>2</v>
      </c>
      <c r="H1312" s="400">
        <v>0</v>
      </c>
      <c r="I1312" s="401">
        <f t="shared" si="73"/>
        <v>0</v>
      </c>
      <c r="J1312" s="408"/>
    </row>
    <row r="1313" spans="1:10" s="400" customFormat="1" x14ac:dyDescent="0.2">
      <c r="A1313" s="407">
        <v>42961</v>
      </c>
      <c r="B1313" s="398"/>
      <c r="D1313" s="400">
        <v>22</v>
      </c>
      <c r="E1313" s="400">
        <v>6</v>
      </c>
      <c r="F1313" s="401">
        <f t="shared" si="72"/>
        <v>0.21428571428571427</v>
      </c>
      <c r="G1313" s="400">
        <v>1</v>
      </c>
      <c r="H1313" s="400">
        <v>0</v>
      </c>
      <c r="I1313" s="401">
        <f t="shared" si="73"/>
        <v>0</v>
      </c>
      <c r="J1313" s="408"/>
    </row>
    <row r="1314" spans="1:10" s="400" customFormat="1" x14ac:dyDescent="0.2">
      <c r="A1314" s="407">
        <v>42962</v>
      </c>
      <c r="B1314" s="398"/>
      <c r="D1314" s="400">
        <v>14</v>
      </c>
      <c r="E1314" s="400">
        <v>0</v>
      </c>
      <c r="F1314" s="401">
        <f t="shared" si="72"/>
        <v>0</v>
      </c>
      <c r="G1314" s="400">
        <v>5</v>
      </c>
      <c r="H1314" s="400">
        <v>2</v>
      </c>
      <c r="I1314" s="401">
        <f t="shared" si="73"/>
        <v>0.2857142857142857</v>
      </c>
      <c r="J1314" s="408"/>
    </row>
    <row r="1315" spans="1:10" s="400" customFormat="1" x14ac:dyDescent="0.2">
      <c r="A1315" s="407">
        <v>42963</v>
      </c>
      <c r="B1315" s="398"/>
      <c r="D1315" s="400">
        <v>46</v>
      </c>
      <c r="E1315" s="400">
        <v>5</v>
      </c>
      <c r="F1315" s="401">
        <f t="shared" si="72"/>
        <v>9.8039215686274508E-2</v>
      </c>
      <c r="G1315" s="400">
        <v>1</v>
      </c>
      <c r="H1315" s="400">
        <v>0</v>
      </c>
      <c r="I1315" s="401">
        <f t="shared" si="73"/>
        <v>0</v>
      </c>
      <c r="J1315" s="408"/>
    </row>
    <row r="1316" spans="1:10" s="400" customFormat="1" x14ac:dyDescent="0.2">
      <c r="A1316" s="407">
        <v>42964</v>
      </c>
      <c r="B1316" s="398"/>
      <c r="D1316" s="400">
        <v>20</v>
      </c>
      <c r="E1316" s="400">
        <v>5</v>
      </c>
      <c r="F1316" s="401">
        <f t="shared" si="72"/>
        <v>0.2</v>
      </c>
      <c r="G1316" s="400">
        <v>4</v>
      </c>
      <c r="H1316" s="400">
        <v>2</v>
      </c>
      <c r="I1316" s="401">
        <f t="shared" si="73"/>
        <v>0.33333333333333331</v>
      </c>
      <c r="J1316" s="408"/>
    </row>
    <row r="1317" spans="1:10" s="400" customFormat="1" x14ac:dyDescent="0.2">
      <c r="A1317" s="407">
        <v>42965</v>
      </c>
      <c r="B1317" s="398"/>
      <c r="D1317" s="400">
        <v>27</v>
      </c>
      <c r="E1317" s="400">
        <v>6</v>
      </c>
      <c r="F1317" s="401">
        <f t="shared" si="72"/>
        <v>0.18181818181818182</v>
      </c>
      <c r="G1317" s="400">
        <v>12</v>
      </c>
      <c r="H1317" s="400">
        <v>4</v>
      </c>
      <c r="I1317" s="401">
        <f t="shared" si="73"/>
        <v>0.25</v>
      </c>
      <c r="J1317" s="408"/>
    </row>
    <row r="1318" spans="1:10" s="400" customFormat="1" x14ac:dyDescent="0.2">
      <c r="A1318" s="407">
        <v>42966</v>
      </c>
      <c r="B1318" s="398"/>
      <c r="D1318" s="400">
        <v>21</v>
      </c>
      <c r="E1318" s="400">
        <v>5</v>
      </c>
      <c r="F1318" s="401">
        <f t="shared" si="72"/>
        <v>0.19230769230769232</v>
      </c>
      <c r="G1318" s="400">
        <v>16</v>
      </c>
      <c r="H1318" s="400">
        <v>2</v>
      </c>
      <c r="I1318" s="401">
        <f t="shared" si="73"/>
        <v>0.1111111111111111</v>
      </c>
      <c r="J1318" s="408"/>
    </row>
    <row r="1319" spans="1:10" s="400" customFormat="1" x14ac:dyDescent="0.2">
      <c r="A1319" s="407">
        <v>42967</v>
      </c>
      <c r="B1319" s="398"/>
      <c r="D1319" s="400">
        <v>49</v>
      </c>
      <c r="E1319" s="400">
        <v>9</v>
      </c>
      <c r="F1319" s="401">
        <f t="shared" si="72"/>
        <v>0.15517241379310345</v>
      </c>
      <c r="G1319" s="400">
        <v>24</v>
      </c>
      <c r="H1319" s="400">
        <v>1</v>
      </c>
      <c r="I1319" s="401">
        <f t="shared" si="73"/>
        <v>0.04</v>
      </c>
      <c r="J1319" s="408"/>
    </row>
    <row r="1320" spans="1:10" s="400" customFormat="1" x14ac:dyDescent="0.2">
      <c r="A1320" s="407">
        <v>42968</v>
      </c>
      <c r="B1320" s="398"/>
      <c r="D1320" s="400">
        <v>37</v>
      </c>
      <c r="E1320" s="400">
        <v>5</v>
      </c>
      <c r="F1320" s="401">
        <f t="shared" si="72"/>
        <v>0.11904761904761904</v>
      </c>
      <c r="G1320" s="400">
        <v>22</v>
      </c>
      <c r="H1320" s="400">
        <v>1</v>
      </c>
      <c r="I1320" s="401">
        <f t="shared" si="73"/>
        <v>4.3478260869565216E-2</v>
      </c>
      <c r="J1320" s="408"/>
    </row>
    <row r="1321" spans="1:10" s="400" customFormat="1" x14ac:dyDescent="0.2">
      <c r="A1321" s="407">
        <v>42969</v>
      </c>
      <c r="B1321" s="398"/>
      <c r="D1321" s="400">
        <v>34</v>
      </c>
      <c r="E1321" s="400">
        <v>7</v>
      </c>
      <c r="F1321" s="401">
        <f t="shared" si="72"/>
        <v>0.17073170731707318</v>
      </c>
      <c r="G1321" s="400">
        <v>15</v>
      </c>
      <c r="H1321" s="400">
        <v>1</v>
      </c>
      <c r="I1321" s="401">
        <f t="shared" si="73"/>
        <v>6.25E-2</v>
      </c>
      <c r="J1321" s="408"/>
    </row>
    <row r="1322" spans="1:10" s="400" customFormat="1" x14ac:dyDescent="0.2">
      <c r="A1322" s="407">
        <v>42970</v>
      </c>
      <c r="B1322" s="398"/>
      <c r="D1322" s="400">
        <v>28</v>
      </c>
      <c r="E1322" s="400">
        <v>5</v>
      </c>
      <c r="F1322" s="401">
        <f t="shared" si="72"/>
        <v>0.15151515151515152</v>
      </c>
      <c r="G1322" s="400">
        <v>21</v>
      </c>
      <c r="H1322" s="400">
        <v>3</v>
      </c>
      <c r="I1322" s="401">
        <f t="shared" si="73"/>
        <v>0.125</v>
      </c>
      <c r="J1322" s="408"/>
    </row>
    <row r="1323" spans="1:10" s="400" customFormat="1" x14ac:dyDescent="0.2">
      <c r="A1323" s="407">
        <v>42971</v>
      </c>
      <c r="B1323" s="398"/>
      <c r="D1323" s="400">
        <v>41</v>
      </c>
      <c r="E1323" s="400">
        <v>5</v>
      </c>
      <c r="F1323" s="401">
        <f t="shared" si="72"/>
        <v>0.10869565217391304</v>
      </c>
      <c r="G1323" s="400">
        <v>40</v>
      </c>
      <c r="H1323" s="400">
        <v>7</v>
      </c>
      <c r="I1323" s="401">
        <f t="shared" si="73"/>
        <v>0.14893617021276595</v>
      </c>
      <c r="J1323" s="408"/>
    </row>
    <row r="1324" spans="1:10" s="400" customFormat="1" x14ac:dyDescent="0.2">
      <c r="A1324" s="407">
        <v>42972</v>
      </c>
      <c r="B1324" s="398"/>
      <c r="D1324" s="400">
        <v>31</v>
      </c>
      <c r="E1324" s="400">
        <v>19</v>
      </c>
      <c r="F1324" s="401">
        <f t="shared" si="72"/>
        <v>0.38</v>
      </c>
      <c r="G1324" s="400">
        <v>32</v>
      </c>
      <c r="H1324" s="400">
        <v>8</v>
      </c>
      <c r="I1324" s="401">
        <f t="shared" si="73"/>
        <v>0.2</v>
      </c>
      <c r="J1324" s="408"/>
    </row>
    <row r="1325" spans="1:10" s="400" customFormat="1" x14ac:dyDescent="0.2">
      <c r="A1325" s="407">
        <v>42973</v>
      </c>
      <c r="B1325" s="398"/>
      <c r="D1325" s="400">
        <v>85</v>
      </c>
      <c r="E1325" s="400">
        <v>22</v>
      </c>
      <c r="F1325" s="401">
        <f t="shared" si="72"/>
        <v>0.20560747663551401</v>
      </c>
      <c r="G1325" s="400">
        <v>52</v>
      </c>
      <c r="H1325" s="400">
        <v>2</v>
      </c>
      <c r="I1325" s="401">
        <f t="shared" si="73"/>
        <v>3.7037037037037035E-2</v>
      </c>
      <c r="J1325" s="408"/>
    </row>
    <row r="1326" spans="1:10" s="400" customFormat="1" x14ac:dyDescent="0.2">
      <c r="A1326" s="407">
        <v>42974</v>
      </c>
      <c r="B1326" s="398"/>
      <c r="D1326" s="400">
        <v>102</v>
      </c>
      <c r="E1326" s="400">
        <v>35</v>
      </c>
      <c r="F1326" s="401">
        <f t="shared" si="72"/>
        <v>0.25547445255474455</v>
      </c>
      <c r="G1326" s="400">
        <v>55</v>
      </c>
      <c r="H1326" s="400">
        <v>15</v>
      </c>
      <c r="I1326" s="401">
        <f t="shared" si="73"/>
        <v>0.21428571428571427</v>
      </c>
      <c r="J1326" s="408"/>
    </row>
    <row r="1327" spans="1:10" s="400" customFormat="1" x14ac:dyDescent="0.2">
      <c r="A1327" s="407">
        <v>42975</v>
      </c>
      <c r="B1327" s="398"/>
      <c r="D1327" s="400">
        <v>65</v>
      </c>
      <c r="E1327" s="400">
        <v>24</v>
      </c>
      <c r="F1327" s="401">
        <f t="shared" si="72"/>
        <v>0.2696629213483146</v>
      </c>
      <c r="G1327" s="400">
        <v>41</v>
      </c>
      <c r="H1327" s="400">
        <v>6</v>
      </c>
      <c r="I1327" s="401">
        <f t="shared" si="73"/>
        <v>0.1276595744680851</v>
      </c>
      <c r="J1327" s="408"/>
    </row>
    <row r="1328" spans="1:10" s="400" customFormat="1" x14ac:dyDescent="0.2">
      <c r="A1328" s="407">
        <v>42976</v>
      </c>
      <c r="B1328" s="398"/>
      <c r="D1328" s="400">
        <v>54</v>
      </c>
      <c r="E1328" s="400">
        <v>7</v>
      </c>
      <c r="F1328" s="401">
        <f t="shared" si="72"/>
        <v>0.11475409836065574</v>
      </c>
      <c r="G1328" s="400">
        <v>49</v>
      </c>
      <c r="H1328" s="400">
        <v>11</v>
      </c>
      <c r="I1328" s="401">
        <f t="shared" si="73"/>
        <v>0.18333333333333332</v>
      </c>
      <c r="J1328" s="408"/>
    </row>
    <row r="1329" spans="1:10" s="400" customFormat="1" x14ac:dyDescent="0.2">
      <c r="A1329" s="407">
        <v>42977</v>
      </c>
      <c r="B1329" s="398"/>
      <c r="D1329" s="400">
        <v>52</v>
      </c>
      <c r="E1329" s="400">
        <v>14</v>
      </c>
      <c r="F1329" s="401">
        <f t="shared" si="72"/>
        <v>0.21212121212121213</v>
      </c>
      <c r="G1329" s="400">
        <v>61</v>
      </c>
      <c r="H1329" s="400">
        <v>11</v>
      </c>
      <c r="I1329" s="401">
        <f t="shared" si="73"/>
        <v>0.15277777777777779</v>
      </c>
      <c r="J1329" s="408"/>
    </row>
    <row r="1330" spans="1:10" s="400" customFormat="1" x14ac:dyDescent="0.2">
      <c r="A1330" s="407">
        <v>42978</v>
      </c>
      <c r="B1330" s="398"/>
      <c r="D1330" s="400">
        <v>206</v>
      </c>
      <c r="E1330" s="400">
        <v>53</v>
      </c>
      <c r="F1330" s="401">
        <f t="shared" si="72"/>
        <v>0.20463320463320464</v>
      </c>
      <c r="G1330" s="400">
        <v>105</v>
      </c>
      <c r="H1330" s="400">
        <v>39</v>
      </c>
      <c r="I1330" s="401">
        <f t="shared" si="73"/>
        <v>0.27083333333333331</v>
      </c>
      <c r="J1330" s="408"/>
    </row>
    <row r="1331" spans="1:10" s="400" customFormat="1" x14ac:dyDescent="0.2">
      <c r="A1331" s="407">
        <v>42979</v>
      </c>
      <c r="B1331" s="398"/>
      <c r="D1331" s="400">
        <v>214</v>
      </c>
      <c r="E1331" s="400">
        <v>117</v>
      </c>
      <c r="F1331" s="401">
        <f t="shared" si="72"/>
        <v>0.35347432024169184</v>
      </c>
      <c r="G1331" s="400">
        <v>45</v>
      </c>
      <c r="H1331" s="400">
        <v>23</v>
      </c>
      <c r="I1331" s="401">
        <f t="shared" si="73"/>
        <v>0.33823529411764708</v>
      </c>
      <c r="J1331" s="408"/>
    </row>
    <row r="1332" spans="1:10" s="400" customFormat="1" x14ac:dyDescent="0.2">
      <c r="A1332" s="407">
        <v>42980</v>
      </c>
      <c r="B1332" s="398"/>
      <c r="D1332" s="400">
        <v>106</v>
      </c>
      <c r="E1332" s="400">
        <v>72</v>
      </c>
      <c r="F1332" s="401">
        <f t="shared" si="72"/>
        <v>0.4044943820224719</v>
      </c>
      <c r="G1332" s="400">
        <v>45</v>
      </c>
      <c r="H1332" s="400">
        <v>10</v>
      </c>
      <c r="I1332" s="401">
        <f t="shared" si="73"/>
        <v>0.18181818181818182</v>
      </c>
      <c r="J1332" s="408"/>
    </row>
    <row r="1333" spans="1:10" s="400" customFormat="1" x14ac:dyDescent="0.2">
      <c r="A1333" s="407">
        <v>42981</v>
      </c>
      <c r="B1333" s="398"/>
      <c r="D1333" s="400">
        <v>89</v>
      </c>
      <c r="E1333" s="400">
        <v>83</v>
      </c>
      <c r="F1333" s="401">
        <f t="shared" si="72"/>
        <v>0.48255813953488375</v>
      </c>
      <c r="G1333" s="400">
        <v>38</v>
      </c>
      <c r="H1333" s="400">
        <v>13</v>
      </c>
      <c r="I1333" s="401">
        <f t="shared" si="73"/>
        <v>0.25490196078431371</v>
      </c>
      <c r="J1333" s="408"/>
    </row>
    <row r="1334" spans="1:10" s="400" customFormat="1" x14ac:dyDescent="0.2">
      <c r="A1334" s="407">
        <v>42982</v>
      </c>
      <c r="B1334" s="398"/>
      <c r="D1334" s="400">
        <v>38</v>
      </c>
      <c r="E1334" s="400">
        <v>8</v>
      </c>
      <c r="F1334" s="401">
        <f t="shared" si="72"/>
        <v>0.17391304347826086</v>
      </c>
      <c r="G1334" s="400">
        <v>28</v>
      </c>
      <c r="H1334" s="400">
        <v>4</v>
      </c>
      <c r="I1334" s="401">
        <f t="shared" si="73"/>
        <v>0.125</v>
      </c>
      <c r="J1334" s="408"/>
    </row>
    <row r="1335" spans="1:10" s="400" customFormat="1" x14ac:dyDescent="0.2">
      <c r="A1335" s="407">
        <v>42983</v>
      </c>
      <c r="B1335" s="398"/>
      <c r="D1335" s="400">
        <v>44</v>
      </c>
      <c r="E1335" s="400">
        <v>15</v>
      </c>
      <c r="F1335" s="401">
        <f t="shared" si="72"/>
        <v>0.25423728813559321</v>
      </c>
      <c r="G1335" s="400">
        <v>18</v>
      </c>
      <c r="H1335" s="400">
        <v>3</v>
      </c>
      <c r="I1335" s="401">
        <f t="shared" si="73"/>
        <v>0.14285714285714285</v>
      </c>
      <c r="J1335" s="408"/>
    </row>
    <row r="1336" spans="1:10" s="400" customFormat="1" x14ac:dyDescent="0.2">
      <c r="A1336" s="407">
        <v>42984</v>
      </c>
      <c r="B1336" s="398"/>
      <c r="D1336" s="400">
        <v>12</v>
      </c>
      <c r="E1336" s="400">
        <v>3</v>
      </c>
      <c r="F1336" s="401">
        <f t="shared" si="72"/>
        <v>0.2</v>
      </c>
      <c r="G1336" s="400">
        <v>23</v>
      </c>
      <c r="H1336" s="400">
        <v>1</v>
      </c>
      <c r="I1336" s="401">
        <f t="shared" si="73"/>
        <v>4.1666666666666664E-2</v>
      </c>
      <c r="J1336" s="408"/>
    </row>
    <row r="1337" spans="1:10" s="400" customFormat="1" x14ac:dyDescent="0.2">
      <c r="A1337" s="407">
        <v>42985</v>
      </c>
      <c r="B1337" s="398"/>
      <c r="D1337" s="400">
        <v>49</v>
      </c>
      <c r="E1337" s="400">
        <v>7</v>
      </c>
      <c r="F1337" s="401">
        <f t="shared" si="72"/>
        <v>0.125</v>
      </c>
      <c r="G1337" s="400">
        <v>35</v>
      </c>
      <c r="H1337" s="400">
        <v>11</v>
      </c>
      <c r="I1337" s="401">
        <f t="shared" si="73"/>
        <v>0.2391304347826087</v>
      </c>
      <c r="J1337" s="408"/>
    </row>
    <row r="1338" spans="1:10" s="400" customFormat="1" x14ac:dyDescent="0.2">
      <c r="A1338" s="407">
        <v>42986</v>
      </c>
      <c r="B1338" s="398"/>
      <c r="D1338" s="400">
        <v>78</v>
      </c>
      <c r="E1338" s="400">
        <v>31</v>
      </c>
      <c r="F1338" s="401">
        <f t="shared" si="72"/>
        <v>0.28440366972477066</v>
      </c>
      <c r="G1338" s="400">
        <v>183</v>
      </c>
      <c r="H1338" s="400">
        <v>40</v>
      </c>
      <c r="I1338" s="401">
        <f t="shared" si="73"/>
        <v>0.17937219730941703</v>
      </c>
      <c r="J1338" s="408"/>
    </row>
    <row r="1339" spans="1:10" s="400" customFormat="1" x14ac:dyDescent="0.2">
      <c r="A1339" s="407">
        <v>42987</v>
      </c>
      <c r="B1339" s="398"/>
      <c r="D1339" s="400">
        <v>162</v>
      </c>
      <c r="E1339" s="400">
        <v>75</v>
      </c>
      <c r="F1339" s="401">
        <f t="shared" si="72"/>
        <v>0.31645569620253167</v>
      </c>
      <c r="G1339" s="400">
        <v>156</v>
      </c>
      <c r="H1339" s="400">
        <v>48</v>
      </c>
      <c r="I1339" s="401">
        <f t="shared" si="73"/>
        <v>0.23529411764705882</v>
      </c>
      <c r="J1339" s="408"/>
    </row>
    <row r="1340" spans="1:10" s="400" customFormat="1" x14ac:dyDescent="0.2">
      <c r="A1340" s="407">
        <v>42988</v>
      </c>
      <c r="B1340" s="398"/>
      <c r="D1340" s="400">
        <v>166</v>
      </c>
      <c r="E1340" s="400">
        <v>122</v>
      </c>
      <c r="F1340" s="401">
        <f t="shared" ref="F1340:F1403" si="74">E1340/(E1340+D1340)</f>
        <v>0.4236111111111111</v>
      </c>
      <c r="G1340" s="400">
        <v>87</v>
      </c>
      <c r="H1340" s="400">
        <v>26</v>
      </c>
      <c r="I1340" s="401">
        <f t="shared" si="73"/>
        <v>0.23008849557522124</v>
      </c>
      <c r="J1340" s="408"/>
    </row>
    <row r="1341" spans="1:10" s="400" customFormat="1" x14ac:dyDescent="0.2">
      <c r="A1341" s="407">
        <v>42989</v>
      </c>
      <c r="B1341" s="398"/>
      <c r="D1341" s="400">
        <v>145</v>
      </c>
      <c r="E1341" s="400">
        <v>118</v>
      </c>
      <c r="F1341" s="401">
        <f t="shared" si="74"/>
        <v>0.44866920152091255</v>
      </c>
      <c r="G1341" s="400">
        <v>75</v>
      </c>
      <c r="H1341" s="400">
        <v>25</v>
      </c>
      <c r="I1341" s="401">
        <f t="shared" si="73"/>
        <v>0.25</v>
      </c>
      <c r="J1341" s="408"/>
    </row>
    <row r="1342" spans="1:10" s="400" customFormat="1" x14ac:dyDescent="0.2">
      <c r="A1342" s="407">
        <v>42990</v>
      </c>
      <c r="B1342" s="398"/>
      <c r="D1342" s="400">
        <v>242</v>
      </c>
      <c r="E1342" s="400">
        <v>239</v>
      </c>
      <c r="F1342" s="401">
        <f t="shared" si="74"/>
        <v>0.49688149688149691</v>
      </c>
      <c r="G1342" s="400">
        <v>162</v>
      </c>
      <c r="H1342" s="400">
        <v>58</v>
      </c>
      <c r="I1342" s="401">
        <f t="shared" si="73"/>
        <v>0.26363636363636361</v>
      </c>
      <c r="J1342" s="408"/>
    </row>
    <row r="1343" spans="1:10" s="400" customFormat="1" x14ac:dyDescent="0.2">
      <c r="A1343" s="407">
        <v>42991</v>
      </c>
      <c r="B1343" s="398"/>
      <c r="D1343" s="400">
        <v>90</v>
      </c>
      <c r="E1343" s="400">
        <v>87</v>
      </c>
      <c r="F1343" s="401">
        <f t="shared" si="74"/>
        <v>0.49152542372881358</v>
      </c>
      <c r="G1343" s="400">
        <v>67</v>
      </c>
      <c r="H1343" s="400">
        <v>17</v>
      </c>
      <c r="I1343" s="401">
        <f t="shared" si="73"/>
        <v>0.20238095238095238</v>
      </c>
      <c r="J1343" s="408"/>
    </row>
    <row r="1344" spans="1:10" s="400" customFormat="1" x14ac:dyDescent="0.2">
      <c r="A1344" s="407">
        <v>42992</v>
      </c>
      <c r="B1344" s="398"/>
      <c r="D1344" s="400">
        <v>146</v>
      </c>
      <c r="E1344" s="400">
        <v>203</v>
      </c>
      <c r="F1344" s="401">
        <f t="shared" si="74"/>
        <v>0.58166189111747846</v>
      </c>
      <c r="G1344" s="400">
        <v>58</v>
      </c>
      <c r="H1344" s="400">
        <v>30</v>
      </c>
      <c r="I1344" s="401">
        <f t="shared" si="73"/>
        <v>0.34090909090909088</v>
      </c>
      <c r="J1344" s="408"/>
    </row>
    <row r="1345" spans="1:10" s="400" customFormat="1" x14ac:dyDescent="0.2">
      <c r="A1345" s="407">
        <v>42993</v>
      </c>
      <c r="B1345" s="398"/>
      <c r="D1345" s="400">
        <v>354</v>
      </c>
      <c r="E1345" s="400">
        <v>515</v>
      </c>
      <c r="F1345" s="401">
        <f t="shared" si="74"/>
        <v>0.59263521288837739</v>
      </c>
      <c r="G1345" s="400">
        <v>282</v>
      </c>
      <c r="H1345" s="400">
        <v>73</v>
      </c>
      <c r="I1345" s="401">
        <f t="shared" si="73"/>
        <v>0.20563380281690141</v>
      </c>
      <c r="J1345" s="408"/>
    </row>
    <row r="1346" spans="1:10" s="400" customFormat="1" x14ac:dyDescent="0.2">
      <c r="A1346" s="407">
        <v>42994</v>
      </c>
      <c r="B1346" s="398"/>
      <c r="D1346" s="400">
        <v>340</v>
      </c>
      <c r="E1346" s="400">
        <v>439</v>
      </c>
      <c r="F1346" s="401">
        <f t="shared" si="74"/>
        <v>0.56354300385109113</v>
      </c>
      <c r="G1346" s="400">
        <v>232</v>
      </c>
      <c r="H1346" s="400">
        <v>20</v>
      </c>
      <c r="I1346" s="401">
        <f t="shared" si="73"/>
        <v>7.9365079365079361E-2</v>
      </c>
      <c r="J1346" s="408"/>
    </row>
    <row r="1347" spans="1:10" s="400" customFormat="1" x14ac:dyDescent="0.2">
      <c r="A1347" s="407">
        <v>42995</v>
      </c>
      <c r="B1347" s="398"/>
      <c r="D1347" s="400">
        <v>267</v>
      </c>
      <c r="E1347" s="400">
        <v>271</v>
      </c>
      <c r="F1347" s="401">
        <f t="shared" si="74"/>
        <v>0.50371747211895912</v>
      </c>
      <c r="G1347" s="400">
        <v>127</v>
      </c>
      <c r="H1347" s="400">
        <v>44</v>
      </c>
      <c r="I1347" s="401">
        <f t="shared" si="73"/>
        <v>0.25730994152046782</v>
      </c>
      <c r="J1347" s="408"/>
    </row>
    <row r="1348" spans="1:10" s="400" customFormat="1" x14ac:dyDescent="0.2">
      <c r="A1348" s="407">
        <v>42996</v>
      </c>
      <c r="B1348" s="398"/>
      <c r="D1348" s="400">
        <v>396</v>
      </c>
      <c r="E1348" s="400">
        <v>531</v>
      </c>
      <c r="F1348" s="401">
        <f t="shared" si="74"/>
        <v>0.57281553398058249</v>
      </c>
      <c r="G1348" s="400">
        <v>211</v>
      </c>
      <c r="H1348" s="400">
        <v>54</v>
      </c>
      <c r="I1348" s="401">
        <f t="shared" si="73"/>
        <v>0.20377358490566039</v>
      </c>
      <c r="J1348" s="408"/>
    </row>
    <row r="1349" spans="1:10" s="400" customFormat="1" x14ac:dyDescent="0.2">
      <c r="A1349" s="407">
        <v>42997</v>
      </c>
      <c r="B1349" s="398"/>
      <c r="D1349" s="400">
        <v>367</v>
      </c>
      <c r="E1349" s="400">
        <v>414</v>
      </c>
      <c r="F1349" s="401">
        <f t="shared" si="74"/>
        <v>0.53008962868117793</v>
      </c>
      <c r="G1349" s="400">
        <v>197</v>
      </c>
      <c r="H1349" s="400">
        <v>29</v>
      </c>
      <c r="I1349" s="401">
        <f t="shared" si="73"/>
        <v>0.12831858407079647</v>
      </c>
      <c r="J1349" s="408"/>
    </row>
    <row r="1350" spans="1:10" s="400" customFormat="1" x14ac:dyDescent="0.2">
      <c r="A1350" s="407">
        <v>42998</v>
      </c>
      <c r="B1350" s="398"/>
      <c r="D1350" s="400">
        <v>427</v>
      </c>
      <c r="E1350" s="400">
        <v>465</v>
      </c>
      <c r="F1350" s="401">
        <f t="shared" si="74"/>
        <v>0.52130044843049328</v>
      </c>
      <c r="G1350" s="400">
        <v>151</v>
      </c>
      <c r="H1350" s="400">
        <v>48</v>
      </c>
      <c r="I1350" s="401">
        <f t="shared" si="73"/>
        <v>0.24120603015075376</v>
      </c>
      <c r="J1350" s="408"/>
    </row>
    <row r="1351" spans="1:10" s="400" customFormat="1" x14ac:dyDescent="0.2">
      <c r="A1351" s="407">
        <v>42999</v>
      </c>
      <c r="B1351" s="398"/>
      <c r="D1351" s="400">
        <v>391</v>
      </c>
      <c r="E1351" s="400">
        <v>436</v>
      </c>
      <c r="F1351" s="401">
        <f t="shared" si="74"/>
        <v>0.52720677146311967</v>
      </c>
      <c r="G1351" s="400">
        <v>130</v>
      </c>
      <c r="H1351" s="400">
        <v>39</v>
      </c>
      <c r="I1351" s="401">
        <f t="shared" si="73"/>
        <v>0.23076923076923078</v>
      </c>
      <c r="J1351" s="408"/>
    </row>
    <row r="1352" spans="1:10" s="400" customFormat="1" x14ac:dyDescent="0.2">
      <c r="A1352" s="407">
        <v>43000</v>
      </c>
      <c r="B1352" s="398"/>
      <c r="D1352" s="400">
        <v>425</v>
      </c>
      <c r="E1352" s="400">
        <v>389</v>
      </c>
      <c r="F1352" s="401">
        <f t="shared" si="74"/>
        <v>0.47788697788697787</v>
      </c>
      <c r="G1352" s="400">
        <v>115</v>
      </c>
      <c r="H1352" s="400">
        <v>34</v>
      </c>
      <c r="I1352" s="401">
        <f t="shared" si="73"/>
        <v>0.22818791946308725</v>
      </c>
      <c r="J1352" s="408"/>
    </row>
    <row r="1353" spans="1:10" s="400" customFormat="1" x14ac:dyDescent="0.2">
      <c r="A1353" s="407">
        <v>43001</v>
      </c>
      <c r="B1353" s="398"/>
      <c r="D1353" s="400">
        <v>472</v>
      </c>
      <c r="E1353" s="400">
        <v>371</v>
      </c>
      <c r="F1353" s="401">
        <f t="shared" si="74"/>
        <v>0.44009489916963229</v>
      </c>
      <c r="G1353" s="400">
        <v>129</v>
      </c>
      <c r="H1353" s="400">
        <v>30</v>
      </c>
      <c r="I1353" s="401">
        <f t="shared" si="73"/>
        <v>0.18867924528301888</v>
      </c>
      <c r="J1353" s="408"/>
    </row>
    <row r="1354" spans="1:10" s="400" customFormat="1" x14ac:dyDescent="0.2">
      <c r="A1354" s="407">
        <v>43002</v>
      </c>
      <c r="B1354" s="398"/>
      <c r="D1354" s="400">
        <v>438</v>
      </c>
      <c r="E1354" s="400">
        <v>343</v>
      </c>
      <c r="F1354" s="401">
        <f t="shared" si="74"/>
        <v>0.43918053777208704</v>
      </c>
      <c r="G1354" s="400">
        <v>124</v>
      </c>
      <c r="H1354" s="400">
        <v>49</v>
      </c>
      <c r="I1354" s="401">
        <f t="shared" si="73"/>
        <v>0.2832369942196532</v>
      </c>
      <c r="J1354" s="408"/>
    </row>
    <row r="1355" spans="1:10" s="400" customFormat="1" x14ac:dyDescent="0.2">
      <c r="A1355" s="407">
        <v>43003</v>
      </c>
      <c r="B1355" s="398"/>
      <c r="D1355" s="400">
        <v>313</v>
      </c>
      <c r="E1355" s="400">
        <v>382</v>
      </c>
      <c r="F1355" s="401">
        <f t="shared" si="74"/>
        <v>0.54964028776978413</v>
      </c>
      <c r="G1355" s="400">
        <v>114</v>
      </c>
      <c r="H1355" s="400">
        <v>15</v>
      </c>
      <c r="I1355" s="401">
        <f t="shared" si="73"/>
        <v>0.11627906976744186</v>
      </c>
      <c r="J1355" s="408"/>
    </row>
    <row r="1356" spans="1:10" s="400" customFormat="1" x14ac:dyDescent="0.2">
      <c r="A1356" s="407">
        <v>43004</v>
      </c>
      <c r="B1356" s="398"/>
      <c r="D1356" s="400">
        <v>243</v>
      </c>
      <c r="E1356" s="400">
        <v>217</v>
      </c>
      <c r="F1356" s="401">
        <f t="shared" si="74"/>
        <v>0.47173913043478261</v>
      </c>
      <c r="G1356" s="400">
        <v>60</v>
      </c>
      <c r="H1356" s="400">
        <v>15</v>
      </c>
      <c r="I1356" s="401">
        <f t="shared" si="73"/>
        <v>0.2</v>
      </c>
      <c r="J1356" s="408"/>
    </row>
    <row r="1357" spans="1:10" s="400" customFormat="1" x14ac:dyDescent="0.2">
      <c r="A1357" s="407">
        <v>43005</v>
      </c>
      <c r="B1357" s="398"/>
      <c r="D1357" s="400">
        <v>195</v>
      </c>
      <c r="E1357" s="400">
        <v>301</v>
      </c>
      <c r="F1357" s="401">
        <f t="shared" si="74"/>
        <v>0.60685483870967738</v>
      </c>
      <c r="G1357" s="400">
        <v>49</v>
      </c>
      <c r="H1357" s="400">
        <v>16</v>
      </c>
      <c r="I1357" s="401">
        <f t="shared" si="73"/>
        <v>0.24615384615384617</v>
      </c>
      <c r="J1357" s="408"/>
    </row>
    <row r="1358" spans="1:10" s="400" customFormat="1" x14ac:dyDescent="0.2">
      <c r="A1358" s="407">
        <v>43006</v>
      </c>
      <c r="B1358" s="398"/>
      <c r="D1358" s="400">
        <v>147</v>
      </c>
      <c r="E1358" s="400">
        <v>148</v>
      </c>
      <c r="F1358" s="401">
        <f t="shared" si="74"/>
        <v>0.50169491525423726</v>
      </c>
      <c r="G1358" s="400">
        <v>53</v>
      </c>
      <c r="H1358" s="400">
        <v>12</v>
      </c>
      <c r="I1358" s="401">
        <f t="shared" si="73"/>
        <v>0.18461538461538463</v>
      </c>
      <c r="J1358" s="408"/>
    </row>
    <row r="1359" spans="1:10" s="400" customFormat="1" x14ac:dyDescent="0.2">
      <c r="A1359" s="407">
        <v>43007</v>
      </c>
      <c r="B1359" s="398"/>
      <c r="D1359" s="400">
        <v>145</v>
      </c>
      <c r="E1359" s="400">
        <v>135</v>
      </c>
      <c r="F1359" s="401">
        <f t="shared" si="74"/>
        <v>0.48214285714285715</v>
      </c>
      <c r="G1359" s="400">
        <v>48</v>
      </c>
      <c r="H1359" s="400">
        <v>6</v>
      </c>
      <c r="I1359" s="401">
        <f t="shared" si="73"/>
        <v>0.1111111111111111</v>
      </c>
      <c r="J1359" s="408"/>
    </row>
    <row r="1360" spans="1:10" s="400" customFormat="1" x14ac:dyDescent="0.2">
      <c r="A1360" s="407">
        <v>43008</v>
      </c>
      <c r="B1360" s="398"/>
      <c r="D1360" s="400">
        <v>212</v>
      </c>
      <c r="E1360" s="400">
        <v>182</v>
      </c>
      <c r="F1360" s="401">
        <f t="shared" si="74"/>
        <v>0.46192893401015228</v>
      </c>
      <c r="G1360" s="400">
        <v>31</v>
      </c>
      <c r="H1360" s="400">
        <v>1</v>
      </c>
      <c r="I1360" s="401">
        <f t="shared" si="73"/>
        <v>3.125E-2</v>
      </c>
      <c r="J1360" s="408"/>
    </row>
    <row r="1361" spans="1:10" s="400" customFormat="1" x14ac:dyDescent="0.2">
      <c r="A1361" s="407">
        <v>43009</v>
      </c>
      <c r="B1361" s="398"/>
      <c r="D1361" s="400">
        <v>101</v>
      </c>
      <c r="E1361" s="400">
        <v>93</v>
      </c>
      <c r="F1361" s="401">
        <f t="shared" si="74"/>
        <v>0.47938144329896909</v>
      </c>
      <c r="G1361" s="400">
        <v>38</v>
      </c>
      <c r="H1361" s="400">
        <v>7</v>
      </c>
      <c r="I1361" s="401">
        <f t="shared" si="73"/>
        <v>0.15555555555555556</v>
      </c>
      <c r="J1361" s="408"/>
    </row>
    <row r="1362" spans="1:10" s="400" customFormat="1" x14ac:dyDescent="0.2">
      <c r="A1362" s="407">
        <v>43010</v>
      </c>
      <c r="B1362" s="398"/>
      <c r="D1362" s="400">
        <v>87</v>
      </c>
      <c r="E1362" s="400">
        <v>108</v>
      </c>
      <c r="F1362" s="401">
        <f t="shared" si="74"/>
        <v>0.55384615384615388</v>
      </c>
      <c r="G1362" s="400">
        <v>23</v>
      </c>
      <c r="H1362" s="400">
        <v>7</v>
      </c>
      <c r="I1362" s="401">
        <f t="shared" si="73"/>
        <v>0.23333333333333334</v>
      </c>
      <c r="J1362" s="408"/>
    </row>
    <row r="1363" spans="1:10" s="400" customFormat="1" x14ac:dyDescent="0.2">
      <c r="A1363" s="407">
        <v>43011</v>
      </c>
      <c r="B1363" s="398"/>
      <c r="D1363" s="400">
        <v>64</v>
      </c>
      <c r="E1363" s="400">
        <v>84</v>
      </c>
      <c r="F1363" s="401">
        <f t="shared" si="74"/>
        <v>0.56756756756756754</v>
      </c>
      <c r="G1363" s="400">
        <v>23</v>
      </c>
      <c r="H1363" s="400">
        <v>1</v>
      </c>
      <c r="I1363" s="401">
        <f t="shared" si="73"/>
        <v>4.1666666666666664E-2</v>
      </c>
      <c r="J1363" s="408"/>
    </row>
    <row r="1364" spans="1:10" s="400" customFormat="1" x14ac:dyDescent="0.2">
      <c r="A1364" s="407">
        <v>43012</v>
      </c>
      <c r="B1364" s="398"/>
      <c r="D1364" s="400">
        <v>86</v>
      </c>
      <c r="E1364" s="400">
        <v>63</v>
      </c>
      <c r="F1364" s="401">
        <f t="shared" si="74"/>
        <v>0.42281879194630873</v>
      </c>
      <c r="G1364" s="400">
        <v>30</v>
      </c>
      <c r="H1364" s="400">
        <v>1</v>
      </c>
      <c r="I1364" s="401">
        <f t="shared" si="73"/>
        <v>3.2258064516129031E-2</v>
      </c>
      <c r="J1364" s="408"/>
    </row>
    <row r="1365" spans="1:10" s="400" customFormat="1" x14ac:dyDescent="0.2">
      <c r="A1365" s="407">
        <v>43013</v>
      </c>
      <c r="B1365" s="398"/>
      <c r="D1365" s="400">
        <v>168</v>
      </c>
      <c r="E1365" s="400">
        <v>127</v>
      </c>
      <c r="F1365" s="401">
        <f t="shared" si="74"/>
        <v>0.43050847457627117</v>
      </c>
      <c r="G1365" s="400">
        <v>30</v>
      </c>
      <c r="H1365" s="400">
        <v>4</v>
      </c>
      <c r="I1365" s="401">
        <f t="shared" si="73"/>
        <v>0.11764705882352941</v>
      </c>
      <c r="J1365" s="408"/>
    </row>
    <row r="1366" spans="1:10" s="400" customFormat="1" x14ac:dyDescent="0.2">
      <c r="A1366" s="407">
        <v>43014</v>
      </c>
      <c r="B1366" s="398"/>
      <c r="D1366" s="400">
        <v>113</v>
      </c>
      <c r="E1366" s="400">
        <v>68</v>
      </c>
      <c r="F1366" s="401">
        <f t="shared" si="74"/>
        <v>0.37569060773480661</v>
      </c>
      <c r="G1366" s="400">
        <v>25</v>
      </c>
      <c r="H1366" s="400">
        <v>1</v>
      </c>
      <c r="I1366" s="401">
        <f t="shared" si="73"/>
        <v>3.8461538461538464E-2</v>
      </c>
      <c r="J1366" s="408"/>
    </row>
    <row r="1367" spans="1:10" s="400" customFormat="1" x14ac:dyDescent="0.2">
      <c r="A1367" s="407">
        <v>43015</v>
      </c>
      <c r="B1367" s="398"/>
      <c r="D1367" s="400">
        <v>112</v>
      </c>
      <c r="E1367" s="400">
        <v>73</v>
      </c>
      <c r="F1367" s="401">
        <f t="shared" si="74"/>
        <v>0.39459459459459462</v>
      </c>
      <c r="G1367" s="400">
        <v>20</v>
      </c>
      <c r="H1367" s="400">
        <v>0</v>
      </c>
      <c r="I1367" s="401">
        <f t="shared" si="73"/>
        <v>0</v>
      </c>
      <c r="J1367" s="408"/>
    </row>
    <row r="1368" spans="1:10" s="400" customFormat="1" x14ac:dyDescent="0.2">
      <c r="A1368" s="407">
        <v>43016</v>
      </c>
      <c r="B1368" s="398"/>
      <c r="D1368" s="400">
        <v>83</v>
      </c>
      <c r="E1368" s="400">
        <v>47</v>
      </c>
      <c r="F1368" s="401">
        <f t="shared" si="74"/>
        <v>0.36153846153846153</v>
      </c>
      <c r="G1368" s="400">
        <v>5</v>
      </c>
      <c r="H1368" s="400">
        <v>0</v>
      </c>
      <c r="I1368" s="401">
        <f t="shared" si="73"/>
        <v>0</v>
      </c>
      <c r="J1368" s="408"/>
    </row>
    <row r="1369" spans="1:10" s="400" customFormat="1" x14ac:dyDescent="0.2">
      <c r="A1369" s="407">
        <v>43017</v>
      </c>
      <c r="B1369" s="398"/>
      <c r="D1369" s="400">
        <v>113</v>
      </c>
      <c r="E1369" s="400">
        <v>83</v>
      </c>
      <c r="F1369" s="401">
        <f t="shared" si="74"/>
        <v>0.42346938775510207</v>
      </c>
      <c r="G1369" s="400">
        <v>34</v>
      </c>
      <c r="H1369" s="400">
        <v>4</v>
      </c>
      <c r="I1369" s="401">
        <f t="shared" si="73"/>
        <v>0.10526315789473684</v>
      </c>
      <c r="J1369" s="408"/>
    </row>
    <row r="1370" spans="1:10" s="400" customFormat="1" x14ac:dyDescent="0.2">
      <c r="A1370" s="407">
        <v>43018</v>
      </c>
      <c r="B1370" s="398"/>
      <c r="D1370" s="400">
        <v>32</v>
      </c>
      <c r="E1370" s="400">
        <v>36</v>
      </c>
      <c r="F1370" s="401">
        <f t="shared" si="74"/>
        <v>0.52941176470588236</v>
      </c>
      <c r="G1370" s="400">
        <v>17</v>
      </c>
      <c r="H1370" s="400">
        <v>5</v>
      </c>
      <c r="I1370" s="401">
        <f t="shared" si="73"/>
        <v>0.22727272727272727</v>
      </c>
      <c r="J1370" s="408"/>
    </row>
    <row r="1371" spans="1:10" s="400" customFormat="1" x14ac:dyDescent="0.2">
      <c r="A1371" s="407">
        <v>43019</v>
      </c>
      <c r="B1371" s="398"/>
      <c r="D1371" s="400">
        <v>93</v>
      </c>
      <c r="E1371" s="400">
        <v>64</v>
      </c>
      <c r="F1371" s="401">
        <f t="shared" si="74"/>
        <v>0.40764331210191085</v>
      </c>
      <c r="G1371" s="400">
        <v>40</v>
      </c>
      <c r="H1371" s="400">
        <v>1</v>
      </c>
      <c r="I1371" s="401">
        <f t="shared" si="73"/>
        <v>2.4390243902439025E-2</v>
      </c>
      <c r="J1371" s="408"/>
    </row>
    <row r="1372" spans="1:10" s="400" customFormat="1" x14ac:dyDescent="0.2">
      <c r="A1372" s="407">
        <v>43020</v>
      </c>
      <c r="B1372" s="398"/>
      <c r="D1372" s="400">
        <v>60</v>
      </c>
      <c r="E1372" s="400">
        <v>59</v>
      </c>
      <c r="F1372" s="401">
        <f t="shared" si="74"/>
        <v>0.49579831932773111</v>
      </c>
      <c r="G1372" s="400">
        <v>19</v>
      </c>
      <c r="H1372" s="400">
        <v>3</v>
      </c>
      <c r="I1372" s="401">
        <f t="shared" si="73"/>
        <v>0.13636363636363635</v>
      </c>
      <c r="J1372" s="408"/>
    </row>
    <row r="1373" spans="1:10" s="400" customFormat="1" x14ac:dyDescent="0.2">
      <c r="A1373" s="407">
        <v>43023</v>
      </c>
      <c r="B1373" s="398"/>
      <c r="D1373" s="400">
        <v>40</v>
      </c>
      <c r="E1373" s="400">
        <v>28</v>
      </c>
      <c r="F1373" s="401">
        <f t="shared" si="74"/>
        <v>0.41176470588235292</v>
      </c>
      <c r="G1373" s="400">
        <v>17</v>
      </c>
      <c r="H1373" s="400">
        <v>1</v>
      </c>
      <c r="I1373" s="401">
        <f t="shared" si="73"/>
        <v>5.5555555555555552E-2</v>
      </c>
      <c r="J1373" s="408"/>
    </row>
    <row r="1374" spans="1:10" s="400" customFormat="1" x14ac:dyDescent="0.2">
      <c r="A1374" s="407">
        <v>43024</v>
      </c>
      <c r="B1374" s="398"/>
      <c r="D1374" s="400">
        <v>11</v>
      </c>
      <c r="E1374" s="400">
        <v>7</v>
      </c>
      <c r="F1374" s="401">
        <f t="shared" si="74"/>
        <v>0.3888888888888889</v>
      </c>
      <c r="G1374" s="400">
        <v>3</v>
      </c>
      <c r="H1374" s="400">
        <v>0</v>
      </c>
      <c r="I1374" s="401">
        <f t="shared" ref="I1374:I1437" si="75">H1374/(H1374+G1374)</f>
        <v>0</v>
      </c>
      <c r="J1374" s="408"/>
    </row>
    <row r="1375" spans="1:10" s="400" customFormat="1" x14ac:dyDescent="0.2">
      <c r="A1375" s="407">
        <v>43025</v>
      </c>
      <c r="B1375" s="398"/>
      <c r="D1375" s="400">
        <v>116</v>
      </c>
      <c r="E1375" s="400">
        <v>247</v>
      </c>
      <c r="F1375" s="401">
        <f t="shared" si="74"/>
        <v>0.68044077134986225</v>
      </c>
      <c r="G1375" s="400">
        <v>46</v>
      </c>
      <c r="H1375" s="400">
        <v>2</v>
      </c>
      <c r="I1375" s="401">
        <f t="shared" si="75"/>
        <v>4.1666666666666664E-2</v>
      </c>
      <c r="J1375" s="408"/>
    </row>
    <row r="1376" spans="1:10" s="400" customFormat="1" x14ac:dyDescent="0.2">
      <c r="A1376" s="407">
        <v>43026</v>
      </c>
      <c r="B1376" s="398"/>
      <c r="D1376" s="400">
        <v>95</v>
      </c>
      <c r="E1376" s="400">
        <v>209</v>
      </c>
      <c r="F1376" s="401">
        <f t="shared" si="74"/>
        <v>0.6875</v>
      </c>
      <c r="G1376" s="400">
        <v>26</v>
      </c>
      <c r="H1376" s="400">
        <v>2</v>
      </c>
      <c r="I1376" s="401">
        <f t="shared" si="75"/>
        <v>7.1428571428571425E-2</v>
      </c>
      <c r="J1376" s="408"/>
    </row>
    <row r="1377" spans="1:10" s="400" customFormat="1" x14ac:dyDescent="0.2">
      <c r="A1377" s="407">
        <v>43027</v>
      </c>
      <c r="B1377" s="398"/>
      <c r="D1377" s="400">
        <v>62</v>
      </c>
      <c r="E1377" s="400">
        <v>122</v>
      </c>
      <c r="F1377" s="401">
        <f t="shared" si="74"/>
        <v>0.66304347826086951</v>
      </c>
      <c r="G1377" s="400">
        <v>10</v>
      </c>
      <c r="H1377" s="400">
        <v>2</v>
      </c>
      <c r="I1377" s="401">
        <f t="shared" si="75"/>
        <v>0.16666666666666666</v>
      </c>
      <c r="J1377" s="408"/>
    </row>
    <row r="1378" spans="1:10" s="400" customFormat="1" x14ac:dyDescent="0.2">
      <c r="A1378" s="407">
        <v>43028</v>
      </c>
      <c r="B1378" s="398"/>
      <c r="D1378" s="400">
        <v>88</v>
      </c>
      <c r="E1378" s="400">
        <v>107</v>
      </c>
      <c r="F1378" s="401">
        <f t="shared" si="74"/>
        <v>0.54871794871794877</v>
      </c>
      <c r="G1378" s="400">
        <v>15</v>
      </c>
      <c r="H1378" s="400">
        <v>2</v>
      </c>
      <c r="I1378" s="401">
        <f t="shared" si="75"/>
        <v>0.11764705882352941</v>
      </c>
      <c r="J1378" s="408"/>
    </row>
    <row r="1379" spans="1:10" s="400" customFormat="1" x14ac:dyDescent="0.2">
      <c r="A1379" s="407">
        <v>43029</v>
      </c>
      <c r="B1379" s="398"/>
      <c r="D1379" s="400">
        <v>31</v>
      </c>
      <c r="E1379" s="400">
        <v>30</v>
      </c>
      <c r="F1379" s="401">
        <f t="shared" si="74"/>
        <v>0.49180327868852458</v>
      </c>
      <c r="G1379" s="400">
        <v>0</v>
      </c>
      <c r="H1379" s="400">
        <v>1</v>
      </c>
      <c r="I1379" s="401">
        <f t="shared" si="75"/>
        <v>1</v>
      </c>
      <c r="J1379" s="408"/>
    </row>
    <row r="1380" spans="1:10" s="400" customFormat="1" x14ac:dyDescent="0.2">
      <c r="A1380" s="407">
        <v>43030</v>
      </c>
      <c r="B1380" s="398"/>
      <c r="D1380" s="400">
        <v>69</v>
      </c>
      <c r="E1380" s="400">
        <v>44</v>
      </c>
      <c r="F1380" s="401">
        <f t="shared" si="74"/>
        <v>0.38938053097345132</v>
      </c>
      <c r="G1380" s="400">
        <v>6</v>
      </c>
      <c r="H1380" s="400">
        <v>3</v>
      </c>
      <c r="I1380" s="401">
        <f t="shared" si="75"/>
        <v>0.33333333333333331</v>
      </c>
      <c r="J1380" s="408"/>
    </row>
    <row r="1381" spans="1:10" s="400" customFormat="1" x14ac:dyDescent="0.2">
      <c r="A1381" s="407">
        <v>43031</v>
      </c>
      <c r="B1381" s="398"/>
      <c r="D1381" s="400">
        <v>38</v>
      </c>
      <c r="E1381" s="400">
        <v>46</v>
      </c>
      <c r="F1381" s="401">
        <f t="shared" si="74"/>
        <v>0.54761904761904767</v>
      </c>
      <c r="G1381" s="400">
        <v>6</v>
      </c>
      <c r="H1381" s="400">
        <v>0</v>
      </c>
      <c r="I1381" s="401">
        <f t="shared" si="75"/>
        <v>0</v>
      </c>
      <c r="J1381" s="408"/>
    </row>
    <row r="1382" spans="1:10" s="400" customFormat="1" x14ac:dyDescent="0.2">
      <c r="A1382" s="407">
        <v>43032</v>
      </c>
      <c r="B1382" s="398"/>
      <c r="D1382" s="400">
        <v>46</v>
      </c>
      <c r="E1382" s="400">
        <v>57</v>
      </c>
      <c r="F1382" s="401">
        <f t="shared" si="74"/>
        <v>0.55339805825242716</v>
      </c>
      <c r="G1382" s="400">
        <v>7</v>
      </c>
      <c r="H1382" s="400">
        <v>4</v>
      </c>
      <c r="I1382" s="401">
        <f t="shared" si="75"/>
        <v>0.36363636363636365</v>
      </c>
      <c r="J1382" s="408"/>
    </row>
    <row r="1383" spans="1:10" s="400" customFormat="1" x14ac:dyDescent="0.2">
      <c r="A1383" s="407">
        <v>43033</v>
      </c>
      <c r="B1383" s="398"/>
      <c r="D1383" s="400">
        <v>15</v>
      </c>
      <c r="E1383" s="400">
        <v>19</v>
      </c>
      <c r="F1383" s="401">
        <f t="shared" si="74"/>
        <v>0.55882352941176472</v>
      </c>
      <c r="G1383" s="400">
        <v>2</v>
      </c>
      <c r="H1383" s="400">
        <v>0</v>
      </c>
      <c r="I1383" s="401">
        <f t="shared" si="75"/>
        <v>0</v>
      </c>
      <c r="J1383" s="408"/>
    </row>
    <row r="1384" spans="1:10" s="400" customFormat="1" x14ac:dyDescent="0.2">
      <c r="A1384" s="407">
        <v>43034</v>
      </c>
      <c r="B1384" s="398"/>
      <c r="D1384" s="400">
        <v>29</v>
      </c>
      <c r="E1384" s="400">
        <v>12</v>
      </c>
      <c r="F1384" s="401">
        <f t="shared" si="74"/>
        <v>0.29268292682926828</v>
      </c>
      <c r="G1384" s="400">
        <v>10</v>
      </c>
      <c r="H1384" s="400">
        <v>0</v>
      </c>
      <c r="I1384" s="401">
        <f t="shared" si="75"/>
        <v>0</v>
      </c>
      <c r="J1384" s="408"/>
    </row>
    <row r="1385" spans="1:10" s="400" customFormat="1" x14ac:dyDescent="0.2">
      <c r="A1385" s="407">
        <v>43035</v>
      </c>
      <c r="B1385" s="398"/>
      <c r="D1385" s="400">
        <v>20</v>
      </c>
      <c r="E1385" s="400">
        <v>11</v>
      </c>
      <c r="F1385" s="401">
        <f t="shared" si="74"/>
        <v>0.35483870967741937</v>
      </c>
      <c r="G1385" s="400">
        <v>3</v>
      </c>
      <c r="H1385" s="400">
        <v>1</v>
      </c>
      <c r="I1385" s="401">
        <f t="shared" si="75"/>
        <v>0.25</v>
      </c>
      <c r="J1385" s="408"/>
    </row>
    <row r="1386" spans="1:10" s="400" customFormat="1" x14ac:dyDescent="0.2">
      <c r="A1386" s="407">
        <v>43036</v>
      </c>
      <c r="B1386" s="398"/>
      <c r="D1386" s="400">
        <v>14</v>
      </c>
      <c r="E1386" s="400">
        <v>9</v>
      </c>
      <c r="F1386" s="401">
        <f t="shared" si="74"/>
        <v>0.39130434782608697</v>
      </c>
      <c r="G1386" s="400">
        <v>6</v>
      </c>
      <c r="H1386" s="400">
        <v>0</v>
      </c>
      <c r="I1386" s="401">
        <f t="shared" si="75"/>
        <v>0</v>
      </c>
      <c r="J1386" s="408"/>
    </row>
    <row r="1387" spans="1:10" s="400" customFormat="1" x14ac:dyDescent="0.2">
      <c r="A1387" s="407">
        <v>43037</v>
      </c>
      <c r="B1387" s="398"/>
      <c r="D1387" s="400">
        <v>18</v>
      </c>
      <c r="E1387" s="400">
        <v>12</v>
      </c>
      <c r="F1387" s="401">
        <f t="shared" si="74"/>
        <v>0.4</v>
      </c>
      <c r="G1387" s="400">
        <v>1</v>
      </c>
      <c r="H1387" s="400">
        <v>0</v>
      </c>
      <c r="I1387" s="401">
        <f t="shared" si="75"/>
        <v>0</v>
      </c>
      <c r="J1387" s="408"/>
    </row>
    <row r="1388" spans="1:10" s="400" customFormat="1" x14ac:dyDescent="0.2">
      <c r="A1388" s="407">
        <v>43038</v>
      </c>
      <c r="B1388" s="398"/>
      <c r="D1388" s="400">
        <v>9</v>
      </c>
      <c r="E1388" s="400">
        <v>5</v>
      </c>
      <c r="F1388" s="401">
        <f t="shared" si="74"/>
        <v>0.35714285714285715</v>
      </c>
      <c r="G1388" s="400">
        <v>0</v>
      </c>
      <c r="H1388" s="400">
        <v>0</v>
      </c>
      <c r="I1388" s="401" t="e">
        <f t="shared" si="75"/>
        <v>#DIV/0!</v>
      </c>
      <c r="J1388" s="408"/>
    </row>
    <row r="1389" spans="1:10" s="400" customFormat="1" x14ac:dyDescent="0.2">
      <c r="A1389" s="407">
        <v>43039</v>
      </c>
      <c r="B1389" s="398"/>
      <c r="D1389" s="400">
        <v>6</v>
      </c>
      <c r="E1389" s="400">
        <v>2</v>
      </c>
      <c r="F1389" s="401">
        <f t="shared" si="74"/>
        <v>0.25</v>
      </c>
      <c r="G1389" s="400">
        <v>0</v>
      </c>
      <c r="H1389" s="400">
        <v>0</v>
      </c>
      <c r="I1389" s="401" t="e">
        <f t="shared" si="75"/>
        <v>#DIV/0!</v>
      </c>
      <c r="J1389" s="408"/>
    </row>
    <row r="1390" spans="1:10" s="400" customFormat="1" x14ac:dyDescent="0.2">
      <c r="A1390" s="407">
        <v>43040</v>
      </c>
      <c r="B1390" s="398"/>
      <c r="D1390" s="400">
        <v>78</v>
      </c>
      <c r="E1390" s="400">
        <v>46</v>
      </c>
      <c r="F1390" s="401">
        <f t="shared" si="74"/>
        <v>0.37096774193548387</v>
      </c>
      <c r="G1390" s="400">
        <v>4</v>
      </c>
      <c r="H1390" s="400">
        <v>0</v>
      </c>
      <c r="I1390" s="401">
        <f t="shared" si="75"/>
        <v>0</v>
      </c>
      <c r="J1390" s="408"/>
    </row>
    <row r="1391" spans="1:10" s="400" customFormat="1" x14ac:dyDescent="0.2">
      <c r="A1391" s="407">
        <v>43041</v>
      </c>
      <c r="B1391" s="398"/>
      <c r="D1391" s="400">
        <v>3</v>
      </c>
      <c r="E1391" s="400">
        <v>2</v>
      </c>
      <c r="F1391" s="401">
        <f t="shared" si="74"/>
        <v>0.4</v>
      </c>
      <c r="G1391" s="400">
        <v>0</v>
      </c>
      <c r="H1391" s="400">
        <v>0</v>
      </c>
      <c r="I1391" s="401" t="e">
        <f t="shared" si="75"/>
        <v>#DIV/0!</v>
      </c>
      <c r="J1391" s="408"/>
    </row>
    <row r="1392" spans="1:10" s="400" customFormat="1" x14ac:dyDescent="0.2">
      <c r="A1392" s="407">
        <v>43042</v>
      </c>
      <c r="B1392" s="398"/>
      <c r="D1392" s="400">
        <v>4</v>
      </c>
      <c r="E1392" s="400">
        <v>5</v>
      </c>
      <c r="F1392" s="401">
        <f t="shared" si="74"/>
        <v>0.55555555555555558</v>
      </c>
      <c r="G1392" s="400">
        <v>0</v>
      </c>
      <c r="H1392" s="400">
        <v>0</v>
      </c>
      <c r="I1392" s="401" t="e">
        <f t="shared" si="75"/>
        <v>#DIV/0!</v>
      </c>
      <c r="J1392" s="408"/>
    </row>
    <row r="1393" spans="1:10" s="400" customFormat="1" x14ac:dyDescent="0.2">
      <c r="A1393" s="407">
        <v>43045</v>
      </c>
      <c r="B1393" s="398"/>
      <c r="D1393" s="400">
        <v>5</v>
      </c>
      <c r="E1393" s="400">
        <v>1</v>
      </c>
      <c r="F1393" s="401">
        <f t="shared" si="74"/>
        <v>0.16666666666666666</v>
      </c>
      <c r="G1393" s="400">
        <v>2</v>
      </c>
      <c r="H1393" s="400">
        <v>0</v>
      </c>
      <c r="I1393" s="401">
        <f t="shared" si="75"/>
        <v>0</v>
      </c>
      <c r="J1393" s="408"/>
    </row>
    <row r="1394" spans="1:10" s="400" customFormat="1" x14ac:dyDescent="0.2">
      <c r="A1394" s="407">
        <v>43049</v>
      </c>
      <c r="B1394" s="398"/>
      <c r="D1394" s="400">
        <v>1</v>
      </c>
      <c r="E1394" s="400">
        <v>3</v>
      </c>
      <c r="F1394" s="401">
        <f t="shared" si="74"/>
        <v>0.75</v>
      </c>
      <c r="G1394" s="400">
        <v>2</v>
      </c>
      <c r="H1394" s="400">
        <v>1</v>
      </c>
      <c r="I1394" s="401">
        <f t="shared" si="75"/>
        <v>0.33333333333333331</v>
      </c>
      <c r="J1394" s="408"/>
    </row>
    <row r="1395" spans="1:10" s="400" customFormat="1" x14ac:dyDescent="0.2">
      <c r="A1395" s="407">
        <v>43050</v>
      </c>
      <c r="B1395" s="398"/>
      <c r="D1395" s="400">
        <v>12</v>
      </c>
      <c r="E1395" s="400">
        <v>4</v>
      </c>
      <c r="F1395" s="401">
        <f t="shared" si="74"/>
        <v>0.25</v>
      </c>
      <c r="G1395" s="400">
        <v>10</v>
      </c>
      <c r="H1395" s="400">
        <v>0</v>
      </c>
      <c r="I1395" s="401">
        <f t="shared" si="75"/>
        <v>0</v>
      </c>
      <c r="J1395" s="408"/>
    </row>
    <row r="1396" spans="1:10" s="400" customFormat="1" x14ac:dyDescent="0.2">
      <c r="A1396" s="407">
        <v>43051</v>
      </c>
      <c r="B1396" s="398"/>
      <c r="D1396" s="400">
        <v>47</v>
      </c>
      <c r="E1396" s="400">
        <v>35</v>
      </c>
      <c r="F1396" s="401">
        <f t="shared" si="74"/>
        <v>0.42682926829268292</v>
      </c>
      <c r="G1396" s="400">
        <v>5</v>
      </c>
      <c r="H1396" s="400">
        <v>0</v>
      </c>
      <c r="I1396" s="401">
        <f t="shared" si="75"/>
        <v>0</v>
      </c>
      <c r="J1396" s="408"/>
    </row>
    <row r="1397" spans="1:10" s="400" customFormat="1" ht="12" thickBot="1" x14ac:dyDescent="0.25">
      <c r="A1397" s="407">
        <v>43052</v>
      </c>
      <c r="B1397" s="398"/>
      <c r="D1397" s="400">
        <v>1</v>
      </c>
      <c r="E1397" s="400">
        <v>3</v>
      </c>
      <c r="F1397" s="401">
        <f t="shared" si="74"/>
        <v>0.75</v>
      </c>
      <c r="G1397" s="400">
        <v>0</v>
      </c>
      <c r="H1397" s="400">
        <v>0</v>
      </c>
      <c r="I1397" s="401" t="e">
        <f t="shared" si="75"/>
        <v>#DIV/0!</v>
      </c>
      <c r="J1397" s="408"/>
    </row>
    <row r="1398" spans="1:10" s="400" customFormat="1" x14ac:dyDescent="0.2">
      <c r="A1398" s="409" t="s">
        <v>692</v>
      </c>
      <c r="B1398" s="410"/>
      <c r="C1398" s="411"/>
      <c r="D1398" s="411">
        <f>SUM(D1216:D1397)</f>
        <v>9732</v>
      </c>
      <c r="E1398" s="439">
        <f>SUM(E1216:E1397)</f>
        <v>8931</v>
      </c>
      <c r="F1398" s="399">
        <f t="shared" si="74"/>
        <v>0.47854042758398974</v>
      </c>
      <c r="G1398" s="439">
        <f>SUM(G1216:G1397)</f>
        <v>4119</v>
      </c>
      <c r="H1398" s="439">
        <f>SUM(H1216:H1397)</f>
        <v>962</v>
      </c>
      <c r="I1398" s="399">
        <f t="shared" si="75"/>
        <v>0.18933280850226333</v>
      </c>
      <c r="J1398" s="412" t="s">
        <v>654</v>
      </c>
    </row>
    <row r="1399" spans="1:10" x14ac:dyDescent="0.2">
      <c r="E1399" s="4"/>
      <c r="F1399" s="402"/>
      <c r="G1399" s="4"/>
      <c r="H1399" s="4"/>
      <c r="I1399" s="402"/>
    </row>
    <row r="1400" spans="1:10" x14ac:dyDescent="0.2">
      <c r="A1400" s="437"/>
      <c r="D1400" s="400"/>
      <c r="E1400" s="400"/>
      <c r="F1400" s="402"/>
      <c r="G1400" s="400"/>
      <c r="H1400" s="400"/>
      <c r="I1400" s="402"/>
    </row>
    <row r="1401" spans="1:10" x14ac:dyDescent="0.2">
      <c r="A1401" s="438">
        <v>2018</v>
      </c>
      <c r="D1401" s="400"/>
      <c r="E1401" s="400"/>
      <c r="F1401" s="402"/>
      <c r="G1401" s="400"/>
      <c r="H1401" s="400"/>
      <c r="I1401" s="402"/>
    </row>
    <row r="1402" spans="1:10" x14ac:dyDescent="0.2">
      <c r="A1402" s="437" t="s">
        <v>700</v>
      </c>
      <c r="D1402" s="3">
        <v>0</v>
      </c>
      <c r="E1402" s="3">
        <v>0</v>
      </c>
      <c r="F1402" s="401" t="e">
        <f t="shared" si="74"/>
        <v>#DIV/0!</v>
      </c>
      <c r="G1402" s="3">
        <v>0</v>
      </c>
      <c r="H1402" s="3">
        <v>0</v>
      </c>
      <c r="I1402" s="401" t="e">
        <f t="shared" si="75"/>
        <v>#DIV/0!</v>
      </c>
    </row>
    <row r="1403" spans="1:10" x14ac:dyDescent="0.2">
      <c r="A1403" s="437" t="s">
        <v>701</v>
      </c>
      <c r="D1403" s="3">
        <v>0</v>
      </c>
      <c r="E1403" s="3">
        <v>0</v>
      </c>
      <c r="F1403" s="401" t="e">
        <f t="shared" si="74"/>
        <v>#DIV/0!</v>
      </c>
      <c r="G1403" s="3">
        <v>0</v>
      </c>
      <c r="H1403" s="3">
        <v>0</v>
      </c>
      <c r="I1403" s="401" t="e">
        <f t="shared" si="75"/>
        <v>#DIV/0!</v>
      </c>
    </row>
    <row r="1404" spans="1:10" x14ac:dyDescent="0.2">
      <c r="A1404" s="437" t="s">
        <v>702</v>
      </c>
      <c r="D1404" s="3">
        <v>0</v>
      </c>
      <c r="E1404" s="3">
        <v>0</v>
      </c>
      <c r="F1404" s="401" t="e">
        <f t="shared" ref="F1404:F1467" si="76">E1404/(E1404+D1404)</f>
        <v>#DIV/0!</v>
      </c>
      <c r="G1404" s="3">
        <v>0</v>
      </c>
      <c r="H1404" s="3">
        <v>0</v>
      </c>
      <c r="I1404" s="401" t="e">
        <f t="shared" si="75"/>
        <v>#DIV/0!</v>
      </c>
    </row>
    <row r="1405" spans="1:10" x14ac:dyDescent="0.2">
      <c r="A1405" s="437" t="s">
        <v>703</v>
      </c>
      <c r="D1405" s="3">
        <v>0</v>
      </c>
      <c r="E1405" s="3">
        <v>0</v>
      </c>
      <c r="F1405" s="401" t="e">
        <f t="shared" si="76"/>
        <v>#DIV/0!</v>
      </c>
      <c r="G1405" s="3">
        <v>0</v>
      </c>
      <c r="H1405" s="3">
        <v>0</v>
      </c>
      <c r="I1405" s="401" t="e">
        <f t="shared" si="75"/>
        <v>#DIV/0!</v>
      </c>
    </row>
    <row r="1406" spans="1:10" x14ac:dyDescent="0.2">
      <c r="A1406" s="437" t="s">
        <v>704</v>
      </c>
      <c r="D1406" s="3">
        <v>0</v>
      </c>
      <c r="E1406" s="3">
        <v>0</v>
      </c>
      <c r="F1406" s="401" t="e">
        <f t="shared" si="76"/>
        <v>#DIV/0!</v>
      </c>
      <c r="G1406" s="3">
        <v>0</v>
      </c>
      <c r="H1406" s="3">
        <v>0</v>
      </c>
      <c r="I1406" s="401" t="e">
        <f t="shared" si="75"/>
        <v>#DIV/0!</v>
      </c>
    </row>
    <row r="1407" spans="1:10" x14ac:dyDescent="0.2">
      <c r="A1407" s="437" t="s">
        <v>705</v>
      </c>
      <c r="D1407" s="3">
        <v>0</v>
      </c>
      <c r="E1407" s="3">
        <v>0</v>
      </c>
      <c r="F1407" s="401" t="e">
        <f t="shared" si="76"/>
        <v>#DIV/0!</v>
      </c>
      <c r="G1407" s="3">
        <v>0</v>
      </c>
      <c r="H1407" s="3">
        <v>0</v>
      </c>
      <c r="I1407" s="401" t="e">
        <f t="shared" si="75"/>
        <v>#DIV/0!</v>
      </c>
    </row>
    <row r="1408" spans="1:10" x14ac:dyDescent="0.2">
      <c r="A1408" s="437" t="s">
        <v>706</v>
      </c>
      <c r="D1408" s="3">
        <v>0</v>
      </c>
      <c r="E1408" s="3">
        <v>0</v>
      </c>
      <c r="F1408" s="401" t="e">
        <f t="shared" si="76"/>
        <v>#DIV/0!</v>
      </c>
      <c r="G1408" s="3">
        <v>0</v>
      </c>
      <c r="H1408" s="3">
        <v>0</v>
      </c>
      <c r="I1408" s="401" t="e">
        <f t="shared" si="75"/>
        <v>#DIV/0!</v>
      </c>
    </row>
    <row r="1409" spans="1:9" x14ac:dyDescent="0.2">
      <c r="A1409" s="437" t="s">
        <v>707</v>
      </c>
      <c r="D1409" s="3">
        <v>0</v>
      </c>
      <c r="E1409" s="3">
        <v>0</v>
      </c>
      <c r="F1409" s="401" t="e">
        <f t="shared" si="76"/>
        <v>#DIV/0!</v>
      </c>
      <c r="G1409" s="3">
        <v>0</v>
      </c>
      <c r="H1409" s="3">
        <v>0</v>
      </c>
      <c r="I1409" s="401" t="e">
        <f t="shared" si="75"/>
        <v>#DIV/0!</v>
      </c>
    </row>
    <row r="1410" spans="1:9" x14ac:dyDescent="0.2">
      <c r="A1410" s="437" t="s">
        <v>708</v>
      </c>
      <c r="D1410" s="3">
        <v>0</v>
      </c>
      <c r="E1410" s="3">
        <v>0</v>
      </c>
      <c r="F1410" s="401" t="e">
        <f t="shared" si="76"/>
        <v>#DIV/0!</v>
      </c>
      <c r="G1410" s="3">
        <v>0</v>
      </c>
      <c r="H1410" s="3">
        <v>0</v>
      </c>
      <c r="I1410" s="401" t="e">
        <f t="shared" si="75"/>
        <v>#DIV/0!</v>
      </c>
    </row>
    <row r="1411" spans="1:9" x14ac:dyDescent="0.2">
      <c r="A1411" s="437" t="s">
        <v>709</v>
      </c>
      <c r="D1411" s="3">
        <v>0</v>
      </c>
      <c r="E1411" s="3">
        <v>0</v>
      </c>
      <c r="F1411" s="401" t="e">
        <f t="shared" si="76"/>
        <v>#DIV/0!</v>
      </c>
      <c r="G1411" s="3">
        <v>0</v>
      </c>
      <c r="H1411" s="3">
        <v>0</v>
      </c>
      <c r="I1411" s="401" t="e">
        <f t="shared" si="75"/>
        <v>#DIV/0!</v>
      </c>
    </row>
    <row r="1412" spans="1:9" x14ac:dyDescent="0.2">
      <c r="A1412" s="437" t="s">
        <v>710</v>
      </c>
      <c r="D1412" s="3">
        <v>0</v>
      </c>
      <c r="E1412" s="3">
        <v>0</v>
      </c>
      <c r="F1412" s="401" t="e">
        <f t="shared" si="76"/>
        <v>#DIV/0!</v>
      </c>
      <c r="G1412" s="3">
        <v>0</v>
      </c>
      <c r="H1412" s="3">
        <v>0</v>
      </c>
      <c r="I1412" s="401" t="e">
        <f t="shared" si="75"/>
        <v>#DIV/0!</v>
      </c>
    </row>
    <row r="1413" spans="1:9" x14ac:dyDescent="0.2">
      <c r="A1413" s="437" t="s">
        <v>711</v>
      </c>
      <c r="D1413" s="3">
        <v>0</v>
      </c>
      <c r="E1413" s="3">
        <v>0</v>
      </c>
      <c r="F1413" s="401" t="e">
        <f t="shared" si="76"/>
        <v>#DIV/0!</v>
      </c>
      <c r="G1413" s="3">
        <v>0</v>
      </c>
      <c r="H1413" s="3">
        <v>0</v>
      </c>
      <c r="I1413" s="401" t="e">
        <f t="shared" si="75"/>
        <v>#DIV/0!</v>
      </c>
    </row>
    <row r="1414" spans="1:9" x14ac:dyDescent="0.2">
      <c r="A1414" s="437" t="s">
        <v>712</v>
      </c>
      <c r="D1414" s="3">
        <v>0</v>
      </c>
      <c r="E1414" s="3">
        <v>0</v>
      </c>
      <c r="F1414" s="401" t="e">
        <f t="shared" si="76"/>
        <v>#DIV/0!</v>
      </c>
      <c r="G1414" s="3">
        <v>0</v>
      </c>
      <c r="H1414" s="3">
        <v>0</v>
      </c>
      <c r="I1414" s="401" t="e">
        <f t="shared" si="75"/>
        <v>#DIV/0!</v>
      </c>
    </row>
    <row r="1415" spans="1:9" x14ac:dyDescent="0.2">
      <c r="A1415" s="437" t="s">
        <v>713</v>
      </c>
      <c r="D1415" s="3">
        <v>0</v>
      </c>
      <c r="E1415" s="3">
        <v>0</v>
      </c>
      <c r="F1415" s="401" t="e">
        <f t="shared" si="76"/>
        <v>#DIV/0!</v>
      </c>
      <c r="G1415" s="3">
        <v>0</v>
      </c>
      <c r="H1415" s="3">
        <v>0</v>
      </c>
      <c r="I1415" s="401" t="e">
        <f t="shared" si="75"/>
        <v>#DIV/0!</v>
      </c>
    </row>
    <row r="1416" spans="1:9" x14ac:dyDescent="0.2">
      <c r="A1416" s="437" t="s">
        <v>714</v>
      </c>
      <c r="D1416" s="3">
        <v>0</v>
      </c>
      <c r="E1416" s="3">
        <v>0</v>
      </c>
      <c r="F1416" s="401" t="e">
        <f t="shared" si="76"/>
        <v>#DIV/0!</v>
      </c>
      <c r="G1416" s="3">
        <v>0</v>
      </c>
      <c r="H1416" s="3">
        <v>0</v>
      </c>
      <c r="I1416" s="401" t="e">
        <f t="shared" si="75"/>
        <v>#DIV/0!</v>
      </c>
    </row>
    <row r="1417" spans="1:9" x14ac:dyDescent="0.2">
      <c r="A1417" s="437" t="s">
        <v>715</v>
      </c>
      <c r="D1417" s="3">
        <v>0</v>
      </c>
      <c r="E1417" s="3">
        <v>0</v>
      </c>
      <c r="F1417" s="401" t="e">
        <f t="shared" si="76"/>
        <v>#DIV/0!</v>
      </c>
      <c r="G1417" s="3">
        <v>0</v>
      </c>
      <c r="H1417" s="3">
        <v>0</v>
      </c>
      <c r="I1417" s="401" t="e">
        <f t="shared" si="75"/>
        <v>#DIV/0!</v>
      </c>
    </row>
    <row r="1418" spans="1:9" x14ac:dyDescent="0.2">
      <c r="A1418" s="437" t="s">
        <v>716</v>
      </c>
      <c r="D1418" s="3">
        <v>0</v>
      </c>
      <c r="E1418" s="3">
        <v>0</v>
      </c>
      <c r="F1418" s="401" t="e">
        <f t="shared" si="76"/>
        <v>#DIV/0!</v>
      </c>
      <c r="G1418" s="3">
        <v>0</v>
      </c>
      <c r="H1418" s="3">
        <v>0</v>
      </c>
      <c r="I1418" s="401" t="e">
        <f t="shared" si="75"/>
        <v>#DIV/0!</v>
      </c>
    </row>
    <row r="1419" spans="1:9" x14ac:dyDescent="0.2">
      <c r="A1419" s="437" t="s">
        <v>717</v>
      </c>
      <c r="D1419" s="3">
        <v>0</v>
      </c>
      <c r="E1419" s="3">
        <v>0</v>
      </c>
      <c r="F1419" s="401" t="e">
        <f t="shared" si="76"/>
        <v>#DIV/0!</v>
      </c>
      <c r="G1419" s="3">
        <v>0</v>
      </c>
      <c r="H1419" s="3">
        <v>0</v>
      </c>
      <c r="I1419" s="401" t="e">
        <f t="shared" si="75"/>
        <v>#DIV/0!</v>
      </c>
    </row>
    <row r="1420" spans="1:9" x14ac:dyDescent="0.2">
      <c r="A1420" s="437" t="s">
        <v>718</v>
      </c>
      <c r="D1420" s="3">
        <v>0</v>
      </c>
      <c r="E1420" s="3">
        <v>0</v>
      </c>
      <c r="F1420" s="401" t="e">
        <f t="shared" si="76"/>
        <v>#DIV/0!</v>
      </c>
      <c r="G1420" s="3">
        <v>0</v>
      </c>
      <c r="H1420" s="3">
        <v>0</v>
      </c>
      <c r="I1420" s="401" t="e">
        <f t="shared" si="75"/>
        <v>#DIV/0!</v>
      </c>
    </row>
    <row r="1421" spans="1:9" x14ac:dyDescent="0.2">
      <c r="A1421" s="437" t="s">
        <v>719</v>
      </c>
      <c r="D1421" s="3">
        <v>0</v>
      </c>
      <c r="E1421" s="3">
        <v>0</v>
      </c>
      <c r="F1421" s="401" t="e">
        <f t="shared" si="76"/>
        <v>#DIV/0!</v>
      </c>
      <c r="G1421" s="3">
        <v>0</v>
      </c>
      <c r="H1421" s="3">
        <v>0</v>
      </c>
      <c r="I1421" s="401" t="e">
        <f t="shared" si="75"/>
        <v>#DIV/0!</v>
      </c>
    </row>
    <row r="1422" spans="1:9" x14ac:dyDescent="0.2">
      <c r="A1422" s="437" t="s">
        <v>720</v>
      </c>
      <c r="D1422" s="3">
        <v>0</v>
      </c>
      <c r="E1422" s="3">
        <v>0</v>
      </c>
      <c r="F1422" s="401" t="e">
        <f t="shared" si="76"/>
        <v>#DIV/0!</v>
      </c>
      <c r="G1422" s="3">
        <v>0</v>
      </c>
      <c r="H1422" s="3">
        <v>0</v>
      </c>
      <c r="I1422" s="401" t="e">
        <f t="shared" si="75"/>
        <v>#DIV/0!</v>
      </c>
    </row>
    <row r="1423" spans="1:9" x14ac:dyDescent="0.2">
      <c r="A1423" s="437" t="s">
        <v>721</v>
      </c>
      <c r="D1423" s="3">
        <v>0</v>
      </c>
      <c r="E1423" s="3">
        <v>0</v>
      </c>
      <c r="F1423" s="401" t="e">
        <f t="shared" si="76"/>
        <v>#DIV/0!</v>
      </c>
      <c r="G1423" s="3">
        <v>0</v>
      </c>
      <c r="H1423" s="3">
        <v>0</v>
      </c>
      <c r="I1423" s="401" t="e">
        <f t="shared" si="75"/>
        <v>#DIV/0!</v>
      </c>
    </row>
    <row r="1424" spans="1:9" x14ac:dyDescent="0.2">
      <c r="A1424" s="437" t="s">
        <v>722</v>
      </c>
      <c r="D1424" s="3">
        <v>0</v>
      </c>
      <c r="E1424" s="3">
        <v>0</v>
      </c>
      <c r="F1424" s="401" t="e">
        <f t="shared" si="76"/>
        <v>#DIV/0!</v>
      </c>
      <c r="G1424" s="3">
        <v>0</v>
      </c>
      <c r="H1424" s="3">
        <v>0</v>
      </c>
      <c r="I1424" s="401" t="e">
        <f t="shared" si="75"/>
        <v>#DIV/0!</v>
      </c>
    </row>
    <row r="1425" spans="1:9" x14ac:dyDescent="0.2">
      <c r="A1425" s="437" t="s">
        <v>723</v>
      </c>
      <c r="D1425" s="3">
        <v>0</v>
      </c>
      <c r="E1425" s="3">
        <v>0</v>
      </c>
      <c r="F1425" s="401" t="e">
        <f t="shared" si="76"/>
        <v>#DIV/0!</v>
      </c>
      <c r="G1425" s="3">
        <v>0</v>
      </c>
      <c r="H1425" s="3">
        <v>0</v>
      </c>
      <c r="I1425" s="401" t="e">
        <f t="shared" si="75"/>
        <v>#DIV/0!</v>
      </c>
    </row>
    <row r="1426" spans="1:9" x14ac:dyDescent="0.2">
      <c r="A1426" s="437" t="s">
        <v>724</v>
      </c>
      <c r="D1426" s="3">
        <v>0</v>
      </c>
      <c r="E1426" s="3">
        <v>0</v>
      </c>
      <c r="F1426" s="401" t="e">
        <f t="shared" si="76"/>
        <v>#DIV/0!</v>
      </c>
      <c r="G1426" s="3">
        <v>0</v>
      </c>
      <c r="H1426" s="3">
        <v>0</v>
      </c>
      <c r="I1426" s="401" t="e">
        <f t="shared" si="75"/>
        <v>#DIV/0!</v>
      </c>
    </row>
    <row r="1427" spans="1:9" x14ac:dyDescent="0.2">
      <c r="A1427" s="437" t="s">
        <v>725</v>
      </c>
      <c r="D1427" s="3">
        <v>0</v>
      </c>
      <c r="E1427" s="3">
        <v>0</v>
      </c>
      <c r="F1427" s="401" t="e">
        <f t="shared" si="76"/>
        <v>#DIV/0!</v>
      </c>
      <c r="G1427" s="3">
        <v>0</v>
      </c>
      <c r="H1427" s="3">
        <v>0</v>
      </c>
      <c r="I1427" s="401" t="e">
        <f t="shared" si="75"/>
        <v>#DIV/0!</v>
      </c>
    </row>
    <row r="1428" spans="1:9" x14ac:dyDescent="0.2">
      <c r="A1428" s="437" t="s">
        <v>726</v>
      </c>
      <c r="D1428" s="3">
        <v>0</v>
      </c>
      <c r="E1428" s="3">
        <v>0</v>
      </c>
      <c r="F1428" s="401" t="e">
        <f t="shared" si="76"/>
        <v>#DIV/0!</v>
      </c>
      <c r="G1428" s="3">
        <v>0</v>
      </c>
      <c r="H1428" s="3">
        <v>0</v>
      </c>
      <c r="I1428" s="401" t="e">
        <f t="shared" si="75"/>
        <v>#DIV/0!</v>
      </c>
    </row>
    <row r="1429" spans="1:9" x14ac:dyDescent="0.2">
      <c r="A1429" s="437" t="s">
        <v>727</v>
      </c>
      <c r="D1429" s="3">
        <v>0</v>
      </c>
      <c r="E1429" s="3">
        <v>0</v>
      </c>
      <c r="F1429" s="401" t="e">
        <f t="shared" si="76"/>
        <v>#DIV/0!</v>
      </c>
      <c r="G1429" s="3">
        <v>0</v>
      </c>
      <c r="H1429" s="3">
        <v>0</v>
      </c>
      <c r="I1429" s="401" t="e">
        <f t="shared" si="75"/>
        <v>#DIV/0!</v>
      </c>
    </row>
    <row r="1430" spans="1:9" x14ac:dyDescent="0.2">
      <c r="A1430" s="437" t="s">
        <v>728</v>
      </c>
      <c r="D1430" s="3">
        <v>0</v>
      </c>
      <c r="E1430" s="3">
        <v>0</v>
      </c>
      <c r="F1430" s="401" t="e">
        <f t="shared" si="76"/>
        <v>#DIV/0!</v>
      </c>
      <c r="G1430" s="3">
        <v>0</v>
      </c>
      <c r="H1430" s="3">
        <v>0</v>
      </c>
      <c r="I1430" s="401" t="e">
        <f t="shared" si="75"/>
        <v>#DIV/0!</v>
      </c>
    </row>
    <row r="1431" spans="1:9" x14ac:dyDescent="0.2">
      <c r="A1431" s="437" t="s">
        <v>729</v>
      </c>
      <c r="D1431" s="3">
        <v>0</v>
      </c>
      <c r="E1431" s="3">
        <v>0</v>
      </c>
      <c r="F1431" s="401" t="e">
        <f t="shared" si="76"/>
        <v>#DIV/0!</v>
      </c>
      <c r="G1431" s="3">
        <v>0</v>
      </c>
      <c r="H1431" s="3">
        <v>0</v>
      </c>
      <c r="I1431" s="401" t="e">
        <f t="shared" si="75"/>
        <v>#DIV/0!</v>
      </c>
    </row>
    <row r="1432" spans="1:9" x14ac:dyDescent="0.2">
      <c r="A1432" s="437" t="s">
        <v>730</v>
      </c>
      <c r="D1432" s="3">
        <v>0</v>
      </c>
      <c r="E1432" s="3">
        <v>0</v>
      </c>
      <c r="F1432" s="401" t="e">
        <f t="shared" si="76"/>
        <v>#DIV/0!</v>
      </c>
      <c r="G1432" s="3">
        <v>0</v>
      </c>
      <c r="H1432" s="3">
        <v>0</v>
      </c>
      <c r="I1432" s="401" t="e">
        <f t="shared" si="75"/>
        <v>#DIV/0!</v>
      </c>
    </row>
    <row r="1433" spans="1:9" x14ac:dyDescent="0.2">
      <c r="A1433" s="437" t="s">
        <v>731</v>
      </c>
      <c r="D1433" s="3">
        <v>0</v>
      </c>
      <c r="E1433" s="3">
        <v>0</v>
      </c>
      <c r="F1433" s="401" t="e">
        <f t="shared" si="76"/>
        <v>#DIV/0!</v>
      </c>
      <c r="G1433" s="3">
        <v>0</v>
      </c>
      <c r="H1433" s="3">
        <v>0</v>
      </c>
      <c r="I1433" s="401" t="e">
        <f t="shared" si="75"/>
        <v>#DIV/0!</v>
      </c>
    </row>
    <row r="1434" spans="1:9" x14ac:dyDescent="0.2">
      <c r="A1434" s="437" t="s">
        <v>732</v>
      </c>
      <c r="D1434" s="3">
        <v>0</v>
      </c>
      <c r="E1434" s="3">
        <v>0</v>
      </c>
      <c r="F1434" s="401" t="e">
        <f t="shared" si="76"/>
        <v>#DIV/0!</v>
      </c>
      <c r="G1434" s="3">
        <v>0</v>
      </c>
      <c r="H1434" s="3">
        <v>0</v>
      </c>
      <c r="I1434" s="401" t="e">
        <f t="shared" si="75"/>
        <v>#DIV/0!</v>
      </c>
    </row>
    <row r="1435" spans="1:9" x14ac:dyDescent="0.2">
      <c r="A1435" s="437" t="s">
        <v>733</v>
      </c>
      <c r="D1435" s="3">
        <v>0</v>
      </c>
      <c r="E1435" s="3">
        <v>0</v>
      </c>
      <c r="F1435" s="401" t="e">
        <f t="shared" si="76"/>
        <v>#DIV/0!</v>
      </c>
      <c r="G1435" s="3">
        <v>0</v>
      </c>
      <c r="H1435" s="3">
        <v>0</v>
      </c>
      <c r="I1435" s="401" t="e">
        <f t="shared" si="75"/>
        <v>#DIV/0!</v>
      </c>
    </row>
    <row r="1436" spans="1:9" x14ac:dyDescent="0.2">
      <c r="A1436" s="437" t="s">
        <v>734</v>
      </c>
      <c r="D1436" s="3">
        <v>0</v>
      </c>
      <c r="E1436" s="3">
        <v>0</v>
      </c>
      <c r="F1436" s="401" t="e">
        <f t="shared" si="76"/>
        <v>#DIV/0!</v>
      </c>
      <c r="G1436" s="3">
        <v>0</v>
      </c>
      <c r="H1436" s="3">
        <v>0</v>
      </c>
      <c r="I1436" s="401" t="e">
        <f t="shared" si="75"/>
        <v>#DIV/0!</v>
      </c>
    </row>
    <row r="1437" spans="1:9" x14ac:dyDescent="0.2">
      <c r="A1437" s="437" t="s">
        <v>735</v>
      </c>
      <c r="D1437" s="3">
        <v>0</v>
      </c>
      <c r="E1437" s="3">
        <v>0</v>
      </c>
      <c r="F1437" s="401" t="e">
        <f t="shared" si="76"/>
        <v>#DIV/0!</v>
      </c>
      <c r="G1437" s="3">
        <v>0</v>
      </c>
      <c r="H1437" s="3">
        <v>0</v>
      </c>
      <c r="I1437" s="401" t="e">
        <f t="shared" si="75"/>
        <v>#DIV/0!</v>
      </c>
    </row>
    <row r="1438" spans="1:9" x14ac:dyDescent="0.2">
      <c r="A1438" s="437" t="s">
        <v>736</v>
      </c>
      <c r="D1438" s="3">
        <v>0</v>
      </c>
      <c r="E1438" s="3">
        <v>0</v>
      </c>
      <c r="F1438" s="401" t="e">
        <f t="shared" si="76"/>
        <v>#DIV/0!</v>
      </c>
      <c r="G1438" s="3">
        <v>0</v>
      </c>
      <c r="H1438" s="3">
        <v>0</v>
      </c>
      <c r="I1438" s="401" t="e">
        <f t="shared" ref="I1438:I1501" si="77">H1438/(H1438+G1438)</f>
        <v>#DIV/0!</v>
      </c>
    </row>
    <row r="1439" spans="1:9" x14ac:dyDescent="0.2">
      <c r="A1439" s="437" t="s">
        <v>737</v>
      </c>
      <c r="D1439" s="3">
        <v>0</v>
      </c>
      <c r="E1439" s="3">
        <v>0</v>
      </c>
      <c r="F1439" s="401" t="e">
        <f t="shared" si="76"/>
        <v>#DIV/0!</v>
      </c>
      <c r="G1439" s="3">
        <v>0</v>
      </c>
      <c r="H1439" s="3">
        <v>0</v>
      </c>
      <c r="I1439" s="401" t="e">
        <f t="shared" si="77"/>
        <v>#DIV/0!</v>
      </c>
    </row>
    <row r="1440" spans="1:9" x14ac:dyDescent="0.2">
      <c r="A1440" s="437" t="s">
        <v>738</v>
      </c>
      <c r="D1440" s="3">
        <v>0</v>
      </c>
      <c r="E1440" s="3">
        <v>0</v>
      </c>
      <c r="F1440" s="401" t="e">
        <f t="shared" si="76"/>
        <v>#DIV/0!</v>
      </c>
      <c r="G1440" s="3">
        <v>0</v>
      </c>
      <c r="H1440" s="3">
        <v>0</v>
      </c>
      <c r="I1440" s="401" t="e">
        <f t="shared" si="77"/>
        <v>#DIV/0!</v>
      </c>
    </row>
    <row r="1441" spans="1:9" x14ac:dyDescent="0.2">
      <c r="A1441" s="437" t="s">
        <v>739</v>
      </c>
      <c r="D1441" s="3">
        <v>0</v>
      </c>
      <c r="E1441" s="3">
        <v>0</v>
      </c>
      <c r="F1441" s="401" t="e">
        <f t="shared" si="76"/>
        <v>#DIV/0!</v>
      </c>
      <c r="G1441" s="3">
        <v>0</v>
      </c>
      <c r="H1441" s="3">
        <v>0</v>
      </c>
      <c r="I1441" s="401" t="e">
        <f t="shared" si="77"/>
        <v>#DIV/0!</v>
      </c>
    </row>
    <row r="1442" spans="1:9" x14ac:dyDescent="0.2">
      <c r="A1442" s="437" t="s">
        <v>740</v>
      </c>
      <c r="D1442" s="3">
        <v>0</v>
      </c>
      <c r="E1442" s="3">
        <v>0</v>
      </c>
      <c r="F1442" s="401" t="e">
        <f t="shared" si="76"/>
        <v>#DIV/0!</v>
      </c>
      <c r="G1442" s="3">
        <v>0</v>
      </c>
      <c r="H1442" s="3">
        <v>0</v>
      </c>
      <c r="I1442" s="401" t="e">
        <f t="shared" si="77"/>
        <v>#DIV/0!</v>
      </c>
    </row>
    <row r="1443" spans="1:9" x14ac:dyDescent="0.2">
      <c r="A1443" s="437" t="s">
        <v>741</v>
      </c>
      <c r="D1443" s="3">
        <v>0</v>
      </c>
      <c r="E1443" s="3">
        <v>0</v>
      </c>
      <c r="F1443" s="401" t="e">
        <f t="shared" si="76"/>
        <v>#DIV/0!</v>
      </c>
      <c r="G1443" s="3">
        <v>0</v>
      </c>
      <c r="H1443" s="3">
        <v>0</v>
      </c>
      <c r="I1443" s="401" t="e">
        <f t="shared" si="77"/>
        <v>#DIV/0!</v>
      </c>
    </row>
    <row r="1444" spans="1:9" x14ac:dyDescent="0.2">
      <c r="A1444" s="437" t="s">
        <v>742</v>
      </c>
      <c r="D1444" s="3">
        <v>0</v>
      </c>
      <c r="E1444" s="3">
        <v>0</v>
      </c>
      <c r="F1444" s="401" t="e">
        <f t="shared" si="76"/>
        <v>#DIV/0!</v>
      </c>
      <c r="G1444" s="3">
        <v>0</v>
      </c>
      <c r="H1444" s="3">
        <v>0</v>
      </c>
      <c r="I1444" s="401" t="e">
        <f t="shared" si="77"/>
        <v>#DIV/0!</v>
      </c>
    </row>
    <row r="1445" spans="1:9" x14ac:dyDescent="0.2">
      <c r="A1445" s="437" t="s">
        <v>743</v>
      </c>
      <c r="D1445" s="3">
        <v>0</v>
      </c>
      <c r="E1445" s="3">
        <v>0</v>
      </c>
      <c r="F1445" s="401" t="e">
        <f t="shared" si="76"/>
        <v>#DIV/0!</v>
      </c>
      <c r="G1445" s="3">
        <v>0</v>
      </c>
      <c r="H1445" s="3">
        <v>0</v>
      </c>
      <c r="I1445" s="401" t="e">
        <f t="shared" si="77"/>
        <v>#DIV/0!</v>
      </c>
    </row>
    <row r="1446" spans="1:9" x14ac:dyDescent="0.2">
      <c r="A1446" s="437" t="s">
        <v>744</v>
      </c>
      <c r="D1446" s="3">
        <v>0</v>
      </c>
      <c r="E1446" s="3">
        <v>0</v>
      </c>
      <c r="F1446" s="401" t="e">
        <f t="shared" si="76"/>
        <v>#DIV/0!</v>
      </c>
      <c r="G1446" s="3">
        <v>0</v>
      </c>
      <c r="H1446" s="3">
        <v>0</v>
      </c>
      <c r="I1446" s="401" t="e">
        <f t="shared" si="77"/>
        <v>#DIV/0!</v>
      </c>
    </row>
    <row r="1447" spans="1:9" x14ac:dyDescent="0.2">
      <c r="A1447" s="437" t="s">
        <v>745</v>
      </c>
      <c r="D1447" s="3">
        <v>0</v>
      </c>
      <c r="E1447" s="3">
        <v>0</v>
      </c>
      <c r="F1447" s="401" t="e">
        <f t="shared" si="76"/>
        <v>#DIV/0!</v>
      </c>
      <c r="G1447" s="3">
        <v>0</v>
      </c>
      <c r="H1447" s="3">
        <v>0</v>
      </c>
      <c r="I1447" s="401" t="e">
        <f t="shared" si="77"/>
        <v>#DIV/0!</v>
      </c>
    </row>
    <row r="1448" spans="1:9" x14ac:dyDescent="0.2">
      <c r="A1448" s="437" t="s">
        <v>746</v>
      </c>
      <c r="D1448" s="3">
        <v>0</v>
      </c>
      <c r="E1448" s="3">
        <v>0</v>
      </c>
      <c r="F1448" s="401" t="e">
        <f t="shared" si="76"/>
        <v>#DIV/0!</v>
      </c>
      <c r="G1448" s="3">
        <v>0</v>
      </c>
      <c r="H1448" s="3">
        <v>0</v>
      </c>
      <c r="I1448" s="401" t="e">
        <f t="shared" si="77"/>
        <v>#DIV/0!</v>
      </c>
    </row>
    <row r="1449" spans="1:9" x14ac:dyDescent="0.2">
      <c r="A1449" s="437" t="s">
        <v>747</v>
      </c>
      <c r="D1449" s="3">
        <v>0</v>
      </c>
      <c r="E1449" s="3">
        <v>0</v>
      </c>
      <c r="F1449" s="401" t="e">
        <f t="shared" si="76"/>
        <v>#DIV/0!</v>
      </c>
      <c r="G1449" s="3">
        <v>0</v>
      </c>
      <c r="H1449" s="3">
        <v>0</v>
      </c>
      <c r="I1449" s="401" t="e">
        <f t="shared" si="77"/>
        <v>#DIV/0!</v>
      </c>
    </row>
    <row r="1450" spans="1:9" x14ac:dyDescent="0.2">
      <c r="A1450" s="437" t="s">
        <v>748</v>
      </c>
      <c r="D1450" s="3">
        <v>0</v>
      </c>
      <c r="E1450" s="3">
        <v>0</v>
      </c>
      <c r="F1450" s="401" t="e">
        <f t="shared" si="76"/>
        <v>#DIV/0!</v>
      </c>
      <c r="G1450" s="3">
        <v>0</v>
      </c>
      <c r="H1450" s="3">
        <v>0</v>
      </c>
      <c r="I1450" s="401" t="e">
        <f t="shared" si="77"/>
        <v>#DIV/0!</v>
      </c>
    </row>
    <row r="1451" spans="1:9" x14ac:dyDescent="0.2">
      <c r="A1451" s="437" t="s">
        <v>749</v>
      </c>
      <c r="D1451" s="3">
        <v>0</v>
      </c>
      <c r="E1451" s="3">
        <v>0</v>
      </c>
      <c r="F1451" s="401" t="e">
        <f t="shared" si="76"/>
        <v>#DIV/0!</v>
      </c>
      <c r="G1451" s="3">
        <v>0</v>
      </c>
      <c r="H1451" s="3">
        <v>0</v>
      </c>
      <c r="I1451" s="401" t="e">
        <f t="shared" si="77"/>
        <v>#DIV/0!</v>
      </c>
    </row>
    <row r="1452" spans="1:9" x14ac:dyDescent="0.2">
      <c r="A1452" s="437" t="s">
        <v>750</v>
      </c>
      <c r="D1452" s="3">
        <v>0</v>
      </c>
      <c r="E1452" s="3">
        <v>0</v>
      </c>
      <c r="F1452" s="401" t="e">
        <f t="shared" si="76"/>
        <v>#DIV/0!</v>
      </c>
      <c r="G1452" s="3">
        <v>0</v>
      </c>
      <c r="H1452" s="3">
        <v>0</v>
      </c>
      <c r="I1452" s="401" t="e">
        <f t="shared" si="77"/>
        <v>#DIV/0!</v>
      </c>
    </row>
    <row r="1453" spans="1:9" x14ac:dyDescent="0.2">
      <c r="A1453" s="437" t="s">
        <v>751</v>
      </c>
      <c r="D1453" s="3">
        <v>0</v>
      </c>
      <c r="E1453" s="3">
        <v>0</v>
      </c>
      <c r="F1453" s="401" t="e">
        <f t="shared" si="76"/>
        <v>#DIV/0!</v>
      </c>
      <c r="G1453" s="3">
        <v>0</v>
      </c>
      <c r="H1453" s="3">
        <v>0</v>
      </c>
      <c r="I1453" s="401" t="e">
        <f t="shared" si="77"/>
        <v>#DIV/0!</v>
      </c>
    </row>
    <row r="1454" spans="1:9" x14ac:dyDescent="0.2">
      <c r="A1454" s="437" t="s">
        <v>752</v>
      </c>
      <c r="D1454" s="3">
        <v>0</v>
      </c>
      <c r="E1454" s="3">
        <v>0</v>
      </c>
      <c r="F1454" s="401" t="e">
        <f t="shared" si="76"/>
        <v>#DIV/0!</v>
      </c>
      <c r="G1454" s="3">
        <v>0</v>
      </c>
      <c r="H1454" s="3">
        <v>0</v>
      </c>
      <c r="I1454" s="401" t="e">
        <f t="shared" si="77"/>
        <v>#DIV/0!</v>
      </c>
    </row>
    <row r="1455" spans="1:9" x14ac:dyDescent="0.2">
      <c r="A1455" s="437" t="s">
        <v>753</v>
      </c>
      <c r="D1455" s="3">
        <v>0</v>
      </c>
      <c r="E1455" s="3">
        <v>0</v>
      </c>
      <c r="F1455" s="401" t="e">
        <f t="shared" si="76"/>
        <v>#DIV/0!</v>
      </c>
      <c r="G1455" s="3">
        <v>0</v>
      </c>
      <c r="H1455" s="3">
        <v>0</v>
      </c>
      <c r="I1455" s="401" t="e">
        <f t="shared" si="77"/>
        <v>#DIV/0!</v>
      </c>
    </row>
    <row r="1456" spans="1:9" x14ac:dyDescent="0.2">
      <c r="A1456" s="437" t="s">
        <v>754</v>
      </c>
      <c r="D1456" s="3">
        <v>0</v>
      </c>
      <c r="E1456" s="3">
        <v>0</v>
      </c>
      <c r="F1456" s="401" t="e">
        <f t="shared" si="76"/>
        <v>#DIV/0!</v>
      </c>
      <c r="G1456" s="3">
        <v>0</v>
      </c>
      <c r="H1456" s="3">
        <v>0</v>
      </c>
      <c r="I1456" s="401" t="e">
        <f t="shared" si="77"/>
        <v>#DIV/0!</v>
      </c>
    </row>
    <row r="1457" spans="1:9" x14ac:dyDescent="0.2">
      <c r="A1457" s="437" t="s">
        <v>755</v>
      </c>
      <c r="D1457" s="3">
        <v>0</v>
      </c>
      <c r="E1457" s="3">
        <v>0</v>
      </c>
      <c r="F1457" s="401" t="e">
        <f t="shared" si="76"/>
        <v>#DIV/0!</v>
      </c>
      <c r="G1457" s="3">
        <v>0</v>
      </c>
      <c r="H1457" s="3">
        <v>0</v>
      </c>
      <c r="I1457" s="401" t="e">
        <f t="shared" si="77"/>
        <v>#DIV/0!</v>
      </c>
    </row>
    <row r="1458" spans="1:9" x14ac:dyDescent="0.2">
      <c r="A1458" s="437" t="s">
        <v>756</v>
      </c>
      <c r="D1458" s="3">
        <v>1</v>
      </c>
      <c r="E1458" s="3">
        <v>0</v>
      </c>
      <c r="F1458" s="401">
        <f t="shared" si="76"/>
        <v>0</v>
      </c>
      <c r="G1458" s="3">
        <v>0</v>
      </c>
      <c r="H1458" s="3">
        <v>0</v>
      </c>
      <c r="I1458" s="401" t="e">
        <f t="shared" si="77"/>
        <v>#DIV/0!</v>
      </c>
    </row>
    <row r="1459" spans="1:9" x14ac:dyDescent="0.2">
      <c r="A1459" s="437" t="s">
        <v>757</v>
      </c>
      <c r="D1459" s="3">
        <v>0</v>
      </c>
      <c r="E1459" s="3">
        <v>0</v>
      </c>
      <c r="F1459" s="401" t="e">
        <f t="shared" si="76"/>
        <v>#DIV/0!</v>
      </c>
      <c r="G1459" s="3">
        <v>0</v>
      </c>
      <c r="H1459" s="3">
        <v>1</v>
      </c>
      <c r="I1459" s="401">
        <f t="shared" si="77"/>
        <v>1</v>
      </c>
    </row>
    <row r="1460" spans="1:9" x14ac:dyDescent="0.2">
      <c r="A1460" s="437" t="s">
        <v>758</v>
      </c>
      <c r="D1460" s="3">
        <v>0</v>
      </c>
      <c r="E1460" s="3">
        <v>0</v>
      </c>
      <c r="F1460" s="401" t="e">
        <f t="shared" si="76"/>
        <v>#DIV/0!</v>
      </c>
      <c r="G1460" s="3">
        <v>0</v>
      </c>
      <c r="H1460" s="3">
        <v>0</v>
      </c>
      <c r="I1460" s="401" t="e">
        <f t="shared" si="77"/>
        <v>#DIV/0!</v>
      </c>
    </row>
    <row r="1461" spans="1:9" x14ac:dyDescent="0.2">
      <c r="A1461" s="437" t="s">
        <v>759</v>
      </c>
      <c r="D1461" s="3">
        <v>0</v>
      </c>
      <c r="E1461" s="3">
        <v>0</v>
      </c>
      <c r="F1461" s="401" t="e">
        <f t="shared" si="76"/>
        <v>#DIV/0!</v>
      </c>
      <c r="G1461" s="3">
        <v>0</v>
      </c>
      <c r="H1461" s="3">
        <v>0</v>
      </c>
      <c r="I1461" s="401" t="e">
        <f t="shared" si="77"/>
        <v>#DIV/0!</v>
      </c>
    </row>
    <row r="1462" spans="1:9" x14ac:dyDescent="0.2">
      <c r="A1462" s="437" t="s">
        <v>760</v>
      </c>
      <c r="D1462" s="3">
        <v>0</v>
      </c>
      <c r="E1462" s="3">
        <v>0</v>
      </c>
      <c r="F1462" s="401" t="e">
        <f t="shared" si="76"/>
        <v>#DIV/0!</v>
      </c>
      <c r="G1462" s="3">
        <v>0</v>
      </c>
      <c r="H1462" s="3">
        <v>0</v>
      </c>
      <c r="I1462" s="401" t="e">
        <f t="shared" si="77"/>
        <v>#DIV/0!</v>
      </c>
    </row>
    <row r="1463" spans="1:9" x14ac:dyDescent="0.2">
      <c r="A1463" s="437" t="s">
        <v>761</v>
      </c>
      <c r="D1463" s="3">
        <v>0</v>
      </c>
      <c r="E1463" s="3">
        <v>0</v>
      </c>
      <c r="F1463" s="401" t="e">
        <f t="shared" si="76"/>
        <v>#DIV/0!</v>
      </c>
      <c r="G1463" s="3">
        <v>0</v>
      </c>
      <c r="H1463" s="3">
        <v>0</v>
      </c>
      <c r="I1463" s="401" t="e">
        <f t="shared" si="77"/>
        <v>#DIV/0!</v>
      </c>
    </row>
    <row r="1464" spans="1:9" x14ac:dyDescent="0.2">
      <c r="A1464" s="437" t="s">
        <v>762</v>
      </c>
      <c r="D1464" s="3">
        <v>0</v>
      </c>
      <c r="E1464" s="3">
        <v>0</v>
      </c>
      <c r="F1464" s="401" t="e">
        <f t="shared" si="76"/>
        <v>#DIV/0!</v>
      </c>
      <c r="G1464" s="3">
        <v>0</v>
      </c>
      <c r="H1464" s="3">
        <v>0</v>
      </c>
      <c r="I1464" s="401" t="e">
        <f t="shared" si="77"/>
        <v>#DIV/0!</v>
      </c>
    </row>
    <row r="1465" spans="1:9" x14ac:dyDescent="0.2">
      <c r="A1465" s="437" t="s">
        <v>763</v>
      </c>
      <c r="D1465" s="3">
        <v>0</v>
      </c>
      <c r="E1465" s="3">
        <v>0</v>
      </c>
      <c r="F1465" s="401" t="e">
        <f t="shared" si="76"/>
        <v>#DIV/0!</v>
      </c>
      <c r="G1465" s="3">
        <v>0</v>
      </c>
      <c r="H1465" s="3">
        <v>0</v>
      </c>
      <c r="I1465" s="401" t="e">
        <f t="shared" si="77"/>
        <v>#DIV/0!</v>
      </c>
    </row>
    <row r="1466" spans="1:9" x14ac:dyDescent="0.2">
      <c r="A1466" s="437" t="s">
        <v>764</v>
      </c>
      <c r="D1466" s="3">
        <v>0</v>
      </c>
      <c r="E1466" s="3">
        <v>0</v>
      </c>
      <c r="F1466" s="401" t="e">
        <f t="shared" si="76"/>
        <v>#DIV/0!</v>
      </c>
      <c r="G1466" s="3">
        <v>0</v>
      </c>
      <c r="H1466" s="3">
        <v>0</v>
      </c>
      <c r="I1466" s="401" t="e">
        <f t="shared" si="77"/>
        <v>#DIV/0!</v>
      </c>
    </row>
    <row r="1467" spans="1:9" x14ac:dyDescent="0.2">
      <c r="A1467" s="437" t="s">
        <v>765</v>
      </c>
      <c r="D1467" s="3">
        <v>0</v>
      </c>
      <c r="E1467" s="3">
        <v>0</v>
      </c>
      <c r="F1467" s="401" t="e">
        <f t="shared" si="76"/>
        <v>#DIV/0!</v>
      </c>
      <c r="G1467" s="3">
        <v>0</v>
      </c>
      <c r="H1467" s="3">
        <v>0</v>
      </c>
      <c r="I1467" s="401" t="e">
        <f t="shared" si="77"/>
        <v>#DIV/0!</v>
      </c>
    </row>
    <row r="1468" spans="1:9" x14ac:dyDescent="0.2">
      <c r="A1468" s="437" t="s">
        <v>766</v>
      </c>
      <c r="D1468" s="3">
        <v>0</v>
      </c>
      <c r="E1468" s="3">
        <v>0</v>
      </c>
      <c r="F1468" s="401" t="e">
        <f t="shared" ref="F1468:F1531" si="78">E1468/(E1468+D1468)</f>
        <v>#DIV/0!</v>
      </c>
      <c r="G1468" s="3">
        <v>0</v>
      </c>
      <c r="H1468" s="3">
        <v>0</v>
      </c>
      <c r="I1468" s="401" t="e">
        <f t="shared" si="77"/>
        <v>#DIV/0!</v>
      </c>
    </row>
    <row r="1469" spans="1:9" x14ac:dyDescent="0.2">
      <c r="A1469" s="437" t="s">
        <v>767</v>
      </c>
      <c r="D1469" s="3">
        <v>0</v>
      </c>
      <c r="E1469" s="3">
        <v>0</v>
      </c>
      <c r="F1469" s="401" t="e">
        <f t="shared" si="78"/>
        <v>#DIV/0!</v>
      </c>
      <c r="G1469" s="3">
        <v>0</v>
      </c>
      <c r="H1469" s="3">
        <v>0</v>
      </c>
      <c r="I1469" s="401" t="e">
        <f t="shared" si="77"/>
        <v>#DIV/0!</v>
      </c>
    </row>
    <row r="1470" spans="1:9" x14ac:dyDescent="0.2">
      <c r="A1470" s="437" t="s">
        <v>768</v>
      </c>
      <c r="D1470" s="3">
        <v>0</v>
      </c>
      <c r="E1470" s="3">
        <v>0</v>
      </c>
      <c r="F1470" s="401" t="e">
        <f t="shared" si="78"/>
        <v>#DIV/0!</v>
      </c>
      <c r="G1470" s="3">
        <v>0</v>
      </c>
      <c r="H1470" s="3">
        <v>0</v>
      </c>
      <c r="I1470" s="401" t="e">
        <f t="shared" si="77"/>
        <v>#DIV/0!</v>
      </c>
    </row>
    <row r="1471" spans="1:9" x14ac:dyDescent="0.2">
      <c r="A1471" s="437" t="s">
        <v>769</v>
      </c>
      <c r="D1471" s="3">
        <v>0</v>
      </c>
      <c r="E1471" s="3">
        <v>0</v>
      </c>
      <c r="F1471" s="401" t="e">
        <f t="shared" si="78"/>
        <v>#DIV/0!</v>
      </c>
      <c r="G1471" s="3">
        <v>0</v>
      </c>
      <c r="H1471" s="3">
        <v>0</v>
      </c>
      <c r="I1471" s="401" t="e">
        <f t="shared" si="77"/>
        <v>#DIV/0!</v>
      </c>
    </row>
    <row r="1472" spans="1:9" x14ac:dyDescent="0.2">
      <c r="A1472" s="437" t="s">
        <v>770</v>
      </c>
      <c r="D1472" s="3">
        <v>0</v>
      </c>
      <c r="E1472" s="3">
        <v>0</v>
      </c>
      <c r="F1472" s="401" t="e">
        <f t="shared" si="78"/>
        <v>#DIV/0!</v>
      </c>
      <c r="G1472" s="3">
        <v>0</v>
      </c>
      <c r="H1472" s="3">
        <v>0</v>
      </c>
      <c r="I1472" s="401" t="e">
        <f t="shared" si="77"/>
        <v>#DIV/0!</v>
      </c>
    </row>
    <row r="1473" spans="1:9" x14ac:dyDescent="0.2">
      <c r="A1473" s="437" t="s">
        <v>771</v>
      </c>
      <c r="D1473" s="3">
        <v>0</v>
      </c>
      <c r="E1473" s="3">
        <v>0</v>
      </c>
      <c r="F1473" s="401" t="e">
        <f t="shared" si="78"/>
        <v>#DIV/0!</v>
      </c>
      <c r="G1473" s="3">
        <v>0</v>
      </c>
      <c r="H1473" s="3">
        <v>0</v>
      </c>
      <c r="I1473" s="401" t="e">
        <f t="shared" si="77"/>
        <v>#DIV/0!</v>
      </c>
    </row>
    <row r="1474" spans="1:9" x14ac:dyDescent="0.2">
      <c r="A1474" s="437" t="s">
        <v>772</v>
      </c>
      <c r="D1474" s="3">
        <v>0</v>
      </c>
      <c r="E1474" s="3">
        <v>0</v>
      </c>
      <c r="F1474" s="401" t="e">
        <f t="shared" si="78"/>
        <v>#DIV/0!</v>
      </c>
      <c r="G1474" s="3">
        <v>0</v>
      </c>
      <c r="H1474" s="3">
        <v>0</v>
      </c>
      <c r="I1474" s="401" t="e">
        <f t="shared" si="77"/>
        <v>#DIV/0!</v>
      </c>
    </row>
    <row r="1475" spans="1:9" x14ac:dyDescent="0.2">
      <c r="A1475" s="437" t="s">
        <v>773</v>
      </c>
      <c r="D1475" s="3">
        <v>0</v>
      </c>
      <c r="E1475" s="3">
        <v>0</v>
      </c>
      <c r="F1475" s="401" t="e">
        <f t="shared" si="78"/>
        <v>#DIV/0!</v>
      </c>
      <c r="G1475" s="3">
        <v>0</v>
      </c>
      <c r="H1475" s="3">
        <v>0</v>
      </c>
      <c r="I1475" s="401" t="e">
        <f t="shared" si="77"/>
        <v>#DIV/0!</v>
      </c>
    </row>
    <row r="1476" spans="1:9" x14ac:dyDescent="0.2">
      <c r="A1476" s="437" t="s">
        <v>774</v>
      </c>
      <c r="D1476" s="3">
        <v>0</v>
      </c>
      <c r="E1476" s="3">
        <v>0</v>
      </c>
      <c r="F1476" s="401" t="e">
        <f t="shared" si="78"/>
        <v>#DIV/0!</v>
      </c>
      <c r="G1476" s="3">
        <v>0</v>
      </c>
      <c r="H1476" s="3">
        <v>0</v>
      </c>
      <c r="I1476" s="401" t="e">
        <f t="shared" si="77"/>
        <v>#DIV/0!</v>
      </c>
    </row>
    <row r="1477" spans="1:9" x14ac:dyDescent="0.2">
      <c r="A1477" s="437" t="s">
        <v>775</v>
      </c>
      <c r="D1477" s="3">
        <v>0</v>
      </c>
      <c r="E1477" s="3">
        <v>0</v>
      </c>
      <c r="F1477" s="401" t="e">
        <f t="shared" si="78"/>
        <v>#DIV/0!</v>
      </c>
      <c r="G1477" s="3">
        <v>0</v>
      </c>
      <c r="H1477" s="3">
        <v>0</v>
      </c>
      <c r="I1477" s="401" t="e">
        <f t="shared" si="77"/>
        <v>#DIV/0!</v>
      </c>
    </row>
    <row r="1478" spans="1:9" x14ac:dyDescent="0.2">
      <c r="A1478" s="437" t="s">
        <v>776</v>
      </c>
      <c r="D1478" s="3">
        <v>0</v>
      </c>
      <c r="E1478" s="3">
        <v>0</v>
      </c>
      <c r="F1478" s="401" t="e">
        <f t="shared" si="78"/>
        <v>#DIV/0!</v>
      </c>
      <c r="G1478" s="3">
        <v>0</v>
      </c>
      <c r="H1478" s="3">
        <v>0</v>
      </c>
      <c r="I1478" s="401" t="e">
        <f t="shared" si="77"/>
        <v>#DIV/0!</v>
      </c>
    </row>
    <row r="1479" spans="1:9" x14ac:dyDescent="0.2">
      <c r="A1479" s="437" t="s">
        <v>777</v>
      </c>
      <c r="D1479" s="3">
        <v>0</v>
      </c>
      <c r="E1479" s="3">
        <v>0</v>
      </c>
      <c r="F1479" s="401" t="e">
        <f t="shared" si="78"/>
        <v>#DIV/0!</v>
      </c>
      <c r="G1479" s="3">
        <v>0</v>
      </c>
      <c r="H1479" s="3">
        <v>0</v>
      </c>
      <c r="I1479" s="401" t="e">
        <f t="shared" si="77"/>
        <v>#DIV/0!</v>
      </c>
    </row>
    <row r="1480" spans="1:9" x14ac:dyDescent="0.2">
      <c r="A1480" s="437" t="s">
        <v>778</v>
      </c>
      <c r="D1480" s="3">
        <v>1</v>
      </c>
      <c r="E1480" s="3">
        <v>0</v>
      </c>
      <c r="F1480" s="401">
        <f t="shared" si="78"/>
        <v>0</v>
      </c>
      <c r="G1480" s="3">
        <v>0</v>
      </c>
      <c r="H1480" s="3">
        <v>0</v>
      </c>
      <c r="I1480" s="401" t="e">
        <f t="shared" si="77"/>
        <v>#DIV/0!</v>
      </c>
    </row>
    <row r="1481" spans="1:9" x14ac:dyDescent="0.2">
      <c r="A1481" s="437" t="s">
        <v>779</v>
      </c>
      <c r="D1481" s="3">
        <v>0</v>
      </c>
      <c r="E1481" s="3">
        <v>0</v>
      </c>
      <c r="F1481" s="401" t="e">
        <f t="shared" si="78"/>
        <v>#DIV/0!</v>
      </c>
      <c r="G1481" s="3">
        <v>0</v>
      </c>
      <c r="H1481" s="3">
        <v>0</v>
      </c>
      <c r="I1481" s="401" t="e">
        <f t="shared" si="77"/>
        <v>#DIV/0!</v>
      </c>
    </row>
    <row r="1482" spans="1:9" x14ac:dyDescent="0.2">
      <c r="A1482" s="437" t="s">
        <v>780</v>
      </c>
      <c r="D1482" s="3">
        <v>0</v>
      </c>
      <c r="E1482" s="3">
        <v>0</v>
      </c>
      <c r="F1482" s="401" t="e">
        <f t="shared" si="78"/>
        <v>#DIV/0!</v>
      </c>
      <c r="G1482" s="3">
        <v>0</v>
      </c>
      <c r="H1482" s="3">
        <v>0</v>
      </c>
      <c r="I1482" s="401" t="e">
        <f t="shared" si="77"/>
        <v>#DIV/0!</v>
      </c>
    </row>
    <row r="1483" spans="1:9" x14ac:dyDescent="0.2">
      <c r="A1483" s="437" t="s">
        <v>781</v>
      </c>
      <c r="D1483" s="3">
        <v>0</v>
      </c>
      <c r="E1483" s="3">
        <v>0</v>
      </c>
      <c r="F1483" s="401" t="e">
        <f t="shared" si="78"/>
        <v>#DIV/0!</v>
      </c>
      <c r="G1483" s="3">
        <v>0</v>
      </c>
      <c r="H1483" s="3">
        <v>0</v>
      </c>
      <c r="I1483" s="401" t="e">
        <f t="shared" si="77"/>
        <v>#DIV/0!</v>
      </c>
    </row>
    <row r="1484" spans="1:9" x14ac:dyDescent="0.2">
      <c r="A1484" s="437" t="s">
        <v>782</v>
      </c>
      <c r="D1484" s="3">
        <v>3</v>
      </c>
      <c r="E1484" s="3">
        <v>0</v>
      </c>
      <c r="F1484" s="401">
        <f t="shared" si="78"/>
        <v>0</v>
      </c>
      <c r="G1484" s="3">
        <v>0</v>
      </c>
      <c r="H1484" s="3">
        <v>0</v>
      </c>
      <c r="I1484" s="401" t="e">
        <f t="shared" si="77"/>
        <v>#DIV/0!</v>
      </c>
    </row>
    <row r="1485" spans="1:9" x14ac:dyDescent="0.2">
      <c r="A1485" s="437" t="s">
        <v>783</v>
      </c>
      <c r="D1485" s="3">
        <v>2</v>
      </c>
      <c r="E1485" s="3">
        <v>0</v>
      </c>
      <c r="F1485" s="401">
        <f t="shared" si="78"/>
        <v>0</v>
      </c>
      <c r="G1485" s="3">
        <v>0</v>
      </c>
      <c r="H1485" s="3">
        <v>0</v>
      </c>
      <c r="I1485" s="401" t="e">
        <f t="shared" si="77"/>
        <v>#DIV/0!</v>
      </c>
    </row>
    <row r="1486" spans="1:9" x14ac:dyDescent="0.2">
      <c r="A1486" s="437" t="s">
        <v>784</v>
      </c>
      <c r="D1486" s="3">
        <v>5</v>
      </c>
      <c r="E1486" s="3">
        <v>0</v>
      </c>
      <c r="F1486" s="401">
        <f t="shared" si="78"/>
        <v>0</v>
      </c>
      <c r="G1486" s="3">
        <v>0</v>
      </c>
      <c r="H1486" s="3">
        <v>0</v>
      </c>
      <c r="I1486" s="401" t="e">
        <f t="shared" si="77"/>
        <v>#DIV/0!</v>
      </c>
    </row>
    <row r="1487" spans="1:9" x14ac:dyDescent="0.2">
      <c r="A1487" s="437" t="s">
        <v>785</v>
      </c>
      <c r="D1487" s="3">
        <v>3</v>
      </c>
      <c r="E1487" s="3">
        <v>0</v>
      </c>
      <c r="F1487" s="401">
        <f t="shared" si="78"/>
        <v>0</v>
      </c>
      <c r="G1487" s="3">
        <v>0</v>
      </c>
      <c r="H1487" s="3">
        <v>0</v>
      </c>
      <c r="I1487" s="401" t="e">
        <f t="shared" si="77"/>
        <v>#DIV/0!</v>
      </c>
    </row>
    <row r="1488" spans="1:9" x14ac:dyDescent="0.2">
      <c r="A1488" s="437" t="s">
        <v>786</v>
      </c>
      <c r="D1488" s="3">
        <v>2</v>
      </c>
      <c r="E1488" s="3">
        <v>0</v>
      </c>
      <c r="F1488" s="401">
        <f t="shared" si="78"/>
        <v>0</v>
      </c>
      <c r="G1488" s="3">
        <v>0</v>
      </c>
      <c r="H1488" s="3">
        <v>0</v>
      </c>
      <c r="I1488" s="401" t="e">
        <f t="shared" si="77"/>
        <v>#DIV/0!</v>
      </c>
    </row>
    <row r="1489" spans="1:9" x14ac:dyDescent="0.2">
      <c r="A1489" s="437" t="s">
        <v>787</v>
      </c>
      <c r="D1489" s="3">
        <v>0</v>
      </c>
      <c r="E1489" s="3">
        <v>0</v>
      </c>
      <c r="F1489" s="401" t="e">
        <f t="shared" si="78"/>
        <v>#DIV/0!</v>
      </c>
      <c r="G1489" s="3">
        <v>0</v>
      </c>
      <c r="H1489" s="3">
        <v>0</v>
      </c>
      <c r="I1489" s="401" t="e">
        <f t="shared" si="77"/>
        <v>#DIV/0!</v>
      </c>
    </row>
    <row r="1490" spans="1:9" x14ac:dyDescent="0.2">
      <c r="A1490" s="437" t="s">
        <v>788</v>
      </c>
      <c r="D1490" s="3">
        <v>0</v>
      </c>
      <c r="E1490" s="3">
        <v>0</v>
      </c>
      <c r="F1490" s="401" t="e">
        <f t="shared" si="78"/>
        <v>#DIV/0!</v>
      </c>
      <c r="G1490" s="3">
        <v>0</v>
      </c>
      <c r="H1490" s="3">
        <v>0</v>
      </c>
      <c r="I1490" s="401" t="e">
        <f t="shared" si="77"/>
        <v>#DIV/0!</v>
      </c>
    </row>
    <row r="1491" spans="1:9" x14ac:dyDescent="0.2">
      <c r="A1491" s="437" t="s">
        <v>789</v>
      </c>
      <c r="D1491" s="3">
        <v>3</v>
      </c>
      <c r="E1491" s="3">
        <v>2</v>
      </c>
      <c r="F1491" s="401">
        <f t="shared" si="78"/>
        <v>0.4</v>
      </c>
      <c r="G1491" s="3">
        <v>0</v>
      </c>
      <c r="H1491" s="3">
        <v>0</v>
      </c>
      <c r="I1491" s="401" t="e">
        <f t="shared" si="77"/>
        <v>#DIV/0!</v>
      </c>
    </row>
    <row r="1492" spans="1:9" x14ac:dyDescent="0.2">
      <c r="A1492" s="437" t="s">
        <v>790</v>
      </c>
      <c r="D1492" s="3">
        <v>0</v>
      </c>
      <c r="E1492" s="3">
        <v>0</v>
      </c>
      <c r="F1492" s="401" t="e">
        <f t="shared" si="78"/>
        <v>#DIV/0!</v>
      </c>
      <c r="G1492" s="3">
        <v>0</v>
      </c>
      <c r="H1492" s="3">
        <v>0</v>
      </c>
      <c r="I1492" s="401" t="e">
        <f t="shared" si="77"/>
        <v>#DIV/0!</v>
      </c>
    </row>
    <row r="1493" spans="1:9" x14ac:dyDescent="0.2">
      <c r="A1493" s="437" t="s">
        <v>791</v>
      </c>
      <c r="D1493" s="3">
        <v>0</v>
      </c>
      <c r="E1493" s="3">
        <v>0</v>
      </c>
      <c r="F1493" s="401" t="e">
        <f t="shared" si="78"/>
        <v>#DIV/0!</v>
      </c>
      <c r="G1493" s="3">
        <v>0</v>
      </c>
      <c r="H1493" s="3">
        <v>0</v>
      </c>
      <c r="I1493" s="401" t="e">
        <f t="shared" si="77"/>
        <v>#DIV/0!</v>
      </c>
    </row>
    <row r="1494" spans="1:9" x14ac:dyDescent="0.2">
      <c r="A1494" s="437" t="s">
        <v>792</v>
      </c>
      <c r="D1494" s="3">
        <v>1</v>
      </c>
      <c r="E1494" s="3">
        <v>0</v>
      </c>
      <c r="F1494" s="401">
        <f t="shared" si="78"/>
        <v>0</v>
      </c>
      <c r="G1494" s="3">
        <v>0</v>
      </c>
      <c r="H1494" s="3">
        <v>0</v>
      </c>
      <c r="I1494" s="401" t="e">
        <f t="shared" si="77"/>
        <v>#DIV/0!</v>
      </c>
    </row>
    <row r="1495" spans="1:9" x14ac:dyDescent="0.2">
      <c r="A1495" s="437" t="s">
        <v>793</v>
      </c>
      <c r="D1495" s="3">
        <v>9</v>
      </c>
      <c r="E1495" s="3">
        <v>0</v>
      </c>
      <c r="F1495" s="401">
        <f t="shared" si="78"/>
        <v>0</v>
      </c>
      <c r="G1495" s="3">
        <v>4</v>
      </c>
      <c r="H1495" s="3">
        <v>0</v>
      </c>
      <c r="I1495" s="401">
        <f t="shared" si="77"/>
        <v>0</v>
      </c>
    </row>
    <row r="1496" spans="1:9" x14ac:dyDescent="0.2">
      <c r="A1496" s="437" t="s">
        <v>794</v>
      </c>
      <c r="D1496" s="3">
        <v>3</v>
      </c>
      <c r="E1496" s="3">
        <v>0</v>
      </c>
      <c r="F1496" s="401">
        <f t="shared" si="78"/>
        <v>0</v>
      </c>
      <c r="G1496" s="3">
        <v>1</v>
      </c>
      <c r="H1496" s="3">
        <v>0</v>
      </c>
      <c r="I1496" s="401">
        <f t="shared" si="77"/>
        <v>0</v>
      </c>
    </row>
    <row r="1497" spans="1:9" x14ac:dyDescent="0.2">
      <c r="A1497" s="437" t="s">
        <v>795</v>
      </c>
      <c r="D1497" s="3">
        <v>4</v>
      </c>
      <c r="E1497" s="3">
        <v>0</v>
      </c>
      <c r="F1497" s="401">
        <f t="shared" si="78"/>
        <v>0</v>
      </c>
      <c r="G1497" s="3">
        <v>1</v>
      </c>
      <c r="H1497" s="3">
        <v>0</v>
      </c>
      <c r="I1497" s="401">
        <f t="shared" si="77"/>
        <v>0</v>
      </c>
    </row>
    <row r="1498" spans="1:9" x14ac:dyDescent="0.2">
      <c r="A1498" s="437" t="s">
        <v>796</v>
      </c>
      <c r="D1498" s="3">
        <v>14</v>
      </c>
      <c r="E1498" s="3">
        <v>1</v>
      </c>
      <c r="F1498" s="401">
        <f t="shared" si="78"/>
        <v>6.6666666666666666E-2</v>
      </c>
      <c r="G1498" s="3">
        <v>0</v>
      </c>
      <c r="H1498" s="3">
        <v>0</v>
      </c>
      <c r="I1498" s="401" t="e">
        <f t="shared" si="77"/>
        <v>#DIV/0!</v>
      </c>
    </row>
    <row r="1499" spans="1:9" x14ac:dyDescent="0.2">
      <c r="A1499" s="437" t="s">
        <v>797</v>
      </c>
      <c r="D1499" s="3">
        <v>11</v>
      </c>
      <c r="E1499" s="3">
        <v>0</v>
      </c>
      <c r="F1499" s="401">
        <f t="shared" si="78"/>
        <v>0</v>
      </c>
      <c r="G1499" s="3">
        <v>0</v>
      </c>
      <c r="H1499" s="3">
        <v>0</v>
      </c>
      <c r="I1499" s="401" t="e">
        <f t="shared" si="77"/>
        <v>#DIV/0!</v>
      </c>
    </row>
    <row r="1500" spans="1:9" x14ac:dyDescent="0.2">
      <c r="A1500" s="437" t="s">
        <v>798</v>
      </c>
      <c r="D1500" s="3">
        <v>5</v>
      </c>
      <c r="E1500" s="3">
        <v>0</v>
      </c>
      <c r="F1500" s="401">
        <f t="shared" si="78"/>
        <v>0</v>
      </c>
      <c r="G1500" s="3">
        <v>0</v>
      </c>
      <c r="H1500" s="3">
        <v>0</v>
      </c>
      <c r="I1500" s="401" t="e">
        <f t="shared" si="77"/>
        <v>#DIV/0!</v>
      </c>
    </row>
    <row r="1501" spans="1:9" x14ac:dyDescent="0.2">
      <c r="A1501" s="437" t="s">
        <v>799</v>
      </c>
      <c r="D1501" s="3">
        <v>1</v>
      </c>
      <c r="E1501" s="3">
        <v>0</v>
      </c>
      <c r="F1501" s="401">
        <f t="shared" si="78"/>
        <v>0</v>
      </c>
      <c r="G1501" s="3">
        <v>0</v>
      </c>
      <c r="H1501" s="3">
        <v>0</v>
      </c>
      <c r="I1501" s="401" t="e">
        <f t="shared" si="77"/>
        <v>#DIV/0!</v>
      </c>
    </row>
    <row r="1502" spans="1:9" x14ac:dyDescent="0.2">
      <c r="A1502" s="437" t="s">
        <v>800</v>
      </c>
      <c r="D1502" s="3">
        <v>4</v>
      </c>
      <c r="E1502" s="3">
        <v>0</v>
      </c>
      <c r="F1502" s="401">
        <f t="shared" si="78"/>
        <v>0</v>
      </c>
      <c r="G1502" s="3">
        <v>0</v>
      </c>
      <c r="H1502" s="3">
        <v>0</v>
      </c>
      <c r="I1502" s="401" t="e">
        <f t="shared" ref="I1502:I1565" si="79">H1502/(H1502+G1502)</f>
        <v>#DIV/0!</v>
      </c>
    </row>
    <row r="1503" spans="1:9" x14ac:dyDescent="0.2">
      <c r="A1503" s="437" t="s">
        <v>801</v>
      </c>
      <c r="D1503" s="3">
        <v>1</v>
      </c>
      <c r="E1503" s="3">
        <v>0</v>
      </c>
      <c r="F1503" s="401">
        <f t="shared" si="78"/>
        <v>0</v>
      </c>
      <c r="G1503" s="3">
        <v>0</v>
      </c>
      <c r="H1503" s="3">
        <v>0</v>
      </c>
      <c r="I1503" s="401" t="e">
        <f t="shared" si="79"/>
        <v>#DIV/0!</v>
      </c>
    </row>
    <row r="1504" spans="1:9" x14ac:dyDescent="0.2">
      <c r="A1504" s="437" t="s">
        <v>802</v>
      </c>
      <c r="D1504" s="3">
        <v>1</v>
      </c>
      <c r="E1504" s="3">
        <v>0</v>
      </c>
      <c r="F1504" s="401">
        <f t="shared" si="78"/>
        <v>0</v>
      </c>
      <c r="G1504" s="3">
        <v>0</v>
      </c>
      <c r="H1504" s="3">
        <v>0</v>
      </c>
      <c r="I1504" s="401" t="e">
        <f t="shared" si="79"/>
        <v>#DIV/0!</v>
      </c>
    </row>
    <row r="1505" spans="1:9" x14ac:dyDescent="0.2">
      <c r="A1505" s="437" t="s">
        <v>803</v>
      </c>
      <c r="D1505" s="3">
        <v>13</v>
      </c>
      <c r="E1505" s="3">
        <v>0</v>
      </c>
      <c r="F1505" s="401">
        <f t="shared" si="78"/>
        <v>0</v>
      </c>
      <c r="G1505" s="3">
        <v>1</v>
      </c>
      <c r="H1505" s="3">
        <v>0</v>
      </c>
      <c r="I1505" s="401">
        <f t="shared" si="79"/>
        <v>0</v>
      </c>
    </row>
    <row r="1506" spans="1:9" x14ac:dyDescent="0.2">
      <c r="A1506" s="437" t="s">
        <v>804</v>
      </c>
      <c r="D1506" s="3">
        <v>17</v>
      </c>
      <c r="E1506" s="3">
        <v>1</v>
      </c>
      <c r="F1506" s="401">
        <f t="shared" si="78"/>
        <v>5.5555555555555552E-2</v>
      </c>
      <c r="G1506" s="3">
        <v>0</v>
      </c>
      <c r="H1506" s="3">
        <v>1</v>
      </c>
      <c r="I1506" s="401">
        <f t="shared" si="79"/>
        <v>1</v>
      </c>
    </row>
    <row r="1507" spans="1:9" x14ac:dyDescent="0.2">
      <c r="A1507" s="437" t="s">
        <v>805</v>
      </c>
      <c r="D1507" s="3">
        <v>13</v>
      </c>
      <c r="E1507" s="3">
        <v>0</v>
      </c>
      <c r="F1507" s="401">
        <f t="shared" si="78"/>
        <v>0</v>
      </c>
      <c r="G1507" s="3">
        <v>0</v>
      </c>
      <c r="H1507" s="3">
        <v>1</v>
      </c>
      <c r="I1507" s="401">
        <f t="shared" si="79"/>
        <v>1</v>
      </c>
    </row>
    <row r="1508" spans="1:9" x14ac:dyDescent="0.2">
      <c r="A1508" s="437" t="s">
        <v>806</v>
      </c>
      <c r="D1508" s="3">
        <v>26</v>
      </c>
      <c r="E1508" s="3">
        <v>1</v>
      </c>
      <c r="F1508" s="401">
        <f t="shared" si="78"/>
        <v>3.7037037037037035E-2</v>
      </c>
      <c r="G1508" s="3">
        <v>0</v>
      </c>
      <c r="H1508" s="3">
        <v>0</v>
      </c>
      <c r="I1508" s="401" t="e">
        <f t="shared" si="79"/>
        <v>#DIV/0!</v>
      </c>
    </row>
    <row r="1509" spans="1:9" x14ac:dyDescent="0.2">
      <c r="A1509" s="437" t="s">
        <v>807</v>
      </c>
      <c r="D1509" s="3">
        <v>18</v>
      </c>
      <c r="E1509" s="3">
        <v>0</v>
      </c>
      <c r="F1509" s="401">
        <f t="shared" si="78"/>
        <v>0</v>
      </c>
      <c r="G1509" s="3">
        <v>5</v>
      </c>
      <c r="H1509" s="3">
        <v>0</v>
      </c>
      <c r="I1509" s="401">
        <f t="shared" si="79"/>
        <v>0</v>
      </c>
    </row>
    <row r="1510" spans="1:9" x14ac:dyDescent="0.2">
      <c r="A1510" s="437" t="s">
        <v>808</v>
      </c>
      <c r="D1510" s="3">
        <v>46</v>
      </c>
      <c r="E1510" s="3">
        <v>1</v>
      </c>
      <c r="F1510" s="401">
        <f t="shared" si="78"/>
        <v>2.1276595744680851E-2</v>
      </c>
      <c r="G1510" s="3">
        <v>13</v>
      </c>
      <c r="H1510" s="3">
        <v>4</v>
      </c>
      <c r="I1510" s="401">
        <f t="shared" si="79"/>
        <v>0.23529411764705882</v>
      </c>
    </row>
    <row r="1511" spans="1:9" x14ac:dyDescent="0.2">
      <c r="A1511" s="437" t="s">
        <v>809</v>
      </c>
      <c r="D1511" s="3">
        <v>54</v>
      </c>
      <c r="E1511" s="3">
        <v>3</v>
      </c>
      <c r="F1511" s="401">
        <f t="shared" si="78"/>
        <v>5.2631578947368418E-2</v>
      </c>
      <c r="G1511" s="3">
        <v>5</v>
      </c>
      <c r="H1511" s="3">
        <v>0</v>
      </c>
      <c r="I1511" s="401">
        <f t="shared" si="79"/>
        <v>0</v>
      </c>
    </row>
    <row r="1512" spans="1:9" x14ac:dyDescent="0.2">
      <c r="A1512" s="437" t="s">
        <v>810</v>
      </c>
      <c r="D1512" s="3">
        <v>50</v>
      </c>
      <c r="E1512" s="3">
        <v>1</v>
      </c>
      <c r="F1512" s="401">
        <f t="shared" si="78"/>
        <v>1.9607843137254902E-2</v>
      </c>
      <c r="G1512" s="3">
        <v>8</v>
      </c>
      <c r="H1512" s="3">
        <v>2</v>
      </c>
      <c r="I1512" s="401">
        <f t="shared" si="79"/>
        <v>0.2</v>
      </c>
    </row>
    <row r="1513" spans="1:9" x14ac:dyDescent="0.2">
      <c r="A1513" s="437" t="s">
        <v>811</v>
      </c>
      <c r="D1513" s="3">
        <v>23</v>
      </c>
      <c r="E1513" s="3">
        <v>1</v>
      </c>
      <c r="F1513" s="401">
        <f t="shared" si="78"/>
        <v>4.1666666666666664E-2</v>
      </c>
      <c r="G1513" s="3">
        <v>3</v>
      </c>
      <c r="H1513" s="3">
        <v>1</v>
      </c>
      <c r="I1513" s="401">
        <f t="shared" si="79"/>
        <v>0.25</v>
      </c>
    </row>
    <row r="1514" spans="1:9" x14ac:dyDescent="0.2">
      <c r="A1514" s="437" t="s">
        <v>812</v>
      </c>
      <c r="D1514" s="3">
        <v>35</v>
      </c>
      <c r="E1514" s="3">
        <v>3</v>
      </c>
      <c r="F1514" s="401">
        <f t="shared" si="78"/>
        <v>7.8947368421052627E-2</v>
      </c>
      <c r="G1514" s="3">
        <v>16</v>
      </c>
      <c r="H1514" s="3">
        <v>8</v>
      </c>
      <c r="I1514" s="401">
        <f t="shared" si="79"/>
        <v>0.33333333333333331</v>
      </c>
    </row>
    <row r="1515" spans="1:9" x14ac:dyDescent="0.2">
      <c r="A1515" s="437" t="s">
        <v>813</v>
      </c>
      <c r="D1515" s="3">
        <v>120</v>
      </c>
      <c r="E1515" s="3">
        <v>24</v>
      </c>
      <c r="F1515" s="401">
        <f t="shared" si="78"/>
        <v>0.16666666666666666</v>
      </c>
      <c r="G1515" s="3">
        <v>3</v>
      </c>
      <c r="H1515" s="3">
        <v>5</v>
      </c>
      <c r="I1515" s="401">
        <f t="shared" si="79"/>
        <v>0.625</v>
      </c>
    </row>
    <row r="1516" spans="1:9" x14ac:dyDescent="0.2">
      <c r="A1516" s="437" t="s">
        <v>814</v>
      </c>
      <c r="D1516" s="3">
        <v>84</v>
      </c>
      <c r="E1516" s="3">
        <v>5</v>
      </c>
      <c r="F1516" s="401">
        <f t="shared" si="78"/>
        <v>5.6179775280898875E-2</v>
      </c>
      <c r="G1516" s="3">
        <v>20</v>
      </c>
      <c r="H1516" s="3">
        <v>7</v>
      </c>
      <c r="I1516" s="401">
        <f t="shared" si="79"/>
        <v>0.25925925925925924</v>
      </c>
    </row>
    <row r="1517" spans="1:9" x14ac:dyDescent="0.2">
      <c r="A1517" s="437" t="s">
        <v>815</v>
      </c>
      <c r="D1517" s="3">
        <v>132</v>
      </c>
      <c r="E1517" s="3">
        <v>57</v>
      </c>
      <c r="F1517" s="401">
        <f t="shared" si="78"/>
        <v>0.30158730158730157</v>
      </c>
      <c r="G1517" s="3">
        <v>14</v>
      </c>
      <c r="H1517" s="3">
        <v>14</v>
      </c>
      <c r="I1517" s="401">
        <f t="shared" si="79"/>
        <v>0.5</v>
      </c>
    </row>
    <row r="1518" spans="1:9" x14ac:dyDescent="0.2">
      <c r="A1518" s="437" t="s">
        <v>816</v>
      </c>
      <c r="D1518" s="3">
        <v>137</v>
      </c>
      <c r="E1518" s="3">
        <v>61</v>
      </c>
      <c r="F1518" s="401">
        <f t="shared" si="78"/>
        <v>0.30808080808080807</v>
      </c>
      <c r="G1518" s="3">
        <v>15</v>
      </c>
      <c r="H1518" s="3">
        <v>17</v>
      </c>
      <c r="I1518" s="401">
        <f t="shared" si="79"/>
        <v>0.53125</v>
      </c>
    </row>
    <row r="1519" spans="1:9" x14ac:dyDescent="0.2">
      <c r="A1519" s="437" t="s">
        <v>817</v>
      </c>
      <c r="D1519" s="3">
        <v>310</v>
      </c>
      <c r="E1519" s="3">
        <v>147</v>
      </c>
      <c r="F1519" s="401">
        <f t="shared" si="78"/>
        <v>0.32166301969365424</v>
      </c>
      <c r="G1519" s="3">
        <v>27</v>
      </c>
      <c r="H1519" s="3">
        <v>13</v>
      </c>
      <c r="I1519" s="401">
        <f t="shared" si="79"/>
        <v>0.32500000000000001</v>
      </c>
    </row>
    <row r="1520" spans="1:9" x14ac:dyDescent="0.2">
      <c r="A1520" s="437" t="s">
        <v>818</v>
      </c>
      <c r="D1520" s="3">
        <v>161</v>
      </c>
      <c r="E1520" s="3">
        <v>54</v>
      </c>
      <c r="F1520" s="401">
        <f t="shared" si="78"/>
        <v>0.25116279069767444</v>
      </c>
      <c r="G1520" s="3">
        <v>31</v>
      </c>
      <c r="H1520" s="3">
        <v>12</v>
      </c>
      <c r="I1520" s="401">
        <f t="shared" si="79"/>
        <v>0.27906976744186046</v>
      </c>
    </row>
    <row r="1521" spans="1:9" x14ac:dyDescent="0.2">
      <c r="A1521" s="437" t="s">
        <v>819</v>
      </c>
      <c r="D1521" s="3">
        <v>243</v>
      </c>
      <c r="E1521" s="3">
        <v>117</v>
      </c>
      <c r="F1521" s="401">
        <f t="shared" si="78"/>
        <v>0.32500000000000001</v>
      </c>
      <c r="G1521" s="3">
        <v>38</v>
      </c>
      <c r="H1521" s="3">
        <v>13</v>
      </c>
      <c r="I1521" s="401">
        <f t="shared" si="79"/>
        <v>0.25490196078431371</v>
      </c>
    </row>
    <row r="1522" spans="1:9" x14ac:dyDescent="0.2">
      <c r="A1522" s="437" t="s">
        <v>820</v>
      </c>
      <c r="D1522" s="3">
        <v>225</v>
      </c>
      <c r="E1522" s="3">
        <v>141</v>
      </c>
      <c r="F1522" s="401">
        <f t="shared" si="78"/>
        <v>0.38524590163934425</v>
      </c>
      <c r="G1522" s="3">
        <v>51</v>
      </c>
      <c r="H1522" s="3">
        <v>24</v>
      </c>
      <c r="I1522" s="401">
        <f t="shared" si="79"/>
        <v>0.32</v>
      </c>
    </row>
    <row r="1523" spans="1:9" x14ac:dyDescent="0.2">
      <c r="A1523" s="437" t="s">
        <v>821</v>
      </c>
      <c r="D1523" s="3">
        <v>378</v>
      </c>
      <c r="E1523" s="3">
        <v>219</v>
      </c>
      <c r="F1523" s="401">
        <f t="shared" si="78"/>
        <v>0.36683417085427134</v>
      </c>
      <c r="G1523" s="3">
        <v>60</v>
      </c>
      <c r="H1523" s="3">
        <v>35</v>
      </c>
      <c r="I1523" s="401">
        <f t="shared" si="79"/>
        <v>0.36842105263157893</v>
      </c>
    </row>
    <row r="1524" spans="1:9" x14ac:dyDescent="0.2">
      <c r="A1524" s="437" t="s">
        <v>822</v>
      </c>
      <c r="D1524" s="3">
        <v>129</v>
      </c>
      <c r="E1524" s="3">
        <v>130</v>
      </c>
      <c r="F1524" s="401">
        <f t="shared" si="78"/>
        <v>0.50193050193050193</v>
      </c>
      <c r="G1524" s="3">
        <v>23</v>
      </c>
      <c r="H1524" s="3">
        <v>25</v>
      </c>
      <c r="I1524" s="401">
        <f t="shared" si="79"/>
        <v>0.52083333333333337</v>
      </c>
    </row>
    <row r="1525" spans="1:9" x14ac:dyDescent="0.2">
      <c r="A1525" s="437" t="s">
        <v>823</v>
      </c>
      <c r="D1525" s="3">
        <v>161</v>
      </c>
      <c r="E1525" s="3">
        <v>99</v>
      </c>
      <c r="F1525" s="401">
        <f t="shared" si="78"/>
        <v>0.38076923076923075</v>
      </c>
      <c r="G1525" s="3">
        <v>43</v>
      </c>
      <c r="H1525" s="3">
        <v>24</v>
      </c>
      <c r="I1525" s="401">
        <f t="shared" si="79"/>
        <v>0.35820895522388058</v>
      </c>
    </row>
    <row r="1526" spans="1:9" x14ac:dyDescent="0.2">
      <c r="A1526" s="437" t="s">
        <v>824</v>
      </c>
      <c r="D1526" s="3">
        <v>268</v>
      </c>
      <c r="E1526" s="3">
        <v>117</v>
      </c>
      <c r="F1526" s="401">
        <f t="shared" si="78"/>
        <v>0.30389610389610389</v>
      </c>
      <c r="G1526" s="3">
        <v>39</v>
      </c>
      <c r="H1526" s="3">
        <v>31</v>
      </c>
      <c r="I1526" s="401">
        <f t="shared" si="79"/>
        <v>0.44285714285714284</v>
      </c>
    </row>
    <row r="1527" spans="1:9" x14ac:dyDescent="0.2">
      <c r="A1527" s="437" t="s">
        <v>825</v>
      </c>
      <c r="D1527" s="3">
        <v>273</v>
      </c>
      <c r="E1527" s="3">
        <v>159</v>
      </c>
      <c r="F1527" s="401">
        <f t="shared" si="78"/>
        <v>0.36805555555555558</v>
      </c>
      <c r="G1527" s="3">
        <v>44</v>
      </c>
      <c r="H1527" s="3">
        <v>36</v>
      </c>
      <c r="I1527" s="401">
        <f t="shared" si="79"/>
        <v>0.45</v>
      </c>
    </row>
    <row r="1528" spans="1:9" x14ac:dyDescent="0.2">
      <c r="A1528" s="437" t="s">
        <v>826</v>
      </c>
      <c r="D1528" s="3">
        <v>224</v>
      </c>
      <c r="E1528" s="3">
        <v>186</v>
      </c>
      <c r="F1528" s="401">
        <f t="shared" si="78"/>
        <v>0.45365853658536587</v>
      </c>
      <c r="G1528" s="3">
        <v>24</v>
      </c>
      <c r="H1528" s="3">
        <v>33</v>
      </c>
      <c r="I1528" s="401">
        <f t="shared" si="79"/>
        <v>0.57894736842105265</v>
      </c>
    </row>
    <row r="1529" spans="1:9" x14ac:dyDescent="0.2">
      <c r="A1529" s="437" t="s">
        <v>827</v>
      </c>
      <c r="D1529" s="3">
        <v>175</v>
      </c>
      <c r="E1529" s="3">
        <v>154</v>
      </c>
      <c r="F1529" s="401">
        <f t="shared" si="78"/>
        <v>0.46808510638297873</v>
      </c>
      <c r="G1529" s="3">
        <v>32</v>
      </c>
      <c r="H1529" s="3">
        <v>22</v>
      </c>
      <c r="I1529" s="401">
        <f t="shared" si="79"/>
        <v>0.40740740740740738</v>
      </c>
    </row>
    <row r="1530" spans="1:9" x14ac:dyDescent="0.2">
      <c r="A1530" s="437" t="s">
        <v>828</v>
      </c>
      <c r="D1530" s="3">
        <v>254</v>
      </c>
      <c r="E1530" s="3">
        <v>134</v>
      </c>
      <c r="F1530" s="401">
        <f t="shared" si="78"/>
        <v>0.34536082474226804</v>
      </c>
      <c r="G1530" s="3">
        <v>47</v>
      </c>
      <c r="H1530" s="3">
        <v>29</v>
      </c>
      <c r="I1530" s="401">
        <f t="shared" si="79"/>
        <v>0.38157894736842107</v>
      </c>
    </row>
    <row r="1531" spans="1:9" x14ac:dyDescent="0.2">
      <c r="A1531" s="437" t="s">
        <v>829</v>
      </c>
      <c r="D1531" s="3">
        <v>244</v>
      </c>
      <c r="E1531" s="3">
        <v>186</v>
      </c>
      <c r="F1531" s="401">
        <f t="shared" si="78"/>
        <v>0.4325581395348837</v>
      </c>
      <c r="G1531" s="3">
        <v>43</v>
      </c>
      <c r="H1531" s="3">
        <v>38</v>
      </c>
      <c r="I1531" s="401">
        <f t="shared" si="79"/>
        <v>0.46913580246913578</v>
      </c>
    </row>
    <row r="1532" spans="1:9" x14ac:dyDescent="0.2">
      <c r="A1532" s="437" t="s">
        <v>830</v>
      </c>
      <c r="D1532" s="3">
        <v>386</v>
      </c>
      <c r="E1532" s="3">
        <v>340</v>
      </c>
      <c r="F1532" s="401">
        <f t="shared" ref="F1532:F1595" si="80">E1532/(E1532+D1532)</f>
        <v>0.46831955922865015</v>
      </c>
      <c r="G1532" s="3">
        <v>34</v>
      </c>
      <c r="H1532" s="3">
        <v>33</v>
      </c>
      <c r="I1532" s="401">
        <f t="shared" si="79"/>
        <v>0.4925373134328358</v>
      </c>
    </row>
    <row r="1533" spans="1:9" x14ac:dyDescent="0.2">
      <c r="A1533" s="437" t="s">
        <v>831</v>
      </c>
      <c r="D1533" s="3">
        <v>268</v>
      </c>
      <c r="E1533" s="3">
        <v>187</v>
      </c>
      <c r="F1533" s="401">
        <f t="shared" si="80"/>
        <v>0.41098901098901097</v>
      </c>
      <c r="G1533" s="3">
        <v>39</v>
      </c>
      <c r="H1533" s="3">
        <v>36</v>
      </c>
      <c r="I1533" s="401">
        <f t="shared" si="79"/>
        <v>0.48</v>
      </c>
    </row>
    <row r="1534" spans="1:9" x14ac:dyDescent="0.2">
      <c r="A1534" s="437" t="s">
        <v>832</v>
      </c>
      <c r="D1534" s="3">
        <v>215</v>
      </c>
      <c r="E1534" s="3">
        <v>196</v>
      </c>
      <c r="F1534" s="401">
        <f t="shared" si="80"/>
        <v>0.47688564476885642</v>
      </c>
      <c r="G1534" s="3">
        <v>37</v>
      </c>
      <c r="H1534" s="3">
        <v>16</v>
      </c>
      <c r="I1534" s="401">
        <f t="shared" si="79"/>
        <v>0.30188679245283018</v>
      </c>
    </row>
    <row r="1535" spans="1:9" x14ac:dyDescent="0.2">
      <c r="A1535" s="437" t="s">
        <v>833</v>
      </c>
      <c r="D1535" s="3">
        <v>203</v>
      </c>
      <c r="E1535" s="3">
        <v>170</v>
      </c>
      <c r="F1535" s="401">
        <f t="shared" si="80"/>
        <v>0.45576407506702415</v>
      </c>
      <c r="G1535" s="3">
        <v>47</v>
      </c>
      <c r="H1535" s="3">
        <v>15</v>
      </c>
      <c r="I1535" s="401">
        <f t="shared" si="79"/>
        <v>0.24193548387096775</v>
      </c>
    </row>
    <row r="1536" spans="1:9" x14ac:dyDescent="0.2">
      <c r="A1536" s="437" t="s">
        <v>834</v>
      </c>
      <c r="D1536" s="3">
        <v>433</v>
      </c>
      <c r="E1536" s="3">
        <v>351</v>
      </c>
      <c r="F1536" s="401">
        <f t="shared" si="80"/>
        <v>0.44770408163265307</v>
      </c>
      <c r="G1536" s="3">
        <v>59</v>
      </c>
      <c r="H1536" s="3">
        <v>43</v>
      </c>
      <c r="I1536" s="401">
        <f t="shared" si="79"/>
        <v>0.42156862745098039</v>
      </c>
    </row>
    <row r="1537" spans="1:9" x14ac:dyDescent="0.2">
      <c r="A1537" s="437" t="s">
        <v>835</v>
      </c>
      <c r="D1537" s="3">
        <v>269</v>
      </c>
      <c r="E1537" s="3">
        <v>245</v>
      </c>
      <c r="F1537" s="401">
        <f t="shared" si="80"/>
        <v>0.4766536964980545</v>
      </c>
      <c r="G1537" s="3">
        <v>45</v>
      </c>
      <c r="H1537" s="3">
        <v>24</v>
      </c>
      <c r="I1537" s="401">
        <f t="shared" si="79"/>
        <v>0.34782608695652173</v>
      </c>
    </row>
    <row r="1538" spans="1:9" x14ac:dyDescent="0.2">
      <c r="A1538" s="437" t="s">
        <v>836</v>
      </c>
      <c r="D1538" s="3">
        <v>160</v>
      </c>
      <c r="E1538" s="3">
        <v>62</v>
      </c>
      <c r="F1538" s="401">
        <f t="shared" si="80"/>
        <v>0.27927927927927926</v>
      </c>
      <c r="G1538" s="3">
        <v>23</v>
      </c>
      <c r="H1538" s="3">
        <v>3</v>
      </c>
      <c r="I1538" s="401">
        <f t="shared" si="79"/>
        <v>0.11538461538461539</v>
      </c>
    </row>
    <row r="1539" spans="1:9" x14ac:dyDescent="0.2">
      <c r="A1539" s="437" t="s">
        <v>837</v>
      </c>
      <c r="D1539" s="3">
        <v>156</v>
      </c>
      <c r="E1539" s="3">
        <v>98</v>
      </c>
      <c r="F1539" s="401">
        <f t="shared" si="80"/>
        <v>0.38582677165354329</v>
      </c>
      <c r="G1539" s="3">
        <v>18</v>
      </c>
      <c r="H1539" s="3">
        <v>9</v>
      </c>
      <c r="I1539" s="401">
        <f t="shared" si="79"/>
        <v>0.33333333333333331</v>
      </c>
    </row>
    <row r="1540" spans="1:9" x14ac:dyDescent="0.2">
      <c r="A1540" s="437" t="s">
        <v>838</v>
      </c>
      <c r="D1540" s="3">
        <v>109</v>
      </c>
      <c r="E1540" s="3">
        <v>68</v>
      </c>
      <c r="F1540" s="401">
        <f t="shared" si="80"/>
        <v>0.38418079096045199</v>
      </c>
      <c r="G1540" s="3">
        <v>22</v>
      </c>
      <c r="H1540" s="3">
        <v>15</v>
      </c>
      <c r="I1540" s="401">
        <f t="shared" si="79"/>
        <v>0.40540540540540543</v>
      </c>
    </row>
    <row r="1541" spans="1:9" x14ac:dyDescent="0.2">
      <c r="A1541" s="437" t="s">
        <v>839</v>
      </c>
      <c r="D1541" s="3">
        <v>123</v>
      </c>
      <c r="E1541" s="3">
        <v>104</v>
      </c>
      <c r="F1541" s="401">
        <f t="shared" si="80"/>
        <v>0.45814977973568283</v>
      </c>
      <c r="G1541" s="3">
        <v>24</v>
      </c>
      <c r="H1541" s="3">
        <v>7</v>
      </c>
      <c r="I1541" s="401">
        <f t="shared" si="79"/>
        <v>0.22580645161290322</v>
      </c>
    </row>
    <row r="1542" spans="1:9" x14ac:dyDescent="0.2">
      <c r="A1542" s="437" t="s">
        <v>840</v>
      </c>
      <c r="D1542" s="3">
        <v>73</v>
      </c>
      <c r="E1542" s="3">
        <v>70</v>
      </c>
      <c r="F1542" s="401">
        <f t="shared" si="80"/>
        <v>0.48951048951048953</v>
      </c>
      <c r="G1542" s="3">
        <v>15</v>
      </c>
      <c r="H1542" s="3">
        <v>9</v>
      </c>
      <c r="I1542" s="401">
        <f t="shared" si="79"/>
        <v>0.375</v>
      </c>
    </row>
    <row r="1543" spans="1:9" x14ac:dyDescent="0.2">
      <c r="A1543" s="437" t="s">
        <v>841</v>
      </c>
      <c r="D1543" s="3">
        <v>47</v>
      </c>
      <c r="E1543" s="3">
        <v>34</v>
      </c>
      <c r="F1543" s="401">
        <f t="shared" si="80"/>
        <v>0.41975308641975306</v>
      </c>
      <c r="G1543" s="3">
        <v>4</v>
      </c>
      <c r="H1543" s="3">
        <v>7</v>
      </c>
      <c r="I1543" s="401">
        <f t="shared" si="79"/>
        <v>0.63636363636363635</v>
      </c>
    </row>
    <row r="1544" spans="1:9" x14ac:dyDescent="0.2">
      <c r="A1544" s="437" t="s">
        <v>842</v>
      </c>
      <c r="D1544" s="3">
        <v>77</v>
      </c>
      <c r="E1544" s="3">
        <v>32</v>
      </c>
      <c r="F1544" s="401">
        <f t="shared" si="80"/>
        <v>0.29357798165137616</v>
      </c>
      <c r="G1544" s="3">
        <v>23</v>
      </c>
      <c r="H1544" s="3">
        <v>4</v>
      </c>
      <c r="I1544" s="401">
        <f t="shared" si="79"/>
        <v>0.14814814814814814</v>
      </c>
    </row>
    <row r="1545" spans="1:9" x14ac:dyDescent="0.2">
      <c r="A1545" s="437" t="s">
        <v>843</v>
      </c>
      <c r="D1545" s="3">
        <v>44</v>
      </c>
      <c r="E1545" s="3">
        <v>44</v>
      </c>
      <c r="F1545" s="401">
        <f t="shared" si="80"/>
        <v>0.5</v>
      </c>
      <c r="G1545" s="3">
        <v>2</v>
      </c>
      <c r="H1545" s="3">
        <v>6</v>
      </c>
      <c r="I1545" s="401">
        <f t="shared" si="79"/>
        <v>0.75</v>
      </c>
    </row>
    <row r="1546" spans="1:9" x14ac:dyDescent="0.2">
      <c r="A1546" s="437" t="s">
        <v>844</v>
      </c>
      <c r="D1546" s="3">
        <v>71</v>
      </c>
      <c r="E1546" s="3">
        <v>67</v>
      </c>
      <c r="F1546" s="401">
        <f t="shared" si="80"/>
        <v>0.48550724637681159</v>
      </c>
      <c r="G1546" s="3">
        <v>19</v>
      </c>
      <c r="H1546" s="3">
        <v>2</v>
      </c>
      <c r="I1546" s="401">
        <f t="shared" si="79"/>
        <v>9.5238095238095233E-2</v>
      </c>
    </row>
    <row r="1547" spans="1:9" x14ac:dyDescent="0.2">
      <c r="A1547" s="437" t="s">
        <v>845</v>
      </c>
      <c r="D1547" s="3">
        <v>25</v>
      </c>
      <c r="E1547" s="3">
        <v>10</v>
      </c>
      <c r="F1547" s="401">
        <f t="shared" si="80"/>
        <v>0.2857142857142857</v>
      </c>
      <c r="G1547" s="3">
        <v>8</v>
      </c>
      <c r="H1547" s="3">
        <v>3</v>
      </c>
      <c r="I1547" s="401">
        <f t="shared" si="79"/>
        <v>0.27272727272727271</v>
      </c>
    </row>
    <row r="1548" spans="1:9" x14ac:dyDescent="0.2">
      <c r="A1548" s="437" t="s">
        <v>846</v>
      </c>
      <c r="D1548" s="3">
        <v>39</v>
      </c>
      <c r="E1548" s="3">
        <v>20</v>
      </c>
      <c r="F1548" s="401">
        <f t="shared" si="80"/>
        <v>0.33898305084745761</v>
      </c>
      <c r="G1548" s="3">
        <v>16</v>
      </c>
      <c r="H1548" s="3">
        <v>11</v>
      </c>
      <c r="I1548" s="401">
        <f t="shared" si="79"/>
        <v>0.40740740740740738</v>
      </c>
    </row>
    <row r="1549" spans="1:9" x14ac:dyDescent="0.2">
      <c r="A1549" s="437" t="s">
        <v>847</v>
      </c>
      <c r="D1549" s="3">
        <v>73</v>
      </c>
      <c r="E1549" s="3">
        <v>25</v>
      </c>
      <c r="F1549" s="401">
        <f t="shared" si="80"/>
        <v>0.25510204081632654</v>
      </c>
      <c r="G1549" s="3">
        <v>16</v>
      </c>
      <c r="H1549" s="3">
        <v>5</v>
      </c>
      <c r="I1549" s="401">
        <f t="shared" si="79"/>
        <v>0.23809523809523808</v>
      </c>
    </row>
    <row r="1550" spans="1:9" x14ac:dyDescent="0.2">
      <c r="A1550" s="437" t="s">
        <v>848</v>
      </c>
      <c r="D1550" s="3">
        <v>33</v>
      </c>
      <c r="E1550" s="3">
        <v>19</v>
      </c>
      <c r="F1550" s="401">
        <f t="shared" si="80"/>
        <v>0.36538461538461536</v>
      </c>
      <c r="G1550" s="3">
        <v>5</v>
      </c>
      <c r="H1550" s="3">
        <v>5</v>
      </c>
      <c r="I1550" s="401">
        <f t="shared" si="79"/>
        <v>0.5</v>
      </c>
    </row>
    <row r="1551" spans="1:9" x14ac:dyDescent="0.2">
      <c r="A1551" s="437" t="s">
        <v>849</v>
      </c>
      <c r="D1551" s="3">
        <v>60</v>
      </c>
      <c r="E1551" s="3">
        <v>18</v>
      </c>
      <c r="F1551" s="401">
        <f t="shared" si="80"/>
        <v>0.23076923076923078</v>
      </c>
      <c r="G1551" s="3">
        <v>18</v>
      </c>
      <c r="H1551" s="3">
        <v>6</v>
      </c>
      <c r="I1551" s="401">
        <f t="shared" si="79"/>
        <v>0.25</v>
      </c>
    </row>
    <row r="1552" spans="1:9" x14ac:dyDescent="0.2">
      <c r="A1552" s="437" t="s">
        <v>850</v>
      </c>
      <c r="D1552" s="3">
        <v>71</v>
      </c>
      <c r="E1552" s="3">
        <v>23</v>
      </c>
      <c r="F1552" s="401">
        <f t="shared" si="80"/>
        <v>0.24468085106382978</v>
      </c>
      <c r="G1552" s="3">
        <v>16</v>
      </c>
      <c r="H1552" s="3">
        <v>7</v>
      </c>
      <c r="I1552" s="401">
        <f t="shared" si="79"/>
        <v>0.30434782608695654</v>
      </c>
    </row>
    <row r="1553" spans="1:9" x14ac:dyDescent="0.2">
      <c r="A1553" s="437" t="s">
        <v>851</v>
      </c>
      <c r="D1553" s="3">
        <v>116</v>
      </c>
      <c r="E1553" s="3">
        <v>38</v>
      </c>
      <c r="F1553" s="401">
        <f t="shared" si="80"/>
        <v>0.24675324675324675</v>
      </c>
      <c r="G1553" s="3">
        <v>29</v>
      </c>
      <c r="H1553" s="3">
        <v>11</v>
      </c>
      <c r="I1553" s="401">
        <f t="shared" si="79"/>
        <v>0.27500000000000002</v>
      </c>
    </row>
    <row r="1554" spans="1:9" x14ac:dyDescent="0.2">
      <c r="A1554" s="437" t="s">
        <v>852</v>
      </c>
      <c r="D1554" s="3">
        <v>84</v>
      </c>
      <c r="E1554" s="3">
        <v>28</v>
      </c>
      <c r="F1554" s="401">
        <f t="shared" si="80"/>
        <v>0.25</v>
      </c>
      <c r="G1554" s="3">
        <v>17</v>
      </c>
      <c r="H1554" s="3">
        <v>17</v>
      </c>
      <c r="I1554" s="401">
        <f t="shared" si="79"/>
        <v>0.5</v>
      </c>
    </row>
    <row r="1555" spans="1:9" x14ac:dyDescent="0.2">
      <c r="A1555" s="437" t="s">
        <v>853</v>
      </c>
      <c r="D1555" s="3">
        <v>127</v>
      </c>
      <c r="E1555" s="3">
        <v>50</v>
      </c>
      <c r="F1555" s="401">
        <f t="shared" si="80"/>
        <v>0.2824858757062147</v>
      </c>
      <c r="G1555" s="3">
        <v>11</v>
      </c>
      <c r="H1555" s="3">
        <v>12</v>
      </c>
      <c r="I1555" s="401">
        <f t="shared" si="79"/>
        <v>0.52173913043478259</v>
      </c>
    </row>
    <row r="1556" spans="1:9" x14ac:dyDescent="0.2">
      <c r="A1556" s="437" t="s">
        <v>854</v>
      </c>
      <c r="D1556" s="3">
        <v>83</v>
      </c>
      <c r="E1556" s="3">
        <v>28</v>
      </c>
      <c r="F1556" s="401">
        <f t="shared" si="80"/>
        <v>0.25225225225225223</v>
      </c>
      <c r="G1556" s="3">
        <v>11</v>
      </c>
      <c r="H1556" s="3">
        <v>3</v>
      </c>
      <c r="I1556" s="401">
        <f t="shared" si="79"/>
        <v>0.21428571428571427</v>
      </c>
    </row>
    <row r="1557" spans="1:9" x14ac:dyDescent="0.2">
      <c r="A1557" s="437" t="s">
        <v>855</v>
      </c>
      <c r="D1557" s="3">
        <v>87</v>
      </c>
      <c r="E1557" s="3">
        <v>28</v>
      </c>
      <c r="F1557" s="401">
        <f t="shared" si="80"/>
        <v>0.24347826086956523</v>
      </c>
      <c r="G1557" s="3">
        <v>9</v>
      </c>
      <c r="H1557" s="3">
        <v>6</v>
      </c>
      <c r="I1557" s="401">
        <f t="shared" si="79"/>
        <v>0.4</v>
      </c>
    </row>
    <row r="1558" spans="1:9" x14ac:dyDescent="0.2">
      <c r="A1558" s="437" t="s">
        <v>856</v>
      </c>
      <c r="D1558" s="3">
        <v>107</v>
      </c>
      <c r="E1558" s="3">
        <v>23</v>
      </c>
      <c r="F1558" s="401">
        <f t="shared" si="80"/>
        <v>0.17692307692307693</v>
      </c>
      <c r="G1558" s="3">
        <v>25</v>
      </c>
      <c r="H1558" s="3">
        <v>6</v>
      </c>
      <c r="I1558" s="401">
        <f t="shared" si="79"/>
        <v>0.19354838709677419</v>
      </c>
    </row>
    <row r="1559" spans="1:9" x14ac:dyDescent="0.2">
      <c r="A1559" s="437" t="s">
        <v>857</v>
      </c>
      <c r="D1559" s="3">
        <v>97</v>
      </c>
      <c r="E1559" s="3">
        <v>24</v>
      </c>
      <c r="F1559" s="401">
        <f t="shared" si="80"/>
        <v>0.19834710743801653</v>
      </c>
      <c r="G1559" s="3">
        <v>18</v>
      </c>
      <c r="H1559" s="3">
        <v>6</v>
      </c>
      <c r="I1559" s="401">
        <f t="shared" si="79"/>
        <v>0.25</v>
      </c>
    </row>
    <row r="1560" spans="1:9" x14ac:dyDescent="0.2">
      <c r="A1560" s="437" t="s">
        <v>858</v>
      </c>
      <c r="D1560" s="3">
        <v>141</v>
      </c>
      <c r="E1560" s="3">
        <v>53</v>
      </c>
      <c r="F1560" s="401">
        <f t="shared" si="80"/>
        <v>0.27319587628865977</v>
      </c>
      <c r="G1560" s="3">
        <v>24</v>
      </c>
      <c r="H1560" s="3">
        <v>14</v>
      </c>
      <c r="I1560" s="401">
        <f t="shared" si="79"/>
        <v>0.36842105263157893</v>
      </c>
    </row>
    <row r="1561" spans="1:9" x14ac:dyDescent="0.2">
      <c r="A1561" s="437" t="s">
        <v>859</v>
      </c>
      <c r="D1561" s="3">
        <v>113</v>
      </c>
      <c r="E1561" s="3">
        <v>22</v>
      </c>
      <c r="F1561" s="401">
        <f t="shared" si="80"/>
        <v>0.16296296296296298</v>
      </c>
      <c r="G1561" s="3">
        <v>16</v>
      </c>
      <c r="H1561" s="3">
        <v>4</v>
      </c>
      <c r="I1561" s="401">
        <f t="shared" si="79"/>
        <v>0.2</v>
      </c>
    </row>
    <row r="1562" spans="1:9" x14ac:dyDescent="0.2">
      <c r="A1562" s="437" t="s">
        <v>860</v>
      </c>
      <c r="D1562" s="3">
        <v>100</v>
      </c>
      <c r="E1562" s="3">
        <v>30</v>
      </c>
      <c r="F1562" s="401">
        <f t="shared" si="80"/>
        <v>0.23076923076923078</v>
      </c>
      <c r="G1562" s="3">
        <v>10</v>
      </c>
      <c r="H1562" s="3">
        <v>4</v>
      </c>
      <c r="I1562" s="401">
        <f t="shared" si="79"/>
        <v>0.2857142857142857</v>
      </c>
    </row>
    <row r="1563" spans="1:9" x14ac:dyDescent="0.2">
      <c r="A1563" s="437" t="s">
        <v>861</v>
      </c>
      <c r="D1563" s="3">
        <v>68</v>
      </c>
      <c r="E1563" s="3">
        <v>21</v>
      </c>
      <c r="F1563" s="401">
        <f t="shared" si="80"/>
        <v>0.23595505617977527</v>
      </c>
      <c r="G1563" s="3">
        <v>16</v>
      </c>
      <c r="H1563" s="3">
        <v>5</v>
      </c>
      <c r="I1563" s="401">
        <f t="shared" si="79"/>
        <v>0.23809523809523808</v>
      </c>
    </row>
    <row r="1564" spans="1:9" x14ac:dyDescent="0.2">
      <c r="A1564" s="437" t="s">
        <v>862</v>
      </c>
      <c r="D1564" s="3">
        <v>87</v>
      </c>
      <c r="E1564" s="3">
        <v>28</v>
      </c>
      <c r="F1564" s="401">
        <f t="shared" si="80"/>
        <v>0.24347826086956523</v>
      </c>
      <c r="G1564" s="3">
        <v>12</v>
      </c>
      <c r="H1564" s="3">
        <v>6</v>
      </c>
      <c r="I1564" s="401">
        <f t="shared" si="79"/>
        <v>0.33333333333333331</v>
      </c>
    </row>
    <row r="1565" spans="1:9" x14ac:dyDescent="0.2">
      <c r="A1565" s="437" t="s">
        <v>863</v>
      </c>
      <c r="D1565" s="3">
        <v>73</v>
      </c>
      <c r="E1565" s="3">
        <v>22</v>
      </c>
      <c r="F1565" s="401">
        <f t="shared" si="80"/>
        <v>0.23157894736842105</v>
      </c>
      <c r="G1565" s="3">
        <v>11</v>
      </c>
      <c r="H1565" s="3">
        <v>2</v>
      </c>
      <c r="I1565" s="401">
        <f t="shared" si="79"/>
        <v>0.15384615384615385</v>
      </c>
    </row>
    <row r="1566" spans="1:9" x14ac:dyDescent="0.2">
      <c r="A1566" s="437" t="s">
        <v>864</v>
      </c>
      <c r="D1566" s="3">
        <v>42</v>
      </c>
      <c r="E1566" s="3">
        <v>9</v>
      </c>
      <c r="F1566" s="401">
        <f t="shared" si="80"/>
        <v>0.17647058823529413</v>
      </c>
      <c r="G1566" s="3">
        <v>11</v>
      </c>
      <c r="H1566" s="3">
        <v>1</v>
      </c>
      <c r="I1566" s="401">
        <f t="shared" ref="I1566:I1629" si="81">H1566/(H1566+G1566)</f>
        <v>8.3333333333333329E-2</v>
      </c>
    </row>
    <row r="1567" spans="1:9" x14ac:dyDescent="0.2">
      <c r="A1567" s="437" t="s">
        <v>865</v>
      </c>
      <c r="D1567" s="3">
        <v>28</v>
      </c>
      <c r="E1567" s="3">
        <v>9</v>
      </c>
      <c r="F1567" s="401">
        <f t="shared" si="80"/>
        <v>0.24324324324324326</v>
      </c>
      <c r="G1567" s="3">
        <v>3</v>
      </c>
      <c r="H1567" s="3">
        <v>1</v>
      </c>
      <c r="I1567" s="401">
        <f t="shared" si="81"/>
        <v>0.25</v>
      </c>
    </row>
    <row r="1568" spans="1:9" x14ac:dyDescent="0.2">
      <c r="A1568" s="437" t="s">
        <v>866</v>
      </c>
      <c r="D1568" s="3">
        <v>3</v>
      </c>
      <c r="E1568" s="3">
        <v>0</v>
      </c>
      <c r="F1568" s="401">
        <f t="shared" si="80"/>
        <v>0</v>
      </c>
      <c r="G1568" s="3">
        <v>1</v>
      </c>
      <c r="H1568" s="3">
        <v>0</v>
      </c>
      <c r="I1568" s="401">
        <f t="shared" si="81"/>
        <v>0</v>
      </c>
    </row>
    <row r="1569" spans="1:9" x14ac:dyDescent="0.2">
      <c r="A1569" s="437" t="s">
        <v>867</v>
      </c>
      <c r="D1569" s="3">
        <v>21</v>
      </c>
      <c r="E1569" s="3">
        <v>8</v>
      </c>
      <c r="F1569" s="401">
        <f t="shared" si="80"/>
        <v>0.27586206896551724</v>
      </c>
      <c r="G1569" s="3">
        <v>2</v>
      </c>
      <c r="H1569" s="3">
        <v>1</v>
      </c>
      <c r="I1569" s="401">
        <f t="shared" si="81"/>
        <v>0.33333333333333331</v>
      </c>
    </row>
    <row r="1570" spans="1:9" x14ac:dyDescent="0.2">
      <c r="A1570" s="437" t="s">
        <v>868</v>
      </c>
      <c r="D1570" s="3">
        <v>14</v>
      </c>
      <c r="E1570" s="3">
        <v>6</v>
      </c>
      <c r="F1570" s="401">
        <f t="shared" si="80"/>
        <v>0.3</v>
      </c>
      <c r="G1570" s="3">
        <v>0</v>
      </c>
      <c r="H1570" s="3">
        <v>0</v>
      </c>
      <c r="I1570" s="401" t="e">
        <f t="shared" si="81"/>
        <v>#DIV/0!</v>
      </c>
    </row>
    <row r="1571" spans="1:9" x14ac:dyDescent="0.2">
      <c r="A1571" s="437" t="s">
        <v>869</v>
      </c>
      <c r="D1571" s="3">
        <v>25</v>
      </c>
      <c r="E1571" s="3">
        <v>4</v>
      </c>
      <c r="F1571" s="401">
        <f t="shared" si="80"/>
        <v>0.13793103448275862</v>
      </c>
      <c r="G1571" s="3">
        <v>3</v>
      </c>
      <c r="H1571" s="3">
        <v>0</v>
      </c>
      <c r="I1571" s="401">
        <f t="shared" si="81"/>
        <v>0</v>
      </c>
    </row>
    <row r="1572" spans="1:9" x14ac:dyDescent="0.2">
      <c r="A1572" s="437" t="s">
        <v>870</v>
      </c>
      <c r="D1572" s="3">
        <v>27</v>
      </c>
      <c r="E1572" s="3">
        <v>9</v>
      </c>
      <c r="F1572" s="401">
        <f t="shared" si="80"/>
        <v>0.25</v>
      </c>
      <c r="G1572" s="3">
        <v>4</v>
      </c>
      <c r="H1572" s="3">
        <v>1</v>
      </c>
      <c r="I1572" s="401">
        <f t="shared" si="81"/>
        <v>0.2</v>
      </c>
    </row>
    <row r="1573" spans="1:9" x14ac:dyDescent="0.2">
      <c r="A1573" s="437" t="s">
        <v>871</v>
      </c>
      <c r="D1573" s="3">
        <v>34</v>
      </c>
      <c r="E1573" s="3">
        <v>8</v>
      </c>
      <c r="F1573" s="401">
        <f t="shared" si="80"/>
        <v>0.19047619047619047</v>
      </c>
      <c r="G1573" s="3">
        <v>2</v>
      </c>
      <c r="H1573" s="3">
        <v>0</v>
      </c>
      <c r="I1573" s="401">
        <f t="shared" si="81"/>
        <v>0</v>
      </c>
    </row>
    <row r="1574" spans="1:9" x14ac:dyDescent="0.2">
      <c r="A1574" s="437" t="s">
        <v>872</v>
      </c>
      <c r="D1574" s="3">
        <v>22</v>
      </c>
      <c r="E1574" s="3">
        <v>5</v>
      </c>
      <c r="F1574" s="401">
        <f t="shared" si="80"/>
        <v>0.18518518518518517</v>
      </c>
      <c r="G1574" s="3">
        <v>1</v>
      </c>
      <c r="H1574" s="3">
        <v>1</v>
      </c>
      <c r="I1574" s="401">
        <f t="shared" si="81"/>
        <v>0.5</v>
      </c>
    </row>
    <row r="1575" spans="1:9" x14ac:dyDescent="0.2">
      <c r="A1575" s="437" t="s">
        <v>873</v>
      </c>
      <c r="D1575" s="3">
        <v>20</v>
      </c>
      <c r="E1575" s="3">
        <v>10</v>
      </c>
      <c r="F1575" s="401">
        <f t="shared" si="80"/>
        <v>0.33333333333333331</v>
      </c>
      <c r="G1575" s="3">
        <v>0</v>
      </c>
      <c r="H1575" s="3">
        <v>0</v>
      </c>
      <c r="I1575" s="401" t="e">
        <f t="shared" si="81"/>
        <v>#DIV/0!</v>
      </c>
    </row>
    <row r="1576" spans="1:9" x14ac:dyDescent="0.2">
      <c r="A1576" s="437" t="s">
        <v>874</v>
      </c>
      <c r="D1576" s="3">
        <v>25</v>
      </c>
      <c r="E1576" s="3">
        <v>3</v>
      </c>
      <c r="F1576" s="401">
        <f t="shared" si="80"/>
        <v>0.10714285714285714</v>
      </c>
      <c r="G1576" s="3">
        <v>1</v>
      </c>
      <c r="H1576" s="3">
        <v>0</v>
      </c>
      <c r="I1576" s="401">
        <f t="shared" si="81"/>
        <v>0</v>
      </c>
    </row>
    <row r="1577" spans="1:9" x14ac:dyDescent="0.2">
      <c r="A1577" s="437" t="s">
        <v>875</v>
      </c>
      <c r="D1577" s="3">
        <v>11</v>
      </c>
      <c r="E1577" s="3">
        <v>6</v>
      </c>
      <c r="F1577" s="401">
        <f t="shared" si="80"/>
        <v>0.35294117647058826</v>
      </c>
      <c r="G1577" s="3">
        <v>1</v>
      </c>
      <c r="H1577" s="3">
        <v>0</v>
      </c>
      <c r="I1577" s="401">
        <f t="shared" si="81"/>
        <v>0</v>
      </c>
    </row>
    <row r="1578" spans="1:9" x14ac:dyDescent="0.2">
      <c r="A1578" s="437" t="s">
        <v>876</v>
      </c>
      <c r="D1578" s="3">
        <v>0</v>
      </c>
      <c r="E1578" s="3">
        <v>1</v>
      </c>
      <c r="F1578" s="401">
        <f t="shared" si="80"/>
        <v>1</v>
      </c>
      <c r="G1578" s="3">
        <v>0</v>
      </c>
      <c r="H1578" s="3">
        <v>0</v>
      </c>
      <c r="I1578" s="401" t="e">
        <f t="shared" si="81"/>
        <v>#DIV/0!</v>
      </c>
    </row>
    <row r="1579" spans="1:9" x14ac:dyDescent="0.2">
      <c r="A1579" s="437" t="s">
        <v>877</v>
      </c>
      <c r="D1579" s="3">
        <v>49</v>
      </c>
      <c r="E1579" s="3">
        <v>15</v>
      </c>
      <c r="F1579" s="401">
        <f t="shared" si="80"/>
        <v>0.234375</v>
      </c>
      <c r="G1579" s="3">
        <v>1</v>
      </c>
      <c r="H1579" s="3">
        <v>0</v>
      </c>
      <c r="I1579" s="401">
        <f t="shared" si="81"/>
        <v>0</v>
      </c>
    </row>
    <row r="1580" spans="1:9" x14ac:dyDescent="0.2">
      <c r="A1580" s="437" t="s">
        <v>878</v>
      </c>
      <c r="D1580" s="3">
        <v>171</v>
      </c>
      <c r="E1580" s="3">
        <v>44</v>
      </c>
      <c r="F1580" s="401">
        <f t="shared" si="80"/>
        <v>0.20465116279069767</v>
      </c>
      <c r="G1580" s="3">
        <v>6</v>
      </c>
      <c r="H1580" s="3">
        <v>2</v>
      </c>
      <c r="I1580" s="401">
        <f t="shared" si="81"/>
        <v>0.25</v>
      </c>
    </row>
    <row r="1581" spans="1:9" x14ac:dyDescent="0.2">
      <c r="A1581" s="437" t="s">
        <v>879</v>
      </c>
      <c r="D1581" s="3">
        <v>65</v>
      </c>
      <c r="E1581" s="3">
        <v>38</v>
      </c>
      <c r="F1581" s="401">
        <f t="shared" si="80"/>
        <v>0.36893203883495146</v>
      </c>
      <c r="G1581" s="3">
        <v>4</v>
      </c>
      <c r="H1581" s="3">
        <v>0</v>
      </c>
      <c r="I1581" s="401">
        <f t="shared" si="81"/>
        <v>0</v>
      </c>
    </row>
    <row r="1582" spans="1:9" x14ac:dyDescent="0.2">
      <c r="A1582" s="437" t="s">
        <v>880</v>
      </c>
      <c r="D1582" s="3">
        <v>57</v>
      </c>
      <c r="E1582" s="3">
        <v>25</v>
      </c>
      <c r="F1582" s="401">
        <f t="shared" si="80"/>
        <v>0.3048780487804878</v>
      </c>
      <c r="G1582" s="3">
        <v>0</v>
      </c>
      <c r="H1582" s="3">
        <v>0</v>
      </c>
      <c r="I1582" s="401" t="e">
        <f t="shared" si="81"/>
        <v>#DIV/0!</v>
      </c>
    </row>
    <row r="1583" spans="1:9" x14ac:dyDescent="0.2">
      <c r="A1583" s="437" t="s">
        <v>881</v>
      </c>
      <c r="D1583" s="3">
        <v>87</v>
      </c>
      <c r="E1583" s="3">
        <v>49</v>
      </c>
      <c r="F1583" s="401">
        <f t="shared" si="80"/>
        <v>0.36029411764705882</v>
      </c>
      <c r="G1583" s="3">
        <v>4</v>
      </c>
      <c r="H1583" s="3">
        <v>1</v>
      </c>
      <c r="I1583" s="401">
        <f t="shared" si="81"/>
        <v>0.2</v>
      </c>
    </row>
    <row r="1584" spans="1:9" x14ac:dyDescent="0.2">
      <c r="A1584" s="437" t="s">
        <v>882</v>
      </c>
      <c r="D1584" s="3">
        <v>39</v>
      </c>
      <c r="E1584" s="3">
        <v>13</v>
      </c>
      <c r="F1584" s="401">
        <f t="shared" si="80"/>
        <v>0.25</v>
      </c>
      <c r="G1584" s="3">
        <v>1</v>
      </c>
      <c r="H1584" s="3">
        <v>0</v>
      </c>
      <c r="I1584" s="401">
        <f t="shared" si="81"/>
        <v>0</v>
      </c>
    </row>
    <row r="1585" spans="1:9" x14ac:dyDescent="0.2">
      <c r="A1585" s="437" t="s">
        <v>883</v>
      </c>
      <c r="D1585" s="3">
        <v>28</v>
      </c>
      <c r="E1585" s="3">
        <v>7</v>
      </c>
      <c r="F1585" s="401">
        <f t="shared" si="80"/>
        <v>0.2</v>
      </c>
      <c r="G1585" s="3">
        <v>0</v>
      </c>
      <c r="H1585" s="3">
        <v>0</v>
      </c>
      <c r="I1585" s="401" t="e">
        <f t="shared" si="81"/>
        <v>#DIV/0!</v>
      </c>
    </row>
    <row r="1586" spans="1:9" x14ac:dyDescent="0.2">
      <c r="A1586" s="437" t="s">
        <v>884</v>
      </c>
      <c r="D1586" s="3">
        <v>9</v>
      </c>
      <c r="E1586" s="3">
        <v>4</v>
      </c>
      <c r="F1586" s="401">
        <f t="shared" si="80"/>
        <v>0.30769230769230771</v>
      </c>
      <c r="G1586" s="3">
        <v>0</v>
      </c>
      <c r="H1586" s="3">
        <v>0</v>
      </c>
      <c r="I1586" s="401" t="e">
        <f t="shared" si="81"/>
        <v>#DIV/0!</v>
      </c>
    </row>
    <row r="1587" spans="1:9" x14ac:dyDescent="0.2">
      <c r="A1587" s="437" t="s">
        <v>885</v>
      </c>
      <c r="D1587" s="3">
        <v>68</v>
      </c>
      <c r="E1587" s="3">
        <v>42</v>
      </c>
      <c r="F1587" s="401">
        <f t="shared" si="80"/>
        <v>0.38181818181818183</v>
      </c>
      <c r="G1587" s="3">
        <v>0</v>
      </c>
      <c r="H1587" s="3">
        <v>0</v>
      </c>
      <c r="I1587" s="401" t="e">
        <f t="shared" si="81"/>
        <v>#DIV/0!</v>
      </c>
    </row>
    <row r="1588" spans="1:9" x14ac:dyDescent="0.2">
      <c r="A1588" s="437" t="s">
        <v>886</v>
      </c>
      <c r="D1588" s="3">
        <v>31</v>
      </c>
      <c r="E1588" s="3">
        <v>16</v>
      </c>
      <c r="F1588" s="401">
        <f t="shared" si="80"/>
        <v>0.34042553191489361</v>
      </c>
      <c r="G1588" s="3">
        <v>0</v>
      </c>
      <c r="H1588" s="3">
        <v>0</v>
      </c>
      <c r="I1588" s="401" t="e">
        <f t="shared" si="81"/>
        <v>#DIV/0!</v>
      </c>
    </row>
    <row r="1589" spans="1:9" x14ac:dyDescent="0.2">
      <c r="A1589" s="437" t="s">
        <v>887</v>
      </c>
      <c r="D1589" s="3">
        <v>8</v>
      </c>
      <c r="E1589" s="3">
        <v>0</v>
      </c>
      <c r="F1589" s="401">
        <f t="shared" si="80"/>
        <v>0</v>
      </c>
      <c r="G1589" s="3">
        <v>0</v>
      </c>
      <c r="H1589" s="3">
        <v>0</v>
      </c>
      <c r="I1589" s="401" t="e">
        <f t="shared" si="81"/>
        <v>#DIV/0!</v>
      </c>
    </row>
    <row r="1590" spans="1:9" x14ac:dyDescent="0.2">
      <c r="A1590" s="437" t="s">
        <v>888</v>
      </c>
      <c r="D1590" s="3">
        <v>1</v>
      </c>
      <c r="E1590" s="3">
        <v>1</v>
      </c>
      <c r="F1590" s="401">
        <f t="shared" si="80"/>
        <v>0.5</v>
      </c>
      <c r="G1590" s="3">
        <v>0</v>
      </c>
      <c r="H1590" s="3">
        <v>0</v>
      </c>
      <c r="I1590" s="401" t="e">
        <f t="shared" si="81"/>
        <v>#DIV/0!</v>
      </c>
    </row>
    <row r="1591" spans="1:9" x14ac:dyDescent="0.2">
      <c r="A1591" s="437" t="s">
        <v>889</v>
      </c>
      <c r="D1591" s="3">
        <v>10</v>
      </c>
      <c r="E1591" s="3">
        <v>0</v>
      </c>
      <c r="F1591" s="401">
        <f t="shared" si="80"/>
        <v>0</v>
      </c>
      <c r="G1591" s="3">
        <v>0</v>
      </c>
      <c r="H1591" s="3">
        <v>0</v>
      </c>
      <c r="I1591" s="401" t="e">
        <f t="shared" si="81"/>
        <v>#DIV/0!</v>
      </c>
    </row>
    <row r="1592" spans="1:9" x14ac:dyDescent="0.2">
      <c r="A1592" s="437" t="s">
        <v>890</v>
      </c>
      <c r="D1592" s="3">
        <v>1</v>
      </c>
      <c r="E1592" s="3">
        <v>0</v>
      </c>
      <c r="F1592" s="401">
        <f t="shared" si="80"/>
        <v>0</v>
      </c>
      <c r="G1592" s="3">
        <v>0</v>
      </c>
      <c r="H1592" s="3">
        <v>0</v>
      </c>
      <c r="I1592" s="401" t="e">
        <f t="shared" si="81"/>
        <v>#DIV/0!</v>
      </c>
    </row>
    <row r="1593" spans="1:9" x14ac:dyDescent="0.2">
      <c r="A1593" s="437" t="s">
        <v>891</v>
      </c>
      <c r="D1593" s="3">
        <v>2</v>
      </c>
      <c r="E1593" s="3">
        <v>0</v>
      </c>
      <c r="F1593" s="401">
        <f t="shared" si="80"/>
        <v>0</v>
      </c>
      <c r="G1593" s="3">
        <v>0</v>
      </c>
      <c r="H1593" s="3">
        <v>0</v>
      </c>
      <c r="I1593" s="401" t="e">
        <f t="shared" si="81"/>
        <v>#DIV/0!</v>
      </c>
    </row>
    <row r="1594" spans="1:9" x14ac:dyDescent="0.2">
      <c r="A1594" s="437" t="s">
        <v>892</v>
      </c>
      <c r="D1594" s="3">
        <v>0</v>
      </c>
      <c r="E1594" s="3">
        <v>0</v>
      </c>
      <c r="F1594" s="401" t="e">
        <f t="shared" si="80"/>
        <v>#DIV/0!</v>
      </c>
      <c r="G1594" s="3">
        <v>0</v>
      </c>
      <c r="H1594" s="3">
        <v>0</v>
      </c>
      <c r="I1594" s="401" t="e">
        <f t="shared" si="81"/>
        <v>#DIV/0!</v>
      </c>
    </row>
    <row r="1595" spans="1:9" x14ac:dyDescent="0.2">
      <c r="A1595" s="437" t="s">
        <v>893</v>
      </c>
      <c r="D1595" s="3">
        <v>0</v>
      </c>
      <c r="E1595" s="3">
        <v>0</v>
      </c>
      <c r="F1595" s="401" t="e">
        <f t="shared" si="80"/>
        <v>#DIV/0!</v>
      </c>
      <c r="G1595" s="3">
        <v>0</v>
      </c>
      <c r="H1595" s="3">
        <v>0</v>
      </c>
      <c r="I1595" s="401" t="e">
        <f t="shared" si="81"/>
        <v>#DIV/0!</v>
      </c>
    </row>
    <row r="1596" spans="1:9" x14ac:dyDescent="0.2">
      <c r="A1596" s="437" t="s">
        <v>894</v>
      </c>
      <c r="D1596" s="3">
        <v>0</v>
      </c>
      <c r="E1596" s="3">
        <v>0</v>
      </c>
      <c r="F1596" s="401" t="e">
        <f t="shared" ref="F1596:F1659" si="82">E1596/(E1596+D1596)</f>
        <v>#DIV/0!</v>
      </c>
      <c r="G1596" s="3">
        <v>0</v>
      </c>
      <c r="H1596" s="3">
        <v>0</v>
      </c>
      <c r="I1596" s="401" t="e">
        <f t="shared" si="81"/>
        <v>#DIV/0!</v>
      </c>
    </row>
    <row r="1597" spans="1:9" x14ac:dyDescent="0.2">
      <c r="A1597" s="437" t="s">
        <v>895</v>
      </c>
      <c r="D1597" s="3">
        <v>0</v>
      </c>
      <c r="E1597" s="3">
        <v>0</v>
      </c>
      <c r="F1597" s="401" t="e">
        <f t="shared" si="82"/>
        <v>#DIV/0!</v>
      </c>
      <c r="G1597" s="3">
        <v>0</v>
      </c>
      <c r="H1597" s="3">
        <v>0</v>
      </c>
      <c r="I1597" s="401" t="e">
        <f t="shared" si="81"/>
        <v>#DIV/0!</v>
      </c>
    </row>
    <row r="1598" spans="1:9" x14ac:dyDescent="0.2">
      <c r="A1598" s="437" t="s">
        <v>896</v>
      </c>
      <c r="D1598" s="3">
        <v>0</v>
      </c>
      <c r="E1598" s="3">
        <v>0</v>
      </c>
      <c r="F1598" s="401" t="e">
        <f t="shared" si="82"/>
        <v>#DIV/0!</v>
      </c>
      <c r="G1598" s="3">
        <v>0</v>
      </c>
      <c r="H1598" s="3">
        <v>0</v>
      </c>
      <c r="I1598" s="401" t="e">
        <f t="shared" si="81"/>
        <v>#DIV/0!</v>
      </c>
    </row>
    <row r="1599" spans="1:9" x14ac:dyDescent="0.2">
      <c r="A1599" s="437" t="s">
        <v>897</v>
      </c>
      <c r="D1599" s="3">
        <v>0</v>
      </c>
      <c r="E1599" s="3">
        <v>0</v>
      </c>
      <c r="F1599" s="401" t="e">
        <f t="shared" si="82"/>
        <v>#DIV/0!</v>
      </c>
      <c r="G1599" s="3">
        <v>0</v>
      </c>
      <c r="H1599" s="3">
        <v>0</v>
      </c>
      <c r="I1599" s="401" t="e">
        <f t="shared" si="81"/>
        <v>#DIV/0!</v>
      </c>
    </row>
    <row r="1600" spans="1:9" x14ac:dyDescent="0.2">
      <c r="A1600" s="437" t="s">
        <v>898</v>
      </c>
      <c r="D1600" s="3">
        <v>0</v>
      </c>
      <c r="E1600" s="3">
        <v>0</v>
      </c>
      <c r="F1600" s="401" t="e">
        <f t="shared" si="82"/>
        <v>#DIV/0!</v>
      </c>
      <c r="G1600" s="3">
        <v>0</v>
      </c>
      <c r="H1600" s="3">
        <v>0</v>
      </c>
      <c r="I1600" s="401" t="e">
        <f t="shared" si="81"/>
        <v>#DIV/0!</v>
      </c>
    </row>
    <row r="1601" spans="1:10" x14ac:dyDescent="0.2">
      <c r="A1601" s="437" t="s">
        <v>899</v>
      </c>
      <c r="D1601" s="3">
        <v>0</v>
      </c>
      <c r="E1601" s="3">
        <v>0</v>
      </c>
      <c r="F1601" s="401" t="e">
        <f t="shared" si="82"/>
        <v>#DIV/0!</v>
      </c>
      <c r="G1601" s="3">
        <v>0</v>
      </c>
      <c r="H1601" s="3">
        <v>0</v>
      </c>
      <c r="I1601" s="401" t="e">
        <f t="shared" si="81"/>
        <v>#DIV/0!</v>
      </c>
    </row>
    <row r="1602" spans="1:10" x14ac:dyDescent="0.2">
      <c r="A1602" s="437" t="s">
        <v>900</v>
      </c>
      <c r="D1602" s="3">
        <v>5</v>
      </c>
      <c r="E1602" s="3">
        <v>0</v>
      </c>
      <c r="F1602" s="401">
        <f t="shared" si="82"/>
        <v>0</v>
      </c>
      <c r="G1602" s="3">
        <v>0</v>
      </c>
      <c r="H1602" s="3">
        <v>0</v>
      </c>
      <c r="I1602" s="401" t="e">
        <f t="shared" si="81"/>
        <v>#DIV/0!</v>
      </c>
    </row>
    <row r="1603" spans="1:10" x14ac:dyDescent="0.2">
      <c r="A1603" s="437" t="s">
        <v>901</v>
      </c>
      <c r="D1603" s="3">
        <v>14</v>
      </c>
      <c r="E1603" s="3">
        <v>0</v>
      </c>
      <c r="F1603" s="401">
        <f t="shared" si="82"/>
        <v>0</v>
      </c>
      <c r="G1603" s="3">
        <v>0</v>
      </c>
      <c r="H1603" s="3">
        <v>0</v>
      </c>
      <c r="I1603" s="401" t="e">
        <f t="shared" si="81"/>
        <v>#DIV/0!</v>
      </c>
    </row>
    <row r="1604" spans="1:10" x14ac:dyDescent="0.2">
      <c r="A1604" s="437" t="s">
        <v>902</v>
      </c>
      <c r="D1604" s="3">
        <v>0</v>
      </c>
      <c r="E1604" s="3">
        <v>0</v>
      </c>
      <c r="F1604" s="401" t="e">
        <f t="shared" si="82"/>
        <v>#DIV/0!</v>
      </c>
      <c r="G1604" s="3">
        <v>0</v>
      </c>
      <c r="H1604" s="3">
        <v>0</v>
      </c>
      <c r="I1604" s="401" t="e">
        <f t="shared" si="81"/>
        <v>#DIV/0!</v>
      </c>
    </row>
    <row r="1605" spans="1:10" x14ac:dyDescent="0.2">
      <c r="A1605" s="437" t="s">
        <v>903</v>
      </c>
      <c r="D1605" s="3">
        <v>0</v>
      </c>
      <c r="E1605" s="3">
        <v>0</v>
      </c>
      <c r="F1605" s="401" t="e">
        <f t="shared" si="82"/>
        <v>#DIV/0!</v>
      </c>
      <c r="G1605" s="3">
        <v>0</v>
      </c>
      <c r="H1605" s="3">
        <v>0</v>
      </c>
      <c r="I1605" s="401" t="e">
        <f t="shared" si="81"/>
        <v>#DIV/0!</v>
      </c>
    </row>
    <row r="1606" spans="1:10" ht="12" thickBot="1" x14ac:dyDescent="0.25">
      <c r="A1606" s="437" t="s">
        <v>904</v>
      </c>
      <c r="D1606" s="3">
        <v>0</v>
      </c>
      <c r="E1606" s="3">
        <v>0</v>
      </c>
      <c r="F1606" s="401" t="e">
        <f t="shared" si="82"/>
        <v>#DIV/0!</v>
      </c>
      <c r="G1606" s="3">
        <v>0</v>
      </c>
      <c r="H1606" s="3">
        <v>0</v>
      </c>
      <c r="I1606" s="401" t="e">
        <f t="shared" si="81"/>
        <v>#DIV/0!</v>
      </c>
    </row>
    <row r="1607" spans="1:10" ht="12" thickBot="1" x14ac:dyDescent="0.25">
      <c r="A1607" s="440" t="s">
        <v>905</v>
      </c>
      <c r="B1607" s="71"/>
      <c r="C1607" s="72"/>
      <c r="D1607" s="441">
        <f>SUM(D1402:D1606)</f>
        <v>9022</v>
      </c>
      <c r="E1607" s="441">
        <f>SUM(E1402:E1606)</f>
        <v>4914</v>
      </c>
      <c r="F1607" s="442">
        <f t="shared" si="82"/>
        <v>0.35261194029850745</v>
      </c>
      <c r="G1607" s="441">
        <f>SUM(G1402:G1606)</f>
        <v>1355</v>
      </c>
      <c r="H1607" s="441">
        <f>SUM(H1402:H1606)</f>
        <v>766</v>
      </c>
      <c r="I1607" s="442">
        <f t="shared" si="81"/>
        <v>0.36115040075436117</v>
      </c>
      <c r="J1607" s="443" t="s">
        <v>654</v>
      </c>
    </row>
    <row r="1608" spans="1:10" x14ac:dyDescent="0.2">
      <c r="A1608" s="407"/>
      <c r="D1608" s="400"/>
      <c r="E1608" s="400"/>
      <c r="F1608" s="401"/>
      <c r="G1608" s="400"/>
      <c r="H1608" s="400"/>
      <c r="I1608" s="455"/>
    </row>
    <row r="1609" spans="1:10" x14ac:dyDescent="0.2">
      <c r="A1609" s="407"/>
      <c r="D1609" s="400"/>
      <c r="E1609" s="400"/>
      <c r="F1609" s="401"/>
      <c r="G1609" s="400"/>
      <c r="H1609" s="400"/>
      <c r="I1609" s="401"/>
    </row>
    <row r="1610" spans="1:10" ht="12" thickBot="1" x14ac:dyDescent="0.25">
      <c r="A1610" s="459">
        <v>2019</v>
      </c>
      <c r="B1610" s="460"/>
      <c r="C1610" s="461"/>
      <c r="D1610" s="461"/>
      <c r="E1610" s="461"/>
      <c r="F1610" s="462"/>
      <c r="G1610" s="463"/>
      <c r="H1610" s="463"/>
      <c r="I1610" s="466"/>
      <c r="J1610" s="464"/>
    </row>
    <row r="1611" spans="1:10" x14ac:dyDescent="0.2">
      <c r="A1611" s="407" t="s">
        <v>909</v>
      </c>
      <c r="D1611" s="400">
        <v>0</v>
      </c>
      <c r="E1611" s="400">
        <v>0</v>
      </c>
      <c r="F1611" s="401" t="e">
        <f t="shared" si="82"/>
        <v>#DIV/0!</v>
      </c>
      <c r="G1611" s="400">
        <v>0</v>
      </c>
      <c r="H1611" s="400">
        <v>0</v>
      </c>
      <c r="I1611" s="455" t="e">
        <f t="shared" si="81"/>
        <v>#DIV/0!</v>
      </c>
    </row>
    <row r="1612" spans="1:10" x14ac:dyDescent="0.2">
      <c r="A1612" s="407" t="s">
        <v>910</v>
      </c>
      <c r="D1612" s="400">
        <v>0</v>
      </c>
      <c r="E1612" s="400">
        <v>0</v>
      </c>
      <c r="F1612" s="401" t="e">
        <f t="shared" si="82"/>
        <v>#DIV/0!</v>
      </c>
      <c r="G1612" s="400">
        <v>0</v>
      </c>
      <c r="H1612" s="400">
        <v>0</v>
      </c>
      <c r="I1612" s="401" t="e">
        <f t="shared" si="81"/>
        <v>#DIV/0!</v>
      </c>
    </row>
    <row r="1613" spans="1:10" x14ac:dyDescent="0.2">
      <c r="A1613" s="407" t="s">
        <v>714</v>
      </c>
      <c r="D1613" s="400">
        <v>0</v>
      </c>
      <c r="E1613" s="400">
        <v>0</v>
      </c>
      <c r="F1613" s="401" t="e">
        <f t="shared" si="82"/>
        <v>#DIV/0!</v>
      </c>
      <c r="G1613" s="400">
        <v>0</v>
      </c>
      <c r="H1613" s="400">
        <v>0</v>
      </c>
      <c r="I1613" s="401" t="e">
        <f t="shared" si="81"/>
        <v>#DIV/0!</v>
      </c>
    </row>
    <row r="1614" spans="1:10" x14ac:dyDescent="0.2">
      <c r="A1614" s="407" t="s">
        <v>715</v>
      </c>
      <c r="D1614" s="400">
        <v>0</v>
      </c>
      <c r="E1614" s="400">
        <v>0</v>
      </c>
      <c r="F1614" s="401" t="e">
        <f t="shared" si="82"/>
        <v>#DIV/0!</v>
      </c>
      <c r="G1614" s="400">
        <v>0</v>
      </c>
      <c r="H1614" s="400">
        <v>0</v>
      </c>
      <c r="I1614" s="401" t="e">
        <f t="shared" si="81"/>
        <v>#DIV/0!</v>
      </c>
    </row>
    <row r="1615" spans="1:10" x14ac:dyDescent="0.2">
      <c r="A1615" s="407" t="s">
        <v>716</v>
      </c>
      <c r="D1615" s="400">
        <v>0</v>
      </c>
      <c r="E1615" s="400">
        <v>0</v>
      </c>
      <c r="F1615" s="401" t="e">
        <f t="shared" si="82"/>
        <v>#DIV/0!</v>
      </c>
      <c r="G1615" s="400">
        <v>0</v>
      </c>
      <c r="H1615" s="400">
        <v>0</v>
      </c>
      <c r="I1615" s="401" t="e">
        <f t="shared" si="81"/>
        <v>#DIV/0!</v>
      </c>
    </row>
    <row r="1616" spans="1:10" x14ac:dyDescent="0.2">
      <c r="A1616" s="407" t="s">
        <v>717</v>
      </c>
      <c r="D1616" s="400">
        <v>0</v>
      </c>
      <c r="E1616" s="400">
        <v>0</v>
      </c>
      <c r="F1616" s="401" t="e">
        <f t="shared" si="82"/>
        <v>#DIV/0!</v>
      </c>
      <c r="G1616" s="400">
        <v>0</v>
      </c>
      <c r="H1616" s="400">
        <v>0</v>
      </c>
      <c r="I1616" s="401" t="e">
        <f t="shared" si="81"/>
        <v>#DIV/0!</v>
      </c>
    </row>
    <row r="1617" spans="1:9" x14ac:dyDescent="0.2">
      <c r="A1617" s="407" t="s">
        <v>718</v>
      </c>
      <c r="D1617" s="400">
        <v>0</v>
      </c>
      <c r="E1617" s="400">
        <v>0</v>
      </c>
      <c r="F1617" s="401" t="e">
        <f t="shared" si="82"/>
        <v>#DIV/0!</v>
      </c>
      <c r="G1617" s="400">
        <v>0</v>
      </c>
      <c r="H1617" s="400">
        <v>0</v>
      </c>
      <c r="I1617" s="401" t="e">
        <f t="shared" si="81"/>
        <v>#DIV/0!</v>
      </c>
    </row>
    <row r="1618" spans="1:9" x14ac:dyDescent="0.2">
      <c r="A1618" s="407" t="s">
        <v>719</v>
      </c>
      <c r="D1618" s="400">
        <v>0</v>
      </c>
      <c r="E1618" s="400">
        <v>0</v>
      </c>
      <c r="F1618" s="401" t="e">
        <f t="shared" si="82"/>
        <v>#DIV/0!</v>
      </c>
      <c r="G1618" s="400">
        <v>0</v>
      </c>
      <c r="H1618" s="400">
        <v>0</v>
      </c>
      <c r="I1618" s="401" t="e">
        <f t="shared" si="81"/>
        <v>#DIV/0!</v>
      </c>
    </row>
    <row r="1619" spans="1:9" x14ac:dyDescent="0.2">
      <c r="A1619" s="407" t="s">
        <v>720</v>
      </c>
      <c r="D1619" s="400">
        <v>0</v>
      </c>
      <c r="E1619" s="400">
        <v>0</v>
      </c>
      <c r="F1619" s="401" t="e">
        <f t="shared" si="82"/>
        <v>#DIV/0!</v>
      </c>
      <c r="G1619" s="400">
        <v>0</v>
      </c>
      <c r="H1619" s="400">
        <v>0</v>
      </c>
      <c r="I1619" s="401" t="e">
        <f t="shared" si="81"/>
        <v>#DIV/0!</v>
      </c>
    </row>
    <row r="1620" spans="1:9" x14ac:dyDescent="0.2">
      <c r="A1620" s="407" t="s">
        <v>721</v>
      </c>
      <c r="D1620" s="400">
        <v>0</v>
      </c>
      <c r="E1620" s="400">
        <v>0</v>
      </c>
      <c r="F1620" s="401" t="e">
        <f t="shared" si="82"/>
        <v>#DIV/0!</v>
      </c>
      <c r="G1620" s="400">
        <v>0</v>
      </c>
      <c r="H1620" s="400">
        <v>0</v>
      </c>
      <c r="I1620" s="401" t="e">
        <f t="shared" si="81"/>
        <v>#DIV/0!</v>
      </c>
    </row>
    <row r="1621" spans="1:9" x14ac:dyDescent="0.2">
      <c r="A1621" s="407" t="s">
        <v>722</v>
      </c>
      <c r="D1621" s="400">
        <v>0</v>
      </c>
      <c r="E1621" s="400">
        <v>0</v>
      </c>
      <c r="F1621" s="401" t="e">
        <f t="shared" si="82"/>
        <v>#DIV/0!</v>
      </c>
      <c r="G1621" s="400">
        <v>0</v>
      </c>
      <c r="H1621" s="400">
        <v>0</v>
      </c>
      <c r="I1621" s="401" t="e">
        <f t="shared" si="81"/>
        <v>#DIV/0!</v>
      </c>
    </row>
    <row r="1622" spans="1:9" x14ac:dyDescent="0.2">
      <c r="A1622" s="407" t="s">
        <v>723</v>
      </c>
      <c r="D1622" s="400">
        <v>0</v>
      </c>
      <c r="E1622" s="400">
        <v>0</v>
      </c>
      <c r="F1622" s="401" t="e">
        <f t="shared" si="82"/>
        <v>#DIV/0!</v>
      </c>
      <c r="G1622" s="400">
        <v>0</v>
      </c>
      <c r="H1622" s="400">
        <v>0</v>
      </c>
      <c r="I1622" s="401" t="e">
        <f t="shared" si="81"/>
        <v>#DIV/0!</v>
      </c>
    </row>
    <row r="1623" spans="1:9" x14ac:dyDescent="0.2">
      <c r="A1623" s="407" t="s">
        <v>724</v>
      </c>
      <c r="D1623" s="400">
        <v>0</v>
      </c>
      <c r="E1623" s="400">
        <v>0</v>
      </c>
      <c r="F1623" s="401" t="e">
        <f t="shared" si="82"/>
        <v>#DIV/0!</v>
      </c>
      <c r="G1623" s="400">
        <v>0</v>
      </c>
      <c r="H1623" s="400">
        <v>0</v>
      </c>
      <c r="I1623" s="401" t="e">
        <f t="shared" si="81"/>
        <v>#DIV/0!</v>
      </c>
    </row>
    <row r="1624" spans="1:9" x14ac:dyDescent="0.2">
      <c r="A1624" s="407" t="s">
        <v>725</v>
      </c>
      <c r="D1624" s="400">
        <v>0</v>
      </c>
      <c r="E1624" s="400">
        <v>0</v>
      </c>
      <c r="F1624" s="401" t="e">
        <f t="shared" si="82"/>
        <v>#DIV/0!</v>
      </c>
      <c r="G1624" s="400">
        <v>0</v>
      </c>
      <c r="H1624" s="400">
        <v>0</v>
      </c>
      <c r="I1624" s="401" t="e">
        <f t="shared" si="81"/>
        <v>#DIV/0!</v>
      </c>
    </row>
    <row r="1625" spans="1:9" x14ac:dyDescent="0.2">
      <c r="A1625" s="407" t="s">
        <v>726</v>
      </c>
      <c r="D1625" s="400">
        <v>0</v>
      </c>
      <c r="E1625" s="400">
        <v>0</v>
      </c>
      <c r="F1625" s="401" t="e">
        <f t="shared" si="82"/>
        <v>#DIV/0!</v>
      </c>
      <c r="G1625" s="400">
        <v>0</v>
      </c>
      <c r="H1625" s="400">
        <v>0</v>
      </c>
      <c r="I1625" s="401" t="e">
        <f t="shared" si="81"/>
        <v>#DIV/0!</v>
      </c>
    </row>
    <row r="1626" spans="1:9" x14ac:dyDescent="0.2">
      <c r="A1626" s="407" t="s">
        <v>727</v>
      </c>
      <c r="D1626" s="400">
        <v>0</v>
      </c>
      <c r="E1626" s="400">
        <v>0</v>
      </c>
      <c r="F1626" s="401" t="e">
        <f t="shared" si="82"/>
        <v>#DIV/0!</v>
      </c>
      <c r="G1626" s="400">
        <v>0</v>
      </c>
      <c r="H1626" s="400">
        <v>0</v>
      </c>
      <c r="I1626" s="401" t="e">
        <f t="shared" si="81"/>
        <v>#DIV/0!</v>
      </c>
    </row>
    <row r="1627" spans="1:9" x14ac:dyDescent="0.2">
      <c r="A1627" s="407" t="s">
        <v>728</v>
      </c>
      <c r="D1627" s="400">
        <v>0</v>
      </c>
      <c r="E1627" s="400">
        <v>0</v>
      </c>
      <c r="F1627" s="401" t="e">
        <f t="shared" si="82"/>
        <v>#DIV/0!</v>
      </c>
      <c r="G1627" s="400">
        <v>0</v>
      </c>
      <c r="H1627" s="400">
        <v>0</v>
      </c>
      <c r="I1627" s="401" t="e">
        <f t="shared" si="81"/>
        <v>#DIV/0!</v>
      </c>
    </row>
    <row r="1628" spans="1:9" x14ac:dyDescent="0.2">
      <c r="A1628" s="407" t="s">
        <v>729</v>
      </c>
      <c r="D1628" s="400">
        <v>0</v>
      </c>
      <c r="E1628" s="400">
        <v>0</v>
      </c>
      <c r="F1628" s="401" t="e">
        <f t="shared" si="82"/>
        <v>#DIV/0!</v>
      </c>
      <c r="G1628" s="400">
        <v>0</v>
      </c>
      <c r="H1628" s="400">
        <v>0</v>
      </c>
      <c r="I1628" s="401" t="e">
        <f t="shared" si="81"/>
        <v>#DIV/0!</v>
      </c>
    </row>
    <row r="1629" spans="1:9" x14ac:dyDescent="0.2">
      <c r="A1629" s="407" t="s">
        <v>730</v>
      </c>
      <c r="D1629" s="400">
        <v>0</v>
      </c>
      <c r="E1629" s="400">
        <v>0</v>
      </c>
      <c r="F1629" s="401" t="e">
        <f t="shared" si="82"/>
        <v>#DIV/0!</v>
      </c>
      <c r="G1629" s="400">
        <v>0</v>
      </c>
      <c r="H1629" s="400">
        <v>0</v>
      </c>
      <c r="I1629" s="401" t="e">
        <f t="shared" si="81"/>
        <v>#DIV/0!</v>
      </c>
    </row>
    <row r="1630" spans="1:9" x14ac:dyDescent="0.2">
      <c r="A1630" s="407" t="s">
        <v>731</v>
      </c>
      <c r="D1630" s="400">
        <v>0</v>
      </c>
      <c r="E1630" s="400">
        <v>0</v>
      </c>
      <c r="F1630" s="401" t="e">
        <f t="shared" si="82"/>
        <v>#DIV/0!</v>
      </c>
      <c r="G1630" s="400">
        <v>0</v>
      </c>
      <c r="H1630" s="400">
        <v>0</v>
      </c>
      <c r="I1630" s="401" t="e">
        <f t="shared" ref="I1630:I1693" si="83">H1630/(H1630+G1630)</f>
        <v>#DIV/0!</v>
      </c>
    </row>
    <row r="1631" spans="1:9" x14ac:dyDescent="0.2">
      <c r="A1631" s="407" t="s">
        <v>732</v>
      </c>
      <c r="D1631" s="400">
        <v>0</v>
      </c>
      <c r="E1631" s="400">
        <v>0</v>
      </c>
      <c r="F1631" s="401" t="e">
        <f t="shared" si="82"/>
        <v>#DIV/0!</v>
      </c>
      <c r="G1631" s="400">
        <v>0</v>
      </c>
      <c r="H1631" s="400">
        <v>0</v>
      </c>
      <c r="I1631" s="401" t="e">
        <f t="shared" si="83"/>
        <v>#DIV/0!</v>
      </c>
    </row>
    <row r="1632" spans="1:9" x14ac:dyDescent="0.2">
      <c r="A1632" s="407" t="s">
        <v>733</v>
      </c>
      <c r="D1632" s="400">
        <v>0</v>
      </c>
      <c r="E1632" s="400">
        <v>0</v>
      </c>
      <c r="F1632" s="401" t="e">
        <f t="shared" si="82"/>
        <v>#DIV/0!</v>
      </c>
      <c r="G1632" s="400">
        <v>0</v>
      </c>
      <c r="H1632" s="400">
        <v>0</v>
      </c>
      <c r="I1632" s="401" t="e">
        <f t="shared" si="83"/>
        <v>#DIV/0!</v>
      </c>
    </row>
    <row r="1633" spans="1:9" x14ac:dyDescent="0.2">
      <c r="A1633" s="407" t="s">
        <v>734</v>
      </c>
      <c r="D1633" s="400">
        <v>0</v>
      </c>
      <c r="E1633" s="400">
        <v>0</v>
      </c>
      <c r="F1633" s="401" t="e">
        <f t="shared" si="82"/>
        <v>#DIV/0!</v>
      </c>
      <c r="G1633" s="400">
        <v>0</v>
      </c>
      <c r="H1633" s="400">
        <v>0</v>
      </c>
      <c r="I1633" s="401" t="e">
        <f t="shared" si="83"/>
        <v>#DIV/0!</v>
      </c>
    </row>
    <row r="1634" spans="1:9" x14ac:dyDescent="0.2">
      <c r="A1634" s="407" t="s">
        <v>735</v>
      </c>
      <c r="D1634" s="400">
        <v>0</v>
      </c>
      <c r="E1634" s="400">
        <v>0</v>
      </c>
      <c r="F1634" s="401" t="e">
        <f t="shared" si="82"/>
        <v>#DIV/0!</v>
      </c>
      <c r="G1634" s="400">
        <v>0</v>
      </c>
      <c r="H1634" s="400">
        <v>0</v>
      </c>
      <c r="I1634" s="401" t="e">
        <f t="shared" si="83"/>
        <v>#DIV/0!</v>
      </c>
    </row>
    <row r="1635" spans="1:9" x14ac:dyDescent="0.2">
      <c r="A1635" s="407" t="s">
        <v>736</v>
      </c>
      <c r="D1635" s="400">
        <v>0</v>
      </c>
      <c r="E1635" s="400">
        <v>0</v>
      </c>
      <c r="F1635" s="401" t="e">
        <f t="shared" si="82"/>
        <v>#DIV/0!</v>
      </c>
      <c r="G1635" s="400">
        <v>0</v>
      </c>
      <c r="H1635" s="400">
        <v>0</v>
      </c>
      <c r="I1635" s="401" t="e">
        <f t="shared" si="83"/>
        <v>#DIV/0!</v>
      </c>
    </row>
    <row r="1636" spans="1:9" x14ac:dyDescent="0.2">
      <c r="A1636" s="407" t="s">
        <v>737</v>
      </c>
      <c r="D1636" s="400">
        <v>0</v>
      </c>
      <c r="E1636" s="400">
        <v>0</v>
      </c>
      <c r="F1636" s="401" t="e">
        <f t="shared" si="82"/>
        <v>#DIV/0!</v>
      </c>
      <c r="G1636" s="400">
        <v>0</v>
      </c>
      <c r="H1636" s="400">
        <v>0</v>
      </c>
      <c r="I1636" s="401" t="e">
        <f t="shared" si="83"/>
        <v>#DIV/0!</v>
      </c>
    </row>
    <row r="1637" spans="1:9" x14ac:dyDescent="0.2">
      <c r="A1637" s="407" t="s">
        <v>738</v>
      </c>
      <c r="D1637" s="400">
        <v>0</v>
      </c>
      <c r="E1637" s="400">
        <v>0</v>
      </c>
      <c r="F1637" s="401" t="e">
        <f t="shared" si="82"/>
        <v>#DIV/0!</v>
      </c>
      <c r="G1637" s="400">
        <v>0</v>
      </c>
      <c r="H1637" s="400">
        <v>0</v>
      </c>
      <c r="I1637" s="401" t="e">
        <f t="shared" si="83"/>
        <v>#DIV/0!</v>
      </c>
    </row>
    <row r="1638" spans="1:9" x14ac:dyDescent="0.2">
      <c r="A1638" s="407" t="s">
        <v>739</v>
      </c>
      <c r="D1638" s="400">
        <v>0</v>
      </c>
      <c r="E1638" s="400">
        <v>0</v>
      </c>
      <c r="F1638" s="401" t="e">
        <f t="shared" si="82"/>
        <v>#DIV/0!</v>
      </c>
      <c r="G1638" s="400">
        <v>0</v>
      </c>
      <c r="H1638" s="400">
        <v>0</v>
      </c>
      <c r="I1638" s="401" t="e">
        <f t="shared" si="83"/>
        <v>#DIV/0!</v>
      </c>
    </row>
    <row r="1639" spans="1:9" x14ac:dyDescent="0.2">
      <c r="A1639" s="407" t="s">
        <v>740</v>
      </c>
      <c r="D1639" s="400">
        <v>0</v>
      </c>
      <c r="E1639" s="400">
        <v>0</v>
      </c>
      <c r="F1639" s="401" t="e">
        <f t="shared" si="82"/>
        <v>#DIV/0!</v>
      </c>
      <c r="G1639" s="400">
        <v>0</v>
      </c>
      <c r="H1639" s="400">
        <v>0</v>
      </c>
      <c r="I1639" s="401" t="e">
        <f t="shared" si="83"/>
        <v>#DIV/0!</v>
      </c>
    </row>
    <row r="1640" spans="1:9" x14ac:dyDescent="0.2">
      <c r="A1640" s="407" t="s">
        <v>741</v>
      </c>
      <c r="D1640" s="400">
        <v>0</v>
      </c>
      <c r="E1640" s="400">
        <v>0</v>
      </c>
      <c r="F1640" s="401" t="e">
        <f t="shared" si="82"/>
        <v>#DIV/0!</v>
      </c>
      <c r="G1640" s="400">
        <v>0</v>
      </c>
      <c r="H1640" s="400">
        <v>0</v>
      </c>
      <c r="I1640" s="401" t="e">
        <f t="shared" si="83"/>
        <v>#DIV/0!</v>
      </c>
    </row>
    <row r="1641" spans="1:9" x14ac:dyDescent="0.2">
      <c r="A1641" s="407" t="s">
        <v>742</v>
      </c>
      <c r="D1641" s="400">
        <v>0</v>
      </c>
      <c r="E1641" s="400">
        <v>0</v>
      </c>
      <c r="F1641" s="401" t="e">
        <f t="shared" si="82"/>
        <v>#DIV/0!</v>
      </c>
      <c r="G1641" s="400">
        <v>0</v>
      </c>
      <c r="H1641" s="400">
        <v>0</v>
      </c>
      <c r="I1641" s="401" t="e">
        <f t="shared" si="83"/>
        <v>#DIV/0!</v>
      </c>
    </row>
    <row r="1642" spans="1:9" x14ac:dyDescent="0.2">
      <c r="A1642" s="407" t="s">
        <v>743</v>
      </c>
      <c r="D1642" s="400">
        <v>0</v>
      </c>
      <c r="E1642" s="400">
        <v>0</v>
      </c>
      <c r="F1642" s="401" t="e">
        <f t="shared" si="82"/>
        <v>#DIV/0!</v>
      </c>
      <c r="G1642" s="400">
        <v>0</v>
      </c>
      <c r="H1642" s="400">
        <v>0</v>
      </c>
      <c r="I1642" s="401" t="e">
        <f t="shared" si="83"/>
        <v>#DIV/0!</v>
      </c>
    </row>
    <row r="1643" spans="1:9" x14ac:dyDescent="0.2">
      <c r="A1643" s="407" t="s">
        <v>744</v>
      </c>
      <c r="D1643" s="400">
        <v>0</v>
      </c>
      <c r="E1643" s="400">
        <v>0</v>
      </c>
      <c r="F1643" s="401" t="e">
        <f t="shared" si="82"/>
        <v>#DIV/0!</v>
      </c>
      <c r="G1643" s="400">
        <v>0</v>
      </c>
      <c r="H1643" s="400">
        <v>0</v>
      </c>
      <c r="I1643" s="401" t="e">
        <f t="shared" si="83"/>
        <v>#DIV/0!</v>
      </c>
    </row>
    <row r="1644" spans="1:9" x14ac:dyDescent="0.2">
      <c r="A1644" s="407" t="s">
        <v>745</v>
      </c>
      <c r="D1644" s="400">
        <v>0</v>
      </c>
      <c r="E1644" s="400">
        <v>0</v>
      </c>
      <c r="F1644" s="401" t="e">
        <f t="shared" si="82"/>
        <v>#DIV/0!</v>
      </c>
      <c r="G1644" s="400">
        <v>0</v>
      </c>
      <c r="H1644" s="400">
        <v>0</v>
      </c>
      <c r="I1644" s="401" t="e">
        <f t="shared" si="83"/>
        <v>#DIV/0!</v>
      </c>
    </row>
    <row r="1645" spans="1:9" x14ac:dyDescent="0.2">
      <c r="A1645" s="407" t="s">
        <v>746</v>
      </c>
      <c r="D1645" s="400">
        <v>0</v>
      </c>
      <c r="E1645" s="400">
        <v>0</v>
      </c>
      <c r="F1645" s="401" t="e">
        <f t="shared" si="82"/>
        <v>#DIV/0!</v>
      </c>
      <c r="G1645" s="400">
        <v>0</v>
      </c>
      <c r="H1645" s="400">
        <v>0</v>
      </c>
      <c r="I1645" s="401" t="e">
        <f t="shared" si="83"/>
        <v>#DIV/0!</v>
      </c>
    </row>
    <row r="1646" spans="1:9" x14ac:dyDescent="0.2">
      <c r="A1646" s="407" t="s">
        <v>747</v>
      </c>
      <c r="D1646" s="400">
        <v>0</v>
      </c>
      <c r="E1646" s="400">
        <v>0</v>
      </c>
      <c r="F1646" s="401" t="e">
        <f t="shared" si="82"/>
        <v>#DIV/0!</v>
      </c>
      <c r="G1646" s="400">
        <v>0</v>
      </c>
      <c r="H1646" s="400">
        <v>0</v>
      </c>
      <c r="I1646" s="401" t="e">
        <f t="shared" si="83"/>
        <v>#DIV/0!</v>
      </c>
    </row>
    <row r="1647" spans="1:9" x14ac:dyDescent="0.2">
      <c r="A1647" s="407" t="s">
        <v>748</v>
      </c>
      <c r="D1647" s="400">
        <v>0</v>
      </c>
      <c r="E1647" s="400">
        <v>0</v>
      </c>
      <c r="F1647" s="401" t="e">
        <f t="shared" si="82"/>
        <v>#DIV/0!</v>
      </c>
      <c r="G1647" s="400">
        <v>0</v>
      </c>
      <c r="H1647" s="400">
        <v>0</v>
      </c>
      <c r="I1647" s="401" t="e">
        <f t="shared" si="83"/>
        <v>#DIV/0!</v>
      </c>
    </row>
    <row r="1648" spans="1:9" x14ac:dyDescent="0.2">
      <c r="A1648" s="407" t="s">
        <v>749</v>
      </c>
      <c r="D1648" s="400">
        <v>0</v>
      </c>
      <c r="E1648" s="400">
        <v>0</v>
      </c>
      <c r="F1648" s="401" t="e">
        <f t="shared" si="82"/>
        <v>#DIV/0!</v>
      </c>
      <c r="G1648" s="400">
        <v>0</v>
      </c>
      <c r="H1648" s="400">
        <v>0</v>
      </c>
      <c r="I1648" s="401" t="e">
        <f t="shared" si="83"/>
        <v>#DIV/0!</v>
      </c>
    </row>
    <row r="1649" spans="1:9" x14ac:dyDescent="0.2">
      <c r="A1649" s="407" t="s">
        <v>750</v>
      </c>
      <c r="D1649" s="400">
        <v>0</v>
      </c>
      <c r="E1649" s="400">
        <v>0</v>
      </c>
      <c r="F1649" s="401" t="e">
        <f t="shared" si="82"/>
        <v>#DIV/0!</v>
      </c>
      <c r="G1649" s="400">
        <v>0</v>
      </c>
      <c r="H1649" s="400">
        <v>0</v>
      </c>
      <c r="I1649" s="401" t="e">
        <f t="shared" si="83"/>
        <v>#DIV/0!</v>
      </c>
    </row>
    <row r="1650" spans="1:9" x14ac:dyDescent="0.2">
      <c r="A1650" s="407" t="s">
        <v>751</v>
      </c>
      <c r="D1650" s="400">
        <v>0</v>
      </c>
      <c r="E1650" s="400">
        <v>0</v>
      </c>
      <c r="F1650" s="401" t="e">
        <f t="shared" si="82"/>
        <v>#DIV/0!</v>
      </c>
      <c r="G1650" s="400">
        <v>0</v>
      </c>
      <c r="H1650" s="400">
        <v>0</v>
      </c>
      <c r="I1650" s="401" t="e">
        <f t="shared" si="83"/>
        <v>#DIV/0!</v>
      </c>
    </row>
    <row r="1651" spans="1:9" x14ac:dyDescent="0.2">
      <c r="A1651" s="407" t="s">
        <v>752</v>
      </c>
      <c r="D1651" s="400">
        <v>0</v>
      </c>
      <c r="E1651" s="400">
        <v>0</v>
      </c>
      <c r="F1651" s="401" t="e">
        <f t="shared" si="82"/>
        <v>#DIV/0!</v>
      </c>
      <c r="G1651" s="400">
        <v>0</v>
      </c>
      <c r="H1651" s="400">
        <v>0</v>
      </c>
      <c r="I1651" s="401" t="e">
        <f t="shared" si="83"/>
        <v>#DIV/0!</v>
      </c>
    </row>
    <row r="1652" spans="1:9" x14ac:dyDescent="0.2">
      <c r="A1652" s="407" t="s">
        <v>753</v>
      </c>
      <c r="D1652" s="400">
        <v>0</v>
      </c>
      <c r="E1652" s="400">
        <v>0</v>
      </c>
      <c r="F1652" s="401" t="e">
        <f t="shared" si="82"/>
        <v>#DIV/0!</v>
      </c>
      <c r="G1652" s="400">
        <v>0</v>
      </c>
      <c r="H1652" s="400">
        <v>0</v>
      </c>
      <c r="I1652" s="401" t="e">
        <f t="shared" si="83"/>
        <v>#DIV/0!</v>
      </c>
    </row>
    <row r="1653" spans="1:9" x14ac:dyDescent="0.2">
      <c r="A1653" s="407" t="s">
        <v>754</v>
      </c>
      <c r="D1653" s="400">
        <v>0</v>
      </c>
      <c r="E1653" s="400">
        <v>0</v>
      </c>
      <c r="F1653" s="401" t="e">
        <f t="shared" si="82"/>
        <v>#DIV/0!</v>
      </c>
      <c r="G1653" s="400">
        <v>0</v>
      </c>
      <c r="H1653" s="400">
        <v>0</v>
      </c>
      <c r="I1653" s="401" t="e">
        <f t="shared" si="83"/>
        <v>#DIV/0!</v>
      </c>
    </row>
    <row r="1654" spans="1:9" x14ac:dyDescent="0.2">
      <c r="A1654" s="407" t="s">
        <v>755</v>
      </c>
      <c r="D1654" s="400">
        <v>0</v>
      </c>
      <c r="E1654" s="400">
        <v>0</v>
      </c>
      <c r="F1654" s="401" t="e">
        <f t="shared" si="82"/>
        <v>#DIV/0!</v>
      </c>
      <c r="G1654" s="400">
        <v>0</v>
      </c>
      <c r="H1654" s="400">
        <v>0</v>
      </c>
      <c r="I1654" s="401" t="e">
        <f t="shared" si="83"/>
        <v>#DIV/0!</v>
      </c>
    </row>
    <row r="1655" spans="1:9" x14ac:dyDescent="0.2">
      <c r="A1655" s="407" t="s">
        <v>756</v>
      </c>
      <c r="D1655" s="400">
        <v>0</v>
      </c>
      <c r="E1655" s="400">
        <v>0</v>
      </c>
      <c r="F1655" s="401" t="e">
        <f t="shared" si="82"/>
        <v>#DIV/0!</v>
      </c>
      <c r="G1655" s="400">
        <v>0</v>
      </c>
      <c r="H1655" s="400">
        <v>0</v>
      </c>
      <c r="I1655" s="401" t="e">
        <f t="shared" si="83"/>
        <v>#DIV/0!</v>
      </c>
    </row>
    <row r="1656" spans="1:9" x14ac:dyDescent="0.2">
      <c r="A1656" s="407" t="s">
        <v>757</v>
      </c>
      <c r="D1656" s="400">
        <v>0</v>
      </c>
      <c r="E1656" s="400">
        <v>0</v>
      </c>
      <c r="F1656" s="401" t="e">
        <f t="shared" si="82"/>
        <v>#DIV/0!</v>
      </c>
      <c r="G1656" s="400">
        <v>0</v>
      </c>
      <c r="H1656" s="400">
        <v>0</v>
      </c>
      <c r="I1656" s="401" t="e">
        <f t="shared" si="83"/>
        <v>#DIV/0!</v>
      </c>
    </row>
    <row r="1657" spans="1:9" x14ac:dyDescent="0.2">
      <c r="A1657" s="407" t="s">
        <v>758</v>
      </c>
      <c r="D1657" s="400">
        <v>0</v>
      </c>
      <c r="E1657" s="400">
        <v>0</v>
      </c>
      <c r="F1657" s="401" t="e">
        <f t="shared" si="82"/>
        <v>#DIV/0!</v>
      </c>
      <c r="G1657" s="400">
        <v>0</v>
      </c>
      <c r="H1657" s="400">
        <v>0</v>
      </c>
      <c r="I1657" s="401" t="e">
        <f t="shared" si="83"/>
        <v>#DIV/0!</v>
      </c>
    </row>
    <row r="1658" spans="1:9" x14ac:dyDescent="0.2">
      <c r="A1658" s="407" t="s">
        <v>759</v>
      </c>
      <c r="D1658" s="400">
        <v>0</v>
      </c>
      <c r="E1658" s="400">
        <v>0</v>
      </c>
      <c r="F1658" s="401" t="e">
        <f t="shared" si="82"/>
        <v>#DIV/0!</v>
      </c>
      <c r="G1658" s="400">
        <v>0</v>
      </c>
      <c r="H1658" s="400">
        <v>0</v>
      </c>
      <c r="I1658" s="401" t="e">
        <f t="shared" si="83"/>
        <v>#DIV/0!</v>
      </c>
    </row>
    <row r="1659" spans="1:9" x14ac:dyDescent="0.2">
      <c r="A1659" s="407" t="s">
        <v>760</v>
      </c>
      <c r="D1659" s="400">
        <v>0</v>
      </c>
      <c r="E1659" s="400">
        <v>0</v>
      </c>
      <c r="F1659" s="401" t="e">
        <f t="shared" si="82"/>
        <v>#DIV/0!</v>
      </c>
      <c r="G1659" s="400">
        <v>0</v>
      </c>
      <c r="H1659" s="400">
        <v>0</v>
      </c>
      <c r="I1659" s="401" t="e">
        <f t="shared" si="83"/>
        <v>#DIV/0!</v>
      </c>
    </row>
    <row r="1660" spans="1:9" x14ac:dyDescent="0.2">
      <c r="A1660" s="407" t="s">
        <v>761</v>
      </c>
      <c r="D1660" s="400">
        <v>0</v>
      </c>
      <c r="E1660" s="400">
        <v>0</v>
      </c>
      <c r="F1660" s="401" t="e">
        <f t="shared" ref="F1660:F1723" si="84">E1660/(E1660+D1660)</f>
        <v>#DIV/0!</v>
      </c>
      <c r="G1660" s="400">
        <v>0</v>
      </c>
      <c r="H1660" s="400">
        <v>0</v>
      </c>
      <c r="I1660" s="401" t="e">
        <f t="shared" si="83"/>
        <v>#DIV/0!</v>
      </c>
    </row>
    <row r="1661" spans="1:9" x14ac:dyDescent="0.2">
      <c r="A1661" s="407" t="s">
        <v>762</v>
      </c>
      <c r="D1661" s="400">
        <v>0</v>
      </c>
      <c r="E1661" s="400">
        <v>0</v>
      </c>
      <c r="F1661" s="401" t="e">
        <f t="shared" si="84"/>
        <v>#DIV/0!</v>
      </c>
      <c r="G1661" s="400">
        <v>0</v>
      </c>
      <c r="H1661" s="400">
        <v>0</v>
      </c>
      <c r="I1661" s="401" t="e">
        <f t="shared" si="83"/>
        <v>#DIV/0!</v>
      </c>
    </row>
    <row r="1662" spans="1:9" x14ac:dyDescent="0.2">
      <c r="A1662" s="407" t="s">
        <v>763</v>
      </c>
      <c r="D1662" s="400">
        <v>0</v>
      </c>
      <c r="E1662" s="400">
        <v>0</v>
      </c>
      <c r="F1662" s="401" t="e">
        <f t="shared" si="84"/>
        <v>#DIV/0!</v>
      </c>
      <c r="G1662" s="400">
        <v>0</v>
      </c>
      <c r="H1662" s="400">
        <v>0</v>
      </c>
      <c r="I1662" s="401" t="e">
        <f t="shared" si="83"/>
        <v>#DIV/0!</v>
      </c>
    </row>
    <row r="1663" spans="1:9" x14ac:dyDescent="0.2">
      <c r="A1663" s="407" t="s">
        <v>764</v>
      </c>
      <c r="D1663" s="400">
        <v>0</v>
      </c>
      <c r="E1663" s="400">
        <v>0</v>
      </c>
      <c r="F1663" s="401" t="e">
        <f t="shared" si="84"/>
        <v>#DIV/0!</v>
      </c>
      <c r="G1663" s="400">
        <v>0</v>
      </c>
      <c r="H1663" s="400">
        <v>0</v>
      </c>
      <c r="I1663" s="401" t="e">
        <f t="shared" si="83"/>
        <v>#DIV/0!</v>
      </c>
    </row>
    <row r="1664" spans="1:9" x14ac:dyDescent="0.2">
      <c r="A1664" s="407" t="s">
        <v>765</v>
      </c>
      <c r="D1664" s="400">
        <v>0</v>
      </c>
      <c r="E1664" s="400">
        <v>0</v>
      </c>
      <c r="F1664" s="401" t="e">
        <f t="shared" si="84"/>
        <v>#DIV/0!</v>
      </c>
      <c r="G1664" s="400">
        <v>0</v>
      </c>
      <c r="H1664" s="400">
        <v>0</v>
      </c>
      <c r="I1664" s="401" t="e">
        <f t="shared" si="83"/>
        <v>#DIV/0!</v>
      </c>
    </row>
    <row r="1665" spans="1:9" x14ac:dyDescent="0.2">
      <c r="A1665" s="407" t="s">
        <v>766</v>
      </c>
      <c r="D1665" s="400">
        <v>0</v>
      </c>
      <c r="E1665" s="400">
        <v>0</v>
      </c>
      <c r="F1665" s="401" t="e">
        <f t="shared" si="84"/>
        <v>#DIV/0!</v>
      </c>
      <c r="G1665" s="400">
        <v>0</v>
      </c>
      <c r="H1665" s="400">
        <v>0</v>
      </c>
      <c r="I1665" s="401" t="e">
        <f t="shared" si="83"/>
        <v>#DIV/0!</v>
      </c>
    </row>
    <row r="1666" spans="1:9" x14ac:dyDescent="0.2">
      <c r="A1666" s="407" t="s">
        <v>767</v>
      </c>
      <c r="D1666" s="400">
        <v>0</v>
      </c>
      <c r="E1666" s="400">
        <v>0</v>
      </c>
      <c r="F1666" s="401" t="e">
        <f t="shared" si="84"/>
        <v>#DIV/0!</v>
      </c>
      <c r="G1666" s="400">
        <v>0</v>
      </c>
      <c r="H1666" s="400">
        <v>0</v>
      </c>
      <c r="I1666" s="401" t="e">
        <f t="shared" si="83"/>
        <v>#DIV/0!</v>
      </c>
    </row>
    <row r="1667" spans="1:9" x14ac:dyDescent="0.2">
      <c r="A1667" s="407" t="s">
        <v>768</v>
      </c>
      <c r="D1667" s="400">
        <v>0</v>
      </c>
      <c r="E1667" s="400">
        <v>0</v>
      </c>
      <c r="F1667" s="401" t="e">
        <f t="shared" si="84"/>
        <v>#DIV/0!</v>
      </c>
      <c r="G1667" s="400">
        <v>0</v>
      </c>
      <c r="H1667" s="400">
        <v>0</v>
      </c>
      <c r="I1667" s="401" t="e">
        <f t="shared" si="83"/>
        <v>#DIV/0!</v>
      </c>
    </row>
    <row r="1668" spans="1:9" x14ac:dyDescent="0.2">
      <c r="A1668" s="407" t="s">
        <v>769</v>
      </c>
      <c r="D1668" s="400">
        <v>0</v>
      </c>
      <c r="E1668" s="400">
        <v>0</v>
      </c>
      <c r="F1668" s="401" t="e">
        <f t="shared" si="84"/>
        <v>#DIV/0!</v>
      </c>
      <c r="G1668" s="400">
        <v>0</v>
      </c>
      <c r="H1668" s="400">
        <v>0</v>
      </c>
      <c r="I1668" s="401" t="e">
        <f t="shared" si="83"/>
        <v>#DIV/0!</v>
      </c>
    </row>
    <row r="1669" spans="1:9" x14ac:dyDescent="0.2">
      <c r="A1669" s="407" t="s">
        <v>770</v>
      </c>
      <c r="D1669" s="400">
        <v>0</v>
      </c>
      <c r="E1669" s="400">
        <v>0</v>
      </c>
      <c r="F1669" s="401" t="e">
        <f t="shared" si="84"/>
        <v>#DIV/0!</v>
      </c>
      <c r="G1669" s="400">
        <v>0</v>
      </c>
      <c r="H1669" s="400">
        <v>0</v>
      </c>
      <c r="I1669" s="401" t="e">
        <f t="shared" si="83"/>
        <v>#DIV/0!</v>
      </c>
    </row>
    <row r="1670" spans="1:9" x14ac:dyDescent="0.2">
      <c r="A1670" s="407" t="s">
        <v>771</v>
      </c>
      <c r="D1670" s="400">
        <v>0</v>
      </c>
      <c r="E1670" s="400">
        <v>0</v>
      </c>
      <c r="F1670" s="401" t="e">
        <f t="shared" si="84"/>
        <v>#DIV/0!</v>
      </c>
      <c r="G1670" s="400">
        <v>0</v>
      </c>
      <c r="H1670" s="400">
        <v>0</v>
      </c>
      <c r="I1670" s="401" t="e">
        <f t="shared" si="83"/>
        <v>#DIV/0!</v>
      </c>
    </row>
    <row r="1671" spans="1:9" x14ac:dyDescent="0.2">
      <c r="A1671" s="407" t="s">
        <v>772</v>
      </c>
      <c r="D1671" s="400">
        <v>0</v>
      </c>
      <c r="E1671" s="400">
        <v>0</v>
      </c>
      <c r="F1671" s="401" t="e">
        <f t="shared" si="84"/>
        <v>#DIV/0!</v>
      </c>
      <c r="G1671" s="400">
        <v>0</v>
      </c>
      <c r="H1671" s="400">
        <v>0</v>
      </c>
      <c r="I1671" s="401" t="e">
        <f t="shared" si="83"/>
        <v>#DIV/0!</v>
      </c>
    </row>
    <row r="1672" spans="1:9" x14ac:dyDescent="0.2">
      <c r="A1672" s="407" t="s">
        <v>773</v>
      </c>
      <c r="D1672" s="400">
        <v>0</v>
      </c>
      <c r="E1672" s="400">
        <v>0</v>
      </c>
      <c r="F1672" s="401" t="e">
        <f t="shared" si="84"/>
        <v>#DIV/0!</v>
      </c>
      <c r="G1672" s="400">
        <v>0</v>
      </c>
      <c r="H1672" s="400">
        <v>0</v>
      </c>
      <c r="I1672" s="401" t="e">
        <f t="shared" si="83"/>
        <v>#DIV/0!</v>
      </c>
    </row>
    <row r="1673" spans="1:9" x14ac:dyDescent="0.2">
      <c r="A1673" s="407" t="s">
        <v>774</v>
      </c>
      <c r="D1673" s="400">
        <v>0</v>
      </c>
      <c r="E1673" s="400">
        <v>0</v>
      </c>
      <c r="F1673" s="401" t="e">
        <f t="shared" si="84"/>
        <v>#DIV/0!</v>
      </c>
      <c r="G1673" s="400">
        <v>0</v>
      </c>
      <c r="H1673" s="400">
        <v>0</v>
      </c>
      <c r="I1673" s="401" t="e">
        <f t="shared" si="83"/>
        <v>#DIV/0!</v>
      </c>
    </row>
    <row r="1674" spans="1:9" x14ac:dyDescent="0.2">
      <c r="A1674" s="407" t="s">
        <v>775</v>
      </c>
      <c r="D1674" s="400">
        <v>0</v>
      </c>
      <c r="E1674" s="400">
        <v>0</v>
      </c>
      <c r="F1674" s="401" t="e">
        <f t="shared" si="84"/>
        <v>#DIV/0!</v>
      </c>
      <c r="G1674" s="400">
        <v>0</v>
      </c>
      <c r="H1674" s="400">
        <v>0</v>
      </c>
      <c r="I1674" s="401" t="e">
        <f t="shared" si="83"/>
        <v>#DIV/0!</v>
      </c>
    </row>
    <row r="1675" spans="1:9" x14ac:dyDescent="0.2">
      <c r="A1675" s="407" t="s">
        <v>776</v>
      </c>
      <c r="D1675" s="400">
        <v>0</v>
      </c>
      <c r="E1675" s="400">
        <v>0</v>
      </c>
      <c r="F1675" s="401" t="e">
        <f t="shared" si="84"/>
        <v>#DIV/0!</v>
      </c>
      <c r="G1675" s="400">
        <v>0</v>
      </c>
      <c r="H1675" s="400">
        <v>0</v>
      </c>
      <c r="I1675" s="401" t="e">
        <f t="shared" si="83"/>
        <v>#DIV/0!</v>
      </c>
    </row>
    <row r="1676" spans="1:9" x14ac:dyDescent="0.2">
      <c r="A1676" s="407" t="s">
        <v>777</v>
      </c>
      <c r="D1676" s="400">
        <v>0</v>
      </c>
      <c r="E1676" s="400">
        <v>0</v>
      </c>
      <c r="F1676" s="401" t="e">
        <f t="shared" si="84"/>
        <v>#DIV/0!</v>
      </c>
      <c r="G1676" s="400">
        <v>0</v>
      </c>
      <c r="H1676" s="400">
        <v>0</v>
      </c>
      <c r="I1676" s="401" t="e">
        <f t="shared" si="83"/>
        <v>#DIV/0!</v>
      </c>
    </row>
    <row r="1677" spans="1:9" x14ac:dyDescent="0.2">
      <c r="A1677" s="407" t="s">
        <v>778</v>
      </c>
      <c r="D1677" s="400">
        <v>0</v>
      </c>
      <c r="E1677" s="400">
        <v>0</v>
      </c>
      <c r="F1677" s="401" t="e">
        <f t="shared" si="84"/>
        <v>#DIV/0!</v>
      </c>
      <c r="G1677" s="400">
        <v>0</v>
      </c>
      <c r="H1677" s="400">
        <v>0</v>
      </c>
      <c r="I1677" s="401" t="e">
        <f t="shared" si="83"/>
        <v>#DIV/0!</v>
      </c>
    </row>
    <row r="1678" spans="1:9" x14ac:dyDescent="0.2">
      <c r="A1678" s="407" t="s">
        <v>779</v>
      </c>
      <c r="D1678" s="400">
        <v>0</v>
      </c>
      <c r="E1678" s="400">
        <v>0</v>
      </c>
      <c r="F1678" s="401" t="e">
        <f t="shared" si="84"/>
        <v>#DIV/0!</v>
      </c>
      <c r="G1678" s="400">
        <v>0</v>
      </c>
      <c r="H1678" s="400">
        <v>0</v>
      </c>
      <c r="I1678" s="401" t="e">
        <f t="shared" si="83"/>
        <v>#DIV/0!</v>
      </c>
    </row>
    <row r="1679" spans="1:9" x14ac:dyDescent="0.2">
      <c r="A1679" s="407" t="s">
        <v>780</v>
      </c>
      <c r="D1679" s="400">
        <v>0</v>
      </c>
      <c r="E1679" s="400">
        <v>0</v>
      </c>
      <c r="F1679" s="401" t="e">
        <f t="shared" si="84"/>
        <v>#DIV/0!</v>
      </c>
      <c r="G1679" s="400">
        <v>0</v>
      </c>
      <c r="H1679" s="400">
        <v>0</v>
      </c>
      <c r="I1679" s="401" t="e">
        <f t="shared" si="83"/>
        <v>#DIV/0!</v>
      </c>
    </row>
    <row r="1680" spans="1:9" x14ac:dyDescent="0.2">
      <c r="A1680" s="407" t="s">
        <v>781</v>
      </c>
      <c r="D1680" s="400">
        <v>0</v>
      </c>
      <c r="E1680" s="400">
        <v>0</v>
      </c>
      <c r="F1680" s="401" t="e">
        <f t="shared" si="84"/>
        <v>#DIV/0!</v>
      </c>
      <c r="G1680" s="400">
        <v>0</v>
      </c>
      <c r="H1680" s="400">
        <v>0</v>
      </c>
      <c r="I1680" s="401" t="e">
        <f t="shared" si="83"/>
        <v>#DIV/0!</v>
      </c>
    </row>
    <row r="1681" spans="1:9" x14ac:dyDescent="0.2">
      <c r="A1681" s="407" t="s">
        <v>782</v>
      </c>
      <c r="D1681" s="400">
        <v>1</v>
      </c>
      <c r="E1681" s="400">
        <v>0</v>
      </c>
      <c r="F1681" s="401">
        <f t="shared" si="84"/>
        <v>0</v>
      </c>
      <c r="G1681" s="400">
        <v>0</v>
      </c>
      <c r="H1681" s="400">
        <v>0</v>
      </c>
      <c r="I1681" s="401" t="e">
        <f t="shared" si="83"/>
        <v>#DIV/0!</v>
      </c>
    </row>
    <row r="1682" spans="1:9" x14ac:dyDescent="0.2">
      <c r="A1682" s="407" t="s">
        <v>783</v>
      </c>
      <c r="D1682" s="400">
        <v>2</v>
      </c>
      <c r="E1682" s="400">
        <v>0</v>
      </c>
      <c r="F1682" s="401">
        <f t="shared" si="84"/>
        <v>0</v>
      </c>
      <c r="G1682" s="400">
        <v>0</v>
      </c>
      <c r="H1682" s="400">
        <v>0</v>
      </c>
      <c r="I1682" s="401" t="e">
        <f t="shared" si="83"/>
        <v>#DIV/0!</v>
      </c>
    </row>
    <row r="1683" spans="1:9" x14ac:dyDescent="0.2">
      <c r="A1683" s="407" t="s">
        <v>784</v>
      </c>
      <c r="D1683" s="400">
        <v>0</v>
      </c>
      <c r="E1683" s="400">
        <v>0</v>
      </c>
      <c r="F1683" s="401" t="e">
        <f t="shared" si="84"/>
        <v>#DIV/0!</v>
      </c>
      <c r="G1683" s="400">
        <v>0</v>
      </c>
      <c r="H1683" s="400">
        <v>0</v>
      </c>
      <c r="I1683" s="401" t="e">
        <f t="shared" si="83"/>
        <v>#DIV/0!</v>
      </c>
    </row>
    <row r="1684" spans="1:9" x14ac:dyDescent="0.2">
      <c r="A1684" s="407" t="s">
        <v>785</v>
      </c>
      <c r="D1684" s="400">
        <v>0</v>
      </c>
      <c r="E1684" s="400">
        <v>0</v>
      </c>
      <c r="F1684" s="401" t="e">
        <f t="shared" si="84"/>
        <v>#DIV/0!</v>
      </c>
      <c r="G1684" s="400">
        <v>0</v>
      </c>
      <c r="H1684" s="400">
        <v>0</v>
      </c>
      <c r="I1684" s="401" t="e">
        <f t="shared" si="83"/>
        <v>#DIV/0!</v>
      </c>
    </row>
    <row r="1685" spans="1:9" x14ac:dyDescent="0.2">
      <c r="A1685" s="407" t="s">
        <v>786</v>
      </c>
      <c r="D1685" s="400">
        <v>2</v>
      </c>
      <c r="E1685" s="400">
        <v>0</v>
      </c>
      <c r="F1685" s="401">
        <f t="shared" si="84"/>
        <v>0</v>
      </c>
      <c r="G1685" s="400">
        <v>0</v>
      </c>
      <c r="H1685" s="400">
        <v>0</v>
      </c>
      <c r="I1685" s="401" t="e">
        <f t="shared" si="83"/>
        <v>#DIV/0!</v>
      </c>
    </row>
    <row r="1686" spans="1:9" x14ac:dyDescent="0.2">
      <c r="A1686" s="407" t="s">
        <v>787</v>
      </c>
      <c r="D1686" s="400">
        <v>1</v>
      </c>
      <c r="E1686" s="400">
        <v>0</v>
      </c>
      <c r="F1686" s="401">
        <f t="shared" si="84"/>
        <v>0</v>
      </c>
      <c r="G1686" s="400">
        <v>0</v>
      </c>
      <c r="H1686" s="400">
        <v>0</v>
      </c>
      <c r="I1686" s="401" t="e">
        <f t="shared" si="83"/>
        <v>#DIV/0!</v>
      </c>
    </row>
    <row r="1687" spans="1:9" x14ac:dyDescent="0.2">
      <c r="A1687" s="407" t="s">
        <v>788</v>
      </c>
      <c r="D1687" s="400">
        <v>0</v>
      </c>
      <c r="E1687" s="400">
        <v>0</v>
      </c>
      <c r="F1687" s="401" t="e">
        <f t="shared" si="84"/>
        <v>#DIV/0!</v>
      </c>
      <c r="G1687" s="400">
        <v>0</v>
      </c>
      <c r="H1687" s="400">
        <v>0</v>
      </c>
      <c r="I1687" s="401" t="e">
        <f t="shared" si="83"/>
        <v>#DIV/0!</v>
      </c>
    </row>
    <row r="1688" spans="1:9" x14ac:dyDescent="0.2">
      <c r="A1688" s="407" t="s">
        <v>789</v>
      </c>
      <c r="D1688" s="400">
        <v>3</v>
      </c>
      <c r="E1688" s="400">
        <v>1</v>
      </c>
      <c r="F1688" s="401">
        <f t="shared" si="84"/>
        <v>0.25</v>
      </c>
      <c r="G1688" s="400">
        <v>1</v>
      </c>
      <c r="H1688" s="400">
        <v>0</v>
      </c>
      <c r="I1688" s="401">
        <f t="shared" si="83"/>
        <v>0</v>
      </c>
    </row>
    <row r="1689" spans="1:9" x14ac:dyDescent="0.2">
      <c r="A1689" s="407" t="s">
        <v>790</v>
      </c>
      <c r="D1689" s="400">
        <v>13</v>
      </c>
      <c r="E1689" s="400">
        <v>4</v>
      </c>
      <c r="F1689" s="401">
        <f t="shared" si="84"/>
        <v>0.23529411764705882</v>
      </c>
      <c r="G1689" s="400">
        <v>0</v>
      </c>
      <c r="H1689" s="400">
        <v>0</v>
      </c>
      <c r="I1689" s="401" t="e">
        <f t="shared" si="83"/>
        <v>#DIV/0!</v>
      </c>
    </row>
    <row r="1690" spans="1:9" x14ac:dyDescent="0.2">
      <c r="A1690" s="407" t="s">
        <v>791</v>
      </c>
      <c r="D1690" s="400">
        <v>2</v>
      </c>
      <c r="E1690" s="400">
        <v>0</v>
      </c>
      <c r="F1690" s="401">
        <f t="shared" si="84"/>
        <v>0</v>
      </c>
      <c r="G1690" s="400">
        <v>0</v>
      </c>
      <c r="H1690" s="400">
        <v>0</v>
      </c>
      <c r="I1690" s="401" t="e">
        <f t="shared" si="83"/>
        <v>#DIV/0!</v>
      </c>
    </row>
    <row r="1691" spans="1:9" x14ac:dyDescent="0.2">
      <c r="A1691" s="407" t="s">
        <v>792</v>
      </c>
      <c r="D1691" s="400">
        <v>2</v>
      </c>
      <c r="E1691" s="400">
        <v>0</v>
      </c>
      <c r="F1691" s="401">
        <f t="shared" si="84"/>
        <v>0</v>
      </c>
      <c r="G1691" s="400">
        <v>3</v>
      </c>
      <c r="H1691" s="400">
        <v>0</v>
      </c>
      <c r="I1691" s="401">
        <f t="shared" si="83"/>
        <v>0</v>
      </c>
    </row>
    <row r="1692" spans="1:9" x14ac:dyDescent="0.2">
      <c r="A1692" s="407" t="s">
        <v>793</v>
      </c>
      <c r="D1692" s="400">
        <v>5</v>
      </c>
      <c r="E1692" s="400">
        <v>1</v>
      </c>
      <c r="F1692" s="401">
        <f t="shared" si="84"/>
        <v>0.16666666666666666</v>
      </c>
      <c r="G1692" s="400">
        <v>1</v>
      </c>
      <c r="H1692" s="400">
        <v>0</v>
      </c>
      <c r="I1692" s="401">
        <f t="shared" si="83"/>
        <v>0</v>
      </c>
    </row>
    <row r="1693" spans="1:9" x14ac:dyDescent="0.2">
      <c r="A1693" s="407" t="s">
        <v>794</v>
      </c>
      <c r="D1693" s="400">
        <v>2</v>
      </c>
      <c r="E1693" s="400">
        <v>1</v>
      </c>
      <c r="F1693" s="401">
        <f t="shared" si="84"/>
        <v>0.33333333333333331</v>
      </c>
      <c r="G1693" s="400">
        <v>1</v>
      </c>
      <c r="H1693" s="400">
        <v>0</v>
      </c>
      <c r="I1693" s="401">
        <f t="shared" si="83"/>
        <v>0</v>
      </c>
    </row>
    <row r="1694" spans="1:9" x14ac:dyDescent="0.2">
      <c r="A1694" s="407" t="s">
        <v>795</v>
      </c>
      <c r="D1694" s="400">
        <v>9</v>
      </c>
      <c r="E1694" s="400">
        <v>2</v>
      </c>
      <c r="F1694" s="401">
        <f t="shared" si="84"/>
        <v>0.18181818181818182</v>
      </c>
      <c r="G1694" s="400">
        <v>1</v>
      </c>
      <c r="H1694" s="400">
        <v>0</v>
      </c>
      <c r="I1694" s="401">
        <f t="shared" ref="I1694:I1757" si="85">H1694/(H1694+G1694)</f>
        <v>0</v>
      </c>
    </row>
    <row r="1695" spans="1:9" x14ac:dyDescent="0.2">
      <c r="A1695" s="407" t="s">
        <v>796</v>
      </c>
      <c r="D1695" s="400">
        <v>2</v>
      </c>
      <c r="E1695" s="400">
        <v>2</v>
      </c>
      <c r="F1695" s="401">
        <f t="shared" si="84"/>
        <v>0.5</v>
      </c>
      <c r="G1695" s="400">
        <v>0</v>
      </c>
      <c r="H1695" s="400">
        <v>0</v>
      </c>
      <c r="I1695" s="401" t="e">
        <f t="shared" si="85"/>
        <v>#DIV/0!</v>
      </c>
    </row>
    <row r="1696" spans="1:9" x14ac:dyDescent="0.2">
      <c r="A1696" s="407" t="s">
        <v>797</v>
      </c>
      <c r="D1696" s="400">
        <v>7</v>
      </c>
      <c r="E1696" s="400">
        <v>2</v>
      </c>
      <c r="F1696" s="401">
        <f t="shared" si="84"/>
        <v>0.22222222222222221</v>
      </c>
      <c r="G1696" s="400">
        <v>0</v>
      </c>
      <c r="H1696" s="400">
        <v>0</v>
      </c>
      <c r="I1696" s="401" t="e">
        <f t="shared" si="85"/>
        <v>#DIV/0!</v>
      </c>
    </row>
    <row r="1697" spans="1:9" x14ac:dyDescent="0.2">
      <c r="A1697" s="407" t="s">
        <v>798</v>
      </c>
      <c r="D1697" s="400">
        <v>6</v>
      </c>
      <c r="E1697" s="400">
        <v>2</v>
      </c>
      <c r="F1697" s="401">
        <f t="shared" si="84"/>
        <v>0.25</v>
      </c>
      <c r="G1697" s="400">
        <v>0</v>
      </c>
      <c r="H1697" s="400">
        <v>0</v>
      </c>
      <c r="I1697" s="401" t="e">
        <f t="shared" si="85"/>
        <v>#DIV/0!</v>
      </c>
    </row>
    <row r="1698" spans="1:9" x14ac:dyDescent="0.2">
      <c r="A1698" s="407" t="s">
        <v>799</v>
      </c>
      <c r="D1698" s="400">
        <v>7</v>
      </c>
      <c r="E1698" s="400">
        <v>1</v>
      </c>
      <c r="F1698" s="401">
        <f t="shared" si="84"/>
        <v>0.125</v>
      </c>
      <c r="G1698" s="400">
        <v>0</v>
      </c>
      <c r="H1698" s="400">
        <v>0</v>
      </c>
      <c r="I1698" s="401" t="e">
        <f t="shared" si="85"/>
        <v>#DIV/0!</v>
      </c>
    </row>
    <row r="1699" spans="1:9" x14ac:dyDescent="0.2">
      <c r="A1699" s="407" t="s">
        <v>800</v>
      </c>
      <c r="D1699" s="400">
        <v>5</v>
      </c>
      <c r="E1699" s="400">
        <v>1</v>
      </c>
      <c r="F1699" s="401">
        <f t="shared" si="84"/>
        <v>0.16666666666666666</v>
      </c>
      <c r="G1699" s="400">
        <v>1</v>
      </c>
      <c r="H1699" s="400">
        <v>0</v>
      </c>
      <c r="I1699" s="401">
        <f t="shared" si="85"/>
        <v>0</v>
      </c>
    </row>
    <row r="1700" spans="1:9" x14ac:dyDescent="0.2">
      <c r="A1700" s="407" t="s">
        <v>801</v>
      </c>
      <c r="D1700" s="400">
        <v>10</v>
      </c>
      <c r="E1700" s="400">
        <v>2</v>
      </c>
      <c r="F1700" s="401">
        <f t="shared" si="84"/>
        <v>0.16666666666666666</v>
      </c>
      <c r="G1700" s="400">
        <v>0</v>
      </c>
      <c r="H1700" s="400">
        <v>0</v>
      </c>
      <c r="I1700" s="401" t="e">
        <f t="shared" si="85"/>
        <v>#DIV/0!</v>
      </c>
    </row>
    <row r="1701" spans="1:9" x14ac:dyDescent="0.2">
      <c r="A1701" s="407" t="s">
        <v>802</v>
      </c>
      <c r="D1701" s="400">
        <v>5</v>
      </c>
      <c r="E1701" s="400">
        <v>0</v>
      </c>
      <c r="F1701" s="401">
        <f t="shared" si="84"/>
        <v>0</v>
      </c>
      <c r="G1701" s="400">
        <v>0</v>
      </c>
      <c r="H1701" s="400">
        <v>0</v>
      </c>
      <c r="I1701" s="401" t="e">
        <f t="shared" si="85"/>
        <v>#DIV/0!</v>
      </c>
    </row>
    <row r="1702" spans="1:9" x14ac:dyDescent="0.2">
      <c r="A1702" s="407" t="s">
        <v>803</v>
      </c>
      <c r="D1702" s="400">
        <v>12</v>
      </c>
      <c r="E1702" s="400">
        <v>4</v>
      </c>
      <c r="F1702" s="401">
        <f t="shared" si="84"/>
        <v>0.25</v>
      </c>
      <c r="G1702" s="400">
        <v>0</v>
      </c>
      <c r="H1702" s="400">
        <v>0</v>
      </c>
      <c r="I1702" s="401" t="e">
        <f t="shared" si="85"/>
        <v>#DIV/0!</v>
      </c>
    </row>
    <row r="1703" spans="1:9" x14ac:dyDescent="0.2">
      <c r="A1703" s="407" t="s">
        <v>804</v>
      </c>
      <c r="D1703" s="400">
        <v>1</v>
      </c>
      <c r="E1703" s="400">
        <v>3</v>
      </c>
      <c r="F1703" s="401">
        <f t="shared" si="84"/>
        <v>0.75</v>
      </c>
      <c r="G1703" s="400">
        <v>1</v>
      </c>
      <c r="H1703" s="400">
        <v>0</v>
      </c>
      <c r="I1703" s="401">
        <f t="shared" si="85"/>
        <v>0</v>
      </c>
    </row>
    <row r="1704" spans="1:9" x14ac:dyDescent="0.2">
      <c r="A1704" s="407" t="s">
        <v>805</v>
      </c>
      <c r="D1704" s="400">
        <v>13</v>
      </c>
      <c r="E1704" s="400">
        <v>8</v>
      </c>
      <c r="F1704" s="401">
        <f t="shared" si="84"/>
        <v>0.38095238095238093</v>
      </c>
      <c r="G1704" s="400">
        <v>0</v>
      </c>
      <c r="H1704" s="400">
        <v>0</v>
      </c>
      <c r="I1704" s="401" t="e">
        <f t="shared" si="85"/>
        <v>#DIV/0!</v>
      </c>
    </row>
    <row r="1705" spans="1:9" x14ac:dyDescent="0.2">
      <c r="A1705" s="407" t="s">
        <v>806</v>
      </c>
      <c r="D1705" s="400">
        <v>20</v>
      </c>
      <c r="E1705" s="400">
        <v>1</v>
      </c>
      <c r="F1705" s="401">
        <f t="shared" si="84"/>
        <v>4.7619047619047616E-2</v>
      </c>
      <c r="G1705" s="400">
        <v>0</v>
      </c>
      <c r="H1705" s="400">
        <v>0</v>
      </c>
      <c r="I1705" s="401" t="e">
        <f t="shared" si="85"/>
        <v>#DIV/0!</v>
      </c>
    </row>
    <row r="1706" spans="1:9" x14ac:dyDescent="0.2">
      <c r="A1706" s="407" t="s">
        <v>807</v>
      </c>
      <c r="D1706" s="400">
        <v>10</v>
      </c>
      <c r="E1706" s="400">
        <v>3</v>
      </c>
      <c r="F1706" s="401">
        <f t="shared" si="84"/>
        <v>0.23076923076923078</v>
      </c>
      <c r="G1706" s="400">
        <v>0</v>
      </c>
      <c r="H1706" s="400">
        <v>0</v>
      </c>
      <c r="I1706" s="401" t="e">
        <f t="shared" si="85"/>
        <v>#DIV/0!</v>
      </c>
    </row>
    <row r="1707" spans="1:9" x14ac:dyDescent="0.2">
      <c r="A1707" s="407" t="s">
        <v>808</v>
      </c>
      <c r="D1707" s="400">
        <v>9</v>
      </c>
      <c r="E1707" s="400">
        <v>3</v>
      </c>
      <c r="F1707" s="401">
        <f t="shared" si="84"/>
        <v>0.25</v>
      </c>
      <c r="G1707" s="400">
        <v>0</v>
      </c>
      <c r="H1707" s="400">
        <v>0</v>
      </c>
      <c r="I1707" s="401" t="e">
        <f t="shared" si="85"/>
        <v>#DIV/0!</v>
      </c>
    </row>
    <row r="1708" spans="1:9" x14ac:dyDescent="0.2">
      <c r="A1708" s="407" t="s">
        <v>809</v>
      </c>
      <c r="D1708" s="400">
        <v>7</v>
      </c>
      <c r="E1708" s="400">
        <v>5</v>
      </c>
      <c r="F1708" s="401">
        <f t="shared" si="84"/>
        <v>0.41666666666666669</v>
      </c>
      <c r="G1708" s="400">
        <v>0</v>
      </c>
      <c r="H1708" s="400">
        <v>0</v>
      </c>
      <c r="I1708" s="401" t="e">
        <f t="shared" si="85"/>
        <v>#DIV/0!</v>
      </c>
    </row>
    <row r="1709" spans="1:9" x14ac:dyDescent="0.2">
      <c r="A1709" s="407" t="s">
        <v>810</v>
      </c>
      <c r="D1709" s="400">
        <v>26</v>
      </c>
      <c r="E1709" s="400">
        <v>21</v>
      </c>
      <c r="F1709" s="401">
        <f t="shared" si="84"/>
        <v>0.44680851063829785</v>
      </c>
      <c r="G1709" s="400">
        <v>3</v>
      </c>
      <c r="H1709" s="400">
        <v>0</v>
      </c>
      <c r="I1709" s="401">
        <f t="shared" si="85"/>
        <v>0</v>
      </c>
    </row>
    <row r="1710" spans="1:9" x14ac:dyDescent="0.2">
      <c r="A1710" s="407" t="s">
        <v>811</v>
      </c>
      <c r="D1710" s="400">
        <v>57</v>
      </c>
      <c r="E1710" s="400">
        <v>38</v>
      </c>
      <c r="F1710" s="401">
        <f t="shared" si="84"/>
        <v>0.4</v>
      </c>
      <c r="G1710" s="400">
        <v>3</v>
      </c>
      <c r="H1710" s="400">
        <v>1</v>
      </c>
      <c r="I1710" s="401">
        <f t="shared" si="85"/>
        <v>0.25</v>
      </c>
    </row>
    <row r="1711" spans="1:9" x14ac:dyDescent="0.2">
      <c r="A1711" s="407" t="s">
        <v>812</v>
      </c>
      <c r="D1711" s="400">
        <v>40</v>
      </c>
      <c r="E1711" s="400">
        <v>31</v>
      </c>
      <c r="F1711" s="401">
        <f t="shared" si="84"/>
        <v>0.43661971830985913</v>
      </c>
      <c r="G1711" s="400">
        <v>0</v>
      </c>
      <c r="H1711" s="400">
        <v>0</v>
      </c>
      <c r="I1711" s="401" t="e">
        <f t="shared" si="85"/>
        <v>#DIV/0!</v>
      </c>
    </row>
    <row r="1712" spans="1:9" x14ac:dyDescent="0.2">
      <c r="A1712" s="407" t="s">
        <v>813</v>
      </c>
      <c r="D1712" s="400">
        <v>63</v>
      </c>
      <c r="E1712" s="400">
        <v>46</v>
      </c>
      <c r="F1712" s="401">
        <f t="shared" si="84"/>
        <v>0.42201834862385323</v>
      </c>
      <c r="G1712" s="400">
        <v>5</v>
      </c>
      <c r="H1712" s="400">
        <v>0</v>
      </c>
      <c r="I1712" s="401">
        <f t="shared" si="85"/>
        <v>0</v>
      </c>
    </row>
    <row r="1713" spans="1:9" x14ac:dyDescent="0.2">
      <c r="A1713" s="407" t="s">
        <v>814</v>
      </c>
      <c r="D1713" s="400">
        <v>39</v>
      </c>
      <c r="E1713" s="400">
        <v>34</v>
      </c>
      <c r="F1713" s="401">
        <f t="shared" si="84"/>
        <v>0.46575342465753422</v>
      </c>
      <c r="G1713" s="400">
        <v>5</v>
      </c>
      <c r="H1713" s="400">
        <v>0</v>
      </c>
      <c r="I1713" s="401">
        <f t="shared" si="85"/>
        <v>0</v>
      </c>
    </row>
    <row r="1714" spans="1:9" x14ac:dyDescent="0.2">
      <c r="A1714" s="407" t="s">
        <v>815</v>
      </c>
      <c r="D1714" s="400">
        <v>52</v>
      </c>
      <c r="E1714" s="400">
        <v>57</v>
      </c>
      <c r="F1714" s="401">
        <f t="shared" si="84"/>
        <v>0.52293577981651373</v>
      </c>
      <c r="G1714" s="400">
        <v>7</v>
      </c>
      <c r="H1714" s="400">
        <v>0</v>
      </c>
      <c r="I1714" s="401">
        <f t="shared" si="85"/>
        <v>0</v>
      </c>
    </row>
    <row r="1715" spans="1:9" x14ac:dyDescent="0.2">
      <c r="A1715" s="407" t="s">
        <v>816</v>
      </c>
      <c r="D1715" s="400">
        <v>73</v>
      </c>
      <c r="E1715" s="400">
        <v>56</v>
      </c>
      <c r="F1715" s="401">
        <f t="shared" si="84"/>
        <v>0.43410852713178294</v>
      </c>
      <c r="G1715" s="400">
        <v>4</v>
      </c>
      <c r="H1715" s="400">
        <v>0</v>
      </c>
      <c r="I1715" s="401">
        <f t="shared" si="85"/>
        <v>0</v>
      </c>
    </row>
    <row r="1716" spans="1:9" x14ac:dyDescent="0.2">
      <c r="A1716" s="407" t="s">
        <v>817</v>
      </c>
      <c r="D1716" s="400">
        <v>11</v>
      </c>
      <c r="E1716" s="400">
        <v>12</v>
      </c>
      <c r="F1716" s="401">
        <f t="shared" si="84"/>
        <v>0.52173913043478259</v>
      </c>
      <c r="G1716" s="400">
        <v>4</v>
      </c>
      <c r="H1716" s="400">
        <v>0</v>
      </c>
      <c r="I1716" s="401">
        <f t="shared" si="85"/>
        <v>0</v>
      </c>
    </row>
    <row r="1717" spans="1:9" x14ac:dyDescent="0.2">
      <c r="A1717" s="407" t="s">
        <v>818</v>
      </c>
      <c r="D1717" s="400">
        <v>59</v>
      </c>
      <c r="E1717" s="400">
        <v>76</v>
      </c>
      <c r="F1717" s="401">
        <f t="shared" si="84"/>
        <v>0.562962962962963</v>
      </c>
      <c r="G1717" s="400">
        <v>10</v>
      </c>
      <c r="H1717" s="400">
        <v>2</v>
      </c>
      <c r="I1717" s="401">
        <f t="shared" si="85"/>
        <v>0.16666666666666666</v>
      </c>
    </row>
    <row r="1718" spans="1:9" x14ac:dyDescent="0.2">
      <c r="A1718" s="407" t="s">
        <v>819</v>
      </c>
      <c r="D1718" s="400">
        <v>59</v>
      </c>
      <c r="E1718" s="400">
        <v>77</v>
      </c>
      <c r="F1718" s="401">
        <f t="shared" si="84"/>
        <v>0.56617647058823528</v>
      </c>
      <c r="G1718" s="400">
        <v>11</v>
      </c>
      <c r="H1718" s="400">
        <v>2</v>
      </c>
      <c r="I1718" s="401">
        <f t="shared" si="85"/>
        <v>0.15384615384615385</v>
      </c>
    </row>
    <row r="1719" spans="1:9" x14ac:dyDescent="0.2">
      <c r="A1719" s="407" t="s">
        <v>820</v>
      </c>
      <c r="D1719" s="400">
        <v>49</v>
      </c>
      <c r="E1719" s="400">
        <v>23</v>
      </c>
      <c r="F1719" s="401">
        <f t="shared" si="84"/>
        <v>0.31944444444444442</v>
      </c>
      <c r="G1719" s="400">
        <v>20</v>
      </c>
      <c r="H1719" s="400">
        <v>2</v>
      </c>
      <c r="I1719" s="401">
        <f t="shared" si="85"/>
        <v>9.0909090909090912E-2</v>
      </c>
    </row>
    <row r="1720" spans="1:9" x14ac:dyDescent="0.2">
      <c r="A1720" s="407" t="s">
        <v>821</v>
      </c>
      <c r="D1720" s="400">
        <v>64</v>
      </c>
      <c r="E1720" s="400">
        <v>32</v>
      </c>
      <c r="F1720" s="401">
        <f t="shared" si="84"/>
        <v>0.33333333333333331</v>
      </c>
      <c r="G1720" s="400">
        <v>13</v>
      </c>
      <c r="H1720" s="400">
        <v>1</v>
      </c>
      <c r="I1720" s="401">
        <f t="shared" si="85"/>
        <v>7.1428571428571425E-2</v>
      </c>
    </row>
    <row r="1721" spans="1:9" x14ac:dyDescent="0.2">
      <c r="A1721" s="407" t="s">
        <v>822</v>
      </c>
      <c r="D1721" s="400">
        <v>96</v>
      </c>
      <c r="E1721" s="400">
        <v>73</v>
      </c>
      <c r="F1721" s="401">
        <f t="shared" si="84"/>
        <v>0.43195266272189348</v>
      </c>
      <c r="G1721" s="400">
        <v>38</v>
      </c>
      <c r="H1721" s="400">
        <v>1</v>
      </c>
      <c r="I1721" s="401">
        <f t="shared" si="85"/>
        <v>2.564102564102564E-2</v>
      </c>
    </row>
    <row r="1722" spans="1:9" x14ac:dyDescent="0.2">
      <c r="A1722" s="407" t="s">
        <v>823</v>
      </c>
      <c r="D1722" s="400">
        <v>68</v>
      </c>
      <c r="E1722" s="400">
        <v>94</v>
      </c>
      <c r="F1722" s="401">
        <f t="shared" si="84"/>
        <v>0.58024691358024694</v>
      </c>
      <c r="G1722" s="400">
        <v>9</v>
      </c>
      <c r="H1722" s="400">
        <v>4</v>
      </c>
      <c r="I1722" s="401">
        <f t="shared" si="85"/>
        <v>0.30769230769230771</v>
      </c>
    </row>
    <row r="1723" spans="1:9" x14ac:dyDescent="0.2">
      <c r="A1723" s="407" t="s">
        <v>824</v>
      </c>
      <c r="D1723" s="400">
        <v>185</v>
      </c>
      <c r="E1723" s="400">
        <v>301</v>
      </c>
      <c r="F1723" s="401">
        <f t="shared" si="84"/>
        <v>0.61934156378600824</v>
      </c>
      <c r="G1723" s="400">
        <v>22</v>
      </c>
      <c r="H1723" s="400">
        <v>4</v>
      </c>
      <c r="I1723" s="401">
        <f t="shared" si="85"/>
        <v>0.15384615384615385</v>
      </c>
    </row>
    <row r="1724" spans="1:9" x14ac:dyDescent="0.2">
      <c r="A1724" s="407" t="s">
        <v>825</v>
      </c>
      <c r="D1724" s="400">
        <v>164</v>
      </c>
      <c r="E1724" s="400">
        <v>243</v>
      </c>
      <c r="F1724" s="401">
        <f t="shared" ref="F1724:F1787" si="86">E1724/(E1724+D1724)</f>
        <v>0.59705159705159705</v>
      </c>
      <c r="G1724" s="400">
        <v>30</v>
      </c>
      <c r="H1724" s="400">
        <v>6</v>
      </c>
      <c r="I1724" s="401">
        <f t="shared" si="85"/>
        <v>0.16666666666666666</v>
      </c>
    </row>
    <row r="1725" spans="1:9" x14ac:dyDescent="0.2">
      <c r="A1725" s="407" t="s">
        <v>826</v>
      </c>
      <c r="D1725" s="400">
        <v>178</v>
      </c>
      <c r="E1725" s="400">
        <v>272</v>
      </c>
      <c r="F1725" s="401">
        <f t="shared" si="86"/>
        <v>0.60444444444444445</v>
      </c>
      <c r="G1725" s="400">
        <v>52</v>
      </c>
      <c r="H1725" s="400">
        <v>9</v>
      </c>
      <c r="I1725" s="401">
        <f t="shared" si="85"/>
        <v>0.14754098360655737</v>
      </c>
    </row>
    <row r="1726" spans="1:9" x14ac:dyDescent="0.2">
      <c r="A1726" s="407" t="s">
        <v>827</v>
      </c>
      <c r="D1726" s="400">
        <v>258</v>
      </c>
      <c r="E1726" s="400">
        <v>339</v>
      </c>
      <c r="F1726" s="401">
        <f t="shared" si="86"/>
        <v>0.56783919597989951</v>
      </c>
      <c r="G1726" s="400">
        <v>52</v>
      </c>
      <c r="H1726" s="400">
        <v>2</v>
      </c>
      <c r="I1726" s="401">
        <f t="shared" si="85"/>
        <v>3.7037037037037035E-2</v>
      </c>
    </row>
    <row r="1727" spans="1:9" x14ac:dyDescent="0.2">
      <c r="A1727" s="407" t="s">
        <v>828</v>
      </c>
      <c r="D1727" s="400">
        <v>188</v>
      </c>
      <c r="E1727" s="400">
        <v>157</v>
      </c>
      <c r="F1727" s="401">
        <f t="shared" si="86"/>
        <v>0.45507246376811594</v>
      </c>
      <c r="G1727" s="400">
        <v>33</v>
      </c>
      <c r="H1727" s="400">
        <v>8</v>
      </c>
      <c r="I1727" s="401">
        <f t="shared" si="85"/>
        <v>0.1951219512195122</v>
      </c>
    </row>
    <row r="1728" spans="1:9" x14ac:dyDescent="0.2">
      <c r="A1728" s="407" t="s">
        <v>829</v>
      </c>
      <c r="D1728" s="400">
        <v>114</v>
      </c>
      <c r="E1728" s="400">
        <v>134</v>
      </c>
      <c r="F1728" s="401">
        <f t="shared" si="86"/>
        <v>0.54032258064516125</v>
      </c>
      <c r="G1728" s="400">
        <v>20</v>
      </c>
      <c r="H1728" s="400">
        <v>9</v>
      </c>
      <c r="I1728" s="401">
        <f t="shared" si="85"/>
        <v>0.31034482758620691</v>
      </c>
    </row>
    <row r="1729" spans="1:9" x14ac:dyDescent="0.2">
      <c r="A1729" s="407" t="s">
        <v>830</v>
      </c>
      <c r="D1729" s="400">
        <v>207</v>
      </c>
      <c r="E1729" s="400">
        <v>174</v>
      </c>
      <c r="F1729" s="401">
        <f t="shared" si="86"/>
        <v>0.45669291338582679</v>
      </c>
      <c r="G1729" s="400">
        <v>60</v>
      </c>
      <c r="H1729" s="400">
        <v>12</v>
      </c>
      <c r="I1729" s="401">
        <f t="shared" si="85"/>
        <v>0.16666666666666666</v>
      </c>
    </row>
    <row r="1730" spans="1:9" x14ac:dyDescent="0.2">
      <c r="A1730" s="407" t="s">
        <v>831</v>
      </c>
      <c r="D1730" s="400">
        <v>205</v>
      </c>
      <c r="E1730" s="400">
        <v>223</v>
      </c>
      <c r="F1730" s="401">
        <f t="shared" si="86"/>
        <v>0.5210280373831776</v>
      </c>
      <c r="G1730" s="400">
        <v>56</v>
      </c>
      <c r="H1730" s="400">
        <v>5</v>
      </c>
      <c r="I1730" s="401">
        <f t="shared" si="85"/>
        <v>8.1967213114754092E-2</v>
      </c>
    </row>
    <row r="1731" spans="1:9" x14ac:dyDescent="0.2">
      <c r="A1731" s="407" t="s">
        <v>832</v>
      </c>
      <c r="D1731" s="400">
        <v>42</v>
      </c>
      <c r="E1731" s="400">
        <v>50</v>
      </c>
      <c r="F1731" s="401">
        <f t="shared" si="86"/>
        <v>0.54347826086956519</v>
      </c>
      <c r="G1731" s="400">
        <v>18</v>
      </c>
      <c r="H1731" s="400">
        <v>3</v>
      </c>
      <c r="I1731" s="401">
        <f t="shared" si="85"/>
        <v>0.14285714285714285</v>
      </c>
    </row>
    <row r="1732" spans="1:9" x14ac:dyDescent="0.2">
      <c r="A1732" s="407" t="s">
        <v>833</v>
      </c>
      <c r="D1732" s="400">
        <v>67</v>
      </c>
      <c r="E1732" s="400">
        <v>79</v>
      </c>
      <c r="F1732" s="401">
        <f t="shared" si="86"/>
        <v>0.54109589041095896</v>
      </c>
      <c r="G1732" s="400">
        <v>14</v>
      </c>
      <c r="H1732" s="400">
        <v>9</v>
      </c>
      <c r="I1732" s="401">
        <f t="shared" si="85"/>
        <v>0.39130434782608697</v>
      </c>
    </row>
    <row r="1733" spans="1:9" x14ac:dyDescent="0.2">
      <c r="A1733" s="407" t="s">
        <v>834</v>
      </c>
      <c r="D1733" s="400">
        <v>58</v>
      </c>
      <c r="E1733" s="400">
        <v>73</v>
      </c>
      <c r="F1733" s="401">
        <f t="shared" si="86"/>
        <v>0.5572519083969466</v>
      </c>
      <c r="G1733" s="400">
        <v>10</v>
      </c>
      <c r="H1733" s="400">
        <v>0</v>
      </c>
      <c r="I1733" s="401">
        <f t="shared" si="85"/>
        <v>0</v>
      </c>
    </row>
    <row r="1734" spans="1:9" x14ac:dyDescent="0.2">
      <c r="A1734" s="407" t="s">
        <v>835</v>
      </c>
      <c r="D1734" s="400">
        <v>43</v>
      </c>
      <c r="E1734" s="400">
        <v>20</v>
      </c>
      <c r="F1734" s="401">
        <f t="shared" si="86"/>
        <v>0.31746031746031744</v>
      </c>
      <c r="G1734" s="400">
        <v>7</v>
      </c>
      <c r="H1734" s="400">
        <v>0</v>
      </c>
      <c r="I1734" s="401">
        <f t="shared" si="85"/>
        <v>0</v>
      </c>
    </row>
    <row r="1735" spans="1:9" x14ac:dyDescent="0.2">
      <c r="A1735" s="407" t="s">
        <v>836</v>
      </c>
      <c r="D1735" s="400">
        <v>169</v>
      </c>
      <c r="E1735" s="400">
        <v>206</v>
      </c>
      <c r="F1735" s="401">
        <f t="shared" si="86"/>
        <v>0.54933333333333334</v>
      </c>
      <c r="G1735" s="400">
        <v>22</v>
      </c>
      <c r="H1735" s="400">
        <v>11</v>
      </c>
      <c r="I1735" s="401">
        <f t="shared" si="85"/>
        <v>0.33333333333333331</v>
      </c>
    </row>
    <row r="1736" spans="1:9" x14ac:dyDescent="0.2">
      <c r="A1736" s="407" t="s">
        <v>837</v>
      </c>
      <c r="D1736" s="400">
        <v>92</v>
      </c>
      <c r="E1736" s="400">
        <v>120</v>
      </c>
      <c r="F1736" s="401">
        <f t="shared" si="86"/>
        <v>0.56603773584905659</v>
      </c>
      <c r="G1736" s="400">
        <v>15</v>
      </c>
      <c r="H1736" s="400">
        <v>1</v>
      </c>
      <c r="I1736" s="401">
        <f t="shared" si="85"/>
        <v>6.25E-2</v>
      </c>
    </row>
    <row r="1737" spans="1:9" x14ac:dyDescent="0.2">
      <c r="A1737" s="407" t="s">
        <v>838</v>
      </c>
      <c r="D1737" s="400">
        <v>149</v>
      </c>
      <c r="E1737" s="400">
        <v>122</v>
      </c>
      <c r="F1737" s="401">
        <f t="shared" si="86"/>
        <v>0.45018450184501846</v>
      </c>
      <c r="G1737" s="400">
        <v>25</v>
      </c>
      <c r="H1737" s="400">
        <v>6</v>
      </c>
      <c r="I1737" s="401">
        <f t="shared" si="85"/>
        <v>0.19354838709677419</v>
      </c>
    </row>
    <row r="1738" spans="1:9" x14ac:dyDescent="0.2">
      <c r="A1738" s="407" t="s">
        <v>839</v>
      </c>
      <c r="D1738" s="400">
        <v>119</v>
      </c>
      <c r="E1738" s="400">
        <v>90</v>
      </c>
      <c r="F1738" s="401">
        <f t="shared" si="86"/>
        <v>0.43062200956937802</v>
      </c>
      <c r="G1738" s="400">
        <v>24</v>
      </c>
      <c r="H1738" s="400">
        <v>6</v>
      </c>
      <c r="I1738" s="401">
        <f t="shared" si="85"/>
        <v>0.2</v>
      </c>
    </row>
    <row r="1739" spans="1:9" x14ac:dyDescent="0.2">
      <c r="A1739" s="407" t="s">
        <v>840</v>
      </c>
      <c r="D1739" s="400">
        <v>195</v>
      </c>
      <c r="E1739" s="400">
        <v>188</v>
      </c>
      <c r="F1739" s="401">
        <f t="shared" si="86"/>
        <v>0.49086161879895562</v>
      </c>
      <c r="G1739" s="400">
        <v>40</v>
      </c>
      <c r="H1739" s="400">
        <v>8</v>
      </c>
      <c r="I1739" s="401">
        <f t="shared" si="85"/>
        <v>0.16666666666666666</v>
      </c>
    </row>
    <row r="1740" spans="1:9" x14ac:dyDescent="0.2">
      <c r="A1740" s="407" t="s">
        <v>841</v>
      </c>
      <c r="D1740" s="400">
        <v>194</v>
      </c>
      <c r="E1740" s="400">
        <v>138</v>
      </c>
      <c r="F1740" s="401">
        <f t="shared" si="86"/>
        <v>0.41566265060240964</v>
      </c>
      <c r="G1740" s="400">
        <v>76</v>
      </c>
      <c r="H1740" s="400">
        <v>8</v>
      </c>
      <c r="I1740" s="401">
        <f t="shared" si="85"/>
        <v>9.5238095238095233E-2</v>
      </c>
    </row>
    <row r="1741" spans="1:9" x14ac:dyDescent="0.2">
      <c r="A1741" s="407" t="s">
        <v>842</v>
      </c>
      <c r="D1741" s="400">
        <v>150</v>
      </c>
      <c r="E1741" s="400">
        <v>127</v>
      </c>
      <c r="F1741" s="401">
        <f t="shared" si="86"/>
        <v>0.4584837545126354</v>
      </c>
      <c r="G1741" s="400">
        <v>59</v>
      </c>
      <c r="H1741" s="400">
        <v>7</v>
      </c>
      <c r="I1741" s="401">
        <f t="shared" si="85"/>
        <v>0.10606060606060606</v>
      </c>
    </row>
    <row r="1742" spans="1:9" x14ac:dyDescent="0.2">
      <c r="A1742" s="407" t="s">
        <v>843</v>
      </c>
      <c r="D1742" s="400">
        <v>163</v>
      </c>
      <c r="E1742" s="400">
        <v>98</v>
      </c>
      <c r="F1742" s="401">
        <f t="shared" si="86"/>
        <v>0.37547892720306514</v>
      </c>
      <c r="G1742" s="400">
        <v>35</v>
      </c>
      <c r="H1742" s="400">
        <v>7</v>
      </c>
      <c r="I1742" s="401">
        <f t="shared" si="85"/>
        <v>0.16666666666666666</v>
      </c>
    </row>
    <row r="1743" spans="1:9" x14ac:dyDescent="0.2">
      <c r="A1743" s="407" t="s">
        <v>844</v>
      </c>
      <c r="D1743" s="400">
        <v>144</v>
      </c>
      <c r="E1743" s="400">
        <v>92</v>
      </c>
      <c r="F1743" s="401">
        <f t="shared" si="86"/>
        <v>0.38983050847457629</v>
      </c>
      <c r="G1743" s="400">
        <v>41</v>
      </c>
      <c r="H1743" s="400">
        <v>20</v>
      </c>
      <c r="I1743" s="401">
        <f t="shared" si="85"/>
        <v>0.32786885245901637</v>
      </c>
    </row>
    <row r="1744" spans="1:9" x14ac:dyDescent="0.2">
      <c r="A1744" s="407" t="s">
        <v>845</v>
      </c>
      <c r="D1744" s="400">
        <v>98</v>
      </c>
      <c r="E1744" s="400">
        <v>37</v>
      </c>
      <c r="F1744" s="401">
        <f t="shared" si="86"/>
        <v>0.27407407407407408</v>
      </c>
      <c r="G1744" s="400">
        <v>39</v>
      </c>
      <c r="H1744" s="400">
        <v>4</v>
      </c>
      <c r="I1744" s="401">
        <f t="shared" si="85"/>
        <v>9.3023255813953487E-2</v>
      </c>
    </row>
    <row r="1745" spans="1:9" x14ac:dyDescent="0.2">
      <c r="A1745" s="407" t="s">
        <v>846</v>
      </c>
      <c r="D1745" s="400">
        <v>83</v>
      </c>
      <c r="E1745" s="400">
        <v>62</v>
      </c>
      <c r="F1745" s="401">
        <f t="shared" si="86"/>
        <v>0.42758620689655175</v>
      </c>
      <c r="G1745" s="400">
        <v>53</v>
      </c>
      <c r="H1745" s="400">
        <v>1</v>
      </c>
      <c r="I1745" s="401">
        <f t="shared" si="85"/>
        <v>1.8518518518518517E-2</v>
      </c>
    </row>
    <row r="1746" spans="1:9" x14ac:dyDescent="0.2">
      <c r="A1746" s="407" t="s">
        <v>847</v>
      </c>
      <c r="D1746" s="400">
        <v>89</v>
      </c>
      <c r="E1746" s="400">
        <v>61</v>
      </c>
      <c r="F1746" s="401">
        <f t="shared" si="86"/>
        <v>0.40666666666666668</v>
      </c>
      <c r="G1746" s="400">
        <v>31</v>
      </c>
      <c r="H1746" s="400">
        <v>11</v>
      </c>
      <c r="I1746" s="401">
        <f t="shared" si="85"/>
        <v>0.26190476190476192</v>
      </c>
    </row>
    <row r="1747" spans="1:9" x14ac:dyDescent="0.2">
      <c r="A1747" s="407" t="s">
        <v>848</v>
      </c>
      <c r="D1747" s="400">
        <v>125</v>
      </c>
      <c r="E1747" s="400">
        <v>38</v>
      </c>
      <c r="F1747" s="401">
        <f t="shared" si="86"/>
        <v>0.23312883435582821</v>
      </c>
      <c r="G1747" s="400">
        <v>26</v>
      </c>
      <c r="H1747" s="400">
        <v>6</v>
      </c>
      <c r="I1747" s="401">
        <f t="shared" si="85"/>
        <v>0.1875</v>
      </c>
    </row>
    <row r="1748" spans="1:9" x14ac:dyDescent="0.2">
      <c r="A1748" s="407" t="s">
        <v>849</v>
      </c>
      <c r="D1748" s="400">
        <v>83</v>
      </c>
      <c r="E1748" s="400">
        <v>37</v>
      </c>
      <c r="F1748" s="401">
        <f t="shared" si="86"/>
        <v>0.30833333333333335</v>
      </c>
      <c r="G1748" s="400">
        <v>38</v>
      </c>
      <c r="H1748" s="400">
        <v>2</v>
      </c>
      <c r="I1748" s="401">
        <f t="shared" si="85"/>
        <v>0.05</v>
      </c>
    </row>
    <row r="1749" spans="1:9" x14ac:dyDescent="0.2">
      <c r="A1749" s="407" t="s">
        <v>850</v>
      </c>
      <c r="D1749" s="400">
        <v>100</v>
      </c>
      <c r="E1749" s="400">
        <v>39</v>
      </c>
      <c r="F1749" s="401">
        <f t="shared" si="86"/>
        <v>0.2805755395683453</v>
      </c>
      <c r="G1749" s="400">
        <v>52</v>
      </c>
      <c r="H1749" s="400">
        <v>12</v>
      </c>
      <c r="I1749" s="401">
        <f t="shared" si="85"/>
        <v>0.1875</v>
      </c>
    </row>
    <row r="1750" spans="1:9" x14ac:dyDescent="0.2">
      <c r="A1750" s="407" t="s">
        <v>851</v>
      </c>
      <c r="D1750" s="400">
        <v>62</v>
      </c>
      <c r="E1750" s="400">
        <v>24</v>
      </c>
      <c r="F1750" s="401">
        <f t="shared" si="86"/>
        <v>0.27906976744186046</v>
      </c>
      <c r="G1750" s="400">
        <v>37</v>
      </c>
      <c r="H1750" s="400">
        <v>20</v>
      </c>
      <c r="I1750" s="401">
        <f t="shared" si="85"/>
        <v>0.35087719298245612</v>
      </c>
    </row>
    <row r="1751" spans="1:9" x14ac:dyDescent="0.2">
      <c r="A1751" s="407" t="s">
        <v>852</v>
      </c>
      <c r="D1751" s="400">
        <v>51</v>
      </c>
      <c r="E1751" s="400">
        <v>22</v>
      </c>
      <c r="F1751" s="401">
        <f t="shared" si="86"/>
        <v>0.30136986301369861</v>
      </c>
      <c r="G1751" s="400">
        <v>49</v>
      </c>
      <c r="H1751" s="400">
        <v>10</v>
      </c>
      <c r="I1751" s="401">
        <f t="shared" si="85"/>
        <v>0.16949152542372881</v>
      </c>
    </row>
    <row r="1752" spans="1:9" x14ac:dyDescent="0.2">
      <c r="A1752" s="407" t="s">
        <v>853</v>
      </c>
      <c r="D1752" s="400">
        <v>39</v>
      </c>
      <c r="E1752" s="400">
        <v>23</v>
      </c>
      <c r="F1752" s="401">
        <f t="shared" si="86"/>
        <v>0.37096774193548387</v>
      </c>
      <c r="G1752" s="400">
        <v>43</v>
      </c>
      <c r="H1752" s="400">
        <v>4</v>
      </c>
      <c r="I1752" s="401">
        <f t="shared" si="85"/>
        <v>8.5106382978723402E-2</v>
      </c>
    </row>
    <row r="1753" spans="1:9" x14ac:dyDescent="0.2">
      <c r="A1753" s="407" t="s">
        <v>854</v>
      </c>
      <c r="D1753" s="400">
        <v>44</v>
      </c>
      <c r="E1753" s="400">
        <v>28</v>
      </c>
      <c r="F1753" s="401">
        <f t="shared" si="86"/>
        <v>0.3888888888888889</v>
      </c>
      <c r="G1753" s="400">
        <v>28</v>
      </c>
      <c r="H1753" s="400">
        <v>2</v>
      </c>
      <c r="I1753" s="401">
        <f t="shared" si="85"/>
        <v>6.6666666666666666E-2</v>
      </c>
    </row>
    <row r="1754" spans="1:9" x14ac:dyDescent="0.2">
      <c r="A1754" s="407" t="s">
        <v>855</v>
      </c>
      <c r="D1754" s="400">
        <v>12</v>
      </c>
      <c r="E1754" s="400">
        <v>5</v>
      </c>
      <c r="F1754" s="401">
        <f t="shared" si="86"/>
        <v>0.29411764705882354</v>
      </c>
      <c r="G1754" s="400">
        <v>9</v>
      </c>
      <c r="H1754" s="400">
        <v>0</v>
      </c>
      <c r="I1754" s="401">
        <f t="shared" si="85"/>
        <v>0</v>
      </c>
    </row>
    <row r="1755" spans="1:9" x14ac:dyDescent="0.2">
      <c r="A1755" s="407" t="s">
        <v>856</v>
      </c>
      <c r="D1755" s="400">
        <v>26</v>
      </c>
      <c r="E1755" s="400">
        <v>9</v>
      </c>
      <c r="F1755" s="401">
        <f t="shared" si="86"/>
        <v>0.25714285714285712</v>
      </c>
      <c r="G1755" s="400">
        <v>14</v>
      </c>
      <c r="H1755" s="400">
        <v>1</v>
      </c>
      <c r="I1755" s="401">
        <f t="shared" si="85"/>
        <v>6.6666666666666666E-2</v>
      </c>
    </row>
    <row r="1756" spans="1:9" x14ac:dyDescent="0.2">
      <c r="A1756" s="407" t="s">
        <v>857</v>
      </c>
      <c r="D1756" s="400">
        <v>21</v>
      </c>
      <c r="E1756" s="400">
        <v>6</v>
      </c>
      <c r="F1756" s="401">
        <f t="shared" si="86"/>
        <v>0.22222222222222221</v>
      </c>
      <c r="G1756" s="400">
        <v>6</v>
      </c>
      <c r="H1756" s="400">
        <v>0</v>
      </c>
      <c r="I1756" s="401">
        <f t="shared" si="85"/>
        <v>0</v>
      </c>
    </row>
    <row r="1757" spans="1:9" x14ac:dyDescent="0.2">
      <c r="A1757" s="407" t="s">
        <v>858</v>
      </c>
      <c r="D1757" s="400">
        <v>15</v>
      </c>
      <c r="E1757" s="400">
        <v>5</v>
      </c>
      <c r="F1757" s="401">
        <f t="shared" si="86"/>
        <v>0.25</v>
      </c>
      <c r="G1757" s="400">
        <v>1</v>
      </c>
      <c r="H1757" s="400">
        <v>0</v>
      </c>
      <c r="I1757" s="401">
        <f t="shared" si="85"/>
        <v>0</v>
      </c>
    </row>
    <row r="1758" spans="1:9" x14ac:dyDescent="0.2">
      <c r="A1758" s="407" t="s">
        <v>859</v>
      </c>
      <c r="D1758" s="400">
        <v>23</v>
      </c>
      <c r="E1758" s="400">
        <v>11</v>
      </c>
      <c r="F1758" s="401">
        <f t="shared" si="86"/>
        <v>0.3235294117647059</v>
      </c>
      <c r="G1758" s="400">
        <v>8</v>
      </c>
      <c r="H1758" s="400">
        <v>2</v>
      </c>
      <c r="I1758" s="401">
        <f t="shared" ref="I1758:I1799" si="87">H1758/(H1758+G1758)</f>
        <v>0.2</v>
      </c>
    </row>
    <row r="1759" spans="1:9" x14ac:dyDescent="0.2">
      <c r="A1759" s="407" t="s">
        <v>860</v>
      </c>
      <c r="D1759" s="400">
        <v>19</v>
      </c>
      <c r="E1759" s="400">
        <v>6</v>
      </c>
      <c r="F1759" s="401">
        <f t="shared" si="86"/>
        <v>0.24</v>
      </c>
      <c r="G1759" s="400">
        <v>1</v>
      </c>
      <c r="H1759" s="400">
        <v>0</v>
      </c>
      <c r="I1759" s="401">
        <f t="shared" si="87"/>
        <v>0</v>
      </c>
    </row>
    <row r="1760" spans="1:9" x14ac:dyDescent="0.2">
      <c r="A1760" s="407" t="s">
        <v>861</v>
      </c>
      <c r="D1760" s="400">
        <v>13</v>
      </c>
      <c r="E1760" s="400">
        <v>8</v>
      </c>
      <c r="F1760" s="401">
        <f t="shared" si="86"/>
        <v>0.38095238095238093</v>
      </c>
      <c r="G1760" s="400">
        <v>2</v>
      </c>
      <c r="H1760" s="400">
        <v>0</v>
      </c>
      <c r="I1760" s="401">
        <f t="shared" si="87"/>
        <v>0</v>
      </c>
    </row>
    <row r="1761" spans="1:9" x14ac:dyDescent="0.2">
      <c r="A1761" s="407" t="s">
        <v>862</v>
      </c>
      <c r="D1761" s="400">
        <v>14</v>
      </c>
      <c r="E1761" s="400">
        <v>3</v>
      </c>
      <c r="F1761" s="401">
        <f t="shared" si="86"/>
        <v>0.17647058823529413</v>
      </c>
      <c r="G1761" s="400">
        <v>20</v>
      </c>
      <c r="H1761" s="400">
        <v>0</v>
      </c>
      <c r="I1761" s="401">
        <f t="shared" si="87"/>
        <v>0</v>
      </c>
    </row>
    <row r="1762" spans="1:9" x14ac:dyDescent="0.2">
      <c r="A1762" s="407" t="s">
        <v>863</v>
      </c>
      <c r="D1762" s="400">
        <v>4</v>
      </c>
      <c r="E1762" s="400">
        <v>1</v>
      </c>
      <c r="F1762" s="401">
        <f t="shared" si="86"/>
        <v>0.2</v>
      </c>
      <c r="G1762" s="400">
        <v>3</v>
      </c>
      <c r="H1762" s="400">
        <v>0</v>
      </c>
      <c r="I1762" s="401">
        <f t="shared" si="87"/>
        <v>0</v>
      </c>
    </row>
    <row r="1763" spans="1:9" x14ac:dyDescent="0.2">
      <c r="A1763" s="407" t="s">
        <v>864</v>
      </c>
      <c r="D1763" s="400">
        <v>12</v>
      </c>
      <c r="E1763" s="400">
        <v>1</v>
      </c>
      <c r="F1763" s="401">
        <f t="shared" si="86"/>
        <v>7.6923076923076927E-2</v>
      </c>
      <c r="G1763" s="400">
        <v>6</v>
      </c>
      <c r="H1763" s="400">
        <v>1</v>
      </c>
      <c r="I1763" s="401">
        <f t="shared" si="87"/>
        <v>0.14285714285714285</v>
      </c>
    </row>
    <row r="1764" spans="1:9" x14ac:dyDescent="0.2">
      <c r="A1764" s="407" t="s">
        <v>865</v>
      </c>
      <c r="D1764" s="400">
        <v>22</v>
      </c>
      <c r="E1764" s="400">
        <v>1</v>
      </c>
      <c r="F1764" s="401">
        <f t="shared" si="86"/>
        <v>4.3478260869565216E-2</v>
      </c>
      <c r="G1764" s="400">
        <v>8</v>
      </c>
      <c r="H1764" s="400">
        <v>1</v>
      </c>
      <c r="I1764" s="401">
        <f t="shared" si="87"/>
        <v>0.1111111111111111</v>
      </c>
    </row>
    <row r="1765" spans="1:9" x14ac:dyDescent="0.2">
      <c r="A1765" s="407" t="s">
        <v>866</v>
      </c>
      <c r="D1765" s="400">
        <v>15</v>
      </c>
      <c r="E1765" s="400">
        <v>1</v>
      </c>
      <c r="F1765" s="401">
        <f t="shared" si="86"/>
        <v>6.25E-2</v>
      </c>
      <c r="G1765" s="400">
        <v>9</v>
      </c>
      <c r="H1765" s="400">
        <v>1</v>
      </c>
      <c r="I1765" s="401">
        <f t="shared" si="87"/>
        <v>0.1</v>
      </c>
    </row>
    <row r="1766" spans="1:9" x14ac:dyDescent="0.2">
      <c r="A1766" s="407" t="s">
        <v>867</v>
      </c>
      <c r="D1766" s="400">
        <v>12</v>
      </c>
      <c r="E1766" s="400">
        <v>1</v>
      </c>
      <c r="F1766" s="401">
        <f t="shared" si="86"/>
        <v>7.6923076923076927E-2</v>
      </c>
      <c r="G1766" s="400">
        <v>2</v>
      </c>
      <c r="H1766" s="400">
        <v>0</v>
      </c>
      <c r="I1766" s="401">
        <f t="shared" si="87"/>
        <v>0</v>
      </c>
    </row>
    <row r="1767" spans="1:9" x14ac:dyDescent="0.2">
      <c r="A1767" s="407" t="s">
        <v>868</v>
      </c>
      <c r="D1767" s="400">
        <v>45</v>
      </c>
      <c r="E1767" s="400">
        <v>18</v>
      </c>
      <c r="F1767" s="401">
        <f t="shared" si="86"/>
        <v>0.2857142857142857</v>
      </c>
      <c r="G1767" s="400">
        <v>18</v>
      </c>
      <c r="H1767" s="400">
        <v>1</v>
      </c>
      <c r="I1767" s="401">
        <f t="shared" si="87"/>
        <v>5.2631578947368418E-2</v>
      </c>
    </row>
    <row r="1768" spans="1:9" x14ac:dyDescent="0.2">
      <c r="A1768" s="407" t="s">
        <v>869</v>
      </c>
      <c r="D1768" s="400">
        <v>72</v>
      </c>
      <c r="E1768" s="400">
        <v>31</v>
      </c>
      <c r="F1768" s="401">
        <f t="shared" si="86"/>
        <v>0.30097087378640774</v>
      </c>
      <c r="G1768" s="400">
        <v>12</v>
      </c>
      <c r="H1768" s="400">
        <v>0</v>
      </c>
      <c r="I1768" s="401">
        <f t="shared" si="87"/>
        <v>0</v>
      </c>
    </row>
    <row r="1769" spans="1:9" x14ac:dyDescent="0.2">
      <c r="A1769" s="407" t="s">
        <v>870</v>
      </c>
      <c r="D1769" s="400">
        <v>38</v>
      </c>
      <c r="E1769" s="400">
        <v>10</v>
      </c>
      <c r="F1769" s="401">
        <f t="shared" si="86"/>
        <v>0.20833333333333334</v>
      </c>
      <c r="G1769" s="400">
        <v>7</v>
      </c>
      <c r="H1769" s="400">
        <v>0</v>
      </c>
      <c r="I1769" s="401">
        <f t="shared" si="87"/>
        <v>0</v>
      </c>
    </row>
    <row r="1770" spans="1:9" x14ac:dyDescent="0.2">
      <c r="A1770" s="407" t="s">
        <v>871</v>
      </c>
      <c r="D1770" s="400">
        <v>14</v>
      </c>
      <c r="E1770" s="400">
        <v>1</v>
      </c>
      <c r="F1770" s="401">
        <f t="shared" si="86"/>
        <v>6.6666666666666666E-2</v>
      </c>
      <c r="G1770" s="400">
        <v>4</v>
      </c>
      <c r="H1770" s="400">
        <v>0</v>
      </c>
      <c r="I1770" s="401">
        <f t="shared" si="87"/>
        <v>0</v>
      </c>
    </row>
    <row r="1771" spans="1:9" x14ac:dyDescent="0.2">
      <c r="A1771" s="407" t="s">
        <v>872</v>
      </c>
      <c r="D1771" s="400">
        <v>9</v>
      </c>
      <c r="E1771" s="400">
        <v>4</v>
      </c>
      <c r="F1771" s="401">
        <f t="shared" si="86"/>
        <v>0.30769230769230771</v>
      </c>
      <c r="G1771" s="400">
        <v>7</v>
      </c>
      <c r="H1771" s="400">
        <v>1</v>
      </c>
      <c r="I1771" s="401">
        <f t="shared" si="87"/>
        <v>0.125</v>
      </c>
    </row>
    <row r="1772" spans="1:9" x14ac:dyDescent="0.2">
      <c r="A1772" s="407" t="s">
        <v>873</v>
      </c>
      <c r="D1772" s="400">
        <v>3</v>
      </c>
      <c r="E1772" s="400">
        <v>1</v>
      </c>
      <c r="F1772" s="401">
        <f t="shared" si="86"/>
        <v>0.25</v>
      </c>
      <c r="G1772" s="400">
        <v>1</v>
      </c>
      <c r="H1772" s="400">
        <v>0</v>
      </c>
      <c r="I1772" s="401">
        <f t="shared" si="87"/>
        <v>0</v>
      </c>
    </row>
    <row r="1773" spans="1:9" x14ac:dyDescent="0.2">
      <c r="A1773" s="407" t="s">
        <v>874</v>
      </c>
      <c r="D1773" s="400">
        <v>0</v>
      </c>
      <c r="E1773" s="400">
        <v>0</v>
      </c>
      <c r="F1773" s="401" t="e">
        <f t="shared" si="86"/>
        <v>#DIV/0!</v>
      </c>
      <c r="G1773" s="400">
        <v>0</v>
      </c>
      <c r="H1773" s="400">
        <v>0</v>
      </c>
      <c r="I1773" s="401" t="e">
        <f t="shared" si="87"/>
        <v>#DIV/0!</v>
      </c>
    </row>
    <row r="1774" spans="1:9" x14ac:dyDescent="0.2">
      <c r="A1774" s="407" t="s">
        <v>876</v>
      </c>
      <c r="D1774" s="400">
        <v>9</v>
      </c>
      <c r="E1774" s="400">
        <v>2</v>
      </c>
      <c r="F1774" s="401">
        <f t="shared" si="86"/>
        <v>0.18181818181818182</v>
      </c>
      <c r="G1774" s="400">
        <v>2</v>
      </c>
      <c r="H1774" s="400">
        <v>0</v>
      </c>
      <c r="I1774" s="401">
        <f t="shared" si="87"/>
        <v>0</v>
      </c>
    </row>
    <row r="1775" spans="1:9" x14ac:dyDescent="0.2">
      <c r="A1775" s="407" t="s">
        <v>877</v>
      </c>
      <c r="D1775" s="400">
        <v>4</v>
      </c>
      <c r="E1775" s="400">
        <v>1</v>
      </c>
      <c r="F1775" s="401">
        <f t="shared" si="86"/>
        <v>0.2</v>
      </c>
      <c r="G1775" s="400">
        <v>0</v>
      </c>
      <c r="H1775" s="400">
        <v>0</v>
      </c>
      <c r="I1775" s="401" t="e">
        <f t="shared" si="87"/>
        <v>#DIV/0!</v>
      </c>
    </row>
    <row r="1776" spans="1:9" x14ac:dyDescent="0.2">
      <c r="A1776" s="407" t="s">
        <v>878</v>
      </c>
      <c r="D1776" s="400">
        <v>2</v>
      </c>
      <c r="E1776" s="400">
        <v>0</v>
      </c>
      <c r="F1776" s="401">
        <f t="shared" si="86"/>
        <v>0</v>
      </c>
      <c r="G1776" s="400">
        <v>0</v>
      </c>
      <c r="H1776" s="400">
        <v>0</v>
      </c>
      <c r="I1776" s="401" t="e">
        <f t="shared" si="87"/>
        <v>#DIV/0!</v>
      </c>
    </row>
    <row r="1777" spans="1:9" x14ac:dyDescent="0.2">
      <c r="A1777" s="407" t="s">
        <v>880</v>
      </c>
      <c r="D1777" s="400">
        <v>3</v>
      </c>
      <c r="E1777" s="400">
        <v>0</v>
      </c>
      <c r="F1777" s="401">
        <f t="shared" si="86"/>
        <v>0</v>
      </c>
      <c r="G1777" s="400">
        <v>0</v>
      </c>
      <c r="H1777" s="400">
        <v>0</v>
      </c>
      <c r="I1777" s="401" t="e">
        <f t="shared" si="87"/>
        <v>#DIV/0!</v>
      </c>
    </row>
    <row r="1778" spans="1:9" x14ac:dyDescent="0.2">
      <c r="A1778" s="407" t="s">
        <v>881</v>
      </c>
      <c r="D1778" s="400">
        <v>2</v>
      </c>
      <c r="E1778" s="400">
        <v>0</v>
      </c>
      <c r="F1778" s="401">
        <f t="shared" si="86"/>
        <v>0</v>
      </c>
      <c r="G1778" s="400">
        <v>3</v>
      </c>
      <c r="H1778" s="400">
        <v>0</v>
      </c>
      <c r="I1778" s="401">
        <f t="shared" si="87"/>
        <v>0</v>
      </c>
    </row>
    <row r="1779" spans="1:9" x14ac:dyDescent="0.2">
      <c r="A1779" s="407" t="s">
        <v>882</v>
      </c>
      <c r="D1779" s="400">
        <v>3</v>
      </c>
      <c r="E1779" s="400">
        <v>0</v>
      </c>
      <c r="F1779" s="401">
        <f t="shared" si="86"/>
        <v>0</v>
      </c>
      <c r="G1779" s="400">
        <v>0</v>
      </c>
      <c r="H1779" s="400">
        <v>0</v>
      </c>
      <c r="I1779" s="401" t="e">
        <f t="shared" si="87"/>
        <v>#DIV/0!</v>
      </c>
    </row>
    <row r="1780" spans="1:9" x14ac:dyDescent="0.2">
      <c r="A1780" s="407" t="s">
        <v>883</v>
      </c>
      <c r="D1780" s="400">
        <v>0</v>
      </c>
      <c r="E1780" s="400">
        <v>0</v>
      </c>
      <c r="F1780" s="401" t="e">
        <f t="shared" si="86"/>
        <v>#DIV/0!</v>
      </c>
      <c r="G1780" s="400">
        <v>0</v>
      </c>
      <c r="H1780" s="400">
        <v>0</v>
      </c>
      <c r="I1780" s="401" t="e">
        <f t="shared" si="87"/>
        <v>#DIV/0!</v>
      </c>
    </row>
    <row r="1781" spans="1:9" x14ac:dyDescent="0.2">
      <c r="A1781" s="407" t="s">
        <v>884</v>
      </c>
      <c r="D1781" s="400">
        <v>0</v>
      </c>
      <c r="E1781" s="400">
        <v>0</v>
      </c>
      <c r="F1781" s="401" t="e">
        <f t="shared" si="86"/>
        <v>#DIV/0!</v>
      </c>
      <c r="G1781" s="400">
        <v>0</v>
      </c>
      <c r="H1781" s="400">
        <v>0</v>
      </c>
      <c r="I1781" s="401" t="e">
        <f t="shared" si="87"/>
        <v>#DIV/0!</v>
      </c>
    </row>
    <row r="1782" spans="1:9" x14ac:dyDescent="0.2">
      <c r="A1782" s="407" t="s">
        <v>885</v>
      </c>
      <c r="D1782" s="400">
        <v>6</v>
      </c>
      <c r="E1782" s="400">
        <v>0</v>
      </c>
      <c r="F1782" s="401">
        <f t="shared" si="86"/>
        <v>0</v>
      </c>
      <c r="G1782" s="400">
        <v>3</v>
      </c>
      <c r="H1782" s="400">
        <v>0</v>
      </c>
      <c r="I1782" s="401">
        <f t="shared" si="87"/>
        <v>0</v>
      </c>
    </row>
    <row r="1783" spans="1:9" x14ac:dyDescent="0.2">
      <c r="A1783" s="407" t="s">
        <v>886</v>
      </c>
      <c r="D1783" s="400">
        <v>1</v>
      </c>
      <c r="E1783" s="400">
        <v>0</v>
      </c>
      <c r="F1783" s="401">
        <f t="shared" si="86"/>
        <v>0</v>
      </c>
      <c r="G1783" s="400">
        <v>0</v>
      </c>
      <c r="H1783" s="400">
        <v>0</v>
      </c>
      <c r="I1783" s="401" t="e">
        <f t="shared" si="87"/>
        <v>#DIV/0!</v>
      </c>
    </row>
    <row r="1784" spans="1:9" x14ac:dyDescent="0.2">
      <c r="A1784" s="407" t="s">
        <v>887</v>
      </c>
      <c r="D1784" s="400">
        <v>1</v>
      </c>
      <c r="E1784" s="400">
        <v>1</v>
      </c>
      <c r="F1784" s="401">
        <f t="shared" si="86"/>
        <v>0.5</v>
      </c>
      <c r="G1784" s="400">
        <v>1</v>
      </c>
      <c r="H1784" s="400">
        <v>2</v>
      </c>
      <c r="I1784" s="401">
        <f t="shared" si="87"/>
        <v>0.66666666666666663</v>
      </c>
    </row>
    <row r="1785" spans="1:9" x14ac:dyDescent="0.2">
      <c r="A1785" s="407" t="s">
        <v>888</v>
      </c>
      <c r="D1785" s="400">
        <v>0</v>
      </c>
      <c r="E1785" s="400">
        <v>0</v>
      </c>
      <c r="F1785" s="401" t="e">
        <f t="shared" si="86"/>
        <v>#DIV/0!</v>
      </c>
      <c r="G1785" s="400">
        <v>0</v>
      </c>
      <c r="H1785" s="400">
        <v>0</v>
      </c>
      <c r="I1785" s="401" t="e">
        <f t="shared" si="87"/>
        <v>#DIV/0!</v>
      </c>
    </row>
    <row r="1786" spans="1:9" x14ac:dyDescent="0.2">
      <c r="A1786" s="407" t="s">
        <v>889</v>
      </c>
      <c r="D1786" s="400">
        <v>8</v>
      </c>
      <c r="E1786" s="400">
        <v>0</v>
      </c>
      <c r="F1786" s="401">
        <f t="shared" si="86"/>
        <v>0</v>
      </c>
      <c r="G1786" s="400">
        <v>1</v>
      </c>
      <c r="H1786" s="400">
        <v>0</v>
      </c>
      <c r="I1786" s="401">
        <f t="shared" si="87"/>
        <v>0</v>
      </c>
    </row>
    <row r="1787" spans="1:9" x14ac:dyDescent="0.2">
      <c r="A1787" s="407" t="s">
        <v>890</v>
      </c>
      <c r="D1787" s="400">
        <v>41</v>
      </c>
      <c r="E1787" s="400">
        <v>0</v>
      </c>
      <c r="F1787" s="401">
        <f t="shared" si="86"/>
        <v>0</v>
      </c>
      <c r="G1787" s="400">
        <v>0</v>
      </c>
      <c r="H1787" s="400">
        <v>0</v>
      </c>
      <c r="I1787" s="401" t="e">
        <f t="shared" si="87"/>
        <v>#DIV/0!</v>
      </c>
    </row>
    <row r="1788" spans="1:9" x14ac:dyDescent="0.2">
      <c r="A1788" s="407" t="s">
        <v>891</v>
      </c>
      <c r="D1788" s="400">
        <v>3</v>
      </c>
      <c r="E1788" s="400">
        <v>2</v>
      </c>
      <c r="F1788" s="401">
        <f t="shared" ref="F1788:F1798" si="88">E1788/(E1788+D1788)</f>
        <v>0.4</v>
      </c>
      <c r="G1788" s="400">
        <v>0</v>
      </c>
      <c r="H1788" s="400">
        <v>0</v>
      </c>
      <c r="I1788" s="401" t="e">
        <f t="shared" si="87"/>
        <v>#DIV/0!</v>
      </c>
    </row>
    <row r="1789" spans="1:9" x14ac:dyDescent="0.2">
      <c r="A1789" s="407" t="s">
        <v>892</v>
      </c>
      <c r="D1789" s="400">
        <v>18</v>
      </c>
      <c r="E1789" s="400">
        <v>0</v>
      </c>
      <c r="F1789" s="401">
        <f t="shared" si="88"/>
        <v>0</v>
      </c>
      <c r="G1789" s="400">
        <v>0</v>
      </c>
      <c r="H1789" s="400">
        <v>0</v>
      </c>
      <c r="I1789" s="401" t="e">
        <f t="shared" si="87"/>
        <v>#DIV/0!</v>
      </c>
    </row>
    <row r="1790" spans="1:9" x14ac:dyDescent="0.2">
      <c r="A1790" s="407" t="s">
        <v>893</v>
      </c>
      <c r="D1790" s="400">
        <v>3</v>
      </c>
      <c r="E1790" s="400">
        <v>0</v>
      </c>
      <c r="F1790" s="401">
        <f t="shared" si="88"/>
        <v>0</v>
      </c>
      <c r="G1790" s="400">
        <v>0</v>
      </c>
      <c r="H1790" s="400">
        <v>0</v>
      </c>
      <c r="I1790" s="401" t="e">
        <f t="shared" si="87"/>
        <v>#DIV/0!</v>
      </c>
    </row>
    <row r="1791" spans="1:9" x14ac:dyDescent="0.2">
      <c r="A1791" s="407" t="s">
        <v>894</v>
      </c>
      <c r="D1791" s="400">
        <v>0</v>
      </c>
      <c r="E1791" s="400">
        <v>0</v>
      </c>
      <c r="F1791" s="401" t="e">
        <f t="shared" si="88"/>
        <v>#DIV/0!</v>
      </c>
      <c r="G1791" s="400">
        <v>0</v>
      </c>
      <c r="H1791" s="400">
        <v>0</v>
      </c>
      <c r="I1791" s="401" t="e">
        <f t="shared" si="87"/>
        <v>#DIV/0!</v>
      </c>
    </row>
    <row r="1792" spans="1:9" x14ac:dyDescent="0.2">
      <c r="A1792" s="407" t="s">
        <v>895</v>
      </c>
      <c r="D1792" s="400">
        <v>2</v>
      </c>
      <c r="E1792" s="400">
        <v>0</v>
      </c>
      <c r="F1792" s="401">
        <f t="shared" si="88"/>
        <v>0</v>
      </c>
      <c r="G1792" s="400">
        <v>0</v>
      </c>
      <c r="H1792" s="400">
        <v>0</v>
      </c>
      <c r="I1792" s="401" t="e">
        <f t="shared" si="87"/>
        <v>#DIV/0!</v>
      </c>
    </row>
    <row r="1793" spans="1:10" x14ac:dyDescent="0.2">
      <c r="A1793" s="407" t="s">
        <v>896</v>
      </c>
      <c r="D1793" s="400">
        <v>4</v>
      </c>
      <c r="E1793" s="400">
        <v>0</v>
      </c>
      <c r="F1793" s="401">
        <f t="shared" si="88"/>
        <v>0</v>
      </c>
      <c r="G1793" s="400">
        <v>1</v>
      </c>
      <c r="H1793" s="400">
        <v>0</v>
      </c>
      <c r="I1793" s="401">
        <f t="shared" si="87"/>
        <v>0</v>
      </c>
    </row>
    <row r="1794" spans="1:10" x14ac:dyDescent="0.2">
      <c r="A1794" s="407" t="s">
        <v>897</v>
      </c>
      <c r="D1794" s="400">
        <v>0</v>
      </c>
      <c r="E1794" s="400">
        <v>0</v>
      </c>
      <c r="F1794" s="401" t="e">
        <f t="shared" si="88"/>
        <v>#DIV/0!</v>
      </c>
      <c r="G1794" s="400">
        <v>0</v>
      </c>
      <c r="H1794" s="400">
        <v>0</v>
      </c>
      <c r="I1794" s="401" t="e">
        <f t="shared" si="87"/>
        <v>#DIV/0!</v>
      </c>
    </row>
    <row r="1795" spans="1:10" x14ac:dyDescent="0.2">
      <c r="A1795" s="407" t="s">
        <v>899</v>
      </c>
      <c r="D1795" s="400">
        <v>13</v>
      </c>
      <c r="E1795" s="400">
        <v>0</v>
      </c>
      <c r="F1795" s="401">
        <f t="shared" si="88"/>
        <v>0</v>
      </c>
      <c r="G1795" s="400">
        <v>5</v>
      </c>
      <c r="H1795" s="400">
        <v>0</v>
      </c>
      <c r="I1795" s="401">
        <f t="shared" si="87"/>
        <v>0</v>
      </c>
    </row>
    <row r="1796" spans="1:10" x14ac:dyDescent="0.2">
      <c r="A1796" s="407" t="s">
        <v>900</v>
      </c>
      <c r="D1796" s="400">
        <v>3</v>
      </c>
      <c r="E1796" s="400">
        <v>0</v>
      </c>
      <c r="F1796" s="401">
        <f t="shared" si="88"/>
        <v>0</v>
      </c>
      <c r="G1796" s="400">
        <v>0</v>
      </c>
      <c r="H1796" s="400">
        <v>0</v>
      </c>
      <c r="I1796" s="401" t="e">
        <f t="shared" si="87"/>
        <v>#DIV/0!</v>
      </c>
    </row>
    <row r="1797" spans="1:10" x14ac:dyDescent="0.2">
      <c r="A1797" s="407" t="s">
        <v>901</v>
      </c>
      <c r="D1797" s="400">
        <v>0</v>
      </c>
      <c r="E1797" s="400">
        <v>0</v>
      </c>
      <c r="F1797" s="401" t="e">
        <f t="shared" si="88"/>
        <v>#DIV/0!</v>
      </c>
      <c r="G1797" s="400">
        <v>2</v>
      </c>
      <c r="H1797" s="400">
        <v>0</v>
      </c>
      <c r="I1797" s="401">
        <f t="shared" si="87"/>
        <v>0</v>
      </c>
    </row>
    <row r="1798" spans="1:10" ht="12" thickBot="1" x14ac:dyDescent="0.25">
      <c r="A1798" s="407" t="s">
        <v>902</v>
      </c>
      <c r="D1798" s="400">
        <v>0</v>
      </c>
      <c r="E1798" s="400">
        <v>0</v>
      </c>
      <c r="F1798" s="401" t="e">
        <f t="shared" si="88"/>
        <v>#DIV/0!</v>
      </c>
      <c r="G1798" s="400">
        <v>0</v>
      </c>
      <c r="H1798" s="400">
        <v>0</v>
      </c>
      <c r="I1798" s="401" t="e">
        <f t="shared" si="87"/>
        <v>#DIV/0!</v>
      </c>
    </row>
    <row r="1799" spans="1:10" ht="12" thickBot="1" x14ac:dyDescent="0.25">
      <c r="A1799" s="456" t="s">
        <v>911</v>
      </c>
      <c r="B1799" s="275"/>
      <c r="C1799" s="276"/>
      <c r="D1799" s="457">
        <f>SUM(D1611:D1798)</f>
        <v>5285</v>
      </c>
      <c r="E1799" s="457">
        <f>SUM(E1611:E1798)</f>
        <v>4462</v>
      </c>
      <c r="F1799" s="458">
        <f>E1799/SUM(E1799,D1799)</f>
        <v>0.45778188160459626</v>
      </c>
      <c r="G1799" s="457">
        <f>SUM(G1611:G1798)</f>
        <v>1404</v>
      </c>
      <c r="H1799" s="457">
        <f>SUM(H1611:H1798)</f>
        <v>236</v>
      </c>
      <c r="I1799" s="458">
        <f t="shared" si="87"/>
        <v>0.14390243902439023</v>
      </c>
      <c r="J1799" s="443" t="s">
        <v>654</v>
      </c>
    </row>
    <row r="1800" spans="1:10" x14ac:dyDescent="0.2">
      <c r="A1800" s="407"/>
      <c r="D1800" s="400"/>
      <c r="E1800" s="400"/>
      <c r="F1800" s="400"/>
      <c r="G1800" s="400"/>
      <c r="H1800" s="400"/>
    </row>
    <row r="1801" spans="1:10" x14ac:dyDescent="0.2">
      <c r="A1801" s="407"/>
      <c r="D1801" s="400"/>
      <c r="E1801" s="400"/>
      <c r="F1801" s="400"/>
      <c r="G1801" s="400"/>
      <c r="H1801" s="400"/>
    </row>
    <row r="1802" spans="1:10" x14ac:dyDescent="0.2">
      <c r="A1802" s="407"/>
      <c r="D1802" s="400"/>
      <c r="E1802" s="400"/>
      <c r="F1802" s="400"/>
      <c r="G1802" s="400"/>
      <c r="H1802" s="400"/>
    </row>
    <row r="1803" spans="1:10" x14ac:dyDescent="0.2">
      <c r="A1803" s="407"/>
      <c r="D1803" s="400"/>
      <c r="E1803" s="400"/>
      <c r="F1803" s="400"/>
      <c r="G1803" s="400"/>
      <c r="H1803" s="400"/>
    </row>
    <row r="1804" spans="1:10" x14ac:dyDescent="0.2">
      <c r="A1804" s="407"/>
      <c r="D1804" s="400"/>
      <c r="E1804" s="400"/>
      <c r="F1804" s="400"/>
      <c r="G1804" s="400"/>
      <c r="H1804" s="400"/>
    </row>
    <row r="1805" spans="1:10" x14ac:dyDescent="0.2">
      <c r="A1805" s="407"/>
      <c r="D1805" s="400"/>
      <c r="E1805" s="400"/>
      <c r="F1805" s="400"/>
      <c r="G1805" s="400"/>
      <c r="H1805" s="400"/>
    </row>
    <row r="1806" spans="1:10" x14ac:dyDescent="0.2">
      <c r="A1806" s="407"/>
      <c r="D1806" s="400"/>
      <c r="E1806" s="400"/>
      <c r="F1806" s="400"/>
      <c r="G1806" s="400"/>
      <c r="H1806" s="400"/>
    </row>
    <row r="1807" spans="1:10" x14ac:dyDescent="0.2">
      <c r="A1807" s="407"/>
      <c r="D1807" s="400"/>
      <c r="E1807" s="400"/>
      <c r="F1807" s="400"/>
      <c r="G1807" s="400"/>
      <c r="H1807" s="400"/>
    </row>
    <row r="1808" spans="1:10" x14ac:dyDescent="0.2">
      <c r="A1808" s="407"/>
      <c r="D1808" s="400"/>
      <c r="E1808" s="400"/>
      <c r="F1808" s="400"/>
      <c r="G1808" s="400"/>
      <c r="H1808" s="400"/>
    </row>
    <row r="1809" spans="1:8" x14ac:dyDescent="0.2">
      <c r="A1809" s="407"/>
      <c r="D1809" s="400"/>
      <c r="E1809" s="400"/>
      <c r="F1809" s="400"/>
      <c r="G1809" s="400"/>
      <c r="H1809" s="400"/>
    </row>
    <row r="1810" spans="1:8" x14ac:dyDescent="0.2">
      <c r="A1810" s="407"/>
      <c r="D1810" s="400"/>
      <c r="E1810" s="400"/>
      <c r="F1810" s="400"/>
      <c r="G1810" s="400"/>
      <c r="H1810" s="400"/>
    </row>
    <row r="1811" spans="1:8" x14ac:dyDescent="0.2">
      <c r="A1811" s="407"/>
      <c r="D1811" s="400"/>
      <c r="E1811" s="400"/>
      <c r="F1811" s="400"/>
      <c r="G1811" s="400"/>
      <c r="H1811" s="400"/>
    </row>
    <row r="1812" spans="1:8" x14ac:dyDescent="0.2">
      <c r="A1812" s="407"/>
      <c r="D1812" s="400"/>
      <c r="E1812" s="400"/>
      <c r="F1812" s="400"/>
      <c r="G1812" s="400"/>
      <c r="H1812" s="400"/>
    </row>
    <row r="1813" spans="1:8" x14ac:dyDescent="0.2">
      <c r="A1813" s="407"/>
      <c r="D1813" s="400"/>
      <c r="E1813" s="400"/>
      <c r="F1813" s="400"/>
      <c r="G1813" s="400"/>
      <c r="H1813" s="400"/>
    </row>
    <row r="1814" spans="1:8" x14ac:dyDescent="0.2">
      <c r="A1814" s="407"/>
      <c r="D1814" s="400"/>
      <c r="E1814" s="400"/>
      <c r="F1814" s="400"/>
      <c r="G1814" s="400"/>
      <c r="H1814" s="400"/>
    </row>
    <row r="1815" spans="1:8" x14ac:dyDescent="0.2">
      <c r="A1815" s="407"/>
      <c r="D1815" s="400"/>
      <c r="E1815" s="400"/>
      <c r="F1815" s="400"/>
      <c r="G1815" s="400"/>
      <c r="H1815" s="400"/>
    </row>
    <row r="1816" spans="1:8" x14ac:dyDescent="0.2">
      <c r="A1816" s="407"/>
      <c r="D1816" s="400"/>
      <c r="E1816" s="400"/>
      <c r="F1816" s="400"/>
      <c r="G1816" s="400"/>
      <c r="H1816" s="400"/>
    </row>
    <row r="1817" spans="1:8" x14ac:dyDescent="0.2">
      <c r="A1817" s="407"/>
      <c r="D1817" s="400"/>
      <c r="E1817" s="400"/>
      <c r="F1817" s="400"/>
      <c r="G1817" s="400"/>
      <c r="H1817" s="400"/>
    </row>
    <row r="1818" spans="1:8" x14ac:dyDescent="0.2">
      <c r="A1818" s="407"/>
      <c r="D1818" s="400"/>
      <c r="E1818" s="400"/>
      <c r="F1818" s="400"/>
      <c r="G1818" s="400"/>
      <c r="H1818" s="400"/>
    </row>
    <row r="1819" spans="1:8" x14ac:dyDescent="0.2">
      <c r="A1819" s="407"/>
      <c r="D1819" s="400"/>
      <c r="E1819" s="400"/>
      <c r="F1819" s="400"/>
      <c r="G1819" s="400"/>
      <c r="H1819" s="400"/>
    </row>
    <row r="1820" spans="1:8" x14ac:dyDescent="0.2">
      <c r="A1820" s="407"/>
      <c r="D1820" s="400"/>
      <c r="E1820" s="400"/>
      <c r="F1820" s="400"/>
      <c r="G1820" s="400"/>
      <c r="H1820" s="400"/>
    </row>
    <row r="1821" spans="1:8" x14ac:dyDescent="0.2">
      <c r="A1821" s="407"/>
      <c r="D1821" s="400"/>
      <c r="E1821" s="400"/>
      <c r="F1821" s="400"/>
      <c r="G1821" s="400"/>
      <c r="H1821" s="400"/>
    </row>
    <row r="1822" spans="1:8" x14ac:dyDescent="0.2">
      <c r="A1822" s="407"/>
      <c r="D1822" s="400"/>
      <c r="E1822" s="400"/>
      <c r="F1822" s="400"/>
      <c r="G1822" s="400"/>
      <c r="H1822" s="400"/>
    </row>
    <row r="1823" spans="1:8" x14ac:dyDescent="0.2">
      <c r="A1823" s="407"/>
      <c r="D1823" s="400"/>
      <c r="E1823" s="400"/>
      <c r="F1823" s="400"/>
      <c r="G1823" s="400"/>
      <c r="H1823" s="400"/>
    </row>
    <row r="1824" spans="1:8" x14ac:dyDescent="0.2">
      <c r="A1824" s="407"/>
      <c r="D1824" s="400"/>
      <c r="E1824" s="400"/>
      <c r="F1824" s="400"/>
      <c r="G1824" s="400"/>
      <c r="H1824" s="400"/>
    </row>
    <row r="1825" spans="1:8" x14ac:dyDescent="0.2">
      <c r="A1825" s="407"/>
      <c r="D1825" s="400"/>
      <c r="E1825" s="400"/>
      <c r="F1825" s="400"/>
      <c r="G1825" s="400"/>
      <c r="H1825" s="400"/>
    </row>
    <row r="1826" spans="1:8" x14ac:dyDescent="0.2">
      <c r="A1826" s="407"/>
      <c r="D1826" s="400"/>
      <c r="E1826" s="400"/>
      <c r="F1826" s="400"/>
      <c r="G1826" s="400"/>
      <c r="H1826" s="400"/>
    </row>
    <row r="1827" spans="1:8" x14ac:dyDescent="0.2">
      <c r="A1827" s="407"/>
      <c r="D1827" s="400"/>
      <c r="E1827" s="400"/>
      <c r="F1827" s="400"/>
      <c r="G1827" s="400"/>
      <c r="H1827" s="400"/>
    </row>
    <row r="1828" spans="1:8" x14ac:dyDescent="0.2">
      <c r="A1828" s="407"/>
      <c r="D1828" s="400"/>
      <c r="E1828" s="400"/>
      <c r="F1828" s="400"/>
      <c r="G1828" s="400"/>
      <c r="H1828" s="400"/>
    </row>
    <row r="1829" spans="1:8" x14ac:dyDescent="0.2">
      <c r="A1829" s="407"/>
      <c r="D1829" s="400"/>
      <c r="E1829" s="400"/>
      <c r="F1829" s="400"/>
      <c r="G1829" s="400"/>
      <c r="H1829" s="400"/>
    </row>
    <row r="1830" spans="1:8" x14ac:dyDescent="0.2">
      <c r="A1830" s="407"/>
      <c r="D1830" s="400"/>
      <c r="E1830" s="400"/>
      <c r="F1830" s="400"/>
      <c r="G1830" s="400"/>
      <c r="H1830" s="400"/>
    </row>
    <row r="1831" spans="1:8" x14ac:dyDescent="0.2">
      <c r="A1831" s="407"/>
      <c r="D1831" s="400"/>
      <c r="E1831" s="400"/>
      <c r="F1831" s="400"/>
      <c r="G1831" s="400"/>
      <c r="H1831" s="400"/>
    </row>
    <row r="1832" spans="1:8" x14ac:dyDescent="0.2">
      <c r="A1832" s="407"/>
      <c r="D1832" s="400"/>
      <c r="E1832" s="400"/>
      <c r="F1832" s="400"/>
      <c r="G1832" s="400"/>
      <c r="H1832" s="400"/>
    </row>
    <row r="1833" spans="1:8" x14ac:dyDescent="0.2">
      <c r="A1833" s="407"/>
      <c r="D1833" s="400"/>
      <c r="E1833" s="400"/>
      <c r="F1833" s="400"/>
      <c r="G1833" s="400"/>
      <c r="H1833" s="400"/>
    </row>
    <row r="1834" spans="1:8" x14ac:dyDescent="0.2">
      <c r="A1834" s="407"/>
      <c r="D1834" s="400"/>
      <c r="E1834" s="400"/>
      <c r="F1834" s="400"/>
      <c r="G1834" s="400"/>
      <c r="H1834" s="400"/>
    </row>
    <row r="1835" spans="1:8" x14ac:dyDescent="0.2">
      <c r="A1835" s="407"/>
      <c r="D1835" s="400"/>
      <c r="E1835" s="400"/>
      <c r="F1835" s="400"/>
      <c r="G1835" s="400"/>
      <c r="H1835" s="400"/>
    </row>
    <row r="1836" spans="1:8" x14ac:dyDescent="0.2">
      <c r="A1836" s="407"/>
      <c r="D1836" s="400"/>
      <c r="E1836" s="400"/>
      <c r="F1836" s="400"/>
      <c r="G1836" s="400"/>
      <c r="H1836" s="400"/>
    </row>
    <row r="1837" spans="1:8" x14ac:dyDescent="0.2">
      <c r="A1837" s="407"/>
      <c r="D1837" s="400"/>
      <c r="E1837" s="400"/>
      <c r="F1837" s="400"/>
      <c r="G1837" s="400"/>
      <c r="H1837" s="400"/>
    </row>
    <row r="1838" spans="1:8" x14ac:dyDescent="0.2">
      <c r="A1838" s="407"/>
      <c r="D1838" s="400"/>
      <c r="E1838" s="400"/>
      <c r="F1838" s="400"/>
      <c r="G1838" s="400"/>
      <c r="H1838" s="400"/>
    </row>
    <row r="1839" spans="1:8" x14ac:dyDescent="0.2">
      <c r="A1839" s="407"/>
      <c r="D1839" s="400"/>
      <c r="E1839" s="400"/>
      <c r="F1839" s="400"/>
      <c r="G1839" s="400"/>
      <c r="H1839" s="400"/>
    </row>
    <row r="1840" spans="1:8" x14ac:dyDescent="0.2">
      <c r="A1840" s="407"/>
      <c r="D1840" s="400"/>
      <c r="E1840" s="400"/>
      <c r="F1840" s="400"/>
      <c r="G1840" s="400"/>
      <c r="H1840" s="400"/>
    </row>
    <row r="1841" spans="1:8" x14ac:dyDescent="0.2">
      <c r="A1841" s="407"/>
      <c r="D1841" s="400"/>
      <c r="E1841" s="400"/>
      <c r="F1841" s="400"/>
      <c r="G1841" s="400"/>
      <c r="H1841" s="400"/>
    </row>
    <row r="1842" spans="1:8" x14ac:dyDescent="0.2">
      <c r="A1842" s="407"/>
      <c r="D1842" s="400"/>
      <c r="E1842" s="400"/>
      <c r="F1842" s="400"/>
      <c r="G1842" s="400"/>
      <c r="H1842" s="400"/>
    </row>
    <row r="1843" spans="1:8" x14ac:dyDescent="0.2">
      <c r="A1843" s="407"/>
      <c r="D1843" s="400"/>
      <c r="E1843" s="400"/>
      <c r="F1843" s="400"/>
      <c r="G1843" s="400"/>
      <c r="H1843" s="400"/>
    </row>
    <row r="1844" spans="1:8" x14ac:dyDescent="0.2">
      <c r="A1844" s="407"/>
      <c r="D1844" s="400"/>
      <c r="E1844" s="400"/>
      <c r="F1844" s="400"/>
      <c r="G1844" s="400"/>
      <c r="H1844" s="400"/>
    </row>
    <row r="1845" spans="1:8" x14ac:dyDescent="0.2">
      <c r="A1845" s="407"/>
      <c r="D1845" s="400"/>
      <c r="E1845" s="400"/>
      <c r="F1845" s="400"/>
      <c r="G1845" s="400"/>
      <c r="H1845" s="400"/>
    </row>
    <row r="1846" spans="1:8" x14ac:dyDescent="0.2">
      <c r="A1846" s="407"/>
      <c r="D1846" s="400"/>
      <c r="E1846" s="400"/>
      <c r="F1846" s="400"/>
      <c r="G1846" s="400"/>
      <c r="H1846" s="400"/>
    </row>
    <row r="1847" spans="1:8" x14ac:dyDescent="0.2">
      <c r="A1847" s="407"/>
      <c r="D1847" s="400"/>
      <c r="E1847" s="400"/>
      <c r="F1847" s="400"/>
      <c r="G1847" s="400"/>
      <c r="H1847" s="400"/>
    </row>
    <row r="1848" spans="1:8" x14ac:dyDescent="0.2">
      <c r="A1848" s="407"/>
      <c r="D1848" s="400"/>
      <c r="E1848" s="400"/>
      <c r="F1848" s="400"/>
      <c r="G1848" s="400"/>
      <c r="H1848" s="400"/>
    </row>
    <row r="1849" spans="1:8" x14ac:dyDescent="0.2">
      <c r="A1849" s="407"/>
      <c r="D1849" s="400"/>
      <c r="E1849" s="400"/>
      <c r="F1849" s="400"/>
      <c r="G1849" s="400"/>
      <c r="H1849" s="400"/>
    </row>
    <row r="1850" spans="1:8" x14ac:dyDescent="0.2">
      <c r="A1850" s="407"/>
      <c r="D1850" s="400"/>
      <c r="E1850" s="400"/>
      <c r="F1850" s="400"/>
      <c r="G1850" s="400"/>
      <c r="H1850" s="400"/>
    </row>
    <row r="1851" spans="1:8" x14ac:dyDescent="0.2">
      <c r="A1851" s="407"/>
      <c r="D1851" s="400"/>
      <c r="E1851" s="400"/>
      <c r="F1851" s="400"/>
      <c r="G1851" s="400"/>
      <c r="H1851" s="400"/>
    </row>
    <row r="1852" spans="1:8" x14ac:dyDescent="0.2">
      <c r="A1852" s="407"/>
      <c r="D1852" s="400"/>
      <c r="E1852" s="400"/>
      <c r="F1852" s="400"/>
      <c r="G1852" s="400"/>
      <c r="H1852" s="400"/>
    </row>
    <row r="1853" spans="1:8" x14ac:dyDescent="0.2">
      <c r="A1853" s="407"/>
      <c r="D1853" s="400"/>
      <c r="E1853" s="400"/>
      <c r="F1853" s="400"/>
      <c r="G1853" s="400"/>
      <c r="H1853" s="400"/>
    </row>
    <row r="1854" spans="1:8" x14ac:dyDescent="0.2">
      <c r="A1854" s="407"/>
      <c r="D1854" s="400"/>
      <c r="E1854" s="400"/>
      <c r="F1854" s="400"/>
      <c r="G1854" s="400"/>
      <c r="H1854" s="400"/>
    </row>
    <row r="1855" spans="1:8" x14ac:dyDescent="0.2">
      <c r="A1855" s="407"/>
      <c r="D1855" s="400"/>
      <c r="E1855" s="400"/>
      <c r="F1855" s="400"/>
      <c r="G1855" s="400"/>
      <c r="H1855" s="400"/>
    </row>
    <row r="1856" spans="1:8" x14ac:dyDescent="0.2">
      <c r="A1856" s="407"/>
      <c r="D1856" s="400"/>
      <c r="E1856" s="400"/>
      <c r="F1856" s="400"/>
      <c r="G1856" s="400"/>
      <c r="H1856" s="400"/>
    </row>
    <row r="1857" spans="1:8" x14ac:dyDescent="0.2">
      <c r="A1857" s="407"/>
      <c r="D1857" s="400"/>
      <c r="E1857" s="400"/>
      <c r="F1857" s="400"/>
      <c r="G1857" s="400"/>
      <c r="H1857" s="400"/>
    </row>
    <row r="1858" spans="1:8" x14ac:dyDescent="0.2">
      <c r="A1858" s="407"/>
      <c r="D1858" s="400"/>
      <c r="E1858" s="400"/>
      <c r="F1858" s="400"/>
      <c r="G1858" s="400"/>
      <c r="H1858" s="400"/>
    </row>
    <row r="1859" spans="1:8" x14ac:dyDescent="0.2">
      <c r="A1859" s="407"/>
      <c r="D1859" s="400"/>
      <c r="E1859" s="400"/>
      <c r="F1859" s="400"/>
      <c r="G1859" s="400"/>
      <c r="H1859" s="400"/>
    </row>
    <row r="1860" spans="1:8" x14ac:dyDescent="0.2">
      <c r="A1860" s="407"/>
      <c r="D1860" s="400"/>
      <c r="E1860" s="400"/>
      <c r="F1860" s="400"/>
      <c r="G1860" s="400"/>
      <c r="H1860" s="400"/>
    </row>
    <row r="1861" spans="1:8" x14ac:dyDescent="0.2">
      <c r="A1861" s="407"/>
      <c r="D1861" s="400"/>
      <c r="E1861" s="400"/>
      <c r="F1861" s="400"/>
      <c r="G1861" s="400"/>
      <c r="H1861" s="400"/>
    </row>
    <row r="1862" spans="1:8" x14ac:dyDescent="0.2">
      <c r="A1862" s="407"/>
      <c r="D1862" s="400"/>
      <c r="E1862" s="400"/>
      <c r="F1862" s="400"/>
      <c r="G1862" s="400"/>
      <c r="H1862" s="400"/>
    </row>
    <row r="1863" spans="1:8" x14ac:dyDescent="0.2">
      <c r="A1863" s="407"/>
      <c r="D1863" s="400"/>
      <c r="E1863" s="400"/>
      <c r="F1863" s="400"/>
      <c r="G1863" s="400"/>
      <c r="H1863" s="400"/>
    </row>
    <row r="1864" spans="1:8" x14ac:dyDescent="0.2">
      <c r="A1864" s="407"/>
      <c r="D1864" s="400"/>
      <c r="E1864" s="400"/>
      <c r="F1864" s="400"/>
      <c r="G1864" s="400"/>
      <c r="H1864" s="400"/>
    </row>
    <row r="1865" spans="1:8" x14ac:dyDescent="0.2">
      <c r="A1865" s="407"/>
      <c r="D1865" s="400"/>
      <c r="E1865" s="400"/>
      <c r="F1865" s="400"/>
      <c r="G1865" s="400"/>
      <c r="H1865" s="400"/>
    </row>
    <row r="1866" spans="1:8" x14ac:dyDescent="0.2">
      <c r="A1866" s="407"/>
      <c r="D1866" s="400"/>
      <c r="E1866" s="400"/>
      <c r="F1866" s="400"/>
      <c r="G1866" s="400"/>
      <c r="H1866" s="400"/>
    </row>
    <row r="1867" spans="1:8" x14ac:dyDescent="0.2">
      <c r="A1867" s="407"/>
      <c r="D1867" s="400"/>
      <c r="E1867" s="400"/>
      <c r="F1867" s="400"/>
      <c r="G1867" s="400"/>
      <c r="H1867" s="400"/>
    </row>
    <row r="1868" spans="1:8" x14ac:dyDescent="0.2">
      <c r="A1868" s="407"/>
      <c r="D1868" s="400"/>
      <c r="E1868" s="400"/>
      <c r="F1868" s="400"/>
      <c r="G1868" s="400"/>
      <c r="H1868" s="400"/>
    </row>
    <row r="1869" spans="1:8" x14ac:dyDescent="0.2">
      <c r="A1869" s="407"/>
      <c r="D1869" s="400"/>
      <c r="E1869" s="400"/>
      <c r="F1869" s="400"/>
      <c r="G1869" s="400"/>
      <c r="H1869" s="400"/>
    </row>
    <row r="1870" spans="1:8" x14ac:dyDescent="0.2">
      <c r="A1870" s="407"/>
      <c r="D1870" s="400"/>
      <c r="E1870" s="400"/>
      <c r="F1870" s="400"/>
      <c r="G1870" s="400"/>
      <c r="H1870" s="400"/>
    </row>
    <row r="1871" spans="1:8" x14ac:dyDescent="0.2">
      <c r="A1871" s="407"/>
      <c r="D1871" s="400"/>
      <c r="E1871" s="400"/>
      <c r="F1871" s="400"/>
      <c r="G1871" s="400"/>
      <c r="H1871" s="400"/>
    </row>
    <row r="1872" spans="1:8" x14ac:dyDescent="0.2">
      <c r="A1872" s="407"/>
      <c r="D1872" s="400"/>
      <c r="E1872" s="400"/>
      <c r="F1872" s="400"/>
      <c r="G1872" s="400"/>
      <c r="H1872" s="400"/>
    </row>
    <row r="1873" spans="1:8" x14ac:dyDescent="0.2">
      <c r="A1873" s="407"/>
      <c r="D1873" s="400"/>
      <c r="E1873" s="400"/>
      <c r="F1873" s="400"/>
      <c r="G1873" s="400"/>
      <c r="H1873" s="400"/>
    </row>
    <row r="1874" spans="1:8" x14ac:dyDescent="0.2">
      <c r="A1874" s="407"/>
      <c r="D1874" s="400"/>
      <c r="E1874" s="400"/>
      <c r="F1874" s="400"/>
      <c r="G1874" s="400"/>
      <c r="H1874" s="400"/>
    </row>
    <row r="1875" spans="1:8" x14ac:dyDescent="0.2">
      <c r="A1875" s="407"/>
      <c r="D1875" s="400"/>
      <c r="E1875" s="400"/>
      <c r="F1875" s="400"/>
      <c r="G1875" s="400"/>
      <c r="H1875" s="400"/>
    </row>
    <row r="1876" spans="1:8" x14ac:dyDescent="0.2">
      <c r="A1876" s="407"/>
      <c r="D1876" s="400"/>
      <c r="E1876" s="400"/>
      <c r="F1876" s="400"/>
      <c r="G1876" s="400"/>
      <c r="H1876" s="400"/>
    </row>
    <row r="1877" spans="1:8" x14ac:dyDescent="0.2">
      <c r="A1877" s="407"/>
      <c r="D1877" s="400"/>
      <c r="E1877" s="400"/>
      <c r="F1877" s="400"/>
      <c r="G1877" s="400"/>
      <c r="H1877" s="400"/>
    </row>
    <row r="1878" spans="1:8" x14ac:dyDescent="0.2">
      <c r="A1878" s="407"/>
      <c r="D1878" s="400"/>
      <c r="E1878" s="400"/>
      <c r="F1878" s="400"/>
      <c r="G1878" s="400"/>
      <c r="H1878" s="400"/>
    </row>
    <row r="1879" spans="1:8" x14ac:dyDescent="0.2">
      <c r="A1879" s="407"/>
      <c r="D1879" s="400"/>
      <c r="E1879" s="400"/>
      <c r="F1879" s="400"/>
      <c r="G1879" s="400"/>
      <c r="H1879" s="400"/>
    </row>
    <row r="1880" spans="1:8" x14ac:dyDescent="0.2">
      <c r="A1880" s="407"/>
      <c r="D1880" s="400"/>
      <c r="E1880" s="400"/>
      <c r="F1880" s="400"/>
      <c r="G1880" s="400"/>
      <c r="H1880" s="400"/>
    </row>
    <row r="1881" spans="1:8" x14ac:dyDescent="0.2">
      <c r="A1881" s="407"/>
      <c r="D1881" s="400"/>
      <c r="E1881" s="400"/>
      <c r="F1881" s="400"/>
      <c r="G1881" s="400"/>
      <c r="H1881" s="400"/>
    </row>
    <row r="1882" spans="1:8" x14ac:dyDescent="0.2">
      <c r="A1882" s="407"/>
      <c r="D1882" s="400"/>
      <c r="E1882" s="400"/>
      <c r="F1882" s="400"/>
      <c r="G1882" s="400"/>
      <c r="H1882" s="400"/>
    </row>
    <row r="1883" spans="1:8" x14ac:dyDescent="0.2">
      <c r="A1883" s="407"/>
      <c r="D1883" s="400"/>
      <c r="E1883" s="400"/>
      <c r="F1883" s="400"/>
      <c r="G1883" s="400"/>
      <c r="H1883" s="400"/>
    </row>
    <row r="1884" spans="1:8" x14ac:dyDescent="0.2">
      <c r="A1884" s="407"/>
      <c r="D1884" s="400"/>
      <c r="E1884" s="400"/>
      <c r="F1884" s="400"/>
      <c r="G1884" s="400"/>
      <c r="H1884" s="400"/>
    </row>
    <row r="1885" spans="1:8" x14ac:dyDescent="0.2">
      <c r="A1885" s="407"/>
      <c r="D1885" s="400"/>
      <c r="E1885" s="400"/>
      <c r="F1885" s="400"/>
      <c r="G1885" s="400"/>
      <c r="H1885" s="400"/>
    </row>
    <row r="1886" spans="1:8" x14ac:dyDescent="0.2">
      <c r="A1886" s="407"/>
      <c r="D1886" s="400"/>
      <c r="E1886" s="400"/>
      <c r="F1886" s="400"/>
      <c r="G1886" s="400"/>
      <c r="H1886" s="400"/>
    </row>
    <row r="1887" spans="1:8" x14ac:dyDescent="0.2">
      <c r="A1887" s="407"/>
      <c r="D1887" s="400"/>
      <c r="E1887" s="400"/>
      <c r="F1887" s="400"/>
      <c r="G1887" s="400"/>
      <c r="H1887" s="400"/>
    </row>
    <row r="1888" spans="1:8" x14ac:dyDescent="0.2">
      <c r="A1888" s="407"/>
      <c r="D1888" s="400"/>
      <c r="E1888" s="400"/>
      <c r="F1888" s="400"/>
      <c r="G1888" s="400"/>
      <c r="H1888" s="400"/>
    </row>
    <row r="1889" spans="1:8" x14ac:dyDescent="0.2">
      <c r="A1889" s="407"/>
      <c r="D1889" s="400"/>
      <c r="E1889" s="400"/>
      <c r="F1889" s="400"/>
      <c r="G1889" s="400"/>
      <c r="H1889" s="400"/>
    </row>
    <row r="1890" spans="1:8" x14ac:dyDescent="0.2">
      <c r="A1890" s="407"/>
      <c r="D1890" s="400"/>
      <c r="E1890" s="400"/>
      <c r="F1890" s="400"/>
      <c r="G1890" s="400"/>
      <c r="H1890" s="400"/>
    </row>
    <row r="1891" spans="1:8" x14ac:dyDescent="0.2">
      <c r="A1891" s="407"/>
      <c r="D1891" s="400"/>
      <c r="E1891" s="400"/>
      <c r="F1891" s="400"/>
      <c r="G1891" s="400"/>
      <c r="H1891" s="400"/>
    </row>
    <row r="1892" spans="1:8" x14ac:dyDescent="0.2">
      <c r="A1892" s="407"/>
      <c r="D1892" s="400"/>
      <c r="E1892" s="400"/>
      <c r="F1892" s="400"/>
      <c r="G1892" s="400"/>
      <c r="H1892" s="400"/>
    </row>
    <row r="1893" spans="1:8" x14ac:dyDescent="0.2">
      <c r="A1893" s="407"/>
      <c r="D1893" s="400"/>
      <c r="E1893" s="400"/>
      <c r="F1893" s="400"/>
      <c r="G1893" s="400"/>
      <c r="H1893" s="400"/>
    </row>
    <row r="1894" spans="1:8" x14ac:dyDescent="0.2">
      <c r="A1894" s="407"/>
      <c r="D1894" s="400"/>
      <c r="E1894" s="400"/>
      <c r="F1894" s="400"/>
      <c r="G1894" s="400"/>
      <c r="H1894" s="400"/>
    </row>
    <row r="1895" spans="1:8" x14ac:dyDescent="0.2">
      <c r="A1895" s="407"/>
      <c r="D1895" s="400"/>
      <c r="E1895" s="400"/>
      <c r="F1895" s="400"/>
      <c r="G1895" s="400"/>
      <c r="H1895" s="400"/>
    </row>
    <row r="1896" spans="1:8" x14ac:dyDescent="0.2">
      <c r="A1896" s="407"/>
      <c r="D1896" s="400"/>
      <c r="E1896" s="400"/>
      <c r="F1896" s="400"/>
      <c r="G1896" s="400"/>
      <c r="H1896" s="400"/>
    </row>
    <row r="1897" spans="1:8" x14ac:dyDescent="0.2">
      <c r="A1897" s="407"/>
      <c r="D1897" s="400"/>
      <c r="E1897" s="400"/>
      <c r="F1897" s="400"/>
      <c r="G1897" s="400"/>
      <c r="H1897" s="400"/>
    </row>
    <row r="1898" spans="1:8" x14ac:dyDescent="0.2">
      <c r="A1898" s="407"/>
      <c r="D1898" s="400"/>
      <c r="E1898" s="400"/>
      <c r="F1898" s="400"/>
      <c r="G1898" s="400"/>
      <c r="H1898" s="400"/>
    </row>
    <row r="1899" spans="1:8" x14ac:dyDescent="0.2">
      <c r="A1899" s="407"/>
      <c r="D1899" s="400"/>
      <c r="E1899" s="400"/>
      <c r="F1899" s="400"/>
      <c r="G1899" s="400"/>
      <c r="H1899" s="400"/>
    </row>
    <row r="1900" spans="1:8" x14ac:dyDescent="0.2">
      <c r="A1900" s="407"/>
      <c r="D1900" s="400"/>
      <c r="E1900" s="400"/>
      <c r="F1900" s="400"/>
      <c r="G1900" s="400"/>
      <c r="H1900" s="400"/>
    </row>
    <row r="1901" spans="1:8" x14ac:dyDescent="0.2">
      <c r="A1901" s="407"/>
      <c r="D1901" s="400"/>
      <c r="E1901" s="400"/>
      <c r="F1901" s="400"/>
      <c r="G1901" s="400"/>
      <c r="H1901" s="400"/>
    </row>
    <row r="1902" spans="1:8" x14ac:dyDescent="0.2">
      <c r="A1902" s="407"/>
      <c r="D1902" s="400"/>
      <c r="E1902" s="400"/>
      <c r="F1902" s="400"/>
      <c r="G1902" s="400"/>
      <c r="H1902" s="400"/>
    </row>
    <row r="1903" spans="1:8" x14ac:dyDescent="0.2">
      <c r="A1903" s="407"/>
      <c r="D1903" s="400"/>
      <c r="E1903" s="400"/>
      <c r="F1903" s="400"/>
      <c r="G1903" s="400"/>
      <c r="H1903" s="400"/>
    </row>
    <row r="1904" spans="1:8" x14ac:dyDescent="0.2">
      <c r="A1904" s="407"/>
      <c r="D1904" s="400"/>
      <c r="E1904" s="400"/>
      <c r="F1904" s="400"/>
      <c r="G1904" s="400"/>
      <c r="H1904" s="400"/>
    </row>
    <row r="1905" spans="1:8" x14ac:dyDescent="0.2">
      <c r="A1905" s="407"/>
      <c r="D1905" s="400"/>
      <c r="E1905" s="400"/>
      <c r="F1905" s="400"/>
      <c r="G1905" s="400"/>
      <c r="H1905" s="400"/>
    </row>
    <row r="1906" spans="1:8" x14ac:dyDescent="0.2">
      <c r="A1906" s="407"/>
      <c r="D1906" s="400"/>
      <c r="E1906" s="400"/>
      <c r="F1906" s="400"/>
      <c r="G1906" s="400"/>
      <c r="H1906" s="400"/>
    </row>
    <row r="1907" spans="1:8" x14ac:dyDescent="0.2">
      <c r="A1907" s="407"/>
      <c r="D1907" s="400"/>
      <c r="E1907" s="400"/>
      <c r="F1907" s="400"/>
      <c r="G1907" s="400"/>
      <c r="H1907" s="400"/>
    </row>
    <row r="1908" spans="1:8" x14ac:dyDescent="0.2">
      <c r="A1908" s="407"/>
      <c r="D1908" s="400"/>
      <c r="E1908" s="400"/>
      <c r="F1908" s="400"/>
      <c r="G1908" s="400"/>
      <c r="H1908" s="400"/>
    </row>
    <row r="1909" spans="1:8" x14ac:dyDescent="0.2">
      <c r="A1909" s="407"/>
      <c r="D1909" s="400"/>
      <c r="E1909" s="400"/>
      <c r="F1909" s="400"/>
      <c r="G1909" s="400"/>
      <c r="H1909" s="400"/>
    </row>
    <row r="1910" spans="1:8" x14ac:dyDescent="0.2">
      <c r="A1910" s="407"/>
      <c r="D1910" s="400"/>
      <c r="E1910" s="400"/>
      <c r="F1910" s="400"/>
      <c r="G1910" s="400"/>
      <c r="H1910" s="400"/>
    </row>
    <row r="1911" spans="1:8" x14ac:dyDescent="0.2">
      <c r="A1911" s="407"/>
      <c r="D1911" s="400"/>
      <c r="E1911" s="400"/>
      <c r="F1911" s="400"/>
      <c r="G1911" s="400"/>
      <c r="H1911" s="400"/>
    </row>
    <row r="1912" spans="1:8" x14ac:dyDescent="0.2">
      <c r="A1912" s="407"/>
      <c r="D1912" s="400"/>
      <c r="E1912" s="400"/>
      <c r="F1912" s="400"/>
      <c r="G1912" s="400"/>
      <c r="H1912" s="400"/>
    </row>
    <row r="1913" spans="1:8" x14ac:dyDescent="0.2">
      <c r="A1913" s="407"/>
      <c r="D1913" s="400"/>
      <c r="E1913" s="400"/>
      <c r="F1913" s="400"/>
      <c r="G1913" s="400"/>
      <c r="H1913" s="400"/>
    </row>
    <row r="1914" spans="1:8" x14ac:dyDescent="0.2">
      <c r="A1914" s="407"/>
      <c r="D1914" s="400"/>
      <c r="E1914" s="400"/>
      <c r="F1914" s="400"/>
      <c r="G1914" s="400"/>
      <c r="H1914" s="400"/>
    </row>
    <row r="1915" spans="1:8" x14ac:dyDescent="0.2">
      <c r="A1915" s="407"/>
      <c r="D1915" s="400"/>
      <c r="E1915" s="400"/>
      <c r="F1915" s="400"/>
      <c r="G1915" s="400"/>
      <c r="H1915" s="400"/>
    </row>
    <row r="1916" spans="1:8" x14ac:dyDescent="0.2">
      <c r="A1916" s="407"/>
      <c r="D1916" s="400"/>
      <c r="E1916" s="400"/>
      <c r="F1916" s="400"/>
      <c r="G1916" s="400"/>
      <c r="H1916" s="400"/>
    </row>
    <row r="1917" spans="1:8" x14ac:dyDescent="0.2">
      <c r="A1917" s="407"/>
      <c r="D1917" s="400"/>
      <c r="E1917" s="400"/>
      <c r="F1917" s="400"/>
      <c r="G1917" s="400"/>
      <c r="H1917" s="400"/>
    </row>
    <row r="1918" spans="1:8" x14ac:dyDescent="0.2">
      <c r="A1918" s="407"/>
      <c r="D1918" s="400"/>
      <c r="E1918" s="400"/>
      <c r="F1918" s="400"/>
      <c r="G1918" s="400"/>
      <c r="H1918" s="400"/>
    </row>
    <row r="1919" spans="1:8" x14ac:dyDescent="0.2">
      <c r="A1919" s="407"/>
      <c r="D1919" s="400"/>
      <c r="E1919" s="400"/>
      <c r="F1919" s="400"/>
      <c r="G1919" s="400"/>
      <c r="H1919" s="400"/>
    </row>
    <row r="1920" spans="1:8" x14ac:dyDescent="0.2">
      <c r="A1920" s="407"/>
      <c r="D1920" s="400"/>
      <c r="E1920" s="400"/>
      <c r="F1920" s="400"/>
      <c r="G1920" s="400"/>
      <c r="H1920" s="400"/>
    </row>
    <row r="1921" spans="1:8" x14ac:dyDescent="0.2">
      <c r="A1921" s="407"/>
      <c r="D1921" s="400"/>
      <c r="E1921" s="400"/>
      <c r="F1921" s="400"/>
      <c r="G1921" s="400"/>
      <c r="H1921" s="400"/>
    </row>
    <row r="1922" spans="1:8" x14ac:dyDescent="0.2">
      <c r="A1922" s="407"/>
      <c r="D1922" s="400"/>
      <c r="E1922" s="400"/>
      <c r="F1922" s="400"/>
      <c r="G1922" s="400"/>
      <c r="H1922" s="400"/>
    </row>
    <row r="1923" spans="1:8" x14ac:dyDescent="0.2">
      <c r="A1923" s="407"/>
      <c r="D1923" s="400"/>
      <c r="E1923" s="400"/>
      <c r="F1923" s="400"/>
      <c r="G1923" s="400"/>
      <c r="H1923" s="400"/>
    </row>
    <row r="1924" spans="1:8" x14ac:dyDescent="0.2">
      <c r="A1924" s="407"/>
      <c r="D1924" s="400"/>
      <c r="E1924" s="400"/>
      <c r="F1924" s="400"/>
      <c r="G1924" s="400"/>
      <c r="H1924" s="400"/>
    </row>
    <row r="1925" spans="1:8" x14ac:dyDescent="0.2">
      <c r="A1925" s="407"/>
      <c r="D1925" s="400"/>
      <c r="E1925" s="400"/>
      <c r="F1925" s="400"/>
      <c r="G1925" s="400"/>
      <c r="H1925" s="400"/>
    </row>
    <row r="1926" spans="1:8" x14ac:dyDescent="0.2">
      <c r="A1926" s="407"/>
      <c r="D1926" s="400"/>
      <c r="E1926" s="400"/>
      <c r="F1926" s="400"/>
      <c r="G1926" s="400"/>
      <c r="H1926" s="400"/>
    </row>
    <row r="1927" spans="1:8" x14ac:dyDescent="0.2">
      <c r="A1927" s="407"/>
      <c r="D1927" s="400"/>
      <c r="E1927" s="400"/>
      <c r="F1927" s="400"/>
      <c r="G1927" s="400"/>
      <c r="H1927" s="400"/>
    </row>
    <row r="1928" spans="1:8" x14ac:dyDescent="0.2">
      <c r="A1928" s="407"/>
      <c r="D1928" s="400"/>
      <c r="E1928" s="400"/>
      <c r="F1928" s="400"/>
      <c r="G1928" s="400"/>
      <c r="H1928" s="400"/>
    </row>
    <row r="1929" spans="1:8" x14ac:dyDescent="0.2">
      <c r="A1929" s="407"/>
      <c r="D1929" s="400"/>
      <c r="E1929" s="400"/>
      <c r="F1929" s="400"/>
      <c r="G1929" s="400"/>
      <c r="H1929" s="400"/>
    </row>
    <row r="1930" spans="1:8" x14ac:dyDescent="0.2">
      <c r="A1930" s="407"/>
      <c r="D1930" s="400"/>
      <c r="E1930" s="400"/>
      <c r="F1930" s="400"/>
      <c r="G1930" s="400"/>
      <c r="H1930" s="400"/>
    </row>
    <row r="1931" spans="1:8" x14ac:dyDescent="0.2">
      <c r="A1931" s="407"/>
      <c r="D1931" s="400"/>
      <c r="E1931" s="400"/>
      <c r="F1931" s="400"/>
      <c r="G1931" s="400"/>
      <c r="H1931" s="400"/>
    </row>
    <row r="1932" spans="1:8" x14ac:dyDescent="0.2">
      <c r="A1932" s="407"/>
      <c r="D1932" s="400"/>
      <c r="E1932" s="400"/>
      <c r="F1932" s="400"/>
      <c r="G1932" s="400"/>
      <c r="H1932" s="400"/>
    </row>
    <row r="1933" spans="1:8" x14ac:dyDescent="0.2">
      <c r="A1933" s="407"/>
      <c r="D1933" s="400"/>
      <c r="E1933" s="400"/>
      <c r="F1933" s="400"/>
      <c r="G1933" s="400"/>
      <c r="H1933" s="400"/>
    </row>
    <row r="1934" spans="1:8" x14ac:dyDescent="0.2">
      <c r="A1934" s="407"/>
      <c r="D1934" s="400"/>
      <c r="E1934" s="400"/>
      <c r="F1934" s="400"/>
      <c r="G1934" s="400"/>
      <c r="H1934" s="400"/>
    </row>
    <row r="1935" spans="1:8" x14ac:dyDescent="0.2">
      <c r="A1935" s="407"/>
      <c r="D1935" s="400"/>
      <c r="E1935" s="400"/>
      <c r="F1935" s="400"/>
      <c r="G1935" s="400"/>
      <c r="H1935" s="400"/>
    </row>
    <row r="1936" spans="1:8" x14ac:dyDescent="0.2">
      <c r="A1936" s="407"/>
      <c r="D1936" s="400"/>
      <c r="E1936" s="400"/>
      <c r="F1936" s="400"/>
      <c r="G1936" s="400"/>
      <c r="H1936" s="400"/>
    </row>
    <row r="1937" spans="1:8" x14ac:dyDescent="0.2">
      <c r="A1937" s="407"/>
      <c r="D1937" s="400"/>
      <c r="E1937" s="400"/>
      <c r="F1937" s="400"/>
      <c r="G1937" s="400"/>
      <c r="H1937" s="400"/>
    </row>
    <row r="1938" spans="1:8" x14ac:dyDescent="0.2">
      <c r="A1938" s="407"/>
      <c r="D1938" s="400"/>
      <c r="E1938" s="400"/>
      <c r="F1938" s="400"/>
      <c r="G1938" s="400"/>
      <c r="H1938" s="400"/>
    </row>
    <row r="1939" spans="1:8" x14ac:dyDescent="0.2">
      <c r="A1939" s="407"/>
      <c r="D1939" s="400"/>
      <c r="E1939" s="400"/>
      <c r="F1939" s="400"/>
      <c r="G1939" s="400"/>
      <c r="H1939" s="400"/>
    </row>
    <row r="1940" spans="1:8" x14ac:dyDescent="0.2">
      <c r="A1940" s="407"/>
      <c r="D1940" s="400"/>
      <c r="E1940" s="400"/>
      <c r="F1940" s="400"/>
      <c r="G1940" s="400"/>
      <c r="H1940" s="400"/>
    </row>
    <row r="1941" spans="1:8" x14ac:dyDescent="0.2">
      <c r="A1941" s="407"/>
      <c r="D1941" s="400"/>
      <c r="E1941" s="400"/>
      <c r="F1941" s="400"/>
      <c r="G1941" s="400"/>
      <c r="H1941" s="400"/>
    </row>
    <row r="1942" spans="1:8" x14ac:dyDescent="0.2">
      <c r="A1942" s="407"/>
      <c r="D1942" s="400"/>
      <c r="E1942" s="400"/>
      <c r="F1942" s="400"/>
      <c r="G1942" s="400"/>
      <c r="H1942" s="400"/>
    </row>
    <row r="1943" spans="1:8" x14ac:dyDescent="0.2">
      <c r="A1943" s="407"/>
      <c r="D1943" s="400"/>
      <c r="E1943" s="400"/>
      <c r="F1943" s="400"/>
      <c r="G1943" s="400"/>
      <c r="H1943" s="400"/>
    </row>
    <row r="1944" spans="1:8" x14ac:dyDescent="0.2">
      <c r="A1944" s="407"/>
      <c r="D1944" s="400"/>
      <c r="E1944" s="400"/>
      <c r="F1944" s="400"/>
      <c r="G1944" s="400"/>
      <c r="H1944" s="400"/>
    </row>
    <row r="1945" spans="1:8" x14ac:dyDescent="0.2">
      <c r="A1945" s="407"/>
      <c r="D1945" s="400"/>
      <c r="E1945" s="400"/>
      <c r="F1945" s="400"/>
      <c r="G1945" s="400"/>
      <c r="H1945" s="400"/>
    </row>
    <row r="1946" spans="1:8" x14ac:dyDescent="0.2">
      <c r="A1946" s="407"/>
      <c r="D1946" s="400"/>
      <c r="E1946" s="400"/>
      <c r="F1946" s="400"/>
      <c r="G1946" s="400"/>
      <c r="H1946" s="400"/>
    </row>
    <row r="1947" spans="1:8" x14ac:dyDescent="0.2">
      <c r="A1947" s="407"/>
      <c r="D1947" s="400"/>
      <c r="E1947" s="400"/>
      <c r="F1947" s="400"/>
      <c r="G1947" s="400"/>
      <c r="H1947" s="400"/>
    </row>
    <row r="1948" spans="1:8" x14ac:dyDescent="0.2">
      <c r="A1948" s="407"/>
      <c r="D1948" s="400"/>
      <c r="E1948" s="400"/>
      <c r="F1948" s="400"/>
      <c r="G1948" s="400"/>
      <c r="H1948" s="400"/>
    </row>
    <row r="1949" spans="1:8" x14ac:dyDescent="0.2">
      <c r="A1949" s="407"/>
      <c r="D1949" s="400"/>
      <c r="E1949" s="400"/>
      <c r="F1949" s="400"/>
      <c r="G1949" s="400"/>
      <c r="H1949" s="400"/>
    </row>
    <row r="1950" spans="1:8" x14ac:dyDescent="0.2">
      <c r="A1950" s="407"/>
      <c r="D1950" s="400"/>
      <c r="E1950" s="400"/>
      <c r="F1950" s="400"/>
      <c r="G1950" s="400"/>
      <c r="H1950" s="400"/>
    </row>
    <row r="1951" spans="1:8" x14ac:dyDescent="0.2">
      <c r="A1951" s="407"/>
      <c r="D1951" s="400"/>
      <c r="E1951" s="400"/>
      <c r="F1951" s="400"/>
      <c r="G1951" s="400"/>
      <c r="H1951" s="400"/>
    </row>
    <row r="1952" spans="1:8" x14ac:dyDescent="0.2">
      <c r="A1952" s="407"/>
      <c r="D1952" s="400"/>
      <c r="E1952" s="400"/>
      <c r="F1952" s="400"/>
      <c r="G1952" s="400"/>
      <c r="H1952" s="400"/>
    </row>
    <row r="1953" spans="1:8" x14ac:dyDescent="0.2">
      <c r="A1953" s="407"/>
      <c r="D1953" s="400"/>
      <c r="E1953" s="400"/>
      <c r="F1953" s="400"/>
      <c r="G1953" s="400"/>
      <c r="H1953" s="400"/>
    </row>
    <row r="1954" spans="1:8" x14ac:dyDescent="0.2">
      <c r="A1954" s="407"/>
      <c r="D1954" s="400"/>
      <c r="E1954" s="400"/>
      <c r="F1954" s="400"/>
      <c r="G1954" s="400"/>
      <c r="H1954" s="400"/>
    </row>
    <row r="1955" spans="1:8" x14ac:dyDescent="0.2">
      <c r="A1955" s="407"/>
      <c r="D1955" s="400"/>
      <c r="E1955" s="400"/>
      <c r="F1955" s="400"/>
      <c r="G1955" s="400"/>
      <c r="H1955" s="400"/>
    </row>
    <row r="1956" spans="1:8" x14ac:dyDescent="0.2">
      <c r="A1956" s="407"/>
      <c r="D1956" s="400"/>
      <c r="E1956" s="400"/>
      <c r="F1956" s="400"/>
      <c r="G1956" s="400"/>
      <c r="H1956" s="400"/>
    </row>
    <row r="1957" spans="1:8" x14ac:dyDescent="0.2">
      <c r="A1957" s="407"/>
      <c r="D1957" s="400"/>
      <c r="E1957" s="400"/>
      <c r="F1957" s="400"/>
      <c r="G1957" s="400"/>
      <c r="H1957" s="400"/>
    </row>
    <row r="1958" spans="1:8" x14ac:dyDescent="0.2">
      <c r="A1958" s="407"/>
      <c r="D1958" s="400"/>
      <c r="E1958" s="400"/>
      <c r="F1958" s="400"/>
      <c r="G1958" s="400"/>
      <c r="H1958" s="400"/>
    </row>
    <row r="1959" spans="1:8" x14ac:dyDescent="0.2">
      <c r="A1959" s="407"/>
      <c r="D1959" s="400"/>
      <c r="E1959" s="400"/>
      <c r="F1959" s="400"/>
      <c r="G1959" s="400"/>
      <c r="H1959" s="400"/>
    </row>
    <row r="1960" spans="1:8" x14ac:dyDescent="0.2">
      <c r="A1960" s="407"/>
      <c r="D1960" s="400"/>
      <c r="E1960" s="400"/>
      <c r="F1960" s="400"/>
      <c r="G1960" s="400"/>
      <c r="H1960" s="400"/>
    </row>
    <row r="1961" spans="1:8" x14ac:dyDescent="0.2">
      <c r="A1961" s="407"/>
      <c r="D1961" s="400"/>
      <c r="E1961" s="400"/>
      <c r="F1961" s="400"/>
      <c r="G1961" s="400"/>
      <c r="H1961" s="400"/>
    </row>
    <row r="1962" spans="1:8" x14ac:dyDescent="0.2">
      <c r="A1962" s="407"/>
      <c r="D1962" s="400"/>
      <c r="E1962" s="400"/>
      <c r="F1962" s="400"/>
      <c r="G1962" s="400"/>
      <c r="H1962" s="400"/>
    </row>
    <row r="1963" spans="1:8" x14ac:dyDescent="0.2">
      <c r="A1963" s="407"/>
      <c r="D1963" s="400"/>
      <c r="E1963" s="400"/>
      <c r="F1963" s="400"/>
      <c r="G1963" s="400"/>
      <c r="H1963" s="400"/>
    </row>
    <row r="1964" spans="1:8" x14ac:dyDescent="0.2">
      <c r="A1964" s="407"/>
      <c r="D1964" s="400"/>
      <c r="E1964" s="400"/>
      <c r="F1964" s="400"/>
      <c r="G1964" s="400"/>
      <c r="H1964" s="400"/>
    </row>
    <row r="1965" spans="1:8" x14ac:dyDescent="0.2">
      <c r="A1965" s="407"/>
      <c r="D1965" s="400"/>
      <c r="E1965" s="400"/>
      <c r="F1965" s="400"/>
      <c r="G1965" s="400"/>
      <c r="H1965" s="400"/>
    </row>
    <row r="1966" spans="1:8" x14ac:dyDescent="0.2">
      <c r="A1966" s="407"/>
      <c r="D1966" s="400"/>
      <c r="E1966" s="400"/>
      <c r="F1966" s="400"/>
      <c r="G1966" s="400"/>
      <c r="H1966" s="400"/>
    </row>
    <row r="1967" spans="1:8" x14ac:dyDescent="0.2">
      <c r="A1967" s="407"/>
      <c r="D1967" s="400"/>
      <c r="E1967" s="400"/>
      <c r="F1967" s="400"/>
      <c r="G1967" s="400"/>
      <c r="H1967" s="400"/>
    </row>
    <row r="1968" spans="1:8" x14ac:dyDescent="0.2">
      <c r="A1968" s="407"/>
      <c r="D1968" s="400"/>
      <c r="E1968" s="400"/>
      <c r="F1968" s="400"/>
      <c r="G1968" s="400"/>
      <c r="H1968" s="400"/>
    </row>
    <row r="1969" spans="1:8" x14ac:dyDescent="0.2">
      <c r="A1969" s="407"/>
      <c r="D1969" s="400"/>
      <c r="E1969" s="400"/>
      <c r="F1969" s="400"/>
      <c r="G1969" s="400"/>
      <c r="H1969" s="400"/>
    </row>
    <row r="1970" spans="1:8" x14ac:dyDescent="0.2">
      <c r="A1970" s="407"/>
      <c r="D1970" s="400"/>
      <c r="E1970" s="400"/>
      <c r="F1970" s="400"/>
      <c r="G1970" s="400"/>
      <c r="H1970" s="400"/>
    </row>
    <row r="1971" spans="1:8" x14ac:dyDescent="0.2">
      <c r="A1971" s="407"/>
      <c r="D1971" s="400"/>
      <c r="E1971" s="400"/>
      <c r="F1971" s="400"/>
      <c r="G1971" s="400"/>
      <c r="H1971" s="400"/>
    </row>
    <row r="1972" spans="1:8" x14ac:dyDescent="0.2">
      <c r="A1972" s="407"/>
      <c r="D1972" s="400"/>
      <c r="E1972" s="400"/>
      <c r="F1972" s="400"/>
      <c r="G1972" s="400"/>
      <c r="H1972" s="400"/>
    </row>
    <row r="1973" spans="1:8" x14ac:dyDescent="0.2">
      <c r="A1973" s="407"/>
      <c r="D1973" s="400"/>
      <c r="E1973" s="400"/>
      <c r="F1973" s="400"/>
      <c r="G1973" s="400"/>
      <c r="H1973" s="400"/>
    </row>
    <row r="1974" spans="1:8" x14ac:dyDescent="0.2">
      <c r="A1974" s="407"/>
      <c r="D1974" s="400"/>
      <c r="E1974" s="400"/>
      <c r="F1974" s="400"/>
      <c r="G1974" s="400"/>
      <c r="H1974" s="400"/>
    </row>
    <row r="1975" spans="1:8" x14ac:dyDescent="0.2">
      <c r="A1975" s="407"/>
      <c r="D1975" s="400"/>
      <c r="E1975" s="400"/>
      <c r="F1975" s="400"/>
      <c r="G1975" s="400"/>
      <c r="H1975" s="400"/>
    </row>
    <row r="1976" spans="1:8" x14ac:dyDescent="0.2">
      <c r="A1976" s="407"/>
      <c r="D1976" s="400"/>
      <c r="E1976" s="400"/>
      <c r="F1976" s="400"/>
      <c r="G1976" s="400"/>
      <c r="H1976" s="400"/>
    </row>
    <row r="1977" spans="1:8" x14ac:dyDescent="0.2">
      <c r="A1977" s="407"/>
      <c r="D1977" s="400"/>
      <c r="E1977" s="400"/>
      <c r="F1977" s="400"/>
      <c r="G1977" s="400"/>
      <c r="H1977" s="400"/>
    </row>
    <row r="1978" spans="1:8" x14ac:dyDescent="0.2">
      <c r="A1978" s="407"/>
      <c r="D1978" s="400"/>
      <c r="E1978" s="400"/>
      <c r="F1978" s="400"/>
      <c r="G1978" s="400"/>
      <c r="H1978" s="400"/>
    </row>
    <row r="1979" spans="1:8" x14ac:dyDescent="0.2">
      <c r="A1979" s="407"/>
      <c r="D1979" s="400"/>
      <c r="E1979" s="400"/>
      <c r="F1979" s="400"/>
      <c r="G1979" s="400"/>
      <c r="H1979" s="400"/>
    </row>
    <row r="1980" spans="1:8" x14ac:dyDescent="0.2">
      <c r="A1980" s="407"/>
      <c r="D1980" s="400"/>
      <c r="E1980" s="400"/>
      <c r="F1980" s="400"/>
      <c r="G1980" s="400"/>
      <c r="H1980" s="400"/>
    </row>
    <row r="1981" spans="1:8" x14ac:dyDescent="0.2">
      <c r="A1981" s="407"/>
      <c r="D1981" s="400"/>
      <c r="E1981" s="400"/>
      <c r="F1981" s="400"/>
      <c r="G1981" s="400"/>
      <c r="H1981" s="400"/>
    </row>
    <row r="1982" spans="1:8" x14ac:dyDescent="0.2">
      <c r="A1982" s="407"/>
      <c r="D1982" s="400"/>
      <c r="E1982" s="400"/>
      <c r="F1982" s="400"/>
      <c r="G1982" s="400"/>
      <c r="H1982" s="400"/>
    </row>
    <row r="1983" spans="1:8" x14ac:dyDescent="0.2">
      <c r="A1983" s="407"/>
      <c r="D1983" s="400"/>
      <c r="E1983" s="400"/>
      <c r="F1983" s="400"/>
      <c r="G1983" s="400"/>
      <c r="H1983" s="400"/>
    </row>
    <row r="1984" spans="1:8" x14ac:dyDescent="0.2">
      <c r="A1984" s="407"/>
      <c r="D1984" s="400"/>
      <c r="E1984" s="400"/>
      <c r="F1984" s="400"/>
      <c r="G1984" s="400"/>
      <c r="H1984" s="400"/>
    </row>
    <row r="1985" spans="1:8" x14ac:dyDescent="0.2">
      <c r="A1985" s="407"/>
      <c r="D1985" s="400"/>
      <c r="E1985" s="400"/>
      <c r="F1985" s="400"/>
      <c r="G1985" s="400"/>
      <c r="H1985" s="400"/>
    </row>
    <row r="1986" spans="1:8" x14ac:dyDescent="0.2">
      <c r="A1986" s="407"/>
      <c r="D1986" s="400"/>
      <c r="E1986" s="400"/>
      <c r="F1986" s="400"/>
      <c r="G1986" s="400"/>
      <c r="H1986" s="400"/>
    </row>
    <row r="1987" spans="1:8" x14ac:dyDescent="0.2">
      <c r="A1987" s="407"/>
      <c r="D1987" s="400"/>
      <c r="E1987" s="400"/>
      <c r="F1987" s="400"/>
      <c r="G1987" s="400"/>
      <c r="H1987" s="400"/>
    </row>
    <row r="1988" spans="1:8" x14ac:dyDescent="0.2">
      <c r="A1988" s="407"/>
      <c r="D1988" s="400"/>
      <c r="E1988" s="400"/>
      <c r="F1988" s="400"/>
      <c r="G1988" s="400"/>
      <c r="H1988" s="400"/>
    </row>
    <row r="1989" spans="1:8" x14ac:dyDescent="0.2">
      <c r="A1989" s="407"/>
      <c r="D1989" s="400"/>
      <c r="E1989" s="400"/>
      <c r="F1989" s="400"/>
      <c r="G1989" s="400"/>
      <c r="H1989" s="400"/>
    </row>
    <row r="1990" spans="1:8" x14ac:dyDescent="0.2">
      <c r="A1990" s="407"/>
      <c r="D1990" s="400"/>
      <c r="E1990" s="400"/>
      <c r="F1990" s="400"/>
      <c r="G1990" s="400"/>
      <c r="H1990" s="400"/>
    </row>
    <row r="1991" spans="1:8" x14ac:dyDescent="0.2">
      <c r="A1991" s="407"/>
      <c r="D1991" s="400"/>
      <c r="E1991" s="400"/>
      <c r="F1991" s="400"/>
      <c r="G1991" s="400"/>
      <c r="H1991" s="400"/>
    </row>
    <row r="1992" spans="1:8" x14ac:dyDescent="0.2">
      <c r="A1992" s="407"/>
      <c r="D1992" s="400"/>
      <c r="E1992" s="400"/>
      <c r="F1992" s="400"/>
      <c r="G1992" s="400"/>
      <c r="H1992" s="400"/>
    </row>
    <row r="1993" spans="1:8" x14ac:dyDescent="0.2">
      <c r="A1993" s="407"/>
      <c r="D1993" s="400"/>
      <c r="E1993" s="400"/>
      <c r="F1993" s="400"/>
      <c r="G1993" s="400"/>
      <c r="H1993" s="400"/>
    </row>
    <row r="1994" spans="1:8" x14ac:dyDescent="0.2">
      <c r="A1994" s="407"/>
      <c r="D1994" s="400"/>
      <c r="E1994" s="400"/>
      <c r="F1994" s="400"/>
      <c r="G1994" s="400"/>
      <c r="H1994" s="400"/>
    </row>
    <row r="1995" spans="1:8" x14ac:dyDescent="0.2">
      <c r="A1995" s="407"/>
      <c r="D1995" s="400"/>
      <c r="E1995" s="400"/>
      <c r="F1995" s="400"/>
      <c r="G1995" s="400"/>
      <c r="H1995" s="400"/>
    </row>
    <row r="1996" spans="1:8" x14ac:dyDescent="0.2">
      <c r="A1996" s="407"/>
      <c r="D1996" s="400"/>
      <c r="E1996" s="400"/>
      <c r="F1996" s="400"/>
      <c r="G1996" s="400"/>
      <c r="H1996" s="400"/>
    </row>
    <row r="1997" spans="1:8" x14ac:dyDescent="0.2">
      <c r="A1997" s="407"/>
      <c r="D1997" s="400"/>
      <c r="E1997" s="400"/>
      <c r="F1997" s="400"/>
      <c r="G1997" s="400"/>
      <c r="H1997" s="400"/>
    </row>
    <row r="1998" spans="1:8" x14ac:dyDescent="0.2">
      <c r="A1998" s="407"/>
      <c r="D1998" s="400"/>
      <c r="E1998" s="400"/>
      <c r="F1998" s="400"/>
      <c r="G1998" s="400"/>
      <c r="H1998" s="400"/>
    </row>
    <row r="1999" spans="1:8" x14ac:dyDescent="0.2">
      <c r="A1999" s="407"/>
      <c r="D1999" s="400"/>
      <c r="E1999" s="400"/>
      <c r="F1999" s="400"/>
      <c r="G1999" s="400"/>
      <c r="H1999" s="400"/>
    </row>
    <row r="2000" spans="1:8" x14ac:dyDescent="0.2">
      <c r="A2000" s="407"/>
      <c r="D2000" s="400"/>
      <c r="E2000" s="400"/>
      <c r="F2000" s="400"/>
      <c r="G2000" s="400"/>
      <c r="H2000" s="400"/>
    </row>
    <row r="2001" spans="1:8" x14ac:dyDescent="0.2">
      <c r="A2001" s="407"/>
      <c r="D2001" s="400"/>
      <c r="E2001" s="400"/>
      <c r="F2001" s="400"/>
      <c r="G2001" s="400"/>
      <c r="H2001" s="400"/>
    </row>
    <row r="2002" spans="1:8" x14ac:dyDescent="0.2">
      <c r="A2002" s="407"/>
      <c r="D2002" s="400"/>
      <c r="E2002" s="400"/>
      <c r="F2002" s="400"/>
      <c r="G2002" s="400"/>
      <c r="H2002" s="400"/>
    </row>
    <row r="2003" spans="1:8" x14ac:dyDescent="0.2">
      <c r="A2003" s="407"/>
      <c r="D2003" s="400"/>
      <c r="E2003" s="400"/>
      <c r="F2003" s="400"/>
      <c r="G2003" s="400"/>
      <c r="H2003" s="400"/>
    </row>
    <row r="2004" spans="1:8" x14ac:dyDescent="0.2">
      <c r="A2004" s="407"/>
      <c r="D2004" s="400"/>
      <c r="E2004" s="400"/>
      <c r="F2004" s="400"/>
      <c r="G2004" s="400"/>
      <c r="H2004" s="400"/>
    </row>
    <row r="2005" spans="1:8" x14ac:dyDescent="0.2">
      <c r="A2005" s="407"/>
      <c r="D2005" s="400"/>
      <c r="E2005" s="400"/>
      <c r="F2005" s="400"/>
      <c r="G2005" s="400"/>
      <c r="H2005" s="400"/>
    </row>
    <row r="2006" spans="1:8" x14ac:dyDescent="0.2">
      <c r="A2006" s="407"/>
      <c r="D2006" s="400"/>
      <c r="E2006" s="400"/>
      <c r="F2006" s="400"/>
      <c r="G2006" s="400"/>
      <c r="H2006" s="400"/>
    </row>
    <row r="2007" spans="1:8" x14ac:dyDescent="0.2">
      <c r="A2007" s="407"/>
      <c r="D2007" s="400"/>
      <c r="E2007" s="400"/>
      <c r="F2007" s="400"/>
      <c r="G2007" s="400"/>
      <c r="H2007" s="400"/>
    </row>
    <row r="2008" spans="1:8" x14ac:dyDescent="0.2">
      <c r="A2008" s="407"/>
      <c r="D2008" s="400"/>
      <c r="E2008" s="400"/>
      <c r="F2008" s="400"/>
      <c r="G2008" s="400"/>
      <c r="H2008" s="400"/>
    </row>
    <row r="2009" spans="1:8" x14ac:dyDescent="0.2">
      <c r="A2009" s="407"/>
      <c r="D2009" s="400"/>
      <c r="E2009" s="400"/>
      <c r="F2009" s="400"/>
      <c r="G2009" s="400"/>
      <c r="H2009" s="400"/>
    </row>
    <row r="2010" spans="1:8" x14ac:dyDescent="0.2">
      <c r="A2010" s="407"/>
      <c r="D2010" s="400"/>
      <c r="E2010" s="400"/>
      <c r="F2010" s="400"/>
      <c r="G2010" s="400"/>
      <c r="H2010" s="400"/>
    </row>
    <row r="2011" spans="1:8" x14ac:dyDescent="0.2">
      <c r="A2011" s="407"/>
      <c r="D2011" s="400"/>
      <c r="E2011" s="400"/>
      <c r="F2011" s="400"/>
      <c r="G2011" s="400"/>
      <c r="H2011" s="400"/>
    </row>
    <row r="2012" spans="1:8" x14ac:dyDescent="0.2">
      <c r="A2012" s="407"/>
      <c r="D2012" s="400"/>
      <c r="E2012" s="400"/>
      <c r="F2012" s="400"/>
      <c r="G2012" s="400"/>
      <c r="H2012" s="400"/>
    </row>
    <row r="2013" spans="1:8" x14ac:dyDescent="0.2">
      <c r="A2013" s="407"/>
      <c r="D2013" s="400"/>
      <c r="E2013" s="400"/>
      <c r="F2013" s="400"/>
      <c r="G2013" s="400"/>
      <c r="H2013" s="400"/>
    </row>
    <row r="2014" spans="1:8" x14ac:dyDescent="0.2">
      <c r="A2014" s="407"/>
      <c r="D2014" s="400"/>
      <c r="E2014" s="400"/>
      <c r="F2014" s="400"/>
      <c r="G2014" s="400"/>
      <c r="H2014" s="400"/>
    </row>
    <row r="2015" spans="1:8" x14ac:dyDescent="0.2">
      <c r="A2015" s="407"/>
      <c r="D2015" s="400"/>
      <c r="E2015" s="400"/>
      <c r="F2015" s="400"/>
      <c r="G2015" s="400"/>
      <c r="H2015" s="400"/>
    </row>
    <row r="2016" spans="1:8" x14ac:dyDescent="0.2">
      <c r="A2016" s="407"/>
      <c r="D2016" s="400"/>
      <c r="E2016" s="400"/>
      <c r="F2016" s="400"/>
      <c r="G2016" s="400"/>
      <c r="H2016" s="400"/>
    </row>
    <row r="2017" spans="1:8" x14ac:dyDescent="0.2">
      <c r="A2017" s="407"/>
      <c r="D2017" s="400"/>
      <c r="E2017" s="400"/>
      <c r="F2017" s="400"/>
      <c r="G2017" s="400"/>
      <c r="H2017" s="400"/>
    </row>
    <row r="2018" spans="1:8" x14ac:dyDescent="0.2">
      <c r="A2018" s="407"/>
      <c r="D2018" s="400"/>
      <c r="E2018" s="400"/>
      <c r="F2018" s="400"/>
      <c r="G2018" s="400"/>
      <c r="H2018" s="400"/>
    </row>
    <row r="2019" spans="1:8" x14ac:dyDescent="0.2">
      <c r="A2019" s="407"/>
      <c r="D2019" s="400"/>
      <c r="E2019" s="400"/>
      <c r="F2019" s="400"/>
      <c r="G2019" s="400"/>
      <c r="H2019" s="400"/>
    </row>
    <row r="2020" spans="1:8" x14ac:dyDescent="0.2">
      <c r="A2020" s="407"/>
      <c r="D2020" s="400"/>
      <c r="E2020" s="400"/>
      <c r="F2020" s="400"/>
      <c r="G2020" s="400"/>
      <c r="H2020" s="400"/>
    </row>
    <row r="2021" spans="1:8" x14ac:dyDescent="0.2">
      <c r="A2021" s="407"/>
      <c r="D2021" s="400"/>
      <c r="E2021" s="400"/>
      <c r="F2021" s="400"/>
      <c r="G2021" s="400"/>
      <c r="H2021" s="400"/>
    </row>
    <row r="2022" spans="1:8" x14ac:dyDescent="0.2">
      <c r="A2022" s="407"/>
      <c r="D2022" s="400"/>
      <c r="E2022" s="400"/>
      <c r="F2022" s="400"/>
      <c r="G2022" s="400"/>
      <c r="H2022" s="400"/>
    </row>
    <row r="2023" spans="1:8" x14ac:dyDescent="0.2">
      <c r="A2023" s="407"/>
      <c r="D2023" s="400"/>
      <c r="E2023" s="400"/>
      <c r="F2023" s="400"/>
      <c r="G2023" s="400"/>
      <c r="H2023" s="400"/>
    </row>
    <row r="2024" spans="1:8" x14ac:dyDescent="0.2">
      <c r="A2024" s="407"/>
      <c r="D2024" s="400"/>
      <c r="E2024" s="400"/>
      <c r="F2024" s="400"/>
      <c r="G2024" s="400"/>
      <c r="H2024" s="400"/>
    </row>
    <row r="2025" spans="1:8" x14ac:dyDescent="0.2">
      <c r="A2025" s="407"/>
      <c r="D2025" s="400"/>
      <c r="E2025" s="400"/>
      <c r="F2025" s="400"/>
      <c r="G2025" s="400"/>
      <c r="H2025" s="400"/>
    </row>
    <row r="2026" spans="1:8" x14ac:dyDescent="0.2">
      <c r="A2026" s="407"/>
      <c r="D2026" s="400"/>
      <c r="E2026" s="400"/>
      <c r="F2026" s="400"/>
      <c r="G2026" s="400"/>
      <c r="H2026" s="400"/>
    </row>
    <row r="2027" spans="1:8" x14ac:dyDescent="0.2">
      <c r="A2027" s="407"/>
      <c r="D2027" s="400"/>
      <c r="E2027" s="400"/>
      <c r="F2027" s="400"/>
      <c r="G2027" s="400"/>
      <c r="H2027" s="400"/>
    </row>
    <row r="2028" spans="1:8" x14ac:dyDescent="0.2">
      <c r="A2028" s="407"/>
      <c r="D2028" s="400"/>
      <c r="E2028" s="400"/>
      <c r="F2028" s="400"/>
      <c r="G2028" s="400"/>
      <c r="H2028" s="400"/>
    </row>
    <row r="2029" spans="1:8" x14ac:dyDescent="0.2">
      <c r="A2029" s="407"/>
      <c r="D2029" s="400"/>
      <c r="E2029" s="400"/>
      <c r="F2029" s="400"/>
      <c r="G2029" s="400"/>
      <c r="H2029" s="400"/>
    </row>
    <row r="2030" spans="1:8" x14ac:dyDescent="0.2">
      <c r="A2030" s="407"/>
      <c r="D2030" s="400"/>
      <c r="E2030" s="400"/>
      <c r="F2030" s="400"/>
      <c r="G2030" s="400"/>
      <c r="H2030" s="400"/>
    </row>
    <row r="2031" spans="1:8" x14ac:dyDescent="0.2">
      <c r="A2031" s="407"/>
      <c r="D2031" s="400"/>
      <c r="E2031" s="400"/>
      <c r="F2031" s="400"/>
      <c r="G2031" s="400"/>
      <c r="H2031" s="400"/>
    </row>
    <row r="2032" spans="1:8" x14ac:dyDescent="0.2">
      <c r="A2032" s="407"/>
      <c r="D2032" s="400"/>
      <c r="E2032" s="400"/>
      <c r="F2032" s="400"/>
      <c r="G2032" s="400"/>
      <c r="H2032" s="400"/>
    </row>
    <row r="2033" spans="1:8" x14ac:dyDescent="0.2">
      <c r="A2033" s="407"/>
      <c r="D2033" s="400"/>
      <c r="E2033" s="400"/>
      <c r="F2033" s="400"/>
      <c r="G2033" s="400"/>
      <c r="H2033" s="400"/>
    </row>
    <row r="2034" spans="1:8" x14ac:dyDescent="0.2">
      <c r="A2034" s="407"/>
      <c r="D2034" s="400"/>
      <c r="E2034" s="400"/>
      <c r="F2034" s="400"/>
      <c r="G2034" s="400"/>
      <c r="H2034" s="400"/>
    </row>
    <row r="2035" spans="1:8" x14ac:dyDescent="0.2">
      <c r="A2035" s="407"/>
      <c r="D2035" s="400"/>
      <c r="E2035" s="400"/>
      <c r="F2035" s="400"/>
      <c r="G2035" s="400"/>
      <c r="H2035" s="400"/>
    </row>
    <row r="2036" spans="1:8" x14ac:dyDescent="0.2">
      <c r="A2036" s="407"/>
      <c r="D2036" s="400"/>
      <c r="E2036" s="400"/>
      <c r="F2036" s="400"/>
      <c r="G2036" s="400"/>
      <c r="H2036" s="400"/>
    </row>
    <row r="2037" spans="1:8" x14ac:dyDescent="0.2">
      <c r="A2037" s="407"/>
      <c r="D2037" s="400"/>
      <c r="E2037" s="400"/>
      <c r="F2037" s="400"/>
      <c r="G2037" s="400"/>
      <c r="H2037" s="400"/>
    </row>
    <row r="2038" spans="1:8" x14ac:dyDescent="0.2">
      <c r="A2038" s="407"/>
      <c r="D2038" s="400"/>
      <c r="E2038" s="400"/>
      <c r="F2038" s="400"/>
      <c r="G2038" s="400"/>
      <c r="H2038" s="400"/>
    </row>
    <row r="2039" spans="1:8" x14ac:dyDescent="0.2">
      <c r="A2039" s="407"/>
      <c r="D2039" s="400"/>
      <c r="E2039" s="400"/>
      <c r="F2039" s="400"/>
      <c r="G2039" s="400"/>
      <c r="H2039" s="400"/>
    </row>
    <row r="2040" spans="1:8" x14ac:dyDescent="0.2">
      <c r="A2040" s="407"/>
      <c r="D2040" s="400"/>
      <c r="E2040" s="400"/>
      <c r="F2040" s="400"/>
      <c r="G2040" s="400"/>
      <c r="H2040" s="400"/>
    </row>
    <row r="2041" spans="1:8" x14ac:dyDescent="0.2">
      <c r="A2041" s="407"/>
      <c r="D2041" s="400"/>
      <c r="E2041" s="400"/>
      <c r="F2041" s="400"/>
      <c r="G2041" s="400"/>
      <c r="H2041" s="400"/>
    </row>
    <row r="2042" spans="1:8" x14ac:dyDescent="0.2">
      <c r="A2042" s="407"/>
      <c r="D2042" s="400"/>
      <c r="E2042" s="400"/>
      <c r="F2042" s="400"/>
      <c r="G2042" s="400"/>
      <c r="H2042" s="400"/>
    </row>
    <row r="2043" spans="1:8" x14ac:dyDescent="0.2">
      <c r="A2043" s="407"/>
      <c r="D2043" s="400"/>
      <c r="E2043" s="400"/>
      <c r="F2043" s="400"/>
      <c r="G2043" s="400"/>
      <c r="H2043" s="400"/>
    </row>
    <row r="2044" spans="1:8" x14ac:dyDescent="0.2">
      <c r="A2044" s="407"/>
      <c r="D2044" s="400"/>
      <c r="E2044" s="400"/>
      <c r="F2044" s="400"/>
      <c r="G2044" s="400"/>
      <c r="H2044" s="400"/>
    </row>
    <row r="2045" spans="1:8" x14ac:dyDescent="0.2">
      <c r="A2045" s="407"/>
      <c r="D2045" s="400"/>
      <c r="E2045" s="400"/>
      <c r="F2045" s="400"/>
      <c r="G2045" s="400"/>
      <c r="H2045" s="400"/>
    </row>
    <row r="2046" spans="1:8" x14ac:dyDescent="0.2">
      <c r="A2046" s="407"/>
      <c r="D2046" s="400"/>
      <c r="E2046" s="400"/>
      <c r="F2046" s="400"/>
      <c r="G2046" s="400"/>
      <c r="H2046" s="400"/>
    </row>
    <row r="2047" spans="1:8" x14ac:dyDescent="0.2">
      <c r="A2047" s="407"/>
      <c r="D2047" s="400"/>
      <c r="E2047" s="400"/>
      <c r="F2047" s="400"/>
      <c r="G2047" s="400"/>
      <c r="H2047" s="400"/>
    </row>
    <row r="2048" spans="1:8" x14ac:dyDescent="0.2">
      <c r="A2048" s="407"/>
      <c r="D2048" s="400"/>
      <c r="E2048" s="400"/>
      <c r="F2048" s="400"/>
      <c r="G2048" s="400"/>
      <c r="H2048" s="400"/>
    </row>
    <row r="2049" spans="1:8" x14ac:dyDescent="0.2">
      <c r="A2049" s="407"/>
      <c r="D2049" s="400"/>
      <c r="E2049" s="400"/>
      <c r="F2049" s="400"/>
      <c r="G2049" s="400"/>
      <c r="H2049" s="400"/>
    </row>
    <row r="2050" spans="1:8" x14ac:dyDescent="0.2">
      <c r="A2050" s="407"/>
      <c r="D2050" s="400"/>
      <c r="E2050" s="400"/>
      <c r="F2050" s="400"/>
      <c r="G2050" s="400"/>
      <c r="H2050" s="400"/>
    </row>
    <row r="2051" spans="1:8" x14ac:dyDescent="0.2">
      <c r="A2051" s="407"/>
      <c r="D2051" s="400"/>
      <c r="E2051" s="400"/>
      <c r="F2051" s="400"/>
      <c r="G2051" s="400"/>
      <c r="H2051" s="400"/>
    </row>
    <row r="2052" spans="1:8" x14ac:dyDescent="0.2">
      <c r="A2052" s="407"/>
      <c r="D2052" s="400"/>
      <c r="E2052" s="400"/>
      <c r="F2052" s="400"/>
      <c r="G2052" s="400"/>
      <c r="H2052" s="400"/>
    </row>
    <row r="2053" spans="1:8" x14ac:dyDescent="0.2">
      <c r="A2053" s="407"/>
      <c r="D2053" s="400"/>
      <c r="E2053" s="400"/>
      <c r="F2053" s="400"/>
      <c r="G2053" s="400"/>
      <c r="H2053" s="400"/>
    </row>
    <row r="2054" spans="1:8" x14ac:dyDescent="0.2">
      <c r="A2054" s="407"/>
      <c r="D2054" s="400"/>
      <c r="E2054" s="400"/>
      <c r="F2054" s="400"/>
      <c r="G2054" s="400"/>
      <c r="H2054" s="400"/>
    </row>
    <row r="2055" spans="1:8" x14ac:dyDescent="0.2">
      <c r="A2055" s="407"/>
      <c r="D2055" s="400"/>
      <c r="E2055" s="400"/>
      <c r="F2055" s="400"/>
      <c r="G2055" s="400"/>
      <c r="H2055" s="400"/>
    </row>
    <row r="2056" spans="1:8" x14ac:dyDescent="0.2">
      <c r="A2056" s="407"/>
      <c r="D2056" s="400"/>
      <c r="E2056" s="400"/>
      <c r="F2056" s="400"/>
      <c r="G2056" s="400"/>
      <c r="H2056" s="400"/>
    </row>
    <row r="2057" spans="1:8" x14ac:dyDescent="0.2">
      <c r="A2057" s="407"/>
      <c r="D2057" s="400"/>
      <c r="E2057" s="400"/>
      <c r="F2057" s="400"/>
      <c r="G2057" s="400"/>
      <c r="H2057" s="400"/>
    </row>
    <row r="2058" spans="1:8" x14ac:dyDescent="0.2">
      <c r="A2058" s="407"/>
      <c r="D2058" s="400"/>
      <c r="E2058" s="400"/>
      <c r="F2058" s="400"/>
      <c r="G2058" s="400"/>
      <c r="H2058" s="400"/>
    </row>
    <row r="2059" spans="1:8" x14ac:dyDescent="0.2">
      <c r="A2059" s="407"/>
      <c r="D2059" s="400"/>
      <c r="E2059" s="400"/>
      <c r="F2059" s="400"/>
      <c r="G2059" s="400"/>
      <c r="H2059" s="400"/>
    </row>
    <row r="2060" spans="1:8" x14ac:dyDescent="0.2">
      <c r="A2060" s="407"/>
      <c r="D2060" s="400"/>
      <c r="E2060" s="400"/>
      <c r="F2060" s="400"/>
      <c r="G2060" s="400"/>
      <c r="H2060" s="400"/>
    </row>
    <row r="2061" spans="1:8" x14ac:dyDescent="0.2">
      <c r="A2061" s="407"/>
      <c r="D2061" s="400"/>
      <c r="E2061" s="400"/>
      <c r="F2061" s="400"/>
      <c r="G2061" s="400"/>
      <c r="H2061" s="400"/>
    </row>
    <row r="2062" spans="1:8" x14ac:dyDescent="0.2">
      <c r="A2062" s="407"/>
      <c r="D2062" s="400"/>
      <c r="E2062" s="400"/>
      <c r="F2062" s="400"/>
      <c r="G2062" s="400"/>
      <c r="H2062" s="400"/>
    </row>
    <row r="2063" spans="1:8" x14ac:dyDescent="0.2">
      <c r="A2063" s="407"/>
      <c r="D2063" s="400"/>
      <c r="E2063" s="400"/>
      <c r="F2063" s="400"/>
      <c r="G2063" s="400"/>
      <c r="H2063" s="400"/>
    </row>
    <row r="2064" spans="1:8" x14ac:dyDescent="0.2">
      <c r="A2064" s="407"/>
      <c r="D2064" s="400"/>
      <c r="E2064" s="400"/>
      <c r="F2064" s="400"/>
      <c r="G2064" s="400"/>
      <c r="H2064" s="400"/>
    </row>
    <row r="2065" spans="1:8" x14ac:dyDescent="0.2">
      <c r="A2065" s="407"/>
      <c r="D2065" s="400"/>
      <c r="E2065" s="400"/>
      <c r="F2065" s="400"/>
      <c r="G2065" s="400"/>
      <c r="H2065" s="400"/>
    </row>
    <row r="2066" spans="1:8" x14ac:dyDescent="0.2">
      <c r="A2066" s="407"/>
      <c r="D2066" s="400"/>
      <c r="E2066" s="400"/>
      <c r="F2066" s="400"/>
      <c r="G2066" s="400"/>
      <c r="H2066" s="400"/>
    </row>
    <row r="2067" spans="1:8" x14ac:dyDescent="0.2">
      <c r="A2067" s="407"/>
      <c r="D2067" s="400"/>
      <c r="E2067" s="400"/>
      <c r="F2067" s="400"/>
      <c r="G2067" s="400"/>
      <c r="H2067" s="400"/>
    </row>
    <row r="2068" spans="1:8" x14ac:dyDescent="0.2">
      <c r="A2068" s="407"/>
      <c r="D2068" s="400"/>
      <c r="E2068" s="400"/>
      <c r="F2068" s="400"/>
      <c r="G2068" s="400"/>
      <c r="H2068" s="400"/>
    </row>
    <row r="2069" spans="1:8" x14ac:dyDescent="0.2">
      <c r="A2069" s="407"/>
      <c r="D2069" s="400"/>
      <c r="E2069" s="400"/>
      <c r="F2069" s="400"/>
      <c r="G2069" s="400"/>
      <c r="H2069" s="400"/>
    </row>
    <row r="2070" spans="1:8" x14ac:dyDescent="0.2">
      <c r="A2070" s="407"/>
      <c r="D2070" s="400"/>
      <c r="E2070" s="400"/>
      <c r="F2070" s="400"/>
      <c r="G2070" s="400"/>
      <c r="H2070" s="400"/>
    </row>
    <row r="2071" spans="1:8" x14ac:dyDescent="0.2">
      <c r="A2071" s="407"/>
      <c r="D2071" s="400"/>
      <c r="E2071" s="400"/>
      <c r="F2071" s="400"/>
      <c r="G2071" s="400"/>
      <c r="H2071" s="400"/>
    </row>
    <row r="2072" spans="1:8" x14ac:dyDescent="0.2">
      <c r="A2072" s="407"/>
      <c r="D2072" s="400"/>
      <c r="E2072" s="400"/>
      <c r="F2072" s="400"/>
      <c r="G2072" s="400"/>
      <c r="H2072" s="400"/>
    </row>
    <row r="2073" spans="1:8" x14ac:dyDescent="0.2">
      <c r="A2073" s="407"/>
      <c r="D2073" s="400"/>
      <c r="E2073" s="400"/>
      <c r="F2073" s="400"/>
      <c r="G2073" s="400"/>
      <c r="H2073" s="400"/>
    </row>
    <row r="2074" spans="1:8" x14ac:dyDescent="0.2">
      <c r="A2074" s="407"/>
      <c r="D2074" s="400"/>
      <c r="E2074" s="400"/>
      <c r="F2074" s="400"/>
      <c r="G2074" s="400"/>
      <c r="H2074" s="400"/>
    </row>
    <row r="2075" spans="1:8" x14ac:dyDescent="0.2">
      <c r="A2075" s="407"/>
      <c r="D2075" s="400"/>
      <c r="E2075" s="400"/>
      <c r="F2075" s="400"/>
      <c r="G2075" s="400"/>
      <c r="H2075" s="400"/>
    </row>
    <row r="2076" spans="1:8" x14ac:dyDescent="0.2">
      <c r="A2076" s="407"/>
      <c r="D2076" s="400"/>
      <c r="E2076" s="400"/>
      <c r="F2076" s="400"/>
      <c r="G2076" s="400"/>
      <c r="H2076" s="400"/>
    </row>
    <row r="2077" spans="1:8" x14ac:dyDescent="0.2">
      <c r="A2077" s="407"/>
      <c r="D2077" s="400"/>
      <c r="E2077" s="400"/>
      <c r="F2077" s="400"/>
      <c r="G2077" s="400"/>
      <c r="H2077" s="400"/>
    </row>
    <row r="2078" spans="1:8" x14ac:dyDescent="0.2">
      <c r="A2078" s="407"/>
      <c r="D2078" s="400"/>
      <c r="E2078" s="400"/>
      <c r="F2078" s="400"/>
      <c r="G2078" s="400"/>
      <c r="H2078" s="400"/>
    </row>
    <row r="2079" spans="1:8" x14ac:dyDescent="0.2">
      <c r="A2079" s="407"/>
      <c r="D2079" s="400"/>
      <c r="E2079" s="400"/>
      <c r="F2079" s="400"/>
      <c r="G2079" s="400"/>
      <c r="H2079" s="400"/>
    </row>
    <row r="2080" spans="1:8" x14ac:dyDescent="0.2">
      <c r="A2080" s="407"/>
      <c r="D2080" s="400"/>
      <c r="E2080" s="400"/>
      <c r="F2080" s="400"/>
      <c r="G2080" s="400"/>
      <c r="H2080" s="400"/>
    </row>
    <row r="2081" spans="1:8" x14ac:dyDescent="0.2">
      <c r="A2081" s="407"/>
      <c r="D2081" s="400"/>
      <c r="E2081" s="400"/>
      <c r="F2081" s="400"/>
      <c r="G2081" s="400"/>
      <c r="H2081" s="400"/>
    </row>
    <row r="2082" spans="1:8" x14ac:dyDescent="0.2">
      <c r="A2082" s="407"/>
      <c r="D2082" s="400"/>
      <c r="E2082" s="400"/>
      <c r="F2082" s="400"/>
      <c r="G2082" s="400"/>
      <c r="H2082" s="400"/>
    </row>
    <row r="2083" spans="1:8" x14ac:dyDescent="0.2">
      <c r="A2083" s="407"/>
      <c r="D2083" s="400"/>
      <c r="E2083" s="400"/>
      <c r="F2083" s="400"/>
      <c r="G2083" s="400"/>
      <c r="H2083" s="400"/>
    </row>
    <row r="2084" spans="1:8" x14ac:dyDescent="0.2">
      <c r="A2084" s="407"/>
      <c r="D2084" s="400"/>
      <c r="E2084" s="400"/>
      <c r="F2084" s="400"/>
      <c r="G2084" s="400"/>
      <c r="H2084" s="400"/>
    </row>
    <row r="2085" spans="1:8" x14ac:dyDescent="0.2">
      <c r="A2085" s="407"/>
      <c r="D2085" s="400"/>
      <c r="E2085" s="400"/>
      <c r="F2085" s="400"/>
      <c r="G2085" s="400"/>
      <c r="H2085" s="400"/>
    </row>
    <row r="2086" spans="1:8" x14ac:dyDescent="0.2">
      <c r="A2086" s="407"/>
      <c r="D2086" s="400"/>
      <c r="E2086" s="400"/>
      <c r="F2086" s="400"/>
      <c r="G2086" s="400"/>
      <c r="H2086" s="400"/>
    </row>
    <row r="2087" spans="1:8" x14ac:dyDescent="0.2">
      <c r="A2087" s="407"/>
      <c r="D2087" s="400"/>
      <c r="E2087" s="400"/>
      <c r="F2087" s="400"/>
      <c r="G2087" s="400"/>
      <c r="H2087" s="400"/>
    </row>
    <row r="2088" spans="1:8" x14ac:dyDescent="0.2">
      <c r="A2088" s="407"/>
      <c r="D2088" s="400"/>
      <c r="E2088" s="400"/>
      <c r="F2088" s="400"/>
      <c r="G2088" s="400"/>
      <c r="H2088" s="400"/>
    </row>
    <row r="2089" spans="1:8" x14ac:dyDescent="0.2">
      <c r="A2089" s="407"/>
      <c r="D2089" s="400"/>
      <c r="E2089" s="400"/>
      <c r="F2089" s="400"/>
      <c r="G2089" s="400"/>
      <c r="H2089" s="400"/>
    </row>
    <row r="2090" spans="1:8" x14ac:dyDescent="0.2">
      <c r="A2090" s="407"/>
      <c r="D2090" s="400"/>
      <c r="E2090" s="400"/>
      <c r="F2090" s="400"/>
      <c r="G2090" s="400"/>
      <c r="H2090" s="400"/>
    </row>
    <row r="2091" spans="1:8" x14ac:dyDescent="0.2">
      <c r="A2091" s="407"/>
      <c r="D2091" s="400"/>
      <c r="E2091" s="400"/>
      <c r="F2091" s="400"/>
      <c r="G2091" s="400"/>
      <c r="H2091" s="400"/>
    </row>
    <row r="2092" spans="1:8" x14ac:dyDescent="0.2">
      <c r="A2092" s="407"/>
      <c r="D2092" s="400"/>
      <c r="E2092" s="400"/>
      <c r="F2092" s="400"/>
      <c r="G2092" s="400"/>
      <c r="H2092" s="400"/>
    </row>
    <row r="2093" spans="1:8" x14ac:dyDescent="0.2">
      <c r="A2093" s="407"/>
      <c r="D2093" s="400"/>
      <c r="E2093" s="400"/>
      <c r="F2093" s="400"/>
      <c r="G2093" s="400"/>
      <c r="H2093" s="400"/>
    </row>
    <row r="2094" spans="1:8" x14ac:dyDescent="0.2">
      <c r="A2094" s="407"/>
      <c r="D2094" s="400"/>
      <c r="E2094" s="400"/>
      <c r="F2094" s="400"/>
      <c r="G2094" s="400"/>
      <c r="H2094" s="400"/>
    </row>
    <row r="2095" spans="1:8" x14ac:dyDescent="0.2">
      <c r="A2095" s="407"/>
      <c r="D2095" s="400"/>
      <c r="E2095" s="400"/>
      <c r="F2095" s="400"/>
      <c r="G2095" s="400"/>
      <c r="H2095" s="400"/>
    </row>
    <row r="2096" spans="1:8" x14ac:dyDescent="0.2">
      <c r="A2096" s="407"/>
      <c r="D2096" s="400"/>
      <c r="E2096" s="400"/>
      <c r="F2096" s="400"/>
      <c r="G2096" s="400"/>
      <c r="H2096" s="400"/>
    </row>
    <row r="2097" spans="1:8" x14ac:dyDescent="0.2">
      <c r="A2097" s="407"/>
      <c r="D2097" s="400"/>
      <c r="E2097" s="400"/>
      <c r="F2097" s="400"/>
      <c r="G2097" s="400"/>
      <c r="H2097" s="400"/>
    </row>
    <row r="2098" spans="1:8" x14ac:dyDescent="0.2">
      <c r="A2098" s="407"/>
      <c r="D2098" s="400"/>
      <c r="E2098" s="400"/>
      <c r="F2098" s="400"/>
      <c r="G2098" s="400"/>
      <c r="H2098" s="400"/>
    </row>
    <row r="2099" spans="1:8" x14ac:dyDescent="0.2">
      <c r="A2099" s="407"/>
      <c r="D2099" s="400"/>
      <c r="E2099" s="400"/>
      <c r="F2099" s="400"/>
      <c r="G2099" s="400"/>
      <c r="H2099" s="400"/>
    </row>
    <row r="2100" spans="1:8" x14ac:dyDescent="0.2">
      <c r="A2100" s="407"/>
      <c r="D2100" s="400"/>
      <c r="E2100" s="400"/>
      <c r="F2100" s="400"/>
      <c r="G2100" s="400"/>
      <c r="H2100" s="400"/>
    </row>
    <row r="2101" spans="1:8" x14ac:dyDescent="0.2">
      <c r="A2101" s="407"/>
      <c r="D2101" s="400"/>
      <c r="E2101" s="400"/>
      <c r="F2101" s="400"/>
      <c r="G2101" s="400"/>
      <c r="H2101" s="400"/>
    </row>
    <row r="2102" spans="1:8" x14ac:dyDescent="0.2">
      <c r="A2102" s="407"/>
      <c r="D2102" s="400"/>
      <c r="E2102" s="400"/>
      <c r="F2102" s="400"/>
      <c r="G2102" s="400"/>
      <c r="H2102" s="400"/>
    </row>
    <row r="2103" spans="1:8" x14ac:dyDescent="0.2">
      <c r="A2103" s="407"/>
      <c r="D2103" s="400"/>
      <c r="E2103" s="400"/>
      <c r="F2103" s="400"/>
      <c r="G2103" s="400"/>
      <c r="H2103" s="400"/>
    </row>
    <row r="2104" spans="1:8" x14ac:dyDescent="0.2">
      <c r="A2104" s="407"/>
      <c r="D2104" s="400"/>
      <c r="E2104" s="400"/>
      <c r="F2104" s="400"/>
      <c r="G2104" s="400"/>
      <c r="H2104" s="400"/>
    </row>
    <row r="2105" spans="1:8" x14ac:dyDescent="0.2">
      <c r="A2105" s="407"/>
      <c r="D2105" s="400"/>
      <c r="E2105" s="400"/>
      <c r="F2105" s="400"/>
      <c r="G2105" s="400"/>
      <c r="H2105" s="400"/>
    </row>
    <row r="2106" spans="1:8" x14ac:dyDescent="0.2">
      <c r="A2106" s="407"/>
      <c r="D2106" s="400"/>
      <c r="E2106" s="400"/>
      <c r="F2106" s="400"/>
      <c r="G2106" s="400"/>
      <c r="H2106" s="400"/>
    </row>
    <row r="2107" spans="1:8" x14ac:dyDescent="0.2">
      <c r="A2107" s="407"/>
      <c r="D2107" s="400"/>
      <c r="E2107" s="400"/>
      <c r="F2107" s="400"/>
      <c r="G2107" s="400"/>
      <c r="H2107" s="400"/>
    </row>
    <row r="2108" spans="1:8" x14ac:dyDescent="0.2">
      <c r="A2108" s="407"/>
      <c r="D2108" s="400"/>
      <c r="E2108" s="400"/>
      <c r="F2108" s="400"/>
      <c r="G2108" s="400"/>
      <c r="H2108" s="400"/>
    </row>
    <row r="2109" spans="1:8" x14ac:dyDescent="0.2">
      <c r="A2109" s="407"/>
      <c r="D2109" s="400"/>
      <c r="E2109" s="400"/>
      <c r="F2109" s="400"/>
      <c r="G2109" s="400"/>
      <c r="H2109" s="400"/>
    </row>
    <row r="2110" spans="1:8" x14ac:dyDescent="0.2">
      <c r="A2110" s="407"/>
      <c r="D2110" s="400"/>
      <c r="E2110" s="400"/>
      <c r="F2110" s="400"/>
      <c r="G2110" s="400"/>
      <c r="H2110" s="400"/>
    </row>
    <row r="2111" spans="1:8" x14ac:dyDescent="0.2">
      <c r="A2111" s="407"/>
      <c r="D2111" s="400"/>
      <c r="E2111" s="400"/>
      <c r="F2111" s="400"/>
      <c r="G2111" s="400"/>
      <c r="H2111" s="400"/>
    </row>
    <row r="2112" spans="1:8" x14ac:dyDescent="0.2">
      <c r="A2112" s="407"/>
      <c r="D2112" s="400"/>
      <c r="E2112" s="400"/>
      <c r="F2112" s="400"/>
      <c r="G2112" s="400"/>
      <c r="H2112" s="400"/>
    </row>
    <row r="2113" spans="1:8" x14ac:dyDescent="0.2">
      <c r="A2113" s="407"/>
      <c r="D2113" s="400"/>
      <c r="E2113" s="400"/>
      <c r="F2113" s="400"/>
      <c r="G2113" s="400"/>
      <c r="H2113" s="400"/>
    </row>
    <row r="2114" spans="1:8" x14ac:dyDescent="0.2">
      <c r="A2114" s="407"/>
      <c r="D2114" s="400"/>
      <c r="E2114" s="400"/>
      <c r="F2114" s="400"/>
      <c r="G2114" s="400"/>
      <c r="H2114" s="400"/>
    </row>
    <row r="2115" spans="1:8" x14ac:dyDescent="0.2">
      <c r="A2115" s="407"/>
      <c r="D2115" s="400"/>
      <c r="E2115" s="400"/>
      <c r="F2115" s="400"/>
      <c r="G2115" s="400"/>
      <c r="H2115" s="400"/>
    </row>
    <row r="2116" spans="1:8" x14ac:dyDescent="0.2">
      <c r="A2116" s="407"/>
      <c r="D2116" s="400"/>
      <c r="E2116" s="400"/>
      <c r="F2116" s="400"/>
      <c r="G2116" s="400"/>
      <c r="H2116" s="400"/>
    </row>
    <row r="2117" spans="1:8" x14ac:dyDescent="0.2">
      <c r="A2117" s="407"/>
      <c r="D2117" s="400"/>
      <c r="E2117" s="400"/>
      <c r="F2117" s="400"/>
      <c r="G2117" s="400"/>
      <c r="H2117" s="400"/>
    </row>
    <row r="2118" spans="1:8" x14ac:dyDescent="0.2">
      <c r="A2118" s="407"/>
      <c r="D2118" s="400"/>
      <c r="E2118" s="400"/>
      <c r="F2118" s="400"/>
      <c r="G2118" s="400"/>
      <c r="H2118" s="400"/>
    </row>
    <row r="2119" spans="1:8" x14ac:dyDescent="0.2">
      <c r="A2119" s="407"/>
      <c r="D2119" s="400"/>
      <c r="E2119" s="400"/>
      <c r="F2119" s="400"/>
      <c r="G2119" s="400"/>
      <c r="H2119" s="400"/>
    </row>
    <row r="2120" spans="1:8" x14ac:dyDescent="0.2">
      <c r="A2120" s="407"/>
      <c r="D2120" s="400"/>
      <c r="E2120" s="400"/>
      <c r="F2120" s="400"/>
      <c r="G2120" s="400"/>
      <c r="H2120" s="400"/>
    </row>
    <row r="2121" spans="1:8" x14ac:dyDescent="0.2">
      <c r="A2121" s="407"/>
      <c r="D2121" s="400"/>
      <c r="E2121" s="400"/>
      <c r="F2121" s="400"/>
      <c r="G2121" s="400"/>
      <c r="H2121" s="400"/>
    </row>
    <row r="2122" spans="1:8" x14ac:dyDescent="0.2">
      <c r="A2122" s="407"/>
      <c r="D2122" s="400"/>
      <c r="E2122" s="400"/>
      <c r="F2122" s="400"/>
      <c r="G2122" s="400"/>
      <c r="H2122" s="400"/>
    </row>
    <row r="2123" spans="1:8" x14ac:dyDescent="0.2">
      <c r="A2123" s="407"/>
      <c r="D2123" s="400"/>
      <c r="E2123" s="400"/>
      <c r="F2123" s="400"/>
      <c r="G2123" s="400"/>
      <c r="H2123" s="400"/>
    </row>
    <row r="2124" spans="1:8" x14ac:dyDescent="0.2">
      <c r="A2124" s="407"/>
      <c r="D2124" s="400"/>
      <c r="E2124" s="400"/>
      <c r="F2124" s="400"/>
      <c r="G2124" s="400"/>
      <c r="H2124" s="400"/>
    </row>
    <row r="2125" spans="1:8" x14ac:dyDescent="0.2">
      <c r="A2125" s="407"/>
      <c r="D2125" s="400"/>
      <c r="E2125" s="400"/>
      <c r="F2125" s="400"/>
      <c r="G2125" s="400"/>
      <c r="H2125" s="400"/>
    </row>
    <row r="2126" spans="1:8" x14ac:dyDescent="0.2">
      <c r="A2126" s="407"/>
      <c r="D2126" s="400"/>
      <c r="E2126" s="400"/>
      <c r="F2126" s="400"/>
      <c r="G2126" s="400"/>
      <c r="H2126" s="400"/>
    </row>
    <row r="2127" spans="1:8" x14ac:dyDescent="0.2">
      <c r="A2127" s="407"/>
      <c r="D2127" s="400"/>
      <c r="E2127" s="400"/>
      <c r="F2127" s="400"/>
      <c r="G2127" s="400"/>
      <c r="H2127" s="400"/>
    </row>
    <row r="2128" spans="1:8" x14ac:dyDescent="0.2">
      <c r="A2128" s="407"/>
      <c r="D2128" s="400"/>
      <c r="E2128" s="400"/>
      <c r="F2128" s="400"/>
      <c r="G2128" s="400"/>
      <c r="H2128" s="400"/>
    </row>
    <row r="2129" spans="1:8" x14ac:dyDescent="0.2">
      <c r="A2129" s="407"/>
      <c r="D2129" s="400"/>
      <c r="E2129" s="400"/>
      <c r="F2129" s="400"/>
      <c r="G2129" s="400"/>
      <c r="H2129" s="400"/>
    </row>
    <row r="2130" spans="1:8" x14ac:dyDescent="0.2">
      <c r="A2130" s="407"/>
      <c r="D2130" s="400"/>
      <c r="E2130" s="400"/>
      <c r="F2130" s="400"/>
      <c r="G2130" s="400"/>
      <c r="H2130" s="400"/>
    </row>
    <row r="2131" spans="1:8" x14ac:dyDescent="0.2">
      <c r="A2131" s="407"/>
      <c r="D2131" s="400"/>
      <c r="E2131" s="400"/>
      <c r="F2131" s="400"/>
      <c r="G2131" s="400"/>
      <c r="H2131" s="400"/>
    </row>
    <row r="2132" spans="1:8" x14ac:dyDescent="0.2">
      <c r="A2132" s="407"/>
      <c r="D2132" s="400"/>
      <c r="E2132" s="400"/>
      <c r="F2132" s="400"/>
      <c r="G2132" s="400"/>
      <c r="H2132" s="400"/>
    </row>
    <row r="2133" spans="1:8" x14ac:dyDescent="0.2">
      <c r="A2133" s="407"/>
      <c r="D2133" s="400"/>
      <c r="E2133" s="400"/>
      <c r="F2133" s="400"/>
      <c r="G2133" s="400"/>
      <c r="H2133" s="400"/>
    </row>
    <row r="2134" spans="1:8" x14ac:dyDescent="0.2">
      <c r="A2134" s="407"/>
      <c r="D2134" s="400"/>
      <c r="E2134" s="400"/>
      <c r="F2134" s="400"/>
      <c r="G2134" s="400"/>
      <c r="H2134" s="400"/>
    </row>
    <row r="2135" spans="1:8" x14ac:dyDescent="0.2">
      <c r="A2135" s="407"/>
      <c r="D2135" s="400"/>
      <c r="E2135" s="400"/>
      <c r="F2135" s="400"/>
      <c r="G2135" s="400"/>
      <c r="H2135" s="400"/>
    </row>
    <row r="2136" spans="1:8" x14ac:dyDescent="0.2">
      <c r="A2136" s="407"/>
      <c r="D2136" s="400"/>
      <c r="E2136" s="400"/>
      <c r="F2136" s="400"/>
      <c r="G2136" s="400"/>
      <c r="H2136" s="400"/>
    </row>
    <row r="2137" spans="1:8" x14ac:dyDescent="0.2">
      <c r="A2137" s="407"/>
      <c r="D2137" s="400"/>
      <c r="E2137" s="400"/>
      <c r="F2137" s="400"/>
      <c r="G2137" s="400"/>
      <c r="H2137" s="400"/>
    </row>
    <row r="2138" spans="1:8" x14ac:dyDescent="0.2">
      <c r="A2138" s="407"/>
      <c r="D2138" s="400"/>
      <c r="E2138" s="400"/>
      <c r="F2138" s="400"/>
      <c r="G2138" s="400"/>
      <c r="H2138" s="400"/>
    </row>
    <row r="2139" spans="1:8" x14ac:dyDescent="0.2">
      <c r="A2139" s="407"/>
      <c r="D2139" s="400"/>
      <c r="E2139" s="400"/>
      <c r="F2139" s="400"/>
      <c r="G2139" s="400"/>
      <c r="H2139" s="400"/>
    </row>
    <row r="2140" spans="1:8" x14ac:dyDescent="0.2">
      <c r="A2140" s="407"/>
      <c r="D2140" s="400"/>
      <c r="E2140" s="400"/>
      <c r="F2140" s="400"/>
      <c r="G2140" s="400"/>
      <c r="H2140" s="400"/>
    </row>
    <row r="2141" spans="1:8" x14ac:dyDescent="0.2">
      <c r="A2141" s="407"/>
      <c r="D2141" s="400"/>
      <c r="E2141" s="400"/>
      <c r="F2141" s="400"/>
      <c r="G2141" s="400"/>
      <c r="H2141" s="400"/>
    </row>
    <row r="2142" spans="1:8" x14ac:dyDescent="0.2">
      <c r="A2142" s="407"/>
      <c r="D2142" s="400"/>
      <c r="E2142" s="400"/>
      <c r="F2142" s="400"/>
      <c r="G2142" s="400"/>
      <c r="H2142" s="400"/>
    </row>
    <row r="2143" spans="1:8" x14ac:dyDescent="0.2">
      <c r="A2143" s="407"/>
      <c r="D2143" s="400"/>
      <c r="E2143" s="400"/>
      <c r="F2143" s="400"/>
      <c r="G2143" s="400"/>
      <c r="H2143" s="400"/>
    </row>
    <row r="2144" spans="1:8" x14ac:dyDescent="0.2">
      <c r="A2144" s="407"/>
      <c r="D2144" s="400"/>
      <c r="E2144" s="400"/>
      <c r="F2144" s="400"/>
      <c r="G2144" s="400"/>
      <c r="H2144" s="400"/>
    </row>
    <row r="2145" spans="1:8" x14ac:dyDescent="0.2">
      <c r="A2145" s="407"/>
      <c r="D2145" s="400"/>
      <c r="E2145" s="400"/>
      <c r="F2145" s="400"/>
      <c r="G2145" s="400"/>
      <c r="H2145" s="400"/>
    </row>
    <row r="2146" spans="1:8" x14ac:dyDescent="0.2">
      <c r="A2146" s="407"/>
      <c r="D2146" s="400"/>
      <c r="E2146" s="400"/>
      <c r="F2146" s="400"/>
      <c r="G2146" s="400"/>
      <c r="H2146" s="400"/>
    </row>
    <row r="2147" spans="1:8" x14ac:dyDescent="0.2">
      <c r="A2147" s="407"/>
      <c r="D2147" s="400"/>
      <c r="E2147" s="400"/>
      <c r="F2147" s="400"/>
      <c r="G2147" s="400"/>
      <c r="H2147" s="400"/>
    </row>
    <row r="2148" spans="1:8" x14ac:dyDescent="0.2">
      <c r="A2148" s="407"/>
      <c r="D2148" s="400"/>
      <c r="E2148" s="400"/>
      <c r="F2148" s="400"/>
      <c r="G2148" s="400"/>
      <c r="H2148" s="400"/>
    </row>
    <row r="2149" spans="1:8" x14ac:dyDescent="0.2">
      <c r="A2149" s="407"/>
      <c r="D2149" s="400"/>
      <c r="E2149" s="400"/>
      <c r="F2149" s="400"/>
      <c r="G2149" s="400"/>
      <c r="H2149" s="400"/>
    </row>
    <row r="2150" spans="1:8" x14ac:dyDescent="0.2">
      <c r="A2150" s="407"/>
      <c r="D2150" s="400"/>
      <c r="E2150" s="400"/>
      <c r="F2150" s="400"/>
      <c r="G2150" s="400"/>
      <c r="H2150" s="400"/>
    </row>
    <row r="2151" spans="1:8" x14ac:dyDescent="0.2">
      <c r="A2151" s="407"/>
      <c r="D2151" s="400"/>
      <c r="E2151" s="400"/>
      <c r="F2151" s="400"/>
      <c r="G2151" s="400"/>
      <c r="H2151" s="400"/>
    </row>
    <row r="2152" spans="1:8" x14ac:dyDescent="0.2">
      <c r="A2152" s="407"/>
      <c r="D2152" s="400"/>
      <c r="E2152" s="400"/>
      <c r="F2152" s="400"/>
      <c r="G2152" s="400"/>
      <c r="H2152" s="400"/>
    </row>
    <row r="2153" spans="1:8" x14ac:dyDescent="0.2">
      <c r="A2153" s="407"/>
      <c r="D2153" s="400"/>
      <c r="E2153" s="400"/>
      <c r="F2153" s="400"/>
      <c r="G2153" s="400"/>
      <c r="H2153" s="400"/>
    </row>
    <row r="2154" spans="1:8" x14ac:dyDescent="0.2">
      <c r="A2154" s="407"/>
      <c r="D2154" s="400"/>
      <c r="E2154" s="400"/>
      <c r="F2154" s="400"/>
      <c r="G2154" s="400"/>
      <c r="H2154" s="400"/>
    </row>
    <row r="2155" spans="1:8" x14ac:dyDescent="0.2">
      <c r="A2155" s="407"/>
      <c r="D2155" s="400"/>
      <c r="E2155" s="400"/>
      <c r="F2155" s="400"/>
      <c r="G2155" s="400"/>
      <c r="H2155" s="400"/>
    </row>
    <row r="2156" spans="1:8" x14ac:dyDescent="0.2">
      <c r="A2156" s="407"/>
      <c r="D2156" s="400"/>
      <c r="E2156" s="400"/>
      <c r="F2156" s="400"/>
      <c r="G2156" s="400"/>
      <c r="H2156" s="400"/>
    </row>
    <row r="2157" spans="1:8" x14ac:dyDescent="0.2">
      <c r="A2157" s="407"/>
      <c r="D2157" s="400"/>
      <c r="E2157" s="400"/>
      <c r="F2157" s="400"/>
      <c r="G2157" s="400"/>
      <c r="H2157" s="400"/>
    </row>
    <row r="2158" spans="1:8" x14ac:dyDescent="0.2">
      <c r="A2158" s="407"/>
      <c r="D2158" s="400"/>
      <c r="E2158" s="400"/>
      <c r="F2158" s="400"/>
      <c r="G2158" s="400"/>
      <c r="H2158" s="400"/>
    </row>
    <row r="2159" spans="1:8" x14ac:dyDescent="0.2">
      <c r="A2159" s="407"/>
      <c r="D2159" s="400"/>
      <c r="E2159" s="400"/>
      <c r="F2159" s="400"/>
      <c r="G2159" s="400"/>
      <c r="H2159" s="400"/>
    </row>
    <row r="2160" spans="1:8" x14ac:dyDescent="0.2">
      <c r="A2160" s="407"/>
      <c r="D2160" s="400"/>
      <c r="E2160" s="400"/>
      <c r="F2160" s="400"/>
      <c r="G2160" s="400"/>
      <c r="H2160" s="400"/>
    </row>
    <row r="2161" spans="1:8" x14ac:dyDescent="0.2">
      <c r="A2161" s="407"/>
      <c r="D2161" s="400"/>
      <c r="E2161" s="400"/>
      <c r="F2161" s="400"/>
      <c r="G2161" s="400"/>
      <c r="H2161" s="400"/>
    </row>
    <row r="2162" spans="1:8" x14ac:dyDescent="0.2">
      <c r="A2162" s="407"/>
      <c r="D2162" s="400"/>
      <c r="E2162" s="400"/>
      <c r="F2162" s="400"/>
      <c r="G2162" s="400"/>
      <c r="H2162" s="400"/>
    </row>
    <row r="2163" spans="1:8" x14ac:dyDescent="0.2">
      <c r="A2163" s="407"/>
      <c r="D2163" s="400"/>
      <c r="E2163" s="400"/>
      <c r="F2163" s="400"/>
      <c r="G2163" s="400"/>
      <c r="H2163" s="400"/>
    </row>
    <row r="2164" spans="1:8" x14ac:dyDescent="0.2">
      <c r="A2164" s="407"/>
      <c r="D2164" s="400"/>
      <c r="E2164" s="400"/>
      <c r="F2164" s="400"/>
      <c r="G2164" s="400"/>
      <c r="H2164" s="400"/>
    </row>
    <row r="2165" spans="1:8" x14ac:dyDescent="0.2">
      <c r="A2165" s="407"/>
      <c r="D2165" s="400"/>
      <c r="E2165" s="400"/>
      <c r="F2165" s="400"/>
      <c r="G2165" s="400"/>
      <c r="H2165" s="400"/>
    </row>
    <row r="2166" spans="1:8" x14ac:dyDescent="0.2">
      <c r="A2166" s="407"/>
      <c r="D2166" s="400"/>
      <c r="E2166" s="400"/>
      <c r="F2166" s="400"/>
      <c r="G2166" s="400"/>
      <c r="H2166" s="400"/>
    </row>
    <row r="2167" spans="1:8" x14ac:dyDescent="0.2">
      <c r="A2167" s="407"/>
      <c r="D2167" s="400"/>
      <c r="E2167" s="400"/>
      <c r="F2167" s="400"/>
      <c r="G2167" s="400"/>
      <c r="H2167" s="400"/>
    </row>
    <row r="2168" spans="1:8" x14ac:dyDescent="0.2">
      <c r="A2168" s="407"/>
      <c r="D2168" s="400"/>
      <c r="E2168" s="400"/>
      <c r="F2168" s="400"/>
      <c r="G2168" s="400"/>
      <c r="H2168" s="400"/>
    </row>
    <row r="2169" spans="1:8" x14ac:dyDescent="0.2">
      <c r="A2169" s="407"/>
      <c r="D2169" s="400"/>
      <c r="E2169" s="400"/>
      <c r="F2169" s="400"/>
      <c r="G2169" s="400"/>
      <c r="H2169" s="400"/>
    </row>
    <row r="2170" spans="1:8" x14ac:dyDescent="0.2">
      <c r="A2170" s="407"/>
      <c r="D2170" s="400"/>
      <c r="E2170" s="400"/>
      <c r="F2170" s="400"/>
      <c r="G2170" s="400"/>
      <c r="H2170" s="400"/>
    </row>
    <row r="2171" spans="1:8" x14ac:dyDescent="0.2">
      <c r="A2171" s="407"/>
      <c r="D2171" s="400"/>
      <c r="E2171" s="400"/>
      <c r="F2171" s="400"/>
      <c r="G2171" s="400"/>
      <c r="H2171" s="400"/>
    </row>
    <row r="2172" spans="1:8" x14ac:dyDescent="0.2">
      <c r="A2172" s="407"/>
      <c r="D2172" s="400"/>
      <c r="E2172" s="400"/>
      <c r="F2172" s="400"/>
      <c r="G2172" s="400"/>
      <c r="H2172" s="400"/>
    </row>
    <row r="2173" spans="1:8" x14ac:dyDescent="0.2">
      <c r="A2173" s="407"/>
      <c r="D2173" s="400"/>
      <c r="E2173" s="400"/>
      <c r="F2173" s="400"/>
      <c r="G2173" s="400"/>
      <c r="H2173" s="400"/>
    </row>
    <row r="2174" spans="1:8" x14ac:dyDescent="0.2">
      <c r="A2174" s="407"/>
      <c r="D2174" s="400"/>
      <c r="E2174" s="400"/>
      <c r="F2174" s="400"/>
      <c r="G2174" s="400"/>
      <c r="H2174" s="400"/>
    </row>
    <row r="2175" spans="1:8" x14ac:dyDescent="0.2">
      <c r="A2175" s="407"/>
      <c r="D2175" s="400"/>
      <c r="E2175" s="400"/>
      <c r="F2175" s="400"/>
      <c r="G2175" s="400"/>
      <c r="H2175" s="400"/>
    </row>
    <row r="2176" spans="1:8" x14ac:dyDescent="0.2">
      <c r="A2176" s="407"/>
      <c r="D2176" s="400"/>
      <c r="E2176" s="400"/>
      <c r="F2176" s="400"/>
      <c r="G2176" s="400"/>
      <c r="H2176" s="400"/>
    </row>
    <row r="2177" spans="1:8" x14ac:dyDescent="0.2">
      <c r="A2177" s="407"/>
      <c r="D2177" s="400"/>
      <c r="E2177" s="400"/>
      <c r="F2177" s="400"/>
      <c r="G2177" s="400"/>
      <c r="H2177" s="400"/>
    </row>
    <row r="2178" spans="1:8" x14ac:dyDescent="0.2">
      <c r="A2178" s="407"/>
      <c r="D2178" s="400"/>
      <c r="E2178" s="400"/>
      <c r="F2178" s="400"/>
      <c r="G2178" s="400"/>
      <c r="H2178" s="400"/>
    </row>
    <row r="2179" spans="1:8" x14ac:dyDescent="0.2">
      <c r="A2179" s="407"/>
      <c r="D2179" s="400"/>
      <c r="E2179" s="400"/>
      <c r="F2179" s="400"/>
      <c r="G2179" s="400"/>
      <c r="H2179" s="400"/>
    </row>
    <row r="2180" spans="1:8" x14ac:dyDescent="0.2">
      <c r="A2180" s="407"/>
      <c r="D2180" s="400"/>
      <c r="E2180" s="400"/>
      <c r="F2180" s="400"/>
      <c r="G2180" s="400"/>
      <c r="H2180" s="400"/>
    </row>
    <row r="2181" spans="1:8" x14ac:dyDescent="0.2">
      <c r="A2181" s="407"/>
      <c r="D2181" s="400"/>
      <c r="E2181" s="400"/>
      <c r="F2181" s="400"/>
      <c r="G2181" s="400"/>
      <c r="H2181" s="400"/>
    </row>
    <row r="2182" spans="1:8" x14ac:dyDescent="0.2">
      <c r="A2182" s="407"/>
      <c r="D2182" s="400"/>
      <c r="E2182" s="400"/>
      <c r="F2182" s="400"/>
      <c r="G2182" s="400"/>
      <c r="H2182" s="400"/>
    </row>
    <row r="2183" spans="1:8" x14ac:dyDescent="0.2">
      <c r="A2183" s="407"/>
      <c r="D2183" s="400"/>
      <c r="E2183" s="400"/>
      <c r="F2183" s="400"/>
      <c r="G2183" s="400"/>
      <c r="H2183" s="400"/>
    </row>
    <row r="2184" spans="1:8" x14ac:dyDescent="0.2">
      <c r="A2184" s="407"/>
      <c r="D2184" s="400"/>
      <c r="E2184" s="400"/>
      <c r="F2184" s="400"/>
      <c r="G2184" s="400"/>
      <c r="H2184" s="400"/>
    </row>
    <row r="2185" spans="1:8" x14ac:dyDescent="0.2">
      <c r="A2185" s="407"/>
      <c r="D2185" s="400"/>
      <c r="E2185" s="400"/>
      <c r="F2185" s="400"/>
      <c r="G2185" s="400"/>
      <c r="H2185" s="400"/>
    </row>
    <row r="2186" spans="1:8" x14ac:dyDescent="0.2">
      <c r="A2186" s="407"/>
      <c r="D2186" s="400"/>
      <c r="E2186" s="400"/>
      <c r="F2186" s="400"/>
      <c r="G2186" s="400"/>
      <c r="H2186" s="400"/>
    </row>
    <row r="2187" spans="1:8" x14ac:dyDescent="0.2">
      <c r="A2187" s="407"/>
      <c r="D2187" s="400"/>
      <c r="E2187" s="400"/>
      <c r="F2187" s="400"/>
      <c r="G2187" s="400"/>
      <c r="H2187" s="400"/>
    </row>
    <row r="2188" spans="1:8" x14ac:dyDescent="0.2">
      <c r="A2188" s="407"/>
      <c r="D2188" s="400"/>
      <c r="E2188" s="400"/>
      <c r="F2188" s="400"/>
      <c r="G2188" s="400"/>
      <c r="H2188" s="400"/>
    </row>
    <row r="2189" spans="1:8" x14ac:dyDescent="0.2">
      <c r="A2189" s="407"/>
      <c r="D2189" s="400"/>
      <c r="E2189" s="400"/>
      <c r="F2189" s="400"/>
      <c r="G2189" s="400"/>
      <c r="H2189" s="400"/>
    </row>
    <row r="2190" spans="1:8" x14ac:dyDescent="0.2">
      <c r="A2190" s="407"/>
      <c r="D2190" s="400"/>
      <c r="E2190" s="400"/>
      <c r="F2190" s="400"/>
      <c r="G2190" s="400"/>
      <c r="H2190" s="400"/>
    </row>
    <row r="2191" spans="1:8" x14ac:dyDescent="0.2">
      <c r="A2191" s="407"/>
      <c r="D2191" s="400"/>
      <c r="E2191" s="400"/>
      <c r="F2191" s="400"/>
      <c r="G2191" s="400"/>
      <c r="H2191" s="400"/>
    </row>
    <row r="2192" spans="1:8" x14ac:dyDescent="0.2">
      <c r="A2192" s="407"/>
      <c r="D2192" s="400"/>
      <c r="E2192" s="400"/>
      <c r="F2192" s="400"/>
      <c r="G2192" s="400"/>
      <c r="H2192" s="400"/>
    </row>
    <row r="2193" spans="1:8" x14ac:dyDescent="0.2">
      <c r="A2193" s="407"/>
      <c r="D2193" s="400"/>
      <c r="E2193" s="400"/>
      <c r="F2193" s="400"/>
      <c r="G2193" s="400"/>
      <c r="H2193" s="400"/>
    </row>
    <row r="2194" spans="1:8" x14ac:dyDescent="0.2">
      <c r="A2194" s="407"/>
      <c r="D2194" s="400"/>
      <c r="E2194" s="400"/>
      <c r="F2194" s="400"/>
      <c r="G2194" s="400"/>
      <c r="H2194" s="400"/>
    </row>
    <row r="2195" spans="1:8" x14ac:dyDescent="0.2">
      <c r="A2195" s="407"/>
      <c r="D2195" s="400"/>
      <c r="E2195" s="400"/>
      <c r="F2195" s="400"/>
      <c r="G2195" s="400"/>
      <c r="H2195" s="400"/>
    </row>
    <row r="2196" spans="1:8" x14ac:dyDescent="0.2">
      <c r="A2196" s="407"/>
      <c r="D2196" s="400"/>
      <c r="E2196" s="400"/>
      <c r="F2196" s="400"/>
      <c r="G2196" s="400"/>
      <c r="H2196" s="400"/>
    </row>
    <row r="2197" spans="1:8" x14ac:dyDescent="0.2">
      <c r="A2197" s="407"/>
      <c r="D2197" s="400"/>
      <c r="E2197" s="400"/>
      <c r="F2197" s="400"/>
      <c r="G2197" s="400"/>
      <c r="H2197" s="400"/>
    </row>
    <row r="2198" spans="1:8" x14ac:dyDescent="0.2">
      <c r="A2198" s="407"/>
      <c r="D2198" s="400"/>
      <c r="E2198" s="400"/>
      <c r="F2198" s="400"/>
      <c r="G2198" s="400"/>
      <c r="H2198" s="400"/>
    </row>
    <row r="2199" spans="1:8" x14ac:dyDescent="0.2">
      <c r="A2199" s="407"/>
      <c r="D2199" s="400"/>
      <c r="E2199" s="400"/>
      <c r="F2199" s="400"/>
      <c r="G2199" s="400"/>
      <c r="H2199" s="400"/>
    </row>
    <row r="2200" spans="1:8" x14ac:dyDescent="0.2">
      <c r="A2200" s="407"/>
      <c r="D2200" s="400"/>
      <c r="E2200" s="400"/>
      <c r="F2200" s="400"/>
      <c r="G2200" s="400"/>
      <c r="H2200" s="400"/>
    </row>
    <row r="2201" spans="1:8" x14ac:dyDescent="0.2">
      <c r="A2201" s="407"/>
      <c r="D2201" s="400"/>
      <c r="E2201" s="400"/>
      <c r="F2201" s="400"/>
      <c r="G2201" s="400"/>
      <c r="H2201" s="400"/>
    </row>
    <row r="2202" spans="1:8" x14ac:dyDescent="0.2">
      <c r="A2202" s="407"/>
      <c r="D2202" s="400"/>
      <c r="E2202" s="400"/>
      <c r="F2202" s="400"/>
      <c r="G2202" s="400"/>
      <c r="H2202" s="400"/>
    </row>
    <row r="2203" spans="1:8" x14ac:dyDescent="0.2">
      <c r="A2203" s="407"/>
      <c r="D2203" s="400"/>
      <c r="E2203" s="400"/>
      <c r="F2203" s="400"/>
      <c r="G2203" s="400"/>
      <c r="H2203" s="400"/>
    </row>
    <row r="2204" spans="1:8" x14ac:dyDescent="0.2">
      <c r="A2204" s="407"/>
      <c r="D2204" s="400"/>
      <c r="E2204" s="400"/>
      <c r="F2204" s="400"/>
      <c r="G2204" s="400"/>
      <c r="H2204" s="400"/>
    </row>
    <row r="2205" spans="1:8" x14ac:dyDescent="0.2">
      <c r="A2205" s="407"/>
      <c r="D2205" s="400"/>
      <c r="E2205" s="400"/>
      <c r="F2205" s="400"/>
      <c r="G2205" s="400"/>
      <c r="H2205" s="400"/>
    </row>
    <row r="2206" spans="1:8" x14ac:dyDescent="0.2">
      <c r="A2206" s="407"/>
      <c r="D2206" s="400"/>
      <c r="E2206" s="400"/>
      <c r="F2206" s="400"/>
      <c r="G2206" s="400"/>
      <c r="H2206" s="400"/>
    </row>
    <row r="2207" spans="1:8" x14ac:dyDescent="0.2">
      <c r="A2207" s="407"/>
      <c r="D2207" s="400"/>
      <c r="E2207" s="400"/>
      <c r="F2207" s="400"/>
      <c r="G2207" s="400"/>
      <c r="H2207" s="400"/>
    </row>
    <row r="2208" spans="1:8" x14ac:dyDescent="0.2">
      <c r="A2208" s="407"/>
      <c r="D2208" s="400"/>
      <c r="E2208" s="400"/>
      <c r="F2208" s="400"/>
      <c r="G2208" s="400"/>
      <c r="H2208" s="400"/>
    </row>
    <row r="2209" spans="1:8" x14ac:dyDescent="0.2">
      <c r="A2209" s="407"/>
      <c r="D2209" s="400"/>
      <c r="E2209" s="400"/>
      <c r="F2209" s="400"/>
      <c r="G2209" s="400"/>
      <c r="H2209" s="400"/>
    </row>
    <row r="2210" spans="1:8" x14ac:dyDescent="0.2">
      <c r="A2210" s="407"/>
      <c r="D2210" s="400"/>
      <c r="E2210" s="400"/>
      <c r="F2210" s="400"/>
      <c r="G2210" s="400"/>
      <c r="H2210" s="400"/>
    </row>
    <row r="2211" spans="1:8" x14ac:dyDescent="0.2">
      <c r="A2211" s="407"/>
      <c r="D2211" s="400"/>
      <c r="E2211" s="400"/>
      <c r="F2211" s="400"/>
      <c r="G2211" s="400"/>
      <c r="H2211" s="400"/>
    </row>
    <row r="2212" spans="1:8" x14ac:dyDescent="0.2">
      <c r="A2212" s="407"/>
      <c r="D2212" s="400"/>
      <c r="E2212" s="400"/>
      <c r="F2212" s="400"/>
      <c r="G2212" s="400"/>
      <c r="H2212" s="400"/>
    </row>
    <row r="2213" spans="1:8" x14ac:dyDescent="0.2">
      <c r="A2213" s="407"/>
      <c r="D2213" s="400"/>
      <c r="E2213" s="400"/>
      <c r="F2213" s="400"/>
      <c r="G2213" s="400"/>
      <c r="H2213" s="400"/>
    </row>
    <row r="2214" spans="1:8" x14ac:dyDescent="0.2">
      <c r="A2214" s="407"/>
      <c r="D2214" s="400"/>
      <c r="E2214" s="400"/>
      <c r="F2214" s="400"/>
      <c r="G2214" s="400"/>
      <c r="H2214" s="400"/>
    </row>
    <row r="2215" spans="1:8" x14ac:dyDescent="0.2">
      <c r="A2215" s="407"/>
      <c r="D2215" s="400"/>
      <c r="E2215" s="400"/>
      <c r="F2215" s="400"/>
      <c r="G2215" s="400"/>
      <c r="H2215" s="400"/>
    </row>
    <row r="2216" spans="1:8" x14ac:dyDescent="0.2">
      <c r="A2216" s="407"/>
      <c r="D2216" s="400"/>
      <c r="E2216" s="400"/>
      <c r="F2216" s="400"/>
      <c r="G2216" s="400"/>
      <c r="H2216" s="400"/>
    </row>
    <row r="2217" spans="1:8" x14ac:dyDescent="0.2">
      <c r="A2217" s="407"/>
      <c r="D2217" s="400"/>
      <c r="E2217" s="400"/>
      <c r="F2217" s="400"/>
      <c r="G2217" s="400"/>
      <c r="H2217" s="400"/>
    </row>
    <row r="2218" spans="1:8" x14ac:dyDescent="0.2">
      <c r="A2218" s="407"/>
      <c r="D2218" s="400"/>
      <c r="E2218" s="400"/>
      <c r="F2218" s="400"/>
      <c r="G2218" s="400"/>
      <c r="H2218" s="400"/>
    </row>
    <row r="2219" spans="1:8" x14ac:dyDescent="0.2">
      <c r="A2219" s="407"/>
      <c r="D2219" s="400"/>
      <c r="E2219" s="400"/>
      <c r="F2219" s="400"/>
      <c r="G2219" s="400"/>
      <c r="H2219" s="400"/>
    </row>
    <row r="2220" spans="1:8" x14ac:dyDescent="0.2">
      <c r="A2220" s="407"/>
      <c r="D2220" s="400"/>
      <c r="E2220" s="400"/>
      <c r="F2220" s="400"/>
      <c r="G2220" s="400"/>
      <c r="H2220" s="400"/>
    </row>
    <row r="2221" spans="1:8" x14ac:dyDescent="0.2">
      <c r="A2221" s="407"/>
      <c r="D2221" s="400"/>
      <c r="E2221" s="400"/>
      <c r="F2221" s="400"/>
      <c r="G2221" s="400"/>
      <c r="H2221" s="400"/>
    </row>
    <row r="2222" spans="1:8" x14ac:dyDescent="0.2">
      <c r="A2222" s="407"/>
      <c r="D2222" s="400"/>
      <c r="E2222" s="400"/>
      <c r="F2222" s="400"/>
      <c r="G2222" s="400"/>
      <c r="H2222" s="400"/>
    </row>
    <row r="2223" spans="1:8" x14ac:dyDescent="0.2">
      <c r="A2223" s="407"/>
      <c r="D2223" s="400"/>
      <c r="E2223" s="400"/>
      <c r="F2223" s="400"/>
      <c r="G2223" s="400"/>
      <c r="H2223" s="400"/>
    </row>
    <row r="2224" spans="1:8" x14ac:dyDescent="0.2">
      <c r="A2224" s="407"/>
      <c r="D2224" s="400"/>
      <c r="E2224" s="400"/>
      <c r="F2224" s="400"/>
      <c r="G2224" s="400"/>
      <c r="H2224" s="400"/>
    </row>
    <row r="2225" spans="1:8" x14ac:dyDescent="0.2">
      <c r="A2225" s="407"/>
      <c r="D2225" s="400"/>
      <c r="E2225" s="400"/>
      <c r="F2225" s="400"/>
      <c r="G2225" s="400"/>
      <c r="H2225" s="400"/>
    </row>
    <row r="2226" spans="1:8" x14ac:dyDescent="0.2">
      <c r="A2226" s="407"/>
      <c r="D2226" s="400"/>
      <c r="E2226" s="400"/>
      <c r="F2226" s="400"/>
      <c r="G2226" s="400"/>
      <c r="H2226" s="400"/>
    </row>
    <row r="2227" spans="1:8" x14ac:dyDescent="0.2">
      <c r="A2227" s="407"/>
      <c r="D2227" s="400"/>
      <c r="E2227" s="400"/>
      <c r="F2227" s="400"/>
      <c r="G2227" s="400"/>
      <c r="H2227" s="400"/>
    </row>
    <row r="2228" spans="1:8" x14ac:dyDescent="0.2">
      <c r="A2228" s="407"/>
      <c r="D2228" s="400"/>
      <c r="E2228" s="400"/>
      <c r="F2228" s="400"/>
      <c r="G2228" s="400"/>
      <c r="H2228" s="400"/>
    </row>
    <row r="2229" spans="1:8" x14ac:dyDescent="0.2">
      <c r="A2229" s="407"/>
      <c r="D2229" s="400"/>
      <c r="E2229" s="400"/>
      <c r="F2229" s="400"/>
      <c r="G2229" s="400"/>
      <c r="H2229" s="400"/>
    </row>
    <row r="2230" spans="1:8" x14ac:dyDescent="0.2">
      <c r="A2230" s="407"/>
      <c r="D2230" s="400"/>
      <c r="E2230" s="400"/>
      <c r="F2230" s="400"/>
      <c r="G2230" s="400"/>
      <c r="H2230" s="400"/>
    </row>
    <row r="2231" spans="1:8" x14ac:dyDescent="0.2">
      <c r="A2231" s="407"/>
      <c r="D2231" s="400"/>
      <c r="E2231" s="400"/>
      <c r="F2231" s="400"/>
      <c r="G2231" s="400"/>
      <c r="H2231" s="400"/>
    </row>
    <row r="2232" spans="1:8" x14ac:dyDescent="0.2">
      <c r="A2232" s="407"/>
      <c r="D2232" s="400"/>
      <c r="E2232" s="400"/>
      <c r="F2232" s="400"/>
      <c r="G2232" s="400"/>
      <c r="H2232" s="400"/>
    </row>
    <row r="2233" spans="1:8" x14ac:dyDescent="0.2">
      <c r="A2233" s="407"/>
      <c r="D2233" s="400"/>
      <c r="E2233" s="400"/>
      <c r="F2233" s="400"/>
      <c r="G2233" s="400"/>
      <c r="H2233" s="400"/>
    </row>
    <row r="2234" spans="1:8" x14ac:dyDescent="0.2">
      <c r="A2234" s="407"/>
      <c r="D2234" s="400"/>
      <c r="E2234" s="400"/>
      <c r="F2234" s="400"/>
      <c r="G2234" s="400"/>
      <c r="H2234" s="400"/>
    </row>
    <row r="2235" spans="1:8" x14ac:dyDescent="0.2">
      <c r="A2235" s="407"/>
      <c r="D2235" s="400"/>
      <c r="E2235" s="400"/>
      <c r="F2235" s="400"/>
      <c r="G2235" s="400"/>
      <c r="H2235" s="400"/>
    </row>
    <row r="2236" spans="1:8" x14ac:dyDescent="0.2">
      <c r="A2236" s="407"/>
      <c r="D2236" s="400"/>
      <c r="E2236" s="400"/>
      <c r="F2236" s="400"/>
      <c r="G2236" s="400"/>
      <c r="H2236" s="400"/>
    </row>
    <row r="2237" spans="1:8" x14ac:dyDescent="0.2">
      <c r="A2237" s="407"/>
      <c r="D2237" s="400"/>
      <c r="E2237" s="400"/>
      <c r="F2237" s="400"/>
      <c r="G2237" s="400"/>
      <c r="H2237" s="400"/>
    </row>
    <row r="2238" spans="1:8" x14ac:dyDescent="0.2">
      <c r="A2238" s="407"/>
      <c r="D2238" s="400"/>
      <c r="E2238" s="400"/>
      <c r="F2238" s="400"/>
      <c r="G2238" s="400"/>
      <c r="H2238" s="400"/>
    </row>
    <row r="2239" spans="1:8" x14ac:dyDescent="0.2">
      <c r="A2239" s="407"/>
      <c r="D2239" s="400"/>
      <c r="E2239" s="400"/>
      <c r="F2239" s="400"/>
      <c r="G2239" s="400"/>
      <c r="H2239" s="400"/>
    </row>
    <row r="2240" spans="1:8" x14ac:dyDescent="0.2">
      <c r="A2240" s="407"/>
      <c r="D2240" s="400"/>
      <c r="E2240" s="400"/>
      <c r="F2240" s="400"/>
      <c r="G2240" s="400"/>
      <c r="H2240" s="400"/>
    </row>
    <row r="2241" spans="1:8" x14ac:dyDescent="0.2">
      <c r="A2241" s="407"/>
      <c r="D2241" s="400"/>
      <c r="E2241" s="400"/>
      <c r="F2241" s="400"/>
      <c r="G2241" s="400"/>
      <c r="H2241" s="400"/>
    </row>
    <row r="2242" spans="1:8" x14ac:dyDescent="0.2">
      <c r="A2242" s="407"/>
      <c r="D2242" s="400"/>
      <c r="E2242" s="400"/>
      <c r="F2242" s="400"/>
      <c r="G2242" s="400"/>
      <c r="H2242" s="400"/>
    </row>
    <row r="2243" spans="1:8" x14ac:dyDescent="0.2">
      <c r="A2243" s="407"/>
      <c r="D2243" s="400"/>
      <c r="E2243" s="400"/>
      <c r="F2243" s="400"/>
      <c r="G2243" s="400"/>
      <c r="H2243" s="400"/>
    </row>
    <row r="2244" spans="1:8" x14ac:dyDescent="0.2">
      <c r="A2244" s="407"/>
      <c r="D2244" s="400"/>
      <c r="E2244" s="400"/>
      <c r="F2244" s="400"/>
      <c r="G2244" s="400"/>
      <c r="H2244" s="400"/>
    </row>
    <row r="2245" spans="1:8" x14ac:dyDescent="0.2">
      <c r="A2245" s="407"/>
      <c r="D2245" s="400"/>
      <c r="E2245" s="400"/>
      <c r="F2245" s="400"/>
      <c r="G2245" s="400"/>
      <c r="H2245" s="400"/>
    </row>
    <row r="2246" spans="1:8" x14ac:dyDescent="0.2">
      <c r="A2246" s="407"/>
      <c r="D2246" s="400"/>
      <c r="E2246" s="400"/>
      <c r="F2246" s="400"/>
      <c r="G2246" s="400"/>
      <c r="H2246" s="400"/>
    </row>
    <row r="2247" spans="1:8" x14ac:dyDescent="0.2">
      <c r="A2247" s="407"/>
      <c r="D2247" s="400"/>
      <c r="E2247" s="400"/>
      <c r="F2247" s="400"/>
      <c r="G2247" s="400"/>
      <c r="H2247" s="400"/>
    </row>
    <row r="2248" spans="1:8" x14ac:dyDescent="0.2">
      <c r="A2248" s="407"/>
      <c r="D2248" s="400"/>
      <c r="E2248" s="400"/>
      <c r="F2248" s="400"/>
      <c r="G2248" s="400"/>
      <c r="H2248" s="400"/>
    </row>
    <row r="2249" spans="1:8" x14ac:dyDescent="0.2">
      <c r="A2249" s="407"/>
      <c r="D2249" s="400"/>
      <c r="E2249" s="400"/>
      <c r="F2249" s="400"/>
      <c r="G2249" s="400"/>
      <c r="H2249" s="400"/>
    </row>
    <row r="2250" spans="1:8" x14ac:dyDescent="0.2">
      <c r="A2250" s="407"/>
      <c r="D2250" s="400"/>
      <c r="E2250" s="400"/>
      <c r="F2250" s="400"/>
      <c r="G2250" s="400"/>
      <c r="H2250" s="400"/>
    </row>
    <row r="2251" spans="1:8" x14ac:dyDescent="0.2">
      <c r="A2251" s="407"/>
      <c r="D2251" s="400"/>
      <c r="E2251" s="400"/>
      <c r="F2251" s="400"/>
      <c r="G2251" s="400"/>
      <c r="H2251" s="400"/>
    </row>
    <row r="2252" spans="1:8" x14ac:dyDescent="0.2">
      <c r="A2252" s="407"/>
      <c r="D2252" s="400"/>
      <c r="E2252" s="400"/>
      <c r="F2252" s="400"/>
      <c r="G2252" s="400"/>
      <c r="H2252" s="400"/>
    </row>
    <row r="2253" spans="1:8" x14ac:dyDescent="0.2">
      <c r="A2253" s="407"/>
      <c r="D2253" s="400"/>
      <c r="E2253" s="400"/>
      <c r="F2253" s="400"/>
      <c r="G2253" s="400"/>
      <c r="H2253" s="400"/>
    </row>
    <row r="2254" spans="1:8" x14ac:dyDescent="0.2">
      <c r="A2254" s="407"/>
      <c r="D2254" s="400"/>
      <c r="E2254" s="400"/>
      <c r="F2254" s="400"/>
      <c r="G2254" s="400"/>
      <c r="H2254" s="400"/>
    </row>
    <row r="2255" spans="1:8" x14ac:dyDescent="0.2">
      <c r="A2255" s="407"/>
      <c r="D2255" s="400"/>
      <c r="E2255" s="400"/>
      <c r="F2255" s="400"/>
      <c r="G2255" s="400"/>
      <c r="H2255" s="400"/>
    </row>
    <row r="2256" spans="1:8" x14ac:dyDescent="0.2">
      <c r="A2256" s="407"/>
      <c r="D2256" s="400"/>
      <c r="E2256" s="400"/>
      <c r="F2256" s="400"/>
      <c r="G2256" s="400"/>
      <c r="H2256" s="400"/>
    </row>
    <row r="2257" spans="1:8" x14ac:dyDescent="0.2">
      <c r="A2257" s="407"/>
      <c r="D2257" s="400"/>
      <c r="E2257" s="400"/>
      <c r="F2257" s="400"/>
      <c r="G2257" s="400"/>
      <c r="H2257" s="400"/>
    </row>
    <row r="2258" spans="1:8" x14ac:dyDescent="0.2">
      <c r="A2258" s="407"/>
      <c r="D2258" s="400"/>
      <c r="E2258" s="400"/>
      <c r="F2258" s="400"/>
      <c r="G2258" s="400"/>
      <c r="H2258" s="400"/>
    </row>
    <row r="2259" spans="1:8" x14ac:dyDescent="0.2">
      <c r="A2259" s="407"/>
      <c r="D2259" s="400"/>
      <c r="E2259" s="400"/>
      <c r="F2259" s="400"/>
      <c r="G2259" s="400"/>
      <c r="H2259" s="400"/>
    </row>
    <row r="2260" spans="1:8" x14ac:dyDescent="0.2">
      <c r="A2260" s="407"/>
      <c r="D2260" s="400"/>
      <c r="E2260" s="400"/>
      <c r="F2260" s="400"/>
      <c r="G2260" s="400"/>
      <c r="H2260" s="400"/>
    </row>
    <row r="2261" spans="1:8" x14ac:dyDescent="0.2">
      <c r="A2261" s="407"/>
      <c r="D2261" s="400"/>
      <c r="E2261" s="400"/>
      <c r="F2261" s="400"/>
      <c r="G2261" s="400"/>
      <c r="H2261" s="400"/>
    </row>
    <row r="2262" spans="1:8" x14ac:dyDescent="0.2">
      <c r="A2262" s="407"/>
      <c r="D2262" s="400"/>
      <c r="E2262" s="400"/>
      <c r="F2262" s="400"/>
      <c r="G2262" s="400"/>
      <c r="H2262" s="400"/>
    </row>
    <row r="2263" spans="1:8" x14ac:dyDescent="0.2">
      <c r="A2263" s="407"/>
      <c r="D2263" s="400"/>
      <c r="E2263" s="400"/>
      <c r="F2263" s="400"/>
      <c r="G2263" s="400"/>
      <c r="H2263" s="400"/>
    </row>
    <row r="2264" spans="1:8" x14ac:dyDescent="0.2">
      <c r="A2264" s="407"/>
      <c r="D2264" s="400"/>
      <c r="E2264" s="400"/>
      <c r="F2264" s="400"/>
      <c r="G2264" s="400"/>
      <c r="H2264" s="400"/>
    </row>
    <row r="2265" spans="1:8" x14ac:dyDescent="0.2">
      <c r="A2265" s="407"/>
      <c r="D2265" s="400"/>
      <c r="E2265" s="400"/>
      <c r="F2265" s="400"/>
      <c r="G2265" s="400"/>
      <c r="H2265" s="400"/>
    </row>
    <row r="2266" spans="1:8" x14ac:dyDescent="0.2">
      <c r="A2266" s="407"/>
      <c r="D2266" s="400"/>
      <c r="E2266" s="400"/>
      <c r="F2266" s="400"/>
      <c r="G2266" s="400"/>
      <c r="H2266" s="400"/>
    </row>
    <row r="2267" spans="1:8" x14ac:dyDescent="0.2">
      <c r="A2267" s="407"/>
      <c r="D2267" s="400"/>
      <c r="E2267" s="400"/>
      <c r="F2267" s="400"/>
      <c r="G2267" s="400"/>
      <c r="H2267" s="400"/>
    </row>
    <row r="2268" spans="1:8" x14ac:dyDescent="0.2">
      <c r="A2268" s="407"/>
      <c r="D2268" s="400"/>
      <c r="E2268" s="400"/>
      <c r="F2268" s="400"/>
      <c r="G2268" s="400"/>
      <c r="H2268" s="400"/>
    </row>
    <row r="2269" spans="1:8" x14ac:dyDescent="0.2">
      <c r="A2269" s="407"/>
      <c r="D2269" s="400"/>
      <c r="E2269" s="400"/>
      <c r="F2269" s="400"/>
      <c r="G2269" s="400"/>
      <c r="H2269" s="400"/>
    </row>
    <row r="2270" spans="1:8" x14ac:dyDescent="0.2">
      <c r="A2270" s="407"/>
      <c r="D2270" s="400"/>
      <c r="E2270" s="400"/>
      <c r="F2270" s="400"/>
      <c r="G2270" s="400"/>
      <c r="H2270" s="400"/>
    </row>
    <row r="2271" spans="1:8" x14ac:dyDescent="0.2">
      <c r="A2271" s="407"/>
      <c r="D2271" s="400"/>
      <c r="E2271" s="400"/>
      <c r="F2271" s="400"/>
      <c r="G2271" s="400"/>
      <c r="H2271" s="400"/>
    </row>
    <row r="2272" spans="1:8" x14ac:dyDescent="0.2">
      <c r="A2272" s="407"/>
      <c r="D2272" s="400"/>
      <c r="E2272" s="400"/>
      <c r="F2272" s="400"/>
      <c r="G2272" s="400"/>
      <c r="H2272" s="400"/>
    </row>
    <row r="2273" spans="1:8" x14ac:dyDescent="0.2">
      <c r="A2273" s="407"/>
      <c r="D2273" s="400"/>
      <c r="E2273" s="400"/>
      <c r="F2273" s="400"/>
      <c r="G2273" s="400"/>
      <c r="H2273" s="400"/>
    </row>
    <row r="2274" spans="1:8" x14ac:dyDescent="0.2">
      <c r="A2274" s="407"/>
      <c r="D2274" s="400"/>
      <c r="E2274" s="400"/>
      <c r="F2274" s="400"/>
      <c r="G2274" s="400"/>
      <c r="H2274" s="400"/>
    </row>
    <row r="2275" spans="1:8" x14ac:dyDescent="0.2">
      <c r="A2275" s="407"/>
      <c r="D2275" s="400"/>
      <c r="E2275" s="400"/>
      <c r="F2275" s="400"/>
      <c r="G2275" s="400"/>
      <c r="H2275" s="400"/>
    </row>
    <row r="2276" spans="1:8" x14ac:dyDescent="0.2">
      <c r="A2276" s="407"/>
      <c r="D2276" s="400"/>
      <c r="E2276" s="400"/>
      <c r="F2276" s="400"/>
      <c r="G2276" s="400"/>
      <c r="H2276" s="400"/>
    </row>
    <row r="2277" spans="1:8" x14ac:dyDescent="0.2">
      <c r="A2277" s="407"/>
      <c r="D2277" s="400"/>
      <c r="E2277" s="400"/>
      <c r="F2277" s="400"/>
      <c r="G2277" s="400"/>
      <c r="H2277" s="400"/>
    </row>
    <row r="2278" spans="1:8" x14ac:dyDescent="0.2">
      <c r="A2278" s="407"/>
      <c r="D2278" s="400"/>
      <c r="E2278" s="400"/>
      <c r="F2278" s="400"/>
      <c r="G2278" s="400"/>
      <c r="H2278" s="400"/>
    </row>
    <row r="2279" spans="1:8" x14ac:dyDescent="0.2">
      <c r="A2279" s="407"/>
      <c r="D2279" s="400"/>
      <c r="E2279" s="400"/>
      <c r="F2279" s="400"/>
      <c r="G2279" s="400"/>
      <c r="H2279" s="400"/>
    </row>
    <row r="2280" spans="1:8" x14ac:dyDescent="0.2">
      <c r="A2280" s="407"/>
      <c r="D2280" s="400"/>
      <c r="E2280" s="400"/>
      <c r="F2280" s="400"/>
      <c r="G2280" s="400"/>
      <c r="H2280" s="400"/>
    </row>
    <row r="2281" spans="1:8" x14ac:dyDescent="0.2">
      <c r="A2281" s="407"/>
      <c r="D2281" s="400"/>
      <c r="E2281" s="400"/>
      <c r="F2281" s="400"/>
      <c r="G2281" s="400"/>
      <c r="H2281" s="400"/>
    </row>
    <row r="2282" spans="1:8" x14ac:dyDescent="0.2">
      <c r="A2282" s="407"/>
      <c r="D2282" s="400"/>
      <c r="E2282" s="400"/>
      <c r="F2282" s="400"/>
      <c r="G2282" s="400"/>
      <c r="H2282" s="400"/>
    </row>
    <row r="2283" spans="1:8" x14ac:dyDescent="0.2">
      <c r="A2283" s="407"/>
      <c r="D2283" s="400"/>
      <c r="E2283" s="400"/>
      <c r="F2283" s="400"/>
      <c r="G2283" s="400"/>
      <c r="H2283" s="400"/>
    </row>
    <row r="2284" spans="1:8" x14ac:dyDescent="0.2">
      <c r="A2284" s="407"/>
      <c r="D2284" s="400"/>
      <c r="E2284" s="400"/>
      <c r="F2284" s="400"/>
      <c r="G2284" s="400"/>
      <c r="H2284" s="400"/>
    </row>
    <row r="2285" spans="1:8" x14ac:dyDescent="0.2">
      <c r="A2285" s="407"/>
      <c r="D2285" s="400"/>
      <c r="E2285" s="400"/>
      <c r="F2285" s="400"/>
      <c r="G2285" s="400"/>
      <c r="H2285" s="400"/>
    </row>
    <row r="2286" spans="1:8" x14ac:dyDescent="0.2">
      <c r="A2286" s="407"/>
      <c r="D2286" s="400"/>
      <c r="E2286" s="400"/>
      <c r="F2286" s="400"/>
      <c r="G2286" s="400"/>
      <c r="H2286" s="400"/>
    </row>
    <row r="2287" spans="1:8" x14ac:dyDescent="0.2">
      <c r="A2287" s="407"/>
      <c r="D2287" s="400"/>
      <c r="E2287" s="400"/>
      <c r="F2287" s="400"/>
      <c r="G2287" s="400"/>
      <c r="H2287" s="400"/>
    </row>
    <row r="2288" spans="1:8" x14ac:dyDescent="0.2">
      <c r="A2288" s="407"/>
      <c r="D2288" s="400"/>
      <c r="E2288" s="400"/>
      <c r="F2288" s="400"/>
      <c r="G2288" s="400"/>
      <c r="H2288" s="400"/>
    </row>
    <row r="2289" spans="1:8" x14ac:dyDescent="0.2">
      <c r="A2289" s="407"/>
      <c r="D2289" s="400"/>
      <c r="E2289" s="400"/>
      <c r="F2289" s="400"/>
      <c r="G2289" s="400"/>
      <c r="H2289" s="400"/>
    </row>
    <row r="2290" spans="1:8" x14ac:dyDescent="0.2">
      <c r="A2290" s="407"/>
      <c r="D2290" s="400"/>
      <c r="E2290" s="400"/>
      <c r="F2290" s="400"/>
      <c r="G2290" s="400"/>
      <c r="H2290" s="400"/>
    </row>
    <row r="2291" spans="1:8" x14ac:dyDescent="0.2">
      <c r="A2291" s="407"/>
      <c r="D2291" s="400"/>
      <c r="E2291" s="400"/>
      <c r="F2291" s="400"/>
      <c r="G2291" s="400"/>
      <c r="H2291" s="400"/>
    </row>
    <row r="2292" spans="1:8" x14ac:dyDescent="0.2">
      <c r="A2292" s="407"/>
      <c r="D2292" s="400"/>
      <c r="E2292" s="400"/>
      <c r="F2292" s="400"/>
      <c r="G2292" s="400"/>
      <c r="H2292" s="400"/>
    </row>
    <row r="2293" spans="1:8" x14ac:dyDescent="0.2">
      <c r="A2293" s="407"/>
      <c r="D2293" s="400"/>
      <c r="E2293" s="400"/>
      <c r="F2293" s="400"/>
      <c r="G2293" s="400"/>
      <c r="H2293" s="400"/>
    </row>
    <row r="2294" spans="1:8" x14ac:dyDescent="0.2">
      <c r="A2294" s="407"/>
      <c r="D2294" s="400"/>
      <c r="E2294" s="400"/>
      <c r="F2294" s="400"/>
      <c r="G2294" s="400"/>
      <c r="H2294" s="400"/>
    </row>
    <row r="2295" spans="1:8" x14ac:dyDescent="0.2">
      <c r="A2295" s="407"/>
      <c r="D2295" s="400"/>
      <c r="E2295" s="400"/>
      <c r="F2295" s="400"/>
      <c r="G2295" s="400"/>
      <c r="H2295" s="400"/>
    </row>
    <row r="2296" spans="1:8" x14ac:dyDescent="0.2">
      <c r="A2296" s="407"/>
      <c r="D2296" s="400"/>
      <c r="E2296" s="400"/>
      <c r="F2296" s="400"/>
      <c r="G2296" s="400"/>
      <c r="H2296" s="400"/>
    </row>
    <row r="2297" spans="1:8" x14ac:dyDescent="0.2">
      <c r="A2297" s="407"/>
      <c r="D2297" s="400"/>
      <c r="E2297" s="400"/>
      <c r="F2297" s="400"/>
      <c r="G2297" s="400"/>
      <c r="H2297" s="400"/>
    </row>
    <row r="2298" spans="1:8" x14ac:dyDescent="0.2">
      <c r="A2298" s="407"/>
      <c r="D2298" s="400"/>
      <c r="E2298" s="400"/>
      <c r="F2298" s="400"/>
      <c r="G2298" s="400"/>
      <c r="H2298" s="400"/>
    </row>
    <row r="2299" spans="1:8" x14ac:dyDescent="0.2">
      <c r="A2299" s="407"/>
      <c r="D2299" s="400"/>
      <c r="E2299" s="400"/>
      <c r="F2299" s="400"/>
      <c r="G2299" s="400"/>
      <c r="H2299" s="400"/>
    </row>
    <row r="2300" spans="1:8" x14ac:dyDescent="0.2">
      <c r="A2300" s="407"/>
      <c r="D2300" s="400"/>
      <c r="E2300" s="400"/>
      <c r="F2300" s="400"/>
      <c r="G2300" s="400"/>
      <c r="H2300" s="400"/>
    </row>
    <row r="2301" spans="1:8" x14ac:dyDescent="0.2">
      <c r="A2301" s="407"/>
      <c r="D2301" s="400"/>
      <c r="E2301" s="400"/>
      <c r="F2301" s="400"/>
      <c r="G2301" s="400"/>
      <c r="H2301" s="400"/>
    </row>
    <row r="2302" spans="1:8" x14ac:dyDescent="0.2">
      <c r="A2302" s="407"/>
      <c r="D2302" s="400"/>
      <c r="E2302" s="400"/>
      <c r="F2302" s="400"/>
      <c r="G2302" s="400"/>
      <c r="H2302" s="400"/>
    </row>
    <row r="2303" spans="1:8" x14ac:dyDescent="0.2">
      <c r="A2303" s="407"/>
      <c r="D2303" s="400"/>
      <c r="E2303" s="400"/>
      <c r="F2303" s="400"/>
      <c r="G2303" s="400"/>
      <c r="H2303" s="400"/>
    </row>
    <row r="2304" spans="1:8" x14ac:dyDescent="0.2">
      <c r="A2304" s="407"/>
      <c r="D2304" s="400"/>
      <c r="E2304" s="400"/>
      <c r="F2304" s="400"/>
      <c r="G2304" s="400"/>
      <c r="H2304" s="400"/>
    </row>
    <row r="2305" spans="1:8" x14ac:dyDescent="0.2">
      <c r="A2305" s="407"/>
      <c r="D2305" s="400"/>
      <c r="E2305" s="400"/>
      <c r="F2305" s="400"/>
      <c r="G2305" s="400"/>
      <c r="H2305" s="400"/>
    </row>
    <row r="2306" spans="1:8" x14ac:dyDescent="0.2">
      <c r="A2306" s="407"/>
      <c r="D2306" s="400"/>
      <c r="E2306" s="400"/>
      <c r="F2306" s="400"/>
      <c r="G2306" s="400"/>
      <c r="H2306" s="400"/>
    </row>
    <row r="2307" spans="1:8" x14ac:dyDescent="0.2">
      <c r="A2307" s="407"/>
      <c r="D2307" s="400"/>
      <c r="E2307" s="400"/>
      <c r="F2307" s="400"/>
      <c r="G2307" s="400"/>
      <c r="H2307" s="400"/>
    </row>
    <row r="2308" spans="1:8" x14ac:dyDescent="0.2">
      <c r="A2308" s="407"/>
      <c r="D2308" s="400"/>
      <c r="E2308" s="400"/>
      <c r="F2308" s="400"/>
      <c r="G2308" s="400"/>
      <c r="H2308" s="400"/>
    </row>
    <row r="2309" spans="1:8" x14ac:dyDescent="0.2">
      <c r="A2309" s="407"/>
      <c r="D2309" s="400"/>
      <c r="E2309" s="400"/>
      <c r="F2309" s="400"/>
      <c r="G2309" s="400"/>
      <c r="H2309" s="400"/>
    </row>
    <row r="2310" spans="1:8" x14ac:dyDescent="0.2">
      <c r="A2310" s="407"/>
      <c r="D2310" s="400"/>
      <c r="E2310" s="400"/>
      <c r="F2310" s="400"/>
      <c r="G2310" s="400"/>
      <c r="H2310" s="400"/>
    </row>
    <row r="2311" spans="1:8" x14ac:dyDescent="0.2">
      <c r="A2311" s="407"/>
      <c r="D2311" s="400"/>
      <c r="E2311" s="400"/>
      <c r="F2311" s="400"/>
      <c r="G2311" s="400"/>
      <c r="H2311" s="400"/>
    </row>
    <row r="2312" spans="1:8" x14ac:dyDescent="0.2">
      <c r="A2312" s="407"/>
      <c r="D2312" s="400"/>
      <c r="E2312" s="400"/>
      <c r="F2312" s="400"/>
      <c r="G2312" s="400"/>
      <c r="H2312" s="400"/>
    </row>
    <row r="2313" spans="1:8" x14ac:dyDescent="0.2">
      <c r="A2313" s="407"/>
      <c r="D2313" s="400"/>
      <c r="E2313" s="400"/>
      <c r="F2313" s="400"/>
      <c r="G2313" s="400"/>
      <c r="H2313" s="400"/>
    </row>
    <row r="2314" spans="1:8" x14ac:dyDescent="0.2">
      <c r="A2314" s="407"/>
      <c r="D2314" s="400"/>
      <c r="E2314" s="400"/>
      <c r="F2314" s="400"/>
      <c r="G2314" s="400"/>
      <c r="H2314" s="400"/>
    </row>
    <row r="2315" spans="1:8" x14ac:dyDescent="0.2">
      <c r="A2315" s="407"/>
      <c r="D2315" s="400"/>
      <c r="E2315" s="400"/>
      <c r="F2315" s="400"/>
      <c r="G2315" s="400"/>
      <c r="H2315" s="400"/>
    </row>
    <row r="2316" spans="1:8" x14ac:dyDescent="0.2">
      <c r="A2316" s="407"/>
      <c r="D2316" s="400"/>
      <c r="E2316" s="400"/>
      <c r="F2316" s="400"/>
      <c r="G2316" s="400"/>
      <c r="H2316" s="400"/>
    </row>
    <row r="2317" spans="1:8" x14ac:dyDescent="0.2">
      <c r="A2317" s="407"/>
      <c r="D2317" s="400"/>
      <c r="E2317" s="400"/>
      <c r="F2317" s="400"/>
      <c r="G2317" s="400"/>
      <c r="H2317" s="400"/>
    </row>
    <row r="2318" spans="1:8" x14ac:dyDescent="0.2">
      <c r="A2318" s="407"/>
      <c r="D2318" s="400"/>
      <c r="E2318" s="400"/>
      <c r="F2318" s="400"/>
      <c r="G2318" s="400"/>
      <c r="H2318" s="400"/>
    </row>
    <row r="2319" spans="1:8" x14ac:dyDescent="0.2">
      <c r="A2319" s="407"/>
      <c r="D2319" s="400"/>
      <c r="E2319" s="400"/>
      <c r="F2319" s="400"/>
      <c r="G2319" s="400"/>
      <c r="H2319" s="400"/>
    </row>
    <row r="2320" spans="1:8" x14ac:dyDescent="0.2">
      <c r="A2320" s="407"/>
      <c r="D2320" s="400"/>
      <c r="E2320" s="400"/>
      <c r="F2320" s="400"/>
      <c r="G2320" s="400"/>
      <c r="H2320" s="400"/>
    </row>
    <row r="2321" spans="1:8" x14ac:dyDescent="0.2">
      <c r="A2321" s="407"/>
      <c r="D2321" s="400"/>
      <c r="E2321" s="400"/>
      <c r="F2321" s="400"/>
      <c r="G2321" s="400"/>
      <c r="H2321" s="400"/>
    </row>
    <row r="2322" spans="1:8" x14ac:dyDescent="0.2">
      <c r="A2322" s="407"/>
      <c r="D2322" s="400"/>
      <c r="E2322" s="400"/>
      <c r="F2322" s="400"/>
      <c r="G2322" s="400"/>
      <c r="H2322" s="400"/>
    </row>
    <row r="2323" spans="1:8" x14ac:dyDescent="0.2">
      <c r="A2323" s="407"/>
      <c r="D2323" s="400"/>
      <c r="E2323" s="400"/>
      <c r="F2323" s="400"/>
      <c r="G2323" s="400"/>
      <c r="H2323" s="400"/>
    </row>
    <row r="2324" spans="1:8" x14ac:dyDescent="0.2">
      <c r="A2324" s="407"/>
      <c r="D2324" s="400"/>
      <c r="E2324" s="400"/>
      <c r="F2324" s="400"/>
      <c r="G2324" s="400"/>
      <c r="H2324" s="400"/>
    </row>
    <row r="2325" spans="1:8" x14ac:dyDescent="0.2">
      <c r="A2325" s="407"/>
      <c r="D2325" s="400"/>
      <c r="E2325" s="400"/>
      <c r="F2325" s="400"/>
      <c r="G2325" s="400"/>
      <c r="H2325" s="400"/>
    </row>
    <row r="2326" spans="1:8" x14ac:dyDescent="0.2">
      <c r="A2326" s="407"/>
      <c r="D2326" s="400"/>
      <c r="E2326" s="400"/>
      <c r="F2326" s="400"/>
      <c r="G2326" s="400"/>
      <c r="H2326" s="400"/>
    </row>
    <row r="2327" spans="1:8" x14ac:dyDescent="0.2">
      <c r="A2327" s="407"/>
      <c r="D2327" s="400"/>
      <c r="E2327" s="400"/>
      <c r="F2327" s="400"/>
      <c r="G2327" s="400"/>
      <c r="H2327" s="400"/>
    </row>
    <row r="2328" spans="1:8" x14ac:dyDescent="0.2">
      <c r="A2328" s="407"/>
      <c r="D2328" s="400"/>
      <c r="E2328" s="400"/>
      <c r="F2328" s="400"/>
      <c r="G2328" s="400"/>
      <c r="H2328" s="400"/>
    </row>
    <row r="2329" spans="1:8" x14ac:dyDescent="0.2">
      <c r="A2329" s="407"/>
      <c r="D2329" s="400"/>
      <c r="E2329" s="400"/>
      <c r="F2329" s="400"/>
      <c r="G2329" s="400"/>
      <c r="H2329" s="400"/>
    </row>
    <row r="2330" spans="1:8" x14ac:dyDescent="0.2">
      <c r="A2330" s="407"/>
      <c r="D2330" s="400"/>
      <c r="E2330" s="400"/>
      <c r="F2330" s="400"/>
      <c r="G2330" s="400"/>
      <c r="H2330" s="400"/>
    </row>
    <row r="2331" spans="1:8" x14ac:dyDescent="0.2">
      <c r="A2331" s="407"/>
      <c r="D2331" s="400"/>
      <c r="E2331" s="400"/>
      <c r="F2331" s="400"/>
      <c r="G2331" s="400"/>
      <c r="H2331" s="400"/>
    </row>
    <row r="2332" spans="1:8" x14ac:dyDescent="0.2">
      <c r="A2332" s="407"/>
      <c r="D2332" s="400"/>
      <c r="E2332" s="400"/>
      <c r="F2332" s="400"/>
      <c r="G2332" s="400"/>
      <c r="H2332" s="400"/>
    </row>
    <row r="2333" spans="1:8" x14ac:dyDescent="0.2">
      <c r="A2333" s="407"/>
      <c r="D2333" s="400"/>
      <c r="E2333" s="400"/>
      <c r="F2333" s="400"/>
      <c r="G2333" s="400"/>
      <c r="H2333" s="400"/>
    </row>
    <row r="2334" spans="1:8" x14ac:dyDescent="0.2">
      <c r="A2334" s="407"/>
      <c r="D2334" s="400"/>
      <c r="E2334" s="400"/>
      <c r="F2334" s="400"/>
      <c r="G2334" s="400"/>
      <c r="H2334" s="400"/>
    </row>
    <row r="2335" spans="1:8" x14ac:dyDescent="0.2">
      <c r="A2335" s="407"/>
      <c r="D2335" s="400"/>
      <c r="E2335" s="400"/>
      <c r="F2335" s="400"/>
      <c r="G2335" s="400"/>
      <c r="H2335" s="400"/>
    </row>
    <row r="2336" spans="1:8" x14ac:dyDescent="0.2">
      <c r="A2336" s="407"/>
      <c r="D2336" s="400"/>
      <c r="E2336" s="400"/>
      <c r="F2336" s="400"/>
      <c r="G2336" s="400"/>
      <c r="H2336" s="400"/>
    </row>
    <row r="2337" spans="1:8" x14ac:dyDescent="0.2">
      <c r="A2337" s="407"/>
      <c r="D2337" s="400"/>
      <c r="E2337" s="400"/>
      <c r="F2337" s="400"/>
      <c r="G2337" s="400"/>
      <c r="H2337" s="400"/>
    </row>
    <row r="2338" spans="1:8" x14ac:dyDescent="0.2">
      <c r="A2338" s="407"/>
      <c r="D2338" s="400"/>
      <c r="E2338" s="400"/>
      <c r="F2338" s="400"/>
      <c r="G2338" s="400"/>
      <c r="H2338" s="400"/>
    </row>
    <row r="2339" spans="1:8" x14ac:dyDescent="0.2">
      <c r="A2339" s="407"/>
      <c r="D2339" s="400"/>
      <c r="E2339" s="400"/>
      <c r="F2339" s="400"/>
      <c r="G2339" s="400"/>
      <c r="H2339" s="400"/>
    </row>
    <row r="2340" spans="1:8" x14ac:dyDescent="0.2">
      <c r="A2340" s="407"/>
      <c r="D2340" s="400"/>
      <c r="E2340" s="400"/>
      <c r="F2340" s="400"/>
      <c r="G2340" s="400"/>
      <c r="H2340" s="400"/>
    </row>
    <row r="2341" spans="1:8" x14ac:dyDescent="0.2">
      <c r="A2341" s="407"/>
      <c r="D2341" s="400"/>
      <c r="E2341" s="400"/>
      <c r="F2341" s="400"/>
      <c r="G2341" s="400"/>
      <c r="H2341" s="400"/>
    </row>
    <row r="2342" spans="1:8" x14ac:dyDescent="0.2">
      <c r="A2342" s="407"/>
      <c r="D2342" s="400"/>
      <c r="E2342" s="400"/>
      <c r="F2342" s="400"/>
      <c r="G2342" s="400"/>
      <c r="H2342" s="400"/>
    </row>
    <row r="2343" spans="1:8" x14ac:dyDescent="0.2">
      <c r="A2343" s="407"/>
      <c r="D2343" s="400"/>
      <c r="E2343" s="400"/>
      <c r="F2343" s="400"/>
      <c r="G2343" s="400"/>
      <c r="H2343" s="400"/>
    </row>
    <row r="2344" spans="1:8" x14ac:dyDescent="0.2">
      <c r="A2344" s="407"/>
      <c r="D2344" s="400"/>
      <c r="E2344" s="400"/>
      <c r="F2344" s="400"/>
      <c r="G2344" s="400"/>
      <c r="H2344" s="400"/>
    </row>
    <row r="2345" spans="1:8" x14ac:dyDescent="0.2">
      <c r="A2345" s="407"/>
      <c r="D2345" s="400"/>
      <c r="E2345" s="400"/>
      <c r="F2345" s="400"/>
      <c r="G2345" s="400"/>
      <c r="H2345" s="400"/>
    </row>
    <row r="2346" spans="1:8" x14ac:dyDescent="0.2">
      <c r="A2346" s="407"/>
      <c r="D2346" s="400"/>
      <c r="E2346" s="400"/>
      <c r="F2346" s="400"/>
      <c r="G2346" s="400"/>
      <c r="H2346" s="400"/>
    </row>
    <row r="2347" spans="1:8" x14ac:dyDescent="0.2">
      <c r="A2347" s="407"/>
      <c r="D2347" s="400"/>
      <c r="E2347" s="400"/>
      <c r="F2347" s="400"/>
      <c r="G2347" s="400"/>
      <c r="H2347" s="400"/>
    </row>
    <row r="2348" spans="1:8" x14ac:dyDescent="0.2">
      <c r="A2348" s="407"/>
      <c r="D2348" s="400"/>
      <c r="E2348" s="400"/>
      <c r="F2348" s="400"/>
      <c r="G2348" s="400"/>
      <c r="H2348" s="400"/>
    </row>
    <row r="2349" spans="1:8" x14ac:dyDescent="0.2">
      <c r="A2349" s="407"/>
      <c r="D2349" s="400"/>
      <c r="E2349" s="400"/>
      <c r="F2349" s="400"/>
      <c r="G2349" s="400"/>
      <c r="H2349" s="400"/>
    </row>
    <row r="2350" spans="1:8" x14ac:dyDescent="0.2">
      <c r="A2350" s="407"/>
      <c r="D2350" s="400"/>
      <c r="E2350" s="400"/>
      <c r="F2350" s="400"/>
      <c r="G2350" s="400"/>
      <c r="H2350" s="400"/>
    </row>
    <row r="2351" spans="1:8" x14ac:dyDescent="0.2">
      <c r="A2351" s="407"/>
      <c r="D2351" s="400"/>
      <c r="E2351" s="400"/>
      <c r="F2351" s="400"/>
      <c r="G2351" s="400"/>
      <c r="H2351" s="400"/>
    </row>
    <row r="2352" spans="1:8" x14ac:dyDescent="0.2">
      <c r="A2352" s="407"/>
      <c r="D2352" s="400"/>
      <c r="E2352" s="400"/>
      <c r="F2352" s="400"/>
      <c r="G2352" s="400"/>
      <c r="H2352" s="400"/>
    </row>
    <row r="2353" spans="1:8" x14ac:dyDescent="0.2">
      <c r="A2353" s="407"/>
      <c r="D2353" s="400"/>
      <c r="E2353" s="400"/>
      <c r="F2353" s="400"/>
      <c r="G2353" s="400"/>
      <c r="H2353" s="400"/>
    </row>
    <row r="2354" spans="1:8" x14ac:dyDescent="0.2">
      <c r="A2354" s="407"/>
      <c r="D2354" s="400"/>
      <c r="E2354" s="400"/>
      <c r="F2354" s="400"/>
      <c r="G2354" s="400"/>
      <c r="H2354" s="400"/>
    </row>
    <row r="2355" spans="1:8" x14ac:dyDescent="0.2">
      <c r="A2355" s="407"/>
      <c r="D2355" s="400"/>
      <c r="E2355" s="400"/>
      <c r="F2355" s="400"/>
      <c r="G2355" s="400"/>
      <c r="H2355" s="400"/>
    </row>
    <row r="2356" spans="1:8" x14ac:dyDescent="0.2">
      <c r="A2356" s="407"/>
      <c r="D2356" s="400"/>
      <c r="E2356" s="400"/>
      <c r="F2356" s="400"/>
      <c r="G2356" s="400"/>
      <c r="H2356" s="400"/>
    </row>
    <row r="2357" spans="1:8" x14ac:dyDescent="0.2">
      <c r="A2357" s="407"/>
      <c r="D2357" s="400"/>
      <c r="E2357" s="400"/>
      <c r="F2357" s="400"/>
      <c r="G2357" s="400"/>
      <c r="H2357" s="400"/>
    </row>
    <row r="2358" spans="1:8" x14ac:dyDescent="0.2">
      <c r="A2358" s="407"/>
      <c r="D2358" s="400"/>
      <c r="E2358" s="400"/>
      <c r="F2358" s="400"/>
      <c r="G2358" s="400"/>
      <c r="H2358" s="400"/>
    </row>
    <row r="2359" spans="1:8" x14ac:dyDescent="0.2">
      <c r="A2359" s="407"/>
      <c r="D2359" s="400"/>
      <c r="E2359" s="400"/>
      <c r="F2359" s="400"/>
      <c r="G2359" s="400"/>
      <c r="H2359" s="400"/>
    </row>
    <row r="2360" spans="1:8" x14ac:dyDescent="0.2">
      <c r="A2360" s="407"/>
      <c r="D2360" s="400"/>
      <c r="E2360" s="400"/>
      <c r="F2360" s="400"/>
      <c r="G2360" s="400"/>
      <c r="H2360" s="400"/>
    </row>
    <row r="2361" spans="1:8" x14ac:dyDescent="0.2">
      <c r="A2361" s="407"/>
      <c r="D2361" s="400"/>
      <c r="E2361" s="400"/>
      <c r="F2361" s="400"/>
      <c r="G2361" s="400"/>
      <c r="H2361" s="400"/>
    </row>
    <row r="2362" spans="1:8" x14ac:dyDescent="0.2">
      <c r="A2362" s="407"/>
      <c r="D2362" s="400"/>
      <c r="E2362" s="400"/>
      <c r="F2362" s="400"/>
      <c r="G2362" s="400"/>
      <c r="H2362" s="400"/>
    </row>
    <row r="2363" spans="1:8" x14ac:dyDescent="0.2">
      <c r="A2363" s="407"/>
      <c r="D2363" s="400"/>
      <c r="E2363" s="400"/>
      <c r="F2363" s="400"/>
      <c r="G2363" s="400"/>
      <c r="H2363" s="400"/>
    </row>
    <row r="2364" spans="1:8" x14ac:dyDescent="0.2">
      <c r="A2364" s="407"/>
      <c r="D2364" s="400"/>
      <c r="E2364" s="400"/>
      <c r="F2364" s="400"/>
      <c r="G2364" s="400"/>
      <c r="H2364" s="400"/>
    </row>
    <row r="2365" spans="1:8" x14ac:dyDescent="0.2">
      <c r="A2365" s="407"/>
      <c r="D2365" s="400"/>
      <c r="E2365" s="400"/>
      <c r="F2365" s="400"/>
      <c r="G2365" s="400"/>
      <c r="H2365" s="400"/>
    </row>
    <row r="2366" spans="1:8" x14ac:dyDescent="0.2">
      <c r="A2366" s="407"/>
      <c r="D2366" s="400"/>
      <c r="E2366" s="400"/>
      <c r="F2366" s="400"/>
      <c r="G2366" s="400"/>
      <c r="H2366" s="400"/>
    </row>
    <row r="2367" spans="1:8" x14ac:dyDescent="0.2">
      <c r="A2367" s="407"/>
      <c r="D2367" s="400"/>
      <c r="E2367" s="400"/>
      <c r="F2367" s="400"/>
      <c r="G2367" s="400"/>
      <c r="H2367" s="400"/>
    </row>
    <row r="2368" spans="1:8" x14ac:dyDescent="0.2">
      <c r="A2368" s="407"/>
      <c r="D2368" s="400"/>
      <c r="E2368" s="400"/>
      <c r="F2368" s="400"/>
      <c r="G2368" s="400"/>
      <c r="H2368" s="400"/>
    </row>
    <row r="2369" spans="1:8" x14ac:dyDescent="0.2">
      <c r="A2369" s="407"/>
      <c r="D2369" s="400"/>
      <c r="E2369" s="400"/>
      <c r="F2369" s="400"/>
      <c r="G2369" s="400"/>
      <c r="H2369" s="400"/>
    </row>
    <row r="2370" spans="1:8" x14ac:dyDescent="0.2">
      <c r="A2370" s="407"/>
      <c r="D2370" s="400"/>
      <c r="E2370" s="400"/>
      <c r="F2370" s="400"/>
      <c r="G2370" s="400"/>
      <c r="H2370" s="400"/>
    </row>
    <row r="2371" spans="1:8" x14ac:dyDescent="0.2">
      <c r="A2371" s="407"/>
      <c r="D2371" s="400"/>
      <c r="E2371" s="400"/>
      <c r="F2371" s="400"/>
      <c r="G2371" s="400"/>
      <c r="H2371" s="400"/>
    </row>
    <row r="2372" spans="1:8" x14ac:dyDescent="0.2">
      <c r="A2372" s="407"/>
      <c r="D2372" s="400"/>
      <c r="E2372" s="400"/>
      <c r="F2372" s="400"/>
      <c r="G2372" s="400"/>
      <c r="H2372" s="400"/>
    </row>
    <row r="2373" spans="1:8" x14ac:dyDescent="0.2">
      <c r="A2373" s="407"/>
      <c r="D2373" s="400"/>
      <c r="E2373" s="400"/>
      <c r="F2373" s="400"/>
      <c r="G2373" s="400"/>
      <c r="H2373" s="400"/>
    </row>
    <row r="2374" spans="1:8" x14ac:dyDescent="0.2">
      <c r="A2374" s="407"/>
      <c r="D2374" s="400"/>
      <c r="E2374" s="400"/>
      <c r="F2374" s="400"/>
      <c r="G2374" s="400"/>
      <c r="H2374" s="400"/>
    </row>
    <row r="2375" spans="1:8" x14ac:dyDescent="0.2">
      <c r="A2375" s="407"/>
      <c r="D2375" s="400"/>
      <c r="E2375" s="400"/>
      <c r="F2375" s="400"/>
      <c r="G2375" s="400"/>
      <c r="H2375" s="400"/>
    </row>
    <row r="2376" spans="1:8" x14ac:dyDescent="0.2">
      <c r="A2376" s="407"/>
      <c r="D2376" s="400"/>
      <c r="E2376" s="400"/>
      <c r="F2376" s="400"/>
      <c r="G2376" s="400"/>
      <c r="H2376" s="400"/>
    </row>
    <row r="2377" spans="1:8" x14ac:dyDescent="0.2">
      <c r="A2377" s="407"/>
      <c r="D2377" s="400"/>
      <c r="E2377" s="400"/>
      <c r="F2377" s="400"/>
      <c r="G2377" s="400"/>
      <c r="H2377" s="400"/>
    </row>
    <row r="2378" spans="1:8" x14ac:dyDescent="0.2">
      <c r="A2378" s="407"/>
      <c r="D2378" s="400"/>
      <c r="E2378" s="400"/>
      <c r="F2378" s="400"/>
      <c r="G2378" s="400"/>
      <c r="H2378" s="400"/>
    </row>
    <row r="2379" spans="1:8" x14ac:dyDescent="0.2">
      <c r="A2379" s="407"/>
      <c r="D2379" s="400"/>
      <c r="E2379" s="400"/>
      <c r="F2379" s="400"/>
      <c r="G2379" s="400"/>
      <c r="H2379" s="400"/>
    </row>
    <row r="2380" spans="1:8" x14ac:dyDescent="0.2">
      <c r="A2380" s="407"/>
      <c r="D2380" s="400"/>
      <c r="E2380" s="400"/>
      <c r="F2380" s="400"/>
      <c r="G2380" s="400"/>
      <c r="H2380" s="400"/>
    </row>
    <row r="2381" spans="1:8" x14ac:dyDescent="0.2">
      <c r="A2381" s="407"/>
      <c r="D2381" s="400"/>
      <c r="E2381" s="400"/>
      <c r="F2381" s="400"/>
      <c r="G2381" s="400"/>
      <c r="H2381" s="400"/>
    </row>
    <row r="2382" spans="1:8" x14ac:dyDescent="0.2">
      <c r="A2382" s="407"/>
      <c r="D2382" s="400"/>
      <c r="E2382" s="400"/>
      <c r="F2382" s="400"/>
      <c r="G2382" s="400"/>
      <c r="H2382" s="400"/>
    </row>
    <row r="2383" spans="1:8" x14ac:dyDescent="0.2">
      <c r="A2383" s="407"/>
      <c r="D2383" s="400"/>
      <c r="E2383" s="400"/>
      <c r="F2383" s="400"/>
      <c r="G2383" s="400"/>
      <c r="H2383" s="400"/>
    </row>
    <row r="2384" spans="1:8" x14ac:dyDescent="0.2">
      <c r="A2384" s="407"/>
      <c r="D2384" s="400"/>
      <c r="E2384" s="400"/>
      <c r="F2384" s="400"/>
      <c r="G2384" s="400"/>
      <c r="H2384" s="400"/>
    </row>
    <row r="2385" spans="1:8" x14ac:dyDescent="0.2">
      <c r="A2385" s="407"/>
      <c r="D2385" s="400"/>
      <c r="E2385" s="400"/>
      <c r="F2385" s="400"/>
      <c r="G2385" s="400"/>
      <c r="H2385" s="400"/>
    </row>
    <row r="2386" spans="1:8" x14ac:dyDescent="0.2">
      <c r="A2386" s="407"/>
      <c r="D2386" s="400"/>
      <c r="E2386" s="400"/>
      <c r="F2386" s="400"/>
      <c r="G2386" s="400"/>
      <c r="H2386" s="400"/>
    </row>
    <row r="2387" spans="1:8" x14ac:dyDescent="0.2">
      <c r="A2387" s="407"/>
      <c r="D2387" s="400"/>
      <c r="E2387" s="400"/>
      <c r="F2387" s="400"/>
      <c r="G2387" s="400"/>
      <c r="H2387" s="400"/>
    </row>
    <row r="2388" spans="1:8" x14ac:dyDescent="0.2">
      <c r="A2388" s="407"/>
      <c r="D2388" s="400"/>
      <c r="E2388" s="400"/>
      <c r="F2388" s="400"/>
      <c r="G2388" s="400"/>
      <c r="H2388" s="400"/>
    </row>
    <row r="2389" spans="1:8" x14ac:dyDescent="0.2">
      <c r="A2389" s="407"/>
      <c r="D2389" s="400"/>
      <c r="E2389" s="400"/>
      <c r="F2389" s="400"/>
      <c r="G2389" s="400"/>
      <c r="H2389" s="400"/>
    </row>
    <row r="2390" spans="1:8" x14ac:dyDescent="0.2">
      <c r="A2390" s="407"/>
      <c r="D2390" s="400"/>
      <c r="E2390" s="400"/>
      <c r="F2390" s="400"/>
      <c r="G2390" s="400"/>
      <c r="H2390" s="400"/>
    </row>
    <row r="2391" spans="1:8" x14ac:dyDescent="0.2">
      <c r="A2391" s="407"/>
      <c r="D2391" s="400"/>
      <c r="E2391" s="400"/>
      <c r="F2391" s="400"/>
      <c r="G2391" s="400"/>
      <c r="H2391" s="400"/>
    </row>
    <row r="2392" spans="1:8" x14ac:dyDescent="0.2">
      <c r="A2392" s="407"/>
      <c r="D2392" s="400"/>
      <c r="E2392" s="400"/>
      <c r="F2392" s="400"/>
      <c r="G2392" s="400"/>
      <c r="H2392" s="400"/>
    </row>
    <row r="2393" spans="1:8" x14ac:dyDescent="0.2">
      <c r="A2393" s="407"/>
      <c r="D2393" s="400"/>
      <c r="E2393" s="400"/>
      <c r="F2393" s="400"/>
      <c r="G2393" s="400"/>
      <c r="H2393" s="400"/>
    </row>
    <row r="2394" spans="1:8" x14ac:dyDescent="0.2">
      <c r="A2394" s="407"/>
      <c r="D2394" s="400"/>
      <c r="E2394" s="400"/>
      <c r="F2394" s="400"/>
      <c r="G2394" s="400"/>
      <c r="H2394" s="400"/>
    </row>
    <row r="2395" spans="1:8" x14ac:dyDescent="0.2">
      <c r="A2395" s="407"/>
      <c r="D2395" s="400"/>
      <c r="E2395" s="400"/>
      <c r="F2395" s="400"/>
      <c r="G2395" s="400"/>
      <c r="H2395" s="400"/>
    </row>
    <row r="2396" spans="1:8" x14ac:dyDescent="0.2">
      <c r="A2396" s="407"/>
      <c r="D2396" s="400"/>
      <c r="E2396" s="400"/>
      <c r="F2396" s="400"/>
      <c r="G2396" s="400"/>
      <c r="H2396" s="400"/>
    </row>
    <row r="2397" spans="1:8" x14ac:dyDescent="0.2">
      <c r="A2397" s="407"/>
      <c r="D2397" s="400"/>
      <c r="E2397" s="400"/>
      <c r="F2397" s="400"/>
      <c r="G2397" s="400"/>
      <c r="H2397" s="400"/>
    </row>
    <row r="2398" spans="1:8" x14ac:dyDescent="0.2">
      <c r="A2398" s="407"/>
      <c r="D2398" s="400"/>
      <c r="E2398" s="400"/>
      <c r="F2398" s="400"/>
      <c r="G2398" s="400"/>
      <c r="H2398" s="400"/>
    </row>
    <row r="2399" spans="1:8" x14ac:dyDescent="0.2">
      <c r="A2399" s="407"/>
      <c r="D2399" s="400"/>
      <c r="E2399" s="400"/>
      <c r="F2399" s="400"/>
      <c r="G2399" s="400"/>
      <c r="H2399" s="400"/>
    </row>
    <row r="2400" spans="1:8" x14ac:dyDescent="0.2">
      <c r="A2400" s="407"/>
      <c r="D2400" s="400"/>
      <c r="E2400" s="400"/>
      <c r="F2400" s="400"/>
      <c r="G2400" s="400"/>
      <c r="H2400" s="400"/>
    </row>
    <row r="2401" spans="1:8" x14ac:dyDescent="0.2">
      <c r="A2401" s="407"/>
      <c r="D2401" s="400"/>
      <c r="E2401" s="400"/>
      <c r="F2401" s="400"/>
      <c r="G2401" s="400"/>
      <c r="H2401" s="400"/>
    </row>
    <row r="2402" spans="1:8" x14ac:dyDescent="0.2">
      <c r="A2402" s="407"/>
      <c r="D2402" s="400"/>
      <c r="E2402" s="400"/>
      <c r="F2402" s="400"/>
      <c r="G2402" s="400"/>
      <c r="H2402" s="400"/>
    </row>
    <row r="2403" spans="1:8" x14ac:dyDescent="0.2">
      <c r="A2403" s="407"/>
      <c r="D2403" s="400"/>
      <c r="E2403" s="400"/>
      <c r="F2403" s="400"/>
      <c r="G2403" s="400"/>
      <c r="H2403" s="400"/>
    </row>
    <row r="2404" spans="1:8" x14ac:dyDescent="0.2">
      <c r="A2404" s="407"/>
      <c r="D2404" s="400"/>
      <c r="E2404" s="400"/>
      <c r="F2404" s="400"/>
      <c r="G2404" s="400"/>
      <c r="H2404" s="400"/>
    </row>
    <row r="2405" spans="1:8" x14ac:dyDescent="0.2">
      <c r="A2405" s="407"/>
      <c r="D2405" s="400"/>
      <c r="E2405" s="400"/>
      <c r="F2405" s="400"/>
      <c r="G2405" s="400"/>
      <c r="H2405" s="400"/>
    </row>
    <row r="2406" spans="1:8" x14ac:dyDescent="0.2">
      <c r="A2406" s="407"/>
      <c r="D2406" s="400"/>
      <c r="E2406" s="400"/>
      <c r="F2406" s="400"/>
      <c r="G2406" s="400"/>
      <c r="H2406" s="400"/>
    </row>
    <row r="2407" spans="1:8" x14ac:dyDescent="0.2">
      <c r="A2407" s="407"/>
      <c r="D2407" s="400"/>
      <c r="E2407" s="400"/>
      <c r="F2407" s="400"/>
      <c r="G2407" s="400"/>
      <c r="H2407" s="400"/>
    </row>
    <row r="2408" spans="1:8" x14ac:dyDescent="0.2">
      <c r="A2408" s="407"/>
      <c r="D2408" s="400"/>
      <c r="E2408" s="400"/>
      <c r="F2408" s="400"/>
      <c r="G2408" s="400"/>
      <c r="H2408" s="400"/>
    </row>
    <row r="2409" spans="1:8" x14ac:dyDescent="0.2">
      <c r="A2409" s="407"/>
      <c r="D2409" s="400"/>
      <c r="E2409" s="400"/>
      <c r="F2409" s="400"/>
      <c r="G2409" s="400"/>
      <c r="H2409" s="400"/>
    </row>
    <row r="2410" spans="1:8" x14ac:dyDescent="0.2">
      <c r="A2410" s="407"/>
      <c r="D2410" s="400"/>
      <c r="E2410" s="400"/>
      <c r="F2410" s="400"/>
      <c r="G2410" s="400"/>
      <c r="H2410" s="400"/>
    </row>
    <row r="2411" spans="1:8" x14ac:dyDescent="0.2">
      <c r="A2411" s="407"/>
      <c r="D2411" s="400"/>
      <c r="E2411" s="400"/>
      <c r="F2411" s="400"/>
      <c r="G2411" s="400"/>
      <c r="H2411" s="400"/>
    </row>
    <row r="2412" spans="1:8" x14ac:dyDescent="0.2">
      <c r="A2412" s="407"/>
      <c r="D2412" s="400"/>
      <c r="E2412" s="400"/>
      <c r="F2412" s="400"/>
      <c r="G2412" s="400"/>
      <c r="H2412" s="400"/>
    </row>
    <row r="2413" spans="1:8" x14ac:dyDescent="0.2">
      <c r="A2413" s="407"/>
      <c r="D2413" s="400"/>
      <c r="E2413" s="400"/>
      <c r="F2413" s="400"/>
      <c r="G2413" s="400"/>
      <c r="H2413" s="400"/>
    </row>
    <row r="2414" spans="1:8" x14ac:dyDescent="0.2">
      <c r="A2414" s="407"/>
      <c r="D2414" s="400"/>
      <c r="E2414" s="400"/>
      <c r="F2414" s="400"/>
      <c r="G2414" s="400"/>
      <c r="H2414" s="400"/>
    </row>
    <row r="2415" spans="1:8" x14ac:dyDescent="0.2">
      <c r="A2415" s="407"/>
      <c r="D2415" s="400"/>
      <c r="E2415" s="400"/>
      <c r="F2415" s="400"/>
      <c r="G2415" s="400"/>
      <c r="H2415" s="400"/>
    </row>
    <row r="2416" spans="1:8" x14ac:dyDescent="0.2">
      <c r="A2416" s="407"/>
      <c r="D2416" s="400"/>
      <c r="E2416" s="400"/>
      <c r="F2416" s="400"/>
      <c r="G2416" s="400"/>
      <c r="H2416" s="400"/>
    </row>
    <row r="2417" spans="1:8" x14ac:dyDescent="0.2">
      <c r="A2417" s="407"/>
      <c r="D2417" s="400"/>
      <c r="E2417" s="400"/>
      <c r="F2417" s="400"/>
      <c r="G2417" s="400"/>
      <c r="H2417" s="400"/>
    </row>
    <row r="2418" spans="1:8" x14ac:dyDescent="0.2">
      <c r="A2418" s="407"/>
      <c r="D2418" s="400"/>
      <c r="E2418" s="400"/>
      <c r="F2418" s="400"/>
      <c r="G2418" s="400"/>
      <c r="H2418" s="400"/>
    </row>
    <row r="2419" spans="1:8" x14ac:dyDescent="0.2">
      <c r="A2419" s="407"/>
      <c r="D2419" s="400"/>
      <c r="E2419" s="400"/>
      <c r="F2419" s="400"/>
      <c r="G2419" s="400"/>
      <c r="H2419" s="400"/>
    </row>
    <row r="2420" spans="1:8" x14ac:dyDescent="0.2">
      <c r="A2420" s="407"/>
      <c r="D2420" s="400"/>
      <c r="E2420" s="400"/>
      <c r="F2420" s="400"/>
      <c r="G2420" s="400"/>
      <c r="H2420" s="400"/>
    </row>
    <row r="2421" spans="1:8" x14ac:dyDescent="0.2">
      <c r="A2421" s="407"/>
      <c r="D2421" s="400"/>
      <c r="E2421" s="400"/>
      <c r="F2421" s="400"/>
      <c r="G2421" s="400"/>
      <c r="H2421" s="400"/>
    </row>
    <row r="2422" spans="1:8" x14ac:dyDescent="0.2">
      <c r="A2422" s="407"/>
      <c r="D2422" s="400"/>
      <c r="E2422" s="400"/>
      <c r="F2422" s="400"/>
      <c r="G2422" s="400"/>
      <c r="H2422" s="400"/>
    </row>
    <row r="2423" spans="1:8" x14ac:dyDescent="0.2">
      <c r="A2423" s="407"/>
      <c r="D2423" s="400"/>
      <c r="E2423" s="400"/>
      <c r="F2423" s="400"/>
      <c r="G2423" s="400"/>
      <c r="H2423" s="400"/>
    </row>
    <row r="2424" spans="1:8" x14ac:dyDescent="0.2">
      <c r="A2424" s="407"/>
      <c r="D2424" s="400"/>
      <c r="E2424" s="400"/>
      <c r="F2424" s="400"/>
      <c r="G2424" s="400"/>
      <c r="H2424" s="400"/>
    </row>
    <row r="2425" spans="1:8" x14ac:dyDescent="0.2">
      <c r="A2425" s="407"/>
      <c r="D2425" s="400"/>
      <c r="E2425" s="400"/>
      <c r="F2425" s="400"/>
      <c r="G2425" s="400"/>
      <c r="H2425" s="400"/>
    </row>
    <row r="2426" spans="1:8" x14ac:dyDescent="0.2">
      <c r="A2426" s="407"/>
      <c r="D2426" s="400"/>
      <c r="E2426" s="400"/>
      <c r="F2426" s="400"/>
      <c r="G2426" s="400"/>
      <c r="H2426" s="400"/>
    </row>
    <row r="2427" spans="1:8" x14ac:dyDescent="0.2">
      <c r="A2427" s="407"/>
      <c r="D2427" s="400"/>
      <c r="E2427" s="400"/>
      <c r="F2427" s="400"/>
      <c r="G2427" s="400"/>
      <c r="H2427" s="400"/>
    </row>
    <row r="2428" spans="1:8" x14ac:dyDescent="0.2">
      <c r="A2428" s="407"/>
      <c r="D2428" s="400"/>
      <c r="E2428" s="400"/>
      <c r="F2428" s="400"/>
      <c r="G2428" s="400"/>
      <c r="H2428" s="400"/>
    </row>
    <row r="2429" spans="1:8" x14ac:dyDescent="0.2">
      <c r="A2429" s="407"/>
      <c r="D2429" s="400"/>
      <c r="E2429" s="400"/>
      <c r="F2429" s="400"/>
      <c r="G2429" s="400"/>
      <c r="H2429" s="400"/>
    </row>
    <row r="2430" spans="1:8" x14ac:dyDescent="0.2">
      <c r="A2430" s="407"/>
      <c r="D2430" s="400"/>
      <c r="E2430" s="400"/>
      <c r="F2430" s="400"/>
      <c r="G2430" s="400"/>
      <c r="H2430" s="400"/>
    </row>
    <row r="2431" spans="1:8" x14ac:dyDescent="0.2">
      <c r="A2431" s="407"/>
      <c r="D2431" s="400"/>
      <c r="E2431" s="400"/>
      <c r="F2431" s="400"/>
      <c r="G2431" s="400"/>
      <c r="H2431" s="400"/>
    </row>
    <row r="2432" spans="1:8" x14ac:dyDescent="0.2">
      <c r="A2432" s="407"/>
      <c r="D2432" s="400"/>
      <c r="E2432" s="400"/>
      <c r="F2432" s="400"/>
      <c r="G2432" s="400"/>
      <c r="H2432" s="400"/>
    </row>
    <row r="2433" spans="1:8" x14ac:dyDescent="0.2">
      <c r="A2433" s="407"/>
      <c r="D2433" s="400"/>
      <c r="E2433" s="400"/>
      <c r="F2433" s="400"/>
      <c r="G2433" s="400"/>
      <c r="H2433" s="400"/>
    </row>
    <row r="2434" spans="1:8" x14ac:dyDescent="0.2">
      <c r="A2434" s="407"/>
      <c r="D2434" s="400"/>
      <c r="E2434" s="400"/>
      <c r="F2434" s="400"/>
      <c r="G2434" s="400"/>
      <c r="H2434" s="400"/>
    </row>
    <row r="2435" spans="1:8" x14ac:dyDescent="0.2">
      <c r="A2435" s="407"/>
      <c r="D2435" s="400"/>
      <c r="E2435" s="400"/>
      <c r="F2435" s="400"/>
      <c r="G2435" s="400"/>
      <c r="H2435" s="400"/>
    </row>
    <row r="2436" spans="1:8" x14ac:dyDescent="0.2">
      <c r="A2436" s="407"/>
      <c r="D2436" s="400"/>
      <c r="E2436" s="400"/>
      <c r="F2436" s="400"/>
      <c r="G2436" s="400"/>
      <c r="H2436" s="400"/>
    </row>
    <row r="2437" spans="1:8" x14ac:dyDescent="0.2">
      <c r="A2437" s="407"/>
      <c r="D2437" s="400"/>
      <c r="E2437" s="400"/>
      <c r="F2437" s="400"/>
      <c r="G2437" s="400"/>
      <c r="H2437" s="400"/>
    </row>
    <row r="2438" spans="1:8" x14ac:dyDescent="0.2">
      <c r="A2438" s="407"/>
      <c r="D2438" s="400"/>
      <c r="E2438" s="400"/>
      <c r="F2438" s="400"/>
      <c r="G2438" s="400"/>
      <c r="H2438" s="400"/>
    </row>
    <row r="2439" spans="1:8" x14ac:dyDescent="0.2">
      <c r="A2439" s="407"/>
      <c r="D2439" s="400"/>
      <c r="E2439" s="400"/>
      <c r="F2439" s="400"/>
      <c r="G2439" s="400"/>
      <c r="H2439" s="400"/>
    </row>
    <row r="2440" spans="1:8" x14ac:dyDescent="0.2">
      <c r="A2440" s="407"/>
      <c r="D2440" s="400"/>
      <c r="E2440" s="400"/>
      <c r="F2440" s="400"/>
      <c r="G2440" s="400"/>
      <c r="H2440" s="400"/>
    </row>
    <row r="2441" spans="1:8" x14ac:dyDescent="0.2">
      <c r="A2441" s="407"/>
      <c r="D2441" s="400"/>
      <c r="E2441" s="400"/>
      <c r="F2441" s="400"/>
      <c r="G2441" s="400"/>
      <c r="H2441" s="400"/>
    </row>
    <row r="2442" spans="1:8" x14ac:dyDescent="0.2">
      <c r="A2442" s="407"/>
      <c r="D2442" s="400"/>
      <c r="E2442" s="400"/>
      <c r="F2442" s="400"/>
      <c r="G2442" s="400"/>
      <c r="H2442" s="400"/>
    </row>
    <row r="2443" spans="1:8" x14ac:dyDescent="0.2">
      <c r="A2443" s="407"/>
      <c r="D2443" s="400"/>
      <c r="E2443" s="400"/>
      <c r="F2443" s="400"/>
      <c r="G2443" s="400"/>
      <c r="H2443" s="400"/>
    </row>
    <row r="2444" spans="1:8" x14ac:dyDescent="0.2">
      <c r="A2444" s="407"/>
      <c r="D2444" s="400"/>
      <c r="E2444" s="400"/>
      <c r="F2444" s="400"/>
      <c r="G2444" s="400"/>
      <c r="H2444" s="400"/>
    </row>
    <row r="2445" spans="1:8" x14ac:dyDescent="0.2">
      <c r="A2445" s="407"/>
      <c r="D2445" s="400"/>
      <c r="E2445" s="400"/>
      <c r="F2445" s="400"/>
      <c r="G2445" s="400"/>
      <c r="H2445" s="400"/>
    </row>
    <row r="2446" spans="1:8" x14ac:dyDescent="0.2">
      <c r="A2446" s="407"/>
      <c r="D2446" s="400"/>
      <c r="E2446" s="400"/>
      <c r="F2446" s="400"/>
      <c r="G2446" s="400"/>
      <c r="H2446" s="400"/>
    </row>
    <row r="2447" spans="1:8" x14ac:dyDescent="0.2">
      <c r="A2447" s="407"/>
      <c r="D2447" s="400"/>
      <c r="E2447" s="400"/>
      <c r="F2447" s="400"/>
      <c r="G2447" s="400"/>
      <c r="H2447" s="400"/>
    </row>
    <row r="2448" spans="1:8" x14ac:dyDescent="0.2">
      <c r="A2448" s="407"/>
      <c r="D2448" s="400"/>
      <c r="E2448" s="400"/>
      <c r="F2448" s="400"/>
      <c r="G2448" s="400"/>
      <c r="H2448" s="400"/>
    </row>
    <row r="2449" spans="1:8" x14ac:dyDescent="0.2">
      <c r="A2449" s="407"/>
      <c r="D2449" s="400"/>
      <c r="E2449" s="400"/>
      <c r="F2449" s="400"/>
      <c r="G2449" s="400"/>
      <c r="H2449" s="400"/>
    </row>
    <row r="2450" spans="1:8" x14ac:dyDescent="0.2">
      <c r="A2450" s="407"/>
      <c r="D2450" s="400"/>
      <c r="E2450" s="400"/>
      <c r="F2450" s="400"/>
      <c r="G2450" s="400"/>
      <c r="H2450" s="400"/>
    </row>
    <row r="2451" spans="1:8" x14ac:dyDescent="0.2">
      <c r="A2451" s="407"/>
      <c r="D2451" s="400"/>
      <c r="E2451" s="400"/>
      <c r="F2451" s="400"/>
      <c r="G2451" s="400"/>
      <c r="H2451" s="400"/>
    </row>
    <row r="2452" spans="1:8" x14ac:dyDescent="0.2">
      <c r="A2452" s="407"/>
      <c r="D2452" s="400"/>
      <c r="E2452" s="400"/>
      <c r="F2452" s="400"/>
      <c r="G2452" s="400"/>
      <c r="H2452" s="400"/>
    </row>
    <row r="2453" spans="1:8" x14ac:dyDescent="0.2">
      <c r="A2453" s="407"/>
      <c r="D2453" s="400"/>
      <c r="E2453" s="400"/>
      <c r="F2453" s="400"/>
      <c r="G2453" s="400"/>
      <c r="H2453" s="400"/>
    </row>
    <row r="2454" spans="1:8" x14ac:dyDescent="0.2">
      <c r="A2454" s="407"/>
      <c r="D2454" s="400"/>
      <c r="E2454" s="400"/>
      <c r="F2454" s="400"/>
      <c r="G2454" s="400"/>
      <c r="H2454" s="400"/>
    </row>
    <row r="2455" spans="1:8" x14ac:dyDescent="0.2">
      <c r="A2455" s="407"/>
      <c r="D2455" s="400"/>
      <c r="E2455" s="400"/>
      <c r="F2455" s="400"/>
      <c r="G2455" s="400"/>
      <c r="H2455" s="400"/>
    </row>
    <row r="2456" spans="1:8" x14ac:dyDescent="0.2">
      <c r="A2456" s="407"/>
      <c r="D2456" s="400"/>
      <c r="E2456" s="400"/>
      <c r="F2456" s="400"/>
      <c r="G2456" s="400"/>
      <c r="H2456" s="400"/>
    </row>
    <row r="2457" spans="1:8" x14ac:dyDescent="0.2">
      <c r="A2457" s="407"/>
      <c r="D2457" s="400"/>
      <c r="E2457" s="400"/>
      <c r="F2457" s="400"/>
      <c r="G2457" s="400"/>
      <c r="H2457" s="400"/>
    </row>
    <row r="2458" spans="1:8" x14ac:dyDescent="0.2">
      <c r="A2458" s="407"/>
      <c r="D2458" s="400"/>
      <c r="E2458" s="400"/>
      <c r="F2458" s="400"/>
      <c r="G2458" s="400"/>
      <c r="H2458" s="400"/>
    </row>
    <row r="2459" spans="1:8" x14ac:dyDescent="0.2">
      <c r="A2459" s="407"/>
      <c r="D2459" s="400"/>
      <c r="E2459" s="400"/>
      <c r="F2459" s="400"/>
      <c r="G2459" s="400"/>
      <c r="H2459" s="400"/>
    </row>
    <row r="2460" spans="1:8" x14ac:dyDescent="0.2">
      <c r="A2460" s="407"/>
      <c r="D2460" s="400"/>
      <c r="E2460" s="400"/>
      <c r="F2460" s="400"/>
      <c r="G2460" s="400"/>
      <c r="H2460" s="400"/>
    </row>
    <row r="2461" spans="1:8" x14ac:dyDescent="0.2">
      <c r="A2461" s="407"/>
      <c r="D2461" s="400"/>
      <c r="E2461" s="400"/>
      <c r="F2461" s="400"/>
      <c r="G2461" s="400"/>
      <c r="H2461" s="400"/>
    </row>
    <row r="2462" spans="1:8" x14ac:dyDescent="0.2">
      <c r="A2462" s="407"/>
      <c r="D2462" s="400"/>
      <c r="E2462" s="400"/>
      <c r="F2462" s="400"/>
      <c r="G2462" s="400"/>
      <c r="H2462" s="400"/>
    </row>
    <row r="2463" spans="1:8" x14ac:dyDescent="0.2">
      <c r="A2463" s="407"/>
      <c r="D2463" s="400"/>
      <c r="E2463" s="400"/>
      <c r="F2463" s="400"/>
      <c r="G2463" s="400"/>
      <c r="H2463" s="400"/>
    </row>
    <row r="2464" spans="1:8" x14ac:dyDescent="0.2">
      <c r="A2464" s="407"/>
      <c r="D2464" s="400"/>
      <c r="E2464" s="400"/>
      <c r="F2464" s="400"/>
      <c r="G2464" s="400"/>
      <c r="H2464" s="400"/>
    </row>
    <row r="2465" spans="1:8" x14ac:dyDescent="0.2">
      <c r="A2465" s="407"/>
      <c r="D2465" s="400"/>
      <c r="E2465" s="400"/>
      <c r="F2465" s="400"/>
      <c r="G2465" s="400"/>
      <c r="H2465" s="400"/>
    </row>
    <row r="2466" spans="1:8" x14ac:dyDescent="0.2">
      <c r="A2466" s="407"/>
      <c r="D2466" s="400"/>
      <c r="E2466" s="400"/>
      <c r="F2466" s="400"/>
      <c r="G2466" s="400"/>
      <c r="H2466" s="400"/>
    </row>
    <row r="2467" spans="1:8" x14ac:dyDescent="0.2">
      <c r="A2467" s="407"/>
      <c r="D2467" s="400"/>
      <c r="E2467" s="400"/>
      <c r="F2467" s="400"/>
      <c r="G2467" s="400"/>
      <c r="H2467" s="400"/>
    </row>
    <row r="2468" spans="1:8" x14ac:dyDescent="0.2">
      <c r="A2468" s="407"/>
      <c r="D2468" s="400"/>
      <c r="E2468" s="400"/>
      <c r="F2468" s="400"/>
      <c r="G2468" s="400"/>
      <c r="H2468" s="400"/>
    </row>
    <row r="2469" spans="1:8" x14ac:dyDescent="0.2">
      <c r="A2469" s="407"/>
      <c r="D2469" s="400"/>
      <c r="E2469" s="400"/>
      <c r="F2469" s="400"/>
      <c r="G2469" s="400"/>
      <c r="H2469" s="400"/>
    </row>
    <row r="2470" spans="1:8" x14ac:dyDescent="0.2">
      <c r="A2470" s="407"/>
      <c r="D2470" s="400"/>
      <c r="E2470" s="400"/>
      <c r="F2470" s="400"/>
      <c r="G2470" s="400"/>
      <c r="H2470" s="400"/>
    </row>
    <row r="2471" spans="1:8" x14ac:dyDescent="0.2">
      <c r="A2471" s="407"/>
      <c r="D2471" s="400"/>
      <c r="E2471" s="400"/>
      <c r="F2471" s="400"/>
      <c r="G2471" s="400"/>
      <c r="H2471" s="400"/>
    </row>
    <row r="2472" spans="1:8" x14ac:dyDescent="0.2">
      <c r="A2472" s="407"/>
      <c r="D2472" s="400"/>
      <c r="E2472" s="400"/>
      <c r="F2472" s="400"/>
      <c r="G2472" s="400"/>
      <c r="H2472" s="400"/>
    </row>
    <row r="2473" spans="1:8" x14ac:dyDescent="0.2">
      <c r="A2473" s="407"/>
      <c r="D2473" s="400"/>
      <c r="E2473" s="400"/>
      <c r="F2473" s="400"/>
      <c r="G2473" s="400"/>
      <c r="H2473" s="400"/>
    </row>
    <row r="2474" spans="1:8" x14ac:dyDescent="0.2">
      <c r="A2474" s="407"/>
      <c r="D2474" s="400"/>
      <c r="E2474" s="400"/>
      <c r="F2474" s="400"/>
      <c r="G2474" s="400"/>
      <c r="H2474" s="400"/>
    </row>
    <row r="2475" spans="1:8" x14ac:dyDescent="0.2">
      <c r="A2475" s="407"/>
      <c r="D2475" s="400"/>
      <c r="E2475" s="400"/>
      <c r="F2475" s="400"/>
      <c r="G2475" s="400"/>
      <c r="H2475" s="400"/>
    </row>
    <row r="2476" spans="1:8" x14ac:dyDescent="0.2">
      <c r="A2476" s="407"/>
      <c r="D2476" s="400"/>
      <c r="E2476" s="400"/>
      <c r="F2476" s="400"/>
      <c r="G2476" s="400"/>
      <c r="H2476" s="400"/>
    </row>
    <row r="2477" spans="1:8" x14ac:dyDescent="0.2">
      <c r="A2477" s="407"/>
      <c r="D2477" s="400"/>
      <c r="E2477" s="400"/>
      <c r="F2477" s="400"/>
      <c r="G2477" s="400"/>
      <c r="H2477" s="400"/>
    </row>
    <row r="2478" spans="1:8" x14ac:dyDescent="0.2">
      <c r="A2478" s="407"/>
      <c r="D2478" s="400"/>
      <c r="E2478" s="400"/>
      <c r="F2478" s="400"/>
      <c r="G2478" s="400"/>
      <c r="H2478" s="400"/>
    </row>
    <row r="2479" spans="1:8" x14ac:dyDescent="0.2">
      <c r="A2479" s="407"/>
      <c r="D2479" s="400"/>
      <c r="E2479" s="400"/>
      <c r="F2479" s="400"/>
      <c r="G2479" s="400"/>
      <c r="H2479" s="400"/>
    </row>
    <row r="2480" spans="1:8" x14ac:dyDescent="0.2">
      <c r="A2480" s="407"/>
      <c r="D2480" s="400"/>
      <c r="E2480" s="400"/>
      <c r="F2480" s="400"/>
      <c r="G2480" s="400"/>
      <c r="H2480" s="400"/>
    </row>
    <row r="2481" spans="1:8" x14ac:dyDescent="0.2">
      <c r="A2481" s="407"/>
      <c r="D2481" s="400"/>
      <c r="E2481" s="400"/>
      <c r="F2481" s="400"/>
      <c r="G2481" s="400"/>
      <c r="H2481" s="400"/>
    </row>
    <row r="2482" spans="1:8" x14ac:dyDescent="0.2">
      <c r="A2482" s="407"/>
      <c r="D2482" s="400"/>
      <c r="E2482" s="400"/>
      <c r="F2482" s="400"/>
      <c r="G2482" s="400"/>
      <c r="H2482" s="400"/>
    </row>
    <row r="2483" spans="1:8" x14ac:dyDescent="0.2">
      <c r="A2483" s="407"/>
      <c r="D2483" s="400"/>
      <c r="E2483" s="400"/>
      <c r="F2483" s="400"/>
      <c r="G2483" s="400"/>
      <c r="H2483" s="400"/>
    </row>
    <row r="2484" spans="1:8" x14ac:dyDescent="0.2">
      <c r="A2484" s="407"/>
      <c r="D2484" s="400"/>
      <c r="E2484" s="400"/>
      <c r="F2484" s="400"/>
      <c r="G2484" s="400"/>
      <c r="H2484" s="400"/>
    </row>
    <row r="2485" spans="1:8" x14ac:dyDescent="0.2">
      <c r="A2485" s="407"/>
      <c r="D2485" s="400"/>
      <c r="E2485" s="400"/>
      <c r="F2485" s="400"/>
      <c r="G2485" s="400"/>
      <c r="H2485" s="400"/>
    </row>
    <row r="2486" spans="1:8" x14ac:dyDescent="0.2">
      <c r="A2486" s="407"/>
      <c r="D2486" s="400"/>
      <c r="E2486" s="400"/>
      <c r="F2486" s="400"/>
      <c r="G2486" s="400"/>
      <c r="H2486" s="400"/>
    </row>
    <row r="2487" spans="1:8" x14ac:dyDescent="0.2">
      <c r="A2487" s="407"/>
      <c r="D2487" s="400"/>
      <c r="E2487" s="400"/>
      <c r="F2487" s="400"/>
      <c r="G2487" s="400"/>
      <c r="H2487" s="400"/>
    </row>
    <row r="2488" spans="1:8" x14ac:dyDescent="0.2">
      <c r="A2488" s="407"/>
      <c r="D2488" s="400"/>
      <c r="E2488" s="400"/>
      <c r="F2488" s="400"/>
      <c r="G2488" s="400"/>
      <c r="H2488" s="400"/>
    </row>
    <row r="2489" spans="1:8" x14ac:dyDescent="0.2">
      <c r="A2489" s="407"/>
      <c r="D2489" s="400"/>
      <c r="E2489" s="400"/>
      <c r="F2489" s="400"/>
      <c r="G2489" s="400"/>
      <c r="H2489" s="400"/>
    </row>
    <row r="2490" spans="1:8" x14ac:dyDescent="0.2">
      <c r="A2490" s="407"/>
      <c r="D2490" s="400"/>
      <c r="E2490" s="400"/>
      <c r="F2490" s="400"/>
      <c r="G2490" s="400"/>
      <c r="H2490" s="400"/>
    </row>
    <row r="2491" spans="1:8" x14ac:dyDescent="0.2">
      <c r="A2491" s="407"/>
      <c r="D2491" s="400"/>
      <c r="E2491" s="400"/>
      <c r="F2491" s="400"/>
      <c r="G2491" s="400"/>
      <c r="H2491" s="400"/>
    </row>
    <row r="2492" spans="1:8" x14ac:dyDescent="0.2">
      <c r="A2492" s="407"/>
      <c r="D2492" s="400"/>
      <c r="E2492" s="400"/>
      <c r="F2492" s="400"/>
      <c r="G2492" s="400"/>
      <c r="H2492" s="400"/>
    </row>
    <row r="2493" spans="1:8" x14ac:dyDescent="0.2">
      <c r="A2493" s="407"/>
      <c r="D2493" s="400"/>
      <c r="E2493" s="400"/>
      <c r="F2493" s="400"/>
      <c r="G2493" s="400"/>
      <c r="H2493" s="400"/>
    </row>
    <row r="2494" spans="1:8" x14ac:dyDescent="0.2">
      <c r="A2494" s="407"/>
      <c r="D2494" s="400"/>
      <c r="E2494" s="400"/>
      <c r="F2494" s="400"/>
      <c r="G2494" s="400"/>
      <c r="H2494" s="400"/>
    </row>
    <row r="2495" spans="1:8" x14ac:dyDescent="0.2">
      <c r="A2495" s="407"/>
      <c r="D2495" s="400"/>
      <c r="E2495" s="400"/>
      <c r="F2495" s="400"/>
      <c r="G2495" s="400"/>
      <c r="H2495" s="400"/>
    </row>
    <row r="2496" spans="1:8" x14ac:dyDescent="0.2">
      <c r="A2496" s="407"/>
      <c r="D2496" s="400"/>
      <c r="E2496" s="400"/>
      <c r="F2496" s="400"/>
      <c r="G2496" s="400"/>
      <c r="H2496" s="400"/>
    </row>
    <row r="2497" spans="1:8" x14ac:dyDescent="0.2">
      <c r="A2497" s="407"/>
      <c r="D2497" s="400"/>
      <c r="E2497" s="400"/>
      <c r="F2497" s="400"/>
      <c r="G2497" s="400"/>
      <c r="H2497" s="400"/>
    </row>
    <row r="2498" spans="1:8" x14ac:dyDescent="0.2">
      <c r="A2498" s="407"/>
      <c r="D2498" s="400"/>
      <c r="E2498" s="400"/>
      <c r="F2498" s="400"/>
      <c r="G2498" s="400"/>
      <c r="H2498" s="400"/>
    </row>
    <row r="2499" spans="1:8" x14ac:dyDescent="0.2">
      <c r="A2499" s="407"/>
      <c r="D2499" s="400"/>
      <c r="E2499" s="400"/>
      <c r="F2499" s="400"/>
      <c r="G2499" s="400"/>
      <c r="H2499" s="400"/>
    </row>
    <row r="2500" spans="1:8" x14ac:dyDescent="0.2">
      <c r="A2500" s="407"/>
      <c r="D2500" s="400"/>
      <c r="E2500" s="400"/>
      <c r="F2500" s="400"/>
      <c r="G2500" s="400"/>
      <c r="H2500" s="400"/>
    </row>
    <row r="2501" spans="1:8" x14ac:dyDescent="0.2">
      <c r="A2501" s="407"/>
      <c r="D2501" s="400"/>
      <c r="E2501" s="400"/>
      <c r="F2501" s="400"/>
      <c r="G2501" s="400"/>
      <c r="H2501" s="400"/>
    </row>
    <row r="2502" spans="1:8" x14ac:dyDescent="0.2">
      <c r="A2502" s="407"/>
      <c r="D2502" s="400"/>
      <c r="E2502" s="400"/>
      <c r="F2502" s="400"/>
      <c r="G2502" s="400"/>
      <c r="H2502" s="400"/>
    </row>
    <row r="2503" spans="1:8" x14ac:dyDescent="0.2">
      <c r="A2503" s="407"/>
      <c r="D2503" s="400"/>
      <c r="E2503" s="400"/>
      <c r="F2503" s="400"/>
      <c r="G2503" s="400"/>
      <c r="H2503" s="400"/>
    </row>
    <row r="2504" spans="1:8" x14ac:dyDescent="0.2">
      <c r="A2504" s="407"/>
      <c r="D2504" s="400"/>
      <c r="E2504" s="400"/>
      <c r="F2504" s="400"/>
      <c r="G2504" s="400"/>
      <c r="H2504" s="400"/>
    </row>
    <row r="2505" spans="1:8" x14ac:dyDescent="0.2">
      <c r="A2505" s="407"/>
      <c r="D2505" s="400"/>
      <c r="E2505" s="400"/>
      <c r="F2505" s="400"/>
      <c r="G2505" s="400"/>
      <c r="H2505" s="400"/>
    </row>
    <row r="2506" spans="1:8" x14ac:dyDescent="0.2">
      <c r="A2506" s="407"/>
      <c r="D2506" s="400"/>
      <c r="E2506" s="400"/>
      <c r="F2506" s="400"/>
      <c r="G2506" s="400"/>
      <c r="H2506" s="400"/>
    </row>
    <row r="2507" spans="1:8" x14ac:dyDescent="0.2">
      <c r="A2507" s="407"/>
      <c r="D2507" s="400"/>
      <c r="E2507" s="400"/>
      <c r="F2507" s="400"/>
      <c r="G2507" s="400"/>
      <c r="H2507" s="400"/>
    </row>
    <row r="2508" spans="1:8" x14ac:dyDescent="0.2">
      <c r="A2508" s="407"/>
      <c r="D2508" s="400"/>
      <c r="E2508" s="400"/>
      <c r="F2508" s="400"/>
      <c r="G2508" s="400"/>
      <c r="H2508" s="400"/>
    </row>
    <row r="2509" spans="1:8" x14ac:dyDescent="0.2">
      <c r="A2509" s="407"/>
      <c r="D2509" s="400"/>
      <c r="E2509" s="400"/>
      <c r="F2509" s="400"/>
      <c r="G2509" s="400"/>
      <c r="H2509" s="400"/>
    </row>
    <row r="2510" spans="1:8" x14ac:dyDescent="0.2">
      <c r="A2510" s="407"/>
      <c r="D2510" s="400"/>
      <c r="E2510" s="400"/>
      <c r="F2510" s="400"/>
      <c r="G2510" s="400"/>
      <c r="H2510" s="400"/>
    </row>
    <row r="2511" spans="1:8" x14ac:dyDescent="0.2">
      <c r="A2511" s="407"/>
      <c r="D2511" s="400"/>
      <c r="E2511" s="400"/>
      <c r="F2511" s="400"/>
      <c r="G2511" s="400"/>
      <c r="H2511" s="400"/>
    </row>
    <row r="2512" spans="1:8" x14ac:dyDescent="0.2">
      <c r="A2512" s="407"/>
      <c r="D2512" s="400"/>
      <c r="E2512" s="400"/>
      <c r="F2512" s="400"/>
      <c r="G2512" s="400"/>
      <c r="H2512" s="400"/>
    </row>
    <row r="2513" spans="1:8" x14ac:dyDescent="0.2">
      <c r="A2513" s="407"/>
      <c r="D2513" s="400"/>
      <c r="E2513" s="400"/>
      <c r="F2513" s="400"/>
      <c r="G2513" s="400"/>
      <c r="H2513" s="400"/>
    </row>
    <row r="2514" spans="1:8" x14ac:dyDescent="0.2">
      <c r="A2514" s="407"/>
      <c r="D2514" s="400"/>
      <c r="E2514" s="400"/>
      <c r="F2514" s="400"/>
      <c r="G2514" s="400"/>
      <c r="H2514" s="400"/>
    </row>
    <row r="2515" spans="1:8" x14ac:dyDescent="0.2">
      <c r="A2515" s="407"/>
      <c r="D2515" s="400"/>
      <c r="E2515" s="400"/>
      <c r="F2515" s="400"/>
      <c r="G2515" s="400"/>
      <c r="H2515" s="400"/>
    </row>
    <row r="2516" spans="1:8" x14ac:dyDescent="0.2">
      <c r="A2516" s="407"/>
      <c r="D2516" s="400"/>
      <c r="E2516" s="400"/>
      <c r="F2516" s="400"/>
      <c r="G2516" s="400"/>
      <c r="H2516" s="400"/>
    </row>
    <row r="2517" spans="1:8" x14ac:dyDescent="0.2">
      <c r="A2517" s="407"/>
      <c r="D2517" s="400"/>
      <c r="E2517" s="400"/>
      <c r="F2517" s="400"/>
      <c r="G2517" s="400"/>
      <c r="H2517" s="400"/>
    </row>
    <row r="2518" spans="1:8" x14ac:dyDescent="0.2">
      <c r="A2518" s="407"/>
      <c r="D2518" s="400"/>
      <c r="E2518" s="400"/>
      <c r="F2518" s="400"/>
      <c r="G2518" s="400"/>
      <c r="H2518" s="400"/>
    </row>
    <row r="2519" spans="1:8" x14ac:dyDescent="0.2">
      <c r="A2519" s="407"/>
      <c r="D2519" s="400"/>
      <c r="E2519" s="400"/>
      <c r="F2519" s="400"/>
      <c r="G2519" s="400"/>
      <c r="H2519" s="400"/>
    </row>
    <row r="2520" spans="1:8" x14ac:dyDescent="0.2">
      <c r="A2520" s="407"/>
      <c r="D2520" s="400"/>
      <c r="E2520" s="400"/>
      <c r="F2520" s="400"/>
      <c r="G2520" s="400"/>
      <c r="H2520" s="400"/>
    </row>
    <row r="2521" spans="1:8" x14ac:dyDescent="0.2">
      <c r="A2521" s="407"/>
      <c r="D2521" s="400"/>
      <c r="E2521" s="400"/>
      <c r="F2521" s="400"/>
      <c r="G2521" s="400"/>
      <c r="H2521" s="400"/>
    </row>
    <row r="2522" spans="1:8" x14ac:dyDescent="0.2">
      <c r="A2522" s="407"/>
      <c r="D2522" s="400"/>
      <c r="E2522" s="400"/>
      <c r="F2522" s="400"/>
      <c r="G2522" s="400"/>
      <c r="H2522" s="400"/>
    </row>
    <row r="2523" spans="1:8" x14ac:dyDescent="0.2">
      <c r="A2523" s="407"/>
      <c r="D2523" s="400"/>
      <c r="E2523" s="400"/>
      <c r="F2523" s="400"/>
      <c r="G2523" s="400"/>
      <c r="H2523" s="400"/>
    </row>
    <row r="2524" spans="1:8" x14ac:dyDescent="0.2">
      <c r="A2524" s="407"/>
      <c r="D2524" s="400"/>
      <c r="E2524" s="400"/>
      <c r="F2524" s="400"/>
      <c r="G2524" s="400"/>
      <c r="H2524" s="400"/>
    </row>
    <row r="2525" spans="1:8" x14ac:dyDescent="0.2">
      <c r="A2525" s="407"/>
      <c r="D2525" s="400"/>
      <c r="E2525" s="400"/>
      <c r="F2525" s="400"/>
      <c r="G2525" s="400"/>
      <c r="H2525" s="400"/>
    </row>
    <row r="2526" spans="1:8" x14ac:dyDescent="0.2">
      <c r="A2526" s="407"/>
      <c r="D2526" s="400"/>
      <c r="E2526" s="400"/>
      <c r="F2526" s="400"/>
      <c r="G2526" s="400"/>
      <c r="H2526" s="400"/>
    </row>
    <row r="2527" spans="1:8" x14ac:dyDescent="0.2">
      <c r="A2527" s="407"/>
      <c r="D2527" s="400"/>
      <c r="E2527" s="400"/>
      <c r="F2527" s="400"/>
      <c r="G2527" s="400"/>
      <c r="H2527" s="400"/>
    </row>
    <row r="2528" spans="1:8" x14ac:dyDescent="0.2">
      <c r="A2528" s="407"/>
      <c r="D2528" s="400"/>
      <c r="E2528" s="400"/>
      <c r="F2528" s="400"/>
      <c r="G2528" s="400"/>
      <c r="H2528" s="400"/>
    </row>
    <row r="2529" spans="1:8" x14ac:dyDescent="0.2">
      <c r="A2529" s="407"/>
      <c r="D2529" s="400"/>
      <c r="E2529" s="400"/>
      <c r="F2529" s="400"/>
      <c r="G2529" s="400"/>
      <c r="H2529" s="400"/>
    </row>
    <row r="2530" spans="1:8" x14ac:dyDescent="0.2">
      <c r="A2530" s="407"/>
      <c r="D2530" s="400"/>
      <c r="E2530" s="400"/>
      <c r="F2530" s="400"/>
      <c r="G2530" s="400"/>
      <c r="H2530" s="400"/>
    </row>
    <row r="2531" spans="1:8" x14ac:dyDescent="0.2">
      <c r="A2531" s="407"/>
      <c r="D2531" s="400"/>
      <c r="E2531" s="400"/>
      <c r="F2531" s="400"/>
      <c r="G2531" s="400"/>
      <c r="H2531" s="400"/>
    </row>
    <row r="2532" spans="1:8" x14ac:dyDescent="0.2">
      <c r="A2532" s="407"/>
      <c r="D2532" s="400"/>
      <c r="E2532" s="400"/>
      <c r="F2532" s="400"/>
      <c r="G2532" s="400"/>
      <c r="H2532" s="400"/>
    </row>
    <row r="2533" spans="1:8" x14ac:dyDescent="0.2">
      <c r="A2533" s="407"/>
      <c r="D2533" s="400"/>
      <c r="E2533" s="400"/>
      <c r="F2533" s="400"/>
      <c r="G2533" s="400"/>
      <c r="H2533" s="400"/>
    </row>
    <row r="2534" spans="1:8" x14ac:dyDescent="0.2">
      <c r="A2534" s="407"/>
      <c r="D2534" s="400"/>
      <c r="E2534" s="400"/>
      <c r="F2534" s="400"/>
      <c r="G2534" s="400"/>
      <c r="H2534" s="400"/>
    </row>
    <row r="2535" spans="1:8" x14ac:dyDescent="0.2">
      <c r="A2535" s="407"/>
      <c r="D2535" s="400"/>
      <c r="E2535" s="400"/>
      <c r="F2535" s="400"/>
      <c r="G2535" s="400"/>
      <c r="H2535" s="400"/>
    </row>
    <row r="2536" spans="1:8" x14ac:dyDescent="0.2">
      <c r="A2536" s="407"/>
      <c r="D2536" s="400"/>
      <c r="E2536" s="400"/>
      <c r="F2536" s="400"/>
      <c r="G2536" s="400"/>
      <c r="H2536" s="400"/>
    </row>
    <row r="2537" spans="1:8" x14ac:dyDescent="0.2">
      <c r="A2537" s="407"/>
      <c r="D2537" s="400"/>
      <c r="E2537" s="400"/>
      <c r="F2537" s="400"/>
      <c r="G2537" s="400"/>
      <c r="H2537" s="400"/>
    </row>
    <row r="2538" spans="1:8" x14ac:dyDescent="0.2">
      <c r="A2538" s="407"/>
      <c r="D2538" s="400"/>
      <c r="E2538" s="400"/>
      <c r="F2538" s="400"/>
      <c r="G2538" s="400"/>
      <c r="H2538" s="400"/>
    </row>
    <row r="2539" spans="1:8" x14ac:dyDescent="0.2">
      <c r="A2539" s="407"/>
      <c r="D2539" s="400"/>
      <c r="E2539" s="400"/>
      <c r="F2539" s="400"/>
      <c r="G2539" s="400"/>
      <c r="H2539" s="400"/>
    </row>
    <row r="2540" spans="1:8" x14ac:dyDescent="0.2">
      <c r="A2540" s="407"/>
      <c r="D2540" s="400"/>
      <c r="E2540" s="400"/>
      <c r="F2540" s="400"/>
      <c r="G2540" s="400"/>
      <c r="H2540" s="400"/>
    </row>
    <row r="2541" spans="1:8" x14ac:dyDescent="0.2">
      <c r="A2541" s="407"/>
      <c r="D2541" s="400"/>
      <c r="E2541" s="400"/>
      <c r="F2541" s="400"/>
      <c r="G2541" s="400"/>
      <c r="H2541" s="400"/>
    </row>
    <row r="2542" spans="1:8" x14ac:dyDescent="0.2">
      <c r="A2542" s="407"/>
      <c r="D2542" s="400"/>
      <c r="E2542" s="400"/>
      <c r="F2542" s="400"/>
      <c r="G2542" s="400"/>
      <c r="H2542" s="400"/>
    </row>
    <row r="2543" spans="1:8" x14ac:dyDescent="0.2">
      <c r="A2543" s="407"/>
      <c r="D2543" s="400"/>
      <c r="E2543" s="400"/>
      <c r="F2543" s="400"/>
      <c r="G2543" s="400"/>
      <c r="H2543" s="400"/>
    </row>
    <row r="2544" spans="1:8" x14ac:dyDescent="0.2">
      <c r="A2544" s="407"/>
      <c r="D2544" s="400"/>
      <c r="E2544" s="400"/>
      <c r="F2544" s="400"/>
      <c r="G2544" s="400"/>
      <c r="H2544" s="400"/>
    </row>
    <row r="2545" spans="1:8" x14ac:dyDescent="0.2">
      <c r="A2545" s="407"/>
      <c r="D2545" s="400"/>
      <c r="E2545" s="400"/>
      <c r="F2545" s="400"/>
      <c r="G2545" s="400"/>
      <c r="H2545" s="400"/>
    </row>
    <row r="2546" spans="1:8" x14ac:dyDescent="0.2">
      <c r="A2546" s="407"/>
      <c r="D2546" s="400"/>
      <c r="E2546" s="400"/>
      <c r="F2546" s="400"/>
      <c r="G2546" s="400"/>
      <c r="H2546" s="400"/>
    </row>
    <row r="2547" spans="1:8" x14ac:dyDescent="0.2">
      <c r="A2547" s="407"/>
      <c r="D2547" s="400"/>
      <c r="E2547" s="400"/>
      <c r="F2547" s="400"/>
      <c r="G2547" s="400"/>
      <c r="H2547" s="400"/>
    </row>
    <row r="2548" spans="1:8" x14ac:dyDescent="0.2">
      <c r="A2548" s="407"/>
      <c r="D2548" s="400"/>
      <c r="E2548" s="400"/>
      <c r="F2548" s="400"/>
      <c r="G2548" s="400"/>
      <c r="H2548" s="400"/>
    </row>
    <row r="2549" spans="1:8" x14ac:dyDescent="0.2">
      <c r="A2549" s="407"/>
      <c r="D2549" s="400"/>
      <c r="E2549" s="400"/>
      <c r="F2549" s="400"/>
      <c r="G2549" s="400"/>
      <c r="H2549" s="400"/>
    </row>
    <row r="2550" spans="1:8" x14ac:dyDescent="0.2">
      <c r="A2550" s="407"/>
      <c r="D2550" s="400"/>
      <c r="E2550" s="400"/>
      <c r="F2550" s="400"/>
      <c r="G2550" s="400"/>
      <c r="H2550" s="400"/>
    </row>
    <row r="2551" spans="1:8" x14ac:dyDescent="0.2">
      <c r="A2551" s="407"/>
      <c r="D2551" s="400"/>
      <c r="E2551" s="400"/>
      <c r="F2551" s="400"/>
      <c r="G2551" s="400"/>
      <c r="H2551" s="400"/>
    </row>
    <row r="2552" spans="1:8" x14ac:dyDescent="0.2">
      <c r="A2552" s="407"/>
      <c r="D2552" s="400"/>
      <c r="E2552" s="400"/>
      <c r="F2552" s="400"/>
      <c r="G2552" s="400"/>
      <c r="H2552" s="400"/>
    </row>
    <row r="2553" spans="1:8" x14ac:dyDescent="0.2">
      <c r="A2553" s="407"/>
      <c r="D2553" s="400"/>
      <c r="E2553" s="400"/>
      <c r="F2553" s="400"/>
      <c r="G2553" s="400"/>
      <c r="H2553" s="400"/>
    </row>
    <row r="2554" spans="1:8" x14ac:dyDescent="0.2">
      <c r="A2554" s="407"/>
      <c r="D2554" s="400"/>
      <c r="E2554" s="400"/>
      <c r="F2554" s="400"/>
      <c r="G2554" s="400"/>
      <c r="H2554" s="400"/>
    </row>
    <row r="2555" spans="1:8" x14ac:dyDescent="0.2">
      <c r="A2555" s="407"/>
      <c r="D2555" s="400"/>
      <c r="E2555" s="400"/>
      <c r="F2555" s="400"/>
      <c r="G2555" s="400"/>
      <c r="H2555" s="400"/>
    </row>
    <row r="2556" spans="1:8" x14ac:dyDescent="0.2">
      <c r="A2556" s="407"/>
      <c r="D2556" s="400"/>
      <c r="E2556" s="400"/>
      <c r="F2556" s="400"/>
      <c r="G2556" s="400"/>
      <c r="H2556" s="400"/>
    </row>
    <row r="2557" spans="1:8" x14ac:dyDescent="0.2">
      <c r="A2557" s="407"/>
      <c r="D2557" s="400"/>
      <c r="E2557" s="400"/>
      <c r="F2557" s="400"/>
      <c r="G2557" s="400"/>
      <c r="H2557" s="400"/>
    </row>
    <row r="2558" spans="1:8" x14ac:dyDescent="0.2">
      <c r="A2558" s="407"/>
      <c r="D2558" s="400"/>
      <c r="E2558" s="400"/>
      <c r="F2558" s="400"/>
      <c r="G2558" s="400"/>
      <c r="H2558" s="400"/>
    </row>
    <row r="2559" spans="1:8" x14ac:dyDescent="0.2">
      <c r="A2559" s="407"/>
      <c r="D2559" s="400"/>
      <c r="E2559" s="400"/>
      <c r="F2559" s="400"/>
      <c r="G2559" s="400"/>
      <c r="H2559" s="400"/>
    </row>
    <row r="2560" spans="1:8" x14ac:dyDescent="0.2">
      <c r="A2560" s="407"/>
      <c r="D2560" s="400"/>
      <c r="E2560" s="400"/>
      <c r="F2560" s="400"/>
      <c r="G2560" s="400"/>
      <c r="H2560" s="400"/>
    </row>
    <row r="2561" spans="1:8" x14ac:dyDescent="0.2">
      <c r="A2561" s="407"/>
      <c r="D2561" s="400"/>
      <c r="E2561" s="400"/>
      <c r="F2561" s="400"/>
      <c r="G2561" s="400"/>
      <c r="H2561" s="400"/>
    </row>
    <row r="2562" spans="1:8" x14ac:dyDescent="0.2">
      <c r="A2562" s="407"/>
      <c r="D2562" s="400"/>
      <c r="E2562" s="400"/>
      <c r="F2562" s="400"/>
      <c r="G2562" s="400"/>
      <c r="H2562" s="400"/>
    </row>
    <row r="2563" spans="1:8" x14ac:dyDescent="0.2">
      <c r="A2563" s="407"/>
      <c r="D2563" s="400"/>
      <c r="E2563" s="400"/>
      <c r="F2563" s="400"/>
      <c r="G2563" s="400"/>
      <c r="H2563" s="400"/>
    </row>
    <row r="2564" spans="1:8" x14ac:dyDescent="0.2">
      <c r="A2564" s="407"/>
      <c r="D2564" s="400"/>
      <c r="E2564" s="400"/>
      <c r="F2564" s="400"/>
      <c r="G2564" s="400"/>
      <c r="H2564" s="400"/>
    </row>
    <row r="2565" spans="1:8" x14ac:dyDescent="0.2">
      <c r="A2565" s="407"/>
      <c r="D2565" s="400"/>
      <c r="E2565" s="400"/>
      <c r="F2565" s="400"/>
      <c r="G2565" s="400"/>
      <c r="H2565" s="400"/>
    </row>
    <row r="2566" spans="1:8" x14ac:dyDescent="0.2">
      <c r="A2566" s="407"/>
      <c r="D2566" s="400"/>
      <c r="E2566" s="400"/>
      <c r="F2566" s="400"/>
      <c r="G2566" s="400"/>
      <c r="H2566" s="400"/>
    </row>
    <row r="2567" spans="1:8" x14ac:dyDescent="0.2">
      <c r="A2567" s="407"/>
      <c r="D2567" s="400"/>
      <c r="E2567" s="400"/>
      <c r="F2567" s="400"/>
      <c r="G2567" s="400"/>
      <c r="H2567" s="400"/>
    </row>
    <row r="2568" spans="1:8" x14ac:dyDescent="0.2">
      <c r="A2568" s="407"/>
      <c r="D2568" s="400"/>
      <c r="E2568" s="400"/>
      <c r="F2568" s="400"/>
      <c r="G2568" s="400"/>
      <c r="H2568" s="400"/>
    </row>
    <row r="2569" spans="1:8" x14ac:dyDescent="0.2">
      <c r="A2569" s="407"/>
      <c r="D2569" s="400"/>
      <c r="E2569" s="400"/>
      <c r="F2569" s="400"/>
      <c r="G2569" s="400"/>
      <c r="H2569" s="400"/>
    </row>
    <row r="2570" spans="1:8" x14ac:dyDescent="0.2">
      <c r="A2570" s="407"/>
      <c r="D2570" s="400"/>
      <c r="E2570" s="400"/>
      <c r="F2570" s="400"/>
      <c r="G2570" s="400"/>
      <c r="H2570" s="400"/>
    </row>
    <row r="2571" spans="1:8" x14ac:dyDescent="0.2">
      <c r="A2571" s="407"/>
      <c r="D2571" s="400"/>
      <c r="E2571" s="400"/>
      <c r="F2571" s="400"/>
      <c r="G2571" s="400"/>
      <c r="H2571" s="400"/>
    </row>
    <row r="2572" spans="1:8" x14ac:dyDescent="0.2">
      <c r="A2572" s="407"/>
      <c r="D2572" s="400"/>
      <c r="E2572" s="400"/>
      <c r="F2572" s="400"/>
      <c r="G2572" s="400"/>
      <c r="H2572" s="400"/>
    </row>
    <row r="2573" spans="1:8" x14ac:dyDescent="0.2">
      <c r="A2573" s="407"/>
      <c r="D2573" s="400"/>
      <c r="E2573" s="400"/>
      <c r="F2573" s="400"/>
      <c r="G2573" s="400"/>
      <c r="H2573" s="400"/>
    </row>
    <row r="2574" spans="1:8" x14ac:dyDescent="0.2">
      <c r="A2574" s="407"/>
      <c r="D2574" s="400"/>
      <c r="E2574" s="400"/>
      <c r="F2574" s="400"/>
      <c r="G2574" s="400"/>
      <c r="H2574" s="400"/>
    </row>
    <row r="2575" spans="1:8" x14ac:dyDescent="0.2">
      <c r="A2575" s="407"/>
      <c r="D2575" s="400"/>
      <c r="E2575" s="400"/>
      <c r="F2575" s="400"/>
      <c r="G2575" s="400"/>
      <c r="H2575" s="400"/>
    </row>
    <row r="2576" spans="1:8" x14ac:dyDescent="0.2">
      <c r="A2576" s="407"/>
      <c r="D2576" s="400"/>
      <c r="E2576" s="400"/>
      <c r="F2576" s="400"/>
      <c r="G2576" s="400"/>
      <c r="H2576" s="400"/>
    </row>
    <row r="2577" spans="1:8" x14ac:dyDescent="0.2">
      <c r="A2577" s="407"/>
      <c r="D2577" s="400"/>
      <c r="E2577" s="400"/>
      <c r="F2577" s="400"/>
      <c r="G2577" s="400"/>
      <c r="H2577" s="400"/>
    </row>
    <row r="2578" spans="1:8" x14ac:dyDescent="0.2">
      <c r="A2578" s="407"/>
      <c r="D2578" s="400"/>
      <c r="E2578" s="400"/>
      <c r="F2578" s="400"/>
      <c r="G2578" s="400"/>
      <c r="H2578" s="400"/>
    </row>
    <row r="2579" spans="1:8" x14ac:dyDescent="0.2">
      <c r="A2579" s="407"/>
      <c r="D2579" s="400"/>
      <c r="E2579" s="400"/>
      <c r="F2579" s="400"/>
      <c r="G2579" s="400"/>
      <c r="H2579" s="400"/>
    </row>
    <row r="2580" spans="1:8" x14ac:dyDescent="0.2">
      <c r="A2580" s="407"/>
      <c r="D2580" s="400"/>
      <c r="E2580" s="400"/>
      <c r="F2580" s="400"/>
      <c r="G2580" s="400"/>
      <c r="H2580" s="400"/>
    </row>
    <row r="2581" spans="1:8" x14ac:dyDescent="0.2">
      <c r="A2581" s="407"/>
      <c r="D2581" s="400"/>
      <c r="E2581" s="400"/>
      <c r="F2581" s="400"/>
      <c r="G2581" s="400"/>
      <c r="H2581" s="400"/>
    </row>
    <row r="2582" spans="1:8" x14ac:dyDescent="0.2">
      <c r="A2582" s="407"/>
      <c r="D2582" s="400"/>
      <c r="E2582" s="400"/>
      <c r="F2582" s="400"/>
      <c r="G2582" s="400"/>
      <c r="H2582" s="400"/>
    </row>
    <row r="2583" spans="1:8" x14ac:dyDescent="0.2">
      <c r="A2583" s="407"/>
      <c r="D2583" s="400"/>
      <c r="E2583" s="400"/>
      <c r="F2583" s="400"/>
      <c r="G2583" s="400"/>
      <c r="H2583" s="400"/>
    </row>
    <row r="2584" spans="1:8" x14ac:dyDescent="0.2">
      <c r="A2584" s="407"/>
      <c r="D2584" s="400"/>
      <c r="E2584" s="400"/>
      <c r="F2584" s="400"/>
      <c r="G2584" s="400"/>
      <c r="H2584" s="400"/>
    </row>
    <row r="2585" spans="1:8" x14ac:dyDescent="0.2">
      <c r="A2585" s="407"/>
      <c r="D2585" s="400"/>
      <c r="E2585" s="400"/>
      <c r="F2585" s="400"/>
      <c r="G2585" s="400"/>
      <c r="H2585" s="400"/>
    </row>
    <row r="2586" spans="1:8" x14ac:dyDescent="0.2">
      <c r="A2586" s="407"/>
      <c r="D2586" s="400"/>
      <c r="E2586" s="400"/>
      <c r="F2586" s="400"/>
      <c r="G2586" s="400"/>
      <c r="H2586" s="400"/>
    </row>
    <row r="2587" spans="1:8" x14ac:dyDescent="0.2">
      <c r="A2587" s="407"/>
      <c r="D2587" s="400"/>
      <c r="E2587" s="400"/>
      <c r="F2587" s="400"/>
      <c r="G2587" s="400"/>
      <c r="H2587" s="400"/>
    </row>
    <row r="2588" spans="1:8" x14ac:dyDescent="0.2">
      <c r="A2588" s="407"/>
      <c r="D2588" s="400"/>
      <c r="E2588" s="400"/>
      <c r="F2588" s="400"/>
      <c r="G2588" s="400"/>
      <c r="H2588" s="400"/>
    </row>
    <row r="2589" spans="1:8" x14ac:dyDescent="0.2">
      <c r="A2589" s="407"/>
      <c r="D2589" s="400"/>
      <c r="E2589" s="400"/>
      <c r="F2589" s="400"/>
      <c r="G2589" s="400"/>
      <c r="H2589" s="400"/>
    </row>
    <row r="2590" spans="1:8" x14ac:dyDescent="0.2">
      <c r="A2590" s="407"/>
      <c r="D2590" s="400"/>
      <c r="E2590" s="400"/>
      <c r="F2590" s="400"/>
      <c r="G2590" s="400"/>
      <c r="H2590" s="400"/>
    </row>
    <row r="2591" spans="1:8" x14ac:dyDescent="0.2">
      <c r="A2591" s="407"/>
      <c r="D2591" s="400"/>
      <c r="E2591" s="400"/>
      <c r="F2591" s="400"/>
      <c r="G2591" s="400"/>
      <c r="H2591" s="400"/>
    </row>
    <row r="2592" spans="1:8" x14ac:dyDescent="0.2">
      <c r="A2592" s="407"/>
      <c r="D2592" s="400"/>
      <c r="E2592" s="400"/>
      <c r="F2592" s="400"/>
      <c r="G2592" s="400"/>
      <c r="H2592" s="400"/>
    </row>
    <row r="2593" spans="1:8" x14ac:dyDescent="0.2">
      <c r="A2593" s="407"/>
      <c r="D2593" s="400"/>
      <c r="E2593" s="400"/>
      <c r="F2593" s="400"/>
      <c r="G2593" s="400"/>
      <c r="H2593" s="400"/>
    </row>
    <row r="2594" spans="1:8" x14ac:dyDescent="0.2">
      <c r="A2594" s="407"/>
      <c r="D2594" s="400"/>
      <c r="E2594" s="400"/>
      <c r="F2594" s="400"/>
      <c r="G2594" s="400"/>
      <c r="H2594" s="400"/>
    </row>
    <row r="2595" spans="1:8" x14ac:dyDescent="0.2">
      <c r="A2595" s="407"/>
      <c r="D2595" s="400"/>
      <c r="E2595" s="400"/>
      <c r="F2595" s="400"/>
      <c r="G2595" s="400"/>
      <c r="H2595" s="400"/>
    </row>
    <row r="2596" spans="1:8" x14ac:dyDescent="0.2">
      <c r="A2596" s="407"/>
      <c r="D2596" s="400"/>
      <c r="E2596" s="400"/>
      <c r="F2596" s="400"/>
      <c r="G2596" s="400"/>
      <c r="H2596" s="400"/>
    </row>
    <row r="2597" spans="1:8" x14ac:dyDescent="0.2">
      <c r="A2597" s="407"/>
      <c r="D2597" s="400"/>
      <c r="E2597" s="400"/>
      <c r="F2597" s="400"/>
      <c r="G2597" s="400"/>
      <c r="H2597" s="400"/>
    </row>
    <row r="2598" spans="1:8" x14ac:dyDescent="0.2">
      <c r="A2598" s="407"/>
      <c r="D2598" s="400"/>
      <c r="E2598" s="400"/>
      <c r="F2598" s="400"/>
      <c r="G2598" s="400"/>
      <c r="H2598" s="400"/>
    </row>
    <row r="2599" spans="1:8" x14ac:dyDescent="0.2">
      <c r="A2599" s="407"/>
      <c r="D2599" s="400"/>
      <c r="E2599" s="400"/>
      <c r="F2599" s="400"/>
      <c r="G2599" s="400"/>
      <c r="H2599" s="400"/>
    </row>
    <row r="2600" spans="1:8" x14ac:dyDescent="0.2">
      <c r="A2600" s="407"/>
      <c r="D2600" s="400"/>
      <c r="E2600" s="400"/>
      <c r="F2600" s="400"/>
      <c r="G2600" s="400"/>
      <c r="H2600" s="400"/>
    </row>
    <row r="2601" spans="1:8" x14ac:dyDescent="0.2">
      <c r="A2601" s="407"/>
      <c r="D2601" s="400"/>
      <c r="E2601" s="400"/>
      <c r="F2601" s="400"/>
      <c r="G2601" s="400"/>
      <c r="H2601" s="400"/>
    </row>
    <row r="2602" spans="1:8" x14ac:dyDescent="0.2">
      <c r="A2602" s="407"/>
      <c r="D2602" s="400"/>
      <c r="E2602" s="400"/>
      <c r="F2602" s="400"/>
      <c r="G2602" s="400"/>
      <c r="H2602" s="400"/>
    </row>
    <row r="2603" spans="1:8" x14ac:dyDescent="0.2">
      <c r="A2603" s="407"/>
      <c r="D2603" s="400"/>
      <c r="E2603" s="400"/>
      <c r="F2603" s="400"/>
      <c r="G2603" s="400"/>
      <c r="H2603" s="400"/>
    </row>
    <row r="2604" spans="1:8" x14ac:dyDescent="0.2">
      <c r="A2604" s="407"/>
      <c r="D2604" s="400"/>
      <c r="E2604" s="400"/>
      <c r="F2604" s="400"/>
      <c r="G2604" s="400"/>
      <c r="H2604" s="400"/>
    </row>
    <row r="2605" spans="1:8" x14ac:dyDescent="0.2">
      <c r="A2605" s="407"/>
      <c r="D2605" s="400"/>
      <c r="E2605" s="400"/>
      <c r="F2605" s="400"/>
      <c r="G2605" s="400"/>
      <c r="H2605" s="400"/>
    </row>
    <row r="2606" spans="1:8" x14ac:dyDescent="0.2">
      <c r="A2606" s="407"/>
      <c r="D2606" s="400"/>
      <c r="E2606" s="400"/>
      <c r="F2606" s="400"/>
      <c r="G2606" s="400"/>
      <c r="H2606" s="400"/>
    </row>
    <row r="2607" spans="1:8" x14ac:dyDescent="0.2">
      <c r="A2607" s="407"/>
      <c r="D2607" s="400"/>
      <c r="E2607" s="400"/>
      <c r="F2607" s="400"/>
      <c r="G2607" s="400"/>
      <c r="H2607" s="400"/>
    </row>
    <row r="2608" spans="1:8" x14ac:dyDescent="0.2">
      <c r="A2608" s="407"/>
      <c r="D2608" s="400"/>
      <c r="E2608" s="400"/>
      <c r="F2608" s="400"/>
      <c r="G2608" s="400"/>
      <c r="H2608" s="400"/>
    </row>
    <row r="2609" spans="1:8" x14ac:dyDescent="0.2">
      <c r="A2609" s="407"/>
      <c r="D2609" s="400"/>
      <c r="E2609" s="400"/>
      <c r="F2609" s="400"/>
      <c r="G2609" s="400"/>
      <c r="H2609" s="400"/>
    </row>
    <row r="2610" spans="1:8" x14ac:dyDescent="0.2">
      <c r="A2610" s="407"/>
      <c r="D2610" s="400"/>
      <c r="E2610" s="400"/>
      <c r="F2610" s="400"/>
      <c r="G2610" s="400"/>
      <c r="H2610" s="400"/>
    </row>
    <row r="2611" spans="1:8" x14ac:dyDescent="0.2">
      <c r="A2611" s="407"/>
      <c r="D2611" s="400"/>
      <c r="E2611" s="400"/>
      <c r="F2611" s="400"/>
      <c r="G2611" s="400"/>
      <c r="H2611" s="400"/>
    </row>
    <row r="2612" spans="1:8" x14ac:dyDescent="0.2">
      <c r="A2612" s="407"/>
      <c r="D2612" s="400"/>
      <c r="E2612" s="400"/>
      <c r="F2612" s="400"/>
      <c r="G2612" s="400"/>
      <c r="H2612" s="400"/>
    </row>
    <row r="2613" spans="1:8" x14ac:dyDescent="0.2">
      <c r="A2613" s="407"/>
      <c r="D2613" s="400"/>
      <c r="E2613" s="400"/>
      <c r="F2613" s="400"/>
      <c r="G2613" s="400"/>
      <c r="H2613" s="400"/>
    </row>
    <row r="2614" spans="1:8" x14ac:dyDescent="0.2">
      <c r="A2614" s="407"/>
      <c r="D2614" s="400"/>
      <c r="E2614" s="400"/>
      <c r="F2614" s="400"/>
      <c r="G2614" s="400"/>
      <c r="H2614" s="400"/>
    </row>
    <row r="2615" spans="1:8" x14ac:dyDescent="0.2">
      <c r="A2615" s="407"/>
      <c r="D2615" s="400"/>
      <c r="E2615" s="400"/>
      <c r="F2615" s="400"/>
      <c r="G2615" s="400"/>
      <c r="H2615" s="400"/>
    </row>
    <row r="2616" spans="1:8" x14ac:dyDescent="0.2">
      <c r="A2616" s="407"/>
      <c r="D2616" s="400"/>
      <c r="E2616" s="400"/>
      <c r="F2616" s="400"/>
      <c r="G2616" s="400"/>
      <c r="H2616" s="400"/>
    </row>
    <row r="2617" spans="1:8" x14ac:dyDescent="0.2">
      <c r="A2617" s="407"/>
      <c r="D2617" s="400"/>
      <c r="E2617" s="400"/>
      <c r="F2617" s="400"/>
      <c r="G2617" s="400"/>
      <c r="H2617" s="400"/>
    </row>
    <row r="2618" spans="1:8" x14ac:dyDescent="0.2">
      <c r="A2618" s="407"/>
      <c r="D2618" s="400"/>
      <c r="E2618" s="400"/>
      <c r="F2618" s="400"/>
      <c r="G2618" s="400"/>
      <c r="H2618" s="400"/>
    </row>
    <row r="2619" spans="1:8" x14ac:dyDescent="0.2">
      <c r="A2619" s="407"/>
      <c r="D2619" s="400"/>
      <c r="E2619" s="400"/>
      <c r="F2619" s="400"/>
      <c r="G2619" s="400"/>
      <c r="H2619" s="400"/>
    </row>
    <row r="2620" spans="1:8" x14ac:dyDescent="0.2">
      <c r="A2620" s="407"/>
      <c r="D2620" s="400"/>
      <c r="E2620" s="400"/>
      <c r="F2620" s="400"/>
      <c r="G2620" s="400"/>
      <c r="H2620" s="400"/>
    </row>
    <row r="2621" spans="1:8" x14ac:dyDescent="0.2">
      <c r="A2621" s="407"/>
      <c r="D2621" s="400"/>
      <c r="E2621" s="400"/>
      <c r="F2621" s="400"/>
      <c r="G2621" s="400"/>
      <c r="H2621" s="400"/>
    </row>
    <row r="2622" spans="1:8" x14ac:dyDescent="0.2">
      <c r="A2622" s="407"/>
      <c r="D2622" s="400"/>
      <c r="E2622" s="400"/>
      <c r="F2622" s="400"/>
      <c r="G2622" s="400"/>
      <c r="H2622" s="400"/>
    </row>
    <row r="2623" spans="1:8" x14ac:dyDescent="0.2">
      <c r="A2623" s="407"/>
      <c r="D2623" s="400"/>
      <c r="E2623" s="400"/>
      <c r="F2623" s="400"/>
      <c r="G2623" s="400"/>
      <c r="H2623" s="400"/>
    </row>
    <row r="2624" spans="1:8" x14ac:dyDescent="0.2">
      <c r="A2624" s="407"/>
      <c r="D2624" s="400"/>
      <c r="E2624" s="400"/>
      <c r="F2624" s="400"/>
      <c r="G2624" s="400"/>
      <c r="H2624" s="400"/>
    </row>
    <row r="2625" spans="1:8" x14ac:dyDescent="0.2">
      <c r="A2625" s="407"/>
      <c r="D2625" s="400"/>
      <c r="E2625" s="400"/>
      <c r="F2625" s="400"/>
      <c r="G2625" s="400"/>
      <c r="H2625" s="400"/>
    </row>
    <row r="2626" spans="1:8" x14ac:dyDescent="0.2">
      <c r="A2626" s="407"/>
      <c r="D2626" s="400"/>
      <c r="E2626" s="400"/>
      <c r="F2626" s="400"/>
      <c r="G2626" s="400"/>
      <c r="H2626" s="400"/>
    </row>
    <row r="2627" spans="1:8" x14ac:dyDescent="0.2">
      <c r="A2627" s="407"/>
      <c r="D2627" s="400"/>
      <c r="E2627" s="400"/>
      <c r="F2627" s="400"/>
      <c r="G2627" s="400"/>
      <c r="H2627" s="400"/>
    </row>
    <row r="2628" spans="1:8" x14ac:dyDescent="0.2">
      <c r="A2628" s="407"/>
      <c r="D2628" s="400"/>
      <c r="E2628" s="400"/>
      <c r="F2628" s="400"/>
      <c r="G2628" s="400"/>
      <c r="H2628" s="400"/>
    </row>
    <row r="2629" spans="1:8" x14ac:dyDescent="0.2">
      <c r="A2629" s="407"/>
      <c r="D2629" s="400"/>
      <c r="E2629" s="400"/>
      <c r="F2629" s="400"/>
      <c r="G2629" s="400"/>
      <c r="H2629" s="400"/>
    </row>
    <row r="2630" spans="1:8" x14ac:dyDescent="0.2">
      <c r="A2630" s="407"/>
      <c r="D2630" s="400"/>
      <c r="E2630" s="400"/>
      <c r="F2630" s="400"/>
      <c r="G2630" s="400"/>
      <c r="H2630" s="400"/>
    </row>
    <row r="2631" spans="1:8" x14ac:dyDescent="0.2">
      <c r="A2631" s="407"/>
      <c r="D2631" s="400"/>
      <c r="E2631" s="400"/>
      <c r="F2631" s="400"/>
      <c r="G2631" s="400"/>
      <c r="H2631" s="400"/>
    </row>
    <row r="2632" spans="1:8" x14ac:dyDescent="0.2">
      <c r="A2632" s="407"/>
      <c r="D2632" s="400"/>
      <c r="E2632" s="400"/>
      <c r="F2632" s="400"/>
      <c r="G2632" s="400"/>
      <c r="H2632" s="400"/>
    </row>
    <row r="2633" spans="1:8" x14ac:dyDescent="0.2">
      <c r="A2633" s="407"/>
      <c r="D2633" s="400"/>
      <c r="E2633" s="400"/>
      <c r="F2633" s="400"/>
      <c r="G2633" s="400"/>
      <c r="H2633" s="400"/>
    </row>
    <row r="2634" spans="1:8" x14ac:dyDescent="0.2">
      <c r="A2634" s="407"/>
      <c r="D2634" s="400"/>
      <c r="E2634" s="400"/>
      <c r="F2634" s="400"/>
      <c r="G2634" s="400"/>
      <c r="H2634" s="400"/>
    </row>
    <row r="2635" spans="1:8" x14ac:dyDescent="0.2">
      <c r="A2635" s="407"/>
      <c r="D2635" s="400"/>
      <c r="E2635" s="400"/>
      <c r="F2635" s="400"/>
      <c r="G2635" s="400"/>
      <c r="H2635" s="400"/>
    </row>
    <row r="2636" spans="1:8" x14ac:dyDescent="0.2">
      <c r="A2636" s="407"/>
      <c r="D2636" s="400"/>
      <c r="E2636" s="400"/>
      <c r="F2636" s="400"/>
      <c r="G2636" s="400"/>
      <c r="H2636" s="400"/>
    </row>
    <row r="2637" spans="1:8" x14ac:dyDescent="0.2">
      <c r="A2637" s="407"/>
      <c r="D2637" s="400"/>
      <c r="E2637" s="400"/>
      <c r="F2637" s="400"/>
      <c r="G2637" s="400"/>
      <c r="H2637" s="400"/>
    </row>
    <row r="2638" spans="1:8" x14ac:dyDescent="0.2">
      <c r="A2638" s="407"/>
      <c r="D2638" s="400"/>
      <c r="E2638" s="400"/>
      <c r="F2638" s="400"/>
      <c r="G2638" s="400"/>
      <c r="H2638" s="400"/>
    </row>
    <row r="2639" spans="1:8" x14ac:dyDescent="0.2">
      <c r="A2639" s="407"/>
      <c r="D2639" s="400"/>
      <c r="E2639" s="400"/>
      <c r="F2639" s="400"/>
      <c r="G2639" s="400"/>
      <c r="H2639" s="400"/>
    </row>
    <row r="2640" spans="1:8" x14ac:dyDescent="0.2">
      <c r="A2640" s="407"/>
      <c r="D2640" s="400"/>
      <c r="E2640" s="400"/>
      <c r="F2640" s="400"/>
      <c r="G2640" s="400"/>
      <c r="H2640" s="400"/>
    </row>
    <row r="2641" spans="1:8" x14ac:dyDescent="0.2">
      <c r="A2641" s="407"/>
      <c r="D2641" s="400"/>
      <c r="E2641" s="400"/>
      <c r="F2641" s="400"/>
      <c r="G2641" s="400"/>
      <c r="H2641" s="400"/>
    </row>
    <row r="2642" spans="1:8" x14ac:dyDescent="0.2">
      <c r="A2642" s="407"/>
      <c r="D2642" s="400"/>
      <c r="E2642" s="400"/>
      <c r="F2642" s="400"/>
      <c r="G2642" s="400"/>
      <c r="H2642" s="400"/>
    </row>
    <row r="2643" spans="1:8" x14ac:dyDescent="0.2">
      <c r="A2643" s="407"/>
      <c r="D2643" s="400"/>
      <c r="E2643" s="400"/>
      <c r="F2643" s="400"/>
      <c r="G2643" s="400"/>
      <c r="H2643" s="400"/>
    </row>
    <row r="2644" spans="1:8" x14ac:dyDescent="0.2">
      <c r="A2644" s="407"/>
      <c r="D2644" s="400"/>
      <c r="E2644" s="400"/>
      <c r="F2644" s="400"/>
      <c r="G2644" s="400"/>
      <c r="H2644" s="400"/>
    </row>
    <row r="2645" spans="1:8" x14ac:dyDescent="0.2">
      <c r="A2645" s="407"/>
      <c r="D2645" s="400"/>
      <c r="E2645" s="400"/>
      <c r="F2645" s="400"/>
      <c r="G2645" s="400"/>
      <c r="H2645" s="400"/>
    </row>
    <row r="2646" spans="1:8" x14ac:dyDescent="0.2">
      <c r="A2646" s="407"/>
      <c r="D2646" s="400"/>
      <c r="E2646" s="400"/>
      <c r="F2646" s="400"/>
      <c r="G2646" s="400"/>
      <c r="H2646" s="400"/>
    </row>
    <row r="2647" spans="1:8" x14ac:dyDescent="0.2">
      <c r="A2647" s="407"/>
      <c r="D2647" s="400"/>
      <c r="E2647" s="400"/>
      <c r="F2647" s="400"/>
      <c r="G2647" s="400"/>
      <c r="H2647" s="400"/>
    </row>
    <row r="2648" spans="1:8" x14ac:dyDescent="0.2">
      <c r="A2648" s="407"/>
      <c r="D2648" s="400"/>
      <c r="E2648" s="400"/>
      <c r="F2648" s="400"/>
      <c r="G2648" s="400"/>
      <c r="H2648" s="400"/>
    </row>
    <row r="2649" spans="1:8" x14ac:dyDescent="0.2">
      <c r="A2649" s="407"/>
      <c r="D2649" s="400"/>
      <c r="E2649" s="400"/>
      <c r="F2649" s="400"/>
      <c r="G2649" s="400"/>
      <c r="H2649" s="400"/>
    </row>
    <row r="2650" spans="1:8" x14ac:dyDescent="0.2">
      <c r="A2650" s="407"/>
      <c r="D2650" s="400"/>
      <c r="E2650" s="400"/>
      <c r="F2650" s="400"/>
      <c r="G2650" s="400"/>
      <c r="H2650" s="400"/>
    </row>
    <row r="2651" spans="1:8" x14ac:dyDescent="0.2">
      <c r="A2651" s="407"/>
      <c r="D2651" s="400"/>
      <c r="E2651" s="400"/>
      <c r="F2651" s="400"/>
      <c r="G2651" s="400"/>
      <c r="H2651" s="400"/>
    </row>
    <row r="2652" spans="1:8" x14ac:dyDescent="0.2">
      <c r="A2652" s="407"/>
      <c r="D2652" s="400"/>
      <c r="E2652" s="400"/>
      <c r="F2652" s="400"/>
      <c r="G2652" s="400"/>
      <c r="H2652" s="400"/>
    </row>
    <row r="2653" spans="1:8" x14ac:dyDescent="0.2">
      <c r="A2653" s="407"/>
      <c r="D2653" s="400"/>
      <c r="E2653" s="400"/>
      <c r="F2653" s="400"/>
      <c r="G2653" s="400"/>
      <c r="H2653" s="400"/>
    </row>
    <row r="2654" spans="1:8" x14ac:dyDescent="0.2">
      <c r="A2654" s="407"/>
      <c r="D2654" s="400"/>
      <c r="E2654" s="400"/>
      <c r="F2654" s="400"/>
      <c r="G2654" s="400"/>
      <c r="H2654" s="400"/>
    </row>
    <row r="2655" spans="1:8" x14ac:dyDescent="0.2">
      <c r="A2655" s="407"/>
      <c r="D2655" s="400"/>
      <c r="E2655" s="400"/>
      <c r="F2655" s="400"/>
      <c r="G2655" s="400"/>
      <c r="H2655" s="400"/>
    </row>
    <row r="2656" spans="1:8" x14ac:dyDescent="0.2">
      <c r="A2656" s="407"/>
      <c r="D2656" s="400"/>
      <c r="E2656" s="400"/>
      <c r="F2656" s="400"/>
      <c r="G2656" s="400"/>
      <c r="H2656" s="400"/>
    </row>
    <row r="2657" spans="1:8" x14ac:dyDescent="0.2">
      <c r="A2657" s="407"/>
      <c r="D2657" s="400"/>
      <c r="E2657" s="400"/>
      <c r="F2657" s="400"/>
      <c r="G2657" s="400"/>
      <c r="H2657" s="400"/>
    </row>
    <row r="2658" spans="1:8" x14ac:dyDescent="0.2">
      <c r="A2658" s="407"/>
      <c r="D2658" s="400"/>
      <c r="E2658" s="400"/>
      <c r="F2658" s="400"/>
      <c r="G2658" s="400"/>
      <c r="H2658" s="400"/>
    </row>
    <row r="2659" spans="1:8" x14ac:dyDescent="0.2">
      <c r="A2659" s="407"/>
      <c r="D2659" s="400"/>
      <c r="E2659" s="400"/>
      <c r="F2659" s="400"/>
      <c r="G2659" s="400"/>
      <c r="H2659" s="400"/>
    </row>
    <row r="2660" spans="1:8" x14ac:dyDescent="0.2">
      <c r="A2660" s="407"/>
      <c r="D2660" s="400"/>
      <c r="E2660" s="400"/>
      <c r="F2660" s="400"/>
      <c r="G2660" s="400"/>
      <c r="H2660" s="400"/>
    </row>
    <row r="2661" spans="1:8" x14ac:dyDescent="0.2">
      <c r="A2661" s="407"/>
      <c r="D2661" s="400"/>
      <c r="E2661" s="400"/>
      <c r="F2661" s="400"/>
      <c r="G2661" s="400"/>
      <c r="H2661" s="400"/>
    </row>
    <row r="2662" spans="1:8" x14ac:dyDescent="0.2">
      <c r="A2662" s="407"/>
      <c r="D2662" s="400"/>
      <c r="E2662" s="400"/>
      <c r="F2662" s="400"/>
      <c r="G2662" s="400"/>
      <c r="H2662" s="400"/>
    </row>
    <row r="2663" spans="1:8" x14ac:dyDescent="0.2">
      <c r="A2663" s="407"/>
      <c r="D2663" s="400"/>
      <c r="E2663" s="400"/>
      <c r="F2663" s="400"/>
      <c r="G2663" s="400"/>
      <c r="H2663" s="400"/>
    </row>
    <row r="2664" spans="1:8" x14ac:dyDescent="0.2">
      <c r="A2664" s="407"/>
      <c r="D2664" s="400"/>
      <c r="E2664" s="400"/>
      <c r="F2664" s="400"/>
      <c r="G2664" s="400"/>
      <c r="H2664" s="400"/>
    </row>
    <row r="2665" spans="1:8" x14ac:dyDescent="0.2">
      <c r="A2665" s="407"/>
      <c r="D2665" s="400"/>
      <c r="E2665" s="400"/>
      <c r="F2665" s="400"/>
      <c r="G2665" s="400"/>
      <c r="H2665" s="400"/>
    </row>
    <row r="2666" spans="1:8" x14ac:dyDescent="0.2">
      <c r="A2666" s="407"/>
      <c r="D2666" s="400"/>
      <c r="E2666" s="400"/>
      <c r="F2666" s="400"/>
      <c r="G2666" s="400"/>
      <c r="H2666" s="400"/>
    </row>
    <row r="2667" spans="1:8" x14ac:dyDescent="0.2">
      <c r="A2667" s="407"/>
      <c r="D2667" s="400"/>
      <c r="E2667" s="400"/>
      <c r="F2667" s="400"/>
      <c r="G2667" s="400"/>
      <c r="H2667" s="400"/>
    </row>
    <row r="2668" spans="1:8" x14ac:dyDescent="0.2">
      <c r="A2668" s="407"/>
      <c r="D2668" s="400"/>
      <c r="E2668" s="400"/>
      <c r="F2668" s="400"/>
      <c r="G2668" s="400"/>
      <c r="H2668" s="400"/>
    </row>
    <row r="2669" spans="1:8" x14ac:dyDescent="0.2">
      <c r="A2669" s="407"/>
      <c r="D2669" s="400"/>
      <c r="E2669" s="400"/>
      <c r="F2669" s="400"/>
      <c r="G2669" s="400"/>
      <c r="H2669" s="400"/>
    </row>
    <row r="2670" spans="1:8" x14ac:dyDescent="0.2">
      <c r="A2670" s="407"/>
      <c r="D2670" s="400"/>
      <c r="E2670" s="400"/>
      <c r="F2670" s="400"/>
      <c r="G2670" s="400"/>
      <c r="H2670" s="400"/>
    </row>
    <row r="2671" spans="1:8" x14ac:dyDescent="0.2">
      <c r="A2671" s="407"/>
      <c r="D2671" s="400"/>
      <c r="E2671" s="400"/>
      <c r="F2671" s="400"/>
      <c r="G2671" s="400"/>
      <c r="H2671" s="400"/>
    </row>
    <row r="2672" spans="1:8" x14ac:dyDescent="0.2">
      <c r="A2672" s="407"/>
      <c r="D2672" s="400"/>
      <c r="E2672" s="400"/>
      <c r="F2672" s="400"/>
      <c r="G2672" s="400"/>
      <c r="H2672" s="400"/>
    </row>
    <row r="2673" spans="1:8" x14ac:dyDescent="0.2">
      <c r="A2673" s="407"/>
      <c r="D2673" s="400"/>
      <c r="E2673" s="400"/>
      <c r="F2673" s="400"/>
      <c r="G2673" s="400"/>
      <c r="H2673" s="400"/>
    </row>
    <row r="2674" spans="1:8" x14ac:dyDescent="0.2">
      <c r="A2674" s="407"/>
      <c r="D2674" s="400"/>
      <c r="E2674" s="400"/>
      <c r="F2674" s="400"/>
      <c r="G2674" s="400"/>
      <c r="H2674" s="400"/>
    </row>
    <row r="2675" spans="1:8" x14ac:dyDescent="0.2">
      <c r="A2675" s="407"/>
      <c r="D2675" s="400"/>
      <c r="E2675" s="400"/>
      <c r="F2675" s="400"/>
      <c r="G2675" s="400"/>
      <c r="H2675" s="400"/>
    </row>
    <row r="2676" spans="1:8" x14ac:dyDescent="0.2">
      <c r="A2676" s="407"/>
      <c r="D2676" s="400"/>
      <c r="E2676" s="400"/>
      <c r="F2676" s="400"/>
      <c r="G2676" s="400"/>
      <c r="H2676" s="400"/>
    </row>
    <row r="2677" spans="1:8" x14ac:dyDescent="0.2">
      <c r="A2677" s="407"/>
      <c r="D2677" s="400"/>
      <c r="E2677" s="400"/>
      <c r="F2677" s="400"/>
      <c r="G2677" s="400"/>
      <c r="H2677" s="400"/>
    </row>
    <row r="2678" spans="1:8" x14ac:dyDescent="0.2">
      <c r="A2678" s="407"/>
      <c r="D2678" s="400"/>
      <c r="E2678" s="400"/>
      <c r="F2678" s="400"/>
      <c r="G2678" s="400"/>
      <c r="H2678" s="400"/>
    </row>
    <row r="2679" spans="1:8" x14ac:dyDescent="0.2">
      <c r="A2679" s="407"/>
      <c r="D2679" s="400"/>
      <c r="E2679" s="400"/>
      <c r="F2679" s="400"/>
      <c r="G2679" s="400"/>
      <c r="H2679" s="400"/>
    </row>
    <row r="2680" spans="1:8" x14ac:dyDescent="0.2">
      <c r="A2680" s="407"/>
      <c r="D2680" s="400"/>
      <c r="E2680" s="400"/>
      <c r="F2680" s="400"/>
      <c r="G2680" s="400"/>
      <c r="H2680" s="400"/>
    </row>
    <row r="2681" spans="1:8" x14ac:dyDescent="0.2">
      <c r="A2681" s="407"/>
      <c r="D2681" s="400"/>
      <c r="E2681" s="400"/>
      <c r="F2681" s="400"/>
      <c r="G2681" s="400"/>
      <c r="H2681" s="400"/>
    </row>
    <row r="2682" spans="1:8" x14ac:dyDescent="0.2">
      <c r="A2682" s="407"/>
      <c r="D2682" s="400"/>
      <c r="E2682" s="400"/>
      <c r="F2682" s="400"/>
      <c r="G2682" s="400"/>
      <c r="H2682" s="400"/>
    </row>
    <row r="2683" spans="1:8" x14ac:dyDescent="0.2">
      <c r="A2683" s="407"/>
      <c r="D2683" s="400"/>
      <c r="E2683" s="400"/>
      <c r="F2683" s="400"/>
      <c r="G2683" s="400"/>
      <c r="H2683" s="400"/>
    </row>
    <row r="2684" spans="1:8" x14ac:dyDescent="0.2">
      <c r="A2684" s="407"/>
      <c r="D2684" s="400"/>
      <c r="E2684" s="400"/>
      <c r="F2684" s="400"/>
      <c r="G2684" s="400"/>
      <c r="H2684" s="400"/>
    </row>
    <row r="2685" spans="1:8" x14ac:dyDescent="0.2">
      <c r="A2685" s="407"/>
      <c r="D2685" s="400"/>
      <c r="E2685" s="400"/>
      <c r="F2685" s="400"/>
      <c r="G2685" s="400"/>
      <c r="H2685" s="400"/>
    </row>
    <row r="2686" spans="1:8" x14ac:dyDescent="0.2">
      <c r="A2686" s="407"/>
      <c r="D2686" s="400"/>
      <c r="E2686" s="400"/>
      <c r="F2686" s="400"/>
      <c r="G2686" s="400"/>
      <c r="H2686" s="400"/>
    </row>
    <row r="2687" spans="1:8" x14ac:dyDescent="0.2">
      <c r="A2687" s="407"/>
      <c r="D2687" s="400"/>
      <c r="E2687" s="400"/>
      <c r="F2687" s="400"/>
      <c r="G2687" s="400"/>
      <c r="H2687" s="400"/>
    </row>
    <row r="2688" spans="1:8" x14ac:dyDescent="0.2">
      <c r="A2688" s="407"/>
      <c r="D2688" s="400"/>
      <c r="E2688" s="400"/>
      <c r="F2688" s="400"/>
      <c r="G2688" s="400"/>
      <c r="H2688" s="400"/>
    </row>
    <row r="2689" spans="1:8" x14ac:dyDescent="0.2">
      <c r="A2689" s="407"/>
      <c r="D2689" s="400"/>
      <c r="E2689" s="400"/>
      <c r="F2689" s="400"/>
      <c r="G2689" s="400"/>
      <c r="H2689" s="400"/>
    </row>
    <row r="2690" spans="1:8" x14ac:dyDescent="0.2">
      <c r="A2690" s="407"/>
      <c r="D2690" s="400"/>
      <c r="E2690" s="400"/>
      <c r="F2690" s="400"/>
      <c r="G2690" s="400"/>
      <c r="H2690" s="400"/>
    </row>
    <row r="2691" spans="1:8" x14ac:dyDescent="0.2">
      <c r="A2691" s="407"/>
      <c r="D2691" s="400"/>
      <c r="E2691" s="400"/>
      <c r="F2691" s="400"/>
      <c r="G2691" s="400"/>
      <c r="H2691" s="400"/>
    </row>
    <row r="2692" spans="1:8" x14ac:dyDescent="0.2">
      <c r="A2692" s="407"/>
      <c r="D2692" s="400"/>
      <c r="E2692" s="400"/>
      <c r="F2692" s="400"/>
      <c r="G2692" s="400"/>
      <c r="H2692" s="400"/>
    </row>
    <row r="2693" spans="1:8" x14ac:dyDescent="0.2">
      <c r="A2693" s="407"/>
      <c r="D2693" s="400"/>
      <c r="E2693" s="400"/>
      <c r="F2693" s="400"/>
      <c r="G2693" s="400"/>
      <c r="H2693" s="400"/>
    </row>
    <row r="2694" spans="1:8" x14ac:dyDescent="0.2">
      <c r="A2694" s="407"/>
      <c r="D2694" s="400"/>
      <c r="E2694" s="400"/>
      <c r="F2694" s="400"/>
      <c r="G2694" s="400"/>
      <c r="H2694" s="400"/>
    </row>
    <row r="2695" spans="1:8" x14ac:dyDescent="0.2">
      <c r="A2695" s="407"/>
      <c r="D2695" s="400"/>
      <c r="E2695" s="400"/>
      <c r="F2695" s="400"/>
      <c r="G2695" s="400"/>
      <c r="H2695" s="400"/>
    </row>
    <row r="2696" spans="1:8" x14ac:dyDescent="0.2">
      <c r="A2696" s="407"/>
      <c r="D2696" s="400"/>
      <c r="E2696" s="400"/>
      <c r="F2696" s="400"/>
      <c r="G2696" s="400"/>
      <c r="H2696" s="400"/>
    </row>
    <row r="2697" spans="1:8" x14ac:dyDescent="0.2">
      <c r="A2697" s="407"/>
      <c r="D2697" s="400"/>
      <c r="E2697" s="400"/>
      <c r="F2697" s="400"/>
      <c r="G2697" s="400"/>
      <c r="H2697" s="400"/>
    </row>
    <row r="2698" spans="1:8" x14ac:dyDescent="0.2">
      <c r="A2698" s="407"/>
      <c r="D2698" s="400"/>
      <c r="E2698" s="400"/>
      <c r="F2698" s="400"/>
      <c r="G2698" s="400"/>
      <c r="H2698" s="400"/>
    </row>
    <row r="2699" spans="1:8" x14ac:dyDescent="0.2">
      <c r="A2699" s="407"/>
      <c r="D2699" s="400"/>
      <c r="E2699" s="400"/>
      <c r="F2699" s="400"/>
      <c r="G2699" s="400"/>
      <c r="H2699" s="400"/>
    </row>
    <row r="2700" spans="1:8" x14ac:dyDescent="0.2">
      <c r="A2700" s="407"/>
      <c r="D2700" s="400"/>
      <c r="E2700" s="400"/>
      <c r="F2700" s="400"/>
      <c r="G2700" s="400"/>
      <c r="H2700" s="400"/>
    </row>
    <row r="2701" spans="1:8" x14ac:dyDescent="0.2">
      <c r="A2701" s="407"/>
      <c r="D2701" s="400"/>
      <c r="E2701" s="400"/>
      <c r="F2701" s="400"/>
      <c r="G2701" s="400"/>
      <c r="H2701" s="400"/>
    </row>
    <row r="2702" spans="1:8" x14ac:dyDescent="0.2">
      <c r="A2702" s="407"/>
      <c r="D2702" s="400"/>
      <c r="E2702" s="400"/>
      <c r="F2702" s="400"/>
      <c r="G2702" s="400"/>
      <c r="H2702" s="400"/>
    </row>
    <row r="2703" spans="1:8" x14ac:dyDescent="0.2">
      <c r="A2703" s="407"/>
      <c r="D2703" s="400"/>
      <c r="E2703" s="400"/>
      <c r="F2703" s="400"/>
      <c r="G2703" s="400"/>
      <c r="H2703" s="400"/>
    </row>
    <row r="2704" spans="1:8" x14ac:dyDescent="0.2">
      <c r="A2704" s="407"/>
      <c r="D2704" s="400"/>
      <c r="E2704" s="400"/>
      <c r="F2704" s="400"/>
      <c r="G2704" s="400"/>
      <c r="H2704" s="400"/>
    </row>
    <row r="2705" spans="1:8" x14ac:dyDescent="0.2">
      <c r="A2705" s="407"/>
      <c r="D2705" s="400"/>
      <c r="E2705" s="400"/>
      <c r="F2705" s="400"/>
      <c r="G2705" s="400"/>
      <c r="H2705" s="400"/>
    </row>
    <row r="2706" spans="1:8" x14ac:dyDescent="0.2">
      <c r="A2706" s="407"/>
      <c r="D2706" s="400"/>
      <c r="E2706" s="400"/>
      <c r="F2706" s="400"/>
      <c r="G2706" s="400"/>
      <c r="H2706" s="400"/>
    </row>
    <row r="2707" spans="1:8" x14ac:dyDescent="0.2">
      <c r="A2707" s="407"/>
      <c r="D2707" s="400"/>
      <c r="E2707" s="400"/>
      <c r="F2707" s="400"/>
      <c r="G2707" s="400"/>
      <c r="H2707" s="400"/>
    </row>
    <row r="2708" spans="1:8" x14ac:dyDescent="0.2">
      <c r="A2708" s="407"/>
      <c r="D2708" s="400"/>
      <c r="E2708" s="400"/>
      <c r="F2708" s="400"/>
      <c r="G2708" s="400"/>
      <c r="H2708" s="400"/>
    </row>
    <row r="2709" spans="1:8" x14ac:dyDescent="0.2">
      <c r="A2709" s="407"/>
      <c r="D2709" s="400"/>
      <c r="E2709" s="400"/>
      <c r="F2709" s="400"/>
      <c r="G2709" s="400"/>
      <c r="H2709" s="400"/>
    </row>
    <row r="2710" spans="1:8" x14ac:dyDescent="0.2">
      <c r="A2710" s="407"/>
      <c r="D2710" s="400"/>
      <c r="E2710" s="400"/>
      <c r="F2710" s="400"/>
      <c r="G2710" s="400"/>
      <c r="H2710" s="400"/>
    </row>
    <row r="2711" spans="1:8" x14ac:dyDescent="0.2">
      <c r="A2711" s="407"/>
      <c r="D2711" s="400"/>
      <c r="E2711" s="400"/>
      <c r="F2711" s="400"/>
      <c r="G2711" s="400"/>
      <c r="H2711" s="400"/>
    </row>
    <row r="2712" spans="1:8" x14ac:dyDescent="0.2">
      <c r="A2712" s="407"/>
      <c r="D2712" s="400"/>
      <c r="E2712" s="400"/>
      <c r="F2712" s="400"/>
      <c r="G2712" s="400"/>
      <c r="H2712" s="400"/>
    </row>
    <row r="2713" spans="1:8" x14ac:dyDescent="0.2">
      <c r="A2713" s="407"/>
      <c r="D2713" s="400"/>
      <c r="E2713" s="400"/>
      <c r="F2713" s="400"/>
      <c r="G2713" s="400"/>
      <c r="H2713" s="400"/>
    </row>
    <row r="2714" spans="1:8" x14ac:dyDescent="0.2">
      <c r="A2714" s="407"/>
      <c r="D2714" s="400"/>
      <c r="E2714" s="400"/>
      <c r="F2714" s="400"/>
      <c r="G2714" s="400"/>
      <c r="H2714" s="400"/>
    </row>
    <row r="2715" spans="1:8" x14ac:dyDescent="0.2">
      <c r="A2715" s="407"/>
      <c r="D2715" s="400"/>
      <c r="E2715" s="400"/>
      <c r="F2715" s="400"/>
      <c r="G2715" s="400"/>
      <c r="H2715" s="400"/>
    </row>
    <row r="2716" spans="1:8" x14ac:dyDescent="0.2">
      <c r="A2716" s="407"/>
      <c r="D2716" s="400"/>
      <c r="E2716" s="400"/>
      <c r="F2716" s="400"/>
      <c r="G2716" s="400"/>
      <c r="H2716" s="400"/>
    </row>
    <row r="2717" spans="1:8" x14ac:dyDescent="0.2">
      <c r="A2717" s="407"/>
      <c r="D2717" s="400"/>
      <c r="E2717" s="400"/>
      <c r="F2717" s="400"/>
      <c r="G2717" s="400"/>
      <c r="H2717" s="400"/>
    </row>
    <row r="2718" spans="1:8" x14ac:dyDescent="0.2">
      <c r="A2718" s="407"/>
      <c r="D2718" s="400"/>
      <c r="E2718" s="400"/>
      <c r="F2718" s="400"/>
      <c r="G2718" s="400"/>
      <c r="H2718" s="400"/>
    </row>
    <row r="2719" spans="1:8" x14ac:dyDescent="0.2">
      <c r="A2719" s="407"/>
      <c r="D2719" s="400"/>
      <c r="E2719" s="400"/>
      <c r="F2719" s="400"/>
      <c r="G2719" s="400"/>
      <c r="H2719" s="400"/>
    </row>
    <row r="2720" spans="1:8" x14ac:dyDescent="0.2">
      <c r="A2720" s="407"/>
      <c r="D2720" s="400"/>
      <c r="E2720" s="400"/>
      <c r="F2720" s="400"/>
      <c r="G2720" s="400"/>
      <c r="H2720" s="400"/>
    </row>
    <row r="2721" spans="1:8" x14ac:dyDescent="0.2">
      <c r="A2721" s="407"/>
      <c r="D2721" s="400"/>
      <c r="E2721" s="400"/>
      <c r="F2721" s="400"/>
      <c r="G2721" s="400"/>
      <c r="H2721" s="400"/>
    </row>
    <row r="2722" spans="1:8" x14ac:dyDescent="0.2">
      <c r="A2722" s="407"/>
      <c r="D2722" s="400"/>
      <c r="E2722" s="400"/>
      <c r="F2722" s="400"/>
      <c r="G2722" s="400"/>
      <c r="H2722" s="400"/>
    </row>
    <row r="2723" spans="1:8" x14ac:dyDescent="0.2">
      <c r="A2723" s="407"/>
      <c r="D2723" s="400"/>
      <c r="E2723" s="400"/>
      <c r="F2723" s="400"/>
      <c r="G2723" s="400"/>
      <c r="H2723" s="400"/>
    </row>
    <row r="2724" spans="1:8" x14ac:dyDescent="0.2">
      <c r="A2724" s="407"/>
      <c r="D2724" s="400"/>
      <c r="E2724" s="400"/>
      <c r="F2724" s="400"/>
      <c r="G2724" s="400"/>
      <c r="H2724" s="400"/>
    </row>
    <row r="2725" spans="1:8" x14ac:dyDescent="0.2">
      <c r="A2725" s="407"/>
      <c r="D2725" s="400"/>
      <c r="E2725" s="400"/>
      <c r="F2725" s="400"/>
      <c r="G2725" s="400"/>
      <c r="H2725" s="400"/>
    </row>
    <row r="2726" spans="1:8" x14ac:dyDescent="0.2">
      <c r="A2726" s="407"/>
      <c r="D2726" s="400"/>
      <c r="E2726" s="400"/>
      <c r="F2726" s="400"/>
      <c r="G2726" s="400"/>
      <c r="H2726" s="400"/>
    </row>
    <row r="2727" spans="1:8" x14ac:dyDescent="0.2">
      <c r="A2727" s="407"/>
      <c r="D2727" s="400"/>
      <c r="E2727" s="400"/>
      <c r="F2727" s="400"/>
      <c r="G2727" s="400"/>
      <c r="H2727" s="400"/>
    </row>
    <row r="2728" spans="1:8" x14ac:dyDescent="0.2">
      <c r="A2728" s="407"/>
      <c r="D2728" s="400"/>
      <c r="E2728" s="400"/>
      <c r="F2728" s="400"/>
      <c r="G2728" s="400"/>
      <c r="H2728" s="400"/>
    </row>
    <row r="2729" spans="1:8" x14ac:dyDescent="0.2">
      <c r="A2729" s="407"/>
      <c r="D2729" s="400"/>
      <c r="E2729" s="400"/>
      <c r="F2729" s="400"/>
      <c r="G2729" s="400"/>
      <c r="H2729" s="400"/>
    </row>
    <row r="2730" spans="1:8" x14ac:dyDescent="0.2">
      <c r="A2730" s="407"/>
      <c r="D2730" s="400"/>
      <c r="E2730" s="400"/>
      <c r="F2730" s="400"/>
      <c r="G2730" s="400"/>
      <c r="H2730" s="400"/>
    </row>
    <row r="2731" spans="1:8" x14ac:dyDescent="0.2">
      <c r="A2731" s="407"/>
      <c r="D2731" s="400"/>
      <c r="E2731" s="400"/>
      <c r="F2731" s="400"/>
      <c r="G2731" s="400"/>
      <c r="H2731" s="400"/>
    </row>
    <row r="2732" spans="1:8" x14ac:dyDescent="0.2">
      <c r="A2732" s="407"/>
      <c r="D2732" s="400"/>
      <c r="E2732" s="400"/>
      <c r="F2732" s="400"/>
      <c r="G2732" s="400"/>
      <c r="H2732" s="400"/>
    </row>
    <row r="2733" spans="1:8" x14ac:dyDescent="0.2">
      <c r="A2733" s="407"/>
      <c r="D2733" s="400"/>
      <c r="E2733" s="400"/>
      <c r="F2733" s="400"/>
      <c r="G2733" s="400"/>
      <c r="H2733" s="400"/>
    </row>
    <row r="2734" spans="1:8" x14ac:dyDescent="0.2">
      <c r="A2734" s="407"/>
      <c r="D2734" s="400"/>
      <c r="E2734" s="400"/>
      <c r="F2734" s="400"/>
      <c r="G2734" s="400"/>
      <c r="H2734" s="400"/>
    </row>
    <row r="2735" spans="1:8" x14ac:dyDescent="0.2">
      <c r="A2735" s="407"/>
      <c r="D2735" s="400"/>
      <c r="E2735" s="400"/>
      <c r="F2735" s="400"/>
      <c r="G2735" s="400"/>
      <c r="H2735" s="400"/>
    </row>
    <row r="2736" spans="1:8" x14ac:dyDescent="0.2">
      <c r="A2736" s="407"/>
      <c r="D2736" s="400"/>
      <c r="E2736" s="400"/>
      <c r="F2736" s="400"/>
      <c r="G2736" s="400"/>
      <c r="H2736" s="400"/>
    </row>
    <row r="2737" spans="1:8" x14ac:dyDescent="0.2">
      <c r="A2737" s="407"/>
      <c r="D2737" s="400"/>
      <c r="E2737" s="400"/>
      <c r="F2737" s="400"/>
      <c r="G2737" s="400"/>
      <c r="H2737" s="400"/>
    </row>
    <row r="2738" spans="1:8" x14ac:dyDescent="0.2">
      <c r="A2738" s="407"/>
      <c r="D2738" s="400"/>
      <c r="E2738" s="400"/>
      <c r="F2738" s="400"/>
      <c r="G2738" s="400"/>
      <c r="H2738" s="400"/>
    </row>
    <row r="2739" spans="1:8" x14ac:dyDescent="0.2">
      <c r="A2739" s="407"/>
      <c r="D2739" s="400"/>
      <c r="E2739" s="400"/>
      <c r="F2739" s="400"/>
      <c r="G2739" s="400"/>
      <c r="H2739" s="400"/>
    </row>
    <row r="2740" spans="1:8" x14ac:dyDescent="0.2">
      <c r="A2740" s="407"/>
      <c r="D2740" s="400"/>
      <c r="E2740" s="400"/>
      <c r="F2740" s="400"/>
      <c r="G2740" s="400"/>
      <c r="H2740" s="400"/>
    </row>
    <row r="2741" spans="1:8" x14ac:dyDescent="0.2">
      <c r="A2741" s="407"/>
      <c r="D2741" s="400"/>
      <c r="E2741" s="400"/>
      <c r="F2741" s="400"/>
      <c r="G2741" s="400"/>
      <c r="H2741" s="400"/>
    </row>
    <row r="2742" spans="1:8" x14ac:dyDescent="0.2">
      <c r="A2742" s="407"/>
      <c r="D2742" s="400"/>
      <c r="E2742" s="400"/>
      <c r="F2742" s="400"/>
      <c r="G2742" s="400"/>
      <c r="H2742" s="400"/>
    </row>
    <row r="2743" spans="1:8" x14ac:dyDescent="0.2">
      <c r="A2743" s="407"/>
      <c r="D2743" s="400"/>
      <c r="E2743" s="400"/>
      <c r="F2743" s="400"/>
      <c r="G2743" s="400"/>
      <c r="H2743" s="400"/>
    </row>
    <row r="2744" spans="1:8" x14ac:dyDescent="0.2">
      <c r="A2744" s="407"/>
      <c r="D2744" s="400"/>
      <c r="E2744" s="400"/>
      <c r="F2744" s="400"/>
      <c r="G2744" s="400"/>
      <c r="H2744" s="400"/>
    </row>
    <row r="2745" spans="1:8" x14ac:dyDescent="0.2">
      <c r="A2745" s="407"/>
      <c r="D2745" s="400"/>
      <c r="E2745" s="400"/>
      <c r="F2745" s="400"/>
      <c r="G2745" s="400"/>
      <c r="H2745" s="400"/>
    </row>
    <row r="2746" spans="1:8" x14ac:dyDescent="0.2">
      <c r="A2746" s="407"/>
      <c r="D2746" s="400"/>
      <c r="E2746" s="400"/>
      <c r="F2746" s="400"/>
      <c r="G2746" s="400"/>
      <c r="H2746" s="400"/>
    </row>
    <row r="2747" spans="1:8" x14ac:dyDescent="0.2">
      <c r="A2747" s="407"/>
      <c r="D2747" s="400"/>
      <c r="E2747" s="400"/>
      <c r="F2747" s="400"/>
      <c r="G2747" s="400"/>
      <c r="H2747" s="400"/>
    </row>
    <row r="2748" spans="1:8" x14ac:dyDescent="0.2">
      <c r="A2748" s="407"/>
      <c r="D2748" s="400"/>
      <c r="E2748" s="400"/>
      <c r="F2748" s="400"/>
      <c r="G2748" s="400"/>
      <c r="H2748" s="400"/>
    </row>
    <row r="2749" spans="1:8" x14ac:dyDescent="0.2">
      <c r="A2749" s="407"/>
      <c r="D2749" s="400"/>
      <c r="E2749" s="400"/>
      <c r="F2749" s="400"/>
      <c r="G2749" s="400"/>
      <c r="H2749" s="400"/>
    </row>
    <row r="2750" spans="1:8" x14ac:dyDescent="0.2">
      <c r="A2750" s="407"/>
      <c r="D2750" s="400"/>
      <c r="E2750" s="400"/>
      <c r="F2750" s="400"/>
      <c r="G2750" s="400"/>
      <c r="H2750" s="400"/>
    </row>
    <row r="2751" spans="1:8" x14ac:dyDescent="0.2">
      <c r="A2751" s="407"/>
      <c r="D2751" s="400"/>
      <c r="E2751" s="400"/>
      <c r="F2751" s="400"/>
      <c r="G2751" s="400"/>
      <c r="H2751" s="400"/>
    </row>
    <row r="2752" spans="1:8" x14ac:dyDescent="0.2">
      <c r="A2752" s="407"/>
      <c r="D2752" s="400"/>
      <c r="E2752" s="400"/>
      <c r="F2752" s="400"/>
      <c r="G2752" s="400"/>
      <c r="H2752" s="400"/>
    </row>
    <row r="2753" spans="1:8" x14ac:dyDescent="0.2">
      <c r="A2753" s="407"/>
      <c r="D2753" s="400"/>
      <c r="E2753" s="400"/>
      <c r="F2753" s="400"/>
      <c r="G2753" s="400"/>
      <c r="H2753" s="400"/>
    </row>
    <row r="2754" spans="1:8" x14ac:dyDescent="0.2">
      <c r="A2754" s="407"/>
      <c r="D2754" s="400"/>
      <c r="E2754" s="400"/>
      <c r="F2754" s="400"/>
      <c r="G2754" s="400"/>
      <c r="H2754" s="400"/>
    </row>
    <row r="2755" spans="1:8" x14ac:dyDescent="0.2">
      <c r="A2755" s="407"/>
      <c r="D2755" s="400"/>
      <c r="E2755" s="400"/>
      <c r="F2755" s="400"/>
      <c r="G2755" s="400"/>
      <c r="H2755" s="400"/>
    </row>
    <row r="2756" spans="1:8" x14ac:dyDescent="0.2">
      <c r="A2756" s="407"/>
      <c r="D2756" s="400"/>
      <c r="E2756" s="400"/>
      <c r="F2756" s="400"/>
      <c r="G2756" s="400"/>
      <c r="H2756" s="400"/>
    </row>
    <row r="2757" spans="1:8" x14ac:dyDescent="0.2">
      <c r="A2757" s="407"/>
      <c r="D2757" s="400"/>
      <c r="E2757" s="400"/>
      <c r="F2757" s="400"/>
      <c r="G2757" s="400"/>
      <c r="H2757" s="400"/>
    </row>
    <row r="2758" spans="1:8" x14ac:dyDescent="0.2">
      <c r="A2758" s="407"/>
      <c r="D2758" s="400"/>
      <c r="E2758" s="400"/>
      <c r="F2758" s="400"/>
      <c r="G2758" s="400"/>
      <c r="H2758" s="400"/>
    </row>
    <row r="2759" spans="1:8" x14ac:dyDescent="0.2">
      <c r="A2759" s="407"/>
      <c r="D2759" s="400"/>
      <c r="E2759" s="400"/>
      <c r="F2759" s="400"/>
      <c r="G2759" s="400"/>
      <c r="H2759" s="400"/>
    </row>
    <row r="2760" spans="1:8" x14ac:dyDescent="0.2">
      <c r="A2760" s="407"/>
      <c r="D2760" s="400"/>
      <c r="E2760" s="400"/>
      <c r="F2760" s="400"/>
      <c r="G2760" s="400"/>
      <c r="H2760" s="400"/>
    </row>
    <row r="2761" spans="1:8" x14ac:dyDescent="0.2">
      <c r="A2761" s="407"/>
      <c r="D2761" s="400"/>
      <c r="E2761" s="400"/>
      <c r="F2761" s="400"/>
      <c r="G2761" s="400"/>
      <c r="H2761" s="400"/>
    </row>
    <row r="2762" spans="1:8" x14ac:dyDescent="0.2">
      <c r="A2762" s="407"/>
      <c r="D2762" s="400"/>
      <c r="E2762" s="400"/>
      <c r="F2762" s="400"/>
      <c r="G2762" s="400"/>
      <c r="H2762" s="400"/>
    </row>
    <row r="2763" spans="1:8" x14ac:dyDescent="0.2">
      <c r="A2763" s="407"/>
      <c r="D2763" s="400"/>
      <c r="E2763" s="400"/>
      <c r="F2763" s="400"/>
      <c r="G2763" s="400"/>
      <c r="H2763" s="400"/>
    </row>
    <row r="2764" spans="1:8" x14ac:dyDescent="0.2">
      <c r="A2764" s="407"/>
      <c r="D2764" s="400"/>
      <c r="E2764" s="400"/>
      <c r="F2764" s="400"/>
      <c r="G2764" s="400"/>
      <c r="H2764" s="400"/>
    </row>
    <row r="2765" spans="1:8" x14ac:dyDescent="0.2">
      <c r="A2765" s="407"/>
      <c r="D2765" s="400"/>
      <c r="E2765" s="400"/>
      <c r="F2765" s="400"/>
      <c r="G2765" s="400"/>
      <c r="H2765" s="400"/>
    </row>
    <row r="2766" spans="1:8" x14ac:dyDescent="0.2">
      <c r="A2766" s="407"/>
      <c r="D2766" s="400"/>
      <c r="E2766" s="400"/>
      <c r="F2766" s="400"/>
      <c r="G2766" s="400"/>
      <c r="H2766" s="400"/>
    </row>
    <row r="2767" spans="1:8" x14ac:dyDescent="0.2">
      <c r="A2767" s="407"/>
      <c r="D2767" s="400"/>
      <c r="E2767" s="400"/>
      <c r="F2767" s="400"/>
      <c r="G2767" s="400"/>
      <c r="H2767" s="400"/>
    </row>
    <row r="2768" spans="1:8" x14ac:dyDescent="0.2">
      <c r="A2768" s="407"/>
      <c r="D2768" s="400"/>
      <c r="E2768" s="400"/>
      <c r="F2768" s="400"/>
      <c r="G2768" s="400"/>
      <c r="H2768" s="400"/>
    </row>
    <row r="2769" spans="1:8" x14ac:dyDescent="0.2">
      <c r="A2769" s="407"/>
      <c r="D2769" s="400"/>
      <c r="E2769" s="400"/>
      <c r="F2769" s="400"/>
      <c r="G2769" s="400"/>
      <c r="H2769" s="400"/>
    </row>
    <row r="2770" spans="1:8" x14ac:dyDescent="0.2">
      <c r="A2770" s="407"/>
      <c r="D2770" s="400"/>
      <c r="E2770" s="400"/>
      <c r="F2770" s="400"/>
      <c r="G2770" s="400"/>
      <c r="H2770" s="400"/>
    </row>
    <row r="2771" spans="1:8" x14ac:dyDescent="0.2">
      <c r="A2771" s="407"/>
      <c r="D2771" s="400"/>
      <c r="E2771" s="400"/>
      <c r="F2771" s="400"/>
      <c r="G2771" s="400"/>
      <c r="H2771" s="400"/>
    </row>
    <row r="2772" spans="1:8" x14ac:dyDescent="0.2">
      <c r="A2772" s="407"/>
      <c r="D2772" s="400"/>
      <c r="E2772" s="400"/>
      <c r="F2772" s="400"/>
      <c r="G2772" s="400"/>
      <c r="H2772" s="400"/>
    </row>
    <row r="2773" spans="1:8" x14ac:dyDescent="0.2">
      <c r="A2773" s="407"/>
      <c r="D2773" s="400"/>
      <c r="E2773" s="400"/>
      <c r="F2773" s="400"/>
      <c r="G2773" s="400"/>
      <c r="H2773" s="400"/>
    </row>
    <row r="2774" spans="1:8" x14ac:dyDescent="0.2">
      <c r="A2774" s="407"/>
      <c r="D2774" s="400"/>
      <c r="E2774" s="400"/>
      <c r="F2774" s="400"/>
      <c r="G2774" s="400"/>
      <c r="H2774" s="400"/>
    </row>
    <row r="2775" spans="1:8" x14ac:dyDescent="0.2">
      <c r="A2775" s="407"/>
      <c r="D2775" s="400"/>
      <c r="E2775" s="400"/>
      <c r="F2775" s="400"/>
      <c r="G2775" s="400"/>
      <c r="H2775" s="400"/>
    </row>
    <row r="2776" spans="1:8" x14ac:dyDescent="0.2">
      <c r="A2776" s="407"/>
      <c r="D2776" s="400"/>
      <c r="E2776" s="400"/>
      <c r="F2776" s="400"/>
      <c r="G2776" s="400"/>
      <c r="H2776" s="400"/>
    </row>
    <row r="2777" spans="1:8" x14ac:dyDescent="0.2">
      <c r="A2777" s="407"/>
      <c r="D2777" s="400"/>
      <c r="E2777" s="400"/>
      <c r="F2777" s="400"/>
      <c r="G2777" s="400"/>
      <c r="H2777" s="400"/>
    </row>
    <row r="2778" spans="1:8" x14ac:dyDescent="0.2">
      <c r="A2778" s="407"/>
      <c r="D2778" s="400"/>
      <c r="E2778" s="400"/>
      <c r="F2778" s="400"/>
      <c r="G2778" s="400"/>
      <c r="H2778" s="400"/>
    </row>
    <row r="2779" spans="1:8" x14ac:dyDescent="0.2">
      <c r="A2779" s="407"/>
      <c r="D2779" s="400"/>
      <c r="E2779" s="400"/>
      <c r="F2779" s="400"/>
      <c r="G2779" s="400"/>
      <c r="H2779" s="400"/>
    </row>
    <row r="2780" spans="1:8" x14ac:dyDescent="0.2">
      <c r="A2780" s="407"/>
      <c r="D2780" s="400"/>
      <c r="E2780" s="400"/>
      <c r="F2780" s="400"/>
      <c r="G2780" s="400"/>
      <c r="H2780" s="400"/>
    </row>
    <row r="2781" spans="1:8" x14ac:dyDescent="0.2">
      <c r="A2781" s="407"/>
      <c r="D2781" s="400"/>
      <c r="E2781" s="400"/>
      <c r="F2781" s="400"/>
      <c r="G2781" s="400"/>
      <c r="H2781" s="400"/>
    </row>
    <row r="2782" spans="1:8" x14ac:dyDescent="0.2">
      <c r="A2782" s="407"/>
      <c r="D2782" s="400"/>
      <c r="E2782" s="400"/>
      <c r="F2782" s="400"/>
      <c r="G2782" s="400"/>
      <c r="H2782" s="400"/>
    </row>
    <row r="2783" spans="1:8" x14ac:dyDescent="0.2">
      <c r="A2783" s="407"/>
      <c r="D2783" s="400"/>
      <c r="E2783" s="400"/>
      <c r="F2783" s="400"/>
      <c r="G2783" s="400"/>
      <c r="H2783" s="400"/>
    </row>
    <row r="2784" spans="1:8" x14ac:dyDescent="0.2">
      <c r="A2784" s="407"/>
      <c r="D2784" s="400"/>
      <c r="E2784" s="400"/>
      <c r="F2784" s="400"/>
      <c r="G2784" s="400"/>
      <c r="H2784" s="400"/>
    </row>
    <row r="2785" spans="1:8" x14ac:dyDescent="0.2">
      <c r="A2785" s="407"/>
      <c r="D2785" s="400"/>
      <c r="E2785" s="400"/>
      <c r="F2785" s="400"/>
      <c r="G2785" s="400"/>
      <c r="H2785" s="400"/>
    </row>
    <row r="2786" spans="1:8" x14ac:dyDescent="0.2">
      <c r="A2786" s="407"/>
      <c r="D2786" s="400"/>
      <c r="E2786" s="400"/>
      <c r="F2786" s="400"/>
      <c r="G2786" s="400"/>
      <c r="H2786" s="400"/>
    </row>
    <row r="2787" spans="1:8" x14ac:dyDescent="0.2">
      <c r="A2787" s="407"/>
      <c r="D2787" s="400"/>
      <c r="E2787" s="400"/>
      <c r="F2787" s="400"/>
      <c r="G2787" s="400"/>
      <c r="H2787" s="400"/>
    </row>
    <row r="2788" spans="1:8" x14ac:dyDescent="0.2">
      <c r="A2788" s="407"/>
      <c r="D2788" s="400"/>
      <c r="E2788" s="400"/>
      <c r="F2788" s="400"/>
      <c r="G2788" s="400"/>
      <c r="H2788" s="400"/>
    </row>
    <row r="2789" spans="1:8" x14ac:dyDescent="0.2">
      <c r="A2789" s="407"/>
      <c r="D2789" s="400"/>
      <c r="E2789" s="400"/>
      <c r="F2789" s="400"/>
      <c r="G2789" s="400"/>
      <c r="H2789" s="400"/>
    </row>
    <row r="2790" spans="1:8" x14ac:dyDescent="0.2">
      <c r="A2790" s="407"/>
      <c r="D2790" s="400"/>
      <c r="E2790" s="400"/>
      <c r="F2790" s="400"/>
      <c r="G2790" s="400"/>
      <c r="H2790" s="400"/>
    </row>
    <row r="2791" spans="1:8" x14ac:dyDescent="0.2">
      <c r="A2791" s="407"/>
      <c r="D2791" s="400"/>
      <c r="E2791" s="400"/>
      <c r="F2791" s="400"/>
      <c r="G2791" s="400"/>
      <c r="H2791" s="400"/>
    </row>
    <row r="2792" spans="1:8" x14ac:dyDescent="0.2">
      <c r="A2792" s="407"/>
      <c r="D2792" s="400"/>
      <c r="E2792" s="400"/>
      <c r="F2792" s="400"/>
      <c r="G2792" s="400"/>
      <c r="H2792" s="400"/>
    </row>
    <row r="2793" spans="1:8" x14ac:dyDescent="0.2">
      <c r="A2793" s="407"/>
      <c r="D2793" s="400"/>
      <c r="E2793" s="400"/>
      <c r="F2793" s="400"/>
      <c r="G2793" s="400"/>
      <c r="H2793" s="400"/>
    </row>
    <row r="2794" spans="1:8" x14ac:dyDescent="0.2">
      <c r="A2794" s="407"/>
      <c r="D2794" s="400"/>
      <c r="E2794" s="400"/>
      <c r="F2794" s="400"/>
      <c r="G2794" s="400"/>
      <c r="H2794" s="400"/>
    </row>
    <row r="2795" spans="1:8" x14ac:dyDescent="0.2">
      <c r="A2795" s="407"/>
      <c r="D2795" s="400"/>
      <c r="E2795" s="400"/>
      <c r="F2795" s="400"/>
      <c r="G2795" s="400"/>
      <c r="H2795" s="400"/>
    </row>
    <row r="2796" spans="1:8" x14ac:dyDescent="0.2">
      <c r="A2796" s="407"/>
      <c r="D2796" s="400"/>
      <c r="E2796" s="400"/>
      <c r="F2796" s="400"/>
      <c r="G2796" s="400"/>
      <c r="H2796" s="400"/>
    </row>
    <row r="2797" spans="1:8" x14ac:dyDescent="0.2">
      <c r="A2797" s="407"/>
      <c r="D2797" s="400"/>
      <c r="E2797" s="400"/>
      <c r="F2797" s="400"/>
      <c r="G2797" s="400"/>
      <c r="H2797" s="400"/>
    </row>
    <row r="2798" spans="1:8" x14ac:dyDescent="0.2">
      <c r="A2798" s="407"/>
      <c r="D2798" s="400"/>
      <c r="E2798" s="400"/>
      <c r="F2798" s="400"/>
      <c r="G2798" s="400"/>
      <c r="H2798" s="400"/>
    </row>
    <row r="2799" spans="1:8" x14ac:dyDescent="0.2">
      <c r="A2799" s="407"/>
      <c r="D2799" s="400"/>
      <c r="E2799" s="400"/>
      <c r="F2799" s="400"/>
      <c r="G2799" s="400"/>
      <c r="H2799" s="400"/>
    </row>
    <row r="2800" spans="1:8" x14ac:dyDescent="0.2">
      <c r="A2800" s="407"/>
      <c r="D2800" s="400"/>
      <c r="E2800" s="400"/>
      <c r="F2800" s="400"/>
      <c r="G2800" s="400"/>
      <c r="H2800" s="400"/>
    </row>
    <row r="2801" spans="1:8" x14ac:dyDescent="0.2">
      <c r="A2801" s="407"/>
      <c r="D2801" s="400"/>
      <c r="E2801" s="400"/>
      <c r="F2801" s="400"/>
      <c r="G2801" s="400"/>
      <c r="H2801" s="400"/>
    </row>
    <row r="2802" spans="1:8" x14ac:dyDescent="0.2">
      <c r="A2802" s="407"/>
      <c r="D2802" s="400"/>
      <c r="E2802" s="400"/>
      <c r="F2802" s="400"/>
      <c r="G2802" s="400"/>
      <c r="H2802" s="400"/>
    </row>
    <row r="2803" spans="1:8" x14ac:dyDescent="0.2">
      <c r="A2803" s="407"/>
      <c r="D2803" s="400"/>
      <c r="E2803" s="400"/>
      <c r="F2803" s="400"/>
      <c r="G2803" s="400"/>
      <c r="H2803" s="400"/>
    </row>
    <row r="2804" spans="1:8" x14ac:dyDescent="0.2">
      <c r="A2804" s="407"/>
      <c r="D2804" s="400"/>
      <c r="E2804" s="400"/>
      <c r="F2804" s="400"/>
      <c r="G2804" s="400"/>
      <c r="H2804" s="400"/>
    </row>
    <row r="2805" spans="1:8" x14ac:dyDescent="0.2">
      <c r="A2805" s="407"/>
      <c r="D2805" s="400"/>
      <c r="E2805" s="400"/>
      <c r="F2805" s="400"/>
      <c r="G2805" s="400"/>
      <c r="H2805" s="400"/>
    </row>
    <row r="2806" spans="1:8" x14ac:dyDescent="0.2">
      <c r="A2806" s="407"/>
      <c r="D2806" s="400"/>
      <c r="E2806" s="400"/>
      <c r="F2806" s="400"/>
      <c r="G2806" s="400"/>
      <c r="H2806" s="400"/>
    </row>
    <row r="2807" spans="1:8" x14ac:dyDescent="0.2">
      <c r="A2807" s="407"/>
      <c r="D2807" s="400"/>
      <c r="E2807" s="400"/>
      <c r="F2807" s="400"/>
      <c r="G2807" s="400"/>
      <c r="H2807" s="400"/>
    </row>
    <row r="2808" spans="1:8" x14ac:dyDescent="0.2">
      <c r="A2808" s="407"/>
      <c r="D2808" s="400"/>
      <c r="E2808" s="400"/>
      <c r="F2808" s="400"/>
      <c r="G2808" s="400"/>
      <c r="H2808" s="400"/>
    </row>
    <row r="2809" spans="1:8" x14ac:dyDescent="0.2">
      <c r="A2809" s="407"/>
      <c r="D2809" s="400"/>
      <c r="E2809" s="400"/>
      <c r="F2809" s="400"/>
      <c r="G2809" s="400"/>
      <c r="H2809" s="400"/>
    </row>
    <row r="2810" spans="1:8" x14ac:dyDescent="0.2">
      <c r="A2810" s="407"/>
      <c r="D2810" s="400"/>
      <c r="E2810" s="400"/>
      <c r="F2810" s="400"/>
      <c r="G2810" s="400"/>
      <c r="H2810" s="400"/>
    </row>
    <row r="2811" spans="1:8" x14ac:dyDescent="0.2">
      <c r="A2811" s="407"/>
      <c r="D2811" s="400"/>
      <c r="E2811" s="400"/>
      <c r="F2811" s="400"/>
      <c r="G2811" s="400"/>
      <c r="H2811" s="400"/>
    </row>
    <row r="2812" spans="1:8" x14ac:dyDescent="0.2">
      <c r="A2812" s="407"/>
      <c r="D2812" s="400"/>
      <c r="E2812" s="400"/>
      <c r="F2812" s="400"/>
      <c r="G2812" s="400"/>
      <c r="H2812" s="400"/>
    </row>
    <row r="2813" spans="1:8" x14ac:dyDescent="0.2">
      <c r="A2813" s="407"/>
      <c r="D2813" s="400"/>
      <c r="E2813" s="400"/>
      <c r="F2813" s="400"/>
      <c r="G2813" s="400"/>
      <c r="H2813" s="400"/>
    </row>
    <row r="2814" spans="1:8" x14ac:dyDescent="0.2">
      <c r="A2814" s="407"/>
      <c r="D2814" s="400"/>
      <c r="E2814" s="400"/>
      <c r="F2814" s="400"/>
      <c r="G2814" s="400"/>
      <c r="H2814" s="400"/>
    </row>
    <row r="2815" spans="1:8" x14ac:dyDescent="0.2">
      <c r="A2815" s="407"/>
      <c r="D2815" s="400"/>
      <c r="E2815" s="400"/>
      <c r="F2815" s="400"/>
      <c r="G2815" s="400"/>
      <c r="H2815" s="400"/>
    </row>
    <row r="2816" spans="1:8" x14ac:dyDescent="0.2">
      <c r="A2816" s="407"/>
      <c r="D2816" s="400"/>
      <c r="E2816" s="400"/>
      <c r="F2816" s="400"/>
      <c r="G2816" s="400"/>
      <c r="H2816" s="400"/>
    </row>
    <row r="2817" spans="1:8" x14ac:dyDescent="0.2">
      <c r="A2817" s="407"/>
      <c r="D2817" s="400"/>
      <c r="E2817" s="400"/>
      <c r="F2817" s="400"/>
      <c r="G2817" s="400"/>
      <c r="H2817" s="400"/>
    </row>
    <row r="2818" spans="1:8" x14ac:dyDescent="0.2">
      <c r="A2818" s="407"/>
      <c r="D2818" s="400"/>
      <c r="E2818" s="400"/>
      <c r="F2818" s="400"/>
      <c r="G2818" s="400"/>
      <c r="H2818" s="400"/>
    </row>
    <row r="2819" spans="1:8" x14ac:dyDescent="0.2">
      <c r="A2819" s="407"/>
      <c r="D2819" s="400"/>
      <c r="E2819" s="400"/>
      <c r="F2819" s="400"/>
      <c r="G2819" s="400"/>
      <c r="H2819" s="400"/>
    </row>
    <row r="2820" spans="1:8" x14ac:dyDescent="0.2">
      <c r="A2820" s="407"/>
      <c r="D2820" s="400"/>
      <c r="E2820" s="400"/>
      <c r="F2820" s="400"/>
      <c r="G2820" s="400"/>
      <c r="H2820" s="400"/>
    </row>
    <row r="2821" spans="1:8" x14ac:dyDescent="0.2">
      <c r="A2821" s="407"/>
      <c r="D2821" s="400"/>
      <c r="E2821" s="400"/>
      <c r="F2821" s="400"/>
      <c r="G2821" s="400"/>
      <c r="H2821" s="400"/>
    </row>
    <row r="2822" spans="1:8" x14ac:dyDescent="0.2">
      <c r="A2822" s="407"/>
      <c r="D2822" s="400"/>
      <c r="E2822" s="400"/>
      <c r="F2822" s="400"/>
      <c r="G2822" s="400"/>
      <c r="H2822" s="400"/>
    </row>
    <row r="2823" spans="1:8" x14ac:dyDescent="0.2">
      <c r="A2823" s="407"/>
      <c r="D2823" s="400"/>
      <c r="E2823" s="400"/>
      <c r="F2823" s="400"/>
      <c r="G2823" s="400"/>
      <c r="H2823" s="400"/>
    </row>
    <row r="2824" spans="1:8" x14ac:dyDescent="0.2">
      <c r="A2824" s="407"/>
      <c r="D2824" s="400"/>
      <c r="E2824" s="400"/>
      <c r="F2824" s="400"/>
      <c r="G2824" s="400"/>
      <c r="H2824" s="400"/>
    </row>
    <row r="2825" spans="1:8" x14ac:dyDescent="0.2">
      <c r="A2825" s="407"/>
      <c r="D2825" s="400"/>
      <c r="E2825" s="400"/>
      <c r="F2825" s="400"/>
      <c r="G2825" s="400"/>
      <c r="H2825" s="400"/>
    </row>
    <row r="2826" spans="1:8" x14ac:dyDescent="0.2">
      <c r="A2826" s="407"/>
      <c r="D2826" s="400"/>
      <c r="E2826" s="400"/>
      <c r="F2826" s="400"/>
      <c r="G2826" s="400"/>
      <c r="H2826" s="400"/>
    </row>
    <row r="2827" spans="1:8" x14ac:dyDescent="0.2">
      <c r="A2827" s="407"/>
      <c r="D2827" s="400"/>
      <c r="E2827" s="400"/>
      <c r="F2827" s="400"/>
      <c r="G2827" s="400"/>
      <c r="H2827" s="400"/>
    </row>
    <row r="2828" spans="1:8" x14ac:dyDescent="0.2">
      <c r="A2828" s="407"/>
      <c r="D2828" s="400"/>
      <c r="E2828" s="400"/>
      <c r="F2828" s="400"/>
      <c r="G2828" s="400"/>
      <c r="H2828" s="400"/>
    </row>
    <row r="2829" spans="1:8" x14ac:dyDescent="0.2">
      <c r="A2829" s="407"/>
      <c r="D2829" s="400"/>
      <c r="E2829" s="400"/>
      <c r="F2829" s="400"/>
      <c r="G2829" s="400"/>
      <c r="H2829" s="400"/>
    </row>
    <row r="2830" spans="1:8" x14ac:dyDescent="0.2">
      <c r="A2830" s="407"/>
      <c r="D2830" s="400"/>
      <c r="E2830" s="400"/>
      <c r="F2830" s="400"/>
      <c r="G2830" s="400"/>
      <c r="H2830" s="400"/>
    </row>
    <row r="2831" spans="1:8" x14ac:dyDescent="0.2">
      <c r="A2831" s="407"/>
      <c r="D2831" s="400"/>
      <c r="E2831" s="400"/>
      <c r="F2831" s="400"/>
      <c r="G2831" s="400"/>
      <c r="H2831" s="400"/>
    </row>
    <row r="2832" spans="1:8" x14ac:dyDescent="0.2">
      <c r="A2832" s="407"/>
      <c r="D2832" s="400"/>
      <c r="E2832" s="400"/>
      <c r="F2832" s="400"/>
      <c r="G2832" s="400"/>
      <c r="H2832" s="400"/>
    </row>
    <row r="2833" spans="1:8" x14ac:dyDescent="0.2">
      <c r="A2833" s="407"/>
      <c r="D2833" s="400"/>
      <c r="E2833" s="400"/>
      <c r="F2833" s="400"/>
      <c r="G2833" s="400"/>
      <c r="H2833" s="400"/>
    </row>
    <row r="2834" spans="1:8" x14ac:dyDescent="0.2">
      <c r="A2834" s="407"/>
      <c r="D2834" s="400"/>
      <c r="E2834" s="400"/>
      <c r="F2834" s="400"/>
      <c r="G2834" s="400"/>
      <c r="H2834" s="400"/>
    </row>
    <row r="2835" spans="1:8" x14ac:dyDescent="0.2">
      <c r="A2835" s="407"/>
      <c r="D2835" s="400"/>
      <c r="E2835" s="400"/>
      <c r="F2835" s="400"/>
      <c r="G2835" s="400"/>
      <c r="H2835" s="400"/>
    </row>
    <row r="2836" spans="1:8" x14ac:dyDescent="0.2">
      <c r="A2836" s="407"/>
      <c r="D2836" s="400"/>
      <c r="E2836" s="400"/>
      <c r="F2836" s="400"/>
      <c r="G2836" s="400"/>
      <c r="H2836" s="400"/>
    </row>
    <row r="2837" spans="1:8" x14ac:dyDescent="0.2">
      <c r="A2837" s="407"/>
      <c r="D2837" s="400"/>
      <c r="E2837" s="400"/>
      <c r="F2837" s="400"/>
      <c r="G2837" s="400"/>
      <c r="H2837" s="400"/>
    </row>
    <row r="2838" spans="1:8" x14ac:dyDescent="0.2">
      <c r="A2838" s="407"/>
      <c r="D2838" s="400"/>
      <c r="E2838" s="400"/>
      <c r="F2838" s="400"/>
      <c r="G2838" s="400"/>
      <c r="H2838" s="400"/>
    </row>
    <row r="2839" spans="1:8" x14ac:dyDescent="0.2">
      <c r="A2839" s="407"/>
      <c r="D2839" s="400"/>
      <c r="E2839" s="400"/>
      <c r="F2839" s="400"/>
      <c r="G2839" s="400"/>
      <c r="H2839" s="400"/>
    </row>
    <row r="2840" spans="1:8" x14ac:dyDescent="0.2">
      <c r="A2840" s="407"/>
      <c r="D2840" s="400"/>
      <c r="E2840" s="400"/>
      <c r="F2840" s="400"/>
      <c r="G2840" s="400"/>
      <c r="H2840" s="400"/>
    </row>
    <row r="2841" spans="1:8" x14ac:dyDescent="0.2">
      <c r="A2841" s="407"/>
      <c r="D2841" s="400"/>
      <c r="E2841" s="400"/>
      <c r="F2841" s="400"/>
      <c r="G2841" s="400"/>
      <c r="H2841" s="400"/>
    </row>
    <row r="2842" spans="1:8" x14ac:dyDescent="0.2">
      <c r="A2842" s="407"/>
      <c r="D2842" s="400"/>
      <c r="E2842" s="400"/>
      <c r="F2842" s="400"/>
      <c r="G2842" s="400"/>
      <c r="H2842" s="400"/>
    </row>
    <row r="2843" spans="1:8" x14ac:dyDescent="0.2">
      <c r="A2843" s="407"/>
      <c r="D2843" s="400"/>
      <c r="E2843" s="400"/>
      <c r="F2843" s="400"/>
      <c r="G2843" s="400"/>
      <c r="H2843" s="400"/>
    </row>
    <row r="2844" spans="1:8" x14ac:dyDescent="0.2">
      <c r="A2844" s="407"/>
      <c r="D2844" s="400"/>
      <c r="E2844" s="400"/>
      <c r="F2844" s="400"/>
      <c r="G2844" s="400"/>
      <c r="H2844" s="400"/>
    </row>
    <row r="2845" spans="1:8" x14ac:dyDescent="0.2">
      <c r="A2845" s="407"/>
      <c r="D2845" s="400"/>
      <c r="E2845" s="400"/>
      <c r="F2845" s="400"/>
      <c r="G2845" s="400"/>
      <c r="H2845" s="400"/>
    </row>
    <row r="2846" spans="1:8" x14ac:dyDescent="0.2">
      <c r="A2846" s="407"/>
      <c r="D2846" s="400"/>
      <c r="E2846" s="400"/>
      <c r="F2846" s="400"/>
      <c r="G2846" s="400"/>
      <c r="H2846" s="400"/>
    </row>
    <row r="2847" spans="1:8" x14ac:dyDescent="0.2">
      <c r="A2847" s="407"/>
      <c r="D2847" s="400"/>
      <c r="E2847" s="400"/>
      <c r="F2847" s="400"/>
      <c r="G2847" s="400"/>
      <c r="H2847" s="400"/>
    </row>
    <row r="2848" spans="1:8" x14ac:dyDescent="0.2">
      <c r="A2848" s="407"/>
      <c r="D2848" s="400"/>
      <c r="E2848" s="400"/>
      <c r="F2848" s="400"/>
      <c r="G2848" s="400"/>
      <c r="H2848" s="400"/>
    </row>
    <row r="2849" spans="1:8" x14ac:dyDescent="0.2">
      <c r="A2849" s="407"/>
      <c r="D2849" s="400"/>
      <c r="E2849" s="400"/>
      <c r="F2849" s="400"/>
      <c r="G2849" s="400"/>
      <c r="H2849" s="400"/>
    </row>
    <row r="2850" spans="1:8" x14ac:dyDescent="0.2">
      <c r="A2850" s="407"/>
      <c r="D2850" s="400"/>
      <c r="E2850" s="400"/>
      <c r="F2850" s="400"/>
      <c r="G2850" s="400"/>
      <c r="H2850" s="400"/>
    </row>
    <row r="2851" spans="1:8" x14ac:dyDescent="0.2">
      <c r="A2851" s="407"/>
      <c r="D2851" s="400"/>
      <c r="E2851" s="400"/>
      <c r="F2851" s="400"/>
      <c r="G2851" s="400"/>
      <c r="H2851" s="400"/>
    </row>
    <row r="2852" spans="1:8" x14ac:dyDescent="0.2">
      <c r="A2852" s="407"/>
      <c r="D2852" s="400"/>
      <c r="E2852" s="400"/>
      <c r="F2852" s="400"/>
      <c r="G2852" s="400"/>
      <c r="H2852" s="400"/>
    </row>
    <row r="2853" spans="1:8" x14ac:dyDescent="0.2">
      <c r="A2853" s="407"/>
      <c r="D2853" s="400"/>
      <c r="E2853" s="400"/>
      <c r="F2853" s="400"/>
      <c r="G2853" s="400"/>
      <c r="H2853" s="400"/>
    </row>
    <row r="2854" spans="1:8" x14ac:dyDescent="0.2">
      <c r="A2854" s="407"/>
      <c r="D2854" s="400"/>
      <c r="E2854" s="400"/>
      <c r="F2854" s="400"/>
      <c r="G2854" s="400"/>
      <c r="H2854" s="400"/>
    </row>
    <row r="2855" spans="1:8" x14ac:dyDescent="0.2">
      <c r="A2855" s="407"/>
      <c r="D2855" s="400"/>
      <c r="E2855" s="400"/>
      <c r="F2855" s="400"/>
      <c r="G2855" s="400"/>
      <c r="H2855" s="400"/>
    </row>
    <row r="2856" spans="1:8" x14ac:dyDescent="0.2">
      <c r="A2856" s="407"/>
      <c r="D2856" s="400"/>
      <c r="E2856" s="400"/>
      <c r="F2856" s="400"/>
      <c r="G2856" s="400"/>
      <c r="H2856" s="400"/>
    </row>
    <row r="2857" spans="1:8" x14ac:dyDescent="0.2">
      <c r="A2857" s="407"/>
      <c r="D2857" s="400"/>
      <c r="E2857" s="400"/>
      <c r="F2857" s="400"/>
      <c r="G2857" s="400"/>
      <c r="H2857" s="400"/>
    </row>
    <row r="2858" spans="1:8" x14ac:dyDescent="0.2">
      <c r="A2858" s="407"/>
      <c r="D2858" s="400"/>
      <c r="E2858" s="400"/>
      <c r="F2858" s="400"/>
      <c r="G2858" s="400"/>
      <c r="H2858" s="400"/>
    </row>
    <row r="2859" spans="1:8" x14ac:dyDescent="0.2">
      <c r="A2859" s="407"/>
      <c r="D2859" s="400"/>
      <c r="E2859" s="400"/>
      <c r="F2859" s="400"/>
      <c r="G2859" s="400"/>
      <c r="H2859" s="400"/>
    </row>
    <row r="2860" spans="1:8" x14ac:dyDescent="0.2">
      <c r="A2860" s="407"/>
      <c r="D2860" s="400"/>
      <c r="E2860" s="400"/>
      <c r="F2860" s="400"/>
      <c r="G2860" s="400"/>
      <c r="H2860" s="400"/>
    </row>
    <row r="2861" spans="1:8" x14ac:dyDescent="0.2">
      <c r="A2861" s="407"/>
      <c r="D2861" s="400"/>
      <c r="E2861" s="400"/>
      <c r="F2861" s="400"/>
      <c r="G2861" s="400"/>
      <c r="H2861" s="400"/>
    </row>
    <row r="2862" spans="1:8" x14ac:dyDescent="0.2">
      <c r="A2862" s="407"/>
      <c r="D2862" s="400"/>
      <c r="E2862" s="400"/>
      <c r="F2862" s="400"/>
      <c r="G2862" s="400"/>
      <c r="H2862" s="400"/>
    </row>
    <row r="2863" spans="1:8" x14ac:dyDescent="0.2">
      <c r="A2863" s="407"/>
      <c r="D2863" s="400"/>
      <c r="E2863" s="400"/>
      <c r="F2863" s="400"/>
      <c r="G2863" s="400"/>
      <c r="H2863" s="400"/>
    </row>
    <row r="2864" spans="1:8" x14ac:dyDescent="0.2">
      <c r="A2864" s="407"/>
      <c r="D2864" s="400"/>
      <c r="E2864" s="400"/>
      <c r="F2864" s="400"/>
      <c r="G2864" s="400"/>
      <c r="H2864" s="400"/>
    </row>
    <row r="2865" spans="1:8" x14ac:dyDescent="0.2">
      <c r="A2865" s="407"/>
      <c r="D2865" s="400"/>
      <c r="E2865" s="400"/>
      <c r="F2865" s="400"/>
      <c r="G2865" s="400"/>
      <c r="H2865" s="400"/>
    </row>
    <row r="2866" spans="1:8" x14ac:dyDescent="0.2">
      <c r="A2866" s="407"/>
      <c r="D2866" s="400"/>
      <c r="E2866" s="400"/>
      <c r="F2866" s="400"/>
      <c r="G2866" s="400"/>
      <c r="H2866" s="400"/>
    </row>
    <row r="2867" spans="1:8" x14ac:dyDescent="0.2">
      <c r="A2867" s="407"/>
      <c r="D2867" s="400"/>
      <c r="E2867" s="400"/>
      <c r="F2867" s="400"/>
      <c r="G2867" s="400"/>
      <c r="H2867" s="400"/>
    </row>
    <row r="2868" spans="1:8" x14ac:dyDescent="0.2">
      <c r="A2868" s="407"/>
      <c r="D2868" s="400"/>
      <c r="E2868" s="400"/>
      <c r="F2868" s="400"/>
      <c r="G2868" s="400"/>
      <c r="H2868" s="400"/>
    </row>
    <row r="2869" spans="1:8" x14ac:dyDescent="0.2">
      <c r="A2869" s="407"/>
      <c r="D2869" s="400"/>
      <c r="E2869" s="400"/>
      <c r="F2869" s="400"/>
      <c r="G2869" s="400"/>
      <c r="H2869" s="400"/>
    </row>
    <row r="2870" spans="1:8" x14ac:dyDescent="0.2">
      <c r="A2870" s="407"/>
      <c r="D2870" s="400"/>
      <c r="E2870" s="400"/>
      <c r="F2870" s="400"/>
      <c r="G2870" s="400"/>
      <c r="H2870" s="400"/>
    </row>
    <row r="2871" spans="1:8" x14ac:dyDescent="0.2">
      <c r="A2871" s="407"/>
      <c r="D2871" s="400"/>
      <c r="E2871" s="400"/>
      <c r="F2871" s="400"/>
      <c r="G2871" s="400"/>
      <c r="H2871" s="400"/>
    </row>
    <row r="2872" spans="1:8" x14ac:dyDescent="0.2">
      <c r="A2872" s="407"/>
      <c r="D2872" s="400"/>
      <c r="E2872" s="400"/>
      <c r="F2872" s="400"/>
      <c r="G2872" s="400"/>
      <c r="H2872" s="400"/>
    </row>
    <row r="2873" spans="1:8" x14ac:dyDescent="0.2">
      <c r="A2873" s="407"/>
      <c r="D2873" s="400"/>
      <c r="E2873" s="400"/>
      <c r="F2873" s="400"/>
      <c r="G2873" s="400"/>
      <c r="H2873" s="400"/>
    </row>
    <row r="2874" spans="1:8" x14ac:dyDescent="0.2">
      <c r="A2874" s="407"/>
      <c r="D2874" s="400"/>
      <c r="E2874" s="400"/>
      <c r="F2874" s="400"/>
      <c r="G2874" s="400"/>
      <c r="H2874" s="400"/>
    </row>
    <row r="2875" spans="1:8" x14ac:dyDescent="0.2">
      <c r="A2875" s="407"/>
      <c r="D2875" s="400"/>
      <c r="E2875" s="400"/>
      <c r="F2875" s="400"/>
      <c r="G2875" s="400"/>
      <c r="H2875" s="400"/>
    </row>
    <row r="2876" spans="1:8" x14ac:dyDescent="0.2">
      <c r="A2876" s="407"/>
      <c r="D2876" s="400"/>
      <c r="E2876" s="400"/>
      <c r="F2876" s="400"/>
      <c r="G2876" s="400"/>
      <c r="H2876" s="400"/>
    </row>
    <row r="2877" spans="1:8" x14ac:dyDescent="0.2">
      <c r="A2877" s="407"/>
      <c r="D2877" s="400"/>
      <c r="E2877" s="400"/>
      <c r="F2877" s="400"/>
      <c r="G2877" s="400"/>
      <c r="H2877" s="400"/>
    </row>
    <row r="2878" spans="1:8" x14ac:dyDescent="0.2">
      <c r="A2878" s="407"/>
      <c r="D2878" s="400"/>
      <c r="E2878" s="400"/>
      <c r="F2878" s="400"/>
      <c r="G2878" s="400"/>
      <c r="H2878" s="400"/>
    </row>
    <row r="2879" spans="1:8" x14ac:dyDescent="0.2">
      <c r="A2879" s="407"/>
      <c r="D2879" s="400"/>
      <c r="E2879" s="400"/>
      <c r="F2879" s="400"/>
      <c r="G2879" s="400"/>
      <c r="H2879" s="400"/>
    </row>
    <row r="2880" spans="1:8" x14ac:dyDescent="0.2">
      <c r="A2880" s="407"/>
      <c r="D2880" s="400"/>
      <c r="E2880" s="400"/>
      <c r="F2880" s="400"/>
      <c r="G2880" s="400"/>
      <c r="H2880" s="400"/>
    </row>
    <row r="2881" spans="1:8" x14ac:dyDescent="0.2">
      <c r="A2881" s="407"/>
      <c r="D2881" s="400"/>
      <c r="E2881" s="400"/>
      <c r="F2881" s="400"/>
      <c r="G2881" s="400"/>
      <c r="H2881" s="400"/>
    </row>
    <row r="2882" spans="1:8" x14ac:dyDescent="0.2">
      <c r="A2882" s="407"/>
      <c r="D2882" s="400"/>
      <c r="E2882" s="400"/>
      <c r="F2882" s="400"/>
      <c r="G2882" s="400"/>
      <c r="H2882" s="400"/>
    </row>
    <row r="2883" spans="1:8" x14ac:dyDescent="0.2">
      <c r="A2883" s="407"/>
      <c r="D2883" s="400"/>
      <c r="E2883" s="400"/>
      <c r="F2883" s="400"/>
      <c r="G2883" s="400"/>
      <c r="H2883" s="400"/>
    </row>
    <row r="2884" spans="1:8" x14ac:dyDescent="0.2">
      <c r="A2884" s="407"/>
      <c r="D2884" s="400"/>
      <c r="E2884" s="400"/>
      <c r="F2884" s="400"/>
      <c r="G2884" s="400"/>
      <c r="H2884" s="400"/>
    </row>
    <row r="2885" spans="1:8" x14ac:dyDescent="0.2">
      <c r="A2885" s="407"/>
      <c r="D2885" s="400"/>
      <c r="E2885" s="400"/>
      <c r="F2885" s="400"/>
      <c r="G2885" s="400"/>
      <c r="H2885" s="400"/>
    </row>
    <row r="2886" spans="1:8" x14ac:dyDescent="0.2">
      <c r="A2886" s="407"/>
      <c r="D2886" s="400"/>
      <c r="E2886" s="400"/>
      <c r="F2886" s="400"/>
      <c r="G2886" s="400"/>
      <c r="H2886" s="400"/>
    </row>
    <row r="2887" spans="1:8" x14ac:dyDescent="0.2">
      <c r="A2887" s="407"/>
      <c r="D2887" s="400"/>
      <c r="E2887" s="400"/>
      <c r="F2887" s="400"/>
      <c r="G2887" s="400"/>
      <c r="H2887" s="400"/>
    </row>
    <row r="2888" spans="1:8" x14ac:dyDescent="0.2">
      <c r="A2888" s="407"/>
      <c r="D2888" s="400"/>
      <c r="E2888" s="400"/>
      <c r="F2888" s="400"/>
      <c r="G2888" s="400"/>
      <c r="H2888" s="400"/>
    </row>
    <row r="2889" spans="1:8" x14ac:dyDescent="0.2">
      <c r="A2889" s="407"/>
      <c r="D2889" s="400"/>
      <c r="E2889" s="400"/>
      <c r="F2889" s="400"/>
      <c r="G2889" s="400"/>
      <c r="H2889" s="400"/>
    </row>
    <row r="2890" spans="1:8" x14ac:dyDescent="0.2">
      <c r="A2890" s="407"/>
      <c r="D2890" s="400"/>
      <c r="E2890" s="400"/>
      <c r="F2890" s="400"/>
      <c r="G2890" s="400"/>
      <c r="H2890" s="400"/>
    </row>
    <row r="2891" spans="1:8" x14ac:dyDescent="0.2">
      <c r="A2891" s="407"/>
      <c r="D2891" s="400"/>
      <c r="E2891" s="400"/>
      <c r="F2891" s="400"/>
      <c r="G2891" s="400"/>
      <c r="H2891" s="400"/>
    </row>
    <row r="2892" spans="1:8" x14ac:dyDescent="0.2">
      <c r="A2892" s="407"/>
      <c r="D2892" s="400"/>
      <c r="E2892" s="400"/>
      <c r="F2892" s="400"/>
      <c r="G2892" s="400"/>
      <c r="H2892" s="400"/>
    </row>
    <row r="2893" spans="1:8" x14ac:dyDescent="0.2">
      <c r="A2893" s="407"/>
      <c r="D2893" s="400"/>
      <c r="E2893" s="400"/>
      <c r="F2893" s="400"/>
      <c r="G2893" s="400"/>
      <c r="H2893" s="400"/>
    </row>
    <row r="2894" spans="1:8" x14ac:dyDescent="0.2">
      <c r="A2894" s="407"/>
      <c r="D2894" s="400"/>
      <c r="E2894" s="400"/>
      <c r="F2894" s="400"/>
      <c r="G2894" s="400"/>
      <c r="H2894" s="400"/>
    </row>
    <row r="2895" spans="1:8" x14ac:dyDescent="0.2">
      <c r="A2895" s="407"/>
      <c r="D2895" s="400"/>
      <c r="E2895" s="400"/>
      <c r="F2895" s="400"/>
      <c r="G2895" s="400"/>
      <c r="H2895" s="400"/>
    </row>
    <row r="2896" spans="1:8" x14ac:dyDescent="0.2">
      <c r="A2896" s="407"/>
      <c r="D2896" s="400"/>
      <c r="E2896" s="400"/>
      <c r="F2896" s="400"/>
      <c r="G2896" s="400"/>
      <c r="H2896" s="400"/>
    </row>
    <row r="2897" spans="1:8" x14ac:dyDescent="0.2">
      <c r="A2897" s="407"/>
      <c r="D2897" s="400"/>
      <c r="E2897" s="400"/>
      <c r="F2897" s="400"/>
      <c r="G2897" s="400"/>
      <c r="H2897" s="400"/>
    </row>
    <row r="2898" spans="1:8" x14ac:dyDescent="0.2">
      <c r="A2898" s="407"/>
      <c r="D2898" s="400"/>
      <c r="E2898" s="400"/>
      <c r="F2898" s="400"/>
      <c r="G2898" s="400"/>
      <c r="H2898" s="400"/>
    </row>
    <row r="2899" spans="1:8" x14ac:dyDescent="0.2">
      <c r="A2899" s="407"/>
      <c r="D2899" s="400"/>
      <c r="E2899" s="400"/>
      <c r="F2899" s="400"/>
      <c r="G2899" s="400"/>
      <c r="H2899" s="400"/>
    </row>
    <row r="2900" spans="1:8" x14ac:dyDescent="0.2">
      <c r="A2900" s="407"/>
      <c r="D2900" s="400"/>
      <c r="E2900" s="400"/>
      <c r="F2900" s="400"/>
      <c r="G2900" s="400"/>
      <c r="H2900" s="400"/>
    </row>
    <row r="2901" spans="1:8" x14ac:dyDescent="0.2">
      <c r="A2901" s="407"/>
      <c r="D2901" s="400"/>
      <c r="E2901" s="400"/>
      <c r="F2901" s="400"/>
      <c r="G2901" s="400"/>
      <c r="H2901" s="400"/>
    </row>
    <row r="2902" spans="1:8" x14ac:dyDescent="0.2">
      <c r="A2902" s="407"/>
      <c r="D2902" s="400"/>
      <c r="E2902" s="400"/>
      <c r="F2902" s="400"/>
      <c r="G2902" s="400"/>
      <c r="H2902" s="400"/>
    </row>
    <row r="2903" spans="1:8" x14ac:dyDescent="0.2">
      <c r="A2903" s="407"/>
      <c r="D2903" s="400"/>
      <c r="E2903" s="400"/>
      <c r="F2903" s="400"/>
      <c r="G2903" s="400"/>
      <c r="H2903" s="400"/>
    </row>
    <row r="2904" spans="1:8" x14ac:dyDescent="0.2">
      <c r="A2904" s="407"/>
      <c r="D2904" s="400"/>
      <c r="E2904" s="400"/>
      <c r="F2904" s="400"/>
      <c r="G2904" s="400"/>
      <c r="H2904" s="400"/>
    </row>
    <row r="2905" spans="1:8" x14ac:dyDescent="0.2">
      <c r="A2905" s="407"/>
      <c r="D2905" s="400"/>
      <c r="E2905" s="400"/>
      <c r="F2905" s="400"/>
      <c r="G2905" s="400"/>
      <c r="H2905" s="400"/>
    </row>
    <row r="2906" spans="1:8" x14ac:dyDescent="0.2">
      <c r="A2906" s="407"/>
      <c r="D2906" s="400"/>
      <c r="E2906" s="400"/>
      <c r="F2906" s="400"/>
      <c r="G2906" s="400"/>
      <c r="H2906" s="400"/>
    </row>
    <row r="2907" spans="1:8" x14ac:dyDescent="0.2">
      <c r="A2907" s="407"/>
      <c r="D2907" s="400"/>
      <c r="E2907" s="400"/>
      <c r="F2907" s="400"/>
      <c r="G2907" s="400"/>
      <c r="H2907" s="400"/>
    </row>
    <row r="2908" spans="1:8" x14ac:dyDescent="0.2">
      <c r="A2908" s="407"/>
      <c r="D2908" s="400"/>
      <c r="E2908" s="400"/>
      <c r="F2908" s="400"/>
      <c r="G2908" s="400"/>
      <c r="H2908" s="400"/>
    </row>
    <row r="2909" spans="1:8" x14ac:dyDescent="0.2">
      <c r="A2909" s="407"/>
      <c r="D2909" s="400"/>
      <c r="E2909" s="400"/>
      <c r="F2909" s="400"/>
      <c r="G2909" s="400"/>
      <c r="H2909" s="400"/>
    </row>
    <row r="2910" spans="1:8" x14ac:dyDescent="0.2">
      <c r="A2910" s="407"/>
      <c r="D2910" s="400"/>
      <c r="E2910" s="400"/>
      <c r="F2910" s="400"/>
      <c r="G2910" s="400"/>
      <c r="H2910" s="400"/>
    </row>
    <row r="2911" spans="1:8" x14ac:dyDescent="0.2">
      <c r="A2911" s="407"/>
      <c r="D2911" s="400"/>
      <c r="E2911" s="400"/>
      <c r="F2911" s="400"/>
      <c r="G2911" s="400"/>
      <c r="H2911" s="400"/>
    </row>
    <row r="2912" spans="1:8" x14ac:dyDescent="0.2">
      <c r="A2912" s="407"/>
      <c r="D2912" s="400"/>
      <c r="E2912" s="400"/>
      <c r="F2912" s="400"/>
      <c r="G2912" s="400"/>
      <c r="H2912" s="400"/>
    </row>
    <row r="2913" spans="1:8" x14ac:dyDescent="0.2">
      <c r="A2913" s="407"/>
      <c r="D2913" s="400"/>
      <c r="E2913" s="400"/>
      <c r="F2913" s="400"/>
      <c r="G2913" s="400"/>
      <c r="H2913" s="400"/>
    </row>
    <row r="2914" spans="1:8" x14ac:dyDescent="0.2">
      <c r="A2914" s="407"/>
      <c r="D2914" s="400"/>
      <c r="E2914" s="400"/>
      <c r="F2914" s="400"/>
      <c r="G2914" s="400"/>
      <c r="H2914" s="400"/>
    </row>
    <row r="2915" spans="1:8" x14ac:dyDescent="0.2">
      <c r="A2915" s="407"/>
      <c r="D2915" s="400"/>
      <c r="E2915" s="400"/>
      <c r="F2915" s="400"/>
      <c r="G2915" s="400"/>
      <c r="H2915" s="400"/>
    </row>
    <row r="2916" spans="1:8" x14ac:dyDescent="0.2">
      <c r="A2916" s="407"/>
      <c r="D2916" s="400"/>
      <c r="E2916" s="400"/>
      <c r="F2916" s="400"/>
      <c r="G2916" s="400"/>
      <c r="H2916" s="400"/>
    </row>
    <row r="2917" spans="1:8" x14ac:dyDescent="0.2">
      <c r="A2917" s="407"/>
      <c r="D2917" s="400"/>
      <c r="E2917" s="400"/>
      <c r="F2917" s="400"/>
      <c r="G2917" s="400"/>
      <c r="H2917" s="400"/>
    </row>
    <row r="2918" spans="1:8" x14ac:dyDescent="0.2">
      <c r="A2918" s="407"/>
      <c r="D2918" s="400"/>
      <c r="E2918" s="400"/>
      <c r="F2918" s="400"/>
      <c r="G2918" s="400"/>
      <c r="H2918" s="400"/>
    </row>
    <row r="2919" spans="1:8" x14ac:dyDescent="0.2">
      <c r="A2919" s="407"/>
      <c r="D2919" s="400"/>
      <c r="E2919" s="400"/>
      <c r="F2919" s="400"/>
      <c r="G2919" s="400"/>
      <c r="H2919" s="400"/>
    </row>
    <row r="2920" spans="1:8" x14ac:dyDescent="0.2">
      <c r="A2920" s="407"/>
      <c r="D2920" s="400"/>
      <c r="E2920" s="400"/>
      <c r="F2920" s="400"/>
      <c r="G2920" s="400"/>
      <c r="H2920" s="400"/>
    </row>
    <row r="2921" spans="1:8" x14ac:dyDescent="0.2">
      <c r="A2921" s="407"/>
      <c r="D2921" s="400"/>
      <c r="E2921" s="400"/>
      <c r="F2921" s="400"/>
      <c r="G2921" s="400"/>
      <c r="H2921" s="400"/>
    </row>
    <row r="2922" spans="1:8" x14ac:dyDescent="0.2">
      <c r="A2922" s="407"/>
      <c r="D2922" s="400"/>
      <c r="E2922" s="400"/>
      <c r="F2922" s="400"/>
      <c r="G2922" s="400"/>
      <c r="H2922" s="400"/>
    </row>
    <row r="2923" spans="1:8" x14ac:dyDescent="0.2">
      <c r="A2923" s="407"/>
      <c r="D2923" s="400"/>
      <c r="E2923" s="400"/>
      <c r="F2923" s="400"/>
      <c r="G2923" s="400"/>
      <c r="H2923" s="400"/>
    </row>
    <row r="2924" spans="1:8" x14ac:dyDescent="0.2">
      <c r="A2924" s="407"/>
      <c r="D2924" s="400"/>
      <c r="E2924" s="400"/>
      <c r="F2924" s="400"/>
      <c r="G2924" s="400"/>
      <c r="H2924" s="400"/>
    </row>
    <row r="2925" spans="1:8" x14ac:dyDescent="0.2">
      <c r="A2925" s="407"/>
      <c r="D2925" s="400"/>
      <c r="E2925" s="400"/>
      <c r="F2925" s="400"/>
      <c r="G2925" s="400"/>
      <c r="H2925" s="400"/>
    </row>
    <row r="2926" spans="1:8" x14ac:dyDescent="0.2">
      <c r="A2926" s="407"/>
      <c r="D2926" s="400"/>
      <c r="E2926" s="400"/>
      <c r="F2926" s="400"/>
      <c r="G2926" s="400"/>
      <c r="H2926" s="400"/>
    </row>
    <row r="2927" spans="1:8" x14ac:dyDescent="0.2">
      <c r="A2927" s="407"/>
      <c r="D2927" s="400"/>
      <c r="E2927" s="400"/>
      <c r="F2927" s="400"/>
      <c r="G2927" s="400"/>
      <c r="H2927" s="400"/>
    </row>
    <row r="2928" spans="1:8" x14ac:dyDescent="0.2">
      <c r="A2928" s="407"/>
      <c r="D2928" s="400"/>
      <c r="E2928" s="400"/>
      <c r="F2928" s="400"/>
      <c r="G2928" s="400"/>
      <c r="H2928" s="400"/>
    </row>
    <row r="2929" spans="1:8" x14ac:dyDescent="0.2">
      <c r="A2929" s="407"/>
      <c r="D2929" s="400"/>
      <c r="E2929" s="400"/>
      <c r="F2929" s="400"/>
      <c r="G2929" s="400"/>
      <c r="H2929" s="400"/>
    </row>
    <row r="2930" spans="1:8" x14ac:dyDescent="0.2">
      <c r="A2930" s="407"/>
      <c r="D2930" s="400"/>
      <c r="E2930" s="400"/>
      <c r="F2930" s="400"/>
      <c r="G2930" s="400"/>
      <c r="H2930" s="400"/>
    </row>
    <row r="2931" spans="1:8" x14ac:dyDescent="0.2">
      <c r="A2931" s="407"/>
      <c r="D2931" s="400"/>
      <c r="E2931" s="400"/>
      <c r="F2931" s="400"/>
      <c r="G2931" s="400"/>
      <c r="H2931" s="400"/>
    </row>
    <row r="2932" spans="1:8" x14ac:dyDescent="0.2">
      <c r="A2932" s="407"/>
      <c r="D2932" s="400"/>
      <c r="E2932" s="400"/>
      <c r="F2932" s="400"/>
      <c r="G2932" s="400"/>
      <c r="H2932" s="400"/>
    </row>
    <row r="2933" spans="1:8" x14ac:dyDescent="0.2">
      <c r="A2933" s="407"/>
      <c r="D2933" s="400"/>
      <c r="E2933" s="400"/>
      <c r="F2933" s="400"/>
      <c r="G2933" s="400"/>
      <c r="H2933" s="400"/>
    </row>
    <row r="2934" spans="1:8" x14ac:dyDescent="0.2">
      <c r="A2934" s="407"/>
      <c r="D2934" s="400"/>
      <c r="E2934" s="400"/>
      <c r="F2934" s="400"/>
      <c r="G2934" s="400"/>
      <c r="H2934" s="400"/>
    </row>
    <row r="2935" spans="1:8" x14ac:dyDescent="0.2">
      <c r="A2935" s="407"/>
      <c r="D2935" s="400"/>
      <c r="E2935" s="400"/>
      <c r="F2935" s="400"/>
      <c r="G2935" s="400"/>
      <c r="H2935" s="400"/>
    </row>
    <row r="2936" spans="1:8" x14ac:dyDescent="0.2">
      <c r="A2936" s="407"/>
      <c r="D2936" s="400"/>
      <c r="E2936" s="400"/>
      <c r="F2936" s="400"/>
      <c r="G2936" s="400"/>
      <c r="H2936" s="400"/>
    </row>
    <row r="2937" spans="1:8" x14ac:dyDescent="0.2">
      <c r="A2937" s="407"/>
      <c r="D2937" s="400"/>
      <c r="E2937" s="400"/>
      <c r="F2937" s="400"/>
      <c r="G2937" s="400"/>
      <c r="H2937" s="400"/>
    </row>
    <row r="2938" spans="1:8" x14ac:dyDescent="0.2">
      <c r="A2938" s="407"/>
      <c r="D2938" s="400"/>
      <c r="E2938" s="400"/>
      <c r="F2938" s="400"/>
      <c r="G2938" s="400"/>
      <c r="H2938" s="400"/>
    </row>
    <row r="2939" spans="1:8" x14ac:dyDescent="0.2">
      <c r="A2939" s="407"/>
      <c r="D2939" s="400"/>
      <c r="E2939" s="400"/>
      <c r="F2939" s="400"/>
      <c r="G2939" s="400"/>
      <c r="H2939" s="400"/>
    </row>
    <row r="2940" spans="1:8" x14ac:dyDescent="0.2">
      <c r="A2940" s="407"/>
      <c r="D2940" s="400"/>
      <c r="E2940" s="400"/>
      <c r="F2940" s="400"/>
      <c r="G2940" s="400"/>
      <c r="H2940" s="400"/>
    </row>
    <row r="2941" spans="1:8" x14ac:dyDescent="0.2">
      <c r="A2941" s="407"/>
      <c r="D2941" s="400"/>
      <c r="E2941" s="400"/>
      <c r="F2941" s="400"/>
      <c r="G2941" s="400"/>
      <c r="H2941" s="400"/>
    </row>
    <row r="2942" spans="1:8" x14ac:dyDescent="0.2">
      <c r="A2942" s="407"/>
      <c r="D2942" s="400"/>
      <c r="E2942" s="400"/>
      <c r="F2942" s="400"/>
      <c r="G2942" s="400"/>
      <c r="H2942" s="400"/>
    </row>
    <row r="2943" spans="1:8" x14ac:dyDescent="0.2">
      <c r="A2943" s="407"/>
      <c r="D2943" s="400"/>
      <c r="E2943" s="400"/>
      <c r="F2943" s="400"/>
      <c r="G2943" s="400"/>
      <c r="H2943" s="400"/>
    </row>
    <row r="2944" spans="1:8" x14ac:dyDescent="0.2">
      <c r="A2944" s="407"/>
      <c r="D2944" s="400"/>
      <c r="E2944" s="400"/>
      <c r="F2944" s="400"/>
      <c r="G2944" s="400"/>
      <c r="H2944" s="400"/>
    </row>
    <row r="2945" spans="1:8" x14ac:dyDescent="0.2">
      <c r="A2945" s="407"/>
      <c r="D2945" s="400"/>
      <c r="E2945" s="400"/>
      <c r="F2945" s="400"/>
      <c r="G2945" s="400"/>
      <c r="H2945" s="400"/>
    </row>
    <row r="2946" spans="1:8" x14ac:dyDescent="0.2">
      <c r="A2946" s="407"/>
      <c r="D2946" s="400"/>
      <c r="E2946" s="400"/>
      <c r="F2946" s="400"/>
      <c r="G2946" s="400"/>
      <c r="H2946" s="400"/>
    </row>
    <row r="2947" spans="1:8" x14ac:dyDescent="0.2">
      <c r="A2947" s="407"/>
      <c r="D2947" s="400"/>
      <c r="E2947" s="400"/>
      <c r="F2947" s="400"/>
      <c r="G2947" s="400"/>
      <c r="H2947" s="400"/>
    </row>
    <row r="2948" spans="1:8" x14ac:dyDescent="0.2">
      <c r="A2948" s="407"/>
      <c r="D2948" s="400"/>
      <c r="E2948" s="400"/>
      <c r="F2948" s="400"/>
      <c r="G2948" s="400"/>
      <c r="H2948" s="400"/>
    </row>
    <row r="2949" spans="1:8" x14ac:dyDescent="0.2">
      <c r="A2949" s="407"/>
      <c r="D2949" s="400"/>
      <c r="E2949" s="400"/>
      <c r="F2949" s="400"/>
      <c r="G2949" s="400"/>
      <c r="H2949" s="400"/>
    </row>
    <row r="2950" spans="1:8" x14ac:dyDescent="0.2">
      <c r="A2950" s="407"/>
      <c r="D2950" s="400"/>
      <c r="E2950" s="400"/>
      <c r="F2950" s="400"/>
      <c r="G2950" s="400"/>
      <c r="H2950" s="400"/>
    </row>
    <row r="2951" spans="1:8" x14ac:dyDescent="0.2">
      <c r="A2951" s="407"/>
      <c r="D2951" s="400"/>
      <c r="E2951" s="400"/>
      <c r="F2951" s="400"/>
      <c r="G2951" s="400"/>
      <c r="H2951" s="400"/>
    </row>
    <row r="2952" spans="1:8" x14ac:dyDescent="0.2">
      <c r="A2952" s="407"/>
      <c r="D2952" s="400"/>
      <c r="E2952" s="400"/>
      <c r="F2952" s="400"/>
      <c r="G2952" s="400"/>
      <c r="H2952" s="400"/>
    </row>
    <row r="2953" spans="1:8" x14ac:dyDescent="0.2">
      <c r="A2953" s="407"/>
      <c r="D2953" s="400"/>
      <c r="E2953" s="400"/>
      <c r="F2953" s="400"/>
      <c r="G2953" s="400"/>
      <c r="H2953" s="400"/>
    </row>
    <row r="2954" spans="1:8" x14ac:dyDescent="0.2">
      <c r="A2954" s="407"/>
      <c r="D2954" s="400"/>
      <c r="E2954" s="400"/>
      <c r="F2954" s="400"/>
      <c r="G2954" s="400"/>
      <c r="H2954" s="400"/>
    </row>
    <row r="2955" spans="1:8" x14ac:dyDescent="0.2">
      <c r="A2955" s="407"/>
      <c r="D2955" s="400"/>
      <c r="E2955" s="400"/>
      <c r="F2955" s="400"/>
      <c r="G2955" s="400"/>
      <c r="H2955" s="400"/>
    </row>
    <row r="2956" spans="1:8" x14ac:dyDescent="0.2">
      <c r="A2956" s="407"/>
      <c r="D2956" s="400"/>
      <c r="E2956" s="400"/>
      <c r="F2956" s="400"/>
      <c r="G2956" s="400"/>
      <c r="H2956" s="400"/>
    </row>
    <row r="2957" spans="1:8" x14ac:dyDescent="0.2">
      <c r="A2957" s="407"/>
      <c r="D2957" s="400"/>
      <c r="E2957" s="400"/>
      <c r="F2957" s="400"/>
      <c r="G2957" s="400"/>
      <c r="H2957" s="400"/>
    </row>
    <row r="2958" spans="1:8" x14ac:dyDescent="0.2">
      <c r="A2958" s="407"/>
      <c r="D2958" s="400"/>
      <c r="E2958" s="400"/>
      <c r="F2958" s="400"/>
      <c r="G2958" s="400"/>
      <c r="H2958" s="400"/>
    </row>
    <row r="2959" spans="1:8" x14ac:dyDescent="0.2">
      <c r="A2959" s="407"/>
      <c r="D2959" s="400"/>
      <c r="E2959" s="400"/>
      <c r="F2959" s="400"/>
      <c r="G2959" s="400"/>
      <c r="H2959" s="400"/>
    </row>
    <row r="2960" spans="1:8" x14ac:dyDescent="0.2">
      <c r="A2960" s="407"/>
      <c r="D2960" s="400"/>
      <c r="E2960" s="400"/>
      <c r="F2960" s="400"/>
      <c r="G2960" s="400"/>
      <c r="H2960" s="400"/>
    </row>
    <row r="2961" spans="1:8" x14ac:dyDescent="0.2">
      <c r="A2961" s="407"/>
      <c r="D2961" s="400"/>
      <c r="E2961" s="400"/>
      <c r="F2961" s="400"/>
      <c r="G2961" s="400"/>
      <c r="H2961" s="400"/>
    </row>
    <row r="2962" spans="1:8" x14ac:dyDescent="0.2">
      <c r="A2962" s="407"/>
      <c r="D2962" s="400"/>
      <c r="E2962" s="400"/>
      <c r="F2962" s="400"/>
      <c r="G2962" s="400"/>
      <c r="H2962" s="400"/>
    </row>
    <row r="2963" spans="1:8" x14ac:dyDescent="0.2">
      <c r="A2963" s="407"/>
      <c r="D2963" s="400"/>
      <c r="E2963" s="400"/>
      <c r="F2963" s="400"/>
      <c r="G2963" s="400"/>
      <c r="H2963" s="400"/>
    </row>
    <row r="2964" spans="1:8" x14ac:dyDescent="0.2">
      <c r="A2964" s="407"/>
      <c r="D2964" s="400"/>
      <c r="E2964" s="400"/>
      <c r="F2964" s="400"/>
      <c r="G2964" s="400"/>
      <c r="H2964" s="400"/>
    </row>
    <row r="2965" spans="1:8" x14ac:dyDescent="0.2">
      <c r="A2965" s="407"/>
      <c r="D2965" s="400"/>
      <c r="E2965" s="400"/>
      <c r="F2965" s="400"/>
      <c r="G2965" s="400"/>
      <c r="H2965" s="400"/>
    </row>
    <row r="2966" spans="1:8" x14ac:dyDescent="0.2">
      <c r="A2966" s="407"/>
      <c r="D2966" s="400"/>
      <c r="E2966" s="400"/>
      <c r="F2966" s="400"/>
      <c r="G2966" s="400"/>
      <c r="H2966" s="400"/>
    </row>
    <row r="2967" spans="1:8" x14ac:dyDescent="0.2">
      <c r="A2967" s="407"/>
      <c r="D2967" s="400"/>
      <c r="E2967" s="400"/>
      <c r="F2967" s="400"/>
      <c r="G2967" s="400"/>
      <c r="H2967" s="400"/>
    </row>
    <row r="2968" spans="1:8" x14ac:dyDescent="0.2">
      <c r="A2968" s="407"/>
      <c r="D2968" s="400"/>
      <c r="E2968" s="400"/>
      <c r="F2968" s="400"/>
      <c r="G2968" s="400"/>
      <c r="H2968" s="400"/>
    </row>
    <row r="2969" spans="1:8" x14ac:dyDescent="0.2">
      <c r="A2969" s="407"/>
      <c r="D2969" s="400"/>
      <c r="E2969" s="400"/>
      <c r="F2969" s="400"/>
      <c r="G2969" s="400"/>
      <c r="H2969" s="400"/>
    </row>
    <row r="2970" spans="1:8" x14ac:dyDescent="0.2">
      <c r="A2970" s="407"/>
      <c r="D2970" s="400"/>
      <c r="E2970" s="400"/>
      <c r="F2970" s="400"/>
      <c r="G2970" s="400"/>
      <c r="H2970" s="400"/>
    </row>
    <row r="2971" spans="1:8" x14ac:dyDescent="0.2">
      <c r="A2971" s="407"/>
      <c r="D2971" s="400"/>
      <c r="E2971" s="400"/>
      <c r="F2971" s="400"/>
      <c r="G2971" s="400"/>
      <c r="H2971" s="400"/>
    </row>
    <row r="2972" spans="1:8" x14ac:dyDescent="0.2">
      <c r="A2972" s="407"/>
      <c r="D2972" s="400"/>
      <c r="E2972" s="400"/>
      <c r="F2972" s="400"/>
      <c r="G2972" s="400"/>
      <c r="H2972" s="400"/>
    </row>
    <row r="2973" spans="1:8" x14ac:dyDescent="0.2">
      <c r="A2973" s="407"/>
      <c r="D2973" s="400"/>
      <c r="E2973" s="400"/>
      <c r="F2973" s="400"/>
      <c r="G2973" s="400"/>
      <c r="H2973" s="400"/>
    </row>
    <row r="2974" spans="1:8" x14ac:dyDescent="0.2">
      <c r="A2974" s="407"/>
      <c r="D2974" s="400"/>
      <c r="E2974" s="400"/>
      <c r="F2974" s="400"/>
      <c r="G2974" s="400"/>
      <c r="H2974" s="400"/>
    </row>
    <row r="2975" spans="1:8" x14ac:dyDescent="0.2">
      <c r="A2975" s="407"/>
      <c r="D2975" s="400"/>
      <c r="E2975" s="400"/>
      <c r="F2975" s="400"/>
      <c r="G2975" s="400"/>
      <c r="H2975" s="400"/>
    </row>
    <row r="2976" spans="1:8" x14ac:dyDescent="0.2">
      <c r="A2976" s="407"/>
      <c r="D2976" s="400"/>
      <c r="E2976" s="400"/>
      <c r="F2976" s="400"/>
      <c r="G2976" s="400"/>
      <c r="H2976" s="400"/>
    </row>
    <row r="2977" spans="1:8" x14ac:dyDescent="0.2">
      <c r="A2977" s="407"/>
      <c r="D2977" s="400"/>
      <c r="E2977" s="400"/>
      <c r="F2977" s="400"/>
      <c r="G2977" s="400"/>
      <c r="H2977" s="400"/>
    </row>
    <row r="2978" spans="1:8" x14ac:dyDescent="0.2">
      <c r="A2978" s="407"/>
      <c r="D2978" s="400"/>
      <c r="E2978" s="400"/>
      <c r="F2978" s="400"/>
      <c r="G2978" s="400"/>
      <c r="H2978" s="400"/>
    </row>
    <row r="2979" spans="1:8" x14ac:dyDescent="0.2">
      <c r="A2979" s="407"/>
      <c r="D2979" s="400"/>
      <c r="E2979" s="400"/>
      <c r="F2979" s="400"/>
      <c r="G2979" s="400"/>
      <c r="H2979" s="400"/>
    </row>
    <row r="2980" spans="1:8" x14ac:dyDescent="0.2">
      <c r="A2980" s="407"/>
      <c r="D2980" s="400"/>
      <c r="E2980" s="400"/>
      <c r="F2980" s="400"/>
      <c r="G2980" s="400"/>
      <c r="H2980" s="400"/>
    </row>
    <row r="2981" spans="1:8" x14ac:dyDescent="0.2">
      <c r="A2981" s="407"/>
      <c r="D2981" s="400"/>
      <c r="E2981" s="400"/>
      <c r="F2981" s="400"/>
      <c r="G2981" s="400"/>
      <c r="H2981" s="400"/>
    </row>
    <row r="2982" spans="1:8" x14ac:dyDescent="0.2">
      <c r="A2982" s="407"/>
      <c r="D2982" s="400"/>
      <c r="E2982" s="400"/>
      <c r="F2982" s="400"/>
      <c r="G2982" s="400"/>
      <c r="H2982" s="400"/>
    </row>
    <row r="2983" spans="1:8" x14ac:dyDescent="0.2">
      <c r="A2983" s="407"/>
      <c r="D2983" s="400"/>
      <c r="E2983" s="400"/>
      <c r="F2983" s="400"/>
      <c r="G2983" s="400"/>
      <c r="H2983" s="400"/>
    </row>
    <row r="2984" spans="1:8" x14ac:dyDescent="0.2">
      <c r="A2984" s="407"/>
      <c r="D2984" s="400"/>
      <c r="E2984" s="400"/>
      <c r="F2984" s="400"/>
      <c r="G2984" s="400"/>
      <c r="H2984" s="400"/>
    </row>
    <row r="2985" spans="1:8" x14ac:dyDescent="0.2">
      <c r="A2985" s="407"/>
      <c r="D2985" s="400"/>
      <c r="E2985" s="400"/>
      <c r="F2985" s="400"/>
      <c r="G2985" s="400"/>
      <c r="H2985" s="400"/>
    </row>
    <row r="2986" spans="1:8" x14ac:dyDescent="0.2">
      <c r="A2986" s="407"/>
      <c r="D2986" s="400"/>
      <c r="E2986" s="400"/>
      <c r="F2986" s="400"/>
      <c r="G2986" s="400"/>
      <c r="H2986" s="400"/>
    </row>
    <row r="2987" spans="1:8" x14ac:dyDescent="0.2">
      <c r="A2987" s="407"/>
      <c r="D2987" s="400"/>
      <c r="E2987" s="400"/>
      <c r="F2987" s="400"/>
      <c r="G2987" s="400"/>
      <c r="H2987" s="400"/>
    </row>
    <row r="2988" spans="1:8" x14ac:dyDescent="0.2">
      <c r="A2988" s="407"/>
      <c r="D2988" s="400"/>
      <c r="E2988" s="400"/>
      <c r="F2988" s="400"/>
      <c r="G2988" s="400"/>
      <c r="H2988" s="400"/>
    </row>
    <row r="2989" spans="1:8" x14ac:dyDescent="0.2">
      <c r="A2989" s="407"/>
      <c r="D2989" s="400"/>
      <c r="E2989" s="400"/>
      <c r="F2989" s="400"/>
      <c r="G2989" s="400"/>
      <c r="H2989" s="400"/>
    </row>
    <row r="2990" spans="1:8" x14ac:dyDescent="0.2">
      <c r="A2990" s="407"/>
      <c r="D2990" s="400"/>
      <c r="E2990" s="400"/>
      <c r="F2990" s="400"/>
      <c r="G2990" s="400"/>
      <c r="H2990" s="400"/>
    </row>
    <row r="2991" spans="1:8" x14ac:dyDescent="0.2">
      <c r="A2991" s="407"/>
      <c r="D2991" s="400"/>
      <c r="E2991" s="400"/>
      <c r="F2991" s="400"/>
      <c r="G2991" s="400"/>
      <c r="H2991" s="400"/>
    </row>
    <row r="2992" spans="1:8" x14ac:dyDescent="0.2">
      <c r="A2992" s="407"/>
      <c r="D2992" s="400"/>
      <c r="E2992" s="400"/>
      <c r="F2992" s="400"/>
      <c r="G2992" s="400"/>
      <c r="H2992" s="400"/>
    </row>
    <row r="2993" spans="1:8" x14ac:dyDescent="0.2">
      <c r="A2993" s="407"/>
      <c r="D2993" s="400"/>
      <c r="E2993" s="400"/>
      <c r="F2993" s="400"/>
      <c r="G2993" s="400"/>
      <c r="H2993" s="400"/>
    </row>
    <row r="2994" spans="1:8" x14ac:dyDescent="0.2">
      <c r="A2994" s="407"/>
      <c r="D2994" s="400"/>
      <c r="E2994" s="400"/>
      <c r="F2994" s="400"/>
      <c r="G2994" s="400"/>
      <c r="H2994" s="400"/>
    </row>
    <row r="2995" spans="1:8" x14ac:dyDescent="0.2">
      <c r="A2995" s="407"/>
      <c r="D2995" s="400"/>
      <c r="E2995" s="400"/>
      <c r="F2995" s="400"/>
      <c r="G2995" s="400"/>
      <c r="H2995" s="400"/>
    </row>
    <row r="2996" spans="1:8" x14ac:dyDescent="0.2">
      <c r="A2996" s="407"/>
      <c r="D2996" s="400"/>
      <c r="E2996" s="400"/>
      <c r="F2996" s="400"/>
      <c r="G2996" s="400"/>
      <c r="H2996" s="400"/>
    </row>
    <row r="2997" spans="1:8" x14ac:dyDescent="0.2">
      <c r="A2997" s="407"/>
      <c r="D2997" s="400"/>
      <c r="E2997" s="400"/>
      <c r="F2997" s="400"/>
      <c r="G2997" s="400"/>
      <c r="H2997" s="400"/>
    </row>
    <row r="2998" spans="1:8" x14ac:dyDescent="0.2">
      <c r="A2998" s="407"/>
      <c r="D2998" s="400"/>
      <c r="E2998" s="400"/>
      <c r="F2998" s="400"/>
      <c r="G2998" s="400"/>
      <c r="H2998" s="400"/>
    </row>
    <row r="2999" spans="1:8" x14ac:dyDescent="0.2">
      <c r="A2999" s="407"/>
      <c r="D2999" s="400"/>
      <c r="E2999" s="400"/>
      <c r="F2999" s="400"/>
      <c r="G2999" s="400"/>
      <c r="H2999" s="400"/>
    </row>
    <row r="3000" spans="1:8" x14ac:dyDescent="0.2">
      <c r="A3000" s="407"/>
      <c r="D3000" s="400"/>
      <c r="E3000" s="400"/>
      <c r="F3000" s="400"/>
      <c r="G3000" s="400"/>
      <c r="H3000" s="400"/>
    </row>
    <row r="3001" spans="1:8" x14ac:dyDescent="0.2">
      <c r="A3001" s="407"/>
      <c r="D3001" s="400"/>
      <c r="E3001" s="400"/>
      <c r="F3001" s="400"/>
      <c r="G3001" s="400"/>
      <c r="H3001" s="400"/>
    </row>
    <row r="3002" spans="1:8" x14ac:dyDescent="0.2">
      <c r="A3002" s="407"/>
      <c r="D3002" s="400"/>
      <c r="E3002" s="400"/>
      <c r="F3002" s="400"/>
      <c r="G3002" s="400"/>
      <c r="H3002" s="400"/>
    </row>
    <row r="3003" spans="1:8" x14ac:dyDescent="0.2">
      <c r="A3003" s="407"/>
      <c r="D3003" s="400"/>
      <c r="E3003" s="400"/>
      <c r="F3003" s="400"/>
      <c r="G3003" s="400"/>
      <c r="H3003" s="400"/>
    </row>
    <row r="3004" spans="1:8" x14ac:dyDescent="0.2">
      <c r="A3004" s="407"/>
      <c r="D3004" s="400"/>
      <c r="E3004" s="400"/>
      <c r="F3004" s="400"/>
      <c r="G3004" s="400"/>
      <c r="H3004" s="400"/>
    </row>
    <row r="3005" spans="1:8" x14ac:dyDescent="0.2">
      <c r="A3005" s="407"/>
      <c r="D3005" s="400"/>
      <c r="E3005" s="400"/>
      <c r="F3005" s="400"/>
      <c r="G3005" s="400"/>
      <c r="H3005" s="400"/>
    </row>
    <row r="3006" spans="1:8" x14ac:dyDescent="0.2">
      <c r="A3006" s="407"/>
      <c r="D3006" s="400"/>
      <c r="E3006" s="400"/>
      <c r="F3006" s="400"/>
      <c r="G3006" s="400"/>
      <c r="H3006" s="400"/>
    </row>
    <row r="3007" spans="1:8" x14ac:dyDescent="0.2">
      <c r="A3007" s="407"/>
      <c r="D3007" s="400"/>
      <c r="E3007" s="400"/>
      <c r="F3007" s="400"/>
      <c r="G3007" s="400"/>
      <c r="H3007" s="400"/>
    </row>
    <row r="3008" spans="1:8" x14ac:dyDescent="0.2">
      <c r="A3008" s="407"/>
      <c r="D3008" s="400"/>
      <c r="E3008" s="400"/>
      <c r="F3008" s="400"/>
      <c r="G3008" s="400"/>
      <c r="H3008" s="400"/>
    </row>
    <row r="3009" spans="1:8" x14ac:dyDescent="0.2">
      <c r="A3009" s="407"/>
      <c r="D3009" s="400"/>
      <c r="E3009" s="400"/>
      <c r="F3009" s="400"/>
      <c r="G3009" s="400"/>
      <c r="H3009" s="400"/>
    </row>
    <row r="3010" spans="1:8" x14ac:dyDescent="0.2">
      <c r="A3010" s="407"/>
      <c r="D3010" s="400"/>
      <c r="E3010" s="400"/>
      <c r="F3010" s="400"/>
      <c r="G3010" s="400"/>
      <c r="H3010" s="400"/>
    </row>
    <row r="3011" spans="1:8" x14ac:dyDescent="0.2">
      <c r="A3011" s="407"/>
      <c r="D3011" s="400"/>
      <c r="E3011" s="400"/>
      <c r="F3011" s="400"/>
      <c r="G3011" s="400"/>
      <c r="H3011" s="400"/>
    </row>
    <row r="3012" spans="1:8" x14ac:dyDescent="0.2">
      <c r="A3012" s="407"/>
      <c r="D3012" s="400"/>
      <c r="E3012" s="400"/>
      <c r="F3012" s="400"/>
      <c r="G3012" s="400"/>
      <c r="H3012" s="400"/>
    </row>
    <row r="3013" spans="1:8" x14ac:dyDescent="0.2">
      <c r="A3013" s="407"/>
      <c r="D3013" s="400"/>
      <c r="E3013" s="400"/>
      <c r="F3013" s="400"/>
      <c r="G3013" s="400"/>
      <c r="H3013" s="400"/>
    </row>
    <row r="3014" spans="1:8" x14ac:dyDescent="0.2">
      <c r="A3014" s="407"/>
      <c r="D3014" s="400"/>
      <c r="E3014" s="400"/>
      <c r="F3014" s="400"/>
      <c r="G3014" s="400"/>
      <c r="H3014" s="400"/>
    </row>
    <row r="3015" spans="1:8" x14ac:dyDescent="0.2">
      <c r="A3015" s="407"/>
      <c r="D3015" s="400"/>
      <c r="E3015" s="400"/>
      <c r="F3015" s="400"/>
      <c r="G3015" s="400"/>
      <c r="H3015" s="400"/>
    </row>
    <row r="3016" spans="1:8" x14ac:dyDescent="0.2">
      <c r="A3016" s="407"/>
      <c r="D3016" s="400"/>
      <c r="E3016" s="400"/>
      <c r="F3016" s="400"/>
      <c r="G3016" s="400"/>
      <c r="H3016" s="400"/>
    </row>
    <row r="3017" spans="1:8" x14ac:dyDescent="0.2">
      <c r="A3017" s="407"/>
      <c r="D3017" s="400"/>
      <c r="E3017" s="400"/>
      <c r="F3017" s="400"/>
      <c r="G3017" s="400"/>
      <c r="H3017" s="400"/>
    </row>
    <row r="3018" spans="1:8" x14ac:dyDescent="0.2">
      <c r="A3018" s="407"/>
      <c r="D3018" s="400"/>
      <c r="E3018" s="400"/>
      <c r="F3018" s="400"/>
      <c r="G3018" s="400"/>
      <c r="H3018" s="400"/>
    </row>
    <row r="3019" spans="1:8" x14ac:dyDescent="0.2">
      <c r="A3019" s="407"/>
      <c r="D3019" s="400"/>
      <c r="E3019" s="400"/>
      <c r="F3019" s="400"/>
      <c r="G3019" s="400"/>
      <c r="H3019" s="400"/>
    </row>
    <row r="3020" spans="1:8" x14ac:dyDescent="0.2">
      <c r="A3020" s="407"/>
      <c r="D3020" s="400"/>
      <c r="E3020" s="400"/>
      <c r="F3020" s="400"/>
      <c r="G3020" s="400"/>
      <c r="H3020" s="400"/>
    </row>
    <row r="3021" spans="1:8" x14ac:dyDescent="0.2">
      <c r="A3021" s="407"/>
      <c r="D3021" s="400"/>
      <c r="E3021" s="400"/>
      <c r="F3021" s="400"/>
      <c r="G3021" s="400"/>
      <c r="H3021" s="400"/>
    </row>
    <row r="3022" spans="1:8" x14ac:dyDescent="0.2">
      <c r="A3022" s="407"/>
      <c r="D3022" s="400"/>
      <c r="E3022" s="400"/>
      <c r="F3022" s="400"/>
      <c r="G3022" s="400"/>
      <c r="H3022" s="400"/>
    </row>
    <row r="3023" spans="1:8" x14ac:dyDescent="0.2">
      <c r="A3023" s="407"/>
      <c r="D3023" s="400"/>
      <c r="E3023" s="400"/>
      <c r="F3023" s="400"/>
      <c r="G3023" s="400"/>
      <c r="H3023" s="400"/>
    </row>
    <row r="3024" spans="1:8" x14ac:dyDescent="0.2">
      <c r="A3024" s="407"/>
      <c r="D3024" s="400"/>
      <c r="E3024" s="400"/>
      <c r="F3024" s="400"/>
      <c r="G3024" s="400"/>
      <c r="H3024" s="400"/>
    </row>
    <row r="3025" spans="1:8" x14ac:dyDescent="0.2">
      <c r="A3025" s="407"/>
      <c r="D3025" s="400"/>
      <c r="E3025" s="400"/>
      <c r="F3025" s="400"/>
      <c r="G3025" s="400"/>
      <c r="H3025" s="400"/>
    </row>
    <row r="3026" spans="1:8" x14ac:dyDescent="0.2">
      <c r="A3026" s="407"/>
      <c r="D3026" s="400"/>
      <c r="E3026" s="400"/>
      <c r="F3026" s="400"/>
      <c r="G3026" s="400"/>
      <c r="H3026" s="400"/>
    </row>
    <row r="3027" spans="1:8" x14ac:dyDescent="0.2">
      <c r="A3027" s="407"/>
      <c r="D3027" s="400"/>
      <c r="E3027" s="400"/>
      <c r="F3027" s="400"/>
      <c r="G3027" s="400"/>
      <c r="H3027" s="400"/>
    </row>
    <row r="3028" spans="1:8" x14ac:dyDescent="0.2">
      <c r="A3028" s="407"/>
      <c r="D3028" s="400"/>
      <c r="E3028" s="400"/>
      <c r="F3028" s="400"/>
      <c r="G3028" s="400"/>
      <c r="H3028" s="400"/>
    </row>
    <row r="3029" spans="1:8" x14ac:dyDescent="0.2">
      <c r="A3029" s="407"/>
      <c r="D3029" s="400"/>
      <c r="E3029" s="400"/>
      <c r="F3029" s="400"/>
      <c r="G3029" s="400"/>
      <c r="H3029" s="400"/>
    </row>
    <row r="3030" spans="1:8" x14ac:dyDescent="0.2">
      <c r="A3030" s="407"/>
      <c r="D3030" s="400"/>
      <c r="E3030" s="400"/>
      <c r="F3030" s="400"/>
      <c r="G3030" s="400"/>
      <c r="H3030" s="400"/>
    </row>
    <row r="3031" spans="1:8" x14ac:dyDescent="0.2">
      <c r="A3031" s="407"/>
      <c r="D3031" s="400"/>
      <c r="E3031" s="400"/>
      <c r="F3031" s="400"/>
      <c r="G3031" s="400"/>
      <c r="H3031" s="400"/>
    </row>
    <row r="3032" spans="1:8" x14ac:dyDescent="0.2">
      <c r="A3032" s="407"/>
      <c r="D3032" s="400"/>
      <c r="E3032" s="400"/>
      <c r="F3032" s="400"/>
      <c r="G3032" s="400"/>
      <c r="H3032" s="400"/>
    </row>
    <row r="3033" spans="1:8" x14ac:dyDescent="0.2">
      <c r="A3033" s="407"/>
      <c r="D3033" s="400"/>
      <c r="E3033" s="400"/>
      <c r="F3033" s="400"/>
      <c r="G3033" s="400"/>
      <c r="H3033" s="400"/>
    </row>
    <row r="3034" spans="1:8" x14ac:dyDescent="0.2">
      <c r="A3034" s="407"/>
      <c r="D3034" s="400"/>
      <c r="E3034" s="400"/>
      <c r="F3034" s="400"/>
      <c r="G3034" s="400"/>
      <c r="H3034" s="400"/>
    </row>
    <row r="3035" spans="1:8" x14ac:dyDescent="0.2">
      <c r="A3035" s="407"/>
      <c r="D3035" s="400"/>
      <c r="E3035" s="400"/>
      <c r="F3035" s="400"/>
      <c r="G3035" s="400"/>
      <c r="H3035" s="400"/>
    </row>
    <row r="3036" spans="1:8" x14ac:dyDescent="0.2">
      <c r="A3036" s="407"/>
      <c r="D3036" s="400"/>
      <c r="E3036" s="400"/>
      <c r="F3036" s="400"/>
      <c r="G3036" s="400"/>
      <c r="H3036" s="400"/>
    </row>
    <row r="3037" spans="1:8" x14ac:dyDescent="0.2">
      <c r="A3037" s="407"/>
      <c r="D3037" s="400"/>
      <c r="E3037" s="400"/>
      <c r="F3037" s="400"/>
      <c r="G3037" s="400"/>
      <c r="H3037" s="400"/>
    </row>
    <row r="3038" spans="1:8" x14ac:dyDescent="0.2">
      <c r="A3038" s="407"/>
      <c r="D3038" s="400"/>
      <c r="E3038" s="400"/>
      <c r="F3038" s="400"/>
      <c r="G3038" s="400"/>
      <c r="H3038" s="400"/>
    </row>
    <row r="3039" spans="1:8" x14ac:dyDescent="0.2">
      <c r="A3039" s="407"/>
      <c r="D3039" s="400"/>
      <c r="E3039" s="400"/>
      <c r="F3039" s="400"/>
      <c r="G3039" s="400"/>
      <c r="H3039" s="400"/>
    </row>
    <row r="3040" spans="1:8" x14ac:dyDescent="0.2">
      <c r="A3040" s="407"/>
      <c r="D3040" s="400"/>
      <c r="E3040" s="400"/>
      <c r="F3040" s="400"/>
      <c r="G3040" s="400"/>
      <c r="H3040" s="400"/>
    </row>
    <row r="3041" spans="1:8" x14ac:dyDescent="0.2">
      <c r="A3041" s="407"/>
      <c r="D3041" s="400"/>
      <c r="E3041" s="400"/>
      <c r="F3041" s="400"/>
      <c r="G3041" s="400"/>
      <c r="H3041" s="400"/>
    </row>
    <row r="3042" spans="1:8" x14ac:dyDescent="0.2">
      <c r="A3042" s="407"/>
      <c r="D3042" s="400"/>
      <c r="E3042" s="400"/>
      <c r="F3042" s="400"/>
      <c r="G3042" s="400"/>
      <c r="H3042" s="400"/>
    </row>
    <row r="3043" spans="1:8" x14ac:dyDescent="0.2">
      <c r="A3043" s="407"/>
      <c r="D3043" s="400"/>
      <c r="E3043" s="400"/>
      <c r="F3043" s="400"/>
      <c r="G3043" s="400"/>
      <c r="H3043" s="400"/>
    </row>
    <row r="3044" spans="1:8" x14ac:dyDescent="0.2">
      <c r="A3044" s="407"/>
      <c r="D3044" s="400"/>
      <c r="E3044" s="400"/>
      <c r="F3044" s="400"/>
      <c r="G3044" s="400"/>
      <c r="H3044" s="400"/>
    </row>
    <row r="3045" spans="1:8" x14ac:dyDescent="0.2">
      <c r="A3045" s="407"/>
      <c r="D3045" s="400"/>
      <c r="E3045" s="400"/>
      <c r="F3045" s="400"/>
      <c r="G3045" s="400"/>
      <c r="H3045" s="400"/>
    </row>
    <row r="3046" spans="1:8" x14ac:dyDescent="0.2">
      <c r="A3046" s="407"/>
      <c r="D3046" s="400"/>
      <c r="E3046" s="400"/>
      <c r="F3046" s="400"/>
      <c r="G3046" s="400"/>
      <c r="H3046" s="400"/>
    </row>
    <row r="3047" spans="1:8" x14ac:dyDescent="0.2">
      <c r="A3047" s="407"/>
      <c r="D3047" s="400"/>
      <c r="E3047" s="400"/>
      <c r="F3047" s="400"/>
      <c r="G3047" s="400"/>
      <c r="H3047" s="400"/>
    </row>
    <row r="3048" spans="1:8" x14ac:dyDescent="0.2">
      <c r="A3048" s="407"/>
      <c r="D3048" s="400"/>
      <c r="E3048" s="400"/>
      <c r="F3048" s="400"/>
      <c r="G3048" s="400"/>
      <c r="H3048" s="400"/>
    </row>
    <row r="3049" spans="1:8" x14ac:dyDescent="0.2">
      <c r="A3049" s="407"/>
      <c r="D3049" s="400"/>
      <c r="E3049" s="400"/>
      <c r="F3049" s="400"/>
      <c r="G3049" s="400"/>
      <c r="H3049" s="400"/>
    </row>
    <row r="3050" spans="1:8" x14ac:dyDescent="0.2">
      <c r="A3050" s="407"/>
      <c r="D3050" s="400"/>
      <c r="E3050" s="400"/>
      <c r="F3050" s="400"/>
      <c r="G3050" s="400"/>
      <c r="H3050" s="400"/>
    </row>
    <row r="3051" spans="1:8" x14ac:dyDescent="0.2">
      <c r="A3051" s="407"/>
      <c r="D3051" s="400"/>
      <c r="E3051" s="400"/>
      <c r="F3051" s="400"/>
      <c r="G3051" s="400"/>
      <c r="H3051" s="400"/>
    </row>
    <row r="3052" spans="1:8" x14ac:dyDescent="0.2">
      <c r="A3052" s="407"/>
      <c r="D3052" s="400"/>
      <c r="E3052" s="400"/>
      <c r="F3052" s="400"/>
      <c r="G3052" s="400"/>
      <c r="H3052" s="400"/>
    </row>
    <row r="3053" spans="1:8" x14ac:dyDescent="0.2">
      <c r="A3053" s="407"/>
      <c r="D3053" s="400"/>
      <c r="E3053" s="400"/>
      <c r="F3053" s="400"/>
      <c r="G3053" s="400"/>
      <c r="H3053" s="400"/>
    </row>
    <row r="3054" spans="1:8" x14ac:dyDescent="0.2">
      <c r="A3054" s="407"/>
      <c r="D3054" s="400"/>
      <c r="E3054" s="400"/>
      <c r="F3054" s="400"/>
      <c r="G3054" s="400"/>
      <c r="H3054" s="400"/>
    </row>
    <row r="3055" spans="1:8" x14ac:dyDescent="0.2">
      <c r="A3055" s="407"/>
      <c r="D3055" s="400"/>
      <c r="E3055" s="400"/>
      <c r="F3055" s="400"/>
      <c r="G3055" s="400"/>
      <c r="H3055" s="400"/>
    </row>
    <row r="3056" spans="1:8" x14ac:dyDescent="0.2">
      <c r="A3056" s="407"/>
      <c r="D3056" s="400"/>
      <c r="E3056" s="400"/>
      <c r="F3056" s="400"/>
      <c r="G3056" s="400"/>
      <c r="H3056" s="400"/>
    </row>
    <row r="3057" spans="1:8" x14ac:dyDescent="0.2">
      <c r="A3057" s="407"/>
      <c r="D3057" s="400"/>
      <c r="E3057" s="400"/>
      <c r="F3057" s="400"/>
      <c r="G3057" s="400"/>
      <c r="H3057" s="400"/>
    </row>
    <row r="3058" spans="1:8" x14ac:dyDescent="0.2">
      <c r="A3058" s="407"/>
      <c r="D3058" s="400"/>
      <c r="E3058" s="400"/>
      <c r="F3058" s="400"/>
      <c r="G3058" s="400"/>
      <c r="H3058" s="400"/>
    </row>
    <row r="3059" spans="1:8" x14ac:dyDescent="0.2">
      <c r="A3059" s="407"/>
      <c r="D3059" s="400"/>
      <c r="E3059" s="400"/>
      <c r="F3059" s="400"/>
      <c r="G3059" s="400"/>
      <c r="H3059" s="400"/>
    </row>
    <row r="3060" spans="1:8" x14ac:dyDescent="0.2">
      <c r="A3060" s="407"/>
      <c r="D3060" s="400"/>
      <c r="E3060" s="400"/>
      <c r="F3060" s="400"/>
      <c r="G3060" s="400"/>
      <c r="H3060" s="400"/>
    </row>
    <row r="3061" spans="1:8" x14ac:dyDescent="0.2">
      <c r="A3061" s="407"/>
      <c r="D3061" s="400"/>
      <c r="E3061" s="400"/>
      <c r="F3061" s="400"/>
      <c r="G3061" s="400"/>
      <c r="H3061" s="400"/>
    </row>
    <row r="3062" spans="1:8" x14ac:dyDescent="0.2">
      <c r="A3062" s="407"/>
      <c r="D3062" s="400"/>
      <c r="E3062" s="400"/>
      <c r="F3062" s="400"/>
      <c r="G3062" s="400"/>
      <c r="H3062" s="400"/>
    </row>
    <row r="3063" spans="1:8" x14ac:dyDescent="0.2">
      <c r="A3063" s="407"/>
      <c r="D3063" s="400"/>
      <c r="E3063" s="400"/>
      <c r="F3063" s="400"/>
      <c r="G3063" s="400"/>
      <c r="H3063" s="400"/>
    </row>
    <row r="3064" spans="1:8" x14ac:dyDescent="0.2">
      <c r="A3064" s="407"/>
      <c r="D3064" s="400"/>
      <c r="E3064" s="400"/>
      <c r="F3064" s="400"/>
      <c r="G3064" s="400"/>
      <c r="H3064" s="400"/>
    </row>
    <row r="3065" spans="1:8" x14ac:dyDescent="0.2">
      <c r="A3065" s="407"/>
      <c r="D3065" s="400"/>
      <c r="E3065" s="400"/>
      <c r="F3065" s="400"/>
      <c r="G3065" s="400"/>
      <c r="H3065" s="400"/>
    </row>
    <row r="3066" spans="1:8" x14ac:dyDescent="0.2">
      <c r="A3066" s="407"/>
      <c r="D3066" s="400"/>
      <c r="E3066" s="400"/>
      <c r="F3066" s="400"/>
      <c r="G3066" s="400"/>
      <c r="H3066" s="400"/>
    </row>
    <row r="3067" spans="1:8" x14ac:dyDescent="0.2">
      <c r="A3067" s="407"/>
      <c r="D3067" s="400"/>
      <c r="E3067" s="400"/>
      <c r="F3067" s="400"/>
      <c r="G3067" s="400"/>
      <c r="H3067" s="400"/>
    </row>
    <row r="3068" spans="1:8" x14ac:dyDescent="0.2">
      <c r="A3068" s="407"/>
      <c r="D3068" s="400"/>
      <c r="E3068" s="400"/>
      <c r="F3068" s="400"/>
      <c r="G3068" s="400"/>
      <c r="H3068" s="400"/>
    </row>
    <row r="3069" spans="1:8" x14ac:dyDescent="0.2">
      <c r="A3069" s="407"/>
      <c r="D3069" s="400"/>
      <c r="E3069" s="400"/>
      <c r="F3069" s="400"/>
      <c r="G3069" s="400"/>
      <c r="H3069" s="400"/>
    </row>
    <row r="3070" spans="1:8" x14ac:dyDescent="0.2">
      <c r="A3070" s="407"/>
      <c r="D3070" s="400"/>
      <c r="E3070" s="400"/>
      <c r="F3070" s="400"/>
      <c r="G3070" s="400"/>
      <c r="H3070" s="400"/>
    </row>
    <row r="3071" spans="1:8" x14ac:dyDescent="0.2">
      <c r="A3071" s="407"/>
      <c r="D3071" s="400"/>
      <c r="E3071" s="400"/>
      <c r="F3071" s="400"/>
      <c r="G3071" s="400"/>
      <c r="H3071" s="400"/>
    </row>
    <row r="3072" spans="1:8" x14ac:dyDescent="0.2">
      <c r="A3072" s="407"/>
      <c r="D3072" s="400"/>
      <c r="E3072" s="400"/>
      <c r="F3072" s="400"/>
      <c r="G3072" s="400"/>
      <c r="H3072" s="400"/>
    </row>
    <row r="3073" spans="1:8" x14ac:dyDescent="0.2">
      <c r="A3073" s="407"/>
      <c r="D3073" s="400"/>
      <c r="E3073" s="400"/>
      <c r="F3073" s="400"/>
      <c r="G3073" s="400"/>
      <c r="H3073" s="400"/>
    </row>
    <row r="3074" spans="1:8" x14ac:dyDescent="0.2">
      <c r="A3074" s="407"/>
      <c r="D3074" s="400"/>
      <c r="E3074" s="400"/>
      <c r="F3074" s="400"/>
      <c r="G3074" s="400"/>
      <c r="H3074" s="400"/>
    </row>
    <row r="3075" spans="1:8" x14ac:dyDescent="0.2">
      <c r="A3075" s="407"/>
      <c r="D3075" s="400"/>
      <c r="E3075" s="400"/>
      <c r="F3075" s="400"/>
      <c r="G3075" s="400"/>
      <c r="H3075" s="400"/>
    </row>
    <row r="3076" spans="1:8" x14ac:dyDescent="0.2">
      <c r="A3076" s="407"/>
      <c r="D3076" s="400"/>
      <c r="E3076" s="400"/>
      <c r="F3076" s="400"/>
      <c r="G3076" s="400"/>
      <c r="H3076" s="400"/>
    </row>
    <row r="3077" spans="1:8" x14ac:dyDescent="0.2">
      <c r="A3077" s="407"/>
      <c r="D3077" s="400"/>
      <c r="E3077" s="400"/>
      <c r="F3077" s="400"/>
      <c r="G3077" s="400"/>
      <c r="H3077" s="400"/>
    </row>
    <row r="3078" spans="1:8" x14ac:dyDescent="0.2">
      <c r="A3078" s="407"/>
      <c r="D3078" s="400"/>
      <c r="E3078" s="400"/>
      <c r="F3078" s="400"/>
      <c r="G3078" s="400"/>
      <c r="H3078" s="400"/>
    </row>
    <row r="3079" spans="1:8" x14ac:dyDescent="0.2">
      <c r="A3079" s="407"/>
      <c r="D3079" s="400"/>
      <c r="E3079" s="400"/>
      <c r="F3079" s="400"/>
      <c r="G3079" s="400"/>
      <c r="H3079" s="400"/>
    </row>
    <row r="3080" spans="1:8" x14ac:dyDescent="0.2">
      <c r="A3080" s="407"/>
      <c r="D3080" s="400"/>
      <c r="E3080" s="400"/>
      <c r="F3080" s="400"/>
      <c r="G3080" s="400"/>
      <c r="H3080" s="400"/>
    </row>
    <row r="3081" spans="1:8" x14ac:dyDescent="0.2">
      <c r="A3081" s="407"/>
      <c r="D3081" s="400"/>
      <c r="E3081" s="400"/>
      <c r="F3081" s="400"/>
      <c r="G3081" s="400"/>
      <c r="H3081" s="400"/>
    </row>
    <row r="3082" spans="1:8" x14ac:dyDescent="0.2">
      <c r="A3082" s="407"/>
      <c r="D3082" s="400"/>
      <c r="E3082" s="400"/>
      <c r="F3082" s="400"/>
      <c r="G3082" s="400"/>
      <c r="H3082" s="400"/>
    </row>
    <row r="3083" spans="1:8" x14ac:dyDescent="0.2">
      <c r="A3083" s="407"/>
      <c r="D3083" s="400"/>
      <c r="E3083" s="400"/>
      <c r="F3083" s="400"/>
      <c r="G3083" s="400"/>
      <c r="H3083" s="400"/>
    </row>
    <row r="3084" spans="1:8" x14ac:dyDescent="0.2">
      <c r="A3084" s="407"/>
      <c r="D3084" s="400"/>
      <c r="E3084" s="400"/>
      <c r="F3084" s="400"/>
      <c r="G3084" s="400"/>
      <c r="H3084" s="400"/>
    </row>
    <row r="3085" spans="1:8" x14ac:dyDescent="0.2">
      <c r="A3085" s="407"/>
      <c r="D3085" s="400"/>
      <c r="E3085" s="400"/>
      <c r="F3085" s="400"/>
      <c r="G3085" s="400"/>
      <c r="H3085" s="400"/>
    </row>
    <row r="3086" spans="1:8" x14ac:dyDescent="0.2">
      <c r="A3086" s="407"/>
      <c r="D3086" s="400"/>
      <c r="E3086" s="400"/>
      <c r="F3086" s="400"/>
      <c r="G3086" s="400"/>
      <c r="H3086" s="400"/>
    </row>
    <row r="3087" spans="1:8" x14ac:dyDescent="0.2">
      <c r="A3087" s="407"/>
      <c r="D3087" s="400"/>
      <c r="E3087" s="400"/>
      <c r="F3087" s="400"/>
      <c r="G3087" s="400"/>
      <c r="H3087" s="400"/>
    </row>
    <row r="3088" spans="1:8" x14ac:dyDescent="0.2">
      <c r="A3088" s="407"/>
      <c r="D3088" s="400"/>
      <c r="E3088" s="400"/>
      <c r="F3088" s="400"/>
      <c r="G3088" s="400"/>
      <c r="H3088" s="400"/>
    </row>
    <row r="3089" spans="1:8" x14ac:dyDescent="0.2">
      <c r="A3089" s="407"/>
      <c r="D3089" s="400"/>
      <c r="E3089" s="400"/>
      <c r="F3089" s="400"/>
      <c r="G3089" s="400"/>
      <c r="H3089" s="400"/>
    </row>
    <row r="3090" spans="1:8" x14ac:dyDescent="0.2">
      <c r="A3090" s="407"/>
      <c r="D3090" s="400"/>
      <c r="E3090" s="400"/>
      <c r="F3090" s="400"/>
      <c r="G3090" s="400"/>
      <c r="H3090" s="400"/>
    </row>
    <row r="3091" spans="1:8" x14ac:dyDescent="0.2">
      <c r="A3091" s="407"/>
      <c r="D3091" s="400"/>
      <c r="E3091" s="400"/>
      <c r="F3091" s="400"/>
      <c r="G3091" s="400"/>
      <c r="H3091" s="400"/>
    </row>
    <row r="3092" spans="1:8" x14ac:dyDescent="0.2">
      <c r="A3092" s="407"/>
      <c r="D3092" s="400"/>
      <c r="E3092" s="400"/>
      <c r="F3092" s="400"/>
      <c r="G3092" s="400"/>
      <c r="H3092" s="400"/>
    </row>
    <row r="3093" spans="1:8" x14ac:dyDescent="0.2">
      <c r="A3093" s="407"/>
      <c r="D3093" s="400"/>
      <c r="E3093" s="400"/>
      <c r="F3093" s="400"/>
      <c r="G3093" s="400"/>
      <c r="H3093" s="400"/>
    </row>
    <row r="3094" spans="1:8" x14ac:dyDescent="0.2">
      <c r="A3094" s="407"/>
      <c r="D3094" s="400"/>
      <c r="E3094" s="400"/>
      <c r="F3094" s="400"/>
      <c r="G3094" s="400"/>
      <c r="H3094" s="400"/>
    </row>
    <row r="3095" spans="1:8" x14ac:dyDescent="0.2">
      <c r="A3095" s="407"/>
      <c r="D3095" s="400"/>
      <c r="E3095" s="400"/>
      <c r="F3095" s="400"/>
      <c r="G3095" s="400"/>
      <c r="H3095" s="400"/>
    </row>
    <row r="3096" spans="1:8" x14ac:dyDescent="0.2">
      <c r="A3096" s="407"/>
      <c r="D3096" s="400"/>
      <c r="E3096" s="400"/>
      <c r="F3096" s="400"/>
      <c r="G3096" s="400"/>
      <c r="H3096" s="400"/>
    </row>
    <row r="3097" spans="1:8" x14ac:dyDescent="0.2">
      <c r="A3097" s="407"/>
      <c r="D3097" s="400"/>
      <c r="E3097" s="400"/>
      <c r="F3097" s="400"/>
      <c r="G3097" s="400"/>
      <c r="H3097" s="400"/>
    </row>
    <row r="3098" spans="1:8" x14ac:dyDescent="0.2">
      <c r="A3098" s="407"/>
      <c r="D3098" s="400"/>
      <c r="E3098" s="400"/>
      <c r="F3098" s="400"/>
      <c r="G3098" s="400"/>
      <c r="H3098" s="400"/>
    </row>
    <row r="3099" spans="1:8" x14ac:dyDescent="0.2">
      <c r="A3099" s="407"/>
      <c r="D3099" s="400"/>
      <c r="E3099" s="400"/>
      <c r="F3099" s="400"/>
      <c r="G3099" s="400"/>
      <c r="H3099" s="400"/>
    </row>
    <row r="3100" spans="1:8" x14ac:dyDescent="0.2">
      <c r="A3100" s="407"/>
      <c r="D3100" s="400"/>
      <c r="E3100" s="400"/>
      <c r="F3100" s="400"/>
      <c r="G3100" s="400"/>
      <c r="H3100" s="400"/>
    </row>
    <row r="3101" spans="1:8" x14ac:dyDescent="0.2">
      <c r="A3101" s="407"/>
      <c r="D3101" s="400"/>
      <c r="E3101" s="400"/>
      <c r="F3101" s="400"/>
      <c r="G3101" s="400"/>
      <c r="H3101" s="400"/>
    </row>
    <row r="3102" spans="1:8" x14ac:dyDescent="0.2">
      <c r="A3102" s="407"/>
      <c r="D3102" s="400"/>
      <c r="E3102" s="400"/>
      <c r="F3102" s="400"/>
      <c r="G3102" s="400"/>
      <c r="H3102" s="400"/>
    </row>
    <row r="3103" spans="1:8" x14ac:dyDescent="0.2">
      <c r="A3103" s="407"/>
      <c r="D3103" s="400"/>
      <c r="E3103" s="400"/>
      <c r="F3103" s="400"/>
      <c r="G3103" s="400"/>
      <c r="H3103" s="400"/>
    </row>
    <row r="3104" spans="1:8" x14ac:dyDescent="0.2">
      <c r="A3104" s="407"/>
      <c r="D3104" s="400"/>
      <c r="E3104" s="400"/>
      <c r="F3104" s="400"/>
      <c r="G3104" s="400"/>
      <c r="H3104" s="400"/>
    </row>
    <row r="3105" spans="1:8" x14ac:dyDescent="0.2">
      <c r="A3105" s="407"/>
      <c r="D3105" s="400"/>
      <c r="E3105" s="400"/>
      <c r="F3105" s="400"/>
      <c r="G3105" s="400"/>
      <c r="H3105" s="400"/>
    </row>
    <row r="3106" spans="1:8" x14ac:dyDescent="0.2">
      <c r="A3106" s="407"/>
      <c r="D3106" s="400"/>
      <c r="E3106" s="400"/>
      <c r="F3106" s="400"/>
      <c r="G3106" s="400"/>
      <c r="H3106" s="400"/>
    </row>
    <row r="3107" spans="1:8" x14ac:dyDescent="0.2">
      <c r="A3107" s="407"/>
      <c r="D3107" s="400"/>
      <c r="E3107" s="400"/>
      <c r="F3107" s="400"/>
      <c r="G3107" s="400"/>
      <c r="H3107" s="400"/>
    </row>
    <row r="3108" spans="1:8" x14ac:dyDescent="0.2">
      <c r="A3108" s="407"/>
      <c r="D3108" s="400"/>
      <c r="E3108" s="400"/>
      <c r="F3108" s="400"/>
      <c r="G3108" s="400"/>
      <c r="H3108" s="400"/>
    </row>
    <row r="3109" spans="1:8" x14ac:dyDescent="0.2">
      <c r="A3109" s="407"/>
      <c r="D3109" s="400"/>
      <c r="E3109" s="400"/>
      <c r="F3109" s="400"/>
      <c r="G3109" s="400"/>
      <c r="H3109" s="400"/>
    </row>
    <row r="3110" spans="1:8" x14ac:dyDescent="0.2">
      <c r="A3110" s="407"/>
      <c r="D3110" s="400"/>
      <c r="E3110" s="400"/>
      <c r="F3110" s="400"/>
      <c r="G3110" s="400"/>
      <c r="H3110" s="400"/>
    </row>
    <row r="3111" spans="1:8" x14ac:dyDescent="0.2">
      <c r="A3111" s="407"/>
      <c r="D3111" s="400"/>
      <c r="E3111" s="400"/>
      <c r="F3111" s="400"/>
      <c r="G3111" s="400"/>
      <c r="H3111" s="400"/>
    </row>
    <row r="3112" spans="1:8" x14ac:dyDescent="0.2">
      <c r="A3112" s="407"/>
      <c r="D3112" s="400"/>
      <c r="E3112" s="400"/>
      <c r="F3112" s="400"/>
      <c r="G3112" s="400"/>
      <c r="H3112" s="400"/>
    </row>
    <row r="3113" spans="1:8" x14ac:dyDescent="0.2">
      <c r="A3113" s="407"/>
      <c r="D3113" s="400"/>
      <c r="E3113" s="400"/>
      <c r="F3113" s="400"/>
      <c r="G3113" s="400"/>
      <c r="H3113" s="400"/>
    </row>
    <row r="3114" spans="1:8" x14ac:dyDescent="0.2">
      <c r="A3114" s="407"/>
      <c r="D3114" s="400"/>
      <c r="E3114" s="400"/>
      <c r="F3114" s="400"/>
      <c r="G3114" s="400"/>
      <c r="H3114" s="400"/>
    </row>
    <row r="3115" spans="1:8" x14ac:dyDescent="0.2">
      <c r="A3115" s="407"/>
      <c r="D3115" s="400"/>
      <c r="E3115" s="400"/>
      <c r="F3115" s="400"/>
      <c r="G3115" s="400"/>
      <c r="H3115" s="400"/>
    </row>
    <row r="3116" spans="1:8" x14ac:dyDescent="0.2">
      <c r="A3116" s="407"/>
      <c r="D3116" s="400"/>
      <c r="E3116" s="400"/>
      <c r="F3116" s="400"/>
      <c r="G3116" s="400"/>
      <c r="H3116" s="400"/>
    </row>
    <row r="3117" spans="1:8" x14ac:dyDescent="0.2">
      <c r="A3117" s="407"/>
      <c r="D3117" s="400"/>
      <c r="E3117" s="400"/>
      <c r="F3117" s="400"/>
      <c r="G3117" s="400"/>
      <c r="H3117" s="400"/>
    </row>
    <row r="3118" spans="1:8" x14ac:dyDescent="0.2">
      <c r="A3118" s="407"/>
      <c r="D3118" s="400"/>
      <c r="E3118" s="400"/>
      <c r="F3118" s="400"/>
      <c r="G3118" s="400"/>
      <c r="H3118" s="400"/>
    </row>
    <row r="3119" spans="1:8" x14ac:dyDescent="0.2">
      <c r="A3119" s="407"/>
      <c r="D3119" s="400"/>
      <c r="E3119" s="400"/>
      <c r="F3119" s="400"/>
      <c r="G3119" s="400"/>
      <c r="H3119" s="400"/>
    </row>
    <row r="3120" spans="1:8" x14ac:dyDescent="0.2">
      <c r="A3120" s="407"/>
      <c r="D3120" s="400"/>
      <c r="E3120" s="400"/>
      <c r="F3120" s="400"/>
      <c r="G3120" s="400"/>
      <c r="H3120" s="400"/>
    </row>
    <row r="3121" spans="1:8" x14ac:dyDescent="0.2">
      <c r="A3121" s="407"/>
      <c r="D3121" s="400"/>
      <c r="E3121" s="400"/>
      <c r="F3121" s="400"/>
      <c r="G3121" s="400"/>
      <c r="H3121" s="400"/>
    </row>
    <row r="3122" spans="1:8" x14ac:dyDescent="0.2">
      <c r="A3122" s="407"/>
      <c r="D3122" s="400"/>
      <c r="E3122" s="400"/>
      <c r="F3122" s="400"/>
      <c r="G3122" s="400"/>
      <c r="H3122" s="400"/>
    </row>
    <row r="3123" spans="1:8" x14ac:dyDescent="0.2">
      <c r="A3123" s="407"/>
      <c r="D3123" s="400"/>
      <c r="E3123" s="400"/>
      <c r="F3123" s="400"/>
      <c r="G3123" s="400"/>
      <c r="H3123" s="400"/>
    </row>
    <row r="3124" spans="1:8" x14ac:dyDescent="0.2">
      <c r="A3124" s="407"/>
      <c r="D3124" s="400"/>
      <c r="E3124" s="400"/>
      <c r="F3124" s="400"/>
      <c r="G3124" s="400"/>
      <c r="H3124" s="400"/>
    </row>
    <row r="3125" spans="1:8" x14ac:dyDescent="0.2">
      <c r="A3125" s="407"/>
      <c r="D3125" s="400"/>
      <c r="E3125" s="400"/>
      <c r="F3125" s="400"/>
      <c r="G3125" s="400"/>
      <c r="H3125" s="400"/>
    </row>
    <row r="3126" spans="1:8" x14ac:dyDescent="0.2">
      <c r="A3126" s="407"/>
      <c r="D3126" s="400"/>
      <c r="E3126" s="400"/>
      <c r="F3126" s="400"/>
      <c r="G3126" s="400"/>
      <c r="H3126" s="400"/>
    </row>
    <row r="3127" spans="1:8" x14ac:dyDescent="0.2">
      <c r="A3127" s="407"/>
      <c r="D3127" s="400"/>
      <c r="E3127" s="400"/>
      <c r="F3127" s="400"/>
      <c r="G3127" s="400"/>
      <c r="H3127" s="400"/>
    </row>
    <row r="3128" spans="1:8" x14ac:dyDescent="0.2">
      <c r="A3128" s="407"/>
      <c r="D3128" s="400"/>
      <c r="E3128" s="400"/>
      <c r="F3128" s="400"/>
      <c r="G3128" s="400"/>
      <c r="H3128" s="400"/>
    </row>
    <row r="3129" spans="1:8" x14ac:dyDescent="0.2">
      <c r="A3129" s="407"/>
      <c r="D3129" s="400"/>
      <c r="E3129" s="400"/>
      <c r="F3129" s="400"/>
      <c r="G3129" s="400"/>
      <c r="H3129" s="400"/>
    </row>
    <row r="3130" spans="1:8" x14ac:dyDescent="0.2">
      <c r="A3130" s="407"/>
      <c r="D3130" s="400"/>
      <c r="E3130" s="400"/>
      <c r="F3130" s="400"/>
      <c r="G3130" s="400"/>
      <c r="H3130" s="400"/>
    </row>
    <row r="3131" spans="1:8" x14ac:dyDescent="0.2">
      <c r="A3131" s="407"/>
      <c r="D3131" s="400"/>
      <c r="E3131" s="400"/>
      <c r="F3131" s="400"/>
      <c r="G3131" s="400"/>
      <c r="H3131" s="400"/>
    </row>
    <row r="3132" spans="1:8" x14ac:dyDescent="0.2">
      <c r="A3132" s="407"/>
      <c r="D3132" s="400"/>
      <c r="E3132" s="400"/>
      <c r="F3132" s="400"/>
      <c r="G3132" s="400"/>
      <c r="H3132" s="400"/>
    </row>
    <row r="3133" spans="1:8" x14ac:dyDescent="0.2">
      <c r="A3133" s="407"/>
      <c r="D3133" s="400"/>
      <c r="E3133" s="400"/>
      <c r="F3133" s="400"/>
      <c r="G3133" s="400"/>
      <c r="H3133" s="400"/>
    </row>
    <row r="3134" spans="1:8" x14ac:dyDescent="0.2">
      <c r="A3134" s="407"/>
      <c r="D3134" s="400"/>
      <c r="E3134" s="400"/>
      <c r="F3134" s="400"/>
      <c r="G3134" s="400"/>
      <c r="H3134" s="400"/>
    </row>
    <row r="3135" spans="1:8" x14ac:dyDescent="0.2">
      <c r="A3135" s="407"/>
      <c r="D3135" s="400"/>
      <c r="E3135" s="400"/>
      <c r="F3135" s="400"/>
      <c r="G3135" s="400"/>
      <c r="H3135" s="400"/>
    </row>
    <row r="3136" spans="1:8" x14ac:dyDescent="0.2">
      <c r="A3136" s="407"/>
      <c r="D3136" s="400"/>
      <c r="E3136" s="400"/>
      <c r="F3136" s="400"/>
      <c r="G3136" s="400"/>
      <c r="H3136" s="400"/>
    </row>
    <row r="3137" spans="1:8" x14ac:dyDescent="0.2">
      <c r="A3137" s="407"/>
      <c r="D3137" s="400"/>
      <c r="E3137" s="400"/>
      <c r="F3137" s="400"/>
      <c r="G3137" s="400"/>
      <c r="H3137" s="400"/>
    </row>
    <row r="3138" spans="1:8" x14ac:dyDescent="0.2">
      <c r="A3138" s="407"/>
      <c r="D3138" s="400"/>
      <c r="E3138" s="400"/>
      <c r="F3138" s="400"/>
      <c r="G3138" s="400"/>
      <c r="H3138" s="400"/>
    </row>
    <row r="3139" spans="1:8" x14ac:dyDescent="0.2">
      <c r="A3139" s="407"/>
      <c r="D3139" s="400"/>
      <c r="E3139" s="400"/>
      <c r="F3139" s="400"/>
      <c r="G3139" s="400"/>
      <c r="H3139" s="400"/>
    </row>
    <row r="3140" spans="1:8" x14ac:dyDescent="0.2">
      <c r="A3140" s="407"/>
      <c r="D3140" s="400"/>
      <c r="E3140" s="400"/>
      <c r="F3140" s="400"/>
      <c r="G3140" s="400"/>
      <c r="H3140" s="400"/>
    </row>
    <row r="3141" spans="1:8" x14ac:dyDescent="0.2">
      <c r="A3141" s="407"/>
      <c r="D3141" s="400"/>
      <c r="E3141" s="400"/>
      <c r="F3141" s="400"/>
      <c r="G3141" s="400"/>
      <c r="H3141" s="400"/>
    </row>
    <row r="3142" spans="1:8" x14ac:dyDescent="0.2">
      <c r="A3142" s="407"/>
      <c r="D3142" s="400"/>
      <c r="E3142" s="400"/>
      <c r="F3142" s="400"/>
      <c r="G3142" s="400"/>
      <c r="H3142" s="400"/>
    </row>
    <row r="3143" spans="1:8" x14ac:dyDescent="0.2">
      <c r="A3143" s="407"/>
      <c r="D3143" s="400"/>
      <c r="E3143" s="400"/>
      <c r="F3143" s="400"/>
      <c r="G3143" s="400"/>
      <c r="H3143" s="400"/>
    </row>
    <row r="3144" spans="1:8" x14ac:dyDescent="0.2">
      <c r="A3144" s="407"/>
      <c r="D3144" s="400"/>
      <c r="E3144" s="400"/>
      <c r="F3144" s="400"/>
      <c r="G3144" s="400"/>
      <c r="H3144" s="400"/>
    </row>
    <row r="3145" spans="1:8" x14ac:dyDescent="0.2">
      <c r="A3145" s="407"/>
      <c r="D3145" s="400"/>
      <c r="E3145" s="400"/>
      <c r="F3145" s="400"/>
      <c r="G3145" s="400"/>
      <c r="H3145" s="400"/>
    </row>
    <row r="3146" spans="1:8" x14ac:dyDescent="0.2">
      <c r="A3146" s="407"/>
      <c r="D3146" s="400"/>
      <c r="E3146" s="400"/>
      <c r="F3146" s="400"/>
      <c r="G3146" s="400"/>
      <c r="H3146" s="400"/>
    </row>
    <row r="3147" spans="1:8" x14ac:dyDescent="0.2">
      <c r="A3147" s="407"/>
      <c r="D3147" s="400"/>
      <c r="E3147" s="400"/>
      <c r="F3147" s="400"/>
      <c r="G3147" s="400"/>
      <c r="H3147" s="400"/>
    </row>
    <row r="3148" spans="1:8" x14ac:dyDescent="0.2">
      <c r="A3148" s="407"/>
      <c r="D3148" s="400"/>
      <c r="E3148" s="400"/>
      <c r="F3148" s="400"/>
      <c r="G3148" s="400"/>
      <c r="H3148" s="400"/>
    </row>
    <row r="3149" spans="1:8" x14ac:dyDescent="0.2">
      <c r="A3149" s="407"/>
      <c r="D3149" s="400"/>
      <c r="E3149" s="400"/>
      <c r="F3149" s="400"/>
      <c r="G3149" s="400"/>
      <c r="H3149" s="400"/>
    </row>
    <row r="3150" spans="1:8" x14ac:dyDescent="0.2">
      <c r="A3150" s="407"/>
      <c r="D3150" s="400"/>
      <c r="E3150" s="400"/>
      <c r="F3150" s="400"/>
      <c r="G3150" s="400"/>
      <c r="H3150" s="400"/>
    </row>
    <row r="3151" spans="1:8" x14ac:dyDescent="0.2">
      <c r="A3151" s="407"/>
      <c r="D3151" s="400"/>
      <c r="E3151" s="400"/>
      <c r="F3151" s="400"/>
      <c r="G3151" s="400"/>
      <c r="H3151" s="400"/>
    </row>
    <row r="3152" spans="1:8" x14ac:dyDescent="0.2">
      <c r="A3152" s="407"/>
      <c r="D3152" s="400"/>
      <c r="E3152" s="400"/>
      <c r="F3152" s="400"/>
      <c r="G3152" s="400"/>
      <c r="H3152" s="400"/>
    </row>
    <row r="3153" spans="1:8" x14ac:dyDescent="0.2">
      <c r="A3153" s="407"/>
      <c r="D3153" s="400"/>
      <c r="E3153" s="400"/>
      <c r="F3153" s="400"/>
      <c r="G3153" s="400"/>
      <c r="H3153" s="400"/>
    </row>
    <row r="3154" spans="1:8" x14ac:dyDescent="0.2">
      <c r="A3154" s="407"/>
      <c r="D3154" s="400"/>
      <c r="E3154" s="400"/>
      <c r="F3154" s="400"/>
      <c r="G3154" s="400"/>
      <c r="H3154" s="400"/>
    </row>
    <row r="3155" spans="1:8" x14ac:dyDescent="0.2">
      <c r="A3155" s="407"/>
      <c r="D3155" s="400"/>
      <c r="E3155" s="400"/>
      <c r="F3155" s="400"/>
      <c r="G3155" s="400"/>
      <c r="H3155" s="400"/>
    </row>
    <row r="3156" spans="1:8" x14ac:dyDescent="0.2">
      <c r="A3156" s="407"/>
      <c r="D3156" s="400"/>
      <c r="E3156" s="400"/>
      <c r="F3156" s="400"/>
      <c r="G3156" s="400"/>
      <c r="H3156" s="400"/>
    </row>
    <row r="3157" spans="1:8" x14ac:dyDescent="0.2">
      <c r="A3157" s="407"/>
      <c r="D3157" s="400"/>
      <c r="E3157" s="400"/>
      <c r="F3157" s="400"/>
      <c r="G3157" s="400"/>
      <c r="H3157" s="400"/>
    </row>
    <row r="3158" spans="1:8" x14ac:dyDescent="0.2">
      <c r="A3158" s="407"/>
      <c r="D3158" s="400"/>
      <c r="E3158" s="400"/>
      <c r="F3158" s="400"/>
      <c r="G3158" s="400"/>
      <c r="H3158" s="400"/>
    </row>
    <row r="3159" spans="1:8" x14ac:dyDescent="0.2">
      <c r="A3159" s="407"/>
      <c r="D3159" s="400"/>
      <c r="E3159" s="400"/>
      <c r="F3159" s="400"/>
      <c r="G3159" s="400"/>
      <c r="H3159" s="400"/>
    </row>
    <row r="3160" spans="1:8" x14ac:dyDescent="0.2">
      <c r="A3160" s="407"/>
      <c r="D3160" s="400"/>
      <c r="E3160" s="400"/>
      <c r="F3160" s="400"/>
      <c r="G3160" s="400"/>
      <c r="H3160" s="400"/>
    </row>
    <row r="3161" spans="1:8" x14ac:dyDescent="0.2">
      <c r="A3161" s="407"/>
      <c r="D3161" s="400"/>
      <c r="E3161" s="400"/>
      <c r="F3161" s="400"/>
      <c r="G3161" s="400"/>
      <c r="H3161" s="400"/>
    </row>
    <row r="3162" spans="1:8" x14ac:dyDescent="0.2">
      <c r="A3162" s="407"/>
      <c r="D3162" s="400"/>
      <c r="E3162" s="400"/>
      <c r="F3162" s="400"/>
      <c r="G3162" s="400"/>
      <c r="H3162" s="400"/>
    </row>
    <row r="3163" spans="1:8" x14ac:dyDescent="0.2">
      <c r="A3163" s="407"/>
      <c r="D3163" s="400"/>
      <c r="E3163" s="400"/>
      <c r="F3163" s="400"/>
      <c r="G3163" s="400"/>
      <c r="H3163" s="400"/>
    </row>
    <row r="3164" spans="1:8" x14ac:dyDescent="0.2">
      <c r="A3164" s="407"/>
      <c r="D3164" s="400"/>
      <c r="E3164" s="400"/>
      <c r="F3164" s="400"/>
      <c r="G3164" s="400"/>
      <c r="H3164" s="400"/>
    </row>
    <row r="3165" spans="1:8" x14ac:dyDescent="0.2">
      <c r="A3165" s="407"/>
      <c r="D3165" s="400"/>
      <c r="E3165" s="400"/>
      <c r="F3165" s="400"/>
      <c r="G3165" s="400"/>
      <c r="H3165" s="400"/>
    </row>
    <row r="3166" spans="1:8" x14ac:dyDescent="0.2">
      <c r="A3166" s="407"/>
      <c r="D3166" s="400"/>
      <c r="E3166" s="400"/>
      <c r="F3166" s="400"/>
      <c r="G3166" s="400"/>
      <c r="H3166" s="400"/>
    </row>
    <row r="3167" spans="1:8" x14ac:dyDescent="0.2">
      <c r="A3167" s="407"/>
      <c r="D3167" s="400"/>
      <c r="E3167" s="400"/>
      <c r="F3167" s="400"/>
      <c r="G3167" s="400"/>
      <c r="H3167" s="400"/>
    </row>
    <row r="3168" spans="1:8" x14ac:dyDescent="0.2">
      <c r="A3168" s="407"/>
      <c r="D3168" s="400"/>
      <c r="E3168" s="400"/>
      <c r="F3168" s="400"/>
      <c r="G3168" s="400"/>
      <c r="H3168" s="400"/>
    </row>
    <row r="3169" spans="1:8" x14ac:dyDescent="0.2">
      <c r="A3169" s="407"/>
      <c r="D3169" s="400"/>
      <c r="E3169" s="400"/>
      <c r="F3169" s="400"/>
      <c r="G3169" s="400"/>
      <c r="H3169" s="400"/>
    </row>
    <row r="3170" spans="1:8" x14ac:dyDescent="0.2">
      <c r="A3170" s="407"/>
      <c r="D3170" s="400"/>
      <c r="E3170" s="400"/>
      <c r="F3170" s="400"/>
      <c r="G3170" s="400"/>
      <c r="H3170" s="400"/>
    </row>
    <row r="3171" spans="1:8" x14ac:dyDescent="0.2">
      <c r="A3171" s="407"/>
      <c r="D3171" s="400"/>
      <c r="E3171" s="400"/>
      <c r="F3171" s="400"/>
      <c r="G3171" s="400"/>
      <c r="H3171" s="400"/>
    </row>
    <row r="3172" spans="1:8" x14ac:dyDescent="0.2">
      <c r="A3172" s="407"/>
      <c r="D3172" s="400"/>
      <c r="E3172" s="400"/>
      <c r="F3172" s="400"/>
      <c r="G3172" s="400"/>
      <c r="H3172" s="400"/>
    </row>
    <row r="3173" spans="1:8" x14ac:dyDescent="0.2">
      <c r="A3173" s="407"/>
      <c r="D3173" s="400"/>
      <c r="E3173" s="400"/>
      <c r="F3173" s="400"/>
      <c r="G3173" s="400"/>
      <c r="H3173" s="400"/>
    </row>
    <row r="3174" spans="1:8" x14ac:dyDescent="0.2">
      <c r="A3174" s="407"/>
      <c r="D3174" s="400"/>
      <c r="E3174" s="400"/>
      <c r="F3174" s="400"/>
      <c r="G3174" s="400"/>
      <c r="H3174" s="400"/>
    </row>
    <row r="3175" spans="1:8" x14ac:dyDescent="0.2">
      <c r="A3175" s="407"/>
      <c r="D3175" s="400"/>
      <c r="E3175" s="400"/>
      <c r="F3175" s="400"/>
      <c r="G3175" s="400"/>
      <c r="H3175" s="400"/>
    </row>
    <row r="3176" spans="1:8" x14ac:dyDescent="0.2">
      <c r="A3176" s="407"/>
      <c r="D3176" s="400"/>
      <c r="E3176" s="400"/>
      <c r="F3176" s="400"/>
      <c r="G3176" s="400"/>
      <c r="H3176" s="400"/>
    </row>
    <row r="3177" spans="1:8" x14ac:dyDescent="0.2">
      <c r="A3177" s="407"/>
      <c r="D3177" s="400"/>
      <c r="E3177" s="400"/>
      <c r="F3177" s="400"/>
      <c r="G3177" s="400"/>
      <c r="H3177" s="400"/>
    </row>
    <row r="3178" spans="1:8" x14ac:dyDescent="0.2">
      <c r="A3178" s="407"/>
      <c r="D3178" s="400"/>
      <c r="E3178" s="400"/>
      <c r="F3178" s="400"/>
      <c r="G3178" s="400"/>
      <c r="H3178" s="400"/>
    </row>
    <row r="3179" spans="1:8" x14ac:dyDescent="0.2">
      <c r="A3179" s="407"/>
      <c r="D3179" s="400"/>
      <c r="E3179" s="400"/>
      <c r="F3179" s="400"/>
      <c r="G3179" s="400"/>
      <c r="H3179" s="400"/>
    </row>
    <row r="3180" spans="1:8" x14ac:dyDescent="0.2">
      <c r="A3180" s="407"/>
      <c r="D3180" s="400"/>
      <c r="E3180" s="400"/>
      <c r="F3180" s="400"/>
      <c r="G3180" s="400"/>
      <c r="H3180" s="400"/>
    </row>
    <row r="3181" spans="1:8" x14ac:dyDescent="0.2">
      <c r="A3181" s="407"/>
      <c r="D3181" s="400"/>
      <c r="E3181" s="400"/>
      <c r="F3181" s="400"/>
      <c r="G3181" s="400"/>
      <c r="H3181" s="400"/>
    </row>
    <row r="3182" spans="1:8" x14ac:dyDescent="0.2">
      <c r="A3182" s="407"/>
      <c r="D3182" s="400"/>
      <c r="E3182" s="400"/>
      <c r="F3182" s="400"/>
      <c r="G3182" s="400"/>
      <c r="H3182" s="400"/>
    </row>
    <row r="3183" spans="1:8" x14ac:dyDescent="0.2">
      <c r="A3183" s="407"/>
      <c r="D3183" s="400"/>
      <c r="E3183" s="400"/>
      <c r="F3183" s="400"/>
      <c r="G3183" s="400"/>
      <c r="H3183" s="400"/>
    </row>
    <row r="3184" spans="1:8" x14ac:dyDescent="0.2">
      <c r="A3184" s="407"/>
      <c r="D3184" s="400"/>
      <c r="E3184" s="400"/>
      <c r="F3184" s="400"/>
      <c r="G3184" s="400"/>
      <c r="H3184" s="400"/>
    </row>
    <row r="3185" spans="1:8" x14ac:dyDescent="0.2">
      <c r="A3185" s="407"/>
      <c r="D3185" s="400"/>
      <c r="E3185" s="400"/>
      <c r="F3185" s="400"/>
      <c r="G3185" s="400"/>
      <c r="H3185" s="400"/>
    </row>
    <row r="3186" spans="1:8" x14ac:dyDescent="0.2">
      <c r="A3186" s="407"/>
      <c r="D3186" s="400"/>
      <c r="E3186" s="400"/>
      <c r="F3186" s="400"/>
      <c r="G3186" s="400"/>
      <c r="H3186" s="400"/>
    </row>
    <row r="3187" spans="1:8" x14ac:dyDescent="0.2">
      <c r="A3187" s="407"/>
      <c r="D3187" s="400"/>
      <c r="E3187" s="400"/>
      <c r="F3187" s="400"/>
      <c r="G3187" s="400"/>
      <c r="H3187" s="400"/>
    </row>
    <row r="3188" spans="1:8" x14ac:dyDescent="0.2">
      <c r="A3188" s="407"/>
      <c r="D3188" s="400"/>
      <c r="E3188" s="400"/>
      <c r="F3188" s="400"/>
      <c r="G3188" s="400"/>
      <c r="H3188" s="400"/>
    </row>
    <row r="3189" spans="1:8" x14ac:dyDescent="0.2">
      <c r="A3189" s="407"/>
      <c r="D3189" s="400"/>
      <c r="E3189" s="400"/>
      <c r="F3189" s="400"/>
      <c r="G3189" s="400"/>
      <c r="H3189" s="400"/>
    </row>
    <row r="3190" spans="1:8" x14ac:dyDescent="0.2">
      <c r="A3190" s="407"/>
      <c r="D3190" s="400"/>
      <c r="E3190" s="400"/>
      <c r="F3190" s="400"/>
      <c r="G3190" s="400"/>
      <c r="H3190" s="400"/>
    </row>
    <row r="3191" spans="1:8" x14ac:dyDescent="0.2">
      <c r="A3191" s="407"/>
      <c r="D3191" s="400"/>
      <c r="E3191" s="400"/>
      <c r="F3191" s="400"/>
      <c r="G3191" s="400"/>
      <c r="H3191" s="400"/>
    </row>
    <row r="3192" spans="1:8" x14ac:dyDescent="0.2">
      <c r="A3192" s="407"/>
      <c r="D3192" s="400"/>
      <c r="E3192" s="400"/>
      <c r="F3192" s="400"/>
      <c r="G3192" s="400"/>
      <c r="H3192" s="400"/>
    </row>
    <row r="3193" spans="1:8" x14ac:dyDescent="0.2">
      <c r="A3193" s="407"/>
      <c r="D3193" s="400"/>
      <c r="E3193" s="400"/>
      <c r="F3193" s="400"/>
      <c r="G3193" s="400"/>
      <c r="H3193" s="400"/>
    </row>
    <row r="3194" spans="1:8" x14ac:dyDescent="0.2">
      <c r="A3194" s="407"/>
      <c r="D3194" s="400"/>
      <c r="E3194" s="400"/>
      <c r="F3194" s="400"/>
      <c r="G3194" s="400"/>
      <c r="H3194" s="400"/>
    </row>
    <row r="3195" spans="1:8" x14ac:dyDescent="0.2">
      <c r="A3195" s="407"/>
      <c r="D3195" s="400"/>
      <c r="E3195" s="400"/>
      <c r="F3195" s="400"/>
      <c r="G3195" s="400"/>
      <c r="H3195" s="400"/>
    </row>
    <row r="3196" spans="1:8" x14ac:dyDescent="0.2">
      <c r="A3196" s="407"/>
      <c r="D3196" s="400"/>
      <c r="E3196" s="400"/>
      <c r="F3196" s="400"/>
      <c r="G3196" s="400"/>
      <c r="H3196" s="400"/>
    </row>
    <row r="3197" spans="1:8" x14ac:dyDescent="0.2">
      <c r="A3197" s="407"/>
      <c r="D3197" s="400"/>
      <c r="E3197" s="400"/>
      <c r="F3197" s="400"/>
      <c r="G3197" s="400"/>
      <c r="H3197" s="400"/>
    </row>
    <row r="3198" spans="1:8" x14ac:dyDescent="0.2">
      <c r="A3198" s="407"/>
      <c r="D3198" s="400"/>
      <c r="E3198" s="400"/>
      <c r="F3198" s="400"/>
      <c r="G3198" s="400"/>
      <c r="H3198" s="400"/>
    </row>
    <row r="3199" spans="1:8" x14ac:dyDescent="0.2">
      <c r="A3199" s="407"/>
      <c r="D3199" s="400"/>
      <c r="E3199" s="400"/>
      <c r="F3199" s="400"/>
      <c r="G3199" s="400"/>
      <c r="H3199" s="400"/>
    </row>
    <row r="3200" spans="1:8" x14ac:dyDescent="0.2">
      <c r="A3200" s="407"/>
      <c r="D3200" s="400"/>
      <c r="E3200" s="400"/>
      <c r="F3200" s="400"/>
      <c r="G3200" s="400"/>
      <c r="H3200" s="400"/>
    </row>
    <row r="3201" spans="1:8" x14ac:dyDescent="0.2">
      <c r="A3201" s="407"/>
      <c r="D3201" s="400"/>
      <c r="E3201" s="400"/>
      <c r="F3201" s="400"/>
      <c r="G3201" s="400"/>
      <c r="H3201" s="400"/>
    </row>
    <row r="3202" spans="1:8" x14ac:dyDescent="0.2">
      <c r="A3202" s="407"/>
      <c r="D3202" s="400"/>
      <c r="E3202" s="400"/>
      <c r="F3202" s="400"/>
      <c r="G3202" s="400"/>
      <c r="H3202" s="400"/>
    </row>
    <row r="3203" spans="1:8" x14ac:dyDescent="0.2">
      <c r="A3203" s="407"/>
      <c r="D3203" s="400"/>
      <c r="E3203" s="400"/>
      <c r="F3203" s="400"/>
      <c r="G3203" s="400"/>
      <c r="H3203" s="400"/>
    </row>
    <row r="3204" spans="1:8" x14ac:dyDescent="0.2">
      <c r="A3204" s="407"/>
      <c r="D3204" s="400"/>
      <c r="E3204" s="400"/>
      <c r="F3204" s="400"/>
      <c r="G3204" s="400"/>
      <c r="H3204" s="400"/>
    </row>
    <row r="3205" spans="1:8" x14ac:dyDescent="0.2">
      <c r="A3205" s="407"/>
      <c r="D3205" s="400"/>
      <c r="E3205" s="400"/>
      <c r="F3205" s="400"/>
      <c r="G3205" s="400"/>
      <c r="H3205" s="400"/>
    </row>
    <row r="3206" spans="1:8" x14ac:dyDescent="0.2">
      <c r="A3206" s="407"/>
      <c r="D3206" s="400"/>
      <c r="E3206" s="400"/>
      <c r="F3206" s="400"/>
      <c r="G3206" s="400"/>
      <c r="H3206" s="400"/>
    </row>
    <row r="3207" spans="1:8" x14ac:dyDescent="0.2">
      <c r="A3207" s="407"/>
      <c r="D3207" s="400"/>
      <c r="E3207" s="400"/>
      <c r="F3207" s="400"/>
      <c r="G3207" s="400"/>
      <c r="H3207" s="400"/>
    </row>
    <row r="3208" spans="1:8" x14ac:dyDescent="0.2">
      <c r="A3208" s="407"/>
      <c r="D3208" s="400"/>
      <c r="E3208" s="400"/>
      <c r="F3208" s="400"/>
      <c r="G3208" s="400"/>
      <c r="H3208" s="400"/>
    </row>
    <row r="3209" spans="1:8" x14ac:dyDescent="0.2">
      <c r="A3209" s="407"/>
      <c r="D3209" s="400"/>
      <c r="E3209" s="400"/>
      <c r="F3209" s="400"/>
      <c r="G3209" s="400"/>
      <c r="H3209" s="400"/>
    </row>
    <row r="3210" spans="1:8" x14ac:dyDescent="0.2">
      <c r="A3210" s="407"/>
      <c r="D3210" s="400"/>
      <c r="E3210" s="400"/>
      <c r="F3210" s="400"/>
      <c r="G3210" s="400"/>
      <c r="H3210" s="400"/>
    </row>
    <row r="3211" spans="1:8" x14ac:dyDescent="0.2">
      <c r="A3211" s="407"/>
      <c r="D3211" s="400"/>
      <c r="E3211" s="400"/>
      <c r="F3211" s="400"/>
      <c r="G3211" s="400"/>
      <c r="H3211" s="400"/>
    </row>
    <row r="3212" spans="1:8" x14ac:dyDescent="0.2">
      <c r="A3212" s="407"/>
      <c r="D3212" s="400"/>
      <c r="E3212" s="400"/>
      <c r="F3212" s="400"/>
      <c r="G3212" s="400"/>
      <c r="H3212" s="400"/>
    </row>
    <row r="3213" spans="1:8" x14ac:dyDescent="0.2">
      <c r="A3213" s="407"/>
      <c r="D3213" s="400"/>
      <c r="E3213" s="400"/>
      <c r="F3213" s="400"/>
      <c r="G3213" s="400"/>
      <c r="H3213" s="400"/>
    </row>
    <row r="3214" spans="1:8" x14ac:dyDescent="0.2">
      <c r="A3214" s="407"/>
      <c r="D3214" s="400"/>
      <c r="E3214" s="400"/>
      <c r="F3214" s="400"/>
      <c r="G3214" s="400"/>
      <c r="H3214" s="400"/>
    </row>
    <row r="3215" spans="1:8" x14ac:dyDescent="0.2">
      <c r="A3215" s="407"/>
      <c r="D3215" s="400"/>
      <c r="E3215" s="400"/>
      <c r="F3215" s="400"/>
      <c r="G3215" s="400"/>
      <c r="H3215" s="400"/>
    </row>
    <row r="3216" spans="1:8" x14ac:dyDescent="0.2">
      <c r="A3216" s="407"/>
      <c r="D3216" s="400"/>
      <c r="E3216" s="400"/>
      <c r="F3216" s="400"/>
      <c r="G3216" s="400"/>
      <c r="H3216" s="400"/>
    </row>
    <row r="3217" spans="1:8" x14ac:dyDescent="0.2">
      <c r="A3217" s="407"/>
      <c r="D3217" s="400"/>
      <c r="E3217" s="400"/>
      <c r="F3217" s="400"/>
      <c r="G3217" s="400"/>
      <c r="H3217" s="400"/>
    </row>
    <row r="3218" spans="1:8" x14ac:dyDescent="0.2">
      <c r="A3218" s="407"/>
      <c r="D3218" s="400"/>
      <c r="E3218" s="400"/>
      <c r="F3218" s="400"/>
      <c r="G3218" s="400"/>
      <c r="H3218" s="400"/>
    </row>
    <row r="3219" spans="1:8" x14ac:dyDescent="0.2">
      <c r="A3219" s="407"/>
      <c r="D3219" s="400"/>
      <c r="E3219" s="400"/>
      <c r="F3219" s="400"/>
      <c r="G3219" s="400"/>
      <c r="H3219" s="400"/>
    </row>
    <row r="3220" spans="1:8" x14ac:dyDescent="0.2">
      <c r="A3220" s="407"/>
      <c r="D3220" s="400"/>
      <c r="E3220" s="400"/>
      <c r="F3220" s="400"/>
      <c r="G3220" s="400"/>
      <c r="H3220" s="400"/>
    </row>
    <row r="3221" spans="1:8" x14ac:dyDescent="0.2">
      <c r="A3221" s="407"/>
      <c r="D3221" s="400"/>
      <c r="E3221" s="400"/>
      <c r="F3221" s="400"/>
      <c r="G3221" s="400"/>
      <c r="H3221" s="400"/>
    </row>
    <row r="3222" spans="1:8" x14ac:dyDescent="0.2">
      <c r="A3222" s="407"/>
      <c r="D3222" s="400"/>
      <c r="E3222" s="400"/>
      <c r="F3222" s="400"/>
      <c r="G3222" s="400"/>
      <c r="H3222" s="400"/>
    </row>
    <row r="3223" spans="1:8" x14ac:dyDescent="0.2">
      <c r="A3223" s="407"/>
      <c r="D3223" s="400"/>
      <c r="E3223" s="400"/>
      <c r="F3223" s="400"/>
      <c r="G3223" s="400"/>
      <c r="H3223" s="400"/>
    </row>
    <row r="3224" spans="1:8" x14ac:dyDescent="0.2">
      <c r="A3224" s="407"/>
      <c r="D3224" s="400"/>
      <c r="E3224" s="400"/>
      <c r="F3224" s="400"/>
      <c r="G3224" s="400"/>
      <c r="H3224" s="400"/>
    </row>
    <row r="3225" spans="1:8" x14ac:dyDescent="0.2">
      <c r="A3225" s="407"/>
      <c r="D3225" s="400"/>
      <c r="E3225" s="400"/>
      <c r="F3225" s="400"/>
      <c r="G3225" s="400"/>
      <c r="H3225" s="400"/>
    </row>
    <row r="3226" spans="1:8" x14ac:dyDescent="0.2">
      <c r="A3226" s="407"/>
      <c r="D3226" s="400"/>
      <c r="E3226" s="400"/>
      <c r="F3226" s="400"/>
      <c r="G3226" s="400"/>
      <c r="H3226" s="400"/>
    </row>
    <row r="3227" spans="1:8" x14ac:dyDescent="0.2">
      <c r="A3227" s="407"/>
      <c r="D3227" s="400"/>
      <c r="E3227" s="400"/>
      <c r="F3227" s="400"/>
      <c r="G3227" s="400"/>
      <c r="H3227" s="400"/>
    </row>
    <row r="3228" spans="1:8" x14ac:dyDescent="0.2">
      <c r="A3228" s="407"/>
      <c r="D3228" s="400"/>
      <c r="E3228" s="400"/>
      <c r="F3228" s="400"/>
      <c r="G3228" s="400"/>
      <c r="H3228" s="400"/>
    </row>
    <row r="3229" spans="1:8" x14ac:dyDescent="0.2">
      <c r="A3229" s="407"/>
      <c r="D3229" s="400"/>
      <c r="E3229" s="400"/>
      <c r="F3229" s="400"/>
      <c r="G3229" s="400"/>
      <c r="H3229" s="400"/>
    </row>
    <row r="3230" spans="1:8" x14ac:dyDescent="0.2">
      <c r="A3230" s="407"/>
      <c r="D3230" s="400"/>
      <c r="E3230" s="400"/>
      <c r="F3230" s="400"/>
      <c r="G3230" s="400"/>
      <c r="H3230" s="400"/>
    </row>
    <row r="3231" spans="1:8" x14ac:dyDescent="0.2">
      <c r="A3231" s="407"/>
      <c r="D3231" s="400"/>
      <c r="E3231" s="400"/>
      <c r="F3231" s="400"/>
      <c r="G3231" s="400"/>
      <c r="H3231" s="400"/>
    </row>
    <row r="3232" spans="1:8" x14ac:dyDescent="0.2">
      <c r="A3232" s="407"/>
      <c r="D3232" s="400"/>
      <c r="E3232" s="400"/>
      <c r="F3232" s="400"/>
      <c r="G3232" s="400"/>
      <c r="H3232" s="400"/>
    </row>
    <row r="3233" spans="1:8" x14ac:dyDescent="0.2">
      <c r="A3233" s="407"/>
      <c r="D3233" s="400"/>
      <c r="E3233" s="400"/>
      <c r="F3233" s="400"/>
      <c r="G3233" s="400"/>
      <c r="H3233" s="400"/>
    </row>
    <row r="3234" spans="1:8" x14ac:dyDescent="0.2">
      <c r="A3234" s="407"/>
      <c r="D3234" s="400"/>
      <c r="E3234" s="400"/>
      <c r="F3234" s="400"/>
      <c r="G3234" s="400"/>
      <c r="H3234" s="400"/>
    </row>
    <row r="3235" spans="1:8" x14ac:dyDescent="0.2">
      <c r="A3235" s="407"/>
      <c r="D3235" s="400"/>
      <c r="E3235" s="400"/>
      <c r="F3235" s="400"/>
      <c r="G3235" s="400"/>
      <c r="H3235" s="400"/>
    </row>
    <row r="3236" spans="1:8" x14ac:dyDescent="0.2">
      <c r="A3236" s="407"/>
      <c r="D3236" s="400"/>
      <c r="E3236" s="400"/>
      <c r="F3236" s="400"/>
      <c r="G3236" s="400"/>
      <c r="H3236" s="400"/>
    </row>
    <row r="3237" spans="1:8" x14ac:dyDescent="0.2">
      <c r="A3237" s="407"/>
      <c r="D3237" s="400"/>
      <c r="E3237" s="400"/>
      <c r="F3237" s="400"/>
      <c r="G3237" s="400"/>
      <c r="H3237" s="400"/>
    </row>
    <row r="3238" spans="1:8" x14ac:dyDescent="0.2">
      <c r="A3238" s="407"/>
      <c r="D3238" s="400"/>
      <c r="E3238" s="400"/>
      <c r="F3238" s="400"/>
      <c r="G3238" s="400"/>
      <c r="H3238" s="400"/>
    </row>
    <row r="3239" spans="1:8" x14ac:dyDescent="0.2">
      <c r="A3239" s="407"/>
      <c r="D3239" s="400"/>
      <c r="E3239" s="400"/>
      <c r="F3239" s="400"/>
      <c r="G3239" s="400"/>
      <c r="H3239" s="400"/>
    </row>
    <row r="3240" spans="1:8" x14ac:dyDescent="0.2">
      <c r="A3240" s="407"/>
      <c r="D3240" s="400"/>
      <c r="E3240" s="400"/>
      <c r="F3240" s="400"/>
      <c r="G3240" s="400"/>
      <c r="H3240" s="400"/>
    </row>
    <row r="3241" spans="1:8" x14ac:dyDescent="0.2">
      <c r="A3241" s="407"/>
      <c r="D3241" s="400"/>
      <c r="E3241" s="400"/>
      <c r="F3241" s="400"/>
      <c r="G3241" s="400"/>
      <c r="H3241" s="400"/>
    </row>
    <row r="3242" spans="1:8" x14ac:dyDescent="0.2">
      <c r="A3242" s="407"/>
      <c r="D3242" s="400"/>
      <c r="E3242" s="400"/>
      <c r="F3242" s="400"/>
      <c r="G3242" s="400"/>
      <c r="H3242" s="400"/>
    </row>
    <row r="3243" spans="1:8" x14ac:dyDescent="0.2">
      <c r="A3243" s="407"/>
      <c r="D3243" s="400"/>
      <c r="E3243" s="400"/>
      <c r="F3243" s="400"/>
      <c r="G3243" s="400"/>
      <c r="H3243" s="400"/>
    </row>
    <row r="3244" spans="1:8" x14ac:dyDescent="0.2">
      <c r="A3244" s="407"/>
      <c r="D3244" s="400"/>
      <c r="E3244" s="400"/>
      <c r="F3244" s="400"/>
      <c r="G3244" s="400"/>
      <c r="H3244" s="400"/>
    </row>
    <row r="3245" spans="1:8" x14ac:dyDescent="0.2">
      <c r="A3245" s="407"/>
      <c r="D3245" s="400"/>
      <c r="E3245" s="400"/>
      <c r="F3245" s="400"/>
      <c r="G3245" s="400"/>
      <c r="H3245" s="400"/>
    </row>
    <row r="3246" spans="1:8" x14ac:dyDescent="0.2">
      <c r="A3246" s="407"/>
      <c r="D3246" s="400"/>
      <c r="E3246" s="400"/>
      <c r="F3246" s="400"/>
      <c r="G3246" s="400"/>
      <c r="H3246" s="400"/>
    </row>
    <row r="3247" spans="1:8" x14ac:dyDescent="0.2">
      <c r="A3247" s="407"/>
      <c r="D3247" s="400"/>
      <c r="E3247" s="400"/>
      <c r="F3247" s="400"/>
      <c r="G3247" s="400"/>
      <c r="H3247" s="400"/>
    </row>
    <row r="3248" spans="1:8" x14ac:dyDescent="0.2">
      <c r="A3248" s="407"/>
      <c r="D3248" s="400"/>
      <c r="E3248" s="400"/>
      <c r="F3248" s="400"/>
      <c r="G3248" s="400"/>
      <c r="H3248" s="400"/>
    </row>
    <row r="3249" spans="1:8" x14ac:dyDescent="0.2">
      <c r="A3249" s="407"/>
      <c r="D3249" s="400"/>
      <c r="E3249" s="400"/>
      <c r="F3249" s="400"/>
      <c r="G3249" s="400"/>
      <c r="H3249" s="400"/>
    </row>
    <row r="3250" spans="1:8" x14ac:dyDescent="0.2">
      <c r="A3250" s="407"/>
      <c r="D3250" s="400"/>
      <c r="E3250" s="400"/>
      <c r="F3250" s="400"/>
      <c r="G3250" s="400"/>
      <c r="H3250" s="400"/>
    </row>
    <row r="3251" spans="1:8" x14ac:dyDescent="0.2">
      <c r="A3251" s="407"/>
      <c r="D3251" s="400"/>
      <c r="E3251" s="400"/>
      <c r="F3251" s="400"/>
      <c r="G3251" s="400"/>
      <c r="H3251" s="400"/>
    </row>
    <row r="3252" spans="1:8" x14ac:dyDescent="0.2">
      <c r="A3252" s="407"/>
      <c r="D3252" s="400"/>
      <c r="E3252" s="400"/>
      <c r="F3252" s="400"/>
      <c r="G3252" s="400"/>
      <c r="H3252" s="400"/>
    </row>
    <row r="3253" spans="1:8" x14ac:dyDescent="0.2">
      <c r="A3253" s="407"/>
      <c r="D3253" s="400"/>
      <c r="E3253" s="400"/>
      <c r="F3253" s="400"/>
      <c r="G3253" s="400"/>
      <c r="H3253" s="400"/>
    </row>
    <row r="3254" spans="1:8" x14ac:dyDescent="0.2">
      <c r="A3254" s="407"/>
      <c r="D3254" s="400"/>
      <c r="E3254" s="400"/>
      <c r="F3254" s="400"/>
      <c r="G3254" s="400"/>
      <c r="H3254" s="400"/>
    </row>
    <row r="3255" spans="1:8" x14ac:dyDescent="0.2">
      <c r="A3255" s="407"/>
      <c r="D3255" s="400"/>
      <c r="E3255" s="400"/>
      <c r="F3255" s="400"/>
      <c r="G3255" s="400"/>
      <c r="H3255" s="400"/>
    </row>
    <row r="3256" spans="1:8" x14ac:dyDescent="0.2">
      <c r="A3256" s="407"/>
      <c r="D3256" s="400"/>
      <c r="E3256" s="400"/>
      <c r="F3256" s="400"/>
      <c r="G3256" s="400"/>
      <c r="H3256" s="400"/>
    </row>
    <row r="3257" spans="1:8" x14ac:dyDescent="0.2">
      <c r="A3257" s="407"/>
      <c r="D3257" s="400"/>
      <c r="E3257" s="400"/>
      <c r="F3257" s="400"/>
      <c r="G3257" s="400"/>
      <c r="H3257" s="400"/>
    </row>
    <row r="3258" spans="1:8" x14ac:dyDescent="0.2">
      <c r="A3258" s="407"/>
      <c r="D3258" s="400"/>
      <c r="E3258" s="400"/>
      <c r="F3258" s="400"/>
      <c r="G3258" s="400"/>
      <c r="H3258" s="400"/>
    </row>
    <row r="3259" spans="1:8" x14ac:dyDescent="0.2">
      <c r="A3259" s="407"/>
      <c r="D3259" s="400"/>
      <c r="E3259" s="400"/>
      <c r="F3259" s="400"/>
      <c r="G3259" s="400"/>
      <c r="H3259" s="400"/>
    </row>
    <row r="3260" spans="1:8" x14ac:dyDescent="0.2">
      <c r="A3260" s="407"/>
      <c r="D3260" s="400"/>
      <c r="E3260" s="400"/>
      <c r="F3260" s="400"/>
      <c r="G3260" s="400"/>
      <c r="H3260" s="400"/>
    </row>
    <row r="3261" spans="1:8" x14ac:dyDescent="0.2">
      <c r="A3261" s="407"/>
      <c r="D3261" s="400"/>
      <c r="E3261" s="400"/>
      <c r="F3261" s="400"/>
      <c r="G3261" s="400"/>
      <c r="H3261" s="400"/>
    </row>
    <row r="3262" spans="1:8" x14ac:dyDescent="0.2">
      <c r="A3262" s="407"/>
      <c r="D3262" s="400"/>
      <c r="E3262" s="400"/>
      <c r="F3262" s="400"/>
      <c r="G3262" s="400"/>
      <c r="H3262" s="400"/>
    </row>
    <row r="3263" spans="1:8" x14ac:dyDescent="0.2">
      <c r="A3263" s="407"/>
      <c r="D3263" s="400"/>
      <c r="E3263" s="400"/>
      <c r="F3263" s="400"/>
      <c r="G3263" s="400"/>
      <c r="H3263" s="400"/>
    </row>
    <row r="3264" spans="1:8" x14ac:dyDescent="0.2">
      <c r="A3264" s="407"/>
      <c r="D3264" s="400"/>
      <c r="E3264" s="400"/>
      <c r="F3264" s="400"/>
      <c r="G3264" s="400"/>
      <c r="H3264" s="400"/>
    </row>
    <row r="3265" spans="1:8" x14ac:dyDescent="0.2">
      <c r="A3265" s="407"/>
      <c r="D3265" s="400"/>
      <c r="E3265" s="400"/>
      <c r="F3265" s="400"/>
      <c r="G3265" s="400"/>
      <c r="H3265" s="400"/>
    </row>
    <row r="3266" spans="1:8" x14ac:dyDescent="0.2">
      <c r="A3266" s="407"/>
      <c r="D3266" s="400"/>
      <c r="E3266" s="400"/>
      <c r="F3266" s="400"/>
      <c r="G3266" s="400"/>
      <c r="H3266" s="400"/>
    </row>
    <row r="3267" spans="1:8" x14ac:dyDescent="0.2">
      <c r="A3267" s="407"/>
      <c r="D3267" s="400"/>
      <c r="E3267" s="400"/>
      <c r="F3267" s="400"/>
      <c r="G3267" s="400"/>
      <c r="H3267" s="400"/>
    </row>
    <row r="3268" spans="1:8" x14ac:dyDescent="0.2">
      <c r="A3268" s="407"/>
      <c r="D3268" s="400"/>
      <c r="E3268" s="400"/>
      <c r="F3268" s="400"/>
      <c r="G3268" s="400"/>
      <c r="H3268" s="400"/>
    </row>
    <row r="3269" spans="1:8" x14ac:dyDescent="0.2">
      <c r="A3269" s="407"/>
      <c r="D3269" s="400"/>
      <c r="E3269" s="400"/>
      <c r="F3269" s="400"/>
      <c r="G3269" s="400"/>
      <c r="H3269" s="400"/>
    </row>
    <row r="3270" spans="1:8" x14ac:dyDescent="0.2">
      <c r="A3270" s="407"/>
      <c r="D3270" s="400"/>
      <c r="E3270" s="400"/>
      <c r="F3270" s="400"/>
      <c r="G3270" s="400"/>
      <c r="H3270" s="400"/>
    </row>
    <row r="3271" spans="1:8" x14ac:dyDescent="0.2">
      <c r="A3271" s="407"/>
      <c r="D3271" s="400"/>
      <c r="E3271" s="400"/>
      <c r="F3271" s="400"/>
      <c r="G3271" s="400"/>
      <c r="H3271" s="400"/>
    </row>
    <row r="3272" spans="1:8" x14ac:dyDescent="0.2">
      <c r="A3272" s="407"/>
      <c r="D3272" s="400"/>
      <c r="E3272" s="400"/>
      <c r="F3272" s="400"/>
      <c r="G3272" s="400"/>
      <c r="H3272" s="400"/>
    </row>
    <row r="3273" spans="1:8" x14ac:dyDescent="0.2">
      <c r="A3273" s="407"/>
      <c r="D3273" s="400"/>
      <c r="E3273" s="400"/>
      <c r="F3273" s="400"/>
      <c r="G3273" s="400"/>
      <c r="H3273" s="400"/>
    </row>
    <row r="3274" spans="1:8" x14ac:dyDescent="0.2">
      <c r="A3274" s="407"/>
      <c r="D3274" s="400"/>
      <c r="E3274" s="400"/>
      <c r="F3274" s="400"/>
      <c r="G3274" s="400"/>
      <c r="H3274" s="400"/>
    </row>
    <row r="3275" spans="1:8" x14ac:dyDescent="0.2">
      <c r="A3275" s="407"/>
      <c r="D3275" s="400"/>
      <c r="E3275" s="400"/>
      <c r="F3275" s="400"/>
      <c r="G3275" s="400"/>
      <c r="H3275" s="400"/>
    </row>
    <row r="3276" spans="1:8" x14ac:dyDescent="0.2">
      <c r="A3276" s="407"/>
      <c r="D3276" s="400"/>
      <c r="E3276" s="400"/>
      <c r="F3276" s="400"/>
      <c r="G3276" s="400"/>
      <c r="H3276" s="400"/>
    </row>
    <row r="3277" spans="1:8" x14ac:dyDescent="0.2">
      <c r="A3277" s="407"/>
      <c r="D3277" s="400"/>
      <c r="E3277" s="400"/>
      <c r="F3277" s="400"/>
      <c r="G3277" s="400"/>
      <c r="H3277" s="400"/>
    </row>
    <row r="3278" spans="1:8" x14ac:dyDescent="0.2">
      <c r="A3278" s="407"/>
      <c r="D3278" s="400"/>
      <c r="E3278" s="400"/>
      <c r="F3278" s="400"/>
      <c r="G3278" s="400"/>
      <c r="H3278" s="400"/>
    </row>
    <row r="3279" spans="1:8" x14ac:dyDescent="0.2">
      <c r="A3279" s="407"/>
      <c r="D3279" s="400"/>
      <c r="E3279" s="400"/>
      <c r="F3279" s="400"/>
      <c r="G3279" s="400"/>
      <c r="H3279" s="400"/>
    </row>
    <row r="3280" spans="1:8" x14ac:dyDescent="0.2">
      <c r="A3280" s="407"/>
      <c r="D3280" s="400"/>
      <c r="E3280" s="400"/>
      <c r="F3280" s="400"/>
      <c r="G3280" s="400"/>
      <c r="H3280" s="400"/>
    </row>
    <row r="3281" spans="1:8" x14ac:dyDescent="0.2">
      <c r="A3281" s="407"/>
      <c r="D3281" s="400"/>
      <c r="E3281" s="400"/>
      <c r="F3281" s="400"/>
      <c r="G3281" s="400"/>
      <c r="H3281" s="400"/>
    </row>
    <row r="3282" spans="1:8" x14ac:dyDescent="0.2">
      <c r="A3282" s="407"/>
      <c r="D3282" s="400"/>
      <c r="E3282" s="400"/>
      <c r="F3282" s="400"/>
      <c r="G3282" s="400"/>
      <c r="H3282" s="400"/>
    </row>
    <row r="3283" spans="1:8" x14ac:dyDescent="0.2">
      <c r="A3283" s="407"/>
      <c r="D3283" s="400"/>
      <c r="E3283" s="400"/>
      <c r="F3283" s="400"/>
      <c r="G3283" s="400"/>
      <c r="H3283" s="400"/>
    </row>
    <row r="3284" spans="1:8" x14ac:dyDescent="0.2">
      <c r="A3284" s="407"/>
      <c r="D3284" s="400"/>
      <c r="E3284" s="400"/>
      <c r="F3284" s="400"/>
      <c r="G3284" s="400"/>
      <c r="H3284" s="400"/>
    </row>
    <row r="3285" spans="1:8" x14ac:dyDescent="0.2">
      <c r="A3285" s="407"/>
      <c r="D3285" s="400"/>
      <c r="E3285" s="400"/>
      <c r="F3285" s="400"/>
      <c r="G3285" s="400"/>
      <c r="H3285" s="400"/>
    </row>
    <row r="3286" spans="1:8" x14ac:dyDescent="0.2">
      <c r="A3286" s="407"/>
      <c r="D3286" s="400"/>
      <c r="E3286" s="400"/>
      <c r="F3286" s="400"/>
      <c r="G3286" s="400"/>
      <c r="H3286" s="400"/>
    </row>
    <row r="3287" spans="1:8" x14ac:dyDescent="0.2">
      <c r="A3287" s="407"/>
      <c r="D3287" s="400"/>
      <c r="E3287" s="400"/>
      <c r="F3287" s="400"/>
      <c r="G3287" s="400"/>
      <c r="H3287" s="400"/>
    </row>
    <row r="3288" spans="1:8" x14ac:dyDescent="0.2">
      <c r="A3288" s="407"/>
      <c r="D3288" s="400"/>
      <c r="E3288" s="400"/>
      <c r="F3288" s="400"/>
      <c r="G3288" s="400"/>
      <c r="H3288" s="400"/>
    </row>
    <row r="3289" spans="1:8" x14ac:dyDescent="0.2">
      <c r="A3289" s="407"/>
      <c r="D3289" s="400"/>
      <c r="E3289" s="400"/>
      <c r="F3289" s="400"/>
      <c r="G3289" s="400"/>
      <c r="H3289" s="400"/>
    </row>
    <row r="3290" spans="1:8" x14ac:dyDescent="0.2">
      <c r="A3290" s="407"/>
      <c r="D3290" s="400"/>
      <c r="E3290" s="400"/>
      <c r="F3290" s="400"/>
      <c r="G3290" s="400"/>
      <c r="H3290" s="400"/>
    </row>
    <row r="3291" spans="1:8" x14ac:dyDescent="0.2">
      <c r="A3291" s="407"/>
      <c r="D3291" s="400"/>
      <c r="E3291" s="400"/>
      <c r="F3291" s="400"/>
      <c r="G3291" s="400"/>
      <c r="H3291" s="400"/>
    </row>
    <row r="3292" spans="1:8" x14ac:dyDescent="0.2">
      <c r="A3292" s="407"/>
      <c r="D3292" s="400"/>
      <c r="E3292" s="400"/>
      <c r="F3292" s="400"/>
      <c r="G3292" s="400"/>
      <c r="H3292" s="400"/>
    </row>
    <row r="3293" spans="1:8" x14ac:dyDescent="0.2">
      <c r="A3293" s="407"/>
      <c r="D3293" s="400"/>
      <c r="E3293" s="400"/>
      <c r="F3293" s="400"/>
      <c r="G3293" s="400"/>
      <c r="H3293" s="400"/>
    </row>
    <row r="3294" spans="1:8" x14ac:dyDescent="0.2">
      <c r="A3294" s="407"/>
      <c r="D3294" s="400"/>
      <c r="E3294" s="400"/>
      <c r="F3294" s="400"/>
      <c r="G3294" s="400"/>
      <c r="H3294" s="400"/>
    </row>
    <row r="3295" spans="1:8" x14ac:dyDescent="0.2">
      <c r="A3295" s="407"/>
      <c r="D3295" s="400"/>
      <c r="E3295" s="400"/>
      <c r="F3295" s="400"/>
      <c r="G3295" s="400"/>
      <c r="H3295" s="400"/>
    </row>
    <row r="3296" spans="1:8" x14ac:dyDescent="0.2">
      <c r="A3296" s="407"/>
      <c r="D3296" s="400"/>
      <c r="E3296" s="400"/>
      <c r="F3296" s="400"/>
      <c r="G3296" s="400"/>
      <c r="H3296" s="400"/>
    </row>
    <row r="3297" spans="1:8" x14ac:dyDescent="0.2">
      <c r="A3297" s="407"/>
      <c r="D3297" s="400"/>
      <c r="E3297" s="400"/>
      <c r="F3297" s="400"/>
      <c r="G3297" s="400"/>
      <c r="H3297" s="400"/>
    </row>
    <row r="3298" spans="1:8" x14ac:dyDescent="0.2">
      <c r="A3298" s="407"/>
      <c r="D3298" s="400"/>
      <c r="E3298" s="400"/>
      <c r="F3298" s="400"/>
      <c r="G3298" s="400"/>
      <c r="H3298" s="400"/>
    </row>
    <row r="3299" spans="1:8" x14ac:dyDescent="0.2">
      <c r="A3299" s="407"/>
      <c r="D3299" s="400"/>
      <c r="E3299" s="400"/>
      <c r="F3299" s="400"/>
      <c r="G3299" s="400"/>
      <c r="H3299" s="400"/>
    </row>
    <row r="3300" spans="1:8" x14ac:dyDescent="0.2">
      <c r="A3300" s="407"/>
      <c r="D3300" s="400"/>
      <c r="E3300" s="400"/>
      <c r="F3300" s="400"/>
      <c r="G3300" s="400"/>
      <c r="H3300" s="400"/>
    </row>
    <row r="3301" spans="1:8" x14ac:dyDescent="0.2">
      <c r="A3301" s="407"/>
      <c r="D3301" s="400"/>
      <c r="E3301" s="400"/>
      <c r="F3301" s="400"/>
      <c r="G3301" s="400"/>
      <c r="H3301" s="400"/>
    </row>
    <row r="3302" spans="1:8" x14ac:dyDescent="0.2">
      <c r="A3302" s="407"/>
      <c r="D3302" s="400"/>
      <c r="E3302" s="400"/>
      <c r="F3302" s="400"/>
      <c r="G3302" s="400"/>
      <c r="H3302" s="400"/>
    </row>
    <row r="3303" spans="1:8" x14ac:dyDescent="0.2">
      <c r="A3303" s="407"/>
      <c r="D3303" s="400"/>
      <c r="E3303" s="400"/>
      <c r="F3303" s="400"/>
      <c r="G3303" s="400"/>
      <c r="H3303" s="400"/>
    </row>
    <row r="3304" spans="1:8" x14ac:dyDescent="0.2">
      <c r="A3304" s="407"/>
      <c r="D3304" s="400"/>
      <c r="E3304" s="400"/>
      <c r="F3304" s="400"/>
      <c r="G3304" s="400"/>
      <c r="H3304" s="400"/>
    </row>
    <row r="3305" spans="1:8" x14ac:dyDescent="0.2">
      <c r="A3305" s="407"/>
      <c r="D3305" s="400"/>
      <c r="E3305" s="400"/>
      <c r="F3305" s="400"/>
      <c r="G3305" s="400"/>
      <c r="H3305" s="400"/>
    </row>
    <row r="3306" spans="1:8" x14ac:dyDescent="0.2">
      <c r="A3306" s="407"/>
      <c r="D3306" s="400"/>
      <c r="E3306" s="400"/>
      <c r="F3306" s="400"/>
      <c r="G3306" s="400"/>
      <c r="H3306" s="400"/>
    </row>
    <row r="3307" spans="1:8" x14ac:dyDescent="0.2">
      <c r="A3307" s="407"/>
      <c r="D3307" s="400"/>
      <c r="E3307" s="400"/>
      <c r="F3307" s="400"/>
      <c r="G3307" s="400"/>
      <c r="H3307" s="400"/>
    </row>
    <row r="3308" spans="1:8" x14ac:dyDescent="0.2">
      <c r="A3308" s="407"/>
      <c r="D3308" s="400"/>
      <c r="E3308" s="400"/>
      <c r="F3308" s="400"/>
      <c r="G3308" s="400"/>
      <c r="H3308" s="400"/>
    </row>
    <row r="3309" spans="1:8" x14ac:dyDescent="0.2">
      <c r="A3309" s="407"/>
      <c r="D3309" s="400"/>
      <c r="E3309" s="400"/>
      <c r="F3309" s="400"/>
      <c r="G3309" s="400"/>
      <c r="H3309" s="400"/>
    </row>
    <row r="3310" spans="1:8" x14ac:dyDescent="0.2">
      <c r="A3310" s="407"/>
      <c r="D3310" s="400"/>
      <c r="E3310" s="400"/>
      <c r="F3310" s="400"/>
      <c r="G3310" s="400"/>
      <c r="H3310" s="400"/>
    </row>
    <row r="3311" spans="1:8" x14ac:dyDescent="0.2">
      <c r="A3311" s="407"/>
      <c r="D3311" s="400"/>
      <c r="E3311" s="400"/>
      <c r="F3311" s="400"/>
      <c r="G3311" s="400"/>
      <c r="H3311" s="400"/>
    </row>
    <row r="3312" spans="1:8" x14ac:dyDescent="0.2">
      <c r="A3312" s="407"/>
      <c r="D3312" s="400"/>
      <c r="E3312" s="400"/>
      <c r="F3312" s="400"/>
      <c r="G3312" s="400"/>
      <c r="H3312" s="400"/>
    </row>
    <row r="3313" spans="1:8" x14ac:dyDescent="0.2">
      <c r="A3313" s="407"/>
      <c r="D3313" s="400"/>
      <c r="E3313" s="400"/>
      <c r="F3313" s="400"/>
      <c r="G3313" s="400"/>
      <c r="H3313" s="400"/>
    </row>
    <row r="3314" spans="1:8" x14ac:dyDescent="0.2">
      <c r="A3314" s="407"/>
      <c r="D3314" s="400"/>
      <c r="E3314" s="400"/>
      <c r="F3314" s="400"/>
      <c r="G3314" s="400"/>
      <c r="H3314" s="400"/>
    </row>
    <row r="3315" spans="1:8" x14ac:dyDescent="0.2">
      <c r="A3315" s="407"/>
      <c r="D3315" s="400"/>
      <c r="E3315" s="400"/>
      <c r="F3315" s="400"/>
      <c r="G3315" s="400"/>
      <c r="H3315" s="400"/>
    </row>
    <row r="3316" spans="1:8" x14ac:dyDescent="0.2">
      <c r="A3316" s="407"/>
      <c r="D3316" s="400"/>
      <c r="E3316" s="400"/>
      <c r="F3316" s="400"/>
      <c r="G3316" s="400"/>
      <c r="H3316" s="400"/>
    </row>
    <row r="3317" spans="1:8" x14ac:dyDescent="0.2">
      <c r="A3317" s="407"/>
      <c r="D3317" s="400"/>
      <c r="E3317" s="400"/>
      <c r="F3317" s="400"/>
      <c r="G3317" s="400"/>
      <c r="H3317" s="400"/>
    </row>
    <row r="3318" spans="1:8" x14ac:dyDescent="0.2">
      <c r="A3318" s="407"/>
      <c r="D3318" s="400"/>
      <c r="E3318" s="400"/>
      <c r="F3318" s="400"/>
      <c r="G3318" s="400"/>
      <c r="H3318" s="400"/>
    </row>
    <row r="3319" spans="1:8" x14ac:dyDescent="0.2">
      <c r="A3319" s="407"/>
      <c r="D3319" s="400"/>
      <c r="E3319" s="400"/>
      <c r="F3319" s="400"/>
      <c r="G3319" s="400"/>
      <c r="H3319" s="400"/>
    </row>
    <row r="3320" spans="1:8" x14ac:dyDescent="0.2">
      <c r="A3320" s="407"/>
      <c r="D3320" s="400"/>
      <c r="E3320" s="400"/>
      <c r="F3320" s="400"/>
      <c r="G3320" s="400"/>
      <c r="H3320" s="400"/>
    </row>
    <row r="3321" spans="1:8" x14ac:dyDescent="0.2">
      <c r="A3321" s="407"/>
      <c r="D3321" s="400"/>
      <c r="E3321" s="400"/>
      <c r="F3321" s="400"/>
      <c r="G3321" s="400"/>
      <c r="H3321" s="400"/>
    </row>
    <row r="3322" spans="1:8" x14ac:dyDescent="0.2">
      <c r="A3322" s="407"/>
      <c r="D3322" s="400"/>
      <c r="E3322" s="400"/>
      <c r="F3322" s="400"/>
      <c r="G3322" s="400"/>
      <c r="H3322" s="400"/>
    </row>
    <row r="3323" spans="1:8" x14ac:dyDescent="0.2">
      <c r="A3323" s="407"/>
      <c r="D3323" s="400"/>
      <c r="E3323" s="400"/>
      <c r="F3323" s="400"/>
      <c r="G3323" s="400"/>
      <c r="H3323" s="400"/>
    </row>
    <row r="3324" spans="1:8" x14ac:dyDescent="0.2">
      <c r="A3324" s="407"/>
      <c r="D3324" s="400"/>
      <c r="E3324" s="400"/>
      <c r="F3324" s="400"/>
      <c r="G3324" s="400"/>
      <c r="H3324" s="400"/>
    </row>
    <row r="3325" spans="1:8" x14ac:dyDescent="0.2">
      <c r="A3325" s="407"/>
      <c r="D3325" s="400"/>
      <c r="E3325" s="400"/>
      <c r="F3325" s="400"/>
      <c r="G3325" s="400"/>
      <c r="H3325" s="400"/>
    </row>
    <row r="3326" spans="1:8" x14ac:dyDescent="0.2">
      <c r="A3326" s="407"/>
      <c r="D3326" s="400"/>
      <c r="E3326" s="400"/>
      <c r="F3326" s="400"/>
      <c r="G3326" s="400"/>
      <c r="H3326" s="400"/>
    </row>
    <row r="3327" spans="1:8" x14ac:dyDescent="0.2">
      <c r="A3327" s="407"/>
      <c r="D3327" s="400"/>
      <c r="E3327" s="400"/>
      <c r="F3327" s="400"/>
      <c r="G3327" s="400"/>
      <c r="H3327" s="400"/>
    </row>
    <row r="3328" spans="1:8" x14ac:dyDescent="0.2">
      <c r="A3328" s="407"/>
      <c r="D3328" s="400"/>
      <c r="E3328" s="400"/>
      <c r="F3328" s="400"/>
      <c r="G3328" s="400"/>
      <c r="H3328" s="400"/>
    </row>
    <row r="3329" spans="1:8" x14ac:dyDescent="0.2">
      <c r="A3329" s="407"/>
      <c r="D3329" s="400"/>
      <c r="E3329" s="400"/>
      <c r="F3329" s="400"/>
      <c r="G3329" s="400"/>
      <c r="H3329" s="400"/>
    </row>
    <row r="3330" spans="1:8" x14ac:dyDescent="0.2">
      <c r="A3330" s="407"/>
      <c r="D3330" s="400"/>
      <c r="E3330" s="400"/>
      <c r="F3330" s="400"/>
      <c r="G3330" s="400"/>
      <c r="H3330" s="400"/>
    </row>
    <row r="3331" spans="1:8" x14ac:dyDescent="0.2">
      <c r="A3331" s="407"/>
      <c r="D3331" s="400"/>
      <c r="E3331" s="400"/>
      <c r="F3331" s="400"/>
      <c r="G3331" s="400"/>
      <c r="H3331" s="400"/>
    </row>
    <row r="3332" spans="1:8" x14ac:dyDescent="0.2">
      <c r="A3332" s="407"/>
      <c r="D3332" s="400"/>
      <c r="E3332" s="400"/>
      <c r="F3332" s="400"/>
      <c r="G3332" s="400"/>
      <c r="H3332" s="400"/>
    </row>
    <row r="3333" spans="1:8" x14ac:dyDescent="0.2">
      <c r="A3333" s="407"/>
      <c r="D3333" s="400"/>
      <c r="E3333" s="400"/>
      <c r="F3333" s="400"/>
      <c r="G3333" s="400"/>
      <c r="H3333" s="400"/>
    </row>
    <row r="3334" spans="1:8" x14ac:dyDescent="0.2">
      <c r="A3334" s="407"/>
      <c r="D3334" s="400"/>
      <c r="E3334" s="400"/>
      <c r="F3334" s="400"/>
      <c r="G3334" s="400"/>
      <c r="H3334" s="400"/>
    </row>
    <row r="3335" spans="1:8" x14ac:dyDescent="0.2">
      <c r="A3335" s="407"/>
      <c r="D3335" s="400"/>
      <c r="E3335" s="400"/>
      <c r="F3335" s="400"/>
      <c r="G3335" s="400"/>
      <c r="H3335" s="400"/>
    </row>
    <row r="3336" spans="1:8" x14ac:dyDescent="0.2">
      <c r="A3336" s="407"/>
      <c r="D3336" s="400"/>
      <c r="E3336" s="400"/>
      <c r="F3336" s="400"/>
      <c r="G3336" s="400"/>
      <c r="H3336" s="400"/>
    </row>
    <row r="3337" spans="1:8" x14ac:dyDescent="0.2">
      <c r="A3337" s="407"/>
      <c r="D3337" s="400"/>
      <c r="E3337" s="400"/>
      <c r="F3337" s="400"/>
      <c r="G3337" s="400"/>
      <c r="H3337" s="400"/>
    </row>
    <row r="3338" spans="1:8" x14ac:dyDescent="0.2">
      <c r="A3338" s="407"/>
      <c r="D3338" s="400"/>
      <c r="E3338" s="400"/>
      <c r="F3338" s="400"/>
      <c r="G3338" s="400"/>
      <c r="H3338" s="400"/>
    </row>
    <row r="3339" spans="1:8" x14ac:dyDescent="0.2">
      <c r="A3339" s="407"/>
      <c r="D3339" s="400"/>
      <c r="E3339" s="400"/>
      <c r="F3339" s="400"/>
      <c r="G3339" s="400"/>
      <c r="H3339" s="400"/>
    </row>
    <row r="3340" spans="1:8" x14ac:dyDescent="0.2">
      <c r="A3340" s="407"/>
      <c r="D3340" s="400"/>
      <c r="E3340" s="400"/>
      <c r="F3340" s="400"/>
      <c r="G3340" s="400"/>
      <c r="H3340" s="400"/>
    </row>
    <row r="3341" spans="1:8" x14ac:dyDescent="0.2">
      <c r="A3341" s="407"/>
      <c r="D3341" s="400"/>
      <c r="E3341" s="400"/>
      <c r="F3341" s="400"/>
      <c r="G3341" s="400"/>
      <c r="H3341" s="400"/>
    </row>
    <row r="3342" spans="1:8" x14ac:dyDescent="0.2">
      <c r="A3342" s="407"/>
      <c r="D3342" s="400"/>
      <c r="E3342" s="400"/>
      <c r="F3342" s="400"/>
      <c r="G3342" s="400"/>
      <c r="H3342" s="400"/>
    </row>
    <row r="3343" spans="1:8" x14ac:dyDescent="0.2">
      <c r="A3343" s="407"/>
      <c r="D3343" s="400"/>
      <c r="E3343" s="400"/>
      <c r="F3343" s="400"/>
      <c r="G3343" s="400"/>
      <c r="H3343" s="400"/>
    </row>
    <row r="3344" spans="1:8" x14ac:dyDescent="0.2">
      <c r="A3344" s="407"/>
      <c r="D3344" s="400"/>
      <c r="E3344" s="400"/>
      <c r="F3344" s="400"/>
      <c r="G3344" s="400"/>
      <c r="H3344" s="400"/>
    </row>
    <row r="3345" spans="1:8" x14ac:dyDescent="0.2">
      <c r="A3345" s="407"/>
      <c r="D3345" s="400"/>
      <c r="E3345" s="400"/>
      <c r="F3345" s="400"/>
      <c r="G3345" s="400"/>
      <c r="H3345" s="400"/>
    </row>
    <row r="3346" spans="1:8" x14ac:dyDescent="0.2">
      <c r="A3346" s="407"/>
      <c r="D3346" s="400"/>
      <c r="E3346" s="400"/>
      <c r="F3346" s="400"/>
      <c r="G3346" s="400"/>
      <c r="H3346" s="400"/>
    </row>
    <row r="3347" spans="1:8" x14ac:dyDescent="0.2">
      <c r="A3347" s="407"/>
      <c r="D3347" s="400"/>
      <c r="E3347" s="400"/>
      <c r="F3347" s="400"/>
      <c r="G3347" s="400"/>
      <c r="H3347" s="400"/>
    </row>
    <row r="3348" spans="1:8" x14ac:dyDescent="0.2">
      <c r="A3348" s="407"/>
      <c r="D3348" s="400"/>
      <c r="E3348" s="400"/>
      <c r="F3348" s="400"/>
      <c r="G3348" s="400"/>
      <c r="H3348" s="400"/>
    </row>
    <row r="3349" spans="1:8" x14ac:dyDescent="0.2">
      <c r="A3349" s="407"/>
      <c r="D3349" s="400"/>
      <c r="E3349" s="400"/>
      <c r="F3349" s="400"/>
      <c r="G3349" s="400"/>
      <c r="H3349" s="400"/>
    </row>
    <row r="3350" spans="1:8" x14ac:dyDescent="0.2">
      <c r="A3350" s="407"/>
      <c r="D3350" s="400"/>
      <c r="E3350" s="400"/>
      <c r="F3350" s="400"/>
      <c r="G3350" s="400"/>
      <c r="H3350" s="400"/>
    </row>
    <row r="3351" spans="1:8" x14ac:dyDescent="0.2">
      <c r="A3351" s="407"/>
      <c r="D3351" s="400"/>
      <c r="E3351" s="400"/>
      <c r="F3351" s="400"/>
      <c r="G3351" s="400"/>
      <c r="H3351" s="400"/>
    </row>
    <row r="3352" spans="1:8" x14ac:dyDescent="0.2">
      <c r="A3352" s="407"/>
      <c r="D3352" s="400"/>
      <c r="E3352" s="400"/>
      <c r="F3352" s="400"/>
      <c r="G3352" s="400"/>
      <c r="H3352" s="400"/>
    </row>
    <row r="3353" spans="1:8" x14ac:dyDescent="0.2">
      <c r="A3353" s="407"/>
      <c r="D3353" s="400"/>
      <c r="E3353" s="400"/>
      <c r="F3353" s="400"/>
      <c r="G3353" s="400"/>
      <c r="H3353" s="400"/>
    </row>
    <row r="3354" spans="1:8" x14ac:dyDescent="0.2">
      <c r="A3354" s="407"/>
      <c r="D3354" s="400"/>
      <c r="E3354" s="400"/>
      <c r="F3354" s="400"/>
      <c r="G3354" s="400"/>
      <c r="H3354" s="400"/>
    </row>
    <row r="3355" spans="1:8" x14ac:dyDescent="0.2">
      <c r="A3355" s="407"/>
      <c r="D3355" s="400"/>
      <c r="E3355" s="400"/>
      <c r="F3355" s="400"/>
      <c r="G3355" s="400"/>
      <c r="H3355" s="400"/>
    </row>
    <row r="3356" spans="1:8" x14ac:dyDescent="0.2">
      <c r="A3356" s="407"/>
      <c r="D3356" s="400"/>
      <c r="E3356" s="400"/>
      <c r="F3356" s="400"/>
      <c r="G3356" s="400"/>
      <c r="H3356" s="400"/>
    </row>
    <row r="3357" spans="1:8" x14ac:dyDescent="0.2">
      <c r="A3357" s="407"/>
      <c r="D3357" s="400"/>
      <c r="E3357" s="400"/>
      <c r="F3357" s="400"/>
      <c r="G3357" s="400"/>
      <c r="H3357" s="400"/>
    </row>
    <row r="3358" spans="1:8" x14ac:dyDescent="0.2">
      <c r="A3358" s="407"/>
      <c r="D3358" s="400"/>
      <c r="E3358" s="400"/>
      <c r="F3358" s="400"/>
      <c r="G3358" s="400"/>
      <c r="H3358" s="400"/>
    </row>
    <row r="3359" spans="1:8" x14ac:dyDescent="0.2">
      <c r="A3359" s="407"/>
      <c r="D3359" s="400"/>
      <c r="E3359" s="400"/>
      <c r="F3359" s="400"/>
      <c r="G3359" s="400"/>
      <c r="H3359" s="400"/>
    </row>
    <row r="3360" spans="1:8" x14ac:dyDescent="0.2">
      <c r="A3360" s="407"/>
      <c r="D3360" s="400"/>
      <c r="E3360" s="400"/>
      <c r="F3360" s="400"/>
      <c r="G3360" s="400"/>
      <c r="H3360" s="400"/>
    </row>
    <row r="3361" spans="1:8" x14ac:dyDescent="0.2">
      <c r="A3361" s="407"/>
      <c r="D3361" s="400"/>
      <c r="E3361" s="400"/>
      <c r="F3361" s="400"/>
      <c r="G3361" s="400"/>
      <c r="H3361" s="400"/>
    </row>
    <row r="3362" spans="1:8" x14ac:dyDescent="0.2">
      <c r="A3362" s="407"/>
      <c r="D3362" s="400"/>
      <c r="E3362" s="400"/>
      <c r="F3362" s="400"/>
      <c r="G3362" s="400"/>
      <c r="H3362" s="400"/>
    </row>
    <row r="3363" spans="1:8" x14ac:dyDescent="0.2">
      <c r="A3363" s="407"/>
      <c r="D3363" s="400"/>
      <c r="E3363" s="400"/>
      <c r="F3363" s="400"/>
      <c r="G3363" s="400"/>
      <c r="H3363" s="400"/>
    </row>
    <row r="3364" spans="1:8" x14ac:dyDescent="0.2">
      <c r="A3364" s="407"/>
      <c r="D3364" s="400"/>
      <c r="E3364" s="400"/>
      <c r="F3364" s="400"/>
      <c r="G3364" s="400"/>
      <c r="H3364" s="400"/>
    </row>
    <row r="3365" spans="1:8" x14ac:dyDescent="0.2">
      <c r="A3365" s="407"/>
      <c r="D3365" s="400"/>
      <c r="E3365" s="400"/>
      <c r="F3365" s="400"/>
      <c r="G3365" s="400"/>
      <c r="H3365" s="400"/>
    </row>
    <row r="3366" spans="1:8" x14ac:dyDescent="0.2">
      <c r="A3366" s="407"/>
      <c r="D3366" s="400"/>
      <c r="E3366" s="400"/>
      <c r="F3366" s="400"/>
      <c r="G3366" s="400"/>
      <c r="H3366" s="400"/>
    </row>
    <row r="3367" spans="1:8" x14ac:dyDescent="0.2">
      <c r="A3367" s="407"/>
      <c r="D3367" s="400"/>
      <c r="E3367" s="400"/>
      <c r="F3367" s="400"/>
      <c r="G3367" s="400"/>
      <c r="H3367" s="400"/>
    </row>
    <row r="3368" spans="1:8" x14ac:dyDescent="0.2">
      <c r="A3368" s="407"/>
      <c r="D3368" s="400"/>
      <c r="E3368" s="400"/>
      <c r="F3368" s="400"/>
      <c r="G3368" s="400"/>
      <c r="H3368" s="400"/>
    </row>
    <row r="3369" spans="1:8" x14ac:dyDescent="0.2">
      <c r="A3369" s="407"/>
      <c r="D3369" s="400"/>
      <c r="E3369" s="400"/>
      <c r="F3369" s="400"/>
      <c r="G3369" s="400"/>
      <c r="H3369" s="400"/>
    </row>
    <row r="3370" spans="1:8" x14ac:dyDescent="0.2">
      <c r="A3370" s="407"/>
      <c r="D3370" s="400"/>
      <c r="E3370" s="400"/>
      <c r="F3370" s="400"/>
      <c r="G3370" s="400"/>
      <c r="H3370" s="400"/>
    </row>
    <row r="3371" spans="1:8" x14ac:dyDescent="0.2">
      <c r="A3371" s="407"/>
      <c r="D3371" s="400"/>
      <c r="E3371" s="400"/>
      <c r="F3371" s="400"/>
      <c r="G3371" s="400"/>
      <c r="H3371" s="400"/>
    </row>
    <row r="3372" spans="1:8" x14ac:dyDescent="0.2">
      <c r="A3372" s="407"/>
      <c r="D3372" s="400"/>
      <c r="E3372" s="400"/>
      <c r="F3372" s="400"/>
      <c r="G3372" s="400"/>
      <c r="H3372" s="400"/>
    </row>
    <row r="3373" spans="1:8" x14ac:dyDescent="0.2">
      <c r="A3373" s="407"/>
      <c r="D3373" s="400"/>
      <c r="E3373" s="400"/>
      <c r="F3373" s="400"/>
      <c r="G3373" s="400"/>
      <c r="H3373" s="400"/>
    </row>
    <row r="3374" spans="1:8" x14ac:dyDescent="0.2">
      <c r="A3374" s="407"/>
      <c r="D3374" s="400"/>
      <c r="E3374" s="400"/>
      <c r="F3374" s="400"/>
      <c r="G3374" s="400"/>
      <c r="H3374" s="400"/>
    </row>
    <row r="3375" spans="1:8" x14ac:dyDescent="0.2">
      <c r="A3375" s="407"/>
      <c r="D3375" s="400"/>
      <c r="E3375" s="400"/>
      <c r="F3375" s="400"/>
      <c r="G3375" s="400"/>
      <c r="H3375" s="400"/>
    </row>
    <row r="3376" spans="1:8" x14ac:dyDescent="0.2">
      <c r="A3376" s="407"/>
      <c r="D3376" s="400"/>
      <c r="E3376" s="400"/>
      <c r="F3376" s="400"/>
      <c r="G3376" s="400"/>
      <c r="H3376" s="400"/>
    </row>
    <row r="3377" spans="1:8" x14ac:dyDescent="0.2">
      <c r="A3377" s="407"/>
      <c r="D3377" s="400"/>
      <c r="E3377" s="400"/>
      <c r="F3377" s="400"/>
      <c r="G3377" s="400"/>
      <c r="H3377" s="400"/>
    </row>
    <row r="3378" spans="1:8" x14ac:dyDescent="0.2">
      <c r="A3378" s="407"/>
      <c r="D3378" s="400"/>
      <c r="E3378" s="400"/>
      <c r="F3378" s="400"/>
      <c r="G3378" s="400"/>
      <c r="H3378" s="400"/>
    </row>
    <row r="3379" spans="1:8" x14ac:dyDescent="0.2">
      <c r="A3379" s="407"/>
      <c r="D3379" s="400"/>
      <c r="E3379" s="400"/>
      <c r="F3379" s="400"/>
      <c r="G3379" s="400"/>
      <c r="H3379" s="400"/>
    </row>
    <row r="3380" spans="1:8" x14ac:dyDescent="0.2">
      <c r="A3380" s="407"/>
      <c r="D3380" s="400"/>
      <c r="E3380" s="400"/>
      <c r="F3380" s="400"/>
      <c r="G3380" s="400"/>
      <c r="H3380" s="400"/>
    </row>
    <row r="3381" spans="1:8" x14ac:dyDescent="0.2">
      <c r="A3381" s="407"/>
      <c r="D3381" s="400"/>
      <c r="E3381" s="400"/>
      <c r="F3381" s="400"/>
      <c r="G3381" s="400"/>
      <c r="H3381" s="400"/>
    </row>
    <row r="3382" spans="1:8" x14ac:dyDescent="0.2">
      <c r="A3382" s="407"/>
      <c r="D3382" s="400"/>
      <c r="E3382" s="400"/>
      <c r="F3382" s="400"/>
      <c r="G3382" s="400"/>
      <c r="H3382" s="400"/>
    </row>
    <row r="3383" spans="1:8" x14ac:dyDescent="0.2">
      <c r="A3383" s="407"/>
      <c r="D3383" s="400"/>
      <c r="E3383" s="400"/>
      <c r="F3383" s="400"/>
      <c r="G3383" s="400"/>
      <c r="H3383" s="400"/>
    </row>
    <row r="3384" spans="1:8" x14ac:dyDescent="0.2">
      <c r="A3384" s="407"/>
      <c r="D3384" s="400"/>
      <c r="E3384" s="400"/>
      <c r="F3384" s="400"/>
      <c r="G3384" s="400"/>
      <c r="H3384" s="400"/>
    </row>
    <row r="3385" spans="1:8" x14ac:dyDescent="0.2">
      <c r="A3385" s="407"/>
      <c r="D3385" s="400"/>
      <c r="E3385" s="400"/>
      <c r="F3385" s="400"/>
      <c r="G3385" s="400"/>
      <c r="H3385" s="400"/>
    </row>
    <row r="3386" spans="1:8" x14ac:dyDescent="0.2">
      <c r="A3386" s="407"/>
      <c r="D3386" s="400"/>
      <c r="E3386" s="400"/>
      <c r="F3386" s="400"/>
      <c r="G3386" s="400"/>
      <c r="H3386" s="400"/>
    </row>
    <row r="3387" spans="1:8" x14ac:dyDescent="0.2">
      <c r="A3387" s="407"/>
      <c r="D3387" s="400"/>
      <c r="E3387" s="400"/>
      <c r="F3387" s="400"/>
      <c r="G3387" s="400"/>
      <c r="H3387" s="400"/>
    </row>
    <row r="3388" spans="1:8" x14ac:dyDescent="0.2">
      <c r="A3388" s="407"/>
      <c r="D3388" s="400"/>
      <c r="E3388" s="400"/>
      <c r="F3388" s="400"/>
      <c r="G3388" s="400"/>
      <c r="H3388" s="400"/>
    </row>
    <row r="3389" spans="1:8" x14ac:dyDescent="0.2">
      <c r="A3389" s="407"/>
      <c r="D3389" s="400"/>
      <c r="E3389" s="400"/>
      <c r="F3389" s="400"/>
      <c r="G3389" s="400"/>
      <c r="H3389" s="400"/>
    </row>
    <row r="3390" spans="1:8" x14ac:dyDescent="0.2">
      <c r="A3390" s="407"/>
      <c r="D3390" s="400"/>
      <c r="E3390" s="400"/>
      <c r="F3390" s="400"/>
      <c r="G3390" s="400"/>
      <c r="H3390" s="400"/>
    </row>
    <row r="3391" spans="1:8" x14ac:dyDescent="0.2">
      <c r="A3391" s="407"/>
      <c r="D3391" s="400"/>
      <c r="E3391" s="400"/>
      <c r="F3391" s="400"/>
      <c r="G3391" s="400"/>
      <c r="H3391" s="400"/>
    </row>
    <row r="3392" spans="1:8" x14ac:dyDescent="0.2">
      <c r="A3392" s="407"/>
      <c r="D3392" s="400"/>
      <c r="E3392" s="400"/>
      <c r="F3392" s="400"/>
      <c r="G3392" s="400"/>
      <c r="H3392" s="400"/>
    </row>
    <row r="3393" spans="1:8" x14ac:dyDescent="0.2">
      <c r="A3393" s="407"/>
      <c r="D3393" s="400"/>
      <c r="E3393" s="400"/>
      <c r="F3393" s="400"/>
      <c r="G3393" s="400"/>
      <c r="H3393" s="400"/>
    </row>
    <row r="3394" spans="1:8" x14ac:dyDescent="0.2">
      <c r="A3394" s="407"/>
      <c r="D3394" s="400"/>
      <c r="E3394" s="400"/>
      <c r="F3394" s="400"/>
      <c r="G3394" s="400"/>
      <c r="H3394" s="400"/>
    </row>
    <row r="3395" spans="1:8" x14ac:dyDescent="0.2">
      <c r="A3395" s="407"/>
      <c r="D3395" s="400"/>
      <c r="E3395" s="400"/>
      <c r="F3395" s="400"/>
      <c r="G3395" s="400"/>
      <c r="H3395" s="400"/>
    </row>
    <row r="3396" spans="1:8" x14ac:dyDescent="0.2">
      <c r="A3396" s="407"/>
      <c r="D3396" s="400"/>
      <c r="E3396" s="400"/>
      <c r="F3396" s="400"/>
      <c r="G3396" s="400"/>
      <c r="H3396" s="400"/>
    </row>
    <row r="3397" spans="1:8" x14ac:dyDescent="0.2">
      <c r="A3397" s="407"/>
      <c r="D3397" s="400"/>
      <c r="E3397" s="400"/>
      <c r="F3397" s="400"/>
      <c r="G3397" s="400"/>
      <c r="H3397" s="400"/>
    </row>
    <row r="3398" spans="1:8" x14ac:dyDescent="0.2">
      <c r="A3398" s="407"/>
      <c r="D3398" s="400"/>
      <c r="E3398" s="400"/>
      <c r="F3398" s="400"/>
      <c r="G3398" s="400"/>
      <c r="H3398" s="400"/>
    </row>
    <row r="3399" spans="1:8" x14ac:dyDescent="0.2">
      <c r="A3399" s="407"/>
      <c r="D3399" s="400"/>
      <c r="E3399" s="400"/>
      <c r="F3399" s="400"/>
      <c r="G3399" s="400"/>
      <c r="H3399" s="400"/>
    </row>
    <row r="3400" spans="1:8" x14ac:dyDescent="0.2">
      <c r="A3400" s="407"/>
      <c r="D3400" s="400"/>
      <c r="E3400" s="400"/>
      <c r="F3400" s="400"/>
      <c r="G3400" s="400"/>
      <c r="H3400" s="400"/>
    </row>
    <row r="3401" spans="1:8" x14ac:dyDescent="0.2">
      <c r="A3401" s="407"/>
      <c r="D3401" s="400"/>
      <c r="E3401" s="400"/>
      <c r="F3401" s="400"/>
      <c r="G3401" s="400"/>
      <c r="H3401" s="400"/>
    </row>
    <row r="3402" spans="1:8" x14ac:dyDescent="0.2">
      <c r="A3402" s="407"/>
      <c r="D3402" s="400"/>
      <c r="E3402" s="400"/>
      <c r="F3402" s="400"/>
      <c r="G3402" s="400"/>
      <c r="H3402" s="400"/>
    </row>
    <row r="3403" spans="1:8" x14ac:dyDescent="0.2">
      <c r="A3403" s="407"/>
      <c r="D3403" s="400"/>
      <c r="E3403" s="400"/>
      <c r="F3403" s="400"/>
      <c r="G3403" s="400"/>
      <c r="H3403" s="400"/>
    </row>
    <row r="3404" spans="1:8" x14ac:dyDescent="0.2">
      <c r="A3404" s="407"/>
      <c r="D3404" s="400"/>
      <c r="E3404" s="400"/>
      <c r="F3404" s="400"/>
      <c r="G3404" s="400"/>
      <c r="H3404" s="400"/>
    </row>
    <row r="3405" spans="1:8" x14ac:dyDescent="0.2">
      <c r="A3405" s="407"/>
      <c r="D3405" s="400"/>
      <c r="E3405" s="400"/>
      <c r="F3405" s="400"/>
      <c r="G3405" s="400"/>
      <c r="H3405" s="400"/>
    </row>
    <row r="3406" spans="1:8" x14ac:dyDescent="0.2">
      <c r="A3406" s="407"/>
      <c r="D3406" s="400"/>
      <c r="E3406" s="400"/>
      <c r="F3406" s="400"/>
      <c r="G3406" s="400"/>
      <c r="H3406" s="400"/>
    </row>
    <row r="3407" spans="1:8" x14ac:dyDescent="0.2">
      <c r="A3407" s="407"/>
      <c r="D3407" s="400"/>
      <c r="E3407" s="400"/>
      <c r="F3407" s="400"/>
      <c r="G3407" s="400"/>
      <c r="H3407" s="400"/>
    </row>
    <row r="3408" spans="1:8" x14ac:dyDescent="0.2">
      <c r="A3408" s="407"/>
      <c r="D3408" s="400"/>
      <c r="E3408" s="400"/>
      <c r="F3408" s="400"/>
      <c r="G3408" s="400"/>
      <c r="H3408" s="400"/>
    </row>
    <row r="3409" spans="1:8" x14ac:dyDescent="0.2">
      <c r="A3409" s="407"/>
      <c r="D3409" s="400"/>
      <c r="E3409" s="400"/>
      <c r="F3409" s="400"/>
      <c r="G3409" s="400"/>
      <c r="H3409" s="400"/>
    </row>
    <row r="3410" spans="1:8" x14ac:dyDescent="0.2">
      <c r="A3410" s="407"/>
      <c r="D3410" s="400"/>
      <c r="E3410" s="400"/>
      <c r="F3410" s="400"/>
      <c r="G3410" s="400"/>
      <c r="H3410" s="400"/>
    </row>
    <row r="3411" spans="1:8" x14ac:dyDescent="0.2">
      <c r="A3411" s="407"/>
      <c r="D3411" s="400"/>
      <c r="E3411" s="400"/>
      <c r="F3411" s="400"/>
      <c r="G3411" s="400"/>
      <c r="H3411" s="400"/>
    </row>
    <row r="3412" spans="1:8" x14ac:dyDescent="0.2">
      <c r="A3412" s="407"/>
      <c r="D3412" s="400"/>
      <c r="E3412" s="400"/>
      <c r="F3412" s="400"/>
      <c r="G3412" s="400"/>
      <c r="H3412" s="400"/>
    </row>
    <row r="3413" spans="1:8" x14ac:dyDescent="0.2">
      <c r="A3413" s="407"/>
      <c r="D3413" s="400"/>
      <c r="E3413" s="400"/>
      <c r="F3413" s="400"/>
      <c r="G3413" s="400"/>
      <c r="H3413" s="400"/>
    </row>
    <row r="3414" spans="1:8" x14ac:dyDescent="0.2">
      <c r="A3414" s="407"/>
      <c r="D3414" s="400"/>
      <c r="E3414" s="400"/>
      <c r="F3414" s="400"/>
      <c r="G3414" s="400"/>
      <c r="H3414" s="400"/>
    </row>
    <row r="3415" spans="1:8" x14ac:dyDescent="0.2">
      <c r="A3415" s="407"/>
      <c r="D3415" s="400"/>
      <c r="E3415" s="400"/>
      <c r="F3415" s="400"/>
      <c r="G3415" s="400"/>
      <c r="H3415" s="400"/>
    </row>
    <row r="3416" spans="1:8" x14ac:dyDescent="0.2">
      <c r="A3416" s="407"/>
      <c r="D3416" s="400"/>
      <c r="E3416" s="400"/>
      <c r="F3416" s="400"/>
      <c r="G3416" s="400"/>
      <c r="H3416" s="400"/>
    </row>
    <row r="3417" spans="1:8" x14ac:dyDescent="0.2">
      <c r="A3417" s="407"/>
      <c r="D3417" s="400"/>
      <c r="E3417" s="400"/>
      <c r="F3417" s="400"/>
      <c r="G3417" s="400"/>
      <c r="H3417" s="400"/>
    </row>
    <row r="3418" spans="1:8" x14ac:dyDescent="0.2">
      <c r="A3418" s="407"/>
      <c r="D3418" s="400"/>
      <c r="E3418" s="400"/>
      <c r="F3418" s="400"/>
      <c r="G3418" s="400"/>
      <c r="H3418" s="400"/>
    </row>
    <row r="3419" spans="1:8" x14ac:dyDescent="0.2">
      <c r="A3419" s="407"/>
      <c r="D3419" s="400"/>
      <c r="E3419" s="400"/>
      <c r="F3419" s="400"/>
      <c r="G3419" s="400"/>
      <c r="H3419" s="400"/>
    </row>
    <row r="3420" spans="1:8" x14ac:dyDescent="0.2">
      <c r="A3420" s="407"/>
      <c r="D3420" s="400"/>
      <c r="E3420" s="400"/>
      <c r="F3420" s="400"/>
      <c r="G3420" s="400"/>
      <c r="H3420" s="400"/>
    </row>
    <row r="3421" spans="1:8" x14ac:dyDescent="0.2">
      <c r="A3421" s="407"/>
      <c r="D3421" s="400"/>
      <c r="E3421" s="400"/>
      <c r="F3421" s="400"/>
      <c r="G3421" s="400"/>
      <c r="H3421" s="400"/>
    </row>
    <row r="3422" spans="1:8" x14ac:dyDescent="0.2">
      <c r="A3422" s="407"/>
      <c r="D3422" s="400"/>
      <c r="E3422" s="400"/>
      <c r="F3422" s="400"/>
      <c r="G3422" s="400"/>
      <c r="H3422" s="400"/>
    </row>
    <row r="3423" spans="1:8" x14ac:dyDescent="0.2">
      <c r="A3423" s="407"/>
      <c r="D3423" s="400"/>
      <c r="E3423" s="400"/>
      <c r="F3423" s="400"/>
      <c r="G3423" s="400"/>
      <c r="H3423" s="400"/>
    </row>
    <row r="3424" spans="1:8" x14ac:dyDescent="0.2">
      <c r="A3424" s="407"/>
      <c r="D3424" s="400"/>
      <c r="E3424" s="400"/>
      <c r="F3424" s="400"/>
      <c r="G3424" s="400"/>
      <c r="H3424" s="400"/>
    </row>
    <row r="3425" spans="1:8" x14ac:dyDescent="0.2">
      <c r="A3425" s="407"/>
      <c r="D3425" s="400"/>
      <c r="E3425" s="400"/>
      <c r="F3425" s="400"/>
      <c r="G3425" s="400"/>
      <c r="H3425" s="400"/>
    </row>
    <row r="3426" spans="1:8" x14ac:dyDescent="0.2">
      <c r="A3426" s="407"/>
      <c r="D3426" s="400"/>
      <c r="E3426" s="400"/>
      <c r="F3426" s="400"/>
      <c r="G3426" s="400"/>
      <c r="H3426" s="400"/>
    </row>
    <row r="3427" spans="1:8" x14ac:dyDescent="0.2">
      <c r="A3427" s="407"/>
      <c r="D3427" s="400"/>
      <c r="E3427" s="400"/>
      <c r="F3427" s="400"/>
      <c r="G3427" s="400"/>
      <c r="H3427" s="400"/>
    </row>
    <row r="3428" spans="1:8" x14ac:dyDescent="0.2">
      <c r="A3428" s="407"/>
      <c r="D3428" s="400"/>
      <c r="E3428" s="400"/>
      <c r="F3428" s="400"/>
      <c r="G3428" s="400"/>
      <c r="H3428" s="400"/>
    </row>
    <row r="3429" spans="1:8" x14ac:dyDescent="0.2">
      <c r="A3429" s="407"/>
      <c r="D3429" s="400"/>
      <c r="E3429" s="400"/>
      <c r="F3429" s="400"/>
      <c r="G3429" s="400"/>
      <c r="H3429" s="400"/>
    </row>
    <row r="3430" spans="1:8" x14ac:dyDescent="0.2">
      <c r="A3430" s="407"/>
      <c r="D3430" s="400"/>
      <c r="E3430" s="400"/>
      <c r="F3430" s="400"/>
      <c r="G3430" s="400"/>
      <c r="H3430" s="400"/>
    </row>
    <row r="3431" spans="1:8" x14ac:dyDescent="0.2">
      <c r="A3431" s="407"/>
      <c r="D3431" s="400"/>
      <c r="E3431" s="400"/>
      <c r="F3431" s="400"/>
      <c r="G3431" s="400"/>
      <c r="H3431" s="400"/>
    </row>
    <row r="3432" spans="1:8" x14ac:dyDescent="0.2">
      <c r="A3432" s="407"/>
      <c r="D3432" s="400"/>
      <c r="E3432" s="400"/>
      <c r="F3432" s="400"/>
      <c r="G3432" s="400"/>
      <c r="H3432" s="400"/>
    </row>
    <row r="3433" spans="1:8" x14ac:dyDescent="0.2">
      <c r="A3433" s="407"/>
      <c r="D3433" s="400"/>
      <c r="E3433" s="400"/>
      <c r="F3433" s="400"/>
      <c r="G3433" s="400"/>
      <c r="H3433" s="400"/>
    </row>
    <row r="3434" spans="1:8" x14ac:dyDescent="0.2">
      <c r="A3434" s="407"/>
      <c r="D3434" s="400"/>
      <c r="E3434" s="400"/>
      <c r="F3434" s="400"/>
      <c r="G3434" s="400"/>
      <c r="H3434" s="400"/>
    </row>
    <row r="3435" spans="1:8" x14ac:dyDescent="0.2">
      <c r="A3435" s="407"/>
      <c r="D3435" s="400"/>
      <c r="E3435" s="400"/>
      <c r="F3435" s="400"/>
      <c r="G3435" s="400"/>
      <c r="H3435" s="400"/>
    </row>
    <row r="3436" spans="1:8" x14ac:dyDescent="0.2">
      <c r="A3436" s="407"/>
      <c r="D3436" s="400"/>
      <c r="E3436" s="400"/>
      <c r="F3436" s="400"/>
      <c r="G3436" s="400"/>
      <c r="H3436" s="400"/>
    </row>
    <row r="3437" spans="1:8" x14ac:dyDescent="0.2">
      <c r="A3437" s="407"/>
      <c r="D3437" s="400"/>
      <c r="E3437" s="400"/>
      <c r="F3437" s="400"/>
      <c r="G3437" s="400"/>
      <c r="H3437" s="400"/>
    </row>
    <row r="3438" spans="1:8" x14ac:dyDescent="0.2">
      <c r="A3438" s="407"/>
      <c r="D3438" s="400"/>
      <c r="E3438" s="400"/>
      <c r="F3438" s="400"/>
      <c r="G3438" s="400"/>
      <c r="H3438" s="400"/>
    </row>
    <row r="3439" spans="1:8" x14ac:dyDescent="0.2">
      <c r="A3439" s="407"/>
      <c r="D3439" s="400"/>
      <c r="E3439" s="400"/>
      <c r="F3439" s="400"/>
      <c r="G3439" s="400"/>
      <c r="H3439" s="400"/>
    </row>
    <row r="3440" spans="1:8" x14ac:dyDescent="0.2">
      <c r="A3440" s="407"/>
      <c r="D3440" s="400"/>
      <c r="E3440" s="400"/>
      <c r="F3440" s="400"/>
      <c r="G3440" s="400"/>
      <c r="H3440" s="400"/>
    </row>
    <row r="3441" spans="1:8" x14ac:dyDescent="0.2">
      <c r="A3441" s="407"/>
      <c r="D3441" s="400"/>
      <c r="E3441" s="400"/>
      <c r="F3441" s="400"/>
      <c r="G3441" s="400"/>
      <c r="H3441" s="400"/>
    </row>
    <row r="3442" spans="1:8" x14ac:dyDescent="0.2">
      <c r="A3442" s="407"/>
      <c r="D3442" s="400"/>
      <c r="E3442" s="400"/>
      <c r="F3442" s="400"/>
      <c r="G3442" s="400"/>
      <c r="H3442" s="400"/>
    </row>
    <row r="3443" spans="1:8" x14ac:dyDescent="0.2">
      <c r="A3443" s="407"/>
      <c r="D3443" s="400"/>
      <c r="E3443" s="400"/>
      <c r="F3443" s="400"/>
      <c r="G3443" s="400"/>
      <c r="H3443" s="400"/>
    </row>
    <row r="3444" spans="1:8" x14ac:dyDescent="0.2">
      <c r="A3444" s="407"/>
      <c r="D3444" s="400"/>
      <c r="E3444" s="400"/>
      <c r="F3444" s="400"/>
      <c r="G3444" s="400"/>
      <c r="H3444" s="400"/>
    </row>
    <row r="3445" spans="1:8" x14ac:dyDescent="0.2">
      <c r="A3445" s="407"/>
      <c r="D3445" s="400"/>
      <c r="E3445" s="400"/>
      <c r="F3445" s="400"/>
      <c r="G3445" s="400"/>
      <c r="H3445" s="400"/>
    </row>
    <row r="3446" spans="1:8" x14ac:dyDescent="0.2">
      <c r="A3446" s="407"/>
      <c r="D3446" s="400"/>
      <c r="E3446" s="400"/>
      <c r="F3446" s="400"/>
      <c r="G3446" s="400"/>
      <c r="H3446" s="400"/>
    </row>
    <row r="3447" spans="1:8" x14ac:dyDescent="0.2">
      <c r="A3447" s="407"/>
      <c r="D3447" s="400"/>
      <c r="E3447" s="400"/>
      <c r="F3447" s="400"/>
      <c r="G3447" s="400"/>
      <c r="H3447" s="400"/>
    </row>
    <row r="3448" spans="1:8" x14ac:dyDescent="0.2">
      <c r="A3448" s="407"/>
      <c r="D3448" s="400"/>
      <c r="E3448" s="400"/>
      <c r="F3448" s="400"/>
      <c r="G3448" s="400"/>
      <c r="H3448" s="400"/>
    </row>
    <row r="3449" spans="1:8" x14ac:dyDescent="0.2">
      <c r="A3449" s="407"/>
      <c r="D3449" s="400"/>
      <c r="E3449" s="400"/>
      <c r="F3449" s="400"/>
      <c r="G3449" s="400"/>
      <c r="H3449" s="400"/>
    </row>
    <row r="3450" spans="1:8" x14ac:dyDescent="0.2">
      <c r="A3450" s="407"/>
      <c r="D3450" s="400"/>
      <c r="E3450" s="400"/>
      <c r="F3450" s="400"/>
      <c r="G3450" s="400"/>
      <c r="H3450" s="400"/>
    </row>
    <row r="3451" spans="1:8" x14ac:dyDescent="0.2">
      <c r="A3451" s="407"/>
      <c r="D3451" s="400"/>
      <c r="E3451" s="400"/>
      <c r="F3451" s="400"/>
      <c r="G3451" s="400"/>
      <c r="H3451" s="400"/>
    </row>
    <row r="3452" spans="1:8" x14ac:dyDescent="0.2">
      <c r="A3452" s="407"/>
      <c r="D3452" s="400"/>
      <c r="E3452" s="400"/>
      <c r="F3452" s="400"/>
      <c r="G3452" s="400"/>
      <c r="H3452" s="400"/>
    </row>
    <row r="3453" spans="1:8" x14ac:dyDescent="0.2">
      <c r="A3453" s="407"/>
      <c r="D3453" s="400"/>
      <c r="E3453" s="400"/>
      <c r="F3453" s="400"/>
      <c r="G3453" s="400"/>
      <c r="H3453" s="400"/>
    </row>
    <row r="3454" spans="1:8" x14ac:dyDescent="0.2">
      <c r="A3454" s="407"/>
      <c r="D3454" s="400"/>
      <c r="E3454" s="400"/>
      <c r="F3454" s="400"/>
      <c r="G3454" s="400"/>
      <c r="H3454" s="400"/>
    </row>
    <row r="3455" spans="1:8" x14ac:dyDescent="0.2">
      <c r="A3455" s="407"/>
      <c r="D3455" s="400"/>
      <c r="E3455" s="400"/>
      <c r="F3455" s="400"/>
      <c r="G3455" s="400"/>
      <c r="H3455" s="400"/>
    </row>
    <row r="3456" spans="1:8" x14ac:dyDescent="0.2">
      <c r="A3456" s="407"/>
      <c r="D3456" s="400"/>
      <c r="E3456" s="400"/>
      <c r="F3456" s="400"/>
      <c r="G3456" s="400"/>
      <c r="H3456" s="400"/>
    </row>
    <row r="3457" spans="1:8" x14ac:dyDescent="0.2">
      <c r="A3457" s="407"/>
      <c r="D3457" s="400"/>
      <c r="E3457" s="400"/>
      <c r="F3457" s="400"/>
      <c r="G3457" s="400"/>
      <c r="H3457" s="400"/>
    </row>
    <row r="3458" spans="1:8" x14ac:dyDescent="0.2">
      <c r="A3458" s="407"/>
      <c r="D3458" s="400"/>
      <c r="E3458" s="400"/>
      <c r="F3458" s="400"/>
      <c r="G3458" s="400"/>
      <c r="H3458" s="400"/>
    </row>
    <row r="3459" spans="1:8" x14ac:dyDescent="0.2">
      <c r="A3459" s="407"/>
      <c r="D3459" s="400"/>
      <c r="E3459" s="400"/>
      <c r="F3459" s="400"/>
      <c r="G3459" s="400"/>
      <c r="H3459" s="400"/>
    </row>
    <row r="3460" spans="1:8" x14ac:dyDescent="0.2">
      <c r="A3460" s="407"/>
      <c r="D3460" s="400"/>
      <c r="E3460" s="400"/>
      <c r="F3460" s="400"/>
      <c r="G3460" s="400"/>
      <c r="H3460" s="400"/>
    </row>
    <row r="3461" spans="1:8" x14ac:dyDescent="0.2">
      <c r="A3461" s="407"/>
      <c r="D3461" s="400"/>
      <c r="E3461" s="400"/>
      <c r="F3461" s="400"/>
      <c r="G3461" s="400"/>
      <c r="H3461" s="400"/>
    </row>
    <row r="3462" spans="1:8" x14ac:dyDescent="0.2">
      <c r="A3462" s="407"/>
      <c r="D3462" s="400"/>
      <c r="E3462" s="400"/>
      <c r="F3462" s="400"/>
      <c r="G3462" s="400"/>
      <c r="H3462" s="400"/>
    </row>
    <row r="3463" spans="1:8" x14ac:dyDescent="0.2">
      <c r="A3463" s="407"/>
      <c r="D3463" s="400"/>
      <c r="E3463" s="400"/>
      <c r="F3463" s="400"/>
      <c r="G3463" s="400"/>
      <c r="H3463" s="400"/>
    </row>
    <row r="3464" spans="1:8" x14ac:dyDescent="0.2">
      <c r="A3464" s="407"/>
      <c r="D3464" s="400"/>
      <c r="E3464" s="400"/>
      <c r="F3464" s="400"/>
      <c r="G3464" s="400"/>
      <c r="H3464" s="400"/>
    </row>
    <row r="3465" spans="1:8" x14ac:dyDescent="0.2">
      <c r="A3465" s="407"/>
      <c r="D3465" s="400"/>
      <c r="E3465" s="400"/>
      <c r="F3465" s="400"/>
      <c r="G3465" s="400"/>
      <c r="H3465" s="400"/>
    </row>
    <row r="3466" spans="1:8" x14ac:dyDescent="0.2">
      <c r="A3466" s="407"/>
      <c r="D3466" s="400"/>
      <c r="E3466" s="400"/>
      <c r="F3466" s="400"/>
      <c r="G3466" s="400"/>
      <c r="H3466" s="400"/>
    </row>
    <row r="3467" spans="1:8" x14ac:dyDescent="0.2">
      <c r="A3467" s="407"/>
      <c r="D3467" s="400"/>
      <c r="E3467" s="400"/>
      <c r="F3467" s="400"/>
      <c r="G3467" s="400"/>
      <c r="H3467" s="400"/>
    </row>
    <row r="3468" spans="1:8" x14ac:dyDescent="0.2">
      <c r="A3468" s="407"/>
      <c r="D3468" s="400"/>
      <c r="E3468" s="400"/>
      <c r="F3468" s="400"/>
      <c r="G3468" s="400"/>
      <c r="H3468" s="400"/>
    </row>
    <row r="3469" spans="1:8" x14ac:dyDescent="0.2">
      <c r="A3469" s="407"/>
      <c r="D3469" s="400"/>
      <c r="E3469" s="400"/>
      <c r="F3469" s="400"/>
      <c r="G3469" s="400"/>
      <c r="H3469" s="400"/>
    </row>
    <row r="3470" spans="1:8" x14ac:dyDescent="0.2">
      <c r="A3470" s="407"/>
      <c r="D3470" s="400"/>
      <c r="E3470" s="400"/>
      <c r="F3470" s="400"/>
      <c r="G3470" s="400"/>
      <c r="H3470" s="400"/>
    </row>
    <row r="3471" spans="1:8" x14ac:dyDescent="0.2">
      <c r="A3471" s="407"/>
      <c r="D3471" s="400"/>
      <c r="E3471" s="400"/>
      <c r="F3471" s="400"/>
      <c r="G3471" s="400"/>
      <c r="H3471" s="400"/>
    </row>
    <row r="3472" spans="1:8" x14ac:dyDescent="0.2">
      <c r="A3472" s="407"/>
      <c r="D3472" s="400"/>
      <c r="E3472" s="400"/>
      <c r="F3472" s="400"/>
      <c r="G3472" s="400"/>
      <c r="H3472" s="400"/>
    </row>
    <row r="3473" spans="1:8" x14ac:dyDescent="0.2">
      <c r="A3473" s="407"/>
      <c r="D3473" s="400"/>
      <c r="E3473" s="400"/>
      <c r="F3473" s="400"/>
      <c r="G3473" s="400"/>
      <c r="H3473" s="400"/>
    </row>
    <row r="3474" spans="1:8" x14ac:dyDescent="0.2">
      <c r="A3474" s="407"/>
      <c r="D3474" s="400"/>
      <c r="E3474" s="400"/>
      <c r="F3474" s="400"/>
      <c r="G3474" s="400"/>
      <c r="H3474" s="400"/>
    </row>
    <row r="3475" spans="1:8" x14ac:dyDescent="0.2">
      <c r="A3475" s="407"/>
      <c r="D3475" s="400"/>
      <c r="E3475" s="400"/>
      <c r="F3475" s="400"/>
      <c r="G3475" s="400"/>
      <c r="H3475" s="400"/>
    </row>
    <row r="3476" spans="1:8" x14ac:dyDescent="0.2">
      <c r="A3476" s="407"/>
      <c r="D3476" s="400"/>
      <c r="E3476" s="400"/>
      <c r="F3476" s="400"/>
      <c r="G3476" s="400"/>
      <c r="H3476" s="400"/>
    </row>
    <row r="3477" spans="1:8" x14ac:dyDescent="0.2">
      <c r="A3477" s="407"/>
      <c r="D3477" s="400"/>
      <c r="E3477" s="400"/>
      <c r="F3477" s="400"/>
      <c r="G3477" s="400"/>
      <c r="H3477" s="400"/>
    </row>
    <row r="3478" spans="1:8" x14ac:dyDescent="0.2">
      <c r="A3478" s="407"/>
      <c r="D3478" s="400"/>
      <c r="E3478" s="400"/>
      <c r="F3478" s="400"/>
      <c r="G3478" s="400"/>
      <c r="H3478" s="400"/>
    </row>
    <row r="3479" spans="1:8" x14ac:dyDescent="0.2">
      <c r="A3479" s="407"/>
      <c r="D3479" s="400"/>
      <c r="E3479" s="400"/>
      <c r="F3479" s="400"/>
      <c r="G3479" s="400"/>
      <c r="H3479" s="400"/>
    </row>
    <row r="3480" spans="1:8" x14ac:dyDescent="0.2">
      <c r="A3480" s="407"/>
      <c r="D3480" s="400"/>
      <c r="E3480" s="400"/>
      <c r="F3480" s="400"/>
      <c r="G3480" s="400"/>
      <c r="H3480" s="400"/>
    </row>
    <row r="3481" spans="1:8" x14ac:dyDescent="0.2">
      <c r="A3481" s="407"/>
      <c r="D3481" s="400"/>
      <c r="E3481" s="400"/>
      <c r="F3481" s="400"/>
      <c r="G3481" s="400"/>
      <c r="H3481" s="400"/>
    </row>
    <row r="3482" spans="1:8" x14ac:dyDescent="0.2">
      <c r="A3482" s="407"/>
      <c r="D3482" s="400"/>
      <c r="E3482" s="400"/>
      <c r="F3482" s="400"/>
      <c r="G3482" s="400"/>
      <c r="H3482" s="400"/>
    </row>
    <row r="3483" spans="1:8" x14ac:dyDescent="0.2">
      <c r="A3483" s="407"/>
      <c r="D3483" s="400"/>
      <c r="E3483" s="400"/>
      <c r="F3483" s="400"/>
      <c r="G3483" s="400"/>
      <c r="H3483" s="400"/>
    </row>
    <row r="3484" spans="1:8" x14ac:dyDescent="0.2">
      <c r="A3484" s="407"/>
      <c r="D3484" s="400"/>
      <c r="E3484" s="400"/>
      <c r="F3484" s="400"/>
      <c r="G3484" s="400"/>
      <c r="H3484" s="400"/>
    </row>
    <row r="3485" spans="1:8" x14ac:dyDescent="0.2">
      <c r="A3485" s="407"/>
      <c r="D3485" s="400"/>
      <c r="E3485" s="400"/>
      <c r="F3485" s="400"/>
      <c r="G3485" s="400"/>
      <c r="H3485" s="400"/>
    </row>
    <row r="3486" spans="1:8" x14ac:dyDescent="0.2">
      <c r="A3486" s="407"/>
      <c r="D3486" s="400"/>
      <c r="E3486" s="400"/>
      <c r="F3486" s="400"/>
      <c r="G3486" s="400"/>
      <c r="H3486" s="400"/>
    </row>
    <row r="3487" spans="1:8" x14ac:dyDescent="0.2">
      <c r="A3487" s="407"/>
      <c r="D3487" s="400"/>
      <c r="E3487" s="400"/>
      <c r="F3487" s="400"/>
      <c r="G3487" s="400"/>
      <c r="H3487" s="400"/>
    </row>
    <row r="3488" spans="1:8" x14ac:dyDescent="0.2">
      <c r="A3488" s="407"/>
      <c r="D3488" s="400"/>
      <c r="E3488" s="400"/>
      <c r="F3488" s="400"/>
      <c r="G3488" s="400"/>
      <c r="H3488" s="400"/>
    </row>
    <row r="3489" spans="1:8" x14ac:dyDescent="0.2">
      <c r="A3489" s="407"/>
      <c r="D3489" s="400"/>
      <c r="E3489" s="400"/>
      <c r="F3489" s="400"/>
      <c r="G3489" s="400"/>
      <c r="H3489" s="400"/>
    </row>
    <row r="3490" spans="1:8" x14ac:dyDescent="0.2">
      <c r="A3490" s="407"/>
      <c r="D3490" s="400"/>
      <c r="E3490" s="400"/>
      <c r="F3490" s="400"/>
      <c r="G3490" s="400"/>
      <c r="H3490" s="400"/>
    </row>
    <row r="3491" spans="1:8" x14ac:dyDescent="0.2">
      <c r="A3491" s="407"/>
      <c r="D3491" s="400"/>
      <c r="E3491" s="400"/>
      <c r="F3491" s="400"/>
      <c r="G3491" s="400"/>
      <c r="H3491" s="400"/>
    </row>
    <row r="3492" spans="1:8" x14ac:dyDescent="0.2">
      <c r="A3492" s="407"/>
      <c r="D3492" s="400"/>
      <c r="E3492" s="400"/>
      <c r="F3492" s="400"/>
      <c r="G3492" s="400"/>
      <c r="H3492" s="400"/>
    </row>
    <row r="3493" spans="1:8" x14ac:dyDescent="0.2">
      <c r="A3493" s="407"/>
      <c r="D3493" s="400"/>
      <c r="E3493" s="400"/>
      <c r="F3493" s="400"/>
      <c r="G3493" s="400"/>
      <c r="H3493" s="400"/>
    </row>
    <row r="3494" spans="1:8" x14ac:dyDescent="0.2">
      <c r="A3494" s="407"/>
      <c r="D3494" s="400"/>
      <c r="E3494" s="400"/>
      <c r="F3494" s="400"/>
      <c r="G3494" s="400"/>
      <c r="H3494" s="400"/>
    </row>
    <row r="3495" spans="1:8" x14ac:dyDescent="0.2">
      <c r="A3495" s="407"/>
      <c r="D3495" s="400"/>
      <c r="E3495" s="400"/>
      <c r="F3495" s="400"/>
      <c r="G3495" s="400"/>
      <c r="H3495" s="400"/>
    </row>
    <row r="3496" spans="1:8" x14ac:dyDescent="0.2">
      <c r="A3496" s="407"/>
      <c r="D3496" s="400"/>
      <c r="E3496" s="400"/>
      <c r="F3496" s="400"/>
      <c r="G3496" s="400"/>
      <c r="H3496" s="400"/>
    </row>
    <row r="3497" spans="1:8" x14ac:dyDescent="0.2">
      <c r="A3497" s="407"/>
      <c r="D3497" s="400"/>
      <c r="E3497" s="400"/>
      <c r="F3497" s="400"/>
      <c r="G3497" s="400"/>
      <c r="H3497" s="400"/>
    </row>
    <row r="3498" spans="1:8" x14ac:dyDescent="0.2">
      <c r="A3498" s="407"/>
      <c r="D3498" s="400"/>
      <c r="E3498" s="400"/>
      <c r="F3498" s="400"/>
      <c r="G3498" s="400"/>
      <c r="H3498" s="400"/>
    </row>
    <row r="3499" spans="1:8" x14ac:dyDescent="0.2">
      <c r="A3499" s="407"/>
      <c r="D3499" s="400"/>
      <c r="E3499" s="400"/>
      <c r="F3499" s="400"/>
      <c r="G3499" s="400"/>
      <c r="H3499" s="400"/>
    </row>
    <row r="3500" spans="1:8" x14ac:dyDescent="0.2">
      <c r="A3500" s="407"/>
      <c r="D3500" s="400"/>
      <c r="E3500" s="400"/>
      <c r="F3500" s="400"/>
      <c r="G3500" s="400"/>
      <c r="H3500" s="400"/>
    </row>
    <row r="3501" spans="1:8" x14ac:dyDescent="0.2">
      <c r="A3501" s="407"/>
      <c r="D3501" s="400"/>
      <c r="E3501" s="400"/>
      <c r="F3501" s="400"/>
      <c r="G3501" s="400"/>
      <c r="H3501" s="400"/>
    </row>
    <row r="3502" spans="1:8" x14ac:dyDescent="0.2">
      <c r="A3502" s="407"/>
      <c r="D3502" s="400"/>
      <c r="E3502" s="400"/>
      <c r="F3502" s="400"/>
      <c r="G3502" s="400"/>
      <c r="H3502" s="400"/>
    </row>
    <row r="3503" spans="1:8" x14ac:dyDescent="0.2">
      <c r="A3503" s="407"/>
      <c r="D3503" s="400"/>
      <c r="E3503" s="400"/>
      <c r="F3503" s="400"/>
      <c r="G3503" s="400"/>
      <c r="H3503" s="400"/>
    </row>
    <row r="3504" spans="1:8" x14ac:dyDescent="0.2">
      <c r="A3504" s="407"/>
      <c r="D3504" s="400"/>
      <c r="E3504" s="400"/>
      <c r="F3504" s="400"/>
      <c r="G3504" s="400"/>
      <c r="H3504" s="400"/>
    </row>
    <row r="3505" spans="1:8" x14ac:dyDescent="0.2">
      <c r="A3505" s="407"/>
      <c r="D3505" s="400"/>
      <c r="E3505" s="400"/>
      <c r="F3505" s="400"/>
      <c r="G3505" s="400"/>
      <c r="H3505" s="400"/>
    </row>
    <row r="3506" spans="1:8" x14ac:dyDescent="0.2">
      <c r="A3506" s="407"/>
      <c r="D3506" s="400"/>
      <c r="E3506" s="400"/>
      <c r="F3506" s="400"/>
      <c r="G3506" s="400"/>
      <c r="H3506" s="400"/>
    </row>
    <row r="3507" spans="1:8" x14ac:dyDescent="0.2">
      <c r="A3507" s="407"/>
      <c r="D3507" s="400"/>
      <c r="E3507" s="400"/>
      <c r="F3507" s="400"/>
      <c r="G3507" s="400"/>
      <c r="H3507" s="400"/>
    </row>
    <row r="3508" spans="1:8" x14ac:dyDescent="0.2">
      <c r="A3508" s="407"/>
      <c r="D3508" s="400"/>
      <c r="E3508" s="400"/>
      <c r="F3508" s="400"/>
      <c r="G3508" s="400"/>
      <c r="H3508" s="400"/>
    </row>
    <row r="3509" spans="1:8" x14ac:dyDescent="0.2">
      <c r="A3509" s="407"/>
      <c r="D3509" s="400"/>
      <c r="E3509" s="400"/>
      <c r="F3509" s="400"/>
      <c r="G3509" s="400"/>
      <c r="H3509" s="400"/>
    </row>
    <row r="3510" spans="1:8" x14ac:dyDescent="0.2">
      <c r="A3510" s="407"/>
      <c r="D3510" s="400"/>
      <c r="E3510" s="400"/>
      <c r="F3510" s="400"/>
      <c r="G3510" s="400"/>
      <c r="H3510" s="400"/>
    </row>
    <row r="3511" spans="1:8" x14ac:dyDescent="0.2">
      <c r="A3511" s="407"/>
      <c r="D3511" s="400"/>
      <c r="E3511" s="400"/>
      <c r="F3511" s="400"/>
      <c r="G3511" s="400"/>
      <c r="H3511" s="400"/>
    </row>
    <row r="3512" spans="1:8" x14ac:dyDescent="0.2">
      <c r="A3512" s="407"/>
      <c r="D3512" s="400"/>
      <c r="E3512" s="400"/>
      <c r="F3512" s="400"/>
      <c r="G3512" s="400"/>
      <c r="H3512" s="400"/>
    </row>
    <row r="3513" spans="1:8" x14ac:dyDescent="0.2">
      <c r="A3513" s="407"/>
      <c r="D3513" s="400"/>
      <c r="E3513" s="400"/>
      <c r="F3513" s="400"/>
      <c r="G3513" s="400"/>
      <c r="H3513" s="400"/>
    </row>
    <row r="3514" spans="1:8" x14ac:dyDescent="0.2">
      <c r="A3514" s="407"/>
      <c r="D3514" s="400"/>
      <c r="E3514" s="400"/>
      <c r="F3514" s="400"/>
      <c r="G3514" s="400"/>
      <c r="H3514" s="400"/>
    </row>
    <row r="3515" spans="1:8" x14ac:dyDescent="0.2">
      <c r="A3515" s="407"/>
      <c r="D3515" s="400"/>
      <c r="E3515" s="400"/>
      <c r="F3515" s="400"/>
      <c r="G3515" s="400"/>
      <c r="H3515" s="400"/>
    </row>
    <row r="3516" spans="1:8" x14ac:dyDescent="0.2">
      <c r="A3516" s="407"/>
      <c r="D3516" s="400"/>
      <c r="E3516" s="400"/>
      <c r="F3516" s="400"/>
      <c r="G3516" s="400"/>
      <c r="H3516" s="400"/>
    </row>
    <row r="3517" spans="1:8" x14ac:dyDescent="0.2">
      <c r="A3517" s="407"/>
      <c r="D3517" s="400"/>
      <c r="E3517" s="400"/>
      <c r="F3517" s="400"/>
      <c r="G3517" s="400"/>
      <c r="H3517" s="400"/>
    </row>
    <row r="3518" spans="1:8" x14ac:dyDescent="0.2">
      <c r="A3518" s="407"/>
      <c r="D3518" s="400"/>
      <c r="E3518" s="400"/>
      <c r="F3518" s="400"/>
      <c r="G3518" s="400"/>
      <c r="H3518" s="400"/>
    </row>
    <row r="3519" spans="1:8" x14ac:dyDescent="0.2">
      <c r="A3519" s="407"/>
      <c r="D3519" s="400"/>
      <c r="E3519" s="400"/>
      <c r="F3519" s="400"/>
      <c r="G3519" s="400"/>
      <c r="H3519" s="400"/>
    </row>
    <row r="3520" spans="1:8" x14ac:dyDescent="0.2">
      <c r="A3520" s="407"/>
      <c r="D3520" s="400"/>
      <c r="E3520" s="400"/>
      <c r="F3520" s="400"/>
      <c r="G3520" s="400"/>
      <c r="H3520" s="400"/>
    </row>
    <row r="3521" spans="1:8" x14ac:dyDescent="0.2">
      <c r="A3521" s="407"/>
      <c r="D3521" s="400"/>
      <c r="E3521" s="400"/>
      <c r="F3521" s="400"/>
      <c r="G3521" s="400"/>
      <c r="H3521" s="400"/>
    </row>
    <row r="3522" spans="1:8" x14ac:dyDescent="0.2">
      <c r="A3522" s="407"/>
      <c r="D3522" s="400"/>
      <c r="E3522" s="400"/>
      <c r="F3522" s="400"/>
      <c r="G3522" s="400"/>
      <c r="H3522" s="400"/>
    </row>
    <row r="3523" spans="1:8" x14ac:dyDescent="0.2">
      <c r="A3523" s="407"/>
      <c r="D3523" s="400"/>
      <c r="E3523" s="400"/>
      <c r="F3523" s="400"/>
      <c r="G3523" s="400"/>
      <c r="H3523" s="400"/>
    </row>
    <row r="3524" spans="1:8" x14ac:dyDescent="0.2">
      <c r="A3524" s="407"/>
      <c r="D3524" s="400"/>
      <c r="E3524" s="400"/>
      <c r="F3524" s="400"/>
      <c r="G3524" s="400"/>
      <c r="H3524" s="400"/>
    </row>
    <row r="3525" spans="1:8" x14ac:dyDescent="0.2">
      <c r="A3525" s="407"/>
      <c r="D3525" s="400"/>
      <c r="E3525" s="400"/>
      <c r="F3525" s="400"/>
      <c r="G3525" s="400"/>
      <c r="H3525" s="400"/>
    </row>
    <row r="3526" spans="1:8" x14ac:dyDescent="0.2">
      <c r="A3526" s="407"/>
      <c r="D3526" s="400"/>
      <c r="E3526" s="400"/>
      <c r="F3526" s="400"/>
      <c r="G3526" s="400"/>
      <c r="H3526" s="400"/>
    </row>
    <row r="3527" spans="1:8" x14ac:dyDescent="0.2">
      <c r="A3527" s="407"/>
      <c r="D3527" s="400"/>
      <c r="E3527" s="400"/>
      <c r="F3527" s="400"/>
      <c r="G3527" s="400"/>
      <c r="H3527" s="400"/>
    </row>
    <row r="3528" spans="1:8" x14ac:dyDescent="0.2">
      <c r="A3528" s="407"/>
      <c r="D3528" s="400"/>
      <c r="E3528" s="400"/>
      <c r="F3528" s="400"/>
      <c r="G3528" s="400"/>
      <c r="H3528" s="400"/>
    </row>
    <row r="3529" spans="1:8" x14ac:dyDescent="0.2">
      <c r="A3529" s="407"/>
      <c r="D3529" s="400"/>
      <c r="E3529" s="400"/>
      <c r="F3529" s="400"/>
      <c r="G3529" s="400"/>
      <c r="H3529" s="400"/>
    </row>
    <row r="3530" spans="1:8" x14ac:dyDescent="0.2">
      <c r="A3530" s="407"/>
      <c r="D3530" s="400"/>
      <c r="E3530" s="400"/>
      <c r="F3530" s="400"/>
      <c r="G3530" s="400"/>
      <c r="H3530" s="400"/>
    </row>
    <row r="3531" spans="1:8" x14ac:dyDescent="0.2">
      <c r="A3531" s="407"/>
      <c r="D3531" s="400"/>
      <c r="E3531" s="400"/>
      <c r="F3531" s="400"/>
      <c r="G3531" s="400"/>
      <c r="H3531" s="400"/>
    </row>
    <row r="3532" spans="1:8" x14ac:dyDescent="0.2">
      <c r="A3532" s="407"/>
      <c r="D3532" s="400"/>
      <c r="E3532" s="400"/>
      <c r="F3532" s="400"/>
      <c r="G3532" s="400"/>
      <c r="H3532" s="400"/>
    </row>
    <row r="3533" spans="1:8" x14ac:dyDescent="0.2">
      <c r="A3533" s="407"/>
      <c r="D3533" s="400"/>
      <c r="E3533" s="400"/>
      <c r="F3533" s="400"/>
      <c r="G3533" s="400"/>
      <c r="H3533" s="400"/>
    </row>
    <row r="3534" spans="1:8" x14ac:dyDescent="0.2">
      <c r="A3534" s="407"/>
      <c r="D3534" s="400"/>
      <c r="E3534" s="400"/>
      <c r="F3534" s="400"/>
      <c r="G3534" s="400"/>
      <c r="H3534" s="400"/>
    </row>
    <row r="3535" spans="1:8" x14ac:dyDescent="0.2">
      <c r="A3535" s="407"/>
      <c r="D3535" s="400"/>
      <c r="E3535" s="400"/>
      <c r="F3535" s="400"/>
      <c r="G3535" s="400"/>
      <c r="H3535" s="400"/>
    </row>
    <row r="3536" spans="1:8" x14ac:dyDescent="0.2">
      <c r="A3536" s="407"/>
      <c r="D3536" s="400"/>
      <c r="E3536" s="400"/>
      <c r="F3536" s="400"/>
      <c r="G3536" s="400"/>
      <c r="H3536" s="400"/>
    </row>
    <row r="3537" spans="1:8" x14ac:dyDescent="0.2">
      <c r="A3537" s="407"/>
      <c r="D3537" s="400"/>
      <c r="E3537" s="400"/>
      <c r="F3537" s="400"/>
      <c r="G3537" s="400"/>
      <c r="H3537" s="400"/>
    </row>
    <row r="3538" spans="1:8" x14ac:dyDescent="0.2">
      <c r="A3538" s="407"/>
      <c r="D3538" s="400"/>
      <c r="E3538" s="400"/>
      <c r="F3538" s="400"/>
      <c r="G3538" s="400"/>
      <c r="H3538" s="400"/>
    </row>
    <row r="3539" spans="1:8" x14ac:dyDescent="0.2">
      <c r="A3539" s="407"/>
      <c r="D3539" s="400"/>
      <c r="E3539" s="400"/>
      <c r="F3539" s="400"/>
      <c r="G3539" s="400"/>
      <c r="H3539" s="400"/>
    </row>
    <row r="3540" spans="1:8" x14ac:dyDescent="0.2">
      <c r="A3540" s="407"/>
      <c r="D3540" s="400"/>
      <c r="E3540" s="400"/>
      <c r="F3540" s="400"/>
      <c r="G3540" s="400"/>
      <c r="H3540" s="400"/>
    </row>
    <row r="3541" spans="1:8" x14ac:dyDescent="0.2">
      <c r="A3541" s="407"/>
      <c r="D3541" s="400"/>
      <c r="E3541" s="400"/>
      <c r="F3541" s="400"/>
      <c r="G3541" s="400"/>
      <c r="H3541" s="400"/>
    </row>
    <row r="3542" spans="1:8" x14ac:dyDescent="0.2">
      <c r="A3542" s="407"/>
      <c r="D3542" s="400"/>
      <c r="E3542" s="400"/>
      <c r="F3542" s="400"/>
      <c r="G3542" s="400"/>
      <c r="H3542" s="400"/>
    </row>
    <row r="3543" spans="1:8" x14ac:dyDescent="0.2">
      <c r="A3543" s="407"/>
      <c r="D3543" s="400"/>
      <c r="E3543" s="400"/>
      <c r="F3543" s="400"/>
      <c r="G3543" s="400"/>
      <c r="H3543" s="400"/>
    </row>
    <row r="3544" spans="1:8" x14ac:dyDescent="0.2">
      <c r="A3544" s="407"/>
      <c r="D3544" s="400"/>
      <c r="E3544" s="400"/>
      <c r="F3544" s="400"/>
      <c r="G3544" s="400"/>
      <c r="H3544" s="400"/>
    </row>
    <row r="3545" spans="1:8" x14ac:dyDescent="0.2">
      <c r="A3545" s="407"/>
      <c r="D3545" s="400"/>
      <c r="E3545" s="400"/>
      <c r="F3545" s="400"/>
      <c r="G3545" s="400"/>
      <c r="H3545" s="400"/>
    </row>
    <row r="3546" spans="1:8" x14ac:dyDescent="0.2">
      <c r="A3546" s="407"/>
      <c r="D3546" s="400"/>
      <c r="E3546" s="400"/>
      <c r="F3546" s="400"/>
      <c r="G3546" s="400"/>
      <c r="H3546" s="400"/>
    </row>
    <row r="3547" spans="1:8" x14ac:dyDescent="0.2">
      <c r="A3547" s="407"/>
      <c r="D3547" s="400"/>
      <c r="E3547" s="400"/>
      <c r="F3547" s="400"/>
      <c r="G3547" s="400"/>
      <c r="H3547" s="400"/>
    </row>
    <row r="3548" spans="1:8" x14ac:dyDescent="0.2">
      <c r="A3548" s="407"/>
      <c r="D3548" s="400"/>
      <c r="E3548" s="400"/>
      <c r="F3548" s="400"/>
      <c r="G3548" s="400"/>
      <c r="H3548" s="400"/>
    </row>
    <row r="3549" spans="1:8" x14ac:dyDescent="0.2">
      <c r="A3549" s="407"/>
      <c r="D3549" s="400"/>
      <c r="E3549" s="400"/>
      <c r="F3549" s="400"/>
      <c r="G3549" s="400"/>
      <c r="H3549" s="400"/>
    </row>
    <row r="3550" spans="1:8" x14ac:dyDescent="0.2">
      <c r="A3550" s="407"/>
      <c r="D3550" s="400"/>
      <c r="E3550" s="400"/>
      <c r="F3550" s="400"/>
      <c r="G3550" s="400"/>
      <c r="H3550" s="400"/>
    </row>
    <row r="3551" spans="1:8" x14ac:dyDescent="0.2">
      <c r="A3551" s="407"/>
      <c r="D3551" s="400"/>
      <c r="E3551" s="400"/>
      <c r="F3551" s="400"/>
      <c r="G3551" s="400"/>
      <c r="H3551" s="400"/>
    </row>
    <row r="3552" spans="1:8" x14ac:dyDescent="0.2">
      <c r="A3552" s="407"/>
      <c r="D3552" s="400"/>
      <c r="E3552" s="400"/>
      <c r="F3552" s="400"/>
      <c r="G3552" s="400"/>
      <c r="H3552" s="400"/>
    </row>
    <row r="3553" spans="1:8" x14ac:dyDescent="0.2">
      <c r="A3553" s="407"/>
      <c r="D3553" s="400"/>
      <c r="E3553" s="400"/>
      <c r="F3553" s="400"/>
      <c r="G3553" s="400"/>
      <c r="H3553" s="400"/>
    </row>
    <row r="3554" spans="1:8" x14ac:dyDescent="0.2">
      <c r="A3554" s="407"/>
      <c r="D3554" s="400"/>
      <c r="E3554" s="400"/>
      <c r="F3554" s="400"/>
      <c r="G3554" s="400"/>
      <c r="H3554" s="400"/>
    </row>
    <row r="3555" spans="1:8" x14ac:dyDescent="0.2">
      <c r="A3555" s="407"/>
      <c r="D3555" s="400"/>
      <c r="E3555" s="400"/>
      <c r="F3555" s="400"/>
      <c r="G3555" s="400"/>
      <c r="H3555" s="400"/>
    </row>
    <row r="3556" spans="1:8" x14ac:dyDescent="0.2">
      <c r="A3556" s="407"/>
      <c r="D3556" s="400"/>
      <c r="E3556" s="400"/>
      <c r="F3556" s="400"/>
      <c r="G3556" s="400"/>
      <c r="H3556" s="400"/>
    </row>
    <row r="3557" spans="1:8" x14ac:dyDescent="0.2">
      <c r="A3557" s="407"/>
      <c r="D3557" s="400"/>
      <c r="E3557" s="400"/>
      <c r="F3557" s="400"/>
      <c r="G3557" s="400"/>
      <c r="H3557" s="400"/>
    </row>
    <row r="3558" spans="1:8" x14ac:dyDescent="0.2">
      <c r="A3558" s="407"/>
      <c r="D3558" s="400"/>
      <c r="E3558" s="400"/>
      <c r="F3558" s="400"/>
      <c r="G3558" s="400"/>
      <c r="H3558" s="400"/>
    </row>
    <row r="3559" spans="1:8" x14ac:dyDescent="0.2">
      <c r="A3559" s="407"/>
      <c r="D3559" s="400"/>
      <c r="E3559" s="400"/>
      <c r="F3559" s="400"/>
      <c r="G3559" s="400"/>
      <c r="H3559" s="400"/>
    </row>
    <row r="3560" spans="1:8" x14ac:dyDescent="0.2">
      <c r="A3560" s="407"/>
      <c r="D3560" s="400"/>
      <c r="E3560" s="400"/>
      <c r="F3560" s="400"/>
      <c r="G3560" s="400"/>
      <c r="H3560" s="400"/>
    </row>
    <row r="3561" spans="1:8" x14ac:dyDescent="0.2">
      <c r="A3561" s="407"/>
      <c r="D3561" s="400"/>
      <c r="E3561" s="400"/>
      <c r="F3561" s="400"/>
      <c r="G3561" s="400"/>
      <c r="H3561" s="400"/>
    </row>
    <row r="3562" spans="1:8" x14ac:dyDescent="0.2">
      <c r="A3562" s="407"/>
      <c r="D3562" s="400"/>
      <c r="E3562" s="400"/>
      <c r="F3562" s="400"/>
      <c r="G3562" s="400"/>
      <c r="H3562" s="400"/>
    </row>
    <row r="3563" spans="1:8" x14ac:dyDescent="0.2">
      <c r="A3563" s="407"/>
      <c r="D3563" s="400"/>
      <c r="E3563" s="400"/>
      <c r="F3563" s="400"/>
      <c r="G3563" s="400"/>
      <c r="H3563" s="400"/>
    </row>
    <row r="3564" spans="1:8" x14ac:dyDescent="0.2">
      <c r="A3564" s="407"/>
      <c r="D3564" s="400"/>
      <c r="E3564" s="400"/>
      <c r="F3564" s="400"/>
      <c r="G3564" s="400"/>
      <c r="H3564" s="400"/>
    </row>
    <row r="3565" spans="1:8" x14ac:dyDescent="0.2">
      <c r="A3565" s="407"/>
      <c r="D3565" s="400"/>
      <c r="E3565" s="400"/>
      <c r="F3565" s="400"/>
      <c r="G3565" s="400"/>
      <c r="H3565" s="400"/>
    </row>
    <row r="3566" spans="1:8" x14ac:dyDescent="0.2">
      <c r="A3566" s="407"/>
      <c r="D3566" s="400"/>
      <c r="E3566" s="400"/>
      <c r="F3566" s="400"/>
      <c r="G3566" s="400"/>
      <c r="H3566" s="400"/>
    </row>
    <row r="3567" spans="1:8" x14ac:dyDescent="0.2">
      <c r="A3567" s="407"/>
      <c r="D3567" s="400"/>
      <c r="E3567" s="400"/>
      <c r="F3567" s="400"/>
      <c r="G3567" s="400"/>
      <c r="H3567" s="400"/>
    </row>
    <row r="3568" spans="1:8" x14ac:dyDescent="0.2">
      <c r="A3568" s="407"/>
      <c r="D3568" s="400"/>
      <c r="E3568" s="400"/>
      <c r="F3568" s="400"/>
      <c r="G3568" s="400"/>
      <c r="H3568" s="400"/>
    </row>
    <row r="3569" spans="1:8" x14ac:dyDescent="0.2">
      <c r="A3569" s="407"/>
      <c r="D3569" s="400"/>
      <c r="E3569" s="400"/>
      <c r="F3569" s="400"/>
      <c r="G3569" s="400"/>
      <c r="H3569" s="400"/>
    </row>
    <row r="3570" spans="1:8" x14ac:dyDescent="0.2">
      <c r="A3570" s="407"/>
      <c r="D3570" s="400"/>
      <c r="E3570" s="400"/>
      <c r="F3570" s="400"/>
      <c r="G3570" s="400"/>
      <c r="H3570" s="400"/>
    </row>
    <row r="3571" spans="1:8" x14ac:dyDescent="0.2">
      <c r="A3571" s="407"/>
      <c r="D3571" s="400"/>
      <c r="E3571" s="400"/>
      <c r="F3571" s="400"/>
      <c r="G3571" s="400"/>
      <c r="H3571" s="400"/>
    </row>
    <row r="3572" spans="1:8" x14ac:dyDescent="0.2">
      <c r="A3572" s="407"/>
      <c r="D3572" s="400"/>
      <c r="E3572" s="400"/>
      <c r="F3572" s="400"/>
      <c r="G3572" s="400"/>
      <c r="H3572" s="400"/>
    </row>
    <row r="3573" spans="1:8" x14ac:dyDescent="0.2">
      <c r="A3573" s="407"/>
      <c r="D3573" s="400"/>
      <c r="E3573" s="400"/>
      <c r="F3573" s="400"/>
      <c r="G3573" s="400"/>
      <c r="H3573" s="400"/>
    </row>
    <row r="3574" spans="1:8" x14ac:dyDescent="0.2">
      <c r="A3574" s="407"/>
      <c r="D3574" s="400"/>
      <c r="E3574" s="400"/>
      <c r="F3574" s="400"/>
      <c r="G3574" s="400"/>
      <c r="H3574" s="400"/>
    </row>
    <row r="3575" spans="1:8" x14ac:dyDescent="0.2">
      <c r="A3575" s="407"/>
      <c r="D3575" s="400"/>
      <c r="E3575" s="400"/>
      <c r="F3575" s="400"/>
      <c r="G3575" s="400"/>
      <c r="H3575" s="400"/>
    </row>
    <row r="3576" spans="1:8" x14ac:dyDescent="0.2">
      <c r="A3576" s="407"/>
      <c r="D3576" s="400"/>
      <c r="E3576" s="400"/>
      <c r="F3576" s="400"/>
      <c r="G3576" s="400"/>
      <c r="H3576" s="400"/>
    </row>
    <row r="3577" spans="1:8" x14ac:dyDescent="0.2">
      <c r="A3577" s="407"/>
      <c r="D3577" s="400"/>
      <c r="E3577" s="400"/>
      <c r="F3577" s="400"/>
      <c r="G3577" s="400"/>
      <c r="H3577" s="400"/>
    </row>
    <row r="3578" spans="1:8" x14ac:dyDescent="0.2">
      <c r="A3578" s="407"/>
      <c r="D3578" s="400"/>
      <c r="E3578" s="400"/>
      <c r="F3578" s="400"/>
      <c r="G3578" s="400"/>
      <c r="H3578" s="400"/>
    </row>
    <row r="3579" spans="1:8" x14ac:dyDescent="0.2">
      <c r="A3579" s="407"/>
      <c r="D3579" s="400"/>
      <c r="E3579" s="400"/>
      <c r="F3579" s="400"/>
      <c r="G3579" s="400"/>
      <c r="H3579" s="400"/>
    </row>
    <row r="3580" spans="1:8" x14ac:dyDescent="0.2">
      <c r="A3580" s="407"/>
      <c r="D3580" s="400"/>
      <c r="E3580" s="400"/>
      <c r="F3580" s="400"/>
      <c r="G3580" s="400"/>
      <c r="H3580" s="400"/>
    </row>
    <row r="3581" spans="1:8" x14ac:dyDescent="0.2">
      <c r="A3581" s="407"/>
      <c r="D3581" s="400"/>
      <c r="E3581" s="400"/>
      <c r="F3581" s="400"/>
      <c r="G3581" s="400"/>
      <c r="H3581" s="400"/>
    </row>
    <row r="3582" spans="1:8" x14ac:dyDescent="0.2">
      <c r="A3582" s="407"/>
      <c r="D3582" s="400"/>
      <c r="E3582" s="400"/>
      <c r="F3582" s="400"/>
      <c r="G3582" s="400"/>
      <c r="H3582" s="400"/>
    </row>
    <row r="3583" spans="1:8" x14ac:dyDescent="0.2">
      <c r="A3583" s="407"/>
      <c r="D3583" s="400"/>
      <c r="E3583" s="400"/>
      <c r="F3583" s="400"/>
      <c r="G3583" s="400"/>
      <c r="H3583" s="400"/>
    </row>
    <row r="3584" spans="1:8" x14ac:dyDescent="0.2">
      <c r="A3584" s="407"/>
      <c r="D3584" s="400"/>
      <c r="E3584" s="400"/>
      <c r="F3584" s="400"/>
      <c r="G3584" s="400"/>
      <c r="H3584" s="400"/>
    </row>
    <row r="3585" spans="1:8" x14ac:dyDescent="0.2">
      <c r="A3585" s="407"/>
      <c r="D3585" s="400"/>
      <c r="E3585" s="400"/>
      <c r="F3585" s="400"/>
      <c r="G3585" s="400"/>
      <c r="H3585" s="400"/>
    </row>
    <row r="3586" spans="1:8" x14ac:dyDescent="0.2">
      <c r="A3586" s="407"/>
      <c r="D3586" s="400"/>
      <c r="E3586" s="400"/>
      <c r="F3586" s="400"/>
      <c r="G3586" s="400"/>
      <c r="H3586" s="400"/>
    </row>
    <row r="3587" spans="1:8" x14ac:dyDescent="0.2">
      <c r="A3587" s="407"/>
      <c r="D3587" s="400"/>
      <c r="E3587" s="400"/>
      <c r="F3587" s="400"/>
      <c r="G3587" s="400"/>
      <c r="H3587" s="400"/>
    </row>
    <row r="3588" spans="1:8" x14ac:dyDescent="0.2">
      <c r="A3588" s="407"/>
      <c r="D3588" s="400"/>
      <c r="E3588" s="400"/>
      <c r="F3588" s="400"/>
      <c r="G3588" s="400"/>
      <c r="H3588" s="400"/>
    </row>
    <row r="3589" spans="1:8" x14ac:dyDescent="0.2">
      <c r="A3589" s="407"/>
      <c r="D3589" s="400"/>
      <c r="E3589" s="400"/>
      <c r="F3589" s="400"/>
      <c r="G3589" s="400"/>
      <c r="H3589" s="400"/>
    </row>
    <row r="3590" spans="1:8" x14ac:dyDescent="0.2">
      <c r="A3590" s="407"/>
      <c r="D3590" s="400"/>
      <c r="E3590" s="400"/>
      <c r="F3590" s="400"/>
      <c r="G3590" s="400"/>
      <c r="H3590" s="400"/>
    </row>
    <row r="3591" spans="1:8" x14ac:dyDescent="0.2">
      <c r="A3591" s="407"/>
      <c r="D3591" s="400"/>
      <c r="E3591" s="400"/>
      <c r="F3591" s="400"/>
      <c r="G3591" s="400"/>
      <c r="H3591" s="400"/>
    </row>
    <row r="3592" spans="1:8" x14ac:dyDescent="0.2">
      <c r="A3592" s="407"/>
      <c r="D3592" s="400"/>
      <c r="E3592" s="400"/>
      <c r="F3592" s="400"/>
      <c r="G3592" s="400"/>
      <c r="H3592" s="400"/>
    </row>
    <row r="3593" spans="1:8" x14ac:dyDescent="0.2">
      <c r="A3593" s="407"/>
      <c r="D3593" s="400"/>
      <c r="E3593" s="400"/>
      <c r="F3593" s="400"/>
      <c r="G3593" s="400"/>
      <c r="H3593" s="400"/>
    </row>
    <row r="3594" spans="1:8" x14ac:dyDescent="0.2">
      <c r="A3594" s="407"/>
      <c r="D3594" s="400"/>
      <c r="E3594" s="400"/>
      <c r="F3594" s="400"/>
      <c r="G3594" s="400"/>
      <c r="H3594" s="400"/>
    </row>
    <row r="3595" spans="1:8" x14ac:dyDescent="0.2">
      <c r="A3595" s="407"/>
      <c r="D3595" s="400"/>
      <c r="E3595" s="400"/>
      <c r="F3595" s="400"/>
      <c r="G3595" s="400"/>
      <c r="H3595" s="400"/>
    </row>
    <row r="3596" spans="1:8" x14ac:dyDescent="0.2">
      <c r="A3596" s="407"/>
      <c r="D3596" s="400"/>
      <c r="E3596" s="400"/>
      <c r="F3596" s="400"/>
      <c r="G3596" s="400"/>
      <c r="H3596" s="400"/>
    </row>
    <row r="3597" spans="1:8" x14ac:dyDescent="0.2">
      <c r="A3597" s="407"/>
      <c r="D3597" s="400"/>
      <c r="E3597" s="400"/>
      <c r="F3597" s="400"/>
      <c r="G3597" s="400"/>
      <c r="H3597" s="400"/>
    </row>
    <row r="3598" spans="1:8" x14ac:dyDescent="0.2">
      <c r="A3598" s="407"/>
      <c r="D3598" s="400"/>
      <c r="E3598" s="400"/>
      <c r="F3598" s="400"/>
      <c r="G3598" s="400"/>
      <c r="H3598" s="400"/>
    </row>
    <row r="3599" spans="1:8" x14ac:dyDescent="0.2">
      <c r="A3599" s="407"/>
      <c r="D3599" s="400"/>
      <c r="E3599" s="400"/>
      <c r="F3599" s="400"/>
      <c r="G3599" s="400"/>
      <c r="H3599" s="400"/>
    </row>
    <row r="3600" spans="1:8" x14ac:dyDescent="0.2">
      <c r="A3600" s="407"/>
      <c r="D3600" s="400"/>
      <c r="E3600" s="400"/>
      <c r="F3600" s="400"/>
      <c r="G3600" s="400"/>
      <c r="H3600" s="400"/>
    </row>
    <row r="3601" spans="1:8" x14ac:dyDescent="0.2">
      <c r="A3601" s="407"/>
      <c r="D3601" s="400"/>
      <c r="E3601" s="400"/>
      <c r="F3601" s="400"/>
      <c r="G3601" s="400"/>
      <c r="H3601" s="400"/>
    </row>
    <row r="3602" spans="1:8" x14ac:dyDescent="0.2">
      <c r="A3602" s="407"/>
      <c r="D3602" s="400"/>
      <c r="E3602" s="400"/>
      <c r="F3602" s="400"/>
      <c r="G3602" s="400"/>
      <c r="H3602" s="400"/>
    </row>
    <row r="3603" spans="1:8" x14ac:dyDescent="0.2">
      <c r="A3603" s="407"/>
      <c r="D3603" s="400"/>
      <c r="E3603" s="400"/>
      <c r="F3603" s="400"/>
      <c r="G3603" s="400"/>
      <c r="H3603" s="400"/>
    </row>
    <row r="3604" spans="1:8" x14ac:dyDescent="0.2">
      <c r="A3604" s="407"/>
      <c r="D3604" s="400"/>
      <c r="E3604" s="400"/>
      <c r="F3604" s="400"/>
      <c r="G3604" s="400"/>
      <c r="H3604" s="400"/>
    </row>
    <row r="3605" spans="1:8" x14ac:dyDescent="0.2">
      <c r="A3605" s="407"/>
      <c r="D3605" s="400"/>
      <c r="E3605" s="400"/>
      <c r="F3605" s="400"/>
      <c r="G3605" s="400"/>
      <c r="H3605" s="400"/>
    </row>
    <row r="3606" spans="1:8" x14ac:dyDescent="0.2">
      <c r="A3606" s="407"/>
      <c r="D3606" s="400"/>
      <c r="E3606" s="400"/>
      <c r="F3606" s="400"/>
      <c r="G3606" s="400"/>
      <c r="H3606" s="400"/>
    </row>
    <row r="3607" spans="1:8" x14ac:dyDescent="0.2">
      <c r="A3607" s="407"/>
      <c r="D3607" s="400"/>
      <c r="E3607" s="400"/>
      <c r="F3607" s="400"/>
      <c r="G3607" s="400"/>
      <c r="H3607" s="400"/>
    </row>
    <row r="3608" spans="1:8" x14ac:dyDescent="0.2">
      <c r="A3608" s="407"/>
      <c r="D3608" s="400"/>
      <c r="E3608" s="400"/>
      <c r="F3608" s="400"/>
      <c r="G3608" s="400"/>
      <c r="H3608" s="400"/>
    </row>
    <row r="3609" spans="1:8" x14ac:dyDescent="0.2">
      <c r="A3609" s="407"/>
      <c r="D3609" s="400"/>
      <c r="E3609" s="400"/>
      <c r="F3609" s="400"/>
      <c r="G3609" s="400"/>
      <c r="H3609" s="400"/>
    </row>
    <row r="3610" spans="1:8" x14ac:dyDescent="0.2">
      <c r="A3610" s="407"/>
      <c r="D3610" s="400"/>
      <c r="E3610" s="400"/>
      <c r="F3610" s="400"/>
      <c r="G3610" s="400"/>
      <c r="H3610" s="400"/>
    </row>
    <row r="3611" spans="1:8" x14ac:dyDescent="0.2">
      <c r="A3611" s="407"/>
      <c r="D3611" s="400"/>
      <c r="E3611" s="400"/>
      <c r="F3611" s="400"/>
      <c r="G3611" s="400"/>
      <c r="H3611" s="400"/>
    </row>
    <row r="3612" spans="1:8" x14ac:dyDescent="0.2">
      <c r="A3612" s="407"/>
      <c r="D3612" s="400"/>
      <c r="E3612" s="400"/>
      <c r="F3612" s="400"/>
      <c r="G3612" s="400"/>
      <c r="H3612" s="400"/>
    </row>
    <row r="3613" spans="1:8" x14ac:dyDescent="0.2">
      <c r="A3613" s="407"/>
      <c r="D3613" s="400"/>
      <c r="E3613" s="400"/>
      <c r="F3613" s="400"/>
      <c r="G3613" s="400"/>
      <c r="H3613" s="400"/>
    </row>
    <row r="3614" spans="1:8" x14ac:dyDescent="0.2">
      <c r="A3614" s="407"/>
      <c r="D3614" s="400"/>
      <c r="E3614" s="400"/>
      <c r="F3614" s="400"/>
      <c r="G3614" s="400"/>
      <c r="H3614" s="400"/>
    </row>
    <row r="3615" spans="1:8" x14ac:dyDescent="0.2">
      <c r="A3615" s="407"/>
      <c r="D3615" s="400"/>
      <c r="E3615" s="400"/>
      <c r="F3615" s="400"/>
      <c r="G3615" s="400"/>
      <c r="H3615" s="400"/>
    </row>
    <row r="3616" spans="1:8" x14ac:dyDescent="0.2">
      <c r="A3616" s="407"/>
      <c r="D3616" s="400"/>
      <c r="E3616" s="400"/>
      <c r="F3616" s="400"/>
      <c r="G3616" s="400"/>
      <c r="H3616" s="400"/>
    </row>
    <row r="3617" spans="1:8" x14ac:dyDescent="0.2">
      <c r="A3617" s="407"/>
      <c r="D3617" s="400"/>
      <c r="E3617" s="400"/>
      <c r="F3617" s="400"/>
      <c r="G3617" s="400"/>
      <c r="H3617" s="400"/>
    </row>
    <row r="3618" spans="1:8" x14ac:dyDescent="0.2">
      <c r="A3618" s="407"/>
      <c r="D3618" s="400"/>
      <c r="E3618" s="400"/>
      <c r="F3618" s="400"/>
      <c r="G3618" s="400"/>
      <c r="H3618" s="400"/>
    </row>
    <row r="3619" spans="1:8" x14ac:dyDescent="0.2">
      <c r="A3619" s="407"/>
      <c r="D3619" s="400"/>
      <c r="E3619" s="400"/>
      <c r="F3619" s="400"/>
      <c r="G3619" s="400"/>
      <c r="H3619" s="400"/>
    </row>
    <row r="3620" spans="1:8" x14ac:dyDescent="0.2">
      <c r="A3620" s="407"/>
      <c r="D3620" s="400"/>
      <c r="E3620" s="400"/>
      <c r="F3620" s="400"/>
      <c r="G3620" s="400"/>
      <c r="H3620" s="400"/>
    </row>
    <row r="3621" spans="1:8" x14ac:dyDescent="0.2">
      <c r="A3621" s="407"/>
      <c r="D3621" s="400"/>
      <c r="E3621" s="400"/>
      <c r="F3621" s="400"/>
      <c r="G3621" s="400"/>
      <c r="H3621" s="400"/>
    </row>
    <row r="3622" spans="1:8" x14ac:dyDescent="0.2">
      <c r="A3622" s="407"/>
      <c r="D3622" s="400"/>
      <c r="E3622" s="400"/>
      <c r="F3622" s="400"/>
      <c r="G3622" s="400"/>
      <c r="H3622" s="400"/>
    </row>
    <row r="3623" spans="1:8" x14ac:dyDescent="0.2">
      <c r="A3623" s="407"/>
      <c r="D3623" s="400"/>
      <c r="E3623" s="400"/>
      <c r="F3623" s="400"/>
      <c r="G3623" s="400"/>
      <c r="H3623" s="400"/>
    </row>
    <row r="3624" spans="1:8" x14ac:dyDescent="0.2">
      <c r="A3624" s="407"/>
      <c r="D3624" s="400"/>
      <c r="E3624" s="400"/>
      <c r="F3624" s="400"/>
      <c r="G3624" s="400"/>
      <c r="H3624" s="400"/>
    </row>
    <row r="3625" spans="1:8" x14ac:dyDescent="0.2">
      <c r="A3625" s="407"/>
      <c r="D3625" s="400"/>
      <c r="E3625" s="400"/>
      <c r="F3625" s="400"/>
      <c r="G3625" s="400"/>
      <c r="H3625" s="400"/>
    </row>
    <row r="3626" spans="1:8" x14ac:dyDescent="0.2">
      <c r="A3626" s="407"/>
      <c r="D3626" s="400"/>
      <c r="E3626" s="400"/>
      <c r="F3626" s="400"/>
      <c r="G3626" s="400"/>
      <c r="H3626" s="400"/>
    </row>
    <row r="3627" spans="1:8" x14ac:dyDescent="0.2">
      <c r="A3627" s="407"/>
      <c r="D3627" s="400"/>
      <c r="E3627" s="400"/>
      <c r="F3627" s="400"/>
      <c r="G3627" s="400"/>
      <c r="H3627" s="400"/>
    </row>
    <row r="3628" spans="1:8" x14ac:dyDescent="0.2">
      <c r="A3628" s="407"/>
      <c r="D3628" s="400"/>
      <c r="E3628" s="400"/>
      <c r="F3628" s="400"/>
      <c r="G3628" s="400"/>
      <c r="H3628" s="400"/>
    </row>
    <row r="3629" spans="1:8" x14ac:dyDescent="0.2">
      <c r="A3629" s="407"/>
      <c r="D3629" s="400"/>
      <c r="E3629" s="400"/>
      <c r="F3629" s="400"/>
      <c r="G3629" s="400"/>
      <c r="H3629" s="400"/>
    </row>
    <row r="3630" spans="1:8" x14ac:dyDescent="0.2">
      <c r="A3630" s="407"/>
      <c r="D3630" s="400"/>
      <c r="E3630" s="400"/>
      <c r="F3630" s="400"/>
      <c r="G3630" s="400"/>
      <c r="H3630" s="400"/>
    </row>
    <row r="3631" spans="1:8" x14ac:dyDescent="0.2">
      <c r="A3631" s="407"/>
      <c r="D3631" s="400"/>
      <c r="E3631" s="400"/>
      <c r="F3631" s="400"/>
      <c r="G3631" s="400"/>
      <c r="H3631" s="400"/>
    </row>
    <row r="3632" spans="1:8" x14ac:dyDescent="0.2">
      <c r="A3632" s="407"/>
      <c r="D3632" s="400"/>
      <c r="E3632" s="400"/>
      <c r="F3632" s="400"/>
      <c r="G3632" s="400"/>
      <c r="H3632" s="400"/>
    </row>
    <row r="3633" spans="1:8" x14ac:dyDescent="0.2">
      <c r="A3633" s="407"/>
      <c r="D3633" s="400"/>
      <c r="E3633" s="400"/>
      <c r="F3633" s="400"/>
      <c r="G3633" s="400"/>
      <c r="H3633" s="400"/>
    </row>
    <row r="3634" spans="1:8" x14ac:dyDescent="0.2">
      <c r="A3634" s="407"/>
      <c r="D3634" s="400"/>
      <c r="E3634" s="400"/>
      <c r="F3634" s="400"/>
      <c r="G3634" s="400"/>
      <c r="H3634" s="400"/>
    </row>
    <row r="3635" spans="1:8" x14ac:dyDescent="0.2">
      <c r="A3635" s="407"/>
      <c r="D3635" s="400"/>
      <c r="E3635" s="400"/>
      <c r="F3635" s="400"/>
      <c r="G3635" s="400"/>
      <c r="H3635" s="400"/>
    </row>
    <row r="3636" spans="1:8" x14ac:dyDescent="0.2">
      <c r="A3636" s="407"/>
      <c r="D3636" s="400"/>
      <c r="E3636" s="400"/>
      <c r="F3636" s="400"/>
      <c r="G3636" s="400"/>
      <c r="H3636" s="400"/>
    </row>
    <row r="3637" spans="1:8" x14ac:dyDescent="0.2">
      <c r="A3637" s="407"/>
      <c r="D3637" s="400"/>
      <c r="E3637" s="400"/>
      <c r="F3637" s="400"/>
      <c r="G3637" s="400"/>
      <c r="H3637" s="400"/>
    </row>
    <row r="3638" spans="1:8" x14ac:dyDescent="0.2">
      <c r="A3638" s="407"/>
      <c r="D3638" s="400"/>
      <c r="E3638" s="400"/>
      <c r="F3638" s="400"/>
      <c r="G3638" s="400"/>
      <c r="H3638" s="400"/>
    </row>
    <row r="3639" spans="1:8" x14ac:dyDescent="0.2">
      <c r="A3639" s="407"/>
      <c r="D3639" s="400"/>
      <c r="E3639" s="400"/>
      <c r="F3639" s="400"/>
      <c r="G3639" s="400"/>
      <c r="H3639" s="400"/>
    </row>
    <row r="3640" spans="1:8" x14ac:dyDescent="0.2">
      <c r="A3640" s="407"/>
      <c r="D3640" s="400"/>
      <c r="E3640" s="400"/>
      <c r="F3640" s="400"/>
      <c r="G3640" s="400"/>
      <c r="H3640" s="400"/>
    </row>
    <row r="3641" spans="1:8" x14ac:dyDescent="0.2">
      <c r="A3641" s="407"/>
      <c r="D3641" s="400"/>
      <c r="E3641" s="400"/>
      <c r="F3641" s="400"/>
      <c r="G3641" s="400"/>
      <c r="H3641" s="400"/>
    </row>
    <row r="3642" spans="1:8" x14ac:dyDescent="0.2">
      <c r="A3642" s="407"/>
      <c r="D3642" s="400"/>
      <c r="E3642" s="400"/>
      <c r="F3642" s="400"/>
      <c r="G3642" s="400"/>
      <c r="H3642" s="400"/>
    </row>
    <row r="3643" spans="1:8" x14ac:dyDescent="0.2">
      <c r="A3643" s="407"/>
      <c r="D3643" s="400"/>
      <c r="E3643" s="400"/>
      <c r="F3643" s="400"/>
      <c r="G3643" s="400"/>
      <c r="H3643" s="400"/>
    </row>
    <row r="3644" spans="1:8" x14ac:dyDescent="0.2">
      <c r="A3644" s="407"/>
      <c r="D3644" s="400"/>
      <c r="E3644" s="400"/>
      <c r="F3644" s="400"/>
      <c r="G3644" s="400"/>
      <c r="H3644" s="400"/>
    </row>
    <row r="3645" spans="1:8" x14ac:dyDescent="0.2">
      <c r="A3645" s="407"/>
      <c r="D3645" s="400"/>
      <c r="E3645" s="400"/>
      <c r="F3645" s="400"/>
      <c r="G3645" s="400"/>
      <c r="H3645" s="400"/>
    </row>
    <row r="3646" spans="1:8" x14ac:dyDescent="0.2">
      <c r="A3646" s="407"/>
      <c r="D3646" s="400"/>
      <c r="E3646" s="400"/>
      <c r="F3646" s="400"/>
      <c r="G3646" s="400"/>
      <c r="H3646" s="400"/>
    </row>
    <row r="3647" spans="1:8" x14ac:dyDescent="0.2">
      <c r="A3647" s="407"/>
      <c r="D3647" s="400"/>
      <c r="E3647" s="400"/>
      <c r="F3647" s="400"/>
      <c r="G3647" s="400"/>
      <c r="H3647" s="400"/>
    </row>
    <row r="3648" spans="1:8" x14ac:dyDescent="0.2">
      <c r="A3648" s="407"/>
      <c r="D3648" s="400"/>
      <c r="E3648" s="400"/>
      <c r="F3648" s="400"/>
      <c r="G3648" s="400"/>
      <c r="H3648" s="400"/>
    </row>
    <row r="3649" spans="1:8" x14ac:dyDescent="0.2">
      <c r="A3649" s="407"/>
      <c r="D3649" s="400"/>
      <c r="E3649" s="400"/>
      <c r="F3649" s="400"/>
      <c r="G3649" s="400"/>
      <c r="H3649" s="400"/>
    </row>
    <row r="3650" spans="1:8" x14ac:dyDescent="0.2">
      <c r="A3650" s="407"/>
      <c r="D3650" s="400"/>
      <c r="E3650" s="400"/>
      <c r="F3650" s="400"/>
      <c r="G3650" s="400"/>
      <c r="H3650" s="400"/>
    </row>
    <row r="3651" spans="1:8" x14ac:dyDescent="0.2">
      <c r="A3651" s="407"/>
      <c r="D3651" s="400"/>
      <c r="E3651" s="400"/>
      <c r="F3651" s="400"/>
      <c r="G3651" s="400"/>
      <c r="H3651" s="400"/>
    </row>
    <row r="3652" spans="1:8" x14ac:dyDescent="0.2">
      <c r="A3652" s="407"/>
      <c r="D3652" s="400"/>
      <c r="E3652" s="400"/>
      <c r="F3652" s="400"/>
      <c r="G3652" s="400"/>
      <c r="H3652" s="400"/>
    </row>
    <row r="3653" spans="1:8" x14ac:dyDescent="0.2">
      <c r="A3653" s="407"/>
      <c r="D3653" s="400"/>
      <c r="E3653" s="400"/>
      <c r="F3653" s="400"/>
      <c r="G3653" s="400"/>
      <c r="H3653" s="400"/>
    </row>
    <row r="3654" spans="1:8" x14ac:dyDescent="0.2">
      <c r="A3654" s="407"/>
      <c r="D3654" s="400"/>
      <c r="E3654" s="400"/>
      <c r="F3654" s="400"/>
      <c r="G3654" s="400"/>
      <c r="H3654" s="400"/>
    </row>
    <row r="3655" spans="1:8" x14ac:dyDescent="0.2">
      <c r="A3655" s="407"/>
      <c r="D3655" s="400"/>
      <c r="E3655" s="400"/>
      <c r="F3655" s="400"/>
      <c r="G3655" s="400"/>
      <c r="H3655" s="400"/>
    </row>
    <row r="3656" spans="1:8" x14ac:dyDescent="0.2">
      <c r="A3656" s="407"/>
      <c r="D3656" s="400"/>
      <c r="E3656" s="400"/>
      <c r="F3656" s="400"/>
      <c r="G3656" s="400"/>
      <c r="H3656" s="400"/>
    </row>
    <row r="3657" spans="1:8" x14ac:dyDescent="0.2">
      <c r="A3657" s="407"/>
      <c r="D3657" s="400"/>
      <c r="E3657" s="400"/>
      <c r="F3657" s="400"/>
      <c r="G3657" s="400"/>
      <c r="H3657" s="400"/>
    </row>
    <row r="3658" spans="1:8" x14ac:dyDescent="0.2">
      <c r="A3658" s="407"/>
      <c r="D3658" s="400"/>
      <c r="E3658" s="400"/>
      <c r="F3658" s="400"/>
      <c r="G3658" s="400"/>
      <c r="H3658" s="400"/>
    </row>
    <row r="3659" spans="1:8" x14ac:dyDescent="0.2">
      <c r="A3659" s="407"/>
      <c r="D3659" s="400"/>
      <c r="E3659" s="400"/>
      <c r="F3659" s="400"/>
      <c r="G3659" s="400"/>
      <c r="H3659" s="400"/>
    </row>
    <row r="3660" spans="1:8" x14ac:dyDescent="0.2">
      <c r="A3660" s="407"/>
      <c r="D3660" s="400"/>
      <c r="E3660" s="400"/>
      <c r="F3660" s="400"/>
      <c r="G3660" s="400"/>
      <c r="H3660" s="400"/>
    </row>
    <row r="3661" spans="1:8" x14ac:dyDescent="0.2">
      <c r="A3661" s="407"/>
      <c r="D3661" s="400"/>
      <c r="E3661" s="400"/>
      <c r="F3661" s="400"/>
      <c r="G3661" s="400"/>
      <c r="H3661" s="400"/>
    </row>
    <row r="3662" spans="1:8" x14ac:dyDescent="0.2">
      <c r="A3662" s="407"/>
      <c r="D3662" s="400"/>
      <c r="E3662" s="400"/>
      <c r="F3662" s="400"/>
      <c r="G3662" s="400"/>
      <c r="H3662" s="400"/>
    </row>
    <row r="3663" spans="1:8" x14ac:dyDescent="0.2">
      <c r="A3663" s="407"/>
      <c r="D3663" s="400"/>
      <c r="E3663" s="400"/>
      <c r="F3663" s="400"/>
      <c r="G3663" s="400"/>
      <c r="H3663" s="400"/>
    </row>
    <row r="3664" spans="1:8" x14ac:dyDescent="0.2">
      <c r="A3664" s="407"/>
      <c r="D3664" s="400"/>
      <c r="E3664" s="400"/>
      <c r="F3664" s="400"/>
      <c r="G3664" s="400"/>
      <c r="H3664" s="400"/>
    </row>
    <row r="3665" spans="1:8" x14ac:dyDescent="0.2">
      <c r="A3665" s="407"/>
      <c r="D3665" s="400"/>
      <c r="E3665" s="400"/>
      <c r="F3665" s="400"/>
      <c r="G3665" s="400"/>
      <c r="H3665" s="400"/>
    </row>
    <row r="3666" spans="1:8" x14ac:dyDescent="0.2">
      <c r="A3666" s="407"/>
      <c r="D3666" s="400"/>
      <c r="E3666" s="400"/>
      <c r="F3666" s="400"/>
      <c r="G3666" s="400"/>
      <c r="H3666" s="400"/>
    </row>
    <row r="3667" spans="1:8" x14ac:dyDescent="0.2">
      <c r="A3667" s="407"/>
      <c r="D3667" s="400"/>
      <c r="E3667" s="400"/>
      <c r="F3667" s="400"/>
      <c r="G3667" s="400"/>
      <c r="H3667" s="400"/>
    </row>
    <row r="3668" spans="1:8" x14ac:dyDescent="0.2">
      <c r="A3668" s="407"/>
      <c r="D3668" s="400"/>
      <c r="E3668" s="400"/>
      <c r="F3668" s="400"/>
      <c r="G3668" s="400"/>
      <c r="H3668" s="400"/>
    </row>
    <row r="3669" spans="1:8" x14ac:dyDescent="0.2">
      <c r="A3669" s="407"/>
      <c r="D3669" s="400"/>
      <c r="E3669" s="400"/>
      <c r="F3669" s="400"/>
      <c r="G3669" s="400"/>
      <c r="H3669" s="400"/>
    </row>
    <row r="3670" spans="1:8" x14ac:dyDescent="0.2">
      <c r="A3670" s="407"/>
      <c r="D3670" s="400"/>
      <c r="E3670" s="400"/>
      <c r="F3670" s="400"/>
      <c r="G3670" s="400"/>
      <c r="H3670" s="400"/>
    </row>
    <row r="3671" spans="1:8" x14ac:dyDescent="0.2">
      <c r="A3671" s="407"/>
      <c r="D3671" s="400"/>
      <c r="E3671" s="400"/>
      <c r="F3671" s="400"/>
      <c r="G3671" s="400"/>
      <c r="H3671" s="400"/>
    </row>
    <row r="3672" spans="1:8" x14ac:dyDescent="0.2">
      <c r="A3672" s="407"/>
      <c r="D3672" s="400"/>
      <c r="E3672" s="400"/>
      <c r="F3672" s="400"/>
      <c r="G3672" s="400"/>
      <c r="H3672" s="400"/>
    </row>
    <row r="3673" spans="1:8" x14ac:dyDescent="0.2">
      <c r="A3673" s="407"/>
      <c r="D3673" s="400"/>
      <c r="E3673" s="400"/>
      <c r="F3673" s="400"/>
      <c r="G3673" s="400"/>
      <c r="H3673" s="400"/>
    </row>
    <row r="3674" spans="1:8" x14ac:dyDescent="0.2">
      <c r="A3674" s="407"/>
      <c r="D3674" s="400"/>
      <c r="E3674" s="400"/>
      <c r="F3674" s="400"/>
      <c r="G3674" s="400"/>
      <c r="H3674" s="400"/>
    </row>
    <row r="3675" spans="1:8" x14ac:dyDescent="0.2">
      <c r="A3675" s="407"/>
      <c r="D3675" s="400"/>
      <c r="E3675" s="400"/>
      <c r="F3675" s="400"/>
      <c r="G3675" s="400"/>
      <c r="H3675" s="400"/>
    </row>
    <row r="3676" spans="1:8" x14ac:dyDescent="0.2">
      <c r="A3676" s="407"/>
      <c r="D3676" s="400"/>
      <c r="E3676" s="400"/>
      <c r="F3676" s="400"/>
      <c r="G3676" s="400"/>
      <c r="H3676" s="400"/>
    </row>
    <row r="3677" spans="1:8" x14ac:dyDescent="0.2">
      <c r="A3677" s="407"/>
      <c r="D3677" s="400"/>
      <c r="E3677" s="400"/>
      <c r="F3677" s="400"/>
      <c r="G3677" s="400"/>
      <c r="H3677" s="400"/>
    </row>
    <row r="3678" spans="1:8" x14ac:dyDescent="0.2">
      <c r="A3678" s="407"/>
      <c r="D3678" s="400"/>
      <c r="E3678" s="400"/>
      <c r="F3678" s="400"/>
      <c r="G3678" s="400"/>
      <c r="H3678" s="400"/>
    </row>
    <row r="3679" spans="1:8" x14ac:dyDescent="0.2">
      <c r="A3679" s="407"/>
      <c r="D3679" s="400"/>
      <c r="E3679" s="400"/>
      <c r="F3679" s="400"/>
      <c r="G3679" s="400"/>
      <c r="H3679" s="400"/>
    </row>
    <row r="3680" spans="1:8" x14ac:dyDescent="0.2">
      <c r="A3680" s="407"/>
      <c r="D3680" s="400"/>
      <c r="E3680" s="400"/>
      <c r="F3680" s="400"/>
      <c r="G3680" s="400"/>
      <c r="H3680" s="400"/>
    </row>
    <row r="3681" spans="1:8" x14ac:dyDescent="0.2">
      <c r="A3681" s="407"/>
      <c r="D3681" s="400"/>
      <c r="E3681" s="400"/>
      <c r="F3681" s="400"/>
      <c r="G3681" s="400"/>
      <c r="H3681" s="400"/>
    </row>
    <row r="3682" spans="1:8" x14ac:dyDescent="0.2">
      <c r="A3682" s="407"/>
      <c r="D3682" s="400"/>
      <c r="E3682" s="400"/>
      <c r="F3682" s="400"/>
      <c r="G3682" s="400"/>
      <c r="H3682" s="400"/>
    </row>
    <row r="3683" spans="1:8" x14ac:dyDescent="0.2">
      <c r="A3683" s="407"/>
      <c r="D3683" s="400"/>
      <c r="E3683" s="400"/>
      <c r="F3683" s="400"/>
      <c r="G3683" s="400"/>
      <c r="H3683" s="400"/>
    </row>
    <row r="3684" spans="1:8" x14ac:dyDescent="0.2">
      <c r="A3684" s="407"/>
      <c r="D3684" s="400"/>
      <c r="E3684" s="400"/>
      <c r="F3684" s="400"/>
      <c r="G3684" s="400"/>
      <c r="H3684" s="400"/>
    </row>
    <row r="3685" spans="1:8" x14ac:dyDescent="0.2">
      <c r="A3685" s="407"/>
      <c r="D3685" s="400"/>
      <c r="E3685" s="400"/>
      <c r="F3685" s="400"/>
      <c r="G3685" s="400"/>
      <c r="H3685" s="400"/>
    </row>
    <row r="3686" spans="1:8" x14ac:dyDescent="0.2">
      <c r="A3686" s="407"/>
      <c r="D3686" s="400"/>
      <c r="E3686" s="400"/>
      <c r="F3686" s="400"/>
      <c r="G3686" s="400"/>
      <c r="H3686" s="400"/>
    </row>
    <row r="3687" spans="1:8" x14ac:dyDescent="0.2">
      <c r="A3687" s="407"/>
      <c r="D3687" s="400"/>
      <c r="E3687" s="400"/>
      <c r="F3687" s="400"/>
      <c r="G3687" s="400"/>
      <c r="H3687" s="400"/>
    </row>
    <row r="3688" spans="1:8" x14ac:dyDescent="0.2">
      <c r="A3688" s="407"/>
      <c r="D3688" s="400"/>
      <c r="E3688" s="400"/>
      <c r="F3688" s="400"/>
      <c r="G3688" s="400"/>
      <c r="H3688" s="400"/>
    </row>
    <row r="3689" spans="1:8" x14ac:dyDescent="0.2">
      <c r="A3689" s="407"/>
      <c r="D3689" s="400"/>
      <c r="E3689" s="400"/>
      <c r="F3689" s="400"/>
      <c r="G3689" s="400"/>
      <c r="H3689" s="400"/>
    </row>
    <row r="3690" spans="1:8" x14ac:dyDescent="0.2">
      <c r="A3690" s="407"/>
      <c r="D3690" s="400"/>
      <c r="E3690" s="400"/>
      <c r="F3690" s="400"/>
      <c r="G3690" s="400"/>
      <c r="H3690" s="400"/>
    </row>
    <row r="3691" spans="1:8" x14ac:dyDescent="0.2">
      <c r="A3691" s="407"/>
      <c r="D3691" s="400"/>
      <c r="E3691" s="400"/>
      <c r="F3691" s="400"/>
      <c r="G3691" s="400"/>
      <c r="H3691" s="400"/>
    </row>
    <row r="3692" spans="1:8" x14ac:dyDescent="0.2">
      <c r="A3692" s="407"/>
      <c r="D3692" s="400"/>
      <c r="E3692" s="400"/>
      <c r="F3692" s="400"/>
      <c r="G3692" s="400"/>
      <c r="H3692" s="400"/>
    </row>
    <row r="3693" spans="1:8" x14ac:dyDescent="0.2">
      <c r="A3693" s="407"/>
      <c r="D3693" s="400"/>
      <c r="E3693" s="400"/>
      <c r="F3693" s="400"/>
      <c r="G3693" s="400"/>
      <c r="H3693" s="400"/>
    </row>
    <row r="3694" spans="1:8" x14ac:dyDescent="0.2">
      <c r="A3694" s="407"/>
      <c r="D3694" s="400"/>
      <c r="E3694" s="400"/>
      <c r="F3694" s="400"/>
      <c r="G3694" s="400"/>
      <c r="H3694" s="400"/>
    </row>
    <row r="3695" spans="1:8" x14ac:dyDescent="0.2">
      <c r="A3695" s="407"/>
      <c r="D3695" s="400"/>
      <c r="E3695" s="400"/>
      <c r="F3695" s="400"/>
      <c r="G3695" s="400"/>
      <c r="H3695" s="400"/>
    </row>
    <row r="3696" spans="1:8" x14ac:dyDescent="0.2">
      <c r="A3696" s="407"/>
      <c r="D3696" s="400"/>
      <c r="E3696" s="400"/>
      <c r="F3696" s="400"/>
      <c r="G3696" s="400"/>
      <c r="H3696" s="400"/>
    </row>
    <row r="3697" spans="1:8" x14ac:dyDescent="0.2">
      <c r="A3697" s="407"/>
      <c r="D3697" s="400"/>
      <c r="E3697" s="400"/>
      <c r="F3697" s="400"/>
      <c r="G3697" s="400"/>
      <c r="H3697" s="400"/>
    </row>
    <row r="3698" spans="1:8" x14ac:dyDescent="0.2">
      <c r="A3698" s="407"/>
      <c r="D3698" s="400"/>
      <c r="E3698" s="400"/>
      <c r="F3698" s="400"/>
      <c r="G3698" s="400"/>
      <c r="H3698" s="400"/>
    </row>
    <row r="3699" spans="1:8" x14ac:dyDescent="0.2">
      <c r="A3699" s="407"/>
      <c r="D3699" s="400"/>
      <c r="E3699" s="400"/>
      <c r="F3699" s="400"/>
      <c r="G3699" s="400"/>
      <c r="H3699" s="400"/>
    </row>
    <row r="3700" spans="1:8" x14ac:dyDescent="0.2">
      <c r="A3700" s="407"/>
      <c r="D3700" s="400"/>
      <c r="E3700" s="400"/>
      <c r="F3700" s="400"/>
      <c r="G3700" s="400"/>
      <c r="H3700" s="400"/>
    </row>
    <row r="3701" spans="1:8" x14ac:dyDescent="0.2">
      <c r="A3701" s="407"/>
      <c r="D3701" s="400"/>
      <c r="E3701" s="400"/>
      <c r="F3701" s="400"/>
      <c r="G3701" s="400"/>
      <c r="H3701" s="400"/>
    </row>
    <row r="3702" spans="1:8" x14ac:dyDescent="0.2">
      <c r="A3702" s="407"/>
      <c r="D3702" s="400"/>
      <c r="E3702" s="400"/>
      <c r="F3702" s="400"/>
      <c r="G3702" s="400"/>
      <c r="H3702" s="400"/>
    </row>
    <row r="3703" spans="1:8" x14ac:dyDescent="0.2">
      <c r="A3703" s="407"/>
      <c r="D3703" s="400"/>
      <c r="E3703" s="400"/>
      <c r="F3703" s="400"/>
      <c r="G3703" s="400"/>
      <c r="H3703" s="400"/>
    </row>
    <row r="3704" spans="1:8" x14ac:dyDescent="0.2">
      <c r="A3704" s="407"/>
      <c r="D3704" s="400"/>
      <c r="E3704" s="400"/>
      <c r="F3704" s="400"/>
      <c r="G3704" s="400"/>
      <c r="H3704" s="400"/>
    </row>
    <row r="3705" spans="1:8" x14ac:dyDescent="0.2">
      <c r="A3705" s="407"/>
      <c r="D3705" s="400"/>
      <c r="E3705" s="400"/>
      <c r="F3705" s="400"/>
      <c r="G3705" s="400"/>
      <c r="H3705" s="400"/>
    </row>
    <row r="3706" spans="1:8" x14ac:dyDescent="0.2">
      <c r="A3706" s="407"/>
      <c r="D3706" s="400"/>
      <c r="E3706" s="400"/>
      <c r="F3706" s="400"/>
      <c r="G3706" s="400"/>
      <c r="H3706" s="400"/>
    </row>
    <row r="3707" spans="1:8" x14ac:dyDescent="0.2">
      <c r="A3707" s="407"/>
      <c r="D3707" s="400"/>
      <c r="E3707" s="400"/>
      <c r="F3707" s="400"/>
      <c r="G3707" s="400"/>
      <c r="H3707" s="400"/>
    </row>
    <row r="3708" spans="1:8" x14ac:dyDescent="0.2">
      <c r="A3708" s="407"/>
      <c r="D3708" s="400"/>
      <c r="E3708" s="400"/>
      <c r="F3708" s="400"/>
      <c r="G3708" s="400"/>
      <c r="H3708" s="400"/>
    </row>
    <row r="3709" spans="1:8" x14ac:dyDescent="0.2">
      <c r="A3709" s="407"/>
      <c r="D3709" s="400"/>
      <c r="E3709" s="400"/>
      <c r="F3709" s="400"/>
      <c r="G3709" s="400"/>
      <c r="H3709" s="400"/>
    </row>
    <row r="3710" spans="1:8" x14ac:dyDescent="0.2">
      <c r="A3710" s="407"/>
      <c r="D3710" s="400"/>
      <c r="E3710" s="400"/>
      <c r="F3710" s="400"/>
      <c r="G3710" s="400"/>
      <c r="H3710" s="400"/>
    </row>
    <row r="3711" spans="1:8" x14ac:dyDescent="0.2">
      <c r="A3711" s="407"/>
      <c r="D3711" s="400"/>
      <c r="E3711" s="400"/>
      <c r="F3711" s="400"/>
      <c r="G3711" s="400"/>
      <c r="H3711" s="400"/>
    </row>
    <row r="3712" spans="1:8" x14ac:dyDescent="0.2">
      <c r="A3712" s="407"/>
      <c r="D3712" s="400"/>
      <c r="E3712" s="400"/>
      <c r="F3712" s="400"/>
      <c r="G3712" s="400"/>
      <c r="H3712" s="400"/>
    </row>
    <row r="3713" spans="1:8" x14ac:dyDescent="0.2">
      <c r="A3713" s="407"/>
      <c r="D3713" s="400"/>
      <c r="E3713" s="400"/>
      <c r="F3713" s="400"/>
      <c r="G3713" s="400"/>
      <c r="H3713" s="400"/>
    </row>
    <row r="3714" spans="1:8" x14ac:dyDescent="0.2">
      <c r="A3714" s="407"/>
      <c r="D3714" s="400"/>
      <c r="E3714" s="400"/>
      <c r="F3714" s="400"/>
      <c r="G3714" s="400"/>
      <c r="H3714" s="400"/>
    </row>
    <row r="3715" spans="1:8" x14ac:dyDescent="0.2">
      <c r="A3715" s="407"/>
      <c r="D3715" s="400"/>
      <c r="E3715" s="400"/>
      <c r="F3715" s="400"/>
      <c r="G3715" s="400"/>
      <c r="H3715" s="400"/>
    </row>
    <row r="3716" spans="1:8" x14ac:dyDescent="0.2">
      <c r="A3716" s="407"/>
      <c r="D3716" s="400"/>
      <c r="E3716" s="400"/>
      <c r="F3716" s="400"/>
      <c r="G3716" s="400"/>
      <c r="H3716" s="400"/>
    </row>
    <row r="3717" spans="1:8" x14ac:dyDescent="0.2">
      <c r="A3717" s="407"/>
      <c r="D3717" s="400"/>
      <c r="E3717" s="400"/>
      <c r="F3717" s="400"/>
      <c r="G3717" s="400"/>
      <c r="H3717" s="400"/>
    </row>
    <row r="3718" spans="1:8" x14ac:dyDescent="0.2">
      <c r="A3718" s="407"/>
      <c r="D3718" s="400"/>
      <c r="E3718" s="400"/>
      <c r="F3718" s="400"/>
      <c r="G3718" s="400"/>
      <c r="H3718" s="400"/>
    </row>
    <row r="3719" spans="1:8" x14ac:dyDescent="0.2">
      <c r="A3719" s="407"/>
      <c r="D3719" s="400"/>
      <c r="E3719" s="400"/>
      <c r="F3719" s="400"/>
      <c r="G3719" s="400"/>
      <c r="H3719" s="400"/>
    </row>
    <row r="3720" spans="1:8" x14ac:dyDescent="0.2">
      <c r="A3720" s="407"/>
      <c r="D3720" s="400"/>
      <c r="E3720" s="400"/>
      <c r="F3720" s="400"/>
      <c r="G3720" s="400"/>
      <c r="H3720" s="400"/>
    </row>
    <row r="3721" spans="1:8" x14ac:dyDescent="0.2">
      <c r="A3721" s="407"/>
      <c r="D3721" s="400"/>
      <c r="E3721" s="400"/>
      <c r="F3721" s="400"/>
      <c r="G3721" s="400"/>
      <c r="H3721" s="400"/>
    </row>
    <row r="3722" spans="1:8" x14ac:dyDescent="0.2">
      <c r="A3722" s="407"/>
      <c r="D3722" s="400"/>
      <c r="E3722" s="400"/>
      <c r="F3722" s="400"/>
      <c r="G3722" s="400"/>
      <c r="H3722" s="400"/>
    </row>
    <row r="3723" spans="1:8" x14ac:dyDescent="0.2">
      <c r="A3723" s="407"/>
      <c r="D3723" s="400"/>
      <c r="E3723" s="400"/>
      <c r="F3723" s="400"/>
      <c r="G3723" s="400"/>
      <c r="H3723" s="400"/>
    </row>
    <row r="3724" spans="1:8" x14ac:dyDescent="0.2">
      <c r="A3724" s="407"/>
      <c r="D3724" s="400"/>
      <c r="E3724" s="400"/>
      <c r="F3724" s="400"/>
      <c r="G3724" s="400"/>
      <c r="H3724" s="400"/>
    </row>
    <row r="3725" spans="1:8" x14ac:dyDescent="0.2">
      <c r="A3725" s="407"/>
      <c r="D3725" s="400"/>
      <c r="E3725" s="400"/>
      <c r="F3725" s="400"/>
      <c r="G3725" s="400"/>
      <c r="H3725" s="400"/>
    </row>
    <row r="3726" spans="1:8" x14ac:dyDescent="0.2">
      <c r="A3726" s="407"/>
      <c r="D3726" s="400"/>
      <c r="E3726" s="400"/>
      <c r="F3726" s="400"/>
      <c r="G3726" s="400"/>
      <c r="H3726" s="400"/>
    </row>
    <row r="3727" spans="1:8" x14ac:dyDescent="0.2">
      <c r="A3727" s="407"/>
      <c r="D3727" s="400"/>
      <c r="E3727" s="400"/>
      <c r="F3727" s="400"/>
      <c r="G3727" s="400"/>
      <c r="H3727" s="400"/>
    </row>
    <row r="3728" spans="1:8" x14ac:dyDescent="0.2">
      <c r="A3728" s="407"/>
      <c r="D3728" s="400"/>
      <c r="E3728" s="400"/>
      <c r="F3728" s="400"/>
      <c r="G3728" s="400"/>
      <c r="H3728" s="400"/>
    </row>
    <row r="3729" spans="1:8" x14ac:dyDescent="0.2">
      <c r="A3729" s="407"/>
      <c r="D3729" s="400"/>
      <c r="E3729" s="400"/>
      <c r="F3729" s="400"/>
      <c r="G3729" s="400"/>
      <c r="H3729" s="400"/>
    </row>
    <row r="3730" spans="1:8" x14ac:dyDescent="0.2">
      <c r="A3730" s="407"/>
      <c r="D3730" s="400"/>
      <c r="E3730" s="400"/>
      <c r="F3730" s="400"/>
      <c r="G3730" s="400"/>
      <c r="H3730" s="400"/>
    </row>
    <row r="3731" spans="1:8" x14ac:dyDescent="0.2">
      <c r="A3731" s="407"/>
      <c r="D3731" s="400"/>
      <c r="E3731" s="400"/>
      <c r="F3731" s="400"/>
      <c r="G3731" s="400"/>
      <c r="H3731" s="400"/>
    </row>
    <row r="3732" spans="1:8" x14ac:dyDescent="0.2">
      <c r="A3732" s="407"/>
      <c r="D3732" s="400"/>
      <c r="E3732" s="400"/>
      <c r="F3732" s="400"/>
      <c r="G3732" s="400"/>
      <c r="H3732" s="400"/>
    </row>
    <row r="3733" spans="1:8" x14ac:dyDescent="0.2">
      <c r="A3733" s="407"/>
      <c r="D3733" s="400"/>
      <c r="E3733" s="400"/>
      <c r="F3733" s="400"/>
      <c r="G3733" s="400"/>
      <c r="H3733" s="400"/>
    </row>
    <row r="3734" spans="1:8" x14ac:dyDescent="0.2">
      <c r="A3734" s="407"/>
      <c r="D3734" s="400"/>
      <c r="E3734" s="400"/>
      <c r="F3734" s="400"/>
      <c r="G3734" s="400"/>
      <c r="H3734" s="400"/>
    </row>
    <row r="3735" spans="1:8" x14ac:dyDescent="0.2">
      <c r="A3735" s="407"/>
      <c r="D3735" s="400"/>
      <c r="E3735" s="400"/>
      <c r="F3735" s="400"/>
      <c r="G3735" s="400"/>
      <c r="H3735" s="400"/>
    </row>
    <row r="3736" spans="1:8" x14ac:dyDescent="0.2">
      <c r="A3736" s="407"/>
      <c r="D3736" s="400"/>
      <c r="E3736" s="400"/>
      <c r="F3736" s="400"/>
      <c r="G3736" s="400"/>
      <c r="H3736" s="400"/>
    </row>
    <row r="3737" spans="1:8" x14ac:dyDescent="0.2">
      <c r="A3737" s="407"/>
      <c r="D3737" s="400"/>
      <c r="E3737" s="400"/>
      <c r="F3737" s="400"/>
      <c r="G3737" s="400"/>
      <c r="H3737" s="400"/>
    </row>
    <row r="3738" spans="1:8" x14ac:dyDescent="0.2">
      <c r="A3738" s="407"/>
      <c r="D3738" s="400"/>
      <c r="E3738" s="400"/>
      <c r="F3738" s="400"/>
      <c r="G3738" s="400"/>
      <c r="H3738" s="400"/>
    </row>
    <row r="3739" spans="1:8" x14ac:dyDescent="0.2">
      <c r="A3739" s="407"/>
      <c r="D3739" s="400"/>
      <c r="E3739" s="400"/>
      <c r="F3739" s="400"/>
      <c r="G3739" s="400"/>
      <c r="H3739" s="400"/>
    </row>
    <row r="3740" spans="1:8" x14ac:dyDescent="0.2">
      <c r="A3740" s="407"/>
      <c r="D3740" s="400"/>
      <c r="E3740" s="400"/>
      <c r="F3740" s="400"/>
      <c r="G3740" s="400"/>
      <c r="H3740" s="400"/>
    </row>
    <row r="3741" spans="1:8" x14ac:dyDescent="0.2">
      <c r="A3741" s="407"/>
      <c r="D3741" s="400"/>
      <c r="E3741" s="400"/>
      <c r="F3741" s="400"/>
      <c r="G3741" s="400"/>
      <c r="H3741" s="400"/>
    </row>
    <row r="3742" spans="1:8" x14ac:dyDescent="0.2">
      <c r="A3742" s="407"/>
      <c r="D3742" s="400"/>
      <c r="E3742" s="400"/>
      <c r="F3742" s="400"/>
      <c r="G3742" s="400"/>
      <c r="H3742" s="400"/>
    </row>
    <row r="3743" spans="1:8" x14ac:dyDescent="0.2">
      <c r="A3743" s="407"/>
      <c r="D3743" s="400"/>
      <c r="E3743" s="400"/>
      <c r="F3743" s="400"/>
      <c r="G3743" s="400"/>
      <c r="H3743" s="400"/>
    </row>
    <row r="3744" spans="1:8" x14ac:dyDescent="0.2">
      <c r="A3744" s="407"/>
      <c r="D3744" s="400"/>
      <c r="E3744" s="400"/>
      <c r="F3744" s="400"/>
      <c r="G3744" s="400"/>
      <c r="H3744" s="400"/>
    </row>
    <row r="3745" spans="1:8" x14ac:dyDescent="0.2">
      <c r="A3745" s="407"/>
      <c r="D3745" s="400"/>
      <c r="E3745" s="400"/>
      <c r="F3745" s="400"/>
      <c r="G3745" s="400"/>
      <c r="H3745" s="400"/>
    </row>
    <row r="3746" spans="1:8" x14ac:dyDescent="0.2">
      <c r="A3746" s="407"/>
      <c r="D3746" s="400"/>
      <c r="E3746" s="400"/>
      <c r="F3746" s="400"/>
      <c r="G3746" s="400"/>
      <c r="H3746" s="400"/>
    </row>
    <row r="3747" spans="1:8" x14ac:dyDescent="0.2">
      <c r="A3747" s="407"/>
      <c r="D3747" s="400"/>
      <c r="E3747" s="400"/>
      <c r="F3747" s="400"/>
      <c r="G3747" s="400"/>
      <c r="H3747" s="400"/>
    </row>
    <row r="3748" spans="1:8" x14ac:dyDescent="0.2">
      <c r="A3748" s="407"/>
      <c r="D3748" s="400"/>
      <c r="E3748" s="400"/>
      <c r="F3748" s="400"/>
      <c r="G3748" s="400"/>
      <c r="H3748" s="400"/>
    </row>
    <row r="3749" spans="1:8" x14ac:dyDescent="0.2">
      <c r="A3749" s="407"/>
      <c r="D3749" s="400"/>
      <c r="E3749" s="400"/>
      <c r="F3749" s="400"/>
      <c r="G3749" s="400"/>
      <c r="H3749" s="400"/>
    </row>
    <row r="3750" spans="1:8" x14ac:dyDescent="0.2">
      <c r="A3750" s="407"/>
      <c r="D3750" s="400"/>
      <c r="E3750" s="400"/>
      <c r="F3750" s="400"/>
      <c r="G3750" s="400"/>
      <c r="H3750" s="400"/>
    </row>
    <row r="3751" spans="1:8" x14ac:dyDescent="0.2">
      <c r="A3751" s="407"/>
      <c r="D3751" s="400"/>
      <c r="E3751" s="400"/>
      <c r="F3751" s="400"/>
      <c r="G3751" s="400"/>
      <c r="H3751" s="400"/>
    </row>
    <row r="3752" spans="1:8" x14ac:dyDescent="0.2">
      <c r="A3752" s="407"/>
      <c r="D3752" s="400"/>
      <c r="E3752" s="400"/>
      <c r="F3752" s="400"/>
      <c r="G3752" s="400"/>
      <c r="H3752" s="400"/>
    </row>
    <row r="3753" spans="1:8" x14ac:dyDescent="0.2">
      <c r="A3753" s="407"/>
      <c r="D3753" s="400"/>
      <c r="E3753" s="400"/>
      <c r="F3753" s="400"/>
      <c r="G3753" s="400"/>
      <c r="H3753" s="400"/>
    </row>
    <row r="3754" spans="1:8" x14ac:dyDescent="0.2">
      <c r="A3754" s="407"/>
      <c r="D3754" s="400"/>
      <c r="E3754" s="400"/>
      <c r="F3754" s="400"/>
      <c r="G3754" s="400"/>
      <c r="H3754" s="400"/>
    </row>
    <row r="3755" spans="1:8" x14ac:dyDescent="0.2">
      <c r="A3755" s="407"/>
      <c r="D3755" s="400"/>
      <c r="E3755" s="400"/>
      <c r="F3755" s="400"/>
      <c r="G3755" s="400"/>
      <c r="H3755" s="400"/>
    </row>
    <row r="3756" spans="1:8" x14ac:dyDescent="0.2">
      <c r="A3756" s="407"/>
      <c r="D3756" s="400"/>
      <c r="E3756" s="400"/>
      <c r="F3756" s="400"/>
      <c r="G3756" s="400"/>
      <c r="H3756" s="400"/>
    </row>
    <row r="3757" spans="1:8" x14ac:dyDescent="0.2">
      <c r="A3757" s="407"/>
      <c r="D3757" s="400"/>
      <c r="E3757" s="400"/>
      <c r="F3757" s="400"/>
      <c r="G3757" s="400"/>
      <c r="H3757" s="400"/>
    </row>
    <row r="3758" spans="1:8" x14ac:dyDescent="0.2">
      <c r="A3758" s="407"/>
      <c r="D3758" s="400"/>
      <c r="E3758" s="400"/>
      <c r="F3758" s="400"/>
      <c r="G3758" s="400"/>
      <c r="H3758" s="400"/>
    </row>
    <row r="3759" spans="1:8" x14ac:dyDescent="0.2">
      <c r="A3759" s="407"/>
      <c r="D3759" s="400"/>
      <c r="E3759" s="400"/>
      <c r="F3759" s="400"/>
      <c r="G3759" s="400"/>
      <c r="H3759" s="400"/>
    </row>
    <row r="3760" spans="1:8" x14ac:dyDescent="0.2">
      <c r="A3760" s="407"/>
      <c r="D3760" s="400"/>
      <c r="E3760" s="400"/>
      <c r="F3760" s="400"/>
      <c r="G3760" s="400"/>
      <c r="H3760" s="400"/>
    </row>
    <row r="3761" spans="1:8" x14ac:dyDescent="0.2">
      <c r="A3761" s="407"/>
      <c r="D3761" s="400"/>
      <c r="E3761" s="400"/>
      <c r="F3761" s="400"/>
      <c r="G3761" s="400"/>
      <c r="H3761" s="400"/>
    </row>
    <row r="3762" spans="1:8" x14ac:dyDescent="0.2">
      <c r="A3762" s="407"/>
      <c r="D3762" s="400"/>
      <c r="E3762" s="400"/>
      <c r="F3762" s="400"/>
      <c r="G3762" s="400"/>
      <c r="H3762" s="400"/>
    </row>
    <row r="3763" spans="1:8" x14ac:dyDescent="0.2">
      <c r="A3763" s="407"/>
      <c r="D3763" s="400"/>
      <c r="E3763" s="400"/>
      <c r="F3763" s="400"/>
      <c r="G3763" s="400"/>
      <c r="H3763" s="400"/>
    </row>
    <row r="3764" spans="1:8" x14ac:dyDescent="0.2">
      <c r="A3764" s="407"/>
      <c r="D3764" s="400"/>
      <c r="E3764" s="400"/>
      <c r="F3764" s="400"/>
      <c r="G3764" s="400"/>
      <c r="H3764" s="400"/>
    </row>
    <row r="3765" spans="1:8" x14ac:dyDescent="0.2">
      <c r="A3765" s="407"/>
      <c r="D3765" s="400"/>
      <c r="E3765" s="400"/>
      <c r="F3765" s="400"/>
      <c r="G3765" s="400"/>
      <c r="H3765" s="400"/>
    </row>
    <row r="3766" spans="1:8" x14ac:dyDescent="0.2">
      <c r="A3766" s="407"/>
      <c r="D3766" s="400"/>
      <c r="E3766" s="400"/>
      <c r="F3766" s="400"/>
      <c r="G3766" s="400"/>
      <c r="H3766" s="400"/>
    </row>
    <row r="3767" spans="1:8" x14ac:dyDescent="0.2">
      <c r="A3767" s="407"/>
      <c r="D3767" s="400"/>
      <c r="E3767" s="400"/>
      <c r="F3767" s="400"/>
      <c r="G3767" s="400"/>
      <c r="H3767" s="400"/>
    </row>
    <row r="3768" spans="1:8" x14ac:dyDescent="0.2">
      <c r="A3768" s="407"/>
      <c r="D3768" s="400"/>
      <c r="E3768" s="400"/>
      <c r="F3768" s="400"/>
      <c r="G3768" s="400"/>
      <c r="H3768" s="400"/>
    </row>
    <row r="3769" spans="1:8" x14ac:dyDescent="0.2">
      <c r="A3769" s="407"/>
      <c r="D3769" s="400"/>
      <c r="E3769" s="400"/>
      <c r="F3769" s="400"/>
      <c r="G3769" s="400"/>
      <c r="H3769" s="400"/>
    </row>
    <row r="3770" spans="1:8" x14ac:dyDescent="0.2">
      <c r="A3770" s="407"/>
      <c r="D3770" s="400"/>
      <c r="E3770" s="400"/>
      <c r="F3770" s="400"/>
      <c r="G3770" s="400"/>
      <c r="H3770" s="400"/>
    </row>
    <row r="3771" spans="1:8" x14ac:dyDescent="0.2">
      <c r="A3771" s="407"/>
      <c r="D3771" s="400"/>
      <c r="E3771" s="400"/>
      <c r="F3771" s="400"/>
      <c r="G3771" s="400"/>
      <c r="H3771" s="400"/>
    </row>
    <row r="3772" spans="1:8" x14ac:dyDescent="0.2">
      <c r="A3772" s="407"/>
      <c r="D3772" s="400"/>
      <c r="E3772" s="400"/>
      <c r="F3772" s="400"/>
      <c r="G3772" s="400"/>
      <c r="H3772" s="400"/>
    </row>
    <row r="3773" spans="1:8" x14ac:dyDescent="0.2">
      <c r="A3773" s="407"/>
      <c r="D3773" s="400"/>
      <c r="E3773" s="400"/>
      <c r="F3773" s="400"/>
      <c r="G3773" s="400"/>
      <c r="H3773" s="400"/>
    </row>
    <row r="3774" spans="1:8" x14ac:dyDescent="0.2">
      <c r="A3774" s="407"/>
      <c r="D3774" s="400"/>
      <c r="E3774" s="400"/>
      <c r="F3774" s="400"/>
      <c r="G3774" s="400"/>
      <c r="H3774" s="400"/>
    </row>
    <row r="3775" spans="1:8" x14ac:dyDescent="0.2">
      <c r="A3775" s="407"/>
      <c r="D3775" s="400"/>
      <c r="E3775" s="400"/>
      <c r="F3775" s="400"/>
      <c r="G3775" s="400"/>
      <c r="H3775" s="400"/>
    </row>
    <row r="3776" spans="1:8" x14ac:dyDescent="0.2">
      <c r="A3776" s="407"/>
      <c r="D3776" s="400"/>
      <c r="E3776" s="400"/>
      <c r="F3776" s="400"/>
      <c r="G3776" s="400"/>
      <c r="H3776" s="400"/>
    </row>
    <row r="3777" spans="1:8" x14ac:dyDescent="0.2">
      <c r="A3777" s="407"/>
      <c r="D3777" s="400"/>
      <c r="E3777" s="400"/>
      <c r="F3777" s="400"/>
      <c r="G3777" s="400"/>
      <c r="H3777" s="400"/>
    </row>
    <row r="3778" spans="1:8" x14ac:dyDescent="0.2">
      <c r="A3778" s="407"/>
      <c r="D3778" s="400"/>
      <c r="E3778" s="400"/>
      <c r="F3778" s="400"/>
      <c r="G3778" s="400"/>
      <c r="H3778" s="400"/>
    </row>
    <row r="3779" spans="1:8" x14ac:dyDescent="0.2">
      <c r="A3779" s="407"/>
      <c r="D3779" s="400"/>
      <c r="E3779" s="400"/>
      <c r="F3779" s="400"/>
      <c r="G3779" s="400"/>
      <c r="H3779" s="400"/>
    </row>
    <row r="3780" spans="1:8" x14ac:dyDescent="0.2">
      <c r="A3780" s="407"/>
      <c r="D3780" s="400"/>
      <c r="E3780" s="400"/>
      <c r="F3780" s="400"/>
      <c r="G3780" s="400"/>
      <c r="H3780" s="400"/>
    </row>
    <row r="3781" spans="1:8" x14ac:dyDescent="0.2">
      <c r="A3781" s="407"/>
      <c r="D3781" s="400"/>
      <c r="E3781" s="400"/>
      <c r="F3781" s="400"/>
      <c r="G3781" s="400"/>
      <c r="H3781" s="400"/>
    </row>
    <row r="3782" spans="1:8" x14ac:dyDescent="0.2">
      <c r="A3782" s="407"/>
      <c r="D3782" s="400"/>
      <c r="E3782" s="400"/>
      <c r="F3782" s="400"/>
      <c r="G3782" s="400"/>
      <c r="H3782" s="400"/>
    </row>
    <row r="3783" spans="1:8" x14ac:dyDescent="0.2">
      <c r="A3783" s="407"/>
      <c r="D3783" s="400"/>
      <c r="E3783" s="400"/>
      <c r="F3783" s="400"/>
      <c r="G3783" s="400"/>
      <c r="H3783" s="400"/>
    </row>
    <row r="3784" spans="1:8" x14ac:dyDescent="0.2">
      <c r="A3784" s="407"/>
      <c r="D3784" s="400"/>
      <c r="E3784" s="400"/>
      <c r="F3784" s="400"/>
      <c r="G3784" s="400"/>
      <c r="H3784" s="400"/>
    </row>
    <row r="3785" spans="1:8" x14ac:dyDescent="0.2">
      <c r="A3785" s="407"/>
      <c r="D3785" s="400"/>
      <c r="E3785" s="400"/>
      <c r="F3785" s="400"/>
      <c r="G3785" s="400"/>
      <c r="H3785" s="400"/>
    </row>
    <row r="3786" spans="1:8" x14ac:dyDescent="0.2">
      <c r="A3786" s="407"/>
      <c r="D3786" s="400"/>
      <c r="E3786" s="400"/>
      <c r="F3786" s="400"/>
      <c r="G3786" s="400"/>
      <c r="H3786" s="400"/>
    </row>
    <row r="3787" spans="1:8" x14ac:dyDescent="0.2">
      <c r="A3787" s="407"/>
      <c r="D3787" s="400"/>
      <c r="E3787" s="400"/>
      <c r="F3787" s="400"/>
      <c r="G3787" s="400"/>
      <c r="H3787" s="400"/>
    </row>
    <row r="3788" spans="1:8" x14ac:dyDescent="0.2">
      <c r="A3788" s="407"/>
      <c r="D3788" s="400"/>
      <c r="E3788" s="400"/>
      <c r="F3788" s="400"/>
      <c r="G3788" s="400"/>
      <c r="H3788" s="400"/>
    </row>
    <row r="3789" spans="1:8" x14ac:dyDescent="0.2">
      <c r="A3789" s="407"/>
      <c r="D3789" s="400"/>
      <c r="E3789" s="400"/>
      <c r="F3789" s="400"/>
      <c r="G3789" s="400"/>
      <c r="H3789" s="400"/>
    </row>
    <row r="3790" spans="1:8" x14ac:dyDescent="0.2">
      <c r="A3790" s="407"/>
      <c r="D3790" s="400"/>
      <c r="E3790" s="400"/>
      <c r="F3790" s="400"/>
      <c r="G3790" s="400"/>
      <c r="H3790" s="400"/>
    </row>
    <row r="3791" spans="1:8" x14ac:dyDescent="0.2">
      <c r="A3791" s="407"/>
      <c r="D3791" s="400"/>
      <c r="E3791" s="400"/>
      <c r="F3791" s="400"/>
      <c r="G3791" s="400"/>
      <c r="H3791" s="400"/>
    </row>
    <row r="3792" spans="1:8" x14ac:dyDescent="0.2">
      <c r="A3792" s="407"/>
      <c r="D3792" s="400"/>
      <c r="E3792" s="400"/>
      <c r="F3792" s="400"/>
      <c r="G3792" s="400"/>
      <c r="H3792" s="400"/>
    </row>
    <row r="3793" spans="1:8" x14ac:dyDescent="0.2">
      <c r="A3793" s="407"/>
      <c r="D3793" s="400"/>
      <c r="E3793" s="400"/>
      <c r="F3793" s="400"/>
      <c r="G3793" s="400"/>
      <c r="H3793" s="400"/>
    </row>
    <row r="3794" spans="1:8" x14ac:dyDescent="0.2">
      <c r="A3794" s="407"/>
      <c r="D3794" s="400"/>
      <c r="E3794" s="400"/>
      <c r="F3794" s="400"/>
      <c r="G3794" s="400"/>
      <c r="H3794" s="400"/>
    </row>
    <row r="3795" spans="1:8" x14ac:dyDescent="0.2">
      <c r="A3795" s="407"/>
      <c r="D3795" s="400"/>
      <c r="E3795" s="400"/>
      <c r="F3795" s="400"/>
      <c r="G3795" s="400"/>
      <c r="H3795" s="400"/>
    </row>
    <row r="3796" spans="1:8" x14ac:dyDescent="0.2">
      <c r="A3796" s="407"/>
      <c r="D3796" s="400"/>
      <c r="E3796" s="400"/>
      <c r="F3796" s="400"/>
      <c r="G3796" s="400"/>
      <c r="H3796" s="400"/>
    </row>
    <row r="3797" spans="1:8" x14ac:dyDescent="0.2">
      <c r="A3797" s="407"/>
      <c r="D3797" s="400"/>
      <c r="E3797" s="400"/>
      <c r="F3797" s="400"/>
      <c r="G3797" s="400"/>
      <c r="H3797" s="400"/>
    </row>
    <row r="3798" spans="1:8" x14ac:dyDescent="0.2">
      <c r="A3798" s="407"/>
      <c r="D3798" s="400"/>
      <c r="E3798" s="400"/>
      <c r="F3798" s="400"/>
      <c r="G3798" s="400"/>
      <c r="H3798" s="400"/>
    </row>
    <row r="3799" spans="1:8" x14ac:dyDescent="0.2">
      <c r="A3799" s="407"/>
      <c r="D3799" s="400"/>
      <c r="E3799" s="400"/>
      <c r="F3799" s="400"/>
      <c r="G3799" s="400"/>
      <c r="H3799" s="400"/>
    </row>
    <row r="3800" spans="1:8" x14ac:dyDescent="0.2">
      <c r="A3800" s="407"/>
      <c r="D3800" s="400"/>
      <c r="E3800" s="400"/>
      <c r="F3800" s="400"/>
      <c r="G3800" s="400"/>
      <c r="H3800" s="400"/>
    </row>
    <row r="3801" spans="1:8" x14ac:dyDescent="0.2">
      <c r="A3801" s="407"/>
      <c r="D3801" s="400"/>
      <c r="E3801" s="400"/>
      <c r="F3801" s="400"/>
      <c r="G3801" s="400"/>
      <c r="H3801" s="400"/>
    </row>
    <row r="3802" spans="1:8" x14ac:dyDescent="0.2">
      <c r="A3802" s="407"/>
      <c r="D3802" s="400"/>
      <c r="E3802" s="400"/>
      <c r="F3802" s="400"/>
      <c r="G3802" s="400"/>
      <c r="H3802" s="400"/>
    </row>
    <row r="3803" spans="1:8" x14ac:dyDescent="0.2">
      <c r="A3803" s="407"/>
      <c r="D3803" s="400"/>
      <c r="E3803" s="400"/>
      <c r="F3803" s="400"/>
      <c r="G3803" s="400"/>
      <c r="H3803" s="400"/>
    </row>
    <row r="3804" spans="1:8" x14ac:dyDescent="0.2">
      <c r="A3804" s="407"/>
      <c r="D3804" s="400"/>
      <c r="E3804" s="400"/>
      <c r="F3804" s="400"/>
      <c r="G3804" s="400"/>
      <c r="H3804" s="400"/>
    </row>
    <row r="3805" spans="1:8" x14ac:dyDescent="0.2">
      <c r="A3805" s="407"/>
      <c r="D3805" s="400"/>
      <c r="E3805" s="400"/>
      <c r="F3805" s="400"/>
      <c r="G3805" s="400"/>
      <c r="H3805" s="400"/>
    </row>
    <row r="3806" spans="1:8" x14ac:dyDescent="0.2">
      <c r="A3806" s="407"/>
      <c r="D3806" s="400"/>
      <c r="E3806" s="400"/>
      <c r="F3806" s="400"/>
      <c r="G3806" s="400"/>
      <c r="H3806" s="400"/>
    </row>
    <row r="3807" spans="1:8" x14ac:dyDescent="0.2">
      <c r="A3807" s="407"/>
      <c r="D3807" s="400"/>
      <c r="E3807" s="400"/>
      <c r="F3807" s="400"/>
      <c r="G3807" s="400"/>
      <c r="H3807" s="400"/>
    </row>
    <row r="3808" spans="1:8" x14ac:dyDescent="0.2">
      <c r="A3808" s="407"/>
      <c r="D3808" s="400"/>
      <c r="E3808" s="400"/>
      <c r="F3808" s="400"/>
      <c r="G3808" s="400"/>
      <c r="H3808" s="400"/>
    </row>
    <row r="3809" spans="1:8" x14ac:dyDescent="0.2">
      <c r="A3809" s="407"/>
      <c r="D3809" s="400"/>
      <c r="E3809" s="400"/>
      <c r="F3809" s="400"/>
      <c r="G3809" s="400"/>
      <c r="H3809" s="400"/>
    </row>
    <row r="3810" spans="1:8" x14ac:dyDescent="0.2">
      <c r="A3810" s="407"/>
      <c r="D3810" s="400"/>
      <c r="E3810" s="400"/>
      <c r="F3810" s="400"/>
      <c r="G3810" s="400"/>
      <c r="H3810" s="400"/>
    </row>
    <row r="3811" spans="1:8" x14ac:dyDescent="0.2">
      <c r="A3811" s="407"/>
      <c r="D3811" s="400"/>
      <c r="E3811" s="400"/>
      <c r="F3811" s="400"/>
      <c r="G3811" s="400"/>
      <c r="H3811" s="400"/>
    </row>
    <row r="3812" spans="1:8" x14ac:dyDescent="0.2">
      <c r="A3812" s="407"/>
      <c r="D3812" s="400"/>
      <c r="E3812" s="400"/>
      <c r="F3812" s="400"/>
      <c r="G3812" s="400"/>
      <c r="H3812" s="400"/>
    </row>
    <row r="3813" spans="1:8" x14ac:dyDescent="0.2">
      <c r="A3813" s="407"/>
      <c r="D3813" s="400"/>
      <c r="E3813" s="400"/>
      <c r="F3813" s="400"/>
      <c r="G3813" s="400"/>
      <c r="H3813" s="400"/>
    </row>
    <row r="3814" spans="1:8" x14ac:dyDescent="0.2">
      <c r="A3814" s="407"/>
      <c r="D3814" s="400"/>
      <c r="E3814" s="400"/>
      <c r="F3814" s="400"/>
      <c r="G3814" s="400"/>
      <c r="H3814" s="400"/>
    </row>
    <row r="3815" spans="1:8" x14ac:dyDescent="0.2">
      <c r="A3815" s="407"/>
      <c r="D3815" s="400"/>
      <c r="E3815" s="400"/>
      <c r="F3815" s="400"/>
      <c r="G3815" s="400"/>
      <c r="H3815" s="400"/>
    </row>
    <row r="3816" spans="1:8" x14ac:dyDescent="0.2">
      <c r="A3816" s="407"/>
      <c r="D3816" s="400"/>
      <c r="E3816" s="400"/>
      <c r="F3816" s="400"/>
      <c r="G3816" s="400"/>
      <c r="H3816" s="400"/>
    </row>
    <row r="3817" spans="1:8" x14ac:dyDescent="0.2">
      <c r="A3817" s="407"/>
      <c r="D3817" s="400"/>
      <c r="E3817" s="400"/>
      <c r="F3817" s="400"/>
      <c r="G3817" s="400"/>
      <c r="H3817" s="400"/>
    </row>
    <row r="3818" spans="1:8" x14ac:dyDescent="0.2">
      <c r="A3818" s="407"/>
      <c r="D3818" s="400"/>
      <c r="E3818" s="400"/>
      <c r="F3818" s="400"/>
      <c r="G3818" s="400"/>
      <c r="H3818" s="400"/>
    </row>
    <row r="3819" spans="1:8" x14ac:dyDescent="0.2">
      <c r="A3819" s="407"/>
      <c r="D3819" s="400"/>
      <c r="E3819" s="400"/>
      <c r="F3819" s="400"/>
      <c r="G3819" s="400"/>
      <c r="H3819" s="400"/>
    </row>
    <row r="3820" spans="1:8" x14ac:dyDescent="0.2">
      <c r="A3820" s="407"/>
      <c r="D3820" s="400"/>
      <c r="E3820" s="400"/>
      <c r="F3820" s="400"/>
      <c r="G3820" s="400"/>
      <c r="H3820" s="400"/>
    </row>
    <row r="3821" spans="1:8" x14ac:dyDescent="0.2">
      <c r="A3821" s="407"/>
      <c r="D3821" s="400"/>
      <c r="E3821" s="400"/>
      <c r="F3821" s="400"/>
      <c r="G3821" s="400"/>
      <c r="H3821" s="400"/>
    </row>
    <row r="3822" spans="1:8" x14ac:dyDescent="0.2">
      <c r="A3822" s="407"/>
      <c r="D3822" s="400"/>
      <c r="E3822" s="400"/>
      <c r="F3822" s="400"/>
      <c r="G3822" s="400"/>
      <c r="H3822" s="400"/>
    </row>
    <row r="3823" spans="1:8" x14ac:dyDescent="0.2">
      <c r="A3823" s="407"/>
      <c r="D3823" s="400"/>
      <c r="E3823" s="400"/>
      <c r="F3823" s="400"/>
      <c r="G3823" s="400"/>
      <c r="H3823" s="400"/>
    </row>
    <row r="3824" spans="1:8" x14ac:dyDescent="0.2">
      <c r="A3824" s="407"/>
      <c r="D3824" s="400"/>
      <c r="E3824" s="400"/>
      <c r="F3824" s="400"/>
      <c r="G3824" s="400"/>
      <c r="H3824" s="400"/>
    </row>
    <row r="3825" spans="1:8" x14ac:dyDescent="0.2">
      <c r="A3825" s="407"/>
      <c r="D3825" s="400"/>
      <c r="E3825" s="400"/>
      <c r="F3825" s="400"/>
      <c r="G3825" s="400"/>
      <c r="H3825" s="400"/>
    </row>
    <row r="3826" spans="1:8" x14ac:dyDescent="0.2">
      <c r="A3826" s="407"/>
      <c r="D3826" s="400"/>
      <c r="E3826" s="400"/>
      <c r="F3826" s="400"/>
      <c r="G3826" s="400"/>
      <c r="H3826" s="400"/>
    </row>
    <row r="3827" spans="1:8" x14ac:dyDescent="0.2">
      <c r="A3827" s="407"/>
      <c r="D3827" s="400"/>
      <c r="E3827" s="400"/>
      <c r="F3827" s="400"/>
      <c r="G3827" s="400"/>
      <c r="H3827" s="400"/>
    </row>
    <row r="3828" spans="1:8" x14ac:dyDescent="0.2">
      <c r="A3828" s="407"/>
      <c r="D3828" s="400"/>
      <c r="E3828" s="400"/>
      <c r="F3828" s="400"/>
      <c r="G3828" s="400"/>
      <c r="H3828" s="400"/>
    </row>
    <row r="3829" spans="1:8" x14ac:dyDescent="0.2">
      <c r="A3829" s="407"/>
      <c r="D3829" s="400"/>
      <c r="E3829" s="400"/>
      <c r="F3829" s="400"/>
      <c r="G3829" s="400"/>
      <c r="H3829" s="400"/>
    </row>
    <row r="3830" spans="1:8" x14ac:dyDescent="0.2">
      <c r="A3830" s="407"/>
      <c r="D3830" s="400"/>
      <c r="E3830" s="400"/>
      <c r="F3830" s="400"/>
      <c r="G3830" s="400"/>
      <c r="H3830" s="400"/>
    </row>
    <row r="3831" spans="1:8" x14ac:dyDescent="0.2">
      <c r="A3831" s="407"/>
      <c r="D3831" s="400"/>
      <c r="E3831" s="400"/>
      <c r="F3831" s="400"/>
      <c r="G3831" s="400"/>
      <c r="H3831" s="400"/>
    </row>
    <row r="3832" spans="1:8" x14ac:dyDescent="0.2">
      <c r="A3832" s="407"/>
      <c r="D3832" s="400"/>
      <c r="E3832" s="400"/>
      <c r="F3832" s="400"/>
      <c r="G3832" s="400"/>
      <c r="H3832" s="400"/>
    </row>
    <row r="3833" spans="1:8" x14ac:dyDescent="0.2">
      <c r="A3833" s="407"/>
      <c r="D3833" s="400"/>
      <c r="E3833" s="400"/>
      <c r="F3833" s="400"/>
      <c r="G3833" s="400"/>
      <c r="H3833" s="400"/>
    </row>
    <row r="3834" spans="1:8" x14ac:dyDescent="0.2">
      <c r="A3834" s="407"/>
      <c r="D3834" s="400"/>
      <c r="E3834" s="400"/>
      <c r="F3834" s="400"/>
      <c r="G3834" s="400"/>
      <c r="H3834" s="400"/>
    </row>
    <row r="3835" spans="1:8" x14ac:dyDescent="0.2">
      <c r="A3835" s="407"/>
      <c r="D3835" s="400"/>
      <c r="E3835" s="400"/>
      <c r="F3835" s="400"/>
      <c r="G3835" s="400"/>
      <c r="H3835" s="400"/>
    </row>
    <row r="3836" spans="1:8" x14ac:dyDescent="0.2">
      <c r="A3836" s="407"/>
      <c r="D3836" s="400"/>
      <c r="E3836" s="400"/>
      <c r="F3836" s="400"/>
      <c r="G3836" s="400"/>
      <c r="H3836" s="400"/>
    </row>
    <row r="3837" spans="1:8" x14ac:dyDescent="0.2">
      <c r="A3837" s="407"/>
      <c r="D3837" s="400"/>
      <c r="E3837" s="400"/>
      <c r="F3837" s="400"/>
      <c r="G3837" s="400"/>
      <c r="H3837" s="400"/>
    </row>
    <row r="3838" spans="1:8" x14ac:dyDescent="0.2">
      <c r="A3838" s="407"/>
      <c r="D3838" s="400"/>
      <c r="E3838" s="400"/>
      <c r="F3838" s="400"/>
      <c r="G3838" s="400"/>
      <c r="H3838" s="400"/>
    </row>
    <row r="3839" spans="1:8" x14ac:dyDescent="0.2">
      <c r="A3839" s="407"/>
      <c r="D3839" s="400"/>
      <c r="E3839" s="400"/>
      <c r="F3839" s="400"/>
      <c r="G3839" s="400"/>
      <c r="H3839" s="400"/>
    </row>
    <row r="3840" spans="1:8" x14ac:dyDescent="0.2">
      <c r="A3840" s="407"/>
      <c r="D3840" s="400"/>
      <c r="E3840" s="400"/>
      <c r="F3840" s="400"/>
      <c r="G3840" s="400"/>
      <c r="H3840" s="400"/>
    </row>
    <row r="3841" spans="1:8" x14ac:dyDescent="0.2">
      <c r="A3841" s="407"/>
      <c r="D3841" s="400"/>
      <c r="E3841" s="400"/>
      <c r="F3841" s="400"/>
      <c r="G3841" s="400"/>
      <c r="H3841" s="400"/>
    </row>
    <row r="3842" spans="1:8" x14ac:dyDescent="0.2">
      <c r="A3842" s="407"/>
      <c r="D3842" s="400"/>
      <c r="E3842" s="400"/>
      <c r="F3842" s="400"/>
      <c r="G3842" s="400"/>
      <c r="H3842" s="400"/>
    </row>
    <row r="3843" spans="1:8" x14ac:dyDescent="0.2">
      <c r="A3843" s="407"/>
      <c r="D3843" s="400"/>
      <c r="E3843" s="400"/>
      <c r="F3843" s="400"/>
      <c r="G3843" s="400"/>
      <c r="H3843" s="400"/>
    </row>
    <row r="3844" spans="1:8" x14ac:dyDescent="0.2">
      <c r="A3844" s="407"/>
      <c r="D3844" s="400"/>
      <c r="E3844" s="400"/>
      <c r="F3844" s="400"/>
      <c r="G3844" s="400"/>
      <c r="H3844" s="400"/>
    </row>
    <row r="3845" spans="1:8" x14ac:dyDescent="0.2">
      <c r="A3845" s="407"/>
      <c r="D3845" s="400"/>
      <c r="E3845" s="400"/>
      <c r="F3845" s="400"/>
      <c r="G3845" s="400"/>
      <c r="H3845" s="400"/>
    </row>
    <row r="3846" spans="1:8" x14ac:dyDescent="0.2">
      <c r="A3846" s="407"/>
      <c r="D3846" s="400"/>
      <c r="E3846" s="400"/>
      <c r="F3846" s="400"/>
      <c r="G3846" s="400"/>
      <c r="H3846" s="400"/>
    </row>
    <row r="3847" spans="1:8" x14ac:dyDescent="0.2">
      <c r="A3847" s="407"/>
      <c r="D3847" s="400"/>
      <c r="E3847" s="400"/>
      <c r="F3847" s="400"/>
      <c r="G3847" s="400"/>
      <c r="H3847" s="400"/>
    </row>
    <row r="3848" spans="1:8" x14ac:dyDescent="0.2">
      <c r="A3848" s="407"/>
      <c r="D3848" s="400"/>
      <c r="E3848" s="400"/>
      <c r="F3848" s="400"/>
      <c r="G3848" s="400"/>
      <c r="H3848" s="400"/>
    </row>
    <row r="3849" spans="1:8" x14ac:dyDescent="0.2">
      <c r="A3849" s="407"/>
      <c r="D3849" s="400"/>
      <c r="E3849" s="400"/>
      <c r="F3849" s="400"/>
      <c r="G3849" s="400"/>
      <c r="H3849" s="400"/>
    </row>
    <row r="3850" spans="1:8" x14ac:dyDescent="0.2">
      <c r="A3850" s="407"/>
      <c r="D3850" s="400"/>
      <c r="E3850" s="400"/>
      <c r="F3850" s="400"/>
      <c r="G3850" s="400"/>
      <c r="H3850" s="400"/>
    </row>
    <row r="3851" spans="1:8" x14ac:dyDescent="0.2">
      <c r="A3851" s="407"/>
      <c r="D3851" s="400"/>
      <c r="E3851" s="400"/>
      <c r="F3851" s="400"/>
      <c r="G3851" s="400"/>
      <c r="H3851" s="400"/>
    </row>
    <row r="3852" spans="1:8" x14ac:dyDescent="0.2">
      <c r="A3852" s="407"/>
      <c r="D3852" s="400"/>
      <c r="E3852" s="400"/>
      <c r="F3852" s="400"/>
      <c r="G3852" s="400"/>
      <c r="H3852" s="400"/>
    </row>
    <row r="3853" spans="1:8" x14ac:dyDescent="0.2">
      <c r="A3853" s="407"/>
      <c r="D3853" s="400"/>
      <c r="E3853" s="400"/>
      <c r="F3853" s="400"/>
      <c r="G3853" s="400"/>
      <c r="H3853" s="400"/>
    </row>
    <row r="3854" spans="1:8" x14ac:dyDescent="0.2">
      <c r="A3854" s="407"/>
      <c r="D3854" s="400"/>
      <c r="E3854" s="400"/>
      <c r="F3854" s="400"/>
      <c r="G3854" s="400"/>
      <c r="H3854" s="400"/>
    </row>
    <row r="3855" spans="1:8" x14ac:dyDescent="0.2">
      <c r="A3855" s="407"/>
      <c r="D3855" s="400"/>
      <c r="E3855" s="400"/>
      <c r="F3855" s="400"/>
      <c r="G3855" s="400"/>
      <c r="H3855" s="400"/>
    </row>
    <row r="3856" spans="1:8" x14ac:dyDescent="0.2">
      <c r="A3856" s="407"/>
      <c r="D3856" s="400"/>
      <c r="E3856" s="400"/>
      <c r="F3856" s="400"/>
      <c r="G3856" s="400"/>
      <c r="H3856" s="400"/>
    </row>
    <row r="3857" spans="1:8" x14ac:dyDescent="0.2">
      <c r="A3857" s="407"/>
      <c r="D3857" s="400"/>
      <c r="E3857" s="400"/>
      <c r="F3857" s="400"/>
      <c r="G3857" s="400"/>
      <c r="H3857" s="400"/>
    </row>
    <row r="3858" spans="1:8" x14ac:dyDescent="0.2">
      <c r="A3858" s="407"/>
      <c r="D3858" s="400"/>
      <c r="E3858" s="400"/>
      <c r="F3858" s="400"/>
      <c r="G3858" s="400"/>
      <c r="H3858" s="400"/>
    </row>
    <row r="3859" spans="1:8" x14ac:dyDescent="0.2">
      <c r="A3859" s="407"/>
      <c r="D3859" s="400"/>
      <c r="E3859" s="400"/>
      <c r="F3859" s="400"/>
      <c r="G3859" s="400"/>
      <c r="H3859" s="400"/>
    </row>
    <row r="3860" spans="1:8" x14ac:dyDescent="0.2">
      <c r="A3860" s="407"/>
      <c r="D3860" s="400"/>
      <c r="E3860" s="400"/>
      <c r="F3860" s="400"/>
      <c r="G3860" s="400"/>
      <c r="H3860" s="400"/>
    </row>
    <row r="3861" spans="1:8" x14ac:dyDescent="0.2">
      <c r="A3861" s="407"/>
      <c r="D3861" s="400"/>
      <c r="E3861" s="400"/>
      <c r="F3861" s="400"/>
      <c r="G3861" s="400"/>
      <c r="H3861" s="400"/>
    </row>
    <row r="3862" spans="1:8" x14ac:dyDescent="0.2">
      <c r="A3862" s="407"/>
      <c r="D3862" s="400"/>
      <c r="E3862" s="400"/>
      <c r="F3862" s="400"/>
      <c r="G3862" s="400"/>
      <c r="H3862" s="400"/>
    </row>
    <row r="3863" spans="1:8" x14ac:dyDescent="0.2">
      <c r="A3863" s="407"/>
      <c r="D3863" s="400"/>
      <c r="E3863" s="400"/>
      <c r="F3863" s="400"/>
      <c r="G3863" s="400"/>
      <c r="H3863" s="400"/>
    </row>
    <row r="3864" spans="1:8" x14ac:dyDescent="0.2">
      <c r="A3864" s="407"/>
      <c r="D3864" s="400"/>
      <c r="E3864" s="400"/>
      <c r="F3864" s="400"/>
      <c r="G3864" s="400"/>
      <c r="H3864" s="400"/>
    </row>
    <row r="3865" spans="1:8" x14ac:dyDescent="0.2">
      <c r="A3865" s="407"/>
      <c r="D3865" s="400"/>
      <c r="E3865" s="400"/>
      <c r="F3865" s="400"/>
      <c r="G3865" s="400"/>
      <c r="H3865" s="400"/>
    </row>
    <row r="3866" spans="1:8" x14ac:dyDescent="0.2">
      <c r="A3866" s="407"/>
      <c r="D3866" s="400"/>
      <c r="E3866" s="400"/>
      <c r="F3866" s="400"/>
      <c r="G3866" s="400"/>
      <c r="H3866" s="400"/>
    </row>
    <row r="3867" spans="1:8" x14ac:dyDescent="0.2">
      <c r="A3867" s="407"/>
      <c r="D3867" s="400"/>
      <c r="E3867" s="400"/>
      <c r="F3867" s="400"/>
      <c r="G3867" s="400"/>
      <c r="H3867" s="400"/>
    </row>
    <row r="3868" spans="1:8" x14ac:dyDescent="0.2">
      <c r="A3868" s="407"/>
      <c r="D3868" s="400"/>
      <c r="E3868" s="400"/>
      <c r="F3868" s="400"/>
      <c r="G3868" s="400"/>
      <c r="H3868" s="400"/>
    </row>
    <row r="3869" spans="1:8" x14ac:dyDescent="0.2">
      <c r="A3869" s="407"/>
      <c r="D3869" s="400"/>
      <c r="E3869" s="400"/>
      <c r="F3869" s="400"/>
      <c r="G3869" s="400"/>
      <c r="H3869" s="400"/>
    </row>
    <row r="3870" spans="1:8" x14ac:dyDescent="0.2">
      <c r="A3870" s="407"/>
      <c r="D3870" s="400"/>
      <c r="E3870" s="400"/>
      <c r="F3870" s="400"/>
      <c r="G3870" s="400"/>
      <c r="H3870" s="400"/>
    </row>
    <row r="3871" spans="1:8" x14ac:dyDescent="0.2">
      <c r="A3871" s="407"/>
      <c r="D3871" s="400"/>
      <c r="E3871" s="400"/>
      <c r="F3871" s="400"/>
      <c r="G3871" s="400"/>
      <c r="H3871" s="400"/>
    </row>
    <row r="3872" spans="1:8" x14ac:dyDescent="0.2">
      <c r="A3872" s="407"/>
      <c r="D3872" s="400"/>
      <c r="E3872" s="400"/>
      <c r="F3872" s="400"/>
      <c r="G3872" s="400"/>
      <c r="H3872" s="400"/>
    </row>
    <row r="3873" spans="1:8" x14ac:dyDescent="0.2">
      <c r="A3873" s="407"/>
      <c r="D3873" s="400"/>
      <c r="E3873" s="400"/>
      <c r="F3873" s="400"/>
      <c r="G3873" s="400"/>
      <c r="H3873" s="400"/>
    </row>
    <row r="3874" spans="1:8" x14ac:dyDescent="0.2">
      <c r="A3874" s="407"/>
      <c r="D3874" s="400"/>
      <c r="E3874" s="400"/>
      <c r="F3874" s="400"/>
      <c r="G3874" s="400"/>
      <c r="H3874" s="400"/>
    </row>
    <row r="3875" spans="1:8" x14ac:dyDescent="0.2">
      <c r="A3875" s="407"/>
      <c r="D3875" s="400"/>
      <c r="E3875" s="400"/>
      <c r="F3875" s="400"/>
      <c r="G3875" s="400"/>
      <c r="H3875" s="400"/>
    </row>
    <row r="3876" spans="1:8" x14ac:dyDescent="0.2">
      <c r="A3876" s="407"/>
      <c r="D3876" s="400"/>
      <c r="E3876" s="400"/>
      <c r="F3876" s="400"/>
      <c r="G3876" s="400"/>
      <c r="H3876" s="400"/>
    </row>
    <row r="3877" spans="1:8" x14ac:dyDescent="0.2">
      <c r="A3877" s="407"/>
      <c r="D3877" s="400"/>
      <c r="E3877" s="400"/>
      <c r="F3877" s="400"/>
      <c r="G3877" s="400"/>
      <c r="H3877" s="400"/>
    </row>
    <row r="3878" spans="1:8" x14ac:dyDescent="0.2">
      <c r="A3878" s="407"/>
      <c r="D3878" s="400"/>
      <c r="E3878" s="400"/>
      <c r="F3878" s="400"/>
      <c r="G3878" s="400"/>
      <c r="H3878" s="400"/>
    </row>
    <row r="3879" spans="1:8" x14ac:dyDescent="0.2">
      <c r="A3879" s="407"/>
      <c r="D3879" s="400"/>
      <c r="E3879" s="400"/>
      <c r="F3879" s="400"/>
      <c r="G3879" s="400"/>
      <c r="H3879" s="400"/>
    </row>
    <row r="3880" spans="1:8" x14ac:dyDescent="0.2">
      <c r="A3880" s="407"/>
      <c r="D3880" s="400"/>
      <c r="E3880" s="400"/>
      <c r="F3880" s="400"/>
      <c r="G3880" s="400"/>
      <c r="H3880" s="400"/>
    </row>
    <row r="3881" spans="1:8" x14ac:dyDescent="0.2">
      <c r="A3881" s="407"/>
      <c r="D3881" s="400"/>
      <c r="E3881" s="400"/>
      <c r="F3881" s="400"/>
      <c r="G3881" s="400"/>
      <c r="H3881" s="400"/>
    </row>
    <row r="3882" spans="1:8" x14ac:dyDescent="0.2">
      <c r="A3882" s="407"/>
      <c r="D3882" s="400"/>
      <c r="E3882" s="400"/>
      <c r="F3882" s="400"/>
      <c r="G3882" s="400"/>
      <c r="H3882" s="400"/>
    </row>
    <row r="3883" spans="1:8" x14ac:dyDescent="0.2">
      <c r="A3883" s="407"/>
      <c r="D3883" s="400"/>
      <c r="E3883" s="400"/>
      <c r="F3883" s="400"/>
      <c r="G3883" s="400"/>
      <c r="H3883" s="400"/>
    </row>
    <row r="3884" spans="1:8" x14ac:dyDescent="0.2">
      <c r="A3884" s="407"/>
      <c r="D3884" s="400"/>
      <c r="E3884" s="400"/>
      <c r="F3884" s="400"/>
      <c r="G3884" s="400"/>
      <c r="H3884" s="400"/>
    </row>
    <row r="3885" spans="1:8" x14ac:dyDescent="0.2">
      <c r="A3885" s="407"/>
      <c r="D3885" s="400"/>
      <c r="E3885" s="400"/>
      <c r="F3885" s="400"/>
      <c r="G3885" s="400"/>
      <c r="H3885" s="400"/>
    </row>
    <row r="3886" spans="1:8" x14ac:dyDescent="0.2">
      <c r="A3886" s="407"/>
      <c r="D3886" s="400"/>
      <c r="E3886" s="400"/>
      <c r="F3886" s="400"/>
      <c r="G3886" s="400"/>
      <c r="H3886" s="400"/>
    </row>
    <row r="3887" spans="1:8" x14ac:dyDescent="0.2">
      <c r="A3887" s="407"/>
      <c r="D3887" s="400"/>
      <c r="E3887" s="400"/>
      <c r="F3887" s="400"/>
      <c r="G3887" s="400"/>
      <c r="H3887" s="400"/>
    </row>
    <row r="3888" spans="1:8" x14ac:dyDescent="0.2">
      <c r="A3888" s="407"/>
      <c r="D3888" s="400"/>
      <c r="E3888" s="400"/>
      <c r="F3888" s="400"/>
      <c r="G3888" s="400"/>
      <c r="H3888" s="400"/>
    </row>
    <row r="3889" spans="1:8" x14ac:dyDescent="0.2">
      <c r="A3889" s="407"/>
      <c r="D3889" s="400"/>
      <c r="E3889" s="400"/>
      <c r="F3889" s="400"/>
      <c r="G3889" s="400"/>
      <c r="H3889" s="400"/>
    </row>
    <row r="3890" spans="1:8" x14ac:dyDescent="0.2">
      <c r="A3890" s="407"/>
      <c r="D3890" s="400"/>
      <c r="E3890" s="400"/>
      <c r="F3890" s="400"/>
      <c r="G3890" s="400"/>
      <c r="H3890" s="400"/>
    </row>
    <row r="3891" spans="1:8" x14ac:dyDescent="0.2">
      <c r="A3891" s="407"/>
      <c r="D3891" s="400"/>
      <c r="E3891" s="400"/>
      <c r="F3891" s="400"/>
      <c r="G3891" s="400"/>
      <c r="H3891" s="400"/>
    </row>
    <row r="3892" spans="1:8" x14ac:dyDescent="0.2">
      <c r="A3892" s="407"/>
      <c r="D3892" s="400"/>
      <c r="E3892" s="400"/>
      <c r="F3892" s="400"/>
      <c r="G3892" s="400"/>
      <c r="H3892" s="400"/>
    </row>
    <row r="3893" spans="1:8" x14ac:dyDescent="0.2">
      <c r="A3893" s="407"/>
      <c r="D3893" s="400"/>
      <c r="E3893" s="400"/>
      <c r="F3893" s="400"/>
      <c r="G3893" s="400"/>
      <c r="H3893" s="400"/>
    </row>
    <row r="3894" spans="1:8" x14ac:dyDescent="0.2">
      <c r="A3894" s="407"/>
      <c r="D3894" s="400"/>
      <c r="E3894" s="400"/>
      <c r="F3894" s="400"/>
      <c r="G3894" s="400"/>
      <c r="H3894" s="400"/>
    </row>
    <row r="3895" spans="1:8" x14ac:dyDescent="0.2">
      <c r="A3895" s="407"/>
      <c r="D3895" s="400"/>
      <c r="E3895" s="400"/>
      <c r="F3895" s="400"/>
      <c r="G3895" s="400"/>
      <c r="H3895" s="400"/>
    </row>
    <row r="3896" spans="1:8" x14ac:dyDescent="0.2">
      <c r="A3896" s="407"/>
      <c r="D3896" s="400"/>
      <c r="E3896" s="400"/>
      <c r="F3896" s="400"/>
      <c r="G3896" s="400"/>
      <c r="H3896" s="400"/>
    </row>
    <row r="3897" spans="1:8" x14ac:dyDescent="0.2">
      <c r="A3897" s="407"/>
      <c r="D3897" s="400"/>
      <c r="E3897" s="400"/>
      <c r="F3897" s="400"/>
      <c r="G3897" s="400"/>
      <c r="H3897" s="400"/>
    </row>
    <row r="3898" spans="1:8" x14ac:dyDescent="0.2">
      <c r="A3898" s="407"/>
      <c r="D3898" s="400"/>
      <c r="E3898" s="400"/>
      <c r="F3898" s="400"/>
      <c r="G3898" s="400"/>
      <c r="H3898" s="400"/>
    </row>
    <row r="3899" spans="1:8" x14ac:dyDescent="0.2">
      <c r="A3899" s="407"/>
      <c r="D3899" s="400"/>
      <c r="E3899" s="400"/>
      <c r="F3899" s="400"/>
      <c r="G3899" s="400"/>
      <c r="H3899" s="400"/>
    </row>
    <row r="3900" spans="1:8" x14ac:dyDescent="0.2">
      <c r="A3900" s="407"/>
      <c r="D3900" s="400"/>
      <c r="E3900" s="400"/>
      <c r="F3900" s="400"/>
      <c r="G3900" s="400"/>
      <c r="H3900" s="400"/>
    </row>
    <row r="3901" spans="1:8" x14ac:dyDescent="0.2">
      <c r="A3901" s="407"/>
      <c r="D3901" s="400"/>
      <c r="E3901" s="400"/>
      <c r="F3901" s="400"/>
      <c r="G3901" s="400"/>
      <c r="H3901" s="400"/>
    </row>
    <row r="3902" spans="1:8" x14ac:dyDescent="0.2">
      <c r="A3902" s="407"/>
      <c r="D3902" s="400"/>
      <c r="E3902" s="400"/>
      <c r="F3902" s="400"/>
      <c r="G3902" s="400"/>
      <c r="H3902" s="400"/>
    </row>
    <row r="3903" spans="1:8" x14ac:dyDescent="0.2">
      <c r="A3903" s="407"/>
      <c r="D3903" s="400"/>
      <c r="E3903" s="400"/>
      <c r="F3903" s="400"/>
      <c r="G3903" s="400"/>
      <c r="H3903" s="400"/>
    </row>
    <row r="3904" spans="1:8" x14ac:dyDescent="0.2">
      <c r="A3904" s="407"/>
      <c r="D3904" s="400"/>
      <c r="E3904" s="400"/>
      <c r="F3904" s="400"/>
      <c r="G3904" s="400"/>
      <c r="H3904" s="400"/>
    </row>
    <row r="3905" spans="1:8" x14ac:dyDescent="0.2">
      <c r="A3905" s="407"/>
      <c r="D3905" s="400"/>
      <c r="E3905" s="400"/>
      <c r="F3905" s="400"/>
      <c r="G3905" s="400"/>
      <c r="H3905" s="400"/>
    </row>
    <row r="3906" spans="1:8" x14ac:dyDescent="0.2">
      <c r="A3906" s="407"/>
      <c r="D3906" s="400"/>
      <c r="E3906" s="400"/>
      <c r="F3906" s="400"/>
      <c r="G3906" s="400"/>
      <c r="H3906" s="400"/>
    </row>
    <row r="3907" spans="1:8" x14ac:dyDescent="0.2">
      <c r="A3907" s="407"/>
      <c r="D3907" s="400"/>
      <c r="E3907" s="400"/>
      <c r="F3907" s="400"/>
      <c r="G3907" s="400"/>
      <c r="H3907" s="400"/>
    </row>
    <row r="3908" spans="1:8" x14ac:dyDescent="0.2">
      <c r="A3908" s="407"/>
      <c r="D3908" s="400"/>
      <c r="E3908" s="400"/>
      <c r="F3908" s="400"/>
      <c r="G3908" s="400"/>
      <c r="H3908" s="400"/>
    </row>
    <row r="3909" spans="1:8" x14ac:dyDescent="0.2">
      <c r="A3909" s="407"/>
      <c r="D3909" s="400"/>
      <c r="E3909" s="400"/>
      <c r="F3909" s="400"/>
      <c r="G3909" s="400"/>
      <c r="H3909" s="400"/>
    </row>
    <row r="3910" spans="1:8" x14ac:dyDescent="0.2">
      <c r="A3910" s="407"/>
      <c r="D3910" s="400"/>
      <c r="E3910" s="400"/>
      <c r="F3910" s="400"/>
      <c r="G3910" s="400"/>
      <c r="H3910" s="400"/>
    </row>
    <row r="3911" spans="1:8" x14ac:dyDescent="0.2">
      <c r="A3911" s="407"/>
      <c r="D3911" s="400"/>
      <c r="E3911" s="400"/>
      <c r="F3911" s="400"/>
      <c r="G3911" s="400"/>
      <c r="H3911" s="400"/>
    </row>
    <row r="3912" spans="1:8" x14ac:dyDescent="0.2">
      <c r="A3912" s="407"/>
      <c r="D3912" s="400"/>
      <c r="E3912" s="400"/>
      <c r="F3912" s="400"/>
      <c r="G3912" s="400"/>
      <c r="H3912" s="400"/>
    </row>
    <row r="3913" spans="1:8" x14ac:dyDescent="0.2">
      <c r="A3913" s="407"/>
      <c r="D3913" s="400"/>
      <c r="E3913" s="400"/>
      <c r="F3913" s="400"/>
      <c r="G3913" s="400"/>
      <c r="H3913" s="400"/>
    </row>
    <row r="3914" spans="1:8" x14ac:dyDescent="0.2">
      <c r="A3914" s="407"/>
      <c r="D3914" s="400"/>
      <c r="E3914" s="400"/>
      <c r="F3914" s="400"/>
      <c r="G3914" s="400"/>
      <c r="H3914" s="400"/>
    </row>
    <row r="3915" spans="1:8" x14ac:dyDescent="0.2">
      <c r="A3915" s="407"/>
      <c r="D3915" s="400"/>
      <c r="E3915" s="400"/>
      <c r="F3915" s="400"/>
      <c r="G3915" s="400"/>
      <c r="H3915" s="400"/>
    </row>
    <row r="3916" spans="1:8" x14ac:dyDescent="0.2">
      <c r="A3916" s="407"/>
      <c r="D3916" s="400"/>
      <c r="E3916" s="400"/>
      <c r="F3916" s="400"/>
      <c r="G3916" s="400"/>
      <c r="H3916" s="400"/>
    </row>
    <row r="3917" spans="1:8" x14ac:dyDescent="0.2">
      <c r="A3917" s="407"/>
      <c r="D3917" s="400"/>
      <c r="E3917" s="400"/>
      <c r="F3917" s="400"/>
      <c r="G3917" s="400"/>
      <c r="H3917" s="400"/>
    </row>
    <row r="3918" spans="1:8" x14ac:dyDescent="0.2">
      <c r="A3918" s="407"/>
      <c r="D3918" s="400"/>
      <c r="E3918" s="400"/>
      <c r="F3918" s="400"/>
      <c r="G3918" s="400"/>
      <c r="H3918" s="400"/>
    </row>
    <row r="3919" spans="1:8" x14ac:dyDescent="0.2">
      <c r="A3919" s="407"/>
      <c r="D3919" s="400"/>
      <c r="E3919" s="400"/>
      <c r="F3919" s="400"/>
      <c r="G3919" s="400"/>
      <c r="H3919" s="400"/>
    </row>
    <row r="3920" spans="1:8" x14ac:dyDescent="0.2">
      <c r="A3920" s="407"/>
      <c r="D3920" s="400"/>
      <c r="E3920" s="400"/>
      <c r="F3920" s="400"/>
      <c r="G3920" s="400"/>
      <c r="H3920" s="400"/>
    </row>
    <row r="3921" spans="1:8" x14ac:dyDescent="0.2">
      <c r="A3921" s="407"/>
      <c r="D3921" s="400"/>
      <c r="E3921" s="400"/>
      <c r="F3921" s="400"/>
      <c r="G3921" s="400"/>
      <c r="H3921" s="400"/>
    </row>
    <row r="3922" spans="1:8" x14ac:dyDescent="0.2">
      <c r="A3922" s="407"/>
      <c r="D3922" s="400"/>
      <c r="E3922" s="400"/>
      <c r="F3922" s="400"/>
      <c r="G3922" s="400"/>
      <c r="H3922" s="400"/>
    </row>
    <row r="3923" spans="1:8" x14ac:dyDescent="0.2">
      <c r="A3923" s="407"/>
      <c r="D3923" s="400"/>
      <c r="E3923" s="400"/>
      <c r="F3923" s="400"/>
      <c r="G3923" s="400"/>
      <c r="H3923" s="400"/>
    </row>
    <row r="3924" spans="1:8" x14ac:dyDescent="0.2">
      <c r="A3924" s="407"/>
      <c r="D3924" s="400"/>
      <c r="E3924" s="400"/>
      <c r="F3924" s="400"/>
      <c r="G3924" s="400"/>
      <c r="H3924" s="400"/>
    </row>
    <row r="3925" spans="1:8" x14ac:dyDescent="0.2">
      <c r="A3925" s="407"/>
      <c r="D3925" s="400"/>
      <c r="E3925" s="400"/>
      <c r="F3925" s="400"/>
      <c r="G3925" s="400"/>
      <c r="H3925" s="400"/>
    </row>
    <row r="3926" spans="1:8" x14ac:dyDescent="0.2">
      <c r="A3926" s="407"/>
      <c r="D3926" s="400"/>
      <c r="E3926" s="400"/>
      <c r="F3926" s="400"/>
      <c r="G3926" s="400"/>
      <c r="H3926" s="400"/>
    </row>
    <row r="3927" spans="1:8" x14ac:dyDescent="0.2">
      <c r="A3927" s="407"/>
      <c r="D3927" s="400"/>
      <c r="E3927" s="400"/>
      <c r="F3927" s="400"/>
      <c r="G3927" s="400"/>
      <c r="H3927" s="400"/>
    </row>
    <row r="3928" spans="1:8" x14ac:dyDescent="0.2">
      <c r="A3928" s="407"/>
      <c r="D3928" s="400"/>
      <c r="E3928" s="400"/>
      <c r="F3928" s="400"/>
      <c r="G3928" s="400"/>
      <c r="H3928" s="400"/>
    </row>
    <row r="3929" spans="1:8" x14ac:dyDescent="0.2">
      <c r="A3929" s="407"/>
      <c r="D3929" s="400"/>
      <c r="E3929" s="400"/>
      <c r="F3929" s="400"/>
      <c r="G3929" s="400"/>
      <c r="H3929" s="400"/>
    </row>
    <row r="3930" spans="1:8" x14ac:dyDescent="0.2">
      <c r="A3930" s="407"/>
      <c r="D3930" s="400"/>
      <c r="E3930" s="400"/>
      <c r="F3930" s="400"/>
      <c r="G3930" s="400"/>
      <c r="H3930" s="400"/>
    </row>
    <row r="3931" spans="1:8" x14ac:dyDescent="0.2">
      <c r="A3931" s="407"/>
      <c r="D3931" s="400"/>
      <c r="E3931" s="400"/>
      <c r="F3931" s="400"/>
      <c r="G3931" s="400"/>
      <c r="H3931" s="400"/>
    </row>
    <row r="3932" spans="1:8" x14ac:dyDescent="0.2">
      <c r="A3932" s="407"/>
      <c r="D3932" s="400"/>
      <c r="E3932" s="400"/>
      <c r="F3932" s="400"/>
      <c r="G3932" s="400"/>
      <c r="H3932" s="400"/>
    </row>
    <row r="3933" spans="1:8" x14ac:dyDescent="0.2">
      <c r="A3933" s="407"/>
      <c r="D3933" s="400"/>
      <c r="E3933" s="400"/>
      <c r="F3933" s="400"/>
      <c r="G3933" s="400"/>
      <c r="H3933" s="400"/>
    </row>
    <row r="3934" spans="1:8" x14ac:dyDescent="0.2">
      <c r="A3934" s="407"/>
      <c r="D3934" s="400"/>
      <c r="E3934" s="400"/>
      <c r="F3934" s="400"/>
      <c r="G3934" s="400"/>
      <c r="H3934" s="400"/>
    </row>
    <row r="3935" spans="1:8" x14ac:dyDescent="0.2">
      <c r="A3935" s="407"/>
      <c r="D3935" s="400"/>
      <c r="E3935" s="400"/>
      <c r="F3935" s="400"/>
      <c r="G3935" s="400"/>
      <c r="H3935" s="400"/>
    </row>
    <row r="3936" spans="1:8" x14ac:dyDescent="0.2">
      <c r="A3936" s="407"/>
      <c r="D3936" s="400"/>
      <c r="E3936" s="400"/>
      <c r="F3936" s="400"/>
      <c r="G3936" s="400"/>
      <c r="H3936" s="400"/>
    </row>
    <row r="3937" spans="1:8" x14ac:dyDescent="0.2">
      <c r="A3937" s="407"/>
      <c r="D3937" s="400"/>
      <c r="E3937" s="400"/>
      <c r="F3937" s="400"/>
      <c r="G3937" s="400"/>
      <c r="H3937" s="400"/>
    </row>
    <row r="3938" spans="1:8" x14ac:dyDescent="0.2">
      <c r="A3938" s="407"/>
      <c r="D3938" s="400"/>
      <c r="E3938" s="400"/>
      <c r="F3938" s="400"/>
      <c r="G3938" s="400"/>
      <c r="H3938" s="400"/>
    </row>
    <row r="3939" spans="1:8" x14ac:dyDescent="0.2">
      <c r="A3939" s="407"/>
      <c r="D3939" s="400"/>
      <c r="E3939" s="400"/>
      <c r="F3939" s="400"/>
      <c r="G3939" s="400"/>
      <c r="H3939" s="400"/>
    </row>
    <row r="3940" spans="1:8" x14ac:dyDescent="0.2">
      <c r="A3940" s="407"/>
      <c r="D3940" s="400"/>
      <c r="E3940" s="400"/>
      <c r="F3940" s="400"/>
      <c r="G3940" s="400"/>
      <c r="H3940" s="400"/>
    </row>
    <row r="3941" spans="1:8" x14ac:dyDescent="0.2">
      <c r="A3941" s="407"/>
      <c r="D3941" s="400"/>
      <c r="E3941" s="400"/>
      <c r="F3941" s="400"/>
      <c r="G3941" s="400"/>
      <c r="H3941" s="400"/>
    </row>
    <row r="3942" spans="1:8" x14ac:dyDescent="0.2">
      <c r="A3942" s="407"/>
      <c r="D3942" s="400"/>
      <c r="E3942" s="400"/>
      <c r="F3942" s="400"/>
      <c r="G3942" s="400"/>
      <c r="H3942" s="400"/>
    </row>
    <row r="3943" spans="1:8" x14ac:dyDescent="0.2">
      <c r="A3943" s="407"/>
      <c r="D3943" s="400"/>
      <c r="E3943" s="400"/>
      <c r="F3943" s="400"/>
      <c r="G3943" s="400"/>
      <c r="H3943" s="400"/>
    </row>
    <row r="3944" spans="1:8" x14ac:dyDescent="0.2">
      <c r="A3944" s="407"/>
      <c r="D3944" s="400"/>
      <c r="E3944" s="400"/>
      <c r="F3944" s="400"/>
      <c r="G3944" s="400"/>
      <c r="H3944" s="400"/>
    </row>
    <row r="3945" spans="1:8" x14ac:dyDescent="0.2">
      <c r="A3945" s="407"/>
      <c r="D3945" s="400"/>
      <c r="E3945" s="400"/>
      <c r="F3945" s="400"/>
      <c r="G3945" s="400"/>
      <c r="H3945" s="400"/>
    </row>
    <row r="3946" spans="1:8" x14ac:dyDescent="0.2">
      <c r="A3946" s="407"/>
      <c r="D3946" s="400"/>
      <c r="E3946" s="400"/>
      <c r="F3946" s="400"/>
      <c r="G3946" s="400"/>
      <c r="H3946" s="400"/>
    </row>
    <row r="3947" spans="1:8" x14ac:dyDescent="0.2">
      <c r="A3947" s="407"/>
      <c r="D3947" s="400"/>
      <c r="E3947" s="400"/>
      <c r="F3947" s="400"/>
      <c r="G3947" s="400"/>
      <c r="H3947" s="400"/>
    </row>
    <row r="3948" spans="1:8" x14ac:dyDescent="0.2">
      <c r="A3948" s="407"/>
      <c r="D3948" s="400"/>
      <c r="E3948" s="400"/>
      <c r="F3948" s="400"/>
      <c r="G3948" s="400"/>
      <c r="H3948" s="400"/>
    </row>
    <row r="3949" spans="1:8" x14ac:dyDescent="0.2">
      <c r="A3949" s="407"/>
      <c r="D3949" s="400"/>
      <c r="E3949" s="400"/>
      <c r="F3949" s="400"/>
      <c r="G3949" s="400"/>
      <c r="H3949" s="400"/>
    </row>
    <row r="3950" spans="1:8" x14ac:dyDescent="0.2">
      <c r="A3950" s="407"/>
      <c r="D3950" s="400"/>
      <c r="E3950" s="400"/>
      <c r="F3950" s="400"/>
      <c r="G3950" s="400"/>
      <c r="H3950" s="400"/>
    </row>
    <row r="3951" spans="1:8" x14ac:dyDescent="0.2">
      <c r="A3951" s="407"/>
      <c r="D3951" s="400"/>
      <c r="E3951" s="400"/>
      <c r="F3951" s="400"/>
      <c r="G3951" s="400"/>
      <c r="H3951" s="400"/>
    </row>
    <row r="3952" spans="1:8" x14ac:dyDescent="0.2">
      <c r="A3952" s="407"/>
      <c r="D3952" s="400"/>
      <c r="E3952" s="400"/>
      <c r="F3952" s="400"/>
      <c r="G3952" s="400"/>
      <c r="H3952" s="400"/>
    </row>
    <row r="3953" spans="1:8" x14ac:dyDescent="0.2">
      <c r="A3953" s="407"/>
      <c r="D3953" s="400"/>
      <c r="E3953" s="400"/>
      <c r="F3953" s="400"/>
      <c r="G3953" s="400"/>
      <c r="H3953" s="400"/>
    </row>
    <row r="3954" spans="1:8" x14ac:dyDescent="0.2">
      <c r="A3954" s="407"/>
      <c r="D3954" s="400"/>
      <c r="E3954" s="400"/>
      <c r="F3954" s="400"/>
      <c r="G3954" s="400"/>
      <c r="H3954" s="400"/>
    </row>
    <row r="3955" spans="1:8" x14ac:dyDescent="0.2">
      <c r="A3955" s="407"/>
      <c r="D3955" s="400"/>
      <c r="E3955" s="400"/>
      <c r="F3955" s="400"/>
      <c r="G3955" s="400"/>
      <c r="H3955" s="400"/>
    </row>
    <row r="3956" spans="1:8" x14ac:dyDescent="0.2">
      <c r="A3956" s="407"/>
      <c r="D3956" s="400"/>
      <c r="E3956" s="400"/>
      <c r="F3956" s="400"/>
      <c r="G3956" s="400"/>
      <c r="H3956" s="400"/>
    </row>
    <row r="3957" spans="1:8" x14ac:dyDescent="0.2">
      <c r="A3957" s="407"/>
      <c r="D3957" s="400"/>
      <c r="E3957" s="400"/>
      <c r="F3957" s="400"/>
      <c r="G3957" s="400"/>
      <c r="H3957" s="400"/>
    </row>
    <row r="3958" spans="1:8" x14ac:dyDescent="0.2">
      <c r="A3958" s="407"/>
      <c r="D3958" s="400"/>
      <c r="E3958" s="400"/>
      <c r="F3958" s="400"/>
      <c r="G3958" s="400"/>
      <c r="H3958" s="400"/>
    </row>
    <row r="3959" spans="1:8" x14ac:dyDescent="0.2">
      <c r="A3959" s="407"/>
      <c r="D3959" s="400"/>
      <c r="E3959" s="400"/>
      <c r="F3959" s="400"/>
      <c r="G3959" s="400"/>
      <c r="H3959" s="400"/>
    </row>
    <row r="3960" spans="1:8" x14ac:dyDescent="0.2">
      <c r="A3960" s="407"/>
      <c r="D3960" s="400"/>
      <c r="E3960" s="400"/>
      <c r="F3960" s="400"/>
      <c r="G3960" s="400"/>
      <c r="H3960" s="400"/>
    </row>
    <row r="3961" spans="1:8" x14ac:dyDescent="0.2">
      <c r="A3961" s="407"/>
      <c r="D3961" s="400"/>
      <c r="E3961" s="400"/>
      <c r="F3961" s="400"/>
      <c r="G3961" s="400"/>
      <c r="H3961" s="400"/>
    </row>
    <row r="3962" spans="1:8" x14ac:dyDescent="0.2">
      <c r="A3962" s="407"/>
      <c r="D3962" s="400"/>
      <c r="E3962" s="400"/>
      <c r="F3962" s="400"/>
      <c r="G3962" s="400"/>
      <c r="H3962" s="400"/>
    </row>
    <row r="3963" spans="1:8" x14ac:dyDescent="0.2">
      <c r="A3963" s="407"/>
      <c r="D3963" s="400"/>
      <c r="E3963" s="400"/>
      <c r="F3963" s="400"/>
      <c r="G3963" s="400"/>
      <c r="H3963" s="400"/>
    </row>
    <row r="3964" spans="1:8" x14ac:dyDescent="0.2">
      <c r="A3964" s="407"/>
      <c r="D3964" s="400"/>
      <c r="E3964" s="400"/>
      <c r="F3964" s="400"/>
      <c r="G3964" s="400"/>
      <c r="H3964" s="400"/>
    </row>
    <row r="3965" spans="1:8" x14ac:dyDescent="0.2">
      <c r="A3965" s="407"/>
      <c r="D3965" s="400"/>
      <c r="E3965" s="400"/>
      <c r="F3965" s="400"/>
      <c r="G3965" s="400"/>
      <c r="H3965" s="400"/>
    </row>
    <row r="3966" spans="1:8" x14ac:dyDescent="0.2">
      <c r="A3966" s="407"/>
      <c r="D3966" s="400"/>
      <c r="E3966" s="400"/>
      <c r="F3966" s="400"/>
      <c r="G3966" s="400"/>
      <c r="H3966" s="400"/>
    </row>
    <row r="3967" spans="1:8" x14ac:dyDescent="0.2">
      <c r="A3967" s="407"/>
      <c r="D3967" s="400"/>
      <c r="E3967" s="400"/>
      <c r="F3967" s="400"/>
      <c r="G3967" s="400"/>
      <c r="H3967" s="400"/>
    </row>
    <row r="3968" spans="1:8" x14ac:dyDescent="0.2">
      <c r="A3968" s="407"/>
      <c r="D3968" s="400"/>
      <c r="E3968" s="400"/>
      <c r="F3968" s="400"/>
      <c r="G3968" s="400"/>
      <c r="H3968" s="400"/>
    </row>
    <row r="3969" spans="1:8" x14ac:dyDescent="0.2">
      <c r="A3969" s="407"/>
      <c r="D3969" s="400"/>
      <c r="E3969" s="400"/>
      <c r="F3969" s="400"/>
      <c r="G3969" s="400"/>
      <c r="H3969" s="400"/>
    </row>
    <row r="3970" spans="1:8" x14ac:dyDescent="0.2">
      <c r="A3970" s="407"/>
      <c r="D3970" s="400"/>
      <c r="E3970" s="400"/>
      <c r="F3970" s="400"/>
      <c r="G3970" s="400"/>
      <c r="H3970" s="400"/>
    </row>
    <row r="3971" spans="1:8" x14ac:dyDescent="0.2">
      <c r="A3971" s="407"/>
      <c r="D3971" s="400"/>
      <c r="E3971" s="400"/>
      <c r="F3971" s="400"/>
      <c r="G3971" s="400"/>
      <c r="H3971" s="400"/>
    </row>
    <row r="3972" spans="1:8" x14ac:dyDescent="0.2">
      <c r="A3972" s="407"/>
      <c r="D3972" s="400"/>
      <c r="E3972" s="400"/>
      <c r="F3972" s="400"/>
      <c r="G3972" s="400"/>
      <c r="H3972" s="400"/>
    </row>
    <row r="3973" spans="1:8" x14ac:dyDescent="0.2">
      <c r="A3973" s="407"/>
      <c r="D3973" s="400"/>
      <c r="E3973" s="400"/>
      <c r="F3973" s="400"/>
      <c r="G3973" s="400"/>
      <c r="H3973" s="400"/>
    </row>
    <row r="3974" spans="1:8" x14ac:dyDescent="0.2">
      <c r="A3974" s="407"/>
      <c r="D3974" s="400"/>
      <c r="E3974" s="400"/>
      <c r="F3974" s="400"/>
      <c r="G3974" s="400"/>
      <c r="H3974" s="400"/>
    </row>
    <row r="3975" spans="1:8" x14ac:dyDescent="0.2">
      <c r="A3975" s="407"/>
      <c r="D3975" s="400"/>
      <c r="E3975" s="400"/>
      <c r="F3975" s="400"/>
      <c r="G3975" s="400"/>
      <c r="H3975" s="400"/>
    </row>
    <row r="3976" spans="1:8" x14ac:dyDescent="0.2">
      <c r="A3976" s="407"/>
      <c r="D3976" s="400"/>
      <c r="E3976" s="400"/>
      <c r="F3976" s="400"/>
      <c r="G3976" s="400"/>
      <c r="H3976" s="400"/>
    </row>
    <row r="3977" spans="1:8" x14ac:dyDescent="0.2">
      <c r="A3977" s="407"/>
      <c r="D3977" s="400"/>
      <c r="E3977" s="400"/>
      <c r="F3977" s="400"/>
      <c r="G3977" s="400"/>
      <c r="H3977" s="400"/>
    </row>
    <row r="3978" spans="1:8" x14ac:dyDescent="0.2">
      <c r="A3978" s="407"/>
      <c r="D3978" s="400"/>
      <c r="E3978" s="400"/>
      <c r="F3978" s="400"/>
      <c r="G3978" s="400"/>
      <c r="H3978" s="400"/>
    </row>
    <row r="3979" spans="1:8" x14ac:dyDescent="0.2">
      <c r="A3979" s="407"/>
      <c r="D3979" s="400"/>
      <c r="E3979" s="400"/>
      <c r="F3979" s="400"/>
      <c r="G3979" s="400"/>
      <c r="H3979" s="400"/>
    </row>
    <row r="3980" spans="1:8" x14ac:dyDescent="0.2">
      <c r="A3980" s="407"/>
      <c r="D3980" s="400"/>
      <c r="E3980" s="400"/>
      <c r="F3980" s="400"/>
      <c r="G3980" s="400"/>
      <c r="H3980" s="400"/>
    </row>
    <row r="3981" spans="1:8" x14ac:dyDescent="0.2">
      <c r="A3981" s="407"/>
      <c r="D3981" s="400"/>
      <c r="E3981" s="400"/>
      <c r="F3981" s="400"/>
      <c r="G3981" s="400"/>
      <c r="H3981" s="400"/>
    </row>
    <row r="3982" spans="1:8" x14ac:dyDescent="0.2">
      <c r="A3982" s="407"/>
      <c r="D3982" s="400"/>
      <c r="E3982" s="400"/>
      <c r="F3982" s="400"/>
      <c r="G3982" s="400"/>
      <c r="H3982" s="400"/>
    </row>
    <row r="3983" spans="1:8" x14ac:dyDescent="0.2">
      <c r="A3983" s="407"/>
      <c r="D3983" s="400"/>
      <c r="E3983" s="400"/>
      <c r="F3983" s="400"/>
      <c r="G3983" s="400"/>
      <c r="H3983" s="400"/>
    </row>
    <row r="3984" spans="1:8" x14ac:dyDescent="0.2">
      <c r="A3984" s="407"/>
      <c r="D3984" s="400"/>
      <c r="E3984" s="400"/>
      <c r="F3984" s="400"/>
      <c r="G3984" s="400"/>
      <c r="H3984" s="400"/>
    </row>
    <row r="3985" spans="1:8" x14ac:dyDescent="0.2">
      <c r="A3985" s="407"/>
      <c r="D3985" s="400"/>
      <c r="E3985" s="400"/>
      <c r="F3985" s="400"/>
      <c r="G3985" s="400"/>
      <c r="H3985" s="400"/>
    </row>
    <row r="3986" spans="1:8" x14ac:dyDescent="0.2">
      <c r="A3986" s="407"/>
      <c r="D3986" s="400"/>
      <c r="E3986" s="400"/>
      <c r="F3986" s="400"/>
      <c r="G3986" s="400"/>
      <c r="H3986" s="400"/>
    </row>
    <row r="3987" spans="1:8" x14ac:dyDescent="0.2">
      <c r="A3987" s="407"/>
      <c r="D3987" s="400"/>
      <c r="E3987" s="400"/>
      <c r="F3987" s="400"/>
      <c r="G3987" s="400"/>
      <c r="H3987" s="400"/>
    </row>
    <row r="3988" spans="1:8" x14ac:dyDescent="0.2">
      <c r="A3988" s="407"/>
      <c r="D3988" s="400"/>
      <c r="E3988" s="400"/>
      <c r="F3988" s="400"/>
      <c r="G3988" s="400"/>
      <c r="H3988" s="400"/>
    </row>
    <row r="3989" spans="1:8" x14ac:dyDescent="0.2">
      <c r="A3989" s="407"/>
      <c r="D3989" s="400"/>
      <c r="E3989" s="400"/>
      <c r="F3989" s="400"/>
      <c r="G3989" s="400"/>
      <c r="H3989" s="400"/>
    </row>
    <row r="3990" spans="1:8" x14ac:dyDescent="0.2">
      <c r="A3990" s="407"/>
      <c r="D3990" s="400"/>
      <c r="E3990" s="400"/>
      <c r="F3990" s="400"/>
      <c r="G3990" s="400"/>
      <c r="H3990" s="400"/>
    </row>
    <row r="3991" spans="1:8" x14ac:dyDescent="0.2">
      <c r="A3991" s="407"/>
      <c r="D3991" s="400"/>
      <c r="E3991" s="400"/>
      <c r="F3991" s="400"/>
      <c r="G3991" s="400"/>
      <c r="H3991" s="400"/>
    </row>
    <row r="3992" spans="1:8" x14ac:dyDescent="0.2">
      <c r="A3992" s="407"/>
      <c r="D3992" s="400"/>
      <c r="E3992" s="400"/>
      <c r="F3992" s="400"/>
      <c r="G3992" s="400"/>
      <c r="H3992" s="400"/>
    </row>
    <row r="3993" spans="1:8" x14ac:dyDescent="0.2">
      <c r="A3993" s="407"/>
      <c r="D3993" s="400"/>
      <c r="E3993" s="400"/>
      <c r="F3993" s="400"/>
      <c r="G3993" s="400"/>
      <c r="H3993" s="400"/>
    </row>
    <row r="3994" spans="1:8" x14ac:dyDescent="0.2">
      <c r="A3994" s="407"/>
      <c r="D3994" s="400"/>
      <c r="E3994" s="400"/>
      <c r="F3994" s="400"/>
      <c r="G3994" s="400"/>
      <c r="H3994" s="400"/>
    </row>
    <row r="3995" spans="1:8" x14ac:dyDescent="0.2">
      <c r="A3995" s="407"/>
      <c r="D3995" s="400"/>
      <c r="E3995" s="400"/>
      <c r="F3995" s="400"/>
      <c r="G3995" s="400"/>
      <c r="H3995" s="400"/>
    </row>
    <row r="3996" spans="1:8" x14ac:dyDescent="0.2">
      <c r="A3996" s="407"/>
      <c r="D3996" s="400"/>
      <c r="E3996" s="400"/>
      <c r="F3996" s="400"/>
      <c r="G3996" s="400"/>
      <c r="H3996" s="400"/>
    </row>
    <row r="3997" spans="1:8" x14ac:dyDescent="0.2">
      <c r="A3997" s="407"/>
      <c r="D3997" s="400"/>
      <c r="E3997" s="400"/>
      <c r="F3997" s="400"/>
      <c r="G3997" s="400"/>
      <c r="H3997" s="400"/>
    </row>
    <row r="3998" spans="1:8" x14ac:dyDescent="0.2">
      <c r="A3998" s="407"/>
      <c r="D3998" s="400"/>
      <c r="E3998" s="400"/>
      <c r="F3998" s="400"/>
      <c r="G3998" s="400"/>
      <c r="H3998" s="400"/>
    </row>
    <row r="3999" spans="1:8" x14ac:dyDescent="0.2">
      <c r="A3999" s="407"/>
      <c r="D3999" s="400"/>
      <c r="E3999" s="400"/>
      <c r="F3999" s="400"/>
      <c r="G3999" s="400"/>
      <c r="H3999" s="400"/>
    </row>
    <row r="4000" spans="1:8" x14ac:dyDescent="0.2">
      <c r="A4000" s="407"/>
      <c r="D4000" s="400"/>
      <c r="E4000" s="400"/>
      <c r="F4000" s="400"/>
      <c r="G4000" s="400"/>
      <c r="H4000" s="400"/>
    </row>
    <row r="4001" spans="1:8" x14ac:dyDescent="0.2">
      <c r="A4001" s="407"/>
      <c r="D4001" s="400"/>
      <c r="E4001" s="400"/>
      <c r="F4001" s="400"/>
      <c r="G4001" s="400"/>
      <c r="H4001" s="400"/>
    </row>
    <row r="4002" spans="1:8" x14ac:dyDescent="0.2">
      <c r="A4002" s="407"/>
      <c r="D4002" s="400"/>
      <c r="E4002" s="400"/>
      <c r="F4002" s="400"/>
      <c r="G4002" s="400"/>
      <c r="H4002" s="400"/>
    </row>
    <row r="4003" spans="1:8" x14ac:dyDescent="0.2">
      <c r="A4003" s="407"/>
      <c r="D4003" s="400"/>
      <c r="E4003" s="400"/>
      <c r="F4003" s="400"/>
      <c r="G4003" s="400"/>
      <c r="H4003" s="400"/>
    </row>
    <row r="4004" spans="1:8" x14ac:dyDescent="0.2">
      <c r="A4004" s="407"/>
      <c r="D4004" s="400"/>
      <c r="E4004" s="400"/>
      <c r="F4004" s="400"/>
      <c r="G4004" s="400"/>
      <c r="H4004" s="400"/>
    </row>
    <row r="4005" spans="1:8" x14ac:dyDescent="0.2">
      <c r="A4005" s="407"/>
      <c r="D4005" s="400"/>
      <c r="E4005" s="400"/>
      <c r="F4005" s="400"/>
      <c r="G4005" s="400"/>
      <c r="H4005" s="400"/>
    </row>
    <row r="4006" spans="1:8" x14ac:dyDescent="0.2">
      <c r="A4006" s="407"/>
      <c r="D4006" s="400"/>
      <c r="E4006" s="400"/>
      <c r="F4006" s="400"/>
      <c r="G4006" s="400"/>
      <c r="H4006" s="400"/>
    </row>
    <row r="4007" spans="1:8" x14ac:dyDescent="0.2">
      <c r="A4007" s="407"/>
      <c r="D4007" s="400"/>
      <c r="E4007" s="400"/>
      <c r="F4007" s="400"/>
      <c r="G4007" s="400"/>
      <c r="H4007" s="400"/>
    </row>
    <row r="4008" spans="1:8" x14ac:dyDescent="0.2">
      <c r="A4008" s="407"/>
      <c r="D4008" s="400"/>
      <c r="E4008" s="400"/>
      <c r="F4008" s="400"/>
      <c r="G4008" s="400"/>
      <c r="H4008" s="400"/>
    </row>
    <row r="4009" spans="1:8" x14ac:dyDescent="0.2">
      <c r="A4009" s="407"/>
      <c r="D4009" s="400"/>
      <c r="E4009" s="400"/>
      <c r="F4009" s="400"/>
      <c r="G4009" s="400"/>
      <c r="H4009" s="400"/>
    </row>
    <row r="4010" spans="1:8" x14ac:dyDescent="0.2">
      <c r="A4010" s="407"/>
      <c r="D4010" s="400"/>
      <c r="E4010" s="400"/>
      <c r="F4010" s="400"/>
      <c r="G4010" s="400"/>
      <c r="H4010" s="400"/>
    </row>
    <row r="4011" spans="1:8" x14ac:dyDescent="0.2">
      <c r="A4011" s="407"/>
      <c r="D4011" s="400"/>
      <c r="E4011" s="400"/>
      <c r="F4011" s="400"/>
      <c r="G4011" s="400"/>
      <c r="H4011" s="400"/>
    </row>
    <row r="4012" spans="1:8" x14ac:dyDescent="0.2">
      <c r="A4012" s="407"/>
      <c r="D4012" s="400"/>
      <c r="E4012" s="400"/>
      <c r="F4012" s="400"/>
      <c r="G4012" s="400"/>
      <c r="H4012" s="400"/>
    </row>
    <row r="4013" spans="1:8" x14ac:dyDescent="0.2">
      <c r="A4013" s="407"/>
      <c r="D4013" s="400"/>
      <c r="E4013" s="400"/>
      <c r="F4013" s="400"/>
      <c r="G4013" s="400"/>
      <c r="H4013" s="400"/>
    </row>
    <row r="4014" spans="1:8" x14ac:dyDescent="0.2">
      <c r="A4014" s="407"/>
      <c r="D4014" s="400"/>
      <c r="E4014" s="400"/>
      <c r="F4014" s="400"/>
      <c r="G4014" s="400"/>
      <c r="H4014" s="400"/>
    </row>
    <row r="4015" spans="1:8" x14ac:dyDescent="0.2">
      <c r="A4015" s="407"/>
      <c r="D4015" s="400"/>
      <c r="E4015" s="400"/>
      <c r="F4015" s="400"/>
      <c r="G4015" s="400"/>
      <c r="H4015" s="400"/>
    </row>
    <row r="4016" spans="1:8" x14ac:dyDescent="0.2">
      <c r="A4016" s="407"/>
      <c r="D4016" s="400"/>
      <c r="E4016" s="400"/>
      <c r="F4016" s="400"/>
      <c r="G4016" s="400"/>
      <c r="H4016" s="400"/>
    </row>
    <row r="4017" spans="1:8" x14ac:dyDescent="0.2">
      <c r="A4017" s="407"/>
      <c r="D4017" s="400"/>
      <c r="E4017" s="400"/>
      <c r="F4017" s="400"/>
      <c r="G4017" s="400"/>
      <c r="H4017" s="400"/>
    </row>
    <row r="4018" spans="1:8" x14ac:dyDescent="0.2">
      <c r="A4018" s="407"/>
      <c r="D4018" s="400"/>
      <c r="E4018" s="400"/>
      <c r="F4018" s="400"/>
      <c r="G4018" s="400"/>
      <c r="H4018" s="400"/>
    </row>
    <row r="4019" spans="1:8" x14ac:dyDescent="0.2">
      <c r="A4019" s="407"/>
      <c r="D4019" s="400"/>
      <c r="E4019" s="400"/>
      <c r="F4019" s="400"/>
      <c r="G4019" s="400"/>
      <c r="H4019" s="400"/>
    </row>
    <row r="4020" spans="1:8" x14ac:dyDescent="0.2">
      <c r="A4020" s="407"/>
      <c r="D4020" s="400"/>
      <c r="E4020" s="400"/>
      <c r="F4020" s="400"/>
      <c r="G4020" s="400"/>
      <c r="H4020" s="400"/>
    </row>
    <row r="4021" spans="1:8" x14ac:dyDescent="0.2">
      <c r="A4021" s="407"/>
      <c r="D4021" s="400"/>
      <c r="E4021" s="400"/>
      <c r="F4021" s="400"/>
      <c r="G4021" s="400"/>
      <c r="H4021" s="400"/>
    </row>
    <row r="4022" spans="1:8" x14ac:dyDescent="0.2">
      <c r="A4022" s="407"/>
      <c r="D4022" s="400"/>
      <c r="E4022" s="400"/>
      <c r="F4022" s="400"/>
      <c r="G4022" s="400"/>
      <c r="H4022" s="400"/>
    </row>
    <row r="4023" spans="1:8" x14ac:dyDescent="0.2">
      <c r="A4023" s="407"/>
      <c r="D4023" s="400"/>
      <c r="E4023" s="400"/>
      <c r="F4023" s="400"/>
      <c r="G4023" s="400"/>
      <c r="H4023" s="400"/>
    </row>
    <row r="4024" spans="1:8" x14ac:dyDescent="0.2">
      <c r="A4024" s="407"/>
      <c r="D4024" s="400"/>
      <c r="E4024" s="400"/>
      <c r="F4024" s="400"/>
      <c r="G4024" s="400"/>
      <c r="H4024" s="400"/>
    </row>
    <row r="4025" spans="1:8" x14ac:dyDescent="0.2">
      <c r="A4025" s="407"/>
      <c r="D4025" s="400"/>
      <c r="E4025" s="400"/>
      <c r="F4025" s="400"/>
      <c r="G4025" s="400"/>
      <c r="H4025" s="400"/>
    </row>
    <row r="4026" spans="1:8" x14ac:dyDescent="0.2">
      <c r="A4026" s="407"/>
      <c r="D4026" s="400"/>
      <c r="E4026" s="400"/>
      <c r="F4026" s="400"/>
      <c r="G4026" s="400"/>
      <c r="H4026" s="400"/>
    </row>
    <row r="4027" spans="1:8" x14ac:dyDescent="0.2">
      <c r="A4027" s="407"/>
      <c r="D4027" s="400"/>
      <c r="E4027" s="400"/>
      <c r="F4027" s="400"/>
      <c r="G4027" s="400"/>
      <c r="H4027" s="400"/>
    </row>
    <row r="4028" spans="1:8" x14ac:dyDescent="0.2">
      <c r="A4028" s="407"/>
      <c r="D4028" s="400"/>
      <c r="E4028" s="400"/>
      <c r="F4028" s="400"/>
      <c r="G4028" s="400"/>
      <c r="H4028" s="400"/>
    </row>
    <row r="4029" spans="1:8" x14ac:dyDescent="0.2">
      <c r="A4029" s="407"/>
      <c r="D4029" s="400"/>
      <c r="E4029" s="400"/>
      <c r="F4029" s="400"/>
      <c r="G4029" s="400"/>
      <c r="H4029" s="400"/>
    </row>
    <row r="4030" spans="1:8" x14ac:dyDescent="0.2">
      <c r="A4030" s="407"/>
      <c r="D4030" s="400"/>
      <c r="E4030" s="400"/>
      <c r="F4030" s="400"/>
      <c r="G4030" s="400"/>
      <c r="H4030" s="400"/>
    </row>
    <row r="4031" spans="1:8" x14ac:dyDescent="0.2">
      <c r="A4031" s="407"/>
      <c r="D4031" s="400"/>
      <c r="E4031" s="400"/>
      <c r="F4031" s="400"/>
      <c r="G4031" s="400"/>
      <c r="H4031" s="400"/>
    </row>
    <row r="4032" spans="1:8" x14ac:dyDescent="0.2">
      <c r="A4032" s="407"/>
      <c r="D4032" s="400"/>
      <c r="E4032" s="400"/>
      <c r="F4032" s="400"/>
      <c r="G4032" s="400"/>
      <c r="H4032" s="400"/>
    </row>
    <row r="4033" spans="1:8" x14ac:dyDescent="0.2">
      <c r="A4033" s="407"/>
      <c r="D4033" s="400"/>
      <c r="E4033" s="400"/>
      <c r="F4033" s="400"/>
      <c r="G4033" s="400"/>
      <c r="H4033" s="400"/>
    </row>
    <row r="4034" spans="1:8" x14ac:dyDescent="0.2">
      <c r="A4034" s="407"/>
      <c r="D4034" s="400"/>
      <c r="E4034" s="400"/>
      <c r="F4034" s="400"/>
      <c r="G4034" s="400"/>
      <c r="H4034" s="400"/>
    </row>
    <row r="4035" spans="1:8" x14ac:dyDescent="0.2">
      <c r="A4035" s="407"/>
      <c r="D4035" s="400"/>
      <c r="E4035" s="400"/>
      <c r="F4035" s="400"/>
      <c r="G4035" s="400"/>
      <c r="H4035" s="400"/>
    </row>
    <row r="4036" spans="1:8" x14ac:dyDescent="0.2">
      <c r="A4036" s="407"/>
      <c r="D4036" s="400"/>
      <c r="E4036" s="400"/>
      <c r="F4036" s="400"/>
      <c r="G4036" s="400"/>
      <c r="H4036" s="400"/>
    </row>
    <row r="4037" spans="1:8" x14ac:dyDescent="0.2">
      <c r="A4037" s="407"/>
      <c r="D4037" s="400"/>
      <c r="E4037" s="400"/>
      <c r="F4037" s="400"/>
      <c r="G4037" s="400"/>
      <c r="H4037" s="400"/>
    </row>
    <row r="4038" spans="1:8" x14ac:dyDescent="0.2">
      <c r="A4038" s="407"/>
      <c r="D4038" s="400"/>
      <c r="E4038" s="400"/>
      <c r="F4038" s="400"/>
      <c r="G4038" s="400"/>
      <c r="H4038" s="400"/>
    </row>
    <row r="4039" spans="1:8" x14ac:dyDescent="0.2">
      <c r="A4039" s="407"/>
      <c r="D4039" s="400"/>
      <c r="E4039" s="400"/>
      <c r="F4039" s="400"/>
      <c r="G4039" s="400"/>
      <c r="H4039" s="400"/>
    </row>
    <row r="4040" spans="1:8" x14ac:dyDescent="0.2">
      <c r="A4040" s="407"/>
      <c r="D4040" s="400"/>
      <c r="E4040" s="400"/>
      <c r="F4040" s="400"/>
      <c r="G4040" s="400"/>
      <c r="H4040" s="400"/>
    </row>
    <row r="4041" spans="1:8" x14ac:dyDescent="0.2">
      <c r="A4041" s="407"/>
      <c r="D4041" s="400"/>
      <c r="E4041" s="400"/>
      <c r="F4041" s="400"/>
      <c r="G4041" s="400"/>
      <c r="H4041" s="400"/>
    </row>
    <row r="4042" spans="1:8" x14ac:dyDescent="0.2">
      <c r="A4042" s="407"/>
      <c r="D4042" s="400"/>
      <c r="E4042" s="400"/>
      <c r="F4042" s="400"/>
      <c r="G4042" s="400"/>
      <c r="H4042" s="400"/>
    </row>
    <row r="4043" spans="1:8" x14ac:dyDescent="0.2">
      <c r="A4043" s="407"/>
      <c r="D4043" s="400"/>
      <c r="E4043" s="400"/>
      <c r="F4043" s="400"/>
      <c r="G4043" s="400"/>
      <c r="H4043" s="400"/>
    </row>
    <row r="4044" spans="1:8" x14ac:dyDescent="0.2">
      <c r="A4044" s="407"/>
      <c r="D4044" s="400"/>
      <c r="E4044" s="400"/>
      <c r="F4044" s="400"/>
      <c r="G4044" s="400"/>
      <c r="H4044" s="400"/>
    </row>
    <row r="4045" spans="1:8" x14ac:dyDescent="0.2">
      <c r="A4045" s="407"/>
      <c r="D4045" s="400"/>
      <c r="E4045" s="400"/>
      <c r="F4045" s="400"/>
      <c r="G4045" s="400"/>
      <c r="H4045" s="400"/>
    </row>
    <row r="4046" spans="1:8" x14ac:dyDescent="0.2">
      <c r="A4046" s="407"/>
      <c r="D4046" s="400"/>
      <c r="E4046" s="400"/>
      <c r="F4046" s="400"/>
      <c r="G4046" s="400"/>
      <c r="H4046" s="400"/>
    </row>
    <row r="4047" spans="1:8" x14ac:dyDescent="0.2">
      <c r="A4047" s="407"/>
      <c r="D4047" s="400"/>
      <c r="E4047" s="400"/>
      <c r="F4047" s="400"/>
      <c r="G4047" s="400"/>
      <c r="H4047" s="400"/>
    </row>
    <row r="4048" spans="1:8" x14ac:dyDescent="0.2">
      <c r="A4048" s="407"/>
      <c r="D4048" s="400"/>
      <c r="E4048" s="400"/>
      <c r="F4048" s="400"/>
      <c r="G4048" s="400"/>
      <c r="H4048" s="400"/>
    </row>
    <row r="4049" spans="1:8" x14ac:dyDescent="0.2">
      <c r="A4049" s="407"/>
      <c r="D4049" s="400"/>
      <c r="E4049" s="400"/>
      <c r="F4049" s="400"/>
      <c r="G4049" s="400"/>
      <c r="H4049" s="400"/>
    </row>
    <row r="4050" spans="1:8" x14ac:dyDescent="0.2">
      <c r="A4050" s="407"/>
      <c r="D4050" s="400"/>
      <c r="E4050" s="400"/>
      <c r="F4050" s="400"/>
      <c r="G4050" s="400"/>
      <c r="H4050" s="400"/>
    </row>
    <row r="4051" spans="1:8" x14ac:dyDescent="0.2">
      <c r="A4051" s="407"/>
      <c r="D4051" s="400"/>
      <c r="E4051" s="400"/>
      <c r="F4051" s="400"/>
      <c r="G4051" s="400"/>
      <c r="H4051" s="400"/>
    </row>
    <row r="4052" spans="1:8" x14ac:dyDescent="0.2">
      <c r="A4052" s="407"/>
      <c r="D4052" s="400"/>
      <c r="E4052" s="400"/>
      <c r="F4052" s="400"/>
      <c r="G4052" s="400"/>
      <c r="H4052" s="400"/>
    </row>
    <row r="4053" spans="1:8" x14ac:dyDescent="0.2">
      <c r="A4053" s="407"/>
      <c r="D4053" s="400"/>
      <c r="E4053" s="400"/>
      <c r="F4053" s="400"/>
      <c r="G4053" s="400"/>
      <c r="H4053" s="400"/>
    </row>
    <row r="4054" spans="1:8" x14ac:dyDescent="0.2">
      <c r="A4054" s="407"/>
      <c r="D4054" s="400"/>
      <c r="E4054" s="400"/>
      <c r="F4054" s="400"/>
      <c r="G4054" s="400"/>
      <c r="H4054" s="400"/>
    </row>
    <row r="4055" spans="1:8" x14ac:dyDescent="0.2">
      <c r="A4055" s="407"/>
      <c r="D4055" s="400"/>
      <c r="E4055" s="400"/>
      <c r="F4055" s="400"/>
      <c r="G4055" s="400"/>
      <c r="H4055" s="400"/>
    </row>
    <row r="4056" spans="1:8" x14ac:dyDescent="0.2">
      <c r="A4056" s="407"/>
      <c r="D4056" s="400"/>
      <c r="E4056" s="400"/>
      <c r="F4056" s="400"/>
      <c r="G4056" s="400"/>
      <c r="H4056" s="400"/>
    </row>
    <row r="4057" spans="1:8" x14ac:dyDescent="0.2">
      <c r="A4057" s="407"/>
      <c r="D4057" s="400"/>
      <c r="E4057" s="400"/>
      <c r="F4057" s="400"/>
      <c r="G4057" s="400"/>
      <c r="H4057" s="400"/>
    </row>
    <row r="4058" spans="1:8" x14ac:dyDescent="0.2">
      <c r="A4058" s="407"/>
      <c r="D4058" s="400"/>
      <c r="E4058" s="400"/>
      <c r="F4058" s="400"/>
      <c r="G4058" s="400"/>
      <c r="H4058" s="400"/>
    </row>
    <row r="4059" spans="1:8" x14ac:dyDescent="0.2">
      <c r="A4059" s="407"/>
      <c r="D4059" s="400"/>
      <c r="E4059" s="400"/>
      <c r="F4059" s="400"/>
      <c r="G4059" s="400"/>
      <c r="H4059" s="400"/>
    </row>
    <row r="4060" spans="1:8" x14ac:dyDescent="0.2">
      <c r="A4060" s="407"/>
      <c r="D4060" s="400"/>
      <c r="E4060" s="400"/>
      <c r="F4060" s="400"/>
      <c r="G4060" s="400"/>
      <c r="H4060" s="400"/>
    </row>
    <row r="4061" spans="1:8" x14ac:dyDescent="0.2">
      <c r="A4061" s="407"/>
      <c r="D4061" s="400"/>
      <c r="E4061" s="400"/>
      <c r="F4061" s="400"/>
      <c r="G4061" s="400"/>
      <c r="H4061" s="400"/>
    </row>
    <row r="4062" spans="1:8" x14ac:dyDescent="0.2">
      <c r="A4062" s="407"/>
      <c r="D4062" s="400"/>
      <c r="E4062" s="400"/>
      <c r="F4062" s="400"/>
      <c r="G4062" s="400"/>
      <c r="H4062" s="400"/>
    </row>
    <row r="4063" spans="1:8" x14ac:dyDescent="0.2">
      <c r="A4063" s="407"/>
      <c r="D4063" s="400"/>
      <c r="E4063" s="400"/>
      <c r="F4063" s="400"/>
      <c r="G4063" s="400"/>
      <c r="H4063" s="400"/>
    </row>
    <row r="4064" spans="1:8" x14ac:dyDescent="0.2">
      <c r="A4064" s="407"/>
      <c r="D4064" s="400"/>
      <c r="E4064" s="400"/>
      <c r="F4064" s="400"/>
      <c r="G4064" s="400"/>
      <c r="H4064" s="400"/>
    </row>
    <row r="4065" spans="1:8" x14ac:dyDescent="0.2">
      <c r="A4065" s="407"/>
      <c r="D4065" s="400"/>
      <c r="E4065" s="400"/>
      <c r="F4065" s="400"/>
      <c r="G4065" s="400"/>
      <c r="H4065" s="400"/>
    </row>
    <row r="4066" spans="1:8" x14ac:dyDescent="0.2">
      <c r="A4066" s="407"/>
      <c r="D4066" s="400"/>
      <c r="E4066" s="400"/>
      <c r="F4066" s="400"/>
      <c r="G4066" s="400"/>
      <c r="H4066" s="400"/>
    </row>
    <row r="4067" spans="1:8" x14ac:dyDescent="0.2">
      <c r="A4067" s="407"/>
      <c r="D4067" s="400"/>
      <c r="E4067" s="400"/>
      <c r="F4067" s="400"/>
      <c r="G4067" s="400"/>
      <c r="H4067" s="400"/>
    </row>
    <row r="4068" spans="1:8" x14ac:dyDescent="0.2">
      <c r="A4068" s="407"/>
      <c r="D4068" s="400"/>
      <c r="E4068" s="400"/>
      <c r="F4068" s="400"/>
      <c r="G4068" s="400"/>
      <c r="H4068" s="400"/>
    </row>
    <row r="4069" spans="1:8" x14ac:dyDescent="0.2">
      <c r="A4069" s="407"/>
      <c r="D4069" s="400"/>
      <c r="E4069" s="400"/>
      <c r="F4069" s="400"/>
      <c r="G4069" s="400"/>
      <c r="H4069" s="400"/>
    </row>
    <row r="4070" spans="1:8" x14ac:dyDescent="0.2">
      <c r="A4070" s="407"/>
      <c r="D4070" s="400"/>
      <c r="E4070" s="400"/>
      <c r="F4070" s="400"/>
      <c r="G4070" s="400"/>
      <c r="H4070" s="400"/>
    </row>
    <row r="4071" spans="1:8" x14ac:dyDescent="0.2">
      <c r="A4071" s="407"/>
      <c r="D4071" s="400"/>
      <c r="E4071" s="400"/>
      <c r="F4071" s="400"/>
      <c r="G4071" s="400"/>
      <c r="H4071" s="400"/>
    </row>
    <row r="4072" spans="1:8" x14ac:dyDescent="0.2">
      <c r="A4072" s="407"/>
      <c r="D4072" s="400"/>
      <c r="E4072" s="400"/>
      <c r="F4072" s="400"/>
      <c r="G4072" s="400"/>
      <c r="H4072" s="400"/>
    </row>
    <row r="4073" spans="1:8" x14ac:dyDescent="0.2">
      <c r="A4073" s="407"/>
      <c r="D4073" s="400"/>
      <c r="E4073" s="400"/>
      <c r="F4073" s="400"/>
      <c r="G4073" s="400"/>
      <c r="H4073" s="400"/>
    </row>
    <row r="4074" spans="1:8" x14ac:dyDescent="0.2">
      <c r="A4074" s="407"/>
      <c r="D4074" s="400"/>
      <c r="E4074" s="400"/>
      <c r="F4074" s="400"/>
      <c r="G4074" s="400"/>
      <c r="H4074" s="400"/>
    </row>
    <row r="4075" spans="1:8" x14ac:dyDescent="0.2">
      <c r="A4075" s="407"/>
      <c r="D4075" s="400"/>
      <c r="E4075" s="400"/>
      <c r="F4075" s="400"/>
      <c r="G4075" s="400"/>
      <c r="H4075" s="400"/>
    </row>
    <row r="4076" spans="1:8" x14ac:dyDescent="0.2">
      <c r="A4076" s="407"/>
      <c r="D4076" s="400"/>
      <c r="E4076" s="400"/>
      <c r="F4076" s="400"/>
      <c r="G4076" s="400"/>
      <c r="H4076" s="400"/>
    </row>
    <row r="4077" spans="1:8" x14ac:dyDescent="0.2">
      <c r="A4077" s="407"/>
      <c r="D4077" s="400"/>
      <c r="E4077" s="400"/>
      <c r="F4077" s="400"/>
      <c r="G4077" s="400"/>
      <c r="H4077" s="400"/>
    </row>
    <row r="4078" spans="1:8" x14ac:dyDescent="0.2">
      <c r="A4078" s="407"/>
      <c r="D4078" s="400"/>
      <c r="E4078" s="400"/>
      <c r="F4078" s="400"/>
      <c r="G4078" s="400"/>
      <c r="H4078" s="400"/>
    </row>
    <row r="4079" spans="1:8" x14ac:dyDescent="0.2">
      <c r="A4079" s="407"/>
      <c r="D4079" s="400"/>
      <c r="E4079" s="400"/>
      <c r="F4079" s="400"/>
      <c r="G4079" s="400"/>
      <c r="H4079" s="400"/>
    </row>
    <row r="4080" spans="1:8" x14ac:dyDescent="0.2">
      <c r="A4080" s="407"/>
      <c r="D4080" s="400"/>
      <c r="E4080" s="400"/>
      <c r="F4080" s="400"/>
      <c r="G4080" s="400"/>
      <c r="H4080" s="400"/>
    </row>
    <row r="4081" spans="1:8" x14ac:dyDescent="0.2">
      <c r="A4081" s="407"/>
      <c r="D4081" s="400"/>
      <c r="E4081" s="400"/>
      <c r="F4081" s="400"/>
      <c r="G4081" s="400"/>
      <c r="H4081" s="400"/>
    </row>
    <row r="4082" spans="1:8" x14ac:dyDescent="0.2">
      <c r="A4082" s="407"/>
      <c r="D4082" s="400"/>
      <c r="E4082" s="400"/>
      <c r="F4082" s="400"/>
      <c r="G4082" s="400"/>
      <c r="H4082" s="400"/>
    </row>
    <row r="4083" spans="1:8" x14ac:dyDescent="0.2">
      <c r="A4083" s="407"/>
      <c r="D4083" s="400"/>
      <c r="E4083" s="400"/>
      <c r="F4083" s="400"/>
      <c r="G4083" s="400"/>
      <c r="H4083" s="400"/>
    </row>
    <row r="4084" spans="1:8" x14ac:dyDescent="0.2">
      <c r="A4084" s="407"/>
      <c r="D4084" s="400"/>
      <c r="E4084" s="400"/>
      <c r="F4084" s="400"/>
      <c r="G4084" s="400"/>
      <c r="H4084" s="400"/>
    </row>
    <row r="4085" spans="1:8" x14ac:dyDescent="0.2">
      <c r="A4085" s="407"/>
      <c r="D4085" s="400"/>
      <c r="E4085" s="400"/>
      <c r="F4085" s="400"/>
      <c r="G4085" s="400"/>
      <c r="H4085" s="400"/>
    </row>
    <row r="4086" spans="1:8" x14ac:dyDescent="0.2">
      <c r="A4086" s="407"/>
      <c r="D4086" s="400"/>
      <c r="E4086" s="400"/>
      <c r="F4086" s="400"/>
      <c r="G4086" s="400"/>
      <c r="H4086" s="400"/>
    </row>
    <row r="4087" spans="1:8" x14ac:dyDescent="0.2">
      <c r="A4087" s="407"/>
      <c r="D4087" s="400"/>
      <c r="E4087" s="400"/>
      <c r="F4087" s="400"/>
      <c r="G4087" s="400"/>
      <c r="H4087" s="400"/>
    </row>
    <row r="4088" spans="1:8" x14ac:dyDescent="0.2">
      <c r="A4088" s="407"/>
      <c r="D4088" s="400"/>
      <c r="E4088" s="400"/>
      <c r="F4088" s="400"/>
      <c r="G4088" s="400"/>
      <c r="H4088" s="400"/>
    </row>
    <row r="4089" spans="1:8" x14ac:dyDescent="0.2">
      <c r="A4089" s="407"/>
      <c r="D4089" s="400"/>
      <c r="E4089" s="400"/>
      <c r="F4089" s="400"/>
      <c r="G4089" s="400"/>
      <c r="H4089" s="400"/>
    </row>
    <row r="4090" spans="1:8" x14ac:dyDescent="0.2">
      <c r="A4090" s="407"/>
      <c r="D4090" s="400"/>
      <c r="E4090" s="400"/>
      <c r="F4090" s="400"/>
      <c r="G4090" s="400"/>
      <c r="H4090" s="400"/>
    </row>
    <row r="4091" spans="1:8" x14ac:dyDescent="0.2">
      <c r="A4091" s="407"/>
      <c r="D4091" s="400"/>
      <c r="E4091" s="400"/>
      <c r="F4091" s="400"/>
      <c r="G4091" s="400"/>
      <c r="H4091" s="400"/>
    </row>
    <row r="4092" spans="1:8" x14ac:dyDescent="0.2">
      <c r="A4092" s="407"/>
      <c r="D4092" s="400"/>
      <c r="E4092" s="400"/>
      <c r="F4092" s="400"/>
      <c r="G4092" s="400"/>
      <c r="H4092" s="400"/>
    </row>
    <row r="4093" spans="1:8" x14ac:dyDescent="0.2">
      <c r="A4093" s="407"/>
      <c r="D4093" s="400"/>
      <c r="E4093" s="400"/>
      <c r="F4093" s="400"/>
      <c r="G4093" s="400"/>
      <c r="H4093" s="400"/>
    </row>
    <row r="4094" spans="1:8" x14ac:dyDescent="0.2">
      <c r="A4094" s="407"/>
      <c r="D4094" s="400"/>
      <c r="E4094" s="400"/>
      <c r="F4094" s="400"/>
      <c r="G4094" s="400"/>
      <c r="H4094" s="400"/>
    </row>
    <row r="4095" spans="1:8" x14ac:dyDescent="0.2">
      <c r="A4095" s="407"/>
      <c r="D4095" s="400"/>
      <c r="E4095" s="400"/>
      <c r="F4095" s="400"/>
      <c r="G4095" s="400"/>
      <c r="H4095" s="400"/>
    </row>
    <row r="4096" spans="1:8" x14ac:dyDescent="0.2">
      <c r="A4096" s="407"/>
      <c r="D4096" s="400"/>
      <c r="E4096" s="400"/>
      <c r="F4096" s="400"/>
      <c r="G4096" s="400"/>
      <c r="H4096" s="400"/>
    </row>
    <row r="4097" spans="1:8" x14ac:dyDescent="0.2">
      <c r="A4097" s="407"/>
      <c r="D4097" s="400"/>
      <c r="E4097" s="400"/>
      <c r="F4097" s="400"/>
      <c r="G4097" s="400"/>
      <c r="H4097" s="400"/>
    </row>
    <row r="4098" spans="1:8" x14ac:dyDescent="0.2">
      <c r="A4098" s="407"/>
      <c r="D4098" s="400"/>
      <c r="E4098" s="400"/>
      <c r="F4098" s="400"/>
      <c r="G4098" s="400"/>
      <c r="H4098" s="400"/>
    </row>
    <row r="4099" spans="1:8" x14ac:dyDescent="0.2">
      <c r="A4099" s="407"/>
      <c r="D4099" s="400"/>
      <c r="E4099" s="400"/>
      <c r="F4099" s="400"/>
      <c r="G4099" s="400"/>
      <c r="H4099" s="400"/>
    </row>
    <row r="4100" spans="1:8" x14ac:dyDescent="0.2">
      <c r="A4100" s="407"/>
      <c r="D4100" s="400"/>
      <c r="E4100" s="400"/>
      <c r="F4100" s="400"/>
      <c r="G4100" s="400"/>
      <c r="H4100" s="400"/>
    </row>
    <row r="4101" spans="1:8" x14ac:dyDescent="0.2">
      <c r="A4101" s="407"/>
      <c r="D4101" s="400"/>
      <c r="E4101" s="400"/>
      <c r="F4101" s="400"/>
      <c r="G4101" s="400"/>
      <c r="H4101" s="400"/>
    </row>
    <row r="4102" spans="1:8" x14ac:dyDescent="0.2">
      <c r="A4102" s="407"/>
      <c r="D4102" s="400"/>
      <c r="E4102" s="400"/>
      <c r="F4102" s="400"/>
      <c r="G4102" s="400"/>
      <c r="H4102" s="400"/>
    </row>
    <row r="4103" spans="1:8" x14ac:dyDescent="0.2">
      <c r="A4103" s="407"/>
      <c r="D4103" s="400"/>
      <c r="E4103" s="400"/>
      <c r="F4103" s="400"/>
      <c r="G4103" s="400"/>
      <c r="H4103" s="400"/>
    </row>
    <row r="4104" spans="1:8" x14ac:dyDescent="0.2">
      <c r="A4104" s="407"/>
      <c r="D4104" s="400"/>
      <c r="E4104" s="400"/>
      <c r="F4104" s="400"/>
      <c r="G4104" s="400"/>
      <c r="H4104" s="400"/>
    </row>
    <row r="4105" spans="1:8" x14ac:dyDescent="0.2">
      <c r="A4105" s="407"/>
      <c r="D4105" s="400"/>
      <c r="E4105" s="400"/>
      <c r="F4105" s="400"/>
      <c r="G4105" s="400"/>
      <c r="H4105" s="400"/>
    </row>
    <row r="4106" spans="1:8" x14ac:dyDescent="0.2">
      <c r="A4106" s="407"/>
      <c r="D4106" s="400"/>
      <c r="E4106" s="400"/>
      <c r="F4106" s="400"/>
      <c r="G4106" s="400"/>
      <c r="H4106" s="400"/>
    </row>
    <row r="4107" spans="1:8" x14ac:dyDescent="0.2">
      <c r="A4107" s="407"/>
      <c r="D4107" s="400"/>
      <c r="E4107" s="400"/>
      <c r="F4107" s="400"/>
      <c r="G4107" s="400"/>
      <c r="H4107" s="400"/>
    </row>
    <row r="4108" spans="1:8" x14ac:dyDescent="0.2">
      <c r="A4108" s="407"/>
      <c r="D4108" s="400"/>
      <c r="E4108" s="400"/>
      <c r="F4108" s="400"/>
      <c r="G4108" s="400"/>
      <c r="H4108" s="400"/>
    </row>
    <row r="4109" spans="1:8" x14ac:dyDescent="0.2">
      <c r="A4109" s="407"/>
      <c r="D4109" s="400"/>
      <c r="E4109" s="400"/>
      <c r="F4109" s="400"/>
      <c r="G4109" s="400"/>
      <c r="H4109" s="400"/>
    </row>
    <row r="4110" spans="1:8" x14ac:dyDescent="0.2">
      <c r="A4110" s="407"/>
      <c r="D4110" s="400"/>
      <c r="E4110" s="400"/>
      <c r="F4110" s="400"/>
      <c r="G4110" s="400"/>
      <c r="H4110" s="400"/>
    </row>
    <row r="4111" spans="1:8" x14ac:dyDescent="0.2">
      <c r="A4111" s="407"/>
      <c r="D4111" s="400"/>
      <c r="E4111" s="400"/>
      <c r="F4111" s="400"/>
      <c r="G4111" s="400"/>
      <c r="H4111" s="400"/>
    </row>
    <row r="4112" spans="1:8" x14ac:dyDescent="0.2">
      <c r="A4112" s="407"/>
      <c r="D4112" s="400"/>
      <c r="E4112" s="400"/>
      <c r="F4112" s="400"/>
      <c r="G4112" s="400"/>
      <c r="H4112" s="400"/>
    </row>
    <row r="4113" spans="1:8" x14ac:dyDescent="0.2">
      <c r="A4113" s="407"/>
      <c r="D4113" s="400"/>
      <c r="E4113" s="400"/>
      <c r="F4113" s="400"/>
      <c r="G4113" s="400"/>
      <c r="H4113" s="400"/>
    </row>
    <row r="4114" spans="1:8" x14ac:dyDescent="0.2">
      <c r="A4114" s="407"/>
      <c r="D4114" s="400"/>
      <c r="E4114" s="400"/>
      <c r="F4114" s="400"/>
      <c r="G4114" s="400"/>
      <c r="H4114" s="400"/>
    </row>
    <row r="4115" spans="1:8" x14ac:dyDescent="0.2">
      <c r="A4115" s="407"/>
      <c r="D4115" s="400"/>
      <c r="E4115" s="400"/>
      <c r="F4115" s="400"/>
      <c r="G4115" s="400"/>
      <c r="H4115" s="400"/>
    </row>
    <row r="4116" spans="1:8" x14ac:dyDescent="0.2">
      <c r="A4116" s="407"/>
      <c r="D4116" s="400"/>
      <c r="E4116" s="400"/>
      <c r="F4116" s="400"/>
      <c r="G4116" s="400"/>
      <c r="H4116" s="400"/>
    </row>
    <row r="4117" spans="1:8" x14ac:dyDescent="0.2">
      <c r="A4117" s="407"/>
      <c r="D4117" s="400"/>
      <c r="E4117" s="400"/>
      <c r="F4117" s="400"/>
      <c r="G4117" s="400"/>
      <c r="H4117" s="400"/>
    </row>
    <row r="4118" spans="1:8" x14ac:dyDescent="0.2">
      <c r="A4118" s="407"/>
      <c r="D4118" s="400"/>
      <c r="E4118" s="400"/>
      <c r="F4118" s="400"/>
      <c r="G4118" s="400"/>
      <c r="H4118" s="400"/>
    </row>
    <row r="4119" spans="1:8" x14ac:dyDescent="0.2">
      <c r="A4119" s="407"/>
      <c r="D4119" s="400"/>
      <c r="E4119" s="400"/>
      <c r="F4119" s="400"/>
      <c r="G4119" s="400"/>
      <c r="H4119" s="400"/>
    </row>
    <row r="4120" spans="1:8" x14ac:dyDescent="0.2">
      <c r="A4120" s="407"/>
      <c r="D4120" s="400"/>
      <c r="E4120" s="400"/>
      <c r="F4120" s="400"/>
      <c r="G4120" s="400"/>
      <c r="H4120" s="400"/>
    </row>
    <row r="4121" spans="1:8" x14ac:dyDescent="0.2">
      <c r="A4121" s="407"/>
      <c r="D4121" s="400"/>
      <c r="E4121" s="400"/>
      <c r="F4121" s="400"/>
      <c r="G4121" s="400"/>
      <c r="H4121" s="400"/>
    </row>
    <row r="4122" spans="1:8" x14ac:dyDescent="0.2">
      <c r="A4122" s="407"/>
      <c r="D4122" s="400"/>
      <c r="E4122" s="400"/>
      <c r="F4122" s="400"/>
      <c r="G4122" s="400"/>
      <c r="H4122" s="400"/>
    </row>
    <row r="4123" spans="1:8" x14ac:dyDescent="0.2">
      <c r="A4123" s="407"/>
      <c r="D4123" s="400"/>
      <c r="E4123" s="400"/>
      <c r="F4123" s="400"/>
      <c r="G4123" s="400"/>
      <c r="H4123" s="400"/>
    </row>
    <row r="4124" spans="1:8" x14ac:dyDescent="0.2">
      <c r="A4124" s="407"/>
      <c r="D4124" s="400"/>
      <c r="E4124" s="400"/>
      <c r="F4124" s="400"/>
      <c r="G4124" s="400"/>
      <c r="H4124" s="400"/>
    </row>
    <row r="4125" spans="1:8" x14ac:dyDescent="0.2">
      <c r="A4125" s="407"/>
      <c r="D4125" s="400"/>
      <c r="E4125" s="400"/>
      <c r="F4125" s="400"/>
      <c r="G4125" s="400"/>
      <c r="H4125" s="400"/>
    </row>
    <row r="4126" spans="1:8" x14ac:dyDescent="0.2">
      <c r="A4126" s="407"/>
      <c r="D4126" s="400"/>
      <c r="E4126" s="400"/>
      <c r="F4126" s="400"/>
      <c r="G4126" s="400"/>
      <c r="H4126" s="400"/>
    </row>
    <row r="4127" spans="1:8" x14ac:dyDescent="0.2">
      <c r="A4127" s="407"/>
      <c r="D4127" s="400"/>
      <c r="E4127" s="400"/>
      <c r="F4127" s="400"/>
      <c r="G4127" s="400"/>
      <c r="H4127" s="400"/>
    </row>
    <row r="4128" spans="1:8" x14ac:dyDescent="0.2">
      <c r="A4128" s="407"/>
      <c r="D4128" s="400"/>
      <c r="E4128" s="400"/>
      <c r="F4128" s="400"/>
      <c r="G4128" s="400"/>
      <c r="H4128" s="400"/>
    </row>
    <row r="4129" spans="1:8" x14ac:dyDescent="0.2">
      <c r="A4129" s="407"/>
      <c r="D4129" s="400"/>
      <c r="E4129" s="400"/>
      <c r="F4129" s="400"/>
      <c r="G4129" s="400"/>
      <c r="H4129" s="400"/>
    </row>
    <row r="4130" spans="1:8" x14ac:dyDescent="0.2">
      <c r="A4130" s="407"/>
      <c r="D4130" s="400"/>
      <c r="E4130" s="400"/>
      <c r="F4130" s="400"/>
      <c r="G4130" s="400"/>
      <c r="H4130" s="400"/>
    </row>
    <row r="4131" spans="1:8" x14ac:dyDescent="0.2">
      <c r="A4131" s="407"/>
      <c r="D4131" s="400"/>
      <c r="E4131" s="400"/>
      <c r="F4131" s="400"/>
      <c r="G4131" s="400"/>
      <c r="H4131" s="400"/>
    </row>
    <row r="4132" spans="1:8" x14ac:dyDescent="0.2">
      <c r="A4132" s="407"/>
      <c r="D4132" s="400"/>
      <c r="E4132" s="400"/>
      <c r="F4132" s="400"/>
      <c r="G4132" s="400"/>
      <c r="H4132" s="400"/>
    </row>
    <row r="4133" spans="1:8" x14ac:dyDescent="0.2">
      <c r="A4133" s="407"/>
      <c r="D4133" s="400"/>
      <c r="E4133" s="400"/>
      <c r="F4133" s="400"/>
      <c r="G4133" s="400"/>
      <c r="H4133" s="400"/>
    </row>
    <row r="4134" spans="1:8" x14ac:dyDescent="0.2">
      <c r="A4134" s="407"/>
      <c r="D4134" s="400"/>
      <c r="E4134" s="400"/>
      <c r="F4134" s="400"/>
      <c r="G4134" s="400"/>
      <c r="H4134" s="400"/>
    </row>
    <row r="4135" spans="1:8" x14ac:dyDescent="0.2">
      <c r="A4135" s="407"/>
      <c r="D4135" s="400"/>
      <c r="E4135" s="400"/>
      <c r="F4135" s="400"/>
      <c r="G4135" s="400"/>
      <c r="H4135" s="400"/>
    </row>
    <row r="4136" spans="1:8" x14ac:dyDescent="0.2">
      <c r="A4136" s="407"/>
      <c r="D4136" s="400"/>
      <c r="E4136" s="400"/>
      <c r="F4136" s="400"/>
      <c r="G4136" s="400"/>
      <c r="H4136" s="400"/>
    </row>
    <row r="4137" spans="1:8" x14ac:dyDescent="0.2">
      <c r="A4137" s="407"/>
      <c r="D4137" s="400"/>
      <c r="E4137" s="400"/>
      <c r="F4137" s="400"/>
      <c r="G4137" s="400"/>
      <c r="H4137" s="400"/>
    </row>
    <row r="4138" spans="1:8" x14ac:dyDescent="0.2">
      <c r="A4138" s="407"/>
      <c r="D4138" s="400"/>
      <c r="E4138" s="400"/>
      <c r="F4138" s="400"/>
      <c r="G4138" s="400"/>
      <c r="H4138" s="400"/>
    </row>
    <row r="4139" spans="1:8" x14ac:dyDescent="0.2">
      <c r="A4139" s="407"/>
      <c r="D4139" s="400"/>
      <c r="E4139" s="400"/>
      <c r="F4139" s="400"/>
      <c r="G4139" s="400"/>
      <c r="H4139" s="400"/>
    </row>
    <row r="4140" spans="1:8" x14ac:dyDescent="0.2">
      <c r="A4140" s="407"/>
      <c r="D4140" s="400"/>
      <c r="E4140" s="400"/>
      <c r="F4140" s="400"/>
      <c r="G4140" s="400"/>
      <c r="H4140" s="400"/>
    </row>
    <row r="4141" spans="1:8" x14ac:dyDescent="0.2">
      <c r="A4141" s="407"/>
      <c r="D4141" s="400"/>
      <c r="E4141" s="400"/>
      <c r="F4141" s="400"/>
      <c r="G4141" s="400"/>
      <c r="H4141" s="400"/>
    </row>
    <row r="4142" spans="1:8" x14ac:dyDescent="0.2">
      <c r="A4142" s="407"/>
      <c r="D4142" s="400"/>
      <c r="E4142" s="400"/>
      <c r="F4142" s="400"/>
      <c r="G4142" s="400"/>
      <c r="H4142" s="400"/>
    </row>
    <row r="4143" spans="1:8" x14ac:dyDescent="0.2">
      <c r="A4143" s="407"/>
      <c r="D4143" s="400"/>
      <c r="E4143" s="400"/>
      <c r="F4143" s="400"/>
      <c r="G4143" s="400"/>
      <c r="H4143" s="400"/>
    </row>
    <row r="4144" spans="1:8" x14ac:dyDescent="0.2">
      <c r="A4144" s="407"/>
      <c r="D4144" s="400"/>
      <c r="E4144" s="400"/>
      <c r="F4144" s="400"/>
      <c r="G4144" s="400"/>
      <c r="H4144" s="400"/>
    </row>
    <row r="4145" spans="1:8" x14ac:dyDescent="0.2">
      <c r="A4145" s="407"/>
      <c r="D4145" s="400"/>
      <c r="E4145" s="400"/>
      <c r="F4145" s="400"/>
      <c r="G4145" s="400"/>
      <c r="H4145" s="400"/>
    </row>
    <row r="4146" spans="1:8" x14ac:dyDescent="0.2">
      <c r="A4146" s="407"/>
      <c r="D4146" s="400"/>
      <c r="E4146" s="400"/>
      <c r="F4146" s="400"/>
      <c r="G4146" s="400"/>
      <c r="H4146" s="400"/>
    </row>
    <row r="4147" spans="1:8" x14ac:dyDescent="0.2">
      <c r="A4147" s="407"/>
      <c r="D4147" s="400"/>
      <c r="E4147" s="400"/>
      <c r="F4147" s="400"/>
      <c r="G4147" s="400"/>
      <c r="H4147" s="400"/>
    </row>
    <row r="4148" spans="1:8" x14ac:dyDescent="0.2">
      <c r="A4148" s="407"/>
      <c r="D4148" s="400"/>
      <c r="E4148" s="400"/>
      <c r="F4148" s="400"/>
      <c r="G4148" s="400"/>
      <c r="H4148" s="400"/>
    </row>
    <row r="4149" spans="1:8" x14ac:dyDescent="0.2">
      <c r="A4149" s="407"/>
      <c r="D4149" s="400"/>
      <c r="E4149" s="400"/>
      <c r="F4149" s="400"/>
      <c r="G4149" s="400"/>
      <c r="H4149" s="400"/>
    </row>
    <row r="4150" spans="1:8" x14ac:dyDescent="0.2">
      <c r="A4150" s="407"/>
      <c r="D4150" s="400"/>
      <c r="E4150" s="400"/>
      <c r="F4150" s="400"/>
      <c r="G4150" s="400"/>
      <c r="H4150" s="400"/>
    </row>
    <row r="4151" spans="1:8" x14ac:dyDescent="0.2">
      <c r="A4151" s="407"/>
      <c r="D4151" s="400"/>
      <c r="E4151" s="400"/>
      <c r="F4151" s="400"/>
      <c r="G4151" s="400"/>
      <c r="H4151" s="400"/>
    </row>
    <row r="4152" spans="1:8" x14ac:dyDescent="0.2">
      <c r="A4152" s="407"/>
      <c r="D4152" s="400"/>
      <c r="E4152" s="400"/>
      <c r="F4152" s="400"/>
      <c r="G4152" s="400"/>
      <c r="H4152" s="400"/>
    </row>
    <row r="4153" spans="1:8" x14ac:dyDescent="0.2">
      <c r="A4153" s="407"/>
      <c r="D4153" s="400"/>
      <c r="E4153" s="400"/>
      <c r="F4153" s="400"/>
      <c r="G4153" s="400"/>
      <c r="H4153" s="400"/>
    </row>
    <row r="4154" spans="1:8" x14ac:dyDescent="0.2">
      <c r="A4154" s="407"/>
      <c r="D4154" s="400"/>
      <c r="E4154" s="400"/>
      <c r="F4154" s="400"/>
      <c r="G4154" s="400"/>
      <c r="H4154" s="400"/>
    </row>
    <row r="4155" spans="1:8" x14ac:dyDescent="0.2">
      <c r="A4155" s="407"/>
      <c r="D4155" s="400"/>
      <c r="E4155" s="400"/>
      <c r="F4155" s="400"/>
      <c r="G4155" s="400"/>
      <c r="H4155" s="400"/>
    </row>
    <row r="4156" spans="1:8" x14ac:dyDescent="0.2">
      <c r="A4156" s="407"/>
      <c r="D4156" s="400"/>
      <c r="E4156" s="400"/>
      <c r="F4156" s="400"/>
      <c r="G4156" s="400"/>
      <c r="H4156" s="400"/>
    </row>
    <row r="4157" spans="1:8" x14ac:dyDescent="0.2">
      <c r="A4157" s="407"/>
      <c r="D4157" s="400"/>
      <c r="E4157" s="400"/>
      <c r="F4157" s="400"/>
      <c r="G4157" s="400"/>
      <c r="H4157" s="400"/>
    </row>
    <row r="4158" spans="1:8" x14ac:dyDescent="0.2">
      <c r="A4158" s="407"/>
      <c r="D4158" s="400"/>
      <c r="E4158" s="400"/>
      <c r="F4158" s="400"/>
      <c r="G4158" s="400"/>
      <c r="H4158" s="400"/>
    </row>
    <row r="4159" spans="1:8" x14ac:dyDescent="0.2">
      <c r="A4159" s="407"/>
      <c r="D4159" s="400"/>
      <c r="E4159" s="400"/>
      <c r="F4159" s="400"/>
      <c r="G4159" s="400"/>
      <c r="H4159" s="400"/>
    </row>
    <row r="4160" spans="1:8" x14ac:dyDescent="0.2">
      <c r="A4160" s="407"/>
      <c r="D4160" s="400"/>
      <c r="E4160" s="400"/>
      <c r="F4160" s="400"/>
      <c r="G4160" s="400"/>
      <c r="H4160" s="400"/>
    </row>
    <row r="4161" spans="1:8" x14ac:dyDescent="0.2">
      <c r="A4161" s="407"/>
      <c r="D4161" s="400"/>
      <c r="E4161" s="400"/>
      <c r="F4161" s="400"/>
      <c r="G4161" s="400"/>
      <c r="H4161" s="400"/>
    </row>
    <row r="4162" spans="1:8" x14ac:dyDescent="0.2">
      <c r="A4162" s="407"/>
      <c r="D4162" s="400"/>
      <c r="E4162" s="400"/>
      <c r="F4162" s="400"/>
      <c r="G4162" s="400"/>
      <c r="H4162" s="400"/>
    </row>
    <row r="4163" spans="1:8" x14ac:dyDescent="0.2">
      <c r="A4163" s="407"/>
      <c r="D4163" s="400"/>
      <c r="E4163" s="400"/>
      <c r="F4163" s="400"/>
      <c r="G4163" s="400"/>
      <c r="H4163" s="400"/>
    </row>
    <row r="4164" spans="1:8" x14ac:dyDescent="0.2">
      <c r="A4164" s="407"/>
      <c r="D4164" s="400"/>
      <c r="E4164" s="400"/>
      <c r="F4164" s="400"/>
      <c r="G4164" s="400"/>
      <c r="H4164" s="400"/>
    </row>
    <row r="4165" spans="1:8" x14ac:dyDescent="0.2">
      <c r="A4165" s="407"/>
      <c r="D4165" s="400"/>
      <c r="E4165" s="400"/>
      <c r="F4165" s="400"/>
      <c r="G4165" s="400"/>
      <c r="H4165" s="400"/>
    </row>
    <row r="4166" spans="1:8" x14ac:dyDescent="0.2">
      <c r="A4166" s="407"/>
      <c r="D4166" s="400"/>
      <c r="E4166" s="400"/>
      <c r="F4166" s="400"/>
      <c r="G4166" s="400"/>
      <c r="H4166" s="400"/>
    </row>
    <row r="4167" spans="1:8" x14ac:dyDescent="0.2">
      <c r="A4167" s="407"/>
      <c r="D4167" s="400"/>
      <c r="E4167" s="400"/>
      <c r="F4167" s="400"/>
      <c r="G4167" s="400"/>
      <c r="H4167" s="400"/>
    </row>
    <row r="4168" spans="1:8" x14ac:dyDescent="0.2">
      <c r="A4168" s="407"/>
      <c r="D4168" s="400"/>
      <c r="E4168" s="400"/>
      <c r="F4168" s="400"/>
      <c r="G4168" s="400"/>
      <c r="H4168" s="400"/>
    </row>
    <row r="4169" spans="1:8" x14ac:dyDescent="0.2">
      <c r="A4169" s="407"/>
      <c r="D4169" s="400"/>
      <c r="E4169" s="400"/>
      <c r="F4169" s="400"/>
      <c r="G4169" s="400"/>
      <c r="H4169" s="400"/>
    </row>
    <row r="4170" spans="1:8" x14ac:dyDescent="0.2">
      <c r="A4170" s="407"/>
      <c r="D4170" s="400"/>
      <c r="E4170" s="400"/>
      <c r="F4170" s="400"/>
      <c r="G4170" s="400"/>
      <c r="H4170" s="400"/>
    </row>
    <row r="4171" spans="1:8" x14ac:dyDescent="0.2">
      <c r="A4171" s="407"/>
      <c r="D4171" s="400"/>
      <c r="E4171" s="400"/>
      <c r="F4171" s="400"/>
      <c r="G4171" s="400"/>
      <c r="H4171" s="400"/>
    </row>
    <row r="4172" spans="1:8" x14ac:dyDescent="0.2">
      <c r="A4172" s="407"/>
      <c r="D4172" s="400"/>
      <c r="E4172" s="400"/>
      <c r="F4172" s="400"/>
      <c r="G4172" s="400"/>
      <c r="H4172" s="400"/>
    </row>
    <row r="4173" spans="1:8" x14ac:dyDescent="0.2">
      <c r="A4173" s="407"/>
      <c r="D4173" s="400"/>
      <c r="E4173" s="400"/>
      <c r="F4173" s="400"/>
      <c r="G4173" s="400"/>
      <c r="H4173" s="400"/>
    </row>
    <row r="4174" spans="1:8" x14ac:dyDescent="0.2">
      <c r="A4174" s="407"/>
      <c r="D4174" s="400"/>
      <c r="E4174" s="400"/>
      <c r="F4174" s="400"/>
      <c r="G4174" s="400"/>
      <c r="H4174" s="400"/>
    </row>
    <row r="4175" spans="1:8" x14ac:dyDescent="0.2">
      <c r="A4175" s="407"/>
      <c r="D4175" s="400"/>
      <c r="E4175" s="400"/>
      <c r="F4175" s="400"/>
      <c r="G4175" s="400"/>
      <c r="H4175" s="400"/>
    </row>
    <row r="4176" spans="1:8" x14ac:dyDescent="0.2">
      <c r="A4176" s="407"/>
      <c r="D4176" s="400"/>
      <c r="E4176" s="400"/>
      <c r="F4176" s="400"/>
      <c r="G4176" s="400"/>
      <c r="H4176" s="400"/>
    </row>
    <row r="4177" spans="1:8" x14ac:dyDescent="0.2">
      <c r="A4177" s="407"/>
      <c r="D4177" s="400"/>
      <c r="E4177" s="400"/>
      <c r="F4177" s="400"/>
      <c r="G4177" s="400"/>
      <c r="H4177" s="400"/>
    </row>
    <row r="4178" spans="1:8" x14ac:dyDescent="0.2">
      <c r="A4178" s="407"/>
      <c r="D4178" s="400"/>
      <c r="E4178" s="400"/>
      <c r="F4178" s="400"/>
      <c r="G4178" s="400"/>
      <c r="H4178" s="400"/>
    </row>
    <row r="4179" spans="1:8" x14ac:dyDescent="0.2">
      <c r="A4179" s="407"/>
      <c r="D4179" s="400"/>
      <c r="E4179" s="400"/>
      <c r="F4179" s="400"/>
      <c r="G4179" s="400"/>
      <c r="H4179" s="400"/>
    </row>
    <row r="4180" spans="1:8" x14ac:dyDescent="0.2">
      <c r="A4180" s="407"/>
      <c r="D4180" s="400"/>
      <c r="E4180" s="400"/>
      <c r="F4180" s="400"/>
      <c r="G4180" s="400"/>
      <c r="H4180" s="400"/>
    </row>
    <row r="4181" spans="1:8" x14ac:dyDescent="0.2">
      <c r="A4181" s="407"/>
      <c r="D4181" s="400"/>
      <c r="E4181" s="400"/>
      <c r="F4181" s="400"/>
      <c r="G4181" s="400"/>
      <c r="H4181" s="400"/>
    </row>
    <row r="4182" spans="1:8" x14ac:dyDescent="0.2">
      <c r="A4182" s="407"/>
      <c r="D4182" s="400"/>
      <c r="E4182" s="400"/>
      <c r="F4182" s="400"/>
      <c r="G4182" s="400"/>
      <c r="H4182" s="400"/>
    </row>
    <row r="4183" spans="1:8" x14ac:dyDescent="0.2">
      <c r="A4183" s="407"/>
      <c r="D4183" s="400"/>
      <c r="E4183" s="400"/>
      <c r="F4183" s="400"/>
      <c r="G4183" s="400"/>
      <c r="H4183" s="400"/>
    </row>
    <row r="4184" spans="1:8" x14ac:dyDescent="0.2">
      <c r="A4184" s="407"/>
      <c r="D4184" s="400"/>
      <c r="E4184" s="400"/>
      <c r="F4184" s="400"/>
      <c r="G4184" s="400"/>
      <c r="H4184" s="400"/>
    </row>
    <row r="4185" spans="1:8" x14ac:dyDescent="0.2">
      <c r="A4185" s="407"/>
      <c r="D4185" s="400"/>
      <c r="E4185" s="400"/>
      <c r="F4185" s="400"/>
      <c r="G4185" s="400"/>
      <c r="H4185" s="400"/>
    </row>
    <row r="4186" spans="1:8" x14ac:dyDescent="0.2">
      <c r="A4186" s="407"/>
      <c r="D4186" s="400"/>
      <c r="E4186" s="400"/>
      <c r="F4186" s="400"/>
      <c r="G4186" s="400"/>
      <c r="H4186" s="400"/>
    </row>
    <row r="4187" spans="1:8" x14ac:dyDescent="0.2">
      <c r="A4187" s="407"/>
      <c r="D4187" s="400"/>
      <c r="E4187" s="400"/>
      <c r="F4187" s="400"/>
      <c r="G4187" s="400"/>
      <c r="H4187" s="400"/>
    </row>
    <row r="4188" spans="1:8" x14ac:dyDescent="0.2">
      <c r="A4188" s="407"/>
      <c r="D4188" s="400"/>
      <c r="E4188" s="400"/>
      <c r="F4188" s="400"/>
      <c r="G4188" s="400"/>
      <c r="H4188" s="400"/>
    </row>
    <row r="4189" spans="1:8" x14ac:dyDescent="0.2">
      <c r="A4189" s="407"/>
      <c r="D4189" s="400"/>
      <c r="E4189" s="400"/>
      <c r="F4189" s="400"/>
      <c r="G4189" s="400"/>
      <c r="H4189" s="400"/>
    </row>
    <row r="4190" spans="1:8" x14ac:dyDescent="0.2">
      <c r="A4190" s="407"/>
      <c r="D4190" s="400"/>
      <c r="E4190" s="400"/>
      <c r="F4190" s="400"/>
      <c r="G4190" s="400"/>
      <c r="H4190" s="400"/>
    </row>
    <row r="4191" spans="1:8" x14ac:dyDescent="0.2">
      <c r="A4191" s="407"/>
      <c r="D4191" s="400"/>
      <c r="E4191" s="400"/>
      <c r="F4191" s="400"/>
      <c r="G4191" s="400"/>
      <c r="H4191" s="400"/>
    </row>
    <row r="4192" spans="1:8" x14ac:dyDescent="0.2">
      <c r="A4192" s="407"/>
      <c r="D4192" s="400"/>
      <c r="E4192" s="400"/>
      <c r="F4192" s="400"/>
      <c r="G4192" s="400"/>
      <c r="H4192" s="400"/>
    </row>
    <row r="4193" spans="1:8" x14ac:dyDescent="0.2">
      <c r="A4193" s="407"/>
      <c r="D4193" s="400"/>
      <c r="E4193" s="400"/>
      <c r="F4193" s="400"/>
      <c r="G4193" s="400"/>
      <c r="H4193" s="400"/>
    </row>
    <row r="4194" spans="1:8" x14ac:dyDescent="0.2">
      <c r="A4194" s="407"/>
      <c r="D4194" s="400"/>
      <c r="E4194" s="400"/>
      <c r="F4194" s="400"/>
      <c r="G4194" s="400"/>
      <c r="H4194" s="400"/>
    </row>
    <row r="4195" spans="1:8" x14ac:dyDescent="0.2">
      <c r="A4195" s="407"/>
      <c r="D4195" s="400"/>
      <c r="E4195" s="400"/>
      <c r="F4195" s="400"/>
      <c r="G4195" s="400"/>
      <c r="H4195" s="400"/>
    </row>
    <row r="4196" spans="1:8" x14ac:dyDescent="0.2">
      <c r="A4196" s="407"/>
      <c r="D4196" s="400"/>
      <c r="E4196" s="400"/>
      <c r="F4196" s="400"/>
      <c r="G4196" s="400"/>
      <c r="H4196" s="400"/>
    </row>
    <row r="4197" spans="1:8" x14ac:dyDescent="0.2">
      <c r="A4197" s="407"/>
      <c r="D4197" s="400"/>
      <c r="E4197" s="400"/>
      <c r="F4197" s="400"/>
      <c r="G4197" s="400"/>
      <c r="H4197" s="400"/>
    </row>
    <row r="4198" spans="1:8" x14ac:dyDescent="0.2">
      <c r="A4198" s="407"/>
      <c r="D4198" s="400"/>
      <c r="E4198" s="400"/>
      <c r="F4198" s="400"/>
      <c r="G4198" s="400"/>
      <c r="H4198" s="400"/>
    </row>
    <row r="4199" spans="1:8" x14ac:dyDescent="0.2">
      <c r="A4199" s="407"/>
      <c r="D4199" s="400"/>
      <c r="E4199" s="400"/>
      <c r="F4199" s="400"/>
      <c r="G4199" s="400"/>
      <c r="H4199" s="400"/>
    </row>
    <row r="4200" spans="1:8" x14ac:dyDescent="0.2">
      <c r="A4200" s="407"/>
      <c r="D4200" s="400"/>
      <c r="E4200" s="400"/>
      <c r="F4200" s="400"/>
      <c r="G4200" s="400"/>
      <c r="H4200" s="400"/>
    </row>
    <row r="4201" spans="1:8" x14ac:dyDescent="0.2">
      <c r="A4201" s="407"/>
      <c r="D4201" s="400"/>
      <c r="E4201" s="400"/>
      <c r="F4201" s="400"/>
      <c r="G4201" s="400"/>
      <c r="H4201" s="400"/>
    </row>
    <row r="4202" spans="1:8" x14ac:dyDescent="0.2">
      <c r="A4202" s="407"/>
      <c r="D4202" s="400"/>
      <c r="E4202" s="400"/>
      <c r="F4202" s="400"/>
      <c r="G4202" s="400"/>
      <c r="H4202" s="400"/>
    </row>
    <row r="4203" spans="1:8" x14ac:dyDescent="0.2">
      <c r="A4203" s="407"/>
      <c r="D4203" s="400"/>
      <c r="E4203" s="400"/>
      <c r="F4203" s="400"/>
      <c r="G4203" s="400"/>
      <c r="H4203" s="400"/>
    </row>
    <row r="4204" spans="1:8" x14ac:dyDescent="0.2">
      <c r="A4204" s="407"/>
      <c r="D4204" s="400"/>
      <c r="E4204" s="400"/>
      <c r="F4204" s="400"/>
      <c r="G4204" s="400"/>
      <c r="H4204" s="400"/>
    </row>
    <row r="4205" spans="1:8" x14ac:dyDescent="0.2">
      <c r="A4205" s="407"/>
      <c r="D4205" s="400"/>
      <c r="E4205" s="400"/>
      <c r="F4205" s="400"/>
      <c r="G4205" s="400"/>
      <c r="H4205" s="400"/>
    </row>
    <row r="4206" spans="1:8" x14ac:dyDescent="0.2">
      <c r="A4206" s="407"/>
      <c r="D4206" s="400"/>
      <c r="E4206" s="400"/>
      <c r="F4206" s="400"/>
      <c r="G4206" s="400"/>
      <c r="H4206" s="400"/>
    </row>
    <row r="4207" spans="1:8" x14ac:dyDescent="0.2">
      <c r="A4207" s="407"/>
      <c r="D4207" s="400"/>
      <c r="E4207" s="400"/>
      <c r="F4207" s="400"/>
      <c r="G4207" s="400"/>
      <c r="H4207" s="400"/>
    </row>
    <row r="4208" spans="1:8" x14ac:dyDescent="0.2">
      <c r="A4208" s="407"/>
      <c r="D4208" s="400"/>
      <c r="E4208" s="400"/>
      <c r="F4208" s="400"/>
      <c r="G4208" s="400"/>
      <c r="H4208" s="400"/>
    </row>
    <row r="4209" spans="1:8" x14ac:dyDescent="0.2">
      <c r="A4209" s="407"/>
      <c r="D4209" s="400"/>
      <c r="E4209" s="400"/>
      <c r="F4209" s="400"/>
      <c r="G4209" s="400"/>
      <c r="H4209" s="400"/>
    </row>
    <row r="4210" spans="1:8" x14ac:dyDescent="0.2">
      <c r="A4210" s="407"/>
      <c r="D4210" s="400"/>
      <c r="E4210" s="400"/>
      <c r="F4210" s="400"/>
      <c r="G4210" s="400"/>
      <c r="H4210" s="400"/>
    </row>
    <row r="4211" spans="1:8" x14ac:dyDescent="0.2">
      <c r="A4211" s="407"/>
      <c r="D4211" s="400"/>
      <c r="E4211" s="400"/>
      <c r="F4211" s="400"/>
      <c r="G4211" s="400"/>
      <c r="H4211" s="400"/>
    </row>
    <row r="4212" spans="1:8" x14ac:dyDescent="0.2">
      <c r="A4212" s="407"/>
      <c r="D4212" s="400"/>
      <c r="E4212" s="400"/>
      <c r="F4212" s="400"/>
      <c r="G4212" s="400"/>
      <c r="H4212" s="400"/>
    </row>
    <row r="4213" spans="1:8" x14ac:dyDescent="0.2">
      <c r="A4213" s="407"/>
      <c r="D4213" s="400"/>
      <c r="E4213" s="400"/>
      <c r="F4213" s="400"/>
      <c r="G4213" s="400"/>
      <c r="H4213" s="400"/>
    </row>
    <row r="4214" spans="1:8" x14ac:dyDescent="0.2">
      <c r="A4214" s="407"/>
      <c r="D4214" s="400"/>
      <c r="E4214" s="400"/>
      <c r="F4214" s="400"/>
      <c r="G4214" s="400"/>
      <c r="H4214" s="400"/>
    </row>
    <row r="4215" spans="1:8" x14ac:dyDescent="0.2">
      <c r="A4215" s="407"/>
      <c r="D4215" s="400"/>
      <c r="E4215" s="400"/>
      <c r="F4215" s="400"/>
      <c r="G4215" s="400"/>
      <c r="H4215" s="400"/>
    </row>
    <row r="4216" spans="1:8" x14ac:dyDescent="0.2">
      <c r="A4216" s="407"/>
      <c r="D4216" s="400"/>
      <c r="E4216" s="400"/>
      <c r="F4216" s="400"/>
      <c r="G4216" s="400"/>
      <c r="H4216" s="400"/>
    </row>
    <row r="4217" spans="1:8" x14ac:dyDescent="0.2">
      <c r="A4217" s="407"/>
      <c r="D4217" s="400"/>
      <c r="E4217" s="400"/>
      <c r="F4217" s="400"/>
      <c r="G4217" s="400"/>
      <c r="H4217" s="400"/>
    </row>
    <row r="4218" spans="1:8" x14ac:dyDescent="0.2">
      <c r="A4218" s="407"/>
      <c r="D4218" s="400"/>
      <c r="E4218" s="400"/>
      <c r="F4218" s="400"/>
      <c r="G4218" s="400"/>
      <c r="H4218" s="400"/>
    </row>
    <row r="4219" spans="1:8" x14ac:dyDescent="0.2">
      <c r="A4219" s="407"/>
      <c r="D4219" s="400"/>
      <c r="E4219" s="400"/>
      <c r="F4219" s="400"/>
      <c r="G4219" s="400"/>
      <c r="H4219" s="400"/>
    </row>
    <row r="4220" spans="1:8" x14ac:dyDescent="0.2">
      <c r="A4220" s="407"/>
      <c r="D4220" s="400"/>
      <c r="E4220" s="400"/>
      <c r="F4220" s="400"/>
      <c r="G4220" s="400"/>
      <c r="H4220" s="400"/>
    </row>
    <row r="4221" spans="1:8" x14ac:dyDescent="0.2">
      <c r="A4221" s="407"/>
      <c r="D4221" s="400"/>
      <c r="E4221" s="400"/>
      <c r="F4221" s="400"/>
      <c r="G4221" s="400"/>
      <c r="H4221" s="400"/>
    </row>
    <row r="4222" spans="1:8" x14ac:dyDescent="0.2">
      <c r="A4222" s="407"/>
      <c r="D4222" s="400"/>
      <c r="E4222" s="400"/>
      <c r="F4222" s="400"/>
      <c r="G4222" s="400"/>
      <c r="H4222" s="400"/>
    </row>
    <row r="4223" spans="1:8" x14ac:dyDescent="0.2">
      <c r="A4223" s="407"/>
      <c r="D4223" s="400"/>
      <c r="E4223" s="400"/>
      <c r="F4223" s="400"/>
      <c r="G4223" s="400"/>
      <c r="H4223" s="400"/>
    </row>
    <row r="4224" spans="1:8" x14ac:dyDescent="0.2">
      <c r="A4224" s="407"/>
      <c r="D4224" s="400"/>
      <c r="E4224" s="400"/>
      <c r="F4224" s="400"/>
      <c r="G4224" s="400"/>
      <c r="H4224" s="400"/>
    </row>
    <row r="4225" spans="1:8" x14ac:dyDescent="0.2">
      <c r="A4225" s="407"/>
      <c r="D4225" s="400"/>
      <c r="E4225" s="400"/>
      <c r="F4225" s="400"/>
      <c r="G4225" s="400"/>
      <c r="H4225" s="400"/>
    </row>
    <row r="4226" spans="1:8" x14ac:dyDescent="0.2">
      <c r="A4226" s="407"/>
      <c r="D4226" s="400"/>
      <c r="E4226" s="400"/>
      <c r="F4226" s="400"/>
      <c r="G4226" s="400"/>
      <c r="H4226" s="400"/>
    </row>
    <row r="4227" spans="1:8" x14ac:dyDescent="0.2">
      <c r="A4227" s="407"/>
      <c r="D4227" s="400"/>
      <c r="E4227" s="400"/>
      <c r="F4227" s="400"/>
      <c r="G4227" s="400"/>
      <c r="H4227" s="400"/>
    </row>
    <row r="4228" spans="1:8" x14ac:dyDescent="0.2">
      <c r="A4228" s="407"/>
      <c r="D4228" s="400"/>
      <c r="E4228" s="400"/>
      <c r="F4228" s="400"/>
      <c r="G4228" s="400"/>
      <c r="H4228" s="400"/>
    </row>
    <row r="4229" spans="1:8" x14ac:dyDescent="0.2">
      <c r="A4229" s="407"/>
      <c r="D4229" s="400"/>
      <c r="E4229" s="400"/>
      <c r="F4229" s="400"/>
      <c r="G4229" s="400"/>
      <c r="H4229" s="400"/>
    </row>
    <row r="4230" spans="1:8" x14ac:dyDescent="0.2">
      <c r="A4230" s="407"/>
      <c r="D4230" s="400"/>
      <c r="E4230" s="400"/>
      <c r="F4230" s="400"/>
      <c r="G4230" s="400"/>
      <c r="H4230" s="400"/>
    </row>
    <row r="4231" spans="1:8" x14ac:dyDescent="0.2">
      <c r="A4231" s="407"/>
      <c r="D4231" s="400"/>
      <c r="E4231" s="400"/>
      <c r="F4231" s="400"/>
      <c r="G4231" s="400"/>
      <c r="H4231" s="400"/>
    </row>
    <row r="4232" spans="1:8" x14ac:dyDescent="0.2">
      <c r="A4232" s="407"/>
      <c r="D4232" s="400"/>
      <c r="E4232" s="400"/>
      <c r="F4232" s="400"/>
      <c r="G4232" s="400"/>
      <c r="H4232" s="400"/>
    </row>
    <row r="4233" spans="1:8" x14ac:dyDescent="0.2">
      <c r="A4233" s="407"/>
      <c r="D4233" s="400"/>
      <c r="E4233" s="400"/>
      <c r="F4233" s="400"/>
      <c r="G4233" s="400"/>
      <c r="H4233" s="400"/>
    </row>
    <row r="4234" spans="1:8" x14ac:dyDescent="0.2">
      <c r="A4234" s="407"/>
      <c r="D4234" s="400"/>
      <c r="E4234" s="400"/>
      <c r="F4234" s="400"/>
      <c r="G4234" s="400"/>
      <c r="H4234" s="400"/>
    </row>
    <row r="4235" spans="1:8" x14ac:dyDescent="0.2">
      <c r="A4235" s="407"/>
      <c r="D4235" s="400"/>
      <c r="E4235" s="400"/>
      <c r="F4235" s="400"/>
      <c r="G4235" s="400"/>
      <c r="H4235" s="400"/>
    </row>
    <row r="4236" spans="1:8" x14ac:dyDescent="0.2">
      <c r="A4236" s="407"/>
      <c r="D4236" s="400"/>
      <c r="E4236" s="400"/>
      <c r="F4236" s="400"/>
      <c r="G4236" s="400"/>
      <c r="H4236" s="400"/>
    </row>
    <row r="4237" spans="1:8" x14ac:dyDescent="0.2">
      <c r="A4237" s="407"/>
      <c r="D4237" s="400"/>
      <c r="E4237" s="400"/>
      <c r="F4237" s="400"/>
      <c r="G4237" s="400"/>
      <c r="H4237" s="400"/>
    </row>
    <row r="4238" spans="1:8" x14ac:dyDescent="0.2">
      <c r="A4238" s="407"/>
      <c r="D4238" s="400"/>
      <c r="E4238" s="400"/>
      <c r="F4238" s="400"/>
      <c r="G4238" s="400"/>
      <c r="H4238" s="400"/>
    </row>
    <row r="4239" spans="1:8" x14ac:dyDescent="0.2">
      <c r="A4239" s="407"/>
      <c r="D4239" s="400"/>
      <c r="E4239" s="400"/>
      <c r="F4239" s="400"/>
      <c r="G4239" s="400"/>
      <c r="H4239" s="400"/>
    </row>
    <row r="4240" spans="1:8" x14ac:dyDescent="0.2">
      <c r="A4240" s="407"/>
      <c r="D4240" s="400"/>
      <c r="E4240" s="400"/>
      <c r="F4240" s="400"/>
      <c r="G4240" s="400"/>
      <c r="H4240" s="400"/>
    </row>
    <row r="4241" spans="1:8" x14ac:dyDescent="0.2">
      <c r="A4241" s="407"/>
      <c r="D4241" s="400"/>
      <c r="E4241" s="400"/>
      <c r="F4241" s="400"/>
      <c r="G4241" s="400"/>
      <c r="H4241" s="400"/>
    </row>
    <row r="4242" spans="1:8" x14ac:dyDescent="0.2">
      <c r="A4242" s="407"/>
      <c r="D4242" s="400"/>
      <c r="E4242" s="400"/>
      <c r="F4242" s="400"/>
      <c r="G4242" s="400"/>
      <c r="H4242" s="400"/>
    </row>
    <row r="4243" spans="1:8" x14ac:dyDescent="0.2">
      <c r="A4243" s="407"/>
      <c r="D4243" s="400"/>
      <c r="E4243" s="400"/>
      <c r="F4243" s="400"/>
      <c r="G4243" s="400"/>
      <c r="H4243" s="400"/>
    </row>
    <row r="4244" spans="1:8" x14ac:dyDescent="0.2">
      <c r="A4244" s="407"/>
      <c r="D4244" s="400"/>
      <c r="E4244" s="400"/>
      <c r="F4244" s="400"/>
      <c r="G4244" s="400"/>
      <c r="H4244" s="400"/>
    </row>
    <row r="4245" spans="1:8" x14ac:dyDescent="0.2">
      <c r="A4245" s="407"/>
      <c r="D4245" s="400"/>
      <c r="E4245" s="400"/>
      <c r="F4245" s="400"/>
      <c r="G4245" s="400"/>
      <c r="H4245" s="400"/>
    </row>
    <row r="4246" spans="1:8" x14ac:dyDescent="0.2">
      <c r="A4246" s="407"/>
      <c r="D4246" s="400"/>
      <c r="E4246" s="400"/>
      <c r="F4246" s="400"/>
      <c r="G4246" s="400"/>
      <c r="H4246" s="400"/>
    </row>
    <row r="4247" spans="1:8" x14ac:dyDescent="0.2">
      <c r="A4247" s="407"/>
      <c r="D4247" s="400"/>
      <c r="E4247" s="400"/>
      <c r="F4247" s="400"/>
      <c r="G4247" s="400"/>
      <c r="H4247" s="400"/>
    </row>
    <row r="4248" spans="1:8" x14ac:dyDescent="0.2">
      <c r="A4248" s="407"/>
      <c r="D4248" s="400"/>
      <c r="E4248" s="400"/>
      <c r="F4248" s="400"/>
      <c r="G4248" s="400"/>
      <c r="H4248" s="400"/>
    </row>
    <row r="4249" spans="1:8" x14ac:dyDescent="0.2">
      <c r="A4249" s="407"/>
      <c r="D4249" s="400"/>
      <c r="E4249" s="400"/>
      <c r="F4249" s="400"/>
      <c r="G4249" s="400"/>
      <c r="H4249" s="400"/>
    </row>
    <row r="4250" spans="1:8" x14ac:dyDescent="0.2">
      <c r="A4250" s="407"/>
      <c r="D4250" s="400"/>
      <c r="E4250" s="400"/>
      <c r="F4250" s="400"/>
      <c r="G4250" s="400"/>
      <c r="H4250" s="400"/>
    </row>
    <row r="4251" spans="1:8" x14ac:dyDescent="0.2">
      <c r="A4251" s="407"/>
      <c r="D4251" s="400"/>
      <c r="E4251" s="400"/>
      <c r="F4251" s="400"/>
      <c r="G4251" s="400"/>
      <c r="H4251" s="400"/>
    </row>
    <row r="4252" spans="1:8" x14ac:dyDescent="0.2">
      <c r="A4252" s="407"/>
      <c r="D4252" s="400"/>
      <c r="E4252" s="400"/>
      <c r="F4252" s="400"/>
      <c r="G4252" s="400"/>
      <c r="H4252" s="400"/>
    </row>
    <row r="4253" spans="1:8" x14ac:dyDescent="0.2">
      <c r="A4253" s="407"/>
      <c r="D4253" s="400"/>
      <c r="E4253" s="400"/>
      <c r="F4253" s="400"/>
      <c r="G4253" s="400"/>
      <c r="H4253" s="400"/>
    </row>
    <row r="4254" spans="1:8" x14ac:dyDescent="0.2">
      <c r="A4254" s="407"/>
      <c r="D4254" s="400"/>
      <c r="E4254" s="400"/>
      <c r="F4254" s="400"/>
      <c r="G4254" s="400"/>
      <c r="H4254" s="400"/>
    </row>
    <row r="4255" spans="1:8" x14ac:dyDescent="0.2">
      <c r="A4255" s="407"/>
      <c r="D4255" s="400"/>
      <c r="E4255" s="400"/>
      <c r="F4255" s="400"/>
      <c r="G4255" s="400"/>
      <c r="H4255" s="400"/>
    </row>
    <row r="4256" spans="1:8" x14ac:dyDescent="0.2">
      <c r="A4256" s="407"/>
      <c r="D4256" s="400"/>
      <c r="E4256" s="400"/>
      <c r="F4256" s="400"/>
      <c r="G4256" s="400"/>
      <c r="H4256" s="400"/>
    </row>
    <row r="4257" spans="1:8" x14ac:dyDescent="0.2">
      <c r="A4257" s="407"/>
      <c r="D4257" s="400"/>
      <c r="E4257" s="400"/>
      <c r="F4257" s="400"/>
      <c r="G4257" s="400"/>
      <c r="H4257" s="400"/>
    </row>
    <row r="4258" spans="1:8" x14ac:dyDescent="0.2">
      <c r="A4258" s="407"/>
      <c r="D4258" s="400"/>
      <c r="E4258" s="400"/>
      <c r="F4258" s="400"/>
      <c r="G4258" s="400"/>
      <c r="H4258" s="400"/>
    </row>
    <row r="4259" spans="1:8" x14ac:dyDescent="0.2">
      <c r="A4259" s="407"/>
      <c r="D4259" s="400"/>
      <c r="E4259" s="400"/>
      <c r="F4259" s="400"/>
      <c r="G4259" s="400"/>
      <c r="H4259" s="400"/>
    </row>
    <row r="4260" spans="1:8" x14ac:dyDescent="0.2">
      <c r="A4260" s="407"/>
      <c r="D4260" s="400"/>
      <c r="E4260" s="400"/>
      <c r="F4260" s="400"/>
      <c r="G4260" s="400"/>
      <c r="H4260" s="400"/>
    </row>
    <row r="4261" spans="1:8" x14ac:dyDescent="0.2">
      <c r="A4261" s="407"/>
      <c r="D4261" s="400"/>
      <c r="E4261" s="400"/>
      <c r="F4261" s="400"/>
      <c r="G4261" s="400"/>
      <c r="H4261" s="400"/>
    </row>
    <row r="4262" spans="1:8" x14ac:dyDescent="0.2">
      <c r="A4262" s="407"/>
      <c r="D4262" s="400"/>
      <c r="E4262" s="400"/>
      <c r="F4262" s="400"/>
      <c r="G4262" s="400"/>
      <c r="H4262" s="400"/>
    </row>
    <row r="4263" spans="1:8" x14ac:dyDescent="0.2">
      <c r="A4263" s="407"/>
      <c r="D4263" s="400"/>
      <c r="E4263" s="400"/>
      <c r="F4263" s="400"/>
      <c r="G4263" s="400"/>
      <c r="H4263" s="400"/>
    </row>
    <row r="4264" spans="1:8" x14ac:dyDescent="0.2">
      <c r="A4264" s="407"/>
      <c r="D4264" s="400"/>
      <c r="E4264" s="400"/>
      <c r="F4264" s="400"/>
      <c r="G4264" s="400"/>
      <c r="H4264" s="400"/>
    </row>
    <row r="4265" spans="1:8" x14ac:dyDescent="0.2">
      <c r="A4265" s="407"/>
      <c r="D4265" s="400"/>
      <c r="E4265" s="400"/>
      <c r="F4265" s="400"/>
      <c r="G4265" s="400"/>
      <c r="H4265" s="400"/>
    </row>
    <row r="4266" spans="1:8" x14ac:dyDescent="0.2">
      <c r="A4266" s="407"/>
      <c r="D4266" s="400"/>
      <c r="E4266" s="400"/>
      <c r="F4266" s="400"/>
      <c r="G4266" s="400"/>
      <c r="H4266" s="400"/>
    </row>
    <row r="4267" spans="1:8" x14ac:dyDescent="0.2">
      <c r="A4267" s="407"/>
      <c r="D4267" s="400"/>
      <c r="E4267" s="400"/>
      <c r="F4267" s="400"/>
      <c r="G4267" s="400"/>
      <c r="H4267" s="400"/>
    </row>
    <row r="4268" spans="1:8" x14ac:dyDescent="0.2">
      <c r="A4268" s="407"/>
      <c r="D4268" s="400"/>
      <c r="E4268" s="400"/>
      <c r="F4268" s="400"/>
      <c r="G4268" s="400"/>
      <c r="H4268" s="400"/>
    </row>
    <row r="4269" spans="1:8" x14ac:dyDescent="0.2">
      <c r="A4269" s="407"/>
      <c r="D4269" s="400"/>
      <c r="E4269" s="400"/>
      <c r="F4269" s="400"/>
      <c r="G4269" s="400"/>
      <c r="H4269" s="400"/>
    </row>
    <row r="4270" spans="1:8" x14ac:dyDescent="0.2">
      <c r="A4270" s="407"/>
      <c r="D4270" s="400"/>
      <c r="E4270" s="400"/>
      <c r="F4270" s="400"/>
      <c r="G4270" s="400"/>
      <c r="H4270" s="400"/>
    </row>
    <row r="4271" spans="1:8" x14ac:dyDescent="0.2">
      <c r="A4271" s="407"/>
      <c r="D4271" s="400"/>
      <c r="E4271" s="400"/>
      <c r="F4271" s="400"/>
      <c r="G4271" s="400"/>
      <c r="H4271" s="400"/>
    </row>
    <row r="4272" spans="1:8" x14ac:dyDescent="0.2">
      <c r="A4272" s="407"/>
      <c r="D4272" s="400"/>
      <c r="E4272" s="400"/>
      <c r="F4272" s="400"/>
      <c r="G4272" s="400"/>
      <c r="H4272" s="400"/>
    </row>
    <row r="4273" spans="1:8" x14ac:dyDescent="0.2">
      <c r="A4273" s="407"/>
      <c r="D4273" s="400"/>
      <c r="E4273" s="400"/>
      <c r="F4273" s="400"/>
      <c r="G4273" s="400"/>
      <c r="H4273" s="400"/>
    </row>
    <row r="4274" spans="1:8" x14ac:dyDescent="0.2">
      <c r="A4274" s="407"/>
      <c r="D4274" s="400"/>
      <c r="E4274" s="400"/>
      <c r="F4274" s="400"/>
      <c r="G4274" s="400"/>
      <c r="H4274" s="400"/>
    </row>
    <row r="4275" spans="1:8" x14ac:dyDescent="0.2">
      <c r="A4275" s="407"/>
      <c r="D4275" s="400"/>
      <c r="E4275" s="400"/>
      <c r="F4275" s="400"/>
      <c r="G4275" s="400"/>
      <c r="H4275" s="400"/>
    </row>
    <row r="4276" spans="1:8" x14ac:dyDescent="0.2">
      <c r="A4276" s="407"/>
      <c r="D4276" s="400"/>
      <c r="E4276" s="400"/>
      <c r="F4276" s="400"/>
      <c r="G4276" s="400"/>
      <c r="H4276" s="400"/>
    </row>
    <row r="4277" spans="1:8" x14ac:dyDescent="0.2">
      <c r="A4277" s="407"/>
      <c r="D4277" s="400"/>
      <c r="E4277" s="400"/>
      <c r="F4277" s="400"/>
      <c r="G4277" s="400"/>
      <c r="H4277" s="400"/>
    </row>
    <row r="4278" spans="1:8" x14ac:dyDescent="0.2">
      <c r="A4278" s="407"/>
      <c r="D4278" s="400"/>
      <c r="E4278" s="400"/>
      <c r="F4278" s="400"/>
      <c r="G4278" s="400"/>
      <c r="H4278" s="400"/>
    </row>
    <row r="4279" spans="1:8" x14ac:dyDescent="0.2">
      <c r="A4279" s="407"/>
      <c r="D4279" s="400"/>
      <c r="E4279" s="400"/>
      <c r="F4279" s="400"/>
      <c r="G4279" s="400"/>
      <c r="H4279" s="400"/>
    </row>
    <row r="4280" spans="1:8" x14ac:dyDescent="0.2">
      <c r="A4280" s="407"/>
      <c r="D4280" s="400"/>
      <c r="E4280" s="400"/>
      <c r="F4280" s="400"/>
      <c r="G4280" s="400"/>
      <c r="H4280" s="400"/>
    </row>
    <row r="4281" spans="1:8" x14ac:dyDescent="0.2">
      <c r="A4281" s="407"/>
      <c r="D4281" s="400"/>
      <c r="E4281" s="400"/>
      <c r="F4281" s="400"/>
      <c r="G4281" s="400"/>
      <c r="H4281" s="400"/>
    </row>
    <row r="4282" spans="1:8" x14ac:dyDescent="0.2">
      <c r="A4282" s="407"/>
      <c r="D4282" s="400"/>
      <c r="E4282" s="400"/>
      <c r="F4282" s="400"/>
      <c r="G4282" s="400"/>
      <c r="H4282" s="400"/>
    </row>
    <row r="4283" spans="1:8" x14ac:dyDescent="0.2">
      <c r="A4283" s="407"/>
      <c r="D4283" s="400"/>
      <c r="E4283" s="400"/>
      <c r="F4283" s="400"/>
      <c r="G4283" s="400"/>
      <c r="H4283" s="400"/>
    </row>
    <row r="4284" spans="1:8" x14ac:dyDescent="0.2">
      <c r="A4284" s="407"/>
      <c r="D4284" s="400"/>
      <c r="E4284" s="400"/>
      <c r="F4284" s="400"/>
      <c r="G4284" s="400"/>
      <c r="H4284" s="400"/>
    </row>
    <row r="4285" spans="1:8" x14ac:dyDescent="0.2">
      <c r="A4285" s="407"/>
      <c r="D4285" s="400"/>
      <c r="E4285" s="400"/>
      <c r="F4285" s="400"/>
      <c r="G4285" s="400"/>
      <c r="H4285" s="400"/>
    </row>
    <row r="4286" spans="1:8" x14ac:dyDescent="0.2">
      <c r="A4286" s="407"/>
      <c r="D4286" s="400"/>
      <c r="E4286" s="400"/>
      <c r="F4286" s="400"/>
      <c r="G4286" s="400"/>
      <c r="H4286" s="400"/>
    </row>
    <row r="4287" spans="1:8" x14ac:dyDescent="0.2">
      <c r="A4287" s="407"/>
      <c r="D4287" s="400"/>
      <c r="E4287" s="400"/>
      <c r="F4287" s="400"/>
      <c r="G4287" s="400"/>
      <c r="H4287" s="400"/>
    </row>
    <row r="4288" spans="1:8" x14ac:dyDescent="0.2">
      <c r="A4288" s="407"/>
      <c r="D4288" s="400"/>
      <c r="E4288" s="400"/>
      <c r="F4288" s="400"/>
      <c r="G4288" s="400"/>
      <c r="H4288" s="400"/>
    </row>
    <row r="4289" spans="1:8" x14ac:dyDescent="0.2">
      <c r="A4289" s="407"/>
      <c r="D4289" s="400"/>
      <c r="E4289" s="400"/>
      <c r="F4289" s="400"/>
      <c r="G4289" s="400"/>
      <c r="H4289" s="400"/>
    </row>
    <row r="4290" spans="1:8" x14ac:dyDescent="0.2">
      <c r="A4290" s="407"/>
      <c r="D4290" s="400"/>
      <c r="E4290" s="400"/>
      <c r="F4290" s="400"/>
      <c r="G4290" s="400"/>
      <c r="H4290" s="400"/>
    </row>
    <row r="4291" spans="1:8" x14ac:dyDescent="0.2">
      <c r="A4291" s="407"/>
      <c r="D4291" s="400"/>
      <c r="E4291" s="400"/>
      <c r="F4291" s="400"/>
      <c r="G4291" s="400"/>
      <c r="H4291" s="400"/>
    </row>
    <row r="4292" spans="1:8" x14ac:dyDescent="0.2">
      <c r="A4292" s="407"/>
      <c r="D4292" s="400"/>
      <c r="E4292" s="400"/>
      <c r="F4292" s="400"/>
      <c r="G4292" s="400"/>
      <c r="H4292" s="400"/>
    </row>
    <row r="4293" spans="1:8" x14ac:dyDescent="0.2">
      <c r="A4293" s="407"/>
      <c r="D4293" s="400"/>
      <c r="E4293" s="400"/>
      <c r="F4293" s="400"/>
      <c r="G4293" s="400"/>
      <c r="H4293" s="400"/>
    </row>
    <row r="4294" spans="1:8" x14ac:dyDescent="0.2">
      <c r="A4294" s="407"/>
      <c r="D4294" s="400"/>
      <c r="E4294" s="400"/>
      <c r="F4294" s="400"/>
      <c r="G4294" s="400"/>
      <c r="H4294" s="400"/>
    </row>
    <row r="4295" spans="1:8" x14ac:dyDescent="0.2">
      <c r="A4295" s="407"/>
      <c r="D4295" s="400"/>
      <c r="E4295" s="400"/>
      <c r="F4295" s="400"/>
      <c r="G4295" s="400"/>
      <c r="H4295" s="400"/>
    </row>
    <row r="4296" spans="1:8" x14ac:dyDescent="0.2">
      <c r="A4296" s="407"/>
      <c r="D4296" s="400"/>
      <c r="E4296" s="400"/>
      <c r="F4296" s="400"/>
      <c r="G4296" s="400"/>
      <c r="H4296" s="400"/>
    </row>
    <row r="4297" spans="1:8" x14ac:dyDescent="0.2">
      <c r="A4297" s="407"/>
      <c r="D4297" s="400"/>
      <c r="E4297" s="400"/>
      <c r="F4297" s="400"/>
      <c r="G4297" s="400"/>
      <c r="H4297" s="400"/>
    </row>
    <row r="4298" spans="1:8" x14ac:dyDescent="0.2">
      <c r="A4298" s="407"/>
      <c r="D4298" s="400"/>
      <c r="E4298" s="400"/>
      <c r="F4298" s="400"/>
      <c r="G4298" s="400"/>
      <c r="H4298" s="400"/>
    </row>
    <row r="4299" spans="1:8" x14ac:dyDescent="0.2">
      <c r="A4299" s="407"/>
      <c r="D4299" s="400"/>
      <c r="E4299" s="400"/>
      <c r="F4299" s="400"/>
      <c r="G4299" s="400"/>
      <c r="H4299" s="400"/>
    </row>
    <row r="4300" spans="1:8" x14ac:dyDescent="0.2">
      <c r="A4300" s="407"/>
      <c r="D4300" s="400"/>
      <c r="E4300" s="400"/>
      <c r="F4300" s="400"/>
      <c r="G4300" s="400"/>
      <c r="H4300" s="400"/>
    </row>
    <row r="4301" spans="1:8" x14ac:dyDescent="0.2">
      <c r="A4301" s="407"/>
      <c r="D4301" s="400"/>
      <c r="E4301" s="400"/>
      <c r="F4301" s="400"/>
      <c r="G4301" s="400"/>
      <c r="H4301" s="400"/>
    </row>
    <row r="4302" spans="1:8" x14ac:dyDescent="0.2">
      <c r="A4302" s="407"/>
      <c r="D4302" s="400"/>
      <c r="E4302" s="400"/>
      <c r="F4302" s="400"/>
      <c r="G4302" s="400"/>
      <c r="H4302" s="400"/>
    </row>
    <row r="4303" spans="1:8" x14ac:dyDescent="0.2">
      <c r="A4303" s="407"/>
      <c r="D4303" s="400"/>
      <c r="E4303" s="400"/>
      <c r="F4303" s="400"/>
      <c r="G4303" s="400"/>
      <c r="H4303" s="400"/>
    </row>
    <row r="4304" spans="1:8" x14ac:dyDescent="0.2">
      <c r="A4304" s="407"/>
      <c r="D4304" s="400"/>
      <c r="E4304" s="400"/>
      <c r="F4304" s="400"/>
      <c r="G4304" s="400"/>
      <c r="H4304" s="400"/>
    </row>
    <row r="4305" spans="1:8" x14ac:dyDescent="0.2">
      <c r="A4305" s="407"/>
      <c r="D4305" s="400"/>
      <c r="E4305" s="400"/>
      <c r="F4305" s="400"/>
      <c r="G4305" s="400"/>
      <c r="H4305" s="400"/>
    </row>
    <row r="4306" spans="1:8" x14ac:dyDescent="0.2">
      <c r="A4306" s="407"/>
      <c r="D4306" s="400"/>
      <c r="E4306" s="400"/>
      <c r="F4306" s="400"/>
      <c r="G4306" s="400"/>
      <c r="H4306" s="400"/>
    </row>
    <row r="4307" spans="1:8" x14ac:dyDescent="0.2">
      <c r="A4307" s="407"/>
      <c r="D4307" s="400"/>
      <c r="E4307" s="400"/>
      <c r="F4307" s="400"/>
      <c r="G4307" s="400"/>
      <c r="H4307" s="400"/>
    </row>
    <row r="4308" spans="1:8" x14ac:dyDescent="0.2">
      <c r="A4308" s="407"/>
      <c r="D4308" s="400"/>
      <c r="E4308" s="400"/>
      <c r="F4308" s="400"/>
      <c r="G4308" s="400"/>
      <c r="H4308" s="400"/>
    </row>
    <row r="4309" spans="1:8" x14ac:dyDescent="0.2">
      <c r="A4309" s="407"/>
      <c r="D4309" s="400"/>
      <c r="E4309" s="400"/>
      <c r="F4309" s="400"/>
      <c r="G4309" s="400"/>
      <c r="H4309" s="400"/>
    </row>
    <row r="4310" spans="1:8" x14ac:dyDescent="0.2">
      <c r="A4310" s="407"/>
      <c r="D4310" s="400"/>
      <c r="E4310" s="400"/>
      <c r="F4310" s="400"/>
      <c r="G4310" s="400"/>
      <c r="H4310" s="400"/>
    </row>
    <row r="4311" spans="1:8" x14ac:dyDescent="0.2">
      <c r="A4311" s="407"/>
      <c r="D4311" s="400"/>
      <c r="E4311" s="400"/>
      <c r="F4311" s="400"/>
      <c r="G4311" s="400"/>
      <c r="H4311" s="400"/>
    </row>
    <row r="4312" spans="1:8" x14ac:dyDescent="0.2">
      <c r="A4312" s="407"/>
      <c r="D4312" s="400"/>
      <c r="E4312" s="400"/>
      <c r="F4312" s="400"/>
      <c r="G4312" s="400"/>
      <c r="H4312" s="400"/>
    </row>
    <row r="4313" spans="1:8" x14ac:dyDescent="0.2">
      <c r="A4313" s="407"/>
      <c r="D4313" s="400"/>
      <c r="E4313" s="400"/>
      <c r="F4313" s="400"/>
      <c r="G4313" s="400"/>
      <c r="H4313" s="400"/>
    </row>
    <row r="4314" spans="1:8" x14ac:dyDescent="0.2">
      <c r="A4314" s="407"/>
      <c r="D4314" s="400"/>
      <c r="E4314" s="400"/>
      <c r="F4314" s="400"/>
      <c r="G4314" s="400"/>
      <c r="H4314" s="400"/>
    </row>
    <row r="4315" spans="1:8" x14ac:dyDescent="0.2">
      <c r="A4315" s="407"/>
      <c r="D4315" s="400"/>
      <c r="E4315" s="400"/>
      <c r="F4315" s="400"/>
      <c r="G4315" s="400"/>
      <c r="H4315" s="400"/>
    </row>
    <row r="4316" spans="1:8" x14ac:dyDescent="0.2">
      <c r="A4316" s="407"/>
      <c r="D4316" s="400"/>
      <c r="E4316" s="400"/>
      <c r="F4316" s="400"/>
      <c r="G4316" s="400"/>
      <c r="H4316" s="400"/>
    </row>
    <row r="4317" spans="1:8" x14ac:dyDescent="0.2">
      <c r="A4317" s="407"/>
      <c r="D4317" s="400"/>
      <c r="E4317" s="400"/>
      <c r="F4317" s="400"/>
      <c r="G4317" s="400"/>
      <c r="H4317" s="400"/>
    </row>
    <row r="4318" spans="1:8" x14ac:dyDescent="0.2">
      <c r="A4318" s="407"/>
      <c r="D4318" s="400"/>
      <c r="E4318" s="400"/>
      <c r="F4318" s="400"/>
      <c r="G4318" s="400"/>
      <c r="H4318" s="400"/>
    </row>
    <row r="4319" spans="1:8" x14ac:dyDescent="0.2">
      <c r="A4319" s="407"/>
      <c r="D4319" s="400"/>
      <c r="E4319" s="400"/>
      <c r="F4319" s="400"/>
      <c r="G4319" s="400"/>
      <c r="H4319" s="400"/>
    </row>
    <row r="4320" spans="1:8" x14ac:dyDescent="0.2">
      <c r="A4320" s="407"/>
      <c r="D4320" s="400"/>
      <c r="E4320" s="400"/>
      <c r="F4320" s="400"/>
      <c r="G4320" s="400"/>
      <c r="H4320" s="400"/>
    </row>
    <row r="4321" spans="1:8" x14ac:dyDescent="0.2">
      <c r="A4321" s="407"/>
      <c r="D4321" s="400"/>
      <c r="E4321" s="400"/>
      <c r="F4321" s="400"/>
      <c r="G4321" s="400"/>
      <c r="H4321" s="400"/>
    </row>
    <row r="4322" spans="1:8" x14ac:dyDescent="0.2">
      <c r="A4322" s="407"/>
      <c r="D4322" s="400"/>
      <c r="E4322" s="400"/>
      <c r="F4322" s="400"/>
      <c r="G4322" s="400"/>
      <c r="H4322" s="400"/>
    </row>
    <row r="4323" spans="1:8" x14ac:dyDescent="0.2">
      <c r="A4323" s="407"/>
      <c r="D4323" s="400"/>
      <c r="E4323" s="400"/>
      <c r="F4323" s="400"/>
      <c r="G4323" s="400"/>
      <c r="H4323" s="400"/>
    </row>
    <row r="4324" spans="1:8" x14ac:dyDescent="0.2">
      <c r="A4324" s="407"/>
      <c r="D4324" s="400"/>
      <c r="E4324" s="400"/>
      <c r="F4324" s="400"/>
      <c r="G4324" s="400"/>
      <c r="H4324" s="400"/>
    </row>
    <row r="4325" spans="1:8" x14ac:dyDescent="0.2">
      <c r="A4325" s="407"/>
      <c r="D4325" s="400"/>
      <c r="E4325" s="400"/>
      <c r="F4325" s="400"/>
      <c r="G4325" s="400"/>
      <c r="H4325" s="400"/>
    </row>
    <row r="4326" spans="1:8" x14ac:dyDescent="0.2">
      <c r="A4326" s="407"/>
      <c r="D4326" s="400"/>
      <c r="E4326" s="400"/>
      <c r="F4326" s="400"/>
      <c r="G4326" s="400"/>
      <c r="H4326" s="400"/>
    </row>
    <row r="4327" spans="1:8" x14ac:dyDescent="0.2">
      <c r="A4327" s="407"/>
      <c r="D4327" s="400"/>
      <c r="E4327" s="400"/>
      <c r="F4327" s="400"/>
      <c r="G4327" s="400"/>
      <c r="H4327" s="400"/>
    </row>
    <row r="4328" spans="1:8" x14ac:dyDescent="0.2">
      <c r="A4328" s="407"/>
      <c r="D4328" s="400"/>
      <c r="E4328" s="400"/>
      <c r="F4328" s="400"/>
      <c r="G4328" s="400"/>
      <c r="H4328" s="400"/>
    </row>
    <row r="4329" spans="1:8" x14ac:dyDescent="0.2">
      <c r="A4329" s="407"/>
      <c r="D4329" s="400"/>
      <c r="E4329" s="400"/>
      <c r="F4329" s="400"/>
      <c r="G4329" s="400"/>
      <c r="H4329" s="400"/>
    </row>
    <row r="4330" spans="1:8" x14ac:dyDescent="0.2">
      <c r="A4330" s="407"/>
      <c r="D4330" s="400"/>
      <c r="E4330" s="400"/>
      <c r="F4330" s="400"/>
      <c r="G4330" s="400"/>
      <c r="H4330" s="400"/>
    </row>
    <row r="4331" spans="1:8" x14ac:dyDescent="0.2">
      <c r="A4331" s="407"/>
      <c r="D4331" s="400"/>
      <c r="E4331" s="400"/>
      <c r="F4331" s="400"/>
      <c r="G4331" s="400"/>
      <c r="H4331" s="400"/>
    </row>
    <row r="4332" spans="1:8" x14ac:dyDescent="0.2">
      <c r="A4332" s="407"/>
      <c r="D4332" s="400"/>
      <c r="E4332" s="400"/>
      <c r="F4332" s="400"/>
      <c r="G4332" s="400"/>
      <c r="H4332" s="400"/>
    </row>
    <row r="4333" spans="1:8" x14ac:dyDescent="0.2">
      <c r="A4333" s="407"/>
      <c r="D4333" s="400"/>
      <c r="E4333" s="400"/>
      <c r="F4333" s="400"/>
      <c r="G4333" s="400"/>
      <c r="H4333" s="400"/>
    </row>
    <row r="4334" spans="1:8" x14ac:dyDescent="0.2">
      <c r="A4334" s="407"/>
      <c r="D4334" s="400"/>
      <c r="E4334" s="400"/>
      <c r="F4334" s="400"/>
      <c r="G4334" s="400"/>
      <c r="H4334" s="400"/>
    </row>
    <row r="4335" spans="1:8" x14ac:dyDescent="0.2">
      <c r="A4335" s="407"/>
      <c r="D4335" s="400"/>
      <c r="E4335" s="400"/>
      <c r="F4335" s="400"/>
      <c r="G4335" s="400"/>
      <c r="H4335" s="400"/>
    </row>
    <row r="4336" spans="1:8" x14ac:dyDescent="0.2">
      <c r="A4336" s="407"/>
      <c r="D4336" s="400"/>
      <c r="E4336" s="400"/>
      <c r="F4336" s="400"/>
      <c r="G4336" s="400"/>
      <c r="H4336" s="400"/>
    </row>
    <row r="4337" spans="1:8" x14ac:dyDescent="0.2">
      <c r="A4337" s="407"/>
      <c r="D4337" s="400"/>
      <c r="E4337" s="400"/>
      <c r="F4337" s="400"/>
      <c r="G4337" s="400"/>
      <c r="H4337" s="400"/>
    </row>
    <row r="4338" spans="1:8" x14ac:dyDescent="0.2">
      <c r="A4338" s="407"/>
      <c r="D4338" s="400"/>
      <c r="E4338" s="400"/>
      <c r="F4338" s="400"/>
      <c r="G4338" s="400"/>
      <c r="H4338" s="400"/>
    </row>
    <row r="4339" spans="1:8" x14ac:dyDescent="0.2">
      <c r="A4339" s="407"/>
      <c r="D4339" s="400"/>
      <c r="E4339" s="400"/>
      <c r="F4339" s="400"/>
      <c r="G4339" s="400"/>
      <c r="H4339" s="400"/>
    </row>
    <row r="4340" spans="1:8" x14ac:dyDescent="0.2">
      <c r="A4340" s="407"/>
      <c r="D4340" s="400"/>
      <c r="E4340" s="400"/>
      <c r="F4340" s="400"/>
      <c r="G4340" s="400"/>
      <c r="H4340" s="400"/>
    </row>
    <row r="4341" spans="1:8" x14ac:dyDescent="0.2">
      <c r="A4341" s="407"/>
      <c r="D4341" s="400"/>
      <c r="E4341" s="400"/>
      <c r="F4341" s="400"/>
      <c r="G4341" s="400"/>
      <c r="H4341" s="400"/>
    </row>
    <row r="4342" spans="1:8" x14ac:dyDescent="0.2">
      <c r="A4342" s="407"/>
      <c r="D4342" s="400"/>
      <c r="E4342" s="400"/>
      <c r="F4342" s="400"/>
      <c r="G4342" s="400"/>
      <c r="H4342" s="400"/>
    </row>
    <row r="4343" spans="1:8" x14ac:dyDescent="0.2">
      <c r="A4343" s="407"/>
      <c r="D4343" s="400"/>
      <c r="E4343" s="400"/>
      <c r="F4343" s="400"/>
      <c r="G4343" s="400"/>
      <c r="H4343" s="400"/>
    </row>
    <row r="4344" spans="1:8" x14ac:dyDescent="0.2">
      <c r="A4344" s="407"/>
      <c r="D4344" s="400"/>
      <c r="E4344" s="400"/>
      <c r="F4344" s="400"/>
      <c r="G4344" s="400"/>
      <c r="H4344" s="400"/>
    </row>
    <row r="4345" spans="1:8" x14ac:dyDescent="0.2">
      <c r="A4345" s="407"/>
      <c r="D4345" s="400"/>
      <c r="E4345" s="400"/>
      <c r="F4345" s="400"/>
      <c r="G4345" s="400"/>
      <c r="H4345" s="400"/>
    </row>
    <row r="4346" spans="1:8" x14ac:dyDescent="0.2">
      <c r="A4346" s="407"/>
      <c r="D4346" s="400"/>
      <c r="E4346" s="400"/>
      <c r="F4346" s="400"/>
      <c r="G4346" s="400"/>
      <c r="H4346" s="400"/>
    </row>
    <row r="4347" spans="1:8" x14ac:dyDescent="0.2">
      <c r="A4347" s="407"/>
      <c r="D4347" s="400"/>
      <c r="E4347" s="400"/>
      <c r="F4347" s="400"/>
      <c r="G4347" s="400"/>
      <c r="H4347" s="400"/>
    </row>
    <row r="4348" spans="1:8" x14ac:dyDescent="0.2">
      <c r="A4348" s="407"/>
      <c r="D4348" s="400"/>
      <c r="E4348" s="400"/>
      <c r="F4348" s="400"/>
      <c r="G4348" s="400"/>
      <c r="H4348" s="400"/>
    </row>
    <row r="4349" spans="1:8" x14ac:dyDescent="0.2">
      <c r="A4349" s="407"/>
      <c r="D4349" s="400"/>
      <c r="E4349" s="400"/>
      <c r="F4349" s="400"/>
      <c r="G4349" s="400"/>
      <c r="H4349" s="400"/>
    </row>
    <row r="4350" spans="1:8" x14ac:dyDescent="0.2">
      <c r="A4350" s="407"/>
      <c r="D4350" s="400"/>
      <c r="E4350" s="400"/>
      <c r="F4350" s="400"/>
      <c r="G4350" s="400"/>
      <c r="H4350" s="400"/>
    </row>
    <row r="4351" spans="1:8" x14ac:dyDescent="0.2">
      <c r="A4351" s="407"/>
      <c r="D4351" s="400"/>
      <c r="E4351" s="400"/>
      <c r="F4351" s="400"/>
      <c r="G4351" s="400"/>
      <c r="H4351" s="400"/>
    </row>
    <row r="4352" spans="1:8" x14ac:dyDescent="0.2">
      <c r="A4352" s="407"/>
      <c r="D4352" s="400"/>
      <c r="E4352" s="400"/>
      <c r="F4352" s="400"/>
      <c r="G4352" s="400"/>
      <c r="H4352" s="400"/>
    </row>
    <row r="4353" spans="1:8" x14ac:dyDescent="0.2">
      <c r="A4353" s="407"/>
      <c r="D4353" s="400"/>
      <c r="E4353" s="400"/>
      <c r="F4353" s="400"/>
      <c r="G4353" s="400"/>
      <c r="H4353" s="400"/>
    </row>
    <row r="4354" spans="1:8" x14ac:dyDescent="0.2">
      <c r="A4354" s="407"/>
      <c r="D4354" s="400"/>
      <c r="E4354" s="400"/>
      <c r="F4354" s="400"/>
      <c r="G4354" s="400"/>
      <c r="H4354" s="400"/>
    </row>
    <row r="4355" spans="1:8" x14ac:dyDescent="0.2">
      <c r="A4355" s="407"/>
      <c r="D4355" s="400"/>
      <c r="E4355" s="400"/>
      <c r="F4355" s="400"/>
      <c r="G4355" s="400"/>
      <c r="H4355" s="400"/>
    </row>
    <row r="4356" spans="1:8" x14ac:dyDescent="0.2">
      <c r="A4356" s="407"/>
      <c r="D4356" s="400"/>
      <c r="E4356" s="400"/>
      <c r="F4356" s="400"/>
      <c r="G4356" s="400"/>
      <c r="H4356" s="400"/>
    </row>
    <row r="4357" spans="1:8" x14ac:dyDescent="0.2">
      <c r="A4357" s="407"/>
      <c r="D4357" s="400"/>
      <c r="E4357" s="400"/>
      <c r="F4357" s="400"/>
      <c r="G4357" s="400"/>
      <c r="H4357" s="400"/>
    </row>
    <row r="4358" spans="1:8" x14ac:dyDescent="0.2">
      <c r="A4358" s="407"/>
      <c r="D4358" s="400"/>
      <c r="E4358" s="400"/>
      <c r="F4358" s="400"/>
      <c r="G4358" s="400"/>
      <c r="H4358" s="400"/>
    </row>
    <row r="4359" spans="1:8" x14ac:dyDescent="0.2">
      <c r="A4359" s="407"/>
      <c r="D4359" s="400"/>
      <c r="E4359" s="400"/>
      <c r="F4359" s="400"/>
      <c r="G4359" s="400"/>
      <c r="H4359" s="400"/>
    </row>
    <row r="4360" spans="1:8" x14ac:dyDescent="0.2">
      <c r="A4360" s="407"/>
      <c r="D4360" s="400"/>
      <c r="E4360" s="400"/>
      <c r="F4360" s="400"/>
      <c r="G4360" s="400"/>
      <c r="H4360" s="400"/>
    </row>
    <row r="4361" spans="1:8" x14ac:dyDescent="0.2">
      <c r="A4361" s="407"/>
      <c r="D4361" s="400"/>
      <c r="E4361" s="400"/>
      <c r="F4361" s="400"/>
      <c r="G4361" s="400"/>
      <c r="H4361" s="400"/>
    </row>
    <row r="4362" spans="1:8" x14ac:dyDescent="0.2">
      <c r="A4362" s="407"/>
      <c r="D4362" s="400"/>
      <c r="E4362" s="400"/>
      <c r="F4362" s="400"/>
      <c r="G4362" s="400"/>
      <c r="H4362" s="400"/>
    </row>
    <row r="4363" spans="1:8" x14ac:dyDescent="0.2">
      <c r="A4363" s="407"/>
      <c r="D4363" s="400"/>
      <c r="E4363" s="400"/>
      <c r="F4363" s="400"/>
      <c r="G4363" s="400"/>
      <c r="H4363" s="400"/>
    </row>
    <row r="4364" spans="1:8" x14ac:dyDescent="0.2">
      <c r="A4364" s="407"/>
      <c r="D4364" s="400"/>
      <c r="E4364" s="400"/>
      <c r="F4364" s="400"/>
      <c r="G4364" s="400"/>
      <c r="H4364" s="400"/>
    </row>
    <row r="4365" spans="1:8" x14ac:dyDescent="0.2">
      <c r="A4365" s="407"/>
      <c r="D4365" s="400"/>
      <c r="E4365" s="400"/>
      <c r="F4365" s="400"/>
      <c r="G4365" s="400"/>
      <c r="H4365" s="400"/>
    </row>
    <row r="4366" spans="1:8" x14ac:dyDescent="0.2">
      <c r="A4366" s="407"/>
      <c r="D4366" s="400"/>
      <c r="E4366" s="400"/>
      <c r="F4366" s="400"/>
      <c r="G4366" s="400"/>
      <c r="H4366" s="400"/>
    </row>
    <row r="4367" spans="1:8" x14ac:dyDescent="0.2">
      <c r="A4367" s="407"/>
      <c r="D4367" s="400"/>
      <c r="E4367" s="400"/>
      <c r="F4367" s="400"/>
      <c r="G4367" s="400"/>
      <c r="H4367" s="400"/>
    </row>
    <row r="4368" spans="1:8" x14ac:dyDescent="0.2">
      <c r="A4368" s="407"/>
      <c r="D4368" s="400"/>
      <c r="E4368" s="400"/>
      <c r="F4368" s="400"/>
      <c r="G4368" s="400"/>
      <c r="H4368" s="400"/>
    </row>
    <row r="4369" spans="1:8" x14ac:dyDescent="0.2">
      <c r="A4369" s="407"/>
      <c r="D4369" s="400"/>
      <c r="E4369" s="400"/>
      <c r="F4369" s="400"/>
      <c r="G4369" s="400"/>
      <c r="H4369" s="400"/>
    </row>
    <row r="4370" spans="1:8" x14ac:dyDescent="0.2">
      <c r="A4370" s="407"/>
      <c r="D4370" s="400"/>
      <c r="E4370" s="400"/>
      <c r="F4370" s="400"/>
      <c r="G4370" s="400"/>
      <c r="H4370" s="400"/>
    </row>
    <row r="4371" spans="1:8" x14ac:dyDescent="0.2">
      <c r="A4371" s="407"/>
      <c r="D4371" s="400"/>
      <c r="E4371" s="400"/>
      <c r="F4371" s="400"/>
      <c r="G4371" s="400"/>
      <c r="H4371" s="400"/>
    </row>
    <row r="4372" spans="1:8" x14ac:dyDescent="0.2">
      <c r="A4372" s="407"/>
      <c r="D4372" s="400"/>
      <c r="E4372" s="400"/>
      <c r="F4372" s="400"/>
      <c r="G4372" s="400"/>
      <c r="H4372" s="400"/>
    </row>
    <row r="4373" spans="1:8" x14ac:dyDescent="0.2">
      <c r="A4373" s="407"/>
      <c r="D4373" s="400"/>
      <c r="E4373" s="400"/>
      <c r="F4373" s="400"/>
      <c r="G4373" s="400"/>
      <c r="H4373" s="400"/>
    </row>
    <row r="4374" spans="1:8" x14ac:dyDescent="0.2">
      <c r="A4374" s="407"/>
      <c r="D4374" s="400"/>
      <c r="E4374" s="400"/>
      <c r="F4374" s="400"/>
      <c r="G4374" s="400"/>
      <c r="H4374" s="400"/>
    </row>
    <row r="4375" spans="1:8" x14ac:dyDescent="0.2">
      <c r="A4375" s="407"/>
      <c r="D4375" s="400"/>
      <c r="E4375" s="400"/>
      <c r="F4375" s="400"/>
      <c r="G4375" s="400"/>
      <c r="H4375" s="400"/>
    </row>
    <row r="4376" spans="1:8" x14ac:dyDescent="0.2">
      <c r="A4376" s="407"/>
      <c r="D4376" s="400"/>
      <c r="E4376" s="400"/>
      <c r="F4376" s="400"/>
      <c r="G4376" s="400"/>
      <c r="H4376" s="400"/>
    </row>
    <row r="4377" spans="1:8" x14ac:dyDescent="0.2">
      <c r="A4377" s="407"/>
      <c r="D4377" s="400"/>
      <c r="E4377" s="400"/>
      <c r="F4377" s="400"/>
      <c r="G4377" s="400"/>
      <c r="H4377" s="400"/>
    </row>
    <row r="4378" spans="1:8" x14ac:dyDescent="0.2">
      <c r="A4378" s="407"/>
      <c r="D4378" s="400"/>
      <c r="E4378" s="400"/>
      <c r="F4378" s="400"/>
      <c r="G4378" s="400"/>
      <c r="H4378" s="400"/>
    </row>
    <row r="4379" spans="1:8" x14ac:dyDescent="0.2">
      <c r="A4379" s="407"/>
      <c r="D4379" s="400"/>
      <c r="E4379" s="400"/>
      <c r="F4379" s="400"/>
      <c r="G4379" s="400"/>
      <c r="H4379" s="400"/>
    </row>
    <row r="4380" spans="1:8" x14ac:dyDescent="0.2">
      <c r="A4380" s="407"/>
      <c r="D4380" s="400"/>
      <c r="E4380" s="400"/>
      <c r="F4380" s="400"/>
      <c r="G4380" s="400"/>
      <c r="H4380" s="400"/>
    </row>
    <row r="4381" spans="1:8" x14ac:dyDescent="0.2">
      <c r="A4381" s="407"/>
      <c r="D4381" s="400"/>
      <c r="E4381" s="400"/>
      <c r="F4381" s="400"/>
      <c r="G4381" s="400"/>
      <c r="H4381" s="400"/>
    </row>
    <row r="4382" spans="1:8" x14ac:dyDescent="0.2">
      <c r="A4382" s="407"/>
      <c r="D4382" s="400"/>
      <c r="E4382" s="400"/>
      <c r="F4382" s="400"/>
      <c r="G4382" s="400"/>
      <c r="H4382" s="400"/>
    </row>
    <row r="4383" spans="1:8" x14ac:dyDescent="0.2">
      <c r="A4383" s="407"/>
      <c r="D4383" s="400"/>
      <c r="E4383" s="400"/>
      <c r="F4383" s="400"/>
      <c r="G4383" s="400"/>
      <c r="H4383" s="400"/>
    </row>
    <row r="4384" spans="1:8" x14ac:dyDescent="0.2">
      <c r="A4384" s="407"/>
      <c r="D4384" s="400"/>
      <c r="E4384" s="400"/>
      <c r="F4384" s="400"/>
      <c r="G4384" s="400"/>
      <c r="H4384" s="400"/>
    </row>
    <row r="4385" spans="1:8" x14ac:dyDescent="0.2">
      <c r="A4385" s="407"/>
      <c r="D4385" s="400"/>
      <c r="E4385" s="400"/>
      <c r="F4385" s="400"/>
      <c r="G4385" s="400"/>
      <c r="H4385" s="400"/>
    </row>
    <row r="4386" spans="1:8" x14ac:dyDescent="0.2">
      <c r="A4386" s="407"/>
      <c r="D4386" s="400"/>
      <c r="E4386" s="400"/>
      <c r="F4386" s="400"/>
      <c r="G4386" s="400"/>
      <c r="H4386" s="400"/>
    </row>
    <row r="4387" spans="1:8" x14ac:dyDescent="0.2">
      <c r="A4387" s="407"/>
      <c r="D4387" s="400"/>
      <c r="E4387" s="400"/>
      <c r="F4387" s="400"/>
      <c r="G4387" s="400"/>
      <c r="H4387" s="400"/>
    </row>
    <row r="4388" spans="1:8" x14ac:dyDescent="0.2">
      <c r="A4388" s="407"/>
      <c r="D4388" s="400"/>
      <c r="E4388" s="400"/>
      <c r="F4388" s="400"/>
      <c r="G4388" s="400"/>
      <c r="H4388" s="400"/>
    </row>
    <row r="4389" spans="1:8" x14ac:dyDescent="0.2">
      <c r="A4389" s="407"/>
      <c r="D4389" s="400"/>
      <c r="E4389" s="400"/>
      <c r="F4389" s="400"/>
      <c r="G4389" s="400"/>
      <c r="H4389" s="400"/>
    </row>
    <row r="4390" spans="1:8" x14ac:dyDescent="0.2">
      <c r="A4390" s="407"/>
      <c r="D4390" s="400"/>
      <c r="E4390" s="400"/>
      <c r="F4390" s="400"/>
      <c r="G4390" s="400"/>
      <c r="H4390" s="400"/>
    </row>
    <row r="4391" spans="1:8" x14ac:dyDescent="0.2">
      <c r="A4391" s="407"/>
      <c r="D4391" s="400"/>
      <c r="E4391" s="400"/>
      <c r="F4391" s="400"/>
      <c r="G4391" s="400"/>
      <c r="H4391" s="400"/>
    </row>
    <row r="4392" spans="1:8" x14ac:dyDescent="0.2">
      <c r="A4392" s="407"/>
      <c r="D4392" s="400"/>
      <c r="E4392" s="400"/>
      <c r="F4392" s="400"/>
      <c r="G4392" s="400"/>
      <c r="H4392" s="400"/>
    </row>
    <row r="4393" spans="1:8" x14ac:dyDescent="0.2">
      <c r="A4393" s="407"/>
      <c r="D4393" s="400"/>
      <c r="E4393" s="400"/>
      <c r="F4393" s="400"/>
      <c r="G4393" s="400"/>
      <c r="H4393" s="400"/>
    </row>
    <row r="4394" spans="1:8" x14ac:dyDescent="0.2">
      <c r="A4394" s="407"/>
      <c r="D4394" s="400"/>
      <c r="E4394" s="400"/>
      <c r="F4394" s="400"/>
      <c r="G4394" s="400"/>
      <c r="H4394" s="400"/>
    </row>
    <row r="4395" spans="1:8" x14ac:dyDescent="0.2">
      <c r="A4395" s="407"/>
      <c r="D4395" s="400"/>
      <c r="E4395" s="400"/>
      <c r="F4395" s="400"/>
      <c r="G4395" s="400"/>
      <c r="H4395" s="400"/>
    </row>
    <row r="4396" spans="1:8" x14ac:dyDescent="0.2">
      <c r="A4396" s="407"/>
      <c r="D4396" s="400"/>
      <c r="E4396" s="400"/>
      <c r="F4396" s="400"/>
      <c r="G4396" s="400"/>
      <c r="H4396" s="400"/>
    </row>
    <row r="4397" spans="1:8" x14ac:dyDescent="0.2">
      <c r="A4397" s="407"/>
      <c r="D4397" s="400"/>
      <c r="E4397" s="400"/>
      <c r="F4397" s="400"/>
      <c r="G4397" s="400"/>
      <c r="H4397" s="400"/>
    </row>
    <row r="4398" spans="1:8" x14ac:dyDescent="0.2">
      <c r="A4398" s="407"/>
      <c r="D4398" s="400"/>
      <c r="E4398" s="400"/>
      <c r="F4398" s="400"/>
      <c r="G4398" s="400"/>
      <c r="H4398" s="400"/>
    </row>
    <row r="4399" spans="1:8" x14ac:dyDescent="0.2">
      <c r="A4399" s="407"/>
      <c r="D4399" s="400"/>
      <c r="E4399" s="400"/>
      <c r="F4399" s="400"/>
      <c r="G4399" s="400"/>
      <c r="H4399" s="400"/>
    </row>
    <row r="4400" spans="1:8" x14ac:dyDescent="0.2">
      <c r="A4400" s="407"/>
      <c r="D4400" s="400"/>
      <c r="E4400" s="400"/>
      <c r="F4400" s="400"/>
      <c r="G4400" s="400"/>
      <c r="H4400" s="400"/>
    </row>
    <row r="4401" spans="1:8" x14ac:dyDescent="0.2">
      <c r="A4401" s="407"/>
      <c r="D4401" s="400"/>
      <c r="E4401" s="400"/>
      <c r="F4401" s="400"/>
      <c r="G4401" s="400"/>
      <c r="H4401" s="400"/>
    </row>
    <row r="4402" spans="1:8" x14ac:dyDescent="0.2">
      <c r="A4402" s="407"/>
      <c r="D4402" s="400"/>
      <c r="E4402" s="400"/>
      <c r="F4402" s="400"/>
      <c r="G4402" s="400"/>
      <c r="H4402" s="400"/>
    </row>
    <row r="4403" spans="1:8" x14ac:dyDescent="0.2">
      <c r="A4403" s="407"/>
      <c r="D4403" s="400"/>
      <c r="E4403" s="400"/>
      <c r="F4403" s="400"/>
      <c r="G4403" s="400"/>
      <c r="H4403" s="400"/>
    </row>
    <row r="4404" spans="1:8" x14ac:dyDescent="0.2">
      <c r="A4404" s="407"/>
      <c r="D4404" s="400"/>
      <c r="E4404" s="400"/>
      <c r="F4404" s="400"/>
      <c r="G4404" s="400"/>
      <c r="H4404" s="400"/>
    </row>
    <row r="4405" spans="1:8" x14ac:dyDescent="0.2">
      <c r="A4405" s="407"/>
      <c r="D4405" s="400"/>
      <c r="E4405" s="400"/>
      <c r="F4405" s="400"/>
      <c r="G4405" s="400"/>
      <c r="H4405" s="400"/>
    </row>
    <row r="4406" spans="1:8" x14ac:dyDescent="0.2">
      <c r="A4406" s="407"/>
      <c r="D4406" s="400"/>
      <c r="E4406" s="400"/>
      <c r="F4406" s="400"/>
      <c r="G4406" s="400"/>
      <c r="H4406" s="400"/>
    </row>
    <row r="4407" spans="1:8" x14ac:dyDescent="0.2">
      <c r="A4407" s="407"/>
      <c r="D4407" s="400"/>
      <c r="E4407" s="400"/>
      <c r="F4407" s="400"/>
      <c r="G4407" s="400"/>
      <c r="H4407" s="400"/>
    </row>
    <row r="4408" spans="1:8" x14ac:dyDescent="0.2">
      <c r="A4408" s="407"/>
      <c r="D4408" s="400"/>
      <c r="E4408" s="400"/>
      <c r="F4408" s="400"/>
      <c r="G4408" s="400"/>
      <c r="H4408" s="400"/>
    </row>
    <row r="4409" spans="1:8" x14ac:dyDescent="0.2">
      <c r="A4409" s="407"/>
      <c r="D4409" s="400"/>
      <c r="E4409" s="400"/>
      <c r="F4409" s="400"/>
      <c r="G4409" s="400"/>
      <c r="H4409" s="400"/>
    </row>
    <row r="4410" spans="1:8" x14ac:dyDescent="0.2">
      <c r="A4410" s="407"/>
      <c r="D4410" s="400"/>
      <c r="E4410" s="400"/>
      <c r="F4410" s="400"/>
      <c r="G4410" s="400"/>
      <c r="H4410" s="400"/>
    </row>
    <row r="4411" spans="1:8" x14ac:dyDescent="0.2">
      <c r="A4411" s="407"/>
      <c r="D4411" s="400"/>
      <c r="E4411" s="400"/>
      <c r="F4411" s="400"/>
      <c r="G4411" s="400"/>
      <c r="H4411" s="400"/>
    </row>
    <row r="4412" spans="1:8" x14ac:dyDescent="0.2">
      <c r="A4412" s="407"/>
      <c r="D4412" s="400"/>
      <c r="E4412" s="400"/>
      <c r="F4412" s="400"/>
      <c r="G4412" s="400"/>
      <c r="H4412" s="400"/>
    </row>
    <row r="4413" spans="1:8" x14ac:dyDescent="0.2">
      <c r="A4413" s="407"/>
      <c r="D4413" s="400"/>
      <c r="E4413" s="400"/>
      <c r="F4413" s="400"/>
      <c r="G4413" s="400"/>
      <c r="H4413" s="400"/>
    </row>
    <row r="4414" spans="1:8" x14ac:dyDescent="0.2">
      <c r="A4414" s="407"/>
      <c r="D4414" s="400"/>
      <c r="E4414" s="400"/>
      <c r="F4414" s="400"/>
      <c r="G4414" s="400"/>
      <c r="H4414" s="400"/>
    </row>
    <row r="4415" spans="1:8" x14ac:dyDescent="0.2">
      <c r="A4415" s="407"/>
      <c r="D4415" s="400"/>
      <c r="E4415" s="400"/>
      <c r="F4415" s="400"/>
      <c r="G4415" s="400"/>
      <c r="H4415" s="400"/>
    </row>
    <row r="4416" spans="1:8" x14ac:dyDescent="0.2">
      <c r="A4416" s="407"/>
      <c r="D4416" s="400"/>
      <c r="E4416" s="400"/>
      <c r="F4416" s="400"/>
      <c r="G4416" s="400"/>
      <c r="H4416" s="400"/>
    </row>
    <row r="4417" spans="1:8" x14ac:dyDescent="0.2">
      <c r="A4417" s="407"/>
      <c r="D4417" s="400"/>
      <c r="E4417" s="400"/>
      <c r="F4417" s="400"/>
      <c r="G4417" s="400"/>
      <c r="H4417" s="400"/>
    </row>
    <row r="4418" spans="1:8" x14ac:dyDescent="0.2">
      <c r="A4418" s="407"/>
      <c r="D4418" s="400"/>
      <c r="E4418" s="400"/>
      <c r="F4418" s="400"/>
      <c r="G4418" s="400"/>
      <c r="H4418" s="400"/>
    </row>
    <row r="4419" spans="1:8" x14ac:dyDescent="0.2">
      <c r="A4419" s="407"/>
      <c r="D4419" s="400"/>
      <c r="E4419" s="400"/>
      <c r="F4419" s="400"/>
      <c r="G4419" s="400"/>
      <c r="H4419" s="400"/>
    </row>
    <row r="4420" spans="1:8" x14ac:dyDescent="0.2">
      <c r="A4420" s="407"/>
      <c r="D4420" s="400"/>
      <c r="E4420" s="400"/>
      <c r="F4420" s="400"/>
      <c r="G4420" s="400"/>
      <c r="H4420" s="400"/>
    </row>
    <row r="4421" spans="1:8" x14ac:dyDescent="0.2">
      <c r="A4421" s="407"/>
      <c r="D4421" s="400"/>
      <c r="E4421" s="400"/>
      <c r="F4421" s="400"/>
      <c r="G4421" s="400"/>
      <c r="H4421" s="400"/>
    </row>
    <row r="4422" spans="1:8" x14ac:dyDescent="0.2">
      <c r="A4422" s="407"/>
      <c r="D4422" s="400"/>
      <c r="E4422" s="400"/>
      <c r="F4422" s="400"/>
      <c r="G4422" s="400"/>
      <c r="H4422" s="400"/>
    </row>
    <row r="4423" spans="1:8" x14ac:dyDescent="0.2">
      <c r="A4423" s="407"/>
      <c r="D4423" s="400"/>
      <c r="E4423" s="400"/>
      <c r="F4423" s="400"/>
      <c r="G4423" s="400"/>
      <c r="H4423" s="400"/>
    </row>
    <row r="4424" spans="1:8" x14ac:dyDescent="0.2">
      <c r="A4424" s="407"/>
      <c r="D4424" s="400"/>
      <c r="E4424" s="400"/>
      <c r="F4424" s="400"/>
      <c r="G4424" s="400"/>
      <c r="H4424" s="400"/>
    </row>
    <row r="4425" spans="1:8" x14ac:dyDescent="0.2">
      <c r="A4425" s="407"/>
      <c r="D4425" s="400"/>
      <c r="E4425" s="400"/>
      <c r="F4425" s="400"/>
      <c r="G4425" s="400"/>
      <c r="H4425" s="400"/>
    </row>
    <row r="4426" spans="1:8" x14ac:dyDescent="0.2">
      <c r="A4426" s="407"/>
      <c r="D4426" s="400"/>
      <c r="E4426" s="400"/>
      <c r="F4426" s="400"/>
      <c r="G4426" s="400"/>
      <c r="H4426" s="400"/>
    </row>
    <row r="4427" spans="1:8" x14ac:dyDescent="0.2">
      <c r="A4427" s="407"/>
      <c r="D4427" s="400"/>
      <c r="E4427" s="400"/>
      <c r="F4427" s="400"/>
      <c r="G4427" s="400"/>
      <c r="H4427" s="400"/>
    </row>
    <row r="4428" spans="1:8" x14ac:dyDescent="0.2">
      <c r="A4428" s="407"/>
      <c r="D4428" s="400"/>
      <c r="E4428" s="400"/>
      <c r="F4428" s="400"/>
      <c r="G4428" s="400"/>
      <c r="H4428" s="400"/>
    </row>
    <row r="4429" spans="1:8" x14ac:dyDescent="0.2">
      <c r="A4429" s="407"/>
      <c r="D4429" s="400"/>
      <c r="E4429" s="400"/>
      <c r="F4429" s="400"/>
      <c r="G4429" s="400"/>
      <c r="H4429" s="400"/>
    </row>
    <row r="4430" spans="1:8" x14ac:dyDescent="0.2">
      <c r="A4430" s="407"/>
      <c r="D4430" s="400"/>
      <c r="E4430" s="400"/>
      <c r="F4430" s="400"/>
      <c r="G4430" s="400"/>
      <c r="H4430" s="400"/>
    </row>
    <row r="4431" spans="1:8" x14ac:dyDescent="0.2">
      <c r="A4431" s="407"/>
      <c r="D4431" s="400"/>
      <c r="E4431" s="400"/>
      <c r="F4431" s="400"/>
      <c r="G4431" s="400"/>
      <c r="H4431" s="400"/>
    </row>
    <row r="4432" spans="1:8" x14ac:dyDescent="0.2">
      <c r="A4432" s="407"/>
      <c r="D4432" s="400"/>
      <c r="E4432" s="400"/>
      <c r="F4432" s="400"/>
      <c r="G4432" s="400"/>
      <c r="H4432" s="400"/>
    </row>
    <row r="4433" spans="1:8" x14ac:dyDescent="0.2">
      <c r="A4433" s="407"/>
      <c r="D4433" s="400"/>
      <c r="E4433" s="400"/>
      <c r="F4433" s="400"/>
      <c r="G4433" s="400"/>
      <c r="H4433" s="400"/>
    </row>
    <row r="4434" spans="1:8" x14ac:dyDescent="0.2">
      <c r="A4434" s="407"/>
      <c r="D4434" s="400"/>
      <c r="E4434" s="400"/>
      <c r="F4434" s="400"/>
      <c r="G4434" s="400"/>
      <c r="H4434" s="400"/>
    </row>
    <row r="4435" spans="1:8" x14ac:dyDescent="0.2">
      <c r="A4435" s="407"/>
      <c r="D4435" s="400"/>
      <c r="E4435" s="400"/>
      <c r="F4435" s="400"/>
      <c r="G4435" s="400"/>
      <c r="H4435" s="400"/>
    </row>
    <row r="4436" spans="1:8" x14ac:dyDescent="0.2">
      <c r="A4436" s="407"/>
      <c r="D4436" s="400"/>
      <c r="E4436" s="400"/>
      <c r="F4436" s="400"/>
      <c r="G4436" s="400"/>
      <c r="H4436" s="400"/>
    </row>
    <row r="4437" spans="1:8" x14ac:dyDescent="0.2">
      <c r="A4437" s="407"/>
      <c r="D4437" s="400"/>
      <c r="E4437" s="400"/>
      <c r="F4437" s="400"/>
      <c r="G4437" s="400"/>
      <c r="H4437" s="400"/>
    </row>
    <row r="4438" spans="1:8" x14ac:dyDescent="0.2">
      <c r="A4438" s="407"/>
      <c r="D4438" s="400"/>
      <c r="E4438" s="400"/>
      <c r="F4438" s="400"/>
      <c r="G4438" s="400"/>
      <c r="H4438" s="400"/>
    </row>
    <row r="4439" spans="1:8" x14ac:dyDescent="0.2">
      <c r="A4439" s="407"/>
      <c r="D4439" s="400"/>
      <c r="E4439" s="400"/>
      <c r="F4439" s="400"/>
      <c r="G4439" s="400"/>
      <c r="H4439" s="400"/>
    </row>
    <row r="4440" spans="1:8" x14ac:dyDescent="0.2">
      <c r="A4440" s="407"/>
      <c r="D4440" s="400"/>
      <c r="E4440" s="400"/>
      <c r="F4440" s="400"/>
      <c r="G4440" s="400"/>
      <c r="H4440" s="400"/>
    </row>
    <row r="4441" spans="1:8" x14ac:dyDescent="0.2">
      <c r="A4441" s="407"/>
      <c r="D4441" s="400"/>
      <c r="E4441" s="400"/>
      <c r="F4441" s="400"/>
      <c r="G4441" s="400"/>
      <c r="H4441" s="400"/>
    </row>
    <row r="4442" spans="1:8" x14ac:dyDescent="0.2">
      <c r="A4442" s="407"/>
      <c r="D4442" s="400"/>
      <c r="E4442" s="400"/>
      <c r="F4442" s="400"/>
      <c r="G4442" s="400"/>
      <c r="H4442" s="400"/>
    </row>
    <row r="4443" spans="1:8" x14ac:dyDescent="0.2">
      <c r="A4443" s="407"/>
      <c r="D4443" s="400"/>
      <c r="E4443" s="400"/>
      <c r="F4443" s="400"/>
      <c r="G4443" s="400"/>
      <c r="H4443" s="400"/>
    </row>
    <row r="4444" spans="1:8" x14ac:dyDescent="0.2">
      <c r="A4444" s="407"/>
      <c r="D4444" s="400"/>
      <c r="E4444" s="400"/>
      <c r="F4444" s="400"/>
      <c r="G4444" s="400"/>
      <c r="H4444" s="400"/>
    </row>
    <row r="4445" spans="1:8" x14ac:dyDescent="0.2">
      <c r="A4445" s="407"/>
      <c r="D4445" s="400"/>
      <c r="E4445" s="400"/>
      <c r="F4445" s="400"/>
      <c r="G4445" s="400"/>
      <c r="H4445" s="400"/>
    </row>
    <row r="4446" spans="1:8" x14ac:dyDescent="0.2">
      <c r="A4446" s="407"/>
      <c r="D4446" s="400"/>
      <c r="E4446" s="400"/>
      <c r="F4446" s="400"/>
      <c r="G4446" s="400"/>
      <c r="H4446" s="400"/>
    </row>
    <row r="4447" spans="1:8" x14ac:dyDescent="0.2">
      <c r="A4447" s="407"/>
      <c r="D4447" s="400"/>
      <c r="E4447" s="400"/>
      <c r="F4447" s="400"/>
      <c r="G4447" s="400"/>
      <c r="H4447" s="400"/>
    </row>
    <row r="4448" spans="1:8" x14ac:dyDescent="0.2">
      <c r="A4448" s="407"/>
      <c r="D4448" s="400"/>
      <c r="E4448" s="400"/>
      <c r="F4448" s="400"/>
      <c r="G4448" s="400"/>
      <c r="H4448" s="400"/>
    </row>
    <row r="4449" spans="1:8" x14ac:dyDescent="0.2">
      <c r="A4449" s="407"/>
      <c r="D4449" s="400"/>
      <c r="E4449" s="400"/>
      <c r="F4449" s="400"/>
      <c r="G4449" s="400"/>
      <c r="H4449" s="400"/>
    </row>
    <row r="4450" spans="1:8" x14ac:dyDescent="0.2">
      <c r="A4450" s="407"/>
      <c r="D4450" s="400"/>
      <c r="E4450" s="400"/>
      <c r="F4450" s="400"/>
      <c r="G4450" s="400"/>
      <c r="H4450" s="400"/>
    </row>
    <row r="4451" spans="1:8" x14ac:dyDescent="0.2">
      <c r="A4451" s="407"/>
      <c r="D4451" s="400"/>
      <c r="E4451" s="400"/>
      <c r="F4451" s="400"/>
      <c r="G4451" s="400"/>
      <c r="H4451" s="400"/>
    </row>
    <row r="4452" spans="1:8" x14ac:dyDescent="0.2">
      <c r="A4452" s="407"/>
      <c r="D4452" s="400"/>
      <c r="E4452" s="400"/>
      <c r="F4452" s="400"/>
      <c r="G4452" s="400"/>
      <c r="H4452" s="400"/>
    </row>
    <row r="4453" spans="1:8" x14ac:dyDescent="0.2">
      <c r="A4453" s="407"/>
      <c r="D4453" s="400"/>
      <c r="E4453" s="400"/>
      <c r="F4453" s="400"/>
      <c r="G4453" s="400"/>
      <c r="H4453" s="400"/>
    </row>
    <row r="4454" spans="1:8" x14ac:dyDescent="0.2">
      <c r="A4454" s="407"/>
      <c r="D4454" s="400"/>
      <c r="E4454" s="400"/>
      <c r="F4454" s="400"/>
      <c r="G4454" s="400"/>
      <c r="H4454" s="400"/>
    </row>
    <row r="4455" spans="1:8" x14ac:dyDescent="0.2">
      <c r="A4455" s="407"/>
      <c r="D4455" s="400"/>
      <c r="E4455" s="400"/>
      <c r="F4455" s="400"/>
      <c r="G4455" s="400"/>
      <c r="H4455" s="400"/>
    </row>
    <row r="4456" spans="1:8" x14ac:dyDescent="0.2">
      <c r="A4456" s="407"/>
      <c r="D4456" s="400"/>
      <c r="E4456" s="400"/>
      <c r="F4456" s="400"/>
      <c r="G4456" s="400"/>
      <c r="H4456" s="400"/>
    </row>
    <row r="4457" spans="1:8" x14ac:dyDescent="0.2">
      <c r="A4457" s="407"/>
      <c r="D4457" s="400"/>
      <c r="E4457" s="400"/>
      <c r="F4457" s="400"/>
      <c r="G4457" s="400"/>
      <c r="H4457" s="400"/>
    </row>
    <row r="4458" spans="1:8" x14ac:dyDescent="0.2">
      <c r="A4458" s="407"/>
      <c r="D4458" s="400"/>
      <c r="E4458" s="400"/>
      <c r="F4458" s="400"/>
      <c r="G4458" s="400"/>
      <c r="H4458" s="400"/>
    </row>
    <row r="4459" spans="1:8" x14ac:dyDescent="0.2">
      <c r="A4459" s="407"/>
      <c r="D4459" s="400"/>
      <c r="E4459" s="400"/>
      <c r="F4459" s="400"/>
      <c r="G4459" s="400"/>
      <c r="H4459" s="400"/>
    </row>
    <row r="4460" spans="1:8" x14ac:dyDescent="0.2">
      <c r="A4460" s="407"/>
      <c r="D4460" s="400"/>
      <c r="E4460" s="400"/>
      <c r="F4460" s="400"/>
      <c r="G4460" s="400"/>
      <c r="H4460" s="400"/>
    </row>
    <row r="4461" spans="1:8" x14ac:dyDescent="0.2">
      <c r="A4461" s="407"/>
      <c r="D4461" s="400"/>
      <c r="E4461" s="400"/>
      <c r="F4461" s="400"/>
      <c r="G4461" s="400"/>
      <c r="H4461" s="400"/>
    </row>
    <row r="4462" spans="1:8" x14ac:dyDescent="0.2">
      <c r="A4462" s="407"/>
      <c r="D4462" s="400"/>
      <c r="E4462" s="400"/>
      <c r="F4462" s="400"/>
      <c r="G4462" s="400"/>
      <c r="H4462" s="400"/>
    </row>
    <row r="4463" spans="1:8" x14ac:dyDescent="0.2">
      <c r="A4463" s="407"/>
      <c r="D4463" s="400"/>
      <c r="E4463" s="400"/>
      <c r="F4463" s="400"/>
      <c r="G4463" s="400"/>
      <c r="H4463" s="400"/>
    </row>
    <row r="4464" spans="1:8" x14ac:dyDescent="0.2">
      <c r="A4464" s="407"/>
      <c r="D4464" s="400"/>
      <c r="E4464" s="400"/>
      <c r="F4464" s="400"/>
      <c r="G4464" s="400"/>
      <c r="H4464" s="400"/>
    </row>
    <row r="4465" spans="1:8" x14ac:dyDescent="0.2">
      <c r="A4465" s="407"/>
      <c r="D4465" s="400"/>
      <c r="E4465" s="400"/>
      <c r="F4465" s="400"/>
      <c r="G4465" s="400"/>
      <c r="H4465" s="400"/>
    </row>
    <row r="4466" spans="1:8" x14ac:dyDescent="0.2">
      <c r="A4466" s="407"/>
      <c r="D4466" s="400"/>
      <c r="E4466" s="400"/>
      <c r="F4466" s="400"/>
      <c r="G4466" s="400"/>
      <c r="H4466" s="400"/>
    </row>
    <row r="4467" spans="1:8" x14ac:dyDescent="0.2">
      <c r="A4467" s="407"/>
      <c r="D4467" s="400"/>
      <c r="E4467" s="400"/>
      <c r="F4467" s="400"/>
      <c r="G4467" s="400"/>
      <c r="H4467" s="400"/>
    </row>
    <row r="4468" spans="1:8" x14ac:dyDescent="0.2">
      <c r="A4468" s="407"/>
      <c r="D4468" s="400"/>
      <c r="E4468" s="400"/>
      <c r="F4468" s="400"/>
      <c r="G4468" s="400"/>
      <c r="H4468" s="400"/>
    </row>
    <row r="4469" spans="1:8" x14ac:dyDescent="0.2">
      <c r="A4469" s="407"/>
      <c r="D4469" s="400"/>
      <c r="E4469" s="400"/>
      <c r="F4469" s="400"/>
      <c r="G4469" s="400"/>
      <c r="H4469" s="400"/>
    </row>
    <row r="4470" spans="1:8" x14ac:dyDescent="0.2">
      <c r="A4470" s="407"/>
      <c r="D4470" s="400"/>
      <c r="E4470" s="400"/>
      <c r="F4470" s="400"/>
      <c r="G4470" s="400"/>
      <c r="H4470" s="400"/>
    </row>
    <row r="4471" spans="1:8" x14ac:dyDescent="0.2">
      <c r="A4471" s="407"/>
      <c r="D4471" s="400"/>
      <c r="E4471" s="400"/>
      <c r="F4471" s="400"/>
      <c r="G4471" s="400"/>
      <c r="H4471" s="400"/>
    </row>
    <row r="4472" spans="1:8" x14ac:dyDescent="0.2">
      <c r="A4472" s="407"/>
      <c r="D4472" s="400"/>
      <c r="E4472" s="400"/>
      <c r="F4472" s="400"/>
      <c r="G4472" s="400"/>
      <c r="H4472" s="400"/>
    </row>
    <row r="4473" spans="1:8" x14ac:dyDescent="0.2">
      <c r="A4473" s="407"/>
      <c r="D4473" s="400"/>
      <c r="E4473" s="400"/>
      <c r="F4473" s="400"/>
      <c r="G4473" s="400"/>
      <c r="H4473" s="400"/>
    </row>
    <row r="4474" spans="1:8" x14ac:dyDescent="0.2">
      <c r="A4474" s="407"/>
      <c r="D4474" s="400"/>
      <c r="E4474" s="400"/>
      <c r="F4474" s="400"/>
      <c r="G4474" s="400"/>
      <c r="H4474" s="400"/>
    </row>
    <row r="4475" spans="1:8" x14ac:dyDescent="0.2">
      <c r="A4475" s="407"/>
      <c r="D4475" s="400"/>
      <c r="E4475" s="400"/>
      <c r="F4475" s="400"/>
      <c r="G4475" s="400"/>
      <c r="H4475" s="400"/>
    </row>
    <row r="4476" spans="1:8" x14ac:dyDescent="0.2">
      <c r="A4476" s="407"/>
      <c r="D4476" s="400"/>
      <c r="E4476" s="400"/>
      <c r="F4476" s="400"/>
      <c r="G4476" s="400"/>
      <c r="H4476" s="400"/>
    </row>
    <row r="4477" spans="1:8" x14ac:dyDescent="0.2">
      <c r="A4477" s="407"/>
      <c r="D4477" s="400"/>
      <c r="E4477" s="400"/>
      <c r="F4477" s="400"/>
      <c r="G4477" s="400"/>
      <c r="H4477" s="400"/>
    </row>
    <row r="4478" spans="1:8" x14ac:dyDescent="0.2">
      <c r="A4478" s="407"/>
      <c r="D4478" s="400"/>
      <c r="E4478" s="400"/>
      <c r="F4478" s="400"/>
      <c r="G4478" s="400"/>
      <c r="H4478" s="400"/>
    </row>
    <row r="4479" spans="1:8" x14ac:dyDescent="0.2">
      <c r="A4479" s="407"/>
      <c r="D4479" s="400"/>
      <c r="E4479" s="400"/>
      <c r="F4479" s="400"/>
      <c r="G4479" s="400"/>
      <c r="H4479" s="400"/>
    </row>
    <row r="4480" spans="1:8" x14ac:dyDescent="0.2">
      <c r="A4480" s="407"/>
      <c r="D4480" s="400"/>
      <c r="E4480" s="400"/>
      <c r="F4480" s="400"/>
      <c r="G4480" s="400"/>
      <c r="H4480" s="400"/>
    </row>
    <row r="4481" spans="1:8" x14ac:dyDescent="0.2">
      <c r="A4481" s="407"/>
      <c r="D4481" s="400"/>
      <c r="E4481" s="400"/>
      <c r="F4481" s="400"/>
      <c r="G4481" s="400"/>
      <c r="H4481" s="400"/>
    </row>
    <row r="4482" spans="1:8" x14ac:dyDescent="0.2">
      <c r="A4482" s="407"/>
      <c r="D4482" s="400"/>
      <c r="E4482" s="400"/>
      <c r="F4482" s="400"/>
      <c r="G4482" s="400"/>
      <c r="H4482" s="400"/>
    </row>
    <row r="4483" spans="1:8" x14ac:dyDescent="0.2">
      <c r="A4483" s="407"/>
      <c r="D4483" s="400"/>
      <c r="E4483" s="400"/>
      <c r="F4483" s="400"/>
      <c r="G4483" s="400"/>
      <c r="H4483" s="400"/>
    </row>
    <row r="4484" spans="1:8" x14ac:dyDescent="0.2">
      <c r="A4484" s="407"/>
      <c r="D4484" s="400"/>
      <c r="E4484" s="400"/>
      <c r="F4484" s="400"/>
      <c r="G4484" s="400"/>
      <c r="H4484" s="400"/>
    </row>
    <row r="4485" spans="1:8" x14ac:dyDescent="0.2">
      <c r="A4485" s="407"/>
      <c r="D4485" s="400"/>
      <c r="E4485" s="400"/>
      <c r="F4485" s="400"/>
      <c r="G4485" s="400"/>
      <c r="H4485" s="400"/>
    </row>
    <row r="4486" spans="1:8" x14ac:dyDescent="0.2">
      <c r="A4486" s="407"/>
      <c r="D4486" s="400"/>
      <c r="E4486" s="400"/>
      <c r="F4486" s="400"/>
      <c r="G4486" s="400"/>
      <c r="H4486" s="400"/>
    </row>
    <row r="4487" spans="1:8" x14ac:dyDescent="0.2">
      <c r="A4487" s="407"/>
      <c r="D4487" s="400"/>
      <c r="E4487" s="400"/>
      <c r="F4487" s="400"/>
      <c r="G4487" s="400"/>
      <c r="H4487" s="400"/>
    </row>
    <row r="4488" spans="1:8" x14ac:dyDescent="0.2">
      <c r="A4488" s="407"/>
      <c r="D4488" s="400"/>
      <c r="E4488" s="400"/>
      <c r="F4488" s="400"/>
      <c r="G4488" s="400"/>
      <c r="H4488" s="400"/>
    </row>
    <row r="4489" spans="1:8" x14ac:dyDescent="0.2">
      <c r="A4489" s="407"/>
      <c r="D4489" s="400"/>
      <c r="E4489" s="400"/>
      <c r="F4489" s="400"/>
      <c r="G4489" s="400"/>
      <c r="H4489" s="400"/>
    </row>
    <row r="4490" spans="1:8" x14ac:dyDescent="0.2">
      <c r="A4490" s="407"/>
      <c r="D4490" s="400"/>
      <c r="E4490" s="400"/>
      <c r="F4490" s="400"/>
      <c r="G4490" s="400"/>
      <c r="H4490" s="400"/>
    </row>
    <row r="4491" spans="1:8" x14ac:dyDescent="0.2">
      <c r="A4491" s="407"/>
      <c r="D4491" s="400"/>
      <c r="E4491" s="400"/>
      <c r="F4491" s="400"/>
      <c r="G4491" s="400"/>
      <c r="H4491" s="400"/>
    </row>
    <row r="4492" spans="1:8" x14ac:dyDescent="0.2">
      <c r="A4492" s="407"/>
      <c r="D4492" s="400"/>
      <c r="E4492" s="400"/>
      <c r="F4492" s="400"/>
      <c r="G4492" s="400"/>
      <c r="H4492" s="400"/>
    </row>
    <row r="4493" spans="1:8" x14ac:dyDescent="0.2">
      <c r="A4493" s="407"/>
      <c r="D4493" s="400"/>
      <c r="E4493" s="400"/>
      <c r="F4493" s="400"/>
      <c r="G4493" s="400"/>
      <c r="H4493" s="400"/>
    </row>
    <row r="4494" spans="1:8" x14ac:dyDescent="0.2">
      <c r="A4494" s="407"/>
      <c r="D4494" s="400"/>
      <c r="E4494" s="400"/>
      <c r="F4494" s="400"/>
      <c r="G4494" s="400"/>
      <c r="H4494" s="400"/>
    </row>
    <row r="4495" spans="1:8" x14ac:dyDescent="0.2">
      <c r="A4495" s="407"/>
      <c r="D4495" s="400"/>
      <c r="E4495" s="400"/>
      <c r="F4495" s="400"/>
      <c r="G4495" s="400"/>
      <c r="H4495" s="400"/>
    </row>
    <row r="4496" spans="1:8" x14ac:dyDescent="0.2">
      <c r="A4496" s="407"/>
      <c r="D4496" s="400"/>
      <c r="E4496" s="400"/>
      <c r="F4496" s="400"/>
      <c r="G4496" s="400"/>
      <c r="H4496" s="400"/>
    </row>
    <row r="4497" spans="1:8" x14ac:dyDescent="0.2">
      <c r="A4497" s="407"/>
      <c r="D4497" s="400"/>
      <c r="E4497" s="400"/>
      <c r="F4497" s="400"/>
      <c r="G4497" s="400"/>
      <c r="H4497" s="400"/>
    </row>
    <row r="4498" spans="1:8" x14ac:dyDescent="0.2">
      <c r="A4498" s="407"/>
      <c r="D4498" s="400"/>
      <c r="E4498" s="400"/>
      <c r="F4498" s="400"/>
      <c r="G4498" s="400"/>
      <c r="H4498" s="400"/>
    </row>
    <row r="4499" spans="1:8" x14ac:dyDescent="0.2">
      <c r="A4499" s="407"/>
      <c r="D4499" s="400"/>
      <c r="E4499" s="400"/>
      <c r="F4499" s="400"/>
      <c r="G4499" s="400"/>
      <c r="H4499" s="400"/>
    </row>
    <row r="4500" spans="1:8" x14ac:dyDescent="0.2">
      <c r="A4500" s="407"/>
      <c r="D4500" s="400"/>
      <c r="E4500" s="400"/>
      <c r="F4500" s="400"/>
      <c r="G4500" s="400"/>
      <c r="H4500" s="400"/>
    </row>
    <row r="4501" spans="1:8" x14ac:dyDescent="0.2">
      <c r="A4501" s="407"/>
      <c r="D4501" s="400"/>
      <c r="E4501" s="400"/>
      <c r="F4501" s="400"/>
      <c r="G4501" s="400"/>
      <c r="H4501" s="400"/>
    </row>
    <row r="4502" spans="1:8" x14ac:dyDescent="0.2">
      <c r="A4502" s="407"/>
      <c r="D4502" s="400"/>
      <c r="E4502" s="400"/>
      <c r="F4502" s="400"/>
      <c r="G4502" s="400"/>
      <c r="H4502" s="400"/>
    </row>
    <row r="4503" spans="1:8" x14ac:dyDescent="0.2">
      <c r="A4503" s="407"/>
      <c r="D4503" s="400"/>
      <c r="E4503" s="400"/>
      <c r="F4503" s="400"/>
      <c r="G4503" s="400"/>
      <c r="H4503" s="400"/>
    </row>
    <row r="4504" spans="1:8" x14ac:dyDescent="0.2">
      <c r="A4504" s="407"/>
      <c r="D4504" s="400"/>
      <c r="E4504" s="400"/>
      <c r="F4504" s="400"/>
      <c r="G4504" s="400"/>
      <c r="H4504" s="400"/>
    </row>
    <row r="4505" spans="1:8" x14ac:dyDescent="0.2">
      <c r="A4505" s="407"/>
      <c r="D4505" s="400"/>
      <c r="E4505" s="400"/>
      <c r="F4505" s="400"/>
      <c r="G4505" s="400"/>
      <c r="H4505" s="400"/>
    </row>
    <row r="4506" spans="1:8" x14ac:dyDescent="0.2">
      <c r="A4506" s="407"/>
      <c r="D4506" s="400"/>
      <c r="E4506" s="400"/>
      <c r="F4506" s="400"/>
      <c r="G4506" s="400"/>
      <c r="H4506" s="400"/>
    </row>
    <row r="4507" spans="1:8" x14ac:dyDescent="0.2">
      <c r="A4507" s="407"/>
      <c r="D4507" s="400"/>
      <c r="E4507" s="400"/>
      <c r="F4507" s="400"/>
      <c r="G4507" s="400"/>
      <c r="H4507" s="400"/>
    </row>
    <row r="4508" spans="1:8" x14ac:dyDescent="0.2">
      <c r="A4508" s="407"/>
      <c r="D4508" s="400"/>
      <c r="E4508" s="400"/>
      <c r="F4508" s="400"/>
      <c r="G4508" s="400"/>
      <c r="H4508" s="400"/>
    </row>
    <row r="4509" spans="1:8" x14ac:dyDescent="0.2">
      <c r="A4509" s="407"/>
      <c r="D4509" s="400"/>
      <c r="E4509" s="400"/>
      <c r="F4509" s="400"/>
      <c r="G4509" s="400"/>
      <c r="H4509" s="400"/>
    </row>
    <row r="4510" spans="1:8" x14ac:dyDescent="0.2">
      <c r="A4510" s="407"/>
      <c r="D4510" s="400"/>
      <c r="E4510" s="400"/>
      <c r="F4510" s="400"/>
      <c r="G4510" s="400"/>
      <c r="H4510" s="400"/>
    </row>
    <row r="4511" spans="1:8" x14ac:dyDescent="0.2">
      <c r="A4511" s="407"/>
      <c r="D4511" s="400"/>
      <c r="E4511" s="400"/>
      <c r="F4511" s="400"/>
      <c r="G4511" s="400"/>
      <c r="H4511" s="400"/>
    </row>
    <row r="4512" spans="1:8" x14ac:dyDescent="0.2">
      <c r="A4512" s="407"/>
      <c r="D4512" s="400"/>
      <c r="E4512" s="400"/>
      <c r="F4512" s="400"/>
      <c r="G4512" s="400"/>
      <c r="H4512" s="400"/>
    </row>
    <row r="4513" spans="1:8" x14ac:dyDescent="0.2">
      <c r="A4513" s="407"/>
      <c r="D4513" s="400"/>
      <c r="E4513" s="400"/>
      <c r="F4513" s="400"/>
      <c r="G4513" s="400"/>
      <c r="H4513" s="400"/>
    </row>
    <row r="4514" spans="1:8" x14ac:dyDescent="0.2">
      <c r="A4514" s="407"/>
      <c r="D4514" s="400"/>
      <c r="E4514" s="400"/>
      <c r="F4514" s="400"/>
      <c r="G4514" s="400"/>
      <c r="H4514" s="400"/>
    </row>
    <row r="4515" spans="1:8" x14ac:dyDescent="0.2">
      <c r="A4515" s="407"/>
      <c r="D4515" s="400"/>
      <c r="E4515" s="400"/>
      <c r="F4515" s="400"/>
      <c r="G4515" s="400"/>
      <c r="H4515" s="400"/>
    </row>
    <row r="4516" spans="1:8" x14ac:dyDescent="0.2">
      <c r="A4516" s="407"/>
      <c r="D4516" s="400"/>
      <c r="E4516" s="400"/>
      <c r="F4516" s="400"/>
      <c r="G4516" s="400"/>
      <c r="H4516" s="400"/>
    </row>
    <row r="4517" spans="1:8" x14ac:dyDescent="0.2">
      <c r="A4517" s="407"/>
      <c r="D4517" s="400"/>
      <c r="E4517" s="400"/>
      <c r="F4517" s="400"/>
      <c r="G4517" s="400"/>
      <c r="H4517" s="400"/>
    </row>
    <row r="4518" spans="1:8" x14ac:dyDescent="0.2">
      <c r="A4518" s="407"/>
      <c r="D4518" s="400"/>
      <c r="E4518" s="400"/>
      <c r="F4518" s="400"/>
      <c r="G4518" s="400"/>
      <c r="H4518" s="400"/>
    </row>
    <row r="4519" spans="1:8" x14ac:dyDescent="0.2">
      <c r="A4519" s="407"/>
      <c r="D4519" s="400"/>
      <c r="E4519" s="400"/>
      <c r="F4519" s="400"/>
      <c r="G4519" s="400"/>
      <c r="H4519" s="400"/>
    </row>
    <row r="4520" spans="1:8" x14ac:dyDescent="0.2">
      <c r="A4520" s="407"/>
      <c r="D4520" s="400"/>
      <c r="E4520" s="400"/>
      <c r="F4520" s="400"/>
      <c r="G4520" s="400"/>
      <c r="H4520" s="400"/>
    </row>
    <row r="4521" spans="1:8" x14ac:dyDescent="0.2">
      <c r="A4521" s="407"/>
      <c r="D4521" s="400"/>
      <c r="E4521" s="400"/>
      <c r="F4521" s="400"/>
      <c r="G4521" s="400"/>
      <c r="H4521" s="400"/>
    </row>
    <row r="4522" spans="1:8" x14ac:dyDescent="0.2">
      <c r="A4522" s="407"/>
      <c r="D4522" s="400"/>
      <c r="E4522" s="400"/>
      <c r="F4522" s="400"/>
      <c r="G4522" s="400"/>
      <c r="H4522" s="400"/>
    </row>
    <row r="4523" spans="1:8" x14ac:dyDescent="0.2">
      <c r="A4523" s="407"/>
      <c r="D4523" s="400"/>
      <c r="E4523" s="400"/>
      <c r="F4523" s="400"/>
      <c r="G4523" s="400"/>
      <c r="H4523" s="400"/>
    </row>
    <row r="4524" spans="1:8" x14ac:dyDescent="0.2">
      <c r="A4524" s="407"/>
      <c r="D4524" s="400"/>
      <c r="E4524" s="400"/>
      <c r="F4524" s="400"/>
      <c r="G4524" s="400"/>
      <c r="H4524" s="400"/>
    </row>
    <row r="4525" spans="1:8" x14ac:dyDescent="0.2">
      <c r="A4525" s="407"/>
      <c r="D4525" s="400"/>
      <c r="E4525" s="400"/>
      <c r="F4525" s="400"/>
      <c r="G4525" s="400"/>
      <c r="H4525" s="400"/>
    </row>
    <row r="4526" spans="1:8" x14ac:dyDescent="0.2">
      <c r="A4526" s="407"/>
      <c r="D4526" s="400"/>
      <c r="E4526" s="400"/>
      <c r="F4526" s="400"/>
      <c r="G4526" s="400"/>
      <c r="H4526" s="400"/>
    </row>
    <row r="4527" spans="1:8" x14ac:dyDescent="0.2">
      <c r="A4527" s="407"/>
      <c r="D4527" s="400"/>
      <c r="E4527" s="400"/>
      <c r="F4527" s="400"/>
      <c r="G4527" s="400"/>
      <c r="H4527" s="400"/>
    </row>
    <row r="4528" spans="1:8" x14ac:dyDescent="0.2">
      <c r="A4528" s="407"/>
      <c r="D4528" s="400"/>
      <c r="E4528" s="400"/>
      <c r="F4528" s="400"/>
      <c r="G4528" s="400"/>
      <c r="H4528" s="400"/>
    </row>
    <row r="4529" spans="1:8" x14ac:dyDescent="0.2">
      <c r="A4529" s="407"/>
      <c r="D4529" s="400"/>
      <c r="E4529" s="400"/>
      <c r="F4529" s="400"/>
      <c r="G4529" s="400"/>
      <c r="H4529" s="400"/>
    </row>
    <row r="4530" spans="1:8" x14ac:dyDescent="0.2">
      <c r="A4530" s="407"/>
      <c r="D4530" s="400"/>
      <c r="E4530" s="400"/>
      <c r="F4530" s="400"/>
      <c r="G4530" s="400"/>
      <c r="H4530" s="400"/>
    </row>
    <row r="4531" spans="1:8" x14ac:dyDescent="0.2">
      <c r="A4531" s="407"/>
      <c r="D4531" s="400"/>
      <c r="E4531" s="400"/>
      <c r="F4531" s="400"/>
      <c r="G4531" s="400"/>
      <c r="H4531" s="400"/>
    </row>
    <row r="4532" spans="1:8" x14ac:dyDescent="0.2">
      <c r="A4532" s="407"/>
      <c r="D4532" s="400"/>
      <c r="E4532" s="400"/>
      <c r="F4532" s="400"/>
      <c r="G4532" s="400"/>
      <c r="H4532" s="400"/>
    </row>
    <row r="4533" spans="1:8" x14ac:dyDescent="0.2">
      <c r="A4533" s="407"/>
      <c r="D4533" s="400"/>
      <c r="E4533" s="400"/>
      <c r="F4533" s="400"/>
      <c r="G4533" s="400"/>
      <c r="H4533" s="400"/>
    </row>
    <row r="4534" spans="1:8" x14ac:dyDescent="0.2">
      <c r="A4534" s="407"/>
      <c r="D4534" s="400"/>
      <c r="E4534" s="400"/>
      <c r="F4534" s="400"/>
      <c r="G4534" s="400"/>
      <c r="H4534" s="400"/>
    </row>
    <row r="4535" spans="1:8" x14ac:dyDescent="0.2">
      <c r="A4535" s="407"/>
      <c r="D4535" s="400"/>
      <c r="E4535" s="400"/>
      <c r="F4535" s="400"/>
      <c r="G4535" s="400"/>
      <c r="H4535" s="400"/>
    </row>
    <row r="4536" spans="1:8" x14ac:dyDescent="0.2">
      <c r="A4536" s="407"/>
      <c r="D4536" s="400"/>
      <c r="E4536" s="400"/>
      <c r="F4536" s="400"/>
      <c r="G4536" s="400"/>
      <c r="H4536" s="400"/>
    </row>
    <row r="4537" spans="1:8" x14ac:dyDescent="0.2">
      <c r="A4537" s="407"/>
      <c r="D4537" s="400"/>
      <c r="E4537" s="400"/>
      <c r="F4537" s="400"/>
      <c r="G4537" s="400"/>
      <c r="H4537" s="400"/>
    </row>
    <row r="4538" spans="1:8" x14ac:dyDescent="0.2">
      <c r="A4538" s="407"/>
      <c r="D4538" s="400"/>
      <c r="E4538" s="400"/>
      <c r="F4538" s="400"/>
      <c r="G4538" s="400"/>
      <c r="H4538" s="400"/>
    </row>
    <row r="4539" spans="1:8" x14ac:dyDescent="0.2">
      <c r="A4539" s="407"/>
      <c r="D4539" s="400"/>
      <c r="E4539" s="400"/>
      <c r="F4539" s="400"/>
      <c r="G4539" s="400"/>
      <c r="H4539" s="400"/>
    </row>
    <row r="4540" spans="1:8" x14ac:dyDescent="0.2">
      <c r="A4540" s="407"/>
      <c r="D4540" s="400"/>
      <c r="E4540" s="400"/>
      <c r="F4540" s="400"/>
      <c r="G4540" s="400"/>
      <c r="H4540" s="400"/>
    </row>
    <row r="4541" spans="1:8" x14ac:dyDescent="0.2">
      <c r="A4541" s="407"/>
      <c r="D4541" s="400"/>
      <c r="E4541" s="400"/>
      <c r="F4541" s="400"/>
      <c r="G4541" s="400"/>
      <c r="H4541" s="400"/>
    </row>
    <row r="4542" spans="1:8" x14ac:dyDescent="0.2">
      <c r="A4542" s="407"/>
      <c r="D4542" s="400"/>
      <c r="E4542" s="400"/>
      <c r="F4542" s="400"/>
      <c r="G4542" s="400"/>
      <c r="H4542" s="400"/>
    </row>
    <row r="4543" spans="1:8" x14ac:dyDescent="0.2">
      <c r="A4543" s="407"/>
      <c r="D4543" s="400"/>
      <c r="E4543" s="400"/>
      <c r="F4543" s="400"/>
      <c r="G4543" s="400"/>
      <c r="H4543" s="400"/>
    </row>
    <row r="4544" spans="1:8" x14ac:dyDescent="0.2">
      <c r="A4544" s="407"/>
      <c r="D4544" s="400"/>
      <c r="E4544" s="400"/>
      <c r="F4544" s="400"/>
      <c r="G4544" s="400"/>
      <c r="H4544" s="400"/>
    </row>
    <row r="4545" spans="1:8" x14ac:dyDescent="0.2">
      <c r="A4545" s="407"/>
      <c r="D4545" s="400"/>
      <c r="E4545" s="400"/>
      <c r="F4545" s="400"/>
      <c r="G4545" s="400"/>
      <c r="H4545" s="400"/>
    </row>
    <row r="4546" spans="1:8" x14ac:dyDescent="0.2">
      <c r="A4546" s="407"/>
      <c r="D4546" s="400"/>
      <c r="E4546" s="400"/>
      <c r="F4546" s="400"/>
      <c r="G4546" s="400"/>
      <c r="H4546" s="400"/>
    </row>
    <row r="4547" spans="1:8" x14ac:dyDescent="0.2">
      <c r="A4547" s="407"/>
      <c r="D4547" s="400"/>
      <c r="E4547" s="400"/>
      <c r="F4547" s="400"/>
      <c r="G4547" s="400"/>
      <c r="H4547" s="400"/>
    </row>
    <row r="4548" spans="1:8" x14ac:dyDescent="0.2">
      <c r="A4548" s="407"/>
      <c r="D4548" s="400"/>
      <c r="E4548" s="400"/>
      <c r="F4548" s="400"/>
      <c r="G4548" s="400"/>
      <c r="H4548" s="400"/>
    </row>
    <row r="4549" spans="1:8" x14ac:dyDescent="0.2">
      <c r="A4549" s="407"/>
      <c r="D4549" s="400"/>
      <c r="E4549" s="400"/>
      <c r="F4549" s="400"/>
      <c r="G4549" s="400"/>
      <c r="H4549" s="400"/>
    </row>
    <row r="4550" spans="1:8" x14ac:dyDescent="0.2">
      <c r="A4550" s="407"/>
      <c r="D4550" s="400"/>
      <c r="E4550" s="400"/>
      <c r="F4550" s="400"/>
      <c r="G4550" s="400"/>
      <c r="H4550" s="400"/>
    </row>
    <row r="4551" spans="1:8" x14ac:dyDescent="0.2">
      <c r="A4551" s="407"/>
      <c r="D4551" s="400"/>
      <c r="E4551" s="400"/>
      <c r="F4551" s="400"/>
      <c r="G4551" s="400"/>
      <c r="H4551" s="400"/>
    </row>
    <row r="4552" spans="1:8" x14ac:dyDescent="0.2">
      <c r="A4552" s="407"/>
      <c r="D4552" s="400"/>
      <c r="E4552" s="400"/>
      <c r="F4552" s="400"/>
      <c r="G4552" s="400"/>
      <c r="H4552" s="400"/>
    </row>
    <row r="4553" spans="1:8" x14ac:dyDescent="0.2">
      <c r="A4553" s="407"/>
      <c r="D4553" s="400"/>
      <c r="E4553" s="400"/>
      <c r="F4553" s="400"/>
      <c r="G4553" s="400"/>
      <c r="H4553" s="400"/>
    </row>
    <row r="4554" spans="1:8" x14ac:dyDescent="0.2">
      <c r="A4554" s="407"/>
      <c r="D4554" s="400"/>
      <c r="E4554" s="400"/>
      <c r="F4554" s="400"/>
      <c r="G4554" s="400"/>
      <c r="H4554" s="400"/>
    </row>
    <row r="4555" spans="1:8" x14ac:dyDescent="0.2">
      <c r="A4555" s="407"/>
      <c r="D4555" s="400"/>
      <c r="E4555" s="400"/>
      <c r="F4555" s="400"/>
      <c r="G4555" s="400"/>
      <c r="H4555" s="400"/>
    </row>
    <row r="4556" spans="1:8" x14ac:dyDescent="0.2">
      <c r="A4556" s="407"/>
      <c r="D4556" s="400"/>
      <c r="E4556" s="400"/>
      <c r="F4556" s="400"/>
      <c r="G4556" s="400"/>
      <c r="H4556" s="400"/>
    </row>
    <row r="4557" spans="1:8" x14ac:dyDescent="0.2">
      <c r="A4557" s="407"/>
      <c r="D4557" s="400"/>
      <c r="E4557" s="400"/>
      <c r="F4557" s="400"/>
      <c r="G4557" s="400"/>
      <c r="H4557" s="400"/>
    </row>
    <row r="4558" spans="1:8" x14ac:dyDescent="0.2">
      <c r="A4558" s="407"/>
      <c r="D4558" s="400"/>
      <c r="E4558" s="400"/>
      <c r="F4558" s="400"/>
      <c r="G4558" s="400"/>
      <c r="H4558" s="400"/>
    </row>
    <row r="4559" spans="1:8" x14ac:dyDescent="0.2">
      <c r="A4559" s="407"/>
      <c r="D4559" s="400"/>
      <c r="E4559" s="400"/>
      <c r="F4559" s="400"/>
      <c r="G4559" s="400"/>
      <c r="H4559" s="400"/>
    </row>
    <row r="4560" spans="1:8" x14ac:dyDescent="0.2">
      <c r="A4560" s="407"/>
      <c r="D4560" s="400"/>
      <c r="E4560" s="400"/>
      <c r="F4560" s="400"/>
      <c r="G4560" s="400"/>
      <c r="H4560" s="400"/>
    </row>
    <row r="4561" spans="1:8" x14ac:dyDescent="0.2">
      <c r="A4561" s="407"/>
      <c r="D4561" s="400"/>
      <c r="E4561" s="400"/>
      <c r="F4561" s="400"/>
      <c r="G4561" s="400"/>
      <c r="H4561" s="400"/>
    </row>
    <row r="4562" spans="1:8" x14ac:dyDescent="0.2">
      <c r="A4562" s="407"/>
      <c r="D4562" s="400"/>
      <c r="E4562" s="400"/>
      <c r="F4562" s="400"/>
      <c r="G4562" s="400"/>
      <c r="H4562" s="400"/>
    </row>
    <row r="4563" spans="1:8" x14ac:dyDescent="0.2">
      <c r="A4563" s="407"/>
      <c r="D4563" s="400"/>
      <c r="E4563" s="400"/>
      <c r="F4563" s="400"/>
      <c r="G4563" s="400"/>
      <c r="H4563" s="400"/>
    </row>
    <row r="4564" spans="1:8" x14ac:dyDescent="0.2">
      <c r="A4564" s="407"/>
      <c r="D4564" s="400"/>
      <c r="E4564" s="400"/>
      <c r="F4564" s="400"/>
      <c r="G4564" s="400"/>
      <c r="H4564" s="400"/>
    </row>
    <row r="4565" spans="1:8" x14ac:dyDescent="0.2">
      <c r="A4565" s="407"/>
      <c r="D4565" s="400"/>
      <c r="E4565" s="400"/>
      <c r="F4565" s="400"/>
      <c r="G4565" s="400"/>
      <c r="H4565" s="400"/>
    </row>
    <row r="4566" spans="1:8" x14ac:dyDescent="0.2">
      <c r="A4566" s="407"/>
      <c r="D4566" s="400"/>
      <c r="E4566" s="400"/>
      <c r="F4566" s="400"/>
      <c r="G4566" s="400"/>
      <c r="H4566" s="400"/>
    </row>
    <row r="4567" spans="1:8" x14ac:dyDescent="0.2">
      <c r="A4567" s="407"/>
      <c r="D4567" s="400"/>
      <c r="E4567" s="400"/>
      <c r="F4567" s="400"/>
      <c r="G4567" s="400"/>
      <c r="H4567" s="400"/>
    </row>
    <row r="4568" spans="1:8" x14ac:dyDescent="0.2">
      <c r="A4568" s="407"/>
      <c r="D4568" s="400"/>
      <c r="E4568" s="400"/>
      <c r="F4568" s="400"/>
      <c r="G4568" s="400"/>
      <c r="H4568" s="400"/>
    </row>
    <row r="4569" spans="1:8" x14ac:dyDescent="0.2">
      <c r="A4569" s="407"/>
      <c r="D4569" s="400"/>
      <c r="E4569" s="400"/>
      <c r="F4569" s="400"/>
      <c r="G4569" s="400"/>
      <c r="H4569" s="400"/>
    </row>
    <row r="4570" spans="1:8" x14ac:dyDescent="0.2">
      <c r="A4570" s="407"/>
      <c r="D4570" s="400"/>
      <c r="E4570" s="400"/>
      <c r="F4570" s="400"/>
      <c r="G4570" s="400"/>
      <c r="H4570" s="400"/>
    </row>
    <row r="4571" spans="1:8" x14ac:dyDescent="0.2">
      <c r="A4571" s="407"/>
      <c r="D4571" s="400"/>
      <c r="E4571" s="400"/>
      <c r="F4571" s="400"/>
      <c r="G4571" s="400"/>
      <c r="H4571" s="400"/>
    </row>
    <row r="4572" spans="1:8" x14ac:dyDescent="0.2">
      <c r="A4572" s="407"/>
      <c r="D4572" s="400"/>
      <c r="E4572" s="400"/>
      <c r="F4572" s="400"/>
      <c r="G4572" s="400"/>
      <c r="H4572" s="400"/>
    </row>
    <row r="4573" spans="1:8" x14ac:dyDescent="0.2">
      <c r="A4573" s="407"/>
      <c r="D4573" s="400"/>
      <c r="E4573" s="400"/>
      <c r="F4573" s="400"/>
      <c r="G4573" s="400"/>
      <c r="H4573" s="400"/>
    </row>
    <row r="4574" spans="1:8" x14ac:dyDescent="0.2">
      <c r="A4574" s="407"/>
      <c r="D4574" s="400"/>
      <c r="E4574" s="400"/>
      <c r="F4574" s="400"/>
      <c r="G4574" s="400"/>
      <c r="H4574" s="400"/>
    </row>
    <row r="4575" spans="1:8" x14ac:dyDescent="0.2">
      <c r="A4575" s="407"/>
      <c r="D4575" s="400"/>
      <c r="E4575" s="400"/>
      <c r="F4575" s="400"/>
      <c r="G4575" s="400"/>
      <c r="H4575" s="400"/>
    </row>
    <row r="4576" spans="1:8" x14ac:dyDescent="0.2">
      <c r="A4576" s="407"/>
      <c r="D4576" s="400"/>
      <c r="E4576" s="400"/>
      <c r="F4576" s="400"/>
      <c r="G4576" s="400"/>
      <c r="H4576" s="400"/>
    </row>
    <row r="4577" spans="1:8" x14ac:dyDescent="0.2">
      <c r="A4577" s="407"/>
      <c r="D4577" s="400"/>
      <c r="E4577" s="400"/>
      <c r="F4577" s="400"/>
      <c r="G4577" s="400"/>
      <c r="H4577" s="400"/>
    </row>
    <row r="4578" spans="1:8" x14ac:dyDescent="0.2">
      <c r="A4578" s="407"/>
      <c r="D4578" s="400"/>
      <c r="E4578" s="400"/>
      <c r="F4578" s="400"/>
      <c r="G4578" s="400"/>
      <c r="H4578" s="400"/>
    </row>
    <row r="4579" spans="1:8" x14ac:dyDescent="0.2">
      <c r="A4579" s="407"/>
      <c r="D4579" s="400"/>
      <c r="E4579" s="400"/>
      <c r="F4579" s="400"/>
      <c r="G4579" s="400"/>
      <c r="H4579" s="400"/>
    </row>
    <row r="4580" spans="1:8" x14ac:dyDescent="0.2">
      <c r="A4580" s="407"/>
      <c r="D4580" s="400"/>
      <c r="E4580" s="400"/>
      <c r="F4580" s="400"/>
      <c r="G4580" s="400"/>
      <c r="H4580" s="400"/>
    </row>
    <row r="4581" spans="1:8" x14ac:dyDescent="0.2">
      <c r="A4581" s="407"/>
      <c r="D4581" s="400"/>
      <c r="E4581" s="400"/>
      <c r="F4581" s="400"/>
      <c r="G4581" s="400"/>
      <c r="H4581" s="400"/>
    </row>
    <row r="4582" spans="1:8" x14ac:dyDescent="0.2">
      <c r="A4582" s="407"/>
      <c r="D4582" s="400"/>
      <c r="E4582" s="400"/>
      <c r="F4582" s="400"/>
      <c r="G4582" s="400"/>
      <c r="H4582" s="400"/>
    </row>
    <row r="4583" spans="1:8" x14ac:dyDescent="0.2">
      <c r="A4583" s="407"/>
      <c r="D4583" s="400"/>
      <c r="E4583" s="400"/>
      <c r="F4583" s="400"/>
      <c r="G4583" s="400"/>
      <c r="H4583" s="400"/>
    </row>
    <row r="4584" spans="1:8" x14ac:dyDescent="0.2">
      <c r="A4584" s="407"/>
      <c r="D4584" s="400"/>
      <c r="E4584" s="400"/>
      <c r="F4584" s="400"/>
      <c r="G4584" s="400"/>
      <c r="H4584" s="400"/>
    </row>
    <row r="4585" spans="1:8" x14ac:dyDescent="0.2">
      <c r="A4585" s="407"/>
      <c r="D4585" s="400"/>
      <c r="E4585" s="400"/>
      <c r="F4585" s="400"/>
      <c r="G4585" s="400"/>
      <c r="H4585" s="400"/>
    </row>
    <row r="4586" spans="1:8" x14ac:dyDescent="0.2">
      <c r="A4586" s="407"/>
      <c r="D4586" s="400"/>
      <c r="E4586" s="400"/>
      <c r="F4586" s="400"/>
      <c r="G4586" s="400"/>
      <c r="H4586" s="400"/>
    </row>
    <row r="4587" spans="1:8" x14ac:dyDescent="0.2">
      <c r="A4587" s="407"/>
      <c r="D4587" s="400"/>
      <c r="E4587" s="400"/>
      <c r="F4587" s="400"/>
      <c r="G4587" s="400"/>
      <c r="H4587" s="400"/>
    </row>
    <row r="4588" spans="1:8" x14ac:dyDescent="0.2">
      <c r="A4588" s="407"/>
      <c r="D4588" s="400"/>
      <c r="E4588" s="400"/>
      <c r="F4588" s="400"/>
      <c r="G4588" s="400"/>
      <c r="H4588" s="400"/>
    </row>
    <row r="4589" spans="1:8" x14ac:dyDescent="0.2">
      <c r="A4589" s="407"/>
      <c r="D4589" s="400"/>
      <c r="E4589" s="400"/>
      <c r="F4589" s="400"/>
      <c r="G4589" s="400"/>
      <c r="H4589" s="400"/>
    </row>
    <row r="4590" spans="1:8" x14ac:dyDescent="0.2">
      <c r="A4590" s="407"/>
      <c r="D4590" s="400"/>
      <c r="E4590" s="400"/>
      <c r="F4590" s="400"/>
      <c r="G4590" s="400"/>
      <c r="H4590" s="400"/>
    </row>
    <row r="4591" spans="1:8" x14ac:dyDescent="0.2">
      <c r="A4591" s="407"/>
      <c r="D4591" s="400"/>
      <c r="E4591" s="400"/>
      <c r="F4591" s="400"/>
      <c r="G4591" s="400"/>
      <c r="H4591" s="400"/>
    </row>
    <row r="4592" spans="1:8" x14ac:dyDescent="0.2">
      <c r="A4592" s="407"/>
      <c r="D4592" s="400"/>
      <c r="E4592" s="400"/>
      <c r="F4592" s="400"/>
      <c r="G4592" s="400"/>
      <c r="H4592" s="400"/>
    </row>
    <row r="4593" spans="1:8" x14ac:dyDescent="0.2">
      <c r="A4593" s="407"/>
      <c r="D4593" s="400"/>
      <c r="E4593" s="400"/>
      <c r="F4593" s="400"/>
      <c r="G4593" s="400"/>
      <c r="H4593" s="400"/>
    </row>
    <row r="4594" spans="1:8" x14ac:dyDescent="0.2">
      <c r="A4594" s="407"/>
      <c r="D4594" s="400"/>
      <c r="E4594" s="400"/>
      <c r="F4594" s="400"/>
      <c r="G4594" s="400"/>
      <c r="H4594" s="400"/>
    </row>
    <row r="4595" spans="1:8" x14ac:dyDescent="0.2">
      <c r="A4595" s="407"/>
      <c r="D4595" s="400"/>
      <c r="E4595" s="400"/>
      <c r="F4595" s="400"/>
      <c r="G4595" s="400"/>
      <c r="H4595" s="400"/>
    </row>
    <row r="4596" spans="1:8" x14ac:dyDescent="0.2">
      <c r="A4596" s="407"/>
      <c r="D4596" s="400"/>
      <c r="E4596" s="400"/>
      <c r="F4596" s="400"/>
      <c r="G4596" s="400"/>
      <c r="H4596" s="400"/>
    </row>
    <row r="4597" spans="1:8" x14ac:dyDescent="0.2">
      <c r="A4597" s="407"/>
      <c r="D4597" s="400"/>
      <c r="E4597" s="400"/>
      <c r="F4597" s="400"/>
      <c r="G4597" s="400"/>
      <c r="H4597" s="400"/>
    </row>
    <row r="4598" spans="1:8" x14ac:dyDescent="0.2">
      <c r="A4598" s="407"/>
      <c r="D4598" s="400"/>
      <c r="E4598" s="400"/>
      <c r="F4598" s="400"/>
      <c r="G4598" s="400"/>
      <c r="H4598" s="400"/>
    </row>
    <row r="4599" spans="1:8" x14ac:dyDescent="0.2">
      <c r="A4599" s="407"/>
      <c r="D4599" s="400"/>
      <c r="E4599" s="400"/>
      <c r="F4599" s="400"/>
      <c r="G4599" s="400"/>
      <c r="H4599" s="400"/>
    </row>
    <row r="4600" spans="1:8" x14ac:dyDescent="0.2">
      <c r="A4600" s="407"/>
      <c r="D4600" s="400"/>
      <c r="E4600" s="400"/>
      <c r="F4600" s="400"/>
      <c r="G4600" s="400"/>
      <c r="H4600" s="400"/>
    </row>
    <row r="4601" spans="1:8" x14ac:dyDescent="0.2">
      <c r="A4601" s="407"/>
      <c r="D4601" s="400"/>
      <c r="E4601" s="400"/>
      <c r="F4601" s="400"/>
      <c r="G4601" s="400"/>
      <c r="H4601" s="400"/>
    </row>
    <row r="4602" spans="1:8" x14ac:dyDescent="0.2">
      <c r="A4602" s="407"/>
      <c r="D4602" s="400"/>
      <c r="E4602" s="400"/>
      <c r="F4602" s="400"/>
      <c r="G4602" s="400"/>
      <c r="H4602" s="400"/>
    </row>
    <row r="4603" spans="1:8" x14ac:dyDescent="0.2">
      <c r="A4603" s="407"/>
      <c r="D4603" s="400"/>
      <c r="E4603" s="400"/>
      <c r="F4603" s="400"/>
      <c r="G4603" s="400"/>
      <c r="H4603" s="400"/>
    </row>
    <row r="4604" spans="1:8" x14ac:dyDescent="0.2">
      <c r="A4604" s="407"/>
      <c r="D4604" s="400"/>
      <c r="E4604" s="400"/>
      <c r="F4604" s="400"/>
      <c r="G4604" s="400"/>
      <c r="H4604" s="400"/>
    </row>
    <row r="4605" spans="1:8" x14ac:dyDescent="0.2">
      <c r="A4605" s="407"/>
      <c r="D4605" s="400"/>
      <c r="E4605" s="400"/>
      <c r="F4605" s="400"/>
      <c r="G4605" s="400"/>
      <c r="H4605" s="400"/>
    </row>
    <row r="4606" spans="1:8" x14ac:dyDescent="0.2">
      <c r="A4606" s="407"/>
      <c r="D4606" s="400"/>
      <c r="E4606" s="400"/>
      <c r="F4606" s="400"/>
      <c r="G4606" s="400"/>
      <c r="H4606" s="400"/>
    </row>
    <row r="4607" spans="1:8" x14ac:dyDescent="0.2">
      <c r="A4607" s="407"/>
      <c r="D4607" s="400"/>
      <c r="E4607" s="400"/>
      <c r="F4607" s="400"/>
      <c r="G4607" s="400"/>
      <c r="H4607" s="400"/>
    </row>
    <row r="4608" spans="1:8" x14ac:dyDescent="0.2">
      <c r="A4608" s="407"/>
      <c r="D4608" s="400"/>
      <c r="E4608" s="400"/>
      <c r="F4608" s="400"/>
      <c r="G4608" s="400"/>
      <c r="H4608" s="400"/>
    </row>
    <row r="4609" spans="1:8" x14ac:dyDescent="0.2">
      <c r="A4609" s="407"/>
      <c r="D4609" s="400"/>
      <c r="E4609" s="400"/>
      <c r="F4609" s="400"/>
      <c r="G4609" s="400"/>
      <c r="H4609" s="400"/>
    </row>
    <row r="4610" spans="1:8" x14ac:dyDescent="0.2">
      <c r="A4610" s="407"/>
      <c r="D4610" s="400"/>
      <c r="E4610" s="400"/>
      <c r="F4610" s="400"/>
      <c r="G4610" s="400"/>
      <c r="H4610" s="400"/>
    </row>
    <row r="4611" spans="1:8" x14ac:dyDescent="0.2">
      <c r="A4611" s="407"/>
      <c r="D4611" s="400"/>
      <c r="E4611" s="400"/>
      <c r="F4611" s="400"/>
      <c r="G4611" s="400"/>
      <c r="H4611" s="400"/>
    </row>
    <row r="4612" spans="1:8" x14ac:dyDescent="0.2">
      <c r="A4612" s="407"/>
      <c r="D4612" s="400"/>
      <c r="E4612" s="400"/>
      <c r="F4612" s="400"/>
      <c r="G4612" s="400"/>
      <c r="H4612" s="400"/>
    </row>
    <row r="4613" spans="1:8" x14ac:dyDescent="0.2">
      <c r="A4613" s="407"/>
      <c r="D4613" s="400"/>
      <c r="E4613" s="400"/>
      <c r="F4613" s="400"/>
      <c r="G4613" s="400"/>
      <c r="H4613" s="400"/>
    </row>
    <row r="4614" spans="1:8" x14ac:dyDescent="0.2">
      <c r="A4614" s="407"/>
      <c r="D4614" s="400"/>
      <c r="E4614" s="400"/>
      <c r="F4614" s="400"/>
      <c r="G4614" s="400"/>
      <c r="H4614" s="400"/>
    </row>
    <row r="4615" spans="1:8" x14ac:dyDescent="0.2">
      <c r="A4615" s="407"/>
      <c r="D4615" s="400"/>
      <c r="E4615" s="400"/>
      <c r="F4615" s="400"/>
      <c r="G4615" s="400"/>
      <c r="H4615" s="400"/>
    </row>
    <row r="4616" spans="1:8" x14ac:dyDescent="0.2">
      <c r="A4616" s="407"/>
      <c r="D4616" s="400"/>
      <c r="E4616" s="400"/>
      <c r="F4616" s="400"/>
      <c r="G4616" s="400"/>
      <c r="H4616" s="400"/>
    </row>
    <row r="4617" spans="1:8" x14ac:dyDescent="0.2">
      <c r="A4617" s="407"/>
      <c r="D4617" s="400"/>
      <c r="E4617" s="400"/>
      <c r="F4617" s="400"/>
      <c r="G4617" s="400"/>
      <c r="H4617" s="400"/>
    </row>
    <row r="4618" spans="1:8" x14ac:dyDescent="0.2">
      <c r="A4618" s="407"/>
      <c r="D4618" s="400"/>
      <c r="E4618" s="400"/>
      <c r="F4618" s="400"/>
      <c r="G4618" s="400"/>
      <c r="H4618" s="400"/>
    </row>
    <row r="4619" spans="1:8" x14ac:dyDescent="0.2">
      <c r="A4619" s="407"/>
      <c r="D4619" s="400"/>
      <c r="E4619" s="400"/>
      <c r="F4619" s="400"/>
      <c r="G4619" s="400"/>
      <c r="H4619" s="400"/>
    </row>
    <row r="4620" spans="1:8" x14ac:dyDescent="0.2">
      <c r="A4620" s="407"/>
      <c r="D4620" s="400"/>
      <c r="E4620" s="400"/>
      <c r="F4620" s="400"/>
      <c r="G4620" s="400"/>
      <c r="H4620" s="400"/>
    </row>
    <row r="4621" spans="1:8" x14ac:dyDescent="0.2">
      <c r="A4621" s="407"/>
      <c r="D4621" s="400"/>
      <c r="E4621" s="400"/>
      <c r="F4621" s="400"/>
      <c r="G4621" s="400"/>
      <c r="H4621" s="400"/>
    </row>
    <row r="4622" spans="1:8" x14ac:dyDescent="0.2">
      <c r="A4622" s="407"/>
      <c r="D4622" s="400"/>
      <c r="E4622" s="400"/>
      <c r="F4622" s="400"/>
      <c r="G4622" s="400"/>
      <c r="H4622" s="400"/>
    </row>
    <row r="4623" spans="1:8" x14ac:dyDescent="0.2">
      <c r="A4623" s="407"/>
      <c r="D4623" s="400"/>
      <c r="E4623" s="400"/>
      <c r="F4623" s="400"/>
      <c r="G4623" s="400"/>
      <c r="H4623" s="400"/>
    </row>
    <row r="4624" spans="1:8" x14ac:dyDescent="0.2">
      <c r="A4624" s="407"/>
      <c r="D4624" s="400"/>
      <c r="E4624" s="400"/>
      <c r="F4624" s="400"/>
      <c r="G4624" s="400"/>
      <c r="H4624" s="400"/>
    </row>
    <row r="4625" spans="1:8" x14ac:dyDescent="0.2">
      <c r="A4625" s="407"/>
      <c r="D4625" s="400"/>
      <c r="E4625" s="400"/>
      <c r="F4625" s="400"/>
      <c r="G4625" s="400"/>
      <c r="H4625" s="400"/>
    </row>
    <row r="4626" spans="1:8" x14ac:dyDescent="0.2">
      <c r="A4626" s="407"/>
      <c r="D4626" s="400"/>
      <c r="E4626" s="400"/>
      <c r="F4626" s="400"/>
      <c r="G4626" s="400"/>
      <c r="H4626" s="400"/>
    </row>
    <row r="4627" spans="1:8" x14ac:dyDescent="0.2">
      <c r="A4627" s="407"/>
      <c r="D4627" s="400"/>
      <c r="E4627" s="400"/>
      <c r="F4627" s="400"/>
      <c r="G4627" s="400"/>
      <c r="H4627" s="400"/>
    </row>
    <row r="4628" spans="1:8" x14ac:dyDescent="0.2">
      <c r="A4628" s="407"/>
      <c r="D4628" s="400"/>
      <c r="E4628" s="400"/>
      <c r="F4628" s="400"/>
      <c r="G4628" s="400"/>
      <c r="H4628" s="400"/>
    </row>
    <row r="4629" spans="1:8" x14ac:dyDescent="0.2">
      <c r="A4629" s="407"/>
      <c r="D4629" s="400"/>
      <c r="E4629" s="400"/>
      <c r="F4629" s="400"/>
      <c r="G4629" s="400"/>
      <c r="H4629" s="400"/>
    </row>
    <row r="4630" spans="1:8" x14ac:dyDescent="0.2">
      <c r="A4630" s="407"/>
      <c r="D4630" s="400"/>
      <c r="E4630" s="400"/>
      <c r="F4630" s="400"/>
      <c r="G4630" s="400"/>
      <c r="H4630" s="400"/>
    </row>
    <row r="4631" spans="1:8" x14ac:dyDescent="0.2">
      <c r="A4631" s="407"/>
      <c r="D4631" s="400"/>
      <c r="E4631" s="400"/>
      <c r="F4631" s="400"/>
      <c r="G4631" s="400"/>
      <c r="H4631" s="400"/>
    </row>
    <row r="4632" spans="1:8" x14ac:dyDescent="0.2">
      <c r="A4632" s="407"/>
      <c r="D4632" s="400"/>
      <c r="E4632" s="400"/>
      <c r="F4632" s="400"/>
      <c r="G4632" s="400"/>
      <c r="H4632" s="400"/>
    </row>
    <row r="4633" spans="1:8" x14ac:dyDescent="0.2">
      <c r="A4633" s="407"/>
      <c r="D4633" s="400"/>
      <c r="E4633" s="400"/>
      <c r="F4633" s="400"/>
      <c r="G4633" s="400"/>
      <c r="H4633" s="400"/>
    </row>
    <row r="4634" spans="1:8" x14ac:dyDescent="0.2">
      <c r="A4634" s="407"/>
      <c r="D4634" s="400"/>
      <c r="E4634" s="400"/>
      <c r="F4634" s="400"/>
      <c r="G4634" s="400"/>
      <c r="H4634" s="400"/>
    </row>
    <row r="4635" spans="1:8" x14ac:dyDescent="0.2">
      <c r="A4635" s="407"/>
      <c r="D4635" s="400"/>
      <c r="E4635" s="400"/>
      <c r="F4635" s="400"/>
      <c r="G4635" s="400"/>
      <c r="H4635" s="400"/>
    </row>
    <row r="4636" spans="1:8" x14ac:dyDescent="0.2">
      <c r="A4636" s="407"/>
      <c r="D4636" s="400"/>
      <c r="E4636" s="400"/>
      <c r="F4636" s="400"/>
      <c r="G4636" s="400"/>
      <c r="H4636" s="400"/>
    </row>
    <row r="4637" spans="1:8" x14ac:dyDescent="0.2">
      <c r="A4637" s="407"/>
      <c r="D4637" s="400"/>
      <c r="E4637" s="400"/>
      <c r="F4637" s="400"/>
      <c r="G4637" s="400"/>
      <c r="H4637" s="400"/>
    </row>
    <row r="4638" spans="1:8" x14ac:dyDescent="0.2">
      <c r="A4638" s="407"/>
      <c r="D4638" s="400"/>
      <c r="E4638" s="400"/>
      <c r="F4638" s="400"/>
      <c r="G4638" s="400"/>
      <c r="H4638" s="400"/>
    </row>
    <row r="4639" spans="1:8" x14ac:dyDescent="0.2">
      <c r="A4639" s="407"/>
      <c r="D4639" s="400"/>
      <c r="E4639" s="400"/>
      <c r="F4639" s="400"/>
      <c r="G4639" s="400"/>
      <c r="H4639" s="400"/>
    </row>
    <row r="4640" spans="1:8" x14ac:dyDescent="0.2">
      <c r="A4640" s="407"/>
      <c r="D4640" s="400"/>
      <c r="E4640" s="400"/>
      <c r="F4640" s="400"/>
      <c r="G4640" s="400"/>
      <c r="H4640" s="400"/>
    </row>
    <row r="4641" spans="1:8" x14ac:dyDescent="0.2">
      <c r="A4641" s="407"/>
      <c r="D4641" s="400"/>
      <c r="E4641" s="400"/>
      <c r="F4641" s="400"/>
      <c r="G4641" s="400"/>
      <c r="H4641" s="400"/>
    </row>
    <row r="4642" spans="1:8" x14ac:dyDescent="0.2">
      <c r="A4642" s="407"/>
      <c r="D4642" s="400"/>
      <c r="E4642" s="400"/>
      <c r="F4642" s="400"/>
      <c r="G4642" s="400"/>
      <c r="H4642" s="400"/>
    </row>
    <row r="4643" spans="1:8" x14ac:dyDescent="0.2">
      <c r="A4643" s="407"/>
      <c r="D4643" s="400"/>
      <c r="E4643" s="400"/>
      <c r="F4643" s="400"/>
      <c r="G4643" s="400"/>
      <c r="H4643" s="400"/>
    </row>
    <row r="4644" spans="1:8" x14ac:dyDescent="0.2">
      <c r="A4644" s="407"/>
      <c r="D4644" s="400"/>
      <c r="E4644" s="400"/>
      <c r="F4644" s="400"/>
      <c r="G4644" s="400"/>
      <c r="H4644" s="400"/>
    </row>
    <row r="4645" spans="1:8" x14ac:dyDescent="0.2">
      <c r="A4645" s="407"/>
      <c r="D4645" s="400"/>
      <c r="E4645" s="400"/>
      <c r="F4645" s="400"/>
      <c r="G4645" s="400"/>
      <c r="H4645" s="400"/>
    </row>
    <row r="4646" spans="1:8" x14ac:dyDescent="0.2">
      <c r="A4646" s="407"/>
      <c r="D4646" s="400"/>
      <c r="E4646" s="400"/>
      <c r="F4646" s="400"/>
      <c r="G4646" s="400"/>
      <c r="H4646" s="400"/>
    </row>
    <row r="4647" spans="1:8" x14ac:dyDescent="0.2">
      <c r="A4647" s="407"/>
      <c r="D4647" s="400"/>
      <c r="E4647" s="400"/>
      <c r="F4647" s="400"/>
      <c r="G4647" s="400"/>
      <c r="H4647" s="400"/>
    </row>
    <row r="4648" spans="1:8" x14ac:dyDescent="0.2">
      <c r="A4648" s="407"/>
      <c r="D4648" s="400"/>
      <c r="E4648" s="400"/>
      <c r="F4648" s="400"/>
      <c r="G4648" s="400"/>
      <c r="H4648" s="400"/>
    </row>
    <row r="4649" spans="1:8" x14ac:dyDescent="0.2">
      <c r="A4649" s="407"/>
      <c r="D4649" s="400"/>
      <c r="E4649" s="400"/>
      <c r="F4649" s="400"/>
      <c r="G4649" s="400"/>
      <c r="H4649" s="400"/>
    </row>
    <row r="4650" spans="1:8" x14ac:dyDescent="0.2">
      <c r="A4650" s="407"/>
      <c r="D4650" s="400"/>
      <c r="E4650" s="400"/>
      <c r="F4650" s="400"/>
      <c r="G4650" s="400"/>
      <c r="H4650" s="400"/>
    </row>
    <row r="4651" spans="1:8" x14ac:dyDescent="0.2">
      <c r="A4651" s="407"/>
      <c r="D4651" s="400"/>
      <c r="E4651" s="400"/>
      <c r="F4651" s="400"/>
      <c r="G4651" s="400"/>
      <c r="H4651" s="400"/>
    </row>
    <row r="4652" spans="1:8" x14ac:dyDescent="0.2">
      <c r="A4652" s="407"/>
      <c r="D4652" s="400"/>
      <c r="E4652" s="400"/>
      <c r="F4652" s="400"/>
      <c r="G4652" s="400"/>
      <c r="H4652" s="400"/>
    </row>
    <row r="4653" spans="1:8" x14ac:dyDescent="0.2">
      <c r="A4653" s="407"/>
      <c r="D4653" s="400"/>
      <c r="E4653" s="400"/>
      <c r="F4653" s="400"/>
      <c r="G4653" s="400"/>
      <c r="H4653" s="400"/>
    </row>
    <row r="4654" spans="1:8" x14ac:dyDescent="0.2">
      <c r="A4654" s="407"/>
      <c r="D4654" s="400"/>
      <c r="E4654" s="400"/>
      <c r="F4654" s="400"/>
      <c r="G4654" s="400"/>
      <c r="H4654" s="400"/>
    </row>
    <row r="4655" spans="1:8" x14ac:dyDescent="0.2">
      <c r="A4655" s="407"/>
      <c r="D4655" s="400"/>
      <c r="E4655" s="400"/>
      <c r="F4655" s="400"/>
      <c r="G4655" s="400"/>
      <c r="H4655" s="400"/>
    </row>
    <row r="4656" spans="1:8" x14ac:dyDescent="0.2">
      <c r="A4656" s="407"/>
      <c r="D4656" s="400"/>
      <c r="E4656" s="400"/>
      <c r="F4656" s="400"/>
      <c r="G4656" s="400"/>
      <c r="H4656" s="400"/>
    </row>
    <row r="4657" spans="1:8" x14ac:dyDescent="0.2">
      <c r="A4657" s="407"/>
      <c r="D4657" s="400"/>
      <c r="E4657" s="400"/>
      <c r="F4657" s="400"/>
      <c r="G4657" s="400"/>
      <c r="H4657" s="400"/>
    </row>
    <row r="4658" spans="1:8" x14ac:dyDescent="0.2">
      <c r="A4658" s="407"/>
      <c r="D4658" s="400"/>
      <c r="E4658" s="400"/>
      <c r="F4658" s="400"/>
      <c r="G4658" s="400"/>
      <c r="H4658" s="400"/>
    </row>
    <row r="4659" spans="1:8" x14ac:dyDescent="0.2">
      <c r="A4659" s="407"/>
      <c r="D4659" s="400"/>
      <c r="E4659" s="400"/>
      <c r="F4659" s="400"/>
      <c r="G4659" s="400"/>
      <c r="H4659" s="400"/>
    </row>
    <row r="4660" spans="1:8" x14ac:dyDescent="0.2">
      <c r="A4660" s="407"/>
      <c r="D4660" s="400"/>
      <c r="E4660" s="400"/>
      <c r="F4660" s="400"/>
      <c r="G4660" s="400"/>
      <c r="H4660" s="400"/>
    </row>
    <row r="4661" spans="1:8" x14ac:dyDescent="0.2">
      <c r="A4661" s="407"/>
      <c r="D4661" s="400"/>
      <c r="E4661" s="400"/>
      <c r="F4661" s="400"/>
      <c r="G4661" s="400"/>
      <c r="H4661" s="400"/>
    </row>
    <row r="4662" spans="1:8" x14ac:dyDescent="0.2">
      <c r="A4662" s="407"/>
      <c r="D4662" s="400"/>
      <c r="E4662" s="400"/>
      <c r="F4662" s="400"/>
      <c r="G4662" s="400"/>
      <c r="H4662" s="400"/>
    </row>
    <row r="4663" spans="1:8" x14ac:dyDescent="0.2">
      <c r="A4663" s="407"/>
      <c r="D4663" s="400"/>
      <c r="E4663" s="400"/>
      <c r="F4663" s="400"/>
      <c r="G4663" s="400"/>
      <c r="H4663" s="400"/>
    </row>
    <row r="4664" spans="1:8" x14ac:dyDescent="0.2">
      <c r="A4664" s="407"/>
      <c r="D4664" s="400"/>
      <c r="E4664" s="400"/>
      <c r="F4664" s="400"/>
      <c r="G4664" s="400"/>
      <c r="H4664" s="400"/>
    </row>
    <row r="4665" spans="1:8" x14ac:dyDescent="0.2">
      <c r="A4665" s="407"/>
      <c r="D4665" s="400"/>
      <c r="E4665" s="400"/>
      <c r="F4665" s="400"/>
      <c r="G4665" s="400"/>
      <c r="H4665" s="400"/>
    </row>
    <row r="4666" spans="1:8" x14ac:dyDescent="0.2">
      <c r="A4666" s="407"/>
      <c r="D4666" s="400"/>
      <c r="E4666" s="400"/>
      <c r="F4666" s="400"/>
      <c r="G4666" s="400"/>
      <c r="H4666" s="400"/>
    </row>
    <row r="4667" spans="1:8" x14ac:dyDescent="0.2">
      <c r="A4667" s="407"/>
      <c r="D4667" s="400"/>
      <c r="E4667" s="400"/>
      <c r="F4667" s="400"/>
      <c r="G4667" s="400"/>
      <c r="H4667" s="400"/>
    </row>
    <row r="4668" spans="1:8" x14ac:dyDescent="0.2">
      <c r="A4668" s="407"/>
      <c r="D4668" s="400"/>
      <c r="E4668" s="400"/>
      <c r="F4668" s="400"/>
      <c r="G4668" s="400"/>
      <c r="H4668" s="400"/>
    </row>
    <row r="4669" spans="1:8" x14ac:dyDescent="0.2">
      <c r="A4669" s="407"/>
      <c r="D4669" s="400"/>
      <c r="E4669" s="400"/>
      <c r="F4669" s="400"/>
      <c r="G4669" s="400"/>
      <c r="H4669" s="400"/>
    </row>
    <row r="4670" spans="1:8" x14ac:dyDescent="0.2">
      <c r="A4670" s="407"/>
      <c r="D4670" s="400"/>
      <c r="E4670" s="400"/>
      <c r="F4670" s="400"/>
      <c r="G4670" s="400"/>
      <c r="H4670" s="400"/>
    </row>
    <row r="4671" spans="1:8" x14ac:dyDescent="0.2">
      <c r="A4671" s="407"/>
      <c r="D4671" s="400"/>
      <c r="E4671" s="400"/>
      <c r="F4671" s="400"/>
      <c r="G4671" s="400"/>
      <c r="H4671" s="400"/>
    </row>
    <row r="4672" spans="1:8" x14ac:dyDescent="0.2">
      <c r="A4672" s="407"/>
      <c r="D4672" s="400"/>
      <c r="E4672" s="400"/>
      <c r="F4672" s="400"/>
      <c r="G4672" s="400"/>
      <c r="H4672" s="400"/>
    </row>
    <row r="4673" spans="1:8" x14ac:dyDescent="0.2">
      <c r="A4673" s="407"/>
      <c r="D4673" s="400"/>
      <c r="E4673" s="400"/>
      <c r="F4673" s="400"/>
      <c r="G4673" s="400"/>
      <c r="H4673" s="400"/>
    </row>
    <row r="4674" spans="1:8" x14ac:dyDescent="0.2">
      <c r="A4674" s="407"/>
      <c r="D4674" s="400"/>
      <c r="E4674" s="400"/>
      <c r="F4674" s="400"/>
      <c r="G4674" s="400"/>
      <c r="H4674" s="400"/>
    </row>
    <row r="4675" spans="1:8" x14ac:dyDescent="0.2">
      <c r="A4675" s="407"/>
      <c r="D4675" s="400"/>
      <c r="E4675" s="400"/>
      <c r="F4675" s="400"/>
      <c r="G4675" s="400"/>
      <c r="H4675" s="400"/>
    </row>
    <row r="4676" spans="1:8" x14ac:dyDescent="0.2">
      <c r="A4676" s="407"/>
      <c r="D4676" s="400"/>
      <c r="E4676" s="400"/>
      <c r="F4676" s="400"/>
      <c r="G4676" s="400"/>
      <c r="H4676" s="400"/>
    </row>
    <row r="4677" spans="1:8" x14ac:dyDescent="0.2">
      <c r="A4677" s="407"/>
      <c r="D4677" s="400"/>
      <c r="E4677" s="400"/>
      <c r="F4677" s="400"/>
      <c r="G4677" s="400"/>
      <c r="H4677" s="400"/>
    </row>
    <row r="4678" spans="1:8" x14ac:dyDescent="0.2">
      <c r="A4678" s="407"/>
      <c r="D4678" s="400"/>
      <c r="E4678" s="400"/>
      <c r="F4678" s="400"/>
      <c r="G4678" s="400"/>
      <c r="H4678" s="400"/>
    </row>
    <row r="4679" spans="1:8" x14ac:dyDescent="0.2">
      <c r="A4679" s="407"/>
      <c r="D4679" s="400"/>
      <c r="E4679" s="400"/>
      <c r="F4679" s="400"/>
      <c r="G4679" s="400"/>
      <c r="H4679" s="400"/>
    </row>
    <row r="4680" spans="1:8" x14ac:dyDescent="0.2">
      <c r="A4680" s="407"/>
      <c r="D4680" s="400"/>
      <c r="E4680" s="400"/>
      <c r="F4680" s="400"/>
      <c r="G4680" s="400"/>
      <c r="H4680" s="400"/>
    </row>
    <row r="4681" spans="1:8" x14ac:dyDescent="0.2">
      <c r="A4681" s="407"/>
      <c r="D4681" s="400"/>
      <c r="E4681" s="400"/>
      <c r="F4681" s="400"/>
      <c r="G4681" s="400"/>
      <c r="H4681" s="400"/>
    </row>
    <row r="4682" spans="1:8" x14ac:dyDescent="0.2">
      <c r="A4682" s="407"/>
      <c r="D4682" s="400"/>
      <c r="E4682" s="400"/>
      <c r="F4682" s="400"/>
      <c r="G4682" s="400"/>
      <c r="H4682" s="400"/>
    </row>
    <row r="4683" spans="1:8" x14ac:dyDescent="0.2">
      <c r="A4683" s="407"/>
      <c r="D4683" s="400"/>
      <c r="E4683" s="400"/>
      <c r="F4683" s="400"/>
      <c r="G4683" s="400"/>
      <c r="H4683" s="400"/>
    </row>
    <row r="4684" spans="1:8" x14ac:dyDescent="0.2">
      <c r="A4684" s="407"/>
      <c r="D4684" s="400"/>
      <c r="E4684" s="400"/>
      <c r="F4684" s="400"/>
      <c r="G4684" s="400"/>
      <c r="H4684" s="400"/>
    </row>
    <row r="4685" spans="1:8" x14ac:dyDescent="0.2">
      <c r="A4685" s="407"/>
      <c r="D4685" s="400"/>
      <c r="E4685" s="400"/>
      <c r="F4685" s="400"/>
      <c r="G4685" s="400"/>
      <c r="H4685" s="400"/>
    </row>
    <row r="4686" spans="1:8" x14ac:dyDescent="0.2">
      <c r="A4686" s="407"/>
      <c r="D4686" s="400"/>
      <c r="E4686" s="400"/>
      <c r="F4686" s="400"/>
      <c r="G4686" s="400"/>
      <c r="H4686" s="400"/>
    </row>
    <row r="4687" spans="1:8" x14ac:dyDescent="0.2">
      <c r="A4687" s="407"/>
      <c r="D4687" s="400"/>
      <c r="E4687" s="400"/>
      <c r="F4687" s="400"/>
      <c r="G4687" s="400"/>
      <c r="H4687" s="400"/>
    </row>
    <row r="4688" spans="1:8" x14ac:dyDescent="0.2">
      <c r="A4688" s="407"/>
      <c r="D4688" s="400"/>
      <c r="E4688" s="400"/>
      <c r="F4688" s="400"/>
      <c r="G4688" s="400"/>
      <c r="H4688" s="400"/>
    </row>
    <row r="4689" spans="1:8" x14ac:dyDescent="0.2">
      <c r="A4689" s="407"/>
      <c r="D4689" s="400"/>
      <c r="E4689" s="400"/>
      <c r="F4689" s="400"/>
      <c r="G4689" s="400"/>
      <c r="H4689" s="400"/>
    </row>
    <row r="4690" spans="1:8" x14ac:dyDescent="0.2">
      <c r="A4690" s="407"/>
      <c r="D4690" s="400"/>
      <c r="E4690" s="400"/>
      <c r="F4690" s="400"/>
      <c r="G4690" s="400"/>
      <c r="H4690" s="400"/>
    </row>
    <row r="4691" spans="1:8" x14ac:dyDescent="0.2">
      <c r="A4691" s="407"/>
      <c r="D4691" s="400"/>
      <c r="E4691" s="400"/>
      <c r="F4691" s="400"/>
      <c r="G4691" s="400"/>
      <c r="H4691" s="400"/>
    </row>
    <row r="4692" spans="1:8" x14ac:dyDescent="0.2">
      <c r="A4692" s="407"/>
      <c r="D4692" s="400"/>
      <c r="E4692" s="400"/>
      <c r="F4692" s="400"/>
      <c r="G4692" s="400"/>
      <c r="H4692" s="400"/>
    </row>
    <row r="4693" spans="1:8" x14ac:dyDescent="0.2">
      <c r="A4693" s="407"/>
      <c r="D4693" s="400"/>
      <c r="E4693" s="400"/>
      <c r="F4693" s="400"/>
      <c r="G4693" s="400"/>
      <c r="H4693" s="400"/>
    </row>
    <row r="4694" spans="1:8" x14ac:dyDescent="0.2">
      <c r="A4694" s="407"/>
      <c r="D4694" s="400"/>
      <c r="E4694" s="400"/>
      <c r="F4694" s="400"/>
      <c r="G4694" s="400"/>
      <c r="H4694" s="400"/>
    </row>
    <row r="4695" spans="1:8" x14ac:dyDescent="0.2">
      <c r="A4695" s="407"/>
      <c r="D4695" s="400"/>
      <c r="E4695" s="400"/>
      <c r="F4695" s="400"/>
      <c r="G4695" s="400"/>
      <c r="H4695" s="400"/>
    </row>
    <row r="4696" spans="1:8" x14ac:dyDescent="0.2">
      <c r="A4696" s="407"/>
      <c r="D4696" s="400"/>
      <c r="E4696" s="400"/>
      <c r="F4696" s="400"/>
      <c r="G4696" s="400"/>
      <c r="H4696" s="400"/>
    </row>
    <row r="4697" spans="1:8" x14ac:dyDescent="0.2">
      <c r="A4697" s="407"/>
      <c r="D4697" s="400"/>
      <c r="E4697" s="400"/>
      <c r="F4697" s="400"/>
      <c r="G4697" s="400"/>
      <c r="H4697" s="400"/>
    </row>
    <row r="4698" spans="1:8" x14ac:dyDescent="0.2">
      <c r="A4698" s="407"/>
      <c r="D4698" s="400"/>
      <c r="E4698" s="400"/>
      <c r="F4698" s="400"/>
      <c r="G4698" s="400"/>
      <c r="H4698" s="400"/>
    </row>
    <row r="4699" spans="1:8" x14ac:dyDescent="0.2">
      <c r="A4699" s="407"/>
      <c r="D4699" s="400"/>
      <c r="E4699" s="400"/>
      <c r="F4699" s="400"/>
      <c r="G4699" s="400"/>
      <c r="H4699" s="400"/>
    </row>
    <row r="4700" spans="1:8" x14ac:dyDescent="0.2">
      <c r="A4700" s="407"/>
      <c r="D4700" s="400"/>
      <c r="E4700" s="400"/>
      <c r="F4700" s="400"/>
      <c r="G4700" s="400"/>
      <c r="H4700" s="400"/>
    </row>
    <row r="4701" spans="1:8" x14ac:dyDescent="0.2">
      <c r="A4701" s="407"/>
      <c r="D4701" s="400"/>
      <c r="E4701" s="400"/>
      <c r="F4701" s="400"/>
      <c r="G4701" s="400"/>
      <c r="H4701" s="400"/>
    </row>
    <row r="4702" spans="1:8" x14ac:dyDescent="0.2">
      <c r="A4702" s="407"/>
      <c r="D4702" s="400"/>
      <c r="E4702" s="400"/>
      <c r="F4702" s="400"/>
      <c r="G4702" s="400"/>
      <c r="H4702" s="400"/>
    </row>
    <row r="4703" spans="1:8" x14ac:dyDescent="0.2">
      <c r="A4703" s="407"/>
      <c r="D4703" s="400"/>
      <c r="E4703" s="400"/>
      <c r="F4703" s="400"/>
      <c r="G4703" s="400"/>
      <c r="H4703" s="400"/>
    </row>
    <row r="4704" spans="1:8" x14ac:dyDescent="0.2">
      <c r="A4704" s="407"/>
      <c r="D4704" s="400"/>
      <c r="E4704" s="400"/>
      <c r="F4704" s="400"/>
      <c r="G4704" s="400"/>
      <c r="H4704" s="400"/>
    </row>
    <row r="4705" spans="1:8" x14ac:dyDescent="0.2">
      <c r="A4705" s="407"/>
      <c r="D4705" s="400"/>
      <c r="E4705" s="400"/>
      <c r="F4705" s="400"/>
      <c r="G4705" s="400"/>
      <c r="H4705" s="400"/>
    </row>
    <row r="4706" spans="1:8" x14ac:dyDescent="0.2">
      <c r="A4706" s="407"/>
      <c r="D4706" s="400"/>
      <c r="E4706" s="400"/>
      <c r="F4706" s="400"/>
      <c r="G4706" s="400"/>
      <c r="H4706" s="400"/>
    </row>
    <row r="4707" spans="1:8" x14ac:dyDescent="0.2">
      <c r="A4707" s="407"/>
      <c r="D4707" s="400"/>
      <c r="E4707" s="400"/>
      <c r="F4707" s="400"/>
      <c r="G4707" s="400"/>
      <c r="H4707" s="400"/>
    </row>
    <row r="4708" spans="1:8" x14ac:dyDescent="0.2">
      <c r="A4708" s="407"/>
      <c r="D4708" s="400"/>
      <c r="E4708" s="400"/>
      <c r="F4708" s="400"/>
      <c r="G4708" s="400"/>
      <c r="H4708" s="400"/>
    </row>
    <row r="4709" spans="1:8" x14ac:dyDescent="0.2">
      <c r="A4709" s="407"/>
      <c r="D4709" s="400"/>
      <c r="E4709" s="400"/>
      <c r="F4709" s="400"/>
      <c r="G4709" s="400"/>
      <c r="H4709" s="400"/>
    </row>
    <row r="4710" spans="1:8" x14ac:dyDescent="0.2">
      <c r="A4710" s="407"/>
      <c r="D4710" s="400"/>
      <c r="E4710" s="400"/>
      <c r="F4710" s="400"/>
      <c r="G4710" s="400"/>
      <c r="H4710" s="400"/>
    </row>
    <row r="4711" spans="1:8" x14ac:dyDescent="0.2">
      <c r="A4711" s="407"/>
      <c r="D4711" s="400"/>
      <c r="E4711" s="400"/>
      <c r="F4711" s="400"/>
      <c r="G4711" s="400"/>
      <c r="H4711" s="400"/>
    </row>
    <row r="4712" spans="1:8" x14ac:dyDescent="0.2">
      <c r="A4712" s="407"/>
      <c r="D4712" s="400"/>
      <c r="E4712" s="400"/>
      <c r="F4712" s="400"/>
      <c r="G4712" s="400"/>
      <c r="H4712" s="400"/>
    </row>
    <row r="4713" spans="1:8" x14ac:dyDescent="0.2">
      <c r="A4713" s="407"/>
      <c r="D4713" s="400"/>
      <c r="E4713" s="400"/>
      <c r="F4713" s="400"/>
      <c r="G4713" s="400"/>
      <c r="H4713" s="400"/>
    </row>
    <row r="4714" spans="1:8" x14ac:dyDescent="0.2">
      <c r="A4714" s="407"/>
      <c r="D4714" s="400"/>
      <c r="E4714" s="400"/>
      <c r="F4714" s="400"/>
      <c r="G4714" s="400"/>
      <c r="H4714" s="400"/>
    </row>
    <row r="4715" spans="1:8" x14ac:dyDescent="0.2">
      <c r="A4715" s="407"/>
      <c r="D4715" s="400"/>
      <c r="E4715" s="400"/>
      <c r="F4715" s="400"/>
      <c r="G4715" s="400"/>
      <c r="H4715" s="400"/>
    </row>
    <row r="4716" spans="1:8" x14ac:dyDescent="0.2">
      <c r="A4716" s="407"/>
      <c r="D4716" s="400"/>
      <c r="E4716" s="400"/>
      <c r="F4716" s="400"/>
      <c r="G4716" s="400"/>
      <c r="H4716" s="400"/>
    </row>
    <row r="4717" spans="1:8" x14ac:dyDescent="0.2">
      <c r="A4717" s="407"/>
      <c r="D4717" s="400"/>
      <c r="E4717" s="400"/>
      <c r="F4717" s="400"/>
      <c r="G4717" s="400"/>
      <c r="H4717" s="400"/>
    </row>
    <row r="4718" spans="1:8" x14ac:dyDescent="0.2">
      <c r="A4718" s="407"/>
      <c r="D4718" s="400"/>
      <c r="E4718" s="400"/>
      <c r="F4718" s="400"/>
      <c r="G4718" s="400"/>
      <c r="H4718" s="400"/>
    </row>
    <row r="4719" spans="1:8" x14ac:dyDescent="0.2">
      <c r="A4719" s="407"/>
      <c r="D4719" s="400"/>
      <c r="E4719" s="400"/>
      <c r="F4719" s="400"/>
      <c r="G4719" s="400"/>
      <c r="H4719" s="400"/>
    </row>
    <row r="4720" spans="1:8" x14ac:dyDescent="0.2">
      <c r="A4720" s="407"/>
      <c r="D4720" s="400"/>
      <c r="E4720" s="400"/>
      <c r="F4720" s="400"/>
      <c r="G4720" s="400"/>
      <c r="H4720" s="400"/>
    </row>
    <row r="4721" spans="1:8" x14ac:dyDescent="0.2">
      <c r="A4721" s="407"/>
      <c r="D4721" s="400"/>
      <c r="E4721" s="400"/>
      <c r="F4721" s="400"/>
      <c r="G4721" s="400"/>
      <c r="H4721" s="400"/>
    </row>
    <row r="4722" spans="1:8" x14ac:dyDescent="0.2">
      <c r="A4722" s="407"/>
      <c r="D4722" s="400"/>
      <c r="E4722" s="400"/>
      <c r="F4722" s="400"/>
      <c r="G4722" s="400"/>
      <c r="H4722" s="400"/>
    </row>
    <row r="4723" spans="1:8" x14ac:dyDescent="0.2">
      <c r="A4723" s="407"/>
      <c r="D4723" s="400"/>
      <c r="E4723" s="400"/>
      <c r="F4723" s="400"/>
      <c r="G4723" s="400"/>
      <c r="H4723" s="400"/>
    </row>
    <row r="4724" spans="1:8" x14ac:dyDescent="0.2">
      <c r="A4724" s="407"/>
      <c r="D4724" s="400"/>
      <c r="E4724" s="400"/>
      <c r="F4724" s="400"/>
      <c r="G4724" s="400"/>
      <c r="H4724" s="400"/>
    </row>
    <row r="4725" spans="1:8" x14ac:dyDescent="0.2">
      <c r="A4725" s="407"/>
      <c r="D4725" s="400"/>
      <c r="E4725" s="400"/>
      <c r="F4725" s="400"/>
      <c r="G4725" s="400"/>
      <c r="H4725" s="400"/>
    </row>
    <row r="4726" spans="1:8" x14ac:dyDescent="0.2">
      <c r="A4726" s="407"/>
      <c r="D4726" s="400"/>
      <c r="E4726" s="400"/>
      <c r="F4726" s="400"/>
      <c r="G4726" s="400"/>
      <c r="H4726" s="400"/>
    </row>
    <row r="4727" spans="1:8" x14ac:dyDescent="0.2">
      <c r="A4727" s="407"/>
      <c r="D4727" s="400"/>
      <c r="E4727" s="400"/>
      <c r="F4727" s="400"/>
      <c r="G4727" s="400"/>
      <c r="H4727" s="400"/>
    </row>
    <row r="4728" spans="1:8" x14ac:dyDescent="0.2">
      <c r="A4728" s="407"/>
      <c r="D4728" s="400"/>
      <c r="E4728" s="400"/>
      <c r="F4728" s="400"/>
      <c r="G4728" s="400"/>
      <c r="H4728" s="400"/>
    </row>
    <row r="4729" spans="1:8" x14ac:dyDescent="0.2">
      <c r="A4729" s="407"/>
      <c r="D4729" s="400"/>
      <c r="E4729" s="400"/>
      <c r="F4729" s="400"/>
      <c r="G4729" s="400"/>
      <c r="H4729" s="400"/>
    </row>
    <row r="4730" spans="1:8" x14ac:dyDescent="0.2">
      <c r="A4730" s="407"/>
      <c r="D4730" s="400"/>
      <c r="E4730" s="400"/>
      <c r="F4730" s="400"/>
      <c r="G4730" s="400"/>
      <c r="H4730" s="400"/>
    </row>
    <row r="4731" spans="1:8" x14ac:dyDescent="0.2">
      <c r="A4731" s="407"/>
      <c r="D4731" s="400"/>
      <c r="E4731" s="400"/>
      <c r="F4731" s="400"/>
      <c r="G4731" s="400"/>
      <c r="H4731" s="400"/>
    </row>
    <row r="4732" spans="1:8" x14ac:dyDescent="0.2">
      <c r="A4732" s="407"/>
      <c r="D4732" s="400"/>
      <c r="E4732" s="400"/>
      <c r="F4732" s="400"/>
      <c r="G4732" s="400"/>
      <c r="H4732" s="400"/>
    </row>
    <row r="4733" spans="1:8" x14ac:dyDescent="0.2">
      <c r="A4733" s="407"/>
      <c r="D4733" s="400"/>
      <c r="E4733" s="400"/>
      <c r="F4733" s="400"/>
      <c r="G4733" s="400"/>
      <c r="H4733" s="400"/>
    </row>
    <row r="4734" spans="1:8" x14ac:dyDescent="0.2">
      <c r="A4734" s="407"/>
      <c r="D4734" s="400"/>
      <c r="E4734" s="400"/>
      <c r="F4734" s="400"/>
      <c r="G4734" s="400"/>
      <c r="H4734" s="400"/>
    </row>
    <row r="4735" spans="1:8" x14ac:dyDescent="0.2">
      <c r="A4735" s="407"/>
      <c r="D4735" s="400"/>
      <c r="E4735" s="400"/>
      <c r="F4735" s="400"/>
      <c r="G4735" s="400"/>
      <c r="H4735" s="400"/>
    </row>
    <row r="4736" spans="1:8" x14ac:dyDescent="0.2">
      <c r="A4736" s="407"/>
      <c r="D4736" s="400"/>
      <c r="E4736" s="400"/>
      <c r="F4736" s="400"/>
      <c r="G4736" s="400"/>
      <c r="H4736" s="400"/>
    </row>
    <row r="4737" spans="1:8" x14ac:dyDescent="0.2">
      <c r="A4737" s="407"/>
      <c r="D4737" s="400"/>
      <c r="E4737" s="400"/>
      <c r="F4737" s="400"/>
      <c r="G4737" s="400"/>
      <c r="H4737" s="400"/>
    </row>
    <row r="4738" spans="1:8" x14ac:dyDescent="0.2">
      <c r="A4738" s="407"/>
      <c r="D4738" s="400"/>
      <c r="E4738" s="400"/>
      <c r="F4738" s="400"/>
      <c r="G4738" s="400"/>
      <c r="H4738" s="400"/>
    </row>
    <row r="4739" spans="1:8" x14ac:dyDescent="0.2">
      <c r="A4739" s="407"/>
      <c r="D4739" s="400"/>
      <c r="E4739" s="400"/>
      <c r="F4739" s="400"/>
      <c r="G4739" s="400"/>
      <c r="H4739" s="400"/>
    </row>
    <row r="4740" spans="1:8" x14ac:dyDescent="0.2">
      <c r="A4740" s="407"/>
      <c r="D4740" s="400"/>
      <c r="E4740" s="400"/>
      <c r="F4740" s="400"/>
      <c r="G4740" s="400"/>
      <c r="H4740" s="400"/>
    </row>
    <row r="4741" spans="1:8" x14ac:dyDescent="0.2">
      <c r="A4741" s="407"/>
      <c r="D4741" s="400"/>
      <c r="E4741" s="400"/>
      <c r="F4741" s="400"/>
      <c r="G4741" s="400"/>
      <c r="H4741" s="400"/>
    </row>
    <row r="4742" spans="1:8" x14ac:dyDescent="0.2">
      <c r="A4742" s="407"/>
      <c r="D4742" s="400"/>
      <c r="E4742" s="400"/>
      <c r="F4742" s="400"/>
      <c r="G4742" s="400"/>
      <c r="H4742" s="400"/>
    </row>
    <row r="4743" spans="1:8" x14ac:dyDescent="0.2">
      <c r="A4743" s="407"/>
      <c r="D4743" s="400"/>
      <c r="E4743" s="400"/>
      <c r="F4743" s="400"/>
      <c r="G4743" s="400"/>
      <c r="H4743" s="400"/>
    </row>
    <row r="4744" spans="1:8" x14ac:dyDescent="0.2">
      <c r="A4744" s="407"/>
      <c r="D4744" s="400"/>
      <c r="E4744" s="400"/>
      <c r="F4744" s="400"/>
      <c r="G4744" s="400"/>
      <c r="H4744" s="400"/>
    </row>
    <row r="4745" spans="1:8" x14ac:dyDescent="0.2">
      <c r="A4745" s="407"/>
      <c r="D4745" s="400"/>
      <c r="E4745" s="400"/>
      <c r="F4745" s="400"/>
      <c r="G4745" s="400"/>
      <c r="H4745" s="400"/>
    </row>
    <row r="4746" spans="1:8" x14ac:dyDescent="0.2">
      <c r="A4746" s="407"/>
      <c r="D4746" s="400"/>
      <c r="E4746" s="400"/>
      <c r="F4746" s="400"/>
      <c r="G4746" s="400"/>
      <c r="H4746" s="400"/>
    </row>
    <row r="4747" spans="1:8" x14ac:dyDescent="0.2">
      <c r="A4747" s="407"/>
      <c r="D4747" s="400"/>
      <c r="E4747" s="400"/>
      <c r="F4747" s="400"/>
      <c r="G4747" s="400"/>
      <c r="H4747" s="400"/>
    </row>
    <row r="4748" spans="1:8" x14ac:dyDescent="0.2">
      <c r="A4748" s="407"/>
      <c r="D4748" s="400"/>
      <c r="E4748" s="400"/>
      <c r="F4748" s="400"/>
      <c r="G4748" s="400"/>
      <c r="H4748" s="400"/>
    </row>
    <row r="4749" spans="1:8" x14ac:dyDescent="0.2">
      <c r="A4749" s="407"/>
      <c r="D4749" s="400"/>
      <c r="E4749" s="400"/>
      <c r="F4749" s="400"/>
      <c r="G4749" s="400"/>
      <c r="H4749" s="400"/>
    </row>
    <row r="4750" spans="1:8" x14ac:dyDescent="0.2">
      <c r="A4750" s="407"/>
      <c r="D4750" s="400"/>
      <c r="E4750" s="400"/>
      <c r="F4750" s="400"/>
      <c r="G4750" s="400"/>
      <c r="H4750" s="400"/>
    </row>
    <row r="4751" spans="1:8" x14ac:dyDescent="0.2">
      <c r="A4751" s="407"/>
      <c r="D4751" s="400"/>
      <c r="E4751" s="400"/>
      <c r="F4751" s="400"/>
      <c r="G4751" s="400"/>
      <c r="H4751" s="400"/>
    </row>
    <row r="4752" spans="1:8" x14ac:dyDescent="0.2">
      <c r="A4752" s="407"/>
      <c r="D4752" s="400"/>
      <c r="E4752" s="400"/>
      <c r="F4752" s="400"/>
      <c r="G4752" s="400"/>
      <c r="H4752" s="400"/>
    </row>
    <row r="4753" spans="1:8" x14ac:dyDescent="0.2">
      <c r="A4753" s="407"/>
      <c r="D4753" s="400"/>
      <c r="E4753" s="400"/>
      <c r="F4753" s="400"/>
      <c r="G4753" s="400"/>
      <c r="H4753" s="400"/>
    </row>
    <row r="4754" spans="1:8" x14ac:dyDescent="0.2">
      <c r="A4754" s="407"/>
      <c r="D4754" s="400"/>
      <c r="E4754" s="400"/>
      <c r="F4754" s="400"/>
      <c r="G4754" s="400"/>
      <c r="H4754" s="400"/>
    </row>
    <row r="4755" spans="1:8" x14ac:dyDescent="0.2">
      <c r="A4755" s="407"/>
      <c r="D4755" s="400"/>
      <c r="E4755" s="400"/>
      <c r="F4755" s="400"/>
      <c r="G4755" s="400"/>
      <c r="H4755" s="400"/>
    </row>
    <row r="4756" spans="1:8" x14ac:dyDescent="0.2">
      <c r="A4756" s="407"/>
      <c r="D4756" s="400"/>
      <c r="E4756" s="400"/>
      <c r="F4756" s="400"/>
      <c r="G4756" s="400"/>
      <c r="H4756" s="400"/>
    </row>
    <row r="4757" spans="1:8" x14ac:dyDescent="0.2">
      <c r="A4757" s="407"/>
      <c r="D4757" s="400"/>
      <c r="E4757" s="400"/>
      <c r="F4757" s="400"/>
      <c r="G4757" s="400"/>
      <c r="H4757" s="400"/>
    </row>
    <row r="4758" spans="1:8" x14ac:dyDescent="0.2">
      <c r="A4758" s="407"/>
      <c r="D4758" s="400"/>
      <c r="E4758" s="400"/>
      <c r="F4758" s="400"/>
      <c r="G4758" s="400"/>
      <c r="H4758" s="400"/>
    </row>
    <row r="4759" spans="1:8" x14ac:dyDescent="0.2">
      <c r="A4759" s="407"/>
      <c r="D4759" s="400"/>
      <c r="E4759" s="400"/>
      <c r="F4759" s="400"/>
      <c r="G4759" s="400"/>
      <c r="H4759" s="400"/>
    </row>
    <row r="4760" spans="1:8" x14ac:dyDescent="0.2">
      <c r="A4760" s="407"/>
      <c r="D4760" s="400"/>
      <c r="E4760" s="400"/>
      <c r="F4760" s="400"/>
      <c r="G4760" s="400"/>
      <c r="H4760" s="400"/>
    </row>
    <row r="4761" spans="1:8" x14ac:dyDescent="0.2">
      <c r="A4761" s="407"/>
      <c r="D4761" s="400"/>
      <c r="E4761" s="400"/>
      <c r="F4761" s="400"/>
      <c r="G4761" s="400"/>
      <c r="H4761" s="400"/>
    </row>
    <row r="4762" spans="1:8" x14ac:dyDescent="0.2">
      <c r="A4762" s="407"/>
      <c r="D4762" s="400"/>
      <c r="E4762" s="400"/>
      <c r="F4762" s="400"/>
      <c r="G4762" s="400"/>
      <c r="H4762" s="400"/>
    </row>
    <row r="4763" spans="1:8" x14ac:dyDescent="0.2">
      <c r="A4763" s="407"/>
      <c r="D4763" s="400"/>
      <c r="E4763" s="400"/>
      <c r="F4763" s="400"/>
      <c r="G4763" s="400"/>
      <c r="H4763" s="400"/>
    </row>
    <row r="4764" spans="1:8" x14ac:dyDescent="0.2">
      <c r="A4764" s="407"/>
      <c r="D4764" s="400"/>
      <c r="E4764" s="400"/>
      <c r="F4764" s="400"/>
      <c r="G4764" s="400"/>
      <c r="H4764" s="400"/>
    </row>
    <row r="4765" spans="1:8" x14ac:dyDescent="0.2">
      <c r="A4765" s="407"/>
      <c r="D4765" s="400"/>
      <c r="E4765" s="400"/>
      <c r="F4765" s="400"/>
      <c r="G4765" s="400"/>
      <c r="H4765" s="400"/>
    </row>
    <row r="4766" spans="1:8" x14ac:dyDescent="0.2">
      <c r="A4766" s="407"/>
      <c r="D4766" s="400"/>
      <c r="E4766" s="400"/>
      <c r="F4766" s="400"/>
      <c r="G4766" s="400"/>
      <c r="H4766" s="400"/>
    </row>
    <row r="4767" spans="1:8" x14ac:dyDescent="0.2">
      <c r="A4767" s="407"/>
      <c r="D4767" s="400"/>
      <c r="E4767" s="400"/>
      <c r="F4767" s="400"/>
      <c r="G4767" s="400"/>
      <c r="H4767" s="400"/>
    </row>
    <row r="4768" spans="1:8" x14ac:dyDescent="0.2">
      <c r="A4768" s="407"/>
      <c r="D4768" s="400"/>
      <c r="E4768" s="400"/>
      <c r="F4768" s="400"/>
      <c r="G4768" s="400"/>
      <c r="H4768" s="400"/>
    </row>
    <row r="4769" spans="1:8" x14ac:dyDescent="0.2">
      <c r="A4769" s="407"/>
      <c r="D4769" s="400"/>
      <c r="E4769" s="400"/>
      <c r="F4769" s="400"/>
      <c r="G4769" s="400"/>
      <c r="H4769" s="400"/>
    </row>
    <row r="4770" spans="1:8" x14ac:dyDescent="0.2">
      <c r="A4770" s="407"/>
      <c r="D4770" s="400"/>
      <c r="E4770" s="400"/>
      <c r="F4770" s="400"/>
      <c r="G4770" s="400"/>
      <c r="H4770" s="400"/>
    </row>
    <row r="4771" spans="1:8" x14ac:dyDescent="0.2">
      <c r="A4771" s="407"/>
      <c r="D4771" s="400"/>
      <c r="E4771" s="400"/>
      <c r="F4771" s="400"/>
      <c r="G4771" s="400"/>
      <c r="H4771" s="400"/>
    </row>
    <row r="4772" spans="1:8" x14ac:dyDescent="0.2">
      <c r="A4772" s="407"/>
      <c r="D4772" s="400"/>
      <c r="E4772" s="400"/>
      <c r="F4772" s="400"/>
      <c r="G4772" s="400"/>
      <c r="H4772" s="400"/>
    </row>
    <row r="4773" spans="1:8" x14ac:dyDescent="0.2">
      <c r="A4773" s="407"/>
      <c r="D4773" s="400"/>
      <c r="E4773" s="400"/>
      <c r="F4773" s="400"/>
      <c r="G4773" s="400"/>
      <c r="H4773" s="400"/>
    </row>
    <row r="4774" spans="1:8" x14ac:dyDescent="0.2">
      <c r="A4774" s="407"/>
      <c r="D4774" s="400"/>
      <c r="E4774" s="400"/>
      <c r="F4774" s="400"/>
      <c r="G4774" s="400"/>
      <c r="H4774" s="400"/>
    </row>
    <row r="4775" spans="1:8" x14ac:dyDescent="0.2">
      <c r="A4775" s="407"/>
      <c r="D4775" s="400"/>
      <c r="E4775" s="400"/>
      <c r="F4775" s="400"/>
      <c r="G4775" s="400"/>
      <c r="H4775" s="400"/>
    </row>
    <row r="4776" spans="1:8" x14ac:dyDescent="0.2">
      <c r="A4776" s="407"/>
      <c r="D4776" s="400"/>
      <c r="E4776" s="400"/>
      <c r="F4776" s="400"/>
      <c r="G4776" s="400"/>
      <c r="H4776" s="400"/>
    </row>
    <row r="4777" spans="1:8" x14ac:dyDescent="0.2">
      <c r="A4777" s="407"/>
      <c r="D4777" s="400"/>
      <c r="E4777" s="400"/>
      <c r="F4777" s="400"/>
      <c r="G4777" s="400"/>
      <c r="H4777" s="400"/>
    </row>
    <row r="4778" spans="1:8" x14ac:dyDescent="0.2">
      <c r="A4778" s="407"/>
      <c r="D4778" s="400"/>
      <c r="E4778" s="400"/>
      <c r="F4778" s="400"/>
      <c r="G4778" s="400"/>
      <c r="H4778" s="400"/>
    </row>
    <row r="4779" spans="1:8" x14ac:dyDescent="0.2">
      <c r="A4779" s="407"/>
      <c r="D4779" s="400"/>
      <c r="E4779" s="400"/>
      <c r="F4779" s="400"/>
      <c r="G4779" s="400"/>
      <c r="H4779" s="400"/>
    </row>
    <row r="4780" spans="1:8" x14ac:dyDescent="0.2">
      <c r="A4780" s="407"/>
      <c r="D4780" s="400"/>
      <c r="E4780" s="400"/>
      <c r="F4780" s="400"/>
      <c r="G4780" s="400"/>
      <c r="H4780" s="400"/>
    </row>
    <row r="4781" spans="1:8" x14ac:dyDescent="0.2">
      <c r="A4781" s="407"/>
      <c r="D4781" s="400"/>
      <c r="E4781" s="400"/>
      <c r="F4781" s="400"/>
      <c r="G4781" s="400"/>
      <c r="H4781" s="400"/>
    </row>
    <row r="4782" spans="1:8" x14ac:dyDescent="0.2">
      <c r="A4782" s="407"/>
      <c r="D4782" s="400"/>
      <c r="E4782" s="400"/>
      <c r="F4782" s="400"/>
      <c r="G4782" s="400"/>
      <c r="H4782" s="400"/>
    </row>
    <row r="4783" spans="1:8" x14ac:dyDescent="0.2">
      <c r="A4783" s="407"/>
      <c r="D4783" s="400"/>
      <c r="E4783" s="400"/>
      <c r="F4783" s="400"/>
      <c r="G4783" s="400"/>
      <c r="H4783" s="400"/>
    </row>
    <row r="4784" spans="1:8" x14ac:dyDescent="0.2">
      <c r="A4784" s="407"/>
      <c r="D4784" s="400"/>
      <c r="E4784" s="400"/>
      <c r="F4784" s="400"/>
      <c r="G4784" s="400"/>
      <c r="H4784" s="400"/>
    </row>
    <row r="4785" spans="1:8" x14ac:dyDescent="0.2">
      <c r="A4785" s="407"/>
      <c r="D4785" s="400"/>
      <c r="E4785" s="400"/>
      <c r="F4785" s="400"/>
      <c r="G4785" s="400"/>
      <c r="H4785" s="400"/>
    </row>
    <row r="4786" spans="1:8" x14ac:dyDescent="0.2">
      <c r="A4786" s="407"/>
      <c r="D4786" s="400"/>
      <c r="E4786" s="400"/>
      <c r="F4786" s="400"/>
      <c r="G4786" s="400"/>
      <c r="H4786" s="400"/>
    </row>
    <row r="4787" spans="1:8" x14ac:dyDescent="0.2">
      <c r="A4787" s="407"/>
      <c r="D4787" s="400"/>
      <c r="E4787" s="400"/>
      <c r="F4787" s="400"/>
      <c r="G4787" s="400"/>
      <c r="H4787" s="400"/>
    </row>
    <row r="4788" spans="1:8" x14ac:dyDescent="0.2">
      <c r="A4788" s="407"/>
      <c r="D4788" s="400"/>
      <c r="E4788" s="400"/>
      <c r="F4788" s="400"/>
      <c r="G4788" s="400"/>
      <c r="H4788" s="400"/>
    </row>
    <row r="4789" spans="1:8" x14ac:dyDescent="0.2">
      <c r="A4789" s="407"/>
      <c r="D4789" s="400"/>
      <c r="E4789" s="400"/>
      <c r="F4789" s="400"/>
      <c r="G4789" s="400"/>
      <c r="H4789" s="400"/>
    </row>
    <row r="4790" spans="1:8" x14ac:dyDescent="0.2">
      <c r="A4790" s="407"/>
      <c r="D4790" s="400"/>
      <c r="E4790" s="400"/>
      <c r="F4790" s="400"/>
      <c r="G4790" s="400"/>
      <c r="H4790" s="400"/>
    </row>
    <row r="4791" spans="1:8" x14ac:dyDescent="0.2">
      <c r="A4791" s="407"/>
      <c r="D4791" s="400"/>
      <c r="E4791" s="400"/>
      <c r="F4791" s="400"/>
      <c r="G4791" s="400"/>
      <c r="H4791" s="400"/>
    </row>
    <row r="4792" spans="1:8" x14ac:dyDescent="0.2">
      <c r="A4792" s="407"/>
      <c r="D4792" s="400"/>
      <c r="E4792" s="400"/>
      <c r="F4792" s="400"/>
      <c r="G4792" s="400"/>
      <c r="H4792" s="400"/>
    </row>
    <row r="4793" spans="1:8" x14ac:dyDescent="0.2">
      <c r="A4793" s="407"/>
      <c r="D4793" s="400"/>
      <c r="E4793" s="400"/>
      <c r="F4793" s="400"/>
      <c r="G4793" s="400"/>
      <c r="H4793" s="400"/>
    </row>
    <row r="4794" spans="1:8" x14ac:dyDescent="0.2">
      <c r="A4794" s="407"/>
      <c r="D4794" s="400"/>
      <c r="E4794" s="400"/>
      <c r="F4794" s="400"/>
      <c r="G4794" s="400"/>
      <c r="H4794" s="400"/>
    </row>
    <row r="4795" spans="1:8" x14ac:dyDescent="0.2">
      <c r="A4795" s="407"/>
      <c r="D4795" s="400"/>
      <c r="E4795" s="400"/>
      <c r="F4795" s="400"/>
      <c r="G4795" s="400"/>
      <c r="H4795" s="400"/>
    </row>
    <row r="4796" spans="1:8" x14ac:dyDescent="0.2">
      <c r="A4796" s="407"/>
      <c r="D4796" s="400"/>
      <c r="E4796" s="400"/>
      <c r="F4796" s="400"/>
      <c r="G4796" s="400"/>
      <c r="H4796" s="400"/>
    </row>
    <row r="4797" spans="1:8" x14ac:dyDescent="0.2">
      <c r="A4797" s="407"/>
      <c r="D4797" s="400"/>
      <c r="E4797" s="400"/>
      <c r="F4797" s="400"/>
      <c r="G4797" s="400"/>
      <c r="H4797" s="400"/>
    </row>
    <row r="4798" spans="1:8" x14ac:dyDescent="0.2">
      <c r="A4798" s="407"/>
      <c r="D4798" s="400"/>
      <c r="E4798" s="400"/>
      <c r="F4798" s="400"/>
      <c r="G4798" s="400"/>
      <c r="H4798" s="400"/>
    </row>
    <row r="4799" spans="1:8" x14ac:dyDescent="0.2">
      <c r="A4799" s="407"/>
      <c r="D4799" s="400"/>
      <c r="E4799" s="400"/>
      <c r="F4799" s="400"/>
      <c r="G4799" s="400"/>
      <c r="H4799" s="400"/>
    </row>
    <row r="4800" spans="1:8" x14ac:dyDescent="0.2">
      <c r="A4800" s="407"/>
      <c r="D4800" s="400"/>
      <c r="E4800" s="400"/>
      <c r="F4800" s="400"/>
      <c r="G4800" s="400"/>
      <c r="H4800" s="400"/>
    </row>
    <row r="4801" spans="1:8" x14ac:dyDescent="0.2">
      <c r="A4801" s="407"/>
      <c r="D4801" s="400"/>
      <c r="E4801" s="400"/>
      <c r="F4801" s="400"/>
      <c r="G4801" s="400"/>
      <c r="H4801" s="400"/>
    </row>
    <row r="4802" spans="1:8" x14ac:dyDescent="0.2">
      <c r="A4802" s="407"/>
      <c r="D4802" s="400"/>
      <c r="E4802" s="400"/>
      <c r="F4802" s="400"/>
      <c r="G4802" s="400"/>
      <c r="H4802" s="400"/>
    </row>
    <row r="4803" spans="1:8" x14ac:dyDescent="0.2">
      <c r="A4803" s="407"/>
      <c r="D4803" s="400"/>
      <c r="E4803" s="400"/>
      <c r="F4803" s="400"/>
      <c r="G4803" s="400"/>
      <c r="H4803" s="400"/>
    </row>
    <row r="4804" spans="1:8" x14ac:dyDescent="0.2">
      <c r="A4804" s="407"/>
      <c r="D4804" s="400"/>
      <c r="E4804" s="400"/>
      <c r="F4804" s="400"/>
      <c r="G4804" s="400"/>
      <c r="H4804" s="400"/>
    </row>
    <row r="4805" spans="1:8" x14ac:dyDescent="0.2">
      <c r="A4805" s="407"/>
      <c r="D4805" s="400"/>
      <c r="E4805" s="400"/>
      <c r="F4805" s="400"/>
      <c r="G4805" s="400"/>
      <c r="H4805" s="400"/>
    </row>
    <row r="4806" spans="1:8" x14ac:dyDescent="0.2">
      <c r="A4806" s="407"/>
      <c r="D4806" s="400"/>
      <c r="E4806" s="400"/>
      <c r="F4806" s="400"/>
      <c r="G4806" s="400"/>
      <c r="H4806" s="400"/>
    </row>
    <row r="4807" spans="1:8" x14ac:dyDescent="0.2">
      <c r="A4807" s="407"/>
      <c r="D4807" s="400"/>
      <c r="E4807" s="400"/>
      <c r="F4807" s="400"/>
      <c r="G4807" s="400"/>
      <c r="H4807" s="400"/>
    </row>
    <row r="4808" spans="1:8" x14ac:dyDescent="0.2">
      <c r="A4808" s="407"/>
      <c r="D4808" s="400"/>
      <c r="E4808" s="400"/>
      <c r="F4808" s="400"/>
      <c r="G4808" s="400"/>
      <c r="H4808" s="400"/>
    </row>
    <row r="4809" spans="1:8" x14ac:dyDescent="0.2">
      <c r="A4809" s="407"/>
      <c r="D4809" s="400"/>
      <c r="E4809" s="400"/>
      <c r="F4809" s="400"/>
      <c r="G4809" s="400"/>
      <c r="H4809" s="400"/>
    </row>
    <row r="4810" spans="1:8" x14ac:dyDescent="0.2">
      <c r="A4810" s="407"/>
      <c r="D4810" s="400"/>
      <c r="E4810" s="400"/>
      <c r="F4810" s="400"/>
      <c r="G4810" s="400"/>
      <c r="H4810" s="400"/>
    </row>
    <row r="4811" spans="1:8" x14ac:dyDescent="0.2">
      <c r="A4811" s="407"/>
      <c r="D4811" s="400"/>
      <c r="E4811" s="400"/>
      <c r="F4811" s="400"/>
      <c r="G4811" s="400"/>
      <c r="H4811" s="400"/>
    </row>
    <row r="4812" spans="1:8" x14ac:dyDescent="0.2">
      <c r="A4812" s="407"/>
      <c r="D4812" s="400"/>
      <c r="E4812" s="400"/>
      <c r="F4812" s="400"/>
      <c r="G4812" s="400"/>
      <c r="H4812" s="400"/>
    </row>
    <row r="4813" spans="1:8" x14ac:dyDescent="0.2">
      <c r="A4813" s="407"/>
      <c r="D4813" s="400"/>
      <c r="E4813" s="400"/>
      <c r="F4813" s="400"/>
      <c r="G4813" s="400"/>
      <c r="H4813" s="400"/>
    </row>
    <row r="4814" spans="1:8" x14ac:dyDescent="0.2">
      <c r="A4814" s="407"/>
      <c r="D4814" s="400"/>
      <c r="E4814" s="400"/>
      <c r="F4814" s="400"/>
      <c r="G4814" s="400"/>
      <c r="H4814" s="400"/>
    </row>
    <row r="4815" spans="1:8" x14ac:dyDescent="0.2">
      <c r="A4815" s="407"/>
      <c r="D4815" s="400"/>
      <c r="E4815" s="400"/>
      <c r="F4815" s="400"/>
      <c r="G4815" s="400"/>
      <c r="H4815" s="400"/>
    </row>
    <row r="4816" spans="1:8" x14ac:dyDescent="0.2">
      <c r="A4816" s="407"/>
      <c r="D4816" s="400"/>
      <c r="E4816" s="400"/>
      <c r="F4816" s="400"/>
      <c r="G4816" s="400"/>
      <c r="H4816" s="400"/>
    </row>
    <row r="4817" spans="1:8" x14ac:dyDescent="0.2">
      <c r="A4817" s="407"/>
      <c r="D4817" s="400"/>
      <c r="E4817" s="400"/>
      <c r="F4817" s="400"/>
      <c r="G4817" s="400"/>
      <c r="H4817" s="400"/>
    </row>
    <row r="4818" spans="1:8" x14ac:dyDescent="0.2">
      <c r="A4818" s="407"/>
      <c r="D4818" s="400"/>
      <c r="E4818" s="400"/>
      <c r="F4818" s="400"/>
      <c r="G4818" s="400"/>
      <c r="H4818" s="400"/>
    </row>
    <row r="4819" spans="1:8" x14ac:dyDescent="0.2">
      <c r="A4819" s="407"/>
      <c r="D4819" s="400"/>
      <c r="E4819" s="400"/>
      <c r="F4819" s="400"/>
      <c r="G4819" s="400"/>
      <c r="H4819" s="400"/>
    </row>
    <row r="4820" spans="1:8" x14ac:dyDescent="0.2">
      <c r="A4820" s="407"/>
      <c r="D4820" s="400"/>
      <c r="E4820" s="400"/>
      <c r="F4820" s="400"/>
      <c r="G4820" s="400"/>
      <c r="H4820" s="400"/>
    </row>
    <row r="4821" spans="1:8" x14ac:dyDescent="0.2">
      <c r="A4821" s="407"/>
      <c r="D4821" s="400"/>
      <c r="E4821" s="400"/>
      <c r="F4821" s="400"/>
      <c r="G4821" s="400"/>
      <c r="H4821" s="400"/>
    </row>
    <row r="4822" spans="1:8" x14ac:dyDescent="0.2">
      <c r="A4822" s="407"/>
      <c r="D4822" s="400"/>
      <c r="E4822" s="400"/>
      <c r="F4822" s="400"/>
      <c r="G4822" s="400"/>
      <c r="H4822" s="400"/>
    </row>
    <row r="4823" spans="1:8" x14ac:dyDescent="0.2">
      <c r="A4823" s="407"/>
      <c r="D4823" s="400"/>
      <c r="E4823" s="400"/>
      <c r="F4823" s="400"/>
      <c r="G4823" s="400"/>
      <c r="H4823" s="400"/>
    </row>
    <row r="4824" spans="1:8" x14ac:dyDescent="0.2">
      <c r="A4824" s="407"/>
      <c r="D4824" s="400"/>
      <c r="E4824" s="400"/>
      <c r="F4824" s="400"/>
      <c r="G4824" s="400"/>
      <c r="H4824" s="400"/>
    </row>
    <row r="4825" spans="1:8" x14ac:dyDescent="0.2">
      <c r="A4825" s="407"/>
      <c r="D4825" s="400"/>
      <c r="E4825" s="400"/>
      <c r="F4825" s="400"/>
      <c r="G4825" s="400"/>
      <c r="H4825" s="400"/>
    </row>
    <row r="4826" spans="1:8" x14ac:dyDescent="0.2">
      <c r="A4826" s="407"/>
      <c r="D4826" s="400"/>
      <c r="E4826" s="400"/>
      <c r="F4826" s="400"/>
      <c r="G4826" s="400"/>
      <c r="H4826" s="400"/>
    </row>
    <row r="4827" spans="1:8" x14ac:dyDescent="0.2">
      <c r="A4827" s="407"/>
      <c r="D4827" s="400"/>
      <c r="E4827" s="400"/>
      <c r="F4827" s="400"/>
      <c r="G4827" s="400"/>
      <c r="H4827" s="400"/>
    </row>
    <row r="4828" spans="1:8" x14ac:dyDescent="0.2">
      <c r="A4828" s="407"/>
      <c r="D4828" s="400"/>
      <c r="E4828" s="400"/>
      <c r="F4828" s="400"/>
      <c r="G4828" s="400"/>
      <c r="H4828" s="400"/>
    </row>
    <row r="4829" spans="1:8" x14ac:dyDescent="0.2">
      <c r="A4829" s="407"/>
      <c r="D4829" s="400"/>
      <c r="E4829" s="400"/>
      <c r="F4829" s="400"/>
      <c r="G4829" s="400"/>
      <c r="H4829" s="400"/>
    </row>
    <row r="4830" spans="1:8" x14ac:dyDescent="0.2">
      <c r="A4830" s="407"/>
      <c r="D4830" s="400"/>
      <c r="E4830" s="400"/>
      <c r="F4830" s="400"/>
      <c r="G4830" s="400"/>
      <c r="H4830" s="400"/>
    </row>
    <row r="4831" spans="1:8" x14ac:dyDescent="0.2">
      <c r="A4831" s="407"/>
      <c r="D4831" s="400"/>
      <c r="E4831" s="400"/>
      <c r="F4831" s="400"/>
      <c r="G4831" s="400"/>
      <c r="H4831" s="400"/>
    </row>
    <row r="4832" spans="1:8" x14ac:dyDescent="0.2">
      <c r="A4832" s="407"/>
      <c r="D4832" s="400"/>
      <c r="E4832" s="400"/>
      <c r="F4832" s="400"/>
      <c r="G4832" s="400"/>
      <c r="H4832" s="400"/>
    </row>
    <row r="4833" spans="1:8" x14ac:dyDescent="0.2">
      <c r="A4833" s="407"/>
      <c r="D4833" s="400"/>
      <c r="E4833" s="400"/>
      <c r="F4833" s="400"/>
      <c r="G4833" s="400"/>
      <c r="H4833" s="400"/>
    </row>
    <row r="4834" spans="1:8" x14ac:dyDescent="0.2">
      <c r="A4834" s="407"/>
      <c r="D4834" s="400"/>
      <c r="E4834" s="400"/>
      <c r="F4834" s="400"/>
      <c r="G4834" s="400"/>
      <c r="H4834" s="400"/>
    </row>
    <row r="4835" spans="1:8" x14ac:dyDescent="0.2">
      <c r="A4835" s="407"/>
      <c r="D4835" s="400"/>
      <c r="E4835" s="400"/>
      <c r="F4835" s="400"/>
      <c r="G4835" s="400"/>
      <c r="H4835" s="400"/>
    </row>
    <row r="4836" spans="1:8" x14ac:dyDescent="0.2">
      <c r="A4836" s="407"/>
      <c r="D4836" s="400"/>
      <c r="E4836" s="400"/>
      <c r="F4836" s="400"/>
      <c r="G4836" s="400"/>
      <c r="H4836" s="400"/>
    </row>
    <row r="4837" spans="1:8" x14ac:dyDescent="0.2">
      <c r="A4837" s="407"/>
      <c r="D4837" s="400"/>
      <c r="E4837" s="400"/>
      <c r="F4837" s="400"/>
      <c r="G4837" s="400"/>
      <c r="H4837" s="400"/>
    </row>
    <row r="4838" spans="1:8" x14ac:dyDescent="0.2">
      <c r="A4838" s="407"/>
      <c r="D4838" s="400"/>
      <c r="E4838" s="400"/>
      <c r="F4838" s="400"/>
      <c r="G4838" s="400"/>
      <c r="H4838" s="400"/>
    </row>
    <row r="4839" spans="1:8" x14ac:dyDescent="0.2">
      <c r="A4839" s="407"/>
      <c r="D4839" s="400"/>
      <c r="E4839" s="400"/>
      <c r="F4839" s="400"/>
      <c r="G4839" s="400"/>
      <c r="H4839" s="400"/>
    </row>
    <row r="4840" spans="1:8" x14ac:dyDescent="0.2">
      <c r="A4840" s="407"/>
      <c r="D4840" s="400"/>
      <c r="E4840" s="400"/>
      <c r="F4840" s="400"/>
      <c r="G4840" s="400"/>
      <c r="H4840" s="400"/>
    </row>
    <row r="4841" spans="1:8" x14ac:dyDescent="0.2">
      <c r="A4841" s="407"/>
      <c r="D4841" s="400"/>
      <c r="E4841" s="400"/>
      <c r="F4841" s="400"/>
      <c r="G4841" s="400"/>
      <c r="H4841" s="400"/>
    </row>
    <row r="4842" spans="1:8" x14ac:dyDescent="0.2">
      <c r="A4842" s="407"/>
      <c r="D4842" s="400"/>
      <c r="E4842" s="400"/>
      <c r="F4842" s="400"/>
      <c r="G4842" s="400"/>
      <c r="H4842" s="400"/>
    </row>
    <row r="4843" spans="1:8" x14ac:dyDescent="0.2">
      <c r="A4843" s="407"/>
      <c r="D4843" s="400"/>
      <c r="E4843" s="400"/>
      <c r="F4843" s="400"/>
      <c r="G4843" s="400"/>
      <c r="H4843" s="400"/>
    </row>
    <row r="4844" spans="1:8" x14ac:dyDescent="0.2">
      <c r="A4844" s="407"/>
      <c r="D4844" s="400"/>
      <c r="E4844" s="400"/>
      <c r="F4844" s="400"/>
      <c r="G4844" s="400"/>
      <c r="H4844" s="400"/>
    </row>
    <row r="4845" spans="1:8" x14ac:dyDescent="0.2">
      <c r="A4845" s="407"/>
      <c r="D4845" s="400"/>
      <c r="E4845" s="400"/>
      <c r="F4845" s="400"/>
      <c r="G4845" s="400"/>
      <c r="H4845" s="400"/>
    </row>
    <row r="4846" spans="1:8" x14ac:dyDescent="0.2">
      <c r="A4846" s="407"/>
      <c r="D4846" s="400"/>
      <c r="E4846" s="400"/>
      <c r="F4846" s="400"/>
      <c r="G4846" s="400"/>
      <c r="H4846" s="400"/>
    </row>
    <row r="4847" spans="1:8" x14ac:dyDescent="0.2">
      <c r="A4847" s="407"/>
      <c r="D4847" s="400"/>
      <c r="E4847" s="400"/>
      <c r="F4847" s="400"/>
      <c r="G4847" s="400"/>
      <c r="H4847" s="400"/>
    </row>
    <row r="4848" spans="1:8" x14ac:dyDescent="0.2">
      <c r="A4848" s="407"/>
      <c r="D4848" s="400"/>
      <c r="E4848" s="400"/>
      <c r="F4848" s="400"/>
      <c r="G4848" s="400"/>
      <c r="H4848" s="400"/>
    </row>
    <row r="4849" spans="1:8" x14ac:dyDescent="0.2">
      <c r="A4849" s="407"/>
      <c r="D4849" s="400"/>
      <c r="E4849" s="400"/>
      <c r="F4849" s="400"/>
      <c r="G4849" s="400"/>
      <c r="H4849" s="400"/>
    </row>
    <row r="4850" spans="1:8" x14ac:dyDescent="0.2">
      <c r="A4850" s="407"/>
      <c r="D4850" s="400"/>
      <c r="E4850" s="400"/>
      <c r="F4850" s="400"/>
      <c r="G4850" s="400"/>
      <c r="H4850" s="400"/>
    </row>
    <row r="4851" spans="1:8" x14ac:dyDescent="0.2">
      <c r="A4851" s="407"/>
      <c r="D4851" s="400"/>
      <c r="E4851" s="400"/>
      <c r="F4851" s="400"/>
      <c r="G4851" s="400"/>
      <c r="H4851" s="400"/>
    </row>
    <row r="4852" spans="1:8" x14ac:dyDescent="0.2">
      <c r="A4852" s="407"/>
      <c r="D4852" s="400"/>
      <c r="E4852" s="400"/>
      <c r="F4852" s="400"/>
      <c r="G4852" s="400"/>
      <c r="H4852" s="400"/>
    </row>
    <row r="4853" spans="1:8" x14ac:dyDescent="0.2">
      <c r="A4853" s="407"/>
      <c r="D4853" s="400"/>
      <c r="E4853" s="400"/>
      <c r="F4853" s="400"/>
      <c r="G4853" s="400"/>
      <c r="H4853" s="400"/>
    </row>
    <row r="4854" spans="1:8" x14ac:dyDescent="0.2">
      <c r="A4854" s="407"/>
      <c r="D4854" s="400"/>
      <c r="E4854" s="400"/>
      <c r="F4854" s="400"/>
      <c r="G4854" s="400"/>
      <c r="H4854" s="400"/>
    </row>
    <row r="4855" spans="1:8" x14ac:dyDescent="0.2">
      <c r="A4855" s="407"/>
      <c r="D4855" s="400"/>
      <c r="E4855" s="400"/>
      <c r="F4855" s="400"/>
      <c r="G4855" s="400"/>
      <c r="H4855" s="400"/>
    </row>
    <row r="4856" spans="1:8" x14ac:dyDescent="0.2">
      <c r="A4856" s="407"/>
      <c r="D4856" s="400"/>
      <c r="E4856" s="400"/>
      <c r="F4856" s="400"/>
      <c r="G4856" s="400"/>
      <c r="H4856" s="400"/>
    </row>
    <row r="4857" spans="1:8" x14ac:dyDescent="0.2">
      <c r="A4857" s="407"/>
      <c r="D4857" s="400"/>
      <c r="E4857" s="400"/>
      <c r="F4857" s="400"/>
      <c r="G4857" s="400"/>
      <c r="H4857" s="400"/>
    </row>
    <row r="4858" spans="1:8" x14ac:dyDescent="0.2">
      <c r="A4858" s="407"/>
      <c r="D4858" s="400"/>
      <c r="E4858" s="400"/>
      <c r="F4858" s="400"/>
      <c r="G4858" s="400"/>
      <c r="H4858" s="400"/>
    </row>
    <row r="4859" spans="1:8" x14ac:dyDescent="0.2">
      <c r="A4859" s="407"/>
      <c r="D4859" s="400"/>
      <c r="E4859" s="400"/>
      <c r="F4859" s="400"/>
      <c r="G4859" s="400"/>
      <c r="H4859" s="400"/>
    </row>
    <row r="4860" spans="1:8" x14ac:dyDescent="0.2">
      <c r="A4860" s="407"/>
      <c r="D4860" s="400"/>
      <c r="E4860" s="400"/>
      <c r="F4860" s="400"/>
      <c r="G4860" s="400"/>
      <c r="H4860" s="400"/>
    </row>
    <row r="4861" spans="1:8" x14ac:dyDescent="0.2">
      <c r="A4861" s="407"/>
      <c r="D4861" s="400"/>
      <c r="E4861" s="400"/>
      <c r="F4861" s="400"/>
      <c r="G4861" s="400"/>
      <c r="H4861" s="400"/>
    </row>
    <row r="4862" spans="1:8" x14ac:dyDescent="0.2">
      <c r="A4862" s="407"/>
      <c r="D4862" s="400"/>
      <c r="E4862" s="400"/>
      <c r="F4862" s="400"/>
      <c r="G4862" s="400"/>
      <c r="H4862" s="400"/>
    </row>
    <row r="4863" spans="1:8" x14ac:dyDescent="0.2">
      <c r="A4863" s="407"/>
      <c r="D4863" s="400"/>
      <c r="E4863" s="400"/>
      <c r="F4863" s="400"/>
      <c r="G4863" s="400"/>
      <c r="H4863" s="400"/>
    </row>
    <row r="4864" spans="1:8" x14ac:dyDescent="0.2">
      <c r="A4864" s="407"/>
      <c r="D4864" s="400"/>
      <c r="E4864" s="400"/>
      <c r="F4864" s="400"/>
      <c r="G4864" s="400"/>
      <c r="H4864" s="400"/>
    </row>
    <row r="4865" spans="1:8" x14ac:dyDescent="0.2">
      <c r="A4865" s="407"/>
      <c r="D4865" s="400"/>
      <c r="E4865" s="400"/>
      <c r="F4865" s="400"/>
      <c r="G4865" s="400"/>
      <c r="H4865" s="400"/>
    </row>
    <row r="4866" spans="1:8" x14ac:dyDescent="0.2">
      <c r="A4866" s="407"/>
      <c r="D4866" s="400"/>
      <c r="E4866" s="400"/>
      <c r="F4866" s="400"/>
      <c r="G4866" s="400"/>
      <c r="H4866" s="400"/>
    </row>
    <row r="4867" spans="1:8" x14ac:dyDescent="0.2">
      <c r="A4867" s="407"/>
      <c r="D4867" s="400"/>
      <c r="E4867" s="400"/>
      <c r="F4867" s="400"/>
      <c r="G4867" s="400"/>
      <c r="H4867" s="400"/>
    </row>
    <row r="4868" spans="1:8" x14ac:dyDescent="0.2">
      <c r="A4868" s="407"/>
      <c r="D4868" s="400"/>
      <c r="E4868" s="400"/>
      <c r="F4868" s="400"/>
      <c r="G4868" s="400"/>
      <c r="H4868" s="400"/>
    </row>
    <row r="4869" spans="1:8" x14ac:dyDescent="0.2">
      <c r="A4869" s="407"/>
      <c r="D4869" s="400"/>
      <c r="E4869" s="400"/>
      <c r="F4869" s="400"/>
      <c r="G4869" s="400"/>
      <c r="H4869" s="400"/>
    </row>
    <row r="4870" spans="1:8" x14ac:dyDescent="0.2">
      <c r="A4870" s="407"/>
      <c r="D4870" s="400"/>
      <c r="E4870" s="400"/>
      <c r="F4870" s="400"/>
      <c r="G4870" s="400"/>
      <c r="H4870" s="400"/>
    </row>
    <row r="4871" spans="1:8" x14ac:dyDescent="0.2">
      <c r="A4871" s="407"/>
      <c r="D4871" s="400"/>
      <c r="E4871" s="400"/>
      <c r="F4871" s="400"/>
      <c r="G4871" s="400"/>
      <c r="H4871" s="400"/>
    </row>
    <row r="4872" spans="1:8" x14ac:dyDescent="0.2">
      <c r="A4872" s="407"/>
      <c r="D4872" s="400"/>
      <c r="E4872" s="400"/>
      <c r="F4872" s="400"/>
      <c r="G4872" s="400"/>
      <c r="H4872" s="400"/>
    </row>
    <row r="4873" spans="1:8" x14ac:dyDescent="0.2">
      <c r="A4873" s="407"/>
      <c r="D4873" s="400"/>
      <c r="E4873" s="400"/>
      <c r="F4873" s="400"/>
      <c r="G4873" s="400"/>
      <c r="H4873" s="400"/>
    </row>
    <row r="4874" spans="1:8" x14ac:dyDescent="0.2">
      <c r="A4874" s="407"/>
      <c r="D4874" s="400"/>
      <c r="E4874" s="400"/>
      <c r="F4874" s="400"/>
      <c r="G4874" s="400"/>
      <c r="H4874" s="400"/>
    </row>
    <row r="4875" spans="1:8" x14ac:dyDescent="0.2">
      <c r="A4875" s="407"/>
      <c r="D4875" s="400"/>
      <c r="E4875" s="400"/>
      <c r="F4875" s="400"/>
      <c r="G4875" s="400"/>
      <c r="H4875" s="400"/>
    </row>
    <row r="4876" spans="1:8" x14ac:dyDescent="0.2">
      <c r="A4876" s="407"/>
      <c r="D4876" s="400"/>
      <c r="E4876" s="400"/>
      <c r="F4876" s="400"/>
      <c r="G4876" s="400"/>
      <c r="H4876" s="400"/>
    </row>
    <row r="4877" spans="1:8" x14ac:dyDescent="0.2">
      <c r="A4877" s="407"/>
      <c r="D4877" s="400"/>
      <c r="E4877" s="400"/>
      <c r="F4877" s="400"/>
      <c r="G4877" s="400"/>
      <c r="H4877" s="400"/>
    </row>
    <row r="4878" spans="1:8" x14ac:dyDescent="0.2">
      <c r="A4878" s="407"/>
      <c r="D4878" s="400"/>
      <c r="E4878" s="400"/>
      <c r="F4878" s="400"/>
      <c r="G4878" s="400"/>
      <c r="H4878" s="400"/>
    </row>
    <row r="4879" spans="1:8" x14ac:dyDescent="0.2">
      <c r="A4879" s="407"/>
      <c r="D4879" s="400"/>
      <c r="E4879" s="400"/>
      <c r="F4879" s="400"/>
      <c r="G4879" s="400"/>
      <c r="H4879" s="400"/>
    </row>
    <row r="4880" spans="1:8" x14ac:dyDescent="0.2">
      <c r="A4880" s="407"/>
      <c r="D4880" s="400"/>
      <c r="E4880" s="400"/>
      <c r="F4880" s="400"/>
      <c r="G4880" s="400"/>
      <c r="H4880" s="400"/>
    </row>
    <row r="4881" spans="1:8" x14ac:dyDescent="0.2">
      <c r="A4881" s="407"/>
      <c r="D4881" s="400"/>
      <c r="E4881" s="400"/>
      <c r="F4881" s="400"/>
      <c r="G4881" s="400"/>
      <c r="H4881" s="400"/>
    </row>
    <row r="4882" spans="1:8" x14ac:dyDescent="0.2">
      <c r="A4882" s="407"/>
      <c r="D4882" s="400"/>
      <c r="E4882" s="400"/>
      <c r="F4882" s="400"/>
      <c r="G4882" s="400"/>
      <c r="H4882" s="400"/>
    </row>
    <row r="4883" spans="1:8" x14ac:dyDescent="0.2">
      <c r="A4883" s="407"/>
      <c r="D4883" s="400"/>
      <c r="E4883" s="400"/>
      <c r="F4883" s="400"/>
      <c r="G4883" s="400"/>
      <c r="H4883" s="400"/>
    </row>
    <row r="4884" spans="1:8" x14ac:dyDescent="0.2">
      <c r="A4884" s="407"/>
      <c r="D4884" s="400"/>
      <c r="E4884" s="400"/>
      <c r="F4884" s="400"/>
      <c r="G4884" s="400"/>
      <c r="H4884" s="400"/>
    </row>
    <row r="4885" spans="1:8" x14ac:dyDescent="0.2">
      <c r="A4885" s="407"/>
      <c r="D4885" s="400"/>
      <c r="E4885" s="400"/>
      <c r="F4885" s="400"/>
      <c r="G4885" s="400"/>
      <c r="H4885" s="400"/>
    </row>
    <row r="4886" spans="1:8" x14ac:dyDescent="0.2">
      <c r="A4886" s="407"/>
      <c r="D4886" s="400"/>
      <c r="E4886" s="400"/>
      <c r="F4886" s="400"/>
      <c r="G4886" s="400"/>
      <c r="H4886" s="400"/>
    </row>
    <row r="4887" spans="1:8" x14ac:dyDescent="0.2">
      <c r="A4887" s="407"/>
      <c r="D4887" s="400"/>
      <c r="E4887" s="400"/>
      <c r="F4887" s="400"/>
      <c r="G4887" s="400"/>
      <c r="H4887" s="400"/>
    </row>
    <row r="4888" spans="1:8" x14ac:dyDescent="0.2">
      <c r="A4888" s="407"/>
      <c r="D4888" s="400"/>
      <c r="E4888" s="400"/>
      <c r="F4888" s="400"/>
      <c r="G4888" s="400"/>
      <c r="H4888" s="400"/>
    </row>
    <row r="4889" spans="1:8" x14ac:dyDescent="0.2">
      <c r="A4889" s="407"/>
      <c r="D4889" s="400"/>
      <c r="E4889" s="400"/>
      <c r="F4889" s="400"/>
      <c r="G4889" s="400"/>
      <c r="H4889" s="400"/>
    </row>
    <row r="4890" spans="1:8" x14ac:dyDescent="0.2">
      <c r="A4890" s="407"/>
      <c r="D4890" s="400"/>
      <c r="E4890" s="400"/>
      <c r="F4890" s="400"/>
      <c r="G4890" s="400"/>
      <c r="H4890" s="400"/>
    </row>
    <row r="4891" spans="1:8" x14ac:dyDescent="0.2">
      <c r="A4891" s="407"/>
      <c r="D4891" s="400"/>
      <c r="E4891" s="400"/>
      <c r="F4891" s="400"/>
      <c r="G4891" s="400"/>
      <c r="H4891" s="400"/>
    </row>
    <row r="4892" spans="1:8" x14ac:dyDescent="0.2">
      <c r="A4892" s="407"/>
      <c r="D4892" s="400"/>
      <c r="E4892" s="400"/>
      <c r="F4892" s="400"/>
      <c r="G4892" s="400"/>
      <c r="H4892" s="400"/>
    </row>
    <row r="4893" spans="1:8" x14ac:dyDescent="0.2">
      <c r="A4893" s="407"/>
      <c r="D4893" s="400"/>
      <c r="E4893" s="400"/>
      <c r="F4893" s="400"/>
      <c r="G4893" s="400"/>
      <c r="H4893" s="400"/>
    </row>
    <row r="4894" spans="1:8" x14ac:dyDescent="0.2">
      <c r="A4894" s="407"/>
      <c r="D4894" s="400"/>
      <c r="E4894" s="400"/>
      <c r="F4894" s="400"/>
      <c r="G4894" s="400"/>
      <c r="H4894" s="400"/>
    </row>
    <row r="4895" spans="1:8" x14ac:dyDescent="0.2">
      <c r="A4895" s="407"/>
      <c r="D4895" s="400"/>
      <c r="E4895" s="400"/>
      <c r="F4895" s="400"/>
      <c r="G4895" s="400"/>
      <c r="H4895" s="400"/>
    </row>
    <row r="4896" spans="1:8" x14ac:dyDescent="0.2">
      <c r="A4896" s="407"/>
      <c r="D4896" s="400"/>
      <c r="E4896" s="400"/>
      <c r="F4896" s="400"/>
      <c r="G4896" s="400"/>
      <c r="H4896" s="400"/>
    </row>
    <row r="4897" spans="1:8" x14ac:dyDescent="0.2">
      <c r="A4897" s="407"/>
      <c r="D4897" s="400"/>
      <c r="E4897" s="400"/>
      <c r="F4897" s="400"/>
      <c r="G4897" s="400"/>
      <c r="H4897" s="400"/>
    </row>
    <row r="4898" spans="1:8" x14ac:dyDescent="0.2">
      <c r="A4898" s="407"/>
      <c r="D4898" s="400"/>
      <c r="E4898" s="400"/>
      <c r="F4898" s="400"/>
      <c r="G4898" s="400"/>
      <c r="H4898" s="400"/>
    </row>
    <row r="4899" spans="1:8" x14ac:dyDescent="0.2">
      <c r="A4899" s="407"/>
      <c r="D4899" s="400"/>
      <c r="E4899" s="400"/>
      <c r="F4899" s="400"/>
      <c r="G4899" s="400"/>
      <c r="H4899" s="400"/>
    </row>
    <row r="4900" spans="1:8" x14ac:dyDescent="0.2">
      <c r="A4900" s="407"/>
      <c r="D4900" s="400"/>
      <c r="E4900" s="400"/>
      <c r="F4900" s="400"/>
      <c r="G4900" s="400"/>
      <c r="H4900" s="400"/>
    </row>
    <row r="4901" spans="1:8" x14ac:dyDescent="0.2">
      <c r="A4901" s="407"/>
      <c r="D4901" s="400"/>
      <c r="E4901" s="400"/>
      <c r="F4901" s="400"/>
      <c r="G4901" s="400"/>
      <c r="H4901" s="400"/>
    </row>
    <row r="4902" spans="1:8" x14ac:dyDescent="0.2">
      <c r="A4902" s="407"/>
      <c r="D4902" s="400"/>
      <c r="E4902" s="400"/>
      <c r="F4902" s="400"/>
      <c r="G4902" s="400"/>
      <c r="H4902" s="400"/>
    </row>
    <row r="4903" spans="1:8" x14ac:dyDescent="0.2">
      <c r="A4903" s="407"/>
      <c r="D4903" s="400"/>
      <c r="E4903" s="400"/>
      <c r="F4903" s="400"/>
      <c r="G4903" s="400"/>
      <c r="H4903" s="400"/>
    </row>
    <row r="4904" spans="1:8" x14ac:dyDescent="0.2">
      <c r="A4904" s="407"/>
      <c r="D4904" s="400"/>
      <c r="E4904" s="400"/>
      <c r="F4904" s="400"/>
      <c r="G4904" s="400"/>
      <c r="H4904" s="400"/>
    </row>
    <row r="4905" spans="1:8" x14ac:dyDescent="0.2">
      <c r="A4905" s="407"/>
      <c r="D4905" s="400"/>
      <c r="E4905" s="400"/>
      <c r="F4905" s="400"/>
      <c r="G4905" s="400"/>
      <c r="H4905" s="400"/>
    </row>
    <row r="4906" spans="1:8" x14ac:dyDescent="0.2">
      <c r="A4906" s="407"/>
      <c r="D4906" s="400"/>
      <c r="E4906" s="400"/>
      <c r="F4906" s="400"/>
      <c r="G4906" s="400"/>
      <c r="H4906" s="400"/>
    </row>
    <row r="4907" spans="1:8" x14ac:dyDescent="0.2">
      <c r="A4907" s="407"/>
      <c r="D4907" s="400"/>
      <c r="E4907" s="400"/>
      <c r="F4907" s="400"/>
      <c r="G4907" s="400"/>
      <c r="H4907" s="400"/>
    </row>
    <row r="4908" spans="1:8" x14ac:dyDescent="0.2">
      <c r="A4908" s="407"/>
      <c r="D4908" s="400"/>
      <c r="E4908" s="400"/>
      <c r="F4908" s="400"/>
      <c r="G4908" s="400"/>
      <c r="H4908" s="400"/>
    </row>
    <row r="4909" spans="1:8" x14ac:dyDescent="0.2">
      <c r="A4909" s="407"/>
      <c r="D4909" s="400"/>
      <c r="E4909" s="400"/>
      <c r="F4909" s="400"/>
      <c r="G4909" s="400"/>
      <c r="H4909" s="400"/>
    </row>
    <row r="4910" spans="1:8" x14ac:dyDescent="0.2">
      <c r="A4910" s="407"/>
      <c r="D4910" s="400"/>
      <c r="E4910" s="400"/>
      <c r="F4910" s="400"/>
      <c r="G4910" s="400"/>
      <c r="H4910" s="400"/>
    </row>
    <row r="4911" spans="1:8" x14ac:dyDescent="0.2">
      <c r="A4911" s="407"/>
      <c r="D4911" s="400"/>
      <c r="E4911" s="400"/>
      <c r="F4911" s="400"/>
      <c r="G4911" s="400"/>
      <c r="H4911" s="400"/>
    </row>
    <row r="4912" spans="1:8" x14ac:dyDescent="0.2">
      <c r="A4912" s="407"/>
      <c r="D4912" s="400"/>
      <c r="E4912" s="400"/>
      <c r="F4912" s="400"/>
      <c r="G4912" s="400"/>
      <c r="H4912" s="400"/>
    </row>
    <row r="4913" spans="1:8" x14ac:dyDescent="0.2">
      <c r="A4913" s="407"/>
      <c r="D4913" s="400"/>
      <c r="E4913" s="400"/>
      <c r="F4913" s="400"/>
      <c r="G4913" s="400"/>
      <c r="H4913" s="400"/>
    </row>
    <row r="4914" spans="1:8" x14ac:dyDescent="0.2">
      <c r="A4914" s="407"/>
      <c r="D4914" s="400"/>
      <c r="E4914" s="400"/>
      <c r="F4914" s="400"/>
      <c r="G4914" s="400"/>
      <c r="H4914" s="400"/>
    </row>
    <row r="4915" spans="1:8" x14ac:dyDescent="0.2">
      <c r="A4915" s="407"/>
      <c r="D4915" s="400"/>
      <c r="E4915" s="400"/>
      <c r="F4915" s="400"/>
      <c r="G4915" s="400"/>
      <c r="H4915" s="400"/>
    </row>
    <row r="4916" spans="1:8" x14ac:dyDescent="0.2">
      <c r="A4916" s="407"/>
      <c r="D4916" s="400"/>
      <c r="E4916" s="400"/>
      <c r="F4916" s="400"/>
      <c r="G4916" s="400"/>
      <c r="H4916" s="400"/>
    </row>
    <row r="4917" spans="1:8" x14ac:dyDescent="0.2">
      <c r="A4917" s="407"/>
      <c r="D4917" s="400"/>
      <c r="E4917" s="400"/>
      <c r="F4917" s="400"/>
      <c r="G4917" s="400"/>
      <c r="H4917" s="400"/>
    </row>
    <row r="4918" spans="1:8" x14ac:dyDescent="0.2">
      <c r="A4918" s="407"/>
      <c r="D4918" s="400"/>
      <c r="E4918" s="400"/>
      <c r="F4918" s="400"/>
      <c r="G4918" s="400"/>
      <c r="H4918" s="400"/>
    </row>
    <row r="4919" spans="1:8" x14ac:dyDescent="0.2">
      <c r="A4919" s="407"/>
      <c r="D4919" s="400"/>
      <c r="E4919" s="400"/>
      <c r="F4919" s="400"/>
      <c r="G4919" s="400"/>
      <c r="H4919" s="400"/>
    </row>
    <row r="4920" spans="1:8" x14ac:dyDescent="0.2">
      <c r="A4920" s="407"/>
      <c r="D4920" s="400"/>
      <c r="E4920" s="400"/>
      <c r="F4920" s="400"/>
      <c r="G4920" s="400"/>
      <c r="H4920" s="400"/>
    </row>
    <row r="4921" spans="1:8" x14ac:dyDescent="0.2">
      <c r="A4921" s="407"/>
      <c r="D4921" s="400"/>
      <c r="E4921" s="400"/>
      <c r="F4921" s="400"/>
      <c r="G4921" s="400"/>
      <c r="H4921" s="400"/>
    </row>
    <row r="4922" spans="1:8" x14ac:dyDescent="0.2">
      <c r="A4922" s="407"/>
      <c r="D4922" s="400"/>
      <c r="E4922" s="400"/>
      <c r="F4922" s="400"/>
      <c r="G4922" s="400"/>
      <c r="H4922" s="400"/>
    </row>
    <row r="4923" spans="1:8" x14ac:dyDescent="0.2">
      <c r="A4923" s="407"/>
      <c r="D4923" s="400"/>
      <c r="E4923" s="400"/>
      <c r="F4923" s="400"/>
      <c r="G4923" s="400"/>
      <c r="H4923" s="400"/>
    </row>
    <row r="4924" spans="1:8" x14ac:dyDescent="0.2">
      <c r="A4924" s="407"/>
      <c r="D4924" s="400"/>
      <c r="E4924" s="400"/>
      <c r="F4924" s="400"/>
      <c r="G4924" s="400"/>
      <c r="H4924" s="400"/>
    </row>
    <row r="4925" spans="1:8" x14ac:dyDescent="0.2">
      <c r="A4925" s="407"/>
      <c r="D4925" s="400"/>
      <c r="E4925" s="400"/>
      <c r="F4925" s="400"/>
      <c r="G4925" s="400"/>
      <c r="H4925" s="400"/>
    </row>
    <row r="4926" spans="1:8" x14ac:dyDescent="0.2">
      <c r="A4926" s="407"/>
      <c r="D4926" s="400"/>
      <c r="E4926" s="400"/>
      <c r="F4926" s="400"/>
      <c r="G4926" s="400"/>
      <c r="H4926" s="400"/>
    </row>
    <row r="4927" spans="1:8" x14ac:dyDescent="0.2">
      <c r="A4927" s="407"/>
      <c r="D4927" s="400"/>
      <c r="E4927" s="400"/>
      <c r="F4927" s="400"/>
      <c r="G4927" s="400"/>
      <c r="H4927" s="400"/>
    </row>
    <row r="4928" spans="1:8" x14ac:dyDescent="0.2">
      <c r="A4928" s="407"/>
      <c r="D4928" s="400"/>
      <c r="E4928" s="400"/>
      <c r="F4928" s="400"/>
      <c r="G4928" s="400"/>
      <c r="H4928" s="400"/>
    </row>
    <row r="4929" spans="1:8" x14ac:dyDescent="0.2">
      <c r="A4929" s="407"/>
      <c r="D4929" s="400"/>
      <c r="E4929" s="400"/>
      <c r="F4929" s="400"/>
      <c r="G4929" s="400"/>
      <c r="H4929" s="400"/>
    </row>
    <row r="4930" spans="1:8" x14ac:dyDescent="0.2">
      <c r="A4930" s="407"/>
      <c r="D4930" s="400"/>
      <c r="E4930" s="400"/>
      <c r="F4930" s="400"/>
      <c r="G4930" s="400"/>
      <c r="H4930" s="400"/>
    </row>
    <row r="4931" spans="1:8" x14ac:dyDescent="0.2">
      <c r="A4931" s="407"/>
      <c r="D4931" s="400"/>
      <c r="E4931" s="400"/>
      <c r="F4931" s="400"/>
      <c r="G4931" s="400"/>
      <c r="H4931" s="400"/>
    </row>
    <row r="4932" spans="1:8" x14ac:dyDescent="0.2">
      <c r="A4932" s="407"/>
      <c r="D4932" s="400"/>
      <c r="E4932" s="400"/>
      <c r="F4932" s="400"/>
      <c r="G4932" s="400"/>
      <c r="H4932" s="400"/>
    </row>
    <row r="4933" spans="1:8" x14ac:dyDescent="0.2">
      <c r="A4933" s="407"/>
      <c r="D4933" s="400"/>
      <c r="E4933" s="400"/>
      <c r="F4933" s="400"/>
      <c r="G4933" s="400"/>
      <c r="H4933" s="400"/>
    </row>
    <row r="4934" spans="1:8" x14ac:dyDescent="0.2">
      <c r="A4934" s="407"/>
      <c r="D4934" s="400"/>
      <c r="E4934" s="400"/>
      <c r="F4934" s="400"/>
      <c r="G4934" s="400"/>
      <c r="H4934" s="400"/>
    </row>
    <row r="4935" spans="1:8" x14ac:dyDescent="0.2">
      <c r="A4935" s="407"/>
      <c r="D4935" s="400"/>
      <c r="E4935" s="400"/>
      <c r="F4935" s="400"/>
      <c r="G4935" s="400"/>
      <c r="H4935" s="400"/>
    </row>
    <row r="4936" spans="1:8" x14ac:dyDescent="0.2">
      <c r="A4936" s="407"/>
      <c r="D4936" s="400"/>
      <c r="E4936" s="400"/>
      <c r="F4936" s="400"/>
      <c r="G4936" s="400"/>
      <c r="H4936" s="400"/>
    </row>
    <row r="4937" spans="1:8" x14ac:dyDescent="0.2">
      <c r="A4937" s="407"/>
      <c r="D4937" s="400"/>
      <c r="E4937" s="400"/>
      <c r="F4937" s="400"/>
      <c r="G4937" s="400"/>
      <c r="H4937" s="400"/>
    </row>
    <row r="4938" spans="1:8" x14ac:dyDescent="0.2">
      <c r="A4938" s="407"/>
      <c r="D4938" s="400"/>
      <c r="E4938" s="400"/>
      <c r="F4938" s="400"/>
      <c r="G4938" s="400"/>
      <c r="H4938" s="400"/>
    </row>
    <row r="4939" spans="1:8" x14ac:dyDescent="0.2">
      <c r="A4939" s="407"/>
      <c r="D4939" s="400"/>
      <c r="E4939" s="400"/>
      <c r="F4939" s="400"/>
      <c r="G4939" s="400"/>
      <c r="H4939" s="400"/>
    </row>
    <row r="4940" spans="1:8" x14ac:dyDescent="0.2">
      <c r="A4940" s="407"/>
      <c r="D4940" s="400"/>
      <c r="E4940" s="400"/>
      <c r="F4940" s="400"/>
      <c r="G4940" s="400"/>
      <c r="H4940" s="400"/>
    </row>
    <row r="4941" spans="1:8" x14ac:dyDescent="0.2">
      <c r="A4941" s="407"/>
      <c r="D4941" s="400"/>
      <c r="E4941" s="400"/>
      <c r="F4941" s="400"/>
      <c r="G4941" s="400"/>
      <c r="H4941" s="400"/>
    </row>
    <row r="4942" spans="1:8" x14ac:dyDescent="0.2">
      <c r="A4942" s="407"/>
      <c r="D4942" s="400"/>
      <c r="E4942" s="400"/>
      <c r="F4942" s="400"/>
      <c r="G4942" s="400"/>
      <c r="H4942" s="400"/>
    </row>
    <row r="4943" spans="1:8" x14ac:dyDescent="0.2">
      <c r="A4943" s="407"/>
      <c r="D4943" s="400"/>
      <c r="E4943" s="400"/>
      <c r="F4943" s="400"/>
      <c r="G4943" s="400"/>
      <c r="H4943" s="400"/>
    </row>
    <row r="4944" spans="1:8" x14ac:dyDescent="0.2">
      <c r="A4944" s="407"/>
      <c r="D4944" s="400"/>
      <c r="E4944" s="400"/>
      <c r="F4944" s="400"/>
      <c r="G4944" s="400"/>
      <c r="H4944" s="400"/>
    </row>
    <row r="4945" spans="1:8" x14ac:dyDescent="0.2">
      <c r="A4945" s="407"/>
      <c r="D4945" s="400"/>
      <c r="E4945" s="400"/>
      <c r="F4945" s="400"/>
      <c r="G4945" s="400"/>
      <c r="H4945" s="400"/>
    </row>
    <row r="4946" spans="1:8" x14ac:dyDescent="0.2">
      <c r="A4946" s="407"/>
      <c r="D4946" s="400"/>
      <c r="E4946" s="400"/>
      <c r="F4946" s="400"/>
      <c r="G4946" s="400"/>
      <c r="H4946" s="400"/>
    </row>
    <row r="4947" spans="1:8" x14ac:dyDescent="0.2">
      <c r="A4947" s="407"/>
      <c r="D4947" s="400"/>
      <c r="E4947" s="400"/>
      <c r="F4947" s="400"/>
      <c r="G4947" s="400"/>
      <c r="H4947" s="400"/>
    </row>
    <row r="4948" spans="1:8" x14ac:dyDescent="0.2">
      <c r="A4948" s="407"/>
      <c r="D4948" s="400"/>
      <c r="E4948" s="400"/>
      <c r="F4948" s="400"/>
      <c r="G4948" s="400"/>
      <c r="H4948" s="400"/>
    </row>
    <row r="4949" spans="1:8" x14ac:dyDescent="0.2">
      <c r="A4949" s="407"/>
      <c r="D4949" s="400"/>
      <c r="E4949" s="400"/>
      <c r="F4949" s="400"/>
      <c r="G4949" s="400"/>
      <c r="H4949" s="400"/>
    </row>
    <row r="4950" spans="1:8" x14ac:dyDescent="0.2">
      <c r="A4950" s="407"/>
      <c r="D4950" s="400"/>
      <c r="E4950" s="400"/>
      <c r="F4950" s="400"/>
      <c r="G4950" s="400"/>
      <c r="H4950" s="400"/>
    </row>
    <row r="4951" spans="1:8" x14ac:dyDescent="0.2">
      <c r="A4951" s="407"/>
      <c r="D4951" s="400"/>
      <c r="E4951" s="400"/>
      <c r="F4951" s="400"/>
      <c r="G4951" s="400"/>
      <c r="H4951" s="400"/>
    </row>
    <row r="4952" spans="1:8" x14ac:dyDescent="0.2">
      <c r="A4952" s="407"/>
      <c r="D4952" s="400"/>
      <c r="E4952" s="400"/>
      <c r="F4952" s="400"/>
      <c r="G4952" s="400"/>
      <c r="H4952" s="400"/>
    </row>
    <row r="4953" spans="1:8" x14ac:dyDescent="0.2">
      <c r="A4953" s="407"/>
      <c r="D4953" s="400"/>
      <c r="E4953" s="400"/>
      <c r="F4953" s="400"/>
      <c r="G4953" s="400"/>
      <c r="H4953" s="400"/>
    </row>
    <row r="4954" spans="1:8" x14ac:dyDescent="0.2">
      <c r="A4954" s="407"/>
      <c r="D4954" s="400"/>
      <c r="E4954" s="400"/>
      <c r="F4954" s="400"/>
      <c r="G4954" s="400"/>
      <c r="H4954" s="400"/>
    </row>
    <row r="4955" spans="1:8" x14ac:dyDescent="0.2">
      <c r="A4955" s="407"/>
      <c r="D4955" s="400"/>
      <c r="E4955" s="400"/>
      <c r="F4955" s="400"/>
      <c r="G4955" s="400"/>
      <c r="H4955" s="400"/>
    </row>
    <row r="4956" spans="1:8" x14ac:dyDescent="0.2">
      <c r="A4956" s="407"/>
      <c r="D4956" s="400"/>
      <c r="E4956" s="400"/>
      <c r="F4956" s="400"/>
      <c r="G4956" s="400"/>
      <c r="H4956" s="400"/>
    </row>
    <row r="4957" spans="1:8" x14ac:dyDescent="0.2">
      <c r="A4957" s="407"/>
      <c r="D4957" s="400"/>
      <c r="E4957" s="400"/>
      <c r="F4957" s="400"/>
      <c r="G4957" s="400"/>
      <c r="H4957" s="400"/>
    </row>
    <row r="4958" spans="1:8" x14ac:dyDescent="0.2">
      <c r="A4958" s="407"/>
      <c r="D4958" s="400"/>
      <c r="E4958" s="400"/>
      <c r="F4958" s="400"/>
      <c r="G4958" s="400"/>
      <c r="H4958" s="400"/>
    </row>
    <row r="4959" spans="1:8" x14ac:dyDescent="0.2">
      <c r="A4959" s="407"/>
      <c r="D4959" s="400"/>
      <c r="E4959" s="400"/>
      <c r="F4959" s="400"/>
      <c r="G4959" s="400"/>
      <c r="H4959" s="400"/>
    </row>
    <row r="4960" spans="1:8" x14ac:dyDescent="0.2">
      <c r="A4960" s="407"/>
      <c r="D4960" s="400"/>
      <c r="E4960" s="400"/>
      <c r="F4960" s="400"/>
      <c r="G4960" s="400"/>
      <c r="H4960" s="400"/>
    </row>
    <row r="4961" spans="1:8" x14ac:dyDescent="0.2">
      <c r="A4961" s="407"/>
      <c r="D4961" s="400"/>
      <c r="E4961" s="400"/>
      <c r="F4961" s="400"/>
      <c r="G4961" s="400"/>
      <c r="H4961" s="400"/>
    </row>
    <row r="4962" spans="1:8" x14ac:dyDescent="0.2">
      <c r="A4962" s="407"/>
      <c r="D4962" s="400"/>
      <c r="E4962" s="400"/>
      <c r="F4962" s="400"/>
      <c r="G4962" s="400"/>
      <c r="H4962" s="400"/>
    </row>
    <row r="4963" spans="1:8" x14ac:dyDescent="0.2">
      <c r="A4963" s="407"/>
      <c r="D4963" s="400"/>
      <c r="E4963" s="400"/>
      <c r="F4963" s="400"/>
      <c r="G4963" s="400"/>
      <c r="H4963" s="400"/>
    </row>
    <row r="4964" spans="1:8" x14ac:dyDescent="0.2">
      <c r="A4964" s="407"/>
      <c r="D4964" s="400"/>
      <c r="E4964" s="400"/>
      <c r="F4964" s="400"/>
      <c r="G4964" s="400"/>
      <c r="H4964" s="400"/>
    </row>
    <row r="4965" spans="1:8" x14ac:dyDescent="0.2">
      <c r="A4965" s="407"/>
      <c r="D4965" s="400"/>
      <c r="E4965" s="400"/>
      <c r="F4965" s="400"/>
      <c r="G4965" s="400"/>
      <c r="H4965" s="400"/>
    </row>
    <row r="4966" spans="1:8" x14ac:dyDescent="0.2">
      <c r="A4966" s="407"/>
      <c r="D4966" s="400"/>
      <c r="E4966" s="400"/>
      <c r="F4966" s="400"/>
      <c r="G4966" s="400"/>
      <c r="H4966" s="400"/>
    </row>
    <row r="4967" spans="1:8" x14ac:dyDescent="0.2">
      <c r="A4967" s="407"/>
      <c r="D4967" s="400"/>
      <c r="E4967" s="400"/>
      <c r="F4967" s="400"/>
      <c r="G4967" s="400"/>
      <c r="H4967" s="400"/>
    </row>
    <row r="4968" spans="1:8" x14ac:dyDescent="0.2">
      <c r="A4968" s="407"/>
      <c r="D4968" s="400"/>
      <c r="E4968" s="400"/>
      <c r="F4968" s="400"/>
      <c r="G4968" s="400"/>
      <c r="H4968" s="400"/>
    </row>
    <row r="4969" spans="1:8" x14ac:dyDescent="0.2">
      <c r="A4969" s="407"/>
      <c r="D4969" s="400"/>
      <c r="E4969" s="400"/>
      <c r="F4969" s="400"/>
      <c r="G4969" s="400"/>
      <c r="H4969" s="400"/>
    </row>
    <row r="4970" spans="1:8" x14ac:dyDescent="0.2">
      <c r="A4970" s="407"/>
      <c r="D4970" s="400"/>
      <c r="E4970" s="400"/>
      <c r="F4970" s="400"/>
      <c r="G4970" s="400"/>
      <c r="H4970" s="400"/>
    </row>
    <row r="4971" spans="1:8" x14ac:dyDescent="0.2">
      <c r="A4971" s="407"/>
      <c r="D4971" s="400"/>
      <c r="E4971" s="400"/>
      <c r="F4971" s="400"/>
      <c r="G4971" s="400"/>
      <c r="H4971" s="400"/>
    </row>
    <row r="4972" spans="1:8" x14ac:dyDescent="0.2">
      <c r="A4972" s="407"/>
      <c r="D4972" s="400"/>
      <c r="E4972" s="400"/>
      <c r="F4972" s="400"/>
      <c r="G4972" s="400"/>
      <c r="H4972" s="400"/>
    </row>
    <row r="4973" spans="1:8" x14ac:dyDescent="0.2">
      <c r="A4973" s="407"/>
      <c r="D4973" s="400"/>
      <c r="E4973" s="400"/>
      <c r="F4973" s="400"/>
      <c r="G4973" s="400"/>
      <c r="H4973" s="400"/>
    </row>
    <row r="4974" spans="1:8" x14ac:dyDescent="0.2">
      <c r="A4974" s="407"/>
      <c r="D4974" s="400"/>
      <c r="E4974" s="400"/>
      <c r="F4974" s="400"/>
      <c r="G4974" s="400"/>
      <c r="H4974" s="400"/>
    </row>
    <row r="4975" spans="1:8" x14ac:dyDescent="0.2">
      <c r="A4975" s="407"/>
      <c r="D4975" s="400"/>
      <c r="E4975" s="400"/>
      <c r="F4975" s="400"/>
      <c r="G4975" s="400"/>
      <c r="H4975" s="400"/>
    </row>
    <row r="4976" spans="1:8" x14ac:dyDescent="0.2">
      <c r="A4976" s="407"/>
      <c r="D4976" s="400"/>
      <c r="E4976" s="400"/>
      <c r="F4976" s="400"/>
      <c r="G4976" s="400"/>
      <c r="H4976" s="400"/>
    </row>
    <row r="4977" spans="1:8" x14ac:dyDescent="0.2">
      <c r="A4977" s="407"/>
      <c r="D4977" s="400"/>
      <c r="E4977" s="400"/>
      <c r="F4977" s="400"/>
      <c r="G4977" s="400"/>
      <c r="H4977" s="400"/>
    </row>
    <row r="4978" spans="1:8" x14ac:dyDescent="0.2">
      <c r="A4978" s="407"/>
      <c r="D4978" s="400"/>
      <c r="E4978" s="400"/>
      <c r="F4978" s="400"/>
      <c r="G4978" s="400"/>
      <c r="H4978" s="400"/>
    </row>
    <row r="4979" spans="1:8" x14ac:dyDescent="0.2">
      <c r="A4979" s="407"/>
      <c r="D4979" s="400"/>
      <c r="E4979" s="400"/>
      <c r="F4979" s="400"/>
      <c r="G4979" s="400"/>
      <c r="H4979" s="400"/>
    </row>
    <row r="4980" spans="1:8" x14ac:dyDescent="0.2">
      <c r="A4980" s="407"/>
      <c r="D4980" s="400"/>
      <c r="E4980" s="400"/>
      <c r="F4980" s="400"/>
      <c r="G4980" s="400"/>
      <c r="H4980" s="400"/>
    </row>
    <row r="4981" spans="1:8" x14ac:dyDescent="0.2">
      <c r="A4981" s="407"/>
      <c r="D4981" s="400"/>
      <c r="E4981" s="400"/>
      <c r="F4981" s="400"/>
      <c r="G4981" s="400"/>
      <c r="H4981" s="400"/>
    </row>
    <row r="4982" spans="1:8" x14ac:dyDescent="0.2">
      <c r="A4982" s="407"/>
      <c r="D4982" s="400"/>
      <c r="E4982" s="400"/>
      <c r="F4982" s="400"/>
      <c r="G4982" s="400"/>
      <c r="H4982" s="400"/>
    </row>
    <row r="4983" spans="1:8" x14ac:dyDescent="0.2">
      <c r="A4983" s="407"/>
      <c r="D4983" s="400"/>
      <c r="E4983" s="400"/>
      <c r="F4983" s="400"/>
      <c r="G4983" s="400"/>
      <c r="H4983" s="400"/>
    </row>
    <row r="4984" spans="1:8" x14ac:dyDescent="0.2">
      <c r="A4984" s="407"/>
      <c r="D4984" s="400"/>
      <c r="E4984" s="400"/>
      <c r="F4984" s="400"/>
      <c r="G4984" s="400"/>
      <c r="H4984" s="400"/>
    </row>
    <row r="4985" spans="1:8" x14ac:dyDescent="0.2">
      <c r="A4985" s="407"/>
      <c r="D4985" s="400"/>
      <c r="E4985" s="400"/>
      <c r="F4985" s="400"/>
      <c r="G4985" s="400"/>
      <c r="H4985" s="400"/>
    </row>
    <row r="4986" spans="1:8" x14ac:dyDescent="0.2">
      <c r="A4986" s="407"/>
      <c r="D4986" s="400"/>
      <c r="E4986" s="400"/>
      <c r="F4986" s="400"/>
      <c r="G4986" s="400"/>
      <c r="H4986" s="400"/>
    </row>
    <row r="4987" spans="1:8" x14ac:dyDescent="0.2">
      <c r="A4987" s="407"/>
      <c r="D4987" s="400"/>
      <c r="E4987" s="400"/>
      <c r="F4987" s="400"/>
      <c r="G4987" s="400"/>
      <c r="H4987" s="400"/>
    </row>
    <row r="4988" spans="1:8" x14ac:dyDescent="0.2">
      <c r="A4988" s="407"/>
      <c r="D4988" s="400"/>
      <c r="E4988" s="400"/>
      <c r="F4988" s="400"/>
      <c r="G4988" s="400"/>
      <c r="H4988" s="400"/>
    </row>
    <row r="4989" spans="1:8" x14ac:dyDescent="0.2">
      <c r="A4989" s="407"/>
      <c r="D4989" s="400"/>
      <c r="E4989" s="400"/>
      <c r="F4989" s="400"/>
      <c r="G4989" s="400"/>
      <c r="H4989" s="400"/>
    </row>
    <row r="4990" spans="1:8" x14ac:dyDescent="0.2">
      <c r="A4990" s="407"/>
      <c r="D4990" s="400"/>
      <c r="E4990" s="400"/>
      <c r="F4990" s="400"/>
      <c r="G4990" s="400"/>
      <c r="H4990" s="400"/>
    </row>
    <row r="4991" spans="1:8" x14ac:dyDescent="0.2">
      <c r="A4991" s="407"/>
      <c r="D4991" s="400"/>
      <c r="E4991" s="400"/>
      <c r="F4991" s="400"/>
      <c r="G4991" s="400"/>
      <c r="H4991" s="400"/>
    </row>
    <row r="4992" spans="1:8" x14ac:dyDescent="0.2">
      <c r="A4992" s="407"/>
      <c r="D4992" s="400"/>
      <c r="E4992" s="400"/>
      <c r="F4992" s="400"/>
      <c r="G4992" s="400"/>
      <c r="H4992" s="400"/>
    </row>
    <row r="4993" spans="1:8" x14ac:dyDescent="0.2">
      <c r="A4993" s="407"/>
      <c r="D4993" s="400"/>
      <c r="E4993" s="400"/>
      <c r="F4993" s="400"/>
      <c r="G4993" s="400"/>
      <c r="H4993" s="400"/>
    </row>
    <row r="4994" spans="1:8" x14ac:dyDescent="0.2">
      <c r="A4994" s="407"/>
      <c r="D4994" s="400"/>
      <c r="E4994" s="400"/>
      <c r="F4994" s="400"/>
      <c r="G4994" s="400"/>
      <c r="H4994" s="400"/>
    </row>
    <row r="4995" spans="1:8" x14ac:dyDescent="0.2">
      <c r="A4995" s="407"/>
      <c r="D4995" s="400"/>
      <c r="E4995" s="400"/>
      <c r="F4995" s="400"/>
      <c r="G4995" s="400"/>
      <c r="H4995" s="400"/>
    </row>
    <row r="4996" spans="1:8" x14ac:dyDescent="0.2">
      <c r="A4996" s="407"/>
      <c r="D4996" s="400"/>
      <c r="E4996" s="400"/>
      <c r="F4996" s="400"/>
      <c r="G4996" s="400"/>
      <c r="H4996" s="400"/>
    </row>
    <row r="4997" spans="1:8" x14ac:dyDescent="0.2">
      <c r="A4997" s="407"/>
      <c r="D4997" s="400"/>
      <c r="E4997" s="400"/>
      <c r="F4997" s="400"/>
      <c r="G4997" s="400"/>
      <c r="H4997" s="400"/>
    </row>
    <row r="4998" spans="1:8" x14ac:dyDescent="0.2">
      <c r="A4998" s="407"/>
      <c r="D4998" s="400"/>
      <c r="E4998" s="400"/>
      <c r="F4998" s="400"/>
      <c r="G4998" s="400"/>
      <c r="H4998" s="400"/>
    </row>
    <row r="4999" spans="1:8" x14ac:dyDescent="0.2">
      <c r="A4999" s="407"/>
      <c r="D4999" s="400"/>
      <c r="E4999" s="400"/>
      <c r="F4999" s="400"/>
      <c r="G4999" s="400"/>
      <c r="H4999" s="400"/>
    </row>
    <row r="5000" spans="1:8" x14ac:dyDescent="0.2">
      <c r="A5000" s="407"/>
      <c r="D5000" s="400"/>
      <c r="E5000" s="400"/>
      <c r="F5000" s="400"/>
      <c r="G5000" s="400"/>
      <c r="H5000" s="400"/>
    </row>
    <row r="5001" spans="1:8" x14ac:dyDescent="0.2">
      <c r="A5001" s="407"/>
      <c r="D5001" s="400"/>
      <c r="E5001" s="400"/>
      <c r="F5001" s="400"/>
      <c r="G5001" s="400"/>
      <c r="H5001" s="400"/>
    </row>
    <row r="5002" spans="1:8" x14ac:dyDescent="0.2">
      <c r="A5002" s="407"/>
      <c r="D5002" s="400"/>
      <c r="E5002" s="400"/>
      <c r="F5002" s="400"/>
      <c r="G5002" s="400"/>
      <c r="H5002" s="400"/>
    </row>
    <row r="5003" spans="1:8" x14ac:dyDescent="0.2">
      <c r="A5003" s="407"/>
      <c r="D5003" s="400"/>
      <c r="E5003" s="400"/>
      <c r="F5003" s="400"/>
      <c r="G5003" s="400"/>
      <c r="H5003" s="400"/>
    </row>
    <row r="5004" spans="1:8" x14ac:dyDescent="0.2">
      <c r="A5004" s="407"/>
      <c r="D5004" s="400"/>
      <c r="E5004" s="400"/>
      <c r="F5004" s="400"/>
      <c r="G5004" s="400"/>
      <c r="H5004" s="400"/>
    </row>
    <row r="5005" spans="1:8" x14ac:dyDescent="0.2">
      <c r="A5005" s="407"/>
      <c r="D5005" s="400"/>
      <c r="E5005" s="400"/>
      <c r="F5005" s="400"/>
      <c r="G5005" s="400"/>
      <c r="H5005" s="400"/>
    </row>
    <row r="5006" spans="1:8" x14ac:dyDescent="0.2">
      <c r="A5006" s="407"/>
      <c r="D5006" s="400"/>
      <c r="E5006" s="400"/>
      <c r="F5006" s="400"/>
      <c r="G5006" s="400"/>
      <c r="H5006" s="400"/>
    </row>
    <row r="5007" spans="1:8" x14ac:dyDescent="0.2">
      <c r="A5007" s="407"/>
      <c r="D5007" s="400"/>
      <c r="E5007" s="400"/>
      <c r="F5007" s="400"/>
      <c r="G5007" s="400"/>
      <c r="H5007" s="400"/>
    </row>
    <row r="5008" spans="1:8" x14ac:dyDescent="0.2">
      <c r="A5008" s="407"/>
      <c r="D5008" s="400"/>
      <c r="E5008" s="400"/>
      <c r="F5008" s="400"/>
      <c r="G5008" s="400"/>
      <c r="H5008" s="400"/>
    </row>
    <row r="5009" spans="1:8" x14ac:dyDescent="0.2">
      <c r="A5009" s="407"/>
      <c r="D5009" s="400"/>
      <c r="E5009" s="400"/>
      <c r="F5009" s="400"/>
      <c r="G5009" s="400"/>
      <c r="H5009" s="400"/>
    </row>
    <row r="5010" spans="1:8" x14ac:dyDescent="0.2">
      <c r="A5010" s="407"/>
      <c r="D5010" s="400"/>
      <c r="E5010" s="400"/>
      <c r="F5010" s="400"/>
      <c r="G5010" s="400"/>
      <c r="H5010" s="400"/>
    </row>
    <row r="5011" spans="1:8" x14ac:dyDescent="0.2">
      <c r="A5011" s="407"/>
      <c r="D5011" s="400"/>
      <c r="E5011" s="400"/>
      <c r="F5011" s="400"/>
      <c r="G5011" s="400"/>
      <c r="H5011" s="400"/>
    </row>
    <row r="5012" spans="1:8" x14ac:dyDescent="0.2">
      <c r="A5012" s="407"/>
      <c r="D5012" s="400"/>
      <c r="E5012" s="400"/>
      <c r="F5012" s="400"/>
      <c r="G5012" s="400"/>
      <c r="H5012" s="400"/>
    </row>
    <row r="5013" spans="1:8" x14ac:dyDescent="0.2">
      <c r="A5013" s="407"/>
      <c r="D5013" s="400"/>
      <c r="E5013" s="400"/>
      <c r="F5013" s="400"/>
      <c r="G5013" s="400"/>
      <c r="H5013" s="400"/>
    </row>
    <row r="5014" spans="1:8" x14ac:dyDescent="0.2">
      <c r="A5014" s="407"/>
      <c r="D5014" s="400"/>
      <c r="E5014" s="400"/>
      <c r="F5014" s="400"/>
      <c r="G5014" s="400"/>
      <c r="H5014" s="400"/>
    </row>
    <row r="5015" spans="1:8" x14ac:dyDescent="0.2">
      <c r="A5015" s="407"/>
      <c r="D5015" s="400"/>
      <c r="E5015" s="400"/>
      <c r="F5015" s="400"/>
      <c r="G5015" s="400"/>
      <c r="H5015" s="400"/>
    </row>
    <row r="5016" spans="1:8" x14ac:dyDescent="0.2">
      <c r="A5016" s="407"/>
      <c r="D5016" s="400"/>
      <c r="E5016" s="400"/>
      <c r="F5016" s="400"/>
      <c r="G5016" s="400"/>
      <c r="H5016" s="400"/>
    </row>
    <row r="5017" spans="1:8" x14ac:dyDescent="0.2">
      <c r="A5017" s="407"/>
      <c r="D5017" s="400"/>
      <c r="E5017" s="400"/>
      <c r="F5017" s="400"/>
      <c r="G5017" s="400"/>
      <c r="H5017" s="400"/>
    </row>
    <row r="5018" spans="1:8" x14ac:dyDescent="0.2">
      <c r="A5018" s="407"/>
      <c r="D5018" s="400"/>
      <c r="E5018" s="400"/>
      <c r="F5018" s="400"/>
      <c r="G5018" s="400"/>
      <c r="H5018" s="400"/>
    </row>
    <row r="5019" spans="1:8" x14ac:dyDescent="0.2">
      <c r="A5019" s="407"/>
      <c r="D5019" s="400"/>
      <c r="E5019" s="400"/>
      <c r="F5019" s="400"/>
      <c r="G5019" s="400"/>
      <c r="H5019" s="400"/>
    </row>
    <row r="5020" spans="1:8" x14ac:dyDescent="0.2">
      <c r="A5020" s="407"/>
      <c r="D5020" s="400"/>
      <c r="E5020" s="400"/>
      <c r="F5020" s="400"/>
      <c r="G5020" s="400"/>
      <c r="H5020" s="400"/>
    </row>
    <row r="5021" spans="1:8" x14ac:dyDescent="0.2">
      <c r="A5021" s="407"/>
      <c r="D5021" s="400"/>
      <c r="E5021" s="400"/>
      <c r="F5021" s="400"/>
      <c r="G5021" s="400"/>
      <c r="H5021" s="400"/>
    </row>
    <row r="5022" spans="1:8" x14ac:dyDescent="0.2">
      <c r="A5022" s="407"/>
      <c r="D5022" s="400"/>
      <c r="E5022" s="400"/>
      <c r="F5022" s="400"/>
      <c r="G5022" s="400"/>
      <c r="H5022" s="400"/>
    </row>
    <row r="5023" spans="1:8" x14ac:dyDescent="0.2">
      <c r="A5023" s="407"/>
      <c r="D5023" s="400"/>
      <c r="E5023" s="400"/>
      <c r="F5023" s="400"/>
      <c r="G5023" s="400"/>
      <c r="H5023" s="400"/>
    </row>
    <row r="5024" spans="1:8" x14ac:dyDescent="0.2">
      <c r="A5024" s="407"/>
      <c r="D5024" s="400"/>
      <c r="E5024" s="400"/>
      <c r="F5024" s="400"/>
      <c r="G5024" s="400"/>
      <c r="H5024" s="400"/>
    </row>
    <row r="5025" spans="1:8" x14ac:dyDescent="0.2">
      <c r="A5025" s="407"/>
      <c r="D5025" s="400"/>
      <c r="E5025" s="400"/>
      <c r="F5025" s="400"/>
      <c r="G5025" s="400"/>
      <c r="H5025" s="400"/>
    </row>
    <row r="5026" spans="1:8" x14ac:dyDescent="0.2">
      <c r="A5026" s="407"/>
      <c r="D5026" s="400"/>
      <c r="E5026" s="400"/>
      <c r="F5026" s="400"/>
      <c r="G5026" s="400"/>
      <c r="H5026" s="400"/>
    </row>
    <row r="5027" spans="1:8" x14ac:dyDescent="0.2">
      <c r="A5027" s="407"/>
      <c r="D5027" s="400"/>
      <c r="E5027" s="400"/>
      <c r="F5027" s="400"/>
      <c r="G5027" s="400"/>
      <c r="H5027" s="400"/>
    </row>
    <row r="5028" spans="1:8" x14ac:dyDescent="0.2">
      <c r="A5028" s="407"/>
      <c r="D5028" s="400"/>
      <c r="E5028" s="400"/>
      <c r="F5028" s="400"/>
      <c r="G5028" s="400"/>
      <c r="H5028" s="400"/>
    </row>
    <row r="5029" spans="1:8" x14ac:dyDescent="0.2">
      <c r="A5029" s="407"/>
      <c r="D5029" s="400"/>
      <c r="E5029" s="400"/>
      <c r="F5029" s="400"/>
      <c r="G5029" s="400"/>
      <c r="H5029" s="400"/>
    </row>
    <row r="5030" spans="1:8" x14ac:dyDescent="0.2">
      <c r="A5030" s="407"/>
      <c r="D5030" s="400"/>
      <c r="E5030" s="400"/>
      <c r="F5030" s="400"/>
      <c r="G5030" s="400"/>
      <c r="H5030" s="400"/>
    </row>
    <row r="5031" spans="1:8" x14ac:dyDescent="0.2">
      <c r="A5031" s="407"/>
      <c r="D5031" s="400"/>
      <c r="E5031" s="400"/>
      <c r="F5031" s="400"/>
      <c r="G5031" s="400"/>
      <c r="H5031" s="400"/>
    </row>
    <row r="5032" spans="1:8" x14ac:dyDescent="0.2">
      <c r="A5032" s="407"/>
      <c r="D5032" s="400"/>
      <c r="E5032" s="400"/>
      <c r="F5032" s="400"/>
      <c r="G5032" s="400"/>
      <c r="H5032" s="400"/>
    </row>
    <row r="5033" spans="1:8" x14ac:dyDescent="0.2">
      <c r="A5033" s="407"/>
      <c r="D5033" s="400"/>
      <c r="E5033" s="400"/>
      <c r="F5033" s="400"/>
      <c r="G5033" s="400"/>
      <c r="H5033" s="400"/>
    </row>
    <row r="5034" spans="1:8" x14ac:dyDescent="0.2">
      <c r="A5034" s="407"/>
      <c r="D5034" s="400"/>
      <c r="E5034" s="400"/>
      <c r="F5034" s="400"/>
      <c r="G5034" s="400"/>
      <c r="H5034" s="400"/>
    </row>
    <row r="5035" spans="1:8" x14ac:dyDescent="0.2">
      <c r="A5035" s="407"/>
      <c r="D5035" s="400"/>
      <c r="E5035" s="400"/>
      <c r="F5035" s="400"/>
      <c r="G5035" s="400"/>
      <c r="H5035" s="400"/>
    </row>
    <row r="5036" spans="1:8" x14ac:dyDescent="0.2">
      <c r="A5036" s="407"/>
      <c r="D5036" s="400"/>
      <c r="E5036" s="400"/>
      <c r="F5036" s="400"/>
      <c r="G5036" s="400"/>
      <c r="H5036" s="400"/>
    </row>
    <row r="5037" spans="1:8" x14ac:dyDescent="0.2">
      <c r="A5037" s="407"/>
      <c r="D5037" s="400"/>
      <c r="E5037" s="400"/>
      <c r="F5037" s="400"/>
      <c r="G5037" s="400"/>
      <c r="H5037" s="400"/>
    </row>
    <row r="5038" spans="1:8" x14ac:dyDescent="0.2">
      <c r="A5038" s="407"/>
      <c r="D5038" s="400"/>
      <c r="E5038" s="400"/>
      <c r="F5038" s="400"/>
      <c r="G5038" s="400"/>
      <c r="H5038" s="400"/>
    </row>
    <row r="5039" spans="1:8" x14ac:dyDescent="0.2">
      <c r="A5039" s="407"/>
      <c r="D5039" s="400"/>
      <c r="E5039" s="400"/>
      <c r="F5039" s="400"/>
      <c r="G5039" s="400"/>
      <c r="H5039" s="400"/>
    </row>
    <row r="5040" spans="1:8" x14ac:dyDescent="0.2">
      <c r="A5040" s="407"/>
      <c r="D5040" s="400"/>
      <c r="E5040" s="400"/>
      <c r="F5040" s="400"/>
      <c r="G5040" s="400"/>
      <c r="H5040" s="400"/>
    </row>
    <row r="5041" spans="1:8" x14ac:dyDescent="0.2">
      <c r="A5041" s="407"/>
      <c r="D5041" s="400"/>
      <c r="E5041" s="400"/>
      <c r="F5041" s="400"/>
      <c r="G5041" s="400"/>
      <c r="H5041" s="400"/>
    </row>
    <row r="5042" spans="1:8" x14ac:dyDescent="0.2">
      <c r="A5042" s="407"/>
      <c r="D5042" s="400"/>
      <c r="E5042" s="400"/>
      <c r="F5042" s="400"/>
      <c r="G5042" s="400"/>
      <c r="H5042" s="400"/>
    </row>
    <row r="5043" spans="1:8" x14ac:dyDescent="0.2">
      <c r="A5043" s="407"/>
      <c r="D5043" s="400"/>
      <c r="E5043" s="400"/>
      <c r="F5043" s="400"/>
      <c r="G5043" s="400"/>
      <c r="H5043" s="400"/>
    </row>
    <row r="5044" spans="1:8" x14ac:dyDescent="0.2">
      <c r="A5044" s="407"/>
      <c r="D5044" s="400"/>
      <c r="E5044" s="400"/>
      <c r="F5044" s="400"/>
      <c r="G5044" s="400"/>
      <c r="H5044" s="400"/>
    </row>
    <row r="5045" spans="1:8" x14ac:dyDescent="0.2">
      <c r="A5045" s="407"/>
      <c r="D5045" s="400"/>
      <c r="E5045" s="400"/>
      <c r="F5045" s="400"/>
      <c r="G5045" s="400"/>
      <c r="H5045" s="400"/>
    </row>
    <row r="5046" spans="1:8" x14ac:dyDescent="0.2">
      <c r="A5046" s="407"/>
      <c r="D5046" s="400"/>
      <c r="E5046" s="400"/>
      <c r="F5046" s="400"/>
      <c r="G5046" s="400"/>
      <c r="H5046" s="400"/>
    </row>
    <row r="5047" spans="1:8" x14ac:dyDescent="0.2">
      <c r="A5047" s="407"/>
      <c r="D5047" s="400"/>
      <c r="E5047" s="400"/>
      <c r="F5047" s="400"/>
      <c r="G5047" s="400"/>
      <c r="H5047" s="400"/>
    </row>
    <row r="5048" spans="1:8" x14ac:dyDescent="0.2">
      <c r="A5048" s="407"/>
      <c r="D5048" s="400"/>
      <c r="E5048" s="400"/>
      <c r="F5048" s="400"/>
      <c r="G5048" s="400"/>
      <c r="H5048" s="400"/>
    </row>
    <row r="5049" spans="1:8" x14ac:dyDescent="0.2">
      <c r="A5049" s="407"/>
      <c r="D5049" s="400"/>
      <c r="E5049" s="400"/>
      <c r="F5049" s="400"/>
      <c r="G5049" s="400"/>
      <c r="H5049" s="400"/>
    </row>
    <row r="5050" spans="1:8" x14ac:dyDescent="0.2">
      <c r="A5050" s="407"/>
      <c r="D5050" s="400"/>
      <c r="E5050" s="400"/>
      <c r="F5050" s="400"/>
      <c r="G5050" s="400"/>
      <c r="H5050" s="400"/>
    </row>
    <row r="5051" spans="1:8" x14ac:dyDescent="0.2">
      <c r="A5051" s="407"/>
      <c r="D5051" s="400"/>
      <c r="E5051" s="400"/>
      <c r="F5051" s="400"/>
      <c r="G5051" s="400"/>
      <c r="H5051" s="400"/>
    </row>
    <row r="5052" spans="1:8" x14ac:dyDescent="0.2">
      <c r="A5052" s="407"/>
      <c r="D5052" s="400"/>
      <c r="E5052" s="400"/>
      <c r="F5052" s="400"/>
      <c r="G5052" s="400"/>
      <c r="H5052" s="400"/>
    </row>
    <row r="5053" spans="1:8" x14ac:dyDescent="0.2">
      <c r="A5053" s="407"/>
      <c r="D5053" s="400"/>
      <c r="E5053" s="400"/>
      <c r="F5053" s="400"/>
      <c r="G5053" s="400"/>
      <c r="H5053" s="400"/>
    </row>
    <row r="5054" spans="1:8" x14ac:dyDescent="0.2">
      <c r="A5054" s="407"/>
      <c r="D5054" s="400"/>
      <c r="E5054" s="400"/>
      <c r="F5054" s="400"/>
      <c r="G5054" s="400"/>
      <c r="H5054" s="400"/>
    </row>
    <row r="5055" spans="1:8" x14ac:dyDescent="0.2">
      <c r="A5055" s="407"/>
      <c r="D5055" s="400"/>
      <c r="E5055" s="400"/>
      <c r="F5055" s="400"/>
      <c r="G5055" s="400"/>
      <c r="H5055" s="400"/>
    </row>
    <row r="5056" spans="1:8" x14ac:dyDescent="0.2">
      <c r="A5056" s="407"/>
      <c r="D5056" s="400"/>
      <c r="E5056" s="400"/>
      <c r="F5056" s="400"/>
      <c r="G5056" s="400"/>
      <c r="H5056" s="400"/>
    </row>
    <row r="5057" spans="1:8" x14ac:dyDescent="0.2">
      <c r="A5057" s="407"/>
      <c r="D5057" s="400"/>
      <c r="E5057" s="400"/>
      <c r="F5057" s="400"/>
      <c r="G5057" s="400"/>
      <c r="H5057" s="400"/>
    </row>
    <row r="5058" spans="1:8" x14ac:dyDescent="0.2">
      <c r="A5058" s="407"/>
      <c r="D5058" s="400"/>
      <c r="E5058" s="400"/>
      <c r="F5058" s="400"/>
      <c r="G5058" s="400"/>
      <c r="H5058" s="400"/>
    </row>
    <row r="5059" spans="1:8" x14ac:dyDescent="0.2">
      <c r="A5059" s="407"/>
      <c r="D5059" s="400"/>
      <c r="E5059" s="400"/>
      <c r="F5059" s="400"/>
      <c r="G5059" s="400"/>
      <c r="H5059" s="400"/>
    </row>
    <row r="5060" spans="1:8" x14ac:dyDescent="0.2">
      <c r="A5060" s="407"/>
      <c r="D5060" s="400"/>
      <c r="E5060" s="400"/>
      <c r="F5060" s="400"/>
      <c r="G5060" s="400"/>
      <c r="H5060" s="400"/>
    </row>
    <row r="5061" spans="1:8" x14ac:dyDescent="0.2">
      <c r="A5061" s="407"/>
      <c r="D5061" s="400"/>
      <c r="E5061" s="400"/>
      <c r="F5061" s="400"/>
      <c r="G5061" s="400"/>
      <c r="H5061" s="400"/>
    </row>
    <row r="5062" spans="1:8" x14ac:dyDescent="0.2">
      <c r="A5062" s="407"/>
      <c r="D5062" s="400"/>
      <c r="E5062" s="400"/>
      <c r="F5062" s="400"/>
      <c r="G5062" s="400"/>
      <c r="H5062" s="400"/>
    </row>
    <row r="5063" spans="1:8" x14ac:dyDescent="0.2">
      <c r="A5063" s="407"/>
      <c r="D5063" s="400"/>
      <c r="E5063" s="400"/>
      <c r="F5063" s="400"/>
      <c r="G5063" s="400"/>
      <c r="H5063" s="400"/>
    </row>
    <row r="5064" spans="1:8" x14ac:dyDescent="0.2">
      <c r="A5064" s="407"/>
      <c r="D5064" s="400"/>
      <c r="E5064" s="400"/>
      <c r="F5064" s="400"/>
      <c r="G5064" s="400"/>
      <c r="H5064" s="400"/>
    </row>
    <row r="5065" spans="1:8" x14ac:dyDescent="0.2">
      <c r="A5065" s="407"/>
      <c r="D5065" s="400"/>
      <c r="E5065" s="400"/>
      <c r="F5065" s="400"/>
      <c r="G5065" s="400"/>
      <c r="H5065" s="400"/>
    </row>
    <row r="5066" spans="1:8" x14ac:dyDescent="0.2">
      <c r="A5066" s="407"/>
      <c r="D5066" s="400"/>
      <c r="E5066" s="400"/>
      <c r="F5066" s="400"/>
      <c r="G5066" s="400"/>
      <c r="H5066" s="400"/>
    </row>
    <row r="5067" spans="1:8" x14ac:dyDescent="0.2">
      <c r="A5067" s="407"/>
      <c r="D5067" s="400"/>
      <c r="E5067" s="400"/>
      <c r="F5067" s="400"/>
      <c r="G5067" s="400"/>
      <c r="H5067" s="400"/>
    </row>
    <row r="5068" spans="1:8" x14ac:dyDescent="0.2">
      <c r="A5068" s="407"/>
      <c r="D5068" s="400"/>
      <c r="E5068" s="400"/>
      <c r="F5068" s="400"/>
      <c r="G5068" s="400"/>
      <c r="H5068" s="400"/>
    </row>
    <row r="5069" spans="1:8" x14ac:dyDescent="0.2">
      <c r="A5069" s="407"/>
      <c r="D5069" s="400"/>
      <c r="E5069" s="400"/>
      <c r="F5069" s="400"/>
      <c r="G5069" s="400"/>
      <c r="H5069" s="400"/>
    </row>
    <row r="5070" spans="1:8" x14ac:dyDescent="0.2">
      <c r="A5070" s="407"/>
      <c r="D5070" s="400"/>
      <c r="E5070" s="400"/>
      <c r="F5070" s="400"/>
      <c r="G5070" s="400"/>
      <c r="H5070" s="400"/>
    </row>
    <row r="5071" spans="1:8" x14ac:dyDescent="0.2">
      <c r="A5071" s="407"/>
      <c r="D5071" s="400"/>
      <c r="E5071" s="400"/>
      <c r="F5071" s="400"/>
      <c r="G5071" s="400"/>
      <c r="H5071" s="400"/>
    </row>
    <row r="5072" spans="1:8" x14ac:dyDescent="0.2">
      <c r="A5072" s="407"/>
      <c r="D5072" s="400"/>
      <c r="E5072" s="400"/>
      <c r="F5072" s="400"/>
      <c r="G5072" s="400"/>
      <c r="H5072" s="400"/>
    </row>
    <row r="5073" spans="1:8" x14ac:dyDescent="0.2">
      <c r="A5073" s="407"/>
      <c r="D5073" s="400"/>
      <c r="E5073" s="400"/>
      <c r="F5073" s="400"/>
      <c r="G5073" s="400"/>
      <c r="H5073" s="400"/>
    </row>
    <row r="5074" spans="1:8" x14ac:dyDescent="0.2">
      <c r="A5074" s="407"/>
      <c r="D5074" s="400"/>
      <c r="E5074" s="400"/>
      <c r="F5074" s="400"/>
      <c r="G5074" s="400"/>
      <c r="H5074" s="400"/>
    </row>
    <row r="5075" spans="1:8" x14ac:dyDescent="0.2">
      <c r="A5075" s="407"/>
      <c r="D5075" s="400"/>
      <c r="E5075" s="400"/>
      <c r="F5075" s="400"/>
      <c r="G5075" s="400"/>
      <c r="H5075" s="400"/>
    </row>
    <row r="5076" spans="1:8" x14ac:dyDescent="0.2">
      <c r="A5076" s="407"/>
      <c r="D5076" s="400"/>
      <c r="E5076" s="400"/>
      <c r="F5076" s="400"/>
      <c r="G5076" s="400"/>
      <c r="H5076" s="400"/>
    </row>
    <row r="5077" spans="1:8" x14ac:dyDescent="0.2">
      <c r="A5077" s="407"/>
      <c r="D5077" s="400"/>
      <c r="E5077" s="400"/>
      <c r="F5077" s="400"/>
      <c r="G5077" s="400"/>
      <c r="H5077" s="400"/>
    </row>
    <row r="5078" spans="1:8" x14ac:dyDescent="0.2">
      <c r="A5078" s="407"/>
      <c r="D5078" s="400"/>
      <c r="E5078" s="400"/>
      <c r="F5078" s="400"/>
      <c r="G5078" s="400"/>
      <c r="H5078" s="400"/>
    </row>
    <row r="5079" spans="1:8" x14ac:dyDescent="0.2">
      <c r="A5079" s="407"/>
      <c r="D5079" s="400"/>
      <c r="E5079" s="400"/>
      <c r="F5079" s="400"/>
      <c r="G5079" s="400"/>
      <c r="H5079" s="400"/>
    </row>
    <row r="5080" spans="1:8" x14ac:dyDescent="0.2">
      <c r="A5080" s="407"/>
      <c r="D5080" s="400"/>
      <c r="E5080" s="400"/>
      <c r="F5080" s="400"/>
      <c r="G5080" s="400"/>
      <c r="H5080" s="400"/>
    </row>
    <row r="5081" spans="1:8" x14ac:dyDescent="0.2">
      <c r="A5081" s="407"/>
      <c r="D5081" s="400"/>
      <c r="E5081" s="400"/>
      <c r="F5081" s="400"/>
      <c r="G5081" s="400"/>
      <c r="H5081" s="400"/>
    </row>
    <row r="5082" spans="1:8" x14ac:dyDescent="0.2">
      <c r="A5082" s="407"/>
      <c r="D5082" s="400"/>
      <c r="E5082" s="400"/>
      <c r="F5082" s="400"/>
      <c r="G5082" s="400"/>
      <c r="H5082" s="400"/>
    </row>
    <row r="5083" spans="1:8" x14ac:dyDescent="0.2">
      <c r="A5083" s="407"/>
      <c r="D5083" s="400"/>
      <c r="E5083" s="400"/>
      <c r="F5083" s="400"/>
      <c r="G5083" s="400"/>
      <c r="H5083" s="400"/>
    </row>
    <row r="5084" spans="1:8" x14ac:dyDescent="0.2">
      <c r="A5084" s="407"/>
      <c r="D5084" s="400"/>
      <c r="E5084" s="400"/>
      <c r="F5084" s="400"/>
      <c r="G5084" s="400"/>
      <c r="H5084" s="400"/>
    </row>
    <row r="5085" spans="1:8" x14ac:dyDescent="0.2">
      <c r="A5085" s="407"/>
      <c r="D5085" s="400"/>
      <c r="E5085" s="400"/>
      <c r="F5085" s="400"/>
      <c r="G5085" s="400"/>
      <c r="H5085" s="400"/>
    </row>
    <row r="5086" spans="1:8" x14ac:dyDescent="0.2">
      <c r="A5086" s="407"/>
      <c r="D5086" s="400"/>
      <c r="E5086" s="400"/>
      <c r="F5086" s="400"/>
      <c r="G5086" s="400"/>
      <c r="H5086" s="400"/>
    </row>
    <row r="5087" spans="1:8" x14ac:dyDescent="0.2">
      <c r="A5087" s="407"/>
      <c r="D5087" s="400"/>
      <c r="E5087" s="400"/>
      <c r="F5087" s="400"/>
      <c r="G5087" s="400"/>
      <c r="H5087" s="400"/>
    </row>
    <row r="5088" spans="1:8" x14ac:dyDescent="0.2">
      <c r="A5088" s="407"/>
      <c r="D5088" s="400"/>
      <c r="E5088" s="400"/>
      <c r="F5088" s="400"/>
      <c r="G5088" s="400"/>
      <c r="H5088" s="400"/>
    </row>
    <row r="5089" spans="1:8" x14ac:dyDescent="0.2">
      <c r="A5089" s="407"/>
      <c r="D5089" s="400"/>
      <c r="E5089" s="400"/>
      <c r="F5089" s="400"/>
      <c r="G5089" s="400"/>
      <c r="H5089" s="400"/>
    </row>
    <row r="5090" spans="1:8" x14ac:dyDescent="0.2">
      <c r="A5090" s="407"/>
      <c r="D5090" s="400"/>
      <c r="E5090" s="400"/>
      <c r="F5090" s="400"/>
      <c r="G5090" s="400"/>
      <c r="H5090" s="400"/>
    </row>
    <row r="5091" spans="1:8" x14ac:dyDescent="0.2">
      <c r="A5091" s="407"/>
      <c r="D5091" s="400"/>
      <c r="E5091" s="400"/>
      <c r="F5091" s="400"/>
      <c r="G5091" s="400"/>
      <c r="H5091" s="400"/>
    </row>
    <row r="5092" spans="1:8" x14ac:dyDescent="0.2">
      <c r="A5092" s="407"/>
      <c r="D5092" s="400"/>
      <c r="E5092" s="400"/>
      <c r="F5092" s="400"/>
      <c r="G5092" s="400"/>
      <c r="H5092" s="400"/>
    </row>
    <row r="5093" spans="1:8" x14ac:dyDescent="0.2">
      <c r="A5093" s="407"/>
      <c r="D5093" s="400"/>
      <c r="E5093" s="400"/>
      <c r="F5093" s="400"/>
      <c r="G5093" s="400"/>
      <c r="H5093" s="400"/>
    </row>
    <row r="5094" spans="1:8" x14ac:dyDescent="0.2">
      <c r="A5094" s="407"/>
      <c r="D5094" s="400"/>
      <c r="E5094" s="400"/>
      <c r="F5094" s="400"/>
      <c r="G5094" s="400"/>
      <c r="H5094" s="400"/>
    </row>
    <row r="5095" spans="1:8" x14ac:dyDescent="0.2">
      <c r="A5095" s="407"/>
      <c r="D5095" s="400"/>
      <c r="E5095" s="400"/>
      <c r="F5095" s="400"/>
      <c r="G5095" s="400"/>
      <c r="H5095" s="400"/>
    </row>
    <row r="5096" spans="1:8" x14ac:dyDescent="0.2">
      <c r="A5096" s="407"/>
      <c r="D5096" s="400"/>
      <c r="E5096" s="400"/>
      <c r="F5096" s="400"/>
      <c r="G5096" s="400"/>
      <c r="H5096" s="400"/>
    </row>
    <row r="5097" spans="1:8" x14ac:dyDescent="0.2">
      <c r="A5097" s="407"/>
      <c r="D5097" s="400"/>
      <c r="E5097" s="400"/>
      <c r="F5097" s="400"/>
      <c r="G5097" s="400"/>
      <c r="H5097" s="400"/>
    </row>
    <row r="5098" spans="1:8" x14ac:dyDescent="0.2">
      <c r="A5098" s="407"/>
      <c r="D5098" s="400"/>
      <c r="E5098" s="400"/>
      <c r="F5098" s="400"/>
      <c r="G5098" s="400"/>
      <c r="H5098" s="400"/>
    </row>
    <row r="5099" spans="1:8" x14ac:dyDescent="0.2">
      <c r="A5099" s="407"/>
      <c r="D5099" s="400"/>
      <c r="E5099" s="400"/>
      <c r="F5099" s="400"/>
      <c r="G5099" s="400"/>
      <c r="H5099" s="400"/>
    </row>
    <row r="5100" spans="1:8" x14ac:dyDescent="0.2">
      <c r="A5100" s="407"/>
      <c r="D5100" s="400"/>
      <c r="E5100" s="400"/>
      <c r="F5100" s="400"/>
      <c r="G5100" s="400"/>
      <c r="H5100" s="400"/>
    </row>
    <row r="5101" spans="1:8" x14ac:dyDescent="0.2">
      <c r="A5101" s="407"/>
      <c r="D5101" s="400"/>
      <c r="E5101" s="400"/>
      <c r="F5101" s="400"/>
      <c r="G5101" s="400"/>
      <c r="H5101" s="400"/>
    </row>
    <row r="5102" spans="1:8" x14ac:dyDescent="0.2">
      <c r="A5102" s="407"/>
      <c r="D5102" s="400"/>
      <c r="E5102" s="400"/>
      <c r="F5102" s="400"/>
      <c r="G5102" s="400"/>
      <c r="H5102" s="400"/>
    </row>
    <row r="5103" spans="1:8" x14ac:dyDescent="0.2">
      <c r="A5103" s="407"/>
      <c r="D5103" s="400"/>
      <c r="E5103" s="400"/>
      <c r="F5103" s="400"/>
      <c r="G5103" s="400"/>
      <c r="H5103" s="400"/>
    </row>
    <row r="5104" spans="1:8" x14ac:dyDescent="0.2">
      <c r="A5104" s="407"/>
      <c r="D5104" s="400"/>
      <c r="E5104" s="400"/>
      <c r="F5104" s="400"/>
      <c r="G5104" s="400"/>
      <c r="H5104" s="400"/>
    </row>
    <row r="5105" spans="1:8" x14ac:dyDescent="0.2">
      <c r="A5105" s="407"/>
      <c r="D5105" s="400"/>
      <c r="E5105" s="400"/>
      <c r="F5105" s="400"/>
      <c r="G5105" s="400"/>
      <c r="H5105" s="400"/>
    </row>
    <row r="5106" spans="1:8" x14ac:dyDescent="0.2">
      <c r="A5106" s="407"/>
      <c r="D5106" s="400"/>
      <c r="E5106" s="400"/>
      <c r="F5106" s="400"/>
      <c r="G5106" s="400"/>
      <c r="H5106" s="400"/>
    </row>
    <row r="5107" spans="1:8" x14ac:dyDescent="0.2">
      <c r="A5107" s="407"/>
      <c r="D5107" s="400"/>
      <c r="E5107" s="400"/>
      <c r="F5107" s="400"/>
      <c r="G5107" s="400"/>
      <c r="H5107" s="400"/>
    </row>
    <row r="5108" spans="1:8" x14ac:dyDescent="0.2">
      <c r="A5108" s="407"/>
      <c r="D5108" s="400"/>
      <c r="E5108" s="400"/>
      <c r="F5108" s="400"/>
      <c r="G5108" s="400"/>
      <c r="H5108" s="400"/>
    </row>
    <row r="5109" spans="1:8" x14ac:dyDescent="0.2">
      <c r="A5109" s="407"/>
      <c r="D5109" s="400"/>
      <c r="E5109" s="400"/>
      <c r="F5109" s="400"/>
      <c r="G5109" s="400"/>
      <c r="H5109" s="400"/>
    </row>
    <row r="5110" spans="1:8" x14ac:dyDescent="0.2">
      <c r="A5110" s="407"/>
      <c r="D5110" s="400"/>
      <c r="E5110" s="400"/>
      <c r="F5110" s="400"/>
      <c r="G5110" s="400"/>
      <c r="H5110" s="400"/>
    </row>
    <row r="5111" spans="1:8" x14ac:dyDescent="0.2">
      <c r="A5111" s="407"/>
      <c r="D5111" s="400"/>
      <c r="E5111" s="400"/>
      <c r="F5111" s="400"/>
      <c r="G5111" s="400"/>
      <c r="H5111" s="400"/>
    </row>
    <row r="5112" spans="1:8" x14ac:dyDescent="0.2">
      <c r="A5112" s="407"/>
      <c r="D5112" s="400"/>
      <c r="E5112" s="400"/>
      <c r="F5112" s="400"/>
      <c r="G5112" s="400"/>
      <c r="H5112" s="400"/>
    </row>
    <row r="5113" spans="1:8" x14ac:dyDescent="0.2">
      <c r="A5113" s="407"/>
      <c r="D5113" s="400"/>
      <c r="E5113" s="400"/>
      <c r="F5113" s="400"/>
      <c r="G5113" s="400"/>
      <c r="H5113" s="400"/>
    </row>
    <row r="5114" spans="1:8" x14ac:dyDescent="0.2">
      <c r="A5114" s="407"/>
      <c r="D5114" s="400"/>
      <c r="E5114" s="400"/>
      <c r="F5114" s="400"/>
      <c r="G5114" s="400"/>
      <c r="H5114" s="400"/>
    </row>
    <row r="5115" spans="1:8" x14ac:dyDescent="0.2">
      <c r="A5115" s="407"/>
      <c r="D5115" s="400"/>
      <c r="E5115" s="400"/>
      <c r="F5115" s="400"/>
      <c r="G5115" s="400"/>
      <c r="H5115" s="400"/>
    </row>
    <row r="5116" spans="1:8" x14ac:dyDescent="0.2">
      <c r="A5116" s="407"/>
      <c r="D5116" s="400"/>
      <c r="E5116" s="400"/>
      <c r="F5116" s="400"/>
      <c r="G5116" s="400"/>
      <c r="H5116" s="400"/>
    </row>
    <row r="5117" spans="1:8" x14ac:dyDescent="0.2">
      <c r="A5117" s="407"/>
      <c r="D5117" s="400"/>
      <c r="E5117" s="400"/>
      <c r="F5117" s="400"/>
      <c r="G5117" s="400"/>
      <c r="H5117" s="400"/>
    </row>
    <row r="5118" spans="1:8" x14ac:dyDescent="0.2">
      <c r="A5118" s="407"/>
      <c r="D5118" s="400"/>
      <c r="E5118" s="400"/>
      <c r="F5118" s="400"/>
      <c r="G5118" s="400"/>
      <c r="H5118" s="400"/>
    </row>
    <row r="5119" spans="1:8" x14ac:dyDescent="0.2">
      <c r="A5119" s="407"/>
      <c r="D5119" s="400"/>
      <c r="E5119" s="400"/>
      <c r="F5119" s="400"/>
      <c r="G5119" s="400"/>
      <c r="H5119" s="400"/>
    </row>
    <row r="5120" spans="1:8" x14ac:dyDescent="0.2">
      <c r="A5120" s="407"/>
      <c r="D5120" s="400"/>
      <c r="E5120" s="400"/>
      <c r="F5120" s="400"/>
      <c r="G5120" s="400"/>
      <c r="H5120" s="400"/>
    </row>
    <row r="5121" spans="1:8" x14ac:dyDescent="0.2">
      <c r="A5121" s="407"/>
      <c r="D5121" s="400"/>
      <c r="E5121" s="400"/>
      <c r="F5121" s="400"/>
      <c r="G5121" s="400"/>
      <c r="H5121" s="400"/>
    </row>
    <row r="5122" spans="1:8" x14ac:dyDescent="0.2">
      <c r="A5122" s="407"/>
      <c r="D5122" s="400"/>
      <c r="E5122" s="400"/>
      <c r="F5122" s="400"/>
      <c r="G5122" s="400"/>
      <c r="H5122" s="400"/>
    </row>
    <row r="5123" spans="1:8" x14ac:dyDescent="0.2">
      <c r="A5123" s="407"/>
      <c r="D5123" s="400"/>
      <c r="E5123" s="400"/>
      <c r="F5123" s="400"/>
      <c r="G5123" s="400"/>
      <c r="H5123" s="400"/>
    </row>
    <row r="5124" spans="1:8" x14ac:dyDescent="0.2">
      <c r="A5124" s="407"/>
      <c r="D5124" s="400"/>
      <c r="E5124" s="400"/>
      <c r="F5124" s="400"/>
      <c r="G5124" s="400"/>
      <c r="H5124" s="400"/>
    </row>
    <row r="5125" spans="1:8" x14ac:dyDescent="0.2">
      <c r="A5125" s="407"/>
      <c r="D5125" s="400"/>
      <c r="E5125" s="400"/>
      <c r="F5125" s="400"/>
      <c r="G5125" s="400"/>
      <c r="H5125" s="400"/>
    </row>
    <row r="5126" spans="1:8" x14ac:dyDescent="0.2">
      <c r="A5126" s="407"/>
      <c r="D5126" s="400"/>
      <c r="E5126" s="400"/>
      <c r="F5126" s="400"/>
      <c r="G5126" s="400"/>
      <c r="H5126" s="400"/>
    </row>
    <row r="5127" spans="1:8" x14ac:dyDescent="0.2">
      <c r="A5127" s="407"/>
      <c r="D5127" s="400"/>
      <c r="E5127" s="400"/>
      <c r="F5127" s="400"/>
      <c r="G5127" s="400"/>
      <c r="H5127" s="400"/>
    </row>
    <row r="5128" spans="1:8" x14ac:dyDescent="0.2">
      <c r="A5128" s="407"/>
      <c r="D5128" s="400"/>
      <c r="E5128" s="400"/>
      <c r="F5128" s="400"/>
      <c r="G5128" s="400"/>
      <c r="H5128" s="400"/>
    </row>
    <row r="5129" spans="1:8" x14ac:dyDescent="0.2">
      <c r="A5129" s="407"/>
      <c r="D5129" s="400"/>
      <c r="E5129" s="400"/>
      <c r="F5129" s="400"/>
      <c r="G5129" s="400"/>
      <c r="H5129" s="400"/>
    </row>
    <row r="5130" spans="1:8" x14ac:dyDescent="0.2">
      <c r="A5130" s="407"/>
      <c r="D5130" s="400"/>
      <c r="E5130" s="400"/>
      <c r="F5130" s="400"/>
      <c r="G5130" s="400"/>
      <c r="H5130" s="400"/>
    </row>
    <row r="5131" spans="1:8" x14ac:dyDescent="0.2">
      <c r="A5131" s="407"/>
      <c r="D5131" s="400"/>
      <c r="E5131" s="400"/>
      <c r="F5131" s="400"/>
      <c r="G5131" s="400"/>
      <c r="H5131" s="400"/>
    </row>
    <row r="5132" spans="1:8" x14ac:dyDescent="0.2">
      <c r="A5132" s="407"/>
      <c r="D5132" s="400"/>
      <c r="E5132" s="400"/>
      <c r="F5132" s="400"/>
      <c r="G5132" s="400"/>
      <c r="H5132" s="400"/>
    </row>
    <row r="5133" spans="1:8" x14ac:dyDescent="0.2">
      <c r="A5133" s="407"/>
      <c r="D5133" s="400"/>
      <c r="E5133" s="400"/>
      <c r="F5133" s="400"/>
      <c r="G5133" s="400"/>
      <c r="H5133" s="400"/>
    </row>
    <row r="5134" spans="1:8" x14ac:dyDescent="0.2">
      <c r="A5134" s="407"/>
      <c r="D5134" s="400"/>
      <c r="E5134" s="400"/>
      <c r="F5134" s="400"/>
      <c r="G5134" s="400"/>
      <c r="H5134" s="400"/>
    </row>
    <row r="5135" spans="1:8" x14ac:dyDescent="0.2">
      <c r="A5135" s="407"/>
      <c r="D5135" s="400"/>
      <c r="E5135" s="400"/>
      <c r="F5135" s="400"/>
      <c r="G5135" s="400"/>
      <c r="H5135" s="400"/>
    </row>
    <row r="5136" spans="1:8" x14ac:dyDescent="0.2">
      <c r="A5136" s="407"/>
      <c r="D5136" s="400"/>
      <c r="E5136" s="400"/>
      <c r="F5136" s="400"/>
      <c r="G5136" s="400"/>
      <c r="H5136" s="400"/>
    </row>
    <row r="5137" spans="1:8" x14ac:dyDescent="0.2">
      <c r="A5137" s="407"/>
      <c r="D5137" s="400"/>
      <c r="E5137" s="400"/>
      <c r="F5137" s="400"/>
      <c r="G5137" s="400"/>
      <c r="H5137" s="400"/>
    </row>
    <row r="5138" spans="1:8" x14ac:dyDescent="0.2">
      <c r="A5138" s="407"/>
      <c r="D5138" s="400"/>
      <c r="E5138" s="400"/>
      <c r="F5138" s="400"/>
      <c r="G5138" s="400"/>
      <c r="H5138" s="400"/>
    </row>
    <row r="5139" spans="1:8" x14ac:dyDescent="0.2">
      <c r="A5139" s="407"/>
      <c r="D5139" s="400"/>
      <c r="E5139" s="400"/>
      <c r="F5139" s="400"/>
      <c r="G5139" s="400"/>
      <c r="H5139" s="400"/>
    </row>
    <row r="5140" spans="1:8" x14ac:dyDescent="0.2">
      <c r="A5140" s="407"/>
      <c r="D5140" s="400"/>
      <c r="E5140" s="400"/>
      <c r="F5140" s="400"/>
      <c r="G5140" s="400"/>
      <c r="H5140" s="400"/>
    </row>
    <row r="5141" spans="1:8" x14ac:dyDescent="0.2">
      <c r="A5141" s="407"/>
      <c r="D5141" s="400"/>
      <c r="E5141" s="400"/>
      <c r="F5141" s="400"/>
      <c r="G5141" s="400"/>
      <c r="H5141" s="400"/>
    </row>
    <row r="5142" spans="1:8" x14ac:dyDescent="0.2">
      <c r="A5142" s="407"/>
      <c r="D5142" s="400"/>
      <c r="E5142" s="400"/>
      <c r="F5142" s="400"/>
      <c r="G5142" s="400"/>
      <c r="H5142" s="400"/>
    </row>
    <row r="5143" spans="1:8" x14ac:dyDescent="0.2">
      <c r="A5143" s="407"/>
      <c r="D5143" s="400"/>
      <c r="E5143" s="400"/>
      <c r="F5143" s="400"/>
      <c r="G5143" s="400"/>
      <c r="H5143" s="400"/>
    </row>
    <row r="5144" spans="1:8" x14ac:dyDescent="0.2">
      <c r="A5144" s="407"/>
      <c r="D5144" s="400"/>
      <c r="E5144" s="400"/>
      <c r="F5144" s="400"/>
      <c r="G5144" s="400"/>
      <c r="H5144" s="400"/>
    </row>
    <row r="5145" spans="1:8" x14ac:dyDescent="0.2">
      <c r="A5145" s="407"/>
      <c r="D5145" s="400"/>
      <c r="E5145" s="400"/>
      <c r="F5145" s="400"/>
      <c r="G5145" s="400"/>
      <c r="H5145" s="400"/>
    </row>
    <row r="5146" spans="1:8" x14ac:dyDescent="0.2">
      <c r="A5146" s="407"/>
      <c r="D5146" s="400"/>
      <c r="E5146" s="400"/>
      <c r="F5146" s="400"/>
      <c r="G5146" s="400"/>
      <c r="H5146" s="400"/>
    </row>
    <row r="5147" spans="1:8" x14ac:dyDescent="0.2">
      <c r="A5147" s="407"/>
      <c r="D5147" s="400"/>
      <c r="E5147" s="400"/>
      <c r="F5147" s="400"/>
      <c r="G5147" s="400"/>
      <c r="H5147" s="400"/>
    </row>
    <row r="5148" spans="1:8" x14ac:dyDescent="0.2">
      <c r="A5148" s="407"/>
      <c r="D5148" s="400"/>
      <c r="E5148" s="400"/>
      <c r="F5148" s="400"/>
      <c r="G5148" s="400"/>
      <c r="H5148" s="400"/>
    </row>
    <row r="5149" spans="1:8" x14ac:dyDescent="0.2">
      <c r="A5149" s="407"/>
      <c r="D5149" s="400"/>
      <c r="E5149" s="400"/>
      <c r="F5149" s="400"/>
      <c r="G5149" s="400"/>
      <c r="H5149" s="400"/>
    </row>
    <row r="5150" spans="1:8" x14ac:dyDescent="0.2">
      <c r="A5150" s="407"/>
      <c r="D5150" s="400"/>
      <c r="E5150" s="400"/>
      <c r="F5150" s="400"/>
      <c r="G5150" s="400"/>
      <c r="H5150" s="400"/>
    </row>
    <row r="5151" spans="1:8" x14ac:dyDescent="0.2">
      <c r="A5151" s="407"/>
      <c r="D5151" s="400"/>
      <c r="E5151" s="400"/>
      <c r="F5151" s="400"/>
      <c r="G5151" s="400"/>
      <c r="H5151" s="400"/>
    </row>
    <row r="5152" spans="1:8" x14ac:dyDescent="0.2">
      <c r="A5152" s="407"/>
      <c r="D5152" s="400"/>
      <c r="E5152" s="400"/>
      <c r="F5152" s="400"/>
      <c r="G5152" s="400"/>
      <c r="H5152" s="400"/>
    </row>
    <row r="5153" spans="1:8" x14ac:dyDescent="0.2">
      <c r="A5153" s="407"/>
      <c r="D5153" s="400"/>
      <c r="E5153" s="400"/>
      <c r="F5153" s="400"/>
      <c r="G5153" s="400"/>
      <c r="H5153" s="400"/>
    </row>
    <row r="5154" spans="1:8" x14ac:dyDescent="0.2">
      <c r="A5154" s="407"/>
      <c r="D5154" s="400"/>
      <c r="E5154" s="400"/>
      <c r="F5154" s="400"/>
      <c r="G5154" s="400"/>
      <c r="H5154" s="400"/>
    </row>
    <row r="5155" spans="1:8" x14ac:dyDescent="0.2">
      <c r="A5155" s="407"/>
      <c r="D5155" s="400"/>
      <c r="E5155" s="400"/>
      <c r="F5155" s="400"/>
      <c r="G5155" s="400"/>
      <c r="H5155" s="400"/>
    </row>
    <row r="5156" spans="1:8" x14ac:dyDescent="0.2">
      <c r="A5156" s="407"/>
      <c r="D5156" s="400"/>
      <c r="E5156" s="400"/>
      <c r="F5156" s="400"/>
      <c r="G5156" s="400"/>
      <c r="H5156" s="400"/>
    </row>
    <row r="5157" spans="1:8" x14ac:dyDescent="0.2">
      <c r="A5157" s="407"/>
      <c r="D5157" s="400"/>
      <c r="E5157" s="400"/>
      <c r="F5157" s="400"/>
      <c r="G5157" s="400"/>
      <c r="H5157" s="400"/>
    </row>
    <row r="5158" spans="1:8" x14ac:dyDescent="0.2">
      <c r="A5158" s="407"/>
      <c r="D5158" s="400"/>
      <c r="E5158" s="400"/>
      <c r="F5158" s="400"/>
      <c r="G5158" s="400"/>
      <c r="H5158" s="400"/>
    </row>
    <row r="5159" spans="1:8" x14ac:dyDescent="0.2">
      <c r="A5159" s="407"/>
      <c r="D5159" s="400"/>
      <c r="E5159" s="400"/>
      <c r="F5159" s="400"/>
      <c r="G5159" s="400"/>
      <c r="H5159" s="400"/>
    </row>
    <row r="5160" spans="1:8" x14ac:dyDescent="0.2">
      <c r="A5160" s="407"/>
      <c r="D5160" s="400"/>
      <c r="E5160" s="400"/>
      <c r="F5160" s="400"/>
      <c r="G5160" s="400"/>
      <c r="H5160" s="400"/>
    </row>
    <row r="5161" spans="1:8" x14ac:dyDescent="0.2">
      <c r="A5161" s="407"/>
      <c r="D5161" s="400"/>
      <c r="E5161" s="400"/>
      <c r="F5161" s="400"/>
      <c r="G5161" s="400"/>
      <c r="H5161" s="400"/>
    </row>
    <row r="5162" spans="1:8" x14ac:dyDescent="0.2">
      <c r="A5162" s="407"/>
      <c r="D5162" s="400"/>
      <c r="E5162" s="400"/>
      <c r="F5162" s="400"/>
      <c r="G5162" s="400"/>
      <c r="H5162" s="400"/>
    </row>
    <row r="5163" spans="1:8" x14ac:dyDescent="0.2">
      <c r="A5163" s="407"/>
      <c r="D5163" s="400"/>
      <c r="E5163" s="400"/>
      <c r="F5163" s="400"/>
      <c r="G5163" s="400"/>
      <c r="H5163" s="400"/>
    </row>
    <row r="5164" spans="1:8" x14ac:dyDescent="0.2">
      <c r="A5164" s="407"/>
      <c r="D5164" s="400"/>
      <c r="E5164" s="400"/>
      <c r="F5164" s="400"/>
      <c r="G5164" s="400"/>
      <c r="H5164" s="400"/>
    </row>
    <row r="5165" spans="1:8" x14ac:dyDescent="0.2">
      <c r="A5165" s="407"/>
      <c r="D5165" s="400"/>
      <c r="E5165" s="400"/>
      <c r="F5165" s="400"/>
      <c r="G5165" s="400"/>
      <c r="H5165" s="400"/>
    </row>
    <row r="5166" spans="1:8" x14ac:dyDescent="0.2">
      <c r="A5166" s="407"/>
      <c r="D5166" s="400"/>
      <c r="E5166" s="400"/>
      <c r="F5166" s="400"/>
      <c r="G5166" s="400"/>
      <c r="H5166" s="400"/>
    </row>
    <row r="5167" spans="1:8" x14ac:dyDescent="0.2">
      <c r="A5167" s="407"/>
      <c r="D5167" s="400"/>
      <c r="E5167" s="400"/>
      <c r="F5167" s="400"/>
      <c r="G5167" s="400"/>
      <c r="H5167" s="400"/>
    </row>
    <row r="5168" spans="1:8" x14ac:dyDescent="0.2">
      <c r="A5168" s="407"/>
      <c r="D5168" s="400"/>
      <c r="E5168" s="400"/>
      <c r="F5168" s="400"/>
      <c r="G5168" s="400"/>
      <c r="H5168" s="400"/>
    </row>
    <row r="5169" spans="1:8" x14ac:dyDescent="0.2">
      <c r="A5169" s="407"/>
      <c r="D5169" s="400"/>
      <c r="E5169" s="400"/>
      <c r="F5169" s="400"/>
      <c r="G5169" s="400"/>
      <c r="H5169" s="400"/>
    </row>
    <row r="5170" spans="1:8" x14ac:dyDescent="0.2">
      <c r="A5170" s="407"/>
      <c r="D5170" s="400"/>
      <c r="E5170" s="400"/>
      <c r="F5170" s="400"/>
      <c r="G5170" s="400"/>
      <c r="H5170" s="400"/>
    </row>
    <row r="5171" spans="1:8" x14ac:dyDescent="0.2">
      <c r="A5171" s="407"/>
      <c r="D5171" s="400"/>
      <c r="E5171" s="400"/>
      <c r="F5171" s="400"/>
      <c r="G5171" s="400"/>
      <c r="H5171" s="400"/>
    </row>
    <row r="5172" spans="1:8" x14ac:dyDescent="0.2">
      <c r="A5172" s="407"/>
      <c r="D5172" s="400"/>
      <c r="E5172" s="400"/>
      <c r="F5172" s="400"/>
      <c r="G5172" s="400"/>
      <c r="H5172" s="400"/>
    </row>
    <row r="5173" spans="1:8" x14ac:dyDescent="0.2">
      <c r="A5173" s="407"/>
      <c r="D5173" s="400"/>
      <c r="E5173" s="400"/>
      <c r="F5173" s="400"/>
      <c r="G5173" s="400"/>
      <c r="H5173" s="400"/>
    </row>
    <row r="5174" spans="1:8" x14ac:dyDescent="0.2">
      <c r="A5174" s="407"/>
      <c r="D5174" s="400"/>
      <c r="E5174" s="400"/>
      <c r="F5174" s="400"/>
      <c r="G5174" s="400"/>
      <c r="H5174" s="400"/>
    </row>
    <row r="5175" spans="1:8" x14ac:dyDescent="0.2">
      <c r="A5175" s="407"/>
      <c r="D5175" s="400"/>
      <c r="E5175" s="400"/>
      <c r="F5175" s="400"/>
      <c r="G5175" s="400"/>
      <c r="H5175" s="400"/>
    </row>
    <row r="5176" spans="1:8" x14ac:dyDescent="0.2">
      <c r="A5176" s="407"/>
      <c r="D5176" s="400"/>
      <c r="E5176" s="400"/>
      <c r="F5176" s="400"/>
      <c r="G5176" s="400"/>
      <c r="H5176" s="400"/>
    </row>
    <row r="5177" spans="1:8" x14ac:dyDescent="0.2">
      <c r="A5177" s="407"/>
      <c r="D5177" s="400"/>
      <c r="E5177" s="400"/>
      <c r="F5177" s="400"/>
      <c r="G5177" s="400"/>
      <c r="H5177" s="400"/>
    </row>
    <row r="5178" spans="1:8" x14ac:dyDescent="0.2">
      <c r="A5178" s="407"/>
      <c r="D5178" s="400"/>
      <c r="E5178" s="400"/>
      <c r="F5178" s="400"/>
      <c r="G5178" s="400"/>
      <c r="H5178" s="400"/>
    </row>
    <row r="5179" spans="1:8" x14ac:dyDescent="0.2">
      <c r="A5179" s="407"/>
      <c r="D5179" s="400"/>
      <c r="E5179" s="400"/>
      <c r="F5179" s="400"/>
      <c r="G5179" s="400"/>
      <c r="H5179" s="400"/>
    </row>
    <row r="5180" spans="1:8" x14ac:dyDescent="0.2">
      <c r="A5180" s="407"/>
      <c r="D5180" s="400"/>
      <c r="E5180" s="400"/>
      <c r="F5180" s="400"/>
      <c r="G5180" s="400"/>
      <c r="H5180" s="400"/>
    </row>
    <row r="5181" spans="1:8" x14ac:dyDescent="0.2">
      <c r="A5181" s="407"/>
      <c r="D5181" s="400"/>
      <c r="E5181" s="400"/>
      <c r="F5181" s="400"/>
      <c r="G5181" s="400"/>
      <c r="H5181" s="400"/>
    </row>
    <row r="5182" spans="1:8" x14ac:dyDescent="0.2">
      <c r="A5182" s="407"/>
      <c r="D5182" s="400"/>
      <c r="E5182" s="400"/>
      <c r="F5182" s="400"/>
      <c r="G5182" s="400"/>
      <c r="H5182" s="400"/>
    </row>
    <row r="5183" spans="1:8" x14ac:dyDescent="0.2">
      <c r="A5183" s="407"/>
      <c r="D5183" s="400"/>
      <c r="E5183" s="400"/>
      <c r="F5183" s="400"/>
      <c r="G5183" s="400"/>
      <c r="H5183" s="400"/>
    </row>
    <row r="5184" spans="1:8" x14ac:dyDescent="0.2">
      <c r="A5184" s="407"/>
      <c r="D5184" s="400"/>
      <c r="E5184" s="400"/>
      <c r="F5184" s="400"/>
      <c r="G5184" s="400"/>
      <c r="H5184" s="400"/>
    </row>
    <row r="5185" spans="1:8" x14ac:dyDescent="0.2">
      <c r="A5185" s="407"/>
      <c r="D5185" s="400"/>
      <c r="E5185" s="400"/>
      <c r="F5185" s="400"/>
      <c r="G5185" s="400"/>
      <c r="H5185" s="400"/>
    </row>
    <row r="5186" spans="1:8" x14ac:dyDescent="0.2">
      <c r="A5186" s="407"/>
      <c r="D5186" s="400"/>
      <c r="E5186" s="400"/>
      <c r="F5186" s="400"/>
      <c r="G5186" s="400"/>
      <c r="H5186" s="400"/>
    </row>
    <row r="5187" spans="1:8" x14ac:dyDescent="0.2">
      <c r="A5187" s="407"/>
      <c r="D5187" s="400"/>
      <c r="E5187" s="400"/>
      <c r="F5187" s="400"/>
      <c r="G5187" s="400"/>
      <c r="H5187" s="400"/>
    </row>
    <row r="5188" spans="1:8" x14ac:dyDescent="0.2">
      <c r="A5188" s="407"/>
      <c r="D5188" s="400"/>
      <c r="E5188" s="400"/>
      <c r="F5188" s="400"/>
      <c r="G5188" s="400"/>
      <c r="H5188" s="400"/>
    </row>
    <row r="5189" spans="1:8" x14ac:dyDescent="0.2">
      <c r="A5189" s="407"/>
      <c r="D5189" s="400"/>
      <c r="E5189" s="400"/>
      <c r="F5189" s="400"/>
      <c r="G5189" s="400"/>
      <c r="H5189" s="400"/>
    </row>
    <row r="5190" spans="1:8" x14ac:dyDescent="0.2">
      <c r="A5190" s="407"/>
      <c r="D5190" s="400"/>
      <c r="E5190" s="400"/>
      <c r="F5190" s="400"/>
      <c r="G5190" s="400"/>
      <c r="H5190" s="400"/>
    </row>
    <row r="5191" spans="1:8" x14ac:dyDescent="0.2">
      <c r="A5191" s="407"/>
      <c r="D5191" s="400"/>
      <c r="E5191" s="400"/>
      <c r="F5191" s="400"/>
      <c r="G5191" s="400"/>
      <c r="H5191" s="400"/>
    </row>
    <row r="5192" spans="1:8" x14ac:dyDescent="0.2">
      <c r="A5192" s="407"/>
      <c r="D5192" s="400"/>
      <c r="E5192" s="400"/>
      <c r="F5192" s="400"/>
      <c r="G5192" s="400"/>
      <c r="H5192" s="400"/>
    </row>
    <row r="5193" spans="1:8" x14ac:dyDescent="0.2">
      <c r="A5193" s="407"/>
      <c r="D5193" s="400"/>
      <c r="E5193" s="400"/>
      <c r="F5193" s="400"/>
      <c r="G5193" s="400"/>
      <c r="H5193" s="400"/>
    </row>
    <row r="5194" spans="1:8" x14ac:dyDescent="0.2">
      <c r="A5194" s="407"/>
      <c r="D5194" s="400"/>
      <c r="E5194" s="400"/>
      <c r="F5194" s="400"/>
      <c r="G5194" s="400"/>
      <c r="H5194" s="400"/>
    </row>
    <row r="5195" spans="1:8" x14ac:dyDescent="0.2">
      <c r="A5195" s="407"/>
      <c r="D5195" s="400"/>
      <c r="E5195" s="400"/>
      <c r="F5195" s="400"/>
      <c r="G5195" s="400"/>
      <c r="H5195" s="400"/>
    </row>
    <row r="5196" spans="1:8" x14ac:dyDescent="0.2">
      <c r="A5196" s="407"/>
      <c r="D5196" s="400"/>
      <c r="E5196" s="400"/>
      <c r="F5196" s="400"/>
      <c r="G5196" s="400"/>
      <c r="H5196" s="400"/>
    </row>
    <row r="5197" spans="1:8" x14ac:dyDescent="0.2">
      <c r="A5197" s="407"/>
      <c r="D5197" s="400"/>
      <c r="E5197" s="400"/>
      <c r="F5197" s="400"/>
      <c r="G5197" s="400"/>
      <c r="H5197" s="400"/>
    </row>
    <row r="5198" spans="1:8" x14ac:dyDescent="0.2">
      <c r="A5198" s="407"/>
      <c r="D5198" s="400"/>
      <c r="E5198" s="400"/>
      <c r="F5198" s="400"/>
      <c r="G5198" s="400"/>
      <c r="H5198" s="400"/>
    </row>
    <row r="5199" spans="1:8" x14ac:dyDescent="0.2">
      <c r="A5199" s="407"/>
      <c r="D5199" s="400"/>
      <c r="E5199" s="400"/>
      <c r="F5199" s="400"/>
      <c r="G5199" s="400"/>
      <c r="H5199" s="400"/>
    </row>
    <row r="5200" spans="1:8" x14ac:dyDescent="0.2">
      <c r="A5200" s="407"/>
      <c r="D5200" s="400"/>
      <c r="E5200" s="400"/>
      <c r="F5200" s="400"/>
      <c r="G5200" s="400"/>
      <c r="H5200" s="400"/>
    </row>
    <row r="5201" spans="1:8" x14ac:dyDescent="0.2">
      <c r="A5201" s="407"/>
      <c r="D5201" s="400"/>
      <c r="E5201" s="400"/>
      <c r="F5201" s="400"/>
      <c r="G5201" s="400"/>
      <c r="H5201" s="400"/>
    </row>
    <row r="5202" spans="1:8" x14ac:dyDescent="0.2">
      <c r="A5202" s="407"/>
      <c r="D5202" s="400"/>
      <c r="E5202" s="400"/>
      <c r="F5202" s="400"/>
      <c r="G5202" s="400"/>
      <c r="H5202" s="400"/>
    </row>
    <row r="5203" spans="1:8" x14ac:dyDescent="0.2">
      <c r="A5203" s="407"/>
      <c r="D5203" s="400"/>
      <c r="E5203" s="400"/>
      <c r="F5203" s="400"/>
      <c r="G5203" s="400"/>
      <c r="H5203" s="400"/>
    </row>
    <row r="5204" spans="1:8" x14ac:dyDescent="0.2">
      <c r="A5204" s="407"/>
      <c r="D5204" s="400"/>
      <c r="E5204" s="400"/>
      <c r="F5204" s="400"/>
      <c r="G5204" s="400"/>
      <c r="H5204" s="400"/>
    </row>
    <row r="5205" spans="1:8" x14ac:dyDescent="0.2">
      <c r="A5205" s="407"/>
      <c r="D5205" s="400"/>
      <c r="E5205" s="400"/>
      <c r="F5205" s="400"/>
      <c r="G5205" s="400"/>
      <c r="H5205" s="400"/>
    </row>
    <row r="5206" spans="1:8" x14ac:dyDescent="0.2">
      <c r="A5206" s="407"/>
      <c r="D5206" s="400"/>
      <c r="E5206" s="400"/>
      <c r="F5206" s="400"/>
      <c r="G5206" s="400"/>
      <c r="H5206" s="400"/>
    </row>
    <row r="5207" spans="1:8" x14ac:dyDescent="0.2">
      <c r="A5207" s="407"/>
      <c r="D5207" s="400"/>
      <c r="E5207" s="400"/>
      <c r="F5207" s="400"/>
      <c r="G5207" s="400"/>
      <c r="H5207" s="400"/>
    </row>
    <row r="5208" spans="1:8" x14ac:dyDescent="0.2">
      <c r="A5208" s="407"/>
      <c r="D5208" s="400"/>
      <c r="E5208" s="400"/>
      <c r="F5208" s="400"/>
      <c r="G5208" s="400"/>
      <c r="H5208" s="400"/>
    </row>
    <row r="5209" spans="1:8" x14ac:dyDescent="0.2">
      <c r="A5209" s="407"/>
      <c r="D5209" s="400"/>
      <c r="E5209" s="400"/>
      <c r="F5209" s="400"/>
      <c r="G5209" s="400"/>
      <c r="H5209" s="400"/>
    </row>
    <row r="5210" spans="1:8" x14ac:dyDescent="0.2">
      <c r="A5210" s="407"/>
      <c r="D5210" s="400"/>
      <c r="E5210" s="400"/>
      <c r="F5210" s="400"/>
      <c r="G5210" s="400"/>
      <c r="H5210" s="400"/>
    </row>
    <row r="5211" spans="1:8" x14ac:dyDescent="0.2">
      <c r="A5211" s="407"/>
      <c r="D5211" s="400"/>
      <c r="E5211" s="400"/>
      <c r="F5211" s="400"/>
      <c r="G5211" s="400"/>
      <c r="H5211" s="400"/>
    </row>
    <row r="5212" spans="1:8" x14ac:dyDescent="0.2">
      <c r="A5212" s="407"/>
      <c r="D5212" s="400"/>
      <c r="E5212" s="400"/>
      <c r="F5212" s="400"/>
      <c r="G5212" s="400"/>
      <c r="H5212" s="400"/>
    </row>
    <row r="5213" spans="1:8" x14ac:dyDescent="0.2">
      <c r="A5213" s="407"/>
      <c r="D5213" s="400"/>
      <c r="E5213" s="400"/>
      <c r="F5213" s="400"/>
      <c r="G5213" s="400"/>
      <c r="H5213" s="400"/>
    </row>
    <row r="5214" spans="1:8" x14ac:dyDescent="0.2">
      <c r="A5214" s="407"/>
      <c r="D5214" s="400"/>
      <c r="E5214" s="400"/>
      <c r="F5214" s="400"/>
      <c r="G5214" s="400"/>
      <c r="H5214" s="400"/>
    </row>
    <row r="5215" spans="1:8" x14ac:dyDescent="0.2">
      <c r="A5215" s="407"/>
      <c r="D5215" s="400"/>
      <c r="E5215" s="400"/>
      <c r="F5215" s="400"/>
      <c r="G5215" s="400"/>
      <c r="H5215" s="400"/>
    </row>
    <row r="5216" spans="1:8" x14ac:dyDescent="0.2">
      <c r="A5216" s="407"/>
      <c r="D5216" s="400"/>
      <c r="E5216" s="400"/>
      <c r="F5216" s="400"/>
      <c r="G5216" s="400"/>
      <c r="H5216" s="400"/>
    </row>
    <row r="5217" spans="1:8" x14ac:dyDescent="0.2">
      <c r="A5217" s="407"/>
      <c r="D5217" s="400"/>
      <c r="E5217" s="400"/>
      <c r="F5217" s="400"/>
      <c r="G5217" s="400"/>
      <c r="H5217" s="400"/>
    </row>
    <row r="5218" spans="1:8" x14ac:dyDescent="0.2">
      <c r="A5218" s="407"/>
      <c r="D5218" s="400"/>
      <c r="E5218" s="400"/>
      <c r="F5218" s="400"/>
      <c r="G5218" s="400"/>
      <c r="H5218" s="400"/>
    </row>
    <row r="5219" spans="1:8" x14ac:dyDescent="0.2">
      <c r="A5219" s="407"/>
      <c r="D5219" s="400"/>
      <c r="E5219" s="400"/>
      <c r="F5219" s="400"/>
      <c r="G5219" s="400"/>
      <c r="H5219" s="400"/>
    </row>
    <row r="5220" spans="1:8" x14ac:dyDescent="0.2">
      <c r="A5220" s="407"/>
      <c r="D5220" s="400"/>
      <c r="E5220" s="400"/>
      <c r="F5220" s="400"/>
      <c r="G5220" s="400"/>
      <c r="H5220" s="400"/>
    </row>
    <row r="5221" spans="1:8" x14ac:dyDescent="0.2">
      <c r="A5221" s="407"/>
      <c r="D5221" s="400"/>
      <c r="E5221" s="400"/>
      <c r="F5221" s="400"/>
      <c r="G5221" s="400"/>
      <c r="H5221" s="400"/>
    </row>
    <row r="5222" spans="1:8" x14ac:dyDescent="0.2">
      <c r="A5222" s="407"/>
      <c r="D5222" s="400"/>
      <c r="E5222" s="400"/>
      <c r="F5222" s="400"/>
      <c r="G5222" s="400"/>
      <c r="H5222" s="400"/>
    </row>
    <row r="5223" spans="1:8" x14ac:dyDescent="0.2">
      <c r="A5223" s="407"/>
      <c r="D5223" s="400"/>
      <c r="E5223" s="400"/>
      <c r="F5223" s="400"/>
      <c r="G5223" s="400"/>
      <c r="H5223" s="400"/>
    </row>
    <row r="5224" spans="1:8" x14ac:dyDescent="0.2">
      <c r="A5224" s="407"/>
      <c r="D5224" s="400"/>
      <c r="E5224" s="400"/>
      <c r="F5224" s="400"/>
      <c r="G5224" s="400"/>
      <c r="H5224" s="400"/>
    </row>
    <row r="5225" spans="1:8" x14ac:dyDescent="0.2">
      <c r="A5225" s="407"/>
      <c r="D5225" s="400"/>
      <c r="E5225" s="400"/>
      <c r="F5225" s="400"/>
      <c r="G5225" s="400"/>
      <c r="H5225" s="400"/>
    </row>
    <row r="5226" spans="1:8" x14ac:dyDescent="0.2">
      <c r="A5226" s="407"/>
      <c r="D5226" s="400"/>
      <c r="E5226" s="400"/>
      <c r="F5226" s="400"/>
      <c r="G5226" s="400"/>
      <c r="H5226" s="400"/>
    </row>
    <row r="5227" spans="1:8" x14ac:dyDescent="0.2">
      <c r="A5227" s="407"/>
      <c r="D5227" s="400"/>
      <c r="E5227" s="400"/>
      <c r="F5227" s="400"/>
      <c r="G5227" s="400"/>
      <c r="H5227" s="400"/>
    </row>
    <row r="5228" spans="1:8" x14ac:dyDescent="0.2">
      <c r="A5228" s="407"/>
      <c r="D5228" s="400"/>
      <c r="E5228" s="400"/>
      <c r="F5228" s="400"/>
      <c r="G5228" s="400"/>
      <c r="H5228" s="400"/>
    </row>
    <row r="5229" spans="1:8" x14ac:dyDescent="0.2">
      <c r="A5229" s="407"/>
      <c r="D5229" s="400"/>
      <c r="E5229" s="400"/>
      <c r="F5229" s="400"/>
      <c r="G5229" s="400"/>
      <c r="H5229" s="400"/>
    </row>
    <row r="5230" spans="1:8" x14ac:dyDescent="0.2">
      <c r="A5230" s="407"/>
      <c r="D5230" s="400"/>
      <c r="E5230" s="400"/>
      <c r="F5230" s="400"/>
      <c r="G5230" s="400"/>
      <c r="H5230" s="400"/>
    </row>
    <row r="5231" spans="1:8" x14ac:dyDescent="0.2">
      <c r="A5231" s="407"/>
      <c r="D5231" s="400"/>
      <c r="E5231" s="400"/>
      <c r="F5231" s="400"/>
      <c r="G5231" s="400"/>
      <c r="H5231" s="400"/>
    </row>
    <row r="5232" spans="1:8" x14ac:dyDescent="0.2">
      <c r="A5232" s="407"/>
      <c r="D5232" s="400"/>
      <c r="E5232" s="400"/>
      <c r="F5232" s="400"/>
      <c r="G5232" s="400"/>
      <c r="H5232" s="400"/>
    </row>
    <row r="5233" spans="1:8" x14ac:dyDescent="0.2">
      <c r="A5233" s="407"/>
      <c r="D5233" s="400"/>
      <c r="E5233" s="400"/>
      <c r="F5233" s="400"/>
      <c r="G5233" s="400"/>
      <c r="H5233" s="400"/>
    </row>
    <row r="5234" spans="1:8" x14ac:dyDescent="0.2">
      <c r="A5234" s="407"/>
      <c r="D5234" s="400"/>
      <c r="E5234" s="400"/>
      <c r="F5234" s="400"/>
      <c r="G5234" s="400"/>
      <c r="H5234" s="400"/>
    </row>
    <row r="5235" spans="1:8" x14ac:dyDescent="0.2">
      <c r="A5235" s="407"/>
      <c r="D5235" s="400"/>
      <c r="E5235" s="400"/>
      <c r="F5235" s="400"/>
      <c r="G5235" s="400"/>
      <c r="H5235" s="400"/>
    </row>
    <row r="5236" spans="1:8" x14ac:dyDescent="0.2">
      <c r="A5236" s="407"/>
      <c r="D5236" s="400"/>
      <c r="E5236" s="400"/>
      <c r="F5236" s="400"/>
      <c r="G5236" s="400"/>
      <c r="H5236" s="400"/>
    </row>
    <row r="5237" spans="1:8" x14ac:dyDescent="0.2">
      <c r="A5237" s="407"/>
      <c r="D5237" s="400"/>
      <c r="E5237" s="400"/>
      <c r="F5237" s="400"/>
      <c r="G5237" s="400"/>
      <c r="H5237" s="400"/>
    </row>
    <row r="5238" spans="1:8" x14ac:dyDescent="0.2">
      <c r="A5238" s="407"/>
      <c r="D5238" s="400"/>
      <c r="E5238" s="400"/>
      <c r="F5238" s="400"/>
      <c r="G5238" s="400"/>
      <c r="H5238" s="400"/>
    </row>
    <row r="5239" spans="1:8" x14ac:dyDescent="0.2">
      <c r="A5239" s="407"/>
      <c r="D5239" s="400"/>
      <c r="E5239" s="400"/>
      <c r="F5239" s="400"/>
      <c r="G5239" s="400"/>
      <c r="H5239" s="400"/>
    </row>
    <row r="5240" spans="1:8" x14ac:dyDescent="0.2">
      <c r="A5240" s="407"/>
      <c r="D5240" s="400"/>
      <c r="E5240" s="400"/>
      <c r="F5240" s="400"/>
      <c r="G5240" s="400"/>
      <c r="H5240" s="400"/>
    </row>
    <row r="5241" spans="1:8" x14ac:dyDescent="0.2">
      <c r="A5241" s="407"/>
      <c r="D5241" s="400"/>
      <c r="E5241" s="400"/>
      <c r="F5241" s="400"/>
      <c r="G5241" s="400"/>
      <c r="H5241" s="400"/>
    </row>
    <row r="5242" spans="1:8" x14ac:dyDescent="0.2">
      <c r="A5242" s="407"/>
      <c r="D5242" s="400"/>
      <c r="E5242" s="400"/>
      <c r="F5242" s="400"/>
      <c r="G5242" s="400"/>
      <c r="H5242" s="400"/>
    </row>
    <row r="5243" spans="1:8" x14ac:dyDescent="0.2">
      <c r="A5243" s="407"/>
      <c r="D5243" s="400"/>
      <c r="E5243" s="400"/>
      <c r="F5243" s="400"/>
      <c r="G5243" s="400"/>
      <c r="H5243" s="400"/>
    </row>
    <row r="5244" spans="1:8" x14ac:dyDescent="0.2">
      <c r="A5244" s="407"/>
      <c r="D5244" s="400"/>
      <c r="E5244" s="400"/>
      <c r="F5244" s="400"/>
      <c r="G5244" s="400"/>
      <c r="H5244" s="400"/>
    </row>
    <row r="5245" spans="1:8" x14ac:dyDescent="0.2">
      <c r="A5245" s="407"/>
      <c r="D5245" s="400"/>
      <c r="E5245" s="400"/>
      <c r="F5245" s="400"/>
      <c r="G5245" s="400"/>
      <c r="H5245" s="400"/>
    </row>
    <row r="5246" spans="1:8" x14ac:dyDescent="0.2">
      <c r="A5246" s="407"/>
      <c r="D5246" s="400"/>
      <c r="E5246" s="400"/>
      <c r="F5246" s="400"/>
      <c r="G5246" s="400"/>
      <c r="H5246" s="400"/>
    </row>
    <row r="5247" spans="1:8" x14ac:dyDescent="0.2">
      <c r="A5247" s="407"/>
      <c r="D5247" s="400"/>
      <c r="E5247" s="400"/>
      <c r="F5247" s="400"/>
      <c r="G5247" s="400"/>
      <c r="H5247" s="400"/>
    </row>
    <row r="5248" spans="1:8" x14ac:dyDescent="0.2">
      <c r="A5248" s="407"/>
      <c r="D5248" s="400"/>
      <c r="E5248" s="400"/>
      <c r="F5248" s="400"/>
      <c r="G5248" s="400"/>
      <c r="H5248" s="400"/>
    </row>
    <row r="5249" spans="1:8" x14ac:dyDescent="0.2">
      <c r="A5249" s="407"/>
      <c r="D5249" s="400"/>
      <c r="E5249" s="400"/>
      <c r="F5249" s="400"/>
      <c r="G5249" s="400"/>
      <c r="H5249" s="400"/>
    </row>
    <row r="5250" spans="1:8" x14ac:dyDescent="0.2">
      <c r="A5250" s="407"/>
      <c r="D5250" s="400"/>
      <c r="E5250" s="400"/>
      <c r="F5250" s="400"/>
      <c r="G5250" s="400"/>
      <c r="H5250" s="400"/>
    </row>
    <row r="5251" spans="1:8" x14ac:dyDescent="0.2">
      <c r="A5251" s="407"/>
      <c r="D5251" s="400"/>
      <c r="E5251" s="400"/>
      <c r="F5251" s="400"/>
      <c r="G5251" s="400"/>
      <c r="H5251" s="400"/>
    </row>
    <row r="5252" spans="1:8" x14ac:dyDescent="0.2">
      <c r="A5252" s="407"/>
      <c r="D5252" s="400"/>
      <c r="E5252" s="400"/>
      <c r="F5252" s="400"/>
      <c r="G5252" s="400"/>
      <c r="H5252" s="400"/>
    </row>
    <row r="5253" spans="1:8" x14ac:dyDescent="0.2">
      <c r="A5253" s="407"/>
      <c r="D5253" s="400"/>
      <c r="E5253" s="400"/>
      <c r="F5253" s="400"/>
      <c r="G5253" s="400"/>
      <c r="H5253" s="400"/>
    </row>
    <row r="5254" spans="1:8" x14ac:dyDescent="0.2">
      <c r="A5254" s="407"/>
      <c r="D5254" s="400"/>
      <c r="E5254" s="400"/>
      <c r="F5254" s="400"/>
      <c r="G5254" s="400"/>
      <c r="H5254" s="400"/>
    </row>
    <row r="5255" spans="1:8" x14ac:dyDescent="0.2">
      <c r="A5255" s="407"/>
      <c r="D5255" s="400"/>
      <c r="E5255" s="400"/>
      <c r="F5255" s="400"/>
      <c r="G5255" s="400"/>
      <c r="H5255" s="400"/>
    </row>
    <row r="5256" spans="1:8" x14ac:dyDescent="0.2">
      <c r="A5256" s="407"/>
      <c r="D5256" s="400"/>
      <c r="E5256" s="400"/>
      <c r="F5256" s="400"/>
      <c r="G5256" s="400"/>
      <c r="H5256" s="400"/>
    </row>
    <row r="5257" spans="1:8" x14ac:dyDescent="0.2">
      <c r="A5257" s="407"/>
      <c r="D5257" s="400"/>
      <c r="E5257" s="400"/>
      <c r="F5257" s="400"/>
      <c r="G5257" s="400"/>
      <c r="H5257" s="400"/>
    </row>
    <row r="5258" spans="1:8" x14ac:dyDescent="0.2">
      <c r="A5258" s="407"/>
      <c r="D5258" s="400"/>
      <c r="E5258" s="400"/>
      <c r="F5258" s="400"/>
      <c r="G5258" s="400"/>
      <c r="H5258" s="400"/>
    </row>
    <row r="5259" spans="1:8" x14ac:dyDescent="0.2">
      <c r="A5259" s="407"/>
      <c r="D5259" s="400"/>
      <c r="E5259" s="400"/>
      <c r="F5259" s="400"/>
      <c r="G5259" s="400"/>
      <c r="H5259" s="400"/>
    </row>
    <row r="5260" spans="1:8" x14ac:dyDescent="0.2">
      <c r="A5260" s="407"/>
      <c r="D5260" s="400"/>
      <c r="E5260" s="400"/>
      <c r="F5260" s="400"/>
      <c r="G5260" s="400"/>
      <c r="H5260" s="400"/>
    </row>
    <row r="5261" spans="1:8" x14ac:dyDescent="0.2">
      <c r="A5261" s="407"/>
      <c r="D5261" s="400"/>
      <c r="E5261" s="400"/>
      <c r="F5261" s="400"/>
      <c r="G5261" s="400"/>
      <c r="H5261" s="400"/>
    </row>
    <row r="5262" spans="1:8" x14ac:dyDescent="0.2">
      <c r="A5262" s="407"/>
      <c r="D5262" s="400"/>
      <c r="E5262" s="400"/>
      <c r="F5262" s="400"/>
      <c r="G5262" s="400"/>
      <c r="H5262" s="400"/>
    </row>
    <row r="5263" spans="1:8" x14ac:dyDescent="0.2">
      <c r="A5263" s="407"/>
      <c r="D5263" s="400"/>
      <c r="E5263" s="400"/>
      <c r="F5263" s="400"/>
      <c r="G5263" s="400"/>
      <c r="H5263" s="400"/>
    </row>
    <row r="5264" spans="1:8" x14ac:dyDescent="0.2">
      <c r="A5264" s="407"/>
      <c r="D5264" s="400"/>
      <c r="E5264" s="400"/>
      <c r="F5264" s="400"/>
      <c r="G5264" s="400"/>
      <c r="H5264" s="400"/>
    </row>
    <row r="5265" spans="1:8" x14ac:dyDescent="0.2">
      <c r="A5265" s="407"/>
      <c r="D5265" s="400"/>
      <c r="E5265" s="400"/>
      <c r="F5265" s="400"/>
      <c r="G5265" s="400"/>
      <c r="H5265" s="400"/>
    </row>
    <row r="5266" spans="1:8" x14ac:dyDescent="0.2">
      <c r="A5266" s="407"/>
      <c r="D5266" s="400"/>
      <c r="E5266" s="400"/>
      <c r="F5266" s="400"/>
      <c r="G5266" s="400"/>
      <c r="H5266" s="400"/>
    </row>
    <row r="5267" spans="1:8" x14ac:dyDescent="0.2">
      <c r="A5267" s="407"/>
      <c r="D5267" s="400"/>
      <c r="E5267" s="400"/>
      <c r="F5267" s="400"/>
      <c r="G5267" s="400"/>
      <c r="H5267" s="400"/>
    </row>
    <row r="5268" spans="1:8" x14ac:dyDescent="0.2">
      <c r="A5268" s="407"/>
      <c r="D5268" s="400"/>
      <c r="E5268" s="400"/>
      <c r="F5268" s="400"/>
      <c r="G5268" s="400"/>
      <c r="H5268" s="400"/>
    </row>
    <row r="5269" spans="1:8" x14ac:dyDescent="0.2">
      <c r="A5269" s="407"/>
      <c r="D5269" s="400"/>
      <c r="E5269" s="400"/>
      <c r="F5269" s="400"/>
      <c r="G5269" s="400"/>
      <c r="H5269" s="400"/>
    </row>
    <row r="5270" spans="1:8" x14ac:dyDescent="0.2">
      <c r="A5270" s="407"/>
      <c r="D5270" s="400"/>
      <c r="E5270" s="400"/>
      <c r="F5270" s="400"/>
      <c r="G5270" s="400"/>
      <c r="H5270" s="400"/>
    </row>
    <row r="5271" spans="1:8" x14ac:dyDescent="0.2">
      <c r="A5271" s="407"/>
      <c r="D5271" s="400"/>
      <c r="E5271" s="400"/>
      <c r="F5271" s="400"/>
      <c r="G5271" s="400"/>
      <c r="H5271" s="400"/>
    </row>
    <row r="5272" spans="1:8" x14ac:dyDescent="0.2">
      <c r="A5272" s="407"/>
      <c r="D5272" s="400"/>
      <c r="E5272" s="400"/>
      <c r="F5272" s="400"/>
      <c r="G5272" s="400"/>
      <c r="H5272" s="400"/>
    </row>
    <row r="5273" spans="1:8" x14ac:dyDescent="0.2">
      <c r="A5273" s="407"/>
      <c r="D5273" s="400"/>
      <c r="E5273" s="400"/>
      <c r="F5273" s="400"/>
      <c r="G5273" s="400"/>
      <c r="H5273" s="400"/>
    </row>
    <row r="5274" spans="1:8" x14ac:dyDescent="0.2">
      <c r="A5274" s="407"/>
      <c r="D5274" s="400"/>
      <c r="E5274" s="400"/>
      <c r="F5274" s="400"/>
      <c r="G5274" s="400"/>
      <c r="H5274" s="400"/>
    </row>
    <row r="5275" spans="1:8" x14ac:dyDescent="0.2">
      <c r="A5275" s="407"/>
      <c r="D5275" s="400"/>
      <c r="E5275" s="400"/>
      <c r="F5275" s="400"/>
      <c r="G5275" s="400"/>
      <c r="H5275" s="400"/>
    </row>
    <row r="5276" spans="1:8" x14ac:dyDescent="0.2">
      <c r="A5276" s="407"/>
      <c r="D5276" s="400"/>
      <c r="E5276" s="400"/>
      <c r="F5276" s="400"/>
      <c r="G5276" s="400"/>
      <c r="H5276" s="400"/>
    </row>
    <row r="5277" spans="1:8" x14ac:dyDescent="0.2">
      <c r="A5277" s="407"/>
      <c r="D5277" s="400"/>
      <c r="E5277" s="400"/>
      <c r="F5277" s="400"/>
      <c r="G5277" s="400"/>
      <c r="H5277" s="400"/>
    </row>
    <row r="5278" spans="1:8" x14ac:dyDescent="0.2">
      <c r="A5278" s="407"/>
      <c r="D5278" s="400"/>
      <c r="E5278" s="400"/>
      <c r="F5278" s="400"/>
      <c r="G5278" s="400"/>
      <c r="H5278" s="400"/>
    </row>
    <row r="5279" spans="1:8" x14ac:dyDescent="0.2">
      <c r="A5279" s="407"/>
      <c r="D5279" s="400"/>
      <c r="E5279" s="400"/>
      <c r="F5279" s="400"/>
      <c r="G5279" s="400"/>
      <c r="H5279" s="400"/>
    </row>
    <row r="5280" spans="1:8" x14ac:dyDescent="0.2">
      <c r="A5280" s="407"/>
      <c r="D5280" s="400"/>
      <c r="E5280" s="400"/>
      <c r="F5280" s="400"/>
      <c r="G5280" s="400"/>
      <c r="H5280" s="400"/>
    </row>
    <row r="5281" spans="1:8" x14ac:dyDescent="0.2">
      <c r="A5281" s="407"/>
      <c r="D5281" s="400"/>
      <c r="E5281" s="400"/>
      <c r="F5281" s="400"/>
      <c r="G5281" s="400"/>
      <c r="H5281" s="400"/>
    </row>
    <row r="5282" spans="1:8" x14ac:dyDescent="0.2">
      <c r="A5282" s="407"/>
      <c r="D5282" s="400"/>
      <c r="E5282" s="400"/>
      <c r="F5282" s="400"/>
      <c r="G5282" s="400"/>
      <c r="H5282" s="400"/>
    </row>
    <row r="5283" spans="1:8" x14ac:dyDescent="0.2">
      <c r="A5283" s="407"/>
      <c r="D5283" s="400"/>
      <c r="E5283" s="400"/>
      <c r="F5283" s="400"/>
      <c r="G5283" s="400"/>
      <c r="H5283" s="400"/>
    </row>
    <row r="5284" spans="1:8" x14ac:dyDescent="0.2">
      <c r="A5284" s="407"/>
      <c r="D5284" s="400"/>
      <c r="E5284" s="400"/>
      <c r="F5284" s="400"/>
      <c r="G5284" s="400"/>
      <c r="H5284" s="400"/>
    </row>
    <row r="5285" spans="1:8" x14ac:dyDescent="0.2">
      <c r="A5285" s="407"/>
      <c r="D5285" s="400"/>
      <c r="E5285" s="400"/>
      <c r="F5285" s="400"/>
      <c r="G5285" s="400"/>
      <c r="H5285" s="400"/>
    </row>
    <row r="5286" spans="1:8" x14ac:dyDescent="0.2">
      <c r="A5286" s="407"/>
      <c r="D5286" s="400"/>
      <c r="E5286" s="400"/>
      <c r="F5286" s="400"/>
      <c r="G5286" s="400"/>
      <c r="H5286" s="400"/>
    </row>
    <row r="5287" spans="1:8" x14ac:dyDescent="0.2">
      <c r="A5287" s="407"/>
      <c r="D5287" s="400"/>
      <c r="E5287" s="400"/>
      <c r="F5287" s="400"/>
      <c r="G5287" s="400"/>
      <c r="H5287" s="400"/>
    </row>
    <row r="5288" spans="1:8" x14ac:dyDescent="0.2">
      <c r="A5288" s="407"/>
      <c r="D5288" s="400"/>
      <c r="E5288" s="400"/>
      <c r="F5288" s="400"/>
      <c r="G5288" s="400"/>
      <c r="H5288" s="400"/>
    </row>
    <row r="5289" spans="1:8" x14ac:dyDescent="0.2">
      <c r="A5289" s="407"/>
      <c r="D5289" s="400"/>
      <c r="E5289" s="400"/>
      <c r="F5289" s="400"/>
      <c r="G5289" s="400"/>
      <c r="H5289" s="400"/>
    </row>
    <row r="5290" spans="1:8" x14ac:dyDescent="0.2">
      <c r="A5290" s="407"/>
      <c r="D5290" s="400"/>
      <c r="E5290" s="400"/>
      <c r="F5290" s="400"/>
      <c r="G5290" s="400"/>
      <c r="H5290" s="400"/>
    </row>
    <row r="5291" spans="1:8" x14ac:dyDescent="0.2">
      <c r="A5291" s="407"/>
      <c r="D5291" s="400"/>
      <c r="E5291" s="400"/>
      <c r="F5291" s="400"/>
      <c r="G5291" s="400"/>
      <c r="H5291" s="400"/>
    </row>
    <row r="5292" spans="1:8" x14ac:dyDescent="0.2">
      <c r="A5292" s="407"/>
      <c r="D5292" s="400"/>
      <c r="E5292" s="400"/>
      <c r="F5292" s="400"/>
      <c r="G5292" s="400"/>
      <c r="H5292" s="400"/>
    </row>
    <row r="5293" spans="1:8" x14ac:dyDescent="0.2">
      <c r="A5293" s="407"/>
      <c r="D5293" s="400"/>
      <c r="E5293" s="400"/>
      <c r="F5293" s="400"/>
      <c r="G5293" s="400"/>
      <c r="H5293" s="400"/>
    </row>
    <row r="5294" spans="1:8" x14ac:dyDescent="0.2">
      <c r="A5294" s="407"/>
      <c r="D5294" s="400"/>
      <c r="E5294" s="400"/>
      <c r="F5294" s="400"/>
      <c r="G5294" s="400"/>
      <c r="H5294" s="400"/>
    </row>
    <row r="5295" spans="1:8" x14ac:dyDescent="0.2">
      <c r="A5295" s="407"/>
      <c r="D5295" s="400"/>
      <c r="E5295" s="400"/>
      <c r="F5295" s="400"/>
      <c r="G5295" s="400"/>
      <c r="H5295" s="400"/>
    </row>
    <row r="5296" spans="1:8" x14ac:dyDescent="0.2">
      <c r="A5296" s="407"/>
      <c r="D5296" s="400"/>
      <c r="E5296" s="400"/>
      <c r="F5296" s="400"/>
      <c r="G5296" s="400"/>
      <c r="H5296" s="400"/>
    </row>
    <row r="5297" spans="1:8" x14ac:dyDescent="0.2">
      <c r="A5297" s="407"/>
      <c r="D5297" s="400"/>
      <c r="E5297" s="400"/>
      <c r="F5297" s="400"/>
      <c r="G5297" s="400"/>
      <c r="H5297" s="400"/>
    </row>
    <row r="5298" spans="1:8" x14ac:dyDescent="0.2">
      <c r="A5298" s="407"/>
      <c r="D5298" s="400"/>
      <c r="E5298" s="400"/>
      <c r="F5298" s="400"/>
      <c r="G5298" s="400"/>
      <c r="H5298" s="400"/>
    </row>
    <row r="5299" spans="1:8" x14ac:dyDescent="0.2">
      <c r="A5299" s="407"/>
      <c r="D5299" s="400"/>
      <c r="E5299" s="400"/>
      <c r="F5299" s="400"/>
      <c r="G5299" s="400"/>
      <c r="H5299" s="400"/>
    </row>
    <row r="5300" spans="1:8" x14ac:dyDescent="0.2">
      <c r="A5300" s="407"/>
      <c r="D5300" s="400"/>
      <c r="E5300" s="400"/>
      <c r="F5300" s="400"/>
      <c r="G5300" s="400"/>
      <c r="H5300" s="400"/>
    </row>
    <row r="5301" spans="1:8" x14ac:dyDescent="0.2">
      <c r="A5301" s="407"/>
      <c r="D5301" s="400"/>
      <c r="E5301" s="400"/>
      <c r="F5301" s="400"/>
      <c r="G5301" s="400"/>
      <c r="H5301" s="400"/>
    </row>
    <row r="5302" spans="1:8" x14ac:dyDescent="0.2">
      <c r="A5302" s="407"/>
      <c r="D5302" s="400"/>
      <c r="E5302" s="400"/>
      <c r="F5302" s="400"/>
      <c r="G5302" s="400"/>
      <c r="H5302" s="400"/>
    </row>
    <row r="5303" spans="1:8" x14ac:dyDescent="0.2">
      <c r="A5303" s="407"/>
      <c r="D5303" s="400"/>
      <c r="E5303" s="400"/>
      <c r="F5303" s="400"/>
      <c r="G5303" s="400"/>
      <c r="H5303" s="400"/>
    </row>
    <row r="5304" spans="1:8" x14ac:dyDescent="0.2">
      <c r="A5304" s="407"/>
      <c r="D5304" s="400"/>
      <c r="E5304" s="400"/>
      <c r="F5304" s="400"/>
      <c r="G5304" s="400"/>
      <c r="H5304" s="400"/>
    </row>
    <row r="5305" spans="1:8" x14ac:dyDescent="0.2">
      <c r="A5305" s="407"/>
      <c r="D5305" s="400"/>
      <c r="E5305" s="400"/>
      <c r="F5305" s="400"/>
      <c r="G5305" s="400"/>
      <c r="H5305" s="400"/>
    </row>
    <row r="5306" spans="1:8" x14ac:dyDescent="0.2">
      <c r="A5306" s="407"/>
      <c r="D5306" s="400"/>
      <c r="E5306" s="400"/>
      <c r="F5306" s="400"/>
      <c r="G5306" s="400"/>
      <c r="H5306" s="400"/>
    </row>
    <row r="5307" spans="1:8" x14ac:dyDescent="0.2">
      <c r="A5307" s="407"/>
      <c r="D5307" s="400"/>
      <c r="E5307" s="400"/>
      <c r="F5307" s="400"/>
      <c r="G5307" s="400"/>
      <c r="H5307" s="400"/>
    </row>
    <row r="5308" spans="1:8" x14ac:dyDescent="0.2">
      <c r="A5308" s="407"/>
      <c r="D5308" s="400"/>
      <c r="E5308" s="400"/>
      <c r="F5308" s="400"/>
      <c r="G5308" s="400"/>
      <c r="H5308" s="400"/>
    </row>
    <row r="5309" spans="1:8" x14ac:dyDescent="0.2">
      <c r="A5309" s="407"/>
      <c r="D5309" s="400"/>
      <c r="E5309" s="400"/>
      <c r="F5309" s="400"/>
      <c r="G5309" s="400"/>
      <c r="H5309" s="400"/>
    </row>
    <row r="5310" spans="1:8" x14ac:dyDescent="0.2">
      <c r="A5310" s="407"/>
      <c r="D5310" s="400"/>
      <c r="E5310" s="400"/>
      <c r="F5310" s="400"/>
      <c r="G5310" s="400"/>
      <c r="H5310" s="400"/>
    </row>
    <row r="5311" spans="1:8" x14ac:dyDescent="0.2">
      <c r="A5311" s="407"/>
      <c r="D5311" s="400"/>
      <c r="E5311" s="400"/>
      <c r="F5311" s="400"/>
      <c r="G5311" s="400"/>
      <c r="H5311" s="400"/>
    </row>
    <row r="5312" spans="1:8" x14ac:dyDescent="0.2">
      <c r="A5312" s="407"/>
      <c r="D5312" s="400"/>
      <c r="E5312" s="400"/>
      <c r="F5312" s="400"/>
      <c r="G5312" s="400"/>
      <c r="H5312" s="400"/>
    </row>
    <row r="5313" spans="1:8" x14ac:dyDescent="0.2">
      <c r="A5313" s="407"/>
      <c r="D5313" s="400"/>
      <c r="E5313" s="400"/>
      <c r="F5313" s="400"/>
      <c r="G5313" s="400"/>
      <c r="H5313" s="400"/>
    </row>
    <row r="5314" spans="1:8" x14ac:dyDescent="0.2">
      <c r="A5314" s="407"/>
      <c r="D5314" s="400"/>
      <c r="E5314" s="400"/>
      <c r="F5314" s="400"/>
      <c r="G5314" s="400"/>
      <c r="H5314" s="400"/>
    </row>
    <row r="5315" spans="1:8" x14ac:dyDescent="0.2">
      <c r="A5315" s="407"/>
      <c r="D5315" s="400"/>
      <c r="E5315" s="400"/>
      <c r="F5315" s="400"/>
      <c r="G5315" s="400"/>
      <c r="H5315" s="400"/>
    </row>
    <row r="5316" spans="1:8" x14ac:dyDescent="0.2">
      <c r="A5316" s="407"/>
      <c r="D5316" s="400"/>
      <c r="E5316" s="400"/>
      <c r="F5316" s="400"/>
      <c r="G5316" s="400"/>
      <c r="H5316" s="400"/>
    </row>
    <row r="5317" spans="1:8" x14ac:dyDescent="0.2">
      <c r="A5317" s="407"/>
      <c r="D5317" s="400"/>
      <c r="E5317" s="400"/>
      <c r="F5317" s="400"/>
      <c r="G5317" s="400"/>
      <c r="H5317" s="400"/>
    </row>
    <row r="5318" spans="1:8" x14ac:dyDescent="0.2">
      <c r="A5318" s="407"/>
      <c r="D5318" s="400"/>
      <c r="E5318" s="400"/>
      <c r="F5318" s="400"/>
      <c r="G5318" s="400"/>
      <c r="H5318" s="400"/>
    </row>
    <row r="5319" spans="1:8" x14ac:dyDescent="0.2">
      <c r="A5319" s="407"/>
      <c r="D5319" s="400"/>
      <c r="E5319" s="400"/>
      <c r="F5319" s="400"/>
      <c r="G5319" s="400"/>
      <c r="H5319" s="400"/>
    </row>
    <row r="5320" spans="1:8" x14ac:dyDescent="0.2">
      <c r="A5320" s="407"/>
      <c r="D5320" s="400"/>
      <c r="E5320" s="400"/>
      <c r="F5320" s="400"/>
      <c r="G5320" s="400"/>
      <c r="H5320" s="400"/>
    </row>
    <row r="5321" spans="1:8" x14ac:dyDescent="0.2">
      <c r="A5321" s="407"/>
      <c r="D5321" s="400"/>
      <c r="E5321" s="400"/>
      <c r="F5321" s="400"/>
      <c r="G5321" s="400"/>
      <c r="H5321" s="400"/>
    </row>
    <row r="5322" spans="1:8" x14ac:dyDescent="0.2">
      <c r="A5322" s="407"/>
      <c r="D5322" s="400"/>
      <c r="E5322" s="400"/>
      <c r="F5322" s="400"/>
      <c r="G5322" s="400"/>
      <c r="H5322" s="400"/>
    </row>
    <row r="5323" spans="1:8" x14ac:dyDescent="0.2">
      <c r="A5323" s="407"/>
      <c r="D5323" s="400"/>
      <c r="E5323" s="400"/>
      <c r="F5323" s="400"/>
      <c r="G5323" s="400"/>
      <c r="H5323" s="400"/>
    </row>
    <row r="5324" spans="1:8" x14ac:dyDescent="0.2">
      <c r="A5324" s="407"/>
      <c r="D5324" s="400"/>
      <c r="E5324" s="400"/>
      <c r="F5324" s="400"/>
      <c r="G5324" s="400"/>
      <c r="H5324" s="400"/>
    </row>
    <row r="5325" spans="1:8" x14ac:dyDescent="0.2">
      <c r="A5325" s="407"/>
      <c r="D5325" s="400"/>
      <c r="E5325" s="400"/>
      <c r="F5325" s="400"/>
      <c r="G5325" s="400"/>
      <c r="H5325" s="400"/>
    </row>
    <row r="5326" spans="1:8" x14ac:dyDescent="0.2">
      <c r="A5326" s="407"/>
      <c r="D5326" s="400"/>
      <c r="E5326" s="400"/>
      <c r="F5326" s="400"/>
      <c r="G5326" s="400"/>
      <c r="H5326" s="400"/>
    </row>
    <row r="5327" spans="1:8" x14ac:dyDescent="0.2">
      <c r="A5327" s="407"/>
      <c r="D5327" s="400"/>
      <c r="E5327" s="400"/>
      <c r="F5327" s="400"/>
      <c r="G5327" s="400"/>
      <c r="H5327" s="400"/>
    </row>
    <row r="5328" spans="1:8" x14ac:dyDescent="0.2">
      <c r="A5328" s="407"/>
      <c r="D5328" s="400"/>
      <c r="E5328" s="400"/>
      <c r="F5328" s="400"/>
      <c r="G5328" s="400"/>
      <c r="H5328" s="400"/>
    </row>
    <row r="5329" spans="1:8" x14ac:dyDescent="0.2">
      <c r="A5329" s="407"/>
      <c r="D5329" s="400"/>
      <c r="E5329" s="400"/>
      <c r="F5329" s="400"/>
      <c r="G5329" s="400"/>
      <c r="H5329" s="400"/>
    </row>
    <row r="5330" spans="1:8" x14ac:dyDescent="0.2">
      <c r="A5330" s="407"/>
      <c r="D5330" s="400"/>
      <c r="E5330" s="400"/>
      <c r="F5330" s="400"/>
      <c r="G5330" s="400"/>
      <c r="H5330" s="400"/>
    </row>
    <row r="5331" spans="1:8" x14ac:dyDescent="0.2">
      <c r="A5331" s="407"/>
      <c r="D5331" s="400"/>
      <c r="E5331" s="400"/>
      <c r="F5331" s="400"/>
      <c r="G5331" s="400"/>
      <c r="H5331" s="400"/>
    </row>
    <row r="5332" spans="1:8" x14ac:dyDescent="0.2">
      <c r="A5332" s="407"/>
      <c r="D5332" s="400"/>
      <c r="E5332" s="400"/>
      <c r="F5332" s="400"/>
      <c r="G5332" s="400"/>
      <c r="H5332" s="400"/>
    </row>
    <row r="5333" spans="1:8" x14ac:dyDescent="0.2">
      <c r="A5333" s="407"/>
      <c r="D5333" s="400"/>
      <c r="E5333" s="400"/>
      <c r="F5333" s="400"/>
      <c r="G5333" s="400"/>
      <c r="H5333" s="400"/>
    </row>
    <row r="5334" spans="1:8" x14ac:dyDescent="0.2">
      <c r="A5334" s="407"/>
      <c r="D5334" s="400"/>
      <c r="E5334" s="400"/>
      <c r="F5334" s="400"/>
      <c r="G5334" s="400"/>
      <c r="H5334" s="400"/>
    </row>
    <row r="5335" spans="1:8" x14ac:dyDescent="0.2">
      <c r="A5335" s="407"/>
      <c r="D5335" s="400"/>
      <c r="E5335" s="400"/>
      <c r="F5335" s="400"/>
      <c r="G5335" s="400"/>
      <c r="H5335" s="400"/>
    </row>
    <row r="5336" spans="1:8" x14ac:dyDescent="0.2">
      <c r="A5336" s="407"/>
      <c r="D5336" s="400"/>
      <c r="E5336" s="400"/>
      <c r="F5336" s="400"/>
      <c r="G5336" s="400"/>
      <c r="H5336" s="400"/>
    </row>
    <row r="5337" spans="1:8" x14ac:dyDescent="0.2">
      <c r="A5337" s="407"/>
      <c r="D5337" s="400"/>
      <c r="E5337" s="400"/>
      <c r="F5337" s="400"/>
      <c r="G5337" s="400"/>
      <c r="H5337" s="400"/>
    </row>
    <row r="5338" spans="1:8" x14ac:dyDescent="0.2">
      <c r="A5338" s="407"/>
      <c r="D5338" s="400"/>
      <c r="E5338" s="400"/>
      <c r="F5338" s="400"/>
      <c r="G5338" s="400"/>
      <c r="H5338" s="400"/>
    </row>
    <row r="5339" spans="1:8" x14ac:dyDescent="0.2">
      <c r="A5339" s="407"/>
      <c r="D5339" s="400"/>
      <c r="E5339" s="400"/>
      <c r="F5339" s="400"/>
      <c r="G5339" s="400"/>
      <c r="H5339" s="400"/>
    </row>
    <row r="5340" spans="1:8" x14ac:dyDescent="0.2">
      <c r="A5340" s="407"/>
      <c r="D5340" s="400"/>
      <c r="E5340" s="400"/>
      <c r="F5340" s="400"/>
      <c r="G5340" s="400"/>
      <c r="H5340" s="400"/>
    </row>
    <row r="5341" spans="1:8" x14ac:dyDescent="0.2">
      <c r="A5341" s="407"/>
      <c r="D5341" s="400"/>
      <c r="E5341" s="400"/>
      <c r="F5341" s="400"/>
      <c r="G5341" s="400"/>
      <c r="H5341" s="400"/>
    </row>
    <row r="5342" spans="1:8" x14ac:dyDescent="0.2">
      <c r="A5342" s="407"/>
      <c r="D5342" s="400"/>
      <c r="E5342" s="400"/>
      <c r="F5342" s="400"/>
      <c r="G5342" s="400"/>
      <c r="H5342" s="400"/>
    </row>
    <row r="5343" spans="1:8" x14ac:dyDescent="0.2">
      <c r="A5343" s="407"/>
      <c r="D5343" s="400"/>
      <c r="E5343" s="400"/>
      <c r="F5343" s="400"/>
      <c r="G5343" s="400"/>
      <c r="H5343" s="400"/>
    </row>
    <row r="5344" spans="1:8" x14ac:dyDescent="0.2">
      <c r="A5344" s="407"/>
      <c r="D5344" s="400"/>
      <c r="E5344" s="400"/>
      <c r="F5344" s="400"/>
      <c r="G5344" s="400"/>
      <c r="H5344" s="400"/>
    </row>
    <row r="5345" spans="1:8" x14ac:dyDescent="0.2">
      <c r="A5345" s="407"/>
      <c r="D5345" s="400"/>
      <c r="E5345" s="400"/>
      <c r="F5345" s="400"/>
      <c r="G5345" s="400"/>
      <c r="H5345" s="400"/>
    </row>
    <row r="5346" spans="1:8" x14ac:dyDescent="0.2">
      <c r="A5346" s="407"/>
      <c r="D5346" s="400"/>
      <c r="E5346" s="400"/>
      <c r="F5346" s="400"/>
      <c r="G5346" s="400"/>
      <c r="H5346" s="400"/>
    </row>
    <row r="5347" spans="1:8" x14ac:dyDescent="0.2">
      <c r="A5347" s="407"/>
      <c r="D5347" s="400"/>
      <c r="E5347" s="400"/>
      <c r="F5347" s="400"/>
      <c r="G5347" s="400"/>
      <c r="H5347" s="400"/>
    </row>
    <row r="5348" spans="1:8" x14ac:dyDescent="0.2">
      <c r="A5348" s="407"/>
      <c r="D5348" s="400"/>
      <c r="E5348" s="400"/>
      <c r="F5348" s="400"/>
      <c r="G5348" s="400"/>
      <c r="H5348" s="400"/>
    </row>
    <row r="5349" spans="1:8" x14ac:dyDescent="0.2">
      <c r="A5349" s="407"/>
      <c r="D5349" s="400"/>
      <c r="E5349" s="400"/>
      <c r="F5349" s="400"/>
      <c r="G5349" s="400"/>
      <c r="H5349" s="400"/>
    </row>
    <row r="5350" spans="1:8" x14ac:dyDescent="0.2">
      <c r="A5350" s="407"/>
      <c r="D5350" s="400"/>
      <c r="E5350" s="400"/>
      <c r="F5350" s="400"/>
      <c r="G5350" s="400"/>
      <c r="H5350" s="400"/>
    </row>
    <row r="5351" spans="1:8" x14ac:dyDescent="0.2">
      <c r="A5351" s="407"/>
      <c r="D5351" s="400"/>
      <c r="E5351" s="400"/>
      <c r="F5351" s="400"/>
      <c r="G5351" s="400"/>
      <c r="H5351" s="400"/>
    </row>
    <row r="5352" spans="1:8" x14ac:dyDescent="0.2">
      <c r="A5352" s="407"/>
      <c r="D5352" s="400"/>
      <c r="E5352" s="400"/>
      <c r="F5352" s="400"/>
      <c r="G5352" s="400"/>
      <c r="H5352" s="400"/>
    </row>
    <row r="5353" spans="1:8" x14ac:dyDescent="0.2">
      <c r="A5353" s="407"/>
      <c r="D5353" s="400"/>
      <c r="E5353" s="400"/>
      <c r="F5353" s="400"/>
      <c r="G5353" s="400"/>
      <c r="H5353" s="400"/>
    </row>
    <row r="5354" spans="1:8" x14ac:dyDescent="0.2">
      <c r="A5354" s="407"/>
      <c r="D5354" s="400"/>
      <c r="E5354" s="400"/>
      <c r="F5354" s="400"/>
      <c r="G5354" s="400"/>
      <c r="H5354" s="400"/>
    </row>
    <row r="5355" spans="1:8" x14ac:dyDescent="0.2">
      <c r="A5355" s="407"/>
      <c r="D5355" s="400"/>
      <c r="E5355" s="400"/>
      <c r="F5355" s="400"/>
      <c r="G5355" s="400"/>
      <c r="H5355" s="400"/>
    </row>
    <row r="5356" spans="1:8" x14ac:dyDescent="0.2">
      <c r="A5356" s="407"/>
      <c r="D5356" s="400"/>
      <c r="E5356" s="400"/>
      <c r="F5356" s="400"/>
      <c r="G5356" s="400"/>
      <c r="H5356" s="400"/>
    </row>
    <row r="5357" spans="1:8" x14ac:dyDescent="0.2">
      <c r="A5357" s="407"/>
      <c r="D5357" s="400"/>
      <c r="E5357" s="400"/>
      <c r="F5357" s="400"/>
      <c r="G5357" s="400"/>
      <c r="H5357" s="400"/>
    </row>
    <row r="5358" spans="1:8" x14ac:dyDescent="0.2">
      <c r="A5358" s="407"/>
      <c r="D5358" s="400"/>
      <c r="E5358" s="400"/>
      <c r="F5358" s="400"/>
      <c r="G5358" s="400"/>
      <c r="H5358" s="400"/>
    </row>
    <row r="5359" spans="1:8" x14ac:dyDescent="0.2">
      <c r="A5359" s="407"/>
      <c r="D5359" s="400"/>
      <c r="E5359" s="400"/>
      <c r="F5359" s="400"/>
      <c r="G5359" s="400"/>
      <c r="H5359" s="400"/>
    </row>
    <row r="5360" spans="1:8" x14ac:dyDescent="0.2">
      <c r="A5360" s="407"/>
      <c r="D5360" s="400"/>
      <c r="E5360" s="400"/>
      <c r="F5360" s="400"/>
      <c r="G5360" s="400"/>
      <c r="H5360" s="400"/>
    </row>
    <row r="5361" spans="1:8" x14ac:dyDescent="0.2">
      <c r="A5361" s="407"/>
      <c r="D5361" s="400"/>
      <c r="E5361" s="400"/>
      <c r="F5361" s="400"/>
      <c r="G5361" s="400"/>
      <c r="H5361" s="400"/>
    </row>
    <row r="5362" spans="1:8" x14ac:dyDescent="0.2">
      <c r="A5362" s="407"/>
      <c r="D5362" s="400"/>
      <c r="E5362" s="400"/>
      <c r="F5362" s="400"/>
      <c r="G5362" s="400"/>
      <c r="H5362" s="400"/>
    </row>
    <row r="5363" spans="1:8" x14ac:dyDescent="0.2">
      <c r="A5363" s="407"/>
      <c r="D5363" s="400"/>
      <c r="E5363" s="400"/>
      <c r="F5363" s="400"/>
      <c r="G5363" s="400"/>
      <c r="H5363" s="400"/>
    </row>
    <row r="5364" spans="1:8" x14ac:dyDescent="0.2">
      <c r="A5364" s="407"/>
      <c r="D5364" s="400"/>
      <c r="E5364" s="400"/>
      <c r="F5364" s="400"/>
      <c r="G5364" s="400"/>
      <c r="H5364" s="400"/>
    </row>
    <row r="5365" spans="1:8" x14ac:dyDescent="0.2">
      <c r="A5365" s="407"/>
      <c r="D5365" s="400"/>
      <c r="E5365" s="400"/>
      <c r="F5365" s="400"/>
      <c r="G5365" s="400"/>
      <c r="H5365" s="400"/>
    </row>
    <row r="5366" spans="1:8" x14ac:dyDescent="0.2">
      <c r="A5366" s="407"/>
      <c r="D5366" s="400"/>
      <c r="E5366" s="400"/>
      <c r="F5366" s="400"/>
      <c r="G5366" s="400"/>
      <c r="H5366" s="400"/>
    </row>
    <row r="5367" spans="1:8" x14ac:dyDescent="0.2">
      <c r="A5367" s="407"/>
      <c r="D5367" s="400"/>
      <c r="E5367" s="400"/>
      <c r="F5367" s="400"/>
      <c r="G5367" s="400"/>
      <c r="H5367" s="400"/>
    </row>
    <row r="5368" spans="1:8" x14ac:dyDescent="0.2">
      <c r="A5368" s="407"/>
      <c r="D5368" s="400"/>
      <c r="E5368" s="400"/>
      <c r="F5368" s="400"/>
      <c r="G5368" s="400"/>
      <c r="H5368" s="400"/>
    </row>
    <row r="5369" spans="1:8" x14ac:dyDescent="0.2">
      <c r="A5369" s="407"/>
      <c r="D5369" s="400"/>
      <c r="E5369" s="400"/>
      <c r="F5369" s="400"/>
      <c r="G5369" s="400"/>
      <c r="H5369" s="400"/>
    </row>
    <row r="5370" spans="1:8" x14ac:dyDescent="0.2">
      <c r="A5370" s="407"/>
      <c r="D5370" s="400"/>
      <c r="E5370" s="400"/>
      <c r="F5370" s="400"/>
      <c r="G5370" s="400"/>
      <c r="H5370" s="400"/>
    </row>
    <row r="5371" spans="1:8" x14ac:dyDescent="0.2">
      <c r="A5371" s="407"/>
      <c r="D5371" s="400"/>
      <c r="E5371" s="400"/>
      <c r="F5371" s="400"/>
      <c r="G5371" s="400"/>
      <c r="H5371" s="400"/>
    </row>
    <row r="5372" spans="1:8" x14ac:dyDescent="0.2">
      <c r="A5372" s="407"/>
      <c r="D5372" s="400"/>
      <c r="E5372" s="400"/>
      <c r="F5372" s="400"/>
      <c r="G5372" s="400"/>
      <c r="H5372" s="400"/>
    </row>
    <row r="5373" spans="1:8" x14ac:dyDescent="0.2">
      <c r="A5373" s="407"/>
      <c r="D5373" s="400"/>
      <c r="E5373" s="400"/>
      <c r="F5373" s="400"/>
      <c r="G5373" s="400"/>
      <c r="H5373" s="400"/>
    </row>
    <row r="5374" spans="1:8" x14ac:dyDescent="0.2">
      <c r="A5374" s="407"/>
      <c r="D5374" s="400"/>
      <c r="E5374" s="400"/>
      <c r="F5374" s="400"/>
      <c r="G5374" s="400"/>
      <c r="H5374" s="400"/>
    </row>
    <row r="5375" spans="1:8" x14ac:dyDescent="0.2">
      <c r="A5375" s="407"/>
      <c r="D5375" s="400"/>
      <c r="E5375" s="400"/>
      <c r="F5375" s="400"/>
      <c r="G5375" s="400"/>
      <c r="H5375" s="400"/>
    </row>
    <row r="5376" spans="1:8" x14ac:dyDescent="0.2">
      <c r="A5376" s="407"/>
      <c r="D5376" s="400"/>
      <c r="E5376" s="400"/>
      <c r="F5376" s="400"/>
      <c r="G5376" s="400"/>
      <c r="H5376" s="400"/>
    </row>
    <row r="5377" spans="1:8" x14ac:dyDescent="0.2">
      <c r="A5377" s="407"/>
      <c r="D5377" s="400"/>
      <c r="E5377" s="400"/>
      <c r="F5377" s="400"/>
      <c r="G5377" s="400"/>
      <c r="H5377" s="400"/>
    </row>
    <row r="5378" spans="1:8" x14ac:dyDescent="0.2">
      <c r="A5378" s="407"/>
      <c r="D5378" s="400"/>
      <c r="E5378" s="400"/>
      <c r="F5378" s="400"/>
      <c r="G5378" s="400"/>
      <c r="H5378" s="400"/>
    </row>
    <row r="5379" spans="1:8" x14ac:dyDescent="0.2">
      <c r="A5379" s="407"/>
      <c r="D5379" s="400"/>
      <c r="E5379" s="400"/>
      <c r="F5379" s="400"/>
      <c r="G5379" s="400"/>
      <c r="H5379" s="400"/>
    </row>
    <row r="5380" spans="1:8" x14ac:dyDescent="0.2">
      <c r="A5380" s="407"/>
      <c r="D5380" s="400"/>
      <c r="E5380" s="400"/>
      <c r="F5380" s="400"/>
      <c r="G5380" s="400"/>
      <c r="H5380" s="400"/>
    </row>
    <row r="5381" spans="1:8" x14ac:dyDescent="0.2">
      <c r="A5381" s="407"/>
      <c r="D5381" s="400"/>
      <c r="E5381" s="400"/>
      <c r="F5381" s="400"/>
      <c r="G5381" s="400"/>
      <c r="H5381" s="400"/>
    </row>
    <row r="5382" spans="1:8" x14ac:dyDescent="0.2">
      <c r="A5382" s="407"/>
      <c r="D5382" s="400"/>
      <c r="E5382" s="400"/>
      <c r="F5382" s="400"/>
      <c r="G5382" s="400"/>
      <c r="H5382" s="400"/>
    </row>
    <row r="5383" spans="1:8" x14ac:dyDescent="0.2">
      <c r="A5383" s="407"/>
      <c r="D5383" s="400"/>
      <c r="E5383" s="400"/>
      <c r="F5383" s="400"/>
      <c r="G5383" s="400"/>
      <c r="H5383" s="400"/>
    </row>
    <row r="5384" spans="1:8" x14ac:dyDescent="0.2">
      <c r="A5384" s="407"/>
      <c r="D5384" s="400"/>
      <c r="E5384" s="400"/>
      <c r="F5384" s="400"/>
      <c r="G5384" s="400"/>
      <c r="H5384" s="400"/>
    </row>
    <row r="5385" spans="1:8" x14ac:dyDescent="0.2">
      <c r="A5385" s="407"/>
      <c r="D5385" s="400"/>
      <c r="E5385" s="400"/>
      <c r="F5385" s="400"/>
      <c r="G5385" s="400"/>
      <c r="H5385" s="400"/>
    </row>
    <row r="5386" spans="1:8" x14ac:dyDescent="0.2">
      <c r="A5386" s="407"/>
      <c r="D5386" s="400"/>
      <c r="E5386" s="400"/>
      <c r="F5386" s="400"/>
      <c r="G5386" s="400"/>
      <c r="H5386" s="400"/>
    </row>
    <row r="5387" spans="1:8" x14ac:dyDescent="0.2">
      <c r="A5387" s="407"/>
      <c r="D5387" s="400"/>
      <c r="E5387" s="400"/>
      <c r="F5387" s="400"/>
      <c r="G5387" s="400"/>
      <c r="H5387" s="400"/>
    </row>
    <row r="5388" spans="1:8" x14ac:dyDescent="0.2">
      <c r="A5388" s="407"/>
      <c r="D5388" s="400"/>
      <c r="E5388" s="400"/>
      <c r="F5388" s="400"/>
      <c r="G5388" s="400"/>
      <c r="H5388" s="400"/>
    </row>
    <row r="5389" spans="1:8" x14ac:dyDescent="0.2">
      <c r="A5389" s="407"/>
      <c r="D5389" s="400"/>
      <c r="E5389" s="400"/>
      <c r="F5389" s="400"/>
      <c r="G5389" s="400"/>
      <c r="H5389" s="400"/>
    </row>
    <row r="5390" spans="1:8" x14ac:dyDescent="0.2">
      <c r="A5390" s="407"/>
      <c r="D5390" s="400"/>
      <c r="E5390" s="400"/>
      <c r="F5390" s="400"/>
      <c r="G5390" s="400"/>
      <c r="H5390" s="400"/>
    </row>
    <row r="5391" spans="1:8" x14ac:dyDescent="0.2">
      <c r="A5391" s="407"/>
      <c r="D5391" s="400"/>
      <c r="E5391" s="400"/>
      <c r="F5391" s="400"/>
      <c r="G5391" s="400"/>
      <c r="H5391" s="400"/>
    </row>
    <row r="5392" spans="1:8" x14ac:dyDescent="0.2">
      <c r="A5392" s="407"/>
      <c r="D5392" s="400"/>
      <c r="E5392" s="400"/>
      <c r="F5392" s="400"/>
      <c r="G5392" s="400"/>
      <c r="H5392" s="400"/>
    </row>
    <row r="5393" spans="1:8" x14ac:dyDescent="0.2">
      <c r="A5393" s="407"/>
      <c r="D5393" s="400"/>
      <c r="E5393" s="400"/>
      <c r="F5393" s="400"/>
      <c r="G5393" s="400"/>
      <c r="H5393" s="400"/>
    </row>
    <row r="5394" spans="1:8" x14ac:dyDescent="0.2">
      <c r="A5394" s="407"/>
      <c r="D5394" s="400"/>
      <c r="E5394" s="400"/>
      <c r="F5394" s="400"/>
      <c r="G5394" s="400"/>
      <c r="H5394" s="400"/>
    </row>
    <row r="5395" spans="1:8" x14ac:dyDescent="0.2">
      <c r="A5395" s="407"/>
      <c r="D5395" s="400"/>
      <c r="E5395" s="400"/>
      <c r="F5395" s="400"/>
      <c r="G5395" s="400"/>
      <c r="H5395" s="400"/>
    </row>
    <row r="5396" spans="1:8" x14ac:dyDescent="0.2">
      <c r="A5396" s="407"/>
      <c r="D5396" s="400"/>
      <c r="E5396" s="400"/>
      <c r="F5396" s="400"/>
      <c r="G5396" s="400"/>
      <c r="H5396" s="400"/>
    </row>
    <row r="5397" spans="1:8" x14ac:dyDescent="0.2">
      <c r="A5397" s="407"/>
      <c r="D5397" s="400"/>
      <c r="E5397" s="400"/>
      <c r="F5397" s="400"/>
      <c r="G5397" s="400"/>
      <c r="H5397" s="400"/>
    </row>
    <row r="5398" spans="1:8" x14ac:dyDescent="0.2">
      <c r="A5398" s="407"/>
      <c r="D5398" s="400"/>
      <c r="E5398" s="400"/>
      <c r="F5398" s="400"/>
      <c r="G5398" s="400"/>
      <c r="H5398" s="400"/>
    </row>
    <row r="5399" spans="1:8" x14ac:dyDescent="0.2">
      <c r="A5399" s="407"/>
      <c r="D5399" s="400"/>
      <c r="E5399" s="400"/>
      <c r="F5399" s="400"/>
      <c r="G5399" s="400"/>
      <c r="H5399" s="400"/>
    </row>
    <row r="5400" spans="1:8" x14ac:dyDescent="0.2">
      <c r="A5400" s="407"/>
      <c r="D5400" s="400"/>
      <c r="E5400" s="400"/>
      <c r="F5400" s="400"/>
      <c r="G5400" s="400"/>
      <c r="H5400" s="400"/>
    </row>
    <row r="5401" spans="1:8" x14ac:dyDescent="0.2">
      <c r="A5401" s="407"/>
      <c r="D5401" s="400"/>
      <c r="E5401" s="400"/>
      <c r="F5401" s="400"/>
      <c r="G5401" s="400"/>
      <c r="H5401" s="400"/>
    </row>
    <row r="5402" spans="1:8" x14ac:dyDescent="0.2">
      <c r="A5402" s="407"/>
      <c r="D5402" s="400"/>
      <c r="E5402" s="400"/>
      <c r="F5402" s="400"/>
      <c r="G5402" s="400"/>
      <c r="H5402" s="400"/>
    </row>
    <row r="5403" spans="1:8" x14ac:dyDescent="0.2">
      <c r="A5403" s="407"/>
      <c r="D5403" s="400"/>
      <c r="E5403" s="400"/>
      <c r="F5403" s="400"/>
      <c r="G5403" s="400"/>
      <c r="H5403" s="400"/>
    </row>
    <row r="5404" spans="1:8" x14ac:dyDescent="0.2">
      <c r="A5404" s="407"/>
      <c r="D5404" s="400"/>
      <c r="E5404" s="400"/>
      <c r="F5404" s="400"/>
      <c r="G5404" s="400"/>
      <c r="H5404" s="400"/>
    </row>
    <row r="5405" spans="1:8" x14ac:dyDescent="0.2">
      <c r="A5405" s="407"/>
      <c r="D5405" s="400"/>
      <c r="E5405" s="400"/>
      <c r="F5405" s="400"/>
      <c r="G5405" s="400"/>
      <c r="H5405" s="400"/>
    </row>
    <row r="5406" spans="1:8" x14ac:dyDescent="0.2">
      <c r="A5406" s="407"/>
      <c r="D5406" s="400"/>
      <c r="E5406" s="400"/>
      <c r="F5406" s="400"/>
      <c r="G5406" s="400"/>
      <c r="H5406" s="400"/>
    </row>
    <row r="5407" spans="1:8" x14ac:dyDescent="0.2">
      <c r="A5407" s="407"/>
      <c r="D5407" s="400"/>
      <c r="E5407" s="400"/>
      <c r="F5407" s="400"/>
      <c r="G5407" s="400"/>
      <c r="H5407" s="400"/>
    </row>
    <row r="5408" spans="1:8" x14ac:dyDescent="0.2">
      <c r="A5408" s="407"/>
      <c r="D5408" s="400"/>
      <c r="E5408" s="400"/>
      <c r="F5408" s="400"/>
      <c r="G5408" s="400"/>
      <c r="H5408" s="400"/>
    </row>
    <row r="5409" spans="1:8" x14ac:dyDescent="0.2">
      <c r="A5409" s="407"/>
      <c r="D5409" s="400"/>
      <c r="E5409" s="400"/>
      <c r="F5409" s="400"/>
      <c r="G5409" s="400"/>
      <c r="H5409" s="400"/>
    </row>
    <row r="5410" spans="1:8" x14ac:dyDescent="0.2">
      <c r="A5410" s="407"/>
      <c r="D5410" s="400"/>
      <c r="E5410" s="400"/>
      <c r="F5410" s="400"/>
      <c r="G5410" s="400"/>
      <c r="H5410" s="400"/>
    </row>
    <row r="5411" spans="1:8" x14ac:dyDescent="0.2">
      <c r="A5411" s="407"/>
      <c r="D5411" s="400"/>
      <c r="E5411" s="400"/>
      <c r="F5411" s="400"/>
      <c r="G5411" s="400"/>
      <c r="H5411" s="400"/>
    </row>
    <row r="5412" spans="1:8" x14ac:dyDescent="0.2">
      <c r="A5412" s="407"/>
      <c r="D5412" s="400"/>
      <c r="E5412" s="400"/>
      <c r="F5412" s="400"/>
      <c r="G5412" s="400"/>
      <c r="H5412" s="400"/>
    </row>
    <row r="5413" spans="1:8" x14ac:dyDescent="0.2">
      <c r="A5413" s="407"/>
      <c r="D5413" s="400"/>
      <c r="E5413" s="400"/>
      <c r="F5413" s="400"/>
      <c r="G5413" s="400"/>
      <c r="H5413" s="400"/>
    </row>
    <row r="5414" spans="1:8" x14ac:dyDescent="0.2">
      <c r="A5414" s="407"/>
      <c r="D5414" s="400"/>
      <c r="E5414" s="400"/>
      <c r="F5414" s="400"/>
      <c r="G5414" s="400"/>
      <c r="H5414" s="400"/>
    </row>
    <row r="5415" spans="1:8" x14ac:dyDescent="0.2">
      <c r="A5415" s="407"/>
      <c r="D5415" s="400"/>
      <c r="E5415" s="400"/>
      <c r="F5415" s="400"/>
      <c r="G5415" s="400"/>
      <c r="H5415" s="400"/>
    </row>
    <row r="5416" spans="1:8" x14ac:dyDescent="0.2">
      <c r="A5416" s="407"/>
      <c r="D5416" s="400"/>
      <c r="E5416" s="400"/>
      <c r="F5416" s="400"/>
      <c r="G5416" s="400"/>
      <c r="H5416" s="400"/>
    </row>
    <row r="5417" spans="1:8" x14ac:dyDescent="0.2">
      <c r="A5417" s="407"/>
      <c r="D5417" s="400"/>
      <c r="E5417" s="400"/>
      <c r="F5417" s="400"/>
      <c r="G5417" s="400"/>
      <c r="H5417" s="400"/>
    </row>
    <row r="5418" spans="1:8" x14ac:dyDescent="0.2">
      <c r="A5418" s="407"/>
      <c r="D5418" s="400"/>
      <c r="E5418" s="400"/>
      <c r="F5418" s="400"/>
      <c r="G5418" s="400"/>
      <c r="H5418" s="400"/>
    </row>
    <row r="5419" spans="1:8" x14ac:dyDescent="0.2">
      <c r="A5419" s="407"/>
      <c r="D5419" s="400"/>
      <c r="E5419" s="400"/>
      <c r="F5419" s="400"/>
      <c r="G5419" s="400"/>
      <c r="H5419" s="400"/>
    </row>
    <row r="5420" spans="1:8" x14ac:dyDescent="0.2">
      <c r="A5420" s="407"/>
      <c r="D5420" s="400"/>
      <c r="E5420" s="400"/>
      <c r="F5420" s="400"/>
      <c r="G5420" s="400"/>
      <c r="H5420" s="400"/>
    </row>
    <row r="5421" spans="1:8" x14ac:dyDescent="0.2">
      <c r="A5421" s="407"/>
      <c r="D5421" s="400"/>
      <c r="E5421" s="400"/>
      <c r="F5421" s="400"/>
      <c r="G5421" s="400"/>
      <c r="H5421" s="400"/>
    </row>
    <row r="5422" spans="1:8" x14ac:dyDescent="0.2">
      <c r="A5422" s="407"/>
      <c r="D5422" s="400"/>
      <c r="E5422" s="400"/>
      <c r="F5422" s="400"/>
      <c r="G5422" s="400"/>
      <c r="H5422" s="400"/>
    </row>
    <row r="5423" spans="1:8" x14ac:dyDescent="0.2">
      <c r="A5423" s="407"/>
      <c r="D5423" s="400"/>
      <c r="E5423" s="400"/>
      <c r="F5423" s="400"/>
      <c r="G5423" s="400"/>
      <c r="H5423" s="400"/>
    </row>
    <row r="5424" spans="1:8" x14ac:dyDescent="0.2">
      <c r="A5424" s="407"/>
      <c r="D5424" s="400"/>
      <c r="E5424" s="400"/>
      <c r="F5424" s="400"/>
      <c r="G5424" s="400"/>
      <c r="H5424" s="400"/>
    </row>
    <row r="5425" spans="1:8" x14ac:dyDescent="0.2">
      <c r="A5425" s="407"/>
      <c r="D5425" s="400"/>
      <c r="E5425" s="400"/>
      <c r="F5425" s="400"/>
      <c r="G5425" s="400"/>
      <c r="H5425" s="400"/>
    </row>
    <row r="5426" spans="1:8" x14ac:dyDescent="0.2">
      <c r="A5426" s="407"/>
      <c r="D5426" s="400"/>
      <c r="E5426" s="400"/>
      <c r="F5426" s="400"/>
      <c r="G5426" s="400"/>
      <c r="H5426" s="400"/>
    </row>
    <row r="5427" spans="1:8" x14ac:dyDescent="0.2">
      <c r="A5427" s="407"/>
      <c r="D5427" s="400"/>
      <c r="E5427" s="400"/>
      <c r="F5427" s="400"/>
      <c r="G5427" s="400"/>
      <c r="H5427" s="400"/>
    </row>
    <row r="5428" spans="1:8" x14ac:dyDescent="0.2">
      <c r="A5428" s="407"/>
      <c r="D5428" s="400"/>
      <c r="E5428" s="400"/>
      <c r="F5428" s="400"/>
      <c r="G5428" s="400"/>
      <c r="H5428" s="400"/>
    </row>
    <row r="5429" spans="1:8" x14ac:dyDescent="0.2">
      <c r="A5429" s="407"/>
      <c r="D5429" s="400"/>
      <c r="E5429" s="400"/>
      <c r="F5429" s="400"/>
      <c r="G5429" s="400"/>
      <c r="H5429" s="400"/>
    </row>
    <row r="5430" spans="1:8" x14ac:dyDescent="0.2">
      <c r="A5430" s="407"/>
      <c r="D5430" s="400"/>
      <c r="E5430" s="400"/>
      <c r="F5430" s="400"/>
      <c r="G5430" s="400"/>
      <c r="H5430" s="400"/>
    </row>
    <row r="5431" spans="1:8" x14ac:dyDescent="0.2">
      <c r="A5431" s="407"/>
      <c r="D5431" s="400"/>
      <c r="E5431" s="400"/>
      <c r="F5431" s="400"/>
      <c r="G5431" s="400"/>
      <c r="H5431" s="400"/>
    </row>
    <row r="5432" spans="1:8" x14ac:dyDescent="0.2">
      <c r="A5432" s="407"/>
      <c r="D5432" s="400"/>
      <c r="E5432" s="400"/>
      <c r="F5432" s="400"/>
      <c r="G5432" s="400"/>
      <c r="H5432" s="400"/>
    </row>
    <row r="5433" spans="1:8" x14ac:dyDescent="0.2">
      <c r="A5433" s="407"/>
      <c r="D5433" s="400"/>
      <c r="E5433" s="400"/>
      <c r="F5433" s="400"/>
      <c r="G5433" s="400"/>
      <c r="H5433" s="400"/>
    </row>
    <row r="5434" spans="1:8" x14ac:dyDescent="0.2">
      <c r="A5434" s="407"/>
      <c r="D5434" s="400"/>
      <c r="E5434" s="400"/>
      <c r="F5434" s="400"/>
      <c r="G5434" s="400"/>
      <c r="H5434" s="400"/>
    </row>
    <row r="5435" spans="1:8" x14ac:dyDescent="0.2">
      <c r="A5435" s="407"/>
      <c r="D5435" s="400"/>
      <c r="E5435" s="400"/>
      <c r="F5435" s="400"/>
      <c r="G5435" s="400"/>
      <c r="H5435" s="400"/>
    </row>
    <row r="5436" spans="1:8" x14ac:dyDescent="0.2">
      <c r="A5436" s="407"/>
      <c r="D5436" s="400"/>
      <c r="E5436" s="400"/>
      <c r="F5436" s="400"/>
      <c r="G5436" s="400"/>
      <c r="H5436" s="400"/>
    </row>
    <row r="5437" spans="1:8" x14ac:dyDescent="0.2">
      <c r="A5437" s="407"/>
      <c r="D5437" s="400"/>
      <c r="E5437" s="400"/>
      <c r="F5437" s="400"/>
      <c r="G5437" s="400"/>
      <c r="H5437" s="400"/>
    </row>
    <row r="5438" spans="1:8" x14ac:dyDescent="0.2">
      <c r="A5438" s="407"/>
      <c r="D5438" s="400"/>
      <c r="E5438" s="400"/>
      <c r="F5438" s="400"/>
      <c r="G5438" s="400"/>
      <c r="H5438" s="400"/>
    </row>
    <row r="5439" spans="1:8" x14ac:dyDescent="0.2">
      <c r="A5439" s="407"/>
      <c r="D5439" s="400"/>
      <c r="E5439" s="400"/>
      <c r="F5439" s="400"/>
      <c r="G5439" s="400"/>
      <c r="H5439" s="400"/>
    </row>
    <row r="5440" spans="1:8" x14ac:dyDescent="0.2">
      <c r="A5440" s="407"/>
      <c r="D5440" s="400"/>
      <c r="E5440" s="400"/>
      <c r="F5440" s="400"/>
      <c r="G5440" s="400"/>
      <c r="H5440" s="400"/>
    </row>
    <row r="5441" spans="1:8" x14ac:dyDescent="0.2">
      <c r="A5441" s="407"/>
      <c r="D5441" s="400"/>
      <c r="E5441" s="400"/>
      <c r="F5441" s="400"/>
      <c r="G5441" s="400"/>
      <c r="H5441" s="400"/>
    </row>
    <row r="5442" spans="1:8" x14ac:dyDescent="0.2">
      <c r="A5442" s="407"/>
      <c r="D5442" s="400"/>
      <c r="E5442" s="400"/>
      <c r="F5442" s="400"/>
      <c r="G5442" s="400"/>
      <c r="H5442" s="400"/>
    </row>
    <row r="5443" spans="1:8" x14ac:dyDescent="0.2">
      <c r="A5443" s="407"/>
      <c r="D5443" s="400"/>
      <c r="E5443" s="400"/>
      <c r="F5443" s="400"/>
      <c r="G5443" s="400"/>
      <c r="H5443" s="400"/>
    </row>
    <row r="5444" spans="1:8" x14ac:dyDescent="0.2">
      <c r="A5444" s="407"/>
      <c r="D5444" s="400"/>
      <c r="E5444" s="400"/>
      <c r="F5444" s="400"/>
      <c r="G5444" s="400"/>
      <c r="H5444" s="400"/>
    </row>
    <row r="5445" spans="1:8" x14ac:dyDescent="0.2">
      <c r="A5445" s="407"/>
      <c r="D5445" s="400"/>
      <c r="E5445" s="400"/>
      <c r="F5445" s="400"/>
      <c r="G5445" s="400"/>
      <c r="H5445" s="400"/>
    </row>
    <row r="5446" spans="1:8" x14ac:dyDescent="0.2">
      <c r="A5446" s="407"/>
      <c r="D5446" s="400"/>
      <c r="E5446" s="400"/>
      <c r="F5446" s="400"/>
      <c r="G5446" s="400"/>
      <c r="H5446" s="400"/>
    </row>
    <row r="5447" spans="1:8" x14ac:dyDescent="0.2">
      <c r="A5447" s="407"/>
      <c r="D5447" s="400"/>
      <c r="E5447" s="400"/>
      <c r="F5447" s="400"/>
      <c r="G5447" s="400"/>
      <c r="H5447" s="400"/>
    </row>
    <row r="5448" spans="1:8" x14ac:dyDescent="0.2">
      <c r="A5448" s="407"/>
      <c r="D5448" s="400"/>
      <c r="E5448" s="400"/>
      <c r="F5448" s="400"/>
      <c r="G5448" s="400"/>
      <c r="H5448" s="400"/>
    </row>
    <row r="5449" spans="1:8" x14ac:dyDescent="0.2">
      <c r="A5449" s="407"/>
      <c r="D5449" s="400"/>
      <c r="E5449" s="400"/>
      <c r="F5449" s="400"/>
      <c r="G5449" s="400"/>
      <c r="H5449" s="400"/>
    </row>
    <row r="5450" spans="1:8" x14ac:dyDescent="0.2">
      <c r="A5450" s="407"/>
      <c r="D5450" s="400"/>
      <c r="E5450" s="400"/>
      <c r="F5450" s="400"/>
      <c r="G5450" s="400"/>
      <c r="H5450" s="400"/>
    </row>
    <row r="5451" spans="1:8" x14ac:dyDescent="0.2">
      <c r="A5451" s="407"/>
      <c r="D5451" s="400"/>
      <c r="E5451" s="400"/>
      <c r="F5451" s="400"/>
      <c r="G5451" s="400"/>
      <c r="H5451" s="400"/>
    </row>
    <row r="5452" spans="1:8" x14ac:dyDescent="0.2">
      <c r="A5452" s="407"/>
      <c r="D5452" s="400"/>
      <c r="E5452" s="400"/>
      <c r="F5452" s="400"/>
      <c r="G5452" s="400"/>
      <c r="H5452" s="400"/>
    </row>
    <row r="5453" spans="1:8" x14ac:dyDescent="0.2">
      <c r="A5453" s="407"/>
      <c r="D5453" s="400"/>
      <c r="E5453" s="400"/>
      <c r="F5453" s="400"/>
      <c r="G5453" s="400"/>
      <c r="H5453" s="400"/>
    </row>
    <row r="5454" spans="1:8" x14ac:dyDescent="0.2">
      <c r="A5454" s="407"/>
      <c r="D5454" s="400"/>
      <c r="E5454" s="400"/>
      <c r="F5454" s="400"/>
      <c r="G5454" s="400"/>
      <c r="H5454" s="400"/>
    </row>
    <row r="5455" spans="1:8" x14ac:dyDescent="0.2">
      <c r="A5455" s="407"/>
      <c r="D5455" s="400"/>
      <c r="E5455" s="400"/>
      <c r="F5455" s="400"/>
      <c r="G5455" s="400"/>
      <c r="H5455" s="400"/>
    </row>
    <row r="5456" spans="1:8" x14ac:dyDescent="0.2">
      <c r="A5456" s="407"/>
      <c r="D5456" s="400"/>
      <c r="E5456" s="400"/>
      <c r="F5456" s="400"/>
      <c r="G5456" s="400"/>
      <c r="H5456" s="400"/>
    </row>
    <row r="5457" spans="1:8" x14ac:dyDescent="0.2">
      <c r="A5457" s="407"/>
      <c r="D5457" s="400"/>
      <c r="E5457" s="400"/>
      <c r="F5457" s="400"/>
      <c r="G5457" s="400"/>
      <c r="H5457" s="400"/>
    </row>
    <row r="5458" spans="1:8" x14ac:dyDescent="0.2">
      <c r="A5458" s="407"/>
      <c r="D5458" s="400"/>
      <c r="E5458" s="400"/>
      <c r="F5458" s="400"/>
      <c r="G5458" s="400"/>
      <c r="H5458" s="400"/>
    </row>
    <row r="5459" spans="1:8" x14ac:dyDescent="0.2">
      <c r="A5459" s="407"/>
      <c r="D5459" s="400"/>
      <c r="E5459" s="400"/>
      <c r="F5459" s="400"/>
      <c r="G5459" s="400"/>
      <c r="H5459" s="400"/>
    </row>
    <row r="5460" spans="1:8" x14ac:dyDescent="0.2">
      <c r="A5460" s="407"/>
      <c r="D5460" s="400"/>
      <c r="E5460" s="400"/>
      <c r="F5460" s="400"/>
      <c r="G5460" s="400"/>
      <c r="H5460" s="400"/>
    </row>
    <row r="5461" spans="1:8" x14ac:dyDescent="0.2">
      <c r="A5461" s="407"/>
      <c r="D5461" s="400"/>
      <c r="E5461" s="400"/>
      <c r="F5461" s="400"/>
      <c r="G5461" s="400"/>
      <c r="H5461" s="400"/>
    </row>
    <row r="5462" spans="1:8" x14ac:dyDescent="0.2">
      <c r="A5462" s="407"/>
      <c r="D5462" s="400"/>
      <c r="E5462" s="400"/>
      <c r="F5462" s="400"/>
      <c r="G5462" s="400"/>
      <c r="H5462" s="400"/>
    </row>
    <row r="5463" spans="1:8" x14ac:dyDescent="0.2">
      <c r="A5463" s="407"/>
      <c r="D5463" s="400"/>
      <c r="E5463" s="400"/>
      <c r="F5463" s="400"/>
      <c r="G5463" s="400"/>
      <c r="H5463" s="400"/>
    </row>
    <row r="5464" spans="1:8" x14ac:dyDescent="0.2">
      <c r="A5464" s="407"/>
      <c r="D5464" s="400"/>
      <c r="E5464" s="400"/>
      <c r="F5464" s="400"/>
      <c r="G5464" s="400"/>
      <c r="H5464" s="400"/>
    </row>
    <row r="5465" spans="1:8" x14ac:dyDescent="0.2">
      <c r="A5465" s="407"/>
      <c r="D5465" s="400"/>
      <c r="E5465" s="400"/>
      <c r="F5465" s="400"/>
      <c r="G5465" s="400"/>
      <c r="H5465" s="400"/>
    </row>
    <row r="5466" spans="1:8" x14ac:dyDescent="0.2">
      <c r="A5466" s="407"/>
      <c r="D5466" s="400"/>
      <c r="E5466" s="400"/>
      <c r="F5466" s="400"/>
      <c r="G5466" s="400"/>
      <c r="H5466" s="400"/>
    </row>
    <row r="5467" spans="1:8" x14ac:dyDescent="0.2">
      <c r="A5467" s="407"/>
      <c r="D5467" s="400"/>
      <c r="E5467" s="400"/>
      <c r="F5467" s="400"/>
      <c r="G5467" s="400"/>
      <c r="H5467" s="400"/>
    </row>
    <row r="5468" spans="1:8" x14ac:dyDescent="0.2">
      <c r="A5468" s="407"/>
      <c r="D5468" s="400"/>
      <c r="E5468" s="400"/>
      <c r="F5468" s="400"/>
      <c r="G5468" s="400"/>
      <c r="H5468" s="400"/>
    </row>
    <row r="5469" spans="1:8" x14ac:dyDescent="0.2">
      <c r="A5469" s="407"/>
      <c r="D5469" s="400"/>
      <c r="E5469" s="400"/>
      <c r="F5469" s="400"/>
      <c r="G5469" s="400"/>
      <c r="H5469" s="400"/>
    </row>
    <row r="5470" spans="1:8" x14ac:dyDescent="0.2">
      <c r="A5470" s="407"/>
      <c r="D5470" s="400"/>
      <c r="E5470" s="400"/>
      <c r="F5470" s="400"/>
      <c r="G5470" s="400"/>
      <c r="H5470" s="400"/>
    </row>
    <row r="5471" spans="1:8" x14ac:dyDescent="0.2">
      <c r="A5471" s="407"/>
      <c r="D5471" s="400"/>
      <c r="E5471" s="400"/>
      <c r="F5471" s="400"/>
      <c r="G5471" s="400"/>
      <c r="H5471" s="400"/>
    </row>
    <row r="5472" spans="1:8" x14ac:dyDescent="0.2">
      <c r="A5472" s="407"/>
      <c r="D5472" s="400"/>
      <c r="E5472" s="400"/>
      <c r="F5472" s="400"/>
      <c r="G5472" s="400"/>
      <c r="H5472" s="400"/>
    </row>
    <row r="5473" spans="1:8" x14ac:dyDescent="0.2">
      <c r="A5473" s="407"/>
      <c r="D5473" s="400"/>
      <c r="E5473" s="400"/>
      <c r="F5473" s="400"/>
      <c r="G5473" s="400"/>
      <c r="H5473" s="400"/>
    </row>
    <row r="5474" spans="1:8" x14ac:dyDescent="0.2">
      <c r="A5474" s="407"/>
      <c r="D5474" s="400"/>
      <c r="E5474" s="400"/>
      <c r="F5474" s="400"/>
      <c r="G5474" s="400"/>
      <c r="H5474" s="400"/>
    </row>
    <row r="5475" spans="1:8" x14ac:dyDescent="0.2">
      <c r="A5475" s="407"/>
      <c r="D5475" s="400"/>
      <c r="E5475" s="400"/>
      <c r="F5475" s="400"/>
      <c r="G5475" s="400"/>
      <c r="H5475" s="400"/>
    </row>
    <row r="5476" spans="1:8" x14ac:dyDescent="0.2">
      <c r="A5476" s="407"/>
      <c r="D5476" s="400"/>
      <c r="E5476" s="400"/>
      <c r="F5476" s="400"/>
      <c r="G5476" s="400"/>
      <c r="H5476" s="400"/>
    </row>
    <row r="5477" spans="1:8" x14ac:dyDescent="0.2">
      <c r="A5477" s="407"/>
      <c r="D5477" s="400"/>
      <c r="E5477" s="400"/>
      <c r="F5477" s="400"/>
      <c r="G5477" s="400"/>
      <c r="H5477" s="400"/>
    </row>
    <row r="5478" spans="1:8" x14ac:dyDescent="0.2">
      <c r="A5478" s="407"/>
      <c r="D5478" s="400"/>
      <c r="E5478" s="400"/>
      <c r="F5478" s="400"/>
      <c r="G5478" s="400"/>
      <c r="H5478" s="400"/>
    </row>
    <row r="5479" spans="1:8" x14ac:dyDescent="0.2">
      <c r="A5479" s="407"/>
      <c r="D5479" s="400"/>
      <c r="E5479" s="400"/>
      <c r="F5479" s="400"/>
      <c r="G5479" s="400"/>
      <c r="H5479" s="400"/>
    </row>
    <row r="5480" spans="1:8" x14ac:dyDescent="0.2">
      <c r="A5480" s="407"/>
      <c r="D5480" s="400"/>
      <c r="E5480" s="400"/>
      <c r="F5480" s="400"/>
      <c r="G5480" s="400"/>
      <c r="H5480" s="400"/>
    </row>
    <row r="5481" spans="1:8" x14ac:dyDescent="0.2">
      <c r="A5481" s="407"/>
      <c r="D5481" s="400"/>
      <c r="E5481" s="400"/>
      <c r="F5481" s="400"/>
      <c r="G5481" s="400"/>
      <c r="H5481" s="400"/>
    </row>
    <row r="5482" spans="1:8" x14ac:dyDescent="0.2">
      <c r="A5482" s="407"/>
      <c r="D5482" s="400"/>
      <c r="E5482" s="400"/>
      <c r="F5482" s="400"/>
      <c r="G5482" s="400"/>
      <c r="H5482" s="400"/>
    </row>
    <row r="5483" spans="1:8" x14ac:dyDescent="0.2">
      <c r="A5483" s="407"/>
      <c r="D5483" s="400"/>
      <c r="E5483" s="400"/>
      <c r="F5483" s="400"/>
      <c r="G5483" s="400"/>
      <c r="H5483" s="400"/>
    </row>
    <row r="5484" spans="1:8" x14ac:dyDescent="0.2">
      <c r="A5484" s="407"/>
      <c r="D5484" s="400"/>
      <c r="E5484" s="400"/>
      <c r="F5484" s="400"/>
      <c r="G5484" s="400"/>
      <c r="H5484" s="400"/>
    </row>
    <row r="5485" spans="1:8" x14ac:dyDescent="0.2">
      <c r="A5485" s="407"/>
      <c r="D5485" s="400"/>
      <c r="E5485" s="400"/>
      <c r="F5485" s="400"/>
      <c r="G5485" s="400"/>
      <c r="H5485" s="400"/>
    </row>
    <row r="5486" spans="1:8" x14ac:dyDescent="0.2">
      <c r="A5486" s="407"/>
      <c r="D5486" s="400"/>
      <c r="E5486" s="400"/>
      <c r="F5486" s="400"/>
      <c r="G5486" s="400"/>
      <c r="H5486" s="400"/>
    </row>
    <row r="5487" spans="1:8" x14ac:dyDescent="0.2">
      <c r="A5487" s="407"/>
      <c r="D5487" s="400"/>
      <c r="E5487" s="400"/>
      <c r="F5487" s="400"/>
      <c r="G5487" s="400"/>
      <c r="H5487" s="400"/>
    </row>
    <row r="5488" spans="1:8" x14ac:dyDescent="0.2">
      <c r="A5488" s="407"/>
      <c r="D5488" s="400"/>
      <c r="E5488" s="400"/>
      <c r="F5488" s="400"/>
      <c r="G5488" s="400"/>
      <c r="H5488" s="400"/>
    </row>
    <row r="5489" spans="1:8" x14ac:dyDescent="0.2">
      <c r="A5489" s="407"/>
      <c r="D5489" s="400"/>
      <c r="E5489" s="400"/>
      <c r="F5489" s="400"/>
      <c r="G5489" s="400"/>
      <c r="H5489" s="400"/>
    </row>
    <row r="5490" spans="1:8" x14ac:dyDescent="0.2">
      <c r="A5490" s="407"/>
      <c r="D5490" s="400"/>
      <c r="E5490" s="400"/>
      <c r="F5490" s="400"/>
      <c r="G5490" s="400"/>
      <c r="H5490" s="400"/>
    </row>
    <row r="5491" spans="1:8" x14ac:dyDescent="0.2">
      <c r="A5491" s="407"/>
      <c r="D5491" s="400"/>
      <c r="E5491" s="400"/>
      <c r="F5491" s="400"/>
      <c r="G5491" s="400"/>
      <c r="H5491" s="400"/>
    </row>
    <row r="5492" spans="1:8" x14ac:dyDescent="0.2">
      <c r="A5492" s="407"/>
      <c r="D5492" s="400"/>
      <c r="E5492" s="400"/>
      <c r="F5492" s="400"/>
      <c r="G5492" s="400"/>
      <c r="H5492" s="400"/>
    </row>
    <row r="5493" spans="1:8" x14ac:dyDescent="0.2">
      <c r="A5493" s="407"/>
      <c r="D5493" s="400"/>
      <c r="E5493" s="400"/>
      <c r="F5493" s="400"/>
      <c r="G5493" s="400"/>
      <c r="H5493" s="400"/>
    </row>
    <row r="5494" spans="1:8" x14ac:dyDescent="0.2">
      <c r="A5494" s="407"/>
      <c r="D5494" s="400"/>
      <c r="E5494" s="400"/>
      <c r="F5494" s="400"/>
      <c r="G5494" s="400"/>
      <c r="H5494" s="400"/>
    </row>
    <row r="5495" spans="1:8" x14ac:dyDescent="0.2">
      <c r="A5495" s="407"/>
      <c r="D5495" s="400"/>
      <c r="E5495" s="400"/>
      <c r="F5495" s="400"/>
      <c r="G5495" s="400"/>
      <c r="H5495" s="400"/>
    </row>
    <row r="5496" spans="1:8" x14ac:dyDescent="0.2">
      <c r="A5496" s="407"/>
      <c r="D5496" s="400"/>
      <c r="E5496" s="400"/>
      <c r="F5496" s="400"/>
      <c r="G5496" s="400"/>
      <c r="H5496" s="400"/>
    </row>
    <row r="5497" spans="1:8" x14ac:dyDescent="0.2">
      <c r="A5497" s="407"/>
      <c r="D5497" s="400"/>
      <c r="E5497" s="400"/>
      <c r="F5497" s="400"/>
      <c r="G5497" s="400"/>
      <c r="H5497" s="400"/>
    </row>
    <row r="5498" spans="1:8" x14ac:dyDescent="0.2">
      <c r="A5498" s="407"/>
      <c r="D5498" s="400"/>
      <c r="E5498" s="400"/>
      <c r="F5498" s="400"/>
      <c r="G5498" s="400"/>
      <c r="H5498" s="400"/>
    </row>
    <row r="5499" spans="1:8" x14ac:dyDescent="0.2">
      <c r="A5499" s="407"/>
      <c r="D5499" s="400"/>
      <c r="E5499" s="400"/>
      <c r="F5499" s="400"/>
      <c r="G5499" s="400"/>
      <c r="H5499" s="400"/>
    </row>
    <row r="5500" spans="1:8" x14ac:dyDescent="0.2">
      <c r="A5500" s="407"/>
      <c r="D5500" s="400"/>
      <c r="E5500" s="400"/>
      <c r="F5500" s="400"/>
      <c r="G5500" s="400"/>
      <c r="H5500" s="400"/>
    </row>
    <row r="5501" spans="1:8" x14ac:dyDescent="0.2">
      <c r="A5501" s="407"/>
      <c r="D5501" s="400"/>
      <c r="E5501" s="400"/>
      <c r="F5501" s="400"/>
      <c r="G5501" s="400"/>
      <c r="H5501" s="400"/>
    </row>
    <row r="5502" spans="1:8" x14ac:dyDescent="0.2">
      <c r="A5502" s="407"/>
      <c r="D5502" s="400"/>
      <c r="E5502" s="400"/>
      <c r="F5502" s="400"/>
      <c r="G5502" s="400"/>
      <c r="H5502" s="400"/>
    </row>
    <row r="5503" spans="1:8" x14ac:dyDescent="0.2">
      <c r="A5503" s="407"/>
      <c r="D5503" s="400"/>
      <c r="E5503" s="400"/>
      <c r="F5503" s="400"/>
      <c r="G5503" s="400"/>
      <c r="H5503" s="400"/>
    </row>
    <row r="5504" spans="1:8" x14ac:dyDescent="0.2">
      <c r="A5504" s="407"/>
      <c r="D5504" s="400"/>
      <c r="E5504" s="400"/>
      <c r="F5504" s="400"/>
      <c r="G5504" s="400"/>
      <c r="H5504" s="400"/>
    </row>
    <row r="5505" spans="1:8" x14ac:dyDescent="0.2">
      <c r="A5505" s="407"/>
      <c r="D5505" s="400"/>
      <c r="E5505" s="400"/>
      <c r="F5505" s="400"/>
      <c r="G5505" s="400"/>
      <c r="H5505" s="400"/>
    </row>
    <row r="5506" spans="1:8" x14ac:dyDescent="0.2">
      <c r="A5506" s="407"/>
      <c r="D5506" s="400"/>
      <c r="E5506" s="400"/>
      <c r="F5506" s="400"/>
      <c r="G5506" s="400"/>
      <c r="H5506" s="400"/>
    </row>
    <row r="5507" spans="1:8" x14ac:dyDescent="0.2">
      <c r="A5507" s="407"/>
      <c r="D5507" s="400"/>
      <c r="E5507" s="400"/>
      <c r="F5507" s="400"/>
      <c r="G5507" s="400"/>
      <c r="H5507" s="400"/>
    </row>
    <row r="5508" spans="1:8" x14ac:dyDescent="0.2">
      <c r="A5508" s="407"/>
      <c r="D5508" s="400"/>
      <c r="E5508" s="400"/>
      <c r="F5508" s="400"/>
      <c r="G5508" s="400"/>
      <c r="H5508" s="400"/>
    </row>
    <row r="5509" spans="1:8" x14ac:dyDescent="0.2">
      <c r="A5509" s="407"/>
      <c r="D5509" s="400"/>
      <c r="E5509" s="400"/>
      <c r="F5509" s="400"/>
      <c r="G5509" s="400"/>
      <c r="H5509" s="400"/>
    </row>
    <row r="5510" spans="1:8" x14ac:dyDescent="0.2">
      <c r="A5510" s="407"/>
      <c r="D5510" s="400"/>
      <c r="E5510" s="400"/>
      <c r="F5510" s="400"/>
      <c r="G5510" s="400"/>
      <c r="H5510" s="400"/>
    </row>
    <row r="5511" spans="1:8" x14ac:dyDescent="0.2">
      <c r="A5511" s="407"/>
      <c r="D5511" s="400"/>
      <c r="E5511" s="400"/>
      <c r="F5511" s="400"/>
      <c r="G5511" s="400"/>
      <c r="H5511" s="400"/>
    </row>
    <row r="5512" spans="1:8" x14ac:dyDescent="0.2">
      <c r="A5512" s="407"/>
      <c r="D5512" s="400"/>
      <c r="E5512" s="400"/>
      <c r="F5512" s="400"/>
      <c r="G5512" s="400"/>
      <c r="H5512" s="400"/>
    </row>
    <row r="5513" spans="1:8" x14ac:dyDescent="0.2">
      <c r="A5513" s="407"/>
      <c r="D5513" s="400"/>
      <c r="E5513" s="400"/>
      <c r="F5513" s="400"/>
      <c r="G5513" s="400"/>
      <c r="H5513" s="400"/>
    </row>
    <row r="5514" spans="1:8" x14ac:dyDescent="0.2">
      <c r="A5514" s="407"/>
      <c r="D5514" s="400"/>
      <c r="E5514" s="400"/>
      <c r="F5514" s="400"/>
      <c r="G5514" s="400"/>
      <c r="H5514" s="400"/>
    </row>
    <row r="5515" spans="1:8" x14ac:dyDescent="0.2">
      <c r="A5515" s="407"/>
      <c r="D5515" s="400"/>
      <c r="E5515" s="400"/>
      <c r="F5515" s="400"/>
      <c r="G5515" s="400"/>
      <c r="H5515" s="400"/>
    </row>
    <row r="5516" spans="1:8" x14ac:dyDescent="0.2">
      <c r="A5516" s="407"/>
      <c r="D5516" s="400"/>
      <c r="E5516" s="400"/>
      <c r="F5516" s="400"/>
      <c r="G5516" s="400"/>
      <c r="H5516" s="400"/>
    </row>
    <row r="5517" spans="1:8" x14ac:dyDescent="0.2">
      <c r="A5517" s="407"/>
      <c r="D5517" s="400"/>
      <c r="E5517" s="400"/>
      <c r="F5517" s="400"/>
      <c r="G5517" s="400"/>
      <c r="H5517" s="400"/>
    </row>
    <row r="5518" spans="1:8" x14ac:dyDescent="0.2">
      <c r="A5518" s="407"/>
      <c r="D5518" s="400"/>
      <c r="E5518" s="400"/>
      <c r="F5518" s="400"/>
      <c r="G5518" s="400"/>
      <c r="H5518" s="400"/>
    </row>
    <row r="5519" spans="1:8" x14ac:dyDescent="0.2">
      <c r="A5519" s="407"/>
      <c r="D5519" s="400"/>
      <c r="E5519" s="400"/>
      <c r="F5519" s="400"/>
      <c r="G5519" s="400"/>
      <c r="H5519" s="400"/>
    </row>
    <row r="5520" spans="1:8" x14ac:dyDescent="0.2">
      <c r="A5520" s="407"/>
      <c r="D5520" s="400"/>
      <c r="E5520" s="400"/>
      <c r="F5520" s="400"/>
      <c r="G5520" s="400"/>
      <c r="H5520" s="400"/>
    </row>
    <row r="5521" spans="1:8" x14ac:dyDescent="0.2">
      <c r="A5521" s="407"/>
      <c r="D5521" s="400"/>
      <c r="E5521" s="400"/>
      <c r="F5521" s="400"/>
      <c r="G5521" s="400"/>
      <c r="H5521" s="400"/>
    </row>
    <row r="5522" spans="1:8" x14ac:dyDescent="0.2">
      <c r="A5522" s="407"/>
      <c r="D5522" s="400"/>
      <c r="E5522" s="400"/>
      <c r="F5522" s="400"/>
      <c r="G5522" s="400"/>
      <c r="H5522" s="400"/>
    </row>
    <row r="5523" spans="1:8" x14ac:dyDescent="0.2">
      <c r="A5523" s="407"/>
      <c r="D5523" s="400"/>
      <c r="E5523" s="400"/>
      <c r="F5523" s="400"/>
      <c r="G5523" s="400"/>
      <c r="H5523" s="400"/>
    </row>
    <row r="5524" spans="1:8" x14ac:dyDescent="0.2">
      <c r="A5524" s="407"/>
      <c r="D5524" s="400"/>
      <c r="E5524" s="400"/>
      <c r="F5524" s="400"/>
      <c r="G5524" s="400"/>
      <c r="H5524" s="400"/>
    </row>
    <row r="5525" spans="1:8" x14ac:dyDescent="0.2">
      <c r="A5525" s="407"/>
      <c r="D5525" s="400"/>
      <c r="E5525" s="400"/>
      <c r="F5525" s="400"/>
      <c r="G5525" s="400"/>
      <c r="H5525" s="400"/>
    </row>
    <row r="5526" spans="1:8" x14ac:dyDescent="0.2">
      <c r="A5526" s="407"/>
      <c r="D5526" s="400"/>
      <c r="E5526" s="400"/>
      <c r="F5526" s="400"/>
      <c r="G5526" s="400"/>
      <c r="H5526" s="400"/>
    </row>
    <row r="5527" spans="1:8" x14ac:dyDescent="0.2">
      <c r="A5527" s="407"/>
      <c r="D5527" s="400"/>
      <c r="E5527" s="400"/>
      <c r="F5527" s="400"/>
      <c r="G5527" s="400"/>
      <c r="H5527" s="400"/>
    </row>
    <row r="5528" spans="1:8" x14ac:dyDescent="0.2">
      <c r="A5528" s="407"/>
      <c r="D5528" s="400"/>
      <c r="E5528" s="400"/>
      <c r="F5528" s="400"/>
      <c r="G5528" s="400"/>
      <c r="H5528" s="400"/>
    </row>
    <row r="5529" spans="1:8" x14ac:dyDescent="0.2">
      <c r="A5529" s="407"/>
      <c r="D5529" s="400"/>
      <c r="E5529" s="400"/>
      <c r="F5529" s="400"/>
      <c r="G5529" s="400"/>
      <c r="H5529" s="400"/>
    </row>
    <row r="5530" spans="1:8" x14ac:dyDescent="0.2">
      <c r="A5530" s="407"/>
      <c r="D5530" s="400"/>
      <c r="E5530" s="400"/>
      <c r="F5530" s="400"/>
      <c r="G5530" s="400"/>
      <c r="H5530" s="400"/>
    </row>
    <row r="5531" spans="1:8" x14ac:dyDescent="0.2">
      <c r="A5531" s="407"/>
      <c r="D5531" s="400"/>
      <c r="E5531" s="400"/>
      <c r="F5531" s="400"/>
      <c r="G5531" s="400"/>
      <c r="H5531" s="400"/>
    </row>
    <row r="5532" spans="1:8" x14ac:dyDescent="0.2">
      <c r="A5532" s="407"/>
      <c r="D5532" s="400"/>
      <c r="E5532" s="400"/>
      <c r="F5532" s="400"/>
      <c r="G5532" s="400"/>
      <c r="H5532" s="400"/>
    </row>
    <row r="5533" spans="1:8" x14ac:dyDescent="0.2">
      <c r="A5533" s="407"/>
      <c r="D5533" s="400"/>
      <c r="E5533" s="400"/>
      <c r="F5533" s="400"/>
      <c r="G5533" s="400"/>
      <c r="H5533" s="400"/>
    </row>
    <row r="5534" spans="1:8" x14ac:dyDescent="0.2">
      <c r="A5534" s="407"/>
      <c r="D5534" s="400"/>
      <c r="E5534" s="400"/>
      <c r="F5534" s="400"/>
      <c r="G5534" s="400"/>
      <c r="H5534" s="400"/>
    </row>
    <row r="5535" spans="1:8" x14ac:dyDescent="0.2">
      <c r="A5535" s="407"/>
      <c r="D5535" s="400"/>
      <c r="E5535" s="400"/>
      <c r="F5535" s="400"/>
      <c r="G5535" s="400"/>
      <c r="H5535" s="400"/>
    </row>
    <row r="5536" spans="1:8" x14ac:dyDescent="0.2">
      <c r="A5536" s="407"/>
      <c r="D5536" s="400"/>
      <c r="E5536" s="400"/>
      <c r="F5536" s="400"/>
      <c r="G5536" s="400"/>
      <c r="H5536" s="400"/>
    </row>
    <row r="5537" spans="1:8" x14ac:dyDescent="0.2">
      <c r="A5537" s="407"/>
      <c r="D5537" s="400"/>
      <c r="E5537" s="400"/>
      <c r="F5537" s="400"/>
      <c r="G5537" s="400"/>
      <c r="H5537" s="400"/>
    </row>
    <row r="5538" spans="1:8" x14ac:dyDescent="0.2">
      <c r="A5538" s="407"/>
      <c r="D5538" s="400"/>
      <c r="E5538" s="400"/>
      <c r="F5538" s="400"/>
      <c r="G5538" s="400"/>
      <c r="H5538" s="400"/>
    </row>
    <row r="5539" spans="1:8" x14ac:dyDescent="0.2">
      <c r="A5539" s="407"/>
      <c r="D5539" s="400"/>
      <c r="E5539" s="400"/>
      <c r="F5539" s="400"/>
      <c r="G5539" s="400"/>
      <c r="H5539" s="400"/>
    </row>
    <row r="5540" spans="1:8" x14ac:dyDescent="0.2">
      <c r="A5540" s="407"/>
      <c r="D5540" s="400"/>
      <c r="E5540" s="400"/>
      <c r="F5540" s="400"/>
      <c r="G5540" s="400"/>
      <c r="H5540" s="400"/>
    </row>
    <row r="5541" spans="1:8" x14ac:dyDescent="0.2">
      <c r="A5541" s="407"/>
      <c r="D5541" s="400"/>
      <c r="E5541" s="400"/>
      <c r="F5541" s="400"/>
      <c r="G5541" s="400"/>
      <c r="H5541" s="400"/>
    </row>
    <row r="5542" spans="1:8" x14ac:dyDescent="0.2">
      <c r="A5542" s="407"/>
      <c r="D5542" s="400"/>
      <c r="E5542" s="400"/>
      <c r="F5542" s="400"/>
      <c r="G5542" s="400"/>
      <c r="H5542" s="400"/>
    </row>
    <row r="5543" spans="1:8" x14ac:dyDescent="0.2">
      <c r="A5543" s="407"/>
      <c r="D5543" s="400"/>
      <c r="E5543" s="400"/>
      <c r="F5543" s="400"/>
      <c r="G5543" s="400"/>
      <c r="H5543" s="400"/>
    </row>
    <row r="5544" spans="1:8" x14ac:dyDescent="0.2">
      <c r="A5544" s="407"/>
      <c r="D5544" s="400"/>
      <c r="E5544" s="400"/>
      <c r="F5544" s="400"/>
      <c r="G5544" s="400"/>
      <c r="H5544" s="400"/>
    </row>
    <row r="5545" spans="1:8" x14ac:dyDescent="0.2">
      <c r="A5545" s="407"/>
      <c r="D5545" s="400"/>
      <c r="E5545" s="400"/>
      <c r="F5545" s="400"/>
      <c r="G5545" s="400"/>
      <c r="H5545" s="400"/>
    </row>
    <row r="5546" spans="1:8" x14ac:dyDescent="0.2">
      <c r="A5546" s="407"/>
      <c r="D5546" s="400"/>
      <c r="E5546" s="400"/>
      <c r="F5546" s="400"/>
      <c r="G5546" s="400"/>
      <c r="H5546" s="400"/>
    </row>
    <row r="5547" spans="1:8" x14ac:dyDescent="0.2">
      <c r="A5547" s="407"/>
      <c r="D5547" s="400"/>
      <c r="E5547" s="400"/>
      <c r="F5547" s="400"/>
      <c r="G5547" s="400"/>
      <c r="H5547" s="400"/>
    </row>
    <row r="5548" spans="1:8" x14ac:dyDescent="0.2">
      <c r="A5548" s="407"/>
      <c r="D5548" s="400"/>
      <c r="E5548" s="400"/>
      <c r="F5548" s="400"/>
      <c r="G5548" s="400"/>
      <c r="H5548" s="400"/>
    </row>
    <row r="5549" spans="1:8" x14ac:dyDescent="0.2">
      <c r="A5549" s="407"/>
      <c r="D5549" s="400"/>
      <c r="E5549" s="400"/>
      <c r="F5549" s="400"/>
      <c r="G5549" s="400"/>
      <c r="H5549" s="400"/>
    </row>
    <row r="5550" spans="1:8" x14ac:dyDescent="0.2">
      <c r="A5550" s="407"/>
      <c r="D5550" s="400"/>
      <c r="E5550" s="400"/>
      <c r="F5550" s="400"/>
      <c r="G5550" s="400"/>
      <c r="H5550" s="400"/>
    </row>
    <row r="5551" spans="1:8" x14ac:dyDescent="0.2">
      <c r="A5551" s="407"/>
      <c r="D5551" s="400"/>
      <c r="E5551" s="400"/>
      <c r="F5551" s="400"/>
      <c r="G5551" s="400"/>
      <c r="H5551" s="400"/>
    </row>
    <row r="5552" spans="1:8" x14ac:dyDescent="0.2">
      <c r="A5552" s="407"/>
      <c r="D5552" s="400"/>
      <c r="E5552" s="400"/>
      <c r="F5552" s="400"/>
      <c r="G5552" s="400"/>
      <c r="H5552" s="400"/>
    </row>
    <row r="5553" spans="1:8" x14ac:dyDescent="0.2">
      <c r="A5553" s="407"/>
      <c r="D5553" s="400"/>
      <c r="E5553" s="400"/>
      <c r="F5553" s="400"/>
      <c r="G5553" s="400"/>
      <c r="H5553" s="400"/>
    </row>
    <row r="5554" spans="1:8" x14ac:dyDescent="0.2">
      <c r="A5554" s="407"/>
      <c r="D5554" s="400"/>
      <c r="E5554" s="400"/>
      <c r="F5554" s="400"/>
      <c r="G5554" s="400"/>
      <c r="H5554" s="400"/>
    </row>
    <row r="5555" spans="1:8" x14ac:dyDescent="0.2">
      <c r="A5555" s="407"/>
      <c r="D5555" s="400"/>
      <c r="E5555" s="400"/>
      <c r="F5555" s="400"/>
      <c r="G5555" s="400"/>
      <c r="H5555" s="400"/>
    </row>
    <row r="5556" spans="1:8" x14ac:dyDescent="0.2">
      <c r="A5556" s="407"/>
      <c r="D5556" s="400"/>
      <c r="E5556" s="400"/>
      <c r="F5556" s="400"/>
      <c r="G5556" s="400"/>
      <c r="H5556" s="400"/>
    </row>
    <row r="5557" spans="1:8" x14ac:dyDescent="0.2">
      <c r="A5557" s="407"/>
      <c r="D5557" s="400"/>
      <c r="E5557" s="400"/>
      <c r="F5557" s="400"/>
      <c r="G5557" s="400"/>
      <c r="H5557" s="400"/>
    </row>
    <row r="5558" spans="1:8" x14ac:dyDescent="0.2">
      <c r="A5558" s="407"/>
      <c r="D5558" s="400"/>
      <c r="E5558" s="400"/>
      <c r="F5558" s="400"/>
      <c r="G5558" s="400"/>
      <c r="H5558" s="400"/>
    </row>
    <row r="5559" spans="1:8" x14ac:dyDescent="0.2">
      <c r="A5559" s="407"/>
      <c r="D5559" s="400"/>
      <c r="E5559" s="400"/>
      <c r="F5559" s="400"/>
      <c r="G5559" s="400"/>
      <c r="H5559" s="400"/>
    </row>
    <row r="5560" spans="1:8" x14ac:dyDescent="0.2">
      <c r="A5560" s="407"/>
      <c r="D5560" s="400"/>
      <c r="E5560" s="400"/>
      <c r="F5560" s="400"/>
      <c r="G5560" s="400"/>
      <c r="H5560" s="400"/>
    </row>
    <row r="5561" spans="1:8" x14ac:dyDescent="0.2">
      <c r="A5561" s="407"/>
      <c r="D5561" s="400"/>
      <c r="E5561" s="400"/>
      <c r="F5561" s="400"/>
      <c r="G5561" s="400"/>
      <c r="H5561" s="400"/>
    </row>
    <row r="5562" spans="1:8" x14ac:dyDescent="0.2">
      <c r="A5562" s="407"/>
      <c r="D5562" s="400"/>
      <c r="E5562" s="400"/>
      <c r="F5562" s="400"/>
      <c r="G5562" s="400"/>
      <c r="H5562" s="400"/>
    </row>
    <row r="5563" spans="1:8" x14ac:dyDescent="0.2">
      <c r="A5563" s="407"/>
      <c r="D5563" s="400"/>
      <c r="E5563" s="400"/>
      <c r="F5563" s="400"/>
      <c r="G5563" s="400"/>
      <c r="H5563" s="400"/>
    </row>
    <row r="5564" spans="1:8" x14ac:dyDescent="0.2">
      <c r="A5564" s="407"/>
      <c r="D5564" s="400"/>
      <c r="E5564" s="400"/>
      <c r="F5564" s="400"/>
      <c r="G5564" s="400"/>
      <c r="H5564" s="400"/>
    </row>
    <row r="5565" spans="1:8" x14ac:dyDescent="0.2">
      <c r="A5565" s="407"/>
      <c r="D5565" s="400"/>
      <c r="E5565" s="400"/>
      <c r="F5565" s="400"/>
      <c r="G5565" s="400"/>
      <c r="H5565" s="400"/>
    </row>
    <row r="5566" spans="1:8" x14ac:dyDescent="0.2">
      <c r="A5566" s="407"/>
      <c r="D5566" s="400"/>
      <c r="E5566" s="400"/>
      <c r="F5566" s="400"/>
      <c r="G5566" s="400"/>
      <c r="H5566" s="400"/>
    </row>
    <row r="5567" spans="1:8" x14ac:dyDescent="0.2">
      <c r="A5567" s="407"/>
      <c r="D5567" s="400"/>
      <c r="E5567" s="400"/>
      <c r="F5567" s="400"/>
      <c r="G5567" s="400"/>
      <c r="H5567" s="400"/>
    </row>
    <row r="5568" spans="1:8" x14ac:dyDescent="0.2">
      <c r="A5568" s="407"/>
      <c r="D5568" s="400"/>
      <c r="E5568" s="400"/>
      <c r="F5568" s="400"/>
      <c r="G5568" s="400"/>
      <c r="H5568" s="400"/>
    </row>
    <row r="5569" spans="1:8" x14ac:dyDescent="0.2">
      <c r="A5569" s="407"/>
      <c r="D5569" s="400"/>
      <c r="E5569" s="400"/>
      <c r="F5569" s="400"/>
      <c r="G5569" s="400"/>
      <c r="H5569" s="400"/>
    </row>
    <row r="5570" spans="1:8" x14ac:dyDescent="0.2">
      <c r="A5570" s="407"/>
      <c r="D5570" s="400"/>
      <c r="E5570" s="400"/>
      <c r="F5570" s="400"/>
      <c r="G5570" s="400"/>
      <c r="H5570" s="400"/>
    </row>
    <row r="5571" spans="1:8" x14ac:dyDescent="0.2">
      <c r="A5571" s="407"/>
      <c r="D5571" s="400"/>
      <c r="E5571" s="400"/>
      <c r="F5571" s="400"/>
      <c r="G5571" s="400"/>
      <c r="H5571" s="400"/>
    </row>
    <row r="5572" spans="1:8" x14ac:dyDescent="0.2">
      <c r="A5572" s="407"/>
      <c r="D5572" s="400"/>
      <c r="E5572" s="400"/>
      <c r="F5572" s="400"/>
      <c r="G5572" s="400"/>
      <c r="H5572" s="400"/>
    </row>
    <row r="5573" spans="1:8" x14ac:dyDescent="0.2">
      <c r="A5573" s="407"/>
      <c r="D5573" s="400"/>
      <c r="E5573" s="400"/>
      <c r="F5573" s="400"/>
      <c r="G5573" s="400"/>
      <c r="H5573" s="400"/>
    </row>
    <row r="5574" spans="1:8" x14ac:dyDescent="0.2">
      <c r="A5574" s="407"/>
      <c r="D5574" s="400"/>
      <c r="E5574" s="400"/>
      <c r="F5574" s="400"/>
      <c r="G5574" s="400"/>
      <c r="H5574" s="400"/>
    </row>
    <row r="5575" spans="1:8" x14ac:dyDescent="0.2">
      <c r="A5575" s="407"/>
      <c r="D5575" s="400"/>
      <c r="E5575" s="400"/>
      <c r="F5575" s="400"/>
      <c r="G5575" s="400"/>
      <c r="H5575" s="400"/>
    </row>
    <row r="5576" spans="1:8" x14ac:dyDescent="0.2">
      <c r="A5576" s="407"/>
      <c r="D5576" s="400"/>
      <c r="E5576" s="400"/>
      <c r="F5576" s="400"/>
      <c r="G5576" s="400"/>
      <c r="H5576" s="400"/>
    </row>
    <row r="5577" spans="1:8" x14ac:dyDescent="0.2">
      <c r="A5577" s="407"/>
      <c r="D5577" s="400"/>
      <c r="E5577" s="400"/>
      <c r="F5577" s="400"/>
      <c r="G5577" s="400"/>
      <c r="H5577" s="400"/>
    </row>
    <row r="5578" spans="1:8" x14ac:dyDescent="0.2">
      <c r="A5578" s="407"/>
      <c r="D5578" s="400"/>
      <c r="E5578" s="400"/>
      <c r="F5578" s="400"/>
      <c r="G5578" s="400"/>
      <c r="H5578" s="400"/>
    </row>
    <row r="5579" spans="1:8" x14ac:dyDescent="0.2">
      <c r="A5579" s="407"/>
      <c r="D5579" s="400"/>
      <c r="E5579" s="400"/>
      <c r="F5579" s="400"/>
      <c r="G5579" s="400"/>
      <c r="H5579" s="400"/>
    </row>
    <row r="5580" spans="1:8" x14ac:dyDescent="0.2">
      <c r="A5580" s="407"/>
      <c r="D5580" s="400"/>
      <c r="E5580" s="400"/>
      <c r="F5580" s="400"/>
      <c r="G5580" s="400"/>
      <c r="H5580" s="400"/>
    </row>
    <row r="5581" spans="1:8" x14ac:dyDescent="0.2">
      <c r="A5581" s="407"/>
      <c r="D5581" s="400"/>
      <c r="E5581" s="400"/>
      <c r="F5581" s="400"/>
      <c r="G5581" s="400"/>
      <c r="H5581" s="400"/>
    </row>
    <row r="5582" spans="1:8" x14ac:dyDescent="0.2">
      <c r="A5582" s="407"/>
      <c r="D5582" s="400"/>
      <c r="E5582" s="400"/>
      <c r="F5582" s="400"/>
      <c r="G5582" s="400"/>
      <c r="H5582" s="400"/>
    </row>
    <row r="5583" spans="1:8" x14ac:dyDescent="0.2">
      <c r="A5583" s="407"/>
      <c r="D5583" s="400"/>
      <c r="E5583" s="400"/>
      <c r="F5583" s="400"/>
      <c r="G5583" s="400"/>
      <c r="H5583" s="400"/>
    </row>
    <row r="5584" spans="1:8" x14ac:dyDescent="0.2">
      <c r="A5584" s="407"/>
      <c r="D5584" s="400"/>
      <c r="E5584" s="400"/>
      <c r="F5584" s="400"/>
      <c r="G5584" s="400"/>
      <c r="H5584" s="400"/>
    </row>
    <row r="5585" spans="1:8" x14ac:dyDescent="0.2">
      <c r="A5585" s="407"/>
      <c r="D5585" s="400"/>
      <c r="E5585" s="400"/>
      <c r="F5585" s="400"/>
      <c r="G5585" s="400"/>
      <c r="H5585" s="400"/>
    </row>
    <row r="5586" spans="1:8" x14ac:dyDescent="0.2">
      <c r="A5586" s="407"/>
      <c r="D5586" s="400"/>
      <c r="E5586" s="400"/>
      <c r="F5586" s="400"/>
      <c r="G5586" s="400"/>
      <c r="H5586" s="400"/>
    </row>
    <row r="5587" spans="1:8" x14ac:dyDescent="0.2">
      <c r="A5587" s="407"/>
      <c r="D5587" s="400"/>
      <c r="E5587" s="400"/>
      <c r="F5587" s="400"/>
      <c r="G5587" s="400"/>
      <c r="H5587" s="400"/>
    </row>
    <row r="5588" spans="1:8" x14ac:dyDescent="0.2">
      <c r="A5588" s="407"/>
      <c r="D5588" s="400"/>
      <c r="E5588" s="400"/>
      <c r="F5588" s="400"/>
      <c r="G5588" s="400"/>
      <c r="H5588" s="400"/>
    </row>
    <row r="5589" spans="1:8" x14ac:dyDescent="0.2">
      <c r="A5589" s="407"/>
      <c r="D5589" s="400"/>
      <c r="E5589" s="400"/>
      <c r="F5589" s="400"/>
      <c r="G5589" s="400"/>
      <c r="H5589" s="400"/>
    </row>
    <row r="5590" spans="1:8" x14ac:dyDescent="0.2">
      <c r="A5590" s="407"/>
      <c r="D5590" s="400"/>
      <c r="E5590" s="400"/>
      <c r="F5590" s="400"/>
      <c r="G5590" s="400"/>
      <c r="H5590" s="400"/>
    </row>
    <row r="5591" spans="1:8" x14ac:dyDescent="0.2">
      <c r="A5591" s="407"/>
      <c r="D5591" s="400"/>
      <c r="E5591" s="400"/>
      <c r="F5591" s="400"/>
      <c r="G5591" s="400"/>
      <c r="H5591" s="400"/>
    </row>
    <row r="5592" spans="1:8" x14ac:dyDescent="0.2">
      <c r="A5592" s="407"/>
      <c r="D5592" s="400"/>
      <c r="E5592" s="400"/>
      <c r="F5592" s="400"/>
      <c r="G5592" s="400"/>
      <c r="H5592" s="400"/>
    </row>
    <row r="5593" spans="1:8" x14ac:dyDescent="0.2">
      <c r="A5593" s="407"/>
      <c r="D5593" s="400"/>
      <c r="E5593" s="400"/>
      <c r="F5593" s="400"/>
      <c r="G5593" s="400"/>
      <c r="H5593" s="400"/>
    </row>
    <row r="5594" spans="1:8" x14ac:dyDescent="0.2">
      <c r="A5594" s="407"/>
      <c r="D5594" s="400"/>
      <c r="E5594" s="400"/>
      <c r="F5594" s="400"/>
      <c r="G5594" s="400"/>
      <c r="H5594" s="400"/>
    </row>
    <row r="5595" spans="1:8" x14ac:dyDescent="0.2">
      <c r="A5595" s="407"/>
      <c r="D5595" s="400"/>
      <c r="E5595" s="400"/>
      <c r="F5595" s="400"/>
      <c r="G5595" s="400"/>
      <c r="H5595" s="400"/>
    </row>
    <row r="5596" spans="1:8" x14ac:dyDescent="0.2">
      <c r="A5596" s="407"/>
      <c r="D5596" s="400"/>
      <c r="E5596" s="400"/>
      <c r="F5596" s="400"/>
      <c r="G5596" s="400"/>
      <c r="H5596" s="400"/>
    </row>
    <row r="5597" spans="1:8" x14ac:dyDescent="0.2">
      <c r="A5597" s="407"/>
      <c r="D5597" s="400"/>
      <c r="E5597" s="400"/>
      <c r="F5597" s="400"/>
      <c r="G5597" s="400"/>
      <c r="H5597" s="400"/>
    </row>
    <row r="5598" spans="1:8" x14ac:dyDescent="0.2">
      <c r="A5598" s="407"/>
      <c r="D5598" s="400"/>
      <c r="E5598" s="400"/>
      <c r="F5598" s="400"/>
      <c r="G5598" s="400"/>
      <c r="H5598" s="400"/>
    </row>
    <row r="5599" spans="1:8" x14ac:dyDescent="0.2">
      <c r="A5599" s="407"/>
      <c r="D5599" s="400"/>
      <c r="E5599" s="400"/>
      <c r="F5599" s="400"/>
      <c r="G5599" s="400"/>
      <c r="H5599" s="400"/>
    </row>
    <row r="5600" spans="1:8" x14ac:dyDescent="0.2">
      <c r="A5600" s="407"/>
      <c r="D5600" s="400"/>
      <c r="E5600" s="400"/>
      <c r="F5600" s="400"/>
      <c r="G5600" s="400"/>
      <c r="H5600" s="400"/>
    </row>
    <row r="5601" spans="1:8" x14ac:dyDescent="0.2">
      <c r="A5601" s="407"/>
      <c r="D5601" s="400"/>
      <c r="E5601" s="400"/>
      <c r="F5601" s="400"/>
      <c r="G5601" s="400"/>
      <c r="H5601" s="400"/>
    </row>
    <row r="5602" spans="1:8" x14ac:dyDescent="0.2">
      <c r="A5602" s="407"/>
      <c r="D5602" s="400"/>
      <c r="E5602" s="400"/>
      <c r="F5602" s="400"/>
      <c r="G5602" s="400"/>
      <c r="H5602" s="400"/>
    </row>
    <row r="5603" spans="1:8" x14ac:dyDescent="0.2">
      <c r="A5603" s="407"/>
      <c r="D5603" s="400"/>
      <c r="E5603" s="400"/>
      <c r="F5603" s="400"/>
      <c r="G5603" s="400"/>
      <c r="H5603" s="400"/>
    </row>
    <row r="5604" spans="1:8" x14ac:dyDescent="0.2">
      <c r="A5604" s="407"/>
      <c r="D5604" s="400"/>
      <c r="E5604" s="400"/>
      <c r="F5604" s="400"/>
      <c r="G5604" s="400"/>
      <c r="H5604" s="400"/>
    </row>
    <row r="5605" spans="1:8" x14ac:dyDescent="0.2">
      <c r="A5605" s="407"/>
      <c r="D5605" s="400"/>
      <c r="E5605" s="400"/>
      <c r="F5605" s="400"/>
      <c r="G5605" s="400"/>
      <c r="H5605" s="400"/>
    </row>
    <row r="5606" spans="1:8" x14ac:dyDescent="0.2">
      <c r="A5606" s="407"/>
      <c r="D5606" s="400"/>
      <c r="E5606" s="400"/>
      <c r="F5606" s="400"/>
      <c r="G5606" s="400"/>
      <c r="H5606" s="400"/>
    </row>
    <row r="5607" spans="1:8" x14ac:dyDescent="0.2">
      <c r="A5607" s="407"/>
      <c r="D5607" s="400"/>
      <c r="E5607" s="400"/>
      <c r="F5607" s="400"/>
      <c r="G5607" s="400"/>
      <c r="H5607" s="400"/>
    </row>
    <row r="5608" spans="1:8" x14ac:dyDescent="0.2">
      <c r="A5608" s="407"/>
      <c r="D5608" s="400"/>
      <c r="E5608" s="400"/>
      <c r="F5608" s="400"/>
      <c r="G5608" s="400"/>
      <c r="H5608" s="400"/>
    </row>
    <row r="5609" spans="1:8" x14ac:dyDescent="0.2">
      <c r="A5609" s="407"/>
      <c r="D5609" s="400"/>
      <c r="E5609" s="400"/>
      <c r="F5609" s="400"/>
      <c r="G5609" s="400"/>
      <c r="H5609" s="400"/>
    </row>
    <row r="5610" spans="1:8" x14ac:dyDescent="0.2">
      <c r="A5610" s="407"/>
      <c r="D5610" s="400"/>
      <c r="E5610" s="400"/>
      <c r="F5610" s="400"/>
      <c r="G5610" s="400"/>
      <c r="H5610" s="400"/>
    </row>
    <row r="5611" spans="1:8" x14ac:dyDescent="0.2">
      <c r="A5611" s="407"/>
      <c r="D5611" s="400"/>
      <c r="E5611" s="400"/>
      <c r="F5611" s="400"/>
      <c r="G5611" s="400"/>
      <c r="H5611" s="400"/>
    </row>
    <row r="5612" spans="1:8" x14ac:dyDescent="0.2">
      <c r="A5612" s="407"/>
      <c r="D5612" s="400"/>
      <c r="E5612" s="400"/>
      <c r="F5612" s="400"/>
      <c r="G5612" s="400"/>
      <c r="H5612" s="400"/>
    </row>
    <row r="5613" spans="1:8" x14ac:dyDescent="0.2">
      <c r="A5613" s="407"/>
      <c r="D5613" s="400"/>
      <c r="E5613" s="400"/>
      <c r="F5613" s="400"/>
      <c r="G5613" s="400"/>
      <c r="H5613" s="400"/>
    </row>
    <row r="5614" spans="1:8" x14ac:dyDescent="0.2">
      <c r="A5614" s="407"/>
      <c r="D5614" s="400"/>
      <c r="E5614" s="400"/>
      <c r="F5614" s="400"/>
      <c r="G5614" s="400"/>
      <c r="H5614" s="400"/>
    </row>
    <row r="5615" spans="1:8" x14ac:dyDescent="0.2">
      <c r="A5615" s="407"/>
      <c r="D5615" s="400"/>
      <c r="E5615" s="400"/>
      <c r="F5615" s="400"/>
      <c r="G5615" s="400"/>
      <c r="H5615" s="400"/>
    </row>
    <row r="5616" spans="1:8" x14ac:dyDescent="0.2">
      <c r="A5616" s="407"/>
      <c r="D5616" s="400"/>
      <c r="E5616" s="400"/>
      <c r="F5616" s="400"/>
      <c r="G5616" s="400"/>
      <c r="H5616" s="400"/>
    </row>
    <row r="5617" spans="1:8" x14ac:dyDescent="0.2">
      <c r="A5617" s="407"/>
      <c r="D5617" s="400"/>
      <c r="E5617" s="400"/>
      <c r="F5617" s="400"/>
      <c r="G5617" s="400"/>
      <c r="H5617" s="400"/>
    </row>
    <row r="5618" spans="1:8" x14ac:dyDescent="0.2">
      <c r="A5618" s="407"/>
      <c r="D5618" s="400"/>
      <c r="E5618" s="400"/>
      <c r="F5618" s="400"/>
      <c r="G5618" s="400"/>
      <c r="H5618" s="400"/>
    </row>
    <row r="5619" spans="1:8" x14ac:dyDescent="0.2">
      <c r="A5619" s="407"/>
      <c r="D5619" s="400"/>
      <c r="E5619" s="400"/>
      <c r="F5619" s="400"/>
      <c r="G5619" s="400"/>
      <c r="H5619" s="400"/>
    </row>
    <row r="5620" spans="1:8" x14ac:dyDescent="0.2">
      <c r="A5620" s="407"/>
      <c r="D5620" s="400"/>
      <c r="E5620" s="400"/>
      <c r="F5620" s="400"/>
      <c r="G5620" s="400"/>
      <c r="H5620" s="400"/>
    </row>
    <row r="5621" spans="1:8" x14ac:dyDescent="0.2">
      <c r="A5621" s="407"/>
      <c r="D5621" s="400"/>
      <c r="E5621" s="400"/>
      <c r="F5621" s="400"/>
      <c r="G5621" s="400"/>
      <c r="H5621" s="400"/>
    </row>
    <row r="5622" spans="1:8" x14ac:dyDescent="0.2">
      <c r="A5622" s="407"/>
      <c r="D5622" s="400"/>
      <c r="E5622" s="400"/>
      <c r="F5622" s="400"/>
      <c r="G5622" s="400"/>
      <c r="H5622" s="400"/>
    </row>
    <row r="5623" spans="1:8" x14ac:dyDescent="0.2">
      <c r="A5623" s="407"/>
      <c r="D5623" s="400"/>
      <c r="E5623" s="400"/>
      <c r="F5623" s="400"/>
      <c r="G5623" s="400"/>
      <c r="H5623" s="400"/>
    </row>
    <row r="5624" spans="1:8" x14ac:dyDescent="0.2">
      <c r="A5624" s="407"/>
      <c r="D5624" s="400"/>
      <c r="E5624" s="400"/>
      <c r="F5624" s="400"/>
      <c r="G5624" s="400"/>
      <c r="H5624" s="400"/>
    </row>
    <row r="5625" spans="1:8" x14ac:dyDescent="0.2">
      <c r="A5625" s="407"/>
      <c r="D5625" s="400"/>
      <c r="E5625" s="400"/>
      <c r="F5625" s="400"/>
      <c r="G5625" s="400"/>
      <c r="H5625" s="400"/>
    </row>
    <row r="5626" spans="1:8" x14ac:dyDescent="0.2">
      <c r="A5626" s="407"/>
      <c r="D5626" s="400"/>
      <c r="E5626" s="400"/>
      <c r="F5626" s="400"/>
      <c r="G5626" s="400"/>
      <c r="H5626" s="400"/>
    </row>
    <row r="5627" spans="1:8" x14ac:dyDescent="0.2">
      <c r="A5627" s="407"/>
      <c r="D5627" s="400"/>
      <c r="E5627" s="400"/>
      <c r="F5627" s="400"/>
      <c r="G5627" s="400"/>
      <c r="H5627" s="400"/>
    </row>
    <row r="5628" spans="1:8" x14ac:dyDescent="0.2">
      <c r="A5628" s="407"/>
      <c r="D5628" s="400"/>
      <c r="E5628" s="400"/>
      <c r="F5628" s="400"/>
      <c r="G5628" s="400"/>
      <c r="H5628" s="400"/>
    </row>
    <row r="5629" spans="1:8" x14ac:dyDescent="0.2">
      <c r="A5629" s="407"/>
      <c r="D5629" s="400"/>
      <c r="E5629" s="400"/>
      <c r="F5629" s="400"/>
      <c r="G5629" s="400"/>
      <c r="H5629" s="400"/>
    </row>
    <row r="5630" spans="1:8" x14ac:dyDescent="0.2">
      <c r="A5630" s="407"/>
      <c r="D5630" s="400"/>
      <c r="E5630" s="400"/>
      <c r="F5630" s="400"/>
      <c r="G5630" s="400"/>
      <c r="H5630" s="400"/>
    </row>
    <row r="5631" spans="1:8" x14ac:dyDescent="0.2">
      <c r="A5631" s="407"/>
      <c r="D5631" s="400"/>
      <c r="E5631" s="400"/>
      <c r="F5631" s="400"/>
      <c r="G5631" s="400"/>
      <c r="H5631" s="400"/>
    </row>
    <row r="5632" spans="1:8" x14ac:dyDescent="0.2">
      <c r="A5632" s="407"/>
      <c r="D5632" s="400"/>
      <c r="E5632" s="400"/>
      <c r="F5632" s="400"/>
      <c r="G5632" s="400"/>
      <c r="H5632" s="400"/>
    </row>
    <row r="5633" spans="1:8" x14ac:dyDescent="0.2">
      <c r="A5633" s="407"/>
      <c r="D5633" s="400"/>
      <c r="E5633" s="400"/>
      <c r="F5633" s="400"/>
      <c r="G5633" s="400"/>
      <c r="H5633" s="400"/>
    </row>
    <row r="5634" spans="1:8" x14ac:dyDescent="0.2">
      <c r="A5634" s="407"/>
      <c r="D5634" s="400"/>
      <c r="E5634" s="400"/>
      <c r="F5634" s="400"/>
      <c r="G5634" s="400"/>
      <c r="H5634" s="400"/>
    </row>
    <row r="5635" spans="1:8" x14ac:dyDescent="0.2">
      <c r="A5635" s="407"/>
      <c r="D5635" s="400"/>
      <c r="E5635" s="400"/>
      <c r="F5635" s="400"/>
      <c r="G5635" s="400"/>
      <c r="H5635" s="400"/>
    </row>
    <row r="5636" spans="1:8" x14ac:dyDescent="0.2">
      <c r="A5636" s="407"/>
      <c r="D5636" s="400"/>
      <c r="E5636" s="400"/>
      <c r="F5636" s="400"/>
      <c r="G5636" s="400"/>
      <c r="H5636" s="400"/>
    </row>
    <row r="5637" spans="1:8" x14ac:dyDescent="0.2">
      <c r="A5637" s="407"/>
      <c r="D5637" s="400"/>
      <c r="E5637" s="400"/>
      <c r="F5637" s="400"/>
      <c r="G5637" s="400"/>
      <c r="H5637" s="400"/>
    </row>
    <row r="5638" spans="1:8" x14ac:dyDescent="0.2">
      <c r="A5638" s="407"/>
      <c r="D5638" s="400"/>
      <c r="E5638" s="400"/>
      <c r="F5638" s="400"/>
      <c r="G5638" s="400"/>
      <c r="H5638" s="400"/>
    </row>
    <row r="5639" spans="1:8" x14ac:dyDescent="0.2">
      <c r="A5639" s="407"/>
      <c r="D5639" s="400"/>
      <c r="E5639" s="400"/>
      <c r="F5639" s="400"/>
      <c r="G5639" s="400"/>
      <c r="H5639" s="400"/>
    </row>
    <row r="5640" spans="1:8" x14ac:dyDescent="0.2">
      <c r="A5640" s="407"/>
      <c r="D5640" s="400"/>
      <c r="E5640" s="400"/>
      <c r="F5640" s="400"/>
      <c r="G5640" s="400"/>
      <c r="H5640" s="400"/>
    </row>
    <row r="5641" spans="1:8" x14ac:dyDescent="0.2">
      <c r="A5641" s="407"/>
      <c r="D5641" s="400"/>
      <c r="E5641" s="400"/>
      <c r="F5641" s="400"/>
      <c r="G5641" s="400"/>
      <c r="H5641" s="400"/>
    </row>
    <row r="5642" spans="1:8" x14ac:dyDescent="0.2">
      <c r="A5642" s="407"/>
      <c r="D5642" s="400"/>
      <c r="E5642" s="400"/>
      <c r="F5642" s="400"/>
      <c r="G5642" s="400"/>
      <c r="H5642" s="400"/>
    </row>
    <row r="5643" spans="1:8" x14ac:dyDescent="0.2">
      <c r="A5643" s="407"/>
      <c r="D5643" s="400"/>
      <c r="E5643" s="400"/>
      <c r="F5643" s="400"/>
      <c r="G5643" s="400"/>
      <c r="H5643" s="400"/>
    </row>
    <row r="5644" spans="1:8" x14ac:dyDescent="0.2">
      <c r="A5644" s="407"/>
      <c r="D5644" s="400"/>
      <c r="E5644" s="400"/>
      <c r="F5644" s="400"/>
      <c r="G5644" s="400"/>
      <c r="H5644" s="400"/>
    </row>
    <row r="5645" spans="1:8" x14ac:dyDescent="0.2">
      <c r="A5645" s="407"/>
      <c r="D5645" s="400"/>
      <c r="E5645" s="400"/>
      <c r="F5645" s="400"/>
      <c r="G5645" s="400"/>
      <c r="H5645" s="400"/>
    </row>
    <row r="5646" spans="1:8" x14ac:dyDescent="0.2">
      <c r="A5646" s="407"/>
      <c r="D5646" s="400"/>
      <c r="E5646" s="400"/>
      <c r="F5646" s="400"/>
      <c r="G5646" s="400"/>
      <c r="H5646" s="400"/>
    </row>
    <row r="5647" spans="1:8" x14ac:dyDescent="0.2">
      <c r="A5647" s="407"/>
      <c r="D5647" s="400"/>
      <c r="E5647" s="400"/>
      <c r="F5647" s="400"/>
      <c r="G5647" s="400"/>
      <c r="H5647" s="400"/>
    </row>
    <row r="5648" spans="1:8" x14ac:dyDescent="0.2">
      <c r="A5648" s="407"/>
      <c r="D5648" s="400"/>
      <c r="E5648" s="400"/>
      <c r="F5648" s="400"/>
      <c r="G5648" s="400"/>
      <c r="H5648" s="400"/>
    </row>
    <row r="5649" spans="1:8" x14ac:dyDescent="0.2">
      <c r="A5649" s="407"/>
      <c r="D5649" s="400"/>
      <c r="E5649" s="400"/>
      <c r="F5649" s="400"/>
      <c r="G5649" s="400"/>
      <c r="H5649" s="400"/>
    </row>
    <row r="5650" spans="1:8" x14ac:dyDescent="0.2">
      <c r="A5650" s="407"/>
      <c r="D5650" s="400"/>
      <c r="E5650" s="400"/>
      <c r="F5650" s="400"/>
      <c r="G5650" s="400"/>
      <c r="H5650" s="400"/>
    </row>
    <row r="5651" spans="1:8" x14ac:dyDescent="0.2">
      <c r="A5651" s="407"/>
      <c r="D5651" s="400"/>
      <c r="E5651" s="400"/>
      <c r="F5651" s="400"/>
      <c r="G5651" s="400"/>
      <c r="H5651" s="400"/>
    </row>
    <row r="5652" spans="1:8" x14ac:dyDescent="0.2">
      <c r="A5652" s="407"/>
      <c r="D5652" s="400"/>
      <c r="E5652" s="400"/>
      <c r="F5652" s="400"/>
      <c r="G5652" s="400"/>
      <c r="H5652" s="400"/>
    </row>
    <row r="5653" spans="1:8" x14ac:dyDescent="0.2">
      <c r="A5653" s="407"/>
      <c r="D5653" s="400"/>
      <c r="E5653" s="400"/>
      <c r="F5653" s="400"/>
      <c r="G5653" s="400"/>
      <c r="H5653" s="400"/>
    </row>
    <row r="5654" spans="1:8" x14ac:dyDescent="0.2">
      <c r="A5654" s="407"/>
      <c r="D5654" s="400"/>
      <c r="E5654" s="400"/>
      <c r="F5654" s="400"/>
      <c r="G5654" s="400"/>
      <c r="H5654" s="400"/>
    </row>
    <row r="5655" spans="1:8" x14ac:dyDescent="0.2">
      <c r="A5655" s="407"/>
      <c r="D5655" s="400"/>
      <c r="E5655" s="400"/>
      <c r="F5655" s="400"/>
      <c r="G5655" s="400"/>
      <c r="H5655" s="400"/>
    </row>
    <row r="5656" spans="1:8" x14ac:dyDescent="0.2">
      <c r="A5656" s="407"/>
      <c r="D5656" s="400"/>
      <c r="E5656" s="400"/>
      <c r="F5656" s="400"/>
      <c r="G5656" s="400"/>
      <c r="H5656" s="400"/>
    </row>
    <row r="5657" spans="1:8" x14ac:dyDescent="0.2">
      <c r="A5657" s="407"/>
      <c r="D5657" s="400"/>
      <c r="E5657" s="400"/>
      <c r="F5657" s="400"/>
      <c r="G5657" s="400"/>
      <c r="H5657" s="400"/>
    </row>
    <row r="5658" spans="1:8" x14ac:dyDescent="0.2">
      <c r="A5658" s="407"/>
      <c r="D5658" s="400"/>
      <c r="E5658" s="400"/>
      <c r="F5658" s="400"/>
      <c r="G5658" s="400"/>
      <c r="H5658" s="400"/>
    </row>
    <row r="5659" spans="1:8" x14ac:dyDescent="0.2">
      <c r="A5659" s="407"/>
      <c r="D5659" s="400"/>
      <c r="E5659" s="400"/>
      <c r="F5659" s="400"/>
      <c r="G5659" s="400"/>
      <c r="H5659" s="400"/>
    </row>
    <row r="5660" spans="1:8" x14ac:dyDescent="0.2">
      <c r="A5660" s="407"/>
      <c r="D5660" s="400"/>
      <c r="E5660" s="400"/>
      <c r="F5660" s="400"/>
      <c r="G5660" s="400"/>
      <c r="H5660" s="400"/>
    </row>
    <row r="5661" spans="1:8" x14ac:dyDescent="0.2">
      <c r="A5661" s="407"/>
      <c r="D5661" s="400"/>
      <c r="E5661" s="400"/>
      <c r="F5661" s="400"/>
      <c r="G5661" s="400"/>
      <c r="H5661" s="400"/>
    </row>
    <row r="5662" spans="1:8" x14ac:dyDescent="0.2">
      <c r="A5662" s="407"/>
      <c r="D5662" s="400"/>
      <c r="E5662" s="400"/>
      <c r="F5662" s="400"/>
      <c r="G5662" s="400"/>
      <c r="H5662" s="400"/>
    </row>
    <row r="5663" spans="1:8" x14ac:dyDescent="0.2">
      <c r="A5663" s="407"/>
      <c r="D5663" s="400"/>
      <c r="E5663" s="400"/>
      <c r="F5663" s="400"/>
      <c r="G5663" s="400"/>
      <c r="H5663" s="400"/>
    </row>
    <row r="5664" spans="1:8" x14ac:dyDescent="0.2">
      <c r="A5664" s="407"/>
      <c r="D5664" s="400"/>
      <c r="E5664" s="400"/>
      <c r="F5664" s="400"/>
      <c r="G5664" s="400"/>
      <c r="H5664" s="400"/>
    </row>
    <row r="5665" spans="1:8" x14ac:dyDescent="0.2">
      <c r="A5665" s="407"/>
      <c r="D5665" s="400"/>
      <c r="E5665" s="400"/>
      <c r="F5665" s="400"/>
      <c r="G5665" s="400"/>
      <c r="H5665" s="400"/>
    </row>
    <row r="5666" spans="1:8" x14ac:dyDescent="0.2">
      <c r="A5666" s="407"/>
      <c r="D5666" s="400"/>
      <c r="E5666" s="400"/>
      <c r="F5666" s="400"/>
      <c r="G5666" s="400"/>
      <c r="H5666" s="400"/>
    </row>
    <row r="5667" spans="1:8" x14ac:dyDescent="0.2">
      <c r="A5667" s="407"/>
      <c r="D5667" s="400"/>
      <c r="E5667" s="400"/>
      <c r="F5667" s="400"/>
      <c r="G5667" s="400"/>
      <c r="H5667" s="400"/>
    </row>
    <row r="5668" spans="1:8" x14ac:dyDescent="0.2">
      <c r="A5668" s="407"/>
      <c r="D5668" s="400"/>
      <c r="E5668" s="400"/>
      <c r="F5668" s="400"/>
      <c r="G5668" s="400"/>
      <c r="H5668" s="400"/>
    </row>
    <row r="5669" spans="1:8" x14ac:dyDescent="0.2">
      <c r="A5669" s="407"/>
      <c r="D5669" s="400"/>
      <c r="E5669" s="400"/>
      <c r="F5669" s="400"/>
      <c r="G5669" s="400"/>
      <c r="H5669" s="400"/>
    </row>
    <row r="5670" spans="1:8" x14ac:dyDescent="0.2">
      <c r="A5670" s="407"/>
      <c r="D5670" s="400"/>
      <c r="E5670" s="400"/>
      <c r="F5670" s="400"/>
      <c r="G5670" s="400"/>
      <c r="H5670" s="400"/>
    </row>
    <row r="5671" spans="1:8" x14ac:dyDescent="0.2">
      <c r="A5671" s="407"/>
      <c r="D5671" s="400"/>
      <c r="E5671" s="400"/>
      <c r="F5671" s="400"/>
      <c r="G5671" s="400"/>
      <c r="H5671" s="400"/>
    </row>
    <row r="5672" spans="1:8" x14ac:dyDescent="0.2">
      <c r="A5672" s="407"/>
      <c r="D5672" s="400"/>
      <c r="E5672" s="400"/>
      <c r="F5672" s="400"/>
      <c r="G5672" s="400"/>
      <c r="H5672" s="400"/>
    </row>
    <row r="5673" spans="1:8" x14ac:dyDescent="0.2">
      <c r="A5673" s="407"/>
      <c r="D5673" s="400"/>
      <c r="E5673" s="400"/>
      <c r="F5673" s="400"/>
      <c r="G5673" s="400"/>
      <c r="H5673" s="400"/>
    </row>
    <row r="5674" spans="1:8" x14ac:dyDescent="0.2">
      <c r="A5674" s="407"/>
      <c r="D5674" s="400"/>
      <c r="E5674" s="400"/>
      <c r="F5674" s="400"/>
      <c r="G5674" s="400"/>
      <c r="H5674" s="400"/>
    </row>
    <row r="5675" spans="1:8" x14ac:dyDescent="0.2">
      <c r="A5675" s="407"/>
      <c r="D5675" s="400"/>
      <c r="E5675" s="400"/>
      <c r="F5675" s="400"/>
      <c r="G5675" s="400"/>
      <c r="H5675" s="400"/>
    </row>
    <row r="5676" spans="1:8" x14ac:dyDescent="0.2">
      <c r="A5676" s="407"/>
      <c r="D5676" s="400"/>
      <c r="E5676" s="400"/>
      <c r="F5676" s="400"/>
      <c r="G5676" s="400"/>
      <c r="H5676" s="400"/>
    </row>
    <row r="5677" spans="1:8" x14ac:dyDescent="0.2">
      <c r="A5677" s="407"/>
      <c r="D5677" s="400"/>
      <c r="E5677" s="400"/>
      <c r="F5677" s="400"/>
      <c r="G5677" s="400"/>
      <c r="H5677" s="400"/>
    </row>
    <row r="5678" spans="1:8" x14ac:dyDescent="0.2">
      <c r="A5678" s="407"/>
      <c r="D5678" s="400"/>
      <c r="E5678" s="400"/>
      <c r="F5678" s="400"/>
      <c r="G5678" s="400"/>
      <c r="H5678" s="400"/>
    </row>
    <row r="5679" spans="1:8" x14ac:dyDescent="0.2">
      <c r="A5679" s="407"/>
      <c r="D5679" s="400"/>
      <c r="E5679" s="400"/>
      <c r="F5679" s="400"/>
      <c r="G5679" s="400"/>
      <c r="H5679" s="400"/>
    </row>
    <row r="5680" spans="1:8" x14ac:dyDescent="0.2">
      <c r="A5680" s="407"/>
      <c r="D5680" s="400"/>
      <c r="E5680" s="400"/>
      <c r="F5680" s="400"/>
      <c r="G5680" s="400"/>
      <c r="H5680" s="400"/>
    </row>
    <row r="5681" spans="1:8" x14ac:dyDescent="0.2">
      <c r="A5681" s="407"/>
      <c r="D5681" s="400"/>
      <c r="E5681" s="400"/>
      <c r="F5681" s="400"/>
      <c r="G5681" s="400"/>
      <c r="H5681" s="400"/>
    </row>
    <row r="5682" spans="1:8" x14ac:dyDescent="0.2">
      <c r="A5682" s="407"/>
      <c r="D5682" s="400"/>
      <c r="E5682" s="400"/>
      <c r="F5682" s="400"/>
      <c r="G5682" s="400"/>
      <c r="H5682" s="400"/>
    </row>
    <row r="5683" spans="1:8" x14ac:dyDescent="0.2">
      <c r="A5683" s="407"/>
      <c r="D5683" s="400"/>
      <c r="E5683" s="400"/>
      <c r="F5683" s="400"/>
      <c r="G5683" s="400"/>
      <c r="H5683" s="400"/>
    </row>
    <row r="5684" spans="1:8" x14ac:dyDescent="0.2">
      <c r="A5684" s="407"/>
      <c r="D5684" s="400"/>
      <c r="E5684" s="400"/>
      <c r="F5684" s="400"/>
      <c r="G5684" s="400"/>
      <c r="H5684" s="400"/>
    </row>
    <row r="5685" spans="1:8" x14ac:dyDescent="0.2">
      <c r="A5685" s="407"/>
      <c r="D5685" s="400"/>
      <c r="E5685" s="400"/>
      <c r="F5685" s="400"/>
      <c r="G5685" s="400"/>
      <c r="H5685" s="400"/>
    </row>
    <row r="5686" spans="1:8" x14ac:dyDescent="0.2">
      <c r="A5686" s="407"/>
      <c r="D5686" s="400"/>
      <c r="E5686" s="400"/>
      <c r="F5686" s="400"/>
      <c r="G5686" s="400"/>
      <c r="H5686" s="400"/>
    </row>
    <row r="5687" spans="1:8" x14ac:dyDescent="0.2">
      <c r="A5687" s="407"/>
      <c r="D5687" s="400"/>
      <c r="E5687" s="400"/>
      <c r="F5687" s="400"/>
      <c r="G5687" s="400"/>
      <c r="H5687" s="400"/>
    </row>
    <row r="5688" spans="1:8" x14ac:dyDescent="0.2">
      <c r="A5688" s="407"/>
      <c r="D5688" s="400"/>
      <c r="E5688" s="400"/>
      <c r="F5688" s="400"/>
      <c r="G5688" s="400"/>
      <c r="H5688" s="400"/>
    </row>
    <row r="5689" spans="1:8" x14ac:dyDescent="0.2">
      <c r="A5689" s="407"/>
      <c r="D5689" s="400"/>
      <c r="E5689" s="400"/>
      <c r="F5689" s="400"/>
      <c r="G5689" s="400"/>
      <c r="H5689" s="400"/>
    </row>
    <row r="5690" spans="1:8" x14ac:dyDescent="0.2">
      <c r="A5690" s="407"/>
      <c r="D5690" s="400"/>
      <c r="E5690" s="400"/>
      <c r="F5690" s="400"/>
      <c r="G5690" s="400"/>
      <c r="H5690" s="400"/>
    </row>
    <row r="5691" spans="1:8" x14ac:dyDescent="0.2">
      <c r="A5691" s="407"/>
      <c r="D5691" s="400"/>
      <c r="E5691" s="400"/>
      <c r="F5691" s="400"/>
      <c r="G5691" s="400"/>
      <c r="H5691" s="400"/>
    </row>
    <row r="5692" spans="1:8" x14ac:dyDescent="0.2">
      <c r="A5692" s="407"/>
      <c r="D5692" s="400"/>
      <c r="E5692" s="400"/>
      <c r="F5692" s="400"/>
      <c r="G5692" s="400"/>
      <c r="H5692" s="400"/>
    </row>
    <row r="5693" spans="1:8" x14ac:dyDescent="0.2">
      <c r="A5693" s="407"/>
      <c r="D5693" s="400"/>
      <c r="E5693" s="400"/>
      <c r="F5693" s="400"/>
      <c r="G5693" s="400"/>
      <c r="H5693" s="400"/>
    </row>
    <row r="5694" spans="1:8" x14ac:dyDescent="0.2">
      <c r="A5694" s="407"/>
      <c r="D5694" s="400"/>
      <c r="E5694" s="400"/>
      <c r="F5694" s="400"/>
      <c r="G5694" s="400"/>
      <c r="H5694" s="400"/>
    </row>
    <row r="5695" spans="1:8" x14ac:dyDescent="0.2">
      <c r="A5695" s="407"/>
      <c r="D5695" s="400"/>
      <c r="E5695" s="400"/>
      <c r="F5695" s="400"/>
      <c r="G5695" s="400"/>
      <c r="H5695" s="400"/>
    </row>
    <row r="5696" spans="1:8" x14ac:dyDescent="0.2">
      <c r="A5696" s="407"/>
      <c r="D5696" s="400"/>
      <c r="E5696" s="400"/>
      <c r="F5696" s="400"/>
      <c r="G5696" s="400"/>
      <c r="H5696" s="400"/>
    </row>
    <row r="5697" spans="1:8" x14ac:dyDescent="0.2">
      <c r="A5697" s="407"/>
      <c r="D5697" s="400"/>
      <c r="E5697" s="400"/>
      <c r="F5697" s="400"/>
      <c r="G5697" s="400"/>
      <c r="H5697" s="400"/>
    </row>
    <row r="5698" spans="1:8" x14ac:dyDescent="0.2">
      <c r="A5698" s="407"/>
      <c r="D5698" s="400"/>
      <c r="E5698" s="400"/>
      <c r="F5698" s="400"/>
      <c r="G5698" s="400"/>
      <c r="H5698" s="400"/>
    </row>
    <row r="5699" spans="1:8" x14ac:dyDescent="0.2">
      <c r="A5699" s="407"/>
      <c r="D5699" s="400"/>
      <c r="E5699" s="400"/>
      <c r="F5699" s="400"/>
      <c r="G5699" s="400"/>
      <c r="H5699" s="400"/>
    </row>
    <row r="5700" spans="1:8" x14ac:dyDescent="0.2">
      <c r="A5700" s="407"/>
      <c r="D5700" s="400"/>
      <c r="E5700" s="400"/>
      <c r="F5700" s="400"/>
      <c r="G5700" s="400"/>
      <c r="H5700" s="400"/>
    </row>
    <row r="5701" spans="1:8" x14ac:dyDescent="0.2">
      <c r="A5701" s="407"/>
      <c r="D5701" s="400"/>
      <c r="E5701" s="400"/>
      <c r="F5701" s="400"/>
      <c r="G5701" s="400"/>
      <c r="H5701" s="400"/>
    </row>
    <row r="5702" spans="1:8" x14ac:dyDescent="0.2">
      <c r="A5702" s="407"/>
      <c r="D5702" s="400"/>
      <c r="E5702" s="400"/>
      <c r="F5702" s="400"/>
      <c r="G5702" s="400"/>
      <c r="H5702" s="400"/>
    </row>
    <row r="5703" spans="1:8" x14ac:dyDescent="0.2">
      <c r="A5703" s="407"/>
      <c r="D5703" s="400"/>
      <c r="E5703" s="400"/>
      <c r="F5703" s="400"/>
      <c r="G5703" s="400"/>
      <c r="H5703" s="400"/>
    </row>
    <row r="5704" spans="1:8" x14ac:dyDescent="0.2">
      <c r="A5704" s="407"/>
      <c r="D5704" s="400"/>
      <c r="E5704" s="400"/>
      <c r="F5704" s="400"/>
      <c r="G5704" s="400"/>
      <c r="H5704" s="400"/>
    </row>
    <row r="5705" spans="1:8" x14ac:dyDescent="0.2">
      <c r="A5705" s="407"/>
      <c r="D5705" s="400"/>
      <c r="E5705" s="400"/>
      <c r="F5705" s="400"/>
      <c r="G5705" s="400"/>
      <c r="H5705" s="400"/>
    </row>
    <row r="5706" spans="1:8" x14ac:dyDescent="0.2">
      <c r="A5706" s="407"/>
      <c r="D5706" s="400"/>
      <c r="E5706" s="400"/>
      <c r="F5706" s="400"/>
      <c r="G5706" s="400"/>
      <c r="H5706" s="400"/>
    </row>
    <row r="5707" spans="1:8" x14ac:dyDescent="0.2">
      <c r="A5707" s="407"/>
      <c r="D5707" s="400"/>
      <c r="E5707" s="400"/>
      <c r="F5707" s="400"/>
      <c r="G5707" s="400"/>
      <c r="H5707" s="400"/>
    </row>
    <row r="5708" spans="1:8" x14ac:dyDescent="0.2">
      <c r="A5708" s="407"/>
      <c r="D5708" s="400"/>
      <c r="E5708" s="400"/>
      <c r="F5708" s="400"/>
      <c r="G5708" s="400"/>
      <c r="H5708" s="400"/>
    </row>
    <row r="5709" spans="1:8" x14ac:dyDescent="0.2">
      <c r="A5709" s="407"/>
      <c r="D5709" s="400"/>
      <c r="E5709" s="400"/>
      <c r="F5709" s="400"/>
      <c r="G5709" s="400"/>
      <c r="H5709" s="400"/>
    </row>
    <row r="5710" spans="1:8" x14ac:dyDescent="0.2">
      <c r="A5710" s="407"/>
      <c r="D5710" s="400"/>
      <c r="E5710" s="400"/>
      <c r="F5710" s="400"/>
      <c r="G5710" s="400"/>
      <c r="H5710" s="400"/>
    </row>
    <row r="5711" spans="1:8" x14ac:dyDescent="0.2">
      <c r="A5711" s="407"/>
      <c r="D5711" s="400"/>
      <c r="E5711" s="400"/>
      <c r="F5711" s="400"/>
      <c r="G5711" s="400"/>
      <c r="H5711" s="400"/>
    </row>
    <row r="5712" spans="1:8" x14ac:dyDescent="0.2">
      <c r="A5712" s="407"/>
      <c r="D5712" s="400"/>
      <c r="E5712" s="400"/>
      <c r="F5712" s="400"/>
      <c r="G5712" s="400"/>
      <c r="H5712" s="400"/>
    </row>
    <row r="5713" spans="1:8" x14ac:dyDescent="0.2">
      <c r="A5713" s="407"/>
      <c r="D5713" s="400"/>
      <c r="E5713" s="400"/>
      <c r="F5713" s="400"/>
      <c r="G5713" s="400"/>
      <c r="H5713" s="400"/>
    </row>
    <row r="5714" spans="1:8" x14ac:dyDescent="0.2">
      <c r="A5714" s="407"/>
      <c r="D5714" s="400"/>
      <c r="E5714" s="400"/>
      <c r="F5714" s="400"/>
      <c r="G5714" s="400"/>
      <c r="H5714" s="400"/>
    </row>
    <row r="5715" spans="1:8" x14ac:dyDescent="0.2">
      <c r="A5715" s="407"/>
      <c r="D5715" s="400"/>
      <c r="E5715" s="400"/>
      <c r="F5715" s="400"/>
      <c r="G5715" s="400"/>
      <c r="H5715" s="400"/>
    </row>
    <row r="5716" spans="1:8" x14ac:dyDescent="0.2">
      <c r="A5716" s="407"/>
      <c r="D5716" s="400"/>
      <c r="E5716" s="400"/>
      <c r="F5716" s="400"/>
      <c r="G5716" s="400"/>
      <c r="H5716" s="400"/>
    </row>
    <row r="5717" spans="1:8" x14ac:dyDescent="0.2">
      <c r="A5717" s="407"/>
      <c r="D5717" s="400"/>
      <c r="E5717" s="400"/>
      <c r="F5717" s="400"/>
      <c r="G5717" s="400"/>
      <c r="H5717" s="400"/>
    </row>
    <row r="5718" spans="1:8" x14ac:dyDescent="0.2">
      <c r="A5718" s="407"/>
      <c r="D5718" s="400"/>
      <c r="E5718" s="400"/>
      <c r="F5718" s="400"/>
      <c r="G5718" s="400"/>
      <c r="H5718" s="400"/>
    </row>
    <row r="5719" spans="1:8" x14ac:dyDescent="0.2">
      <c r="A5719" s="407"/>
      <c r="D5719" s="400"/>
      <c r="E5719" s="400"/>
      <c r="F5719" s="400"/>
      <c r="G5719" s="400"/>
      <c r="H5719" s="400"/>
    </row>
    <row r="5720" spans="1:8" x14ac:dyDescent="0.2">
      <c r="A5720" s="407"/>
      <c r="D5720" s="400"/>
      <c r="E5720" s="400"/>
      <c r="F5720" s="400"/>
      <c r="G5720" s="400"/>
      <c r="H5720" s="400"/>
    </row>
    <row r="5721" spans="1:8" x14ac:dyDescent="0.2">
      <c r="A5721" s="407"/>
      <c r="D5721" s="400"/>
      <c r="E5721" s="400"/>
      <c r="F5721" s="400"/>
      <c r="G5721" s="400"/>
      <c r="H5721" s="400"/>
    </row>
    <row r="5722" spans="1:8" x14ac:dyDescent="0.2">
      <c r="A5722" s="407"/>
      <c r="D5722" s="400"/>
      <c r="E5722" s="400"/>
      <c r="F5722" s="400"/>
      <c r="G5722" s="400"/>
      <c r="H5722" s="400"/>
    </row>
    <row r="5723" spans="1:8" x14ac:dyDescent="0.2">
      <c r="A5723" s="407"/>
      <c r="D5723" s="400"/>
      <c r="E5723" s="400"/>
      <c r="F5723" s="400"/>
      <c r="G5723" s="400"/>
      <c r="H5723" s="400"/>
    </row>
    <row r="5724" spans="1:8" x14ac:dyDescent="0.2">
      <c r="A5724" s="407"/>
      <c r="D5724" s="400"/>
      <c r="E5724" s="400"/>
      <c r="F5724" s="400"/>
      <c r="G5724" s="400"/>
      <c r="H5724" s="400"/>
    </row>
    <row r="5725" spans="1:8" x14ac:dyDescent="0.2">
      <c r="A5725" s="407"/>
      <c r="D5725" s="400"/>
      <c r="E5725" s="400"/>
      <c r="F5725" s="400"/>
      <c r="G5725" s="400"/>
      <c r="H5725" s="400"/>
    </row>
    <row r="5726" spans="1:8" x14ac:dyDescent="0.2">
      <c r="A5726" s="407"/>
      <c r="D5726" s="400"/>
      <c r="E5726" s="400"/>
      <c r="F5726" s="400"/>
      <c r="G5726" s="400"/>
      <c r="H5726" s="400"/>
    </row>
    <row r="5727" spans="1:8" x14ac:dyDescent="0.2">
      <c r="A5727" s="407"/>
      <c r="D5727" s="400"/>
      <c r="E5727" s="400"/>
      <c r="F5727" s="400"/>
      <c r="G5727" s="400"/>
      <c r="H5727" s="400"/>
    </row>
    <row r="5728" spans="1:8" x14ac:dyDescent="0.2">
      <c r="A5728" s="407"/>
      <c r="D5728" s="400"/>
      <c r="E5728" s="400"/>
      <c r="F5728" s="400"/>
      <c r="G5728" s="400"/>
      <c r="H5728" s="400"/>
    </row>
    <row r="5729" spans="1:8" x14ac:dyDescent="0.2">
      <c r="A5729" s="407"/>
      <c r="D5729" s="400"/>
      <c r="E5729" s="400"/>
      <c r="F5729" s="400"/>
      <c r="G5729" s="400"/>
      <c r="H5729" s="400"/>
    </row>
    <row r="5730" spans="1:8" x14ac:dyDescent="0.2">
      <c r="A5730" s="407"/>
      <c r="D5730" s="400"/>
      <c r="E5730" s="400"/>
      <c r="F5730" s="400"/>
      <c r="G5730" s="400"/>
      <c r="H5730" s="400"/>
    </row>
    <row r="5731" spans="1:8" x14ac:dyDescent="0.2">
      <c r="A5731" s="407"/>
      <c r="D5731" s="400"/>
      <c r="E5731" s="400"/>
      <c r="F5731" s="400"/>
      <c r="G5731" s="400"/>
      <c r="H5731" s="400"/>
    </row>
    <row r="5732" spans="1:8" x14ac:dyDescent="0.2">
      <c r="A5732" s="407"/>
      <c r="D5732" s="400"/>
      <c r="E5732" s="400"/>
      <c r="F5732" s="400"/>
      <c r="G5732" s="400"/>
      <c r="H5732" s="400"/>
    </row>
    <row r="5733" spans="1:8" x14ac:dyDescent="0.2">
      <c r="A5733" s="407"/>
      <c r="D5733" s="400"/>
      <c r="E5733" s="400"/>
      <c r="F5733" s="400"/>
      <c r="G5733" s="400"/>
      <c r="H5733" s="400"/>
    </row>
    <row r="5734" spans="1:8" x14ac:dyDescent="0.2">
      <c r="A5734" s="407"/>
      <c r="D5734" s="400"/>
      <c r="E5734" s="400"/>
      <c r="F5734" s="400"/>
      <c r="G5734" s="400"/>
      <c r="H5734" s="400"/>
    </row>
    <row r="5735" spans="1:8" x14ac:dyDescent="0.2">
      <c r="A5735" s="407"/>
      <c r="D5735" s="400"/>
      <c r="E5735" s="400"/>
      <c r="F5735" s="400"/>
      <c r="G5735" s="400"/>
      <c r="H5735" s="400"/>
    </row>
    <row r="5736" spans="1:8" x14ac:dyDescent="0.2">
      <c r="A5736" s="407"/>
      <c r="D5736" s="400"/>
      <c r="E5736" s="400"/>
      <c r="F5736" s="400"/>
      <c r="G5736" s="400"/>
      <c r="H5736" s="400"/>
    </row>
    <row r="5737" spans="1:8" x14ac:dyDescent="0.2">
      <c r="A5737" s="407"/>
      <c r="D5737" s="400"/>
      <c r="E5737" s="400"/>
      <c r="F5737" s="400"/>
      <c r="G5737" s="400"/>
      <c r="H5737" s="400"/>
    </row>
    <row r="5738" spans="1:8" x14ac:dyDescent="0.2">
      <c r="A5738" s="407"/>
      <c r="D5738" s="400"/>
      <c r="E5738" s="400"/>
      <c r="F5738" s="400"/>
      <c r="G5738" s="400"/>
      <c r="H5738" s="400"/>
    </row>
    <row r="5739" spans="1:8" x14ac:dyDescent="0.2">
      <c r="A5739" s="407"/>
      <c r="D5739" s="400"/>
      <c r="E5739" s="400"/>
      <c r="F5739" s="400"/>
      <c r="G5739" s="400"/>
      <c r="H5739" s="400"/>
    </row>
    <row r="5740" spans="1:8" x14ac:dyDescent="0.2">
      <c r="A5740" s="407"/>
      <c r="D5740" s="400"/>
      <c r="E5740" s="400"/>
      <c r="F5740" s="400"/>
      <c r="G5740" s="400"/>
      <c r="H5740" s="400"/>
    </row>
    <row r="5741" spans="1:8" x14ac:dyDescent="0.2">
      <c r="A5741" s="407"/>
      <c r="D5741" s="400"/>
      <c r="E5741" s="400"/>
      <c r="F5741" s="400"/>
      <c r="G5741" s="400"/>
      <c r="H5741" s="400"/>
    </row>
    <row r="5742" spans="1:8" x14ac:dyDescent="0.2">
      <c r="A5742" s="407"/>
      <c r="D5742" s="400"/>
      <c r="E5742" s="400"/>
      <c r="F5742" s="400"/>
      <c r="G5742" s="400"/>
      <c r="H5742" s="400"/>
    </row>
    <row r="5743" spans="1:8" x14ac:dyDescent="0.2">
      <c r="A5743" s="407"/>
      <c r="D5743" s="400"/>
      <c r="E5743" s="400"/>
      <c r="F5743" s="400"/>
      <c r="G5743" s="400"/>
      <c r="H5743" s="400"/>
    </row>
    <row r="5744" spans="1:8" x14ac:dyDescent="0.2">
      <c r="A5744" s="407"/>
      <c r="D5744" s="400"/>
      <c r="E5744" s="400"/>
      <c r="F5744" s="400"/>
      <c r="G5744" s="400"/>
      <c r="H5744" s="400"/>
    </row>
    <row r="5745" spans="1:8" x14ac:dyDescent="0.2">
      <c r="A5745" s="407"/>
      <c r="D5745" s="400"/>
      <c r="E5745" s="400"/>
      <c r="F5745" s="400"/>
      <c r="G5745" s="400"/>
      <c r="H5745" s="400"/>
    </row>
    <row r="5746" spans="1:8" x14ac:dyDescent="0.2">
      <c r="A5746" s="407"/>
      <c r="D5746" s="400"/>
      <c r="E5746" s="400"/>
      <c r="F5746" s="400"/>
      <c r="G5746" s="400"/>
      <c r="H5746" s="400"/>
    </row>
    <row r="5747" spans="1:8" x14ac:dyDescent="0.2">
      <c r="A5747" s="407"/>
      <c r="D5747" s="400"/>
      <c r="E5747" s="400"/>
      <c r="F5747" s="400"/>
      <c r="G5747" s="400"/>
      <c r="H5747" s="400"/>
    </row>
    <row r="5748" spans="1:8" x14ac:dyDescent="0.2">
      <c r="A5748" s="407"/>
      <c r="D5748" s="400"/>
      <c r="E5748" s="400"/>
      <c r="F5748" s="400"/>
      <c r="G5748" s="400"/>
      <c r="H5748" s="400"/>
    </row>
    <row r="5749" spans="1:8" x14ac:dyDescent="0.2">
      <c r="A5749" s="407"/>
      <c r="D5749" s="400"/>
      <c r="E5749" s="400"/>
      <c r="F5749" s="400"/>
      <c r="G5749" s="400"/>
      <c r="H5749" s="400"/>
    </row>
    <row r="5750" spans="1:8" x14ac:dyDescent="0.2">
      <c r="A5750" s="407"/>
      <c r="D5750" s="400"/>
      <c r="E5750" s="400"/>
      <c r="F5750" s="400"/>
      <c r="G5750" s="400"/>
      <c r="H5750" s="400"/>
    </row>
    <row r="5751" spans="1:8" x14ac:dyDescent="0.2">
      <c r="A5751" s="407"/>
      <c r="D5751" s="400"/>
      <c r="E5751" s="400"/>
      <c r="F5751" s="400"/>
      <c r="G5751" s="400"/>
      <c r="H5751" s="400"/>
    </row>
    <row r="5752" spans="1:8" x14ac:dyDescent="0.2">
      <c r="A5752" s="407"/>
      <c r="D5752" s="400"/>
      <c r="E5752" s="400"/>
      <c r="F5752" s="400"/>
      <c r="G5752" s="400"/>
      <c r="H5752" s="400"/>
    </row>
    <row r="5753" spans="1:8" x14ac:dyDescent="0.2">
      <c r="A5753" s="407"/>
      <c r="D5753" s="400"/>
      <c r="E5753" s="400"/>
      <c r="F5753" s="400"/>
      <c r="G5753" s="400"/>
      <c r="H5753" s="400"/>
    </row>
    <row r="5754" spans="1:8" x14ac:dyDescent="0.2">
      <c r="A5754" s="407"/>
      <c r="D5754" s="400"/>
      <c r="E5754" s="400"/>
      <c r="F5754" s="400"/>
      <c r="G5754" s="400"/>
      <c r="H5754" s="400"/>
    </row>
    <row r="5755" spans="1:8" x14ac:dyDescent="0.2">
      <c r="A5755" s="407"/>
      <c r="D5755" s="400"/>
      <c r="E5755" s="400"/>
      <c r="F5755" s="400"/>
      <c r="G5755" s="400"/>
      <c r="H5755" s="400"/>
    </row>
    <row r="5756" spans="1:8" x14ac:dyDescent="0.2">
      <c r="A5756" s="407"/>
      <c r="D5756" s="400"/>
      <c r="E5756" s="400"/>
      <c r="F5756" s="400"/>
      <c r="G5756" s="400"/>
      <c r="H5756" s="400"/>
    </row>
    <row r="5757" spans="1:8" x14ac:dyDescent="0.2">
      <c r="A5757" s="407"/>
      <c r="D5757" s="400"/>
      <c r="E5757" s="400"/>
      <c r="F5757" s="400"/>
      <c r="G5757" s="400"/>
      <c r="H5757" s="400"/>
    </row>
    <row r="5758" spans="1:8" x14ac:dyDescent="0.2">
      <c r="A5758" s="407"/>
      <c r="D5758" s="400"/>
      <c r="E5758" s="400"/>
      <c r="F5758" s="400"/>
      <c r="G5758" s="400"/>
      <c r="H5758" s="400"/>
    </row>
    <row r="5759" spans="1:8" x14ac:dyDescent="0.2">
      <c r="A5759" s="407"/>
      <c r="D5759" s="400"/>
      <c r="E5759" s="400"/>
      <c r="F5759" s="400"/>
      <c r="G5759" s="400"/>
      <c r="H5759" s="400"/>
    </row>
    <row r="5760" spans="1:8" x14ac:dyDescent="0.2">
      <c r="A5760" s="407"/>
      <c r="D5760" s="400"/>
      <c r="E5760" s="400"/>
      <c r="F5760" s="400"/>
      <c r="G5760" s="400"/>
      <c r="H5760" s="400"/>
    </row>
    <row r="5761" spans="1:8" x14ac:dyDescent="0.2">
      <c r="A5761" s="407"/>
      <c r="D5761" s="400"/>
      <c r="E5761" s="400"/>
      <c r="F5761" s="400"/>
      <c r="G5761" s="400"/>
      <c r="H5761" s="400"/>
    </row>
    <row r="5762" spans="1:8" x14ac:dyDescent="0.2">
      <c r="A5762" s="407"/>
      <c r="D5762" s="400"/>
      <c r="E5762" s="400"/>
      <c r="F5762" s="400"/>
      <c r="G5762" s="400"/>
      <c r="H5762" s="400"/>
    </row>
    <row r="5763" spans="1:8" x14ac:dyDescent="0.2">
      <c r="A5763" s="407"/>
      <c r="D5763" s="400"/>
      <c r="E5763" s="400"/>
      <c r="F5763" s="400"/>
      <c r="G5763" s="400"/>
      <c r="H5763" s="400"/>
    </row>
    <row r="5764" spans="1:8" x14ac:dyDescent="0.2">
      <c r="A5764" s="407"/>
      <c r="D5764" s="400"/>
      <c r="E5764" s="400"/>
      <c r="F5764" s="400"/>
      <c r="G5764" s="400"/>
      <c r="H5764" s="400"/>
    </row>
    <row r="5765" spans="1:8" x14ac:dyDescent="0.2">
      <c r="A5765" s="407"/>
      <c r="D5765" s="400"/>
      <c r="E5765" s="400"/>
      <c r="F5765" s="400"/>
      <c r="G5765" s="400"/>
      <c r="H5765" s="400"/>
    </row>
    <row r="5766" spans="1:8" x14ac:dyDescent="0.2">
      <c r="A5766" s="407"/>
      <c r="D5766" s="400"/>
      <c r="E5766" s="400"/>
      <c r="F5766" s="400"/>
      <c r="G5766" s="400"/>
      <c r="H5766" s="400"/>
    </row>
    <row r="5767" spans="1:8" x14ac:dyDescent="0.2">
      <c r="A5767" s="407"/>
      <c r="D5767" s="400"/>
      <c r="E5767" s="400"/>
      <c r="F5767" s="400"/>
      <c r="G5767" s="400"/>
      <c r="H5767" s="400"/>
    </row>
    <row r="5768" spans="1:8" x14ac:dyDescent="0.2">
      <c r="A5768" s="407"/>
      <c r="D5768" s="400"/>
      <c r="E5768" s="400"/>
      <c r="F5768" s="400"/>
      <c r="G5768" s="400"/>
      <c r="H5768" s="400"/>
    </row>
    <row r="5769" spans="1:8" x14ac:dyDescent="0.2">
      <c r="A5769" s="407"/>
      <c r="D5769" s="400"/>
      <c r="E5769" s="400"/>
      <c r="F5769" s="400"/>
      <c r="G5769" s="400"/>
      <c r="H5769" s="400"/>
    </row>
    <row r="5770" spans="1:8" x14ac:dyDescent="0.2">
      <c r="A5770" s="407"/>
      <c r="D5770" s="400"/>
      <c r="E5770" s="400"/>
      <c r="F5770" s="400"/>
      <c r="G5770" s="400"/>
      <c r="H5770" s="400"/>
    </row>
    <row r="5771" spans="1:8" x14ac:dyDescent="0.2">
      <c r="A5771" s="407"/>
      <c r="D5771" s="400"/>
      <c r="E5771" s="400"/>
      <c r="F5771" s="400"/>
      <c r="G5771" s="400"/>
      <c r="H5771" s="400"/>
    </row>
    <row r="5772" spans="1:8" x14ac:dyDescent="0.2">
      <c r="A5772" s="407"/>
      <c r="D5772" s="400"/>
      <c r="E5772" s="400"/>
      <c r="F5772" s="400"/>
      <c r="G5772" s="400"/>
      <c r="H5772" s="400"/>
    </row>
    <row r="5773" spans="1:8" x14ac:dyDescent="0.2">
      <c r="A5773" s="407"/>
      <c r="D5773" s="400"/>
      <c r="E5773" s="400"/>
      <c r="F5773" s="400"/>
      <c r="G5773" s="400"/>
      <c r="H5773" s="400"/>
    </row>
    <row r="5774" spans="1:8" x14ac:dyDescent="0.2">
      <c r="A5774" s="407"/>
      <c r="D5774" s="400"/>
      <c r="E5774" s="400"/>
      <c r="F5774" s="400"/>
      <c r="G5774" s="400"/>
      <c r="H5774" s="400"/>
    </row>
    <row r="5775" spans="1:8" x14ac:dyDescent="0.2">
      <c r="A5775" s="407"/>
      <c r="D5775" s="400"/>
      <c r="E5775" s="400"/>
      <c r="F5775" s="400"/>
      <c r="G5775" s="400"/>
      <c r="H5775" s="400"/>
    </row>
    <row r="5776" spans="1:8" x14ac:dyDescent="0.2">
      <c r="A5776" s="407"/>
      <c r="D5776" s="400"/>
      <c r="E5776" s="400"/>
      <c r="F5776" s="400"/>
      <c r="G5776" s="400"/>
      <c r="H5776" s="400"/>
    </row>
    <row r="5777" spans="1:8" x14ac:dyDescent="0.2">
      <c r="A5777" s="407"/>
      <c r="D5777" s="400"/>
      <c r="E5777" s="400"/>
      <c r="F5777" s="400"/>
      <c r="G5777" s="400"/>
      <c r="H5777" s="400"/>
    </row>
    <row r="5778" spans="1:8" x14ac:dyDescent="0.2">
      <c r="A5778" s="407"/>
      <c r="D5778" s="400"/>
      <c r="E5778" s="400"/>
      <c r="F5778" s="400"/>
      <c r="G5778" s="400"/>
      <c r="H5778" s="400"/>
    </row>
    <row r="5779" spans="1:8" x14ac:dyDescent="0.2">
      <c r="A5779" s="407"/>
      <c r="D5779" s="400"/>
      <c r="E5779" s="400"/>
      <c r="F5779" s="400"/>
      <c r="G5779" s="400"/>
      <c r="H5779" s="400"/>
    </row>
    <row r="5780" spans="1:8" x14ac:dyDescent="0.2">
      <c r="A5780" s="407"/>
      <c r="D5780" s="400"/>
      <c r="E5780" s="400"/>
      <c r="F5780" s="400"/>
      <c r="G5780" s="400"/>
      <c r="H5780" s="400"/>
    </row>
    <row r="5781" spans="1:8" x14ac:dyDescent="0.2">
      <c r="A5781" s="407"/>
      <c r="D5781" s="400"/>
      <c r="E5781" s="400"/>
      <c r="F5781" s="400"/>
      <c r="G5781" s="400"/>
      <c r="H5781" s="400"/>
    </row>
    <row r="5782" spans="1:8" x14ac:dyDescent="0.2">
      <c r="A5782" s="407"/>
      <c r="D5782" s="400"/>
      <c r="E5782" s="400"/>
      <c r="F5782" s="400"/>
      <c r="G5782" s="400"/>
      <c r="H5782" s="400"/>
    </row>
    <row r="5783" spans="1:8" x14ac:dyDescent="0.2">
      <c r="A5783" s="407"/>
      <c r="D5783" s="400"/>
      <c r="E5783" s="400"/>
      <c r="F5783" s="400"/>
      <c r="G5783" s="400"/>
      <c r="H5783" s="400"/>
    </row>
    <row r="5784" spans="1:8" x14ac:dyDescent="0.2">
      <c r="A5784" s="407"/>
      <c r="D5784" s="400"/>
      <c r="E5784" s="400"/>
      <c r="F5784" s="400"/>
      <c r="G5784" s="400"/>
      <c r="H5784" s="400"/>
    </row>
    <row r="5785" spans="1:8" x14ac:dyDescent="0.2">
      <c r="A5785" s="407"/>
      <c r="D5785" s="400"/>
      <c r="E5785" s="400"/>
      <c r="F5785" s="400"/>
      <c r="G5785" s="400"/>
      <c r="H5785" s="400"/>
    </row>
    <row r="5786" spans="1:8" x14ac:dyDescent="0.2">
      <c r="A5786" s="407"/>
      <c r="D5786" s="400"/>
      <c r="E5786" s="400"/>
      <c r="F5786" s="400"/>
      <c r="G5786" s="400"/>
      <c r="H5786" s="400"/>
    </row>
    <row r="5787" spans="1:8" x14ac:dyDescent="0.2">
      <c r="A5787" s="407"/>
      <c r="D5787" s="400"/>
      <c r="E5787" s="400"/>
      <c r="F5787" s="400"/>
      <c r="G5787" s="400"/>
      <c r="H5787" s="400"/>
    </row>
    <row r="5788" spans="1:8" x14ac:dyDescent="0.2">
      <c r="A5788" s="407"/>
      <c r="D5788" s="400"/>
      <c r="E5788" s="400"/>
      <c r="F5788" s="400"/>
      <c r="G5788" s="400"/>
      <c r="H5788" s="400"/>
    </row>
    <row r="5789" spans="1:8" x14ac:dyDescent="0.2">
      <c r="A5789" s="407"/>
      <c r="D5789" s="400"/>
      <c r="E5789" s="400"/>
      <c r="F5789" s="400"/>
      <c r="G5789" s="400"/>
      <c r="H5789" s="400"/>
    </row>
    <row r="5790" spans="1:8" x14ac:dyDescent="0.2">
      <c r="A5790" s="407"/>
      <c r="D5790" s="400"/>
      <c r="E5790" s="400"/>
      <c r="F5790" s="400"/>
      <c r="G5790" s="400"/>
      <c r="H5790" s="400"/>
    </row>
    <row r="5791" spans="1:8" x14ac:dyDescent="0.2">
      <c r="A5791" s="407"/>
      <c r="D5791" s="400"/>
      <c r="E5791" s="400"/>
      <c r="F5791" s="400"/>
      <c r="G5791" s="400"/>
      <c r="H5791" s="400"/>
    </row>
    <row r="5792" spans="1:8" x14ac:dyDescent="0.2">
      <c r="A5792" s="407"/>
      <c r="D5792" s="400"/>
      <c r="E5792" s="400"/>
      <c r="F5792" s="400"/>
      <c r="G5792" s="400"/>
      <c r="H5792" s="400"/>
    </row>
    <row r="5793" spans="1:8" x14ac:dyDescent="0.2">
      <c r="A5793" s="407"/>
      <c r="D5793" s="400"/>
      <c r="E5793" s="400"/>
      <c r="F5793" s="400"/>
      <c r="G5793" s="400"/>
      <c r="H5793" s="400"/>
    </row>
    <row r="5794" spans="1:8" x14ac:dyDescent="0.2">
      <c r="A5794" s="407"/>
      <c r="D5794" s="400"/>
      <c r="E5794" s="400"/>
      <c r="F5794" s="400"/>
      <c r="G5794" s="400"/>
      <c r="H5794" s="400"/>
    </row>
    <row r="5795" spans="1:8" x14ac:dyDescent="0.2">
      <c r="A5795" s="407"/>
      <c r="D5795" s="400"/>
      <c r="E5795" s="400"/>
      <c r="F5795" s="400"/>
      <c r="G5795" s="400"/>
      <c r="H5795" s="400"/>
    </row>
    <row r="5796" spans="1:8" x14ac:dyDescent="0.2">
      <c r="A5796" s="407"/>
      <c r="D5796" s="400"/>
      <c r="E5796" s="400"/>
      <c r="F5796" s="400"/>
      <c r="G5796" s="400"/>
      <c r="H5796" s="400"/>
    </row>
    <row r="5797" spans="1:8" x14ac:dyDescent="0.2">
      <c r="A5797" s="407"/>
      <c r="D5797" s="400"/>
      <c r="E5797" s="400"/>
      <c r="F5797" s="400"/>
      <c r="G5797" s="400"/>
      <c r="H5797" s="400"/>
    </row>
    <row r="5798" spans="1:8" x14ac:dyDescent="0.2">
      <c r="A5798" s="407"/>
      <c r="D5798" s="400"/>
      <c r="E5798" s="400"/>
      <c r="F5798" s="400"/>
      <c r="G5798" s="400"/>
      <c r="H5798" s="400"/>
    </row>
    <row r="5799" spans="1:8" x14ac:dyDescent="0.2">
      <c r="A5799" s="407"/>
      <c r="D5799" s="400"/>
      <c r="E5799" s="400"/>
      <c r="F5799" s="400"/>
      <c r="G5799" s="400"/>
      <c r="H5799" s="400"/>
    </row>
    <row r="5800" spans="1:8" x14ac:dyDescent="0.2">
      <c r="A5800" s="407"/>
      <c r="D5800" s="400"/>
      <c r="E5800" s="400"/>
      <c r="F5800" s="400"/>
      <c r="G5800" s="400"/>
      <c r="H5800" s="400"/>
    </row>
    <row r="5801" spans="1:8" x14ac:dyDescent="0.2">
      <c r="A5801" s="407"/>
      <c r="D5801" s="400"/>
      <c r="E5801" s="400"/>
      <c r="F5801" s="400"/>
      <c r="G5801" s="400"/>
      <c r="H5801" s="400"/>
    </row>
    <row r="5802" spans="1:8" x14ac:dyDescent="0.2">
      <c r="A5802" s="407"/>
      <c r="D5802" s="400"/>
      <c r="E5802" s="400"/>
      <c r="F5802" s="400"/>
      <c r="G5802" s="400"/>
      <c r="H5802" s="400"/>
    </row>
    <row r="5803" spans="1:8" x14ac:dyDescent="0.2">
      <c r="A5803" s="407"/>
      <c r="D5803" s="400"/>
      <c r="E5803" s="400"/>
      <c r="F5803" s="400"/>
      <c r="G5803" s="400"/>
      <c r="H5803" s="400"/>
    </row>
    <row r="5804" spans="1:8" x14ac:dyDescent="0.2">
      <c r="A5804" s="407"/>
      <c r="D5804" s="400"/>
      <c r="E5804" s="400"/>
      <c r="F5804" s="400"/>
      <c r="G5804" s="400"/>
      <c r="H5804" s="400"/>
    </row>
    <row r="5805" spans="1:8" x14ac:dyDescent="0.2">
      <c r="A5805" s="407"/>
      <c r="D5805" s="400"/>
      <c r="E5805" s="400"/>
      <c r="F5805" s="400"/>
      <c r="G5805" s="400"/>
      <c r="H5805" s="400"/>
    </row>
    <row r="5806" spans="1:8" x14ac:dyDescent="0.2">
      <c r="A5806" s="407"/>
      <c r="D5806" s="400"/>
      <c r="E5806" s="400"/>
      <c r="F5806" s="400"/>
      <c r="G5806" s="400"/>
      <c r="H5806" s="400"/>
    </row>
    <row r="5807" spans="1:8" x14ac:dyDescent="0.2">
      <c r="A5807" s="407"/>
      <c r="D5807" s="400"/>
      <c r="E5807" s="400"/>
      <c r="F5807" s="400"/>
      <c r="G5807" s="400"/>
      <c r="H5807" s="400"/>
    </row>
    <row r="5808" spans="1:8" x14ac:dyDescent="0.2">
      <c r="A5808" s="407"/>
      <c r="D5808" s="400"/>
      <c r="E5808" s="400"/>
      <c r="F5808" s="400"/>
      <c r="G5808" s="400"/>
      <c r="H5808" s="400"/>
    </row>
    <row r="5809" spans="1:8" x14ac:dyDescent="0.2">
      <c r="A5809" s="407"/>
      <c r="D5809" s="400"/>
      <c r="E5809" s="400"/>
      <c r="F5809" s="400"/>
      <c r="G5809" s="400"/>
      <c r="H5809" s="400"/>
    </row>
    <row r="5810" spans="1:8" x14ac:dyDescent="0.2">
      <c r="A5810" s="407"/>
      <c r="D5810" s="400"/>
      <c r="E5810" s="400"/>
      <c r="F5810" s="400"/>
      <c r="G5810" s="400"/>
      <c r="H5810" s="400"/>
    </row>
    <row r="5811" spans="1:8" x14ac:dyDescent="0.2">
      <c r="A5811" s="407"/>
      <c r="D5811" s="400"/>
      <c r="E5811" s="400"/>
      <c r="F5811" s="400"/>
      <c r="G5811" s="400"/>
      <c r="H5811" s="400"/>
    </row>
    <row r="5812" spans="1:8" x14ac:dyDescent="0.2">
      <c r="A5812" s="407"/>
      <c r="D5812" s="400"/>
      <c r="E5812" s="400"/>
      <c r="F5812" s="400"/>
      <c r="G5812" s="400"/>
      <c r="H5812" s="400"/>
    </row>
    <row r="5813" spans="1:8" x14ac:dyDescent="0.2">
      <c r="A5813" s="407"/>
      <c r="D5813" s="400"/>
      <c r="E5813" s="400"/>
      <c r="F5813" s="400"/>
      <c r="G5813" s="400"/>
      <c r="H5813" s="400"/>
    </row>
    <row r="5814" spans="1:8" x14ac:dyDescent="0.2">
      <c r="A5814" s="407"/>
      <c r="D5814" s="400"/>
      <c r="E5814" s="400"/>
      <c r="F5814" s="400"/>
      <c r="G5814" s="400"/>
      <c r="H5814" s="400"/>
    </row>
    <row r="5815" spans="1:8" x14ac:dyDescent="0.2">
      <c r="A5815" s="407"/>
      <c r="D5815" s="400"/>
      <c r="E5815" s="400"/>
      <c r="F5815" s="400"/>
      <c r="G5815" s="400"/>
      <c r="H5815" s="400"/>
    </row>
    <row r="5816" spans="1:8" x14ac:dyDescent="0.2">
      <c r="A5816" s="407"/>
      <c r="D5816" s="400"/>
      <c r="E5816" s="400"/>
      <c r="F5816" s="400"/>
      <c r="G5816" s="400"/>
      <c r="H5816" s="400"/>
    </row>
    <row r="5817" spans="1:8" x14ac:dyDescent="0.2">
      <c r="A5817" s="407"/>
      <c r="D5817" s="400"/>
      <c r="E5817" s="400"/>
      <c r="F5817" s="400"/>
      <c r="G5817" s="400"/>
      <c r="H5817" s="400"/>
    </row>
    <row r="5818" spans="1:8" x14ac:dyDescent="0.2">
      <c r="A5818" s="407"/>
      <c r="D5818" s="400"/>
      <c r="E5818" s="400"/>
      <c r="F5818" s="400"/>
      <c r="G5818" s="400"/>
      <c r="H5818" s="400"/>
    </row>
    <row r="5819" spans="1:8" x14ac:dyDescent="0.2">
      <c r="A5819" s="407"/>
      <c r="D5819" s="400"/>
      <c r="E5819" s="400"/>
      <c r="F5819" s="400"/>
      <c r="G5819" s="400"/>
      <c r="H5819" s="400"/>
    </row>
    <row r="5820" spans="1:8" x14ac:dyDescent="0.2">
      <c r="A5820" s="407"/>
      <c r="D5820" s="400"/>
      <c r="E5820" s="400"/>
      <c r="F5820" s="400"/>
      <c r="G5820" s="400"/>
      <c r="H5820" s="400"/>
    </row>
    <row r="5821" spans="1:8" x14ac:dyDescent="0.2">
      <c r="A5821" s="407"/>
      <c r="D5821" s="400"/>
      <c r="E5821" s="400"/>
      <c r="F5821" s="400"/>
      <c r="G5821" s="400"/>
      <c r="H5821" s="400"/>
    </row>
    <row r="5822" spans="1:8" x14ac:dyDescent="0.2">
      <c r="A5822" s="407"/>
      <c r="D5822" s="400"/>
      <c r="E5822" s="400"/>
      <c r="F5822" s="400"/>
      <c r="G5822" s="400"/>
      <c r="H5822" s="400"/>
    </row>
    <row r="5823" spans="1:8" x14ac:dyDescent="0.2">
      <c r="A5823" s="407"/>
      <c r="D5823" s="400"/>
      <c r="E5823" s="400"/>
      <c r="F5823" s="400"/>
      <c r="G5823" s="400"/>
      <c r="H5823" s="400"/>
    </row>
    <row r="5824" spans="1:8" x14ac:dyDescent="0.2">
      <c r="A5824" s="407"/>
      <c r="D5824" s="400"/>
      <c r="E5824" s="400"/>
      <c r="F5824" s="400"/>
      <c r="G5824" s="400"/>
      <c r="H5824" s="400"/>
    </row>
    <row r="5825" spans="1:8" x14ac:dyDescent="0.2">
      <c r="A5825" s="407"/>
      <c r="D5825" s="400"/>
      <c r="E5825" s="400"/>
      <c r="F5825" s="400"/>
      <c r="G5825" s="400"/>
      <c r="H5825" s="400"/>
    </row>
    <row r="5826" spans="1:8" x14ac:dyDescent="0.2">
      <c r="A5826" s="407"/>
      <c r="D5826" s="400"/>
      <c r="E5826" s="400"/>
      <c r="F5826" s="400"/>
      <c r="G5826" s="400"/>
      <c r="H5826" s="400"/>
    </row>
    <row r="5827" spans="1:8" x14ac:dyDescent="0.2">
      <c r="A5827" s="407"/>
      <c r="D5827" s="400"/>
      <c r="E5827" s="400"/>
      <c r="F5827" s="400"/>
      <c r="G5827" s="400"/>
      <c r="H5827" s="400"/>
    </row>
    <row r="5828" spans="1:8" x14ac:dyDescent="0.2">
      <c r="A5828" s="407"/>
      <c r="D5828" s="400"/>
      <c r="E5828" s="400"/>
      <c r="F5828" s="400"/>
      <c r="G5828" s="400"/>
      <c r="H5828" s="400"/>
    </row>
    <row r="5829" spans="1:8" x14ac:dyDescent="0.2">
      <c r="A5829" s="407"/>
      <c r="D5829" s="400"/>
      <c r="E5829" s="400"/>
      <c r="F5829" s="400"/>
      <c r="G5829" s="400"/>
      <c r="H5829" s="400"/>
    </row>
    <row r="5830" spans="1:8" x14ac:dyDescent="0.2">
      <c r="A5830" s="407"/>
      <c r="D5830" s="400"/>
      <c r="E5830" s="400"/>
      <c r="F5830" s="400"/>
      <c r="G5830" s="400"/>
      <c r="H5830" s="400"/>
    </row>
    <row r="5831" spans="1:8" x14ac:dyDescent="0.2">
      <c r="A5831" s="407"/>
      <c r="D5831" s="400"/>
      <c r="E5831" s="400"/>
      <c r="F5831" s="400"/>
      <c r="G5831" s="400"/>
      <c r="H5831" s="400"/>
    </row>
    <row r="5832" spans="1:8" x14ac:dyDescent="0.2">
      <c r="A5832" s="407"/>
      <c r="D5832" s="400"/>
      <c r="E5832" s="400"/>
      <c r="F5832" s="400"/>
      <c r="G5832" s="400"/>
      <c r="H5832" s="400"/>
    </row>
    <row r="5833" spans="1:8" x14ac:dyDescent="0.2">
      <c r="A5833" s="407"/>
      <c r="D5833" s="400"/>
      <c r="E5833" s="400"/>
      <c r="F5833" s="400"/>
      <c r="G5833" s="400"/>
      <c r="H5833" s="400"/>
    </row>
    <row r="5834" spans="1:8" x14ac:dyDescent="0.2">
      <c r="A5834" s="407"/>
      <c r="D5834" s="400"/>
      <c r="E5834" s="400"/>
      <c r="F5834" s="400"/>
      <c r="G5834" s="400"/>
      <c r="H5834" s="400"/>
    </row>
    <row r="5835" spans="1:8" x14ac:dyDescent="0.2">
      <c r="A5835" s="407"/>
      <c r="D5835" s="400"/>
      <c r="E5835" s="400"/>
      <c r="F5835" s="400"/>
      <c r="G5835" s="400"/>
      <c r="H5835" s="400"/>
    </row>
    <row r="5836" spans="1:8" x14ac:dyDescent="0.2">
      <c r="A5836" s="407"/>
      <c r="D5836" s="400"/>
      <c r="E5836" s="400"/>
      <c r="F5836" s="400"/>
      <c r="G5836" s="400"/>
      <c r="H5836" s="400"/>
    </row>
    <row r="5837" spans="1:8" x14ac:dyDescent="0.2">
      <c r="A5837" s="407"/>
      <c r="D5837" s="400"/>
      <c r="E5837" s="400"/>
      <c r="F5837" s="400"/>
      <c r="G5837" s="400"/>
      <c r="H5837" s="400"/>
    </row>
    <row r="5838" spans="1:8" x14ac:dyDescent="0.2">
      <c r="A5838" s="407"/>
      <c r="D5838" s="400"/>
      <c r="E5838" s="400"/>
      <c r="F5838" s="400"/>
      <c r="G5838" s="400"/>
      <c r="H5838" s="400"/>
    </row>
    <row r="5839" spans="1:8" x14ac:dyDescent="0.2">
      <c r="A5839" s="407"/>
      <c r="D5839" s="400"/>
      <c r="E5839" s="400"/>
      <c r="F5839" s="400"/>
      <c r="G5839" s="400"/>
      <c r="H5839" s="400"/>
    </row>
    <row r="5840" spans="1:8" x14ac:dyDescent="0.2">
      <c r="A5840" s="407"/>
      <c r="D5840" s="400"/>
      <c r="E5840" s="400"/>
      <c r="F5840" s="400"/>
      <c r="G5840" s="400"/>
      <c r="H5840" s="400"/>
    </row>
    <row r="5841" spans="1:8" x14ac:dyDescent="0.2">
      <c r="A5841" s="407"/>
      <c r="D5841" s="400"/>
      <c r="E5841" s="400"/>
      <c r="F5841" s="400"/>
      <c r="G5841" s="400"/>
      <c r="H5841" s="400"/>
    </row>
    <row r="5842" spans="1:8" x14ac:dyDescent="0.2">
      <c r="A5842" s="407"/>
      <c r="D5842" s="400"/>
      <c r="E5842" s="400"/>
      <c r="F5842" s="400"/>
      <c r="G5842" s="400"/>
      <c r="H5842" s="400"/>
    </row>
    <row r="5843" spans="1:8" x14ac:dyDescent="0.2">
      <c r="A5843" s="407"/>
      <c r="D5843" s="400"/>
      <c r="E5843" s="400"/>
      <c r="F5843" s="400"/>
      <c r="G5843" s="400"/>
      <c r="H5843" s="400"/>
    </row>
    <row r="5844" spans="1:8" x14ac:dyDescent="0.2">
      <c r="A5844" s="407"/>
      <c r="D5844" s="400"/>
      <c r="E5844" s="400"/>
      <c r="F5844" s="400"/>
      <c r="G5844" s="400"/>
      <c r="H5844" s="400"/>
    </row>
    <row r="5845" spans="1:8" x14ac:dyDescent="0.2">
      <c r="A5845" s="407"/>
      <c r="D5845" s="400"/>
      <c r="E5845" s="400"/>
      <c r="F5845" s="400"/>
      <c r="G5845" s="400"/>
      <c r="H5845" s="400"/>
    </row>
    <row r="5846" spans="1:8" x14ac:dyDescent="0.2">
      <c r="A5846" s="407"/>
      <c r="D5846" s="400"/>
      <c r="E5846" s="400"/>
      <c r="F5846" s="400"/>
      <c r="G5846" s="400"/>
      <c r="H5846" s="400"/>
    </row>
    <row r="5847" spans="1:8" x14ac:dyDescent="0.2">
      <c r="A5847" s="407"/>
      <c r="D5847" s="400"/>
      <c r="E5847" s="400"/>
      <c r="F5847" s="400"/>
      <c r="G5847" s="400"/>
      <c r="H5847" s="400"/>
    </row>
    <row r="5848" spans="1:8" x14ac:dyDescent="0.2">
      <c r="A5848" s="407"/>
      <c r="D5848" s="400"/>
      <c r="E5848" s="400"/>
      <c r="F5848" s="400"/>
      <c r="G5848" s="400"/>
      <c r="H5848" s="400"/>
    </row>
    <row r="5849" spans="1:8" x14ac:dyDescent="0.2">
      <c r="A5849" s="407"/>
      <c r="D5849" s="400"/>
      <c r="E5849" s="400"/>
      <c r="F5849" s="400"/>
      <c r="G5849" s="400"/>
      <c r="H5849" s="400"/>
    </row>
    <row r="5850" spans="1:8" x14ac:dyDescent="0.2">
      <c r="A5850" s="407"/>
      <c r="D5850" s="400"/>
      <c r="E5850" s="400"/>
      <c r="F5850" s="400"/>
      <c r="G5850" s="400"/>
      <c r="H5850" s="400"/>
    </row>
    <row r="5851" spans="1:8" x14ac:dyDescent="0.2">
      <c r="A5851" s="407"/>
      <c r="D5851" s="400"/>
      <c r="E5851" s="400"/>
      <c r="F5851" s="400"/>
      <c r="G5851" s="400"/>
      <c r="H5851" s="400"/>
    </row>
    <row r="5852" spans="1:8" x14ac:dyDescent="0.2">
      <c r="A5852" s="407"/>
      <c r="D5852" s="400"/>
      <c r="E5852" s="400"/>
      <c r="F5852" s="400"/>
      <c r="G5852" s="400"/>
      <c r="H5852" s="400"/>
    </row>
    <row r="5853" spans="1:8" x14ac:dyDescent="0.2">
      <c r="A5853" s="407"/>
      <c r="D5853" s="400"/>
      <c r="E5853" s="400"/>
      <c r="F5853" s="400"/>
      <c r="G5853" s="400"/>
      <c r="H5853" s="400"/>
    </row>
    <row r="5854" spans="1:8" x14ac:dyDescent="0.2">
      <c r="A5854" s="407"/>
      <c r="D5854" s="400"/>
      <c r="E5854" s="400"/>
      <c r="F5854" s="400"/>
      <c r="G5854" s="400"/>
      <c r="H5854" s="400"/>
    </row>
    <row r="5855" spans="1:8" x14ac:dyDescent="0.2">
      <c r="A5855" s="407"/>
      <c r="D5855" s="400"/>
      <c r="E5855" s="400"/>
      <c r="F5855" s="400"/>
      <c r="G5855" s="400"/>
      <c r="H5855" s="400"/>
    </row>
    <row r="5856" spans="1:8" x14ac:dyDescent="0.2">
      <c r="A5856" s="407"/>
      <c r="D5856" s="400"/>
      <c r="E5856" s="400"/>
      <c r="F5856" s="400"/>
      <c r="G5856" s="400"/>
      <c r="H5856" s="400"/>
    </row>
    <row r="5857" spans="1:8" x14ac:dyDescent="0.2">
      <c r="A5857" s="407"/>
      <c r="D5857" s="400"/>
      <c r="E5857" s="400"/>
      <c r="F5857" s="400"/>
      <c r="G5857" s="400"/>
      <c r="H5857" s="400"/>
    </row>
    <row r="5858" spans="1:8" x14ac:dyDescent="0.2">
      <c r="A5858" s="407"/>
      <c r="D5858" s="400"/>
      <c r="E5858" s="400"/>
      <c r="F5858" s="400"/>
      <c r="G5858" s="400"/>
      <c r="H5858" s="400"/>
    </row>
    <row r="5859" spans="1:8" x14ac:dyDescent="0.2">
      <c r="A5859" s="407"/>
      <c r="D5859" s="400"/>
      <c r="E5859" s="400"/>
      <c r="F5859" s="400"/>
      <c r="G5859" s="400"/>
      <c r="H5859" s="400"/>
    </row>
    <row r="5860" spans="1:8" x14ac:dyDescent="0.2">
      <c r="A5860" s="407"/>
      <c r="D5860" s="400"/>
      <c r="E5860" s="400"/>
      <c r="F5860" s="400"/>
      <c r="G5860" s="400"/>
      <c r="H5860" s="400"/>
    </row>
    <row r="5861" spans="1:8" x14ac:dyDescent="0.2">
      <c r="A5861" s="407"/>
      <c r="D5861" s="400"/>
      <c r="E5861" s="400"/>
      <c r="F5861" s="400"/>
      <c r="G5861" s="400"/>
      <c r="H5861" s="400"/>
    </row>
    <row r="5862" spans="1:8" x14ac:dyDescent="0.2">
      <c r="A5862" s="407"/>
      <c r="D5862" s="400"/>
      <c r="E5862" s="400"/>
      <c r="F5862" s="400"/>
      <c r="G5862" s="400"/>
      <c r="H5862" s="400"/>
    </row>
    <row r="5863" spans="1:8" x14ac:dyDescent="0.2">
      <c r="A5863" s="407"/>
      <c r="D5863" s="400"/>
      <c r="E5863" s="400"/>
      <c r="F5863" s="400"/>
      <c r="G5863" s="400"/>
      <c r="H5863" s="400"/>
    </row>
    <row r="5864" spans="1:8" x14ac:dyDescent="0.2">
      <c r="A5864" s="407"/>
      <c r="D5864" s="400"/>
      <c r="E5864" s="400"/>
      <c r="F5864" s="400"/>
      <c r="G5864" s="400"/>
      <c r="H5864" s="400"/>
    </row>
    <row r="5865" spans="1:8" x14ac:dyDescent="0.2">
      <c r="A5865" s="407"/>
      <c r="D5865" s="400"/>
      <c r="E5865" s="400"/>
      <c r="F5865" s="400"/>
      <c r="G5865" s="400"/>
      <c r="H5865" s="400"/>
    </row>
    <row r="5866" spans="1:8" x14ac:dyDescent="0.2">
      <c r="A5866" s="407"/>
      <c r="D5866" s="400"/>
      <c r="E5866" s="400"/>
      <c r="F5866" s="400"/>
      <c r="G5866" s="400"/>
      <c r="H5866" s="400"/>
    </row>
    <row r="5867" spans="1:8" x14ac:dyDescent="0.2">
      <c r="A5867" s="407"/>
      <c r="D5867" s="400"/>
      <c r="E5867" s="400"/>
      <c r="F5867" s="400"/>
      <c r="G5867" s="400"/>
      <c r="H5867" s="400"/>
    </row>
    <row r="5868" spans="1:8" x14ac:dyDescent="0.2">
      <c r="A5868" s="407"/>
      <c r="D5868" s="400"/>
      <c r="E5868" s="400"/>
      <c r="F5868" s="400"/>
      <c r="G5868" s="400"/>
      <c r="H5868" s="400"/>
    </row>
    <row r="5869" spans="1:8" x14ac:dyDescent="0.2">
      <c r="A5869" s="407"/>
      <c r="D5869" s="400"/>
      <c r="E5869" s="400"/>
      <c r="F5869" s="400"/>
      <c r="G5869" s="400"/>
      <c r="H5869" s="400"/>
    </row>
    <row r="5870" spans="1:8" x14ac:dyDescent="0.2">
      <c r="A5870" s="407"/>
      <c r="D5870" s="400"/>
      <c r="E5870" s="400"/>
      <c r="F5870" s="400"/>
      <c r="G5870" s="400"/>
      <c r="H5870" s="400"/>
    </row>
    <row r="5871" spans="1:8" x14ac:dyDescent="0.2">
      <c r="A5871" s="407"/>
      <c r="D5871" s="400"/>
      <c r="E5871" s="400"/>
      <c r="F5871" s="400"/>
      <c r="G5871" s="400"/>
      <c r="H5871" s="400"/>
    </row>
    <row r="5872" spans="1:8" x14ac:dyDescent="0.2">
      <c r="A5872" s="407"/>
      <c r="D5872" s="400"/>
      <c r="E5872" s="400"/>
      <c r="F5872" s="400"/>
      <c r="G5872" s="400"/>
      <c r="H5872" s="400"/>
    </row>
    <row r="5873" spans="1:8" x14ac:dyDescent="0.2">
      <c r="A5873" s="407"/>
      <c r="D5873" s="400"/>
      <c r="E5873" s="400"/>
      <c r="F5873" s="400"/>
      <c r="G5873" s="400"/>
      <c r="H5873" s="400"/>
    </row>
    <row r="5874" spans="1:8" x14ac:dyDescent="0.2">
      <c r="A5874" s="407"/>
      <c r="D5874" s="400"/>
      <c r="E5874" s="400"/>
      <c r="F5874" s="400"/>
      <c r="G5874" s="400"/>
      <c r="H5874" s="400"/>
    </row>
    <row r="5875" spans="1:8" x14ac:dyDescent="0.2">
      <c r="A5875" s="407"/>
      <c r="D5875" s="400"/>
      <c r="E5875" s="400"/>
      <c r="F5875" s="400"/>
      <c r="G5875" s="400"/>
      <c r="H5875" s="400"/>
    </row>
    <row r="5876" spans="1:8" x14ac:dyDescent="0.2">
      <c r="A5876" s="407"/>
      <c r="D5876" s="400"/>
      <c r="E5876" s="400"/>
      <c r="F5876" s="400"/>
      <c r="G5876" s="400"/>
      <c r="H5876" s="400"/>
    </row>
    <row r="5877" spans="1:8" x14ac:dyDescent="0.2">
      <c r="A5877" s="407"/>
      <c r="D5877" s="400"/>
      <c r="E5877" s="400"/>
      <c r="F5877" s="400"/>
      <c r="G5877" s="400"/>
      <c r="H5877" s="400"/>
    </row>
    <row r="5878" spans="1:8" x14ac:dyDescent="0.2">
      <c r="A5878" s="407"/>
      <c r="D5878" s="400"/>
      <c r="E5878" s="400"/>
      <c r="F5878" s="400"/>
      <c r="G5878" s="400"/>
      <c r="H5878" s="400"/>
    </row>
    <row r="5879" spans="1:8" x14ac:dyDescent="0.2">
      <c r="A5879" s="407"/>
      <c r="D5879" s="400"/>
      <c r="E5879" s="400"/>
      <c r="F5879" s="400"/>
      <c r="G5879" s="400"/>
      <c r="H5879" s="400"/>
    </row>
    <row r="5880" spans="1:8" x14ac:dyDescent="0.2">
      <c r="A5880" s="407"/>
      <c r="D5880" s="400"/>
      <c r="E5880" s="400"/>
      <c r="F5880" s="400"/>
      <c r="G5880" s="400"/>
      <c r="H5880" s="400"/>
    </row>
    <row r="5881" spans="1:8" x14ac:dyDescent="0.2">
      <c r="A5881" s="407"/>
      <c r="D5881" s="400"/>
      <c r="E5881" s="400"/>
      <c r="F5881" s="400"/>
      <c r="G5881" s="400"/>
      <c r="H5881" s="400"/>
    </row>
    <row r="5882" spans="1:8" x14ac:dyDescent="0.2">
      <c r="A5882" s="407"/>
      <c r="D5882" s="400"/>
      <c r="E5882" s="400"/>
      <c r="F5882" s="400"/>
      <c r="G5882" s="400"/>
      <c r="H5882" s="400"/>
    </row>
    <row r="5883" spans="1:8" x14ac:dyDescent="0.2">
      <c r="A5883" s="407"/>
      <c r="D5883" s="400"/>
      <c r="E5883" s="400"/>
      <c r="F5883" s="400"/>
      <c r="G5883" s="400"/>
      <c r="H5883" s="400"/>
    </row>
    <row r="5884" spans="1:8" x14ac:dyDescent="0.2">
      <c r="A5884" s="407"/>
      <c r="D5884" s="400"/>
      <c r="E5884" s="400"/>
      <c r="F5884" s="400"/>
      <c r="G5884" s="400"/>
      <c r="H5884" s="400"/>
    </row>
    <row r="5885" spans="1:8" x14ac:dyDescent="0.2">
      <c r="A5885" s="407"/>
      <c r="D5885" s="400"/>
      <c r="E5885" s="400"/>
      <c r="F5885" s="400"/>
      <c r="G5885" s="400"/>
      <c r="H5885" s="400"/>
    </row>
    <row r="5886" spans="1:8" x14ac:dyDescent="0.2">
      <c r="A5886" s="407"/>
      <c r="D5886" s="400"/>
      <c r="E5886" s="400"/>
      <c r="F5886" s="400"/>
      <c r="G5886" s="400"/>
      <c r="H5886" s="400"/>
    </row>
    <row r="5887" spans="1:8" x14ac:dyDescent="0.2">
      <c r="A5887" s="407"/>
      <c r="D5887" s="400"/>
      <c r="E5887" s="400"/>
      <c r="F5887" s="400"/>
      <c r="G5887" s="400"/>
      <c r="H5887" s="400"/>
    </row>
    <row r="5888" spans="1:8" x14ac:dyDescent="0.2">
      <c r="A5888" s="407"/>
      <c r="D5888" s="400"/>
      <c r="E5888" s="400"/>
      <c r="F5888" s="400"/>
      <c r="G5888" s="400"/>
      <c r="H5888" s="400"/>
    </row>
    <row r="5889" spans="1:8" x14ac:dyDescent="0.2">
      <c r="A5889" s="407"/>
      <c r="D5889" s="400"/>
      <c r="E5889" s="400"/>
      <c r="F5889" s="400"/>
      <c r="G5889" s="400"/>
      <c r="H5889" s="400"/>
    </row>
    <row r="5890" spans="1:8" x14ac:dyDescent="0.2">
      <c r="A5890" s="407"/>
      <c r="D5890" s="400"/>
      <c r="E5890" s="400"/>
      <c r="F5890" s="400"/>
      <c r="G5890" s="400"/>
      <c r="H5890" s="400"/>
    </row>
    <row r="5891" spans="1:8" x14ac:dyDescent="0.2">
      <c r="A5891" s="407"/>
      <c r="D5891" s="400"/>
      <c r="E5891" s="400"/>
      <c r="F5891" s="400"/>
      <c r="G5891" s="400"/>
      <c r="H5891" s="400"/>
    </row>
    <row r="5892" spans="1:8" x14ac:dyDescent="0.2">
      <c r="A5892" s="407"/>
      <c r="D5892" s="400"/>
      <c r="E5892" s="400"/>
      <c r="F5892" s="400"/>
      <c r="G5892" s="400"/>
      <c r="H5892" s="400"/>
    </row>
    <row r="5893" spans="1:8" x14ac:dyDescent="0.2">
      <c r="A5893" s="407"/>
      <c r="D5893" s="400"/>
      <c r="E5893" s="400"/>
      <c r="F5893" s="400"/>
      <c r="G5893" s="400"/>
      <c r="H5893" s="400"/>
    </row>
    <row r="5894" spans="1:8" x14ac:dyDescent="0.2">
      <c r="A5894" s="407"/>
      <c r="D5894" s="400"/>
      <c r="E5894" s="400"/>
      <c r="F5894" s="400"/>
      <c r="G5894" s="400"/>
      <c r="H5894" s="400"/>
    </row>
    <row r="5895" spans="1:8" x14ac:dyDescent="0.2">
      <c r="A5895" s="407"/>
      <c r="D5895" s="400"/>
      <c r="E5895" s="400"/>
      <c r="F5895" s="400"/>
      <c r="G5895" s="400"/>
      <c r="H5895" s="400"/>
    </row>
    <row r="5896" spans="1:8" x14ac:dyDescent="0.2">
      <c r="A5896" s="407"/>
      <c r="D5896" s="400"/>
      <c r="E5896" s="400"/>
      <c r="F5896" s="400"/>
      <c r="G5896" s="400"/>
      <c r="H5896" s="400"/>
    </row>
    <row r="5897" spans="1:8" x14ac:dyDescent="0.2">
      <c r="A5897" s="407"/>
      <c r="D5897" s="400"/>
      <c r="E5897" s="400"/>
      <c r="F5897" s="400"/>
      <c r="G5897" s="400"/>
      <c r="H5897" s="400"/>
    </row>
    <row r="5898" spans="1:8" x14ac:dyDescent="0.2">
      <c r="A5898" s="407"/>
      <c r="D5898" s="400"/>
      <c r="E5898" s="400"/>
      <c r="F5898" s="400"/>
      <c r="G5898" s="400"/>
      <c r="H5898" s="400"/>
    </row>
    <row r="5899" spans="1:8" x14ac:dyDescent="0.2">
      <c r="A5899" s="407"/>
      <c r="D5899" s="400"/>
      <c r="E5899" s="400"/>
      <c r="F5899" s="400"/>
      <c r="G5899" s="400"/>
      <c r="H5899" s="400"/>
    </row>
    <row r="5900" spans="1:8" x14ac:dyDescent="0.2">
      <c r="A5900" s="407"/>
      <c r="D5900" s="400"/>
      <c r="E5900" s="400"/>
      <c r="F5900" s="400"/>
      <c r="G5900" s="400"/>
      <c r="H5900" s="400"/>
    </row>
    <row r="5901" spans="1:8" x14ac:dyDescent="0.2">
      <c r="A5901" s="407"/>
      <c r="D5901" s="400"/>
      <c r="E5901" s="400"/>
      <c r="F5901" s="400"/>
      <c r="G5901" s="400"/>
      <c r="H5901" s="400"/>
    </row>
    <row r="5902" spans="1:8" x14ac:dyDescent="0.2">
      <c r="A5902" s="407"/>
      <c r="D5902" s="400"/>
      <c r="E5902" s="400"/>
      <c r="F5902" s="400"/>
      <c r="G5902" s="400"/>
      <c r="H5902" s="400"/>
    </row>
    <row r="5903" spans="1:8" x14ac:dyDescent="0.2">
      <c r="A5903" s="407"/>
      <c r="D5903" s="400"/>
      <c r="E5903" s="400"/>
      <c r="F5903" s="400"/>
      <c r="G5903" s="400"/>
      <c r="H5903" s="400"/>
    </row>
    <row r="5904" spans="1:8" x14ac:dyDescent="0.2">
      <c r="A5904" s="407"/>
      <c r="D5904" s="400"/>
      <c r="E5904" s="400"/>
      <c r="F5904" s="400"/>
      <c r="G5904" s="400"/>
      <c r="H5904" s="400"/>
    </row>
    <row r="5905" spans="1:8" x14ac:dyDescent="0.2">
      <c r="A5905" s="407"/>
      <c r="D5905" s="400"/>
      <c r="E5905" s="400"/>
      <c r="F5905" s="400"/>
      <c r="G5905" s="400"/>
      <c r="H5905" s="400"/>
    </row>
    <row r="5906" spans="1:8" x14ac:dyDescent="0.2">
      <c r="A5906" s="407"/>
      <c r="D5906" s="400"/>
      <c r="E5906" s="400"/>
      <c r="F5906" s="400"/>
      <c r="G5906" s="400"/>
      <c r="H5906" s="400"/>
    </row>
    <row r="5907" spans="1:8" x14ac:dyDescent="0.2">
      <c r="A5907" s="407"/>
      <c r="D5907" s="400"/>
      <c r="E5907" s="400"/>
      <c r="F5907" s="400"/>
      <c r="G5907" s="400"/>
      <c r="H5907" s="400"/>
    </row>
    <row r="5908" spans="1:8" x14ac:dyDescent="0.2">
      <c r="A5908" s="407"/>
      <c r="D5908" s="400"/>
      <c r="E5908" s="400"/>
      <c r="F5908" s="400"/>
      <c r="G5908" s="400"/>
      <c r="H5908" s="400"/>
    </row>
    <row r="5909" spans="1:8" x14ac:dyDescent="0.2">
      <c r="A5909" s="407"/>
      <c r="D5909" s="400"/>
      <c r="E5909" s="400"/>
      <c r="F5909" s="400"/>
      <c r="G5909" s="400"/>
      <c r="H5909" s="400"/>
    </row>
    <row r="5910" spans="1:8" x14ac:dyDescent="0.2">
      <c r="A5910" s="407"/>
      <c r="D5910" s="400"/>
      <c r="E5910" s="400"/>
      <c r="F5910" s="400"/>
      <c r="G5910" s="400"/>
      <c r="H5910" s="400"/>
    </row>
    <row r="5911" spans="1:8" x14ac:dyDescent="0.2">
      <c r="A5911" s="407"/>
      <c r="D5911" s="400"/>
      <c r="E5911" s="400"/>
      <c r="F5911" s="400"/>
      <c r="G5911" s="400"/>
      <c r="H5911" s="400"/>
    </row>
    <row r="5912" spans="1:8" x14ac:dyDescent="0.2">
      <c r="A5912" s="407"/>
      <c r="D5912" s="400"/>
      <c r="E5912" s="400"/>
      <c r="F5912" s="400"/>
      <c r="G5912" s="400"/>
      <c r="H5912" s="400"/>
    </row>
    <row r="5913" spans="1:8" x14ac:dyDescent="0.2">
      <c r="A5913" s="407"/>
      <c r="D5913" s="400"/>
      <c r="E5913" s="400"/>
      <c r="F5913" s="400"/>
      <c r="G5913" s="400"/>
      <c r="H5913" s="400"/>
    </row>
    <row r="5914" spans="1:8" x14ac:dyDescent="0.2">
      <c r="A5914" s="407"/>
      <c r="D5914" s="400"/>
      <c r="E5914" s="400"/>
      <c r="F5914" s="400"/>
      <c r="G5914" s="400"/>
      <c r="H5914" s="400"/>
    </row>
    <row r="5915" spans="1:8" x14ac:dyDescent="0.2">
      <c r="A5915" s="407"/>
      <c r="D5915" s="400"/>
      <c r="E5915" s="400"/>
      <c r="F5915" s="400"/>
      <c r="G5915" s="400"/>
      <c r="H5915" s="400"/>
    </row>
    <row r="5916" spans="1:8" x14ac:dyDescent="0.2">
      <c r="A5916" s="407"/>
      <c r="D5916" s="400"/>
      <c r="E5916" s="400"/>
      <c r="F5916" s="400"/>
      <c r="G5916" s="400"/>
      <c r="H5916" s="400"/>
    </row>
    <row r="5917" spans="1:8" x14ac:dyDescent="0.2">
      <c r="A5917" s="407"/>
      <c r="D5917" s="400"/>
      <c r="E5917" s="400"/>
      <c r="F5917" s="400"/>
      <c r="G5917" s="400"/>
      <c r="H5917" s="400"/>
    </row>
    <row r="5918" spans="1:8" x14ac:dyDescent="0.2">
      <c r="A5918" s="407"/>
      <c r="D5918" s="400"/>
      <c r="E5918" s="400"/>
      <c r="F5918" s="400"/>
      <c r="G5918" s="400"/>
      <c r="H5918" s="400"/>
    </row>
    <row r="5919" spans="1:8" x14ac:dyDescent="0.2">
      <c r="A5919" s="407"/>
      <c r="D5919" s="400"/>
      <c r="E5919" s="400"/>
      <c r="F5919" s="400"/>
      <c r="G5919" s="400"/>
      <c r="H5919" s="400"/>
    </row>
    <row r="5920" spans="1:8" x14ac:dyDescent="0.2">
      <c r="A5920" s="407"/>
      <c r="D5920" s="400"/>
      <c r="E5920" s="400"/>
      <c r="F5920" s="400"/>
      <c r="G5920" s="400"/>
      <c r="H5920" s="400"/>
    </row>
    <row r="5921" spans="1:8" x14ac:dyDescent="0.2">
      <c r="A5921" s="407"/>
      <c r="D5921" s="400"/>
      <c r="E5921" s="400"/>
      <c r="F5921" s="400"/>
      <c r="G5921" s="400"/>
      <c r="H5921" s="400"/>
    </row>
    <row r="5922" spans="1:8" x14ac:dyDescent="0.2">
      <c r="A5922" s="407"/>
      <c r="D5922" s="400"/>
      <c r="E5922" s="400"/>
      <c r="F5922" s="400"/>
      <c r="G5922" s="400"/>
      <c r="H5922" s="400"/>
    </row>
    <row r="5923" spans="1:8" x14ac:dyDescent="0.2">
      <c r="A5923" s="407"/>
      <c r="D5923" s="400"/>
      <c r="E5923" s="400"/>
      <c r="F5923" s="400"/>
      <c r="G5923" s="400"/>
      <c r="H5923" s="400"/>
    </row>
    <row r="5924" spans="1:8" x14ac:dyDescent="0.2">
      <c r="A5924" s="407"/>
      <c r="D5924" s="400"/>
      <c r="E5924" s="400"/>
      <c r="F5924" s="400"/>
      <c r="G5924" s="400"/>
      <c r="H5924" s="400"/>
    </row>
    <row r="5925" spans="1:8" x14ac:dyDescent="0.2">
      <c r="A5925" s="407"/>
      <c r="D5925" s="400"/>
      <c r="E5925" s="400"/>
      <c r="F5925" s="400"/>
      <c r="G5925" s="400"/>
      <c r="H5925" s="400"/>
    </row>
    <row r="5926" spans="1:8" x14ac:dyDescent="0.2">
      <c r="A5926" s="407"/>
      <c r="D5926" s="400"/>
      <c r="E5926" s="400"/>
      <c r="F5926" s="400"/>
      <c r="G5926" s="400"/>
      <c r="H5926" s="400"/>
    </row>
    <row r="5927" spans="1:8" x14ac:dyDescent="0.2">
      <c r="A5927" s="407"/>
      <c r="D5927" s="400"/>
      <c r="E5927" s="400"/>
      <c r="F5927" s="400"/>
      <c r="G5927" s="400"/>
      <c r="H5927" s="400"/>
    </row>
    <row r="5928" spans="1:8" x14ac:dyDescent="0.2">
      <c r="A5928" s="407"/>
      <c r="D5928" s="400"/>
      <c r="E5928" s="400"/>
      <c r="F5928" s="400"/>
      <c r="G5928" s="400"/>
      <c r="H5928" s="400"/>
    </row>
    <row r="5929" spans="1:8" x14ac:dyDescent="0.2">
      <c r="A5929" s="407"/>
      <c r="D5929" s="400"/>
      <c r="E5929" s="400"/>
      <c r="F5929" s="400"/>
      <c r="G5929" s="400"/>
      <c r="H5929" s="400"/>
    </row>
    <row r="5930" spans="1:8" x14ac:dyDescent="0.2">
      <c r="A5930" s="407"/>
      <c r="D5930" s="400"/>
      <c r="E5930" s="400"/>
      <c r="F5930" s="400"/>
      <c r="G5930" s="400"/>
      <c r="H5930" s="400"/>
    </row>
    <row r="5931" spans="1:8" x14ac:dyDescent="0.2">
      <c r="A5931" s="407"/>
      <c r="D5931" s="400"/>
      <c r="E5931" s="400"/>
      <c r="F5931" s="400"/>
      <c r="G5931" s="400"/>
      <c r="H5931" s="400"/>
    </row>
    <row r="5932" spans="1:8" x14ac:dyDescent="0.2">
      <c r="A5932" s="407"/>
      <c r="D5932" s="400"/>
      <c r="E5932" s="400"/>
      <c r="F5932" s="400"/>
      <c r="G5932" s="400"/>
      <c r="H5932" s="400"/>
    </row>
    <row r="5933" spans="1:8" x14ac:dyDescent="0.2">
      <c r="A5933" s="407"/>
      <c r="D5933" s="400"/>
      <c r="E5933" s="400"/>
      <c r="F5933" s="400"/>
      <c r="G5933" s="400"/>
      <c r="H5933" s="400"/>
    </row>
    <row r="5934" spans="1:8" x14ac:dyDescent="0.2">
      <c r="A5934" s="407"/>
      <c r="D5934" s="400"/>
      <c r="E5934" s="400"/>
      <c r="F5934" s="400"/>
      <c r="G5934" s="400"/>
      <c r="H5934" s="400"/>
    </row>
    <row r="5935" spans="1:8" x14ac:dyDescent="0.2">
      <c r="A5935" s="407"/>
      <c r="D5935" s="400"/>
      <c r="E5935" s="400"/>
      <c r="F5935" s="400"/>
      <c r="G5935" s="400"/>
      <c r="H5935" s="400"/>
    </row>
    <row r="5936" spans="1:8" x14ac:dyDescent="0.2">
      <c r="A5936" s="407"/>
      <c r="D5936" s="400"/>
      <c r="E5936" s="400"/>
      <c r="F5936" s="400"/>
      <c r="G5936" s="400"/>
      <c r="H5936" s="400"/>
    </row>
    <row r="5937" spans="1:8" x14ac:dyDescent="0.2">
      <c r="A5937" s="407"/>
      <c r="D5937" s="400"/>
      <c r="E5937" s="400"/>
      <c r="F5937" s="400"/>
      <c r="G5937" s="400"/>
      <c r="H5937" s="400"/>
    </row>
    <row r="5938" spans="1:8" x14ac:dyDescent="0.2">
      <c r="A5938" s="407"/>
      <c r="D5938" s="400"/>
      <c r="E5938" s="400"/>
      <c r="F5938" s="400"/>
      <c r="G5938" s="400"/>
      <c r="H5938" s="400"/>
    </row>
    <row r="5939" spans="1:8" x14ac:dyDescent="0.2">
      <c r="A5939" s="407"/>
      <c r="D5939" s="400"/>
      <c r="E5939" s="400"/>
      <c r="F5939" s="400"/>
      <c r="G5939" s="400"/>
      <c r="H5939" s="400"/>
    </row>
    <row r="5940" spans="1:8" x14ac:dyDescent="0.2">
      <c r="A5940" s="407"/>
      <c r="D5940" s="400"/>
      <c r="E5940" s="400"/>
      <c r="F5940" s="400"/>
      <c r="G5940" s="400"/>
      <c r="H5940" s="400"/>
    </row>
    <row r="5941" spans="1:8" x14ac:dyDescent="0.2">
      <c r="A5941" s="407"/>
      <c r="D5941" s="400"/>
      <c r="E5941" s="400"/>
      <c r="F5941" s="400"/>
      <c r="G5941" s="400"/>
      <c r="H5941" s="400"/>
    </row>
    <row r="5942" spans="1:8" x14ac:dyDescent="0.2">
      <c r="A5942" s="407"/>
      <c r="D5942" s="400"/>
      <c r="E5942" s="400"/>
      <c r="F5942" s="400"/>
      <c r="G5942" s="400"/>
      <c r="H5942" s="400"/>
    </row>
    <row r="5943" spans="1:8" x14ac:dyDescent="0.2">
      <c r="A5943" s="407"/>
      <c r="D5943" s="400"/>
      <c r="E5943" s="400"/>
      <c r="F5943" s="400"/>
      <c r="G5943" s="400"/>
      <c r="H5943" s="400"/>
    </row>
    <row r="5944" spans="1:8" x14ac:dyDescent="0.2">
      <c r="A5944" s="407"/>
      <c r="D5944" s="400"/>
      <c r="E5944" s="400"/>
      <c r="F5944" s="400"/>
      <c r="G5944" s="400"/>
      <c r="H5944" s="400"/>
    </row>
    <row r="5945" spans="1:8" x14ac:dyDescent="0.2">
      <c r="A5945" s="407"/>
      <c r="D5945" s="400"/>
      <c r="E5945" s="400"/>
      <c r="F5945" s="400"/>
      <c r="G5945" s="400"/>
      <c r="H5945" s="400"/>
    </row>
    <row r="5946" spans="1:8" x14ac:dyDescent="0.2">
      <c r="A5946" s="407"/>
      <c r="D5946" s="400"/>
      <c r="E5946" s="400"/>
      <c r="F5946" s="400"/>
      <c r="G5946" s="400"/>
      <c r="H5946" s="400"/>
    </row>
    <row r="5947" spans="1:8" x14ac:dyDescent="0.2">
      <c r="A5947" s="407"/>
      <c r="D5947" s="400"/>
      <c r="E5947" s="400"/>
      <c r="F5947" s="400"/>
      <c r="G5947" s="400"/>
      <c r="H5947" s="400"/>
    </row>
    <row r="5948" spans="1:8" x14ac:dyDescent="0.2">
      <c r="A5948" s="407"/>
      <c r="D5948" s="400"/>
      <c r="E5948" s="400"/>
      <c r="F5948" s="400"/>
      <c r="G5948" s="400"/>
      <c r="H5948" s="400"/>
    </row>
    <row r="5949" spans="1:8" x14ac:dyDescent="0.2">
      <c r="A5949" s="407"/>
      <c r="D5949" s="400"/>
      <c r="E5949" s="400"/>
      <c r="F5949" s="400"/>
      <c r="G5949" s="400"/>
      <c r="H5949" s="400"/>
    </row>
    <row r="5950" spans="1:8" x14ac:dyDescent="0.2">
      <c r="A5950" s="407"/>
      <c r="D5950" s="400"/>
      <c r="E5950" s="400"/>
      <c r="F5950" s="400"/>
      <c r="G5950" s="400"/>
      <c r="H5950" s="400"/>
    </row>
    <row r="5951" spans="1:8" x14ac:dyDescent="0.2">
      <c r="A5951" s="407"/>
      <c r="D5951" s="400"/>
      <c r="E5951" s="400"/>
      <c r="F5951" s="400"/>
      <c r="G5951" s="400"/>
      <c r="H5951" s="400"/>
    </row>
    <row r="5952" spans="1:8" x14ac:dyDescent="0.2">
      <c r="A5952" s="407"/>
      <c r="D5952" s="400"/>
      <c r="E5952" s="400"/>
      <c r="F5952" s="400"/>
      <c r="G5952" s="400"/>
      <c r="H5952" s="400"/>
    </row>
    <row r="5953" spans="1:8" x14ac:dyDescent="0.2">
      <c r="A5953" s="407"/>
      <c r="D5953" s="400"/>
      <c r="E5953" s="400"/>
      <c r="F5953" s="400"/>
      <c r="G5953" s="400"/>
      <c r="H5953" s="400"/>
    </row>
    <row r="5954" spans="1:8" x14ac:dyDescent="0.2">
      <c r="A5954" s="407"/>
      <c r="D5954" s="400"/>
      <c r="E5954" s="400"/>
      <c r="F5954" s="400"/>
      <c r="G5954" s="400"/>
      <c r="H5954" s="400"/>
    </row>
    <row r="5955" spans="1:8" x14ac:dyDescent="0.2">
      <c r="A5955" s="407"/>
      <c r="D5955" s="400"/>
      <c r="E5955" s="400"/>
      <c r="F5955" s="400"/>
      <c r="G5955" s="400"/>
      <c r="H5955" s="400"/>
    </row>
    <row r="5956" spans="1:8" x14ac:dyDescent="0.2">
      <c r="A5956" s="407"/>
      <c r="D5956" s="400"/>
      <c r="E5956" s="400"/>
      <c r="F5956" s="400"/>
      <c r="G5956" s="400"/>
      <c r="H5956" s="400"/>
    </row>
    <row r="5957" spans="1:8" x14ac:dyDescent="0.2">
      <c r="A5957" s="407"/>
      <c r="D5957" s="400"/>
      <c r="E5957" s="400"/>
      <c r="F5957" s="400"/>
      <c r="G5957" s="400"/>
      <c r="H5957" s="400"/>
    </row>
    <row r="5958" spans="1:8" x14ac:dyDescent="0.2">
      <c r="A5958" s="407"/>
      <c r="D5958" s="400"/>
      <c r="E5958" s="400"/>
      <c r="F5958" s="400"/>
      <c r="G5958" s="400"/>
      <c r="H5958" s="400"/>
    </row>
    <row r="5959" spans="1:8" x14ac:dyDescent="0.2">
      <c r="A5959" s="407"/>
      <c r="D5959" s="400"/>
      <c r="E5959" s="400"/>
      <c r="F5959" s="400"/>
      <c r="G5959" s="400"/>
      <c r="H5959" s="400"/>
    </row>
    <row r="5960" spans="1:8" x14ac:dyDescent="0.2">
      <c r="A5960" s="407"/>
      <c r="D5960" s="400"/>
      <c r="E5960" s="400"/>
      <c r="F5960" s="400"/>
      <c r="G5960" s="400"/>
      <c r="H5960" s="400"/>
    </row>
    <row r="5961" spans="1:8" x14ac:dyDescent="0.2">
      <c r="A5961" s="407"/>
      <c r="D5961" s="400"/>
      <c r="E5961" s="400"/>
      <c r="F5961" s="400"/>
      <c r="G5961" s="400"/>
      <c r="H5961" s="400"/>
    </row>
    <row r="5962" spans="1:8" x14ac:dyDescent="0.2">
      <c r="A5962" s="407"/>
      <c r="D5962" s="400"/>
      <c r="E5962" s="400"/>
      <c r="F5962" s="400"/>
      <c r="G5962" s="400"/>
      <c r="H5962" s="400"/>
    </row>
    <row r="5963" spans="1:8" x14ac:dyDescent="0.2">
      <c r="A5963" s="407"/>
      <c r="D5963" s="400"/>
      <c r="E5963" s="400"/>
      <c r="F5963" s="400"/>
      <c r="G5963" s="400"/>
      <c r="H5963" s="400"/>
    </row>
    <row r="5964" spans="1:8" x14ac:dyDescent="0.2">
      <c r="A5964" s="407"/>
      <c r="D5964" s="400"/>
      <c r="E5964" s="400"/>
      <c r="F5964" s="400"/>
      <c r="G5964" s="400"/>
      <c r="H5964" s="400"/>
    </row>
    <row r="5965" spans="1:8" x14ac:dyDescent="0.2">
      <c r="A5965" s="407"/>
      <c r="D5965" s="400"/>
      <c r="E5965" s="400"/>
      <c r="F5965" s="400"/>
      <c r="G5965" s="400"/>
      <c r="H5965" s="400"/>
    </row>
    <row r="5966" spans="1:8" x14ac:dyDescent="0.2">
      <c r="A5966" s="407"/>
      <c r="D5966" s="400"/>
      <c r="E5966" s="400"/>
      <c r="F5966" s="400"/>
      <c r="G5966" s="400"/>
      <c r="H5966" s="400"/>
    </row>
    <row r="5967" spans="1:8" x14ac:dyDescent="0.2">
      <c r="A5967" s="407"/>
      <c r="D5967" s="400"/>
      <c r="E5967" s="400"/>
      <c r="F5967" s="400"/>
      <c r="G5967" s="400"/>
      <c r="H5967" s="400"/>
    </row>
    <row r="5968" spans="1:8" x14ac:dyDescent="0.2">
      <c r="A5968" s="407"/>
      <c r="D5968" s="400"/>
      <c r="E5968" s="400"/>
      <c r="F5968" s="400"/>
      <c r="G5968" s="400"/>
      <c r="H5968" s="400"/>
    </row>
    <row r="5969" spans="1:8" x14ac:dyDescent="0.2">
      <c r="A5969" s="407"/>
      <c r="D5969" s="400"/>
      <c r="E5969" s="400"/>
      <c r="F5969" s="400"/>
      <c r="G5969" s="400"/>
      <c r="H5969" s="400"/>
    </row>
    <row r="5970" spans="1:8" x14ac:dyDescent="0.2">
      <c r="A5970" s="407"/>
      <c r="D5970" s="400"/>
      <c r="E5970" s="400"/>
      <c r="F5970" s="400"/>
      <c r="G5970" s="400"/>
      <c r="H5970" s="400"/>
    </row>
    <row r="5971" spans="1:8" x14ac:dyDescent="0.2">
      <c r="A5971" s="407"/>
      <c r="D5971" s="400"/>
      <c r="E5971" s="400"/>
      <c r="F5971" s="400"/>
      <c r="G5971" s="400"/>
      <c r="H5971" s="400"/>
    </row>
    <row r="5972" spans="1:8" x14ac:dyDescent="0.2">
      <c r="A5972" s="407"/>
      <c r="D5972" s="400"/>
      <c r="E5972" s="400"/>
      <c r="F5972" s="400"/>
      <c r="G5972" s="400"/>
      <c r="H5972" s="400"/>
    </row>
    <row r="5973" spans="1:8" x14ac:dyDescent="0.2">
      <c r="A5973" s="407"/>
      <c r="D5973" s="400"/>
      <c r="E5973" s="400"/>
      <c r="F5973" s="400"/>
      <c r="G5973" s="400"/>
      <c r="H5973" s="400"/>
    </row>
    <row r="5974" spans="1:8" x14ac:dyDescent="0.2">
      <c r="A5974" s="407"/>
      <c r="D5974" s="400"/>
      <c r="E5974" s="400"/>
      <c r="F5974" s="400"/>
      <c r="G5974" s="400"/>
      <c r="H5974" s="400"/>
    </row>
    <row r="5975" spans="1:8" x14ac:dyDescent="0.2">
      <c r="A5975" s="407"/>
      <c r="D5975" s="400"/>
      <c r="E5975" s="400"/>
      <c r="F5975" s="400"/>
      <c r="G5975" s="400"/>
      <c r="H5975" s="400"/>
    </row>
    <row r="5976" spans="1:8" x14ac:dyDescent="0.2">
      <c r="A5976" s="407"/>
      <c r="D5976" s="400"/>
      <c r="E5976" s="400"/>
      <c r="F5976" s="400"/>
      <c r="G5976" s="400"/>
      <c r="H5976" s="400"/>
    </row>
    <row r="5977" spans="1:8" x14ac:dyDescent="0.2">
      <c r="A5977" s="407"/>
      <c r="D5977" s="400"/>
      <c r="E5977" s="400"/>
      <c r="F5977" s="400"/>
      <c r="G5977" s="400"/>
      <c r="H5977" s="400"/>
    </row>
    <row r="5978" spans="1:8" x14ac:dyDescent="0.2">
      <c r="A5978" s="407"/>
      <c r="D5978" s="400"/>
      <c r="E5978" s="400"/>
      <c r="F5978" s="400"/>
      <c r="G5978" s="400"/>
      <c r="H5978" s="400"/>
    </row>
    <row r="5979" spans="1:8" x14ac:dyDescent="0.2">
      <c r="A5979" s="407"/>
      <c r="D5979" s="400"/>
      <c r="E5979" s="400"/>
      <c r="F5979" s="400"/>
      <c r="G5979" s="400"/>
      <c r="H5979" s="400"/>
    </row>
    <row r="5980" spans="1:8" x14ac:dyDescent="0.2">
      <c r="A5980" s="407"/>
      <c r="D5980" s="400"/>
      <c r="E5980" s="400"/>
      <c r="F5980" s="400"/>
      <c r="G5980" s="400"/>
      <c r="H5980" s="400"/>
    </row>
    <row r="5981" spans="1:8" x14ac:dyDescent="0.2">
      <c r="A5981" s="407"/>
      <c r="D5981" s="400"/>
      <c r="E5981" s="400"/>
      <c r="F5981" s="400"/>
      <c r="G5981" s="400"/>
      <c r="H5981" s="400"/>
    </row>
    <row r="5982" spans="1:8" x14ac:dyDescent="0.2">
      <c r="A5982" s="407"/>
      <c r="D5982" s="400"/>
      <c r="E5982" s="400"/>
      <c r="F5982" s="400"/>
      <c r="G5982" s="400"/>
      <c r="H5982" s="400"/>
    </row>
    <row r="5983" spans="1:8" x14ac:dyDescent="0.2">
      <c r="A5983" s="407"/>
      <c r="D5983" s="400"/>
      <c r="E5983" s="400"/>
      <c r="F5983" s="400"/>
      <c r="G5983" s="400"/>
      <c r="H5983" s="400"/>
    </row>
    <row r="5984" spans="1:8" x14ac:dyDescent="0.2">
      <c r="A5984" s="407"/>
      <c r="D5984" s="400"/>
      <c r="E5984" s="400"/>
      <c r="F5984" s="400"/>
      <c r="G5984" s="400"/>
      <c r="H5984" s="400"/>
    </row>
    <row r="5985" spans="1:8" x14ac:dyDescent="0.2">
      <c r="A5985" s="407"/>
      <c r="D5985" s="400"/>
      <c r="E5985" s="400"/>
      <c r="F5985" s="400"/>
      <c r="G5985" s="400"/>
      <c r="H5985" s="400"/>
    </row>
    <row r="5986" spans="1:8" x14ac:dyDescent="0.2">
      <c r="A5986" s="407"/>
      <c r="D5986" s="400"/>
      <c r="E5986" s="400"/>
      <c r="F5986" s="400"/>
      <c r="G5986" s="400"/>
      <c r="H5986" s="400"/>
    </row>
    <row r="5987" spans="1:8" x14ac:dyDescent="0.2">
      <c r="A5987" s="407"/>
      <c r="D5987" s="400"/>
      <c r="E5987" s="400"/>
      <c r="F5987" s="400"/>
      <c r="G5987" s="400"/>
      <c r="H5987" s="400"/>
    </row>
    <row r="5988" spans="1:8" x14ac:dyDescent="0.2">
      <c r="A5988" s="407"/>
      <c r="D5988" s="400"/>
      <c r="E5988" s="400"/>
      <c r="F5988" s="400"/>
      <c r="G5988" s="400"/>
      <c r="H5988" s="400"/>
    </row>
    <row r="5989" spans="1:8" x14ac:dyDescent="0.2">
      <c r="A5989" s="407"/>
      <c r="D5989" s="400"/>
      <c r="E5989" s="400"/>
      <c r="F5989" s="400"/>
      <c r="G5989" s="400"/>
      <c r="H5989" s="400"/>
    </row>
    <row r="5990" spans="1:8" x14ac:dyDescent="0.2">
      <c r="A5990" s="407"/>
      <c r="D5990" s="400"/>
      <c r="E5990" s="400"/>
      <c r="F5990" s="400"/>
      <c r="G5990" s="400"/>
      <c r="H5990" s="400"/>
    </row>
    <row r="5991" spans="1:8" x14ac:dyDescent="0.2">
      <c r="A5991" s="407"/>
      <c r="D5991" s="400"/>
      <c r="E5991" s="400"/>
      <c r="F5991" s="400"/>
      <c r="G5991" s="400"/>
      <c r="H5991" s="400"/>
    </row>
    <row r="5992" spans="1:8" x14ac:dyDescent="0.2">
      <c r="A5992" s="407"/>
      <c r="D5992" s="400"/>
      <c r="E5992" s="400"/>
      <c r="F5992" s="400"/>
      <c r="G5992" s="400"/>
      <c r="H5992" s="400"/>
    </row>
    <row r="5993" spans="1:8" x14ac:dyDescent="0.2">
      <c r="A5993" s="407"/>
      <c r="D5993" s="400"/>
      <c r="E5993" s="400"/>
      <c r="F5993" s="400"/>
      <c r="G5993" s="400"/>
      <c r="H5993" s="400"/>
    </row>
    <row r="5994" spans="1:8" x14ac:dyDescent="0.2">
      <c r="A5994" s="407"/>
      <c r="D5994" s="400"/>
      <c r="E5994" s="400"/>
      <c r="F5994" s="400"/>
      <c r="G5994" s="400"/>
      <c r="H5994" s="400"/>
    </row>
    <row r="5995" spans="1:8" x14ac:dyDescent="0.2">
      <c r="A5995" s="407"/>
      <c r="D5995" s="400"/>
      <c r="E5995" s="400"/>
      <c r="F5995" s="400"/>
      <c r="G5995" s="400"/>
      <c r="H5995" s="400"/>
    </row>
    <row r="5996" spans="1:8" x14ac:dyDescent="0.2">
      <c r="A5996" s="407"/>
      <c r="D5996" s="400"/>
      <c r="E5996" s="400"/>
      <c r="F5996" s="400"/>
      <c r="G5996" s="400"/>
      <c r="H5996" s="400"/>
    </row>
    <row r="5997" spans="1:8" x14ac:dyDescent="0.2">
      <c r="A5997" s="407"/>
      <c r="D5997" s="400"/>
      <c r="E5997" s="400"/>
      <c r="F5997" s="400"/>
      <c r="G5997" s="400"/>
      <c r="H5997" s="400"/>
    </row>
    <row r="5998" spans="1:8" x14ac:dyDescent="0.2">
      <c r="A5998" s="407"/>
      <c r="D5998" s="400"/>
      <c r="E5998" s="400"/>
      <c r="F5998" s="400"/>
      <c r="G5998" s="400"/>
      <c r="H5998" s="400"/>
    </row>
    <row r="5999" spans="1:8" x14ac:dyDescent="0.2">
      <c r="A5999" s="407"/>
      <c r="D5999" s="400"/>
      <c r="E5999" s="400"/>
      <c r="F5999" s="400"/>
      <c r="G5999" s="400"/>
      <c r="H5999" s="400"/>
    </row>
    <row r="6000" spans="1:8" x14ac:dyDescent="0.2">
      <c r="A6000" s="407"/>
      <c r="D6000" s="400"/>
      <c r="E6000" s="400"/>
      <c r="F6000" s="400"/>
      <c r="G6000" s="400"/>
      <c r="H6000" s="400"/>
    </row>
    <row r="6001" spans="1:8" x14ac:dyDescent="0.2">
      <c r="A6001" s="407"/>
      <c r="D6001" s="400"/>
      <c r="E6001" s="400"/>
      <c r="F6001" s="400"/>
      <c r="G6001" s="400"/>
      <c r="H6001" s="400"/>
    </row>
    <row r="6002" spans="1:8" x14ac:dyDescent="0.2">
      <c r="A6002" s="407"/>
      <c r="D6002" s="400"/>
      <c r="E6002" s="400"/>
      <c r="F6002" s="400"/>
      <c r="G6002" s="400"/>
      <c r="H6002" s="400"/>
    </row>
    <row r="6003" spans="1:8" x14ac:dyDescent="0.2">
      <c r="A6003" s="407"/>
      <c r="D6003" s="400"/>
      <c r="E6003" s="400"/>
      <c r="F6003" s="400"/>
      <c r="G6003" s="400"/>
      <c r="H6003" s="400"/>
    </row>
    <row r="6004" spans="1:8" x14ac:dyDescent="0.2">
      <c r="A6004" s="407"/>
      <c r="D6004" s="400"/>
      <c r="E6004" s="400"/>
      <c r="F6004" s="400"/>
      <c r="G6004" s="400"/>
      <c r="H6004" s="400"/>
    </row>
    <row r="6005" spans="1:8" x14ac:dyDescent="0.2">
      <c r="A6005" s="407"/>
      <c r="D6005" s="400"/>
      <c r="E6005" s="400"/>
      <c r="F6005" s="400"/>
      <c r="G6005" s="400"/>
      <c r="H6005" s="400"/>
    </row>
    <row r="6006" spans="1:8" x14ac:dyDescent="0.2">
      <c r="A6006" s="407"/>
      <c r="D6006" s="400"/>
      <c r="E6006" s="400"/>
      <c r="F6006" s="400"/>
      <c r="G6006" s="400"/>
      <c r="H6006" s="400"/>
    </row>
    <row r="6007" spans="1:8" x14ac:dyDescent="0.2">
      <c r="A6007" s="407"/>
      <c r="D6007" s="400"/>
      <c r="E6007" s="400"/>
      <c r="F6007" s="400"/>
      <c r="G6007" s="400"/>
      <c r="H6007" s="400"/>
    </row>
    <row r="6008" spans="1:8" x14ac:dyDescent="0.2">
      <c r="A6008" s="407"/>
      <c r="D6008" s="400"/>
      <c r="E6008" s="400"/>
      <c r="F6008" s="400"/>
      <c r="G6008" s="400"/>
      <c r="H6008" s="400"/>
    </row>
    <row r="6009" spans="1:8" x14ac:dyDescent="0.2">
      <c r="A6009" s="407"/>
      <c r="D6009" s="400"/>
      <c r="E6009" s="400"/>
      <c r="F6009" s="400"/>
      <c r="G6009" s="400"/>
      <c r="H6009" s="400"/>
    </row>
    <row r="6010" spans="1:8" x14ac:dyDescent="0.2">
      <c r="A6010" s="407"/>
      <c r="D6010" s="400"/>
      <c r="E6010" s="400"/>
      <c r="F6010" s="400"/>
      <c r="G6010" s="400"/>
      <c r="H6010" s="400"/>
    </row>
    <row r="6011" spans="1:8" x14ac:dyDescent="0.2">
      <c r="A6011" s="407"/>
      <c r="D6011" s="400"/>
      <c r="E6011" s="400"/>
      <c r="F6011" s="400"/>
      <c r="G6011" s="400"/>
      <c r="H6011" s="400"/>
    </row>
    <row r="6012" spans="1:8" x14ac:dyDescent="0.2">
      <c r="A6012" s="407"/>
      <c r="D6012" s="400"/>
      <c r="E6012" s="400"/>
      <c r="F6012" s="400"/>
      <c r="G6012" s="400"/>
      <c r="H6012" s="400"/>
    </row>
    <row r="6013" spans="1:8" x14ac:dyDescent="0.2">
      <c r="A6013" s="407"/>
      <c r="D6013" s="400"/>
      <c r="E6013" s="400"/>
      <c r="F6013" s="400"/>
      <c r="G6013" s="400"/>
      <c r="H6013" s="400"/>
    </row>
    <row r="6014" spans="1:8" x14ac:dyDescent="0.2">
      <c r="A6014" s="407"/>
      <c r="D6014" s="400"/>
      <c r="E6014" s="400"/>
      <c r="F6014" s="400"/>
      <c r="G6014" s="400"/>
      <c r="H6014" s="400"/>
    </row>
    <row r="6015" spans="1:8" x14ac:dyDescent="0.2">
      <c r="A6015" s="407"/>
      <c r="D6015" s="400"/>
      <c r="E6015" s="400"/>
      <c r="F6015" s="400"/>
      <c r="G6015" s="400"/>
      <c r="H6015" s="400"/>
    </row>
    <row r="6016" spans="1:8" x14ac:dyDescent="0.2">
      <c r="A6016" s="407"/>
      <c r="D6016" s="400"/>
      <c r="E6016" s="400"/>
      <c r="F6016" s="400"/>
      <c r="G6016" s="400"/>
      <c r="H6016" s="400"/>
    </row>
    <row r="6017" spans="1:8" x14ac:dyDescent="0.2">
      <c r="A6017" s="407"/>
      <c r="D6017" s="400"/>
      <c r="E6017" s="400"/>
      <c r="F6017" s="400"/>
      <c r="G6017" s="400"/>
      <c r="H6017" s="400"/>
    </row>
    <row r="6018" spans="1:8" x14ac:dyDescent="0.2">
      <c r="A6018" s="407"/>
      <c r="D6018" s="400"/>
      <c r="E6018" s="400"/>
      <c r="F6018" s="400"/>
      <c r="G6018" s="400"/>
      <c r="H6018" s="400"/>
    </row>
    <row r="6019" spans="1:8" x14ac:dyDescent="0.2">
      <c r="A6019" s="407"/>
      <c r="D6019" s="400"/>
      <c r="E6019" s="400"/>
      <c r="F6019" s="400"/>
      <c r="G6019" s="400"/>
      <c r="H6019" s="400"/>
    </row>
    <row r="6020" spans="1:8" x14ac:dyDescent="0.2">
      <c r="A6020" s="407"/>
      <c r="D6020" s="400"/>
      <c r="E6020" s="400"/>
      <c r="F6020" s="400"/>
      <c r="G6020" s="400"/>
      <c r="H6020" s="400"/>
    </row>
    <row r="6021" spans="1:8" x14ac:dyDescent="0.2">
      <c r="A6021" s="407"/>
      <c r="D6021" s="400"/>
      <c r="E6021" s="400"/>
      <c r="F6021" s="400"/>
      <c r="G6021" s="400"/>
      <c r="H6021" s="400"/>
    </row>
    <row r="6022" spans="1:8" x14ac:dyDescent="0.2">
      <c r="A6022" s="407"/>
      <c r="D6022" s="400"/>
      <c r="E6022" s="400"/>
      <c r="F6022" s="400"/>
      <c r="G6022" s="400"/>
      <c r="H6022" s="400"/>
    </row>
    <row r="6023" spans="1:8" x14ac:dyDescent="0.2">
      <c r="A6023" s="407"/>
      <c r="D6023" s="400"/>
      <c r="E6023" s="400"/>
      <c r="F6023" s="400"/>
      <c r="G6023" s="400"/>
      <c r="H6023" s="400"/>
    </row>
    <row r="6024" spans="1:8" x14ac:dyDescent="0.2">
      <c r="A6024" s="407"/>
      <c r="D6024" s="400"/>
      <c r="E6024" s="400"/>
      <c r="F6024" s="400"/>
      <c r="G6024" s="400"/>
      <c r="H6024" s="400"/>
    </row>
    <row r="6025" spans="1:8" x14ac:dyDescent="0.2">
      <c r="A6025" s="407"/>
      <c r="D6025" s="400"/>
      <c r="E6025" s="400"/>
      <c r="F6025" s="400"/>
      <c r="G6025" s="400"/>
      <c r="H6025" s="400"/>
    </row>
    <row r="6026" spans="1:8" x14ac:dyDescent="0.2">
      <c r="A6026" s="407"/>
      <c r="D6026" s="400"/>
      <c r="E6026" s="400"/>
      <c r="F6026" s="400"/>
      <c r="G6026" s="400"/>
      <c r="H6026" s="400"/>
    </row>
    <row r="6027" spans="1:8" x14ac:dyDescent="0.2">
      <c r="A6027" s="407"/>
      <c r="D6027" s="400"/>
      <c r="E6027" s="400"/>
      <c r="F6027" s="400"/>
      <c r="G6027" s="400"/>
      <c r="H6027" s="400"/>
    </row>
    <row r="6028" spans="1:8" x14ac:dyDescent="0.2">
      <c r="A6028" s="407"/>
      <c r="D6028" s="400"/>
      <c r="E6028" s="400"/>
      <c r="F6028" s="400"/>
      <c r="G6028" s="400"/>
      <c r="H6028" s="400"/>
    </row>
    <row r="6029" spans="1:8" x14ac:dyDescent="0.2">
      <c r="A6029" s="407"/>
      <c r="D6029" s="400"/>
      <c r="E6029" s="400"/>
      <c r="F6029" s="400"/>
      <c r="G6029" s="400"/>
      <c r="H6029" s="400"/>
    </row>
    <row r="6030" spans="1:8" x14ac:dyDescent="0.2">
      <c r="A6030" s="407"/>
      <c r="D6030" s="400"/>
      <c r="E6030" s="400"/>
      <c r="F6030" s="400"/>
      <c r="G6030" s="400"/>
      <c r="H6030" s="400"/>
    </row>
    <row r="6031" spans="1:8" x14ac:dyDescent="0.2">
      <c r="A6031" s="407"/>
      <c r="D6031" s="400"/>
      <c r="E6031" s="400"/>
      <c r="F6031" s="400"/>
      <c r="G6031" s="400"/>
      <c r="H6031" s="400"/>
    </row>
    <row r="6032" spans="1:8" x14ac:dyDescent="0.2">
      <c r="A6032" s="407"/>
      <c r="D6032" s="400"/>
      <c r="E6032" s="400"/>
      <c r="F6032" s="400"/>
      <c r="G6032" s="400"/>
      <c r="H6032" s="400"/>
    </row>
    <row r="6033" spans="1:8" x14ac:dyDescent="0.2">
      <c r="A6033" s="407"/>
      <c r="D6033" s="400"/>
      <c r="E6033" s="400"/>
      <c r="F6033" s="400"/>
      <c r="G6033" s="400"/>
      <c r="H6033" s="400"/>
    </row>
    <row r="6034" spans="1:8" x14ac:dyDescent="0.2">
      <c r="A6034" s="407"/>
      <c r="D6034" s="400"/>
      <c r="E6034" s="400"/>
      <c r="F6034" s="400"/>
      <c r="G6034" s="400"/>
      <c r="H6034" s="400"/>
    </row>
    <row r="6035" spans="1:8" x14ac:dyDescent="0.2">
      <c r="A6035" s="407"/>
      <c r="D6035" s="400"/>
      <c r="E6035" s="400"/>
      <c r="F6035" s="400"/>
      <c r="G6035" s="400"/>
      <c r="H6035" s="400"/>
    </row>
    <row r="6036" spans="1:8" x14ac:dyDescent="0.2">
      <c r="A6036" s="407"/>
      <c r="D6036" s="400"/>
      <c r="E6036" s="400"/>
      <c r="F6036" s="400"/>
      <c r="G6036" s="400"/>
      <c r="H6036" s="400"/>
    </row>
    <row r="6037" spans="1:8" x14ac:dyDescent="0.2">
      <c r="A6037" s="407"/>
      <c r="D6037" s="400"/>
      <c r="E6037" s="400"/>
      <c r="F6037" s="400"/>
      <c r="G6037" s="400"/>
      <c r="H6037" s="400"/>
    </row>
    <row r="6038" spans="1:8" x14ac:dyDescent="0.2">
      <c r="A6038" s="407"/>
      <c r="D6038" s="400"/>
      <c r="E6038" s="400"/>
      <c r="F6038" s="400"/>
      <c r="G6038" s="400"/>
      <c r="H6038" s="400"/>
    </row>
    <row r="6039" spans="1:8" x14ac:dyDescent="0.2">
      <c r="A6039" s="407"/>
      <c r="D6039" s="400"/>
      <c r="E6039" s="400"/>
      <c r="F6039" s="400"/>
      <c r="G6039" s="400"/>
      <c r="H6039" s="400"/>
    </row>
    <row r="6040" spans="1:8" x14ac:dyDescent="0.2">
      <c r="A6040" s="407"/>
      <c r="D6040" s="400"/>
      <c r="E6040" s="400"/>
      <c r="F6040" s="400"/>
      <c r="G6040" s="400"/>
      <c r="H6040" s="400"/>
    </row>
    <row r="6041" spans="1:8" x14ac:dyDescent="0.2">
      <c r="A6041" s="407"/>
      <c r="D6041" s="400"/>
      <c r="E6041" s="400"/>
      <c r="F6041" s="400"/>
      <c r="G6041" s="400"/>
      <c r="H6041" s="400"/>
    </row>
    <row r="6042" spans="1:8" x14ac:dyDescent="0.2">
      <c r="A6042" s="407"/>
      <c r="D6042" s="400"/>
      <c r="E6042" s="400"/>
      <c r="F6042" s="400"/>
      <c r="G6042" s="400"/>
      <c r="H6042" s="400"/>
    </row>
    <row r="6043" spans="1:8" x14ac:dyDescent="0.2">
      <c r="A6043" s="407"/>
      <c r="D6043" s="400"/>
      <c r="E6043" s="400"/>
      <c r="F6043" s="400"/>
      <c r="G6043" s="400"/>
      <c r="H6043" s="400"/>
    </row>
    <row r="6044" spans="1:8" x14ac:dyDescent="0.2">
      <c r="A6044" s="407"/>
      <c r="D6044" s="400"/>
      <c r="E6044" s="400"/>
      <c r="F6044" s="400"/>
      <c r="G6044" s="400"/>
      <c r="H6044" s="400"/>
    </row>
    <row r="6045" spans="1:8" x14ac:dyDescent="0.2">
      <c r="A6045" s="407"/>
      <c r="D6045" s="400"/>
      <c r="E6045" s="400"/>
      <c r="F6045" s="400"/>
      <c r="G6045" s="400"/>
      <c r="H6045" s="400"/>
    </row>
    <row r="6046" spans="1:8" x14ac:dyDescent="0.2">
      <c r="A6046" s="407"/>
      <c r="D6046" s="400"/>
      <c r="E6046" s="400"/>
      <c r="F6046" s="400"/>
      <c r="G6046" s="400"/>
      <c r="H6046" s="400"/>
    </row>
    <row r="6047" spans="1:8" x14ac:dyDescent="0.2">
      <c r="A6047" s="407"/>
      <c r="D6047" s="400"/>
      <c r="E6047" s="400"/>
      <c r="F6047" s="400"/>
      <c r="G6047" s="400"/>
      <c r="H6047" s="400"/>
    </row>
    <row r="6048" spans="1:8" x14ac:dyDescent="0.2">
      <c r="A6048" s="407"/>
      <c r="D6048" s="400"/>
      <c r="E6048" s="400"/>
      <c r="F6048" s="400"/>
      <c r="G6048" s="400"/>
      <c r="H6048" s="400"/>
    </row>
    <row r="6049" spans="1:8" x14ac:dyDescent="0.2">
      <c r="A6049" s="407"/>
      <c r="D6049" s="400"/>
      <c r="E6049" s="400"/>
      <c r="F6049" s="400"/>
      <c r="G6049" s="400"/>
      <c r="H6049" s="400"/>
    </row>
    <row r="6050" spans="1:8" x14ac:dyDescent="0.2">
      <c r="A6050" s="407"/>
      <c r="D6050" s="400"/>
      <c r="E6050" s="400"/>
      <c r="F6050" s="400"/>
      <c r="G6050" s="400"/>
      <c r="H6050" s="400"/>
    </row>
    <row r="6051" spans="1:8" x14ac:dyDescent="0.2">
      <c r="A6051" s="407"/>
      <c r="D6051" s="400"/>
      <c r="E6051" s="400"/>
      <c r="F6051" s="400"/>
      <c r="G6051" s="400"/>
      <c r="H6051" s="400"/>
    </row>
    <row r="6052" spans="1:8" x14ac:dyDescent="0.2">
      <c r="A6052" s="407"/>
      <c r="D6052" s="400"/>
      <c r="E6052" s="400"/>
      <c r="F6052" s="400"/>
      <c r="G6052" s="400"/>
      <c r="H6052" s="400"/>
    </row>
    <row r="6053" spans="1:8" x14ac:dyDescent="0.2">
      <c r="A6053" s="407"/>
      <c r="D6053" s="400"/>
      <c r="E6053" s="400"/>
      <c r="F6053" s="400"/>
      <c r="G6053" s="400"/>
      <c r="H6053" s="400"/>
    </row>
    <row r="6054" spans="1:8" x14ac:dyDescent="0.2">
      <c r="A6054" s="407"/>
      <c r="D6054" s="400"/>
      <c r="E6054" s="400"/>
      <c r="F6054" s="400"/>
      <c r="G6054" s="400"/>
      <c r="H6054" s="400"/>
    </row>
    <row r="6055" spans="1:8" x14ac:dyDescent="0.2">
      <c r="A6055" s="407"/>
      <c r="D6055" s="400"/>
      <c r="E6055" s="400"/>
      <c r="F6055" s="400"/>
      <c r="G6055" s="400"/>
      <c r="H6055" s="400"/>
    </row>
    <row r="6056" spans="1:8" x14ac:dyDescent="0.2">
      <c r="A6056" s="407"/>
      <c r="D6056" s="400"/>
      <c r="E6056" s="400"/>
      <c r="F6056" s="400"/>
      <c r="G6056" s="400"/>
      <c r="H6056" s="400"/>
    </row>
    <row r="6057" spans="1:8" x14ac:dyDescent="0.2">
      <c r="A6057" s="407"/>
      <c r="D6057" s="400"/>
      <c r="E6057" s="400"/>
      <c r="F6057" s="400"/>
      <c r="G6057" s="400"/>
      <c r="H6057" s="400"/>
    </row>
    <row r="6058" spans="1:8" x14ac:dyDescent="0.2">
      <c r="A6058" s="407"/>
      <c r="D6058" s="400"/>
      <c r="E6058" s="400"/>
      <c r="F6058" s="400"/>
      <c r="G6058" s="400"/>
      <c r="H6058" s="400"/>
    </row>
    <row r="6059" spans="1:8" x14ac:dyDescent="0.2">
      <c r="A6059" s="407"/>
      <c r="D6059" s="400"/>
      <c r="E6059" s="400"/>
      <c r="F6059" s="400"/>
      <c r="G6059" s="400"/>
      <c r="H6059" s="400"/>
    </row>
    <row r="6060" spans="1:8" x14ac:dyDescent="0.2">
      <c r="A6060" s="407"/>
      <c r="D6060" s="400"/>
      <c r="E6060" s="400"/>
      <c r="F6060" s="400"/>
      <c r="G6060" s="400"/>
      <c r="H6060" s="400"/>
    </row>
    <row r="6061" spans="1:8" x14ac:dyDescent="0.2">
      <c r="A6061" s="407"/>
      <c r="D6061" s="400"/>
      <c r="E6061" s="400"/>
      <c r="F6061" s="400"/>
      <c r="G6061" s="400"/>
      <c r="H6061" s="400"/>
    </row>
    <row r="6062" spans="1:8" x14ac:dyDescent="0.2">
      <c r="A6062" s="407"/>
      <c r="D6062" s="400"/>
      <c r="E6062" s="400"/>
      <c r="F6062" s="400"/>
      <c r="G6062" s="400"/>
      <c r="H6062" s="400"/>
    </row>
    <row r="6063" spans="1:8" x14ac:dyDescent="0.2">
      <c r="A6063" s="407"/>
      <c r="D6063" s="400"/>
      <c r="E6063" s="400"/>
      <c r="F6063" s="400"/>
      <c r="G6063" s="400"/>
      <c r="H6063" s="400"/>
    </row>
    <row r="6064" spans="1:8" x14ac:dyDescent="0.2">
      <c r="A6064" s="407"/>
      <c r="D6064" s="400"/>
      <c r="E6064" s="400"/>
      <c r="F6064" s="400"/>
      <c r="G6064" s="400"/>
      <c r="H6064" s="400"/>
    </row>
    <row r="6065" spans="1:8" x14ac:dyDescent="0.2">
      <c r="A6065" s="407"/>
      <c r="D6065" s="400"/>
      <c r="E6065" s="400"/>
      <c r="F6065" s="400"/>
      <c r="G6065" s="400"/>
      <c r="H6065" s="400"/>
    </row>
    <row r="6066" spans="1:8" x14ac:dyDescent="0.2">
      <c r="A6066" s="407"/>
      <c r="D6066" s="400"/>
      <c r="E6066" s="400"/>
      <c r="F6066" s="400"/>
      <c r="G6066" s="400"/>
      <c r="H6066" s="400"/>
    </row>
    <row r="6067" spans="1:8" x14ac:dyDescent="0.2">
      <c r="A6067" s="407"/>
      <c r="D6067" s="400"/>
      <c r="E6067" s="400"/>
      <c r="F6067" s="400"/>
      <c r="G6067" s="400"/>
      <c r="H6067" s="400"/>
    </row>
    <row r="6068" spans="1:8" x14ac:dyDescent="0.2">
      <c r="A6068" s="407"/>
      <c r="D6068" s="400"/>
      <c r="E6068" s="400"/>
      <c r="F6068" s="400"/>
      <c r="G6068" s="400"/>
      <c r="H6068" s="400"/>
    </row>
    <row r="6069" spans="1:8" x14ac:dyDescent="0.2">
      <c r="A6069" s="407"/>
      <c r="D6069" s="400"/>
      <c r="E6069" s="400"/>
      <c r="F6069" s="400"/>
      <c r="G6069" s="400"/>
      <c r="H6069" s="400"/>
    </row>
    <row r="6070" spans="1:8" x14ac:dyDescent="0.2">
      <c r="A6070" s="407"/>
      <c r="D6070" s="400"/>
      <c r="E6070" s="400"/>
      <c r="F6070" s="400"/>
      <c r="G6070" s="400"/>
      <c r="H6070" s="400"/>
    </row>
    <row r="6071" spans="1:8" x14ac:dyDescent="0.2">
      <c r="A6071" s="407"/>
      <c r="D6071" s="400"/>
      <c r="E6071" s="400"/>
      <c r="F6071" s="400"/>
      <c r="G6071" s="400"/>
      <c r="H6071" s="400"/>
    </row>
    <row r="6072" spans="1:8" x14ac:dyDescent="0.2">
      <c r="A6072" s="407"/>
      <c r="D6072" s="400"/>
      <c r="E6072" s="400"/>
      <c r="F6072" s="400"/>
      <c r="G6072" s="400"/>
      <c r="H6072" s="400"/>
    </row>
    <row r="6073" spans="1:8" x14ac:dyDescent="0.2">
      <c r="A6073" s="407"/>
      <c r="D6073" s="400"/>
      <c r="E6073" s="400"/>
      <c r="F6073" s="400"/>
      <c r="G6073" s="400"/>
      <c r="H6073" s="400"/>
    </row>
    <row r="6074" spans="1:8" x14ac:dyDescent="0.2">
      <c r="A6074" s="407"/>
      <c r="D6074" s="400"/>
      <c r="E6074" s="400"/>
      <c r="F6074" s="400"/>
      <c r="G6074" s="400"/>
      <c r="H6074" s="400"/>
    </row>
    <row r="6075" spans="1:8" x14ac:dyDescent="0.2">
      <c r="A6075" s="407"/>
      <c r="D6075" s="400"/>
      <c r="E6075" s="400"/>
      <c r="F6075" s="400"/>
      <c r="G6075" s="400"/>
      <c r="H6075" s="400"/>
    </row>
    <row r="6076" spans="1:8" x14ac:dyDescent="0.2">
      <c r="A6076" s="407"/>
      <c r="D6076" s="400"/>
      <c r="E6076" s="400"/>
      <c r="F6076" s="400"/>
      <c r="G6076" s="400"/>
      <c r="H6076" s="400"/>
    </row>
    <row r="6077" spans="1:8" x14ac:dyDescent="0.2">
      <c r="A6077" s="407"/>
      <c r="D6077" s="400"/>
      <c r="E6077" s="400"/>
      <c r="F6077" s="400"/>
      <c r="G6077" s="400"/>
      <c r="H6077" s="400"/>
    </row>
    <row r="6078" spans="1:8" x14ac:dyDescent="0.2">
      <c r="A6078" s="407"/>
      <c r="D6078" s="400"/>
      <c r="E6078" s="400"/>
      <c r="F6078" s="400"/>
      <c r="G6078" s="400"/>
      <c r="H6078" s="400"/>
    </row>
    <row r="6079" spans="1:8" x14ac:dyDescent="0.2">
      <c r="A6079" s="407"/>
      <c r="D6079" s="400"/>
      <c r="E6079" s="400"/>
      <c r="F6079" s="400"/>
      <c r="G6079" s="400"/>
      <c r="H6079" s="400"/>
    </row>
    <row r="6080" spans="1:8" x14ac:dyDescent="0.2">
      <c r="A6080" s="407"/>
      <c r="D6080" s="400"/>
      <c r="E6080" s="400"/>
      <c r="F6080" s="400"/>
      <c r="G6080" s="400"/>
      <c r="H6080" s="400"/>
    </row>
    <row r="6081" spans="1:8" x14ac:dyDescent="0.2">
      <c r="A6081" s="407"/>
      <c r="D6081" s="400"/>
      <c r="E6081" s="400"/>
      <c r="F6081" s="400"/>
      <c r="G6081" s="400"/>
      <c r="H6081" s="400"/>
    </row>
    <row r="6082" spans="1:8" x14ac:dyDescent="0.2">
      <c r="A6082" s="407"/>
      <c r="D6082" s="400"/>
      <c r="E6082" s="400"/>
      <c r="F6082" s="400"/>
      <c r="G6082" s="400"/>
      <c r="H6082" s="400"/>
    </row>
    <row r="6083" spans="1:8" x14ac:dyDescent="0.2">
      <c r="A6083" s="407"/>
      <c r="D6083" s="400"/>
      <c r="E6083" s="400"/>
      <c r="F6083" s="400"/>
      <c r="G6083" s="400"/>
      <c r="H6083" s="400"/>
    </row>
    <row r="6084" spans="1:8" x14ac:dyDescent="0.2">
      <c r="A6084" s="407"/>
      <c r="D6084" s="400"/>
      <c r="E6084" s="400"/>
      <c r="F6084" s="400"/>
      <c r="G6084" s="400"/>
      <c r="H6084" s="400"/>
    </row>
    <row r="6085" spans="1:8" x14ac:dyDescent="0.2">
      <c r="A6085" s="407"/>
      <c r="D6085" s="400"/>
      <c r="E6085" s="400"/>
      <c r="F6085" s="400"/>
      <c r="G6085" s="400"/>
      <c r="H6085" s="400"/>
    </row>
    <row r="6086" spans="1:8" x14ac:dyDescent="0.2">
      <c r="A6086" s="407"/>
      <c r="D6086" s="400"/>
      <c r="E6086" s="400"/>
      <c r="F6086" s="400"/>
      <c r="G6086" s="400"/>
      <c r="H6086" s="400"/>
    </row>
    <row r="6087" spans="1:8" x14ac:dyDescent="0.2">
      <c r="A6087" s="407"/>
      <c r="D6087" s="400"/>
      <c r="E6087" s="400"/>
      <c r="F6087" s="400"/>
      <c r="G6087" s="400"/>
      <c r="H6087" s="400"/>
    </row>
    <row r="6088" spans="1:8" x14ac:dyDescent="0.2">
      <c r="A6088" s="407"/>
      <c r="D6088" s="400"/>
      <c r="E6088" s="400"/>
      <c r="F6088" s="400"/>
      <c r="G6088" s="400"/>
      <c r="H6088" s="400"/>
    </row>
    <row r="6089" spans="1:8" x14ac:dyDescent="0.2">
      <c r="A6089" s="407"/>
      <c r="D6089" s="400"/>
      <c r="E6089" s="400"/>
      <c r="F6089" s="400"/>
      <c r="G6089" s="400"/>
      <c r="H6089" s="400"/>
    </row>
    <row r="6090" spans="1:8" x14ac:dyDescent="0.2">
      <c r="A6090" s="407"/>
      <c r="D6090" s="400"/>
      <c r="E6090" s="400"/>
      <c r="F6090" s="400"/>
      <c r="G6090" s="400"/>
      <c r="H6090" s="400"/>
    </row>
    <row r="6091" spans="1:8" x14ac:dyDescent="0.2">
      <c r="A6091" s="407"/>
      <c r="D6091" s="400"/>
      <c r="E6091" s="400"/>
      <c r="F6091" s="400"/>
      <c r="G6091" s="400"/>
      <c r="H6091" s="400"/>
    </row>
    <row r="6092" spans="1:8" x14ac:dyDescent="0.2">
      <c r="A6092" s="407"/>
      <c r="D6092" s="400"/>
      <c r="E6092" s="400"/>
      <c r="F6092" s="400"/>
      <c r="G6092" s="400"/>
      <c r="H6092" s="400"/>
    </row>
    <row r="6093" spans="1:8" x14ac:dyDescent="0.2">
      <c r="A6093" s="407"/>
      <c r="D6093" s="400"/>
      <c r="E6093" s="400"/>
      <c r="F6093" s="400"/>
      <c r="G6093" s="400"/>
      <c r="H6093" s="400"/>
    </row>
    <row r="6094" spans="1:8" x14ac:dyDescent="0.2">
      <c r="A6094" s="407"/>
      <c r="D6094" s="400"/>
      <c r="E6094" s="400"/>
      <c r="F6094" s="400"/>
      <c r="G6094" s="400"/>
      <c r="H6094" s="400"/>
    </row>
    <row r="6095" spans="1:8" x14ac:dyDescent="0.2">
      <c r="A6095" s="407"/>
      <c r="D6095" s="400"/>
      <c r="E6095" s="400"/>
      <c r="F6095" s="400"/>
      <c r="G6095" s="400"/>
      <c r="H6095" s="400"/>
    </row>
    <row r="6096" spans="1:8" x14ac:dyDescent="0.2">
      <c r="A6096" s="407"/>
      <c r="D6096" s="400"/>
      <c r="E6096" s="400"/>
      <c r="F6096" s="400"/>
      <c r="G6096" s="400"/>
      <c r="H6096" s="400"/>
    </row>
    <row r="6097" spans="1:8" x14ac:dyDescent="0.2">
      <c r="A6097" s="407"/>
      <c r="D6097" s="400"/>
      <c r="E6097" s="400"/>
      <c r="F6097" s="400"/>
      <c r="G6097" s="400"/>
      <c r="H6097" s="400"/>
    </row>
    <row r="6098" spans="1:8" x14ac:dyDescent="0.2">
      <c r="A6098" s="407"/>
      <c r="D6098" s="400"/>
      <c r="E6098" s="400"/>
      <c r="F6098" s="400"/>
      <c r="G6098" s="400"/>
      <c r="H6098" s="400"/>
    </row>
    <row r="6099" spans="1:8" x14ac:dyDescent="0.2">
      <c r="A6099" s="407"/>
      <c r="D6099" s="400"/>
      <c r="E6099" s="400"/>
      <c r="F6099" s="400"/>
      <c r="G6099" s="400"/>
      <c r="H6099" s="400"/>
    </row>
    <row r="6100" spans="1:8" x14ac:dyDescent="0.2">
      <c r="A6100" s="407"/>
      <c r="D6100" s="400"/>
      <c r="E6100" s="400"/>
      <c r="F6100" s="400"/>
      <c r="G6100" s="400"/>
      <c r="H6100" s="400"/>
    </row>
    <row r="6101" spans="1:8" x14ac:dyDescent="0.2">
      <c r="A6101" s="407"/>
      <c r="D6101" s="400"/>
      <c r="E6101" s="400"/>
      <c r="F6101" s="400"/>
      <c r="G6101" s="400"/>
      <c r="H6101" s="400"/>
    </row>
    <row r="6102" spans="1:8" x14ac:dyDescent="0.2">
      <c r="A6102" s="407"/>
      <c r="D6102" s="400"/>
      <c r="E6102" s="400"/>
      <c r="F6102" s="400"/>
      <c r="G6102" s="400"/>
      <c r="H6102" s="400"/>
    </row>
    <row r="6103" spans="1:8" x14ac:dyDescent="0.2">
      <c r="A6103" s="407"/>
      <c r="D6103" s="400"/>
      <c r="E6103" s="400"/>
      <c r="F6103" s="400"/>
      <c r="G6103" s="400"/>
      <c r="H6103" s="400"/>
    </row>
    <row r="6104" spans="1:8" x14ac:dyDescent="0.2">
      <c r="A6104" s="407"/>
      <c r="D6104" s="400"/>
      <c r="E6104" s="400"/>
      <c r="F6104" s="400"/>
      <c r="G6104" s="400"/>
      <c r="H6104" s="400"/>
    </row>
    <row r="6105" spans="1:8" x14ac:dyDescent="0.2">
      <c r="A6105" s="407"/>
      <c r="D6105" s="400"/>
      <c r="E6105" s="400"/>
      <c r="F6105" s="400"/>
      <c r="G6105" s="400"/>
      <c r="H6105" s="400"/>
    </row>
    <row r="6106" spans="1:8" x14ac:dyDescent="0.2">
      <c r="A6106" s="407"/>
      <c r="D6106" s="400"/>
      <c r="E6106" s="400"/>
      <c r="F6106" s="400"/>
      <c r="G6106" s="400"/>
      <c r="H6106" s="400"/>
    </row>
    <row r="6107" spans="1:8" x14ac:dyDescent="0.2">
      <c r="A6107" s="407"/>
      <c r="D6107" s="400"/>
      <c r="E6107" s="400"/>
      <c r="F6107" s="400"/>
      <c r="G6107" s="400"/>
      <c r="H6107" s="400"/>
    </row>
    <row r="6108" spans="1:8" x14ac:dyDescent="0.2">
      <c r="A6108" s="407"/>
      <c r="D6108" s="400"/>
      <c r="E6108" s="400"/>
      <c r="F6108" s="400"/>
      <c r="G6108" s="400"/>
      <c r="H6108" s="400"/>
    </row>
    <row r="6109" spans="1:8" x14ac:dyDescent="0.2">
      <c r="A6109" s="407"/>
      <c r="D6109" s="400"/>
      <c r="E6109" s="400"/>
      <c r="F6109" s="400"/>
      <c r="G6109" s="400"/>
      <c r="H6109" s="400"/>
    </row>
    <row r="6110" spans="1:8" x14ac:dyDescent="0.2">
      <c r="A6110" s="407"/>
      <c r="D6110" s="400"/>
      <c r="E6110" s="400"/>
      <c r="F6110" s="400"/>
      <c r="G6110" s="400"/>
      <c r="H6110" s="400"/>
    </row>
    <row r="6111" spans="1:8" x14ac:dyDescent="0.2">
      <c r="A6111" s="407"/>
      <c r="D6111" s="400"/>
      <c r="E6111" s="400"/>
      <c r="F6111" s="400"/>
      <c r="G6111" s="400"/>
      <c r="H6111" s="400"/>
    </row>
    <row r="6112" spans="1:8" x14ac:dyDescent="0.2">
      <c r="A6112" s="407"/>
      <c r="D6112" s="400"/>
      <c r="E6112" s="400"/>
      <c r="F6112" s="400"/>
      <c r="G6112" s="400"/>
      <c r="H6112" s="400"/>
    </row>
    <row r="6113" spans="1:8" x14ac:dyDescent="0.2">
      <c r="A6113" s="407"/>
      <c r="D6113" s="400"/>
      <c r="E6113" s="400"/>
      <c r="F6113" s="400"/>
      <c r="G6113" s="400"/>
      <c r="H6113" s="400"/>
    </row>
    <row r="6114" spans="1:8" x14ac:dyDescent="0.2">
      <c r="A6114" s="407"/>
      <c r="D6114" s="400"/>
      <c r="E6114" s="400"/>
      <c r="F6114" s="400"/>
      <c r="G6114" s="400"/>
      <c r="H6114" s="400"/>
    </row>
    <row r="6115" spans="1:8" x14ac:dyDescent="0.2">
      <c r="A6115" s="407"/>
      <c r="D6115" s="400"/>
      <c r="E6115" s="400"/>
      <c r="F6115" s="400"/>
      <c r="G6115" s="400"/>
      <c r="H6115" s="400"/>
    </row>
    <row r="6116" spans="1:8" x14ac:dyDescent="0.2">
      <c r="A6116" s="407"/>
      <c r="D6116" s="400"/>
      <c r="E6116" s="400"/>
      <c r="F6116" s="400"/>
      <c r="G6116" s="400"/>
      <c r="H6116" s="400"/>
    </row>
    <row r="6117" spans="1:8" x14ac:dyDescent="0.2">
      <c r="A6117" s="407"/>
      <c r="D6117" s="400"/>
      <c r="E6117" s="400"/>
      <c r="F6117" s="400"/>
      <c r="G6117" s="400"/>
      <c r="H6117" s="400"/>
    </row>
    <row r="6118" spans="1:8" x14ac:dyDescent="0.2">
      <c r="A6118" s="407"/>
      <c r="D6118" s="400"/>
      <c r="E6118" s="400"/>
      <c r="F6118" s="400"/>
      <c r="G6118" s="400"/>
      <c r="H6118" s="400"/>
    </row>
    <row r="6119" spans="1:8" x14ac:dyDescent="0.2">
      <c r="A6119" s="407"/>
      <c r="D6119" s="400"/>
      <c r="E6119" s="400"/>
      <c r="F6119" s="400"/>
      <c r="G6119" s="400"/>
      <c r="H6119" s="400"/>
    </row>
    <row r="6120" spans="1:8" x14ac:dyDescent="0.2">
      <c r="A6120" s="407"/>
      <c r="D6120" s="400"/>
      <c r="E6120" s="400"/>
      <c r="F6120" s="400"/>
      <c r="G6120" s="400"/>
      <c r="H6120" s="400"/>
    </row>
    <row r="6121" spans="1:8" x14ac:dyDescent="0.2">
      <c r="A6121" s="407"/>
      <c r="D6121" s="400"/>
      <c r="E6121" s="400"/>
      <c r="F6121" s="400"/>
      <c r="G6121" s="400"/>
      <c r="H6121" s="400"/>
    </row>
    <row r="6122" spans="1:8" x14ac:dyDescent="0.2">
      <c r="A6122" s="407"/>
      <c r="D6122" s="400"/>
      <c r="E6122" s="400"/>
      <c r="F6122" s="400"/>
      <c r="G6122" s="400"/>
      <c r="H6122" s="400"/>
    </row>
    <row r="6123" spans="1:8" x14ac:dyDescent="0.2">
      <c r="A6123" s="407"/>
      <c r="D6123" s="400"/>
      <c r="E6123" s="400"/>
      <c r="F6123" s="400"/>
      <c r="G6123" s="400"/>
      <c r="H6123" s="400"/>
    </row>
    <row r="6124" spans="1:8" x14ac:dyDescent="0.2">
      <c r="A6124" s="407"/>
      <c r="D6124" s="400"/>
      <c r="E6124" s="400"/>
      <c r="F6124" s="400"/>
      <c r="G6124" s="400"/>
      <c r="H6124" s="400"/>
    </row>
    <row r="6125" spans="1:8" x14ac:dyDescent="0.2">
      <c r="A6125" s="407"/>
      <c r="D6125" s="400"/>
      <c r="E6125" s="400"/>
      <c r="F6125" s="400"/>
      <c r="G6125" s="400"/>
      <c r="H6125" s="400"/>
    </row>
    <row r="6126" spans="1:8" x14ac:dyDescent="0.2">
      <c r="A6126" s="407"/>
      <c r="D6126" s="400"/>
      <c r="E6126" s="400"/>
      <c r="F6126" s="400"/>
      <c r="G6126" s="400"/>
      <c r="H6126" s="400"/>
    </row>
    <row r="6127" spans="1:8" x14ac:dyDescent="0.2">
      <c r="A6127" s="407"/>
      <c r="D6127" s="400"/>
      <c r="E6127" s="400"/>
      <c r="F6127" s="400"/>
      <c r="G6127" s="400"/>
      <c r="H6127" s="400"/>
    </row>
    <row r="6128" spans="1:8" x14ac:dyDescent="0.2">
      <c r="A6128" s="407"/>
      <c r="D6128" s="400"/>
      <c r="E6128" s="400"/>
      <c r="F6128" s="400"/>
      <c r="G6128" s="400"/>
      <c r="H6128" s="400"/>
    </row>
    <row r="6129" spans="1:8" x14ac:dyDescent="0.2">
      <c r="A6129" s="407"/>
      <c r="D6129" s="400"/>
      <c r="E6129" s="400"/>
      <c r="F6129" s="400"/>
      <c r="G6129" s="400"/>
      <c r="H6129" s="400"/>
    </row>
    <row r="6130" spans="1:8" x14ac:dyDescent="0.2">
      <c r="A6130" s="407"/>
      <c r="D6130" s="400"/>
      <c r="E6130" s="400"/>
      <c r="F6130" s="400"/>
      <c r="G6130" s="400"/>
      <c r="H6130" s="400"/>
    </row>
    <row r="6131" spans="1:8" x14ac:dyDescent="0.2">
      <c r="A6131" s="407"/>
      <c r="D6131" s="400"/>
      <c r="E6131" s="400"/>
      <c r="F6131" s="400"/>
      <c r="G6131" s="400"/>
      <c r="H6131" s="400"/>
    </row>
    <row r="6132" spans="1:8" x14ac:dyDescent="0.2">
      <c r="A6132" s="407"/>
      <c r="D6132" s="400"/>
      <c r="E6132" s="400"/>
      <c r="F6132" s="400"/>
      <c r="G6132" s="400"/>
      <c r="H6132" s="400"/>
    </row>
    <row r="6133" spans="1:8" x14ac:dyDescent="0.2">
      <c r="A6133" s="407"/>
      <c r="D6133" s="400"/>
      <c r="E6133" s="400"/>
      <c r="F6133" s="400"/>
      <c r="G6133" s="400"/>
      <c r="H6133" s="400"/>
    </row>
    <row r="6134" spans="1:8" x14ac:dyDescent="0.2">
      <c r="A6134" s="407"/>
      <c r="D6134" s="400"/>
      <c r="E6134" s="400"/>
      <c r="F6134" s="400"/>
      <c r="G6134" s="400"/>
      <c r="H6134" s="400"/>
    </row>
    <row r="6135" spans="1:8" x14ac:dyDescent="0.2">
      <c r="A6135" s="407"/>
      <c r="D6135" s="400"/>
      <c r="E6135" s="400"/>
      <c r="F6135" s="400"/>
      <c r="G6135" s="400"/>
      <c r="H6135" s="400"/>
    </row>
    <row r="6136" spans="1:8" x14ac:dyDescent="0.2">
      <c r="A6136" s="407"/>
      <c r="D6136" s="400"/>
      <c r="E6136" s="400"/>
      <c r="F6136" s="400"/>
      <c r="G6136" s="400"/>
      <c r="H6136" s="400"/>
    </row>
    <row r="6137" spans="1:8" x14ac:dyDescent="0.2">
      <c r="A6137" s="407"/>
      <c r="D6137" s="400"/>
      <c r="E6137" s="400"/>
      <c r="F6137" s="400"/>
      <c r="G6137" s="400"/>
      <c r="H6137" s="400"/>
    </row>
    <row r="6138" spans="1:8" x14ac:dyDescent="0.2">
      <c r="A6138" s="407"/>
      <c r="D6138" s="400"/>
      <c r="E6138" s="400"/>
      <c r="F6138" s="400"/>
      <c r="G6138" s="400"/>
      <c r="H6138" s="400"/>
    </row>
    <row r="6139" spans="1:8" x14ac:dyDescent="0.2">
      <c r="A6139" s="407"/>
      <c r="D6139" s="400"/>
      <c r="E6139" s="400"/>
      <c r="F6139" s="400"/>
      <c r="G6139" s="400"/>
      <c r="H6139" s="400"/>
    </row>
    <row r="6140" spans="1:8" x14ac:dyDescent="0.2">
      <c r="A6140" s="407"/>
      <c r="D6140" s="400"/>
      <c r="E6140" s="400"/>
      <c r="F6140" s="400"/>
      <c r="G6140" s="400"/>
      <c r="H6140" s="400"/>
    </row>
    <row r="6141" spans="1:8" x14ac:dyDescent="0.2">
      <c r="A6141" s="407"/>
      <c r="D6141" s="400"/>
      <c r="E6141" s="400"/>
      <c r="F6141" s="400"/>
      <c r="G6141" s="400"/>
      <c r="H6141" s="400"/>
    </row>
    <row r="6142" spans="1:8" x14ac:dyDescent="0.2">
      <c r="A6142" s="407"/>
      <c r="D6142" s="400"/>
      <c r="E6142" s="400"/>
      <c r="F6142" s="400"/>
      <c r="G6142" s="400"/>
      <c r="H6142" s="400"/>
    </row>
    <row r="6143" spans="1:8" x14ac:dyDescent="0.2">
      <c r="A6143" s="407"/>
      <c r="D6143" s="400"/>
      <c r="E6143" s="400"/>
      <c r="F6143" s="400"/>
      <c r="G6143" s="400"/>
      <c r="H6143" s="400"/>
    </row>
    <row r="6144" spans="1:8" x14ac:dyDescent="0.2">
      <c r="A6144" s="407"/>
      <c r="D6144" s="400"/>
      <c r="E6144" s="400"/>
      <c r="F6144" s="400"/>
      <c r="G6144" s="400"/>
      <c r="H6144" s="400"/>
    </row>
    <row r="6145" spans="1:8" x14ac:dyDescent="0.2">
      <c r="A6145" s="407"/>
      <c r="D6145" s="400"/>
      <c r="E6145" s="400"/>
      <c r="F6145" s="400"/>
      <c r="G6145" s="400"/>
      <c r="H6145" s="400"/>
    </row>
    <row r="6146" spans="1:8" x14ac:dyDescent="0.2">
      <c r="A6146" s="407"/>
      <c r="D6146" s="400"/>
      <c r="E6146" s="400"/>
      <c r="F6146" s="400"/>
      <c r="G6146" s="400"/>
      <c r="H6146" s="400"/>
    </row>
    <row r="6147" spans="1:8" x14ac:dyDescent="0.2">
      <c r="A6147" s="407"/>
      <c r="D6147" s="400"/>
      <c r="E6147" s="400"/>
      <c r="F6147" s="400"/>
      <c r="G6147" s="400"/>
      <c r="H6147" s="400"/>
    </row>
    <row r="6148" spans="1:8" x14ac:dyDescent="0.2">
      <c r="A6148" s="407"/>
      <c r="D6148" s="400"/>
      <c r="E6148" s="400"/>
      <c r="F6148" s="400"/>
      <c r="G6148" s="400"/>
      <c r="H6148" s="400"/>
    </row>
    <row r="6149" spans="1:8" x14ac:dyDescent="0.2">
      <c r="A6149" s="407"/>
      <c r="D6149" s="400"/>
      <c r="E6149" s="400"/>
      <c r="F6149" s="400"/>
      <c r="G6149" s="400"/>
      <c r="H6149" s="400"/>
    </row>
    <row r="6150" spans="1:8" x14ac:dyDescent="0.2">
      <c r="A6150" s="407"/>
      <c r="D6150" s="400"/>
      <c r="E6150" s="400"/>
      <c r="F6150" s="400"/>
      <c r="G6150" s="400"/>
      <c r="H6150" s="400"/>
    </row>
    <row r="6151" spans="1:8" x14ac:dyDescent="0.2">
      <c r="A6151" s="407"/>
      <c r="D6151" s="400"/>
      <c r="E6151" s="400"/>
      <c r="F6151" s="400"/>
      <c r="G6151" s="400"/>
      <c r="H6151" s="400"/>
    </row>
    <row r="6152" spans="1:8" x14ac:dyDescent="0.2">
      <c r="A6152" s="407"/>
      <c r="D6152" s="400"/>
      <c r="E6152" s="400"/>
      <c r="F6152" s="400"/>
      <c r="G6152" s="400"/>
      <c r="H6152" s="400"/>
    </row>
    <row r="6153" spans="1:8" x14ac:dyDescent="0.2">
      <c r="A6153" s="407"/>
      <c r="D6153" s="400"/>
      <c r="E6153" s="400"/>
      <c r="F6153" s="400"/>
      <c r="G6153" s="400"/>
      <c r="H6153" s="400"/>
    </row>
    <row r="6154" spans="1:8" x14ac:dyDescent="0.2">
      <c r="A6154" s="407"/>
      <c r="D6154" s="400"/>
      <c r="E6154" s="400"/>
      <c r="F6154" s="400"/>
      <c r="G6154" s="400"/>
      <c r="H6154" s="400"/>
    </row>
    <row r="6155" spans="1:8" x14ac:dyDescent="0.2">
      <c r="A6155" s="407"/>
      <c r="D6155" s="400"/>
      <c r="E6155" s="400"/>
      <c r="F6155" s="400"/>
      <c r="G6155" s="400"/>
      <c r="H6155" s="400"/>
    </row>
    <row r="6156" spans="1:8" x14ac:dyDescent="0.2">
      <c r="A6156" s="407"/>
      <c r="D6156" s="400"/>
      <c r="E6156" s="400"/>
      <c r="F6156" s="400"/>
      <c r="G6156" s="400"/>
      <c r="H6156" s="400"/>
    </row>
    <row r="6157" spans="1:8" x14ac:dyDescent="0.2">
      <c r="A6157" s="407"/>
      <c r="D6157" s="400"/>
      <c r="E6157" s="400"/>
      <c r="F6157" s="400"/>
      <c r="G6157" s="400"/>
      <c r="H6157" s="400"/>
    </row>
    <row r="6158" spans="1:8" x14ac:dyDescent="0.2">
      <c r="A6158" s="407"/>
      <c r="D6158" s="400"/>
      <c r="E6158" s="400"/>
      <c r="F6158" s="400"/>
      <c r="G6158" s="400"/>
      <c r="H6158" s="400"/>
    </row>
    <row r="6159" spans="1:8" x14ac:dyDescent="0.2">
      <c r="A6159" s="407"/>
      <c r="D6159" s="400"/>
      <c r="E6159" s="400"/>
      <c r="F6159" s="400"/>
      <c r="G6159" s="400"/>
      <c r="H6159" s="400"/>
    </row>
    <row r="6160" spans="1:8" x14ac:dyDescent="0.2">
      <c r="A6160" s="407"/>
      <c r="D6160" s="400"/>
      <c r="E6160" s="400"/>
      <c r="F6160" s="400"/>
      <c r="G6160" s="400"/>
      <c r="H6160" s="400"/>
    </row>
    <row r="6161" spans="1:8" x14ac:dyDescent="0.2">
      <c r="A6161" s="407"/>
      <c r="D6161" s="400"/>
      <c r="E6161" s="400"/>
      <c r="F6161" s="400"/>
      <c r="G6161" s="400"/>
      <c r="H6161" s="400"/>
    </row>
    <row r="6162" spans="1:8" x14ac:dyDescent="0.2">
      <c r="A6162" s="407"/>
      <c r="D6162" s="400"/>
      <c r="E6162" s="400"/>
      <c r="F6162" s="400"/>
      <c r="G6162" s="400"/>
      <c r="H6162" s="400"/>
    </row>
    <row r="6163" spans="1:8" x14ac:dyDescent="0.2">
      <c r="A6163" s="407"/>
      <c r="D6163" s="400"/>
      <c r="E6163" s="400"/>
      <c r="F6163" s="400"/>
      <c r="G6163" s="400"/>
      <c r="H6163" s="400"/>
    </row>
    <row r="6164" spans="1:8" x14ac:dyDescent="0.2">
      <c r="A6164" s="407"/>
      <c r="D6164" s="400"/>
      <c r="E6164" s="400"/>
      <c r="F6164" s="400"/>
      <c r="G6164" s="400"/>
      <c r="H6164" s="400"/>
    </row>
    <row r="6165" spans="1:8" x14ac:dyDescent="0.2">
      <c r="A6165" s="407"/>
      <c r="D6165" s="400"/>
      <c r="E6165" s="400"/>
      <c r="F6165" s="400"/>
      <c r="G6165" s="400"/>
      <c r="H6165" s="400"/>
    </row>
    <row r="6166" spans="1:8" x14ac:dyDescent="0.2">
      <c r="A6166" s="407"/>
      <c r="D6166" s="400"/>
      <c r="E6166" s="400"/>
      <c r="F6166" s="400"/>
      <c r="G6166" s="400"/>
      <c r="H6166" s="400"/>
    </row>
    <row r="6167" spans="1:8" x14ac:dyDescent="0.2">
      <c r="A6167" s="407"/>
      <c r="D6167" s="400"/>
      <c r="E6167" s="400"/>
      <c r="F6167" s="400"/>
      <c r="G6167" s="400"/>
      <c r="H6167" s="400"/>
    </row>
    <row r="6168" spans="1:8" x14ac:dyDescent="0.2">
      <c r="A6168" s="407"/>
      <c r="D6168" s="400"/>
      <c r="E6168" s="400"/>
      <c r="F6168" s="400"/>
      <c r="G6168" s="400"/>
      <c r="H6168" s="400"/>
    </row>
    <row r="6169" spans="1:8" x14ac:dyDescent="0.2">
      <c r="A6169" s="407"/>
      <c r="D6169" s="400"/>
      <c r="E6169" s="400"/>
      <c r="F6169" s="400"/>
      <c r="G6169" s="400"/>
      <c r="H6169" s="400"/>
    </row>
    <row r="6170" spans="1:8" x14ac:dyDescent="0.2">
      <c r="A6170" s="407"/>
      <c r="D6170" s="400"/>
      <c r="E6170" s="400"/>
      <c r="F6170" s="400"/>
      <c r="G6170" s="400"/>
      <c r="H6170" s="400"/>
    </row>
    <row r="6171" spans="1:8" x14ac:dyDescent="0.2">
      <c r="A6171" s="407"/>
      <c r="D6171" s="400"/>
      <c r="E6171" s="400"/>
      <c r="F6171" s="400"/>
      <c r="G6171" s="400"/>
      <c r="H6171" s="400"/>
    </row>
    <row r="6172" spans="1:8" x14ac:dyDescent="0.2">
      <c r="A6172" s="407"/>
      <c r="D6172" s="400"/>
      <c r="E6172" s="400"/>
      <c r="F6172" s="400"/>
      <c r="G6172" s="400"/>
      <c r="H6172" s="400"/>
    </row>
    <row r="6173" spans="1:8" x14ac:dyDescent="0.2">
      <c r="A6173" s="407"/>
      <c r="D6173" s="400"/>
      <c r="E6173" s="400"/>
      <c r="F6173" s="400"/>
      <c r="G6173" s="400"/>
      <c r="H6173" s="400"/>
    </row>
    <row r="6174" spans="1:8" x14ac:dyDescent="0.2">
      <c r="A6174" s="407"/>
      <c r="D6174" s="400"/>
      <c r="E6174" s="400"/>
      <c r="F6174" s="400"/>
      <c r="G6174" s="400"/>
      <c r="H6174" s="400"/>
    </row>
    <row r="6175" spans="1:8" x14ac:dyDescent="0.2">
      <c r="A6175" s="407"/>
      <c r="D6175" s="400"/>
      <c r="E6175" s="400"/>
      <c r="F6175" s="400"/>
      <c r="G6175" s="400"/>
      <c r="H6175" s="400"/>
    </row>
    <row r="6176" spans="1:8" x14ac:dyDescent="0.2">
      <c r="A6176" s="407"/>
      <c r="D6176" s="400"/>
      <c r="E6176" s="400"/>
      <c r="F6176" s="400"/>
      <c r="G6176" s="400"/>
      <c r="H6176" s="400"/>
    </row>
    <row r="6177" spans="1:8" x14ac:dyDescent="0.2">
      <c r="A6177" s="407"/>
      <c r="D6177" s="400"/>
      <c r="E6177" s="400"/>
      <c r="F6177" s="400"/>
      <c r="G6177" s="400"/>
      <c r="H6177" s="400"/>
    </row>
    <row r="6178" spans="1:8" x14ac:dyDescent="0.2">
      <c r="A6178" s="407"/>
      <c r="D6178" s="400"/>
      <c r="E6178" s="400"/>
      <c r="F6178" s="400"/>
      <c r="G6178" s="400"/>
      <c r="H6178" s="400"/>
    </row>
    <row r="6179" spans="1:8" x14ac:dyDescent="0.2">
      <c r="A6179" s="407"/>
      <c r="D6179" s="400"/>
      <c r="E6179" s="400"/>
      <c r="F6179" s="400"/>
      <c r="G6179" s="400"/>
      <c r="H6179" s="400"/>
    </row>
    <row r="6180" spans="1:8" x14ac:dyDescent="0.2">
      <c r="A6180" s="407"/>
      <c r="D6180" s="400"/>
      <c r="E6180" s="400"/>
      <c r="F6180" s="400"/>
      <c r="G6180" s="400"/>
      <c r="H6180" s="400"/>
    </row>
    <row r="6181" spans="1:8" x14ac:dyDescent="0.2">
      <c r="A6181" s="407"/>
      <c r="D6181" s="400"/>
      <c r="E6181" s="400"/>
      <c r="F6181" s="400"/>
      <c r="G6181" s="400"/>
      <c r="H6181" s="400"/>
    </row>
    <row r="6182" spans="1:8" x14ac:dyDescent="0.2">
      <c r="A6182" s="407"/>
      <c r="D6182" s="400"/>
      <c r="E6182" s="400"/>
      <c r="F6182" s="400"/>
      <c r="G6182" s="400"/>
      <c r="H6182" s="400"/>
    </row>
    <row r="6183" spans="1:8" x14ac:dyDescent="0.2">
      <c r="A6183" s="407"/>
      <c r="D6183" s="400"/>
      <c r="E6183" s="400"/>
      <c r="F6183" s="400"/>
      <c r="G6183" s="400"/>
      <c r="H6183" s="400"/>
    </row>
    <row r="6184" spans="1:8" x14ac:dyDescent="0.2">
      <c r="A6184" s="407"/>
      <c r="D6184" s="400"/>
      <c r="E6184" s="400"/>
      <c r="F6184" s="400"/>
      <c r="G6184" s="400"/>
      <c r="H6184" s="400"/>
    </row>
    <row r="6185" spans="1:8" x14ac:dyDescent="0.2">
      <c r="A6185" s="407"/>
      <c r="D6185" s="400"/>
      <c r="E6185" s="400"/>
      <c r="F6185" s="400"/>
      <c r="G6185" s="400"/>
      <c r="H6185" s="400"/>
    </row>
    <row r="6186" spans="1:8" x14ac:dyDescent="0.2">
      <c r="A6186" s="407"/>
      <c r="D6186" s="400"/>
      <c r="E6186" s="400"/>
      <c r="F6186" s="400"/>
      <c r="G6186" s="400"/>
      <c r="H6186" s="400"/>
    </row>
    <row r="6187" spans="1:8" x14ac:dyDescent="0.2">
      <c r="A6187" s="407"/>
      <c r="D6187" s="400"/>
      <c r="E6187" s="400"/>
      <c r="F6187" s="400"/>
      <c r="G6187" s="400"/>
      <c r="H6187" s="400"/>
    </row>
    <row r="6188" spans="1:8" x14ac:dyDescent="0.2">
      <c r="A6188" s="407"/>
      <c r="D6188" s="400"/>
      <c r="E6188" s="400"/>
      <c r="F6188" s="400"/>
      <c r="G6188" s="400"/>
      <c r="H6188" s="400"/>
    </row>
    <row r="6189" spans="1:8" x14ac:dyDescent="0.2">
      <c r="A6189" s="407"/>
      <c r="D6189" s="400"/>
      <c r="E6189" s="400"/>
      <c r="F6189" s="400"/>
      <c r="G6189" s="400"/>
      <c r="H6189" s="400"/>
    </row>
    <row r="6190" spans="1:8" x14ac:dyDescent="0.2">
      <c r="A6190" s="407"/>
      <c r="D6190" s="400"/>
      <c r="E6190" s="400"/>
      <c r="F6190" s="400"/>
      <c r="G6190" s="400"/>
      <c r="H6190" s="400"/>
    </row>
    <row r="6191" spans="1:8" x14ac:dyDescent="0.2">
      <c r="A6191" s="407"/>
      <c r="D6191" s="400"/>
      <c r="E6191" s="400"/>
      <c r="F6191" s="400"/>
      <c r="G6191" s="400"/>
      <c r="H6191" s="400"/>
    </row>
    <row r="6192" spans="1:8" x14ac:dyDescent="0.2">
      <c r="A6192" s="407"/>
      <c r="D6192" s="400"/>
      <c r="E6192" s="400"/>
      <c r="F6192" s="400"/>
      <c r="G6192" s="400"/>
      <c r="H6192" s="400"/>
    </row>
    <row r="6193" spans="1:8" x14ac:dyDescent="0.2">
      <c r="A6193" s="407"/>
      <c r="D6193" s="400"/>
      <c r="E6193" s="400"/>
      <c r="F6193" s="400"/>
      <c r="G6193" s="400"/>
      <c r="H6193" s="400"/>
    </row>
    <row r="6194" spans="1:8" x14ac:dyDescent="0.2">
      <c r="A6194" s="407"/>
      <c r="D6194" s="400"/>
      <c r="E6194" s="400"/>
      <c r="F6194" s="400"/>
      <c r="G6194" s="400"/>
      <c r="H6194" s="400"/>
    </row>
    <row r="6195" spans="1:8" x14ac:dyDescent="0.2">
      <c r="A6195" s="407"/>
      <c r="D6195" s="400"/>
      <c r="E6195" s="400"/>
      <c r="F6195" s="400"/>
      <c r="G6195" s="400"/>
      <c r="H6195" s="400"/>
    </row>
    <row r="6196" spans="1:8" x14ac:dyDescent="0.2">
      <c r="A6196" s="407"/>
      <c r="D6196" s="400"/>
      <c r="E6196" s="400"/>
      <c r="F6196" s="400"/>
      <c r="G6196" s="400"/>
      <c r="H6196" s="400"/>
    </row>
    <row r="6197" spans="1:8" x14ac:dyDescent="0.2">
      <c r="A6197" s="407"/>
      <c r="D6197" s="400"/>
      <c r="E6197" s="400"/>
      <c r="F6197" s="400"/>
      <c r="G6197" s="400"/>
      <c r="H6197" s="400"/>
    </row>
    <row r="6198" spans="1:8" x14ac:dyDescent="0.2">
      <c r="A6198" s="407"/>
      <c r="D6198" s="400"/>
      <c r="E6198" s="400"/>
      <c r="F6198" s="400"/>
      <c r="G6198" s="400"/>
      <c r="H6198" s="400"/>
    </row>
    <row r="6199" spans="1:8" x14ac:dyDescent="0.2">
      <c r="A6199" s="407"/>
      <c r="D6199" s="400"/>
      <c r="E6199" s="400"/>
      <c r="F6199" s="400"/>
      <c r="G6199" s="400"/>
      <c r="H6199" s="400"/>
    </row>
    <row r="6200" spans="1:8" x14ac:dyDescent="0.2">
      <c r="A6200" s="407"/>
      <c r="D6200" s="400"/>
      <c r="E6200" s="400"/>
      <c r="F6200" s="400"/>
      <c r="G6200" s="400"/>
      <c r="H6200" s="400"/>
    </row>
    <row r="6201" spans="1:8" x14ac:dyDescent="0.2">
      <c r="A6201" s="407"/>
      <c r="D6201" s="400"/>
      <c r="E6201" s="400"/>
      <c r="F6201" s="400"/>
      <c r="G6201" s="400"/>
      <c r="H6201" s="400"/>
    </row>
    <row r="6202" spans="1:8" x14ac:dyDescent="0.2">
      <c r="A6202" s="407"/>
      <c r="D6202" s="400"/>
      <c r="E6202" s="400"/>
      <c r="F6202" s="400"/>
      <c r="G6202" s="400"/>
      <c r="H6202" s="400"/>
    </row>
    <row r="6203" spans="1:8" x14ac:dyDescent="0.2">
      <c r="A6203" s="407"/>
      <c r="D6203" s="400"/>
      <c r="E6203" s="400"/>
      <c r="F6203" s="400"/>
      <c r="G6203" s="400"/>
      <c r="H6203" s="400"/>
    </row>
    <row r="6204" spans="1:8" x14ac:dyDescent="0.2">
      <c r="A6204" s="407"/>
      <c r="D6204" s="400"/>
      <c r="E6204" s="400"/>
      <c r="F6204" s="400"/>
      <c r="G6204" s="400"/>
      <c r="H6204" s="400"/>
    </row>
    <row r="6205" spans="1:8" x14ac:dyDescent="0.2">
      <c r="A6205" s="407"/>
      <c r="D6205" s="400"/>
      <c r="E6205" s="400"/>
      <c r="F6205" s="400"/>
      <c r="G6205" s="400"/>
      <c r="H6205" s="400"/>
    </row>
    <row r="6206" spans="1:8" x14ac:dyDescent="0.2">
      <c r="A6206" s="407"/>
      <c r="D6206" s="400"/>
      <c r="E6206" s="400"/>
      <c r="F6206" s="400"/>
      <c r="G6206" s="400"/>
      <c r="H6206" s="400"/>
    </row>
    <row r="6207" spans="1:8" x14ac:dyDescent="0.2">
      <c r="A6207" s="407"/>
      <c r="D6207" s="400"/>
      <c r="E6207" s="400"/>
      <c r="F6207" s="400"/>
      <c r="G6207" s="400"/>
      <c r="H6207" s="400"/>
    </row>
    <row r="6208" spans="1:8" x14ac:dyDescent="0.2">
      <c r="A6208" s="407"/>
      <c r="D6208" s="400"/>
      <c r="E6208" s="400"/>
      <c r="F6208" s="400"/>
      <c r="G6208" s="400"/>
      <c r="H6208" s="400"/>
    </row>
    <row r="6209" spans="1:8" x14ac:dyDescent="0.2">
      <c r="A6209" s="407"/>
      <c r="D6209" s="400"/>
      <c r="E6209" s="400"/>
      <c r="F6209" s="400"/>
      <c r="G6209" s="400"/>
      <c r="H6209" s="400"/>
    </row>
    <row r="6210" spans="1:8" x14ac:dyDescent="0.2">
      <c r="A6210" s="407"/>
      <c r="D6210" s="400"/>
      <c r="E6210" s="400"/>
      <c r="F6210" s="400"/>
      <c r="G6210" s="400"/>
      <c r="H6210" s="400"/>
    </row>
    <row r="6211" spans="1:8" x14ac:dyDescent="0.2">
      <c r="A6211" s="407"/>
      <c r="D6211" s="400"/>
      <c r="E6211" s="400"/>
      <c r="F6211" s="400"/>
      <c r="G6211" s="400"/>
      <c r="H6211" s="400"/>
    </row>
    <row r="6212" spans="1:8" x14ac:dyDescent="0.2">
      <c r="A6212" s="407"/>
      <c r="D6212" s="400"/>
      <c r="E6212" s="400"/>
      <c r="F6212" s="400"/>
      <c r="G6212" s="400"/>
      <c r="H6212" s="400"/>
    </row>
    <row r="6213" spans="1:8" x14ac:dyDescent="0.2">
      <c r="A6213" s="407"/>
      <c r="D6213" s="400"/>
      <c r="E6213" s="400"/>
      <c r="F6213" s="400"/>
      <c r="G6213" s="400"/>
      <c r="H6213" s="400"/>
    </row>
    <row r="6214" spans="1:8" x14ac:dyDescent="0.2">
      <c r="A6214" s="407"/>
      <c r="D6214" s="400"/>
      <c r="E6214" s="400"/>
      <c r="F6214" s="400"/>
      <c r="G6214" s="400"/>
      <c r="H6214" s="400"/>
    </row>
    <row r="6215" spans="1:8" x14ac:dyDescent="0.2">
      <c r="A6215" s="407"/>
      <c r="D6215" s="400"/>
      <c r="E6215" s="400"/>
      <c r="F6215" s="400"/>
      <c r="G6215" s="400"/>
      <c r="H6215" s="400"/>
    </row>
    <row r="6216" spans="1:8" x14ac:dyDescent="0.2">
      <c r="A6216" s="407"/>
      <c r="D6216" s="400"/>
      <c r="E6216" s="400"/>
      <c r="F6216" s="400"/>
      <c r="G6216" s="400"/>
      <c r="H6216" s="400"/>
    </row>
    <row r="6217" spans="1:8" x14ac:dyDescent="0.2">
      <c r="A6217" s="407"/>
      <c r="D6217" s="400"/>
      <c r="E6217" s="400"/>
      <c r="F6217" s="400"/>
      <c r="G6217" s="400"/>
      <c r="H6217" s="400"/>
    </row>
    <row r="6218" spans="1:8" x14ac:dyDescent="0.2">
      <c r="A6218" s="407"/>
      <c r="D6218" s="400"/>
      <c r="E6218" s="400"/>
      <c r="F6218" s="400"/>
      <c r="G6218" s="400"/>
      <c r="H6218" s="400"/>
    </row>
    <row r="6219" spans="1:8" x14ac:dyDescent="0.2">
      <c r="A6219" s="407"/>
      <c r="D6219" s="400"/>
      <c r="E6219" s="400"/>
      <c r="F6219" s="400"/>
      <c r="G6219" s="400"/>
      <c r="H6219" s="400"/>
    </row>
    <row r="6220" spans="1:8" x14ac:dyDescent="0.2">
      <c r="A6220" s="407"/>
      <c r="D6220" s="400"/>
      <c r="E6220" s="400"/>
      <c r="F6220" s="400"/>
      <c r="G6220" s="400"/>
      <c r="H6220" s="400"/>
    </row>
    <row r="6221" spans="1:8" x14ac:dyDescent="0.2">
      <c r="A6221" s="407"/>
      <c r="D6221" s="400"/>
      <c r="E6221" s="400"/>
      <c r="F6221" s="400"/>
      <c r="G6221" s="400"/>
      <c r="H6221" s="400"/>
    </row>
    <row r="6222" spans="1:8" x14ac:dyDescent="0.2">
      <c r="A6222" s="407"/>
      <c r="D6222" s="400"/>
      <c r="E6222" s="400"/>
      <c r="F6222" s="400"/>
      <c r="G6222" s="400"/>
      <c r="H6222" s="400"/>
    </row>
    <row r="6223" spans="1:8" x14ac:dyDescent="0.2">
      <c r="A6223" s="407"/>
      <c r="D6223" s="400"/>
      <c r="E6223" s="400"/>
      <c r="F6223" s="400"/>
      <c r="G6223" s="400"/>
      <c r="H6223" s="400"/>
    </row>
    <row r="6224" spans="1:8" x14ac:dyDescent="0.2">
      <c r="A6224" s="407"/>
      <c r="D6224" s="400"/>
      <c r="E6224" s="400"/>
      <c r="F6224" s="400"/>
      <c r="G6224" s="400"/>
      <c r="H6224" s="400"/>
    </row>
    <row r="6225" spans="1:8" x14ac:dyDescent="0.2">
      <c r="A6225" s="407"/>
      <c r="D6225" s="400"/>
      <c r="E6225" s="400"/>
      <c r="F6225" s="400"/>
      <c r="G6225" s="400"/>
      <c r="H6225" s="400"/>
    </row>
    <row r="6226" spans="1:8" x14ac:dyDescent="0.2">
      <c r="A6226" s="407"/>
      <c r="D6226" s="400"/>
      <c r="E6226" s="400"/>
      <c r="F6226" s="400"/>
      <c r="G6226" s="400"/>
      <c r="H6226" s="400"/>
    </row>
    <row r="6227" spans="1:8" x14ac:dyDescent="0.2">
      <c r="A6227" s="407"/>
      <c r="D6227" s="400"/>
      <c r="E6227" s="400"/>
      <c r="F6227" s="400"/>
      <c r="G6227" s="400"/>
      <c r="H6227" s="400"/>
    </row>
    <row r="6228" spans="1:8" x14ac:dyDescent="0.2">
      <c r="A6228" s="407"/>
      <c r="D6228" s="400"/>
      <c r="E6228" s="400"/>
      <c r="F6228" s="400"/>
      <c r="G6228" s="400"/>
      <c r="H6228" s="400"/>
    </row>
    <row r="6229" spans="1:8" x14ac:dyDescent="0.2">
      <c r="A6229" s="407"/>
      <c r="D6229" s="400"/>
      <c r="E6229" s="400"/>
      <c r="F6229" s="400"/>
      <c r="G6229" s="400"/>
      <c r="H6229" s="400"/>
    </row>
    <row r="6230" spans="1:8" x14ac:dyDescent="0.2">
      <c r="A6230" s="407"/>
      <c r="D6230" s="400"/>
      <c r="E6230" s="400"/>
      <c r="F6230" s="400"/>
      <c r="G6230" s="400"/>
      <c r="H6230" s="400"/>
    </row>
    <row r="6231" spans="1:8" x14ac:dyDescent="0.2">
      <c r="A6231" s="407"/>
      <c r="D6231" s="400"/>
      <c r="E6231" s="400"/>
      <c r="F6231" s="400"/>
      <c r="G6231" s="400"/>
      <c r="H6231" s="400"/>
    </row>
    <row r="6232" spans="1:8" x14ac:dyDescent="0.2">
      <c r="A6232" s="407"/>
      <c r="D6232" s="400"/>
      <c r="E6232" s="400"/>
      <c r="F6232" s="400"/>
      <c r="G6232" s="400"/>
      <c r="H6232" s="400"/>
    </row>
    <row r="6233" spans="1:8" x14ac:dyDescent="0.2">
      <c r="A6233" s="407"/>
      <c r="D6233" s="400"/>
      <c r="E6233" s="400"/>
      <c r="F6233" s="400"/>
      <c r="G6233" s="400"/>
      <c r="H6233" s="400"/>
    </row>
    <row r="6234" spans="1:8" x14ac:dyDescent="0.2">
      <c r="A6234" s="407"/>
      <c r="D6234" s="400"/>
      <c r="E6234" s="400"/>
      <c r="F6234" s="400"/>
      <c r="G6234" s="400"/>
      <c r="H6234" s="400"/>
    </row>
    <row r="6235" spans="1:8" x14ac:dyDescent="0.2">
      <c r="A6235" s="407"/>
      <c r="D6235" s="400"/>
      <c r="E6235" s="400"/>
      <c r="F6235" s="400"/>
      <c r="G6235" s="400"/>
      <c r="H6235" s="400"/>
    </row>
    <row r="6236" spans="1:8" x14ac:dyDescent="0.2">
      <c r="A6236" s="407"/>
      <c r="D6236" s="400"/>
      <c r="E6236" s="400"/>
      <c r="F6236" s="400"/>
      <c r="G6236" s="400"/>
      <c r="H6236" s="400"/>
    </row>
    <row r="6237" spans="1:8" x14ac:dyDescent="0.2">
      <c r="A6237" s="407"/>
      <c r="D6237" s="400"/>
      <c r="E6237" s="400"/>
      <c r="F6237" s="400"/>
      <c r="G6237" s="400"/>
      <c r="H6237" s="400"/>
    </row>
    <row r="6238" spans="1:8" x14ac:dyDescent="0.2">
      <c r="A6238" s="407"/>
      <c r="D6238" s="400"/>
      <c r="E6238" s="400"/>
      <c r="F6238" s="400"/>
      <c r="G6238" s="400"/>
      <c r="H6238" s="400"/>
    </row>
    <row r="6239" spans="1:8" x14ac:dyDescent="0.2">
      <c r="A6239" s="407"/>
      <c r="D6239" s="400"/>
      <c r="E6239" s="400"/>
      <c r="F6239" s="400"/>
      <c r="G6239" s="400"/>
      <c r="H6239" s="400"/>
    </row>
    <row r="6240" spans="1:8" x14ac:dyDescent="0.2">
      <c r="A6240" s="407"/>
      <c r="D6240" s="400"/>
      <c r="E6240" s="400"/>
      <c r="F6240" s="400"/>
      <c r="G6240" s="400"/>
      <c r="H6240" s="400"/>
    </row>
    <row r="6241" spans="1:8" x14ac:dyDescent="0.2">
      <c r="A6241" s="407"/>
      <c r="D6241" s="400"/>
      <c r="E6241" s="400"/>
      <c r="F6241" s="400"/>
      <c r="G6241" s="400"/>
      <c r="H6241" s="400"/>
    </row>
    <row r="6242" spans="1:8" x14ac:dyDescent="0.2">
      <c r="A6242" s="407"/>
      <c r="D6242" s="400"/>
      <c r="E6242" s="400"/>
      <c r="F6242" s="400"/>
      <c r="G6242" s="400"/>
      <c r="H6242" s="400"/>
    </row>
    <row r="6243" spans="1:8" x14ac:dyDescent="0.2">
      <c r="A6243" s="407"/>
      <c r="D6243" s="400"/>
      <c r="E6243" s="400"/>
      <c r="F6243" s="400"/>
      <c r="G6243" s="400"/>
      <c r="H6243" s="400"/>
    </row>
    <row r="6244" spans="1:8" x14ac:dyDescent="0.2">
      <c r="A6244" s="407"/>
      <c r="D6244" s="400"/>
      <c r="E6244" s="400"/>
      <c r="F6244" s="400"/>
      <c r="G6244" s="400"/>
      <c r="H6244" s="400"/>
    </row>
    <row r="6245" spans="1:8" x14ac:dyDescent="0.2">
      <c r="A6245" s="407"/>
      <c r="D6245" s="400"/>
      <c r="E6245" s="400"/>
      <c r="F6245" s="400"/>
      <c r="G6245" s="400"/>
      <c r="H6245" s="400"/>
    </row>
    <row r="6246" spans="1:8" x14ac:dyDescent="0.2">
      <c r="A6246" s="407"/>
      <c r="D6246" s="400"/>
      <c r="E6246" s="400"/>
      <c r="F6246" s="400"/>
      <c r="G6246" s="400"/>
      <c r="H6246" s="400"/>
    </row>
    <row r="6247" spans="1:8" x14ac:dyDescent="0.2">
      <c r="A6247" s="407"/>
      <c r="D6247" s="400"/>
      <c r="E6247" s="400"/>
      <c r="F6247" s="400"/>
      <c r="G6247" s="400"/>
      <c r="H6247" s="400"/>
    </row>
    <row r="6248" spans="1:8" x14ac:dyDescent="0.2">
      <c r="A6248" s="407"/>
      <c r="D6248" s="400"/>
      <c r="E6248" s="400"/>
      <c r="F6248" s="400"/>
      <c r="G6248" s="400"/>
      <c r="H6248" s="400"/>
    </row>
    <row r="6249" spans="1:8" x14ac:dyDescent="0.2">
      <c r="A6249" s="407"/>
      <c r="D6249" s="400"/>
      <c r="E6249" s="400"/>
      <c r="F6249" s="400"/>
      <c r="G6249" s="400"/>
      <c r="H6249" s="400"/>
    </row>
    <row r="6250" spans="1:8" x14ac:dyDescent="0.2">
      <c r="A6250" s="407"/>
      <c r="D6250" s="400"/>
      <c r="E6250" s="400"/>
      <c r="F6250" s="400"/>
      <c r="G6250" s="400"/>
      <c r="H6250" s="400"/>
    </row>
    <row r="6251" spans="1:8" x14ac:dyDescent="0.2">
      <c r="A6251" s="407"/>
      <c r="D6251" s="400"/>
      <c r="E6251" s="400"/>
      <c r="F6251" s="400"/>
      <c r="G6251" s="400"/>
      <c r="H6251" s="400"/>
    </row>
    <row r="6252" spans="1:8" x14ac:dyDescent="0.2">
      <c r="A6252" s="407"/>
      <c r="D6252" s="400"/>
      <c r="E6252" s="400"/>
      <c r="F6252" s="400"/>
      <c r="G6252" s="400"/>
      <c r="H6252" s="400"/>
    </row>
    <row r="6253" spans="1:8" x14ac:dyDescent="0.2">
      <c r="A6253" s="407"/>
      <c r="D6253" s="400"/>
      <c r="E6253" s="400"/>
      <c r="F6253" s="400"/>
      <c r="G6253" s="400"/>
      <c r="H6253" s="400"/>
    </row>
    <row r="6254" spans="1:8" x14ac:dyDescent="0.2">
      <c r="A6254" s="407"/>
      <c r="D6254" s="400"/>
      <c r="E6254" s="400"/>
      <c r="F6254" s="400"/>
      <c r="G6254" s="400"/>
      <c r="H6254" s="400"/>
    </row>
    <row r="6255" spans="1:8" x14ac:dyDescent="0.2">
      <c r="A6255" s="407"/>
      <c r="D6255" s="400"/>
      <c r="E6255" s="400"/>
      <c r="F6255" s="400"/>
      <c r="G6255" s="400"/>
      <c r="H6255" s="400"/>
    </row>
    <row r="6256" spans="1:8" x14ac:dyDescent="0.2">
      <c r="A6256" s="407"/>
      <c r="D6256" s="400"/>
      <c r="E6256" s="400"/>
      <c r="F6256" s="400"/>
      <c r="G6256" s="400"/>
      <c r="H6256" s="400"/>
    </row>
    <row r="6257" spans="1:8" x14ac:dyDescent="0.2">
      <c r="A6257" s="407"/>
      <c r="D6257" s="400"/>
      <c r="E6257" s="400"/>
      <c r="F6257" s="400"/>
      <c r="G6257" s="400"/>
      <c r="H6257" s="400"/>
    </row>
    <row r="6258" spans="1:8" x14ac:dyDescent="0.2">
      <c r="A6258" s="407"/>
      <c r="D6258" s="400"/>
      <c r="E6258" s="400"/>
      <c r="F6258" s="400"/>
      <c r="G6258" s="400"/>
      <c r="H6258" s="400"/>
    </row>
    <row r="6259" spans="1:8" x14ac:dyDescent="0.2">
      <c r="A6259" s="407"/>
      <c r="D6259" s="400"/>
      <c r="E6259" s="400"/>
      <c r="F6259" s="400"/>
      <c r="G6259" s="400"/>
      <c r="H6259" s="400"/>
    </row>
    <row r="6260" spans="1:8" x14ac:dyDescent="0.2">
      <c r="A6260" s="407"/>
      <c r="D6260" s="400"/>
      <c r="E6260" s="400"/>
      <c r="F6260" s="400"/>
      <c r="G6260" s="400"/>
      <c r="H6260" s="400"/>
    </row>
    <row r="6261" spans="1:8" x14ac:dyDescent="0.2">
      <c r="A6261" s="407"/>
      <c r="D6261" s="400"/>
      <c r="E6261" s="400"/>
      <c r="F6261" s="400"/>
      <c r="G6261" s="400"/>
      <c r="H6261" s="400"/>
    </row>
    <row r="6262" spans="1:8" x14ac:dyDescent="0.2">
      <c r="A6262" s="407"/>
      <c r="D6262" s="400"/>
      <c r="E6262" s="400"/>
      <c r="F6262" s="400"/>
      <c r="G6262" s="400"/>
      <c r="H6262" s="400"/>
    </row>
    <row r="6263" spans="1:8" x14ac:dyDescent="0.2">
      <c r="A6263" s="407"/>
      <c r="D6263" s="400"/>
      <c r="E6263" s="400"/>
      <c r="F6263" s="400"/>
      <c r="G6263" s="400"/>
      <c r="H6263" s="400"/>
    </row>
    <row r="6264" spans="1:8" x14ac:dyDescent="0.2">
      <c r="A6264" s="407"/>
      <c r="D6264" s="400"/>
      <c r="E6264" s="400"/>
      <c r="F6264" s="400"/>
      <c r="G6264" s="400"/>
      <c r="H6264" s="400"/>
    </row>
    <row r="6265" spans="1:8" x14ac:dyDescent="0.2">
      <c r="A6265" s="407"/>
      <c r="D6265" s="400"/>
      <c r="E6265" s="400"/>
      <c r="F6265" s="400"/>
      <c r="G6265" s="400"/>
      <c r="H6265" s="400"/>
    </row>
    <row r="6266" spans="1:8" x14ac:dyDescent="0.2">
      <c r="A6266" s="407"/>
      <c r="D6266" s="400"/>
      <c r="E6266" s="400"/>
      <c r="F6266" s="400"/>
      <c r="G6266" s="400"/>
      <c r="H6266" s="400"/>
    </row>
    <row r="6267" spans="1:8" x14ac:dyDescent="0.2">
      <c r="A6267" s="407"/>
      <c r="D6267" s="400"/>
      <c r="E6267" s="400"/>
      <c r="F6267" s="400"/>
      <c r="G6267" s="400"/>
      <c r="H6267" s="400"/>
    </row>
    <row r="6268" spans="1:8" x14ac:dyDescent="0.2">
      <c r="A6268" s="407"/>
      <c r="D6268" s="400"/>
      <c r="E6268" s="400"/>
      <c r="F6268" s="400"/>
      <c r="G6268" s="400"/>
      <c r="H6268" s="400"/>
    </row>
    <row r="6269" spans="1:8" x14ac:dyDescent="0.2">
      <c r="A6269" s="407"/>
      <c r="D6269" s="400"/>
      <c r="E6269" s="400"/>
      <c r="F6269" s="400"/>
      <c r="G6269" s="400"/>
      <c r="H6269" s="400"/>
    </row>
    <row r="6270" spans="1:8" x14ac:dyDescent="0.2">
      <c r="A6270" s="407"/>
      <c r="D6270" s="400"/>
      <c r="E6270" s="400"/>
      <c r="F6270" s="400"/>
      <c r="G6270" s="400"/>
      <c r="H6270" s="400"/>
    </row>
    <row r="6271" spans="1:8" x14ac:dyDescent="0.2">
      <c r="A6271" s="407"/>
      <c r="D6271" s="400"/>
      <c r="E6271" s="400"/>
      <c r="F6271" s="400"/>
      <c r="G6271" s="400"/>
      <c r="H6271" s="400"/>
    </row>
    <row r="6272" spans="1:8" x14ac:dyDescent="0.2">
      <c r="A6272" s="407"/>
      <c r="D6272" s="400"/>
      <c r="E6272" s="400"/>
      <c r="F6272" s="400"/>
      <c r="G6272" s="400"/>
      <c r="H6272" s="400"/>
    </row>
  </sheetData>
  <mergeCells count="4">
    <mergeCell ref="D2:F2"/>
    <mergeCell ref="G2:I2"/>
    <mergeCell ref="M2:N2"/>
    <mergeCell ref="O2:P2"/>
  </mergeCells>
  <phoneticPr fontId="20" type="noConversion"/>
  <pageMargins left="0.75" right="0.75" top="1" bottom="1" header="0.5" footer="0.5"/>
  <pageSetup orientation="portrait" horizontalDpi="300" verticalDpi="300" r:id="rId1"/>
  <headerFooter alignWithMargins="0">
    <oddHeader>&amp;R&amp;"Calibri"&amp;12&amp;K000000 Unclassified - Non-Classifié&amp;1#_x000D_</oddHeader>
  </headerFooter>
  <ignoredErrors>
    <ignoredError sqref="F189" formula="1"/>
    <ignoredError sqref="E305:F305 H305" emptyCellReferenc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8"/>
  </sheetPr>
  <dimension ref="A2:L1355"/>
  <sheetViews>
    <sheetView topLeftCell="A3" workbookViewId="0">
      <pane ySplit="2" topLeftCell="A1336" activePane="bottomLeft" state="frozen"/>
      <selection activeCell="A3" sqref="A3"/>
      <selection pane="bottomLeft" activeCell="F4" sqref="F1:F1048576"/>
    </sheetView>
  </sheetViews>
  <sheetFormatPr defaultRowHeight="11.25" x14ac:dyDescent="0.2"/>
  <cols>
    <col min="1" max="1" width="25.1640625" customWidth="1"/>
    <col min="4" max="4" width="12" bestFit="1" customWidth="1"/>
    <col min="5" max="5" width="10.1640625" bestFit="1" customWidth="1"/>
    <col min="7" max="7" width="12" bestFit="1" customWidth="1"/>
    <col min="8" max="8" width="10.1640625" bestFit="1" customWidth="1"/>
    <col min="10" max="10" width="44.33203125" customWidth="1"/>
  </cols>
  <sheetData>
    <row r="2" spans="1:10" ht="12" thickBot="1" x14ac:dyDescent="0.25">
      <c r="A2" s="11" t="s">
        <v>342</v>
      </c>
      <c r="B2" s="11"/>
      <c r="C2" s="11"/>
      <c r="D2" s="11"/>
      <c r="E2" s="11"/>
      <c r="F2" s="11"/>
      <c r="G2" s="11"/>
      <c r="H2" s="11"/>
      <c r="I2" s="11"/>
      <c r="J2" s="11"/>
    </row>
    <row r="3" spans="1:10" x14ac:dyDescent="0.2">
      <c r="A3" s="8"/>
      <c r="B3" s="26"/>
      <c r="C3" s="9"/>
      <c r="D3" s="625" t="s">
        <v>343</v>
      </c>
      <c r="E3" s="626"/>
      <c r="F3" s="626"/>
      <c r="G3" s="625" t="s">
        <v>344</v>
      </c>
      <c r="H3" s="626"/>
      <c r="I3" s="627"/>
      <c r="J3" s="14"/>
    </row>
    <row r="4" spans="1:10" ht="12" thickBot="1" x14ac:dyDescent="0.25">
      <c r="A4" s="31" t="s">
        <v>72</v>
      </c>
      <c r="B4" s="24" t="s">
        <v>73</v>
      </c>
      <c r="C4" s="32" t="s">
        <v>74</v>
      </c>
      <c r="D4" s="49" t="s">
        <v>357</v>
      </c>
      <c r="E4" s="49" t="s">
        <v>356</v>
      </c>
      <c r="F4" s="32" t="s">
        <v>77</v>
      </c>
      <c r="G4" s="49" t="s">
        <v>357</v>
      </c>
      <c r="H4" s="49" t="s">
        <v>356</v>
      </c>
      <c r="I4" s="91" t="s">
        <v>77</v>
      </c>
      <c r="J4" s="33" t="s">
        <v>78</v>
      </c>
    </row>
    <row r="5" spans="1:10" x14ac:dyDescent="0.2">
      <c r="A5" s="5"/>
      <c r="B5" s="11"/>
      <c r="C5" s="5"/>
      <c r="D5" s="53"/>
      <c r="E5" s="53"/>
      <c r="F5" s="5"/>
      <c r="G5" s="53"/>
      <c r="H5" s="53"/>
      <c r="I5" s="5"/>
      <c r="J5" s="54"/>
    </row>
    <row r="6" spans="1:10" ht="12" thickBot="1" x14ac:dyDescent="0.25"/>
    <row r="7" spans="1:10" x14ac:dyDescent="0.2">
      <c r="A7" s="25">
        <v>38605</v>
      </c>
      <c r="B7" s="26">
        <v>0.54166666666666663</v>
      </c>
      <c r="C7" s="26">
        <v>0.58333333333333304</v>
      </c>
      <c r="D7" s="90">
        <v>12</v>
      </c>
      <c r="E7" s="46">
        <v>0</v>
      </c>
      <c r="F7" s="27">
        <f t="shared" ref="F7:F33" si="0">E7/(E7+D7)</f>
        <v>0</v>
      </c>
      <c r="G7" s="90">
        <v>0</v>
      </c>
      <c r="H7" s="46">
        <v>0</v>
      </c>
      <c r="I7" s="27" t="e">
        <f t="shared" ref="I7:I33" si="1">H7/(H7+G7)</f>
        <v>#DIV/0!</v>
      </c>
      <c r="J7" s="36"/>
    </row>
    <row r="8" spans="1:10" x14ac:dyDescent="0.2">
      <c r="A8" s="10">
        <v>38606</v>
      </c>
      <c r="B8" s="11">
        <v>0.375</v>
      </c>
      <c r="C8" s="11">
        <v>0.41666666666666702</v>
      </c>
      <c r="D8" s="66">
        <v>11</v>
      </c>
      <c r="E8" s="39">
        <v>0</v>
      </c>
      <c r="F8" s="13">
        <f t="shared" si="0"/>
        <v>0</v>
      </c>
      <c r="G8" s="66">
        <v>1</v>
      </c>
      <c r="H8" s="39">
        <v>0</v>
      </c>
      <c r="I8" s="13">
        <f t="shared" si="1"/>
        <v>0</v>
      </c>
      <c r="J8" s="37"/>
    </row>
    <row r="9" spans="1:10" x14ac:dyDescent="0.2">
      <c r="A9" s="10">
        <v>38607</v>
      </c>
      <c r="B9" s="11">
        <v>0.54166666666666663</v>
      </c>
      <c r="C9" s="11">
        <v>0.58333333333333304</v>
      </c>
      <c r="D9" s="66">
        <v>35</v>
      </c>
      <c r="E9" s="39">
        <v>1</v>
      </c>
      <c r="F9" s="13">
        <f t="shared" si="0"/>
        <v>2.7777777777777776E-2</v>
      </c>
      <c r="G9" s="66">
        <v>2</v>
      </c>
      <c r="H9" s="39">
        <v>0</v>
      </c>
      <c r="I9" s="13">
        <f t="shared" si="1"/>
        <v>0</v>
      </c>
      <c r="J9" s="37"/>
    </row>
    <row r="10" spans="1:10" x14ac:dyDescent="0.2">
      <c r="A10" s="10">
        <v>38608</v>
      </c>
      <c r="B10" s="11">
        <v>0.58333333333333304</v>
      </c>
      <c r="C10" s="11">
        <v>0.625</v>
      </c>
      <c r="D10" s="66">
        <v>33</v>
      </c>
      <c r="E10" s="39">
        <v>0</v>
      </c>
      <c r="F10" s="13">
        <f t="shared" si="0"/>
        <v>0</v>
      </c>
      <c r="G10" s="66">
        <v>11</v>
      </c>
      <c r="H10" s="39">
        <v>0</v>
      </c>
      <c r="I10" s="13">
        <f t="shared" si="1"/>
        <v>0</v>
      </c>
      <c r="J10" s="37"/>
    </row>
    <row r="11" spans="1:10" x14ac:dyDescent="0.2">
      <c r="A11" s="10">
        <v>38609</v>
      </c>
      <c r="B11" s="11">
        <v>0.5</v>
      </c>
      <c r="C11" s="11">
        <v>0.54166666666666663</v>
      </c>
      <c r="D11" s="66">
        <v>38</v>
      </c>
      <c r="E11" s="39">
        <v>0</v>
      </c>
      <c r="F11" s="40">
        <f t="shared" si="0"/>
        <v>0</v>
      </c>
      <c r="G11" s="66">
        <v>14</v>
      </c>
      <c r="H11" s="39">
        <v>0</v>
      </c>
      <c r="I11" s="40">
        <f t="shared" si="1"/>
        <v>0</v>
      </c>
      <c r="J11" s="37"/>
    </row>
    <row r="12" spans="1:10" x14ac:dyDescent="0.2">
      <c r="A12" s="10">
        <v>38610</v>
      </c>
      <c r="B12" s="11">
        <v>0.58333333333333304</v>
      </c>
      <c r="C12" s="11">
        <v>0.625</v>
      </c>
      <c r="D12" s="66">
        <v>44</v>
      </c>
      <c r="E12" s="39">
        <v>0</v>
      </c>
      <c r="F12" s="40">
        <f t="shared" si="0"/>
        <v>0</v>
      </c>
      <c r="G12" s="66">
        <v>11</v>
      </c>
      <c r="H12" s="39">
        <v>3</v>
      </c>
      <c r="I12" s="40">
        <f t="shared" si="1"/>
        <v>0.21428571428571427</v>
      </c>
      <c r="J12" s="37"/>
    </row>
    <row r="13" spans="1:10" x14ac:dyDescent="0.2">
      <c r="A13" s="10">
        <v>38611</v>
      </c>
      <c r="B13" s="11">
        <v>0.41666666666666702</v>
      </c>
      <c r="C13" s="11">
        <v>0.45833333333333398</v>
      </c>
      <c r="D13" s="66">
        <v>28</v>
      </c>
      <c r="E13" s="39">
        <v>2</v>
      </c>
      <c r="F13" s="40">
        <f t="shared" si="0"/>
        <v>6.6666666666666666E-2</v>
      </c>
      <c r="G13" s="66">
        <v>6</v>
      </c>
      <c r="H13" s="39">
        <v>2</v>
      </c>
      <c r="I13" s="40">
        <f t="shared" si="1"/>
        <v>0.25</v>
      </c>
      <c r="J13" s="37" t="s">
        <v>192</v>
      </c>
    </row>
    <row r="14" spans="1:10" x14ac:dyDescent="0.2">
      <c r="A14" s="10">
        <v>38612</v>
      </c>
      <c r="B14" s="11">
        <v>0.70833333333333337</v>
      </c>
      <c r="C14" s="11">
        <v>0.75</v>
      </c>
      <c r="D14" s="66">
        <v>26</v>
      </c>
      <c r="E14" s="39">
        <v>2</v>
      </c>
      <c r="F14" s="40">
        <f t="shared" si="0"/>
        <v>7.1428571428571425E-2</v>
      </c>
      <c r="G14" s="66">
        <v>8</v>
      </c>
      <c r="H14" s="39">
        <v>2</v>
      </c>
      <c r="I14" s="40">
        <f t="shared" si="1"/>
        <v>0.2</v>
      </c>
      <c r="J14" s="37"/>
    </row>
    <row r="15" spans="1:10" x14ac:dyDescent="0.2">
      <c r="A15" s="10">
        <v>38613</v>
      </c>
      <c r="B15" s="11">
        <v>0.54166666666666663</v>
      </c>
      <c r="C15" s="11">
        <v>0.58333333333333304</v>
      </c>
      <c r="D15" s="66">
        <v>26</v>
      </c>
      <c r="E15" s="39">
        <v>0</v>
      </c>
      <c r="F15" s="40">
        <f t="shared" si="0"/>
        <v>0</v>
      </c>
      <c r="G15" s="66">
        <v>6</v>
      </c>
      <c r="H15" s="39">
        <v>0</v>
      </c>
      <c r="I15" s="40">
        <f t="shared" si="1"/>
        <v>0</v>
      </c>
      <c r="J15" s="37"/>
    </row>
    <row r="16" spans="1:10" x14ac:dyDescent="0.2">
      <c r="A16" s="10">
        <v>38614</v>
      </c>
      <c r="B16" s="11">
        <v>0.66666666666666696</v>
      </c>
      <c r="C16" s="11">
        <v>0.70833333333333337</v>
      </c>
      <c r="D16" s="66">
        <v>17</v>
      </c>
      <c r="E16" s="39">
        <v>0</v>
      </c>
      <c r="F16" s="40">
        <f t="shared" si="0"/>
        <v>0</v>
      </c>
      <c r="G16" s="66">
        <v>5</v>
      </c>
      <c r="H16" s="39">
        <v>0</v>
      </c>
      <c r="I16" s="40">
        <f t="shared" si="1"/>
        <v>0</v>
      </c>
      <c r="J16" s="37"/>
    </row>
    <row r="17" spans="1:10" x14ac:dyDescent="0.2">
      <c r="A17" s="10">
        <v>38615</v>
      </c>
      <c r="B17" s="11">
        <v>0.41666666666666702</v>
      </c>
      <c r="C17" s="11">
        <v>0.45833333333333398</v>
      </c>
      <c r="D17" s="66">
        <v>64</v>
      </c>
      <c r="E17" s="39">
        <v>0</v>
      </c>
      <c r="F17" s="40">
        <f t="shared" si="0"/>
        <v>0</v>
      </c>
      <c r="G17" s="66">
        <v>15</v>
      </c>
      <c r="H17" s="39">
        <v>0</v>
      </c>
      <c r="I17" s="40">
        <f t="shared" si="1"/>
        <v>0</v>
      </c>
      <c r="J17" s="37"/>
    </row>
    <row r="18" spans="1:10" x14ac:dyDescent="0.2">
      <c r="A18" s="10">
        <v>38616</v>
      </c>
      <c r="B18" s="11">
        <v>0.70833333333333337</v>
      </c>
      <c r="C18" s="11">
        <v>0.75</v>
      </c>
      <c r="D18" s="66">
        <v>50</v>
      </c>
      <c r="E18" s="39">
        <v>1</v>
      </c>
      <c r="F18" s="40">
        <f t="shared" si="0"/>
        <v>1.9607843137254902E-2</v>
      </c>
      <c r="G18" s="66">
        <v>6</v>
      </c>
      <c r="H18" s="39">
        <v>0</v>
      </c>
      <c r="I18" s="40">
        <f t="shared" si="1"/>
        <v>0</v>
      </c>
      <c r="J18" s="37"/>
    </row>
    <row r="19" spans="1:10" x14ac:dyDescent="0.2">
      <c r="A19" s="10">
        <v>38617</v>
      </c>
      <c r="B19" s="11">
        <v>0.625</v>
      </c>
      <c r="C19" s="11">
        <v>0.66666666666666696</v>
      </c>
      <c r="D19" s="66">
        <v>50</v>
      </c>
      <c r="E19" s="39">
        <v>2</v>
      </c>
      <c r="F19" s="40">
        <f t="shared" si="0"/>
        <v>3.8461538461538464E-2</v>
      </c>
      <c r="G19" s="66">
        <v>8</v>
      </c>
      <c r="H19" s="39">
        <v>0</v>
      </c>
      <c r="I19" s="40">
        <f t="shared" si="1"/>
        <v>0</v>
      </c>
      <c r="J19" s="37"/>
    </row>
    <row r="20" spans="1:10" x14ac:dyDescent="0.2">
      <c r="A20" s="10">
        <v>38618</v>
      </c>
      <c r="B20" s="11">
        <v>0.5</v>
      </c>
      <c r="C20" s="11">
        <v>0.54166666666666663</v>
      </c>
      <c r="D20" s="66">
        <v>26</v>
      </c>
      <c r="E20" s="39">
        <v>1</v>
      </c>
      <c r="F20" s="40">
        <f t="shared" si="0"/>
        <v>3.7037037037037035E-2</v>
      </c>
      <c r="G20" s="66">
        <v>9</v>
      </c>
      <c r="H20" s="39">
        <v>0</v>
      </c>
      <c r="I20" s="40">
        <f t="shared" si="1"/>
        <v>0</v>
      </c>
      <c r="J20" s="37"/>
    </row>
    <row r="21" spans="1:10" x14ac:dyDescent="0.2">
      <c r="A21" s="10">
        <v>38619</v>
      </c>
      <c r="B21" s="11">
        <v>0.54166666666666696</v>
      </c>
      <c r="C21" s="11">
        <v>0.58333333333333304</v>
      </c>
      <c r="D21" s="66">
        <v>38</v>
      </c>
      <c r="E21" s="39">
        <v>1</v>
      </c>
      <c r="F21" s="40">
        <f t="shared" si="0"/>
        <v>2.564102564102564E-2</v>
      </c>
      <c r="G21" s="66">
        <v>16</v>
      </c>
      <c r="H21" s="39">
        <v>1</v>
      </c>
      <c r="I21" s="40">
        <f t="shared" si="1"/>
        <v>5.8823529411764705E-2</v>
      </c>
      <c r="J21" s="37"/>
    </row>
    <row r="22" spans="1:10" x14ac:dyDescent="0.2">
      <c r="A22" s="10">
        <v>38620</v>
      </c>
      <c r="B22" s="11">
        <v>0.58333333333333404</v>
      </c>
      <c r="C22" s="11">
        <v>0.625000000000001</v>
      </c>
      <c r="D22" s="66">
        <v>49</v>
      </c>
      <c r="E22" s="39">
        <v>2</v>
      </c>
      <c r="F22" s="40">
        <f t="shared" si="0"/>
        <v>3.9215686274509803E-2</v>
      </c>
      <c r="G22" s="66">
        <v>22</v>
      </c>
      <c r="H22" s="39">
        <v>0</v>
      </c>
      <c r="I22" s="40">
        <f t="shared" si="1"/>
        <v>0</v>
      </c>
      <c r="J22" s="37"/>
    </row>
    <row r="23" spans="1:10" x14ac:dyDescent="0.2">
      <c r="A23" s="10">
        <v>38621</v>
      </c>
      <c r="B23" s="11">
        <v>0.54166666666666696</v>
      </c>
      <c r="C23" s="11">
        <v>0.58333333333333304</v>
      </c>
      <c r="D23" s="66">
        <v>51</v>
      </c>
      <c r="E23" s="39">
        <v>2</v>
      </c>
      <c r="F23" s="40">
        <f t="shared" si="0"/>
        <v>3.7735849056603772E-2</v>
      </c>
      <c r="G23" s="66">
        <v>19</v>
      </c>
      <c r="H23" s="39">
        <v>0</v>
      </c>
      <c r="I23" s="40">
        <f t="shared" si="1"/>
        <v>0</v>
      </c>
      <c r="J23" s="37"/>
    </row>
    <row r="24" spans="1:10" x14ac:dyDescent="0.2">
      <c r="A24" s="10">
        <v>38622</v>
      </c>
      <c r="B24" s="11">
        <v>0.75</v>
      </c>
      <c r="C24" s="11">
        <v>0.79166666666666696</v>
      </c>
      <c r="D24" s="66">
        <v>63</v>
      </c>
      <c r="E24" s="39">
        <v>2</v>
      </c>
      <c r="F24" s="40">
        <f t="shared" si="0"/>
        <v>3.0769230769230771E-2</v>
      </c>
      <c r="G24" s="66">
        <v>16</v>
      </c>
      <c r="H24" s="39">
        <v>0</v>
      </c>
      <c r="I24" s="40">
        <f t="shared" si="1"/>
        <v>0</v>
      </c>
      <c r="J24" s="37"/>
    </row>
    <row r="25" spans="1:10" x14ac:dyDescent="0.2">
      <c r="A25" s="10">
        <v>38623</v>
      </c>
      <c r="B25" s="11">
        <v>0.5</v>
      </c>
      <c r="C25" s="11">
        <v>0.54166666666666663</v>
      </c>
      <c r="D25" s="66">
        <v>54</v>
      </c>
      <c r="E25" s="39">
        <v>1</v>
      </c>
      <c r="F25" s="40">
        <f t="shared" si="0"/>
        <v>1.8181818181818181E-2</v>
      </c>
      <c r="G25" s="66">
        <v>13</v>
      </c>
      <c r="H25" s="39">
        <v>0</v>
      </c>
      <c r="I25" s="40">
        <f t="shared" si="1"/>
        <v>0</v>
      </c>
      <c r="J25" s="37"/>
    </row>
    <row r="26" spans="1:10" x14ac:dyDescent="0.2">
      <c r="A26" s="10">
        <v>38624</v>
      </c>
      <c r="B26" s="11">
        <v>0.75</v>
      </c>
      <c r="C26" s="11">
        <v>0.79166666666666696</v>
      </c>
      <c r="D26" s="66">
        <v>50</v>
      </c>
      <c r="E26" s="39">
        <v>2</v>
      </c>
      <c r="F26" s="40">
        <f t="shared" si="0"/>
        <v>3.8461538461538464E-2</v>
      </c>
      <c r="G26" s="66">
        <v>19</v>
      </c>
      <c r="H26" s="39">
        <v>1</v>
      </c>
      <c r="I26" s="40">
        <f t="shared" si="1"/>
        <v>0.05</v>
      </c>
      <c r="J26" s="37"/>
    </row>
    <row r="27" spans="1:10" x14ac:dyDescent="0.2">
      <c r="A27" s="10">
        <v>38625</v>
      </c>
      <c r="B27" s="11">
        <v>0.75</v>
      </c>
      <c r="C27" s="11">
        <v>0.79166666666666696</v>
      </c>
      <c r="D27" s="66">
        <v>66</v>
      </c>
      <c r="E27" s="39">
        <v>1</v>
      </c>
      <c r="F27" s="40">
        <f t="shared" si="0"/>
        <v>1.4925373134328358E-2</v>
      </c>
      <c r="G27" s="66">
        <v>9</v>
      </c>
      <c r="H27" s="39">
        <v>0</v>
      </c>
      <c r="I27" s="40">
        <f t="shared" si="1"/>
        <v>0</v>
      </c>
      <c r="J27" s="37"/>
    </row>
    <row r="28" spans="1:10" x14ac:dyDescent="0.2">
      <c r="A28" s="10">
        <v>38626</v>
      </c>
      <c r="B28" s="11">
        <v>0.375</v>
      </c>
      <c r="C28" s="11">
        <v>0.41666666666666702</v>
      </c>
      <c r="D28" s="66">
        <v>75</v>
      </c>
      <c r="E28" s="39">
        <v>2</v>
      </c>
      <c r="F28" s="40">
        <f t="shared" si="0"/>
        <v>2.5974025974025976E-2</v>
      </c>
      <c r="G28" s="66">
        <v>8</v>
      </c>
      <c r="H28" s="39">
        <v>0</v>
      </c>
      <c r="I28" s="40">
        <f t="shared" si="1"/>
        <v>0</v>
      </c>
      <c r="J28" s="37"/>
    </row>
    <row r="29" spans="1:10" x14ac:dyDescent="0.2">
      <c r="A29" s="10">
        <v>38627</v>
      </c>
      <c r="B29" s="11">
        <v>0.41666666666666702</v>
      </c>
      <c r="C29" s="11">
        <v>0.45833333333333398</v>
      </c>
      <c r="D29" s="66">
        <v>49</v>
      </c>
      <c r="E29" s="39">
        <v>2</v>
      </c>
      <c r="F29" s="40">
        <f t="shared" si="0"/>
        <v>3.9215686274509803E-2</v>
      </c>
      <c r="G29" s="66">
        <v>6</v>
      </c>
      <c r="H29" s="39">
        <v>0</v>
      </c>
      <c r="I29" s="40">
        <f t="shared" si="1"/>
        <v>0</v>
      </c>
      <c r="J29" s="37"/>
    </row>
    <row r="30" spans="1:10" x14ac:dyDescent="0.2">
      <c r="A30" s="10">
        <v>38628</v>
      </c>
      <c r="B30" s="11">
        <v>0.45833333333333398</v>
      </c>
      <c r="C30" s="11">
        <v>0.5</v>
      </c>
      <c r="D30" s="66">
        <v>23</v>
      </c>
      <c r="E30" s="39">
        <v>1</v>
      </c>
      <c r="F30" s="40">
        <f t="shared" si="0"/>
        <v>4.1666666666666664E-2</v>
      </c>
      <c r="G30" s="66">
        <v>3</v>
      </c>
      <c r="H30" s="39">
        <v>0</v>
      </c>
      <c r="I30" s="40">
        <f t="shared" si="1"/>
        <v>0</v>
      </c>
      <c r="J30" s="37"/>
    </row>
    <row r="31" spans="1:10" x14ac:dyDescent="0.2">
      <c r="A31" s="10">
        <v>38629</v>
      </c>
      <c r="B31" s="11">
        <v>0.58333333333333404</v>
      </c>
      <c r="C31" s="11">
        <v>0.625000000000001</v>
      </c>
      <c r="D31" s="66">
        <v>55</v>
      </c>
      <c r="E31" s="39">
        <v>3</v>
      </c>
      <c r="F31" s="40">
        <f t="shared" si="0"/>
        <v>5.1724137931034482E-2</v>
      </c>
      <c r="G31" s="66">
        <v>5</v>
      </c>
      <c r="H31" s="39">
        <v>0</v>
      </c>
      <c r="I31" s="40">
        <f t="shared" si="1"/>
        <v>0</v>
      </c>
      <c r="J31" s="37"/>
    </row>
    <row r="32" spans="1:10" x14ac:dyDescent="0.2">
      <c r="A32" s="10">
        <v>38630</v>
      </c>
      <c r="B32" s="11">
        <v>0.70833333333333337</v>
      </c>
      <c r="C32" s="11">
        <v>0.75</v>
      </c>
      <c r="D32" s="66">
        <v>70</v>
      </c>
      <c r="E32" s="39">
        <v>2</v>
      </c>
      <c r="F32" s="40">
        <f t="shared" si="0"/>
        <v>2.7777777777777776E-2</v>
      </c>
      <c r="G32" s="66">
        <v>9</v>
      </c>
      <c r="H32" s="39">
        <v>0</v>
      </c>
      <c r="I32" s="40">
        <f t="shared" si="1"/>
        <v>0</v>
      </c>
      <c r="J32" s="37"/>
    </row>
    <row r="33" spans="1:10" x14ac:dyDescent="0.2">
      <c r="A33" s="10">
        <v>38631</v>
      </c>
      <c r="B33" s="11">
        <v>0.41666666666666702</v>
      </c>
      <c r="C33" s="11">
        <v>0.45833333333333398</v>
      </c>
      <c r="D33" s="66">
        <v>107</v>
      </c>
      <c r="E33" s="39">
        <v>3</v>
      </c>
      <c r="F33" s="40">
        <f t="shared" si="0"/>
        <v>2.7272727272727271E-2</v>
      </c>
      <c r="G33" s="66">
        <v>16</v>
      </c>
      <c r="H33" s="39">
        <v>1</v>
      </c>
      <c r="I33" s="40">
        <f t="shared" si="1"/>
        <v>5.8823529411764705E-2</v>
      </c>
      <c r="J33" s="37"/>
    </row>
    <row r="34" spans="1:10" x14ac:dyDescent="0.2">
      <c r="A34" s="10">
        <v>38632</v>
      </c>
      <c r="B34" s="11"/>
      <c r="C34" s="4"/>
      <c r="D34" s="12"/>
      <c r="E34" s="4"/>
      <c r="F34" s="4"/>
      <c r="G34" s="12"/>
      <c r="H34" s="4"/>
      <c r="I34" s="4"/>
      <c r="J34" s="37" t="s">
        <v>122</v>
      </c>
    </row>
    <row r="35" spans="1:10" x14ac:dyDescent="0.2">
      <c r="A35" s="10">
        <v>38633</v>
      </c>
      <c r="B35" s="11">
        <v>0.58333333333333404</v>
      </c>
      <c r="C35" s="11">
        <v>0.625000000000001</v>
      </c>
      <c r="D35" s="66">
        <v>57</v>
      </c>
      <c r="E35" s="39">
        <v>1</v>
      </c>
      <c r="F35" s="40">
        <f>E35/(E35+D35)</f>
        <v>1.7241379310344827E-2</v>
      </c>
      <c r="G35" s="66">
        <v>11</v>
      </c>
      <c r="H35" s="39">
        <v>0</v>
      </c>
      <c r="I35" s="40">
        <f>H35/(H35+G35)</f>
        <v>0</v>
      </c>
      <c r="J35" s="37"/>
    </row>
    <row r="36" spans="1:10" x14ac:dyDescent="0.2">
      <c r="A36" s="10">
        <v>38634</v>
      </c>
      <c r="B36" s="11">
        <v>0.375</v>
      </c>
      <c r="C36" s="11">
        <v>0.41666666666666702</v>
      </c>
      <c r="D36" s="66">
        <v>57</v>
      </c>
      <c r="E36" s="39">
        <v>0</v>
      </c>
      <c r="F36" s="40">
        <f>E36/(E36+D36)</f>
        <v>0</v>
      </c>
      <c r="G36" s="66">
        <v>12</v>
      </c>
      <c r="H36" s="39">
        <v>0</v>
      </c>
      <c r="I36" s="40">
        <f>H36/(H36+G36)</f>
        <v>0</v>
      </c>
      <c r="J36" s="37"/>
    </row>
    <row r="37" spans="1:10" x14ac:dyDescent="0.2">
      <c r="A37" s="10">
        <v>38635</v>
      </c>
      <c r="B37" s="11">
        <v>0.625</v>
      </c>
      <c r="C37" s="11">
        <v>0.66666666666666696</v>
      </c>
      <c r="D37" s="66">
        <v>106</v>
      </c>
      <c r="E37" s="39">
        <v>3</v>
      </c>
      <c r="F37" s="40">
        <f>E37/(E37+D37)</f>
        <v>2.7522935779816515E-2</v>
      </c>
      <c r="G37" s="66">
        <v>14</v>
      </c>
      <c r="H37" s="39">
        <v>2</v>
      </c>
      <c r="I37" s="40">
        <f>H37/(H37+G37)</f>
        <v>0.125</v>
      </c>
      <c r="J37" s="37"/>
    </row>
    <row r="38" spans="1:10" x14ac:dyDescent="0.2">
      <c r="A38" s="10">
        <v>38636</v>
      </c>
      <c r="B38" s="11">
        <v>0.375</v>
      </c>
      <c r="C38" s="11">
        <v>0.41666666666666702</v>
      </c>
      <c r="D38" s="66">
        <v>66</v>
      </c>
      <c r="E38" s="39">
        <v>3</v>
      </c>
      <c r="F38" s="40">
        <f>E38/(E38+D38)</f>
        <v>4.3478260869565216E-2</v>
      </c>
      <c r="G38" s="66">
        <v>15</v>
      </c>
      <c r="H38" s="39">
        <v>0</v>
      </c>
      <c r="I38" s="40">
        <f>H38/(H38+G38)</f>
        <v>0</v>
      </c>
      <c r="J38" s="37"/>
    </row>
    <row r="39" spans="1:10" x14ac:dyDescent="0.2">
      <c r="A39" s="10">
        <v>38637</v>
      </c>
      <c r="B39" s="11"/>
      <c r="C39" s="4"/>
      <c r="D39" s="12"/>
      <c r="E39" s="4"/>
      <c r="F39" s="4"/>
      <c r="G39" s="12"/>
      <c r="H39" s="4"/>
      <c r="I39" s="4"/>
      <c r="J39" s="37" t="s">
        <v>198</v>
      </c>
    </row>
    <row r="40" spans="1:10" x14ac:dyDescent="0.2">
      <c r="A40" s="10">
        <v>38638</v>
      </c>
      <c r="B40" s="11"/>
      <c r="C40" s="4"/>
      <c r="D40" s="12"/>
      <c r="E40" s="4"/>
      <c r="F40" s="4"/>
      <c r="G40" s="12"/>
      <c r="H40" s="4"/>
      <c r="I40" s="4"/>
      <c r="J40" s="37" t="s">
        <v>122</v>
      </c>
    </row>
    <row r="41" spans="1:10" x14ac:dyDescent="0.2">
      <c r="A41" s="10">
        <v>38639</v>
      </c>
      <c r="B41" s="11"/>
      <c r="C41" s="4"/>
      <c r="D41" s="12"/>
      <c r="E41" s="4"/>
      <c r="F41" s="4"/>
      <c r="G41" s="12"/>
      <c r="H41" s="4"/>
      <c r="I41" s="4"/>
      <c r="J41" s="37" t="s">
        <v>122</v>
      </c>
    </row>
    <row r="42" spans="1:10" x14ac:dyDescent="0.2">
      <c r="A42" s="10">
        <v>38640</v>
      </c>
      <c r="B42" s="11"/>
      <c r="C42" s="4"/>
      <c r="D42" s="12"/>
      <c r="E42" s="4"/>
      <c r="F42" s="4"/>
      <c r="G42" s="12"/>
      <c r="H42" s="4"/>
      <c r="I42" s="4"/>
      <c r="J42" s="37" t="s">
        <v>122</v>
      </c>
    </row>
    <row r="43" spans="1:10" ht="12" thickBot="1" x14ac:dyDescent="0.25">
      <c r="A43" s="41" t="s">
        <v>112</v>
      </c>
      <c r="B43" s="24"/>
      <c r="C43" s="28"/>
      <c r="D43" s="69">
        <f>SUM(D7:D42)</f>
        <v>1496</v>
      </c>
      <c r="E43" s="28">
        <f>SUM(E7:E42)</f>
        <v>40</v>
      </c>
      <c r="F43" s="47">
        <f>E43/(E43+D43)</f>
        <v>2.6041666666666668E-2</v>
      </c>
      <c r="G43" s="69">
        <f>SUM(G7:G42)</f>
        <v>315</v>
      </c>
      <c r="H43" s="28">
        <f>SUM(H7:H42)</f>
        <v>12</v>
      </c>
      <c r="I43" s="47">
        <f>H43/(H43+G43)</f>
        <v>3.669724770642202E-2</v>
      </c>
      <c r="J43" s="38"/>
    </row>
    <row r="45" spans="1:10" ht="12" thickBot="1" x14ac:dyDescent="0.25"/>
    <row r="46" spans="1:10" x14ac:dyDescent="0.2">
      <c r="A46" s="25">
        <v>38968</v>
      </c>
      <c r="B46" s="26">
        <v>0.66666666666666663</v>
      </c>
      <c r="C46" s="26">
        <v>0.70833333333333337</v>
      </c>
      <c r="D46" s="29">
        <v>4</v>
      </c>
      <c r="E46" s="9">
        <v>2</v>
      </c>
      <c r="F46" s="27">
        <f>E46/(E46+D46)</f>
        <v>0.33333333333333331</v>
      </c>
      <c r="G46" s="29">
        <v>0</v>
      </c>
      <c r="H46" s="9">
        <v>1</v>
      </c>
      <c r="I46" s="27">
        <f>H46/(H46+G46)</f>
        <v>1</v>
      </c>
      <c r="J46" s="36" t="s">
        <v>358</v>
      </c>
    </row>
    <row r="47" spans="1:10" x14ac:dyDescent="0.2">
      <c r="A47" s="10">
        <v>38969</v>
      </c>
      <c r="B47" s="11">
        <v>0.58333333333333304</v>
      </c>
      <c r="C47" s="11">
        <v>0.625</v>
      </c>
      <c r="D47" s="12">
        <v>21</v>
      </c>
      <c r="E47" s="4">
        <v>1</v>
      </c>
      <c r="F47" s="13">
        <f>E47/(E47+D47)</f>
        <v>4.5454545454545456E-2</v>
      </c>
      <c r="G47" s="12">
        <v>2</v>
      </c>
      <c r="H47" s="4">
        <v>0</v>
      </c>
      <c r="I47" s="13">
        <f>H47/(H47+G47)</f>
        <v>0</v>
      </c>
      <c r="J47" s="37"/>
    </row>
    <row r="48" spans="1:10" x14ac:dyDescent="0.2">
      <c r="A48" s="10">
        <v>38970</v>
      </c>
      <c r="B48" s="11">
        <v>0.70833333333333337</v>
      </c>
      <c r="C48" s="11">
        <v>0.75</v>
      </c>
      <c r="D48" s="12">
        <v>82</v>
      </c>
      <c r="E48" s="4">
        <v>4</v>
      </c>
      <c r="F48" s="13">
        <f>E48/(E48+D48)</f>
        <v>4.6511627906976744E-2</v>
      </c>
      <c r="G48" s="12">
        <v>1</v>
      </c>
      <c r="H48" s="4">
        <v>0</v>
      </c>
      <c r="I48" s="13">
        <f>H48/(H48+G48)</f>
        <v>0</v>
      </c>
      <c r="J48" s="37"/>
    </row>
    <row r="49" spans="1:10" x14ac:dyDescent="0.2">
      <c r="A49" s="10">
        <v>38971</v>
      </c>
      <c r="B49" s="4"/>
      <c r="C49" s="4"/>
      <c r="D49" s="12"/>
      <c r="E49" s="4"/>
      <c r="F49" s="13"/>
      <c r="G49" s="12">
        <v>0</v>
      </c>
      <c r="H49" s="4"/>
      <c r="I49" s="13"/>
      <c r="J49" s="52" t="s">
        <v>359</v>
      </c>
    </row>
    <row r="50" spans="1:10" x14ac:dyDescent="0.2">
      <c r="A50" s="10">
        <v>38972</v>
      </c>
      <c r="B50" s="11">
        <v>0.625</v>
      </c>
      <c r="C50" s="11">
        <v>0.66666666666666696</v>
      </c>
      <c r="D50" s="12">
        <v>44</v>
      </c>
      <c r="E50" s="4">
        <v>0</v>
      </c>
      <c r="F50" s="13">
        <f>E50/(E50+D50)</f>
        <v>0</v>
      </c>
      <c r="G50" s="66">
        <v>0</v>
      </c>
      <c r="H50" s="4">
        <v>0</v>
      </c>
      <c r="I50" s="13" t="e">
        <f>H50/(H50+G50)</f>
        <v>#DIV/0!</v>
      </c>
      <c r="J50" s="52"/>
    </row>
    <row r="51" spans="1:10" x14ac:dyDescent="0.2">
      <c r="A51" s="10">
        <v>38973</v>
      </c>
      <c r="B51" s="4"/>
      <c r="C51" s="4"/>
      <c r="D51" s="12"/>
      <c r="E51" s="4"/>
      <c r="F51" s="4"/>
      <c r="G51" s="12"/>
      <c r="H51" s="4"/>
      <c r="I51" s="4"/>
      <c r="J51" s="52" t="s">
        <v>359</v>
      </c>
    </row>
    <row r="52" spans="1:10" x14ac:dyDescent="0.2">
      <c r="A52" s="10">
        <v>38974</v>
      </c>
      <c r="B52" s="4"/>
      <c r="C52" s="4"/>
      <c r="D52" s="12"/>
      <c r="E52" s="4"/>
      <c r="F52" s="4"/>
      <c r="G52" s="12"/>
      <c r="H52" s="4"/>
      <c r="I52" s="4"/>
      <c r="J52" s="52" t="s">
        <v>359</v>
      </c>
    </row>
    <row r="53" spans="1:10" x14ac:dyDescent="0.2">
      <c r="A53" s="10">
        <v>38975</v>
      </c>
      <c r="B53" s="4"/>
      <c r="C53" s="4"/>
      <c r="D53" s="12"/>
      <c r="E53" s="4"/>
      <c r="F53" s="4"/>
      <c r="G53" s="12"/>
      <c r="H53" s="4"/>
      <c r="I53" s="4"/>
      <c r="J53" s="52" t="s">
        <v>359</v>
      </c>
    </row>
    <row r="54" spans="1:10" x14ac:dyDescent="0.2">
      <c r="A54" s="10">
        <v>38976</v>
      </c>
      <c r="B54" s="4"/>
      <c r="C54" s="4"/>
      <c r="D54" s="12"/>
      <c r="E54" s="4"/>
      <c r="F54" s="4"/>
      <c r="G54" s="12"/>
      <c r="H54" s="4"/>
      <c r="I54" s="4"/>
      <c r="J54" s="52" t="s">
        <v>359</v>
      </c>
    </row>
    <row r="55" spans="1:10" x14ac:dyDescent="0.2">
      <c r="A55" s="10">
        <v>38977</v>
      </c>
      <c r="B55" s="11">
        <v>0.625</v>
      </c>
      <c r="C55" s="11">
        <v>0.66666666666666696</v>
      </c>
      <c r="D55" s="12">
        <v>85</v>
      </c>
      <c r="E55" s="4">
        <v>1</v>
      </c>
      <c r="F55" s="13">
        <f>E55/(E55+D55)</f>
        <v>1.1627906976744186E-2</v>
      </c>
      <c r="G55" s="12">
        <v>3</v>
      </c>
      <c r="H55" s="4">
        <v>0</v>
      </c>
      <c r="I55" s="13">
        <f>H55/(H55+G55)</f>
        <v>0</v>
      </c>
      <c r="J55" s="52"/>
    </row>
    <row r="56" spans="1:10" x14ac:dyDescent="0.2">
      <c r="A56" s="10">
        <v>38978</v>
      </c>
      <c r="B56" s="11">
        <v>0.625</v>
      </c>
      <c r="C56" s="11">
        <v>0.66666666666666696</v>
      </c>
      <c r="D56" s="12">
        <v>134</v>
      </c>
      <c r="E56" s="4">
        <v>2</v>
      </c>
      <c r="F56" s="13">
        <f>E56/(E56+D56)</f>
        <v>1.4705882352941176E-2</v>
      </c>
      <c r="G56" s="66">
        <v>1</v>
      </c>
      <c r="H56" s="39">
        <v>0</v>
      </c>
      <c r="I56" s="13">
        <f>H56/(H56+G56)</f>
        <v>0</v>
      </c>
      <c r="J56" s="52"/>
    </row>
    <row r="57" spans="1:10" x14ac:dyDescent="0.2">
      <c r="A57" s="10">
        <v>38979</v>
      </c>
      <c r="B57" s="11">
        <v>0.625</v>
      </c>
      <c r="C57" s="11">
        <v>0.66666666666666696</v>
      </c>
      <c r="D57" s="12">
        <v>77</v>
      </c>
      <c r="E57" s="4">
        <v>0</v>
      </c>
      <c r="F57" s="13">
        <f>E57/(E57+D57)</f>
        <v>0</v>
      </c>
      <c r="G57" s="66">
        <v>1</v>
      </c>
      <c r="H57" s="39">
        <v>1</v>
      </c>
      <c r="I57" s="13">
        <f>H57/(H57+G57)</f>
        <v>0.5</v>
      </c>
      <c r="J57" s="52"/>
    </row>
    <row r="58" spans="1:10" x14ac:dyDescent="0.2">
      <c r="A58" s="10">
        <v>38980</v>
      </c>
      <c r="B58" s="11">
        <v>0.70833333333333337</v>
      </c>
      <c r="C58" s="11">
        <v>0.75</v>
      </c>
      <c r="D58" s="66">
        <v>89</v>
      </c>
      <c r="E58" s="39">
        <v>1</v>
      </c>
      <c r="F58" s="13">
        <f>E58/(E58+D58)</f>
        <v>1.1111111111111112E-2</v>
      </c>
      <c r="G58" s="66">
        <v>2</v>
      </c>
      <c r="H58" s="39">
        <v>0</v>
      </c>
      <c r="I58" s="13">
        <f>H58/(H58+G58)</f>
        <v>0</v>
      </c>
      <c r="J58" s="52"/>
    </row>
    <row r="59" spans="1:10" x14ac:dyDescent="0.2">
      <c r="A59" s="10">
        <v>38981</v>
      </c>
      <c r="B59" s="4"/>
      <c r="C59" s="4"/>
      <c r="D59" s="12"/>
      <c r="E59" s="4"/>
      <c r="F59" s="4"/>
      <c r="G59" s="12"/>
      <c r="H59" s="4"/>
      <c r="I59" s="4"/>
      <c r="J59" s="52"/>
    </row>
    <row r="60" spans="1:10" x14ac:dyDescent="0.2">
      <c r="A60" s="10">
        <v>38982</v>
      </c>
      <c r="B60" s="11">
        <v>0.58333333333333337</v>
      </c>
      <c r="C60" s="11">
        <v>0.625</v>
      </c>
      <c r="D60" s="66">
        <v>89</v>
      </c>
      <c r="E60" s="39">
        <v>5</v>
      </c>
      <c r="F60" s="13">
        <f t="shared" ref="F60:F91" si="2">E60/(E60+D60)</f>
        <v>5.3191489361702128E-2</v>
      </c>
      <c r="G60" s="66">
        <v>2</v>
      </c>
      <c r="H60" s="39">
        <v>0</v>
      </c>
      <c r="I60" s="13">
        <f t="shared" ref="I60:I91" si="3">H60/(H60+G60)</f>
        <v>0</v>
      </c>
      <c r="J60" s="52"/>
    </row>
    <row r="61" spans="1:10" x14ac:dyDescent="0.2">
      <c r="A61" s="10">
        <v>38982</v>
      </c>
      <c r="B61" s="11">
        <v>0.70833333333333337</v>
      </c>
      <c r="C61" s="11">
        <v>0.75</v>
      </c>
      <c r="D61" s="66">
        <v>104</v>
      </c>
      <c r="E61" s="39">
        <v>2</v>
      </c>
      <c r="F61" s="13">
        <f t="shared" si="2"/>
        <v>1.8867924528301886E-2</v>
      </c>
      <c r="G61" s="66">
        <v>1</v>
      </c>
      <c r="H61" s="39">
        <v>0</v>
      </c>
      <c r="I61" s="13">
        <f t="shared" si="3"/>
        <v>0</v>
      </c>
      <c r="J61" s="52"/>
    </row>
    <row r="62" spans="1:10" x14ac:dyDescent="0.2">
      <c r="A62" s="10">
        <v>38983</v>
      </c>
      <c r="B62" s="11">
        <v>0.41666666666666669</v>
      </c>
      <c r="C62" s="11">
        <v>0.45833333333333298</v>
      </c>
      <c r="D62" s="66">
        <v>98</v>
      </c>
      <c r="E62" s="39">
        <v>4</v>
      </c>
      <c r="F62" s="13">
        <f t="shared" si="2"/>
        <v>3.9215686274509803E-2</v>
      </c>
      <c r="G62" s="66">
        <v>1</v>
      </c>
      <c r="H62" s="39">
        <v>0</v>
      </c>
      <c r="I62" s="13">
        <f t="shared" si="3"/>
        <v>0</v>
      </c>
      <c r="J62" s="52"/>
    </row>
    <row r="63" spans="1:10" x14ac:dyDescent="0.2">
      <c r="A63" s="10">
        <v>38983</v>
      </c>
      <c r="B63" s="11">
        <v>0.54166666666666663</v>
      </c>
      <c r="C63" s="11">
        <v>0.58333333333333304</v>
      </c>
      <c r="D63" s="66">
        <v>94</v>
      </c>
      <c r="E63" s="39">
        <v>5</v>
      </c>
      <c r="F63" s="13">
        <f t="shared" si="2"/>
        <v>5.0505050505050504E-2</v>
      </c>
      <c r="G63" s="66">
        <v>0</v>
      </c>
      <c r="H63" s="39">
        <v>0</v>
      </c>
      <c r="I63" s="13" t="e">
        <f t="shared" si="3"/>
        <v>#DIV/0!</v>
      </c>
      <c r="J63" s="52"/>
    </row>
    <row r="64" spans="1:10" x14ac:dyDescent="0.2">
      <c r="A64" s="10">
        <v>38984</v>
      </c>
      <c r="B64" s="11">
        <v>0.375</v>
      </c>
      <c r="C64" s="11">
        <v>0.41666666666666702</v>
      </c>
      <c r="D64" s="66">
        <v>81</v>
      </c>
      <c r="E64" s="39">
        <v>3</v>
      </c>
      <c r="F64" s="13">
        <f t="shared" si="2"/>
        <v>3.5714285714285712E-2</v>
      </c>
      <c r="G64" s="66">
        <v>1</v>
      </c>
      <c r="H64" s="39">
        <v>0</v>
      </c>
      <c r="I64" s="13">
        <f t="shared" si="3"/>
        <v>0</v>
      </c>
      <c r="J64" s="52"/>
    </row>
    <row r="65" spans="1:10" x14ac:dyDescent="0.2">
      <c r="A65" s="10">
        <v>38985</v>
      </c>
      <c r="B65" s="11">
        <v>0.33333333333333331</v>
      </c>
      <c r="C65" s="11">
        <v>0.375</v>
      </c>
      <c r="D65" s="66">
        <v>101</v>
      </c>
      <c r="E65" s="39">
        <v>4</v>
      </c>
      <c r="F65" s="13">
        <f t="shared" si="2"/>
        <v>3.8095238095238099E-2</v>
      </c>
      <c r="G65" s="66">
        <v>2</v>
      </c>
      <c r="H65" s="39">
        <v>0</v>
      </c>
      <c r="I65" s="13">
        <f t="shared" si="3"/>
        <v>0</v>
      </c>
      <c r="J65" s="52"/>
    </row>
    <row r="66" spans="1:10" x14ac:dyDescent="0.2">
      <c r="A66" s="10">
        <v>38986</v>
      </c>
      <c r="B66" s="11">
        <v>0.66666666666666663</v>
      </c>
      <c r="C66" s="11">
        <v>0.70833333333333304</v>
      </c>
      <c r="D66" s="66">
        <v>154</v>
      </c>
      <c r="E66" s="39">
        <v>4</v>
      </c>
      <c r="F66" s="13">
        <f t="shared" si="2"/>
        <v>2.5316455696202531E-2</v>
      </c>
      <c r="G66" s="66">
        <v>0</v>
      </c>
      <c r="H66" s="39">
        <v>0</v>
      </c>
      <c r="I66" s="40" t="e">
        <f t="shared" si="3"/>
        <v>#DIV/0!</v>
      </c>
      <c r="J66" s="52"/>
    </row>
    <row r="67" spans="1:10" x14ac:dyDescent="0.2">
      <c r="A67" s="51">
        <v>38987</v>
      </c>
      <c r="B67" s="11">
        <v>0.58333333333333337</v>
      </c>
      <c r="C67" s="11">
        <v>0.625</v>
      </c>
      <c r="D67" s="66">
        <v>154</v>
      </c>
      <c r="E67" s="39">
        <v>3</v>
      </c>
      <c r="F67" s="13">
        <f t="shared" si="2"/>
        <v>1.9108280254777069E-2</v>
      </c>
      <c r="G67" s="66">
        <v>1</v>
      </c>
      <c r="H67" s="39">
        <v>0</v>
      </c>
      <c r="I67" s="40">
        <f t="shared" si="3"/>
        <v>0</v>
      </c>
      <c r="J67" s="52"/>
    </row>
    <row r="68" spans="1:10" x14ac:dyDescent="0.2">
      <c r="A68" s="51">
        <v>38988</v>
      </c>
      <c r="B68" s="11">
        <v>0.41666666666666669</v>
      </c>
      <c r="C68" s="11">
        <v>0.45833333333333298</v>
      </c>
      <c r="D68" s="66">
        <v>163</v>
      </c>
      <c r="E68" s="39">
        <v>3</v>
      </c>
      <c r="F68" s="40">
        <f t="shared" si="2"/>
        <v>1.8072289156626505E-2</v>
      </c>
      <c r="G68" s="66">
        <v>0</v>
      </c>
      <c r="H68" s="39">
        <v>0</v>
      </c>
      <c r="I68" s="40" t="e">
        <f t="shared" si="3"/>
        <v>#DIV/0!</v>
      </c>
      <c r="J68" s="52"/>
    </row>
    <row r="69" spans="1:10" x14ac:dyDescent="0.2">
      <c r="A69" s="10">
        <v>38988</v>
      </c>
      <c r="B69" s="11">
        <v>0.66666666666666663</v>
      </c>
      <c r="C69" s="11">
        <v>0.70833333333333304</v>
      </c>
      <c r="D69" s="66">
        <v>185</v>
      </c>
      <c r="E69" s="39">
        <v>7</v>
      </c>
      <c r="F69" s="40">
        <f t="shared" si="2"/>
        <v>3.6458333333333336E-2</v>
      </c>
      <c r="G69" s="66">
        <v>3</v>
      </c>
      <c r="H69" s="39">
        <v>1</v>
      </c>
      <c r="I69" s="40">
        <f t="shared" si="3"/>
        <v>0.25</v>
      </c>
      <c r="J69" s="52"/>
    </row>
    <row r="70" spans="1:10" x14ac:dyDescent="0.2">
      <c r="A70" s="10">
        <v>38989</v>
      </c>
      <c r="B70" s="11">
        <v>0.41666666666666669</v>
      </c>
      <c r="C70" s="11">
        <v>0.45833333333333298</v>
      </c>
      <c r="D70" s="66">
        <v>66</v>
      </c>
      <c r="E70" s="39">
        <v>5</v>
      </c>
      <c r="F70" s="40">
        <f t="shared" si="2"/>
        <v>7.0422535211267609E-2</v>
      </c>
      <c r="G70" s="66">
        <v>0</v>
      </c>
      <c r="H70" s="39">
        <v>0</v>
      </c>
      <c r="I70" s="40" t="e">
        <f t="shared" si="3"/>
        <v>#DIV/0!</v>
      </c>
      <c r="J70" s="52"/>
    </row>
    <row r="71" spans="1:10" x14ac:dyDescent="0.2">
      <c r="A71" s="10">
        <v>38989</v>
      </c>
      <c r="B71" s="11">
        <v>0.54166666666666663</v>
      </c>
      <c r="C71" s="11">
        <v>0.58333333333333304</v>
      </c>
      <c r="D71" s="66">
        <v>64</v>
      </c>
      <c r="E71" s="39">
        <v>2</v>
      </c>
      <c r="F71" s="40">
        <f t="shared" si="2"/>
        <v>3.0303030303030304E-2</v>
      </c>
      <c r="G71" s="66">
        <v>0</v>
      </c>
      <c r="H71" s="39">
        <v>0</v>
      </c>
      <c r="I71" s="40" t="e">
        <f t="shared" si="3"/>
        <v>#DIV/0!</v>
      </c>
      <c r="J71" s="52"/>
    </row>
    <row r="72" spans="1:10" x14ac:dyDescent="0.2">
      <c r="A72" s="10">
        <v>38990</v>
      </c>
      <c r="B72" s="11">
        <v>0.375</v>
      </c>
      <c r="C72" s="11">
        <v>0.41666666666666702</v>
      </c>
      <c r="D72" s="66">
        <v>95</v>
      </c>
      <c r="E72" s="39">
        <v>1</v>
      </c>
      <c r="F72" s="40">
        <f t="shared" si="2"/>
        <v>1.0416666666666666E-2</v>
      </c>
      <c r="G72" s="66">
        <v>0</v>
      </c>
      <c r="H72" s="39">
        <v>0</v>
      </c>
      <c r="I72" s="40" t="e">
        <f t="shared" si="3"/>
        <v>#DIV/0!</v>
      </c>
      <c r="J72" s="52"/>
    </row>
    <row r="73" spans="1:10" x14ac:dyDescent="0.2">
      <c r="A73" s="10">
        <v>38990</v>
      </c>
      <c r="B73" s="11">
        <v>0.58333333333333337</v>
      </c>
      <c r="C73" s="11">
        <v>0.625</v>
      </c>
      <c r="D73" s="66">
        <v>104</v>
      </c>
      <c r="E73" s="39">
        <v>4</v>
      </c>
      <c r="F73" s="40">
        <f t="shared" si="2"/>
        <v>3.7037037037037035E-2</v>
      </c>
      <c r="G73" s="66">
        <v>2</v>
      </c>
      <c r="H73" s="39">
        <v>0</v>
      </c>
      <c r="I73" s="40">
        <f t="shared" si="3"/>
        <v>0</v>
      </c>
      <c r="J73" s="52"/>
    </row>
    <row r="74" spans="1:10" x14ac:dyDescent="0.2">
      <c r="A74" s="10">
        <v>38991</v>
      </c>
      <c r="B74" s="11">
        <v>0.5</v>
      </c>
      <c r="C74" s="11">
        <v>0.54166666666666696</v>
      </c>
      <c r="D74" s="66">
        <v>95</v>
      </c>
      <c r="E74" s="39">
        <v>2</v>
      </c>
      <c r="F74" s="40">
        <f t="shared" si="2"/>
        <v>2.0618556701030927E-2</v>
      </c>
      <c r="G74" s="66">
        <v>3</v>
      </c>
      <c r="H74" s="39">
        <v>0</v>
      </c>
      <c r="I74" s="40">
        <f t="shared" si="3"/>
        <v>0</v>
      </c>
      <c r="J74" s="52"/>
    </row>
    <row r="75" spans="1:10" x14ac:dyDescent="0.2">
      <c r="A75" s="10">
        <v>38991</v>
      </c>
      <c r="B75" s="11">
        <v>0.54166666666666696</v>
      </c>
      <c r="C75" s="11">
        <v>0.58333333333333404</v>
      </c>
      <c r="D75" s="66">
        <v>106</v>
      </c>
      <c r="E75" s="39">
        <v>3</v>
      </c>
      <c r="F75" s="40">
        <f t="shared" si="2"/>
        <v>2.7522935779816515E-2</v>
      </c>
      <c r="G75" s="66">
        <v>0</v>
      </c>
      <c r="H75" s="39">
        <v>2</v>
      </c>
      <c r="I75" s="40">
        <f t="shared" si="3"/>
        <v>1</v>
      </c>
      <c r="J75" s="52"/>
    </row>
    <row r="76" spans="1:10" x14ac:dyDescent="0.2">
      <c r="A76" s="51">
        <v>38992</v>
      </c>
      <c r="B76" s="11">
        <v>0.625</v>
      </c>
      <c r="C76" s="11">
        <v>0.66666666666666696</v>
      </c>
      <c r="D76" s="66">
        <v>105</v>
      </c>
      <c r="E76" s="39">
        <v>2</v>
      </c>
      <c r="F76" s="40">
        <f t="shared" si="2"/>
        <v>1.8691588785046728E-2</v>
      </c>
      <c r="G76" s="66">
        <v>0</v>
      </c>
      <c r="H76" s="39">
        <v>0</v>
      </c>
      <c r="I76" s="40" t="e">
        <f t="shared" si="3"/>
        <v>#DIV/0!</v>
      </c>
      <c r="J76" s="52"/>
    </row>
    <row r="77" spans="1:10" x14ac:dyDescent="0.2">
      <c r="A77" s="51">
        <v>38992</v>
      </c>
      <c r="B77" s="11">
        <v>0.66666666666666696</v>
      </c>
      <c r="C77" s="11">
        <v>0.70833333333333404</v>
      </c>
      <c r="D77" s="66">
        <v>91</v>
      </c>
      <c r="E77" s="39">
        <v>2</v>
      </c>
      <c r="F77" s="40">
        <f t="shared" si="2"/>
        <v>2.1505376344086023E-2</v>
      </c>
      <c r="G77" s="66">
        <v>1</v>
      </c>
      <c r="H77" s="39">
        <v>0</v>
      </c>
      <c r="I77" s="40">
        <f t="shared" si="3"/>
        <v>0</v>
      </c>
      <c r="J77" s="52"/>
    </row>
    <row r="78" spans="1:10" x14ac:dyDescent="0.2">
      <c r="A78" s="10">
        <v>38993</v>
      </c>
      <c r="B78" s="11">
        <v>0.66666666666666696</v>
      </c>
      <c r="C78" s="11">
        <v>0.70833333333333404</v>
      </c>
      <c r="D78" s="66">
        <v>110</v>
      </c>
      <c r="E78" s="39">
        <v>3</v>
      </c>
      <c r="F78" s="40">
        <f t="shared" si="2"/>
        <v>2.6548672566371681E-2</v>
      </c>
      <c r="G78" s="66">
        <v>0</v>
      </c>
      <c r="H78" s="39">
        <v>0</v>
      </c>
      <c r="I78" s="40" t="e">
        <f t="shared" si="3"/>
        <v>#DIV/0!</v>
      </c>
      <c r="J78" s="52"/>
    </row>
    <row r="79" spans="1:10" x14ac:dyDescent="0.2">
      <c r="A79" s="10">
        <v>38994</v>
      </c>
      <c r="B79" s="11">
        <v>0.66666666666666696</v>
      </c>
      <c r="C79" s="11">
        <v>0.70833333333333404</v>
      </c>
      <c r="D79" s="66">
        <v>108</v>
      </c>
      <c r="E79" s="39">
        <v>2</v>
      </c>
      <c r="F79" s="40">
        <f t="shared" si="2"/>
        <v>1.8181818181818181E-2</v>
      </c>
      <c r="G79" s="66">
        <v>1</v>
      </c>
      <c r="H79" s="39">
        <v>0</v>
      </c>
      <c r="I79" s="40">
        <f t="shared" si="3"/>
        <v>0</v>
      </c>
      <c r="J79" s="52"/>
    </row>
    <row r="80" spans="1:10" x14ac:dyDescent="0.2">
      <c r="A80" s="10">
        <v>38995</v>
      </c>
      <c r="B80" s="11">
        <v>0.45833333333333331</v>
      </c>
      <c r="C80" s="11">
        <v>0.5</v>
      </c>
      <c r="D80" s="66">
        <v>99</v>
      </c>
      <c r="E80" s="39">
        <v>2</v>
      </c>
      <c r="F80" s="40">
        <f t="shared" si="2"/>
        <v>1.9801980198019802E-2</v>
      </c>
      <c r="G80" s="66">
        <v>0</v>
      </c>
      <c r="H80" s="39">
        <v>0</v>
      </c>
      <c r="I80" s="40" t="e">
        <f t="shared" si="3"/>
        <v>#DIV/0!</v>
      </c>
      <c r="J80" s="52"/>
    </row>
    <row r="81" spans="1:10" x14ac:dyDescent="0.2">
      <c r="A81" s="10">
        <v>38996</v>
      </c>
      <c r="B81" s="11">
        <v>0.41666666666666669</v>
      </c>
      <c r="C81" s="11">
        <v>0.45833333333333298</v>
      </c>
      <c r="D81" s="66">
        <v>65</v>
      </c>
      <c r="E81" s="39">
        <v>2</v>
      </c>
      <c r="F81" s="40">
        <f t="shared" si="2"/>
        <v>2.9850746268656716E-2</v>
      </c>
      <c r="G81" s="66">
        <v>0</v>
      </c>
      <c r="H81" s="39">
        <v>0</v>
      </c>
      <c r="I81" s="40" t="e">
        <f t="shared" si="3"/>
        <v>#DIV/0!</v>
      </c>
      <c r="J81" s="52"/>
    </row>
    <row r="82" spans="1:10" x14ac:dyDescent="0.2">
      <c r="A82" s="51">
        <v>38997</v>
      </c>
      <c r="B82" s="11">
        <v>0.33333333333333331</v>
      </c>
      <c r="C82" s="11">
        <v>0.375</v>
      </c>
      <c r="D82" s="66">
        <v>56</v>
      </c>
      <c r="E82" s="39">
        <v>0</v>
      </c>
      <c r="F82" s="40">
        <f t="shared" si="2"/>
        <v>0</v>
      </c>
      <c r="G82" s="66">
        <v>0</v>
      </c>
      <c r="H82" s="39">
        <v>0</v>
      </c>
      <c r="I82" s="40" t="e">
        <f t="shared" si="3"/>
        <v>#DIV/0!</v>
      </c>
      <c r="J82" s="52"/>
    </row>
    <row r="83" spans="1:10" x14ac:dyDescent="0.2">
      <c r="A83" s="51">
        <v>38997</v>
      </c>
      <c r="B83" s="11">
        <v>0.70833333333333337</v>
      </c>
      <c r="C83" s="11">
        <v>0.75</v>
      </c>
      <c r="D83" s="66">
        <v>107</v>
      </c>
      <c r="E83" s="39">
        <v>1</v>
      </c>
      <c r="F83" s="40">
        <f t="shared" si="2"/>
        <v>9.2592592592592587E-3</v>
      </c>
      <c r="G83" s="66">
        <v>3</v>
      </c>
      <c r="H83" s="39">
        <v>0</v>
      </c>
      <c r="I83" s="40">
        <f t="shared" si="3"/>
        <v>0</v>
      </c>
      <c r="J83" s="52"/>
    </row>
    <row r="84" spans="1:10" x14ac:dyDescent="0.2">
      <c r="A84" s="51">
        <v>38998</v>
      </c>
      <c r="B84" s="11">
        <v>0.41666666666666669</v>
      </c>
      <c r="C84" s="11">
        <v>0.45833333333333298</v>
      </c>
      <c r="D84" s="66">
        <v>105</v>
      </c>
      <c r="E84" s="39">
        <v>1</v>
      </c>
      <c r="F84" s="40">
        <f t="shared" si="2"/>
        <v>9.433962264150943E-3</v>
      </c>
      <c r="G84" s="66">
        <v>1</v>
      </c>
      <c r="H84" s="39">
        <v>0</v>
      </c>
      <c r="I84" s="40">
        <f t="shared" si="3"/>
        <v>0</v>
      </c>
      <c r="J84" s="52"/>
    </row>
    <row r="85" spans="1:10" x14ac:dyDescent="0.2">
      <c r="A85" s="51">
        <v>38998</v>
      </c>
      <c r="B85" s="11">
        <v>0.45833333333333298</v>
      </c>
      <c r="C85" s="11">
        <v>0.5</v>
      </c>
      <c r="D85" s="66">
        <v>108</v>
      </c>
      <c r="E85" s="39">
        <v>3</v>
      </c>
      <c r="F85" s="40">
        <f t="shared" si="2"/>
        <v>2.7027027027027029E-2</v>
      </c>
      <c r="G85" s="66">
        <v>0</v>
      </c>
      <c r="H85" s="39">
        <v>0</v>
      </c>
      <c r="I85" s="40" t="e">
        <f t="shared" si="3"/>
        <v>#DIV/0!</v>
      </c>
      <c r="J85" s="52"/>
    </row>
    <row r="86" spans="1:10" x14ac:dyDescent="0.2">
      <c r="A86" s="51">
        <v>38999</v>
      </c>
      <c r="B86" s="11">
        <v>0.375</v>
      </c>
      <c r="C86" s="11">
        <v>0.41666666666666702</v>
      </c>
      <c r="D86" s="66">
        <v>103</v>
      </c>
      <c r="E86" s="39">
        <v>3</v>
      </c>
      <c r="F86" s="40">
        <f t="shared" si="2"/>
        <v>2.8301886792452831E-2</v>
      </c>
      <c r="G86" s="66">
        <v>2</v>
      </c>
      <c r="H86" s="39">
        <v>0</v>
      </c>
      <c r="I86" s="40">
        <f t="shared" si="3"/>
        <v>0</v>
      </c>
      <c r="J86" s="52"/>
    </row>
    <row r="87" spans="1:10" x14ac:dyDescent="0.2">
      <c r="A87" s="51">
        <v>38999</v>
      </c>
      <c r="B87" s="11">
        <v>0.5</v>
      </c>
      <c r="C87" s="11">
        <v>0.54166666666666696</v>
      </c>
      <c r="D87" s="66">
        <v>109</v>
      </c>
      <c r="E87" s="39">
        <v>2</v>
      </c>
      <c r="F87" s="40">
        <f t="shared" si="2"/>
        <v>1.8018018018018018E-2</v>
      </c>
      <c r="G87" s="66">
        <v>2</v>
      </c>
      <c r="H87" s="39">
        <v>0</v>
      </c>
      <c r="I87" s="40">
        <f t="shared" si="3"/>
        <v>0</v>
      </c>
      <c r="J87" s="52"/>
    </row>
    <row r="88" spans="1:10" x14ac:dyDescent="0.2">
      <c r="A88" s="51">
        <v>39000</v>
      </c>
      <c r="B88" s="11">
        <v>0.54166666666666696</v>
      </c>
      <c r="C88" s="11">
        <v>0.58333333333333404</v>
      </c>
      <c r="D88" s="66">
        <v>114</v>
      </c>
      <c r="E88" s="39">
        <v>2</v>
      </c>
      <c r="F88" s="40">
        <f t="shared" si="2"/>
        <v>1.7241379310344827E-2</v>
      </c>
      <c r="G88" s="66">
        <v>2</v>
      </c>
      <c r="H88" s="39">
        <v>0</v>
      </c>
      <c r="I88" s="40">
        <f t="shared" si="3"/>
        <v>0</v>
      </c>
      <c r="J88" s="52"/>
    </row>
    <row r="89" spans="1:10" x14ac:dyDescent="0.2">
      <c r="A89" s="51">
        <v>39000</v>
      </c>
      <c r="B89" s="11">
        <v>0.58333333333333404</v>
      </c>
      <c r="C89" s="11">
        <v>0.625000000000001</v>
      </c>
      <c r="D89" s="66">
        <v>86</v>
      </c>
      <c r="E89" s="39">
        <v>6</v>
      </c>
      <c r="F89" s="40">
        <f t="shared" si="2"/>
        <v>6.5217391304347824E-2</v>
      </c>
      <c r="G89" s="66">
        <v>2</v>
      </c>
      <c r="H89" s="39">
        <v>0</v>
      </c>
      <c r="I89" s="40">
        <f t="shared" si="3"/>
        <v>0</v>
      </c>
      <c r="J89" s="52"/>
    </row>
    <row r="90" spans="1:10" x14ac:dyDescent="0.2">
      <c r="A90" s="10">
        <v>39001</v>
      </c>
      <c r="B90" s="11">
        <v>0.41666666666666669</v>
      </c>
      <c r="C90" s="11">
        <v>0.45833333333333298</v>
      </c>
      <c r="D90" s="66">
        <v>109</v>
      </c>
      <c r="E90" s="39">
        <v>0</v>
      </c>
      <c r="F90" s="40">
        <f t="shared" si="2"/>
        <v>0</v>
      </c>
      <c r="G90" s="66">
        <v>0</v>
      </c>
      <c r="H90" s="39">
        <v>0</v>
      </c>
      <c r="I90" s="40" t="e">
        <f t="shared" si="3"/>
        <v>#DIV/0!</v>
      </c>
      <c r="J90" s="52"/>
    </row>
    <row r="91" spans="1:10" x14ac:dyDescent="0.2">
      <c r="A91" s="10">
        <v>39002</v>
      </c>
      <c r="B91" s="11">
        <v>0.66666666666666663</v>
      </c>
      <c r="C91" s="11">
        <v>0.70833333333333304</v>
      </c>
      <c r="D91" s="66">
        <v>86</v>
      </c>
      <c r="E91" s="39">
        <v>3</v>
      </c>
      <c r="F91" s="40">
        <f t="shared" si="2"/>
        <v>3.3707865168539325E-2</v>
      </c>
      <c r="G91" s="66">
        <v>0</v>
      </c>
      <c r="H91" s="39">
        <v>0</v>
      </c>
      <c r="I91" s="40" t="e">
        <f t="shared" si="3"/>
        <v>#DIV/0!</v>
      </c>
      <c r="J91" s="52"/>
    </row>
    <row r="92" spans="1:10" x14ac:dyDescent="0.2">
      <c r="A92" s="10">
        <v>39003</v>
      </c>
      <c r="B92" s="4"/>
      <c r="C92" s="4"/>
      <c r="D92" s="12"/>
      <c r="E92" s="4"/>
      <c r="F92" s="4"/>
      <c r="G92" s="12"/>
      <c r="H92" s="4"/>
      <c r="I92" s="4"/>
      <c r="J92" s="52" t="s">
        <v>358</v>
      </c>
    </row>
    <row r="93" spans="1:10" x14ac:dyDescent="0.2">
      <c r="A93" s="10">
        <v>39004</v>
      </c>
      <c r="B93" s="11">
        <v>0.66666666666666663</v>
      </c>
      <c r="C93" s="11">
        <v>0.70833333333333304</v>
      </c>
      <c r="D93" s="66">
        <v>80</v>
      </c>
      <c r="E93" s="39">
        <v>0</v>
      </c>
      <c r="F93" s="40">
        <f>E93/(E93+D93)</f>
        <v>0</v>
      </c>
      <c r="G93" s="66">
        <v>1</v>
      </c>
      <c r="H93" s="39">
        <v>0</v>
      </c>
      <c r="I93" s="40">
        <f>H93/(H93+G93)</f>
        <v>0</v>
      </c>
      <c r="J93" s="52"/>
    </row>
    <row r="94" spans="1:10" x14ac:dyDescent="0.2">
      <c r="A94" s="10">
        <v>39005</v>
      </c>
      <c r="B94" s="4"/>
      <c r="C94" s="4"/>
      <c r="D94" s="12"/>
      <c r="E94" s="4"/>
      <c r="F94" s="4"/>
      <c r="G94" s="12"/>
      <c r="H94" s="4"/>
      <c r="I94" s="4"/>
      <c r="J94" s="52" t="s">
        <v>358</v>
      </c>
    </row>
    <row r="95" spans="1:10" x14ac:dyDescent="0.2">
      <c r="A95" s="10">
        <v>39006</v>
      </c>
      <c r="B95" s="11">
        <v>0.33333333333333331</v>
      </c>
      <c r="C95" s="11">
        <v>0.375</v>
      </c>
      <c r="D95" s="66">
        <v>80</v>
      </c>
      <c r="E95" s="39">
        <v>2</v>
      </c>
      <c r="F95" s="40">
        <f t="shared" ref="F95:F101" si="4">E95/(E95+D95)</f>
        <v>2.4390243902439025E-2</v>
      </c>
      <c r="G95" s="66">
        <v>1</v>
      </c>
      <c r="H95" s="39">
        <v>0</v>
      </c>
      <c r="I95" s="40">
        <f t="shared" ref="I95:I101" si="5">H95/(H95+G95)</f>
        <v>0</v>
      </c>
      <c r="J95" s="52"/>
    </row>
    <row r="96" spans="1:10" x14ac:dyDescent="0.2">
      <c r="A96" s="10">
        <v>39006</v>
      </c>
      <c r="B96" s="11">
        <v>0.45833333333333331</v>
      </c>
      <c r="C96" s="11">
        <v>0.5</v>
      </c>
      <c r="D96" s="66">
        <v>101</v>
      </c>
      <c r="E96" s="39">
        <v>1</v>
      </c>
      <c r="F96" s="40">
        <f t="shared" si="4"/>
        <v>9.8039215686274508E-3</v>
      </c>
      <c r="G96" s="66">
        <v>2</v>
      </c>
      <c r="H96" s="39">
        <v>0</v>
      </c>
      <c r="I96" s="40">
        <f t="shared" si="5"/>
        <v>0</v>
      </c>
      <c r="J96" s="52"/>
    </row>
    <row r="97" spans="1:10" x14ac:dyDescent="0.2">
      <c r="A97" s="51">
        <v>39007</v>
      </c>
      <c r="B97" s="11">
        <v>0.41666666666666669</v>
      </c>
      <c r="C97" s="11">
        <v>0.45833333333333298</v>
      </c>
      <c r="D97" s="66">
        <v>63</v>
      </c>
      <c r="E97" s="39">
        <v>3</v>
      </c>
      <c r="F97" s="40">
        <f t="shared" si="4"/>
        <v>4.5454545454545456E-2</v>
      </c>
      <c r="G97" s="66">
        <v>1</v>
      </c>
      <c r="H97" s="39">
        <v>0</v>
      </c>
      <c r="I97" s="40">
        <f t="shared" si="5"/>
        <v>0</v>
      </c>
      <c r="J97" s="52"/>
    </row>
    <row r="98" spans="1:10" x14ac:dyDescent="0.2">
      <c r="A98" s="51">
        <v>39007</v>
      </c>
      <c r="B98" s="11">
        <v>0.45833333333333298</v>
      </c>
      <c r="C98" s="11">
        <v>0.5</v>
      </c>
      <c r="D98" s="66">
        <v>74</v>
      </c>
      <c r="E98" s="39">
        <v>1</v>
      </c>
      <c r="F98" s="40">
        <f t="shared" si="4"/>
        <v>1.3333333333333334E-2</v>
      </c>
      <c r="G98" s="66">
        <v>0</v>
      </c>
      <c r="H98" s="39">
        <v>1</v>
      </c>
      <c r="I98" s="40">
        <f t="shared" si="5"/>
        <v>1</v>
      </c>
      <c r="J98" s="52"/>
    </row>
    <row r="99" spans="1:10" x14ac:dyDescent="0.2">
      <c r="A99" s="51">
        <v>39008</v>
      </c>
      <c r="B99" s="11">
        <v>0.5</v>
      </c>
      <c r="C99" s="11">
        <v>0.54166666666666696</v>
      </c>
      <c r="D99" s="66">
        <v>138</v>
      </c>
      <c r="E99" s="39">
        <v>6</v>
      </c>
      <c r="F99" s="40">
        <f t="shared" si="4"/>
        <v>4.1666666666666664E-2</v>
      </c>
      <c r="G99" s="66">
        <v>0</v>
      </c>
      <c r="H99" s="39">
        <v>0</v>
      </c>
      <c r="I99" s="40" t="e">
        <f t="shared" si="5"/>
        <v>#DIV/0!</v>
      </c>
      <c r="J99" s="52"/>
    </row>
    <row r="100" spans="1:10" x14ac:dyDescent="0.2">
      <c r="A100" s="51">
        <v>39008</v>
      </c>
      <c r="B100" s="11">
        <v>0.625</v>
      </c>
      <c r="C100" s="11">
        <v>0.66666666666666696</v>
      </c>
      <c r="D100" s="66">
        <v>120</v>
      </c>
      <c r="E100" s="39">
        <v>5</v>
      </c>
      <c r="F100" s="40">
        <f t="shared" si="4"/>
        <v>0.04</v>
      </c>
      <c r="G100" s="66">
        <v>3</v>
      </c>
      <c r="H100" s="39">
        <v>0</v>
      </c>
      <c r="I100" s="40">
        <f t="shared" si="5"/>
        <v>0</v>
      </c>
      <c r="J100" s="52"/>
    </row>
    <row r="101" spans="1:10" x14ac:dyDescent="0.2">
      <c r="A101" s="10">
        <v>39009</v>
      </c>
      <c r="B101" s="11">
        <v>0.58333333333333337</v>
      </c>
      <c r="C101" s="11">
        <v>0.625</v>
      </c>
      <c r="D101" s="66">
        <v>61</v>
      </c>
      <c r="E101" s="39">
        <v>4</v>
      </c>
      <c r="F101" s="40">
        <f t="shared" si="4"/>
        <v>6.1538461538461542E-2</v>
      </c>
      <c r="G101" s="66">
        <v>0</v>
      </c>
      <c r="H101" s="39">
        <v>0</v>
      </c>
      <c r="I101" s="40" t="e">
        <f t="shared" si="5"/>
        <v>#DIV/0!</v>
      </c>
      <c r="J101" s="52"/>
    </row>
    <row r="102" spans="1:10" x14ac:dyDescent="0.2">
      <c r="A102" s="10">
        <v>39010</v>
      </c>
      <c r="B102" s="4"/>
      <c r="C102" s="4"/>
      <c r="D102" s="12"/>
      <c r="E102" s="4"/>
      <c r="F102" s="4"/>
      <c r="G102" s="12"/>
      <c r="H102" s="4"/>
      <c r="I102" s="4"/>
      <c r="J102" s="52" t="s">
        <v>358</v>
      </c>
    </row>
    <row r="103" spans="1:10" x14ac:dyDescent="0.2">
      <c r="A103" s="10">
        <v>39011</v>
      </c>
      <c r="B103" s="11">
        <v>0.58333333333333337</v>
      </c>
      <c r="C103" s="11">
        <v>0.625</v>
      </c>
      <c r="D103" s="66">
        <v>101</v>
      </c>
      <c r="E103" s="39">
        <v>2</v>
      </c>
      <c r="F103" s="40">
        <f>E103/(E103+D103)</f>
        <v>1.9417475728155338E-2</v>
      </c>
      <c r="G103" s="66">
        <v>1</v>
      </c>
      <c r="H103" s="39">
        <v>0</v>
      </c>
      <c r="I103" s="40">
        <f>H103/(H103+G103)</f>
        <v>0</v>
      </c>
      <c r="J103" s="52"/>
    </row>
    <row r="104" spans="1:10" x14ac:dyDescent="0.2">
      <c r="A104" s="10">
        <v>39012</v>
      </c>
      <c r="B104" s="11">
        <v>0.58333333333333337</v>
      </c>
      <c r="C104" s="11">
        <v>0.625</v>
      </c>
      <c r="D104" s="66">
        <v>87</v>
      </c>
      <c r="E104" s="39">
        <v>1</v>
      </c>
      <c r="F104" s="40">
        <f>E104/(E104+D104)</f>
        <v>1.1363636363636364E-2</v>
      </c>
      <c r="G104" s="66">
        <v>1</v>
      </c>
      <c r="H104" s="39">
        <v>0</v>
      </c>
      <c r="I104" s="40">
        <f>H104/(H104+G104)</f>
        <v>0</v>
      </c>
      <c r="J104" s="52"/>
    </row>
    <row r="105" spans="1:10" x14ac:dyDescent="0.2">
      <c r="A105" s="10">
        <v>39013</v>
      </c>
      <c r="B105" s="4"/>
      <c r="C105" s="4"/>
      <c r="D105" s="12"/>
      <c r="E105" s="4"/>
      <c r="F105" s="4"/>
      <c r="G105" s="12"/>
      <c r="H105" s="4"/>
      <c r="I105" s="4"/>
      <c r="J105" s="52" t="s">
        <v>358</v>
      </c>
    </row>
    <row r="106" spans="1:10" x14ac:dyDescent="0.2">
      <c r="A106" s="10">
        <v>39014</v>
      </c>
      <c r="B106" s="4"/>
      <c r="C106" s="4"/>
      <c r="D106" s="12"/>
      <c r="E106" s="4"/>
      <c r="F106" s="4"/>
      <c r="G106" s="12"/>
      <c r="H106" s="4"/>
      <c r="I106" s="4"/>
      <c r="J106" s="52" t="s">
        <v>358</v>
      </c>
    </row>
    <row r="107" spans="1:10" x14ac:dyDescent="0.2">
      <c r="A107" s="10">
        <v>39015</v>
      </c>
      <c r="B107" s="4"/>
      <c r="C107" s="4"/>
      <c r="D107" s="12"/>
      <c r="E107" s="4"/>
      <c r="F107" s="4"/>
      <c r="G107" s="12"/>
      <c r="H107" s="4"/>
      <c r="I107" s="4"/>
      <c r="J107" s="52" t="s">
        <v>358</v>
      </c>
    </row>
    <row r="108" spans="1:10" x14ac:dyDescent="0.2">
      <c r="A108" s="10">
        <v>39016</v>
      </c>
      <c r="B108" s="4"/>
      <c r="C108" s="4"/>
      <c r="D108" s="12"/>
      <c r="E108" s="4"/>
      <c r="F108" s="4"/>
      <c r="G108" s="12"/>
      <c r="H108" s="4"/>
      <c r="I108" s="4"/>
      <c r="J108" s="52" t="s">
        <v>358</v>
      </c>
    </row>
    <row r="109" spans="1:10" x14ac:dyDescent="0.2">
      <c r="A109" s="10">
        <v>39017</v>
      </c>
      <c r="B109" s="4"/>
      <c r="C109" s="4"/>
      <c r="D109" s="12"/>
      <c r="E109" s="4"/>
      <c r="F109" s="4"/>
      <c r="G109" s="12"/>
      <c r="H109" s="4"/>
      <c r="I109" s="4"/>
      <c r="J109" s="52" t="s">
        <v>358</v>
      </c>
    </row>
    <row r="110" spans="1:10" x14ac:dyDescent="0.2">
      <c r="A110" s="10">
        <v>39018</v>
      </c>
      <c r="B110" s="4"/>
      <c r="C110" s="4"/>
      <c r="D110" s="12"/>
      <c r="E110" s="4"/>
      <c r="F110" s="4"/>
      <c r="G110" s="12"/>
      <c r="H110" s="4"/>
      <c r="I110" s="4"/>
      <c r="J110" s="52" t="s">
        <v>358</v>
      </c>
    </row>
    <row r="111" spans="1:10" x14ac:dyDescent="0.2">
      <c r="A111" s="10">
        <v>39019</v>
      </c>
      <c r="B111" s="4"/>
      <c r="C111" s="4"/>
      <c r="D111" s="12"/>
      <c r="E111" s="4"/>
      <c r="F111" s="4"/>
      <c r="G111" s="12"/>
      <c r="H111" s="4"/>
      <c r="I111" s="4"/>
      <c r="J111" s="52" t="s">
        <v>358</v>
      </c>
    </row>
    <row r="112" spans="1:10" x14ac:dyDescent="0.2">
      <c r="A112" s="10">
        <v>39020</v>
      </c>
      <c r="B112" s="11">
        <v>0.54166666666666663</v>
      </c>
      <c r="C112" s="11">
        <v>0.58333333333333304</v>
      </c>
      <c r="D112" s="12">
        <v>96</v>
      </c>
      <c r="E112" s="4">
        <v>1</v>
      </c>
      <c r="F112" s="40">
        <f>E112/(E112+D112)</f>
        <v>1.0309278350515464E-2</v>
      </c>
      <c r="G112" s="66">
        <v>0</v>
      </c>
      <c r="H112" s="39">
        <v>0</v>
      </c>
      <c r="I112" s="40" t="e">
        <f>H112/(H112+G112)</f>
        <v>#DIV/0!</v>
      </c>
      <c r="J112" s="52"/>
    </row>
    <row r="113" spans="1:10" x14ac:dyDescent="0.2">
      <c r="A113" s="10">
        <v>39021</v>
      </c>
      <c r="B113" s="4"/>
      <c r="C113" s="4"/>
      <c r="D113" s="12"/>
      <c r="E113" s="4"/>
      <c r="F113" s="4"/>
      <c r="G113" s="12"/>
      <c r="H113" s="4"/>
      <c r="I113" s="4"/>
      <c r="J113" s="52" t="s">
        <v>358</v>
      </c>
    </row>
    <row r="114" spans="1:10" hidden="1" x14ac:dyDescent="0.2">
      <c r="A114" s="10">
        <v>39022</v>
      </c>
      <c r="B114" s="4"/>
      <c r="C114" s="4"/>
      <c r="D114" s="12"/>
      <c r="E114" s="4"/>
      <c r="F114" s="4"/>
      <c r="G114" s="12"/>
      <c r="H114" s="4"/>
      <c r="I114" s="4"/>
      <c r="J114" s="52"/>
    </row>
    <row r="115" spans="1:10" hidden="1" x14ac:dyDescent="0.2">
      <c r="A115" s="10">
        <v>39023</v>
      </c>
      <c r="B115" s="4"/>
      <c r="C115" s="4"/>
      <c r="D115" s="12"/>
      <c r="E115" s="4"/>
      <c r="F115" s="4"/>
      <c r="G115" s="12"/>
      <c r="H115" s="4"/>
      <c r="I115" s="4"/>
      <c r="J115" s="52"/>
    </row>
    <row r="116" spans="1:10" hidden="1" x14ac:dyDescent="0.2">
      <c r="A116" s="10">
        <v>39024</v>
      </c>
      <c r="B116" s="4"/>
      <c r="C116" s="4"/>
      <c r="D116" s="12"/>
      <c r="E116" s="4"/>
      <c r="F116" s="4"/>
      <c r="G116" s="12"/>
      <c r="H116" s="4"/>
      <c r="I116" s="4"/>
      <c r="J116" s="52"/>
    </row>
    <row r="117" spans="1:10" hidden="1" x14ac:dyDescent="0.2">
      <c r="A117" s="10">
        <v>39025</v>
      </c>
      <c r="B117" s="4"/>
      <c r="C117" s="4"/>
      <c r="D117" s="12"/>
      <c r="E117" s="4"/>
      <c r="F117" s="4"/>
      <c r="G117" s="12"/>
      <c r="H117" s="4"/>
      <c r="I117" s="4"/>
      <c r="J117" s="52"/>
    </row>
    <row r="118" spans="1:10" hidden="1" x14ac:dyDescent="0.2">
      <c r="A118" s="10">
        <v>39026</v>
      </c>
      <c r="B118" s="4"/>
      <c r="C118" s="4"/>
      <c r="D118" s="12"/>
      <c r="E118" s="4"/>
      <c r="F118" s="4"/>
      <c r="G118" s="12"/>
      <c r="H118" s="4"/>
      <c r="I118" s="4"/>
      <c r="J118" s="52"/>
    </row>
    <row r="119" spans="1:10" hidden="1" x14ac:dyDescent="0.2">
      <c r="A119" s="10">
        <v>39027</v>
      </c>
      <c r="B119" s="4"/>
      <c r="C119" s="4"/>
      <c r="D119" s="12"/>
      <c r="E119" s="4"/>
      <c r="F119" s="4"/>
      <c r="G119" s="12"/>
      <c r="H119" s="4"/>
      <c r="I119" s="4"/>
      <c r="J119" s="52"/>
    </row>
    <row r="120" spans="1:10" hidden="1" x14ac:dyDescent="0.2">
      <c r="A120" s="10">
        <v>39028</v>
      </c>
      <c r="B120" s="4"/>
      <c r="C120" s="4"/>
      <c r="D120" s="12"/>
      <c r="E120" s="4"/>
      <c r="F120" s="4"/>
      <c r="G120" s="12"/>
      <c r="H120" s="4"/>
      <c r="I120" s="4"/>
      <c r="J120" s="52"/>
    </row>
    <row r="121" spans="1:10" hidden="1" x14ac:dyDescent="0.2">
      <c r="A121" s="10">
        <v>39029</v>
      </c>
      <c r="B121" s="4"/>
      <c r="C121" s="4"/>
      <c r="D121" s="12"/>
      <c r="E121" s="4"/>
      <c r="F121" s="4"/>
      <c r="G121" s="12"/>
      <c r="H121" s="4"/>
      <c r="I121" s="4"/>
      <c r="J121" s="52"/>
    </row>
    <row r="122" spans="1:10" hidden="1" x14ac:dyDescent="0.2">
      <c r="A122" s="10">
        <v>39030</v>
      </c>
      <c r="B122" s="4"/>
      <c r="C122" s="4"/>
      <c r="D122" s="12"/>
      <c r="E122" s="4"/>
      <c r="F122" s="4"/>
      <c r="G122" s="12"/>
      <c r="H122" s="4"/>
      <c r="I122" s="4"/>
      <c r="J122" s="52"/>
    </row>
    <row r="123" spans="1:10" hidden="1" x14ac:dyDescent="0.2">
      <c r="A123" s="10">
        <v>39031</v>
      </c>
      <c r="B123" s="4"/>
      <c r="C123" s="4"/>
      <c r="D123" s="12"/>
      <c r="E123" s="4"/>
      <c r="F123" s="4"/>
      <c r="G123" s="12"/>
      <c r="H123" s="4"/>
      <c r="I123" s="4"/>
      <c r="J123" s="52"/>
    </row>
    <row r="124" spans="1:10" ht="12" thickBot="1" x14ac:dyDescent="0.25">
      <c r="A124" s="41" t="s">
        <v>112</v>
      </c>
      <c r="B124" s="24"/>
      <c r="C124" s="28"/>
      <c r="D124" s="69">
        <f>SUM(D46:D123)</f>
        <v>4851</v>
      </c>
      <c r="E124" s="28">
        <f>SUM(E46:E123)</f>
        <v>128</v>
      </c>
      <c r="F124" s="47">
        <f>E124/(E124+D124)</f>
        <v>2.5707973488652339E-2</v>
      </c>
      <c r="G124" s="69">
        <f>SUM(G46:G123)</f>
        <v>50</v>
      </c>
      <c r="H124" s="28">
        <f>SUM(H46:H123)</f>
        <v>6</v>
      </c>
      <c r="I124" s="47">
        <f>H124/(H124+G124)</f>
        <v>0.10714285714285714</v>
      </c>
      <c r="J124" s="38"/>
    </row>
    <row r="126" spans="1:10" ht="12" thickBot="1" x14ac:dyDescent="0.25"/>
    <row r="127" spans="1:10" x14ac:dyDescent="0.2">
      <c r="A127" s="25">
        <v>39331</v>
      </c>
      <c r="B127" s="26"/>
      <c r="C127" s="26"/>
      <c r="D127" s="29"/>
      <c r="E127" s="9"/>
      <c r="F127" s="27"/>
      <c r="G127" s="29"/>
      <c r="H127" s="9"/>
      <c r="I127" s="27"/>
      <c r="J127" s="36" t="s">
        <v>358</v>
      </c>
    </row>
    <row r="128" spans="1:10" x14ac:dyDescent="0.2">
      <c r="A128" s="10">
        <v>39332</v>
      </c>
      <c r="B128" s="11"/>
      <c r="C128" s="11"/>
      <c r="D128" s="12"/>
      <c r="E128" s="4"/>
      <c r="F128" s="13"/>
      <c r="G128" s="12"/>
      <c r="H128" s="4"/>
      <c r="I128" s="13"/>
      <c r="J128" s="37" t="s">
        <v>358</v>
      </c>
    </row>
    <row r="129" spans="1:10" x14ac:dyDescent="0.2">
      <c r="A129" s="10">
        <v>39333</v>
      </c>
      <c r="B129" s="11"/>
      <c r="C129" s="11"/>
      <c r="D129" s="12"/>
      <c r="E129" s="4"/>
      <c r="F129" s="13"/>
      <c r="G129" s="12"/>
      <c r="H129" s="4"/>
      <c r="I129" s="13"/>
      <c r="J129" s="37" t="s">
        <v>262</v>
      </c>
    </row>
    <row r="130" spans="1:10" x14ac:dyDescent="0.2">
      <c r="A130" s="10">
        <v>39334</v>
      </c>
      <c r="C130" s="11"/>
      <c r="D130" s="12"/>
      <c r="E130" s="4"/>
      <c r="F130" s="13"/>
      <c r="G130" s="12"/>
      <c r="H130" s="4"/>
      <c r="I130" s="13"/>
      <c r="J130" s="37" t="s">
        <v>262</v>
      </c>
    </row>
    <row r="131" spans="1:10" x14ac:dyDescent="0.2">
      <c r="A131" s="10">
        <v>39335</v>
      </c>
      <c r="B131" s="11">
        <v>0.66666666666666696</v>
      </c>
      <c r="C131" s="11">
        <v>0.70833333333333404</v>
      </c>
      <c r="D131" s="12">
        <v>24</v>
      </c>
      <c r="E131" s="4">
        <v>1</v>
      </c>
      <c r="F131" s="13">
        <f t="shared" ref="F131:F136" si="6">E131/(E131+D131)</f>
        <v>0.04</v>
      </c>
      <c r="G131" s="12">
        <v>6</v>
      </c>
      <c r="H131" s="4">
        <v>0</v>
      </c>
      <c r="I131" s="13">
        <f t="shared" ref="I131:I136" si="7">H131/(H131+G131)</f>
        <v>0</v>
      </c>
      <c r="J131" s="37"/>
    </row>
    <row r="132" spans="1:10" x14ac:dyDescent="0.2">
      <c r="A132" s="10">
        <v>39336</v>
      </c>
      <c r="B132" s="11">
        <v>0.625</v>
      </c>
      <c r="C132" s="11">
        <v>0.66666666666666663</v>
      </c>
      <c r="D132" s="12">
        <v>28</v>
      </c>
      <c r="E132" s="4">
        <v>0</v>
      </c>
      <c r="F132" s="13">
        <f t="shared" si="6"/>
        <v>0</v>
      </c>
      <c r="G132" s="66">
        <v>4</v>
      </c>
      <c r="H132" s="4">
        <v>0</v>
      </c>
      <c r="I132" s="13">
        <f t="shared" si="7"/>
        <v>0</v>
      </c>
      <c r="J132" s="37"/>
    </row>
    <row r="133" spans="1:10" x14ac:dyDescent="0.2">
      <c r="A133" s="10">
        <v>39337</v>
      </c>
      <c r="B133" s="11">
        <v>0.58333333333333337</v>
      </c>
      <c r="C133" s="11">
        <v>0.625</v>
      </c>
      <c r="D133" s="12">
        <v>19</v>
      </c>
      <c r="E133" s="4">
        <v>0</v>
      </c>
      <c r="F133" s="13">
        <f t="shared" si="6"/>
        <v>0</v>
      </c>
      <c r="G133" s="66">
        <v>12</v>
      </c>
      <c r="H133" s="4">
        <v>0</v>
      </c>
      <c r="I133" s="13">
        <f t="shared" si="7"/>
        <v>0</v>
      </c>
      <c r="J133" s="37"/>
    </row>
    <row r="134" spans="1:10" x14ac:dyDescent="0.2">
      <c r="A134" s="10">
        <v>39338</v>
      </c>
      <c r="B134" s="11">
        <v>0.66666666666666696</v>
      </c>
      <c r="C134" s="11">
        <v>0.70833333333333404</v>
      </c>
      <c r="D134" s="66">
        <v>28</v>
      </c>
      <c r="E134" s="39">
        <v>1</v>
      </c>
      <c r="F134" s="13">
        <f t="shared" si="6"/>
        <v>3.4482758620689655E-2</v>
      </c>
      <c r="G134" s="66">
        <v>4</v>
      </c>
      <c r="H134" s="39">
        <v>0</v>
      </c>
      <c r="I134" s="13">
        <f t="shared" si="7"/>
        <v>0</v>
      </c>
      <c r="J134" s="37"/>
    </row>
    <row r="135" spans="1:10" x14ac:dyDescent="0.2">
      <c r="A135" s="10">
        <v>39339</v>
      </c>
      <c r="B135" s="11">
        <v>0.45833333333333331</v>
      </c>
      <c r="C135" s="11">
        <v>0.5</v>
      </c>
      <c r="D135" s="66">
        <v>28</v>
      </c>
      <c r="E135" s="39">
        <v>0</v>
      </c>
      <c r="F135" s="13">
        <f t="shared" si="6"/>
        <v>0</v>
      </c>
      <c r="G135" s="66">
        <v>4</v>
      </c>
      <c r="H135" s="39">
        <v>0</v>
      </c>
      <c r="I135" s="13">
        <f t="shared" si="7"/>
        <v>0</v>
      </c>
      <c r="J135" s="37"/>
    </row>
    <row r="136" spans="1:10" x14ac:dyDescent="0.2">
      <c r="A136" s="10">
        <v>39340</v>
      </c>
      <c r="B136" s="11">
        <v>0.33333333333333331</v>
      </c>
      <c r="C136" s="11">
        <v>0.375</v>
      </c>
      <c r="D136" s="66">
        <v>11</v>
      </c>
      <c r="E136" s="39">
        <v>0</v>
      </c>
      <c r="F136" s="13">
        <f t="shared" si="6"/>
        <v>0</v>
      </c>
      <c r="G136" s="66">
        <v>4</v>
      </c>
      <c r="H136" s="39">
        <v>1</v>
      </c>
      <c r="I136" s="13">
        <f t="shared" si="7"/>
        <v>0.2</v>
      </c>
      <c r="J136" s="52" t="s">
        <v>273</v>
      </c>
    </row>
    <row r="137" spans="1:10" x14ac:dyDescent="0.2">
      <c r="A137" s="10">
        <v>39341</v>
      </c>
      <c r="B137" s="11"/>
      <c r="C137" s="11"/>
      <c r="D137" s="12"/>
      <c r="E137" s="4"/>
      <c r="F137" s="13"/>
      <c r="G137" s="12"/>
      <c r="H137" s="4"/>
      <c r="I137" s="13"/>
      <c r="J137" s="37" t="s">
        <v>358</v>
      </c>
    </row>
    <row r="138" spans="1:10" x14ac:dyDescent="0.2">
      <c r="A138" s="10">
        <v>39342</v>
      </c>
      <c r="B138" s="11">
        <v>0.70833333333333404</v>
      </c>
      <c r="C138" s="11">
        <v>0.750000000000001</v>
      </c>
      <c r="D138" s="66">
        <v>47</v>
      </c>
      <c r="E138" s="39">
        <v>2</v>
      </c>
      <c r="F138" s="13">
        <f>E138/(E138+D138)</f>
        <v>4.0816326530612242E-2</v>
      </c>
      <c r="G138" s="66">
        <v>14</v>
      </c>
      <c r="H138" s="39">
        <v>3</v>
      </c>
      <c r="I138" s="13">
        <f>H138/(H138+G138)</f>
        <v>0.17647058823529413</v>
      </c>
      <c r="J138" s="52"/>
    </row>
    <row r="139" spans="1:10" x14ac:dyDescent="0.2">
      <c r="A139" s="10">
        <v>39343</v>
      </c>
      <c r="B139" s="11">
        <v>0.33333333333333331</v>
      </c>
      <c r="C139" s="11">
        <v>0.375</v>
      </c>
      <c r="D139" s="66">
        <v>2</v>
      </c>
      <c r="E139" s="39">
        <v>0</v>
      </c>
      <c r="F139" s="13">
        <f>E139/(E139+D139)</f>
        <v>0</v>
      </c>
      <c r="G139" s="66">
        <v>0</v>
      </c>
      <c r="H139" s="39">
        <v>0</v>
      </c>
      <c r="I139" s="13" t="e">
        <f>H139/(H139+G139)</f>
        <v>#DIV/0!</v>
      </c>
      <c r="J139" s="52"/>
    </row>
    <row r="140" spans="1:10" x14ac:dyDescent="0.2">
      <c r="A140" s="10">
        <v>39344</v>
      </c>
      <c r="B140" s="11">
        <v>0.5</v>
      </c>
      <c r="C140" s="11">
        <v>0.54166666666666696</v>
      </c>
      <c r="D140" s="66">
        <v>4</v>
      </c>
      <c r="E140" s="39">
        <v>0</v>
      </c>
      <c r="F140" s="13">
        <f>E140/(E140+D140)</f>
        <v>0</v>
      </c>
      <c r="G140" s="66">
        <v>4</v>
      </c>
      <c r="H140" s="39">
        <v>0</v>
      </c>
      <c r="I140" s="13">
        <f>H140/(H140+G140)</f>
        <v>0</v>
      </c>
      <c r="J140" s="52"/>
    </row>
    <row r="141" spans="1:10" x14ac:dyDescent="0.2">
      <c r="A141" s="10">
        <v>39345</v>
      </c>
      <c r="B141" s="11">
        <v>0.41666666666666669</v>
      </c>
      <c r="C141" s="11">
        <v>0.45833333333333298</v>
      </c>
      <c r="D141" s="66">
        <v>14</v>
      </c>
      <c r="E141" s="39">
        <v>0</v>
      </c>
      <c r="F141" s="40">
        <f>E141/(E141+D141)</f>
        <v>0</v>
      </c>
      <c r="G141" s="66">
        <v>1</v>
      </c>
      <c r="H141" s="39">
        <v>0</v>
      </c>
      <c r="I141" s="40">
        <f>H141/(H141+G141)</f>
        <v>0</v>
      </c>
      <c r="J141" s="52"/>
    </row>
    <row r="142" spans="1:10" x14ac:dyDescent="0.2">
      <c r="A142" s="10">
        <v>39346</v>
      </c>
      <c r="B142" s="11">
        <v>0.45833333333333331</v>
      </c>
      <c r="C142" s="11">
        <v>0.5</v>
      </c>
      <c r="D142" s="66">
        <v>12</v>
      </c>
      <c r="E142" s="39">
        <v>0</v>
      </c>
      <c r="F142" s="40">
        <f>E142/(E142+D142)</f>
        <v>0</v>
      </c>
      <c r="G142" s="66">
        <v>2</v>
      </c>
      <c r="H142" s="39">
        <v>0</v>
      </c>
      <c r="I142" s="40">
        <f>H142/(H142+G142)</f>
        <v>0</v>
      </c>
      <c r="J142" s="52"/>
    </row>
    <row r="143" spans="1:10" x14ac:dyDescent="0.2">
      <c r="A143" s="10">
        <v>39347</v>
      </c>
      <c r="B143" s="11"/>
      <c r="C143" s="11"/>
      <c r="D143" s="12"/>
      <c r="E143" s="4"/>
      <c r="F143" s="40"/>
      <c r="G143" s="12"/>
      <c r="H143" s="4"/>
      <c r="I143" s="40"/>
      <c r="J143" s="37" t="s">
        <v>358</v>
      </c>
    </row>
    <row r="144" spans="1:10" x14ac:dyDescent="0.2">
      <c r="A144" s="10">
        <v>39348</v>
      </c>
      <c r="B144" s="11">
        <v>0.375</v>
      </c>
      <c r="C144" s="11">
        <v>0.41666666666666702</v>
      </c>
      <c r="D144" s="66">
        <v>27</v>
      </c>
      <c r="E144" s="39">
        <v>0</v>
      </c>
      <c r="F144" s="40">
        <f>E144/(E144+D144)</f>
        <v>0</v>
      </c>
      <c r="G144" s="66">
        <v>5</v>
      </c>
      <c r="H144" s="39">
        <v>0</v>
      </c>
      <c r="I144" s="40">
        <f>H144/(H144+G144)</f>
        <v>0</v>
      </c>
      <c r="J144" s="52"/>
    </row>
    <row r="145" spans="1:10" x14ac:dyDescent="0.2">
      <c r="A145" s="10">
        <v>39349</v>
      </c>
      <c r="B145" s="11">
        <v>0.70833333333333337</v>
      </c>
      <c r="C145" s="11">
        <v>0.75</v>
      </c>
      <c r="D145" s="66">
        <v>77</v>
      </c>
      <c r="E145" s="39">
        <v>3</v>
      </c>
      <c r="F145" s="40">
        <f>E145/(E145+D145)</f>
        <v>3.7499999999999999E-2</v>
      </c>
      <c r="G145" s="66">
        <v>9</v>
      </c>
      <c r="H145" s="39">
        <v>0</v>
      </c>
      <c r="I145" s="40">
        <f>H145/(H145+G145)</f>
        <v>0</v>
      </c>
      <c r="J145" s="52"/>
    </row>
    <row r="146" spans="1:10" x14ac:dyDescent="0.2">
      <c r="A146" s="10">
        <v>39350</v>
      </c>
      <c r="B146" s="11"/>
      <c r="C146" s="11"/>
      <c r="D146" s="12"/>
      <c r="E146" s="4"/>
      <c r="F146" s="40"/>
      <c r="G146" s="66"/>
      <c r="H146" s="4"/>
      <c r="I146" s="40"/>
      <c r="J146" s="37" t="s">
        <v>358</v>
      </c>
    </row>
    <row r="147" spans="1:10" x14ac:dyDescent="0.2">
      <c r="A147" s="10">
        <v>39351</v>
      </c>
      <c r="B147" s="11">
        <v>0.375</v>
      </c>
      <c r="C147" s="11">
        <v>0.41666666666666702</v>
      </c>
      <c r="D147" s="66">
        <v>41</v>
      </c>
      <c r="E147" s="39">
        <v>1</v>
      </c>
      <c r="F147" s="40">
        <f t="shared" ref="F147:F156" si="8">E147/(E147+D147)</f>
        <v>2.3809523809523808E-2</v>
      </c>
      <c r="G147" s="66">
        <v>6</v>
      </c>
      <c r="H147" s="39">
        <v>0</v>
      </c>
      <c r="I147" s="40">
        <f t="shared" ref="I147:I156" si="9">H147/(H147+G147)</f>
        <v>0</v>
      </c>
      <c r="J147" s="52"/>
    </row>
    <row r="148" spans="1:10" x14ac:dyDescent="0.2">
      <c r="A148" s="10">
        <v>39352</v>
      </c>
      <c r="B148" s="11">
        <v>0.58333333333333337</v>
      </c>
      <c r="C148" s="11">
        <v>0.625</v>
      </c>
      <c r="D148" s="66">
        <v>61</v>
      </c>
      <c r="E148" s="39">
        <v>3</v>
      </c>
      <c r="F148" s="40">
        <f t="shared" si="8"/>
        <v>4.6875E-2</v>
      </c>
      <c r="G148" s="66">
        <v>13</v>
      </c>
      <c r="H148" s="39">
        <v>0</v>
      </c>
      <c r="I148" s="40">
        <f t="shared" si="9"/>
        <v>0</v>
      </c>
      <c r="J148" s="52"/>
    </row>
    <row r="149" spans="1:10" x14ac:dyDescent="0.2">
      <c r="A149" s="10">
        <v>39353</v>
      </c>
      <c r="B149" s="11">
        <v>0.54166666666666696</v>
      </c>
      <c r="C149" s="11">
        <v>0.58333333333333404</v>
      </c>
      <c r="D149" s="66">
        <v>104</v>
      </c>
      <c r="E149" s="39">
        <v>1</v>
      </c>
      <c r="F149" s="40">
        <f t="shared" si="8"/>
        <v>9.5238095238095247E-3</v>
      </c>
      <c r="G149" s="66">
        <v>7</v>
      </c>
      <c r="H149" s="39">
        <v>1</v>
      </c>
      <c r="I149" s="40">
        <f t="shared" si="9"/>
        <v>0.125</v>
      </c>
      <c r="J149" s="52"/>
    </row>
    <row r="150" spans="1:10" x14ac:dyDescent="0.2">
      <c r="A150" s="10">
        <v>39354</v>
      </c>
      <c r="B150" s="11">
        <v>0.70833333333333337</v>
      </c>
      <c r="C150" s="11">
        <v>0.75</v>
      </c>
      <c r="D150" s="66">
        <v>40</v>
      </c>
      <c r="E150" s="39">
        <v>1</v>
      </c>
      <c r="F150" s="40">
        <f t="shared" si="8"/>
        <v>2.4390243902439025E-2</v>
      </c>
      <c r="G150" s="66">
        <v>3</v>
      </c>
      <c r="H150" s="39">
        <v>0</v>
      </c>
      <c r="I150" s="40">
        <f t="shared" si="9"/>
        <v>0</v>
      </c>
      <c r="J150" s="52"/>
    </row>
    <row r="151" spans="1:10" x14ac:dyDescent="0.2">
      <c r="A151" s="10">
        <v>39355</v>
      </c>
      <c r="B151" s="11">
        <v>0.5</v>
      </c>
      <c r="C151" s="11">
        <v>0.54166666666666696</v>
      </c>
      <c r="D151" s="66">
        <v>40</v>
      </c>
      <c r="E151" s="39">
        <v>0</v>
      </c>
      <c r="F151" s="40">
        <f t="shared" si="8"/>
        <v>0</v>
      </c>
      <c r="G151" s="66">
        <v>2</v>
      </c>
      <c r="H151" s="39">
        <v>0</v>
      </c>
      <c r="I151" s="40">
        <f t="shared" si="9"/>
        <v>0</v>
      </c>
      <c r="J151" s="52"/>
    </row>
    <row r="152" spans="1:10" x14ac:dyDescent="0.2">
      <c r="A152" s="10">
        <v>39356</v>
      </c>
      <c r="B152" s="63">
        <v>0.625</v>
      </c>
      <c r="C152" s="63">
        <v>0.66666666666666696</v>
      </c>
      <c r="D152" s="66">
        <v>126</v>
      </c>
      <c r="E152" s="39">
        <v>4</v>
      </c>
      <c r="F152" s="40">
        <f t="shared" si="8"/>
        <v>3.0769230769230771E-2</v>
      </c>
      <c r="G152" s="66">
        <v>1</v>
      </c>
      <c r="H152" s="39">
        <v>0</v>
      </c>
      <c r="I152" s="40">
        <f t="shared" si="9"/>
        <v>0</v>
      </c>
      <c r="J152" s="52"/>
    </row>
    <row r="153" spans="1:10" x14ac:dyDescent="0.2">
      <c r="A153" s="10">
        <v>39357</v>
      </c>
      <c r="B153" s="11">
        <v>0.75</v>
      </c>
      <c r="C153" s="11">
        <v>0.79166666666666696</v>
      </c>
      <c r="D153" s="66">
        <v>2</v>
      </c>
      <c r="E153" s="39">
        <v>0</v>
      </c>
      <c r="F153" s="40">
        <f t="shared" si="8"/>
        <v>0</v>
      </c>
      <c r="G153" s="66">
        <v>1</v>
      </c>
      <c r="H153" s="39">
        <v>0</v>
      </c>
      <c r="I153" s="40">
        <f t="shared" si="9"/>
        <v>0</v>
      </c>
      <c r="J153" s="52"/>
    </row>
    <row r="154" spans="1:10" x14ac:dyDescent="0.2">
      <c r="A154" s="10">
        <v>39358</v>
      </c>
      <c r="B154" s="11">
        <v>0.41666666666666669</v>
      </c>
      <c r="C154" s="11">
        <v>0.45833333333333298</v>
      </c>
      <c r="D154" s="66">
        <v>25</v>
      </c>
      <c r="E154" s="39">
        <v>1</v>
      </c>
      <c r="F154" s="40">
        <f t="shared" si="8"/>
        <v>3.8461538461538464E-2</v>
      </c>
      <c r="G154" s="66">
        <v>9</v>
      </c>
      <c r="H154" s="39">
        <v>0</v>
      </c>
      <c r="I154" s="40">
        <f t="shared" si="9"/>
        <v>0</v>
      </c>
      <c r="J154" s="52"/>
    </row>
    <row r="155" spans="1:10" x14ac:dyDescent="0.2">
      <c r="A155" s="10">
        <v>39359</v>
      </c>
      <c r="B155" s="11">
        <v>0.41666666666666669</v>
      </c>
      <c r="C155" s="11">
        <v>0.45833333333333298</v>
      </c>
      <c r="D155" s="66">
        <v>5</v>
      </c>
      <c r="E155" s="39">
        <v>0</v>
      </c>
      <c r="F155" s="40">
        <f t="shared" si="8"/>
        <v>0</v>
      </c>
      <c r="G155" s="66">
        <v>0</v>
      </c>
      <c r="H155" s="39">
        <v>0</v>
      </c>
      <c r="I155" s="40" t="e">
        <f t="shared" si="9"/>
        <v>#DIV/0!</v>
      </c>
      <c r="J155" s="52"/>
    </row>
    <row r="156" spans="1:10" x14ac:dyDescent="0.2">
      <c r="A156" s="10">
        <v>39360</v>
      </c>
      <c r="B156" s="11">
        <v>0.54166666666666663</v>
      </c>
      <c r="C156" s="11">
        <v>0.58333333333333304</v>
      </c>
      <c r="D156" s="66">
        <v>1</v>
      </c>
      <c r="E156" s="39">
        <v>0</v>
      </c>
      <c r="F156" s="40">
        <f t="shared" si="8"/>
        <v>0</v>
      </c>
      <c r="G156" s="66">
        <v>0</v>
      </c>
      <c r="H156" s="39">
        <v>0</v>
      </c>
      <c r="I156" s="40" t="e">
        <f t="shared" si="9"/>
        <v>#DIV/0!</v>
      </c>
      <c r="J156" s="52"/>
    </row>
    <row r="157" spans="1:10" x14ac:dyDescent="0.2">
      <c r="A157" s="10">
        <v>39361</v>
      </c>
      <c r="B157" s="11"/>
      <c r="C157" s="11"/>
      <c r="D157" s="66"/>
      <c r="E157" s="39"/>
      <c r="F157" s="40"/>
      <c r="G157" s="66"/>
      <c r="H157" s="39"/>
      <c r="I157" s="40"/>
      <c r="J157" s="37" t="s">
        <v>358</v>
      </c>
    </row>
    <row r="158" spans="1:10" x14ac:dyDescent="0.2">
      <c r="A158" s="10">
        <v>39362</v>
      </c>
      <c r="B158" s="11"/>
      <c r="C158" s="11"/>
      <c r="D158" s="66"/>
      <c r="E158" s="39"/>
      <c r="F158" s="40"/>
      <c r="G158" s="66"/>
      <c r="H158" s="39"/>
      <c r="I158" s="40"/>
      <c r="J158" s="37" t="s">
        <v>358</v>
      </c>
    </row>
    <row r="159" spans="1:10" x14ac:dyDescent="0.2">
      <c r="A159" s="10">
        <v>39363</v>
      </c>
      <c r="B159" s="11"/>
      <c r="C159" s="11"/>
      <c r="D159" s="66"/>
      <c r="E159" s="39"/>
      <c r="F159" s="40"/>
      <c r="G159" s="66"/>
      <c r="H159" s="39"/>
      <c r="I159" s="40"/>
      <c r="J159" s="37" t="s">
        <v>358</v>
      </c>
    </row>
    <row r="160" spans="1:10" x14ac:dyDescent="0.2">
      <c r="A160" s="10">
        <v>39364</v>
      </c>
      <c r="B160" s="11"/>
      <c r="C160" s="11"/>
      <c r="D160" s="66"/>
      <c r="E160" s="39"/>
      <c r="F160" s="40"/>
      <c r="G160" s="66"/>
      <c r="H160" s="39"/>
      <c r="I160" s="40"/>
      <c r="J160" s="37" t="s">
        <v>358</v>
      </c>
    </row>
    <row r="161" spans="1:10" x14ac:dyDescent="0.2">
      <c r="A161" s="10">
        <v>39365</v>
      </c>
      <c r="B161" s="11"/>
      <c r="C161" s="11"/>
      <c r="D161" s="66"/>
      <c r="E161" s="39"/>
      <c r="F161" s="40"/>
      <c r="G161" s="66"/>
      <c r="H161" s="39"/>
      <c r="I161" s="40"/>
      <c r="J161" s="37" t="s">
        <v>358</v>
      </c>
    </row>
    <row r="162" spans="1:10" x14ac:dyDescent="0.2">
      <c r="A162" s="10">
        <v>39366</v>
      </c>
      <c r="B162" s="11"/>
      <c r="C162" s="11"/>
      <c r="D162" s="66"/>
      <c r="E162" s="39"/>
      <c r="F162" s="40"/>
      <c r="G162" s="66"/>
      <c r="H162" s="39"/>
      <c r="I162" s="40"/>
      <c r="J162" s="37" t="s">
        <v>358</v>
      </c>
    </row>
    <row r="163" spans="1:10" x14ac:dyDescent="0.2">
      <c r="A163" s="10">
        <v>39367</v>
      </c>
      <c r="B163" s="11">
        <v>0.66666666666666663</v>
      </c>
      <c r="C163" s="11">
        <v>0.70833333333333304</v>
      </c>
      <c r="D163" s="66">
        <v>14</v>
      </c>
      <c r="E163" s="39">
        <v>0</v>
      </c>
      <c r="F163" s="40">
        <f>E163/(E163+D163)</f>
        <v>0</v>
      </c>
      <c r="G163" s="66">
        <v>2</v>
      </c>
      <c r="H163" s="39">
        <v>0</v>
      </c>
      <c r="I163" s="40">
        <f>H163/(H163+G163)</f>
        <v>0</v>
      </c>
      <c r="J163" s="52"/>
    </row>
    <row r="164" spans="1:10" x14ac:dyDescent="0.2">
      <c r="A164" s="10">
        <v>39368</v>
      </c>
      <c r="B164" s="11"/>
      <c r="C164" s="11"/>
      <c r="D164" s="66"/>
      <c r="E164" s="39"/>
      <c r="F164" s="40"/>
      <c r="G164" s="66"/>
      <c r="H164" s="39"/>
      <c r="I164" s="40"/>
      <c r="J164" s="37" t="s">
        <v>358</v>
      </c>
    </row>
    <row r="165" spans="1:10" x14ac:dyDescent="0.2">
      <c r="A165" s="10">
        <v>39369</v>
      </c>
      <c r="B165" s="11">
        <v>0.45833333333333331</v>
      </c>
      <c r="C165" s="11">
        <v>0.5</v>
      </c>
      <c r="D165" s="66">
        <v>16</v>
      </c>
      <c r="E165" s="39">
        <v>0</v>
      </c>
      <c r="F165" s="40">
        <f>E165/(E165+D165)</f>
        <v>0</v>
      </c>
      <c r="G165" s="66">
        <v>2</v>
      </c>
      <c r="H165" s="39">
        <v>0</v>
      </c>
      <c r="I165" s="40">
        <f>H165/(H165+G165)</f>
        <v>0</v>
      </c>
      <c r="J165" s="52"/>
    </row>
    <row r="166" spans="1:10" x14ac:dyDescent="0.2">
      <c r="A166" s="10">
        <v>39370</v>
      </c>
      <c r="B166" s="11">
        <v>0.54166666666666663</v>
      </c>
      <c r="C166" s="11">
        <v>0.58333333333333304</v>
      </c>
      <c r="D166" s="66">
        <v>45</v>
      </c>
      <c r="E166" s="39">
        <v>3</v>
      </c>
      <c r="F166" s="40">
        <f>E166/(E166+D166)</f>
        <v>6.25E-2</v>
      </c>
      <c r="G166" s="66">
        <v>7</v>
      </c>
      <c r="H166" s="39">
        <v>1</v>
      </c>
      <c r="I166" s="40">
        <f>H166/(H166+G166)</f>
        <v>0.125</v>
      </c>
      <c r="J166" s="52"/>
    </row>
    <row r="167" spans="1:10" x14ac:dyDescent="0.2">
      <c r="A167" s="10">
        <v>39371</v>
      </c>
      <c r="B167" s="11">
        <v>0.625</v>
      </c>
      <c r="C167" s="11">
        <v>0.66666666666666696</v>
      </c>
      <c r="D167" s="66">
        <v>41</v>
      </c>
      <c r="E167" s="39">
        <v>2</v>
      </c>
      <c r="F167" s="40">
        <f>E167/(E167+D167)</f>
        <v>4.6511627906976744E-2</v>
      </c>
      <c r="G167" s="66">
        <v>1</v>
      </c>
      <c r="H167" s="39">
        <v>1</v>
      </c>
      <c r="I167" s="40">
        <f>H167/(H167+G167)</f>
        <v>0.5</v>
      </c>
      <c r="J167" s="52"/>
    </row>
    <row r="168" spans="1:10" x14ac:dyDescent="0.2">
      <c r="A168" s="10">
        <v>39372</v>
      </c>
      <c r="B168" s="11">
        <v>0.54166666666666663</v>
      </c>
      <c r="C168" s="11">
        <v>0.58333333333333304</v>
      </c>
      <c r="D168" s="66">
        <v>16</v>
      </c>
      <c r="E168" s="39">
        <v>0</v>
      </c>
      <c r="F168" s="40">
        <f>E168/(E168+D168)</f>
        <v>0</v>
      </c>
      <c r="G168" s="66">
        <v>0</v>
      </c>
      <c r="H168" s="39">
        <v>2</v>
      </c>
      <c r="I168" s="40">
        <f>H168/(H168+G168)</f>
        <v>1</v>
      </c>
      <c r="J168" s="52"/>
    </row>
    <row r="169" spans="1:10" x14ac:dyDescent="0.2">
      <c r="A169" s="10">
        <v>39373</v>
      </c>
      <c r="B169" s="11"/>
      <c r="C169" s="11"/>
      <c r="D169" s="66"/>
      <c r="E169" s="39"/>
      <c r="F169" s="40"/>
      <c r="G169" s="66"/>
      <c r="H169" s="39"/>
      <c r="I169" s="40"/>
      <c r="J169" s="52"/>
    </row>
    <row r="170" spans="1:10" x14ac:dyDescent="0.2">
      <c r="A170" s="10">
        <v>39374</v>
      </c>
      <c r="B170" s="11"/>
      <c r="C170" s="11"/>
      <c r="D170" s="66"/>
      <c r="E170" s="39"/>
      <c r="F170" s="40"/>
      <c r="G170" s="66"/>
      <c r="H170" s="39"/>
      <c r="I170" s="40"/>
      <c r="J170" s="52"/>
    </row>
    <row r="171" spans="1:10" x14ac:dyDescent="0.2">
      <c r="A171" s="10">
        <v>39375</v>
      </c>
      <c r="B171" s="11"/>
      <c r="C171" s="11"/>
      <c r="D171" s="66"/>
      <c r="E171" s="39"/>
      <c r="F171" s="40"/>
      <c r="G171" s="66"/>
      <c r="H171" s="39"/>
      <c r="I171" s="40"/>
      <c r="J171" s="52"/>
    </row>
    <row r="172" spans="1:10" x14ac:dyDescent="0.2">
      <c r="A172" s="10">
        <v>39376</v>
      </c>
      <c r="B172" s="11"/>
      <c r="C172" s="11"/>
      <c r="D172" s="66"/>
      <c r="E172" s="39"/>
      <c r="F172" s="40"/>
      <c r="G172" s="66"/>
      <c r="H172" s="39"/>
      <c r="I172" s="40"/>
      <c r="J172" s="52"/>
    </row>
    <row r="173" spans="1:10" x14ac:dyDescent="0.2">
      <c r="A173" s="10">
        <v>39377</v>
      </c>
      <c r="B173" s="11"/>
      <c r="C173" s="11"/>
      <c r="D173" s="66"/>
      <c r="E173" s="39"/>
      <c r="F173" s="40"/>
      <c r="G173" s="66"/>
      <c r="H173" s="39"/>
      <c r="I173" s="40"/>
      <c r="J173" s="52"/>
    </row>
    <row r="174" spans="1:10" x14ac:dyDescent="0.2">
      <c r="A174" s="10">
        <v>39378</v>
      </c>
      <c r="B174" s="11"/>
      <c r="C174" s="11"/>
      <c r="D174" s="66"/>
      <c r="E174" s="39"/>
      <c r="F174" s="40"/>
      <c r="G174" s="66"/>
      <c r="H174" s="39"/>
      <c r="I174" s="40"/>
      <c r="J174" s="52"/>
    </row>
    <row r="175" spans="1:10" x14ac:dyDescent="0.2">
      <c r="A175" s="10">
        <v>39379</v>
      </c>
      <c r="B175" s="11"/>
      <c r="C175" s="11"/>
      <c r="D175" s="66"/>
      <c r="E175" s="39"/>
      <c r="F175" s="40"/>
      <c r="G175" s="66"/>
      <c r="H175" s="39"/>
      <c r="I175" s="40"/>
      <c r="J175" s="52"/>
    </row>
    <row r="176" spans="1:10" x14ac:dyDescent="0.2">
      <c r="A176" s="10">
        <v>39380</v>
      </c>
      <c r="B176" s="11"/>
      <c r="C176" s="11"/>
      <c r="D176" s="66"/>
      <c r="E176" s="39"/>
      <c r="F176" s="40"/>
      <c r="G176" s="66"/>
      <c r="H176" s="39"/>
      <c r="I176" s="40"/>
      <c r="J176" s="52"/>
    </row>
    <row r="177" spans="1:10" x14ac:dyDescent="0.2">
      <c r="A177" s="10">
        <v>39381</v>
      </c>
      <c r="B177" s="11"/>
      <c r="C177" s="11"/>
      <c r="D177" s="66"/>
      <c r="E177" s="39"/>
      <c r="F177" s="40"/>
      <c r="G177" s="66"/>
      <c r="H177" s="39"/>
      <c r="I177" s="40"/>
      <c r="J177" s="52"/>
    </row>
    <row r="178" spans="1:10" x14ac:dyDescent="0.2">
      <c r="A178" s="10">
        <v>39382</v>
      </c>
      <c r="B178" s="11"/>
      <c r="C178" s="11"/>
      <c r="D178" s="66"/>
      <c r="E178" s="39"/>
      <c r="F178" s="40"/>
      <c r="G178" s="66"/>
      <c r="H178" s="39"/>
      <c r="I178" s="40"/>
      <c r="J178" s="52"/>
    </row>
    <row r="179" spans="1:10" x14ac:dyDescent="0.2">
      <c r="A179" s="10">
        <v>39383</v>
      </c>
      <c r="B179" s="11"/>
      <c r="C179" s="11"/>
      <c r="D179" s="66"/>
      <c r="E179" s="39"/>
      <c r="F179" s="40"/>
      <c r="G179" s="66"/>
      <c r="H179" s="39"/>
      <c r="I179" s="40"/>
      <c r="J179" s="52"/>
    </row>
    <row r="180" spans="1:10" x14ac:dyDescent="0.2">
      <c r="A180" s="10">
        <v>39384</v>
      </c>
      <c r="B180" s="11"/>
      <c r="C180" s="11"/>
      <c r="D180" s="66"/>
      <c r="E180" s="39"/>
      <c r="F180" s="40"/>
      <c r="G180" s="66"/>
      <c r="H180" s="39"/>
      <c r="I180" s="40"/>
      <c r="J180" s="52"/>
    </row>
    <row r="181" spans="1:10" x14ac:dyDescent="0.2">
      <c r="A181" s="10">
        <v>39385</v>
      </c>
      <c r="B181" s="11"/>
      <c r="C181" s="11"/>
      <c r="D181" s="66"/>
      <c r="E181" s="39"/>
      <c r="F181" s="40"/>
      <c r="G181" s="66"/>
      <c r="H181" s="39"/>
      <c r="I181" s="40"/>
      <c r="J181" s="52"/>
    </row>
    <row r="182" spans="1:10" x14ac:dyDescent="0.2">
      <c r="A182" s="10">
        <v>39386</v>
      </c>
      <c r="B182" s="11"/>
      <c r="C182" s="11"/>
      <c r="D182" s="66"/>
      <c r="E182" s="39"/>
      <c r="F182" s="40"/>
      <c r="G182" s="66"/>
      <c r="H182" s="39"/>
      <c r="I182" s="40"/>
      <c r="J182" s="52"/>
    </row>
    <row r="183" spans="1:10" x14ac:dyDescent="0.2">
      <c r="A183" s="10">
        <v>39387</v>
      </c>
      <c r="B183" s="11"/>
      <c r="C183" s="11"/>
      <c r="D183" s="66"/>
      <c r="E183" s="39"/>
      <c r="F183" s="40"/>
      <c r="G183" s="66"/>
      <c r="H183" s="39"/>
      <c r="I183" s="40"/>
      <c r="J183" s="52"/>
    </row>
    <row r="184" spans="1:10" x14ac:dyDescent="0.2">
      <c r="A184" s="10">
        <v>39388</v>
      </c>
      <c r="B184" s="11"/>
      <c r="C184" s="11"/>
      <c r="D184" s="66"/>
      <c r="E184" s="39"/>
      <c r="F184" s="40"/>
      <c r="G184" s="66"/>
      <c r="H184" s="39"/>
      <c r="I184" s="40"/>
      <c r="J184" s="52"/>
    </row>
    <row r="185" spans="1:10" x14ac:dyDescent="0.2">
      <c r="A185" s="10">
        <v>39389</v>
      </c>
      <c r="B185" s="11"/>
      <c r="C185" s="11"/>
      <c r="D185" s="66"/>
      <c r="E185" s="39"/>
      <c r="F185" s="40"/>
      <c r="G185" s="66"/>
      <c r="H185" s="39"/>
      <c r="I185" s="40"/>
      <c r="J185" s="52"/>
    </row>
    <row r="186" spans="1:10" x14ac:dyDescent="0.2">
      <c r="A186" s="10">
        <v>39390</v>
      </c>
      <c r="B186" s="11"/>
      <c r="C186" s="11"/>
      <c r="D186" s="66"/>
      <c r="E186" s="39"/>
      <c r="F186" s="40"/>
      <c r="G186" s="66"/>
      <c r="H186" s="39"/>
      <c r="I186" s="40"/>
      <c r="J186" s="52"/>
    </row>
    <row r="187" spans="1:10" x14ac:dyDescent="0.2">
      <c r="A187" s="10">
        <v>39391</v>
      </c>
      <c r="B187" s="11"/>
      <c r="C187" s="11"/>
      <c r="D187" s="66"/>
      <c r="E187" s="39"/>
      <c r="F187" s="40"/>
      <c r="G187" s="66"/>
      <c r="H187" s="39"/>
      <c r="I187" s="40"/>
      <c r="J187" s="52"/>
    </row>
    <row r="188" spans="1:10" x14ac:dyDescent="0.2">
      <c r="A188" s="10">
        <v>39392</v>
      </c>
      <c r="B188" s="11"/>
      <c r="C188" s="11"/>
      <c r="D188" s="66"/>
      <c r="E188" s="39"/>
      <c r="F188" s="40"/>
      <c r="G188" s="66"/>
      <c r="H188" s="39"/>
      <c r="I188" s="40"/>
      <c r="J188" s="52"/>
    </row>
    <row r="189" spans="1:10" x14ac:dyDescent="0.2">
      <c r="A189" s="10">
        <v>39393</v>
      </c>
      <c r="B189" s="11"/>
      <c r="C189" s="11"/>
      <c r="D189" s="66"/>
      <c r="E189" s="39"/>
      <c r="F189" s="40"/>
      <c r="G189" s="66"/>
      <c r="H189" s="39"/>
      <c r="I189" s="40"/>
      <c r="J189" s="52"/>
    </row>
    <row r="190" spans="1:10" x14ac:dyDescent="0.2">
      <c r="A190" s="10">
        <v>39394</v>
      </c>
      <c r="B190" s="11"/>
      <c r="C190" s="11"/>
      <c r="D190" s="66"/>
      <c r="E190" s="39"/>
      <c r="F190" s="40"/>
      <c r="G190" s="66"/>
      <c r="H190" s="39"/>
      <c r="I190" s="40"/>
      <c r="J190" s="52"/>
    </row>
    <row r="191" spans="1:10" x14ac:dyDescent="0.2">
      <c r="A191" s="10">
        <v>39395</v>
      </c>
      <c r="B191" s="11"/>
      <c r="C191" s="11"/>
      <c r="D191" s="66"/>
      <c r="E191" s="39"/>
      <c r="F191" s="40"/>
      <c r="G191" s="66"/>
      <c r="H191" s="39"/>
      <c r="I191" s="40"/>
      <c r="J191" s="52"/>
    </row>
    <row r="192" spans="1:10" x14ac:dyDescent="0.2">
      <c r="A192" s="10">
        <v>39396</v>
      </c>
      <c r="B192" s="11"/>
      <c r="C192" s="11"/>
      <c r="D192" s="66"/>
      <c r="E192" s="39"/>
      <c r="F192" s="40"/>
      <c r="G192" s="66"/>
      <c r="H192" s="39"/>
      <c r="I192" s="40"/>
      <c r="J192" s="52"/>
    </row>
    <row r="193" spans="1:10" x14ac:dyDescent="0.2">
      <c r="A193" s="10">
        <v>39397</v>
      </c>
      <c r="B193" s="11"/>
      <c r="C193" s="11"/>
      <c r="D193" s="66"/>
      <c r="E193" s="39"/>
      <c r="F193" s="40"/>
      <c r="G193" s="66"/>
      <c r="H193" s="39"/>
      <c r="I193" s="40"/>
      <c r="J193" s="52"/>
    </row>
    <row r="194" spans="1:10" x14ac:dyDescent="0.2">
      <c r="A194" s="10">
        <v>39398</v>
      </c>
      <c r="B194" s="11"/>
      <c r="C194" s="11"/>
      <c r="D194" s="66"/>
      <c r="E194" s="39"/>
      <c r="F194" s="40"/>
      <c r="G194" s="66"/>
      <c r="H194" s="39"/>
      <c r="I194" s="40"/>
      <c r="J194" s="52"/>
    </row>
    <row r="195" spans="1:10" x14ac:dyDescent="0.2">
      <c r="A195" s="10">
        <v>39399</v>
      </c>
      <c r="B195" s="11"/>
      <c r="C195" s="11"/>
      <c r="D195" s="66"/>
      <c r="E195" s="39"/>
      <c r="F195" s="40"/>
      <c r="G195" s="66"/>
      <c r="H195" s="39"/>
      <c r="I195" s="40"/>
      <c r="J195" s="52"/>
    </row>
    <row r="196" spans="1:10" x14ac:dyDescent="0.2">
      <c r="A196" s="10">
        <v>39400</v>
      </c>
      <c r="B196" s="11"/>
      <c r="C196" s="11"/>
      <c r="D196" s="66"/>
      <c r="E196" s="39"/>
      <c r="F196" s="40"/>
      <c r="G196" s="66"/>
      <c r="H196" s="39"/>
      <c r="I196" s="40"/>
      <c r="J196" s="52"/>
    </row>
    <row r="197" spans="1:10" x14ac:dyDescent="0.2">
      <c r="A197" s="10"/>
      <c r="B197" s="11"/>
      <c r="C197" s="4"/>
      <c r="D197" s="12"/>
      <c r="E197" s="4"/>
      <c r="F197" s="4"/>
      <c r="G197" s="12"/>
      <c r="H197" s="4"/>
      <c r="I197" s="4"/>
      <c r="J197" s="52"/>
    </row>
    <row r="198" spans="1:10" ht="12" thickBot="1" x14ac:dyDescent="0.25">
      <c r="A198" s="41" t="s">
        <v>112</v>
      </c>
      <c r="B198" s="24"/>
      <c r="C198" s="28"/>
      <c r="D198" s="69">
        <f>SUM(D127:D196)</f>
        <v>898</v>
      </c>
      <c r="E198" s="28">
        <f>SUM(E127:E196)</f>
        <v>23</v>
      </c>
      <c r="F198" s="47">
        <f>E198/(E198+D198)</f>
        <v>2.4972855591748101E-2</v>
      </c>
      <c r="G198" s="69">
        <f>SUM(G127:G196)</f>
        <v>123</v>
      </c>
      <c r="H198" s="28">
        <f>SUM(H127:H196)</f>
        <v>9</v>
      </c>
      <c r="I198" s="47">
        <f>H198/(H198+G198)</f>
        <v>6.8181818181818177E-2</v>
      </c>
      <c r="J198" s="38"/>
    </row>
    <row r="200" spans="1:10" ht="12" thickBot="1" x14ac:dyDescent="0.25"/>
    <row r="201" spans="1:10" x14ac:dyDescent="0.2">
      <c r="A201" s="25">
        <v>39694</v>
      </c>
      <c r="B201" s="26"/>
      <c r="C201" s="26"/>
      <c r="D201" s="29"/>
      <c r="E201" s="9"/>
      <c r="F201" s="27"/>
      <c r="G201" s="29"/>
      <c r="H201" s="9"/>
      <c r="I201" s="27"/>
      <c r="J201" s="36" t="s">
        <v>358</v>
      </c>
    </row>
    <row r="202" spans="1:10" x14ac:dyDescent="0.2">
      <c r="A202" s="10">
        <v>39695</v>
      </c>
      <c r="B202" s="11">
        <v>0.58333333333333337</v>
      </c>
      <c r="C202" s="11">
        <v>0.625</v>
      </c>
      <c r="D202" s="12">
        <v>9</v>
      </c>
      <c r="E202" s="4">
        <v>1</v>
      </c>
      <c r="F202" s="13">
        <f t="shared" ref="F202:F239" si="10">E202/(E202+D202)</f>
        <v>0.1</v>
      </c>
      <c r="G202" s="12">
        <v>0</v>
      </c>
      <c r="H202" s="39">
        <v>0</v>
      </c>
      <c r="I202" s="13"/>
      <c r="J202" s="37"/>
    </row>
    <row r="203" spans="1:10" x14ac:dyDescent="0.2">
      <c r="A203" s="10">
        <v>39696</v>
      </c>
      <c r="B203" s="11">
        <v>0.41666666666666669</v>
      </c>
      <c r="C203" s="11">
        <v>0.45833333333333331</v>
      </c>
      <c r="D203" s="12">
        <v>7</v>
      </c>
      <c r="E203" s="4">
        <v>0</v>
      </c>
      <c r="F203" s="13">
        <f t="shared" si="10"/>
        <v>0</v>
      </c>
      <c r="G203" s="12">
        <v>0</v>
      </c>
      <c r="H203" s="39">
        <v>0</v>
      </c>
      <c r="I203" s="13"/>
      <c r="J203" s="37"/>
    </row>
    <row r="204" spans="1:10" x14ac:dyDescent="0.2">
      <c r="A204" s="10">
        <v>39697</v>
      </c>
      <c r="B204" s="11">
        <v>0.58333333333333337</v>
      </c>
      <c r="C204" s="11">
        <v>0.625</v>
      </c>
      <c r="D204" s="12">
        <v>1</v>
      </c>
      <c r="E204" s="4">
        <v>0</v>
      </c>
      <c r="F204" s="13">
        <f t="shared" si="10"/>
        <v>0</v>
      </c>
      <c r="G204" s="12">
        <v>0</v>
      </c>
      <c r="H204" s="39">
        <v>0</v>
      </c>
      <c r="I204" s="13"/>
      <c r="J204" s="37"/>
    </row>
    <row r="205" spans="1:10" x14ac:dyDescent="0.2">
      <c r="A205" s="10">
        <v>39698</v>
      </c>
      <c r="B205" s="11">
        <v>0.75</v>
      </c>
      <c r="C205" s="11">
        <v>0.79166666666666696</v>
      </c>
      <c r="D205" s="12">
        <v>0</v>
      </c>
      <c r="E205" s="39">
        <v>4</v>
      </c>
      <c r="F205" s="13">
        <f t="shared" si="10"/>
        <v>1</v>
      </c>
      <c r="G205" s="12">
        <v>0</v>
      </c>
      <c r="H205" s="39">
        <v>0</v>
      </c>
      <c r="I205" s="13"/>
      <c r="J205" s="37" t="s">
        <v>590</v>
      </c>
    </row>
    <row r="206" spans="1:10" x14ac:dyDescent="0.2">
      <c r="A206" s="10">
        <v>39699</v>
      </c>
      <c r="B206" s="11">
        <v>0.70833333333333337</v>
      </c>
      <c r="C206" s="11">
        <v>0.75</v>
      </c>
      <c r="D206" s="12">
        <v>23</v>
      </c>
      <c r="E206" s="39">
        <v>1</v>
      </c>
      <c r="F206" s="13">
        <f t="shared" si="10"/>
        <v>4.1666666666666664E-2</v>
      </c>
      <c r="G206" s="66">
        <v>2</v>
      </c>
      <c r="H206" s="39">
        <v>3</v>
      </c>
      <c r="I206" s="13">
        <f t="shared" ref="I206:I218" si="11">H206/(H206+G206)</f>
        <v>0.6</v>
      </c>
      <c r="J206" s="37" t="s">
        <v>591</v>
      </c>
    </row>
    <row r="207" spans="1:10" x14ac:dyDescent="0.2">
      <c r="A207" s="10">
        <v>39700</v>
      </c>
      <c r="B207" s="11">
        <v>0.625</v>
      </c>
      <c r="C207" s="11">
        <v>0.66666666666666663</v>
      </c>
      <c r="D207" s="12">
        <v>16</v>
      </c>
      <c r="E207" s="39">
        <v>0</v>
      </c>
      <c r="F207" s="13">
        <f t="shared" si="10"/>
        <v>0</v>
      </c>
      <c r="G207" s="66">
        <v>1</v>
      </c>
      <c r="H207" s="39">
        <v>0</v>
      </c>
      <c r="I207" s="13">
        <f t="shared" si="11"/>
        <v>0</v>
      </c>
      <c r="J207" s="37"/>
    </row>
    <row r="208" spans="1:10" x14ac:dyDescent="0.2">
      <c r="A208" s="10">
        <v>39701</v>
      </c>
      <c r="B208" s="11">
        <v>0.375</v>
      </c>
      <c r="C208" s="11">
        <v>0.41666666666666702</v>
      </c>
      <c r="D208" s="66">
        <v>19</v>
      </c>
      <c r="E208" s="39">
        <v>1</v>
      </c>
      <c r="F208" s="13">
        <f t="shared" si="10"/>
        <v>0.05</v>
      </c>
      <c r="G208" s="66">
        <v>0</v>
      </c>
      <c r="H208" s="39">
        <v>1</v>
      </c>
      <c r="I208" s="13">
        <f t="shared" si="11"/>
        <v>1</v>
      </c>
      <c r="J208" s="37"/>
    </row>
    <row r="209" spans="1:10" x14ac:dyDescent="0.2">
      <c r="A209" s="10">
        <v>39702</v>
      </c>
      <c r="B209" s="11">
        <v>0.33333333333333331</v>
      </c>
      <c r="C209" s="11">
        <v>0.375</v>
      </c>
      <c r="D209" s="66">
        <v>9</v>
      </c>
      <c r="E209" s="39">
        <v>1</v>
      </c>
      <c r="F209" s="13">
        <f t="shared" si="10"/>
        <v>0.1</v>
      </c>
      <c r="G209" s="66">
        <v>0</v>
      </c>
      <c r="H209" s="39">
        <v>0</v>
      </c>
      <c r="I209" s="13"/>
      <c r="J209" s="37"/>
    </row>
    <row r="210" spans="1:10" x14ac:dyDescent="0.2">
      <c r="A210" s="10">
        <v>39703</v>
      </c>
      <c r="B210" s="11">
        <v>0.625</v>
      </c>
      <c r="C210" s="11">
        <v>0.66666666666666696</v>
      </c>
      <c r="D210" s="66">
        <v>21</v>
      </c>
      <c r="E210" s="39">
        <v>2</v>
      </c>
      <c r="F210" s="13">
        <f t="shared" si="10"/>
        <v>8.6956521739130432E-2</v>
      </c>
      <c r="G210" s="66">
        <v>4</v>
      </c>
      <c r="H210" s="39">
        <v>0</v>
      </c>
      <c r="I210" s="13">
        <f t="shared" si="11"/>
        <v>0</v>
      </c>
      <c r="J210" s="52"/>
    </row>
    <row r="211" spans="1:10" x14ac:dyDescent="0.2">
      <c r="A211" s="10">
        <v>39704</v>
      </c>
      <c r="B211" s="11">
        <v>0.33333333333333331</v>
      </c>
      <c r="C211" s="11">
        <v>0.375</v>
      </c>
      <c r="D211" s="12">
        <v>15</v>
      </c>
      <c r="E211" s="39">
        <v>0</v>
      </c>
      <c r="F211" s="13">
        <f t="shared" si="10"/>
        <v>0</v>
      </c>
      <c r="G211" s="12">
        <v>2</v>
      </c>
      <c r="H211" s="39">
        <v>0</v>
      </c>
      <c r="I211" s="13">
        <f t="shared" si="11"/>
        <v>0</v>
      </c>
      <c r="J211" s="37"/>
    </row>
    <row r="212" spans="1:10" x14ac:dyDescent="0.2">
      <c r="A212" s="10">
        <v>39705</v>
      </c>
      <c r="B212" s="11">
        <v>0.75</v>
      </c>
      <c r="C212" s="11">
        <v>0.79166666666666696</v>
      </c>
      <c r="D212" s="66">
        <v>33</v>
      </c>
      <c r="E212" s="39">
        <v>3</v>
      </c>
      <c r="F212" s="13">
        <f t="shared" si="10"/>
        <v>8.3333333333333329E-2</v>
      </c>
      <c r="G212" s="66">
        <v>7</v>
      </c>
      <c r="H212" s="39">
        <v>1</v>
      </c>
      <c r="I212" s="13">
        <f t="shared" si="11"/>
        <v>0.125</v>
      </c>
      <c r="J212" s="52"/>
    </row>
    <row r="213" spans="1:10" x14ac:dyDescent="0.2">
      <c r="A213" s="10">
        <v>39706</v>
      </c>
      <c r="B213" s="11">
        <v>0.375</v>
      </c>
      <c r="C213" s="11">
        <v>0.41666666666666702</v>
      </c>
      <c r="D213" s="66">
        <v>14</v>
      </c>
      <c r="E213" s="39">
        <v>0</v>
      </c>
      <c r="F213" s="13">
        <f t="shared" si="10"/>
        <v>0</v>
      </c>
      <c r="G213" s="66">
        <v>0</v>
      </c>
      <c r="H213" s="39">
        <v>0</v>
      </c>
      <c r="I213" s="13"/>
      <c r="J213" s="52"/>
    </row>
    <row r="214" spans="1:10" x14ac:dyDescent="0.2">
      <c r="A214" s="10">
        <v>39707</v>
      </c>
      <c r="B214" s="11">
        <v>0.70833333333333337</v>
      </c>
      <c r="C214" s="11">
        <v>0.75</v>
      </c>
      <c r="D214" s="66">
        <v>29</v>
      </c>
      <c r="E214" s="39">
        <v>1</v>
      </c>
      <c r="F214" s="13">
        <f t="shared" si="10"/>
        <v>3.3333333333333333E-2</v>
      </c>
      <c r="G214" s="66">
        <v>2</v>
      </c>
      <c r="H214" s="39">
        <v>0</v>
      </c>
      <c r="I214" s="13">
        <f t="shared" si="11"/>
        <v>0</v>
      </c>
      <c r="J214" s="52"/>
    </row>
    <row r="215" spans="1:10" x14ac:dyDescent="0.2">
      <c r="A215" s="10">
        <v>39708</v>
      </c>
      <c r="B215" s="11">
        <v>0.41666666666666669</v>
      </c>
      <c r="C215" s="11">
        <v>0.45833333333333298</v>
      </c>
      <c r="D215" s="66">
        <v>8</v>
      </c>
      <c r="E215" s="39">
        <v>0</v>
      </c>
      <c r="F215" s="40">
        <f t="shared" si="10"/>
        <v>0</v>
      </c>
      <c r="G215" s="66">
        <v>0</v>
      </c>
      <c r="H215" s="39">
        <v>0</v>
      </c>
      <c r="I215" s="40"/>
      <c r="J215" s="52"/>
    </row>
    <row r="216" spans="1:10" x14ac:dyDescent="0.2">
      <c r="A216" s="10">
        <v>39709</v>
      </c>
      <c r="B216" s="11">
        <v>0.66666666666666663</v>
      </c>
      <c r="C216" s="11">
        <v>0.70833333333333304</v>
      </c>
      <c r="D216" s="66">
        <v>51</v>
      </c>
      <c r="E216" s="39">
        <v>1</v>
      </c>
      <c r="F216" s="40">
        <f t="shared" si="10"/>
        <v>1.9230769230769232E-2</v>
      </c>
      <c r="G216" s="66">
        <v>4</v>
      </c>
      <c r="H216" s="39">
        <v>0</v>
      </c>
      <c r="I216" s="13">
        <f t="shared" si="11"/>
        <v>0</v>
      </c>
      <c r="J216" s="52"/>
    </row>
    <row r="217" spans="1:10" x14ac:dyDescent="0.2">
      <c r="A217" s="10">
        <v>39710</v>
      </c>
      <c r="B217" s="11">
        <v>0.375</v>
      </c>
      <c r="C217" s="11">
        <v>0.41666666666666702</v>
      </c>
      <c r="D217" s="12">
        <v>12</v>
      </c>
      <c r="E217" s="39">
        <v>0</v>
      </c>
      <c r="F217" s="40">
        <f t="shared" si="10"/>
        <v>0</v>
      </c>
      <c r="G217" s="12">
        <v>0</v>
      </c>
      <c r="H217" s="39">
        <v>0</v>
      </c>
      <c r="I217" s="40"/>
      <c r="J217" s="37"/>
    </row>
    <row r="218" spans="1:10" x14ac:dyDescent="0.2">
      <c r="A218" s="10">
        <v>39711</v>
      </c>
      <c r="B218" s="11">
        <v>0.66666666666666663</v>
      </c>
      <c r="C218" s="11">
        <v>0.70833333333333304</v>
      </c>
      <c r="D218" s="66">
        <v>30</v>
      </c>
      <c r="E218" s="39">
        <v>4</v>
      </c>
      <c r="F218" s="40">
        <f t="shared" si="10"/>
        <v>0.11764705882352941</v>
      </c>
      <c r="G218" s="66">
        <v>2</v>
      </c>
      <c r="H218" s="39">
        <v>0</v>
      </c>
      <c r="I218" s="13">
        <f t="shared" si="11"/>
        <v>0</v>
      </c>
      <c r="J218" s="52"/>
    </row>
    <row r="219" spans="1:10" x14ac:dyDescent="0.2">
      <c r="A219" s="10">
        <v>39712</v>
      </c>
      <c r="B219" s="11">
        <v>0.45833333333333331</v>
      </c>
      <c r="C219" s="11">
        <v>0.5</v>
      </c>
      <c r="D219" s="66">
        <v>4</v>
      </c>
      <c r="E219" s="39">
        <v>0</v>
      </c>
      <c r="F219" s="40">
        <f t="shared" si="10"/>
        <v>0</v>
      </c>
      <c r="G219" s="66">
        <v>0</v>
      </c>
      <c r="H219" s="39">
        <v>0</v>
      </c>
      <c r="I219" s="40"/>
      <c r="J219" s="52"/>
    </row>
    <row r="220" spans="1:10" x14ac:dyDescent="0.2">
      <c r="A220" s="10">
        <v>39713</v>
      </c>
      <c r="B220" s="11"/>
      <c r="C220" s="11"/>
      <c r="D220" s="12"/>
      <c r="E220" s="4"/>
      <c r="F220" s="40"/>
      <c r="G220" s="66"/>
      <c r="H220" s="4"/>
      <c r="I220" s="40"/>
      <c r="J220" s="37" t="s">
        <v>358</v>
      </c>
    </row>
    <row r="221" spans="1:10" x14ac:dyDescent="0.2">
      <c r="A221" s="10">
        <v>39714</v>
      </c>
      <c r="B221" s="11">
        <v>0.75</v>
      </c>
      <c r="C221" s="11">
        <v>0.79166666666666696</v>
      </c>
      <c r="D221" s="66">
        <v>19</v>
      </c>
      <c r="E221" s="39">
        <v>0</v>
      </c>
      <c r="F221" s="40">
        <f t="shared" si="10"/>
        <v>0</v>
      </c>
      <c r="G221" s="66">
        <v>1</v>
      </c>
      <c r="H221" s="39">
        <v>0</v>
      </c>
      <c r="I221" s="13">
        <f>H221/(H221+G221)</f>
        <v>0</v>
      </c>
      <c r="J221" s="52"/>
    </row>
    <row r="222" spans="1:10" x14ac:dyDescent="0.2">
      <c r="A222" s="10">
        <v>39715</v>
      </c>
      <c r="B222" s="11">
        <v>0.70833333333333337</v>
      </c>
      <c r="C222" s="11">
        <v>0.75</v>
      </c>
      <c r="D222" s="66">
        <v>35</v>
      </c>
      <c r="E222" s="39">
        <v>3</v>
      </c>
      <c r="F222" s="40">
        <f t="shared" si="10"/>
        <v>7.8947368421052627E-2</v>
      </c>
      <c r="G222" s="66">
        <v>2</v>
      </c>
      <c r="H222" s="39">
        <v>0</v>
      </c>
      <c r="I222" s="13">
        <f>H222/(H222+G222)</f>
        <v>0</v>
      </c>
      <c r="J222" s="52"/>
    </row>
    <row r="223" spans="1:10" x14ac:dyDescent="0.2">
      <c r="A223" s="10">
        <v>39716</v>
      </c>
      <c r="B223" s="11">
        <v>0.625</v>
      </c>
      <c r="C223" s="11">
        <v>0.70833333333333337</v>
      </c>
      <c r="D223" s="66">
        <v>21</v>
      </c>
      <c r="E223" s="39">
        <v>0</v>
      </c>
      <c r="F223" s="40">
        <f t="shared" si="10"/>
        <v>0</v>
      </c>
      <c r="G223" s="66">
        <v>4</v>
      </c>
      <c r="H223" s="39">
        <v>0</v>
      </c>
      <c r="I223" s="13">
        <f>H223/(H223+G223)</f>
        <v>0</v>
      </c>
      <c r="J223" s="52" t="s">
        <v>595</v>
      </c>
    </row>
    <row r="224" spans="1:10" x14ac:dyDescent="0.2">
      <c r="A224" s="10">
        <v>39717</v>
      </c>
      <c r="B224" s="11">
        <v>0.625</v>
      </c>
      <c r="C224" s="11">
        <v>0.66666666666666696</v>
      </c>
      <c r="D224" s="66">
        <v>20</v>
      </c>
      <c r="E224" s="39">
        <v>0</v>
      </c>
      <c r="F224" s="40">
        <f t="shared" si="10"/>
        <v>0</v>
      </c>
      <c r="G224" s="66">
        <v>0</v>
      </c>
      <c r="H224" s="39">
        <v>0</v>
      </c>
      <c r="I224" s="13"/>
      <c r="J224" s="52"/>
    </row>
    <row r="225" spans="1:10" x14ac:dyDescent="0.2">
      <c r="A225" s="10">
        <v>39718</v>
      </c>
      <c r="B225" s="11">
        <v>0.41666666666666669</v>
      </c>
      <c r="C225" s="11">
        <v>0.45833333333333298</v>
      </c>
      <c r="D225" s="66">
        <v>25</v>
      </c>
      <c r="E225" s="39">
        <v>0</v>
      </c>
      <c r="F225" s="40">
        <f t="shared" si="10"/>
        <v>0</v>
      </c>
      <c r="G225" s="66">
        <v>1</v>
      </c>
      <c r="H225" s="39">
        <v>0</v>
      </c>
      <c r="I225" s="13">
        <f>H225/(H225+G225)</f>
        <v>0</v>
      </c>
      <c r="J225" s="52"/>
    </row>
    <row r="226" spans="1:10" x14ac:dyDescent="0.2">
      <c r="A226" s="10">
        <v>39719</v>
      </c>
      <c r="B226" s="63">
        <v>0.45833333333333331</v>
      </c>
      <c r="C226" s="63">
        <v>0.5</v>
      </c>
      <c r="D226" s="66">
        <v>29</v>
      </c>
      <c r="E226" s="39">
        <v>1</v>
      </c>
      <c r="F226" s="40">
        <f t="shared" si="10"/>
        <v>3.3333333333333333E-2</v>
      </c>
      <c r="G226" s="66">
        <v>0</v>
      </c>
      <c r="H226" s="39">
        <v>0</v>
      </c>
      <c r="I226" s="13"/>
      <c r="J226" s="52"/>
    </row>
    <row r="227" spans="1:10" x14ac:dyDescent="0.2">
      <c r="A227" s="10">
        <v>39720</v>
      </c>
      <c r="B227" s="11">
        <v>0.58333333333333337</v>
      </c>
      <c r="C227" s="11">
        <v>0.625</v>
      </c>
      <c r="D227" s="66">
        <v>29</v>
      </c>
      <c r="E227" s="39">
        <v>1</v>
      </c>
      <c r="F227" s="40">
        <f t="shared" si="10"/>
        <v>3.3333333333333333E-2</v>
      </c>
      <c r="G227" s="66">
        <v>2</v>
      </c>
      <c r="H227" s="39">
        <v>1</v>
      </c>
      <c r="I227" s="13">
        <f t="shared" ref="I227:I238" si="12">H227/(H227+G227)</f>
        <v>0.33333333333333331</v>
      </c>
      <c r="J227" s="52"/>
    </row>
    <row r="228" spans="1:10" x14ac:dyDescent="0.2">
      <c r="A228" s="10">
        <v>39721</v>
      </c>
      <c r="B228" s="11">
        <v>0.66666666666666663</v>
      </c>
      <c r="C228" s="11">
        <v>0.70833333333333304</v>
      </c>
      <c r="D228" s="66">
        <v>31</v>
      </c>
      <c r="E228" s="39">
        <v>1</v>
      </c>
      <c r="F228" s="40">
        <f t="shared" si="10"/>
        <v>3.125E-2</v>
      </c>
      <c r="G228" s="66">
        <v>1</v>
      </c>
      <c r="H228" s="39">
        <v>0</v>
      </c>
      <c r="I228" s="13">
        <f t="shared" si="12"/>
        <v>0</v>
      </c>
      <c r="J228" s="52"/>
    </row>
    <row r="229" spans="1:10" x14ac:dyDescent="0.2">
      <c r="A229" s="10">
        <v>39722</v>
      </c>
      <c r="B229" s="11">
        <v>0.66666666666666663</v>
      </c>
      <c r="C229" s="11">
        <v>0.70833333333333304</v>
      </c>
      <c r="D229" s="66">
        <v>30</v>
      </c>
      <c r="E229" s="39">
        <v>1</v>
      </c>
      <c r="F229" s="40">
        <f t="shared" si="10"/>
        <v>3.2258064516129031E-2</v>
      </c>
      <c r="G229" s="66">
        <v>1</v>
      </c>
      <c r="H229" s="39">
        <v>0</v>
      </c>
      <c r="I229" s="13">
        <f t="shared" si="12"/>
        <v>0</v>
      </c>
      <c r="J229" s="52"/>
    </row>
    <row r="230" spans="1:10" x14ac:dyDescent="0.2">
      <c r="A230" s="10">
        <v>39723</v>
      </c>
      <c r="B230" s="11">
        <v>0.33333333333333331</v>
      </c>
      <c r="C230" s="11">
        <v>0.375</v>
      </c>
      <c r="D230" s="66">
        <v>84</v>
      </c>
      <c r="E230" s="39">
        <v>5</v>
      </c>
      <c r="F230" s="40">
        <f t="shared" si="10"/>
        <v>5.6179775280898875E-2</v>
      </c>
      <c r="G230" s="66">
        <v>1</v>
      </c>
      <c r="H230" s="39">
        <v>0</v>
      </c>
      <c r="I230" s="40">
        <f t="shared" si="12"/>
        <v>0</v>
      </c>
      <c r="J230" s="52" t="s">
        <v>290</v>
      </c>
    </row>
    <row r="231" spans="1:10" x14ac:dyDescent="0.2">
      <c r="A231" s="10">
        <v>39724</v>
      </c>
      <c r="B231" s="11">
        <v>0.75</v>
      </c>
      <c r="C231" s="11">
        <v>0.79166666666666696</v>
      </c>
      <c r="D231" s="66">
        <v>66</v>
      </c>
      <c r="E231" s="39">
        <v>6</v>
      </c>
      <c r="F231" s="40">
        <f t="shared" si="10"/>
        <v>8.3333333333333329E-2</v>
      </c>
      <c r="G231" s="66">
        <v>1</v>
      </c>
      <c r="H231" s="39">
        <v>0</v>
      </c>
      <c r="I231" s="40">
        <f t="shared" si="12"/>
        <v>0</v>
      </c>
      <c r="J231" s="37"/>
    </row>
    <row r="232" spans="1:10" x14ac:dyDescent="0.2">
      <c r="A232" s="10">
        <v>39725</v>
      </c>
      <c r="B232" s="11">
        <v>0.625</v>
      </c>
      <c r="C232" s="11">
        <v>0.66666666666666696</v>
      </c>
      <c r="D232" s="66">
        <v>37</v>
      </c>
      <c r="E232" s="39">
        <v>3</v>
      </c>
      <c r="F232" s="40">
        <f t="shared" si="10"/>
        <v>7.4999999999999997E-2</v>
      </c>
      <c r="G232" s="66">
        <v>1</v>
      </c>
      <c r="H232" s="39">
        <v>0</v>
      </c>
      <c r="I232" s="40">
        <f t="shared" si="12"/>
        <v>0</v>
      </c>
      <c r="J232" s="37"/>
    </row>
    <row r="233" spans="1:10" x14ac:dyDescent="0.2">
      <c r="A233" s="10">
        <v>39726</v>
      </c>
      <c r="B233" s="11">
        <v>0.58333333333333337</v>
      </c>
      <c r="C233" s="11">
        <v>0.625</v>
      </c>
      <c r="D233" s="66">
        <v>38</v>
      </c>
      <c r="E233" s="39">
        <v>1</v>
      </c>
      <c r="F233" s="40">
        <f t="shared" si="10"/>
        <v>2.564102564102564E-2</v>
      </c>
      <c r="G233" s="66">
        <v>2</v>
      </c>
      <c r="H233" s="39">
        <v>0</v>
      </c>
      <c r="I233" s="40">
        <f t="shared" si="12"/>
        <v>0</v>
      </c>
      <c r="J233" s="37"/>
    </row>
    <row r="234" spans="1:10" x14ac:dyDescent="0.2">
      <c r="A234" s="10">
        <v>39727</v>
      </c>
      <c r="B234" s="11">
        <v>0.375</v>
      </c>
      <c r="C234" s="11">
        <v>0.41666666666666702</v>
      </c>
      <c r="D234" s="66">
        <v>44</v>
      </c>
      <c r="E234" s="39">
        <v>2</v>
      </c>
      <c r="F234" s="40">
        <f t="shared" si="10"/>
        <v>4.3478260869565216E-2</v>
      </c>
      <c r="G234" s="66">
        <v>0</v>
      </c>
      <c r="H234" s="39">
        <v>0</v>
      </c>
      <c r="I234" s="40"/>
      <c r="J234" s="37"/>
    </row>
    <row r="235" spans="1:10" x14ac:dyDescent="0.2">
      <c r="A235" s="10">
        <v>39728</v>
      </c>
      <c r="B235" s="11">
        <v>0.58333333333333337</v>
      </c>
      <c r="C235" s="11">
        <v>0.625</v>
      </c>
      <c r="D235" s="66">
        <v>128</v>
      </c>
      <c r="E235" s="39">
        <v>5</v>
      </c>
      <c r="F235" s="40">
        <f t="shared" si="10"/>
        <v>3.7593984962406013E-2</v>
      </c>
      <c r="G235" s="66">
        <v>5</v>
      </c>
      <c r="H235" s="39">
        <v>0</v>
      </c>
      <c r="I235" s="40">
        <f t="shared" si="12"/>
        <v>0</v>
      </c>
      <c r="J235" s="37"/>
    </row>
    <row r="236" spans="1:10" x14ac:dyDescent="0.2">
      <c r="A236" s="10">
        <v>39729</v>
      </c>
      <c r="B236" s="11">
        <v>0.70833333333333337</v>
      </c>
      <c r="C236" s="11">
        <v>0.75</v>
      </c>
      <c r="D236" s="66">
        <v>44</v>
      </c>
      <c r="E236" s="39">
        <v>1</v>
      </c>
      <c r="F236" s="40">
        <f t="shared" si="10"/>
        <v>2.2222222222222223E-2</v>
      </c>
      <c r="G236" s="66">
        <v>0</v>
      </c>
      <c r="H236" s="39">
        <v>0</v>
      </c>
      <c r="I236" s="40"/>
      <c r="J236" s="37"/>
    </row>
    <row r="237" spans="1:10" x14ac:dyDescent="0.2">
      <c r="A237" s="10">
        <v>39730</v>
      </c>
      <c r="B237" s="11">
        <v>0.70833333333333337</v>
      </c>
      <c r="C237" s="11">
        <v>0.75</v>
      </c>
      <c r="D237" s="66">
        <v>23</v>
      </c>
      <c r="E237" s="39">
        <v>2</v>
      </c>
      <c r="F237" s="40">
        <f t="shared" si="10"/>
        <v>0.08</v>
      </c>
      <c r="G237" s="66">
        <v>0</v>
      </c>
      <c r="H237" s="39">
        <v>0</v>
      </c>
      <c r="I237" s="40"/>
      <c r="J237" s="52"/>
    </row>
    <row r="238" spans="1:10" x14ac:dyDescent="0.2">
      <c r="A238" s="10">
        <v>39731</v>
      </c>
      <c r="B238" s="11">
        <v>0.70833333333333337</v>
      </c>
      <c r="C238" s="11">
        <v>0.75</v>
      </c>
      <c r="D238" s="66">
        <v>43</v>
      </c>
      <c r="E238" s="39">
        <v>4</v>
      </c>
      <c r="F238" s="40">
        <f t="shared" si="10"/>
        <v>8.5106382978723402E-2</v>
      </c>
      <c r="G238" s="66">
        <v>2</v>
      </c>
      <c r="H238" s="39">
        <v>0</v>
      </c>
      <c r="I238" s="40">
        <f t="shared" si="12"/>
        <v>0</v>
      </c>
      <c r="J238" s="37"/>
    </row>
    <row r="239" spans="1:10" x14ac:dyDescent="0.2">
      <c r="A239" s="10">
        <v>39732</v>
      </c>
      <c r="B239" s="11">
        <v>0.66666666666666663</v>
      </c>
      <c r="C239" s="11">
        <v>0.70833333333333304</v>
      </c>
      <c r="D239" s="66">
        <v>51</v>
      </c>
      <c r="E239" s="39">
        <v>1</v>
      </c>
      <c r="F239" s="40">
        <f t="shared" si="10"/>
        <v>1.9230769230769232E-2</v>
      </c>
      <c r="G239" s="66">
        <v>0</v>
      </c>
      <c r="H239" s="39">
        <v>0</v>
      </c>
      <c r="I239" s="40"/>
      <c r="J239" s="52"/>
    </row>
    <row r="240" spans="1:10" x14ac:dyDescent="0.2">
      <c r="A240" s="10">
        <v>39733</v>
      </c>
      <c r="B240" s="11"/>
      <c r="C240" s="11"/>
      <c r="D240" s="66"/>
      <c r="E240" s="39"/>
      <c r="F240" s="40"/>
      <c r="G240" s="66"/>
      <c r="H240" s="39"/>
      <c r="I240" s="40"/>
      <c r="J240" s="37" t="s">
        <v>358</v>
      </c>
    </row>
    <row r="241" spans="1:10" x14ac:dyDescent="0.2">
      <c r="A241" s="10">
        <v>39734</v>
      </c>
      <c r="B241" s="11"/>
      <c r="C241" s="11"/>
      <c r="D241" s="66"/>
      <c r="E241" s="39"/>
      <c r="F241" s="40"/>
      <c r="G241" s="66"/>
      <c r="H241" s="39"/>
      <c r="I241" s="40"/>
      <c r="J241" s="37" t="s">
        <v>358</v>
      </c>
    </row>
    <row r="242" spans="1:10" x14ac:dyDescent="0.2">
      <c r="A242" s="10">
        <v>39735</v>
      </c>
      <c r="B242" s="11">
        <v>0.41666666666666669</v>
      </c>
      <c r="C242" s="11">
        <v>0.45833333333333298</v>
      </c>
      <c r="D242" s="66">
        <v>52</v>
      </c>
      <c r="E242" s="39">
        <v>1</v>
      </c>
      <c r="F242" s="40">
        <f>E242/(E242+D242)</f>
        <v>1.8867924528301886E-2</v>
      </c>
      <c r="G242" s="66">
        <v>0</v>
      </c>
      <c r="H242" s="39">
        <v>0</v>
      </c>
      <c r="I242" s="40"/>
      <c r="J242" s="52"/>
    </row>
    <row r="243" spans="1:10" x14ac:dyDescent="0.2">
      <c r="A243" s="10">
        <v>39736</v>
      </c>
      <c r="B243" s="11">
        <v>0.45833333333333298</v>
      </c>
      <c r="C243" s="11">
        <v>0.5</v>
      </c>
      <c r="D243" s="66">
        <v>55</v>
      </c>
      <c r="E243" s="39">
        <v>2</v>
      </c>
      <c r="F243" s="40">
        <f>E243/(E243+D243)</f>
        <v>3.5087719298245612E-2</v>
      </c>
      <c r="G243" s="66">
        <v>0</v>
      </c>
      <c r="H243" s="39">
        <v>0</v>
      </c>
      <c r="I243" s="40"/>
      <c r="J243" s="52"/>
    </row>
    <row r="244" spans="1:10" x14ac:dyDescent="0.2">
      <c r="A244" s="10">
        <v>39737</v>
      </c>
      <c r="B244" s="11">
        <v>0.58333333333333337</v>
      </c>
      <c r="C244" s="11">
        <v>0.625</v>
      </c>
      <c r="D244" s="66">
        <v>47</v>
      </c>
      <c r="E244" s="39">
        <v>3</v>
      </c>
      <c r="F244" s="40">
        <f>E244/(E244+D244)</f>
        <v>0.06</v>
      </c>
      <c r="G244" s="66">
        <v>1</v>
      </c>
      <c r="H244" s="39">
        <v>1</v>
      </c>
      <c r="I244" s="40">
        <f>H244/(H244+G244)</f>
        <v>0.5</v>
      </c>
      <c r="J244" s="52"/>
    </row>
    <row r="245" spans="1:10" x14ac:dyDescent="0.2">
      <c r="A245" s="10">
        <v>39738</v>
      </c>
      <c r="B245" s="11"/>
      <c r="C245" s="11"/>
      <c r="D245" s="66"/>
      <c r="E245" s="39"/>
      <c r="F245" s="40"/>
      <c r="G245" s="66"/>
      <c r="H245" s="39"/>
      <c r="I245" s="40"/>
      <c r="J245" s="37" t="s">
        <v>358</v>
      </c>
    </row>
    <row r="246" spans="1:10" x14ac:dyDescent="0.2">
      <c r="A246" s="10">
        <v>39739</v>
      </c>
      <c r="B246" s="11"/>
      <c r="C246" s="11"/>
      <c r="D246" s="66"/>
      <c r="E246" s="39"/>
      <c r="F246" s="40"/>
      <c r="G246" s="66"/>
      <c r="H246" s="39"/>
      <c r="I246" s="40"/>
      <c r="J246" s="37" t="s">
        <v>358</v>
      </c>
    </row>
    <row r="247" spans="1:10" x14ac:dyDescent="0.2">
      <c r="A247" s="10">
        <v>39740</v>
      </c>
      <c r="B247" s="11"/>
      <c r="C247" s="11"/>
      <c r="D247" s="66"/>
      <c r="E247" s="39"/>
      <c r="F247" s="40"/>
      <c r="G247" s="66"/>
      <c r="H247" s="39"/>
      <c r="I247" s="40"/>
      <c r="J247" s="37" t="s">
        <v>358</v>
      </c>
    </row>
    <row r="248" spans="1:10" x14ac:dyDescent="0.2">
      <c r="A248" s="10">
        <v>39741</v>
      </c>
      <c r="B248" s="11"/>
      <c r="C248" s="11"/>
      <c r="D248" s="66"/>
      <c r="E248" s="39"/>
      <c r="F248" s="40"/>
      <c r="G248" s="66"/>
      <c r="H248" s="39"/>
      <c r="I248" s="40"/>
      <c r="J248" s="37" t="s">
        <v>358</v>
      </c>
    </row>
    <row r="249" spans="1:10" x14ac:dyDescent="0.2">
      <c r="A249" s="10">
        <v>39742</v>
      </c>
      <c r="B249" s="11">
        <v>0.375</v>
      </c>
      <c r="C249" s="11">
        <v>0.41666666666666702</v>
      </c>
      <c r="D249" s="66">
        <v>31</v>
      </c>
      <c r="E249" s="39">
        <v>2</v>
      </c>
      <c r="F249" s="40">
        <f>E249/(E249+D249)</f>
        <v>6.0606060606060608E-2</v>
      </c>
      <c r="G249" s="66">
        <v>1</v>
      </c>
      <c r="H249" s="39">
        <v>0</v>
      </c>
      <c r="I249" s="40">
        <f>H249/(H249+G249)</f>
        <v>0</v>
      </c>
      <c r="J249" s="52"/>
    </row>
    <row r="250" spans="1:10" x14ac:dyDescent="0.2">
      <c r="A250" s="10">
        <v>39743</v>
      </c>
      <c r="B250" s="11">
        <v>0.5</v>
      </c>
      <c r="C250" s="11">
        <v>0.54166666666666696</v>
      </c>
      <c r="D250" s="66">
        <v>26</v>
      </c>
      <c r="E250" s="39">
        <v>2</v>
      </c>
      <c r="F250" s="40">
        <f>E250/(E250+D250)</f>
        <v>7.1428571428571425E-2</v>
      </c>
      <c r="G250" s="66">
        <v>2</v>
      </c>
      <c r="H250" s="39">
        <v>0</v>
      </c>
      <c r="I250" s="40">
        <f>H250/(H250+G250)</f>
        <v>0</v>
      </c>
      <c r="J250" s="52"/>
    </row>
    <row r="251" spans="1:10" x14ac:dyDescent="0.2">
      <c r="A251" s="10">
        <v>39744</v>
      </c>
      <c r="B251" s="11">
        <v>0.45833333333333331</v>
      </c>
      <c r="C251" s="11">
        <v>0.5</v>
      </c>
      <c r="D251" s="66">
        <v>26</v>
      </c>
      <c r="E251" s="39">
        <v>2</v>
      </c>
      <c r="F251" s="40">
        <f>E251/(E251+D251)</f>
        <v>7.1428571428571425E-2</v>
      </c>
      <c r="G251" s="66">
        <v>0</v>
      </c>
      <c r="H251" s="39">
        <v>0</v>
      </c>
      <c r="I251" s="40"/>
      <c r="J251" s="52"/>
    </row>
    <row r="252" spans="1:10" x14ac:dyDescent="0.2">
      <c r="A252" s="10">
        <v>39745</v>
      </c>
      <c r="B252" s="11">
        <v>0.625</v>
      </c>
      <c r="C252" s="11">
        <v>0.66666666666666696</v>
      </c>
      <c r="D252" s="66">
        <v>32</v>
      </c>
      <c r="E252" s="39">
        <v>2</v>
      </c>
      <c r="F252" s="40">
        <f>E252/(E252+D252)</f>
        <v>5.8823529411764705E-2</v>
      </c>
      <c r="G252" s="66">
        <v>3</v>
      </c>
      <c r="H252" s="39">
        <v>0</v>
      </c>
      <c r="I252" s="40">
        <f>H252/(H252+G252)</f>
        <v>0</v>
      </c>
      <c r="J252" s="52"/>
    </row>
    <row r="253" spans="1:10" x14ac:dyDescent="0.2">
      <c r="A253" s="10">
        <v>39746</v>
      </c>
      <c r="B253" s="11">
        <v>0.66666666666666696</v>
      </c>
      <c r="C253" s="11">
        <v>0.70833333333333404</v>
      </c>
      <c r="D253" s="66">
        <v>27</v>
      </c>
      <c r="E253" s="39">
        <v>0</v>
      </c>
      <c r="F253" s="40">
        <f>E253/(E253+D253)</f>
        <v>0</v>
      </c>
      <c r="G253" s="66">
        <v>1</v>
      </c>
      <c r="H253" s="39">
        <v>1</v>
      </c>
      <c r="I253" s="40">
        <f>H253/(H253+G253)</f>
        <v>0.5</v>
      </c>
      <c r="J253" s="52"/>
    </row>
    <row r="254" spans="1:10" x14ac:dyDescent="0.2">
      <c r="A254" s="10">
        <v>39747</v>
      </c>
      <c r="B254" s="11"/>
      <c r="C254" s="11"/>
      <c r="D254" s="66"/>
      <c r="E254" s="39"/>
      <c r="F254" s="40"/>
      <c r="G254" s="66"/>
      <c r="H254" s="39"/>
      <c r="I254" s="40"/>
      <c r="J254" s="37" t="s">
        <v>358</v>
      </c>
    </row>
    <row r="255" spans="1:10" x14ac:dyDescent="0.2">
      <c r="A255" s="10">
        <v>39748</v>
      </c>
      <c r="B255" s="11">
        <v>0.375</v>
      </c>
      <c r="C255" s="11">
        <v>0.41666666666666702</v>
      </c>
      <c r="D255" s="66">
        <v>17</v>
      </c>
      <c r="E255" s="39">
        <v>0</v>
      </c>
      <c r="F255" s="40">
        <f>E255/(E255+D255)</f>
        <v>0</v>
      </c>
      <c r="G255" s="66">
        <v>0</v>
      </c>
      <c r="H255" s="39">
        <v>0</v>
      </c>
      <c r="I255" s="40"/>
      <c r="J255" s="52"/>
    </row>
    <row r="256" spans="1:10" x14ac:dyDescent="0.2">
      <c r="A256" s="10">
        <v>39749</v>
      </c>
      <c r="B256" s="11">
        <v>0.54166666666666663</v>
      </c>
      <c r="C256" s="11">
        <v>0.58333333333333304</v>
      </c>
      <c r="D256" s="66">
        <v>12</v>
      </c>
      <c r="E256" s="39">
        <v>0</v>
      </c>
      <c r="F256" s="40">
        <f>E256/(E256+D256)</f>
        <v>0</v>
      </c>
      <c r="G256" s="66">
        <v>0</v>
      </c>
      <c r="H256" s="39">
        <v>0</v>
      </c>
      <c r="I256" s="40"/>
      <c r="J256" s="52"/>
    </row>
    <row r="257" spans="1:10" x14ac:dyDescent="0.2">
      <c r="A257" s="10">
        <v>39750</v>
      </c>
      <c r="B257" s="11">
        <v>0.5</v>
      </c>
      <c r="C257" s="11">
        <v>0.54166666666666696</v>
      </c>
      <c r="D257" s="66">
        <v>12</v>
      </c>
      <c r="E257" s="39">
        <v>1</v>
      </c>
      <c r="F257" s="40">
        <f>E257/(E257+D257)</f>
        <v>7.6923076923076927E-2</v>
      </c>
      <c r="G257" s="66">
        <v>0</v>
      </c>
      <c r="H257" s="39">
        <v>0</v>
      </c>
      <c r="I257" s="40"/>
      <c r="J257" s="52"/>
    </row>
    <row r="258" spans="1:10" x14ac:dyDescent="0.2">
      <c r="A258" s="10">
        <v>39751</v>
      </c>
      <c r="B258" s="11">
        <v>0.5</v>
      </c>
      <c r="C258" s="11">
        <v>0.54166666666666696</v>
      </c>
      <c r="D258" s="66">
        <v>13</v>
      </c>
      <c r="E258" s="39">
        <v>2</v>
      </c>
      <c r="F258" s="40">
        <f>E258/(E258+D258)</f>
        <v>0.13333333333333333</v>
      </c>
      <c r="G258" s="66">
        <v>1</v>
      </c>
      <c r="H258" s="39">
        <v>0</v>
      </c>
      <c r="I258" s="40">
        <f>H258/(H258+G258)</f>
        <v>0</v>
      </c>
      <c r="J258" s="52"/>
    </row>
    <row r="259" spans="1:10" x14ac:dyDescent="0.2">
      <c r="A259" s="10">
        <v>39752</v>
      </c>
      <c r="B259" s="11">
        <v>0.45833333333333331</v>
      </c>
      <c r="C259" s="11">
        <v>0.5</v>
      </c>
      <c r="D259" s="66">
        <v>0</v>
      </c>
      <c r="E259" s="39">
        <v>1</v>
      </c>
      <c r="F259" s="40">
        <f>E259/(E259+D259)</f>
        <v>1</v>
      </c>
      <c r="G259" s="66">
        <v>0</v>
      </c>
      <c r="H259" s="39">
        <v>0</v>
      </c>
      <c r="I259" s="40"/>
      <c r="J259" s="52"/>
    </row>
    <row r="260" spans="1:10" x14ac:dyDescent="0.2">
      <c r="A260" s="10">
        <v>39753</v>
      </c>
      <c r="B260" s="11"/>
      <c r="C260" s="11"/>
      <c r="D260" s="66"/>
      <c r="E260" s="39"/>
      <c r="F260" s="40"/>
      <c r="G260" s="66"/>
      <c r="H260" s="39"/>
      <c r="I260" s="40"/>
      <c r="J260" s="37" t="s">
        <v>358</v>
      </c>
    </row>
    <row r="261" spans="1:10" x14ac:dyDescent="0.2">
      <c r="A261" s="10">
        <v>39754</v>
      </c>
      <c r="B261" s="11"/>
      <c r="C261" s="11"/>
      <c r="D261" s="66"/>
      <c r="E261" s="39"/>
      <c r="F261" s="40"/>
      <c r="G261" s="66"/>
      <c r="H261" s="39"/>
      <c r="I261" s="40"/>
      <c r="J261" s="37" t="s">
        <v>358</v>
      </c>
    </row>
    <row r="262" spans="1:10" x14ac:dyDescent="0.2">
      <c r="A262" s="10">
        <v>39755</v>
      </c>
      <c r="B262" s="11"/>
      <c r="C262" s="11"/>
      <c r="D262" s="66"/>
      <c r="E262" s="39"/>
      <c r="F262" s="40"/>
      <c r="G262" s="66"/>
      <c r="H262" s="39"/>
      <c r="I262" s="40"/>
      <c r="J262" s="37" t="s">
        <v>358</v>
      </c>
    </row>
    <row r="263" spans="1:10" x14ac:dyDescent="0.2">
      <c r="A263" s="10">
        <v>39756</v>
      </c>
      <c r="B263" s="11"/>
      <c r="C263" s="11"/>
      <c r="D263" s="66"/>
      <c r="E263" s="39"/>
      <c r="F263" s="40"/>
      <c r="G263" s="66"/>
      <c r="H263" s="39"/>
      <c r="I263" s="40"/>
      <c r="J263" s="37" t="s">
        <v>358</v>
      </c>
    </row>
    <row r="264" spans="1:10" x14ac:dyDescent="0.2">
      <c r="A264" s="10">
        <v>39757</v>
      </c>
      <c r="B264" s="11"/>
      <c r="C264" s="11"/>
      <c r="D264" s="66"/>
      <c r="E264" s="39"/>
      <c r="F264" s="40"/>
      <c r="G264" s="66"/>
      <c r="H264" s="39"/>
      <c r="I264" s="40"/>
      <c r="J264" s="37" t="s">
        <v>358</v>
      </c>
    </row>
    <row r="265" spans="1:10" x14ac:dyDescent="0.2">
      <c r="A265" s="10">
        <v>39758</v>
      </c>
      <c r="B265" s="11"/>
      <c r="C265" s="11"/>
      <c r="D265" s="66"/>
      <c r="E265" s="39"/>
      <c r="F265" s="40"/>
      <c r="G265" s="66"/>
      <c r="H265" s="39"/>
      <c r="I265" s="40"/>
      <c r="J265" s="37" t="s">
        <v>358</v>
      </c>
    </row>
    <row r="266" spans="1:10" x14ac:dyDescent="0.2">
      <c r="A266" s="10">
        <v>39759</v>
      </c>
      <c r="B266" s="11"/>
      <c r="C266" s="11"/>
      <c r="D266" s="66"/>
      <c r="E266" s="39"/>
      <c r="F266" s="40"/>
      <c r="G266" s="66"/>
      <c r="H266" s="39"/>
      <c r="I266" s="40"/>
      <c r="J266" s="37" t="s">
        <v>358</v>
      </c>
    </row>
    <row r="267" spans="1:10" x14ac:dyDescent="0.2">
      <c r="A267" s="10">
        <v>39760</v>
      </c>
      <c r="B267" s="11"/>
      <c r="C267" s="11"/>
      <c r="D267" s="66"/>
      <c r="E267" s="39"/>
      <c r="F267" s="40"/>
      <c r="G267" s="66"/>
      <c r="H267" s="39"/>
      <c r="I267" s="40"/>
      <c r="J267" s="37" t="s">
        <v>358</v>
      </c>
    </row>
    <row r="268" spans="1:10" x14ac:dyDescent="0.2">
      <c r="A268" s="10">
        <v>39761</v>
      </c>
      <c r="B268" s="11"/>
      <c r="C268" s="11"/>
      <c r="D268" s="66"/>
      <c r="E268" s="39"/>
      <c r="F268" s="40"/>
      <c r="G268" s="66"/>
      <c r="H268" s="39"/>
      <c r="I268" s="40"/>
      <c r="J268" s="37" t="s">
        <v>358</v>
      </c>
    </row>
    <row r="269" spans="1:10" x14ac:dyDescent="0.2">
      <c r="A269" s="10">
        <v>39762</v>
      </c>
      <c r="B269" s="11"/>
      <c r="C269" s="11"/>
      <c r="D269" s="66"/>
      <c r="E269" s="39"/>
      <c r="F269" s="40"/>
      <c r="G269" s="66"/>
      <c r="H269" s="39"/>
      <c r="I269" s="40"/>
      <c r="J269" s="37" t="s">
        <v>358</v>
      </c>
    </row>
    <row r="270" spans="1:10" x14ac:dyDescent="0.2">
      <c r="A270" s="10">
        <v>39763</v>
      </c>
      <c r="B270" s="11"/>
      <c r="C270" s="11"/>
      <c r="D270" s="66"/>
      <c r="E270" s="39"/>
      <c r="F270" s="40"/>
      <c r="G270" s="66"/>
      <c r="H270" s="39"/>
      <c r="I270" s="40"/>
      <c r="J270" s="37" t="s">
        <v>358</v>
      </c>
    </row>
    <row r="271" spans="1:10" x14ac:dyDescent="0.2">
      <c r="A271" s="10">
        <v>39764</v>
      </c>
      <c r="B271" s="11"/>
      <c r="C271" s="11"/>
      <c r="D271" s="66"/>
      <c r="E271" s="39"/>
      <c r="F271" s="40"/>
      <c r="G271" s="66"/>
      <c r="H271" s="39"/>
      <c r="I271" s="40"/>
      <c r="J271" s="37" t="s">
        <v>358</v>
      </c>
    </row>
    <row r="272" spans="1:10" x14ac:dyDescent="0.2">
      <c r="A272" s="10"/>
      <c r="B272" s="11"/>
      <c r="C272" s="4"/>
      <c r="D272" s="12"/>
      <c r="E272" s="4"/>
      <c r="F272" s="4"/>
      <c r="G272" s="12"/>
      <c r="H272" s="4"/>
      <c r="I272" s="4"/>
      <c r="J272" s="52"/>
    </row>
    <row r="273" spans="1:10" ht="12" thickBot="1" x14ac:dyDescent="0.25">
      <c r="A273" s="41" t="s">
        <v>112</v>
      </c>
      <c r="B273" s="24"/>
      <c r="C273" s="28"/>
      <c r="D273" s="69">
        <f>SUM(D201:D271)</f>
        <v>1448</v>
      </c>
      <c r="E273" s="28">
        <f>SUM(E201:E271)</f>
        <v>74</v>
      </c>
      <c r="F273" s="47">
        <f>E273/(E273+D273)</f>
        <v>4.862023653088042E-2</v>
      </c>
      <c r="G273" s="69">
        <f>SUM(G201:G271)</f>
        <v>57</v>
      </c>
      <c r="H273" s="28">
        <f>SUM(H201:H271)</f>
        <v>8</v>
      </c>
      <c r="I273" s="47">
        <f>H273/(H273+G273)</f>
        <v>0.12307692307692308</v>
      </c>
      <c r="J273" s="38"/>
    </row>
    <row r="275" spans="1:10" ht="12" thickBot="1" x14ac:dyDescent="0.25"/>
    <row r="276" spans="1:10" x14ac:dyDescent="0.2">
      <c r="A276" s="25">
        <v>40059</v>
      </c>
      <c r="B276" s="26"/>
      <c r="C276" s="26"/>
      <c r="D276" s="29"/>
      <c r="E276" s="9"/>
      <c r="F276" s="27"/>
      <c r="G276" s="29"/>
      <c r="H276" s="9"/>
      <c r="I276" s="27"/>
      <c r="J276" s="36"/>
    </row>
    <row r="277" spans="1:10" x14ac:dyDescent="0.2">
      <c r="A277" s="10">
        <v>40060</v>
      </c>
      <c r="B277" s="11"/>
      <c r="C277" s="11"/>
      <c r="D277" s="12"/>
      <c r="E277" s="4"/>
      <c r="F277" s="13"/>
      <c r="G277" s="12"/>
      <c r="H277" s="39"/>
      <c r="I277" s="13"/>
      <c r="J277" s="37"/>
    </row>
    <row r="278" spans="1:10" x14ac:dyDescent="0.2">
      <c r="A278" s="10">
        <v>40061</v>
      </c>
      <c r="B278" s="11"/>
      <c r="C278" s="11"/>
      <c r="D278" s="12"/>
      <c r="E278" s="4"/>
      <c r="F278" s="13"/>
      <c r="G278" s="12"/>
      <c r="H278" s="39"/>
      <c r="I278" s="13"/>
      <c r="J278" s="37"/>
    </row>
    <row r="279" spans="1:10" x14ac:dyDescent="0.2">
      <c r="A279" s="10">
        <v>40062</v>
      </c>
      <c r="B279" s="11"/>
      <c r="C279" s="11"/>
      <c r="D279" s="12"/>
      <c r="E279" s="4"/>
      <c r="F279" s="13"/>
      <c r="G279" s="12"/>
      <c r="H279" s="39"/>
      <c r="I279" s="13"/>
      <c r="J279" s="37"/>
    </row>
    <row r="280" spans="1:10" x14ac:dyDescent="0.2">
      <c r="A280" s="10">
        <v>40063</v>
      </c>
      <c r="B280" s="11"/>
      <c r="C280" s="11"/>
      <c r="D280" s="12"/>
      <c r="E280" s="39"/>
      <c r="F280" s="13"/>
      <c r="G280" s="12"/>
      <c r="H280" s="39"/>
      <c r="I280" s="13"/>
      <c r="J280" s="37"/>
    </row>
    <row r="281" spans="1:10" x14ac:dyDescent="0.2">
      <c r="A281" s="10">
        <v>40064</v>
      </c>
      <c r="B281" s="11"/>
      <c r="C281" s="11"/>
      <c r="D281" s="12"/>
      <c r="E281" s="39"/>
      <c r="F281" s="13"/>
      <c r="G281" s="66"/>
      <c r="H281" s="39"/>
      <c r="I281" s="13"/>
      <c r="J281" s="37"/>
    </row>
    <row r="282" spans="1:10" x14ac:dyDescent="0.2">
      <c r="A282" s="10">
        <v>40065</v>
      </c>
      <c r="B282" s="11"/>
      <c r="C282" s="11"/>
      <c r="D282" s="12"/>
      <c r="E282" s="39"/>
      <c r="F282" s="13"/>
      <c r="G282" s="66"/>
      <c r="H282" s="39"/>
      <c r="I282" s="13"/>
      <c r="J282" s="37"/>
    </row>
    <row r="283" spans="1:10" x14ac:dyDescent="0.2">
      <c r="A283" s="10">
        <v>40066</v>
      </c>
      <c r="B283" s="11"/>
      <c r="C283" s="11"/>
      <c r="D283" s="66"/>
      <c r="E283" s="39"/>
      <c r="F283" s="13"/>
      <c r="G283" s="66"/>
      <c r="H283" s="39"/>
      <c r="I283" s="13"/>
      <c r="J283" s="37"/>
    </row>
    <row r="284" spans="1:10" x14ac:dyDescent="0.2">
      <c r="A284" s="10">
        <v>40067</v>
      </c>
      <c r="B284" s="11"/>
      <c r="C284" s="11"/>
      <c r="D284" s="66"/>
      <c r="E284" s="39"/>
      <c r="F284" s="13"/>
      <c r="G284" s="66"/>
      <c r="H284" s="39"/>
      <c r="I284" s="13"/>
      <c r="J284" s="37"/>
    </row>
    <row r="285" spans="1:10" x14ac:dyDescent="0.2">
      <c r="A285" s="10">
        <v>40068</v>
      </c>
      <c r="B285" s="11"/>
      <c r="C285" s="11"/>
      <c r="D285" s="66"/>
      <c r="E285" s="39"/>
      <c r="F285" s="13"/>
      <c r="G285" s="66"/>
      <c r="H285" s="39"/>
      <c r="I285" s="13"/>
      <c r="J285" s="52"/>
    </row>
    <row r="286" spans="1:10" x14ac:dyDescent="0.2">
      <c r="A286" s="10">
        <v>40069</v>
      </c>
      <c r="B286" s="11"/>
      <c r="C286" s="11"/>
      <c r="D286" s="12"/>
      <c r="E286" s="39"/>
      <c r="F286" s="13"/>
      <c r="G286" s="12"/>
      <c r="H286" s="39"/>
      <c r="I286" s="13"/>
      <c r="J286" s="37"/>
    </row>
    <row r="287" spans="1:10" x14ac:dyDescent="0.2">
      <c r="A287" s="10">
        <v>40070</v>
      </c>
      <c r="B287" s="11"/>
      <c r="C287" s="11"/>
      <c r="D287" s="66"/>
      <c r="E287" s="39"/>
      <c r="F287" s="13"/>
      <c r="G287" s="66"/>
      <c r="H287" s="39"/>
      <c r="I287" s="13"/>
      <c r="J287" s="52"/>
    </row>
    <row r="288" spans="1:10" x14ac:dyDescent="0.2">
      <c r="A288" s="10">
        <v>40071</v>
      </c>
      <c r="B288" s="11"/>
      <c r="C288" s="11"/>
      <c r="D288" s="66"/>
      <c r="E288" s="39"/>
      <c r="F288" s="13"/>
      <c r="G288" s="66"/>
      <c r="H288" s="39"/>
      <c r="I288" s="13"/>
      <c r="J288" s="52"/>
    </row>
    <row r="289" spans="1:10" x14ac:dyDescent="0.2">
      <c r="A289" s="10">
        <v>40072</v>
      </c>
      <c r="B289" s="11"/>
      <c r="C289" s="11"/>
      <c r="D289" s="66"/>
      <c r="E289" s="39"/>
      <c r="F289" s="13"/>
      <c r="G289" s="66"/>
      <c r="H289" s="39"/>
      <c r="I289" s="13"/>
      <c r="J289" s="52"/>
    </row>
    <row r="290" spans="1:10" x14ac:dyDescent="0.2">
      <c r="A290" s="10">
        <v>40073</v>
      </c>
      <c r="B290" s="11"/>
      <c r="C290" s="11"/>
      <c r="D290" s="66"/>
      <c r="E290" s="39"/>
      <c r="F290" s="40"/>
      <c r="G290" s="66"/>
      <c r="H290" s="39"/>
      <c r="I290" s="40"/>
      <c r="J290" s="52"/>
    </row>
    <row r="291" spans="1:10" x14ac:dyDescent="0.2">
      <c r="A291" s="10">
        <v>40074</v>
      </c>
      <c r="B291" s="11"/>
      <c r="C291" s="11"/>
      <c r="D291" s="66"/>
      <c r="E291" s="39"/>
      <c r="F291" s="40"/>
      <c r="G291" s="66"/>
      <c r="H291" s="39"/>
      <c r="I291" s="13"/>
      <c r="J291" s="52"/>
    </row>
    <row r="292" spans="1:10" x14ac:dyDescent="0.2">
      <c r="A292" s="10">
        <v>40075</v>
      </c>
      <c r="B292" s="11"/>
      <c r="C292" s="11"/>
      <c r="D292" s="12"/>
      <c r="E292" s="39"/>
      <c r="F292" s="40"/>
      <c r="G292" s="12"/>
      <c r="H292" s="39"/>
      <c r="I292" s="40"/>
      <c r="J292" s="37"/>
    </row>
    <row r="293" spans="1:10" x14ac:dyDescent="0.2">
      <c r="A293" s="10">
        <v>40076</v>
      </c>
      <c r="B293" s="11"/>
      <c r="C293" s="11"/>
      <c r="D293" s="66"/>
      <c r="E293" s="39"/>
      <c r="F293" s="40"/>
      <c r="G293" s="66"/>
      <c r="H293" s="39"/>
      <c r="I293" s="13"/>
      <c r="J293" s="52"/>
    </row>
    <row r="294" spans="1:10" x14ac:dyDescent="0.2">
      <c r="A294" s="10">
        <v>40077</v>
      </c>
      <c r="B294" s="11"/>
      <c r="C294" s="11"/>
      <c r="D294" s="66"/>
      <c r="E294" s="39"/>
      <c r="F294" s="40"/>
      <c r="G294" s="66"/>
      <c r="H294" s="39"/>
      <c r="I294" s="40"/>
      <c r="J294" s="52"/>
    </row>
    <row r="295" spans="1:10" x14ac:dyDescent="0.2">
      <c r="A295" s="10">
        <v>40078</v>
      </c>
      <c r="B295" s="11"/>
      <c r="C295" s="11"/>
      <c r="D295" s="12"/>
      <c r="E295" s="4"/>
      <c r="F295" s="40"/>
      <c r="G295" s="66"/>
      <c r="H295" s="4"/>
      <c r="I295" s="40"/>
      <c r="J295" s="37"/>
    </row>
    <row r="296" spans="1:10" x14ac:dyDescent="0.2">
      <c r="A296" s="10">
        <v>40079</v>
      </c>
      <c r="B296" s="11"/>
      <c r="C296" s="11"/>
      <c r="D296" s="66"/>
      <c r="E296" s="39"/>
      <c r="F296" s="40"/>
      <c r="G296" s="66"/>
      <c r="H296" s="39"/>
      <c r="I296" s="13"/>
      <c r="J296" s="52"/>
    </row>
    <row r="297" spans="1:10" x14ac:dyDescent="0.2">
      <c r="A297" s="10">
        <v>40080</v>
      </c>
      <c r="B297" s="11"/>
      <c r="C297" s="11"/>
      <c r="D297" s="66"/>
      <c r="E297" s="39"/>
      <c r="F297" s="40"/>
      <c r="G297" s="66"/>
      <c r="H297" s="39"/>
      <c r="I297" s="13"/>
      <c r="J297" s="52"/>
    </row>
    <row r="298" spans="1:10" x14ac:dyDescent="0.2">
      <c r="A298" s="10">
        <v>40081</v>
      </c>
      <c r="B298" s="11"/>
      <c r="C298" s="11"/>
      <c r="D298" s="66"/>
      <c r="E298" s="39"/>
      <c r="F298" s="40"/>
      <c r="G298" s="66"/>
      <c r="H298" s="39"/>
      <c r="I298" s="13"/>
      <c r="J298" s="52"/>
    </row>
    <row r="299" spans="1:10" x14ac:dyDescent="0.2">
      <c r="A299" s="10">
        <v>40082</v>
      </c>
      <c r="B299" s="11"/>
      <c r="C299" s="11"/>
      <c r="D299" s="66"/>
      <c r="E299" s="39"/>
      <c r="F299" s="40"/>
      <c r="G299" s="66"/>
      <c r="H299" s="39"/>
      <c r="I299" s="13"/>
      <c r="J299" s="52"/>
    </row>
    <row r="300" spans="1:10" x14ac:dyDescent="0.2">
      <c r="A300" s="10">
        <v>40083</v>
      </c>
      <c r="B300" s="11"/>
      <c r="C300" s="11"/>
      <c r="D300" s="66"/>
      <c r="E300" s="39"/>
      <c r="F300" s="40"/>
      <c r="G300" s="66"/>
      <c r="H300" s="39"/>
      <c r="I300" s="13"/>
      <c r="J300" s="52"/>
    </row>
    <row r="301" spans="1:10" x14ac:dyDescent="0.2">
      <c r="A301" s="10">
        <v>40084</v>
      </c>
      <c r="B301" s="63"/>
      <c r="C301" s="63"/>
      <c r="D301" s="66"/>
      <c r="E301" s="39"/>
      <c r="F301" s="40"/>
      <c r="G301" s="66"/>
      <c r="H301" s="39"/>
      <c r="I301" s="13"/>
      <c r="J301" s="52"/>
    </row>
    <row r="302" spans="1:10" x14ac:dyDescent="0.2">
      <c r="A302" s="10">
        <v>40085</v>
      </c>
      <c r="B302" s="11"/>
      <c r="C302" s="11"/>
      <c r="D302" s="66"/>
      <c r="E302" s="39"/>
      <c r="F302" s="40"/>
      <c r="G302" s="66"/>
      <c r="H302" s="39"/>
      <c r="I302" s="13"/>
      <c r="J302" s="52"/>
    </row>
    <row r="303" spans="1:10" x14ac:dyDescent="0.2">
      <c r="A303" s="10">
        <v>40086</v>
      </c>
      <c r="B303" s="11"/>
      <c r="C303" s="11"/>
      <c r="D303" s="66"/>
      <c r="E303" s="39"/>
      <c r="F303" s="40"/>
      <c r="G303" s="66"/>
      <c r="H303" s="39"/>
      <c r="I303" s="13"/>
      <c r="J303" s="52"/>
    </row>
    <row r="304" spans="1:10" x14ac:dyDescent="0.2">
      <c r="A304" s="10">
        <v>40087</v>
      </c>
      <c r="B304" s="11"/>
      <c r="C304" s="11"/>
      <c r="D304" s="66"/>
      <c r="E304" s="39"/>
      <c r="F304" s="40"/>
      <c r="G304" s="66"/>
      <c r="H304" s="39"/>
      <c r="I304" s="13"/>
      <c r="J304" s="52"/>
    </row>
    <row r="305" spans="1:10" x14ac:dyDescent="0.2">
      <c r="A305" s="10">
        <v>40088</v>
      </c>
      <c r="B305" s="11"/>
      <c r="C305" s="11"/>
      <c r="D305" s="66"/>
      <c r="E305" s="39"/>
      <c r="F305" s="40"/>
      <c r="G305" s="66"/>
      <c r="H305" s="39"/>
      <c r="I305" s="40"/>
      <c r="J305" s="52"/>
    </row>
    <row r="306" spans="1:10" x14ac:dyDescent="0.2">
      <c r="A306" s="10">
        <v>40089</v>
      </c>
      <c r="B306" s="11"/>
      <c r="C306" s="11"/>
      <c r="D306" s="66"/>
      <c r="E306" s="39"/>
      <c r="F306" s="40"/>
      <c r="G306" s="66"/>
      <c r="H306" s="39"/>
      <c r="I306" s="40"/>
      <c r="J306" s="37"/>
    </row>
    <row r="307" spans="1:10" x14ac:dyDescent="0.2">
      <c r="A307" s="10">
        <v>40090</v>
      </c>
      <c r="B307" s="11"/>
      <c r="C307" s="11"/>
      <c r="D307" s="66"/>
      <c r="E307" s="39"/>
      <c r="F307" s="40"/>
      <c r="G307" s="66"/>
      <c r="H307" s="39"/>
      <c r="I307" s="40"/>
      <c r="J307" s="37"/>
    </row>
    <row r="308" spans="1:10" x14ac:dyDescent="0.2">
      <c r="A308" s="10">
        <v>40091</v>
      </c>
      <c r="B308" s="11"/>
      <c r="C308" s="11"/>
      <c r="D308" s="66"/>
      <c r="E308" s="39"/>
      <c r="F308" s="40"/>
      <c r="G308" s="66"/>
      <c r="H308" s="39"/>
      <c r="I308" s="40"/>
      <c r="J308" s="37"/>
    </row>
    <row r="309" spans="1:10" x14ac:dyDescent="0.2">
      <c r="A309" s="10">
        <v>40092</v>
      </c>
      <c r="B309" s="11"/>
      <c r="C309" s="11"/>
      <c r="D309" s="66"/>
      <c r="E309" s="39"/>
      <c r="F309" s="40"/>
      <c r="G309" s="66"/>
      <c r="H309" s="39"/>
      <c r="I309" s="40"/>
      <c r="J309" s="37"/>
    </row>
    <row r="310" spans="1:10" x14ac:dyDescent="0.2">
      <c r="A310" s="10">
        <v>40093</v>
      </c>
      <c r="B310" s="11"/>
      <c r="C310" s="11"/>
      <c r="D310" s="66"/>
      <c r="E310" s="39"/>
      <c r="F310" s="40"/>
      <c r="G310" s="66"/>
      <c r="H310" s="39"/>
      <c r="I310" s="40"/>
      <c r="J310" s="37"/>
    </row>
    <row r="311" spans="1:10" x14ac:dyDescent="0.2">
      <c r="A311" s="10">
        <v>40094</v>
      </c>
      <c r="B311" s="11"/>
      <c r="C311" s="11"/>
      <c r="D311" s="66"/>
      <c r="E311" s="39"/>
      <c r="F311" s="40"/>
      <c r="G311" s="66"/>
      <c r="H311" s="39"/>
      <c r="I311" s="40"/>
      <c r="J311" s="37"/>
    </row>
    <row r="312" spans="1:10" x14ac:dyDescent="0.2">
      <c r="A312" s="10">
        <v>40095</v>
      </c>
      <c r="B312" s="11"/>
      <c r="C312" s="11"/>
      <c r="D312" s="66"/>
      <c r="E312" s="39"/>
      <c r="F312" s="40"/>
      <c r="G312" s="66"/>
      <c r="H312" s="39"/>
      <c r="I312" s="40"/>
      <c r="J312" s="52"/>
    </row>
    <row r="313" spans="1:10" x14ac:dyDescent="0.2">
      <c r="A313" s="10">
        <v>40096</v>
      </c>
      <c r="B313" s="11"/>
      <c r="C313" s="11"/>
      <c r="D313" s="66"/>
      <c r="E313" s="39"/>
      <c r="F313" s="40"/>
      <c r="G313" s="66"/>
      <c r="H313" s="39"/>
      <c r="I313" s="40"/>
      <c r="J313" s="37"/>
    </row>
    <row r="314" spans="1:10" x14ac:dyDescent="0.2">
      <c r="A314" s="10">
        <v>40097</v>
      </c>
      <c r="B314" s="11"/>
      <c r="C314" s="11"/>
      <c r="D314" s="66"/>
      <c r="E314" s="39"/>
      <c r="F314" s="40"/>
      <c r="G314" s="66"/>
      <c r="H314" s="39"/>
      <c r="I314" s="40"/>
      <c r="J314" s="52"/>
    </row>
    <row r="315" spans="1:10" x14ac:dyDescent="0.2">
      <c r="A315" s="10">
        <v>40098</v>
      </c>
      <c r="B315" s="11"/>
      <c r="C315" s="11"/>
      <c r="D315" s="66"/>
      <c r="E315" s="39"/>
      <c r="F315" s="40"/>
      <c r="G315" s="66"/>
      <c r="H315" s="39"/>
      <c r="I315" s="40"/>
      <c r="J315" s="37"/>
    </row>
    <row r="316" spans="1:10" x14ac:dyDescent="0.2">
      <c r="A316" s="10">
        <v>40099</v>
      </c>
      <c r="B316" s="11"/>
      <c r="C316" s="11"/>
      <c r="D316" s="66"/>
      <c r="E316" s="39"/>
      <c r="F316" s="40"/>
      <c r="G316" s="66"/>
      <c r="H316" s="39"/>
      <c r="I316" s="40"/>
      <c r="J316" s="37"/>
    </row>
    <row r="317" spans="1:10" x14ac:dyDescent="0.2">
      <c r="A317" s="10">
        <v>40100</v>
      </c>
      <c r="B317" s="11"/>
      <c r="C317" s="11"/>
      <c r="D317" s="66"/>
      <c r="E317" s="39"/>
      <c r="F317" s="40"/>
      <c r="G317" s="66"/>
      <c r="H317" s="39"/>
      <c r="I317" s="40"/>
      <c r="J317" s="52"/>
    </row>
    <row r="318" spans="1:10" x14ac:dyDescent="0.2">
      <c r="A318" s="10">
        <v>40101</v>
      </c>
      <c r="B318" s="11"/>
      <c r="C318" s="11"/>
      <c r="D318" s="66"/>
      <c r="E318" s="39"/>
      <c r="F318" s="40"/>
      <c r="G318" s="66"/>
      <c r="H318" s="39"/>
      <c r="I318" s="40"/>
      <c r="J318" s="52"/>
    </row>
    <row r="319" spans="1:10" x14ac:dyDescent="0.2">
      <c r="A319" s="10">
        <v>40102</v>
      </c>
      <c r="B319" s="11"/>
      <c r="C319" s="11"/>
      <c r="D319" s="66"/>
      <c r="E319" s="39"/>
      <c r="F319" s="40"/>
      <c r="G319" s="66"/>
      <c r="H319" s="39"/>
      <c r="I319" s="40"/>
      <c r="J319" s="52"/>
    </row>
    <row r="320" spans="1:10" x14ac:dyDescent="0.2">
      <c r="A320" s="10">
        <v>40103</v>
      </c>
      <c r="B320" s="11"/>
      <c r="C320" s="11"/>
      <c r="D320" s="66"/>
      <c r="E320" s="39"/>
      <c r="F320" s="40"/>
      <c r="G320" s="66"/>
      <c r="H320" s="39"/>
      <c r="I320" s="40"/>
      <c r="J320" s="37"/>
    </row>
    <row r="321" spans="1:10" x14ac:dyDescent="0.2">
      <c r="A321" s="10">
        <v>40104</v>
      </c>
      <c r="B321" s="11"/>
      <c r="C321" s="11"/>
      <c r="D321" s="66"/>
      <c r="E321" s="39"/>
      <c r="F321" s="40"/>
      <c r="G321" s="66"/>
      <c r="H321" s="39"/>
      <c r="I321" s="40"/>
      <c r="J321" s="37"/>
    </row>
    <row r="322" spans="1:10" x14ac:dyDescent="0.2">
      <c r="A322" s="10">
        <v>40105</v>
      </c>
      <c r="B322" s="11"/>
      <c r="C322" s="11"/>
      <c r="D322" s="66"/>
      <c r="E322" s="39"/>
      <c r="F322" s="40"/>
      <c r="G322" s="66"/>
      <c r="H322" s="39"/>
      <c r="I322" s="40"/>
      <c r="J322" s="37"/>
    </row>
    <row r="323" spans="1:10" x14ac:dyDescent="0.2">
      <c r="A323" s="10">
        <v>40106</v>
      </c>
      <c r="B323" s="11"/>
      <c r="C323" s="11"/>
      <c r="D323" s="66"/>
      <c r="E323" s="39"/>
      <c r="F323" s="40"/>
      <c r="G323" s="66"/>
      <c r="H323" s="39"/>
      <c r="I323" s="40"/>
      <c r="J323" s="37"/>
    </row>
    <row r="324" spans="1:10" x14ac:dyDescent="0.2">
      <c r="A324" s="10">
        <v>40107</v>
      </c>
      <c r="B324" s="11"/>
      <c r="C324" s="11"/>
      <c r="D324" s="66"/>
      <c r="E324" s="39"/>
      <c r="F324" s="40"/>
      <c r="G324" s="66"/>
      <c r="H324" s="39"/>
      <c r="I324" s="40"/>
      <c r="J324" s="52"/>
    </row>
    <row r="325" spans="1:10" x14ac:dyDescent="0.2">
      <c r="A325" s="10">
        <v>40108</v>
      </c>
      <c r="B325" s="11"/>
      <c r="C325" s="11"/>
      <c r="D325" s="66"/>
      <c r="E325" s="39"/>
      <c r="F325" s="40"/>
      <c r="G325" s="66"/>
      <c r="H325" s="39"/>
      <c r="I325" s="40"/>
      <c r="J325" s="52"/>
    </row>
    <row r="326" spans="1:10" x14ac:dyDescent="0.2">
      <c r="A326" s="10">
        <v>40109</v>
      </c>
      <c r="B326" s="11"/>
      <c r="C326" s="11"/>
      <c r="D326" s="66"/>
      <c r="E326" s="39"/>
      <c r="F326" s="40"/>
      <c r="G326" s="66"/>
      <c r="H326" s="39"/>
      <c r="I326" s="40"/>
      <c r="J326" s="52"/>
    </row>
    <row r="327" spans="1:10" x14ac:dyDescent="0.2">
      <c r="A327" s="10">
        <v>40110</v>
      </c>
      <c r="B327" s="11"/>
      <c r="C327" s="11"/>
      <c r="D327" s="66"/>
      <c r="E327" s="39"/>
      <c r="F327" s="40"/>
      <c r="G327" s="66"/>
      <c r="H327" s="39"/>
      <c r="I327" s="40"/>
      <c r="J327" s="52"/>
    </row>
    <row r="328" spans="1:10" x14ac:dyDescent="0.2">
      <c r="A328" s="10">
        <v>40111</v>
      </c>
      <c r="B328" s="11"/>
      <c r="C328" s="11"/>
      <c r="D328" s="66"/>
      <c r="E328" s="39"/>
      <c r="F328" s="40"/>
      <c r="G328" s="66"/>
      <c r="H328" s="39"/>
      <c r="I328" s="40"/>
      <c r="J328" s="52"/>
    </row>
    <row r="329" spans="1:10" x14ac:dyDescent="0.2">
      <c r="A329" s="10">
        <v>40112</v>
      </c>
      <c r="B329" s="11"/>
      <c r="C329" s="11"/>
      <c r="D329" s="66"/>
      <c r="E329" s="39"/>
      <c r="F329" s="40"/>
      <c r="G329" s="66"/>
      <c r="H329" s="39"/>
      <c r="I329" s="40"/>
      <c r="J329" s="37"/>
    </row>
    <row r="330" spans="1:10" x14ac:dyDescent="0.2">
      <c r="A330" s="10">
        <v>40113</v>
      </c>
      <c r="B330" s="11"/>
      <c r="C330" s="11"/>
      <c r="D330" s="66"/>
      <c r="E330" s="39"/>
      <c r="F330" s="40"/>
      <c r="G330" s="66"/>
      <c r="H330" s="39"/>
      <c r="I330" s="40"/>
      <c r="J330" s="52"/>
    </row>
    <row r="331" spans="1:10" x14ac:dyDescent="0.2">
      <c r="A331" s="10">
        <v>40114</v>
      </c>
      <c r="B331" s="11"/>
      <c r="C331" s="11"/>
      <c r="D331" s="66"/>
      <c r="E331" s="39"/>
      <c r="F331" s="40"/>
      <c r="G331" s="66"/>
      <c r="H331" s="39"/>
      <c r="I331" s="40"/>
      <c r="J331" s="52"/>
    </row>
    <row r="332" spans="1:10" x14ac:dyDescent="0.2">
      <c r="A332" s="10">
        <v>40115</v>
      </c>
      <c r="B332" s="11"/>
      <c r="C332" s="11"/>
      <c r="D332" s="66"/>
      <c r="E332" s="39"/>
      <c r="F332" s="40"/>
      <c r="G332" s="66"/>
      <c r="H332" s="39"/>
      <c r="I332" s="40"/>
      <c r="J332" s="52"/>
    </row>
    <row r="333" spans="1:10" x14ac:dyDescent="0.2">
      <c r="A333" s="10">
        <v>40116</v>
      </c>
      <c r="B333" s="11"/>
      <c r="C333" s="11"/>
      <c r="D333" s="66"/>
      <c r="E333" s="39"/>
      <c r="F333" s="40"/>
      <c r="G333" s="66"/>
      <c r="H333" s="39"/>
      <c r="I333" s="40"/>
      <c r="J333" s="52"/>
    </row>
    <row r="334" spans="1:10" x14ac:dyDescent="0.2">
      <c r="A334" s="10">
        <v>40117</v>
      </c>
      <c r="B334" s="11"/>
      <c r="C334" s="11"/>
      <c r="D334" s="66"/>
      <c r="E334" s="39"/>
      <c r="F334" s="40"/>
      <c r="G334" s="66"/>
      <c r="H334" s="39"/>
      <c r="I334" s="40"/>
      <c r="J334" s="52"/>
    </row>
    <row r="335" spans="1:10" x14ac:dyDescent="0.2">
      <c r="A335" s="10">
        <v>40118</v>
      </c>
      <c r="B335" s="11"/>
      <c r="C335" s="11"/>
      <c r="D335" s="66"/>
      <c r="E335" s="39"/>
      <c r="F335" s="40"/>
      <c r="G335" s="66"/>
      <c r="H335" s="39"/>
      <c r="I335" s="40"/>
      <c r="J335" s="37"/>
    </row>
    <row r="336" spans="1:10" x14ac:dyDescent="0.2">
      <c r="A336" s="10">
        <v>40119</v>
      </c>
      <c r="B336" s="11"/>
      <c r="C336" s="11"/>
      <c r="D336" s="66"/>
      <c r="E336" s="39"/>
      <c r="F336" s="40"/>
      <c r="G336" s="66"/>
      <c r="H336" s="39"/>
      <c r="I336" s="40"/>
      <c r="J336" s="37"/>
    </row>
    <row r="337" spans="1:10" x14ac:dyDescent="0.2">
      <c r="A337" s="10">
        <v>40120</v>
      </c>
      <c r="B337" s="11"/>
      <c r="C337" s="11"/>
      <c r="D337" s="66"/>
      <c r="E337" s="39"/>
      <c r="F337" s="40"/>
      <c r="G337" s="66"/>
      <c r="H337" s="39"/>
      <c r="I337" s="40"/>
      <c r="J337" s="37"/>
    </row>
    <row r="338" spans="1:10" x14ac:dyDescent="0.2">
      <c r="A338" s="10">
        <v>40121</v>
      </c>
      <c r="B338" s="11"/>
      <c r="C338" s="11"/>
      <c r="D338" s="66"/>
      <c r="E338" s="39"/>
      <c r="F338" s="40"/>
      <c r="G338" s="66"/>
      <c r="H338" s="39"/>
      <c r="I338" s="40"/>
      <c r="J338" s="37"/>
    </row>
    <row r="339" spans="1:10" x14ac:dyDescent="0.2">
      <c r="A339" s="10">
        <v>40122</v>
      </c>
      <c r="B339" s="11"/>
      <c r="C339" s="11"/>
      <c r="D339" s="66"/>
      <c r="E339" s="39"/>
      <c r="F339" s="40"/>
      <c r="G339" s="66"/>
      <c r="H339" s="39"/>
      <c r="I339" s="40"/>
      <c r="J339" s="37"/>
    </row>
    <row r="340" spans="1:10" x14ac:dyDescent="0.2">
      <c r="A340" s="10">
        <v>40123</v>
      </c>
      <c r="B340" s="11"/>
      <c r="C340" s="11"/>
      <c r="D340" s="66"/>
      <c r="E340" s="39"/>
      <c r="F340" s="40"/>
      <c r="G340" s="66"/>
      <c r="H340" s="39"/>
      <c r="I340" s="40"/>
      <c r="J340" s="37"/>
    </row>
    <row r="341" spans="1:10" x14ac:dyDescent="0.2">
      <c r="A341" s="10">
        <v>40124</v>
      </c>
      <c r="B341" s="11"/>
      <c r="C341" s="11"/>
      <c r="D341" s="66"/>
      <c r="E341" s="39"/>
      <c r="F341" s="40"/>
      <c r="G341" s="66"/>
      <c r="H341" s="39"/>
      <c r="I341" s="40"/>
      <c r="J341" s="37"/>
    </row>
    <row r="342" spans="1:10" x14ac:dyDescent="0.2">
      <c r="A342" s="10">
        <v>40125</v>
      </c>
      <c r="B342" s="11"/>
      <c r="C342" s="11"/>
      <c r="D342" s="66"/>
      <c r="E342" s="39"/>
      <c r="F342" s="40"/>
      <c r="G342" s="66"/>
      <c r="H342" s="39"/>
      <c r="I342" s="40"/>
      <c r="J342" s="37"/>
    </row>
    <row r="343" spans="1:10" x14ac:dyDescent="0.2">
      <c r="A343" s="10">
        <v>40126</v>
      </c>
      <c r="B343" s="11"/>
      <c r="C343" s="11"/>
      <c r="D343" s="66"/>
      <c r="E343" s="39"/>
      <c r="F343" s="40"/>
      <c r="G343" s="66"/>
      <c r="H343" s="39"/>
      <c r="I343" s="40"/>
      <c r="J343" s="37"/>
    </row>
    <row r="344" spans="1:10" x14ac:dyDescent="0.2">
      <c r="A344" s="10">
        <v>40127</v>
      </c>
      <c r="B344" s="11"/>
      <c r="C344" s="11"/>
      <c r="D344" s="66"/>
      <c r="E344" s="39"/>
      <c r="F344" s="40"/>
      <c r="G344" s="66"/>
      <c r="H344" s="39"/>
      <c r="I344" s="40"/>
      <c r="J344" s="37"/>
    </row>
    <row r="345" spans="1:10" x14ac:dyDescent="0.2">
      <c r="A345" s="10">
        <v>40128</v>
      </c>
      <c r="B345" s="11"/>
      <c r="C345" s="11"/>
      <c r="D345" s="66"/>
      <c r="E345" s="39"/>
      <c r="F345" s="40"/>
      <c r="G345" s="66"/>
      <c r="H345" s="39"/>
      <c r="I345" s="40"/>
      <c r="J345" s="37"/>
    </row>
    <row r="346" spans="1:10" x14ac:dyDescent="0.2">
      <c r="A346" s="10">
        <v>40129</v>
      </c>
      <c r="B346" s="11"/>
      <c r="C346" s="11"/>
      <c r="D346" s="66"/>
      <c r="E346" s="39"/>
      <c r="F346" s="40"/>
      <c r="G346" s="66"/>
      <c r="H346" s="39"/>
      <c r="I346" s="40"/>
      <c r="J346" s="37"/>
    </row>
    <row r="347" spans="1:10" x14ac:dyDescent="0.2">
      <c r="A347" s="10"/>
      <c r="B347" s="11"/>
      <c r="C347" s="4"/>
      <c r="D347" s="12"/>
      <c r="E347" s="4"/>
      <c r="F347" s="4"/>
      <c r="G347" s="12"/>
      <c r="H347" s="4"/>
      <c r="I347" s="4"/>
      <c r="J347" s="52"/>
    </row>
    <row r="348" spans="1:10" ht="12" thickBot="1" x14ac:dyDescent="0.25">
      <c r="A348" s="41" t="s">
        <v>112</v>
      </c>
      <c r="B348" s="24"/>
      <c r="C348" s="28"/>
      <c r="D348" s="69">
        <f>SUM(D276:D346)</f>
        <v>0</v>
      </c>
      <c r="E348" s="28">
        <f>SUM(E276:E346)</f>
        <v>0</v>
      </c>
      <c r="F348" s="47" t="e">
        <f>E348/(E348+D348)</f>
        <v>#DIV/0!</v>
      </c>
      <c r="G348" s="69">
        <f>SUM(G276:G346)</f>
        <v>0</v>
      </c>
      <c r="H348" s="28">
        <f>SUM(H276:H346)</f>
        <v>0</v>
      </c>
      <c r="I348" s="47" t="e">
        <f>H348/(H348+G348)</f>
        <v>#DIV/0!</v>
      </c>
      <c r="J348" s="38"/>
    </row>
    <row r="350" spans="1:10" ht="12" thickBot="1" x14ac:dyDescent="0.25">
      <c r="F350" s="28"/>
      <c r="I350" s="28"/>
    </row>
    <row r="351" spans="1:10" x14ac:dyDescent="0.2">
      <c r="A351" s="25">
        <v>40423</v>
      </c>
      <c r="B351" s="26">
        <v>0.375</v>
      </c>
      <c r="C351" s="26">
        <v>0.41666666666666669</v>
      </c>
      <c r="D351" s="29">
        <v>20</v>
      </c>
      <c r="E351" s="9">
        <v>0</v>
      </c>
      <c r="F351" s="40">
        <f>E351/(E351+D351)</f>
        <v>0</v>
      </c>
      <c r="G351" s="29">
        <v>0</v>
      </c>
      <c r="H351" s="9">
        <v>0</v>
      </c>
      <c r="I351" s="40" t="e">
        <f>H351/(H351+G351)</f>
        <v>#DIV/0!</v>
      </c>
      <c r="J351" s="36"/>
    </row>
    <row r="352" spans="1:10" x14ac:dyDescent="0.2">
      <c r="A352" s="10">
        <v>40424</v>
      </c>
      <c r="B352" s="11">
        <v>0.625</v>
      </c>
      <c r="C352" s="11">
        <v>0.66666666666666663</v>
      </c>
      <c r="D352" s="12">
        <v>17</v>
      </c>
      <c r="E352" s="4">
        <v>3</v>
      </c>
      <c r="F352" s="40">
        <f>E352/(E352+D352)</f>
        <v>0.15</v>
      </c>
      <c r="G352" s="12">
        <v>3</v>
      </c>
      <c r="H352" s="39">
        <v>1</v>
      </c>
      <c r="I352" s="40">
        <f>H352/(H352+G352)</f>
        <v>0.25</v>
      </c>
      <c r="J352" s="37"/>
    </row>
    <row r="353" spans="1:10" x14ac:dyDescent="0.2">
      <c r="A353" s="10">
        <v>40425</v>
      </c>
      <c r="B353" s="11">
        <v>0.70833333333333337</v>
      </c>
      <c r="C353" s="11">
        <v>0.75</v>
      </c>
      <c r="D353" s="12">
        <v>34</v>
      </c>
      <c r="E353" s="4">
        <v>2</v>
      </c>
      <c r="F353" s="40">
        <f t="shared" ref="F353:F377" si="13">E353/(E353+D353)</f>
        <v>5.5555555555555552E-2</v>
      </c>
      <c r="G353" s="12">
        <v>1</v>
      </c>
      <c r="H353" s="39">
        <v>0</v>
      </c>
      <c r="I353" s="40">
        <f t="shared" ref="I353:I377" si="14">H353/(H353+G353)</f>
        <v>0</v>
      </c>
      <c r="J353" s="37"/>
    </row>
    <row r="354" spans="1:10" x14ac:dyDescent="0.2">
      <c r="A354" s="10">
        <v>40426</v>
      </c>
      <c r="B354" s="11">
        <v>0.70833333333333337</v>
      </c>
      <c r="C354" s="11">
        <v>0.75</v>
      </c>
      <c r="D354" s="12">
        <v>27</v>
      </c>
      <c r="E354" s="39">
        <v>0</v>
      </c>
      <c r="F354" s="40">
        <f t="shared" si="13"/>
        <v>0</v>
      </c>
      <c r="G354" s="12">
        <v>3</v>
      </c>
      <c r="H354" s="39">
        <v>0</v>
      </c>
      <c r="I354" s="40">
        <f t="shared" si="14"/>
        <v>0</v>
      </c>
      <c r="J354" s="37"/>
    </row>
    <row r="355" spans="1:10" x14ac:dyDescent="0.2">
      <c r="A355" s="10">
        <v>40427</v>
      </c>
      <c r="B355" s="11">
        <v>0.70833333333333337</v>
      </c>
      <c r="C355" s="11">
        <v>0.75</v>
      </c>
      <c r="D355" s="12">
        <v>18</v>
      </c>
      <c r="E355" s="39">
        <v>0</v>
      </c>
      <c r="F355" s="40">
        <f t="shared" si="13"/>
        <v>0</v>
      </c>
      <c r="G355" s="12">
        <v>8</v>
      </c>
      <c r="H355" s="39">
        <v>0</v>
      </c>
      <c r="I355" s="40">
        <f t="shared" si="14"/>
        <v>0</v>
      </c>
      <c r="J355" s="37"/>
    </row>
    <row r="356" spans="1:10" x14ac:dyDescent="0.2">
      <c r="A356" s="10">
        <v>40428</v>
      </c>
      <c r="B356" s="11">
        <v>0.66666666666666663</v>
      </c>
      <c r="C356" s="11">
        <v>0.70833333333333337</v>
      </c>
      <c r="D356" s="12">
        <v>29</v>
      </c>
      <c r="E356" s="39">
        <v>0</v>
      </c>
      <c r="F356" s="40">
        <f t="shared" si="13"/>
        <v>0</v>
      </c>
      <c r="G356" s="12">
        <v>2</v>
      </c>
      <c r="H356" s="39">
        <v>0</v>
      </c>
      <c r="I356" s="40">
        <f t="shared" si="14"/>
        <v>0</v>
      </c>
      <c r="J356" s="37"/>
    </row>
    <row r="357" spans="1:10" x14ac:dyDescent="0.2">
      <c r="A357" s="10">
        <v>40429</v>
      </c>
      <c r="B357" s="11">
        <v>0.58333333333333337</v>
      </c>
      <c r="C357" s="11">
        <v>0.625</v>
      </c>
      <c r="D357" s="12">
        <v>45</v>
      </c>
      <c r="E357" s="39">
        <v>1</v>
      </c>
      <c r="F357" s="40">
        <f t="shared" si="13"/>
        <v>2.1739130434782608E-2</v>
      </c>
      <c r="G357" s="66">
        <v>5</v>
      </c>
      <c r="H357" s="39">
        <v>1</v>
      </c>
      <c r="I357" s="40">
        <f t="shared" si="14"/>
        <v>0.16666666666666666</v>
      </c>
      <c r="J357" s="37"/>
    </row>
    <row r="358" spans="1:10" x14ac:dyDescent="0.2">
      <c r="A358" s="10">
        <v>40430</v>
      </c>
      <c r="B358" s="11">
        <v>0.375</v>
      </c>
      <c r="C358" s="11">
        <v>0.41666666666666669</v>
      </c>
      <c r="D358" s="12">
        <v>7</v>
      </c>
      <c r="E358" s="39">
        <v>2</v>
      </c>
      <c r="F358" s="40">
        <f t="shared" si="13"/>
        <v>0.22222222222222221</v>
      </c>
      <c r="G358" s="12">
        <v>2</v>
      </c>
      <c r="H358" s="39">
        <v>0</v>
      </c>
      <c r="I358" s="40">
        <f t="shared" si="14"/>
        <v>0</v>
      </c>
      <c r="J358" s="37"/>
    </row>
    <row r="359" spans="1:10" x14ac:dyDescent="0.2">
      <c r="A359" s="10">
        <v>40431</v>
      </c>
      <c r="B359" s="11">
        <v>0.5</v>
      </c>
      <c r="C359" s="11">
        <v>0.54166666666666663</v>
      </c>
      <c r="D359" s="12">
        <v>42</v>
      </c>
      <c r="E359" s="39">
        <v>1</v>
      </c>
      <c r="F359" s="40">
        <f t="shared" si="13"/>
        <v>2.3255813953488372E-2</v>
      </c>
      <c r="G359" s="12">
        <v>0</v>
      </c>
      <c r="H359" s="39">
        <v>1</v>
      </c>
      <c r="I359" s="40">
        <f t="shared" si="14"/>
        <v>1</v>
      </c>
      <c r="J359" s="37"/>
    </row>
    <row r="360" spans="1:10" x14ac:dyDescent="0.2">
      <c r="A360" s="10">
        <v>40432</v>
      </c>
      <c r="B360" s="11">
        <v>0.29166666666666669</v>
      </c>
      <c r="C360" s="11">
        <v>0.33333333333333331</v>
      </c>
      <c r="D360" s="12">
        <v>17</v>
      </c>
      <c r="E360" s="39">
        <v>3</v>
      </c>
      <c r="F360" s="40">
        <f t="shared" si="13"/>
        <v>0.15</v>
      </c>
      <c r="G360" s="12">
        <v>3</v>
      </c>
      <c r="H360" s="39">
        <v>0</v>
      </c>
      <c r="I360" s="40">
        <f t="shared" si="14"/>
        <v>0</v>
      </c>
      <c r="J360" s="37"/>
    </row>
    <row r="361" spans="1:10" x14ac:dyDescent="0.2">
      <c r="A361" s="10">
        <v>40433</v>
      </c>
      <c r="B361" s="11">
        <v>0.5</v>
      </c>
      <c r="C361" s="11">
        <v>0.54166666666666663</v>
      </c>
      <c r="D361" s="12">
        <v>35</v>
      </c>
      <c r="E361" s="39">
        <v>3</v>
      </c>
      <c r="F361" s="40">
        <f t="shared" si="13"/>
        <v>7.8947368421052627E-2</v>
      </c>
      <c r="G361" s="12">
        <v>2</v>
      </c>
      <c r="H361" s="39">
        <v>0</v>
      </c>
      <c r="I361" s="40">
        <f t="shared" si="14"/>
        <v>0</v>
      </c>
      <c r="J361" s="37"/>
    </row>
    <row r="362" spans="1:10" x14ac:dyDescent="0.2">
      <c r="A362" s="10">
        <v>40434</v>
      </c>
      <c r="B362" s="11">
        <v>0.41666666666666669</v>
      </c>
      <c r="C362" s="11">
        <v>0.45833333333333331</v>
      </c>
      <c r="D362" s="12">
        <v>26</v>
      </c>
      <c r="E362" s="39">
        <v>0</v>
      </c>
      <c r="F362" s="40">
        <f t="shared" si="13"/>
        <v>0</v>
      </c>
      <c r="G362" s="12">
        <v>0</v>
      </c>
      <c r="H362" s="39">
        <v>0</v>
      </c>
      <c r="I362" s="40" t="e">
        <f t="shared" si="14"/>
        <v>#DIV/0!</v>
      </c>
      <c r="J362" s="37"/>
    </row>
    <row r="363" spans="1:10" x14ac:dyDescent="0.2">
      <c r="A363" s="10">
        <v>40435</v>
      </c>
      <c r="B363" s="11">
        <v>0.70833333333333337</v>
      </c>
      <c r="C363" s="11">
        <v>0.75</v>
      </c>
      <c r="D363" s="12">
        <v>36</v>
      </c>
      <c r="E363" s="39">
        <v>0</v>
      </c>
      <c r="F363" s="40">
        <f t="shared" si="13"/>
        <v>0</v>
      </c>
      <c r="G363" s="12">
        <v>6</v>
      </c>
      <c r="H363" s="39">
        <v>0</v>
      </c>
      <c r="I363" s="40">
        <f t="shared" si="14"/>
        <v>0</v>
      </c>
      <c r="J363" s="37"/>
    </row>
    <row r="364" spans="1:10" x14ac:dyDescent="0.2">
      <c r="A364" s="10">
        <v>40436</v>
      </c>
      <c r="B364" s="11">
        <v>0.70833333333333337</v>
      </c>
      <c r="C364" s="11">
        <v>0.75</v>
      </c>
      <c r="D364" s="12">
        <v>26</v>
      </c>
      <c r="E364" s="39">
        <v>0</v>
      </c>
      <c r="F364" s="40">
        <f t="shared" si="13"/>
        <v>0</v>
      </c>
      <c r="G364" s="12">
        <v>2</v>
      </c>
      <c r="H364" s="39">
        <v>0</v>
      </c>
      <c r="I364" s="40">
        <f t="shared" si="14"/>
        <v>0</v>
      </c>
      <c r="J364" s="37"/>
    </row>
    <row r="365" spans="1:10" x14ac:dyDescent="0.2">
      <c r="A365" s="10">
        <v>40437</v>
      </c>
      <c r="B365" s="11">
        <v>0.5</v>
      </c>
      <c r="C365" s="11">
        <v>0.54166666666666663</v>
      </c>
      <c r="D365" s="12">
        <v>51</v>
      </c>
      <c r="E365" s="39">
        <v>2</v>
      </c>
      <c r="F365" s="40">
        <f t="shared" si="13"/>
        <v>3.7735849056603772E-2</v>
      </c>
      <c r="G365" s="12">
        <v>3</v>
      </c>
      <c r="H365" s="39">
        <v>0</v>
      </c>
      <c r="I365" s="40">
        <f t="shared" si="14"/>
        <v>0</v>
      </c>
      <c r="J365" s="37"/>
    </row>
    <row r="366" spans="1:10" x14ac:dyDescent="0.2">
      <c r="A366" s="10">
        <v>40438</v>
      </c>
      <c r="B366" s="11">
        <v>0.5</v>
      </c>
      <c r="C366" s="11">
        <v>0.54166666666666663</v>
      </c>
      <c r="D366" s="12">
        <v>92</v>
      </c>
      <c r="E366" s="39">
        <v>6</v>
      </c>
      <c r="F366" s="40">
        <f t="shared" si="13"/>
        <v>6.1224489795918366E-2</v>
      </c>
      <c r="G366" s="12">
        <v>12</v>
      </c>
      <c r="H366" s="39">
        <v>0</v>
      </c>
      <c r="I366" s="40">
        <f t="shared" si="14"/>
        <v>0</v>
      </c>
      <c r="J366" s="37"/>
    </row>
    <row r="367" spans="1:10" x14ac:dyDescent="0.2">
      <c r="A367" s="10">
        <v>40439</v>
      </c>
      <c r="B367" s="11">
        <v>0.41666666666666669</v>
      </c>
      <c r="C367" s="11">
        <v>0.45833333333333331</v>
      </c>
      <c r="D367" s="12">
        <v>75</v>
      </c>
      <c r="E367" s="39">
        <v>6</v>
      </c>
      <c r="F367" s="40">
        <f t="shared" si="13"/>
        <v>7.407407407407407E-2</v>
      </c>
      <c r="G367" s="12">
        <v>7</v>
      </c>
      <c r="H367" s="39">
        <v>1</v>
      </c>
      <c r="I367" s="40">
        <f t="shared" si="14"/>
        <v>0.125</v>
      </c>
      <c r="J367" s="37"/>
    </row>
    <row r="368" spans="1:10" x14ac:dyDescent="0.2">
      <c r="A368" s="10">
        <v>40440</v>
      </c>
      <c r="B368" s="11">
        <v>0.625</v>
      </c>
      <c r="C368" s="11">
        <v>0.66666666666666663</v>
      </c>
      <c r="D368" s="12">
        <v>103</v>
      </c>
      <c r="E368" s="39">
        <v>2</v>
      </c>
      <c r="F368" s="40">
        <f t="shared" si="13"/>
        <v>1.9047619047619049E-2</v>
      </c>
      <c r="G368" s="12">
        <v>5</v>
      </c>
      <c r="H368" s="39">
        <v>1</v>
      </c>
      <c r="I368" s="40">
        <f t="shared" si="14"/>
        <v>0.16666666666666666</v>
      </c>
      <c r="J368" s="37"/>
    </row>
    <row r="369" spans="1:10" x14ac:dyDescent="0.2">
      <c r="A369" s="10">
        <v>40441</v>
      </c>
      <c r="B369" s="11">
        <v>0.625</v>
      </c>
      <c r="C369" s="11">
        <v>0.66666666666666663</v>
      </c>
      <c r="D369" s="12">
        <v>55</v>
      </c>
      <c r="E369" s="39">
        <v>0</v>
      </c>
      <c r="F369" s="40">
        <f t="shared" si="13"/>
        <v>0</v>
      </c>
      <c r="G369" s="12">
        <v>7</v>
      </c>
      <c r="H369" s="39">
        <v>0</v>
      </c>
      <c r="I369" s="40">
        <f t="shared" si="14"/>
        <v>0</v>
      </c>
      <c r="J369" s="37"/>
    </row>
    <row r="370" spans="1:10" x14ac:dyDescent="0.2">
      <c r="A370" s="10">
        <v>40442</v>
      </c>
      <c r="B370" s="11">
        <v>0.33333333333333331</v>
      </c>
      <c r="C370" s="11">
        <v>0.375</v>
      </c>
      <c r="D370" s="12">
        <v>41</v>
      </c>
      <c r="E370" s="39">
        <v>2</v>
      </c>
      <c r="F370" s="40">
        <f t="shared" si="13"/>
        <v>4.6511627906976744E-2</v>
      </c>
      <c r="G370" s="12">
        <v>1</v>
      </c>
      <c r="H370" s="39">
        <v>0</v>
      </c>
      <c r="I370" s="40">
        <f t="shared" si="14"/>
        <v>0</v>
      </c>
      <c r="J370" s="37"/>
    </row>
    <row r="371" spans="1:10" x14ac:dyDescent="0.2">
      <c r="A371" s="10">
        <v>40443</v>
      </c>
      <c r="B371" s="11">
        <v>0.75</v>
      </c>
      <c r="C371" s="11">
        <v>0.79166666666666663</v>
      </c>
      <c r="D371" s="12">
        <v>46</v>
      </c>
      <c r="E371" s="39">
        <v>0</v>
      </c>
      <c r="F371" s="40">
        <f t="shared" si="13"/>
        <v>0</v>
      </c>
      <c r="G371" s="12">
        <v>2</v>
      </c>
      <c r="H371" s="39">
        <v>0</v>
      </c>
      <c r="I371" s="40">
        <f t="shared" si="14"/>
        <v>0</v>
      </c>
      <c r="J371" s="37"/>
    </row>
    <row r="372" spans="1:10" x14ac:dyDescent="0.2">
      <c r="A372" s="10">
        <v>40444</v>
      </c>
      <c r="B372" s="11">
        <v>0.33333333333333331</v>
      </c>
      <c r="C372" s="11">
        <v>0.375</v>
      </c>
      <c r="D372" s="12">
        <v>27</v>
      </c>
      <c r="E372" s="39">
        <v>3</v>
      </c>
      <c r="F372" s="40">
        <f t="shared" si="13"/>
        <v>0.1</v>
      </c>
      <c r="G372" s="12">
        <v>0</v>
      </c>
      <c r="H372" s="39">
        <v>0</v>
      </c>
      <c r="I372" s="40" t="e">
        <f t="shared" si="14"/>
        <v>#DIV/0!</v>
      </c>
      <c r="J372" s="37"/>
    </row>
    <row r="373" spans="1:10" x14ac:dyDescent="0.2">
      <c r="A373" s="10">
        <v>40445</v>
      </c>
      <c r="B373" s="11">
        <v>0.66666666666666663</v>
      </c>
      <c r="C373" s="11">
        <v>0.70833333333333337</v>
      </c>
      <c r="D373" s="12">
        <v>52</v>
      </c>
      <c r="E373" s="39">
        <v>1</v>
      </c>
      <c r="F373" s="40">
        <f t="shared" si="13"/>
        <v>1.8867924528301886E-2</v>
      </c>
      <c r="G373" s="12">
        <v>2</v>
      </c>
      <c r="H373" s="39">
        <v>0</v>
      </c>
      <c r="I373" s="40">
        <f t="shared" si="14"/>
        <v>0</v>
      </c>
      <c r="J373" s="37"/>
    </row>
    <row r="374" spans="1:10" x14ac:dyDescent="0.2">
      <c r="A374" s="10">
        <v>40446</v>
      </c>
      <c r="B374" s="11">
        <v>0.375</v>
      </c>
      <c r="C374" s="11">
        <v>0.41666666666666669</v>
      </c>
      <c r="D374" s="12">
        <v>65</v>
      </c>
      <c r="E374" s="39">
        <v>2</v>
      </c>
      <c r="F374" s="40">
        <f t="shared" si="13"/>
        <v>2.9850746268656716E-2</v>
      </c>
      <c r="G374" s="12">
        <v>5</v>
      </c>
      <c r="H374" s="39">
        <v>0</v>
      </c>
      <c r="I374" s="40">
        <f t="shared" si="14"/>
        <v>0</v>
      </c>
      <c r="J374" s="37"/>
    </row>
    <row r="375" spans="1:10" x14ac:dyDescent="0.2">
      <c r="A375" s="10">
        <v>40447</v>
      </c>
      <c r="B375" s="11">
        <v>0.41666666666666669</v>
      </c>
      <c r="C375" s="11">
        <v>0.45833333333333331</v>
      </c>
      <c r="D375" s="12">
        <v>69</v>
      </c>
      <c r="E375" s="39">
        <v>2</v>
      </c>
      <c r="F375" s="40">
        <f t="shared" si="13"/>
        <v>2.8169014084507043E-2</v>
      </c>
      <c r="G375" s="12">
        <v>1</v>
      </c>
      <c r="H375" s="39">
        <v>0</v>
      </c>
      <c r="I375" s="40">
        <f t="shared" si="14"/>
        <v>0</v>
      </c>
      <c r="J375" s="37"/>
    </row>
    <row r="376" spans="1:10" x14ac:dyDescent="0.2">
      <c r="A376" s="10">
        <v>40448</v>
      </c>
      <c r="B376" s="11">
        <v>0.375</v>
      </c>
      <c r="C376" s="11">
        <v>0.41666666666666669</v>
      </c>
      <c r="D376" s="12">
        <v>77</v>
      </c>
      <c r="E376" s="39">
        <v>4</v>
      </c>
      <c r="F376" s="40">
        <f t="shared" si="13"/>
        <v>4.9382716049382713E-2</v>
      </c>
      <c r="G376" s="12">
        <v>3</v>
      </c>
      <c r="H376" s="39">
        <v>0</v>
      </c>
      <c r="I376" s="40">
        <f t="shared" si="14"/>
        <v>0</v>
      </c>
      <c r="J376" s="37"/>
    </row>
    <row r="377" spans="1:10" x14ac:dyDescent="0.2">
      <c r="A377" s="10">
        <v>40449</v>
      </c>
      <c r="B377" s="11">
        <v>0.625</v>
      </c>
      <c r="C377" s="11">
        <v>0.66666666666666663</v>
      </c>
      <c r="D377" s="12">
        <v>68</v>
      </c>
      <c r="E377" s="39">
        <v>2</v>
      </c>
      <c r="F377" s="40">
        <f t="shared" si="13"/>
        <v>2.8571428571428571E-2</v>
      </c>
      <c r="G377" s="12">
        <v>3</v>
      </c>
      <c r="H377" s="39">
        <v>0</v>
      </c>
      <c r="I377" s="40">
        <f t="shared" si="14"/>
        <v>0</v>
      </c>
      <c r="J377" s="37"/>
    </row>
    <row r="378" spans="1:10" x14ac:dyDescent="0.2">
      <c r="A378" s="10">
        <v>40449</v>
      </c>
      <c r="B378" s="11">
        <v>0.66666666666666663</v>
      </c>
      <c r="C378" s="11">
        <v>0.70833333333333337</v>
      </c>
      <c r="D378" s="12">
        <v>34</v>
      </c>
      <c r="E378" s="39">
        <v>0</v>
      </c>
      <c r="F378" s="40">
        <f t="shared" ref="F378:F397" si="15">E378/(E378+D378)</f>
        <v>0</v>
      </c>
      <c r="G378" s="12">
        <v>2</v>
      </c>
      <c r="H378" s="39">
        <v>0</v>
      </c>
      <c r="I378" s="40">
        <f t="shared" ref="I378:I383" si="16">H378/(H378+G378)</f>
        <v>0</v>
      </c>
      <c r="J378" s="37" t="s">
        <v>611</v>
      </c>
    </row>
    <row r="379" spans="1:10" x14ac:dyDescent="0.2">
      <c r="A379" s="10">
        <v>40450</v>
      </c>
      <c r="B379" s="11">
        <v>0.41666666666666669</v>
      </c>
      <c r="C379" s="11">
        <v>0.45833333333333331</v>
      </c>
      <c r="D379" s="12">
        <v>46</v>
      </c>
      <c r="E379" s="39">
        <v>0</v>
      </c>
      <c r="F379" s="40">
        <f t="shared" si="15"/>
        <v>0</v>
      </c>
      <c r="G379" s="12">
        <v>2</v>
      </c>
      <c r="H379" s="39">
        <v>1</v>
      </c>
      <c r="I379" s="40">
        <f t="shared" si="16"/>
        <v>0.33333333333333331</v>
      </c>
      <c r="J379" s="37"/>
    </row>
    <row r="380" spans="1:10" x14ac:dyDescent="0.2">
      <c r="A380" s="10">
        <v>40451</v>
      </c>
      <c r="B380" s="11">
        <v>0.625</v>
      </c>
      <c r="C380" s="11">
        <v>0.66666666666666663</v>
      </c>
      <c r="D380" s="12">
        <v>31</v>
      </c>
      <c r="E380" s="39">
        <v>1</v>
      </c>
      <c r="F380" s="40">
        <f t="shared" si="15"/>
        <v>3.125E-2</v>
      </c>
      <c r="G380" s="12">
        <v>2</v>
      </c>
      <c r="H380" s="39">
        <v>0</v>
      </c>
      <c r="I380" s="40">
        <f t="shared" si="16"/>
        <v>0</v>
      </c>
      <c r="J380" s="37"/>
    </row>
    <row r="381" spans="1:10" x14ac:dyDescent="0.2">
      <c r="A381" s="10">
        <v>40452</v>
      </c>
      <c r="B381" s="11">
        <v>0.5</v>
      </c>
      <c r="C381" s="11">
        <v>0.54166666666666663</v>
      </c>
      <c r="D381" s="12">
        <v>18</v>
      </c>
      <c r="E381" s="39">
        <v>1</v>
      </c>
      <c r="F381" s="40">
        <f t="shared" si="15"/>
        <v>5.2631578947368418E-2</v>
      </c>
      <c r="G381" s="12">
        <v>2</v>
      </c>
      <c r="H381" s="39">
        <v>0</v>
      </c>
      <c r="I381" s="40">
        <f t="shared" si="16"/>
        <v>0</v>
      </c>
      <c r="J381" s="37"/>
    </row>
    <row r="382" spans="1:10" x14ac:dyDescent="0.2">
      <c r="A382" s="10">
        <v>40453</v>
      </c>
      <c r="B382" s="11">
        <v>0.375</v>
      </c>
      <c r="C382" s="11">
        <v>0.41666666666666669</v>
      </c>
      <c r="D382" s="12">
        <v>52</v>
      </c>
      <c r="E382" s="39">
        <v>1</v>
      </c>
      <c r="F382" s="40">
        <f t="shared" si="15"/>
        <v>1.8867924528301886E-2</v>
      </c>
      <c r="G382" s="12">
        <v>3</v>
      </c>
      <c r="H382" s="39">
        <v>0</v>
      </c>
      <c r="I382" s="40">
        <f t="shared" si="16"/>
        <v>0</v>
      </c>
      <c r="J382" s="37"/>
    </row>
    <row r="383" spans="1:10" x14ac:dyDescent="0.2">
      <c r="A383" s="10">
        <v>40454</v>
      </c>
      <c r="B383" s="11">
        <v>0.54166666666666663</v>
      </c>
      <c r="C383" s="11">
        <v>0.58333333333333337</v>
      </c>
      <c r="D383" s="12">
        <v>75</v>
      </c>
      <c r="E383" s="39">
        <v>4</v>
      </c>
      <c r="F383" s="40">
        <f t="shared" si="15"/>
        <v>5.0632911392405063E-2</v>
      </c>
      <c r="G383" s="12">
        <v>1</v>
      </c>
      <c r="H383" s="39">
        <v>0</v>
      </c>
      <c r="I383" s="40">
        <f t="shared" si="16"/>
        <v>0</v>
      </c>
      <c r="J383" s="37"/>
    </row>
    <row r="384" spans="1:10" x14ac:dyDescent="0.2">
      <c r="A384" s="10">
        <v>40455</v>
      </c>
      <c r="B384" s="11"/>
      <c r="C384" s="11"/>
      <c r="D384" s="12"/>
      <c r="E384" s="39"/>
      <c r="F384" s="40"/>
      <c r="G384" s="12"/>
      <c r="H384" s="39"/>
      <c r="I384" s="40"/>
      <c r="J384" s="37" t="s">
        <v>302</v>
      </c>
    </row>
    <row r="385" spans="1:10" x14ac:dyDescent="0.2">
      <c r="A385" s="10">
        <v>40456</v>
      </c>
      <c r="B385" s="11">
        <v>0.41666666666666669</v>
      </c>
      <c r="C385" s="11">
        <v>0.45833333333333331</v>
      </c>
      <c r="D385" s="12">
        <v>112</v>
      </c>
      <c r="E385" s="39">
        <v>4</v>
      </c>
      <c r="F385" s="40">
        <f t="shared" si="15"/>
        <v>3.4482758620689655E-2</v>
      </c>
      <c r="G385" s="12">
        <v>3</v>
      </c>
      <c r="H385" s="39">
        <v>0</v>
      </c>
      <c r="I385" s="40">
        <f t="shared" ref="I385:I402" si="17">H385/(H385+G385)</f>
        <v>0</v>
      </c>
      <c r="J385" s="37"/>
    </row>
    <row r="386" spans="1:10" x14ac:dyDescent="0.2">
      <c r="A386" s="10">
        <v>40457</v>
      </c>
      <c r="B386" s="11">
        <v>0.66666666666666663</v>
      </c>
      <c r="C386" s="11">
        <v>0.70833333333333337</v>
      </c>
      <c r="D386" s="12">
        <v>56</v>
      </c>
      <c r="E386" s="39">
        <v>0</v>
      </c>
      <c r="F386" s="40">
        <f t="shared" si="15"/>
        <v>0</v>
      </c>
      <c r="G386" s="12">
        <v>8</v>
      </c>
      <c r="H386" s="39">
        <v>0</v>
      </c>
      <c r="I386" s="40">
        <f t="shared" si="17"/>
        <v>0</v>
      </c>
      <c r="J386" s="37"/>
    </row>
    <row r="387" spans="1:10" x14ac:dyDescent="0.2">
      <c r="A387" s="10">
        <v>40458</v>
      </c>
      <c r="B387" s="11">
        <v>0.58333333333333337</v>
      </c>
      <c r="C387" s="11">
        <v>0.625</v>
      </c>
      <c r="D387" s="12">
        <v>62</v>
      </c>
      <c r="E387" s="39">
        <v>1</v>
      </c>
      <c r="F387" s="40">
        <f t="shared" si="15"/>
        <v>1.5873015873015872E-2</v>
      </c>
      <c r="G387" s="12">
        <v>2</v>
      </c>
      <c r="H387" s="39">
        <v>0</v>
      </c>
      <c r="I387" s="40">
        <f t="shared" si="17"/>
        <v>0</v>
      </c>
      <c r="J387" s="37"/>
    </row>
    <row r="388" spans="1:10" x14ac:dyDescent="0.2">
      <c r="A388" s="10">
        <v>40459</v>
      </c>
      <c r="B388" s="11">
        <v>0.58333333333333337</v>
      </c>
      <c r="C388" s="11">
        <v>0.625</v>
      </c>
      <c r="D388" s="12">
        <v>30</v>
      </c>
      <c r="E388" s="39">
        <v>1</v>
      </c>
      <c r="F388" s="40">
        <f t="shared" si="15"/>
        <v>3.2258064516129031E-2</v>
      </c>
      <c r="G388" s="12">
        <v>1</v>
      </c>
      <c r="H388" s="39">
        <v>0</v>
      </c>
      <c r="I388" s="40">
        <f t="shared" si="17"/>
        <v>0</v>
      </c>
      <c r="J388" s="37"/>
    </row>
    <row r="389" spans="1:10" x14ac:dyDescent="0.2">
      <c r="A389" s="10">
        <v>40460</v>
      </c>
      <c r="B389" s="11">
        <v>0.58333333333333337</v>
      </c>
      <c r="C389" s="11">
        <v>0.625</v>
      </c>
      <c r="D389" s="12">
        <v>25</v>
      </c>
      <c r="E389" s="39">
        <v>0</v>
      </c>
      <c r="F389" s="40">
        <f t="shared" si="15"/>
        <v>0</v>
      </c>
      <c r="G389" s="12">
        <v>1</v>
      </c>
      <c r="H389" s="39">
        <v>0</v>
      </c>
      <c r="I389" s="40">
        <f t="shared" si="17"/>
        <v>0</v>
      </c>
      <c r="J389" s="37"/>
    </row>
    <row r="390" spans="1:10" x14ac:dyDescent="0.2">
      <c r="A390" s="10">
        <v>40461</v>
      </c>
      <c r="B390" s="11">
        <v>0.45833333333333331</v>
      </c>
      <c r="C390" s="11">
        <v>0.5</v>
      </c>
      <c r="D390" s="12">
        <v>28</v>
      </c>
      <c r="E390" s="39">
        <v>3</v>
      </c>
      <c r="F390" s="40">
        <f t="shared" si="15"/>
        <v>9.6774193548387094E-2</v>
      </c>
      <c r="G390" s="12">
        <v>0</v>
      </c>
      <c r="H390" s="39">
        <v>0</v>
      </c>
      <c r="I390" s="40" t="e">
        <f>H390/(H390+G390)</f>
        <v>#DIV/0!</v>
      </c>
      <c r="J390" s="37"/>
    </row>
    <row r="391" spans="1:10" x14ac:dyDescent="0.2">
      <c r="A391" s="10">
        <v>40462</v>
      </c>
      <c r="B391" s="11">
        <v>0.41666666666666669</v>
      </c>
      <c r="C391" s="11">
        <v>0.45833333333333331</v>
      </c>
      <c r="D391" s="12">
        <v>22</v>
      </c>
      <c r="E391" s="39">
        <v>0</v>
      </c>
      <c r="F391" s="40">
        <f t="shared" si="15"/>
        <v>0</v>
      </c>
      <c r="G391" s="12">
        <v>0</v>
      </c>
      <c r="H391" s="39">
        <v>0</v>
      </c>
      <c r="I391" s="40" t="e">
        <f t="shared" si="17"/>
        <v>#DIV/0!</v>
      </c>
      <c r="J391" s="37"/>
    </row>
    <row r="392" spans="1:10" x14ac:dyDescent="0.2">
      <c r="A392" s="10">
        <v>40463</v>
      </c>
      <c r="B392" s="11">
        <v>0.45833333333333331</v>
      </c>
      <c r="C392" s="11">
        <v>0.5</v>
      </c>
      <c r="D392" s="12">
        <v>33</v>
      </c>
      <c r="E392" s="39">
        <v>0</v>
      </c>
      <c r="F392" s="40">
        <f t="shared" si="15"/>
        <v>0</v>
      </c>
      <c r="G392" s="12">
        <v>1</v>
      </c>
      <c r="H392" s="4">
        <v>0</v>
      </c>
      <c r="I392" s="40">
        <f t="shared" si="17"/>
        <v>0</v>
      </c>
      <c r="J392" s="37"/>
    </row>
    <row r="393" spans="1:10" x14ac:dyDescent="0.2">
      <c r="A393" s="10">
        <v>40464</v>
      </c>
      <c r="B393" s="11">
        <v>0.58333333333333337</v>
      </c>
      <c r="C393" s="11">
        <v>0.625</v>
      </c>
      <c r="D393" s="12">
        <v>38</v>
      </c>
      <c r="E393" s="39">
        <v>2</v>
      </c>
      <c r="F393" s="40">
        <f t="shared" si="15"/>
        <v>0.05</v>
      </c>
      <c r="G393" s="12">
        <v>5</v>
      </c>
      <c r="H393" s="39">
        <v>0</v>
      </c>
      <c r="I393" s="40">
        <f t="shared" si="17"/>
        <v>0</v>
      </c>
      <c r="J393" s="37"/>
    </row>
    <row r="394" spans="1:10" x14ac:dyDescent="0.2">
      <c r="A394" s="10">
        <v>40465</v>
      </c>
      <c r="B394" s="11">
        <v>0.66666666666666663</v>
      </c>
      <c r="C394" s="11">
        <v>0.70833333333333337</v>
      </c>
      <c r="D394" s="12">
        <v>64</v>
      </c>
      <c r="E394" s="39">
        <v>2</v>
      </c>
      <c r="F394" s="40">
        <f t="shared" si="15"/>
        <v>3.0303030303030304E-2</v>
      </c>
      <c r="G394" s="12">
        <v>3</v>
      </c>
      <c r="H394" s="39">
        <v>0</v>
      </c>
      <c r="I394" s="40">
        <f t="shared" si="17"/>
        <v>0</v>
      </c>
      <c r="J394" s="37"/>
    </row>
    <row r="395" spans="1:10" x14ac:dyDescent="0.2">
      <c r="A395" s="10">
        <v>40466</v>
      </c>
      <c r="B395" s="11">
        <v>0.625</v>
      </c>
      <c r="C395" s="11">
        <v>0.66666666666666663</v>
      </c>
      <c r="D395" s="12">
        <v>42</v>
      </c>
      <c r="E395" s="39">
        <v>2</v>
      </c>
      <c r="F395" s="40">
        <f t="shared" si="15"/>
        <v>4.5454545454545456E-2</v>
      </c>
      <c r="G395" s="12">
        <v>3</v>
      </c>
      <c r="H395" s="39">
        <v>0</v>
      </c>
      <c r="I395" s="40">
        <f t="shared" si="17"/>
        <v>0</v>
      </c>
      <c r="J395" s="37"/>
    </row>
    <row r="396" spans="1:10" x14ac:dyDescent="0.2">
      <c r="A396" s="10">
        <v>40467</v>
      </c>
      <c r="B396" s="11">
        <v>0.625</v>
      </c>
      <c r="C396" s="11">
        <v>0.66666666666666663</v>
      </c>
      <c r="D396" s="12">
        <v>13</v>
      </c>
      <c r="E396" s="39">
        <v>1</v>
      </c>
      <c r="F396" s="40">
        <f t="shared" si="15"/>
        <v>7.1428571428571425E-2</v>
      </c>
      <c r="G396" s="12">
        <v>0</v>
      </c>
      <c r="H396" s="39">
        <v>0</v>
      </c>
      <c r="I396" s="40" t="e">
        <f t="shared" si="17"/>
        <v>#DIV/0!</v>
      </c>
      <c r="J396" s="37"/>
    </row>
    <row r="397" spans="1:10" x14ac:dyDescent="0.2">
      <c r="A397" s="10">
        <v>40468</v>
      </c>
      <c r="B397" s="11">
        <v>0.41666666666666669</v>
      </c>
      <c r="C397" s="114">
        <v>0.45833333333333331</v>
      </c>
      <c r="D397" s="12">
        <v>27</v>
      </c>
      <c r="E397" s="39">
        <v>1</v>
      </c>
      <c r="F397" s="40">
        <f t="shared" si="15"/>
        <v>3.5714285714285712E-2</v>
      </c>
      <c r="G397" s="12">
        <v>0</v>
      </c>
      <c r="H397" s="39">
        <v>0</v>
      </c>
      <c r="I397" s="40" t="e">
        <f t="shared" si="17"/>
        <v>#DIV/0!</v>
      </c>
      <c r="J397" s="37"/>
    </row>
    <row r="398" spans="1:10" x14ac:dyDescent="0.2">
      <c r="A398" s="10">
        <v>40469</v>
      </c>
      <c r="B398" s="11">
        <v>0.5</v>
      </c>
      <c r="C398" s="11">
        <v>0.54166666666666663</v>
      </c>
      <c r="D398" s="12">
        <v>40</v>
      </c>
      <c r="E398" s="39">
        <v>1</v>
      </c>
      <c r="F398" s="40">
        <f>E398/(E398+D398)</f>
        <v>2.4390243902439025E-2</v>
      </c>
      <c r="G398" s="12">
        <v>0</v>
      </c>
      <c r="H398" s="39">
        <v>2</v>
      </c>
      <c r="I398" s="40">
        <f t="shared" si="17"/>
        <v>1</v>
      </c>
      <c r="J398" s="37"/>
    </row>
    <row r="399" spans="1:10" x14ac:dyDescent="0.2">
      <c r="A399" s="10">
        <v>40470</v>
      </c>
      <c r="B399" s="11">
        <v>0.54166666666666663</v>
      </c>
      <c r="C399" s="11">
        <v>0.58333333333333337</v>
      </c>
      <c r="D399" s="12">
        <v>22</v>
      </c>
      <c r="E399" s="39">
        <v>0</v>
      </c>
      <c r="F399" s="40">
        <f>E399/(E399+D399)</f>
        <v>0</v>
      </c>
      <c r="G399" s="12">
        <v>1</v>
      </c>
      <c r="H399" s="39">
        <v>0</v>
      </c>
      <c r="I399" s="40">
        <f t="shared" si="17"/>
        <v>0</v>
      </c>
      <c r="J399" s="37"/>
    </row>
    <row r="400" spans="1:10" x14ac:dyDescent="0.2">
      <c r="A400" s="10">
        <v>40471</v>
      </c>
      <c r="B400" s="11">
        <v>0.41666666666666669</v>
      </c>
      <c r="C400" s="11">
        <v>0.45833333333333331</v>
      </c>
      <c r="D400" s="12">
        <v>40</v>
      </c>
      <c r="E400" s="39">
        <v>0</v>
      </c>
      <c r="F400" s="40">
        <f>E400/(E400+D400)</f>
        <v>0</v>
      </c>
      <c r="G400" s="12">
        <v>1</v>
      </c>
      <c r="H400" s="39">
        <v>0</v>
      </c>
      <c r="I400" s="40">
        <f t="shared" si="17"/>
        <v>0</v>
      </c>
      <c r="J400" s="37"/>
    </row>
    <row r="401" spans="1:10" x14ac:dyDescent="0.2">
      <c r="A401" s="10">
        <v>40472</v>
      </c>
      <c r="B401" s="118"/>
      <c r="C401" s="118"/>
      <c r="D401" s="119"/>
      <c r="E401" s="111"/>
      <c r="F401" s="120"/>
      <c r="G401" s="119"/>
      <c r="H401" s="111"/>
      <c r="I401" s="120"/>
      <c r="J401" s="121" t="s">
        <v>303</v>
      </c>
    </row>
    <row r="402" spans="1:10" x14ac:dyDescent="0.2">
      <c r="A402" s="10">
        <v>40473</v>
      </c>
      <c r="B402" s="11">
        <v>0.625</v>
      </c>
      <c r="C402" s="11">
        <v>0.66666666666666663</v>
      </c>
      <c r="D402" s="12">
        <v>30</v>
      </c>
      <c r="E402" s="39">
        <v>3</v>
      </c>
      <c r="F402" s="40">
        <f>E402/(E402+D402)</f>
        <v>9.0909090909090912E-2</v>
      </c>
      <c r="G402" s="12">
        <v>0</v>
      </c>
      <c r="H402" s="39">
        <v>0</v>
      </c>
      <c r="I402" s="40" t="e">
        <f t="shared" si="17"/>
        <v>#DIV/0!</v>
      </c>
      <c r="J402" s="37"/>
    </row>
    <row r="403" spans="1:10" x14ac:dyDescent="0.2">
      <c r="A403" s="10">
        <v>40474</v>
      </c>
      <c r="B403" s="11"/>
      <c r="C403" s="11"/>
      <c r="D403" s="12"/>
      <c r="E403" s="4"/>
      <c r="F403" s="40"/>
      <c r="G403" s="12"/>
      <c r="H403" s="39"/>
      <c r="I403" s="4"/>
      <c r="J403" s="37"/>
    </row>
    <row r="404" spans="1:10" x14ac:dyDescent="0.2">
      <c r="A404" s="10">
        <v>40475</v>
      </c>
      <c r="B404" s="11"/>
      <c r="C404" s="4"/>
      <c r="D404" s="12"/>
      <c r="E404" s="4"/>
      <c r="F404" s="4"/>
      <c r="G404" s="12"/>
      <c r="H404" s="4"/>
      <c r="I404" s="4"/>
      <c r="J404" s="37"/>
    </row>
    <row r="405" spans="1:10" x14ac:dyDescent="0.2">
      <c r="A405" s="10">
        <v>40476</v>
      </c>
      <c r="B405" s="11"/>
      <c r="C405" s="4"/>
      <c r="D405" s="12"/>
      <c r="E405" s="4"/>
      <c r="F405" s="4"/>
      <c r="G405" s="12"/>
      <c r="H405" s="4"/>
      <c r="I405" s="4"/>
      <c r="J405" s="37"/>
    </row>
    <row r="406" spans="1:10" x14ac:dyDescent="0.2">
      <c r="A406" s="10">
        <v>40477</v>
      </c>
      <c r="B406" s="11"/>
      <c r="C406" s="4"/>
      <c r="D406" s="12"/>
      <c r="E406" s="4"/>
      <c r="F406" s="4"/>
      <c r="G406" s="12"/>
      <c r="H406" s="4"/>
      <c r="I406" s="4"/>
      <c r="J406" s="37"/>
    </row>
    <row r="407" spans="1:10" x14ac:dyDescent="0.2">
      <c r="A407" s="10">
        <v>40478</v>
      </c>
      <c r="B407" s="11"/>
      <c r="C407" s="4"/>
      <c r="D407" s="12"/>
      <c r="E407" s="4"/>
      <c r="F407" s="4"/>
      <c r="G407" s="12"/>
      <c r="H407" s="4"/>
      <c r="I407" s="4"/>
      <c r="J407" s="37"/>
    </row>
    <row r="408" spans="1:10" x14ac:dyDescent="0.2">
      <c r="A408" s="10">
        <v>40479</v>
      </c>
      <c r="B408" s="11"/>
      <c r="C408" s="11"/>
      <c r="D408" s="12"/>
      <c r="E408" s="4"/>
      <c r="F408" s="40"/>
      <c r="G408" s="12"/>
      <c r="H408" s="39"/>
      <c r="I408" s="40"/>
      <c r="J408" s="37"/>
    </row>
    <row r="409" spans="1:10" x14ac:dyDescent="0.2">
      <c r="A409" s="10">
        <v>40480</v>
      </c>
      <c r="B409" s="11"/>
      <c r="C409" s="11"/>
      <c r="D409" s="12"/>
      <c r="E409" s="4"/>
      <c r="F409" s="40"/>
      <c r="G409" s="12"/>
      <c r="H409" s="39"/>
      <c r="I409" s="40"/>
      <c r="J409" s="37"/>
    </row>
    <row r="410" spans="1:10" x14ac:dyDescent="0.2">
      <c r="A410" s="10">
        <v>40481</v>
      </c>
      <c r="B410" s="11"/>
      <c r="C410" s="11"/>
      <c r="D410" s="12"/>
      <c r="E410" s="4"/>
      <c r="F410" s="40"/>
      <c r="G410" s="12"/>
      <c r="H410" s="39"/>
      <c r="I410" s="40"/>
      <c r="J410" s="37"/>
    </row>
    <row r="411" spans="1:10" x14ac:dyDescent="0.2">
      <c r="A411" s="10">
        <v>40482</v>
      </c>
      <c r="B411" s="11"/>
      <c r="C411" s="11"/>
      <c r="D411" s="12"/>
      <c r="E411" s="39"/>
      <c r="F411" s="40"/>
      <c r="G411" s="12"/>
      <c r="H411" s="39"/>
      <c r="I411" s="40"/>
      <c r="J411" s="37"/>
    </row>
    <row r="412" spans="1:10" x14ac:dyDescent="0.2">
      <c r="A412" s="10">
        <v>40483</v>
      </c>
      <c r="B412" s="11"/>
      <c r="C412" s="4"/>
      <c r="D412" s="12"/>
      <c r="E412" s="4"/>
      <c r="F412" s="4"/>
      <c r="G412" s="12"/>
      <c r="H412" s="4"/>
      <c r="I412" s="4"/>
      <c r="J412" s="37"/>
    </row>
    <row r="413" spans="1:10" x14ac:dyDescent="0.2">
      <c r="A413" s="10">
        <v>40484</v>
      </c>
      <c r="B413" s="11"/>
      <c r="C413" s="4"/>
      <c r="D413" s="12"/>
      <c r="E413" s="4"/>
      <c r="F413" s="4"/>
      <c r="G413" s="12"/>
      <c r="H413" s="4"/>
      <c r="I413" s="4"/>
      <c r="J413" s="37"/>
    </row>
    <row r="414" spans="1:10" x14ac:dyDescent="0.2">
      <c r="A414" s="10">
        <v>40485</v>
      </c>
      <c r="B414" s="11"/>
      <c r="C414" s="4"/>
      <c r="D414" s="12"/>
      <c r="E414" s="4"/>
      <c r="F414" s="4"/>
      <c r="G414" s="12"/>
      <c r="H414" s="4"/>
      <c r="I414" s="4"/>
      <c r="J414" s="37"/>
    </row>
    <row r="415" spans="1:10" x14ac:dyDescent="0.2">
      <c r="A415" s="10">
        <v>40486</v>
      </c>
      <c r="B415" s="11"/>
      <c r="C415" s="4"/>
      <c r="D415" s="12"/>
      <c r="E415" s="4"/>
      <c r="F415" s="4"/>
      <c r="G415" s="12"/>
      <c r="H415" s="4"/>
      <c r="I415" s="4"/>
      <c r="J415" s="37"/>
    </row>
    <row r="416" spans="1:10" x14ac:dyDescent="0.2">
      <c r="A416" s="10">
        <v>40487</v>
      </c>
      <c r="B416" s="11"/>
      <c r="C416" s="4"/>
      <c r="D416" s="12"/>
      <c r="E416" s="4"/>
      <c r="F416" s="4"/>
      <c r="G416" s="12"/>
      <c r="H416" s="4"/>
      <c r="I416" s="4"/>
      <c r="J416" s="37"/>
    </row>
    <row r="417" spans="1:10" x14ac:dyDescent="0.2">
      <c r="A417" s="10">
        <v>40488</v>
      </c>
      <c r="B417" s="11"/>
      <c r="C417" s="4"/>
      <c r="D417" s="12"/>
      <c r="E417" s="4"/>
      <c r="F417" s="4"/>
      <c r="G417" s="12"/>
      <c r="H417" s="4"/>
      <c r="I417" s="4"/>
      <c r="J417" s="37"/>
    </row>
    <row r="418" spans="1:10" x14ac:dyDescent="0.2">
      <c r="A418" s="10">
        <v>40489</v>
      </c>
      <c r="B418" s="11"/>
      <c r="C418" s="4"/>
      <c r="D418" s="12"/>
      <c r="E418" s="4"/>
      <c r="F418" s="4"/>
      <c r="G418" s="12"/>
      <c r="H418" s="4"/>
      <c r="I418" s="4"/>
      <c r="J418" s="37"/>
    </row>
    <row r="419" spans="1:10" x14ac:dyDescent="0.2">
      <c r="A419" s="10">
        <v>40490</v>
      </c>
      <c r="B419" s="11"/>
      <c r="C419" s="4"/>
      <c r="D419" s="12"/>
      <c r="E419" s="4"/>
      <c r="F419" s="4"/>
      <c r="G419" s="12"/>
      <c r="H419" s="4"/>
      <c r="I419" s="4"/>
      <c r="J419" s="37"/>
    </row>
    <row r="420" spans="1:10" x14ac:dyDescent="0.2">
      <c r="A420" s="10">
        <v>40491</v>
      </c>
      <c r="B420" s="11"/>
      <c r="C420" s="4"/>
      <c r="D420" s="12"/>
      <c r="E420" s="4"/>
      <c r="F420" s="4"/>
      <c r="G420" s="12"/>
      <c r="H420" s="4"/>
      <c r="I420" s="4"/>
      <c r="J420" s="37"/>
    </row>
    <row r="421" spans="1:10" x14ac:dyDescent="0.2">
      <c r="A421" s="10">
        <v>40492</v>
      </c>
      <c r="B421" s="11"/>
      <c r="C421" s="4"/>
      <c r="D421" s="12"/>
      <c r="E421" s="4"/>
      <c r="F421" s="4"/>
      <c r="G421" s="12"/>
      <c r="H421" s="4"/>
      <c r="I421" s="4"/>
      <c r="J421" s="37"/>
    </row>
    <row r="422" spans="1:10" x14ac:dyDescent="0.2">
      <c r="A422" s="10">
        <v>40493</v>
      </c>
      <c r="B422" s="11"/>
      <c r="C422" s="4"/>
      <c r="D422" s="12"/>
      <c r="E422" s="4"/>
      <c r="F422" s="4"/>
      <c r="G422" s="12"/>
      <c r="H422" s="4"/>
      <c r="I422" s="4"/>
      <c r="J422" s="37"/>
    </row>
    <row r="423" spans="1:10" ht="12" thickBot="1" x14ac:dyDescent="0.25">
      <c r="A423" s="10">
        <v>40494</v>
      </c>
      <c r="B423" s="11"/>
      <c r="C423" s="4"/>
      <c r="D423" s="12"/>
      <c r="E423" s="4"/>
      <c r="F423" s="4"/>
      <c r="G423" s="12"/>
      <c r="H423" s="4"/>
      <c r="I423" s="4"/>
      <c r="J423" s="37"/>
    </row>
    <row r="424" spans="1:10" ht="12" thickBot="1" x14ac:dyDescent="0.25">
      <c r="A424" s="70" t="s">
        <v>112</v>
      </c>
      <c r="B424" s="71"/>
      <c r="C424" s="72"/>
      <c r="D424" s="73">
        <f>SUM(D351:D423)</f>
        <v>2140</v>
      </c>
      <c r="E424" s="72">
        <f>SUM(E351:E423)</f>
        <v>75</v>
      </c>
      <c r="F424" s="128">
        <f>E424/(E424+D424)</f>
        <v>3.3860045146726865E-2</v>
      </c>
      <c r="G424" s="73">
        <f>SUM(G351:G423)</f>
        <v>129</v>
      </c>
      <c r="H424" s="72">
        <f>SUM(H351:H423)</f>
        <v>8</v>
      </c>
      <c r="I424" s="128">
        <f>H424/(H424+G424)</f>
        <v>5.8394160583941604E-2</v>
      </c>
      <c r="J424" s="75"/>
    </row>
    <row r="427" spans="1:10" ht="12" thickBot="1" x14ac:dyDescent="0.25">
      <c r="A427" s="31" t="s">
        <v>72</v>
      </c>
      <c r="B427" s="24" t="s">
        <v>73</v>
      </c>
      <c r="C427" s="32" t="s">
        <v>74</v>
      </c>
      <c r="D427" s="49" t="s">
        <v>357</v>
      </c>
      <c r="E427" s="50" t="s">
        <v>356</v>
      </c>
      <c r="F427" s="32" t="s">
        <v>77</v>
      </c>
      <c r="G427" s="49" t="s">
        <v>357</v>
      </c>
      <c r="H427" s="50" t="s">
        <v>356</v>
      </c>
      <c r="I427" s="32" t="s">
        <v>77</v>
      </c>
      <c r="J427" s="33" t="s">
        <v>78</v>
      </c>
    </row>
    <row r="428" spans="1:10" x14ac:dyDescent="0.2">
      <c r="A428" s="25">
        <v>40787</v>
      </c>
      <c r="B428" s="26">
        <v>0.41666666666666702</v>
      </c>
      <c r="C428" s="26">
        <v>0.45833333333333398</v>
      </c>
      <c r="D428" s="29">
        <v>53</v>
      </c>
      <c r="E428" s="9">
        <v>0</v>
      </c>
      <c r="F428" s="40">
        <f>E428/(E428+D428)</f>
        <v>0</v>
      </c>
      <c r="G428" s="29">
        <v>0</v>
      </c>
      <c r="H428" s="9">
        <v>0</v>
      </c>
      <c r="I428" s="40"/>
      <c r="J428" s="36"/>
    </row>
    <row r="429" spans="1:10" x14ac:dyDescent="0.2">
      <c r="A429" s="10">
        <v>40788</v>
      </c>
      <c r="B429" s="11">
        <v>0.70833333333333304</v>
      </c>
      <c r="C429" s="11">
        <v>0.75</v>
      </c>
      <c r="D429" s="12">
        <v>46</v>
      </c>
      <c r="E429" s="4">
        <v>0</v>
      </c>
      <c r="F429" s="40">
        <f>E429/(E429+D429)</f>
        <v>0</v>
      </c>
      <c r="G429" s="12">
        <v>1</v>
      </c>
      <c r="H429" s="39">
        <v>0</v>
      </c>
      <c r="I429" s="40">
        <f>H429/(H429+G429)</f>
        <v>0</v>
      </c>
      <c r="J429" s="37"/>
    </row>
    <row r="430" spans="1:10" x14ac:dyDescent="0.2">
      <c r="A430" s="10">
        <v>40789</v>
      </c>
      <c r="B430" s="11"/>
      <c r="C430" s="11"/>
      <c r="D430" s="12"/>
      <c r="E430" s="4"/>
      <c r="F430" s="40"/>
      <c r="G430" s="12"/>
      <c r="H430" s="39"/>
      <c r="I430" s="40"/>
      <c r="J430" s="37" t="s">
        <v>358</v>
      </c>
    </row>
    <row r="431" spans="1:10" x14ac:dyDescent="0.2">
      <c r="A431" s="10">
        <v>40790</v>
      </c>
      <c r="B431" s="11">
        <v>0.54166666666666696</v>
      </c>
      <c r="C431" s="11">
        <v>0.58333333333333404</v>
      </c>
      <c r="D431" s="12">
        <v>25</v>
      </c>
      <c r="E431" s="39">
        <v>2</v>
      </c>
      <c r="F431" s="40">
        <f t="shared" ref="F431:F443" si="18">E431/(E431+D431)</f>
        <v>7.407407407407407E-2</v>
      </c>
      <c r="G431" s="12">
        <v>1</v>
      </c>
      <c r="H431" s="39">
        <v>0</v>
      </c>
      <c r="I431" s="40">
        <f t="shared" ref="I431:I456" si="19">H431/(H431+G431)</f>
        <v>0</v>
      </c>
      <c r="J431" s="37"/>
    </row>
    <row r="432" spans="1:10" x14ac:dyDescent="0.2">
      <c r="A432" s="10">
        <v>40791</v>
      </c>
      <c r="B432" s="11"/>
      <c r="C432" s="11"/>
      <c r="D432" s="12"/>
      <c r="E432" s="39"/>
      <c r="F432" s="40"/>
      <c r="G432" s="12"/>
      <c r="H432" s="39"/>
      <c r="I432" s="40"/>
      <c r="J432" s="37" t="s">
        <v>358</v>
      </c>
    </row>
    <row r="433" spans="1:10" x14ac:dyDescent="0.2">
      <c r="A433" s="10">
        <v>40792</v>
      </c>
      <c r="B433" s="11">
        <v>0.66666666666666596</v>
      </c>
      <c r="C433" s="11">
        <v>0.70833333333333304</v>
      </c>
      <c r="D433" s="12">
        <v>27</v>
      </c>
      <c r="E433" s="39">
        <v>1</v>
      </c>
      <c r="F433" s="40">
        <f t="shared" si="18"/>
        <v>3.5714285714285712E-2</v>
      </c>
      <c r="G433" s="12">
        <v>0</v>
      </c>
      <c r="H433" s="39">
        <v>0</v>
      </c>
      <c r="I433" s="40"/>
      <c r="J433" s="37"/>
    </row>
    <row r="434" spans="1:10" x14ac:dyDescent="0.2">
      <c r="A434" s="10">
        <v>40793</v>
      </c>
      <c r="B434" s="11">
        <v>0.54166666666666696</v>
      </c>
      <c r="C434" s="11">
        <v>0.58333333333333404</v>
      </c>
      <c r="D434" s="12">
        <v>27</v>
      </c>
      <c r="E434" s="39">
        <v>1</v>
      </c>
      <c r="F434" s="40">
        <f t="shared" si="18"/>
        <v>3.5714285714285712E-2</v>
      </c>
      <c r="G434" s="66">
        <v>0</v>
      </c>
      <c r="H434" s="39">
        <v>0</v>
      </c>
      <c r="I434" s="40"/>
      <c r="J434" s="37"/>
    </row>
    <row r="435" spans="1:10" x14ac:dyDescent="0.2">
      <c r="A435" s="10">
        <v>40794</v>
      </c>
      <c r="B435" s="11">
        <v>0.5</v>
      </c>
      <c r="C435" s="11">
        <v>0.54166666666666696</v>
      </c>
      <c r="D435" s="12">
        <v>52</v>
      </c>
      <c r="E435" s="39">
        <v>0</v>
      </c>
      <c r="F435" s="40">
        <f t="shared" si="18"/>
        <v>0</v>
      </c>
      <c r="G435" s="12">
        <v>3</v>
      </c>
      <c r="H435" s="39">
        <v>0</v>
      </c>
      <c r="I435" s="40">
        <f t="shared" si="19"/>
        <v>0</v>
      </c>
      <c r="J435" s="37"/>
    </row>
    <row r="436" spans="1:10" x14ac:dyDescent="0.2">
      <c r="A436" s="10">
        <v>40795</v>
      </c>
      <c r="B436" s="11">
        <v>0.29166666666666669</v>
      </c>
      <c r="C436" s="11">
        <v>0.33333333333333298</v>
      </c>
      <c r="D436" s="12">
        <v>44</v>
      </c>
      <c r="E436" s="39">
        <v>2</v>
      </c>
      <c r="F436" s="40">
        <f t="shared" si="18"/>
        <v>4.3478260869565216E-2</v>
      </c>
      <c r="G436" s="12">
        <v>1</v>
      </c>
      <c r="H436" s="39">
        <v>0</v>
      </c>
      <c r="I436" s="40">
        <f t="shared" si="19"/>
        <v>0</v>
      </c>
      <c r="J436" s="37"/>
    </row>
    <row r="437" spans="1:10" x14ac:dyDescent="0.2">
      <c r="A437" s="10">
        <v>40796</v>
      </c>
      <c r="B437" s="11">
        <v>0.66666666666666596</v>
      </c>
      <c r="C437" s="11">
        <v>0.70833333333333304</v>
      </c>
      <c r="D437" s="12">
        <v>32</v>
      </c>
      <c r="E437" s="39">
        <v>0</v>
      </c>
      <c r="F437" s="40">
        <f t="shared" si="18"/>
        <v>0</v>
      </c>
      <c r="G437" s="12">
        <v>1</v>
      </c>
      <c r="H437" s="39">
        <v>0</v>
      </c>
      <c r="I437" s="40">
        <f t="shared" si="19"/>
        <v>0</v>
      </c>
      <c r="J437" s="37" t="s">
        <v>621</v>
      </c>
    </row>
    <row r="438" spans="1:10" x14ac:dyDescent="0.2">
      <c r="A438" s="10">
        <v>40797</v>
      </c>
      <c r="B438" s="11">
        <v>0.624999999999999</v>
      </c>
      <c r="C438" s="11">
        <v>0.66666666666666596</v>
      </c>
      <c r="D438" s="12">
        <v>22</v>
      </c>
      <c r="E438" s="39">
        <v>2</v>
      </c>
      <c r="F438" s="40">
        <f t="shared" si="18"/>
        <v>8.3333333333333329E-2</v>
      </c>
      <c r="G438" s="12">
        <v>0</v>
      </c>
      <c r="H438" s="39">
        <v>0</v>
      </c>
      <c r="I438" s="40"/>
      <c r="J438" s="37"/>
    </row>
    <row r="439" spans="1:10" x14ac:dyDescent="0.2">
      <c r="A439" s="10">
        <v>40798</v>
      </c>
      <c r="B439" s="114">
        <v>0.41666666666666669</v>
      </c>
      <c r="C439" s="114">
        <v>0.45833333333333298</v>
      </c>
      <c r="D439" s="12">
        <v>63</v>
      </c>
      <c r="E439" s="39">
        <v>5</v>
      </c>
      <c r="F439" s="40">
        <f t="shared" si="18"/>
        <v>7.3529411764705885E-2</v>
      </c>
      <c r="G439" s="12">
        <v>2</v>
      </c>
      <c r="H439" s="39">
        <v>0</v>
      </c>
      <c r="I439" s="40">
        <f t="shared" si="19"/>
        <v>0</v>
      </c>
      <c r="J439" s="37"/>
    </row>
    <row r="440" spans="1:10" x14ac:dyDescent="0.2">
      <c r="A440" s="10">
        <v>40798</v>
      </c>
      <c r="B440" s="114">
        <v>0.70833333333333337</v>
      </c>
      <c r="C440" s="114">
        <v>0.75</v>
      </c>
      <c r="D440" s="12">
        <v>92</v>
      </c>
      <c r="E440" s="39">
        <v>4</v>
      </c>
      <c r="F440" s="40">
        <f>E440/(E440+D440)</f>
        <v>4.1666666666666664E-2</v>
      </c>
      <c r="G440" s="12">
        <v>6</v>
      </c>
      <c r="H440" s="39">
        <v>0</v>
      </c>
      <c r="I440" s="40">
        <f>H440/(H440+G440)</f>
        <v>0</v>
      </c>
      <c r="J440" s="37" t="s">
        <v>313</v>
      </c>
    </row>
    <row r="441" spans="1:10" x14ac:dyDescent="0.2">
      <c r="A441" s="10">
        <v>40799</v>
      </c>
      <c r="B441" s="114">
        <v>0.70833333333333337</v>
      </c>
      <c r="C441" s="114">
        <v>0.75</v>
      </c>
      <c r="D441" s="12">
        <v>55</v>
      </c>
      <c r="E441" s="39">
        <v>2</v>
      </c>
      <c r="F441" s="40">
        <f t="shared" si="18"/>
        <v>3.5087719298245612E-2</v>
      </c>
      <c r="G441" s="12">
        <v>4</v>
      </c>
      <c r="H441" s="39">
        <v>0</v>
      </c>
      <c r="I441" s="40">
        <f t="shared" si="19"/>
        <v>0</v>
      </c>
      <c r="J441" s="37"/>
    </row>
    <row r="442" spans="1:10" x14ac:dyDescent="0.2">
      <c r="A442" s="10">
        <v>40800</v>
      </c>
      <c r="B442" s="114">
        <v>0.41666666666666669</v>
      </c>
      <c r="C442" s="114">
        <v>0.45833333333333298</v>
      </c>
      <c r="D442" s="12">
        <v>34</v>
      </c>
      <c r="E442" s="39">
        <v>3</v>
      </c>
      <c r="F442" s="40">
        <f t="shared" si="18"/>
        <v>8.1081081081081086E-2</v>
      </c>
      <c r="G442" s="12">
        <v>1</v>
      </c>
      <c r="H442" s="39">
        <v>0</v>
      </c>
      <c r="I442" s="40">
        <f t="shared" si="19"/>
        <v>0</v>
      </c>
      <c r="J442" s="37"/>
    </row>
    <row r="443" spans="1:10" x14ac:dyDescent="0.2">
      <c r="A443" s="10">
        <v>40801</v>
      </c>
      <c r="B443" s="114">
        <v>0.70833333333333337</v>
      </c>
      <c r="C443" s="114">
        <v>0.75</v>
      </c>
      <c r="D443" s="12">
        <v>65</v>
      </c>
      <c r="E443" s="39">
        <v>1</v>
      </c>
      <c r="F443" s="40">
        <f t="shared" si="18"/>
        <v>1.5151515151515152E-2</v>
      </c>
      <c r="G443" s="12">
        <v>3</v>
      </c>
      <c r="H443" s="39">
        <v>0</v>
      </c>
      <c r="I443" s="40">
        <f t="shared" si="19"/>
        <v>0</v>
      </c>
      <c r="J443" s="37"/>
    </row>
    <row r="444" spans="1:10" x14ac:dyDescent="0.2">
      <c r="A444" s="10">
        <v>40802</v>
      </c>
      <c r="B444" s="114">
        <v>0.70833333333333337</v>
      </c>
      <c r="C444" s="114">
        <v>0.75</v>
      </c>
      <c r="D444" s="12">
        <v>75</v>
      </c>
      <c r="E444" s="39">
        <v>3</v>
      </c>
      <c r="F444" s="40">
        <f>E444/(E444+D444)</f>
        <v>3.8461538461538464E-2</v>
      </c>
      <c r="G444" s="12">
        <v>0</v>
      </c>
      <c r="H444" s="39">
        <v>0</v>
      </c>
      <c r="I444" s="40"/>
      <c r="J444" s="37"/>
    </row>
    <row r="445" spans="1:10" x14ac:dyDescent="0.2">
      <c r="A445" s="10">
        <v>40803</v>
      </c>
      <c r="B445" s="11">
        <v>0.5</v>
      </c>
      <c r="C445" s="11">
        <v>0.54166666666666696</v>
      </c>
      <c r="D445" s="12">
        <v>58</v>
      </c>
      <c r="E445" s="39">
        <v>4</v>
      </c>
      <c r="F445" s="40">
        <f>E445/(E445+D445)</f>
        <v>6.4516129032258063E-2</v>
      </c>
      <c r="G445" s="12">
        <v>0</v>
      </c>
      <c r="H445" s="39">
        <v>1</v>
      </c>
      <c r="I445" s="40">
        <f t="shared" si="19"/>
        <v>1</v>
      </c>
      <c r="J445" s="37"/>
    </row>
    <row r="446" spans="1:10" x14ac:dyDescent="0.2">
      <c r="A446" s="10">
        <v>40804</v>
      </c>
      <c r="B446" s="114">
        <v>0.375</v>
      </c>
      <c r="C446" s="114">
        <v>0.41666666666666702</v>
      </c>
      <c r="D446" s="12">
        <v>38</v>
      </c>
      <c r="E446" s="39">
        <v>0</v>
      </c>
      <c r="F446" s="40">
        <f>E446/(E446+D446)</f>
        <v>0</v>
      </c>
      <c r="G446" s="12">
        <v>0</v>
      </c>
      <c r="H446" s="39">
        <v>0</v>
      </c>
      <c r="I446" s="40"/>
      <c r="J446" s="37"/>
    </row>
    <row r="447" spans="1:10" x14ac:dyDescent="0.2">
      <c r="A447" s="10">
        <v>40805</v>
      </c>
      <c r="B447" s="114">
        <v>0.41666666666666669</v>
      </c>
      <c r="C447" s="114">
        <v>0.45833333333333298</v>
      </c>
      <c r="D447" s="12">
        <v>23</v>
      </c>
      <c r="E447" s="39">
        <v>2</v>
      </c>
      <c r="F447" s="40">
        <f>E447/(E447+D447)</f>
        <v>0.08</v>
      </c>
      <c r="G447" s="12">
        <v>1</v>
      </c>
      <c r="H447" s="39">
        <v>0</v>
      </c>
      <c r="I447" s="40">
        <f t="shared" si="19"/>
        <v>0</v>
      </c>
      <c r="J447" s="37" t="s">
        <v>621</v>
      </c>
    </row>
    <row r="448" spans="1:10" x14ac:dyDescent="0.2">
      <c r="A448" s="10">
        <v>40806</v>
      </c>
      <c r="B448" s="11">
        <v>0.66666666666666596</v>
      </c>
      <c r="C448" s="11">
        <v>0.70833333333333304</v>
      </c>
      <c r="D448" s="12">
        <v>55</v>
      </c>
      <c r="E448" s="39">
        <v>1</v>
      </c>
      <c r="F448" s="40">
        <f t="shared" ref="F448:F454" si="20">E448/(E448+D448)</f>
        <v>1.7857142857142856E-2</v>
      </c>
      <c r="G448" s="12">
        <v>1</v>
      </c>
      <c r="H448" s="39">
        <v>0</v>
      </c>
      <c r="I448" s="40">
        <f t="shared" si="19"/>
        <v>0</v>
      </c>
      <c r="J448" s="37"/>
    </row>
    <row r="449" spans="1:10" x14ac:dyDescent="0.2">
      <c r="A449" s="10">
        <v>40807</v>
      </c>
      <c r="B449" s="114">
        <v>0.75</v>
      </c>
      <c r="C449" s="114">
        <v>0.79166666666666696</v>
      </c>
      <c r="D449" s="12">
        <v>128</v>
      </c>
      <c r="E449" s="39">
        <v>2</v>
      </c>
      <c r="F449" s="40">
        <f t="shared" si="20"/>
        <v>1.5384615384615385E-2</v>
      </c>
      <c r="G449" s="12">
        <v>5</v>
      </c>
      <c r="H449" s="39">
        <v>0</v>
      </c>
      <c r="I449" s="40">
        <f t="shared" si="19"/>
        <v>0</v>
      </c>
      <c r="J449" s="37"/>
    </row>
    <row r="450" spans="1:10" x14ac:dyDescent="0.2">
      <c r="A450" s="10">
        <v>40808</v>
      </c>
      <c r="B450" s="114">
        <v>0.58333333333333337</v>
      </c>
      <c r="C450" s="114">
        <v>0.625</v>
      </c>
      <c r="D450" s="12">
        <v>26</v>
      </c>
      <c r="E450" s="39">
        <v>1</v>
      </c>
      <c r="F450" s="40">
        <f t="shared" si="20"/>
        <v>3.7037037037037035E-2</v>
      </c>
      <c r="G450" s="12">
        <v>1</v>
      </c>
      <c r="H450" s="39">
        <v>0</v>
      </c>
      <c r="I450" s="40">
        <f t="shared" si="19"/>
        <v>0</v>
      </c>
      <c r="J450" s="37"/>
    </row>
    <row r="451" spans="1:10" x14ac:dyDescent="0.2">
      <c r="A451" s="10">
        <v>40809</v>
      </c>
      <c r="B451" s="114">
        <v>0.625</v>
      </c>
      <c r="C451" s="114">
        <v>0.66666666666666696</v>
      </c>
      <c r="D451" s="12">
        <v>43</v>
      </c>
      <c r="E451" s="39">
        <v>2</v>
      </c>
      <c r="F451" s="40">
        <f t="shared" si="20"/>
        <v>4.4444444444444446E-2</v>
      </c>
      <c r="G451" s="12">
        <v>3</v>
      </c>
      <c r="H451" s="39">
        <v>0</v>
      </c>
      <c r="I451" s="40">
        <f t="shared" si="19"/>
        <v>0</v>
      </c>
      <c r="J451" s="37"/>
    </row>
    <row r="452" spans="1:10" x14ac:dyDescent="0.2">
      <c r="A452" s="10">
        <v>40810</v>
      </c>
      <c r="B452" s="114">
        <v>0.41666666666666669</v>
      </c>
      <c r="C452" s="114">
        <v>0.45833333333333298</v>
      </c>
      <c r="D452" s="12">
        <v>36</v>
      </c>
      <c r="E452" s="39">
        <v>0</v>
      </c>
      <c r="F452" s="40">
        <f t="shared" si="20"/>
        <v>0</v>
      </c>
      <c r="G452" s="12">
        <v>0</v>
      </c>
      <c r="H452" s="39">
        <v>0</v>
      </c>
      <c r="I452" s="40"/>
      <c r="J452" s="37"/>
    </row>
    <row r="453" spans="1:10" x14ac:dyDescent="0.2">
      <c r="A453" s="10">
        <v>40811</v>
      </c>
      <c r="B453" s="11">
        <v>0.33333333333333298</v>
      </c>
      <c r="C453" s="11">
        <v>0.375</v>
      </c>
      <c r="D453" s="12">
        <v>40</v>
      </c>
      <c r="E453" s="39">
        <v>2</v>
      </c>
      <c r="F453" s="40">
        <f t="shared" si="20"/>
        <v>4.7619047619047616E-2</v>
      </c>
      <c r="G453" s="12">
        <v>2</v>
      </c>
      <c r="H453" s="39">
        <v>0</v>
      </c>
      <c r="I453" s="40">
        <f t="shared" si="19"/>
        <v>0</v>
      </c>
      <c r="J453" s="37"/>
    </row>
    <row r="454" spans="1:10" x14ac:dyDescent="0.2">
      <c r="A454" s="10">
        <v>40812</v>
      </c>
      <c r="B454" s="11">
        <v>0.54166666666666696</v>
      </c>
      <c r="C454" s="11">
        <v>0.58333333333333404</v>
      </c>
      <c r="D454" s="12">
        <v>58</v>
      </c>
      <c r="E454" s="39">
        <v>1</v>
      </c>
      <c r="F454" s="40">
        <f t="shared" si="20"/>
        <v>1.6949152542372881E-2</v>
      </c>
      <c r="G454" s="12">
        <v>2</v>
      </c>
      <c r="H454" s="39">
        <v>0</v>
      </c>
      <c r="I454" s="40">
        <f t="shared" si="19"/>
        <v>0</v>
      </c>
      <c r="J454" s="37"/>
    </row>
    <row r="455" spans="1:10" x14ac:dyDescent="0.2">
      <c r="A455" s="10">
        <v>40813</v>
      </c>
      <c r="B455" s="114"/>
      <c r="C455" s="114"/>
      <c r="D455" s="12"/>
      <c r="E455" s="39"/>
      <c r="F455" s="40"/>
      <c r="G455" s="12"/>
      <c r="H455" s="39"/>
      <c r="I455" s="40"/>
      <c r="J455" s="37" t="s">
        <v>358</v>
      </c>
    </row>
    <row r="456" spans="1:10" x14ac:dyDescent="0.2">
      <c r="A456" s="10">
        <v>40814</v>
      </c>
      <c r="B456" s="11">
        <v>0.5</v>
      </c>
      <c r="C456" s="11">
        <v>0.54166666666666696</v>
      </c>
      <c r="D456" s="12">
        <v>64</v>
      </c>
      <c r="E456" s="39">
        <v>3</v>
      </c>
      <c r="F456" s="40">
        <f t="shared" ref="F456:F473" si="21">E456/(E456+D456)</f>
        <v>4.4776119402985072E-2</v>
      </c>
      <c r="G456" s="12">
        <v>2</v>
      </c>
      <c r="H456" s="39">
        <v>1</v>
      </c>
      <c r="I456" s="40">
        <f t="shared" si="19"/>
        <v>0.33333333333333331</v>
      </c>
      <c r="J456" s="37"/>
    </row>
    <row r="457" spans="1:10" x14ac:dyDescent="0.2">
      <c r="A457" s="10">
        <v>40815</v>
      </c>
      <c r="B457" s="114"/>
      <c r="C457" s="114"/>
      <c r="D457" s="12"/>
      <c r="E457" s="39"/>
      <c r="F457" s="40"/>
      <c r="G457" s="12"/>
      <c r="H457" s="39"/>
      <c r="I457" s="40"/>
      <c r="J457" s="37" t="s">
        <v>358</v>
      </c>
    </row>
    <row r="458" spans="1:10" x14ac:dyDescent="0.2">
      <c r="A458" s="10">
        <v>40816</v>
      </c>
      <c r="B458" s="11">
        <v>0.66666666666666596</v>
      </c>
      <c r="C458" s="11">
        <v>0.70833333333333304</v>
      </c>
      <c r="D458" s="12">
        <v>7</v>
      </c>
      <c r="E458" s="39">
        <v>3</v>
      </c>
      <c r="F458" s="40">
        <f t="shared" si="21"/>
        <v>0.3</v>
      </c>
      <c r="G458" s="12">
        <v>0</v>
      </c>
      <c r="H458" s="39">
        <v>0</v>
      </c>
      <c r="I458" s="40"/>
      <c r="J458" s="37"/>
    </row>
    <row r="459" spans="1:10" x14ac:dyDescent="0.2">
      <c r="A459" s="10">
        <v>40817</v>
      </c>
      <c r="B459" s="114">
        <v>0.45833333333333331</v>
      </c>
      <c r="C459" s="114">
        <v>0.5</v>
      </c>
      <c r="D459" s="12">
        <v>28</v>
      </c>
      <c r="E459" s="39">
        <v>0</v>
      </c>
      <c r="F459" s="40">
        <f t="shared" si="21"/>
        <v>0</v>
      </c>
      <c r="G459" s="12">
        <v>0</v>
      </c>
      <c r="H459" s="39">
        <v>0</v>
      </c>
      <c r="I459" s="40"/>
      <c r="J459" s="37"/>
    </row>
    <row r="460" spans="1:10" x14ac:dyDescent="0.2">
      <c r="A460" s="10">
        <v>40818</v>
      </c>
      <c r="B460" s="114">
        <v>0.58333333333333337</v>
      </c>
      <c r="C460" s="114">
        <v>0.625</v>
      </c>
      <c r="D460" s="12">
        <v>41</v>
      </c>
      <c r="E460" s="39">
        <v>0</v>
      </c>
      <c r="F460" s="40">
        <f t="shared" si="21"/>
        <v>0</v>
      </c>
      <c r="G460" s="12">
        <v>1</v>
      </c>
      <c r="H460" s="39">
        <v>0</v>
      </c>
      <c r="I460" s="40">
        <f>H460/(H460+G460)</f>
        <v>0</v>
      </c>
      <c r="J460" s="37"/>
    </row>
    <row r="461" spans="1:10" x14ac:dyDescent="0.2">
      <c r="A461" s="10">
        <v>40819</v>
      </c>
      <c r="B461" s="114">
        <v>0.375</v>
      </c>
      <c r="C461" s="114">
        <v>0.41666666666666702</v>
      </c>
      <c r="D461" s="12">
        <v>34</v>
      </c>
      <c r="E461" s="39">
        <v>3</v>
      </c>
      <c r="F461" s="40">
        <f t="shared" si="21"/>
        <v>8.1081081081081086E-2</v>
      </c>
      <c r="G461" s="12">
        <v>0</v>
      </c>
      <c r="H461" s="39">
        <v>0</v>
      </c>
      <c r="I461" s="40"/>
      <c r="J461" s="37"/>
    </row>
    <row r="462" spans="1:10" x14ac:dyDescent="0.2">
      <c r="A462" s="10">
        <v>40820</v>
      </c>
      <c r="B462" s="11">
        <v>0.5</v>
      </c>
      <c r="C462" s="11">
        <v>0.54166666666666696</v>
      </c>
      <c r="D462" s="12">
        <v>43</v>
      </c>
      <c r="E462" s="39">
        <v>3</v>
      </c>
      <c r="F462" s="40">
        <f t="shared" si="21"/>
        <v>6.5217391304347824E-2</v>
      </c>
      <c r="G462" s="12">
        <v>0</v>
      </c>
      <c r="H462" s="39">
        <v>0</v>
      </c>
      <c r="I462" s="40"/>
      <c r="J462" s="37"/>
    </row>
    <row r="463" spans="1:10" x14ac:dyDescent="0.2">
      <c r="A463" s="10">
        <v>40821</v>
      </c>
      <c r="B463" s="11">
        <v>0.5</v>
      </c>
      <c r="C463" s="11">
        <v>0.54166666666666696</v>
      </c>
      <c r="D463" s="12">
        <v>35</v>
      </c>
      <c r="E463" s="39">
        <v>1</v>
      </c>
      <c r="F463" s="40">
        <f t="shared" si="21"/>
        <v>2.7777777777777776E-2</v>
      </c>
      <c r="G463" s="12">
        <v>3</v>
      </c>
      <c r="H463" s="39">
        <v>1</v>
      </c>
      <c r="I463" s="40">
        <f>H463/(H463+G463)</f>
        <v>0.25</v>
      </c>
      <c r="J463" s="37"/>
    </row>
    <row r="464" spans="1:10" x14ac:dyDescent="0.2">
      <c r="A464" s="10">
        <v>40822</v>
      </c>
      <c r="B464" s="114"/>
      <c r="C464" s="114"/>
      <c r="D464" s="12"/>
      <c r="E464" s="39"/>
      <c r="F464" s="40"/>
      <c r="G464" s="12"/>
      <c r="H464" s="39"/>
      <c r="I464" s="40"/>
      <c r="J464" s="37" t="s">
        <v>358</v>
      </c>
    </row>
    <row r="465" spans="1:10" x14ac:dyDescent="0.2">
      <c r="A465" s="10">
        <v>40823</v>
      </c>
      <c r="B465" s="114">
        <v>0.70833333333333337</v>
      </c>
      <c r="C465" s="114">
        <v>0.75</v>
      </c>
      <c r="D465" s="12">
        <v>82</v>
      </c>
      <c r="E465" s="39">
        <v>2</v>
      </c>
      <c r="F465" s="40">
        <f t="shared" si="21"/>
        <v>2.3809523809523808E-2</v>
      </c>
      <c r="G465" s="12">
        <v>2</v>
      </c>
      <c r="H465" s="39">
        <v>0</v>
      </c>
      <c r="I465" s="40">
        <f>H465/(H465+G465)</f>
        <v>0</v>
      </c>
      <c r="J465" s="37"/>
    </row>
    <row r="466" spans="1:10" x14ac:dyDescent="0.2">
      <c r="A466" s="10">
        <v>40824</v>
      </c>
      <c r="B466" s="114"/>
      <c r="C466" s="114"/>
      <c r="D466" s="12"/>
      <c r="E466" s="39"/>
      <c r="F466" s="40"/>
      <c r="G466" s="12"/>
      <c r="H466" s="39"/>
      <c r="I466" s="40"/>
      <c r="J466" s="37" t="s">
        <v>358</v>
      </c>
    </row>
    <row r="467" spans="1:10" x14ac:dyDescent="0.2">
      <c r="A467" s="10">
        <v>40825</v>
      </c>
      <c r="B467" s="114"/>
      <c r="C467" s="114"/>
      <c r="D467" s="12"/>
      <c r="E467" s="39"/>
      <c r="F467" s="40"/>
      <c r="G467" s="12"/>
      <c r="H467" s="39"/>
      <c r="I467" s="40"/>
      <c r="J467" s="37" t="s">
        <v>358</v>
      </c>
    </row>
    <row r="468" spans="1:10" x14ac:dyDescent="0.2">
      <c r="A468" s="10">
        <v>40826</v>
      </c>
      <c r="B468" s="114">
        <v>0.58333333333333337</v>
      </c>
      <c r="C468" s="114">
        <v>0.625</v>
      </c>
      <c r="D468" s="66">
        <v>66</v>
      </c>
      <c r="E468" s="39">
        <v>3</v>
      </c>
      <c r="F468" s="40">
        <f t="shared" si="21"/>
        <v>4.3478260869565216E-2</v>
      </c>
      <c r="G468" s="12">
        <v>3</v>
      </c>
      <c r="H468" s="39">
        <v>0</v>
      </c>
      <c r="I468" s="40">
        <f>H468/(H468+G468)</f>
        <v>0</v>
      </c>
      <c r="J468" s="37"/>
    </row>
    <row r="469" spans="1:10" x14ac:dyDescent="0.2">
      <c r="A469" s="10">
        <v>40827</v>
      </c>
      <c r="B469" s="114">
        <v>0.375</v>
      </c>
      <c r="C469" s="114">
        <v>0.41666666666666702</v>
      </c>
      <c r="D469" s="66">
        <v>30</v>
      </c>
      <c r="E469" s="39">
        <v>0</v>
      </c>
      <c r="F469" s="40">
        <f t="shared" si="21"/>
        <v>0</v>
      </c>
      <c r="G469" s="12">
        <v>2</v>
      </c>
      <c r="H469" s="39">
        <v>0</v>
      </c>
      <c r="I469" s="40">
        <f>H469/(H469+G469)</f>
        <v>0</v>
      </c>
      <c r="J469" s="37"/>
    </row>
    <row r="470" spans="1:10" x14ac:dyDescent="0.2">
      <c r="A470" s="10">
        <v>40828</v>
      </c>
      <c r="B470" s="114">
        <v>0.70833333333333337</v>
      </c>
      <c r="C470" s="114">
        <v>0.75</v>
      </c>
      <c r="D470" s="66">
        <v>25</v>
      </c>
      <c r="E470" s="39">
        <v>0</v>
      </c>
      <c r="F470" s="40">
        <f t="shared" si="21"/>
        <v>0</v>
      </c>
      <c r="G470" s="12">
        <v>1</v>
      </c>
      <c r="H470" s="39">
        <v>0</v>
      </c>
      <c r="I470" s="40">
        <f>H470/(H470+G470)</f>
        <v>0</v>
      </c>
      <c r="J470" s="37"/>
    </row>
    <row r="471" spans="1:10" x14ac:dyDescent="0.2">
      <c r="A471" s="10">
        <v>40829</v>
      </c>
      <c r="B471" s="114">
        <v>0.375</v>
      </c>
      <c r="C471" s="114">
        <v>0.41666666666666702</v>
      </c>
      <c r="D471" s="12">
        <v>29</v>
      </c>
      <c r="E471" s="39">
        <v>0</v>
      </c>
      <c r="F471" s="40">
        <f t="shared" si="21"/>
        <v>0</v>
      </c>
      <c r="G471" s="12">
        <v>0</v>
      </c>
      <c r="H471" s="39">
        <v>0</v>
      </c>
      <c r="I471" s="40"/>
      <c r="J471" s="37"/>
    </row>
    <row r="472" spans="1:10" x14ac:dyDescent="0.2">
      <c r="A472" s="10">
        <v>40830</v>
      </c>
      <c r="B472" s="114"/>
      <c r="C472" s="114"/>
      <c r="D472" s="12"/>
      <c r="E472" s="39"/>
      <c r="F472" s="40"/>
      <c r="G472" s="12"/>
      <c r="H472" s="39"/>
      <c r="I472" s="40"/>
      <c r="J472" s="37" t="s">
        <v>358</v>
      </c>
    </row>
    <row r="473" spans="1:10" ht="33.75" x14ac:dyDescent="0.2">
      <c r="A473" s="10">
        <v>40831</v>
      </c>
      <c r="B473" s="114">
        <v>0.58333333333333337</v>
      </c>
      <c r="C473" s="114">
        <v>0.625</v>
      </c>
      <c r="D473" s="12">
        <v>37</v>
      </c>
      <c r="E473" s="39">
        <v>3</v>
      </c>
      <c r="F473" s="40">
        <f t="shared" si="21"/>
        <v>7.4999999999999997E-2</v>
      </c>
      <c r="G473" s="12">
        <v>0</v>
      </c>
      <c r="H473" s="39">
        <v>0</v>
      </c>
      <c r="I473" s="40"/>
      <c r="J473" s="37" t="s">
        <v>318</v>
      </c>
    </row>
    <row r="474" spans="1:10" x14ac:dyDescent="0.2">
      <c r="A474" s="10">
        <v>40832</v>
      </c>
      <c r="B474" s="114">
        <v>0.625</v>
      </c>
      <c r="C474" s="114">
        <v>0.66666666666666696</v>
      </c>
      <c r="D474" s="12">
        <v>29</v>
      </c>
      <c r="E474" s="39">
        <v>2</v>
      </c>
      <c r="F474" s="40">
        <f t="shared" ref="F474:F490" si="22">E474/(E474+D474)</f>
        <v>6.4516129032258063E-2</v>
      </c>
      <c r="G474" s="12">
        <v>0</v>
      </c>
      <c r="H474" s="39">
        <v>0</v>
      </c>
      <c r="I474" s="40"/>
      <c r="J474" s="37"/>
    </row>
    <row r="475" spans="1:10" x14ac:dyDescent="0.2">
      <c r="A475" s="10">
        <v>40833</v>
      </c>
      <c r="B475" s="114">
        <v>0.41666666666666669</v>
      </c>
      <c r="C475" s="114">
        <v>0.45833333333333298</v>
      </c>
      <c r="D475" s="12">
        <v>15</v>
      </c>
      <c r="E475" s="39">
        <v>1</v>
      </c>
      <c r="F475" s="40">
        <f t="shared" si="22"/>
        <v>6.25E-2</v>
      </c>
      <c r="G475" s="12">
        <v>0</v>
      </c>
      <c r="H475" s="39">
        <v>1</v>
      </c>
      <c r="I475" s="40">
        <f t="shared" ref="I475:I480" si="23">H475/(H475+G475)</f>
        <v>1</v>
      </c>
      <c r="J475" s="37"/>
    </row>
    <row r="476" spans="1:10" x14ac:dyDescent="0.2">
      <c r="A476" s="10">
        <v>40834</v>
      </c>
      <c r="B476" s="114">
        <v>0.45833333333333331</v>
      </c>
      <c r="C476" s="114">
        <v>0.5</v>
      </c>
      <c r="D476" s="12">
        <v>27</v>
      </c>
      <c r="E476" s="39">
        <v>2</v>
      </c>
      <c r="F476" s="40">
        <f t="shared" si="22"/>
        <v>6.8965517241379309E-2</v>
      </c>
      <c r="G476" s="12">
        <v>0</v>
      </c>
      <c r="H476" s="39">
        <v>0</v>
      </c>
      <c r="I476" s="40"/>
      <c r="J476" s="37"/>
    </row>
    <row r="477" spans="1:10" x14ac:dyDescent="0.2">
      <c r="A477" s="10">
        <v>40835</v>
      </c>
      <c r="B477" s="114">
        <v>0.5</v>
      </c>
      <c r="C477" s="114">
        <v>0.54166666666666696</v>
      </c>
      <c r="D477" s="12">
        <v>48</v>
      </c>
      <c r="E477" s="39">
        <v>2</v>
      </c>
      <c r="F477" s="40">
        <f t="shared" si="22"/>
        <v>0.04</v>
      </c>
      <c r="G477" s="12">
        <v>4</v>
      </c>
      <c r="H477" s="39">
        <v>0</v>
      </c>
      <c r="I477" s="40">
        <f t="shared" si="23"/>
        <v>0</v>
      </c>
      <c r="J477" s="37"/>
    </row>
    <row r="478" spans="1:10" x14ac:dyDescent="0.2">
      <c r="A478" s="10">
        <v>40836</v>
      </c>
      <c r="B478" s="114">
        <v>0.58333333333333337</v>
      </c>
      <c r="C478" s="114">
        <v>0.625</v>
      </c>
      <c r="D478" s="12">
        <v>31</v>
      </c>
      <c r="E478" s="39">
        <v>1</v>
      </c>
      <c r="F478" s="40">
        <f t="shared" si="22"/>
        <v>3.125E-2</v>
      </c>
      <c r="G478" s="12">
        <v>2</v>
      </c>
      <c r="H478" s="39">
        <v>0</v>
      </c>
      <c r="I478" s="40">
        <f t="shared" si="23"/>
        <v>0</v>
      </c>
      <c r="J478" s="37"/>
    </row>
    <row r="479" spans="1:10" x14ac:dyDescent="0.2">
      <c r="A479" s="10">
        <v>40837</v>
      </c>
      <c r="B479" s="114">
        <v>0.45833333333333331</v>
      </c>
      <c r="C479" s="114">
        <v>0.5</v>
      </c>
      <c r="D479" s="66">
        <v>20</v>
      </c>
      <c r="E479" s="39">
        <v>1</v>
      </c>
      <c r="F479" s="40">
        <f t="shared" si="22"/>
        <v>4.7619047619047616E-2</v>
      </c>
      <c r="G479" s="66">
        <v>0</v>
      </c>
      <c r="H479" s="39">
        <v>0</v>
      </c>
      <c r="I479" s="40"/>
      <c r="J479" s="127"/>
    </row>
    <row r="480" spans="1:10" x14ac:dyDescent="0.2">
      <c r="A480" s="10">
        <v>40838</v>
      </c>
      <c r="B480" s="114">
        <v>0.66666666666666663</v>
      </c>
      <c r="C480" s="114">
        <v>0.70833333333333337</v>
      </c>
      <c r="D480" s="12">
        <v>20</v>
      </c>
      <c r="E480" s="39">
        <v>3</v>
      </c>
      <c r="F480" s="40">
        <f t="shared" si="22"/>
        <v>0.13043478260869565</v>
      </c>
      <c r="G480" s="12">
        <v>1</v>
      </c>
      <c r="H480" s="39">
        <v>0</v>
      </c>
      <c r="I480" s="40">
        <f t="shared" si="23"/>
        <v>0</v>
      </c>
      <c r="J480" s="37"/>
    </row>
    <row r="481" spans="1:10" x14ac:dyDescent="0.2">
      <c r="A481" s="10">
        <v>40839</v>
      </c>
      <c r="B481" s="11">
        <v>0.54166666666666696</v>
      </c>
      <c r="C481" s="11">
        <v>0.58333333333333404</v>
      </c>
      <c r="D481" s="12">
        <v>20</v>
      </c>
      <c r="E481" s="39">
        <v>0</v>
      </c>
      <c r="F481" s="40">
        <f t="shared" si="22"/>
        <v>0</v>
      </c>
      <c r="G481" s="12">
        <v>0</v>
      </c>
      <c r="H481" s="39">
        <v>0</v>
      </c>
      <c r="I481" s="40"/>
      <c r="J481" s="37"/>
    </row>
    <row r="482" spans="1:10" x14ac:dyDescent="0.2">
      <c r="A482" s="10">
        <v>40840</v>
      </c>
      <c r="B482" s="114">
        <v>0.625</v>
      </c>
      <c r="C482" s="114">
        <v>0.66666666666666696</v>
      </c>
      <c r="D482" s="12">
        <v>19</v>
      </c>
      <c r="E482" s="39">
        <v>0</v>
      </c>
      <c r="F482" s="40">
        <f t="shared" si="22"/>
        <v>0</v>
      </c>
      <c r="G482" s="12">
        <v>0</v>
      </c>
      <c r="H482" s="39">
        <v>0</v>
      </c>
      <c r="I482" s="40"/>
      <c r="J482" s="37"/>
    </row>
    <row r="483" spans="1:10" x14ac:dyDescent="0.2">
      <c r="A483" s="10">
        <v>40841</v>
      </c>
      <c r="B483" s="114">
        <v>0.66666666666666663</v>
      </c>
      <c r="C483" s="114">
        <v>0.70833333333333337</v>
      </c>
      <c r="D483" s="12">
        <v>3</v>
      </c>
      <c r="E483" s="39">
        <v>0</v>
      </c>
      <c r="F483" s="40">
        <f t="shared" si="22"/>
        <v>0</v>
      </c>
      <c r="G483" s="12">
        <v>0</v>
      </c>
      <c r="H483" s="39">
        <v>0</v>
      </c>
      <c r="I483" s="40"/>
      <c r="J483" s="37"/>
    </row>
    <row r="484" spans="1:10" x14ac:dyDescent="0.2">
      <c r="A484" s="10">
        <v>40842</v>
      </c>
      <c r="B484" s="11">
        <v>0.54166666666666696</v>
      </c>
      <c r="C484" s="11">
        <v>0.58333333333333404</v>
      </c>
      <c r="D484" s="12">
        <v>4</v>
      </c>
      <c r="E484" s="39">
        <v>0</v>
      </c>
      <c r="F484" s="40">
        <f t="shared" si="22"/>
        <v>0</v>
      </c>
      <c r="G484" s="12">
        <v>0</v>
      </c>
      <c r="H484" s="39">
        <v>0</v>
      </c>
      <c r="I484" s="40"/>
      <c r="J484" s="37"/>
    </row>
    <row r="485" spans="1:10" x14ac:dyDescent="0.2">
      <c r="A485" s="10">
        <v>40843</v>
      </c>
      <c r="B485" s="11">
        <v>0.58333333333333404</v>
      </c>
      <c r="C485" s="11">
        <v>0.625000000000001</v>
      </c>
      <c r="D485" s="12">
        <v>1</v>
      </c>
      <c r="E485" s="39">
        <v>0</v>
      </c>
      <c r="F485" s="40">
        <f t="shared" si="22"/>
        <v>0</v>
      </c>
      <c r="G485" s="12">
        <v>0</v>
      </c>
      <c r="H485" s="39">
        <v>0</v>
      </c>
      <c r="I485" s="40"/>
      <c r="J485" s="37"/>
    </row>
    <row r="486" spans="1:10" x14ac:dyDescent="0.2">
      <c r="A486" s="10">
        <v>40844</v>
      </c>
      <c r="B486" s="11">
        <v>0.54166666666666696</v>
      </c>
      <c r="C486" s="11">
        <v>0.58333333333333404</v>
      </c>
      <c r="D486" s="12">
        <v>1</v>
      </c>
      <c r="E486" s="39">
        <v>0</v>
      </c>
      <c r="F486" s="40">
        <f t="shared" si="22"/>
        <v>0</v>
      </c>
      <c r="G486" s="12">
        <v>0</v>
      </c>
      <c r="H486" s="39">
        <v>0</v>
      </c>
      <c r="I486" s="40"/>
      <c r="J486" s="37"/>
    </row>
    <row r="487" spans="1:10" x14ac:dyDescent="0.2">
      <c r="A487" s="10">
        <v>40845</v>
      </c>
      <c r="B487" s="11">
        <v>0.58333333333333404</v>
      </c>
      <c r="C487" s="11">
        <v>0.625000000000001</v>
      </c>
      <c r="D487" s="12">
        <v>5</v>
      </c>
      <c r="E487" s="39">
        <v>1</v>
      </c>
      <c r="F487" s="40">
        <f t="shared" si="22"/>
        <v>0.16666666666666666</v>
      </c>
      <c r="G487" s="12">
        <v>0</v>
      </c>
      <c r="H487" s="39">
        <v>0</v>
      </c>
      <c r="I487" s="40"/>
      <c r="J487" s="37"/>
    </row>
    <row r="488" spans="1:10" x14ac:dyDescent="0.2">
      <c r="A488" s="10">
        <v>40846</v>
      </c>
      <c r="B488" s="11">
        <v>0.58333333333333404</v>
      </c>
      <c r="C488" s="11">
        <v>0.625000000000001</v>
      </c>
      <c r="D488" s="12">
        <v>2</v>
      </c>
      <c r="E488" s="39">
        <v>0</v>
      </c>
      <c r="F488" s="40">
        <f t="shared" si="22"/>
        <v>0</v>
      </c>
      <c r="G488" s="12">
        <v>0</v>
      </c>
      <c r="H488" s="39">
        <v>0</v>
      </c>
      <c r="I488" s="40"/>
      <c r="J488" s="37"/>
    </row>
    <row r="489" spans="1:10" x14ac:dyDescent="0.2">
      <c r="A489" s="10">
        <v>40847</v>
      </c>
      <c r="B489" s="11"/>
      <c r="C489" s="11"/>
      <c r="D489" s="12"/>
      <c r="E489" s="39"/>
      <c r="F489" s="40"/>
      <c r="G489" s="12"/>
      <c r="H489" s="39"/>
      <c r="I489" s="40"/>
      <c r="J489" s="37"/>
    </row>
    <row r="490" spans="1:10" x14ac:dyDescent="0.2">
      <c r="A490" s="10">
        <v>40848</v>
      </c>
      <c r="B490" s="114">
        <v>0.45833333333333331</v>
      </c>
      <c r="C490" s="114">
        <v>0.5</v>
      </c>
      <c r="D490" s="12">
        <v>2</v>
      </c>
      <c r="E490" s="39">
        <v>0</v>
      </c>
      <c r="F490" s="40">
        <f t="shared" si="22"/>
        <v>0</v>
      </c>
      <c r="G490" s="12">
        <v>0</v>
      </c>
      <c r="H490" s="39">
        <v>0</v>
      </c>
      <c r="I490" s="40"/>
      <c r="J490" s="37"/>
    </row>
    <row r="491" spans="1:10" x14ac:dyDescent="0.2">
      <c r="A491" s="10">
        <v>40849</v>
      </c>
      <c r="B491" s="11"/>
      <c r="C491" s="4"/>
      <c r="D491" s="12"/>
      <c r="E491" s="4"/>
      <c r="F491" s="40"/>
      <c r="G491" s="12"/>
      <c r="H491" s="4"/>
      <c r="I491" s="40"/>
      <c r="J491" s="37"/>
    </row>
    <row r="492" spans="1:10" x14ac:dyDescent="0.2">
      <c r="A492" s="10">
        <v>40850</v>
      </c>
      <c r="B492" s="11"/>
      <c r="C492" s="4"/>
      <c r="D492" s="12"/>
      <c r="E492" s="4"/>
      <c r="F492" s="40"/>
      <c r="G492" s="12"/>
      <c r="H492" s="4"/>
      <c r="I492" s="40"/>
      <c r="J492" s="37"/>
    </row>
    <row r="493" spans="1:10" ht="12" thickBot="1" x14ac:dyDescent="0.25">
      <c r="A493" s="10">
        <v>40851</v>
      </c>
      <c r="B493" s="11"/>
      <c r="C493" s="4"/>
      <c r="D493" s="12"/>
      <c r="E493" s="4"/>
      <c r="F493" s="40"/>
      <c r="G493" s="12"/>
      <c r="H493" s="4"/>
      <c r="I493" s="40"/>
      <c r="J493" s="37"/>
    </row>
    <row r="494" spans="1:10" ht="12" thickBot="1" x14ac:dyDescent="0.25">
      <c r="A494" s="70" t="s">
        <v>112</v>
      </c>
      <c r="B494" s="71"/>
      <c r="C494" s="72"/>
      <c r="D494" s="73">
        <f>SUM(D428:D493)</f>
        <v>1985</v>
      </c>
      <c r="E494" s="72">
        <f>SUM(E428:E493)</f>
        <v>75</v>
      </c>
      <c r="F494" s="128">
        <f>E494/(E494+D494)</f>
        <v>3.640776699029126E-2</v>
      </c>
      <c r="G494" s="73">
        <f>SUM(G428:G493)</f>
        <v>59</v>
      </c>
      <c r="H494" s="72">
        <f>SUM(H428:H493)</f>
        <v>4</v>
      </c>
      <c r="I494" s="128">
        <f>H494/(H494+G494)</f>
        <v>6.3492063492063489E-2</v>
      </c>
      <c r="J494" s="75"/>
    </row>
    <row r="496" spans="1:10" x14ac:dyDescent="0.2">
      <c r="A496" s="348">
        <v>41852</v>
      </c>
      <c r="B496" s="349"/>
      <c r="C496" s="349"/>
      <c r="D496" s="349">
        <v>0</v>
      </c>
      <c r="E496" s="349">
        <v>0</v>
      </c>
      <c r="F496" s="350"/>
      <c r="G496" s="349">
        <v>0</v>
      </c>
      <c r="H496" s="349">
        <v>0</v>
      </c>
      <c r="I496" s="350"/>
      <c r="J496" s="351"/>
    </row>
    <row r="497" spans="1:10" x14ac:dyDescent="0.2">
      <c r="A497" s="352">
        <v>41853</v>
      </c>
      <c r="B497" s="4"/>
      <c r="C497" s="4"/>
      <c r="D497" s="4">
        <v>0</v>
      </c>
      <c r="E497" s="4">
        <v>0</v>
      </c>
      <c r="F497" s="13"/>
      <c r="G497" s="4">
        <v>0</v>
      </c>
      <c r="H497" s="4">
        <v>0</v>
      </c>
      <c r="I497" s="13"/>
      <c r="J497" s="305"/>
    </row>
    <row r="498" spans="1:10" x14ac:dyDescent="0.2">
      <c r="A498" s="352">
        <v>41854</v>
      </c>
      <c r="B498" s="4"/>
      <c r="C498" s="4"/>
      <c r="D498" s="4">
        <v>0</v>
      </c>
      <c r="E498" s="4">
        <v>0</v>
      </c>
      <c r="F498" s="13"/>
      <c r="G498" s="4">
        <v>0</v>
      </c>
      <c r="H498" s="4">
        <v>0</v>
      </c>
      <c r="I498" s="13"/>
      <c r="J498" s="305"/>
    </row>
    <row r="499" spans="1:10" x14ac:dyDescent="0.2">
      <c r="A499" s="352">
        <v>41855</v>
      </c>
      <c r="B499" s="4"/>
      <c r="C499" s="4"/>
      <c r="D499" s="4">
        <v>0</v>
      </c>
      <c r="E499" s="4">
        <v>0</v>
      </c>
      <c r="F499" s="13"/>
      <c r="G499" s="4">
        <v>0</v>
      </c>
      <c r="H499" s="4">
        <v>0</v>
      </c>
      <c r="I499" s="13"/>
      <c r="J499" s="305"/>
    </row>
    <row r="500" spans="1:10" x14ac:dyDescent="0.2">
      <c r="A500" s="352">
        <v>41856</v>
      </c>
      <c r="B500" s="4"/>
      <c r="C500" s="4"/>
      <c r="D500" s="4">
        <v>0</v>
      </c>
      <c r="E500" s="4">
        <v>0</v>
      </c>
      <c r="F500" s="13"/>
      <c r="G500" s="4">
        <v>0</v>
      </c>
      <c r="H500" s="4">
        <v>0</v>
      </c>
      <c r="I500" s="13"/>
      <c r="J500" s="305"/>
    </row>
    <row r="501" spans="1:10" x14ac:dyDescent="0.2">
      <c r="A501" s="352">
        <v>41857</v>
      </c>
      <c r="B501" s="4"/>
      <c r="C501" s="4"/>
      <c r="D501" s="4">
        <v>3</v>
      </c>
      <c r="E501" s="4">
        <v>0</v>
      </c>
      <c r="F501" s="13">
        <f t="shared" ref="F501:F559" si="24">E501/(E501+D501)</f>
        <v>0</v>
      </c>
      <c r="G501" s="4">
        <v>0</v>
      </c>
      <c r="H501" s="4">
        <v>0</v>
      </c>
      <c r="I501" s="13"/>
      <c r="J501" s="305"/>
    </row>
    <row r="502" spans="1:10" x14ac:dyDescent="0.2">
      <c r="A502" s="352">
        <v>41858</v>
      </c>
      <c r="B502" s="4"/>
      <c r="C502" s="4"/>
      <c r="D502" s="4">
        <v>0</v>
      </c>
      <c r="E502" s="4">
        <v>0</v>
      </c>
      <c r="F502" s="13"/>
      <c r="G502" s="4">
        <v>0</v>
      </c>
      <c r="H502" s="4">
        <v>0</v>
      </c>
      <c r="I502" s="13"/>
      <c r="J502" s="305"/>
    </row>
    <row r="503" spans="1:10" x14ac:dyDescent="0.2">
      <c r="A503" s="352">
        <v>41859</v>
      </c>
      <c r="B503" s="4"/>
      <c r="C503" s="4"/>
      <c r="D503" s="4">
        <v>1</v>
      </c>
      <c r="E503" s="4">
        <v>2</v>
      </c>
      <c r="F503" s="13">
        <f t="shared" si="24"/>
        <v>0.66666666666666663</v>
      </c>
      <c r="G503" s="4">
        <v>0</v>
      </c>
      <c r="H503" s="4">
        <v>0</v>
      </c>
      <c r="I503" s="13"/>
      <c r="J503" s="305"/>
    </row>
    <row r="504" spans="1:10" x14ac:dyDescent="0.2">
      <c r="A504" s="352">
        <v>41860</v>
      </c>
      <c r="B504" s="4"/>
      <c r="C504" s="4"/>
      <c r="D504" s="4">
        <v>6</v>
      </c>
      <c r="E504" s="4">
        <v>0</v>
      </c>
      <c r="F504" s="13">
        <f t="shared" si="24"/>
        <v>0</v>
      </c>
      <c r="G504" s="4">
        <v>0</v>
      </c>
      <c r="H504" s="4">
        <v>0</v>
      </c>
      <c r="I504" s="13"/>
      <c r="J504" s="305"/>
    </row>
    <row r="505" spans="1:10" x14ac:dyDescent="0.2">
      <c r="A505" s="352">
        <v>41861</v>
      </c>
      <c r="B505" s="4"/>
      <c r="C505" s="4"/>
      <c r="D505" s="4">
        <v>14</v>
      </c>
      <c r="E505" s="4">
        <v>1</v>
      </c>
      <c r="F505" s="13">
        <f t="shared" si="24"/>
        <v>6.6666666666666666E-2</v>
      </c>
      <c r="G505" s="4">
        <v>1</v>
      </c>
      <c r="H505" s="4">
        <v>0</v>
      </c>
      <c r="I505" s="13">
        <f t="shared" ref="I505:I559" si="25">H505/(H505+G505)</f>
        <v>0</v>
      </c>
      <c r="J505" s="305"/>
    </row>
    <row r="506" spans="1:10" x14ac:dyDescent="0.2">
      <c r="A506" s="352">
        <v>41862</v>
      </c>
      <c r="B506" s="4"/>
      <c r="C506" s="4"/>
      <c r="D506" s="4">
        <v>8</v>
      </c>
      <c r="E506" s="4">
        <v>0</v>
      </c>
      <c r="F506" s="13">
        <f t="shared" si="24"/>
        <v>0</v>
      </c>
      <c r="G506" s="4">
        <v>1</v>
      </c>
      <c r="H506" s="4">
        <v>0</v>
      </c>
      <c r="I506" s="13">
        <f t="shared" si="25"/>
        <v>0</v>
      </c>
      <c r="J506" s="305"/>
    </row>
    <row r="507" spans="1:10" x14ac:dyDescent="0.2">
      <c r="A507" s="352">
        <v>41863</v>
      </c>
      <c r="B507" s="4"/>
      <c r="C507" s="4"/>
      <c r="D507" s="4">
        <v>15</v>
      </c>
      <c r="E507" s="4">
        <v>0</v>
      </c>
      <c r="F507" s="13">
        <f t="shared" si="24"/>
        <v>0</v>
      </c>
      <c r="G507" s="4">
        <v>1</v>
      </c>
      <c r="H507" s="4">
        <v>0</v>
      </c>
      <c r="I507" s="13">
        <f t="shared" si="25"/>
        <v>0</v>
      </c>
      <c r="J507" s="305"/>
    </row>
    <row r="508" spans="1:10" x14ac:dyDescent="0.2">
      <c r="A508" s="352">
        <v>41864</v>
      </c>
      <c r="B508" s="4"/>
      <c r="C508" s="4"/>
      <c r="D508" s="4">
        <v>3</v>
      </c>
      <c r="E508" s="4">
        <v>0</v>
      </c>
      <c r="F508" s="13">
        <f t="shared" si="24"/>
        <v>0</v>
      </c>
      <c r="G508" s="4">
        <v>3</v>
      </c>
      <c r="H508" s="4">
        <v>0</v>
      </c>
      <c r="I508" s="13">
        <f t="shared" si="25"/>
        <v>0</v>
      </c>
      <c r="J508" s="305"/>
    </row>
    <row r="509" spans="1:10" x14ac:dyDescent="0.2">
      <c r="A509" s="352">
        <v>41865</v>
      </c>
      <c r="B509" s="4"/>
      <c r="C509" s="4"/>
      <c r="D509" s="4">
        <v>12</v>
      </c>
      <c r="E509" s="4">
        <v>0</v>
      </c>
      <c r="F509" s="13">
        <f t="shared" si="24"/>
        <v>0</v>
      </c>
      <c r="G509" s="4">
        <v>0</v>
      </c>
      <c r="H509" s="4">
        <v>0</v>
      </c>
      <c r="I509" s="13"/>
      <c r="J509" s="305"/>
    </row>
    <row r="510" spans="1:10" x14ac:dyDescent="0.2">
      <c r="A510" s="352">
        <v>41866</v>
      </c>
      <c r="B510" s="4"/>
      <c r="C510" s="4"/>
      <c r="D510" s="4">
        <v>15</v>
      </c>
      <c r="E510" s="4">
        <v>0</v>
      </c>
      <c r="F510" s="13">
        <f t="shared" si="24"/>
        <v>0</v>
      </c>
      <c r="G510" s="4">
        <v>0</v>
      </c>
      <c r="H510" s="4">
        <v>0</v>
      </c>
      <c r="I510" s="13"/>
      <c r="J510" s="305"/>
    </row>
    <row r="511" spans="1:10" x14ac:dyDescent="0.2">
      <c r="A511" s="352">
        <v>41867</v>
      </c>
      <c r="B511" s="4"/>
      <c r="C511" s="4"/>
      <c r="D511" s="4">
        <v>14</v>
      </c>
      <c r="E511" s="4">
        <v>1</v>
      </c>
      <c r="F511" s="13">
        <f t="shared" si="24"/>
        <v>6.6666666666666666E-2</v>
      </c>
      <c r="G511" s="4">
        <v>3</v>
      </c>
      <c r="H511" s="4">
        <v>0</v>
      </c>
      <c r="I511" s="13">
        <f t="shared" si="25"/>
        <v>0</v>
      </c>
      <c r="J511" s="305"/>
    </row>
    <row r="512" spans="1:10" x14ac:dyDescent="0.2">
      <c r="A512" s="352">
        <v>41868</v>
      </c>
      <c r="B512" s="4"/>
      <c r="C512" s="4"/>
      <c r="D512" s="4">
        <v>11</v>
      </c>
      <c r="E512" s="4">
        <v>0</v>
      </c>
      <c r="F512" s="13">
        <f t="shared" si="24"/>
        <v>0</v>
      </c>
      <c r="G512" s="4">
        <v>3</v>
      </c>
      <c r="H512" s="4">
        <v>0</v>
      </c>
      <c r="I512" s="13">
        <f t="shared" si="25"/>
        <v>0</v>
      </c>
      <c r="J512" s="305"/>
    </row>
    <row r="513" spans="1:12" x14ac:dyDescent="0.2">
      <c r="A513" s="352">
        <v>41869</v>
      </c>
      <c r="B513" s="4"/>
      <c r="C513" s="4"/>
      <c r="D513" s="4">
        <v>25</v>
      </c>
      <c r="E513" s="4">
        <v>1</v>
      </c>
      <c r="F513" s="13">
        <f t="shared" si="24"/>
        <v>3.8461538461538464E-2</v>
      </c>
      <c r="G513" s="4">
        <v>2</v>
      </c>
      <c r="H513" s="4">
        <v>0</v>
      </c>
      <c r="I513" s="13">
        <f t="shared" si="25"/>
        <v>0</v>
      </c>
      <c r="J513" s="305"/>
    </row>
    <row r="514" spans="1:12" x14ac:dyDescent="0.2">
      <c r="A514" s="352">
        <v>41870</v>
      </c>
      <c r="B514" s="4"/>
      <c r="C514" s="4"/>
      <c r="D514" s="4">
        <v>16</v>
      </c>
      <c r="E514" s="4">
        <v>0</v>
      </c>
      <c r="F514" s="13">
        <f t="shared" si="24"/>
        <v>0</v>
      </c>
      <c r="G514" s="4">
        <v>14</v>
      </c>
      <c r="H514" s="4">
        <v>2</v>
      </c>
      <c r="I514" s="13">
        <f t="shared" si="25"/>
        <v>0.125</v>
      </c>
      <c r="J514" s="305"/>
    </row>
    <row r="515" spans="1:12" x14ac:dyDescent="0.2">
      <c r="A515" s="352">
        <v>41871</v>
      </c>
      <c r="B515" s="4"/>
      <c r="C515" s="4"/>
      <c r="D515" s="4">
        <v>9</v>
      </c>
      <c r="E515" s="4">
        <v>0</v>
      </c>
      <c r="F515" s="13">
        <f t="shared" si="24"/>
        <v>0</v>
      </c>
      <c r="G515" s="4">
        <v>6</v>
      </c>
      <c r="H515" s="4">
        <v>1</v>
      </c>
      <c r="I515" s="13">
        <f t="shared" si="25"/>
        <v>0.14285714285714285</v>
      </c>
      <c r="J515" s="305"/>
    </row>
    <row r="516" spans="1:12" x14ac:dyDescent="0.2">
      <c r="A516" s="352">
        <v>41872</v>
      </c>
      <c r="B516" s="4"/>
      <c r="C516" s="4"/>
      <c r="D516" s="4">
        <v>11</v>
      </c>
      <c r="E516" s="4">
        <v>4</v>
      </c>
      <c r="F516" s="13">
        <f t="shared" si="24"/>
        <v>0.26666666666666666</v>
      </c>
      <c r="G516" s="4">
        <v>2</v>
      </c>
      <c r="H516" s="4">
        <v>1.5</v>
      </c>
      <c r="I516" s="13">
        <f t="shared" si="25"/>
        <v>0.42857142857142855</v>
      </c>
      <c r="J516" s="305"/>
    </row>
    <row r="517" spans="1:12" x14ac:dyDescent="0.2">
      <c r="A517" s="352">
        <v>41873</v>
      </c>
      <c r="B517" s="4"/>
      <c r="C517" s="4"/>
      <c r="D517" s="4">
        <v>6</v>
      </c>
      <c r="E517" s="4">
        <v>0</v>
      </c>
      <c r="F517" s="13">
        <f t="shared" si="24"/>
        <v>0</v>
      </c>
      <c r="G517" s="4">
        <v>4</v>
      </c>
      <c r="H517" s="4">
        <v>0</v>
      </c>
      <c r="I517" s="13">
        <f t="shared" si="25"/>
        <v>0</v>
      </c>
      <c r="J517" s="305"/>
    </row>
    <row r="518" spans="1:12" x14ac:dyDescent="0.2">
      <c r="A518" s="352">
        <v>41874</v>
      </c>
      <c r="B518" s="4"/>
      <c r="C518" s="4"/>
      <c r="D518" s="4">
        <v>5</v>
      </c>
      <c r="E518" s="4">
        <v>2</v>
      </c>
      <c r="F518" s="13">
        <f t="shared" si="24"/>
        <v>0.2857142857142857</v>
      </c>
      <c r="G518" s="4">
        <v>7</v>
      </c>
      <c r="H518" s="4">
        <v>0</v>
      </c>
      <c r="I518" s="13">
        <f t="shared" si="25"/>
        <v>0</v>
      </c>
      <c r="J518" s="305"/>
    </row>
    <row r="519" spans="1:12" x14ac:dyDescent="0.2">
      <c r="A519" s="352">
        <v>41875</v>
      </c>
      <c r="B519" s="4"/>
      <c r="C519" s="4"/>
      <c r="D519" s="4">
        <v>19</v>
      </c>
      <c r="E519" s="4">
        <v>1</v>
      </c>
      <c r="F519" s="13">
        <f t="shared" si="24"/>
        <v>0.05</v>
      </c>
      <c r="G519" s="4">
        <v>7</v>
      </c>
      <c r="H519" s="4">
        <v>1</v>
      </c>
      <c r="I519" s="13">
        <f t="shared" si="25"/>
        <v>0.125</v>
      </c>
      <c r="J519" s="305"/>
    </row>
    <row r="520" spans="1:12" x14ac:dyDescent="0.2">
      <c r="A520" s="352">
        <v>41876</v>
      </c>
      <c r="B520" s="4"/>
      <c r="C520" s="4"/>
      <c r="D520" s="4">
        <v>15</v>
      </c>
      <c r="E520" s="4">
        <v>1</v>
      </c>
      <c r="F520" s="13">
        <f t="shared" si="24"/>
        <v>6.25E-2</v>
      </c>
      <c r="G520" s="4">
        <v>2</v>
      </c>
      <c r="H520" s="4">
        <v>0</v>
      </c>
      <c r="I520" s="13">
        <f t="shared" si="25"/>
        <v>0</v>
      </c>
      <c r="J520" s="305"/>
    </row>
    <row r="521" spans="1:12" x14ac:dyDescent="0.2">
      <c r="A521" s="352">
        <v>41877</v>
      </c>
      <c r="B521" s="4"/>
      <c r="C521" s="4"/>
      <c r="D521" s="4">
        <v>12</v>
      </c>
      <c r="E521" s="4">
        <v>2</v>
      </c>
      <c r="F521" s="13">
        <f t="shared" si="24"/>
        <v>0.14285714285714285</v>
      </c>
      <c r="G521" s="4">
        <v>3</v>
      </c>
      <c r="H521" s="4">
        <v>0</v>
      </c>
      <c r="I521" s="13">
        <f t="shared" si="25"/>
        <v>0</v>
      </c>
      <c r="J521" s="305"/>
    </row>
    <row r="522" spans="1:12" x14ac:dyDescent="0.2">
      <c r="A522" s="353">
        <v>41878</v>
      </c>
      <c r="B522" s="354"/>
      <c r="C522" s="354"/>
      <c r="D522" s="354">
        <v>24.181818181818183</v>
      </c>
      <c r="E522" s="354">
        <v>2.0909090909090908</v>
      </c>
      <c r="F522" s="355">
        <f t="shared" si="24"/>
        <v>7.9584775086505188E-2</v>
      </c>
      <c r="G522" s="354">
        <v>13.363636363636362</v>
      </c>
      <c r="H522" s="354">
        <v>0.27272727272727271</v>
      </c>
      <c r="I522" s="355">
        <f t="shared" si="25"/>
        <v>0.02</v>
      </c>
      <c r="J522" s="356" t="s">
        <v>651</v>
      </c>
      <c r="K522" s="274"/>
      <c r="L522" s="274"/>
    </row>
    <row r="523" spans="1:12" x14ac:dyDescent="0.2">
      <c r="A523" s="353">
        <v>41879</v>
      </c>
      <c r="B523" s="354"/>
      <c r="C523" s="354"/>
      <c r="D523" s="354">
        <v>35.763636363636365</v>
      </c>
      <c r="E523" s="354">
        <v>2.6818181818181817</v>
      </c>
      <c r="F523" s="355">
        <f t="shared" si="24"/>
        <v>6.9756443603688809E-2</v>
      </c>
      <c r="G523" s="354">
        <v>24.327272727272732</v>
      </c>
      <c r="H523" s="354">
        <v>0.54545454545454541</v>
      </c>
      <c r="I523" s="355">
        <f t="shared" si="25"/>
        <v>2.1929824561403501E-2</v>
      </c>
      <c r="J523" s="356" t="s">
        <v>651</v>
      </c>
      <c r="K523" s="274"/>
      <c r="L523" s="274"/>
    </row>
    <row r="524" spans="1:12" x14ac:dyDescent="0.2">
      <c r="A524" s="353">
        <v>41880</v>
      </c>
      <c r="B524" s="354"/>
      <c r="C524" s="354"/>
      <c r="D524" s="354">
        <v>47.345454545454544</v>
      </c>
      <c r="E524" s="354">
        <v>3.2727272727272725</v>
      </c>
      <c r="F524" s="355">
        <f t="shared" si="24"/>
        <v>6.4655172413793094E-2</v>
      </c>
      <c r="G524" s="354">
        <v>35.290909090909089</v>
      </c>
      <c r="H524" s="354">
        <v>0.81818181818181812</v>
      </c>
      <c r="I524" s="355">
        <f t="shared" si="25"/>
        <v>2.2658610271903322E-2</v>
      </c>
      <c r="J524" s="356" t="s">
        <v>651</v>
      </c>
      <c r="K524" s="274"/>
      <c r="L524" s="274"/>
    </row>
    <row r="525" spans="1:12" x14ac:dyDescent="0.2">
      <c r="A525" s="353">
        <v>41881</v>
      </c>
      <c r="B525" s="354"/>
      <c r="C525" s="354"/>
      <c r="D525" s="354">
        <v>58.927272727272729</v>
      </c>
      <c r="E525" s="354">
        <v>3.8636363636363642</v>
      </c>
      <c r="F525" s="355">
        <f t="shared" si="24"/>
        <v>6.1531779354278275E-2</v>
      </c>
      <c r="G525" s="354">
        <v>46.254545454545458</v>
      </c>
      <c r="H525" s="354">
        <v>1.0909090909090908</v>
      </c>
      <c r="I525" s="355">
        <f t="shared" si="25"/>
        <v>2.3041474654377874E-2</v>
      </c>
      <c r="J525" s="356" t="s">
        <v>651</v>
      </c>
      <c r="K525" s="274"/>
      <c r="L525" s="274"/>
    </row>
    <row r="526" spans="1:12" x14ac:dyDescent="0.2">
      <c r="A526" s="353">
        <v>41882</v>
      </c>
      <c r="B526" s="354"/>
      <c r="C526" s="354"/>
      <c r="D526" s="354">
        <v>70.509090909090915</v>
      </c>
      <c r="E526" s="354">
        <v>4.454545454545455</v>
      </c>
      <c r="F526" s="355">
        <f t="shared" si="24"/>
        <v>5.9422750424448223E-2</v>
      </c>
      <c r="G526" s="354">
        <v>57.218181818181826</v>
      </c>
      <c r="H526" s="354">
        <v>1.3636363636363638</v>
      </c>
      <c r="I526" s="355">
        <f t="shared" si="25"/>
        <v>2.327746741154562E-2</v>
      </c>
      <c r="J526" s="356" t="s">
        <v>651</v>
      </c>
      <c r="K526" s="274"/>
      <c r="L526" s="274"/>
    </row>
    <row r="527" spans="1:12" x14ac:dyDescent="0.2">
      <c r="A527" s="353">
        <v>41883</v>
      </c>
      <c r="B527" s="354"/>
      <c r="C527" s="354"/>
      <c r="D527" s="354">
        <v>82.090909090909079</v>
      </c>
      <c r="E527" s="354">
        <v>5.0454545454545459</v>
      </c>
      <c r="F527" s="355">
        <f t="shared" si="24"/>
        <v>5.7902973395931152E-2</v>
      </c>
      <c r="G527" s="354">
        <v>68.181818181818173</v>
      </c>
      <c r="H527" s="354">
        <v>1.6363636363636367</v>
      </c>
      <c r="I527" s="355">
        <f t="shared" si="25"/>
        <v>2.3437500000000007E-2</v>
      </c>
      <c r="J527" s="356" t="s">
        <v>651</v>
      </c>
      <c r="K527" s="274"/>
      <c r="L527" s="274"/>
    </row>
    <row r="528" spans="1:12" x14ac:dyDescent="0.2">
      <c r="A528" s="353">
        <v>41884</v>
      </c>
      <c r="B528" s="354"/>
      <c r="C528" s="354"/>
      <c r="D528" s="354">
        <v>93.672727272727272</v>
      </c>
      <c r="E528" s="354">
        <v>5.6363636363636367</v>
      </c>
      <c r="F528" s="355">
        <f t="shared" si="24"/>
        <v>5.6755767118271697E-2</v>
      </c>
      <c r="G528" s="354">
        <v>79.145454545454555</v>
      </c>
      <c r="H528" s="354">
        <v>1.9090909090909094</v>
      </c>
      <c r="I528" s="355">
        <f t="shared" si="25"/>
        <v>2.3553162853297446E-2</v>
      </c>
      <c r="J528" s="356" t="s">
        <v>651</v>
      </c>
      <c r="K528" s="274"/>
      <c r="L528" s="274"/>
    </row>
    <row r="529" spans="1:12" x14ac:dyDescent="0.2">
      <c r="A529" s="353">
        <v>41885</v>
      </c>
      <c r="B529" s="354"/>
      <c r="C529" s="354"/>
      <c r="D529" s="354">
        <v>105.25454545454544</v>
      </c>
      <c r="E529" s="354">
        <v>6.2272727272727275</v>
      </c>
      <c r="F529" s="355">
        <f t="shared" si="24"/>
        <v>5.5859088314441828E-2</v>
      </c>
      <c r="G529" s="354">
        <v>90.109090909090909</v>
      </c>
      <c r="H529" s="354">
        <v>2.1818181818181817</v>
      </c>
      <c r="I529" s="355">
        <f t="shared" si="25"/>
        <v>2.3640661938534275E-2</v>
      </c>
      <c r="J529" s="356" t="s">
        <v>651</v>
      </c>
      <c r="K529" s="274"/>
      <c r="L529" s="274"/>
    </row>
    <row r="530" spans="1:12" x14ac:dyDescent="0.2">
      <c r="A530" s="353">
        <v>41886</v>
      </c>
      <c r="B530" s="354"/>
      <c r="C530" s="354"/>
      <c r="D530" s="354">
        <v>116.83636363636363</v>
      </c>
      <c r="E530" s="354">
        <v>6.8181818181818183</v>
      </c>
      <c r="F530" s="355">
        <f t="shared" si="24"/>
        <v>5.513895015438907E-2</v>
      </c>
      <c r="G530" s="354">
        <v>101.07272727272725</v>
      </c>
      <c r="H530" s="354">
        <v>2.4545454545454546</v>
      </c>
      <c r="I530" s="355">
        <f t="shared" si="25"/>
        <v>2.3709167544783988E-2</v>
      </c>
      <c r="J530" s="356" t="s">
        <v>651</v>
      </c>
      <c r="K530" s="274"/>
      <c r="L530" s="274"/>
    </row>
    <row r="531" spans="1:12" x14ac:dyDescent="0.2">
      <c r="A531" s="353">
        <v>41887</v>
      </c>
      <c r="B531" s="354"/>
      <c r="C531" s="354"/>
      <c r="D531" s="354">
        <v>86.145454545454541</v>
      </c>
      <c r="E531" s="354">
        <v>8.5</v>
      </c>
      <c r="F531" s="355">
        <f t="shared" si="24"/>
        <v>8.9808856017673619E-2</v>
      </c>
      <c r="G531" s="354">
        <v>60.536363636363632</v>
      </c>
      <c r="H531" s="354">
        <v>0.90909090909090917</v>
      </c>
      <c r="I531" s="355">
        <f t="shared" si="25"/>
        <v>1.4795088030773786E-2</v>
      </c>
      <c r="J531" s="356" t="s">
        <v>651</v>
      </c>
      <c r="K531" s="274"/>
      <c r="L531" s="274"/>
    </row>
    <row r="532" spans="1:12" x14ac:dyDescent="0.2">
      <c r="A532" s="352">
        <v>41888</v>
      </c>
      <c r="B532" s="4"/>
      <c r="C532" s="4"/>
      <c r="D532" s="4">
        <v>140</v>
      </c>
      <c r="E532" s="4">
        <v>8</v>
      </c>
      <c r="F532" s="13">
        <f t="shared" si="24"/>
        <v>5.4054054054054057E-2</v>
      </c>
      <c r="G532" s="4">
        <v>123</v>
      </c>
      <c r="H532" s="4">
        <v>3</v>
      </c>
      <c r="I532" s="13">
        <f t="shared" si="25"/>
        <v>2.3809523809523808E-2</v>
      </c>
      <c r="J532" s="305"/>
    </row>
    <row r="533" spans="1:12" x14ac:dyDescent="0.2">
      <c r="A533" s="352">
        <v>41889</v>
      </c>
      <c r="B533" s="4"/>
      <c r="C533" s="4"/>
      <c r="D533" s="4">
        <v>163</v>
      </c>
      <c r="E533" s="4">
        <v>6</v>
      </c>
      <c r="F533" s="13">
        <f t="shared" si="24"/>
        <v>3.5502958579881658E-2</v>
      </c>
      <c r="G533" s="4">
        <v>139</v>
      </c>
      <c r="H533" s="4">
        <v>3</v>
      </c>
      <c r="I533" s="13">
        <f t="shared" si="25"/>
        <v>2.1126760563380281E-2</v>
      </c>
      <c r="J533" s="305"/>
    </row>
    <row r="534" spans="1:12" x14ac:dyDescent="0.2">
      <c r="A534" s="352">
        <v>41890</v>
      </c>
      <c r="B534" s="4"/>
      <c r="C534" s="4"/>
      <c r="D534" s="4">
        <v>232</v>
      </c>
      <c r="E534" s="4">
        <v>17</v>
      </c>
      <c r="F534" s="13">
        <f t="shared" si="24"/>
        <v>6.8273092369477914E-2</v>
      </c>
      <c r="G534" s="4">
        <v>239</v>
      </c>
      <c r="H534" s="4">
        <v>10</v>
      </c>
      <c r="I534" s="13">
        <f t="shared" si="25"/>
        <v>4.0160642570281124E-2</v>
      </c>
      <c r="J534" s="305"/>
    </row>
    <row r="535" spans="1:12" x14ac:dyDescent="0.2">
      <c r="A535" s="352">
        <v>41891</v>
      </c>
      <c r="B535" s="4"/>
      <c r="C535" s="4"/>
      <c r="D535" s="4">
        <v>143</v>
      </c>
      <c r="E535" s="4">
        <v>6</v>
      </c>
      <c r="F535" s="13">
        <f t="shared" si="24"/>
        <v>4.0268456375838924E-2</v>
      </c>
      <c r="G535" s="4">
        <v>191</v>
      </c>
      <c r="H535" s="4">
        <v>6</v>
      </c>
      <c r="I535" s="13">
        <f t="shared" si="25"/>
        <v>3.0456852791878174E-2</v>
      </c>
      <c r="J535" s="305"/>
    </row>
    <row r="536" spans="1:12" x14ac:dyDescent="0.2">
      <c r="A536" s="352">
        <v>41892</v>
      </c>
      <c r="B536" s="4"/>
      <c r="C536" s="4"/>
      <c r="D536" s="4">
        <v>256</v>
      </c>
      <c r="E536" s="4">
        <v>12</v>
      </c>
      <c r="F536" s="13">
        <f t="shared" si="24"/>
        <v>4.4776119402985072E-2</v>
      </c>
      <c r="G536" s="4">
        <v>235</v>
      </c>
      <c r="H536" s="4">
        <v>12</v>
      </c>
      <c r="I536" s="13">
        <f t="shared" si="25"/>
        <v>4.8582995951417005E-2</v>
      </c>
      <c r="J536" s="305"/>
    </row>
    <row r="537" spans="1:12" x14ac:dyDescent="0.2">
      <c r="A537" s="352">
        <v>41893</v>
      </c>
      <c r="B537" s="4"/>
      <c r="C537" s="4"/>
      <c r="D537" s="4">
        <v>182</v>
      </c>
      <c r="E537" s="4">
        <v>7</v>
      </c>
      <c r="F537" s="13">
        <f t="shared" si="24"/>
        <v>3.7037037037037035E-2</v>
      </c>
      <c r="G537" s="4">
        <v>198</v>
      </c>
      <c r="H537" s="4">
        <v>9</v>
      </c>
      <c r="I537" s="13">
        <f t="shared" si="25"/>
        <v>4.3478260869565216E-2</v>
      </c>
      <c r="J537" s="305"/>
    </row>
    <row r="538" spans="1:12" x14ac:dyDescent="0.2">
      <c r="A538" s="352">
        <v>41894</v>
      </c>
      <c r="B538" s="4"/>
      <c r="C538" s="4"/>
      <c r="D538" s="4">
        <v>177</v>
      </c>
      <c r="E538" s="4">
        <v>12</v>
      </c>
      <c r="F538" s="13">
        <f t="shared" si="24"/>
        <v>6.3492063492063489E-2</v>
      </c>
      <c r="G538" s="4">
        <v>96</v>
      </c>
      <c r="H538" s="4">
        <v>4</v>
      </c>
      <c r="I538" s="13">
        <f t="shared" si="25"/>
        <v>0.04</v>
      </c>
      <c r="J538" s="305"/>
    </row>
    <row r="539" spans="1:12" x14ac:dyDescent="0.2">
      <c r="A539" s="352">
        <v>41895</v>
      </c>
      <c r="B539" s="4"/>
      <c r="C539" s="4"/>
      <c r="D539" s="4">
        <v>278</v>
      </c>
      <c r="E539" s="4">
        <v>25</v>
      </c>
      <c r="F539" s="13">
        <f t="shared" si="24"/>
        <v>8.2508250825082508E-2</v>
      </c>
      <c r="G539" s="4">
        <v>55</v>
      </c>
      <c r="H539" s="4">
        <v>5</v>
      </c>
      <c r="I539" s="13">
        <f t="shared" si="25"/>
        <v>8.3333333333333329E-2</v>
      </c>
      <c r="J539" s="305"/>
    </row>
    <row r="540" spans="1:12" x14ac:dyDescent="0.2">
      <c r="A540" s="352">
        <v>41896</v>
      </c>
      <c r="B540" s="4"/>
      <c r="C540" s="4"/>
      <c r="D540" s="4">
        <v>221</v>
      </c>
      <c r="E540" s="4">
        <v>12</v>
      </c>
      <c r="F540" s="13">
        <f t="shared" si="24"/>
        <v>5.1502145922746781E-2</v>
      </c>
      <c r="G540" s="4">
        <v>64</v>
      </c>
      <c r="H540" s="4">
        <v>2</v>
      </c>
      <c r="I540" s="13">
        <f t="shared" si="25"/>
        <v>3.0303030303030304E-2</v>
      </c>
      <c r="J540" s="305"/>
    </row>
    <row r="541" spans="1:12" x14ac:dyDescent="0.2">
      <c r="A541" s="352">
        <v>41897</v>
      </c>
      <c r="B541" s="4"/>
      <c r="C541" s="4"/>
      <c r="D541" s="4">
        <v>118</v>
      </c>
      <c r="E541" s="4">
        <v>9</v>
      </c>
      <c r="F541" s="13">
        <f t="shared" si="24"/>
        <v>7.0866141732283464E-2</v>
      </c>
      <c r="G541" s="4">
        <v>99</v>
      </c>
      <c r="H541" s="4">
        <v>2</v>
      </c>
      <c r="I541" s="13">
        <f t="shared" si="25"/>
        <v>1.9801980198019802E-2</v>
      </c>
      <c r="J541" s="305"/>
    </row>
    <row r="542" spans="1:12" x14ac:dyDescent="0.2">
      <c r="A542" s="352">
        <v>41898</v>
      </c>
      <c r="B542" s="4"/>
      <c r="C542" s="4"/>
      <c r="D542" s="4">
        <v>277</v>
      </c>
      <c r="E542" s="4">
        <v>13</v>
      </c>
      <c r="F542" s="13">
        <f t="shared" si="24"/>
        <v>4.4827586206896551E-2</v>
      </c>
      <c r="G542" s="4">
        <v>164</v>
      </c>
      <c r="H542" s="4">
        <v>9</v>
      </c>
      <c r="I542" s="13">
        <f t="shared" si="25"/>
        <v>5.2023121387283239E-2</v>
      </c>
      <c r="J542" s="305"/>
    </row>
    <row r="543" spans="1:12" x14ac:dyDescent="0.2">
      <c r="A543" s="352">
        <v>41899</v>
      </c>
      <c r="B543" s="4"/>
      <c r="C543" s="4"/>
      <c r="D543" s="4">
        <v>249</v>
      </c>
      <c r="E543" s="4">
        <v>12</v>
      </c>
      <c r="F543" s="13">
        <f t="shared" si="24"/>
        <v>4.5977011494252873E-2</v>
      </c>
      <c r="G543" s="4">
        <v>139</v>
      </c>
      <c r="H543" s="4">
        <v>12</v>
      </c>
      <c r="I543" s="13">
        <f t="shared" si="25"/>
        <v>7.9470198675496692E-2</v>
      </c>
      <c r="J543" s="305"/>
    </row>
    <row r="544" spans="1:12" x14ac:dyDescent="0.2">
      <c r="A544" s="352">
        <v>41900</v>
      </c>
      <c r="B544" s="4"/>
      <c r="C544" s="4"/>
      <c r="D544" s="4">
        <v>275</v>
      </c>
      <c r="E544" s="4">
        <v>14</v>
      </c>
      <c r="F544" s="13">
        <f t="shared" si="24"/>
        <v>4.8442906574394463E-2</v>
      </c>
      <c r="G544" s="4">
        <v>146</v>
      </c>
      <c r="H544" s="4">
        <v>8</v>
      </c>
      <c r="I544" s="13">
        <f t="shared" si="25"/>
        <v>5.1948051948051951E-2</v>
      </c>
      <c r="J544" s="305"/>
    </row>
    <row r="545" spans="1:10" x14ac:dyDescent="0.2">
      <c r="A545" s="352">
        <v>41901</v>
      </c>
      <c r="B545" s="4"/>
      <c r="C545" s="4"/>
      <c r="D545" s="4">
        <v>177</v>
      </c>
      <c r="E545" s="4">
        <v>8</v>
      </c>
      <c r="F545" s="13">
        <f t="shared" si="24"/>
        <v>4.3243243243243246E-2</v>
      </c>
      <c r="G545" s="4">
        <v>132</v>
      </c>
      <c r="H545" s="4">
        <v>9</v>
      </c>
      <c r="I545" s="13">
        <f t="shared" si="25"/>
        <v>6.3829787234042548E-2</v>
      </c>
      <c r="J545" s="305"/>
    </row>
    <row r="546" spans="1:10" x14ac:dyDescent="0.2">
      <c r="A546" s="352">
        <v>41902</v>
      </c>
      <c r="B546" s="4"/>
      <c r="C546" s="4"/>
      <c r="D546" s="4">
        <v>41</v>
      </c>
      <c r="E546" s="4">
        <v>1</v>
      </c>
      <c r="F546" s="13">
        <f t="shared" si="24"/>
        <v>2.3809523809523808E-2</v>
      </c>
      <c r="G546" s="4">
        <v>36</v>
      </c>
      <c r="H546" s="4">
        <v>3</v>
      </c>
      <c r="I546" s="13">
        <f t="shared" si="25"/>
        <v>7.6923076923076927E-2</v>
      </c>
      <c r="J546" s="305"/>
    </row>
    <row r="547" spans="1:10" x14ac:dyDescent="0.2">
      <c r="A547" s="352">
        <v>41903</v>
      </c>
      <c r="B547" s="4"/>
      <c r="C547" s="4"/>
      <c r="D547" s="4">
        <v>113</v>
      </c>
      <c r="E547" s="4">
        <v>7</v>
      </c>
      <c r="F547" s="13">
        <f t="shared" si="24"/>
        <v>5.8333333333333334E-2</v>
      </c>
      <c r="G547" s="4">
        <v>39</v>
      </c>
      <c r="H547" s="4">
        <v>2</v>
      </c>
      <c r="I547" s="13">
        <f t="shared" si="25"/>
        <v>4.878048780487805E-2</v>
      </c>
      <c r="J547" s="305"/>
    </row>
    <row r="548" spans="1:10" x14ac:dyDescent="0.2">
      <c r="A548" s="352">
        <v>41904</v>
      </c>
      <c r="B548" s="4"/>
      <c r="C548" s="4"/>
      <c r="D548" s="4">
        <v>318</v>
      </c>
      <c r="E548" s="4">
        <v>17</v>
      </c>
      <c r="F548" s="13">
        <f t="shared" si="24"/>
        <v>5.0746268656716415E-2</v>
      </c>
      <c r="G548" s="4">
        <v>179</v>
      </c>
      <c r="H548" s="4">
        <v>11</v>
      </c>
      <c r="I548" s="13">
        <f t="shared" si="25"/>
        <v>5.7894736842105263E-2</v>
      </c>
      <c r="J548" s="305"/>
    </row>
    <row r="549" spans="1:10" x14ac:dyDescent="0.2">
      <c r="A549" s="352">
        <v>41905</v>
      </c>
      <c r="B549" s="4"/>
      <c r="C549" s="4"/>
      <c r="D549" s="4">
        <v>242</v>
      </c>
      <c r="E549" s="4">
        <v>16</v>
      </c>
      <c r="F549" s="13">
        <f t="shared" si="24"/>
        <v>6.2015503875968991E-2</v>
      </c>
      <c r="G549" s="4">
        <v>88</v>
      </c>
      <c r="H549" s="4">
        <v>8</v>
      </c>
      <c r="I549" s="13">
        <f t="shared" si="25"/>
        <v>8.3333333333333329E-2</v>
      </c>
      <c r="J549" s="305"/>
    </row>
    <row r="550" spans="1:10" x14ac:dyDescent="0.2">
      <c r="A550" s="352">
        <v>41906</v>
      </c>
      <c r="B550" s="4"/>
      <c r="C550" s="4"/>
      <c r="D550" s="4">
        <v>364</v>
      </c>
      <c r="E550" s="4">
        <v>18</v>
      </c>
      <c r="F550" s="13">
        <f t="shared" si="24"/>
        <v>4.712041884816754E-2</v>
      </c>
      <c r="G550" s="4">
        <v>154</v>
      </c>
      <c r="H550" s="4">
        <v>8</v>
      </c>
      <c r="I550" s="13">
        <f t="shared" si="25"/>
        <v>4.9382716049382713E-2</v>
      </c>
      <c r="J550" s="305"/>
    </row>
    <row r="551" spans="1:10" x14ac:dyDescent="0.2">
      <c r="A551" s="352">
        <v>41907</v>
      </c>
      <c r="B551" s="4"/>
      <c r="C551" s="4"/>
      <c r="D551" s="4">
        <v>289.5</v>
      </c>
      <c r="E551" s="4">
        <v>11.5</v>
      </c>
      <c r="F551" s="13">
        <f t="shared" si="24"/>
        <v>3.8205980066445183E-2</v>
      </c>
      <c r="G551" s="4">
        <v>112</v>
      </c>
      <c r="H551" s="4">
        <v>2</v>
      </c>
      <c r="I551" s="13">
        <f t="shared" si="25"/>
        <v>1.7543859649122806E-2</v>
      </c>
      <c r="J551" s="305"/>
    </row>
    <row r="552" spans="1:10" x14ac:dyDescent="0.2">
      <c r="A552" s="352">
        <v>41908</v>
      </c>
      <c r="B552" s="4"/>
      <c r="C552" s="4"/>
      <c r="D552" s="4">
        <v>306</v>
      </c>
      <c r="E552" s="4">
        <v>7</v>
      </c>
      <c r="F552" s="13">
        <f t="shared" si="24"/>
        <v>2.2364217252396165E-2</v>
      </c>
      <c r="G552" s="4">
        <v>145</v>
      </c>
      <c r="H552" s="4">
        <v>2</v>
      </c>
      <c r="I552" s="13">
        <f t="shared" si="25"/>
        <v>1.3605442176870748E-2</v>
      </c>
      <c r="J552" s="305"/>
    </row>
    <row r="553" spans="1:10" x14ac:dyDescent="0.2">
      <c r="A553" s="352">
        <v>41909</v>
      </c>
      <c r="B553" s="4"/>
      <c r="C553" s="4"/>
      <c r="D553" s="4">
        <v>319</v>
      </c>
      <c r="E553" s="4">
        <v>11</v>
      </c>
      <c r="F553" s="13">
        <f t="shared" si="24"/>
        <v>3.3333333333333333E-2</v>
      </c>
      <c r="G553" s="4">
        <v>107</v>
      </c>
      <c r="H553" s="4">
        <v>5</v>
      </c>
      <c r="I553" s="13">
        <f t="shared" si="25"/>
        <v>4.4642857142857144E-2</v>
      </c>
      <c r="J553" s="305"/>
    </row>
    <row r="554" spans="1:10" x14ac:dyDescent="0.2">
      <c r="A554" s="352">
        <v>41910</v>
      </c>
      <c r="B554" s="4"/>
      <c r="C554" s="4"/>
      <c r="D554" s="4">
        <v>244</v>
      </c>
      <c r="E554" s="4">
        <v>12</v>
      </c>
      <c r="F554" s="13">
        <f t="shared" si="24"/>
        <v>4.6875E-2</v>
      </c>
      <c r="G554" s="4">
        <v>79</v>
      </c>
      <c r="H554" s="4">
        <v>2</v>
      </c>
      <c r="I554" s="13">
        <f t="shared" si="25"/>
        <v>2.4691358024691357E-2</v>
      </c>
      <c r="J554" s="305"/>
    </row>
    <row r="555" spans="1:10" x14ac:dyDescent="0.2">
      <c r="A555" s="352">
        <v>41911</v>
      </c>
      <c r="B555" s="4"/>
      <c r="C555" s="4"/>
      <c r="D555" s="4">
        <v>427</v>
      </c>
      <c r="E555" s="4">
        <v>29</v>
      </c>
      <c r="F555" s="13">
        <f t="shared" si="24"/>
        <v>6.3596491228070179E-2</v>
      </c>
      <c r="G555" s="4">
        <v>126</v>
      </c>
      <c r="H555" s="4">
        <v>5</v>
      </c>
      <c r="I555" s="13">
        <f t="shared" si="25"/>
        <v>3.8167938931297711E-2</v>
      </c>
      <c r="J555" s="305"/>
    </row>
    <row r="556" spans="1:10" x14ac:dyDescent="0.2">
      <c r="A556" s="352">
        <v>41912</v>
      </c>
      <c r="B556" s="4"/>
      <c r="C556" s="4"/>
      <c r="D556" s="4">
        <v>378</v>
      </c>
      <c r="E556" s="4">
        <v>26</v>
      </c>
      <c r="F556" s="13">
        <f t="shared" si="24"/>
        <v>6.4356435643564358E-2</v>
      </c>
      <c r="G556" s="4">
        <v>81</v>
      </c>
      <c r="H556" s="4">
        <v>2</v>
      </c>
      <c r="I556" s="13">
        <f t="shared" si="25"/>
        <v>2.4096385542168676E-2</v>
      </c>
      <c r="J556" s="305"/>
    </row>
    <row r="557" spans="1:10" x14ac:dyDescent="0.2">
      <c r="A557" s="352">
        <v>41913</v>
      </c>
      <c r="B557" s="4"/>
      <c r="C557" s="4"/>
      <c r="D557" s="4">
        <v>282</v>
      </c>
      <c r="E557" s="4">
        <v>7</v>
      </c>
      <c r="F557" s="13">
        <f t="shared" si="24"/>
        <v>2.4221453287197232E-2</v>
      </c>
      <c r="G557" s="4">
        <v>91</v>
      </c>
      <c r="H557" s="4">
        <v>3</v>
      </c>
      <c r="I557" s="13">
        <f t="shared" si="25"/>
        <v>3.1914893617021274E-2</v>
      </c>
      <c r="J557" s="305"/>
    </row>
    <row r="558" spans="1:10" x14ac:dyDescent="0.2">
      <c r="A558" s="352">
        <v>41914</v>
      </c>
      <c r="B558" s="4"/>
      <c r="C558" s="4"/>
      <c r="D558" s="4">
        <v>57</v>
      </c>
      <c r="E558" s="4">
        <v>1</v>
      </c>
      <c r="F558" s="13">
        <f t="shared" si="24"/>
        <v>1.7241379310344827E-2</v>
      </c>
      <c r="G558" s="4">
        <v>13</v>
      </c>
      <c r="H558" s="4">
        <v>0</v>
      </c>
      <c r="I558" s="13">
        <f t="shared" si="25"/>
        <v>0</v>
      </c>
      <c r="J558" s="305"/>
    </row>
    <row r="559" spans="1:10" x14ac:dyDescent="0.2">
      <c r="A559" s="352">
        <v>41915</v>
      </c>
      <c r="B559" s="4"/>
      <c r="C559" s="4"/>
      <c r="D559" s="4">
        <v>204</v>
      </c>
      <c r="E559" s="4">
        <v>8</v>
      </c>
      <c r="F559" s="13">
        <f t="shared" si="24"/>
        <v>3.7735849056603772E-2</v>
      </c>
      <c r="G559" s="4">
        <v>47</v>
      </c>
      <c r="H559" s="4">
        <v>4</v>
      </c>
      <c r="I559" s="13">
        <f t="shared" si="25"/>
        <v>7.8431372549019607E-2</v>
      </c>
      <c r="J559" s="305"/>
    </row>
    <row r="560" spans="1:10" x14ac:dyDescent="0.2">
      <c r="A560" s="352">
        <v>41916</v>
      </c>
      <c r="B560" s="4"/>
      <c r="C560" s="4"/>
      <c r="D560" s="4">
        <v>445</v>
      </c>
      <c r="E560" s="4">
        <v>15</v>
      </c>
      <c r="F560" s="13">
        <f t="shared" ref="F560:F575" si="26">E560/(E560+D560)</f>
        <v>3.2608695652173912E-2</v>
      </c>
      <c r="G560" s="4">
        <v>129</v>
      </c>
      <c r="H560" s="4">
        <v>1</v>
      </c>
      <c r="I560" s="13">
        <f t="shared" ref="I560:I575" si="27">H560/(H560+G560)</f>
        <v>7.6923076923076927E-3</v>
      </c>
      <c r="J560" s="305"/>
    </row>
    <row r="561" spans="1:10" x14ac:dyDescent="0.2">
      <c r="A561" s="352">
        <v>41917</v>
      </c>
      <c r="B561" s="4"/>
      <c r="C561" s="4"/>
      <c r="D561" s="4">
        <v>606</v>
      </c>
      <c r="E561" s="4">
        <v>36</v>
      </c>
      <c r="F561" s="13">
        <f t="shared" si="26"/>
        <v>5.6074766355140186E-2</v>
      </c>
      <c r="G561" s="4">
        <v>192</v>
      </c>
      <c r="H561" s="4">
        <v>5</v>
      </c>
      <c r="I561" s="13">
        <f t="shared" si="27"/>
        <v>2.5380710659898477E-2</v>
      </c>
      <c r="J561" s="305"/>
    </row>
    <row r="562" spans="1:10" x14ac:dyDescent="0.2">
      <c r="A562" s="352">
        <v>41918</v>
      </c>
      <c r="B562" s="4"/>
      <c r="C562" s="4"/>
      <c r="D562" s="4">
        <v>871.5</v>
      </c>
      <c r="E562" s="4">
        <v>48.5</v>
      </c>
      <c r="F562" s="13">
        <f t="shared" si="26"/>
        <v>5.2717391304347827E-2</v>
      </c>
      <c r="G562" s="4">
        <v>171.5</v>
      </c>
      <c r="H562" s="4">
        <v>9</v>
      </c>
      <c r="I562" s="13">
        <f t="shared" si="27"/>
        <v>4.9861495844875349E-2</v>
      </c>
      <c r="J562" s="305"/>
    </row>
    <row r="563" spans="1:10" x14ac:dyDescent="0.2">
      <c r="A563" s="352">
        <v>41919</v>
      </c>
      <c r="B563" s="4"/>
      <c r="C563" s="4"/>
      <c r="D563" s="4">
        <v>682</v>
      </c>
      <c r="E563" s="4">
        <v>33</v>
      </c>
      <c r="F563" s="13">
        <f t="shared" si="26"/>
        <v>4.6153846153846156E-2</v>
      </c>
      <c r="G563" s="4">
        <v>167</v>
      </c>
      <c r="H563" s="4">
        <v>5</v>
      </c>
      <c r="I563" s="13">
        <f t="shared" si="27"/>
        <v>2.9069767441860465E-2</v>
      </c>
      <c r="J563" s="305"/>
    </row>
    <row r="564" spans="1:10" x14ac:dyDescent="0.2">
      <c r="A564" s="352">
        <v>41920</v>
      </c>
      <c r="B564" s="4"/>
      <c r="C564" s="4"/>
      <c r="D564" s="4">
        <v>894</v>
      </c>
      <c r="E564" s="4">
        <v>41</v>
      </c>
      <c r="F564" s="13">
        <f t="shared" si="26"/>
        <v>4.3850267379679148E-2</v>
      </c>
      <c r="G564" s="4">
        <v>215</v>
      </c>
      <c r="H564" s="4">
        <v>12</v>
      </c>
      <c r="I564" s="13">
        <f t="shared" si="27"/>
        <v>5.2863436123348019E-2</v>
      </c>
      <c r="J564" s="305"/>
    </row>
    <row r="565" spans="1:10" x14ac:dyDescent="0.2">
      <c r="A565" s="352">
        <v>41921</v>
      </c>
      <c r="B565" s="4"/>
      <c r="C565" s="4"/>
      <c r="D565" s="4">
        <v>883</v>
      </c>
      <c r="E565" s="4">
        <v>57</v>
      </c>
      <c r="F565" s="13">
        <f t="shared" si="26"/>
        <v>6.0638297872340423E-2</v>
      </c>
      <c r="G565" s="4">
        <v>117</v>
      </c>
      <c r="H565" s="4">
        <v>5</v>
      </c>
      <c r="I565" s="13">
        <f t="shared" si="27"/>
        <v>4.0983606557377046E-2</v>
      </c>
      <c r="J565" s="305"/>
    </row>
    <row r="566" spans="1:10" x14ac:dyDescent="0.2">
      <c r="A566" s="352">
        <v>41922</v>
      </c>
      <c r="B566" s="4"/>
      <c r="C566" s="4"/>
      <c r="D566" s="4">
        <v>649</v>
      </c>
      <c r="E566" s="4">
        <v>37</v>
      </c>
      <c r="F566" s="13">
        <f t="shared" si="26"/>
        <v>5.393586005830904E-2</v>
      </c>
      <c r="G566" s="4">
        <v>172</v>
      </c>
      <c r="H566" s="4">
        <v>3</v>
      </c>
      <c r="I566" s="13">
        <f t="shared" si="27"/>
        <v>1.7142857142857144E-2</v>
      </c>
      <c r="J566" s="305"/>
    </row>
    <row r="567" spans="1:10" x14ac:dyDescent="0.2">
      <c r="A567" s="352">
        <v>41923</v>
      </c>
      <c r="B567" s="4"/>
      <c r="C567" s="4"/>
      <c r="D567" s="4">
        <v>625</v>
      </c>
      <c r="E567" s="4">
        <v>48</v>
      </c>
      <c r="F567" s="13">
        <f t="shared" si="26"/>
        <v>7.1322436849925702E-2</v>
      </c>
      <c r="G567" s="4">
        <v>156</v>
      </c>
      <c r="H567" s="4">
        <v>10</v>
      </c>
      <c r="I567" s="13">
        <f t="shared" si="27"/>
        <v>6.0240963855421686E-2</v>
      </c>
      <c r="J567" s="305"/>
    </row>
    <row r="568" spans="1:10" x14ac:dyDescent="0.2">
      <c r="A568" s="352">
        <v>41924</v>
      </c>
      <c r="B568" s="4"/>
      <c r="C568" s="4"/>
      <c r="D568" s="4">
        <v>341</v>
      </c>
      <c r="E568" s="4">
        <v>15</v>
      </c>
      <c r="F568" s="13">
        <f t="shared" si="26"/>
        <v>4.2134831460674156E-2</v>
      </c>
      <c r="G568" s="4">
        <v>79</v>
      </c>
      <c r="H568" s="4">
        <v>3</v>
      </c>
      <c r="I568" s="13">
        <f t="shared" si="27"/>
        <v>3.6585365853658534E-2</v>
      </c>
      <c r="J568" s="305"/>
    </row>
    <row r="569" spans="1:10" x14ac:dyDescent="0.2">
      <c r="A569" s="352">
        <v>41925</v>
      </c>
      <c r="B569" s="4"/>
      <c r="C569" s="4"/>
      <c r="D569" s="4">
        <v>257</v>
      </c>
      <c r="E569" s="4">
        <v>17</v>
      </c>
      <c r="F569" s="13">
        <f t="shared" si="26"/>
        <v>6.2043795620437957E-2</v>
      </c>
      <c r="G569" s="4">
        <v>62</v>
      </c>
      <c r="H569" s="4">
        <v>2</v>
      </c>
      <c r="I569" s="13">
        <f t="shared" si="27"/>
        <v>3.125E-2</v>
      </c>
      <c r="J569" s="305"/>
    </row>
    <row r="570" spans="1:10" x14ac:dyDescent="0.2">
      <c r="A570" s="352">
        <v>41926</v>
      </c>
      <c r="B570" s="4"/>
      <c r="C570" s="4"/>
      <c r="D570" s="4">
        <v>212</v>
      </c>
      <c r="E570" s="4">
        <v>13</v>
      </c>
      <c r="F570" s="13">
        <f t="shared" si="26"/>
        <v>5.7777777777777775E-2</v>
      </c>
      <c r="G570" s="4">
        <v>49</v>
      </c>
      <c r="H570" s="4">
        <v>0</v>
      </c>
      <c r="I570" s="13">
        <f t="shared" si="27"/>
        <v>0</v>
      </c>
      <c r="J570" s="305"/>
    </row>
    <row r="571" spans="1:10" x14ac:dyDescent="0.2">
      <c r="A571" s="352">
        <v>41927</v>
      </c>
      <c r="B571" s="4"/>
      <c r="C571" s="4"/>
      <c r="D571" s="4">
        <v>199</v>
      </c>
      <c r="E571" s="4">
        <v>6</v>
      </c>
      <c r="F571" s="13">
        <f t="shared" si="26"/>
        <v>2.9268292682926831E-2</v>
      </c>
      <c r="G571" s="4">
        <v>32</v>
      </c>
      <c r="H571" s="4">
        <v>2</v>
      </c>
      <c r="I571" s="13">
        <f t="shared" si="27"/>
        <v>5.8823529411764705E-2</v>
      </c>
      <c r="J571" s="305"/>
    </row>
    <row r="572" spans="1:10" x14ac:dyDescent="0.2">
      <c r="A572" s="352">
        <v>41928</v>
      </c>
      <c r="B572" s="4"/>
      <c r="C572" s="4"/>
      <c r="D572" s="4">
        <v>183</v>
      </c>
      <c r="E572" s="4">
        <v>12</v>
      </c>
      <c r="F572" s="13">
        <f t="shared" si="26"/>
        <v>6.1538461538461542E-2</v>
      </c>
      <c r="G572" s="4">
        <v>30</v>
      </c>
      <c r="H572" s="4">
        <v>2</v>
      </c>
      <c r="I572" s="13">
        <f t="shared" si="27"/>
        <v>6.25E-2</v>
      </c>
      <c r="J572" s="305"/>
    </row>
    <row r="573" spans="1:10" x14ac:dyDescent="0.2">
      <c r="A573" s="352">
        <v>41929</v>
      </c>
      <c r="B573" s="4"/>
      <c r="C573" s="4"/>
      <c r="D573" s="4">
        <v>100</v>
      </c>
      <c r="E573" s="4">
        <v>8</v>
      </c>
      <c r="F573" s="13">
        <f t="shared" si="26"/>
        <v>7.407407407407407E-2</v>
      </c>
      <c r="G573" s="4">
        <v>27</v>
      </c>
      <c r="H573" s="4">
        <v>2</v>
      </c>
      <c r="I573" s="13">
        <f t="shared" si="27"/>
        <v>6.8965517241379309E-2</v>
      </c>
      <c r="J573" s="305"/>
    </row>
    <row r="574" spans="1:10" x14ac:dyDescent="0.2">
      <c r="A574" s="352">
        <v>41930</v>
      </c>
      <c r="B574" s="4"/>
      <c r="C574" s="4"/>
      <c r="D574" s="4">
        <v>37</v>
      </c>
      <c r="E574" s="4">
        <v>0</v>
      </c>
      <c r="F574" s="13">
        <f t="shared" si="26"/>
        <v>0</v>
      </c>
      <c r="G574" s="4">
        <v>7</v>
      </c>
      <c r="H574" s="4">
        <v>1</v>
      </c>
      <c r="I574" s="13">
        <f t="shared" si="27"/>
        <v>0.125</v>
      </c>
      <c r="J574" s="305"/>
    </row>
    <row r="575" spans="1:10" ht="12" thickBot="1" x14ac:dyDescent="0.25">
      <c r="A575" s="352">
        <v>41931</v>
      </c>
      <c r="B575" s="4"/>
      <c r="C575" s="4"/>
      <c r="D575" s="4">
        <v>83</v>
      </c>
      <c r="E575" s="4">
        <v>7</v>
      </c>
      <c r="F575" s="13">
        <f t="shared" si="26"/>
        <v>7.7777777777777779E-2</v>
      </c>
      <c r="G575" s="4">
        <v>5</v>
      </c>
      <c r="H575" s="4">
        <v>1</v>
      </c>
      <c r="I575" s="13">
        <f t="shared" si="27"/>
        <v>0.16666666666666666</v>
      </c>
      <c r="J575" s="305"/>
    </row>
    <row r="576" spans="1:10" x14ac:dyDescent="0.2">
      <c r="A576" s="357" t="s">
        <v>112</v>
      </c>
      <c r="B576" s="358"/>
      <c r="C576" s="358"/>
      <c r="D576" s="358">
        <f>SUM(D532:D575)+SUM(D496:D521)</f>
        <v>13760</v>
      </c>
      <c r="E576" s="358">
        <f>SUM(E532:E575)+SUM(E496:E521)</f>
        <v>741</v>
      </c>
      <c r="F576" s="359">
        <f>E576/(E576+D576)</f>
        <v>5.1099924143162542E-2</v>
      </c>
      <c r="G576" s="358">
        <f>SUM(G532:G575)+SUM(G496:G521)</f>
        <v>4986.5</v>
      </c>
      <c r="H576" s="358">
        <f>SUM(H532:H575)+SUM(H496:H521)</f>
        <v>219.5</v>
      </c>
      <c r="I576" s="359">
        <f>H576/(H576+G576)</f>
        <v>4.2162888974260467E-2</v>
      </c>
      <c r="J576" s="360"/>
    </row>
    <row r="580" spans="1:10" x14ac:dyDescent="0.2">
      <c r="A580" s="361">
        <v>42217</v>
      </c>
      <c r="B580" s="349"/>
      <c r="C580" s="349"/>
      <c r="D580" s="349">
        <v>0</v>
      </c>
      <c r="E580" s="349">
        <v>0</v>
      </c>
      <c r="F580" s="350" t="e">
        <f>E580/(E580+D580)</f>
        <v>#DIV/0!</v>
      </c>
      <c r="G580" s="349">
        <v>0</v>
      </c>
      <c r="H580" s="349">
        <v>0</v>
      </c>
      <c r="I580" s="350" t="e">
        <f>H580/(H580+G580)</f>
        <v>#DIV/0!</v>
      </c>
      <c r="J580" s="351"/>
    </row>
    <row r="581" spans="1:10" x14ac:dyDescent="0.2">
      <c r="A581" s="362">
        <v>42218</v>
      </c>
      <c r="B581" s="4"/>
      <c r="C581" s="4"/>
      <c r="D581" s="4">
        <v>0</v>
      </c>
      <c r="E581" s="4">
        <v>0</v>
      </c>
      <c r="F581" s="13" t="e">
        <f t="shared" ref="F581:F644" si="28">E581/(E581+D581)</f>
        <v>#DIV/0!</v>
      </c>
      <c r="G581" s="4">
        <v>0</v>
      </c>
      <c r="H581" s="4">
        <v>0</v>
      </c>
      <c r="I581" s="13" t="e">
        <f t="shared" ref="I581:I644" si="29">H581/(H581+G581)</f>
        <v>#DIV/0!</v>
      </c>
      <c r="J581" s="305"/>
    </row>
    <row r="582" spans="1:10" x14ac:dyDescent="0.2">
      <c r="A582" s="362">
        <v>42219</v>
      </c>
      <c r="B582" s="4"/>
      <c r="C582" s="4"/>
      <c r="D582" s="4">
        <v>0</v>
      </c>
      <c r="E582" s="4">
        <v>0</v>
      </c>
      <c r="F582" s="13" t="e">
        <f t="shared" si="28"/>
        <v>#DIV/0!</v>
      </c>
      <c r="G582" s="4">
        <v>0</v>
      </c>
      <c r="H582" s="4">
        <v>0</v>
      </c>
      <c r="I582" s="13" t="e">
        <f t="shared" si="29"/>
        <v>#DIV/0!</v>
      </c>
      <c r="J582" s="305"/>
    </row>
    <row r="583" spans="1:10" x14ac:dyDescent="0.2">
      <c r="A583" s="362">
        <v>42220</v>
      </c>
      <c r="B583" s="4"/>
      <c r="C583" s="4"/>
      <c r="D583" s="4">
        <v>0</v>
      </c>
      <c r="E583" s="4">
        <v>0</v>
      </c>
      <c r="F583" s="13" t="e">
        <f t="shared" si="28"/>
        <v>#DIV/0!</v>
      </c>
      <c r="G583" s="4">
        <v>0</v>
      </c>
      <c r="H583" s="4">
        <v>0</v>
      </c>
      <c r="I583" s="13" t="e">
        <f t="shared" si="29"/>
        <v>#DIV/0!</v>
      </c>
      <c r="J583" s="305"/>
    </row>
    <row r="584" spans="1:10" x14ac:dyDescent="0.2">
      <c r="A584" s="362">
        <v>42221</v>
      </c>
      <c r="B584" s="4"/>
      <c r="C584" s="4"/>
      <c r="D584" s="4">
        <v>1</v>
      </c>
      <c r="E584" s="4">
        <v>0</v>
      </c>
      <c r="F584" s="13">
        <f t="shared" si="28"/>
        <v>0</v>
      </c>
      <c r="G584" s="4">
        <v>0</v>
      </c>
      <c r="H584" s="4">
        <v>0</v>
      </c>
      <c r="I584" s="13" t="e">
        <f t="shared" si="29"/>
        <v>#DIV/0!</v>
      </c>
      <c r="J584" s="305"/>
    </row>
    <row r="585" spans="1:10" x14ac:dyDescent="0.2">
      <c r="A585" s="362">
        <v>42222</v>
      </c>
      <c r="B585" s="4"/>
      <c r="C585" s="4"/>
      <c r="D585" s="4">
        <v>0</v>
      </c>
      <c r="E585" s="4">
        <v>0</v>
      </c>
      <c r="F585" s="13" t="e">
        <f t="shared" si="28"/>
        <v>#DIV/0!</v>
      </c>
      <c r="G585" s="4">
        <v>0</v>
      </c>
      <c r="H585" s="4">
        <v>0</v>
      </c>
      <c r="I585" s="13" t="e">
        <f t="shared" si="29"/>
        <v>#DIV/0!</v>
      </c>
      <c r="J585" s="305"/>
    </row>
    <row r="586" spans="1:10" x14ac:dyDescent="0.2">
      <c r="A586" s="362">
        <v>42223</v>
      </c>
      <c r="B586" s="4"/>
      <c r="C586" s="4"/>
      <c r="D586" s="4">
        <v>0</v>
      </c>
      <c r="E586" s="4">
        <v>0</v>
      </c>
      <c r="F586" s="13" t="e">
        <f t="shared" si="28"/>
        <v>#DIV/0!</v>
      </c>
      <c r="G586" s="4">
        <v>0</v>
      </c>
      <c r="H586" s="4">
        <v>0</v>
      </c>
      <c r="I586" s="13" t="e">
        <f t="shared" si="29"/>
        <v>#DIV/0!</v>
      </c>
      <c r="J586" s="305"/>
    </row>
    <row r="587" spans="1:10" x14ac:dyDescent="0.2">
      <c r="A587" s="362">
        <v>42224</v>
      </c>
      <c r="B587" s="4"/>
      <c r="C587" s="4"/>
      <c r="D587" s="4">
        <v>5</v>
      </c>
      <c r="E587" s="4">
        <v>1</v>
      </c>
      <c r="F587" s="13">
        <f t="shared" si="28"/>
        <v>0.16666666666666666</v>
      </c>
      <c r="G587" s="4">
        <v>0</v>
      </c>
      <c r="H587" s="4">
        <v>1</v>
      </c>
      <c r="I587" s="13">
        <f t="shared" si="29"/>
        <v>1</v>
      </c>
      <c r="J587" s="305"/>
    </row>
    <row r="588" spans="1:10" x14ac:dyDescent="0.2">
      <c r="A588" s="362">
        <v>42225</v>
      </c>
      <c r="B588" s="4"/>
      <c r="C588" s="4"/>
      <c r="D588" s="4">
        <v>1</v>
      </c>
      <c r="E588" s="4">
        <v>0</v>
      </c>
      <c r="F588" s="13">
        <f t="shared" si="28"/>
        <v>0</v>
      </c>
      <c r="G588" s="4">
        <v>0</v>
      </c>
      <c r="H588" s="4">
        <v>0</v>
      </c>
      <c r="I588" s="13" t="e">
        <f t="shared" si="29"/>
        <v>#DIV/0!</v>
      </c>
      <c r="J588" s="305"/>
    </row>
    <row r="589" spans="1:10" x14ac:dyDescent="0.2">
      <c r="A589" s="362">
        <v>42226</v>
      </c>
      <c r="B589" s="4"/>
      <c r="C589" s="4"/>
      <c r="D589" s="4">
        <v>1</v>
      </c>
      <c r="E589" s="4">
        <v>0</v>
      </c>
      <c r="F589" s="13">
        <f t="shared" si="28"/>
        <v>0</v>
      </c>
      <c r="G589" s="4">
        <v>0</v>
      </c>
      <c r="H589" s="4">
        <v>0</v>
      </c>
      <c r="I589" s="13" t="e">
        <f t="shared" si="29"/>
        <v>#DIV/0!</v>
      </c>
      <c r="J589" s="305"/>
    </row>
    <row r="590" spans="1:10" x14ac:dyDescent="0.2">
      <c r="A590" s="362">
        <v>42227</v>
      </c>
      <c r="B590" s="4"/>
      <c r="C590" s="4"/>
      <c r="D590" s="4">
        <v>11</v>
      </c>
      <c r="E590" s="4">
        <v>1</v>
      </c>
      <c r="F590" s="13">
        <f t="shared" si="28"/>
        <v>8.3333333333333329E-2</v>
      </c>
      <c r="G590" s="4">
        <v>0</v>
      </c>
      <c r="H590" s="4">
        <v>0</v>
      </c>
      <c r="I590" s="13" t="e">
        <f t="shared" si="29"/>
        <v>#DIV/0!</v>
      </c>
      <c r="J590" s="305"/>
    </row>
    <row r="591" spans="1:10" x14ac:dyDescent="0.2">
      <c r="A591" s="362">
        <v>42228</v>
      </c>
      <c r="B591" s="4"/>
      <c r="C591" s="4"/>
      <c r="D591" s="4">
        <v>9</v>
      </c>
      <c r="E591" s="4">
        <v>0</v>
      </c>
      <c r="F591" s="13">
        <f t="shared" si="28"/>
        <v>0</v>
      </c>
      <c r="G591" s="4">
        <v>0</v>
      </c>
      <c r="H591" s="4">
        <v>0</v>
      </c>
      <c r="I591" s="13" t="e">
        <f t="shared" si="29"/>
        <v>#DIV/0!</v>
      </c>
      <c r="J591" s="305"/>
    </row>
    <row r="592" spans="1:10" x14ac:dyDescent="0.2">
      <c r="A592" s="362">
        <v>42229</v>
      </c>
      <c r="B592" s="4"/>
      <c r="C592" s="4"/>
      <c r="D592" s="4">
        <v>8</v>
      </c>
      <c r="E592" s="4">
        <v>0</v>
      </c>
      <c r="F592" s="13">
        <f t="shared" si="28"/>
        <v>0</v>
      </c>
      <c r="G592" s="4">
        <v>1</v>
      </c>
      <c r="H592" s="4">
        <v>0</v>
      </c>
      <c r="I592" s="13">
        <f t="shared" si="29"/>
        <v>0</v>
      </c>
      <c r="J592" s="305"/>
    </row>
    <row r="593" spans="1:10" x14ac:dyDescent="0.2">
      <c r="A593" s="362">
        <v>42230</v>
      </c>
      <c r="B593" s="4"/>
      <c r="C593" s="4"/>
      <c r="D593" s="4">
        <v>8</v>
      </c>
      <c r="E593" s="4">
        <v>1</v>
      </c>
      <c r="F593" s="13">
        <f t="shared" si="28"/>
        <v>0.1111111111111111</v>
      </c>
      <c r="G593" s="4">
        <v>0</v>
      </c>
      <c r="H593" s="4">
        <v>0</v>
      </c>
      <c r="I593" s="13" t="e">
        <f t="shared" si="29"/>
        <v>#DIV/0!</v>
      </c>
      <c r="J593" s="305"/>
    </row>
    <row r="594" spans="1:10" x14ac:dyDescent="0.2">
      <c r="A594" s="362">
        <v>42231</v>
      </c>
      <c r="B594" s="4"/>
      <c r="C594" s="4"/>
      <c r="D594" s="4">
        <v>16</v>
      </c>
      <c r="E594" s="4">
        <v>0</v>
      </c>
      <c r="F594" s="13">
        <f t="shared" si="28"/>
        <v>0</v>
      </c>
      <c r="G594" s="4">
        <v>1</v>
      </c>
      <c r="H594" s="4">
        <v>0</v>
      </c>
      <c r="I594" s="13">
        <f t="shared" si="29"/>
        <v>0</v>
      </c>
      <c r="J594" s="305"/>
    </row>
    <row r="595" spans="1:10" x14ac:dyDescent="0.2">
      <c r="A595" s="362">
        <v>42232</v>
      </c>
      <c r="B595" s="4"/>
      <c r="C595" s="4"/>
      <c r="D595" s="4">
        <v>1</v>
      </c>
      <c r="E595" s="4">
        <v>0</v>
      </c>
      <c r="F595" s="13">
        <f t="shared" si="28"/>
        <v>0</v>
      </c>
      <c r="G595" s="4">
        <v>0</v>
      </c>
      <c r="H595" s="4">
        <v>0</v>
      </c>
      <c r="I595" s="13" t="e">
        <f t="shared" si="29"/>
        <v>#DIV/0!</v>
      </c>
      <c r="J595" s="305"/>
    </row>
    <row r="596" spans="1:10" x14ac:dyDescent="0.2">
      <c r="A596" s="362">
        <v>42233</v>
      </c>
      <c r="B596" s="4"/>
      <c r="C596" s="4"/>
      <c r="D596" s="4">
        <v>10</v>
      </c>
      <c r="E596" s="4">
        <v>0</v>
      </c>
      <c r="F596" s="13">
        <f t="shared" si="28"/>
        <v>0</v>
      </c>
      <c r="G596" s="4">
        <v>1</v>
      </c>
      <c r="H596" s="4">
        <v>0</v>
      </c>
      <c r="I596" s="13">
        <f t="shared" si="29"/>
        <v>0</v>
      </c>
      <c r="J596" s="305"/>
    </row>
    <row r="597" spans="1:10" x14ac:dyDescent="0.2">
      <c r="A597" s="362">
        <v>42234</v>
      </c>
      <c r="B597" s="4"/>
      <c r="C597" s="4"/>
      <c r="D597" s="4">
        <v>43</v>
      </c>
      <c r="E597" s="4">
        <v>1</v>
      </c>
      <c r="F597" s="13">
        <f t="shared" si="28"/>
        <v>2.2727272727272728E-2</v>
      </c>
      <c r="G597" s="4">
        <v>0</v>
      </c>
      <c r="H597" s="4">
        <v>0</v>
      </c>
      <c r="I597" s="13" t="e">
        <f t="shared" si="29"/>
        <v>#DIV/0!</v>
      </c>
      <c r="J597" s="305"/>
    </row>
    <row r="598" spans="1:10" x14ac:dyDescent="0.2">
      <c r="A598" s="362">
        <v>42235</v>
      </c>
      <c r="B598" s="4"/>
      <c r="C598" s="4"/>
      <c r="D598" s="4">
        <v>35</v>
      </c>
      <c r="E598" s="4">
        <v>5</v>
      </c>
      <c r="F598" s="13">
        <f t="shared" si="28"/>
        <v>0.125</v>
      </c>
      <c r="G598" s="4">
        <v>0</v>
      </c>
      <c r="H598" s="4">
        <v>0</v>
      </c>
      <c r="I598" s="13" t="e">
        <f t="shared" si="29"/>
        <v>#DIV/0!</v>
      </c>
      <c r="J598" s="305"/>
    </row>
    <row r="599" spans="1:10" x14ac:dyDescent="0.2">
      <c r="A599" s="362">
        <v>42236</v>
      </c>
      <c r="B599" s="4"/>
      <c r="C599" s="4"/>
      <c r="D599" s="4">
        <v>32</v>
      </c>
      <c r="E599" s="4">
        <v>0</v>
      </c>
      <c r="F599" s="13">
        <f t="shared" si="28"/>
        <v>0</v>
      </c>
      <c r="G599" s="4">
        <v>2</v>
      </c>
      <c r="H599" s="4">
        <v>0</v>
      </c>
      <c r="I599" s="13">
        <f t="shared" si="29"/>
        <v>0</v>
      </c>
      <c r="J599" s="305"/>
    </row>
    <row r="600" spans="1:10" x14ac:dyDescent="0.2">
      <c r="A600" s="362">
        <v>42237</v>
      </c>
      <c r="B600" s="4"/>
      <c r="C600" s="4"/>
      <c r="D600" s="4">
        <v>13</v>
      </c>
      <c r="E600" s="4">
        <v>0</v>
      </c>
      <c r="F600" s="13">
        <f t="shared" si="28"/>
        <v>0</v>
      </c>
      <c r="G600" s="4">
        <v>1</v>
      </c>
      <c r="H600" s="4">
        <v>0</v>
      </c>
      <c r="I600" s="13">
        <f t="shared" si="29"/>
        <v>0</v>
      </c>
      <c r="J600" s="305"/>
    </row>
    <row r="601" spans="1:10" x14ac:dyDescent="0.2">
      <c r="A601" s="362">
        <v>42238</v>
      </c>
      <c r="B601" s="4"/>
      <c r="C601" s="4"/>
      <c r="D601" s="4">
        <v>23</v>
      </c>
      <c r="E601" s="4">
        <v>1</v>
      </c>
      <c r="F601" s="13">
        <f t="shared" si="28"/>
        <v>4.1666666666666664E-2</v>
      </c>
      <c r="G601" s="4">
        <v>0</v>
      </c>
      <c r="H601" s="4">
        <v>0</v>
      </c>
      <c r="I601" s="13" t="e">
        <f t="shared" si="29"/>
        <v>#DIV/0!</v>
      </c>
      <c r="J601" s="305"/>
    </row>
    <row r="602" spans="1:10" x14ac:dyDescent="0.2">
      <c r="A602" s="362">
        <v>42239</v>
      </c>
      <c r="B602" s="4"/>
      <c r="C602" s="4"/>
      <c r="D602" s="4">
        <v>39</v>
      </c>
      <c r="E602" s="4">
        <v>2</v>
      </c>
      <c r="F602" s="13">
        <f t="shared" si="28"/>
        <v>4.878048780487805E-2</v>
      </c>
      <c r="G602" s="4">
        <v>1</v>
      </c>
      <c r="H602" s="4">
        <v>0</v>
      </c>
      <c r="I602" s="13">
        <f t="shared" si="29"/>
        <v>0</v>
      </c>
      <c r="J602" s="305"/>
    </row>
    <row r="603" spans="1:10" x14ac:dyDescent="0.2">
      <c r="A603" s="362">
        <v>42240</v>
      </c>
      <c r="B603" s="4"/>
      <c r="C603" s="4"/>
      <c r="D603" s="4">
        <v>48</v>
      </c>
      <c r="E603" s="4">
        <v>2</v>
      </c>
      <c r="F603" s="13">
        <f t="shared" si="28"/>
        <v>0.04</v>
      </c>
      <c r="G603" s="4">
        <v>10</v>
      </c>
      <c r="H603" s="4">
        <v>0</v>
      </c>
      <c r="I603" s="13">
        <f t="shared" si="29"/>
        <v>0</v>
      </c>
      <c r="J603" s="305"/>
    </row>
    <row r="604" spans="1:10" x14ac:dyDescent="0.2">
      <c r="A604" s="362">
        <v>42241</v>
      </c>
      <c r="B604" s="4"/>
      <c r="C604" s="4"/>
      <c r="D604" s="4">
        <v>78</v>
      </c>
      <c r="E604" s="4">
        <v>8</v>
      </c>
      <c r="F604" s="13">
        <f t="shared" si="28"/>
        <v>9.3023255813953487E-2</v>
      </c>
      <c r="G604" s="4">
        <v>1</v>
      </c>
      <c r="H604" s="4">
        <v>0</v>
      </c>
      <c r="I604" s="13">
        <f t="shared" si="29"/>
        <v>0</v>
      </c>
      <c r="J604" s="305"/>
    </row>
    <row r="605" spans="1:10" x14ac:dyDescent="0.2">
      <c r="A605" s="362">
        <v>42242</v>
      </c>
      <c r="B605" s="4"/>
      <c r="C605" s="4"/>
      <c r="D605" s="4">
        <v>63</v>
      </c>
      <c r="E605" s="4">
        <v>4</v>
      </c>
      <c r="F605" s="13">
        <f t="shared" si="28"/>
        <v>5.9701492537313432E-2</v>
      </c>
      <c r="G605" s="4">
        <v>1</v>
      </c>
      <c r="H605" s="4">
        <v>0</v>
      </c>
      <c r="I605" s="13">
        <f t="shared" si="29"/>
        <v>0</v>
      </c>
      <c r="J605" s="305"/>
    </row>
    <row r="606" spans="1:10" x14ac:dyDescent="0.2">
      <c r="A606" s="362">
        <v>42243</v>
      </c>
      <c r="B606" s="4"/>
      <c r="C606" s="4"/>
      <c r="D606" s="4">
        <v>74</v>
      </c>
      <c r="E606" s="4">
        <v>3</v>
      </c>
      <c r="F606" s="13">
        <f t="shared" si="28"/>
        <v>3.896103896103896E-2</v>
      </c>
      <c r="G606" s="4">
        <v>8</v>
      </c>
      <c r="H606" s="4">
        <v>0</v>
      </c>
      <c r="I606" s="13">
        <f t="shared" si="29"/>
        <v>0</v>
      </c>
      <c r="J606" s="305"/>
    </row>
    <row r="607" spans="1:10" x14ac:dyDescent="0.2">
      <c r="A607" s="362">
        <v>42244</v>
      </c>
      <c r="B607" s="4"/>
      <c r="C607" s="4"/>
      <c r="D607" s="4">
        <v>27</v>
      </c>
      <c r="E607" s="4">
        <v>1</v>
      </c>
      <c r="F607" s="13">
        <f t="shared" si="28"/>
        <v>3.5714285714285712E-2</v>
      </c>
      <c r="G607" s="4">
        <v>1</v>
      </c>
      <c r="H607" s="4">
        <v>0</v>
      </c>
      <c r="I607" s="13">
        <f t="shared" si="29"/>
        <v>0</v>
      </c>
      <c r="J607" s="305"/>
    </row>
    <row r="608" spans="1:10" x14ac:dyDescent="0.2">
      <c r="A608" s="362">
        <v>42245</v>
      </c>
      <c r="B608" s="4"/>
      <c r="C608" s="4"/>
      <c r="D608" s="4">
        <v>133</v>
      </c>
      <c r="E608" s="4">
        <v>8</v>
      </c>
      <c r="F608" s="13">
        <f t="shared" si="28"/>
        <v>5.6737588652482268E-2</v>
      </c>
      <c r="G608" s="4">
        <v>12</v>
      </c>
      <c r="H608" s="4">
        <v>1</v>
      </c>
      <c r="I608" s="13">
        <f t="shared" si="29"/>
        <v>7.6923076923076927E-2</v>
      </c>
      <c r="J608" s="305"/>
    </row>
    <row r="609" spans="1:10" x14ac:dyDescent="0.2">
      <c r="A609" s="362">
        <v>42246</v>
      </c>
      <c r="B609" s="4"/>
      <c r="C609" s="4"/>
      <c r="D609" s="4">
        <v>211</v>
      </c>
      <c r="E609" s="4">
        <v>13</v>
      </c>
      <c r="F609" s="13">
        <f t="shared" si="28"/>
        <v>5.8035714285714288E-2</v>
      </c>
      <c r="G609" s="4">
        <v>3</v>
      </c>
      <c r="H609" s="4">
        <v>1</v>
      </c>
      <c r="I609" s="13">
        <f t="shared" si="29"/>
        <v>0.25</v>
      </c>
      <c r="J609" s="305"/>
    </row>
    <row r="610" spans="1:10" x14ac:dyDescent="0.2">
      <c r="A610" s="362">
        <v>42247</v>
      </c>
      <c r="B610" s="4"/>
      <c r="C610" s="4"/>
      <c r="D610" s="4">
        <v>174</v>
      </c>
      <c r="E610" s="4">
        <v>6</v>
      </c>
      <c r="F610" s="13">
        <f t="shared" si="28"/>
        <v>3.3333333333333333E-2</v>
      </c>
      <c r="G610" s="4">
        <v>1</v>
      </c>
      <c r="H610" s="4">
        <v>0</v>
      </c>
      <c r="I610" s="13">
        <f t="shared" si="29"/>
        <v>0</v>
      </c>
      <c r="J610" s="305"/>
    </row>
    <row r="611" spans="1:10" x14ac:dyDescent="0.2">
      <c r="A611" s="362">
        <v>42248</v>
      </c>
      <c r="B611" s="4"/>
      <c r="C611" s="4"/>
      <c r="D611" s="4">
        <v>63</v>
      </c>
      <c r="E611" s="4">
        <v>6</v>
      </c>
      <c r="F611" s="13">
        <f t="shared" si="28"/>
        <v>8.6956521739130432E-2</v>
      </c>
      <c r="G611" s="4">
        <v>0</v>
      </c>
      <c r="H611" s="4">
        <v>0</v>
      </c>
      <c r="I611" s="13" t="e">
        <f t="shared" si="29"/>
        <v>#DIV/0!</v>
      </c>
      <c r="J611" s="305"/>
    </row>
    <row r="612" spans="1:10" x14ac:dyDescent="0.2">
      <c r="A612" s="362">
        <v>42249</v>
      </c>
      <c r="B612" s="4"/>
      <c r="C612" s="4"/>
      <c r="D612" s="4">
        <v>11</v>
      </c>
      <c r="E612" s="4">
        <v>0</v>
      </c>
      <c r="F612" s="13">
        <f t="shared" si="28"/>
        <v>0</v>
      </c>
      <c r="G612" s="4">
        <v>1</v>
      </c>
      <c r="H612" s="4">
        <v>0</v>
      </c>
      <c r="I612" s="13">
        <f t="shared" si="29"/>
        <v>0</v>
      </c>
      <c r="J612" s="305"/>
    </row>
    <row r="613" spans="1:10" x14ac:dyDescent="0.2">
      <c r="A613" s="362">
        <v>42250</v>
      </c>
      <c r="B613" s="4"/>
      <c r="C613" s="4"/>
      <c r="D613" s="4">
        <v>2</v>
      </c>
      <c r="E613" s="4">
        <v>1</v>
      </c>
      <c r="F613" s="13">
        <f t="shared" si="28"/>
        <v>0.33333333333333331</v>
      </c>
      <c r="G613" s="4">
        <v>0</v>
      </c>
      <c r="H613" s="4">
        <v>0</v>
      </c>
      <c r="I613" s="13" t="e">
        <f t="shared" si="29"/>
        <v>#DIV/0!</v>
      </c>
      <c r="J613" s="305"/>
    </row>
    <row r="614" spans="1:10" x14ac:dyDescent="0.2">
      <c r="A614" s="362">
        <v>42251</v>
      </c>
      <c r="B614" s="4"/>
      <c r="C614" s="4"/>
      <c r="D614" s="4">
        <v>4</v>
      </c>
      <c r="E614" s="4">
        <v>0</v>
      </c>
      <c r="F614" s="13">
        <f t="shared" si="28"/>
        <v>0</v>
      </c>
      <c r="G614" s="4">
        <v>0</v>
      </c>
      <c r="H614" s="4">
        <v>0</v>
      </c>
      <c r="I614" s="13" t="e">
        <f t="shared" si="29"/>
        <v>#DIV/0!</v>
      </c>
      <c r="J614" s="305"/>
    </row>
    <row r="615" spans="1:10" x14ac:dyDescent="0.2">
      <c r="A615" s="362">
        <v>42252</v>
      </c>
      <c r="B615" s="4"/>
      <c r="C615" s="4"/>
      <c r="D615" s="4">
        <v>2</v>
      </c>
      <c r="E615" s="4">
        <v>0</v>
      </c>
      <c r="F615" s="13">
        <f t="shared" si="28"/>
        <v>0</v>
      </c>
      <c r="G615" s="4">
        <v>0</v>
      </c>
      <c r="H615" s="4">
        <v>0</v>
      </c>
      <c r="I615" s="13" t="e">
        <f t="shared" si="29"/>
        <v>#DIV/0!</v>
      </c>
      <c r="J615" s="305"/>
    </row>
    <row r="616" spans="1:10" x14ac:dyDescent="0.2">
      <c r="A616" s="362">
        <v>42253</v>
      </c>
      <c r="B616" s="4"/>
      <c r="C616" s="4"/>
      <c r="D616" s="4">
        <v>2</v>
      </c>
      <c r="E616" s="4">
        <v>0</v>
      </c>
      <c r="F616" s="13">
        <f t="shared" si="28"/>
        <v>0</v>
      </c>
      <c r="G616" s="4">
        <v>0</v>
      </c>
      <c r="H616" s="4">
        <v>0</v>
      </c>
      <c r="I616" s="13" t="e">
        <f t="shared" si="29"/>
        <v>#DIV/0!</v>
      </c>
      <c r="J616" s="305"/>
    </row>
    <row r="617" spans="1:10" x14ac:dyDescent="0.2">
      <c r="A617" s="362">
        <v>42254</v>
      </c>
      <c r="B617" s="4"/>
      <c r="C617" s="4"/>
      <c r="D617" s="4">
        <v>4</v>
      </c>
      <c r="E617" s="4">
        <v>0</v>
      </c>
      <c r="F617" s="13">
        <f t="shared" si="28"/>
        <v>0</v>
      </c>
      <c r="G617" s="4">
        <v>0</v>
      </c>
      <c r="H617" s="4">
        <v>0</v>
      </c>
      <c r="I617" s="13" t="e">
        <f t="shared" si="29"/>
        <v>#DIV/0!</v>
      </c>
      <c r="J617" s="305"/>
    </row>
    <row r="618" spans="1:10" x14ac:dyDescent="0.2">
      <c r="A618" s="362">
        <v>42255</v>
      </c>
      <c r="B618" s="4"/>
      <c r="C618" s="4"/>
      <c r="D618" s="4">
        <v>7</v>
      </c>
      <c r="E618" s="4">
        <v>0</v>
      </c>
      <c r="F618" s="13">
        <f t="shared" si="28"/>
        <v>0</v>
      </c>
      <c r="G618" s="4">
        <v>0</v>
      </c>
      <c r="H618" s="4">
        <v>0</v>
      </c>
      <c r="I618" s="13" t="e">
        <f t="shared" si="29"/>
        <v>#DIV/0!</v>
      </c>
      <c r="J618" s="305"/>
    </row>
    <row r="619" spans="1:10" x14ac:dyDescent="0.2">
      <c r="A619" s="362">
        <v>42256</v>
      </c>
      <c r="B619" s="4"/>
      <c r="C619" s="4"/>
      <c r="D619" s="4">
        <v>3</v>
      </c>
      <c r="E619" s="4">
        <v>0</v>
      </c>
      <c r="F619" s="13">
        <f t="shared" si="28"/>
        <v>0</v>
      </c>
      <c r="G619" s="4">
        <v>1</v>
      </c>
      <c r="H619" s="4">
        <v>0</v>
      </c>
      <c r="I619" s="13">
        <f t="shared" si="29"/>
        <v>0</v>
      </c>
      <c r="J619" s="305"/>
    </row>
    <row r="620" spans="1:10" x14ac:dyDescent="0.2">
      <c r="A620" s="362">
        <v>42257</v>
      </c>
      <c r="B620" s="4"/>
      <c r="C620" s="4"/>
      <c r="D620" s="4">
        <v>19</v>
      </c>
      <c r="E620" s="4">
        <v>0</v>
      </c>
      <c r="F620" s="13">
        <f t="shared" si="28"/>
        <v>0</v>
      </c>
      <c r="G620" s="4">
        <v>1</v>
      </c>
      <c r="H620" s="4">
        <v>0</v>
      </c>
      <c r="I620" s="13">
        <f t="shared" si="29"/>
        <v>0</v>
      </c>
      <c r="J620" s="305"/>
    </row>
    <row r="621" spans="1:10" x14ac:dyDescent="0.2">
      <c r="A621" s="362">
        <v>42258</v>
      </c>
      <c r="B621" s="4"/>
      <c r="C621" s="4"/>
      <c r="D621" s="4">
        <v>15</v>
      </c>
      <c r="E621" s="4">
        <v>2</v>
      </c>
      <c r="F621" s="13">
        <f t="shared" si="28"/>
        <v>0.11764705882352941</v>
      </c>
      <c r="G621" s="4">
        <v>2</v>
      </c>
      <c r="H621" s="4">
        <v>0</v>
      </c>
      <c r="I621" s="13">
        <f t="shared" si="29"/>
        <v>0</v>
      </c>
      <c r="J621" s="305"/>
    </row>
    <row r="622" spans="1:10" x14ac:dyDescent="0.2">
      <c r="A622" s="362">
        <v>42259</v>
      </c>
      <c r="B622" s="4"/>
      <c r="C622" s="4"/>
      <c r="D622" s="4">
        <v>36</v>
      </c>
      <c r="E622" s="4">
        <v>4</v>
      </c>
      <c r="F622" s="13">
        <f t="shared" si="28"/>
        <v>0.1</v>
      </c>
      <c r="G622" s="4">
        <v>1</v>
      </c>
      <c r="H622" s="4">
        <v>1</v>
      </c>
      <c r="I622" s="13">
        <f t="shared" si="29"/>
        <v>0.5</v>
      </c>
      <c r="J622" s="305"/>
    </row>
    <row r="623" spans="1:10" x14ac:dyDescent="0.2">
      <c r="A623" s="362">
        <v>42260</v>
      </c>
      <c r="B623" s="4"/>
      <c r="C623" s="4"/>
      <c r="D623" s="4">
        <v>62</v>
      </c>
      <c r="E623" s="4">
        <v>2</v>
      </c>
      <c r="F623" s="13">
        <f t="shared" si="28"/>
        <v>3.125E-2</v>
      </c>
      <c r="G623" s="4">
        <v>1</v>
      </c>
      <c r="H623" s="4">
        <v>2</v>
      </c>
      <c r="I623" s="13">
        <f t="shared" si="29"/>
        <v>0.66666666666666663</v>
      </c>
      <c r="J623" s="305"/>
    </row>
    <row r="624" spans="1:10" x14ac:dyDescent="0.2">
      <c r="A624" s="362">
        <v>42261</v>
      </c>
      <c r="B624" s="4"/>
      <c r="C624" s="4"/>
      <c r="D624" s="4">
        <v>138</v>
      </c>
      <c r="E624" s="4">
        <v>9</v>
      </c>
      <c r="F624" s="13">
        <f t="shared" si="28"/>
        <v>6.1224489795918366E-2</v>
      </c>
      <c r="G624" s="4">
        <v>16</v>
      </c>
      <c r="H624" s="4">
        <v>1</v>
      </c>
      <c r="I624" s="13">
        <f t="shared" si="29"/>
        <v>5.8823529411764705E-2</v>
      </c>
      <c r="J624" s="305"/>
    </row>
    <row r="625" spans="1:10" x14ac:dyDescent="0.2">
      <c r="A625" s="362">
        <v>42262</v>
      </c>
      <c r="B625" s="4"/>
      <c r="C625" s="4"/>
      <c r="D625" s="4">
        <v>447</v>
      </c>
      <c r="E625" s="4">
        <v>23</v>
      </c>
      <c r="F625" s="13">
        <f t="shared" si="28"/>
        <v>4.8936170212765959E-2</v>
      </c>
      <c r="G625" s="4">
        <v>39</v>
      </c>
      <c r="H625" s="4">
        <v>2</v>
      </c>
      <c r="I625" s="13">
        <f t="shared" si="29"/>
        <v>4.878048780487805E-2</v>
      </c>
      <c r="J625" s="305"/>
    </row>
    <row r="626" spans="1:10" x14ac:dyDescent="0.2">
      <c r="A626" s="362">
        <v>42263</v>
      </c>
      <c r="B626" s="4"/>
      <c r="C626" s="4"/>
      <c r="D626" s="4">
        <v>338</v>
      </c>
      <c r="E626" s="4">
        <v>20</v>
      </c>
      <c r="F626" s="13">
        <f t="shared" si="28"/>
        <v>5.5865921787709494E-2</v>
      </c>
      <c r="G626" s="4">
        <v>24</v>
      </c>
      <c r="H626" s="4">
        <v>1</v>
      </c>
      <c r="I626" s="13">
        <f t="shared" si="29"/>
        <v>0.04</v>
      </c>
      <c r="J626" s="305"/>
    </row>
    <row r="627" spans="1:10" x14ac:dyDescent="0.2">
      <c r="A627" s="362">
        <v>42264</v>
      </c>
      <c r="B627" s="4"/>
      <c r="C627" s="4"/>
      <c r="D627" s="4">
        <v>930</v>
      </c>
      <c r="E627" s="4">
        <v>48</v>
      </c>
      <c r="F627" s="13">
        <f t="shared" si="28"/>
        <v>4.9079754601226995E-2</v>
      </c>
      <c r="G627" s="4">
        <v>37</v>
      </c>
      <c r="H627" s="4">
        <v>3</v>
      </c>
      <c r="I627" s="13">
        <f t="shared" si="29"/>
        <v>7.4999999999999997E-2</v>
      </c>
      <c r="J627" s="305"/>
    </row>
    <row r="628" spans="1:10" x14ac:dyDescent="0.2">
      <c r="A628" s="362">
        <v>42265</v>
      </c>
      <c r="B628" s="4"/>
      <c r="C628" s="4"/>
      <c r="D628" s="4">
        <v>206</v>
      </c>
      <c r="E628" s="4">
        <v>14</v>
      </c>
      <c r="F628" s="13">
        <f t="shared" si="28"/>
        <v>6.363636363636363E-2</v>
      </c>
      <c r="G628" s="4">
        <v>10</v>
      </c>
      <c r="H628" s="4">
        <v>0</v>
      </c>
      <c r="I628" s="13">
        <f t="shared" si="29"/>
        <v>0</v>
      </c>
      <c r="J628" s="305"/>
    </row>
    <row r="629" spans="1:10" x14ac:dyDescent="0.2">
      <c r="A629" s="362">
        <v>42266</v>
      </c>
      <c r="B629" s="4"/>
      <c r="C629" s="4"/>
      <c r="D629" s="4">
        <v>260</v>
      </c>
      <c r="E629" s="4">
        <v>3</v>
      </c>
      <c r="F629" s="13">
        <f t="shared" si="28"/>
        <v>1.1406844106463879E-2</v>
      </c>
      <c r="G629" s="4">
        <v>16</v>
      </c>
      <c r="H629" s="4">
        <v>0</v>
      </c>
      <c r="I629" s="13">
        <f t="shared" si="29"/>
        <v>0</v>
      </c>
      <c r="J629" s="305"/>
    </row>
    <row r="630" spans="1:10" x14ac:dyDescent="0.2">
      <c r="A630" s="362">
        <v>42267</v>
      </c>
      <c r="B630" s="4"/>
      <c r="C630" s="4"/>
      <c r="D630" s="4">
        <v>1633</v>
      </c>
      <c r="E630" s="4">
        <v>65</v>
      </c>
      <c r="F630" s="13">
        <f t="shared" si="28"/>
        <v>3.828032979976443E-2</v>
      </c>
      <c r="G630" s="4">
        <v>50</v>
      </c>
      <c r="H630" s="4">
        <v>1</v>
      </c>
      <c r="I630" s="13">
        <f t="shared" si="29"/>
        <v>1.9607843137254902E-2</v>
      </c>
      <c r="J630" s="305"/>
    </row>
    <row r="631" spans="1:10" x14ac:dyDescent="0.2">
      <c r="A631" s="362">
        <v>42268</v>
      </c>
      <c r="B631" s="4"/>
      <c r="C631" s="4"/>
      <c r="D631" s="4">
        <v>3574</v>
      </c>
      <c r="E631" s="4">
        <v>134</v>
      </c>
      <c r="F631" s="13">
        <f t="shared" si="28"/>
        <v>3.6138079827400214E-2</v>
      </c>
      <c r="G631" s="4">
        <v>56</v>
      </c>
      <c r="H631" s="4">
        <v>3</v>
      </c>
      <c r="I631" s="13">
        <f t="shared" si="29"/>
        <v>5.0847457627118647E-2</v>
      </c>
      <c r="J631" s="305"/>
    </row>
    <row r="632" spans="1:10" x14ac:dyDescent="0.2">
      <c r="A632" s="362">
        <v>42269</v>
      </c>
      <c r="B632" s="4"/>
      <c r="C632" s="4"/>
      <c r="D632" s="4">
        <v>1361</v>
      </c>
      <c r="E632" s="4">
        <v>62</v>
      </c>
      <c r="F632" s="13">
        <f t="shared" si="28"/>
        <v>4.3569922698524242E-2</v>
      </c>
      <c r="G632" s="4">
        <v>46</v>
      </c>
      <c r="H632" s="4">
        <v>6</v>
      </c>
      <c r="I632" s="13">
        <f t="shared" si="29"/>
        <v>0.11538461538461539</v>
      </c>
      <c r="J632" s="305"/>
    </row>
    <row r="633" spans="1:10" x14ac:dyDescent="0.2">
      <c r="A633" s="362">
        <v>42270</v>
      </c>
      <c r="B633" s="4"/>
      <c r="C633" s="4"/>
      <c r="D633" s="4">
        <v>946</v>
      </c>
      <c r="E633" s="4">
        <v>46</v>
      </c>
      <c r="F633" s="13">
        <f t="shared" si="28"/>
        <v>4.6370967741935484E-2</v>
      </c>
      <c r="G633" s="4">
        <v>25</v>
      </c>
      <c r="H633" s="4">
        <v>1</v>
      </c>
      <c r="I633" s="13">
        <f t="shared" si="29"/>
        <v>3.8461538461538464E-2</v>
      </c>
      <c r="J633" s="305"/>
    </row>
    <row r="634" spans="1:10" x14ac:dyDescent="0.2">
      <c r="A634" s="362">
        <v>42271</v>
      </c>
      <c r="B634" s="4"/>
      <c r="C634" s="4"/>
      <c r="D634" s="4">
        <v>199</v>
      </c>
      <c r="E634" s="4">
        <v>8</v>
      </c>
      <c r="F634" s="13">
        <f t="shared" si="28"/>
        <v>3.864734299516908E-2</v>
      </c>
      <c r="G634" s="4">
        <v>3</v>
      </c>
      <c r="H634" s="4">
        <v>0</v>
      </c>
      <c r="I634" s="13">
        <f t="shared" si="29"/>
        <v>0</v>
      </c>
      <c r="J634" s="305"/>
    </row>
    <row r="635" spans="1:10" x14ac:dyDescent="0.2">
      <c r="A635" s="362">
        <v>42272</v>
      </c>
      <c r="B635" s="4"/>
      <c r="C635" s="4"/>
      <c r="D635" s="4">
        <v>256</v>
      </c>
      <c r="E635" s="4">
        <v>10</v>
      </c>
      <c r="F635" s="13">
        <f t="shared" si="28"/>
        <v>3.7593984962406013E-2</v>
      </c>
      <c r="G635" s="4">
        <v>9</v>
      </c>
      <c r="H635" s="4">
        <v>1</v>
      </c>
      <c r="I635" s="13">
        <f t="shared" si="29"/>
        <v>0.1</v>
      </c>
      <c r="J635" s="305"/>
    </row>
    <row r="636" spans="1:10" x14ac:dyDescent="0.2">
      <c r="A636" s="362">
        <v>42273</v>
      </c>
      <c r="B636" s="4"/>
      <c r="C636" s="4"/>
      <c r="D636" s="4">
        <v>370</v>
      </c>
      <c r="E636" s="4">
        <v>13</v>
      </c>
      <c r="F636" s="13">
        <f t="shared" si="28"/>
        <v>3.3942558746736295E-2</v>
      </c>
      <c r="G636" s="4">
        <v>8</v>
      </c>
      <c r="H636" s="4">
        <v>1</v>
      </c>
      <c r="I636" s="13">
        <f t="shared" si="29"/>
        <v>0.1111111111111111</v>
      </c>
      <c r="J636" s="305"/>
    </row>
    <row r="637" spans="1:10" x14ac:dyDescent="0.2">
      <c r="A637" s="362">
        <v>42274</v>
      </c>
      <c r="B637" s="4"/>
      <c r="C637" s="4"/>
      <c r="D637" s="4">
        <v>348</v>
      </c>
      <c r="E637" s="4">
        <v>29</v>
      </c>
      <c r="F637" s="13">
        <f t="shared" si="28"/>
        <v>7.6923076923076927E-2</v>
      </c>
      <c r="G637" s="4">
        <v>14</v>
      </c>
      <c r="H637" s="4">
        <v>1</v>
      </c>
      <c r="I637" s="13">
        <f t="shared" si="29"/>
        <v>6.6666666666666666E-2</v>
      </c>
      <c r="J637" s="305"/>
    </row>
    <row r="638" spans="1:10" x14ac:dyDescent="0.2">
      <c r="A638" s="362">
        <v>42275</v>
      </c>
      <c r="B638" s="4"/>
      <c r="C638" s="4"/>
      <c r="D638" s="4">
        <v>223</v>
      </c>
      <c r="E638" s="4">
        <v>16</v>
      </c>
      <c r="F638" s="13">
        <f t="shared" si="28"/>
        <v>6.6945606694560664E-2</v>
      </c>
      <c r="G638" s="4">
        <v>3</v>
      </c>
      <c r="H638" s="4">
        <v>0</v>
      </c>
      <c r="I638" s="13">
        <f t="shared" si="29"/>
        <v>0</v>
      </c>
      <c r="J638" s="305"/>
    </row>
    <row r="639" spans="1:10" x14ac:dyDescent="0.2">
      <c r="A639" s="362">
        <v>42276</v>
      </c>
      <c r="B639" s="4"/>
      <c r="C639" s="4"/>
      <c r="D639" s="4">
        <v>353</v>
      </c>
      <c r="E639" s="4">
        <v>20</v>
      </c>
      <c r="F639" s="13">
        <f t="shared" si="28"/>
        <v>5.3619302949061663E-2</v>
      </c>
      <c r="G639" s="4">
        <v>6</v>
      </c>
      <c r="H639" s="4">
        <v>0</v>
      </c>
      <c r="I639" s="13">
        <f t="shared" si="29"/>
        <v>0</v>
      </c>
      <c r="J639" s="305"/>
    </row>
    <row r="640" spans="1:10" x14ac:dyDescent="0.2">
      <c r="A640" s="362">
        <v>42277</v>
      </c>
      <c r="B640" s="4"/>
      <c r="C640" s="4"/>
      <c r="D640" s="4">
        <v>263</v>
      </c>
      <c r="E640" s="4">
        <v>0</v>
      </c>
      <c r="F640" s="13">
        <f t="shared" si="28"/>
        <v>0</v>
      </c>
      <c r="G640" s="4">
        <v>1</v>
      </c>
      <c r="H640" s="4">
        <v>0</v>
      </c>
      <c r="I640" s="13">
        <f t="shared" si="29"/>
        <v>0</v>
      </c>
      <c r="J640" s="305"/>
    </row>
    <row r="641" spans="1:10" x14ac:dyDescent="0.2">
      <c r="A641" s="362">
        <v>42278</v>
      </c>
      <c r="B641" s="4"/>
      <c r="C641" s="4"/>
      <c r="D641" s="4">
        <v>75</v>
      </c>
      <c r="E641" s="4">
        <v>5</v>
      </c>
      <c r="F641" s="13">
        <f t="shared" si="28"/>
        <v>6.25E-2</v>
      </c>
      <c r="G641" s="4">
        <v>2</v>
      </c>
      <c r="H641" s="4">
        <v>0</v>
      </c>
      <c r="I641" s="13">
        <f t="shared" si="29"/>
        <v>0</v>
      </c>
      <c r="J641" s="305"/>
    </row>
    <row r="642" spans="1:10" x14ac:dyDescent="0.2">
      <c r="A642" s="362">
        <v>42279</v>
      </c>
      <c r="B642" s="4"/>
      <c r="C642" s="4"/>
      <c r="D642" s="4">
        <v>677</v>
      </c>
      <c r="E642" s="4">
        <v>6</v>
      </c>
      <c r="F642" s="13">
        <f t="shared" si="28"/>
        <v>8.7847730600292828E-3</v>
      </c>
      <c r="G642" s="4">
        <v>17</v>
      </c>
      <c r="H642" s="4">
        <v>0</v>
      </c>
      <c r="I642" s="13">
        <f t="shared" si="29"/>
        <v>0</v>
      </c>
      <c r="J642" s="305"/>
    </row>
    <row r="643" spans="1:10" x14ac:dyDescent="0.2">
      <c r="A643" s="362">
        <v>42280</v>
      </c>
      <c r="B643" s="4"/>
      <c r="C643" s="4"/>
      <c r="D643" s="4">
        <v>700</v>
      </c>
      <c r="E643" s="4">
        <v>43</v>
      </c>
      <c r="F643" s="13">
        <f t="shared" si="28"/>
        <v>5.7873485868102287E-2</v>
      </c>
      <c r="G643" s="4">
        <v>22</v>
      </c>
      <c r="H643" s="4">
        <v>0</v>
      </c>
      <c r="I643" s="13">
        <f t="shared" si="29"/>
        <v>0</v>
      </c>
      <c r="J643" s="305"/>
    </row>
    <row r="644" spans="1:10" x14ac:dyDescent="0.2">
      <c r="A644" s="362">
        <v>42281</v>
      </c>
      <c r="B644" s="4"/>
      <c r="C644" s="4"/>
      <c r="D644" s="4">
        <v>712</v>
      </c>
      <c r="E644" s="4">
        <v>27</v>
      </c>
      <c r="F644" s="13">
        <f t="shared" si="28"/>
        <v>3.6535859269282815E-2</v>
      </c>
      <c r="G644" s="4">
        <v>23</v>
      </c>
      <c r="H644" s="4">
        <v>1</v>
      </c>
      <c r="I644" s="13">
        <f t="shared" si="29"/>
        <v>4.1666666666666664E-2</v>
      </c>
      <c r="J644" s="305"/>
    </row>
    <row r="645" spans="1:10" x14ac:dyDescent="0.2">
      <c r="A645" s="362">
        <v>42282</v>
      </c>
      <c r="B645" s="4"/>
      <c r="C645" s="4"/>
      <c r="D645" s="4">
        <v>833</v>
      </c>
      <c r="E645" s="4">
        <v>25</v>
      </c>
      <c r="F645" s="13">
        <f t="shared" ref="F645:F678" si="30">E645/(E645+D645)</f>
        <v>2.9137529137529136E-2</v>
      </c>
      <c r="G645" s="4">
        <v>29</v>
      </c>
      <c r="H645" s="4">
        <v>0</v>
      </c>
      <c r="I645" s="13">
        <f t="shared" ref="I645:I678" si="31">H645/(H645+G645)</f>
        <v>0</v>
      </c>
      <c r="J645" s="305"/>
    </row>
    <row r="646" spans="1:10" x14ac:dyDescent="0.2">
      <c r="A646" s="362">
        <v>42283</v>
      </c>
      <c r="B646" s="4"/>
      <c r="C646" s="4"/>
      <c r="D646" s="4">
        <v>733</v>
      </c>
      <c r="E646" s="4">
        <v>37</v>
      </c>
      <c r="F646" s="13">
        <f t="shared" si="30"/>
        <v>4.8051948051948054E-2</v>
      </c>
      <c r="G646" s="4">
        <v>30</v>
      </c>
      <c r="H646" s="4">
        <v>0</v>
      </c>
      <c r="I646" s="13">
        <f t="shared" si="31"/>
        <v>0</v>
      </c>
      <c r="J646" s="305"/>
    </row>
    <row r="647" spans="1:10" x14ac:dyDescent="0.2">
      <c r="A647" s="362">
        <v>42284</v>
      </c>
      <c r="B647" s="4"/>
      <c r="C647" s="4"/>
      <c r="D647" s="4">
        <v>820</v>
      </c>
      <c r="E647" s="4">
        <v>54</v>
      </c>
      <c r="F647" s="13">
        <f t="shared" si="30"/>
        <v>6.1784897025171627E-2</v>
      </c>
      <c r="G647" s="4">
        <v>27</v>
      </c>
      <c r="H647" s="4">
        <v>1</v>
      </c>
      <c r="I647" s="13">
        <f t="shared" si="31"/>
        <v>3.5714285714285712E-2</v>
      </c>
      <c r="J647" s="305"/>
    </row>
    <row r="648" spans="1:10" x14ac:dyDescent="0.2">
      <c r="A648" s="362">
        <v>42285</v>
      </c>
      <c r="B648" s="4"/>
      <c r="C648" s="4"/>
      <c r="D648" s="4">
        <v>569</v>
      </c>
      <c r="E648" s="4">
        <v>23</v>
      </c>
      <c r="F648" s="13">
        <f t="shared" si="30"/>
        <v>3.885135135135135E-2</v>
      </c>
      <c r="G648" s="4">
        <v>19</v>
      </c>
      <c r="H648" s="4">
        <v>0</v>
      </c>
      <c r="I648" s="13">
        <f t="shared" si="31"/>
        <v>0</v>
      </c>
      <c r="J648" s="305"/>
    </row>
    <row r="649" spans="1:10" x14ac:dyDescent="0.2">
      <c r="A649" s="362">
        <v>42286</v>
      </c>
      <c r="B649" s="4"/>
      <c r="C649" s="4"/>
      <c r="D649" s="4">
        <v>1126</v>
      </c>
      <c r="E649" s="4">
        <v>50</v>
      </c>
      <c r="F649" s="13">
        <f t="shared" si="30"/>
        <v>4.2517006802721087E-2</v>
      </c>
      <c r="G649" s="4">
        <v>78</v>
      </c>
      <c r="H649" s="4">
        <v>4</v>
      </c>
      <c r="I649" s="13">
        <f t="shared" si="31"/>
        <v>4.878048780487805E-2</v>
      </c>
      <c r="J649" s="305"/>
    </row>
    <row r="650" spans="1:10" x14ac:dyDescent="0.2">
      <c r="A650" s="362">
        <v>42287</v>
      </c>
      <c r="B650" s="4"/>
      <c r="C650" s="4"/>
      <c r="D650" s="4">
        <v>94</v>
      </c>
      <c r="E650" s="4">
        <v>11</v>
      </c>
      <c r="F650" s="13">
        <f t="shared" si="30"/>
        <v>0.10476190476190476</v>
      </c>
      <c r="G650" s="4">
        <v>3</v>
      </c>
      <c r="H650" s="4">
        <v>0</v>
      </c>
      <c r="I650" s="13">
        <f t="shared" si="31"/>
        <v>0</v>
      </c>
      <c r="J650" s="305"/>
    </row>
    <row r="651" spans="1:10" x14ac:dyDescent="0.2">
      <c r="A651" s="362">
        <v>42288</v>
      </c>
      <c r="B651" s="4"/>
      <c r="C651" s="4"/>
      <c r="D651" s="4">
        <v>269</v>
      </c>
      <c r="E651" s="4">
        <v>14</v>
      </c>
      <c r="F651" s="13">
        <f t="shared" si="30"/>
        <v>4.9469964664310952E-2</v>
      </c>
      <c r="G651" s="4">
        <v>7</v>
      </c>
      <c r="H651" s="4">
        <v>1</v>
      </c>
      <c r="I651" s="13">
        <f t="shared" si="31"/>
        <v>0.125</v>
      </c>
      <c r="J651" s="305"/>
    </row>
    <row r="652" spans="1:10" x14ac:dyDescent="0.2">
      <c r="A652" s="362">
        <v>42289</v>
      </c>
      <c r="B652" s="4"/>
      <c r="C652" s="4"/>
      <c r="D652" s="4">
        <v>550</v>
      </c>
      <c r="E652" s="4">
        <v>26</v>
      </c>
      <c r="F652" s="13">
        <f t="shared" si="30"/>
        <v>4.5138888888888888E-2</v>
      </c>
      <c r="G652" s="4">
        <v>21</v>
      </c>
      <c r="H652" s="4">
        <v>1</v>
      </c>
      <c r="I652" s="13">
        <f t="shared" si="31"/>
        <v>4.5454545454545456E-2</v>
      </c>
      <c r="J652" s="305"/>
    </row>
    <row r="653" spans="1:10" x14ac:dyDescent="0.2">
      <c r="A653" s="362">
        <v>42290</v>
      </c>
      <c r="B653" s="4"/>
      <c r="C653" s="4"/>
      <c r="D653" s="4">
        <v>176</v>
      </c>
      <c r="E653" s="4">
        <v>10</v>
      </c>
      <c r="F653" s="13">
        <f t="shared" si="30"/>
        <v>5.3763440860215055E-2</v>
      </c>
      <c r="G653" s="4">
        <v>4</v>
      </c>
      <c r="H653" s="4">
        <v>0</v>
      </c>
      <c r="I653" s="13">
        <f t="shared" si="31"/>
        <v>0</v>
      </c>
      <c r="J653" s="305"/>
    </row>
    <row r="654" spans="1:10" x14ac:dyDescent="0.2">
      <c r="A654" s="362">
        <v>42291</v>
      </c>
      <c r="B654" s="4"/>
      <c r="C654" s="4"/>
      <c r="D654" s="4">
        <v>217</v>
      </c>
      <c r="E654" s="4">
        <v>7</v>
      </c>
      <c r="F654" s="13">
        <f t="shared" si="30"/>
        <v>3.125E-2</v>
      </c>
      <c r="G654" s="4">
        <v>5</v>
      </c>
      <c r="H654" s="4">
        <v>0</v>
      </c>
      <c r="I654" s="13">
        <f t="shared" si="31"/>
        <v>0</v>
      </c>
      <c r="J654" s="305"/>
    </row>
    <row r="655" spans="1:10" x14ac:dyDescent="0.2">
      <c r="A655" s="362">
        <v>42292</v>
      </c>
      <c r="B655" s="4"/>
      <c r="C655" s="4"/>
      <c r="D655" s="4">
        <v>11</v>
      </c>
      <c r="E655" s="4">
        <v>1</v>
      </c>
      <c r="F655" s="13">
        <f t="shared" si="30"/>
        <v>8.3333333333333329E-2</v>
      </c>
      <c r="G655" s="4">
        <v>0</v>
      </c>
      <c r="H655" s="4">
        <v>1</v>
      </c>
      <c r="I655" s="13">
        <f t="shared" si="31"/>
        <v>1</v>
      </c>
      <c r="J655" s="305"/>
    </row>
    <row r="656" spans="1:10" x14ac:dyDescent="0.2">
      <c r="A656" s="362">
        <v>42293</v>
      </c>
      <c r="B656" s="4"/>
      <c r="C656" s="4"/>
      <c r="D656" s="4">
        <v>280</v>
      </c>
      <c r="E656" s="4">
        <v>0</v>
      </c>
      <c r="F656" s="13">
        <f t="shared" si="30"/>
        <v>0</v>
      </c>
      <c r="G656" s="4">
        <v>6</v>
      </c>
      <c r="H656" s="4">
        <v>0</v>
      </c>
      <c r="I656" s="13">
        <f t="shared" si="31"/>
        <v>0</v>
      </c>
      <c r="J656" s="305"/>
    </row>
    <row r="657" spans="1:10" x14ac:dyDescent="0.2">
      <c r="A657" s="362">
        <v>42294</v>
      </c>
      <c r="B657" s="4"/>
      <c r="C657" s="4"/>
      <c r="D657" s="4">
        <v>157</v>
      </c>
      <c r="E657" s="4">
        <v>6</v>
      </c>
      <c r="F657" s="13">
        <f t="shared" si="30"/>
        <v>3.6809815950920248E-2</v>
      </c>
      <c r="G657" s="4">
        <v>13</v>
      </c>
      <c r="H657" s="4">
        <v>0</v>
      </c>
      <c r="I657" s="13">
        <f t="shared" si="31"/>
        <v>0</v>
      </c>
      <c r="J657" s="305"/>
    </row>
    <row r="658" spans="1:10" x14ac:dyDescent="0.2">
      <c r="A658" s="362">
        <v>42295</v>
      </c>
      <c r="B658" s="4"/>
      <c r="C658" s="4"/>
      <c r="D658" s="4">
        <v>39</v>
      </c>
      <c r="E658" s="4">
        <v>1</v>
      </c>
      <c r="F658" s="13">
        <f t="shared" si="30"/>
        <v>2.5000000000000001E-2</v>
      </c>
      <c r="G658" s="4">
        <v>3</v>
      </c>
      <c r="H658" s="4">
        <v>1</v>
      </c>
      <c r="I658" s="13">
        <f t="shared" si="31"/>
        <v>0.25</v>
      </c>
      <c r="J658" s="305"/>
    </row>
    <row r="659" spans="1:10" x14ac:dyDescent="0.2">
      <c r="A659" s="362">
        <v>42296</v>
      </c>
      <c r="B659" s="4"/>
      <c r="C659" s="4"/>
      <c r="D659" s="4">
        <v>76</v>
      </c>
      <c r="E659" s="4">
        <v>2</v>
      </c>
      <c r="F659" s="13">
        <f t="shared" si="30"/>
        <v>2.564102564102564E-2</v>
      </c>
      <c r="G659" s="4">
        <v>0</v>
      </c>
      <c r="H659" s="4">
        <v>0</v>
      </c>
      <c r="I659" s="13" t="e">
        <f t="shared" si="31"/>
        <v>#DIV/0!</v>
      </c>
      <c r="J659" s="305"/>
    </row>
    <row r="660" spans="1:10" x14ac:dyDescent="0.2">
      <c r="A660" s="362">
        <v>42297</v>
      </c>
      <c r="B660" s="4"/>
      <c r="C660" s="4"/>
      <c r="D660" s="4">
        <v>337</v>
      </c>
      <c r="E660" s="4">
        <v>17</v>
      </c>
      <c r="F660" s="13">
        <f t="shared" si="30"/>
        <v>4.8022598870056499E-2</v>
      </c>
      <c r="G660" s="4">
        <v>18</v>
      </c>
      <c r="H660" s="4">
        <v>2</v>
      </c>
      <c r="I660" s="13">
        <f t="shared" si="31"/>
        <v>0.1</v>
      </c>
      <c r="J660" s="305"/>
    </row>
    <row r="661" spans="1:10" x14ac:dyDescent="0.2">
      <c r="A661" s="362">
        <v>42298</v>
      </c>
      <c r="B661" s="4"/>
      <c r="C661" s="4"/>
      <c r="D661" s="4">
        <v>320</v>
      </c>
      <c r="E661" s="4">
        <v>12</v>
      </c>
      <c r="F661" s="13">
        <f t="shared" si="30"/>
        <v>3.614457831325301E-2</v>
      </c>
      <c r="G661" s="4">
        <v>20</v>
      </c>
      <c r="H661" s="4">
        <v>4</v>
      </c>
      <c r="I661" s="13">
        <f t="shared" si="31"/>
        <v>0.16666666666666666</v>
      </c>
      <c r="J661" s="305"/>
    </row>
    <row r="662" spans="1:10" x14ac:dyDescent="0.2">
      <c r="A662" s="362">
        <v>42299</v>
      </c>
      <c r="B662" s="4"/>
      <c r="C662" s="4"/>
      <c r="D662" s="4">
        <v>172</v>
      </c>
      <c r="E662" s="4">
        <v>6</v>
      </c>
      <c r="F662" s="13">
        <f t="shared" si="30"/>
        <v>3.3707865168539325E-2</v>
      </c>
      <c r="G662" s="4">
        <v>4</v>
      </c>
      <c r="H662" s="4">
        <v>0</v>
      </c>
      <c r="I662" s="13">
        <f t="shared" si="31"/>
        <v>0</v>
      </c>
      <c r="J662" s="305"/>
    </row>
    <row r="663" spans="1:10" x14ac:dyDescent="0.2">
      <c r="A663" s="362">
        <v>42300</v>
      </c>
      <c r="B663" s="4"/>
      <c r="C663" s="4"/>
      <c r="D663" s="4">
        <v>173</v>
      </c>
      <c r="E663" s="4">
        <v>8</v>
      </c>
      <c r="F663" s="13">
        <f t="shared" si="30"/>
        <v>4.4198895027624308E-2</v>
      </c>
      <c r="G663" s="4">
        <v>9</v>
      </c>
      <c r="H663" s="4">
        <v>2</v>
      </c>
      <c r="I663" s="13">
        <f t="shared" si="31"/>
        <v>0.18181818181818182</v>
      </c>
      <c r="J663" s="305"/>
    </row>
    <row r="664" spans="1:10" x14ac:dyDescent="0.2">
      <c r="A664" s="362">
        <v>42301</v>
      </c>
      <c r="B664" s="4"/>
      <c r="C664" s="4"/>
      <c r="D664" s="4">
        <v>0</v>
      </c>
      <c r="E664" s="4">
        <v>0</v>
      </c>
      <c r="F664" s="13" t="e">
        <f t="shared" si="30"/>
        <v>#DIV/0!</v>
      </c>
      <c r="G664" s="4">
        <v>0</v>
      </c>
      <c r="H664" s="4">
        <v>0</v>
      </c>
      <c r="I664" s="13" t="e">
        <f t="shared" si="31"/>
        <v>#DIV/0!</v>
      </c>
      <c r="J664" s="305"/>
    </row>
    <row r="665" spans="1:10" x14ac:dyDescent="0.2">
      <c r="A665" s="362">
        <v>42302</v>
      </c>
      <c r="B665" s="4"/>
      <c r="C665" s="4"/>
      <c r="D665" s="4">
        <v>96</v>
      </c>
      <c r="E665" s="4">
        <v>6</v>
      </c>
      <c r="F665" s="13">
        <f t="shared" si="30"/>
        <v>5.8823529411764705E-2</v>
      </c>
      <c r="G665" s="4">
        <v>8</v>
      </c>
      <c r="H665" s="4">
        <v>0</v>
      </c>
      <c r="I665" s="13">
        <f t="shared" si="31"/>
        <v>0</v>
      </c>
      <c r="J665" s="305"/>
    </row>
    <row r="666" spans="1:10" x14ac:dyDescent="0.2">
      <c r="A666" s="362">
        <v>42303</v>
      </c>
      <c r="B666" s="4"/>
      <c r="C666" s="4"/>
      <c r="D666" s="4">
        <v>103</v>
      </c>
      <c r="E666" s="4">
        <v>2</v>
      </c>
      <c r="F666" s="13">
        <f t="shared" si="30"/>
        <v>1.9047619047619049E-2</v>
      </c>
      <c r="G666" s="4">
        <v>7</v>
      </c>
      <c r="H666" s="4">
        <v>0</v>
      </c>
      <c r="I666" s="13">
        <f t="shared" si="31"/>
        <v>0</v>
      </c>
      <c r="J666" s="305"/>
    </row>
    <row r="667" spans="1:10" x14ac:dyDescent="0.2">
      <c r="A667" s="362">
        <v>42304</v>
      </c>
      <c r="B667" s="4"/>
      <c r="C667" s="4"/>
      <c r="D667" s="4">
        <v>0</v>
      </c>
      <c r="E667" s="4">
        <v>0</v>
      </c>
      <c r="F667" s="13" t="e">
        <f t="shared" si="30"/>
        <v>#DIV/0!</v>
      </c>
      <c r="G667" s="4">
        <v>0</v>
      </c>
      <c r="H667" s="4">
        <v>0</v>
      </c>
      <c r="I667" s="13" t="e">
        <f t="shared" si="31"/>
        <v>#DIV/0!</v>
      </c>
      <c r="J667" s="305"/>
    </row>
    <row r="668" spans="1:10" x14ac:dyDescent="0.2">
      <c r="A668" s="362">
        <v>42305</v>
      </c>
      <c r="B668" s="4"/>
      <c r="C668" s="4"/>
      <c r="D668" s="4">
        <v>0</v>
      </c>
      <c r="E668" s="4">
        <v>0</v>
      </c>
      <c r="F668" s="13" t="e">
        <f t="shared" si="30"/>
        <v>#DIV/0!</v>
      </c>
      <c r="G668" s="4">
        <v>0</v>
      </c>
      <c r="H668" s="4">
        <v>0</v>
      </c>
      <c r="I668" s="13" t="e">
        <f t="shared" si="31"/>
        <v>#DIV/0!</v>
      </c>
      <c r="J668" s="305"/>
    </row>
    <row r="669" spans="1:10" x14ac:dyDescent="0.2">
      <c r="A669" s="362">
        <v>42306</v>
      </c>
      <c r="B669" s="4"/>
      <c r="C669" s="4"/>
      <c r="D669" s="4">
        <v>0</v>
      </c>
      <c r="E669" s="4">
        <v>0</v>
      </c>
      <c r="F669" s="13" t="e">
        <f t="shared" si="30"/>
        <v>#DIV/0!</v>
      </c>
      <c r="G669" s="4">
        <v>0</v>
      </c>
      <c r="H669" s="4">
        <v>0</v>
      </c>
      <c r="I669" s="13" t="e">
        <f t="shared" si="31"/>
        <v>#DIV/0!</v>
      </c>
      <c r="J669" s="305"/>
    </row>
    <row r="670" spans="1:10" x14ac:dyDescent="0.2">
      <c r="A670" s="362">
        <v>42307</v>
      </c>
      <c r="B670" s="4"/>
      <c r="C670" s="4"/>
      <c r="D670" s="4">
        <v>22</v>
      </c>
      <c r="E670" s="4">
        <v>0</v>
      </c>
      <c r="F670" s="13">
        <f t="shared" si="30"/>
        <v>0</v>
      </c>
      <c r="G670" s="4">
        <v>3</v>
      </c>
      <c r="H670" s="4">
        <v>0</v>
      </c>
      <c r="I670" s="13">
        <f t="shared" si="31"/>
        <v>0</v>
      </c>
      <c r="J670" s="305"/>
    </row>
    <row r="671" spans="1:10" x14ac:dyDescent="0.2">
      <c r="A671" s="362">
        <v>42308</v>
      </c>
      <c r="B671" s="4"/>
      <c r="C671" s="4"/>
      <c r="D671" s="4">
        <v>0</v>
      </c>
      <c r="E671" s="4">
        <v>0</v>
      </c>
      <c r="F671" s="13" t="e">
        <f t="shared" si="30"/>
        <v>#DIV/0!</v>
      </c>
      <c r="G671" s="4">
        <v>0</v>
      </c>
      <c r="H671" s="4">
        <v>0</v>
      </c>
      <c r="I671" s="13" t="e">
        <f t="shared" si="31"/>
        <v>#DIV/0!</v>
      </c>
      <c r="J671" s="305"/>
    </row>
    <row r="672" spans="1:10" x14ac:dyDescent="0.2">
      <c r="A672" s="362">
        <v>42309</v>
      </c>
      <c r="B672" s="4"/>
      <c r="C672" s="4"/>
      <c r="D672" s="4">
        <v>15</v>
      </c>
      <c r="E672" s="4">
        <v>2</v>
      </c>
      <c r="F672" s="13">
        <f t="shared" si="30"/>
        <v>0.11764705882352941</v>
      </c>
      <c r="G672" s="4">
        <v>5</v>
      </c>
      <c r="H672" s="4">
        <v>0</v>
      </c>
      <c r="I672" s="13">
        <f t="shared" si="31"/>
        <v>0</v>
      </c>
      <c r="J672" s="305"/>
    </row>
    <row r="673" spans="1:10" x14ac:dyDescent="0.2">
      <c r="A673" s="362">
        <v>42310</v>
      </c>
      <c r="B673" s="4"/>
      <c r="C673" s="4"/>
      <c r="D673" s="4">
        <v>6</v>
      </c>
      <c r="E673" s="4">
        <v>1</v>
      </c>
      <c r="F673" s="13">
        <f t="shared" si="30"/>
        <v>0.14285714285714285</v>
      </c>
      <c r="G673" s="4">
        <v>2</v>
      </c>
      <c r="H673" s="4">
        <v>0</v>
      </c>
      <c r="I673" s="13">
        <f t="shared" si="31"/>
        <v>0</v>
      </c>
      <c r="J673" s="305"/>
    </row>
    <row r="674" spans="1:10" x14ac:dyDescent="0.2">
      <c r="A674" s="362">
        <v>42311</v>
      </c>
      <c r="B674" s="4"/>
      <c r="C674" s="4"/>
      <c r="D674" s="4">
        <v>4</v>
      </c>
      <c r="E674" s="4">
        <v>0</v>
      </c>
      <c r="F674" s="13">
        <f t="shared" si="30"/>
        <v>0</v>
      </c>
      <c r="G674" s="4">
        <v>1</v>
      </c>
      <c r="H674" s="4">
        <v>0</v>
      </c>
      <c r="I674" s="13">
        <f t="shared" si="31"/>
        <v>0</v>
      </c>
      <c r="J674" s="305"/>
    </row>
    <row r="675" spans="1:10" x14ac:dyDescent="0.2">
      <c r="A675" s="362">
        <v>42312</v>
      </c>
      <c r="B675" s="4"/>
      <c r="C675" s="4"/>
      <c r="D675" s="4">
        <v>2</v>
      </c>
      <c r="E675" s="4">
        <v>1</v>
      </c>
      <c r="F675" s="13">
        <f t="shared" si="30"/>
        <v>0.33333333333333331</v>
      </c>
      <c r="G675" s="4">
        <v>1</v>
      </c>
      <c r="H675" s="4">
        <v>0</v>
      </c>
      <c r="I675" s="13">
        <f t="shared" si="31"/>
        <v>0</v>
      </c>
      <c r="J675" s="305"/>
    </row>
    <row r="676" spans="1:10" x14ac:dyDescent="0.2">
      <c r="A676" s="362">
        <v>42313</v>
      </c>
      <c r="B676" s="4"/>
      <c r="C676" s="4"/>
      <c r="D676" s="4">
        <v>4</v>
      </c>
      <c r="E676" s="4">
        <v>1</v>
      </c>
      <c r="F676" s="13">
        <f t="shared" si="30"/>
        <v>0.2</v>
      </c>
      <c r="G676" s="4">
        <v>1</v>
      </c>
      <c r="H676" s="4">
        <v>0</v>
      </c>
      <c r="I676" s="13">
        <f t="shared" si="31"/>
        <v>0</v>
      </c>
      <c r="J676" s="305"/>
    </row>
    <row r="677" spans="1:10" x14ac:dyDescent="0.2">
      <c r="A677" s="362">
        <v>42314</v>
      </c>
      <c r="B677" s="4"/>
      <c r="C677" s="4"/>
      <c r="D677" s="4">
        <v>0</v>
      </c>
      <c r="E677" s="4">
        <v>0</v>
      </c>
      <c r="F677" s="4"/>
      <c r="G677" s="4">
        <v>0</v>
      </c>
      <c r="H677" s="4">
        <v>0</v>
      </c>
      <c r="I677" s="4"/>
      <c r="J677" s="305"/>
    </row>
    <row r="678" spans="1:10" x14ac:dyDescent="0.2">
      <c r="A678" s="364" t="s">
        <v>653</v>
      </c>
      <c r="B678" s="346"/>
      <c r="C678" s="346"/>
      <c r="D678" s="346">
        <f>SUM(D580:D677)</f>
        <v>22507</v>
      </c>
      <c r="E678" s="346">
        <f>SUM(E580:E677)</f>
        <v>996</v>
      </c>
      <c r="F678" s="365">
        <f t="shared" si="30"/>
        <v>4.2377568821001577E-2</v>
      </c>
      <c r="G678" s="346">
        <f>SUM(G580:G677)</f>
        <v>802</v>
      </c>
      <c r="H678" s="346">
        <f>SUM(H580:H677)</f>
        <v>45</v>
      </c>
      <c r="I678" s="365">
        <f t="shared" si="31"/>
        <v>5.3128689492325853E-2</v>
      </c>
      <c r="J678" s="366" t="s">
        <v>654</v>
      </c>
    </row>
    <row r="679" spans="1:10" x14ac:dyDescent="0.2">
      <c r="F679" s="285"/>
      <c r="I679" s="285"/>
    </row>
    <row r="680" spans="1:10" x14ac:dyDescent="0.2">
      <c r="A680" s="348">
        <v>42574</v>
      </c>
      <c r="B680" s="349"/>
      <c r="C680" s="349"/>
      <c r="D680" s="368">
        <v>1</v>
      </c>
      <c r="E680" s="368">
        <v>0</v>
      </c>
      <c r="F680" s="369">
        <f t="shared" ref="F680:F707" si="32">E680/(E680+D680)</f>
        <v>0</v>
      </c>
      <c r="G680" s="368">
        <v>0</v>
      </c>
      <c r="H680" s="368">
        <v>0</v>
      </c>
      <c r="I680" s="369" t="e">
        <f t="shared" ref="I680:I706" si="33">H680/(H680+G680)</f>
        <v>#DIV/0!</v>
      </c>
      <c r="J680" s="351"/>
    </row>
    <row r="681" spans="1:10" x14ac:dyDescent="0.2">
      <c r="A681" s="352">
        <v>42575</v>
      </c>
      <c r="B681" s="4"/>
      <c r="C681" s="4"/>
      <c r="D681" s="287">
        <v>0</v>
      </c>
      <c r="E681" s="287">
        <v>0</v>
      </c>
      <c r="F681" s="286" t="e">
        <f t="shared" si="32"/>
        <v>#DIV/0!</v>
      </c>
      <c r="G681" s="287">
        <v>0</v>
      </c>
      <c r="H681" s="287">
        <v>0</v>
      </c>
      <c r="I681" s="286" t="e">
        <f t="shared" si="33"/>
        <v>#DIV/0!</v>
      </c>
      <c r="J681" s="305"/>
    </row>
    <row r="682" spans="1:10" x14ac:dyDescent="0.2">
      <c r="A682" s="352">
        <v>42576</v>
      </c>
      <c r="B682" s="4"/>
      <c r="C682" s="4"/>
      <c r="D682" s="287">
        <v>0</v>
      </c>
      <c r="E682" s="287">
        <v>0</v>
      </c>
      <c r="F682" s="286" t="e">
        <f t="shared" si="32"/>
        <v>#DIV/0!</v>
      </c>
      <c r="G682" s="287">
        <v>0</v>
      </c>
      <c r="H682" s="287">
        <v>0</v>
      </c>
      <c r="I682" s="286" t="e">
        <f t="shared" si="33"/>
        <v>#DIV/0!</v>
      </c>
      <c r="J682" s="305"/>
    </row>
    <row r="683" spans="1:10" x14ac:dyDescent="0.2">
      <c r="A683" s="352">
        <v>42577</v>
      </c>
      <c r="B683" s="4"/>
      <c r="C683" s="4"/>
      <c r="D683" s="287">
        <v>1</v>
      </c>
      <c r="E683" s="287">
        <v>0</v>
      </c>
      <c r="F683" s="286">
        <f t="shared" si="32"/>
        <v>0</v>
      </c>
      <c r="G683" s="287">
        <v>0</v>
      </c>
      <c r="H683" s="287">
        <v>0</v>
      </c>
      <c r="I683" s="286" t="e">
        <f t="shared" si="33"/>
        <v>#DIV/0!</v>
      </c>
      <c r="J683" s="305"/>
    </row>
    <row r="684" spans="1:10" x14ac:dyDescent="0.2">
      <c r="A684" s="352">
        <v>42578</v>
      </c>
      <c r="B684" s="4"/>
      <c r="C684" s="4"/>
      <c r="D684" s="287">
        <v>1</v>
      </c>
      <c r="E684" s="287">
        <v>0</v>
      </c>
      <c r="F684" s="286">
        <f t="shared" si="32"/>
        <v>0</v>
      </c>
      <c r="G684" s="287">
        <v>0</v>
      </c>
      <c r="H684" s="287">
        <v>0</v>
      </c>
      <c r="I684" s="286" t="e">
        <f t="shared" si="33"/>
        <v>#DIV/0!</v>
      </c>
      <c r="J684" s="305"/>
    </row>
    <row r="685" spans="1:10" x14ac:dyDescent="0.2">
      <c r="A685" s="352">
        <v>42579</v>
      </c>
      <c r="B685" s="4"/>
      <c r="C685" s="4"/>
      <c r="D685" s="287">
        <v>1</v>
      </c>
      <c r="E685" s="287">
        <v>0</v>
      </c>
      <c r="F685" s="286">
        <f t="shared" si="32"/>
        <v>0</v>
      </c>
      <c r="G685" s="287">
        <v>0</v>
      </c>
      <c r="H685" s="287">
        <v>0</v>
      </c>
      <c r="I685" s="286" t="e">
        <f t="shared" si="33"/>
        <v>#DIV/0!</v>
      </c>
      <c r="J685" s="305"/>
    </row>
    <row r="686" spans="1:10" x14ac:dyDescent="0.2">
      <c r="A686" s="352">
        <v>42580</v>
      </c>
      <c r="B686" s="4"/>
      <c r="C686" s="4"/>
      <c r="D686" s="287">
        <v>0</v>
      </c>
      <c r="E686" s="287">
        <v>0</v>
      </c>
      <c r="F686" s="286" t="e">
        <f t="shared" si="32"/>
        <v>#DIV/0!</v>
      </c>
      <c r="G686" s="287">
        <v>0</v>
      </c>
      <c r="H686" s="287">
        <v>0</v>
      </c>
      <c r="I686" s="286" t="e">
        <f t="shared" si="33"/>
        <v>#DIV/0!</v>
      </c>
      <c r="J686" s="305"/>
    </row>
    <row r="687" spans="1:10" x14ac:dyDescent="0.2">
      <c r="A687" s="352">
        <v>42581</v>
      </c>
      <c r="B687" s="4"/>
      <c r="C687" s="4"/>
      <c r="D687" s="287">
        <v>0</v>
      </c>
      <c r="E687" s="287">
        <v>0</v>
      </c>
      <c r="F687" s="286" t="e">
        <f t="shared" si="32"/>
        <v>#DIV/0!</v>
      </c>
      <c r="G687" s="287">
        <v>0</v>
      </c>
      <c r="H687" s="287">
        <v>0</v>
      </c>
      <c r="I687" s="286" t="e">
        <f t="shared" si="33"/>
        <v>#DIV/0!</v>
      </c>
      <c r="J687" s="305"/>
    </row>
    <row r="688" spans="1:10" x14ac:dyDescent="0.2">
      <c r="A688" s="352">
        <v>42582</v>
      </c>
      <c r="B688" s="4"/>
      <c r="C688" s="4"/>
      <c r="D688" s="287">
        <v>1</v>
      </c>
      <c r="E688" s="287">
        <v>0</v>
      </c>
      <c r="F688" s="286">
        <f t="shared" si="32"/>
        <v>0</v>
      </c>
      <c r="G688" s="287">
        <v>0</v>
      </c>
      <c r="H688" s="287">
        <v>0</v>
      </c>
      <c r="I688" s="286" t="e">
        <f t="shared" si="33"/>
        <v>#DIV/0!</v>
      </c>
      <c r="J688" s="305"/>
    </row>
    <row r="689" spans="1:10" x14ac:dyDescent="0.2">
      <c r="A689" s="352">
        <v>42583</v>
      </c>
      <c r="B689" s="4"/>
      <c r="C689" s="4"/>
      <c r="D689" s="287">
        <v>0</v>
      </c>
      <c r="E689" s="287">
        <v>0</v>
      </c>
      <c r="F689" s="286" t="e">
        <f t="shared" si="32"/>
        <v>#DIV/0!</v>
      </c>
      <c r="G689" s="287">
        <v>0</v>
      </c>
      <c r="H689" s="287">
        <v>0</v>
      </c>
      <c r="I689" s="286" t="e">
        <f t="shared" si="33"/>
        <v>#DIV/0!</v>
      </c>
      <c r="J689" s="305"/>
    </row>
    <row r="690" spans="1:10" x14ac:dyDescent="0.2">
      <c r="A690" s="352">
        <v>42584</v>
      </c>
      <c r="B690" s="4"/>
      <c r="C690" s="4"/>
      <c r="D690" s="287">
        <v>7</v>
      </c>
      <c r="E690" s="287">
        <v>0</v>
      </c>
      <c r="F690" s="286">
        <f t="shared" si="32"/>
        <v>0</v>
      </c>
      <c r="G690" s="287">
        <v>0</v>
      </c>
      <c r="H690" s="287">
        <v>0</v>
      </c>
      <c r="I690" s="286" t="e">
        <f t="shared" si="33"/>
        <v>#DIV/0!</v>
      </c>
      <c r="J690" s="305"/>
    </row>
    <row r="691" spans="1:10" x14ac:dyDescent="0.2">
      <c r="A691" s="352">
        <v>42585</v>
      </c>
      <c r="B691" s="4"/>
      <c r="C691" s="4"/>
      <c r="D691" s="287">
        <v>3</v>
      </c>
      <c r="E691" s="287">
        <v>0</v>
      </c>
      <c r="F691" s="286">
        <f t="shared" si="32"/>
        <v>0</v>
      </c>
      <c r="G691" s="287">
        <v>0</v>
      </c>
      <c r="H691" s="287">
        <v>0</v>
      </c>
      <c r="I691" s="286" t="e">
        <f t="shared" si="33"/>
        <v>#DIV/0!</v>
      </c>
      <c r="J691" s="305"/>
    </row>
    <row r="692" spans="1:10" x14ac:dyDescent="0.2">
      <c r="A692" s="352">
        <v>42586</v>
      </c>
      <c r="B692" s="4"/>
      <c r="C692" s="4"/>
      <c r="D692" s="287">
        <v>11</v>
      </c>
      <c r="E692" s="287">
        <v>1</v>
      </c>
      <c r="F692" s="286">
        <f t="shared" si="32"/>
        <v>8.3333333333333329E-2</v>
      </c>
      <c r="G692" s="287">
        <v>0</v>
      </c>
      <c r="H692" s="287">
        <v>0</v>
      </c>
      <c r="I692" s="286" t="e">
        <f t="shared" si="33"/>
        <v>#DIV/0!</v>
      </c>
      <c r="J692" s="305"/>
    </row>
    <row r="693" spans="1:10" x14ac:dyDescent="0.2">
      <c r="A693" s="352">
        <v>42587</v>
      </c>
      <c r="B693" s="4"/>
      <c r="C693" s="4"/>
      <c r="D693" s="287">
        <v>4</v>
      </c>
      <c r="E693" s="287">
        <v>0</v>
      </c>
      <c r="F693" s="286">
        <f t="shared" si="32"/>
        <v>0</v>
      </c>
      <c r="G693" s="287">
        <v>0</v>
      </c>
      <c r="H693" s="287">
        <v>0</v>
      </c>
      <c r="I693" s="286" t="e">
        <f t="shared" si="33"/>
        <v>#DIV/0!</v>
      </c>
      <c r="J693" s="305"/>
    </row>
    <row r="694" spans="1:10" x14ac:dyDescent="0.2">
      <c r="A694" s="352">
        <v>42588</v>
      </c>
      <c r="B694" s="4"/>
      <c r="C694" s="4"/>
      <c r="D694" s="287">
        <v>7</v>
      </c>
      <c r="E694" s="287">
        <v>1</v>
      </c>
      <c r="F694" s="286">
        <f t="shared" si="32"/>
        <v>0.125</v>
      </c>
      <c r="G694" s="287">
        <v>0</v>
      </c>
      <c r="H694" s="287">
        <v>0</v>
      </c>
      <c r="I694" s="286" t="e">
        <f t="shared" si="33"/>
        <v>#DIV/0!</v>
      </c>
      <c r="J694" s="305"/>
    </row>
    <row r="695" spans="1:10" x14ac:dyDescent="0.2">
      <c r="A695" s="352">
        <v>42589</v>
      </c>
      <c r="B695" s="4"/>
      <c r="C695" s="4"/>
      <c r="D695" s="287">
        <v>11</v>
      </c>
      <c r="E695" s="287">
        <v>0</v>
      </c>
      <c r="F695" s="286">
        <f t="shared" si="32"/>
        <v>0</v>
      </c>
      <c r="G695" s="287">
        <v>0</v>
      </c>
      <c r="H695" s="287">
        <v>0</v>
      </c>
      <c r="I695" s="286" t="e">
        <f t="shared" si="33"/>
        <v>#DIV/0!</v>
      </c>
      <c r="J695" s="305"/>
    </row>
    <row r="696" spans="1:10" x14ac:dyDescent="0.2">
      <c r="A696" s="352">
        <v>42590</v>
      </c>
      <c r="B696" s="4"/>
      <c r="C696" s="4"/>
      <c r="D696" s="287">
        <v>10</v>
      </c>
      <c r="E696" s="287">
        <v>1</v>
      </c>
      <c r="F696" s="286">
        <f t="shared" si="32"/>
        <v>9.0909090909090912E-2</v>
      </c>
      <c r="G696" s="287">
        <v>0</v>
      </c>
      <c r="H696" s="287">
        <v>0</v>
      </c>
      <c r="I696" s="286" t="e">
        <f t="shared" si="33"/>
        <v>#DIV/0!</v>
      </c>
      <c r="J696" s="305"/>
    </row>
    <row r="697" spans="1:10" x14ac:dyDescent="0.2">
      <c r="A697" s="352">
        <v>42591</v>
      </c>
      <c r="B697" s="4"/>
      <c r="C697" s="4"/>
      <c r="D697" s="287">
        <v>4</v>
      </c>
      <c r="E697" s="287">
        <v>0</v>
      </c>
      <c r="F697" s="286">
        <f t="shared" si="32"/>
        <v>0</v>
      </c>
      <c r="G697" s="287">
        <v>1</v>
      </c>
      <c r="H697" s="287">
        <v>0</v>
      </c>
      <c r="I697" s="286">
        <f t="shared" si="33"/>
        <v>0</v>
      </c>
      <c r="J697" s="305"/>
    </row>
    <row r="698" spans="1:10" x14ac:dyDescent="0.2">
      <c r="A698" s="352">
        <v>42592</v>
      </c>
      <c r="B698" s="4"/>
      <c r="C698" s="4"/>
      <c r="D698" s="287">
        <v>6</v>
      </c>
      <c r="E698" s="287">
        <v>0</v>
      </c>
      <c r="F698" s="286">
        <f t="shared" si="32"/>
        <v>0</v>
      </c>
      <c r="G698" s="287">
        <v>0</v>
      </c>
      <c r="H698" s="287">
        <v>0</v>
      </c>
      <c r="I698" s="286" t="e">
        <f t="shared" si="33"/>
        <v>#DIV/0!</v>
      </c>
      <c r="J698" s="305"/>
    </row>
    <row r="699" spans="1:10" x14ac:dyDescent="0.2">
      <c r="A699" s="352">
        <v>42593</v>
      </c>
      <c r="B699" s="4"/>
      <c r="C699" s="4"/>
      <c r="D699" s="287">
        <v>16</v>
      </c>
      <c r="E699" s="287">
        <v>0</v>
      </c>
      <c r="F699" s="286">
        <f t="shared" si="32"/>
        <v>0</v>
      </c>
      <c r="G699" s="287">
        <v>0</v>
      </c>
      <c r="H699" s="287">
        <v>0</v>
      </c>
      <c r="I699" s="286" t="e">
        <f t="shared" si="33"/>
        <v>#DIV/0!</v>
      </c>
      <c r="J699" s="305"/>
    </row>
    <row r="700" spans="1:10" x14ac:dyDescent="0.2">
      <c r="A700" s="352">
        <v>42594</v>
      </c>
      <c r="B700" s="4"/>
      <c r="C700" s="4"/>
      <c r="D700" s="287">
        <v>34</v>
      </c>
      <c r="E700" s="287">
        <v>2</v>
      </c>
      <c r="F700" s="286">
        <f t="shared" si="32"/>
        <v>5.5555555555555552E-2</v>
      </c>
      <c r="G700" s="287">
        <v>0</v>
      </c>
      <c r="H700" s="287">
        <v>0</v>
      </c>
      <c r="I700" s="286" t="e">
        <f t="shared" si="33"/>
        <v>#DIV/0!</v>
      </c>
      <c r="J700" s="305"/>
    </row>
    <row r="701" spans="1:10" x14ac:dyDescent="0.2">
      <c r="A701" s="352">
        <v>42595</v>
      </c>
      <c r="B701" s="4"/>
      <c r="C701" s="4"/>
      <c r="D701" s="287">
        <v>26</v>
      </c>
      <c r="E701" s="287">
        <v>1</v>
      </c>
      <c r="F701" s="286">
        <f t="shared" si="32"/>
        <v>3.7037037037037035E-2</v>
      </c>
      <c r="G701" s="287">
        <v>2</v>
      </c>
      <c r="H701" s="287">
        <v>0</v>
      </c>
      <c r="I701" s="286">
        <f t="shared" si="33"/>
        <v>0</v>
      </c>
      <c r="J701" s="305"/>
    </row>
    <row r="702" spans="1:10" x14ac:dyDescent="0.2">
      <c r="A702" s="352">
        <v>42596</v>
      </c>
      <c r="B702" s="4"/>
      <c r="C702" s="4"/>
      <c r="D702" s="287">
        <v>5</v>
      </c>
      <c r="E702" s="287">
        <v>1</v>
      </c>
      <c r="F702" s="286">
        <f t="shared" si="32"/>
        <v>0.16666666666666666</v>
      </c>
      <c r="G702" s="287">
        <v>0</v>
      </c>
      <c r="H702" s="287">
        <v>0</v>
      </c>
      <c r="I702" s="286" t="e">
        <f t="shared" si="33"/>
        <v>#DIV/0!</v>
      </c>
      <c r="J702" s="305"/>
    </row>
    <row r="703" spans="1:10" x14ac:dyDescent="0.2">
      <c r="A703" s="352">
        <v>42597</v>
      </c>
      <c r="B703" s="4"/>
      <c r="C703" s="4"/>
      <c r="D703" s="287">
        <v>8</v>
      </c>
      <c r="E703" s="287">
        <v>1</v>
      </c>
      <c r="F703" s="286">
        <f t="shared" si="32"/>
        <v>0.1111111111111111</v>
      </c>
      <c r="G703" s="287">
        <v>1</v>
      </c>
      <c r="H703" s="287">
        <v>0</v>
      </c>
      <c r="I703" s="286">
        <f t="shared" si="33"/>
        <v>0</v>
      </c>
      <c r="J703" s="305"/>
    </row>
    <row r="704" spans="1:10" x14ac:dyDescent="0.2">
      <c r="A704" s="352">
        <v>42598</v>
      </c>
      <c r="B704" s="4"/>
      <c r="C704" s="4"/>
      <c r="D704" s="287">
        <v>17</v>
      </c>
      <c r="E704" s="287">
        <v>1</v>
      </c>
      <c r="F704" s="286">
        <f t="shared" si="32"/>
        <v>5.5555555555555552E-2</v>
      </c>
      <c r="G704" s="287">
        <v>0</v>
      </c>
      <c r="H704" s="287">
        <v>0</v>
      </c>
      <c r="I704" s="286" t="e">
        <f t="shared" si="33"/>
        <v>#DIV/0!</v>
      </c>
      <c r="J704" s="305"/>
    </row>
    <row r="705" spans="1:10" x14ac:dyDescent="0.2">
      <c r="A705" s="352">
        <v>42599</v>
      </c>
      <c r="B705" s="4"/>
      <c r="C705" s="4"/>
      <c r="D705" s="287">
        <v>7</v>
      </c>
      <c r="E705" s="287">
        <v>0</v>
      </c>
      <c r="F705" s="286">
        <f t="shared" si="32"/>
        <v>0</v>
      </c>
      <c r="G705" s="287">
        <v>0</v>
      </c>
      <c r="H705" s="287">
        <v>0</v>
      </c>
      <c r="I705" s="286" t="e">
        <f t="shared" si="33"/>
        <v>#DIV/0!</v>
      </c>
      <c r="J705" s="305"/>
    </row>
    <row r="706" spans="1:10" x14ac:dyDescent="0.2">
      <c r="A706" s="352">
        <v>42600</v>
      </c>
      <c r="B706" s="4"/>
      <c r="C706" s="4"/>
      <c r="D706" s="287">
        <v>19</v>
      </c>
      <c r="E706" s="287">
        <v>2</v>
      </c>
      <c r="F706" s="286">
        <f t="shared" si="32"/>
        <v>9.5238095238095233E-2</v>
      </c>
      <c r="G706" s="287">
        <v>2</v>
      </c>
      <c r="H706" s="287">
        <v>0</v>
      </c>
      <c r="I706" s="286">
        <f t="shared" si="33"/>
        <v>0</v>
      </c>
      <c r="J706" s="305"/>
    </row>
    <row r="707" spans="1:10" x14ac:dyDescent="0.2">
      <c r="A707" s="352">
        <v>42601</v>
      </c>
      <c r="B707" s="4"/>
      <c r="C707" s="4"/>
      <c r="D707" s="287">
        <v>12</v>
      </c>
      <c r="E707" s="287">
        <v>1</v>
      </c>
      <c r="F707" s="286">
        <f t="shared" si="32"/>
        <v>7.6923076923076927E-2</v>
      </c>
      <c r="G707" s="287">
        <v>1</v>
      </c>
      <c r="H707" s="287">
        <v>0</v>
      </c>
      <c r="I707" s="286">
        <f t="shared" ref="I707:I770" si="34">H707/(H707+G707)</f>
        <v>0</v>
      </c>
      <c r="J707" s="305"/>
    </row>
    <row r="708" spans="1:10" x14ac:dyDescent="0.2">
      <c r="A708" s="352">
        <v>42602</v>
      </c>
      <c r="B708" s="4"/>
      <c r="C708" s="4"/>
      <c r="D708" s="287">
        <v>19</v>
      </c>
      <c r="E708" s="287">
        <v>0</v>
      </c>
      <c r="F708" s="286">
        <f t="shared" ref="F708:F771" si="35">E708/(E708+D708)</f>
        <v>0</v>
      </c>
      <c r="G708" s="287">
        <v>1</v>
      </c>
      <c r="H708" s="287">
        <v>0</v>
      </c>
      <c r="I708" s="286">
        <f t="shared" si="34"/>
        <v>0</v>
      </c>
      <c r="J708" s="305"/>
    </row>
    <row r="709" spans="1:10" x14ac:dyDescent="0.2">
      <c r="A709" s="352">
        <v>42603</v>
      </c>
      <c r="B709" s="4"/>
      <c r="C709" s="4"/>
      <c r="D709" s="287">
        <v>11</v>
      </c>
      <c r="E709" s="287">
        <v>0</v>
      </c>
      <c r="F709" s="286">
        <f t="shared" si="35"/>
        <v>0</v>
      </c>
      <c r="G709" s="287">
        <v>2</v>
      </c>
      <c r="H709" s="287">
        <v>0</v>
      </c>
      <c r="I709" s="286">
        <f t="shared" si="34"/>
        <v>0</v>
      </c>
      <c r="J709" s="305"/>
    </row>
    <row r="710" spans="1:10" x14ac:dyDescent="0.2">
      <c r="A710" s="352">
        <v>42604</v>
      </c>
      <c r="B710" s="4"/>
      <c r="C710" s="4"/>
      <c r="D710" s="287">
        <v>34</v>
      </c>
      <c r="E710" s="287">
        <v>2</v>
      </c>
      <c r="F710" s="286">
        <f t="shared" si="35"/>
        <v>5.5555555555555552E-2</v>
      </c>
      <c r="G710" s="287">
        <v>6</v>
      </c>
      <c r="H710" s="287">
        <v>1</v>
      </c>
      <c r="I710" s="286">
        <f t="shared" si="34"/>
        <v>0.14285714285714285</v>
      </c>
      <c r="J710" s="305"/>
    </row>
    <row r="711" spans="1:10" x14ac:dyDescent="0.2">
      <c r="A711" s="352">
        <v>42605</v>
      </c>
      <c r="B711" s="4"/>
      <c r="C711" s="4"/>
      <c r="D711" s="287">
        <v>97</v>
      </c>
      <c r="E711" s="287">
        <v>13</v>
      </c>
      <c r="F711" s="286">
        <f t="shared" si="35"/>
        <v>0.11818181818181818</v>
      </c>
      <c r="G711" s="287">
        <v>1</v>
      </c>
      <c r="H711" s="287">
        <v>0</v>
      </c>
      <c r="I711" s="286">
        <f t="shared" si="34"/>
        <v>0</v>
      </c>
      <c r="J711" s="305"/>
    </row>
    <row r="712" spans="1:10" x14ac:dyDescent="0.2">
      <c r="A712" s="352">
        <v>42606</v>
      </c>
      <c r="B712" s="4"/>
      <c r="C712" s="4"/>
      <c r="D712" s="287">
        <v>196</v>
      </c>
      <c r="E712" s="287">
        <v>15</v>
      </c>
      <c r="F712" s="286">
        <f t="shared" si="35"/>
        <v>7.1090047393364927E-2</v>
      </c>
      <c r="G712" s="287">
        <v>5</v>
      </c>
      <c r="H712" s="287">
        <v>0</v>
      </c>
      <c r="I712" s="286">
        <f t="shared" si="34"/>
        <v>0</v>
      </c>
      <c r="J712" s="305"/>
    </row>
    <row r="713" spans="1:10" x14ac:dyDescent="0.2">
      <c r="A713" s="352">
        <v>42607</v>
      </c>
      <c r="B713" s="4"/>
      <c r="C713" s="4"/>
      <c r="D713" s="287">
        <v>196</v>
      </c>
      <c r="E713" s="287">
        <v>4</v>
      </c>
      <c r="F713" s="286">
        <f t="shared" si="35"/>
        <v>0.02</v>
      </c>
      <c r="G713" s="287">
        <v>13</v>
      </c>
      <c r="H713" s="287">
        <v>0</v>
      </c>
      <c r="I713" s="286">
        <f t="shared" si="34"/>
        <v>0</v>
      </c>
      <c r="J713" s="305"/>
    </row>
    <row r="714" spans="1:10" x14ac:dyDescent="0.2">
      <c r="A714" s="352">
        <v>42608</v>
      </c>
      <c r="B714" s="4"/>
      <c r="C714" s="4"/>
      <c r="D714" s="287">
        <v>114</v>
      </c>
      <c r="E714" s="287">
        <v>4</v>
      </c>
      <c r="F714" s="286">
        <f t="shared" si="35"/>
        <v>3.3898305084745763E-2</v>
      </c>
      <c r="G714" s="287">
        <v>12</v>
      </c>
      <c r="H714" s="287">
        <v>1</v>
      </c>
      <c r="I714" s="286">
        <f t="shared" si="34"/>
        <v>7.6923076923076927E-2</v>
      </c>
      <c r="J714" s="305"/>
    </row>
    <row r="715" spans="1:10" x14ac:dyDescent="0.2">
      <c r="A715" s="352">
        <v>42609</v>
      </c>
      <c r="B715" s="4"/>
      <c r="C715" s="4"/>
      <c r="D715" s="287">
        <v>123</v>
      </c>
      <c r="E715" s="287">
        <v>3</v>
      </c>
      <c r="F715" s="286">
        <f t="shared" si="35"/>
        <v>2.3809523809523808E-2</v>
      </c>
      <c r="G715" s="287">
        <v>14</v>
      </c>
      <c r="H715" s="287">
        <v>0</v>
      </c>
      <c r="I715" s="286">
        <f t="shared" si="34"/>
        <v>0</v>
      </c>
      <c r="J715" s="305"/>
    </row>
    <row r="716" spans="1:10" x14ac:dyDescent="0.2">
      <c r="A716" s="352">
        <v>42610</v>
      </c>
      <c r="B716" s="4"/>
      <c r="C716" s="4"/>
      <c r="D716" s="287">
        <v>220</v>
      </c>
      <c r="E716" s="287">
        <v>12</v>
      </c>
      <c r="F716" s="286">
        <f t="shared" si="35"/>
        <v>5.1724137931034482E-2</v>
      </c>
      <c r="G716" s="287">
        <v>28</v>
      </c>
      <c r="H716" s="287">
        <v>1</v>
      </c>
      <c r="I716" s="286">
        <f t="shared" si="34"/>
        <v>3.4482758620689655E-2</v>
      </c>
      <c r="J716" s="305"/>
    </row>
    <row r="717" spans="1:10" x14ac:dyDescent="0.2">
      <c r="A717" s="352">
        <v>42611</v>
      </c>
      <c r="B717" s="4"/>
      <c r="C717" s="4"/>
      <c r="D717" s="287">
        <v>163</v>
      </c>
      <c r="E717" s="287">
        <v>13</v>
      </c>
      <c r="F717" s="286">
        <f t="shared" si="35"/>
        <v>7.3863636363636367E-2</v>
      </c>
      <c r="G717" s="287">
        <v>13</v>
      </c>
      <c r="H717" s="287">
        <v>4</v>
      </c>
      <c r="I717" s="286">
        <f t="shared" si="34"/>
        <v>0.23529411764705882</v>
      </c>
      <c r="J717" s="305"/>
    </row>
    <row r="718" spans="1:10" x14ac:dyDescent="0.2">
      <c r="A718" s="352">
        <v>42612</v>
      </c>
      <c r="B718" s="4"/>
      <c r="C718" s="4"/>
      <c r="D718" s="287">
        <v>306</v>
      </c>
      <c r="E718" s="287">
        <v>28</v>
      </c>
      <c r="F718" s="286">
        <f t="shared" si="35"/>
        <v>8.3832335329341312E-2</v>
      </c>
      <c r="G718" s="287">
        <v>22</v>
      </c>
      <c r="H718" s="287">
        <v>5</v>
      </c>
      <c r="I718" s="286">
        <f t="shared" si="34"/>
        <v>0.18518518518518517</v>
      </c>
      <c r="J718" s="305"/>
    </row>
    <row r="719" spans="1:10" x14ac:dyDescent="0.2">
      <c r="A719" s="352">
        <v>42613</v>
      </c>
      <c r="B719" s="4"/>
      <c r="C719" s="4"/>
      <c r="D719" s="287">
        <v>88</v>
      </c>
      <c r="E719" s="287">
        <v>5</v>
      </c>
      <c r="F719" s="286">
        <f t="shared" si="35"/>
        <v>5.3763440860215055E-2</v>
      </c>
      <c r="G719" s="287">
        <v>12</v>
      </c>
      <c r="H719" s="287">
        <v>1</v>
      </c>
      <c r="I719" s="286">
        <f t="shared" si="34"/>
        <v>7.6923076923076927E-2</v>
      </c>
      <c r="J719" s="305"/>
    </row>
    <row r="720" spans="1:10" x14ac:dyDescent="0.2">
      <c r="A720" s="352">
        <v>42614</v>
      </c>
      <c r="B720" s="4"/>
      <c r="C720" s="4"/>
      <c r="D720" s="287">
        <v>141</v>
      </c>
      <c r="E720" s="287">
        <v>9</v>
      </c>
      <c r="F720" s="286">
        <f t="shared" si="35"/>
        <v>0.06</v>
      </c>
      <c r="G720" s="287">
        <v>7</v>
      </c>
      <c r="H720" s="287">
        <v>0</v>
      </c>
      <c r="I720" s="286">
        <f t="shared" si="34"/>
        <v>0</v>
      </c>
      <c r="J720" s="305"/>
    </row>
    <row r="721" spans="1:10" x14ac:dyDescent="0.2">
      <c r="A721" s="352">
        <v>42615</v>
      </c>
      <c r="B721" s="4"/>
      <c r="C721" s="4"/>
      <c r="D721" s="287">
        <v>144</v>
      </c>
      <c r="E721" s="287">
        <v>6</v>
      </c>
      <c r="F721" s="286">
        <f t="shared" si="35"/>
        <v>0.04</v>
      </c>
      <c r="G721" s="287">
        <v>6</v>
      </c>
      <c r="H721" s="287">
        <v>0</v>
      </c>
      <c r="I721" s="286">
        <f t="shared" si="34"/>
        <v>0</v>
      </c>
      <c r="J721" s="305"/>
    </row>
    <row r="722" spans="1:10" x14ac:dyDescent="0.2">
      <c r="A722" s="352">
        <v>42616</v>
      </c>
      <c r="B722" s="4"/>
      <c r="C722" s="4"/>
      <c r="D722" s="287">
        <v>141</v>
      </c>
      <c r="E722" s="287">
        <v>7</v>
      </c>
      <c r="F722" s="286">
        <f t="shared" si="35"/>
        <v>4.72972972972973E-2</v>
      </c>
      <c r="G722" s="287">
        <v>25</v>
      </c>
      <c r="H722" s="287">
        <v>1</v>
      </c>
      <c r="I722" s="286">
        <f t="shared" si="34"/>
        <v>3.8461538461538464E-2</v>
      </c>
      <c r="J722" s="305"/>
    </row>
    <row r="723" spans="1:10" x14ac:dyDescent="0.2">
      <c r="A723" s="352">
        <v>42617</v>
      </c>
      <c r="B723" s="4"/>
      <c r="C723" s="4"/>
      <c r="D723" s="287">
        <v>177</v>
      </c>
      <c r="E723" s="287">
        <v>3</v>
      </c>
      <c r="F723" s="286">
        <f t="shared" si="35"/>
        <v>1.6666666666666666E-2</v>
      </c>
      <c r="G723" s="287">
        <v>20</v>
      </c>
      <c r="H723" s="287">
        <v>1</v>
      </c>
      <c r="I723" s="286">
        <f t="shared" si="34"/>
        <v>4.7619047619047616E-2</v>
      </c>
      <c r="J723" s="305"/>
    </row>
    <row r="724" spans="1:10" x14ac:dyDescent="0.2">
      <c r="A724" s="352">
        <v>42618</v>
      </c>
      <c r="B724" s="4"/>
      <c r="C724" s="4"/>
      <c r="D724" s="287">
        <v>228</v>
      </c>
      <c r="E724" s="287">
        <v>10</v>
      </c>
      <c r="F724" s="286">
        <f t="shared" si="35"/>
        <v>4.2016806722689079E-2</v>
      </c>
      <c r="G724" s="287">
        <v>42</v>
      </c>
      <c r="H724" s="287">
        <v>2</v>
      </c>
      <c r="I724" s="286">
        <f t="shared" si="34"/>
        <v>4.5454545454545456E-2</v>
      </c>
      <c r="J724" s="305"/>
    </row>
    <row r="725" spans="1:10" x14ac:dyDescent="0.2">
      <c r="A725" s="352">
        <v>42619</v>
      </c>
      <c r="B725" s="4"/>
      <c r="C725" s="4"/>
      <c r="D725" s="287">
        <v>290</v>
      </c>
      <c r="E725" s="287">
        <v>17</v>
      </c>
      <c r="F725" s="286">
        <f t="shared" si="35"/>
        <v>5.5374592833876218E-2</v>
      </c>
      <c r="G725" s="287">
        <v>43</v>
      </c>
      <c r="H725" s="287">
        <v>4</v>
      </c>
      <c r="I725" s="286">
        <f t="shared" si="34"/>
        <v>8.5106382978723402E-2</v>
      </c>
      <c r="J725" s="305"/>
    </row>
    <row r="726" spans="1:10" x14ac:dyDescent="0.2">
      <c r="A726" s="352">
        <v>42620</v>
      </c>
      <c r="B726" s="4"/>
      <c r="C726" s="4"/>
      <c r="D726" s="287">
        <v>141</v>
      </c>
      <c r="E726" s="287">
        <v>15</v>
      </c>
      <c r="F726" s="286">
        <f t="shared" si="35"/>
        <v>9.6153846153846159E-2</v>
      </c>
      <c r="G726" s="287">
        <v>33</v>
      </c>
      <c r="H726" s="287">
        <v>1</v>
      </c>
      <c r="I726" s="286">
        <f t="shared" si="34"/>
        <v>2.9411764705882353E-2</v>
      </c>
      <c r="J726" s="305"/>
    </row>
    <row r="727" spans="1:10" x14ac:dyDescent="0.2">
      <c r="A727" s="352">
        <v>42621</v>
      </c>
      <c r="B727" s="4"/>
      <c r="C727" s="4"/>
      <c r="D727" s="287">
        <v>148</v>
      </c>
      <c r="E727" s="287">
        <v>15</v>
      </c>
      <c r="F727" s="286">
        <f t="shared" si="35"/>
        <v>9.202453987730061E-2</v>
      </c>
      <c r="G727" s="287">
        <v>29</v>
      </c>
      <c r="H727" s="287">
        <v>2</v>
      </c>
      <c r="I727" s="286">
        <f t="shared" si="34"/>
        <v>6.4516129032258063E-2</v>
      </c>
      <c r="J727" s="305"/>
    </row>
    <row r="728" spans="1:10" x14ac:dyDescent="0.2">
      <c r="A728" s="352">
        <v>42622</v>
      </c>
      <c r="B728" s="4"/>
      <c r="C728" s="4"/>
      <c r="D728" s="287">
        <v>54</v>
      </c>
      <c r="E728" s="287">
        <v>2</v>
      </c>
      <c r="F728" s="286">
        <f t="shared" si="35"/>
        <v>3.5714285714285712E-2</v>
      </c>
      <c r="G728" s="287">
        <v>10</v>
      </c>
      <c r="H728" s="287">
        <v>0</v>
      </c>
      <c r="I728" s="286">
        <f t="shared" si="34"/>
        <v>0</v>
      </c>
      <c r="J728" s="305"/>
    </row>
    <row r="729" spans="1:10" x14ac:dyDescent="0.2">
      <c r="A729" s="352">
        <v>42623</v>
      </c>
      <c r="B729" s="4"/>
      <c r="C729" s="4"/>
      <c r="D729" s="287">
        <v>81</v>
      </c>
      <c r="E729" s="287">
        <v>0</v>
      </c>
      <c r="F729" s="286">
        <f t="shared" si="35"/>
        <v>0</v>
      </c>
      <c r="G729" s="287">
        <v>24</v>
      </c>
      <c r="H729" s="287">
        <v>1</v>
      </c>
      <c r="I729" s="286">
        <f t="shared" si="34"/>
        <v>0.04</v>
      </c>
      <c r="J729" s="305"/>
    </row>
    <row r="730" spans="1:10" x14ac:dyDescent="0.2">
      <c r="A730" s="352">
        <v>42624</v>
      </c>
      <c r="B730" s="4"/>
      <c r="C730" s="4"/>
      <c r="D730" s="287">
        <v>86</v>
      </c>
      <c r="E730" s="287">
        <v>3</v>
      </c>
      <c r="F730" s="286">
        <f t="shared" si="35"/>
        <v>3.3707865168539325E-2</v>
      </c>
      <c r="G730" s="287">
        <v>26</v>
      </c>
      <c r="H730" s="287">
        <v>2</v>
      </c>
      <c r="I730" s="286">
        <f t="shared" si="34"/>
        <v>7.1428571428571425E-2</v>
      </c>
      <c r="J730" s="305"/>
    </row>
    <row r="731" spans="1:10" x14ac:dyDescent="0.2">
      <c r="A731" s="352">
        <v>42625</v>
      </c>
      <c r="B731" s="4"/>
      <c r="C731" s="4"/>
      <c r="D731" s="287">
        <v>217</v>
      </c>
      <c r="E731" s="287">
        <v>13</v>
      </c>
      <c r="F731" s="286">
        <f t="shared" si="35"/>
        <v>5.6521739130434782E-2</v>
      </c>
      <c r="G731" s="287">
        <v>56</v>
      </c>
      <c r="H731" s="287">
        <v>3</v>
      </c>
      <c r="I731" s="286">
        <f t="shared" si="34"/>
        <v>5.0847457627118647E-2</v>
      </c>
      <c r="J731" s="305"/>
    </row>
    <row r="732" spans="1:10" x14ac:dyDescent="0.2">
      <c r="A732" s="352">
        <v>42626</v>
      </c>
      <c r="B732" s="4"/>
      <c r="C732" s="4"/>
      <c r="D732" s="287">
        <v>239</v>
      </c>
      <c r="E732" s="287">
        <v>14</v>
      </c>
      <c r="F732" s="286">
        <f t="shared" si="35"/>
        <v>5.533596837944664E-2</v>
      </c>
      <c r="G732" s="287">
        <v>63</v>
      </c>
      <c r="H732" s="287">
        <v>4</v>
      </c>
      <c r="I732" s="286">
        <f t="shared" si="34"/>
        <v>5.9701492537313432E-2</v>
      </c>
      <c r="J732" s="305"/>
    </row>
    <row r="733" spans="1:10" x14ac:dyDescent="0.2">
      <c r="A733" s="352">
        <v>42627</v>
      </c>
      <c r="B733" s="4"/>
      <c r="C733" s="4"/>
      <c r="D733" s="287">
        <v>207</v>
      </c>
      <c r="E733" s="287">
        <v>19</v>
      </c>
      <c r="F733" s="286">
        <f t="shared" si="35"/>
        <v>8.4070796460176997E-2</v>
      </c>
      <c r="G733" s="287">
        <v>72</v>
      </c>
      <c r="H733" s="287">
        <v>3</v>
      </c>
      <c r="I733" s="286">
        <f t="shared" si="34"/>
        <v>0.04</v>
      </c>
      <c r="J733" s="305"/>
    </row>
    <row r="734" spans="1:10" x14ac:dyDescent="0.2">
      <c r="A734" s="352">
        <v>42628</v>
      </c>
      <c r="B734" s="4"/>
      <c r="C734" s="4"/>
      <c r="D734" s="287">
        <v>279</v>
      </c>
      <c r="E734" s="287">
        <v>19</v>
      </c>
      <c r="F734" s="286">
        <f t="shared" si="35"/>
        <v>6.3758389261744972E-2</v>
      </c>
      <c r="G734" s="287">
        <v>77</v>
      </c>
      <c r="H734" s="287">
        <v>4</v>
      </c>
      <c r="I734" s="286">
        <f t="shared" si="34"/>
        <v>4.9382716049382713E-2</v>
      </c>
      <c r="J734" s="305"/>
    </row>
    <row r="735" spans="1:10" x14ac:dyDescent="0.2">
      <c r="A735" s="352">
        <v>42629</v>
      </c>
      <c r="B735" s="4"/>
      <c r="C735" s="4"/>
      <c r="D735" s="287">
        <v>323</v>
      </c>
      <c r="E735" s="287">
        <v>15</v>
      </c>
      <c r="F735" s="286">
        <f t="shared" si="35"/>
        <v>4.4378698224852069E-2</v>
      </c>
      <c r="G735" s="287">
        <v>58</v>
      </c>
      <c r="H735" s="287">
        <v>3</v>
      </c>
      <c r="I735" s="286">
        <f t="shared" si="34"/>
        <v>4.9180327868852458E-2</v>
      </c>
      <c r="J735" s="305"/>
    </row>
    <row r="736" spans="1:10" x14ac:dyDescent="0.2">
      <c r="A736" s="352">
        <v>42630</v>
      </c>
      <c r="B736" s="4"/>
      <c r="C736" s="4"/>
      <c r="D736" s="287">
        <v>355</v>
      </c>
      <c r="E736" s="287">
        <v>17</v>
      </c>
      <c r="F736" s="286">
        <f t="shared" si="35"/>
        <v>4.5698924731182797E-2</v>
      </c>
      <c r="G736" s="287">
        <v>72</v>
      </c>
      <c r="H736" s="287">
        <v>3</v>
      </c>
      <c r="I736" s="286">
        <f t="shared" si="34"/>
        <v>0.04</v>
      </c>
      <c r="J736" s="305"/>
    </row>
    <row r="737" spans="1:10" x14ac:dyDescent="0.2">
      <c r="A737" s="352">
        <v>42631</v>
      </c>
      <c r="B737" s="4"/>
      <c r="C737" s="4"/>
      <c r="D737" s="287">
        <v>702</v>
      </c>
      <c r="E737" s="287">
        <v>26</v>
      </c>
      <c r="F737" s="286">
        <f t="shared" si="35"/>
        <v>3.5714285714285712E-2</v>
      </c>
      <c r="G737" s="287">
        <v>148</v>
      </c>
      <c r="H737" s="287">
        <v>8</v>
      </c>
      <c r="I737" s="286">
        <f t="shared" si="34"/>
        <v>5.128205128205128E-2</v>
      </c>
      <c r="J737" s="305"/>
    </row>
    <row r="738" spans="1:10" x14ac:dyDescent="0.2">
      <c r="A738" s="352">
        <v>42632</v>
      </c>
      <c r="B738" s="4"/>
      <c r="C738" s="4"/>
      <c r="D738" s="287">
        <v>0</v>
      </c>
      <c r="E738" s="287">
        <v>0</v>
      </c>
      <c r="F738" s="286" t="e">
        <f t="shared" si="35"/>
        <v>#DIV/0!</v>
      </c>
      <c r="G738" s="287">
        <v>0</v>
      </c>
      <c r="H738" s="287">
        <v>0</v>
      </c>
      <c r="I738" s="286" t="e">
        <f t="shared" si="34"/>
        <v>#DIV/0!</v>
      </c>
      <c r="J738" s="305"/>
    </row>
    <row r="739" spans="1:10" x14ac:dyDescent="0.2">
      <c r="A739" s="352">
        <v>42633</v>
      </c>
      <c r="B739" s="4"/>
      <c r="C739" s="4"/>
      <c r="D739" s="287">
        <v>266</v>
      </c>
      <c r="E739" s="287">
        <v>26</v>
      </c>
      <c r="F739" s="286">
        <f t="shared" si="35"/>
        <v>8.9041095890410954E-2</v>
      </c>
      <c r="G739" s="287">
        <v>53</v>
      </c>
      <c r="H739" s="287">
        <v>1</v>
      </c>
      <c r="I739" s="286">
        <f t="shared" si="34"/>
        <v>1.8518518518518517E-2</v>
      </c>
      <c r="J739" s="305"/>
    </row>
    <row r="740" spans="1:10" x14ac:dyDescent="0.2">
      <c r="A740" s="352">
        <v>42634</v>
      </c>
      <c r="B740" s="4"/>
      <c r="C740" s="4"/>
      <c r="D740" s="287">
        <v>214</v>
      </c>
      <c r="E740" s="287">
        <v>8</v>
      </c>
      <c r="F740" s="286">
        <f t="shared" si="35"/>
        <v>3.6036036036036036E-2</v>
      </c>
      <c r="G740" s="287">
        <v>38</v>
      </c>
      <c r="H740" s="287">
        <v>1</v>
      </c>
      <c r="I740" s="286">
        <f t="shared" si="34"/>
        <v>2.564102564102564E-2</v>
      </c>
      <c r="J740" s="305"/>
    </row>
    <row r="741" spans="1:10" x14ac:dyDescent="0.2">
      <c r="A741" s="352">
        <v>42635</v>
      </c>
      <c r="B741" s="4"/>
      <c r="C741" s="4"/>
      <c r="D741" s="287">
        <v>379</v>
      </c>
      <c r="E741" s="287">
        <v>14</v>
      </c>
      <c r="F741" s="286">
        <f t="shared" si="35"/>
        <v>3.5623409669211195E-2</v>
      </c>
      <c r="G741" s="287">
        <v>61</v>
      </c>
      <c r="H741" s="287">
        <v>0</v>
      </c>
      <c r="I741" s="286">
        <f t="shared" si="34"/>
        <v>0</v>
      </c>
      <c r="J741" s="305"/>
    </row>
    <row r="742" spans="1:10" x14ac:dyDescent="0.2">
      <c r="A742" s="352">
        <v>42636</v>
      </c>
      <c r="B742" s="4"/>
      <c r="C742" s="4"/>
      <c r="D742" s="287">
        <v>266</v>
      </c>
      <c r="E742" s="287">
        <v>12</v>
      </c>
      <c r="F742" s="286">
        <f t="shared" si="35"/>
        <v>4.3165467625899283E-2</v>
      </c>
      <c r="G742" s="287">
        <v>61</v>
      </c>
      <c r="H742" s="287">
        <v>3</v>
      </c>
      <c r="I742" s="286">
        <f t="shared" si="34"/>
        <v>4.6875E-2</v>
      </c>
      <c r="J742" s="305"/>
    </row>
    <row r="743" spans="1:10" x14ac:dyDescent="0.2">
      <c r="A743" s="352">
        <v>42637</v>
      </c>
      <c r="B743" s="4"/>
      <c r="C743" s="4"/>
      <c r="D743" s="287">
        <v>177</v>
      </c>
      <c r="E743" s="287">
        <v>12</v>
      </c>
      <c r="F743" s="286">
        <f t="shared" si="35"/>
        <v>6.3492063492063489E-2</v>
      </c>
      <c r="G743" s="287">
        <v>30</v>
      </c>
      <c r="H743" s="287">
        <v>5</v>
      </c>
      <c r="I743" s="286">
        <f t="shared" si="34"/>
        <v>0.14285714285714285</v>
      </c>
      <c r="J743" s="305"/>
    </row>
    <row r="744" spans="1:10" x14ac:dyDescent="0.2">
      <c r="A744" s="352">
        <v>42638</v>
      </c>
      <c r="B744" s="4"/>
      <c r="C744" s="4"/>
      <c r="D744" s="287">
        <v>225</v>
      </c>
      <c r="E744" s="287">
        <v>8</v>
      </c>
      <c r="F744" s="286">
        <f t="shared" si="35"/>
        <v>3.4334763948497854E-2</v>
      </c>
      <c r="G744" s="287">
        <v>33</v>
      </c>
      <c r="H744" s="287">
        <v>4</v>
      </c>
      <c r="I744" s="286">
        <f t="shared" si="34"/>
        <v>0.10810810810810811</v>
      </c>
      <c r="J744" s="305"/>
    </row>
    <row r="745" spans="1:10" x14ac:dyDescent="0.2">
      <c r="A745" s="352">
        <v>42639</v>
      </c>
      <c r="B745" s="4"/>
      <c r="C745" s="4"/>
      <c r="D745" s="287">
        <v>863</v>
      </c>
      <c r="E745" s="287">
        <v>48</v>
      </c>
      <c r="F745" s="286">
        <f t="shared" si="35"/>
        <v>5.2689352360043906E-2</v>
      </c>
      <c r="G745" s="287">
        <v>144</v>
      </c>
      <c r="H745" s="287">
        <v>6</v>
      </c>
      <c r="I745" s="286">
        <f t="shared" si="34"/>
        <v>0.04</v>
      </c>
      <c r="J745" s="305"/>
    </row>
    <row r="746" spans="1:10" x14ac:dyDescent="0.2">
      <c r="A746" s="352">
        <v>42640</v>
      </c>
      <c r="B746" s="4"/>
      <c r="C746" s="4"/>
      <c r="D746" s="287">
        <v>898</v>
      </c>
      <c r="E746" s="287">
        <v>37</v>
      </c>
      <c r="F746" s="286">
        <f t="shared" si="35"/>
        <v>3.9572192513368985E-2</v>
      </c>
      <c r="G746" s="287">
        <v>170</v>
      </c>
      <c r="H746" s="287">
        <v>12</v>
      </c>
      <c r="I746" s="286">
        <f t="shared" si="34"/>
        <v>6.5934065934065936E-2</v>
      </c>
      <c r="J746" s="305"/>
    </row>
    <row r="747" spans="1:10" x14ac:dyDescent="0.2">
      <c r="A747" s="352">
        <v>42641</v>
      </c>
      <c r="B747" s="4"/>
      <c r="C747" s="4"/>
      <c r="D747" s="287">
        <v>789</v>
      </c>
      <c r="E747" s="287">
        <v>51</v>
      </c>
      <c r="F747" s="286">
        <f t="shared" si="35"/>
        <v>6.0714285714285714E-2</v>
      </c>
      <c r="G747" s="287">
        <v>98</v>
      </c>
      <c r="H747" s="287">
        <v>1</v>
      </c>
      <c r="I747" s="286">
        <f t="shared" si="34"/>
        <v>1.0101010101010102E-2</v>
      </c>
      <c r="J747" s="305"/>
    </row>
    <row r="748" spans="1:10" x14ac:dyDescent="0.2">
      <c r="A748" s="352">
        <v>42642</v>
      </c>
      <c r="B748" s="4"/>
      <c r="C748" s="4"/>
      <c r="D748" s="287">
        <v>84</v>
      </c>
      <c r="E748" s="287">
        <v>2</v>
      </c>
      <c r="F748" s="286">
        <f t="shared" si="35"/>
        <v>2.3255813953488372E-2</v>
      </c>
      <c r="G748" s="287">
        <v>10</v>
      </c>
      <c r="H748" s="287">
        <v>3</v>
      </c>
      <c r="I748" s="286">
        <f t="shared" si="34"/>
        <v>0.23076923076923078</v>
      </c>
      <c r="J748" s="305"/>
    </row>
    <row r="749" spans="1:10" x14ac:dyDescent="0.2">
      <c r="A749" s="352">
        <v>42643</v>
      </c>
      <c r="B749" s="4"/>
      <c r="C749" s="4"/>
      <c r="D749" s="287">
        <v>225</v>
      </c>
      <c r="E749" s="287">
        <v>8</v>
      </c>
      <c r="F749" s="286">
        <f t="shared" si="35"/>
        <v>3.4334763948497854E-2</v>
      </c>
      <c r="G749" s="287">
        <v>29</v>
      </c>
      <c r="H749" s="287">
        <v>2</v>
      </c>
      <c r="I749" s="286">
        <f t="shared" si="34"/>
        <v>6.4516129032258063E-2</v>
      </c>
      <c r="J749" s="305"/>
    </row>
    <row r="750" spans="1:10" x14ac:dyDescent="0.2">
      <c r="A750" s="352">
        <v>42644</v>
      </c>
      <c r="B750" s="4"/>
      <c r="C750" s="4"/>
      <c r="D750" s="287">
        <v>528</v>
      </c>
      <c r="E750" s="287">
        <v>17</v>
      </c>
      <c r="F750" s="286">
        <f t="shared" si="35"/>
        <v>3.1192660550458717E-2</v>
      </c>
      <c r="G750" s="287">
        <v>61</v>
      </c>
      <c r="H750" s="287">
        <v>6</v>
      </c>
      <c r="I750" s="286">
        <f t="shared" si="34"/>
        <v>8.9552238805970144E-2</v>
      </c>
      <c r="J750" s="305"/>
    </row>
    <row r="751" spans="1:10" x14ac:dyDescent="0.2">
      <c r="A751" s="352">
        <v>42645</v>
      </c>
      <c r="B751" s="4"/>
      <c r="C751" s="4"/>
      <c r="D751" s="287">
        <v>795</v>
      </c>
      <c r="E751" s="287">
        <v>33</v>
      </c>
      <c r="F751" s="286">
        <f t="shared" si="35"/>
        <v>3.9855072463768113E-2</v>
      </c>
      <c r="G751" s="287">
        <v>126</v>
      </c>
      <c r="H751" s="287">
        <v>5</v>
      </c>
      <c r="I751" s="286">
        <f t="shared" si="34"/>
        <v>3.8167938931297711E-2</v>
      </c>
      <c r="J751" s="305"/>
    </row>
    <row r="752" spans="1:10" x14ac:dyDescent="0.2">
      <c r="A752" s="352">
        <v>42646</v>
      </c>
      <c r="B752" s="4"/>
      <c r="C752" s="4"/>
      <c r="D752" s="287">
        <v>686</v>
      </c>
      <c r="E752" s="287">
        <v>25</v>
      </c>
      <c r="F752" s="286">
        <f t="shared" si="35"/>
        <v>3.5161744022503515E-2</v>
      </c>
      <c r="G752" s="287">
        <v>185</v>
      </c>
      <c r="H752" s="287">
        <v>4</v>
      </c>
      <c r="I752" s="286">
        <f t="shared" si="34"/>
        <v>2.1164021164021163E-2</v>
      </c>
      <c r="J752" s="305"/>
    </row>
    <row r="753" spans="1:10" x14ac:dyDescent="0.2">
      <c r="A753" s="352">
        <v>42647</v>
      </c>
      <c r="B753" s="4"/>
      <c r="C753" s="4"/>
      <c r="D753" s="287">
        <v>965</v>
      </c>
      <c r="E753" s="287">
        <v>82</v>
      </c>
      <c r="F753" s="286">
        <f t="shared" si="35"/>
        <v>7.8319006685768869E-2</v>
      </c>
      <c r="G753" s="287">
        <v>112</v>
      </c>
      <c r="H753" s="287">
        <v>11</v>
      </c>
      <c r="I753" s="286">
        <f t="shared" si="34"/>
        <v>8.943089430894309E-2</v>
      </c>
      <c r="J753" s="305"/>
    </row>
    <row r="754" spans="1:10" x14ac:dyDescent="0.2">
      <c r="A754" s="352">
        <v>42648</v>
      </c>
      <c r="B754" s="4"/>
      <c r="C754" s="4"/>
      <c r="D754" s="287">
        <v>561</v>
      </c>
      <c r="E754" s="287">
        <v>38</v>
      </c>
      <c r="F754" s="286">
        <f t="shared" si="35"/>
        <v>6.3439065108514187E-2</v>
      </c>
      <c r="G754" s="287">
        <v>78</v>
      </c>
      <c r="H754" s="287">
        <v>3</v>
      </c>
      <c r="I754" s="286">
        <f t="shared" si="34"/>
        <v>3.7037037037037035E-2</v>
      </c>
      <c r="J754" s="305"/>
    </row>
    <row r="755" spans="1:10" x14ac:dyDescent="0.2">
      <c r="A755" s="352">
        <v>42649</v>
      </c>
      <c r="B755" s="4"/>
      <c r="C755" s="4"/>
      <c r="D755" s="287">
        <v>433</v>
      </c>
      <c r="E755" s="287">
        <v>19</v>
      </c>
      <c r="F755" s="286">
        <f t="shared" si="35"/>
        <v>4.2035398230088498E-2</v>
      </c>
      <c r="G755" s="287">
        <v>23</v>
      </c>
      <c r="H755" s="287">
        <v>0</v>
      </c>
      <c r="I755" s="286">
        <f t="shared" si="34"/>
        <v>0</v>
      </c>
      <c r="J755" s="305"/>
    </row>
    <row r="756" spans="1:10" x14ac:dyDescent="0.2">
      <c r="A756" s="352">
        <v>42650</v>
      </c>
      <c r="B756" s="4"/>
      <c r="C756" s="4"/>
      <c r="D756" s="287">
        <v>2627</v>
      </c>
      <c r="E756" s="287">
        <v>158</v>
      </c>
      <c r="F756" s="286">
        <f t="shared" si="35"/>
        <v>5.6732495511669659E-2</v>
      </c>
      <c r="G756" s="287">
        <v>170</v>
      </c>
      <c r="H756" s="287">
        <v>9</v>
      </c>
      <c r="I756" s="286">
        <f t="shared" si="34"/>
        <v>5.027932960893855E-2</v>
      </c>
      <c r="J756" s="305"/>
    </row>
    <row r="757" spans="1:10" x14ac:dyDescent="0.2">
      <c r="A757" s="352">
        <v>42651</v>
      </c>
      <c r="B757" s="4"/>
      <c r="C757" s="4"/>
      <c r="D757" s="287">
        <v>328</v>
      </c>
      <c r="E757" s="287">
        <v>37</v>
      </c>
      <c r="F757" s="286">
        <f t="shared" si="35"/>
        <v>0.10136986301369863</v>
      </c>
      <c r="G757" s="287">
        <v>18</v>
      </c>
      <c r="H757" s="287">
        <v>2</v>
      </c>
      <c r="I757" s="286">
        <f t="shared" si="34"/>
        <v>0.1</v>
      </c>
      <c r="J757" s="305"/>
    </row>
    <row r="758" spans="1:10" x14ac:dyDescent="0.2">
      <c r="A758" s="352">
        <v>42652</v>
      </c>
      <c r="B758" s="4"/>
      <c r="C758" s="4"/>
      <c r="D758" s="287">
        <v>978</v>
      </c>
      <c r="E758" s="287">
        <v>62</v>
      </c>
      <c r="F758" s="286">
        <f t="shared" si="35"/>
        <v>5.9615384615384619E-2</v>
      </c>
      <c r="G758" s="287">
        <v>84</v>
      </c>
      <c r="H758" s="287">
        <v>7</v>
      </c>
      <c r="I758" s="286">
        <f t="shared" si="34"/>
        <v>7.6923076923076927E-2</v>
      </c>
      <c r="J758" s="305"/>
    </row>
    <row r="759" spans="1:10" x14ac:dyDescent="0.2">
      <c r="A759" s="352">
        <v>42653</v>
      </c>
      <c r="B759" s="4"/>
      <c r="C759" s="4"/>
      <c r="D759" s="287">
        <v>679</v>
      </c>
      <c r="E759" s="287">
        <v>31</v>
      </c>
      <c r="F759" s="286">
        <f t="shared" si="35"/>
        <v>4.3661971830985913E-2</v>
      </c>
      <c r="G759" s="287">
        <v>68</v>
      </c>
      <c r="H759" s="287">
        <v>1</v>
      </c>
      <c r="I759" s="286">
        <f t="shared" si="34"/>
        <v>1.4492753623188406E-2</v>
      </c>
      <c r="J759" s="305"/>
    </row>
    <row r="760" spans="1:10" x14ac:dyDescent="0.2">
      <c r="A760" s="352">
        <v>42654</v>
      </c>
      <c r="B760" s="4"/>
      <c r="C760" s="4"/>
      <c r="D760" s="287">
        <v>1353</v>
      </c>
      <c r="E760" s="287">
        <v>69</v>
      </c>
      <c r="F760" s="286">
        <f t="shared" si="35"/>
        <v>4.852320675105485E-2</v>
      </c>
      <c r="G760" s="287">
        <v>123</v>
      </c>
      <c r="H760" s="287">
        <v>5</v>
      </c>
      <c r="I760" s="286">
        <f t="shared" si="34"/>
        <v>3.90625E-2</v>
      </c>
      <c r="J760" s="305"/>
    </row>
    <row r="761" spans="1:10" x14ac:dyDescent="0.2">
      <c r="A761" s="352">
        <v>42655</v>
      </c>
      <c r="B761" s="4"/>
      <c r="C761" s="4"/>
      <c r="D761" s="287">
        <v>1280</v>
      </c>
      <c r="E761" s="287">
        <v>105</v>
      </c>
      <c r="F761" s="286">
        <f t="shared" si="35"/>
        <v>7.5812274368231042E-2</v>
      </c>
      <c r="G761" s="287">
        <v>55</v>
      </c>
      <c r="H761" s="287">
        <v>5</v>
      </c>
      <c r="I761" s="286">
        <f t="shared" si="34"/>
        <v>8.3333333333333329E-2</v>
      </c>
      <c r="J761" s="305"/>
    </row>
    <row r="762" spans="1:10" x14ac:dyDescent="0.2">
      <c r="A762" s="352">
        <v>42656</v>
      </c>
      <c r="B762" s="4"/>
      <c r="C762" s="4"/>
      <c r="D762" s="287">
        <v>1027</v>
      </c>
      <c r="E762" s="287">
        <v>70</v>
      </c>
      <c r="F762" s="286">
        <f t="shared" si="35"/>
        <v>6.3810391978122147E-2</v>
      </c>
      <c r="G762" s="287">
        <v>35</v>
      </c>
      <c r="H762" s="287">
        <v>0</v>
      </c>
      <c r="I762" s="286">
        <f t="shared" si="34"/>
        <v>0</v>
      </c>
      <c r="J762" s="305"/>
    </row>
    <row r="763" spans="1:10" x14ac:dyDescent="0.2">
      <c r="A763" s="352">
        <v>42664</v>
      </c>
      <c r="B763" s="4"/>
      <c r="C763" s="4"/>
      <c r="D763" s="287">
        <v>168</v>
      </c>
      <c r="E763" s="287">
        <v>5</v>
      </c>
      <c r="F763" s="286">
        <f t="shared" si="35"/>
        <v>2.8901734104046242E-2</v>
      </c>
      <c r="G763" s="287">
        <v>2</v>
      </c>
      <c r="H763" s="287">
        <v>0</v>
      </c>
      <c r="I763" s="286">
        <f t="shared" si="34"/>
        <v>0</v>
      </c>
      <c r="J763" s="305"/>
    </row>
    <row r="764" spans="1:10" x14ac:dyDescent="0.2">
      <c r="A764" s="352">
        <v>42665</v>
      </c>
      <c r="B764" s="4"/>
      <c r="C764" s="4"/>
      <c r="D764" s="287">
        <v>358</v>
      </c>
      <c r="E764" s="287">
        <v>14</v>
      </c>
      <c r="F764" s="286">
        <f t="shared" si="35"/>
        <v>3.7634408602150539E-2</v>
      </c>
      <c r="G764" s="287">
        <v>10</v>
      </c>
      <c r="H764" s="287">
        <v>1</v>
      </c>
      <c r="I764" s="286">
        <f t="shared" si="34"/>
        <v>9.0909090909090912E-2</v>
      </c>
      <c r="J764" s="305"/>
    </row>
    <row r="765" spans="1:10" x14ac:dyDescent="0.2">
      <c r="A765" s="352">
        <v>42666</v>
      </c>
      <c r="B765" s="4"/>
      <c r="C765" s="4"/>
      <c r="D765" s="287">
        <v>277</v>
      </c>
      <c r="E765" s="287">
        <v>10</v>
      </c>
      <c r="F765" s="286">
        <f t="shared" si="35"/>
        <v>3.484320557491289E-2</v>
      </c>
      <c r="G765" s="287">
        <v>18</v>
      </c>
      <c r="H765" s="287">
        <v>2</v>
      </c>
      <c r="I765" s="286">
        <f t="shared" si="34"/>
        <v>0.1</v>
      </c>
      <c r="J765" s="305"/>
    </row>
    <row r="766" spans="1:10" x14ac:dyDescent="0.2">
      <c r="A766" s="352">
        <v>42667</v>
      </c>
      <c r="B766" s="4"/>
      <c r="C766" s="4"/>
      <c r="D766" s="287">
        <v>294</v>
      </c>
      <c r="E766" s="287">
        <v>18</v>
      </c>
      <c r="F766" s="286">
        <f t="shared" si="35"/>
        <v>5.7692307692307696E-2</v>
      </c>
      <c r="G766" s="287">
        <v>13</v>
      </c>
      <c r="H766" s="287">
        <v>1</v>
      </c>
      <c r="I766" s="286">
        <f t="shared" si="34"/>
        <v>7.1428571428571425E-2</v>
      </c>
      <c r="J766" s="305"/>
    </row>
    <row r="767" spans="1:10" x14ac:dyDescent="0.2">
      <c r="A767" s="352">
        <v>42668</v>
      </c>
      <c r="B767" s="4"/>
      <c r="C767" s="4"/>
      <c r="D767" s="287">
        <v>24</v>
      </c>
      <c r="E767" s="287">
        <v>0</v>
      </c>
      <c r="F767" s="286">
        <f t="shared" si="35"/>
        <v>0</v>
      </c>
      <c r="G767" s="287">
        <v>11</v>
      </c>
      <c r="H767" s="287">
        <v>0</v>
      </c>
      <c r="I767" s="286">
        <f t="shared" si="34"/>
        <v>0</v>
      </c>
      <c r="J767" s="305"/>
    </row>
    <row r="768" spans="1:10" x14ac:dyDescent="0.2">
      <c r="A768" s="352">
        <v>42669</v>
      </c>
      <c r="B768" s="4"/>
      <c r="C768" s="4"/>
      <c r="D768" s="287">
        <v>7</v>
      </c>
      <c r="E768" s="287">
        <v>0</v>
      </c>
      <c r="F768" s="286">
        <f t="shared" si="35"/>
        <v>0</v>
      </c>
      <c r="G768" s="287">
        <v>3</v>
      </c>
      <c r="H768" s="287">
        <v>0</v>
      </c>
      <c r="I768" s="286">
        <f t="shared" si="34"/>
        <v>0</v>
      </c>
      <c r="J768" s="305"/>
    </row>
    <row r="769" spans="1:10" x14ac:dyDescent="0.2">
      <c r="A769" s="352">
        <v>42670</v>
      </c>
      <c r="B769" s="4"/>
      <c r="C769" s="4"/>
      <c r="D769" s="287">
        <v>8</v>
      </c>
      <c r="E769" s="287">
        <v>0</v>
      </c>
      <c r="F769" s="286">
        <f t="shared" si="35"/>
        <v>0</v>
      </c>
      <c r="G769" s="287">
        <v>0</v>
      </c>
      <c r="H769" s="287">
        <v>0</v>
      </c>
      <c r="I769" s="286" t="e">
        <f t="shared" si="34"/>
        <v>#DIV/0!</v>
      </c>
      <c r="J769" s="305"/>
    </row>
    <row r="770" spans="1:10" x14ac:dyDescent="0.2">
      <c r="A770" s="352">
        <v>42671</v>
      </c>
      <c r="B770" s="4"/>
      <c r="C770" s="4"/>
      <c r="D770" s="287">
        <v>0</v>
      </c>
      <c r="E770" s="287">
        <v>0</v>
      </c>
      <c r="F770" s="286" t="e">
        <f t="shared" si="35"/>
        <v>#DIV/0!</v>
      </c>
      <c r="G770" s="287">
        <v>0</v>
      </c>
      <c r="H770" s="287">
        <v>0</v>
      </c>
      <c r="I770" s="286" t="e">
        <f t="shared" si="34"/>
        <v>#DIV/0!</v>
      </c>
      <c r="J770" s="305"/>
    </row>
    <row r="771" spans="1:10" s="345" customFormat="1" ht="15" x14ac:dyDescent="0.25">
      <c r="A771" s="370" t="s">
        <v>691</v>
      </c>
      <c r="B771" s="371"/>
      <c r="C771" s="371"/>
      <c r="D771" s="372">
        <v>23494</v>
      </c>
      <c r="E771" s="372">
        <v>1340</v>
      </c>
      <c r="F771" s="347">
        <f t="shared" si="35"/>
        <v>5.3958282999114121E-2</v>
      </c>
      <c r="G771" s="372">
        <v>2869</v>
      </c>
      <c r="H771" s="372">
        <v>155</v>
      </c>
      <c r="I771" s="347">
        <f t="shared" ref="I771:I834" si="36">H771/(H771+G771)</f>
        <v>5.1256613756613757E-2</v>
      </c>
      <c r="J771" s="373" t="s">
        <v>654</v>
      </c>
    </row>
    <row r="772" spans="1:10" ht="15" x14ac:dyDescent="0.25">
      <c r="F772" s="367"/>
      <c r="I772" s="367"/>
    </row>
    <row r="773" spans="1:10" ht="15" x14ac:dyDescent="0.25">
      <c r="A773" s="348">
        <v>42864</v>
      </c>
      <c r="B773" s="349"/>
      <c r="C773" s="349"/>
      <c r="D773" s="349">
        <v>0</v>
      </c>
      <c r="E773" s="349">
        <v>0</v>
      </c>
      <c r="F773" s="374" t="e">
        <f t="shared" ref="F773:F836" si="37">E773/(E773+D773)</f>
        <v>#DIV/0!</v>
      </c>
      <c r="G773" s="349">
        <v>0</v>
      </c>
      <c r="H773" s="349">
        <v>0</v>
      </c>
      <c r="I773" s="374" t="e">
        <f t="shared" si="36"/>
        <v>#DIV/0!</v>
      </c>
      <c r="J773" s="351"/>
    </row>
    <row r="774" spans="1:10" ht="15" x14ac:dyDescent="0.25">
      <c r="A774" s="352">
        <v>42865</v>
      </c>
      <c r="B774" s="4"/>
      <c r="C774" s="4"/>
      <c r="D774" s="4">
        <v>0</v>
      </c>
      <c r="E774" s="4">
        <v>0</v>
      </c>
      <c r="F774" s="344" t="e">
        <f t="shared" si="37"/>
        <v>#DIV/0!</v>
      </c>
      <c r="G774" s="4">
        <v>0</v>
      </c>
      <c r="H774" s="4">
        <v>0</v>
      </c>
      <c r="I774" s="344" t="e">
        <f t="shared" si="36"/>
        <v>#DIV/0!</v>
      </c>
      <c r="J774" s="305"/>
    </row>
    <row r="775" spans="1:10" ht="15" x14ac:dyDescent="0.25">
      <c r="A775" s="352">
        <v>42866</v>
      </c>
      <c r="B775" s="4"/>
      <c r="C775" s="4"/>
      <c r="D775" s="4">
        <v>0</v>
      </c>
      <c r="E775" s="4">
        <v>0</v>
      </c>
      <c r="F775" s="344" t="e">
        <f t="shared" si="37"/>
        <v>#DIV/0!</v>
      </c>
      <c r="G775" s="4">
        <v>0</v>
      </c>
      <c r="H775" s="4">
        <v>0</v>
      </c>
      <c r="I775" s="344" t="e">
        <f t="shared" si="36"/>
        <v>#DIV/0!</v>
      </c>
      <c r="J775" s="305"/>
    </row>
    <row r="776" spans="1:10" ht="15" x14ac:dyDescent="0.25">
      <c r="A776" s="352">
        <v>42867</v>
      </c>
      <c r="B776" s="4"/>
      <c r="C776" s="4"/>
      <c r="D776" s="4">
        <v>0</v>
      </c>
      <c r="E776" s="4">
        <v>0</v>
      </c>
      <c r="F776" s="344" t="e">
        <f t="shared" si="37"/>
        <v>#DIV/0!</v>
      </c>
      <c r="G776" s="4">
        <v>0</v>
      </c>
      <c r="H776" s="4">
        <v>0</v>
      </c>
      <c r="I776" s="344" t="e">
        <f t="shared" si="36"/>
        <v>#DIV/0!</v>
      </c>
      <c r="J776" s="305"/>
    </row>
    <row r="777" spans="1:10" ht="15" x14ac:dyDescent="0.25">
      <c r="A777" s="352">
        <v>42868</v>
      </c>
      <c r="B777" s="4"/>
      <c r="C777" s="4"/>
      <c r="D777" s="4">
        <v>0</v>
      </c>
      <c r="E777" s="4">
        <v>0</v>
      </c>
      <c r="F777" s="344" t="e">
        <f t="shared" si="37"/>
        <v>#DIV/0!</v>
      </c>
      <c r="G777" s="4">
        <v>0</v>
      </c>
      <c r="H777" s="4">
        <v>0</v>
      </c>
      <c r="I777" s="344" t="e">
        <f t="shared" si="36"/>
        <v>#DIV/0!</v>
      </c>
      <c r="J777" s="305"/>
    </row>
    <row r="778" spans="1:10" ht="15" x14ac:dyDescent="0.25">
      <c r="A778" s="352">
        <v>42869</v>
      </c>
      <c r="B778" s="4"/>
      <c r="C778" s="4"/>
      <c r="D778" s="4">
        <v>0</v>
      </c>
      <c r="E778" s="4">
        <v>0</v>
      </c>
      <c r="F778" s="344" t="e">
        <f t="shared" si="37"/>
        <v>#DIV/0!</v>
      </c>
      <c r="G778" s="4">
        <v>0</v>
      </c>
      <c r="H778" s="4">
        <v>0</v>
      </c>
      <c r="I778" s="344" t="e">
        <f t="shared" si="36"/>
        <v>#DIV/0!</v>
      </c>
      <c r="J778" s="305"/>
    </row>
    <row r="779" spans="1:10" ht="15" x14ac:dyDescent="0.25">
      <c r="A779" s="352">
        <v>42870</v>
      </c>
      <c r="B779" s="4"/>
      <c r="C779" s="4"/>
      <c r="D779" s="4">
        <v>0</v>
      </c>
      <c r="E779" s="4">
        <v>0</v>
      </c>
      <c r="F779" s="344" t="e">
        <f t="shared" si="37"/>
        <v>#DIV/0!</v>
      </c>
      <c r="G779" s="4">
        <v>0</v>
      </c>
      <c r="H779" s="4">
        <v>0</v>
      </c>
      <c r="I779" s="344" t="e">
        <f t="shared" si="36"/>
        <v>#DIV/0!</v>
      </c>
      <c r="J779" s="305"/>
    </row>
    <row r="780" spans="1:10" ht="15" x14ac:dyDescent="0.25">
      <c r="A780" s="352">
        <v>42871</v>
      </c>
      <c r="B780" s="4"/>
      <c r="C780" s="4"/>
      <c r="D780" s="4">
        <v>0</v>
      </c>
      <c r="E780" s="4">
        <v>0</v>
      </c>
      <c r="F780" s="344" t="e">
        <f t="shared" si="37"/>
        <v>#DIV/0!</v>
      </c>
      <c r="G780" s="4">
        <v>0</v>
      </c>
      <c r="H780" s="4">
        <v>0</v>
      </c>
      <c r="I780" s="344" t="e">
        <f t="shared" si="36"/>
        <v>#DIV/0!</v>
      </c>
      <c r="J780" s="305"/>
    </row>
    <row r="781" spans="1:10" ht="15" x14ac:dyDescent="0.25">
      <c r="A781" s="352">
        <v>42872</v>
      </c>
      <c r="B781" s="4"/>
      <c r="C781" s="4"/>
      <c r="D781" s="4">
        <v>0</v>
      </c>
      <c r="E781" s="4">
        <v>0</v>
      </c>
      <c r="F781" s="344" t="e">
        <f t="shared" si="37"/>
        <v>#DIV/0!</v>
      </c>
      <c r="G781" s="4">
        <v>0</v>
      </c>
      <c r="H781" s="4">
        <v>0</v>
      </c>
      <c r="I781" s="344" t="e">
        <f t="shared" si="36"/>
        <v>#DIV/0!</v>
      </c>
      <c r="J781" s="305"/>
    </row>
    <row r="782" spans="1:10" ht="15" x14ac:dyDescent="0.25">
      <c r="A782" s="352">
        <v>42873</v>
      </c>
      <c r="B782" s="4"/>
      <c r="C782" s="4"/>
      <c r="D782" s="4">
        <v>0</v>
      </c>
      <c r="E782" s="4">
        <v>0</v>
      </c>
      <c r="F782" s="344" t="e">
        <f t="shared" si="37"/>
        <v>#DIV/0!</v>
      </c>
      <c r="G782" s="4">
        <v>0</v>
      </c>
      <c r="H782" s="4">
        <v>0</v>
      </c>
      <c r="I782" s="344" t="e">
        <f t="shared" si="36"/>
        <v>#DIV/0!</v>
      </c>
      <c r="J782" s="305"/>
    </row>
    <row r="783" spans="1:10" ht="15" x14ac:dyDescent="0.25">
      <c r="A783" s="352">
        <v>42874</v>
      </c>
      <c r="B783" s="4"/>
      <c r="C783" s="4"/>
      <c r="D783" s="4">
        <v>0</v>
      </c>
      <c r="E783" s="4">
        <v>0</v>
      </c>
      <c r="F783" s="344" t="e">
        <f t="shared" si="37"/>
        <v>#DIV/0!</v>
      </c>
      <c r="G783" s="4">
        <v>0</v>
      </c>
      <c r="H783" s="4">
        <v>0</v>
      </c>
      <c r="I783" s="344" t="e">
        <f t="shared" si="36"/>
        <v>#DIV/0!</v>
      </c>
      <c r="J783" s="305"/>
    </row>
    <row r="784" spans="1:10" ht="15" x14ac:dyDescent="0.25">
      <c r="A784" s="352">
        <v>42875</v>
      </c>
      <c r="B784" s="4"/>
      <c r="C784" s="4"/>
      <c r="D784" s="4">
        <v>0</v>
      </c>
      <c r="E784" s="4">
        <v>0</v>
      </c>
      <c r="F784" s="344" t="e">
        <f t="shared" si="37"/>
        <v>#DIV/0!</v>
      </c>
      <c r="G784" s="4">
        <v>0</v>
      </c>
      <c r="H784" s="4">
        <v>0</v>
      </c>
      <c r="I784" s="344" t="e">
        <f t="shared" si="36"/>
        <v>#DIV/0!</v>
      </c>
      <c r="J784" s="305"/>
    </row>
    <row r="785" spans="1:10" ht="15" x14ac:dyDescent="0.25">
      <c r="A785" s="352">
        <v>42876</v>
      </c>
      <c r="B785" s="4"/>
      <c r="C785" s="4"/>
      <c r="D785" s="4">
        <v>0</v>
      </c>
      <c r="E785" s="4">
        <v>0</v>
      </c>
      <c r="F785" s="344" t="e">
        <f t="shared" si="37"/>
        <v>#DIV/0!</v>
      </c>
      <c r="G785" s="4">
        <v>0</v>
      </c>
      <c r="H785" s="4">
        <v>0</v>
      </c>
      <c r="I785" s="344" t="e">
        <f t="shared" si="36"/>
        <v>#DIV/0!</v>
      </c>
      <c r="J785" s="305"/>
    </row>
    <row r="786" spans="1:10" ht="15" x14ac:dyDescent="0.25">
      <c r="A786" s="352">
        <v>42877</v>
      </c>
      <c r="B786" s="4"/>
      <c r="C786" s="4"/>
      <c r="D786" s="4">
        <v>0</v>
      </c>
      <c r="E786" s="4">
        <v>0</v>
      </c>
      <c r="F786" s="344" t="e">
        <f t="shared" si="37"/>
        <v>#DIV/0!</v>
      </c>
      <c r="G786" s="4">
        <v>0</v>
      </c>
      <c r="H786" s="4">
        <v>0</v>
      </c>
      <c r="I786" s="344" t="e">
        <f t="shared" si="36"/>
        <v>#DIV/0!</v>
      </c>
      <c r="J786" s="305"/>
    </row>
    <row r="787" spans="1:10" ht="15" x14ac:dyDescent="0.25">
      <c r="A787" s="352">
        <v>42878</v>
      </c>
      <c r="B787" s="4"/>
      <c r="C787" s="4"/>
      <c r="D787" s="4">
        <v>0</v>
      </c>
      <c r="E787" s="4">
        <v>0</v>
      </c>
      <c r="F787" s="344" t="e">
        <f t="shared" si="37"/>
        <v>#DIV/0!</v>
      </c>
      <c r="G787" s="4">
        <v>0</v>
      </c>
      <c r="H787" s="4">
        <v>0</v>
      </c>
      <c r="I787" s="344" t="e">
        <f t="shared" si="36"/>
        <v>#DIV/0!</v>
      </c>
      <c r="J787" s="305"/>
    </row>
    <row r="788" spans="1:10" ht="15" x14ac:dyDescent="0.25">
      <c r="A788" s="352">
        <v>42879</v>
      </c>
      <c r="B788" s="4"/>
      <c r="C788" s="4"/>
      <c r="D788" s="4">
        <v>0</v>
      </c>
      <c r="E788" s="4">
        <v>0</v>
      </c>
      <c r="F788" s="344" t="e">
        <f t="shared" si="37"/>
        <v>#DIV/0!</v>
      </c>
      <c r="G788" s="4">
        <v>0</v>
      </c>
      <c r="H788" s="4">
        <v>0</v>
      </c>
      <c r="I788" s="344" t="e">
        <f t="shared" si="36"/>
        <v>#DIV/0!</v>
      </c>
      <c r="J788" s="305"/>
    </row>
    <row r="789" spans="1:10" ht="15" x14ac:dyDescent="0.25">
      <c r="A789" s="352">
        <v>42880</v>
      </c>
      <c r="B789" s="4"/>
      <c r="C789" s="4"/>
      <c r="D789" s="4">
        <v>0</v>
      </c>
      <c r="E789" s="4">
        <v>0</v>
      </c>
      <c r="F789" s="344" t="e">
        <f t="shared" si="37"/>
        <v>#DIV/0!</v>
      </c>
      <c r="G789" s="4">
        <v>0</v>
      </c>
      <c r="H789" s="4">
        <v>0</v>
      </c>
      <c r="I789" s="344" t="e">
        <f t="shared" si="36"/>
        <v>#DIV/0!</v>
      </c>
      <c r="J789" s="305"/>
    </row>
    <row r="790" spans="1:10" ht="15" x14ac:dyDescent="0.25">
      <c r="A790" s="352">
        <v>42881</v>
      </c>
      <c r="B790" s="4"/>
      <c r="C790" s="4"/>
      <c r="D790" s="4">
        <v>0</v>
      </c>
      <c r="E790" s="4">
        <v>0</v>
      </c>
      <c r="F790" s="344" t="e">
        <f t="shared" si="37"/>
        <v>#DIV/0!</v>
      </c>
      <c r="G790" s="4">
        <v>0</v>
      </c>
      <c r="H790" s="4">
        <v>0</v>
      </c>
      <c r="I790" s="344" t="e">
        <f t="shared" si="36"/>
        <v>#DIV/0!</v>
      </c>
      <c r="J790" s="305"/>
    </row>
    <row r="791" spans="1:10" ht="15" x14ac:dyDescent="0.25">
      <c r="A791" s="352">
        <v>42882</v>
      </c>
      <c r="B791" s="4"/>
      <c r="C791" s="4"/>
      <c r="D791" s="4">
        <v>0</v>
      </c>
      <c r="E791" s="4">
        <v>0</v>
      </c>
      <c r="F791" s="344" t="e">
        <f t="shared" si="37"/>
        <v>#DIV/0!</v>
      </c>
      <c r="G791" s="4">
        <v>0</v>
      </c>
      <c r="H791" s="4">
        <v>0</v>
      </c>
      <c r="I791" s="344" t="e">
        <f t="shared" si="36"/>
        <v>#DIV/0!</v>
      </c>
      <c r="J791" s="305"/>
    </row>
    <row r="792" spans="1:10" ht="15" x14ac:dyDescent="0.25">
      <c r="A792" s="352">
        <v>42883</v>
      </c>
      <c r="B792" s="4"/>
      <c r="C792" s="4"/>
      <c r="D792" s="4">
        <v>0</v>
      </c>
      <c r="E792" s="4">
        <v>0</v>
      </c>
      <c r="F792" s="344" t="e">
        <f t="shared" si="37"/>
        <v>#DIV/0!</v>
      </c>
      <c r="G792" s="4">
        <v>0</v>
      </c>
      <c r="H792" s="4">
        <v>0</v>
      </c>
      <c r="I792" s="344" t="e">
        <f t="shared" si="36"/>
        <v>#DIV/0!</v>
      </c>
      <c r="J792" s="305"/>
    </row>
    <row r="793" spans="1:10" ht="15" x14ac:dyDescent="0.25">
      <c r="A793" s="352">
        <v>42884</v>
      </c>
      <c r="B793" s="4"/>
      <c r="C793" s="4"/>
      <c r="D793" s="4">
        <v>0</v>
      </c>
      <c r="E793" s="4">
        <v>0</v>
      </c>
      <c r="F793" s="344" t="e">
        <f t="shared" si="37"/>
        <v>#DIV/0!</v>
      </c>
      <c r="G793" s="4">
        <v>0</v>
      </c>
      <c r="H793" s="4">
        <v>0</v>
      </c>
      <c r="I793" s="344" t="e">
        <f t="shared" si="36"/>
        <v>#DIV/0!</v>
      </c>
      <c r="J793" s="305"/>
    </row>
    <row r="794" spans="1:10" ht="15" x14ac:dyDescent="0.25">
      <c r="A794" s="352">
        <v>42885</v>
      </c>
      <c r="B794" s="4"/>
      <c r="C794" s="4"/>
      <c r="D794" s="4">
        <v>0</v>
      </c>
      <c r="E794" s="4">
        <v>0</v>
      </c>
      <c r="F794" s="344" t="e">
        <f t="shared" si="37"/>
        <v>#DIV/0!</v>
      </c>
      <c r="G794" s="4">
        <v>0</v>
      </c>
      <c r="H794" s="4">
        <v>0</v>
      </c>
      <c r="I794" s="344" t="e">
        <f t="shared" si="36"/>
        <v>#DIV/0!</v>
      </c>
      <c r="J794" s="305"/>
    </row>
    <row r="795" spans="1:10" ht="15" x14ac:dyDescent="0.25">
      <c r="A795" s="352">
        <v>42886</v>
      </c>
      <c r="B795" s="4"/>
      <c r="C795" s="4"/>
      <c r="D795" s="4">
        <v>0</v>
      </c>
      <c r="E795" s="4">
        <v>0</v>
      </c>
      <c r="F795" s="344" t="e">
        <f t="shared" si="37"/>
        <v>#DIV/0!</v>
      </c>
      <c r="G795" s="4">
        <v>0</v>
      </c>
      <c r="H795" s="4">
        <v>0</v>
      </c>
      <c r="I795" s="344" t="e">
        <f t="shared" si="36"/>
        <v>#DIV/0!</v>
      </c>
      <c r="J795" s="305"/>
    </row>
    <row r="796" spans="1:10" ht="15" x14ac:dyDescent="0.25">
      <c r="A796" s="352">
        <v>42887</v>
      </c>
      <c r="B796" s="4"/>
      <c r="C796" s="4"/>
      <c r="D796" s="4">
        <v>0</v>
      </c>
      <c r="E796" s="4">
        <v>0</v>
      </c>
      <c r="F796" s="344" t="e">
        <f t="shared" si="37"/>
        <v>#DIV/0!</v>
      </c>
      <c r="G796" s="4">
        <v>0</v>
      </c>
      <c r="H796" s="4">
        <v>0</v>
      </c>
      <c r="I796" s="344" t="e">
        <f t="shared" si="36"/>
        <v>#DIV/0!</v>
      </c>
      <c r="J796" s="305"/>
    </row>
    <row r="797" spans="1:10" ht="15" x14ac:dyDescent="0.25">
      <c r="A797" s="352">
        <v>42888</v>
      </c>
      <c r="B797" s="4"/>
      <c r="C797" s="4"/>
      <c r="D797" s="4">
        <v>0</v>
      </c>
      <c r="E797" s="4">
        <v>0</v>
      </c>
      <c r="F797" s="344" t="e">
        <f t="shared" si="37"/>
        <v>#DIV/0!</v>
      </c>
      <c r="G797" s="4">
        <v>0</v>
      </c>
      <c r="H797" s="4">
        <v>0</v>
      </c>
      <c r="I797" s="344" t="e">
        <f t="shared" si="36"/>
        <v>#DIV/0!</v>
      </c>
      <c r="J797" s="305"/>
    </row>
    <row r="798" spans="1:10" ht="15" x14ac:dyDescent="0.25">
      <c r="A798" s="352">
        <v>42889</v>
      </c>
      <c r="B798" s="4"/>
      <c r="C798" s="4"/>
      <c r="D798" s="4">
        <v>0</v>
      </c>
      <c r="E798" s="4">
        <v>0</v>
      </c>
      <c r="F798" s="344" t="e">
        <f t="shared" si="37"/>
        <v>#DIV/0!</v>
      </c>
      <c r="G798" s="4">
        <v>0</v>
      </c>
      <c r="H798" s="4">
        <v>0</v>
      </c>
      <c r="I798" s="344" t="e">
        <f t="shared" si="36"/>
        <v>#DIV/0!</v>
      </c>
      <c r="J798" s="305"/>
    </row>
    <row r="799" spans="1:10" ht="15" x14ac:dyDescent="0.25">
      <c r="A799" s="352">
        <v>42890</v>
      </c>
      <c r="B799" s="4"/>
      <c r="C799" s="4"/>
      <c r="D799" s="4">
        <v>0</v>
      </c>
      <c r="E799" s="4">
        <v>0</v>
      </c>
      <c r="F799" s="344" t="e">
        <f t="shared" si="37"/>
        <v>#DIV/0!</v>
      </c>
      <c r="G799" s="4">
        <v>0</v>
      </c>
      <c r="H799" s="4">
        <v>0</v>
      </c>
      <c r="I799" s="344" t="e">
        <f t="shared" si="36"/>
        <v>#DIV/0!</v>
      </c>
      <c r="J799" s="305"/>
    </row>
    <row r="800" spans="1:10" ht="15" x14ac:dyDescent="0.25">
      <c r="A800" s="352">
        <v>42891</v>
      </c>
      <c r="B800" s="4"/>
      <c r="C800" s="4"/>
      <c r="D800" s="4">
        <v>0</v>
      </c>
      <c r="E800" s="4">
        <v>0</v>
      </c>
      <c r="F800" s="344" t="e">
        <f t="shared" si="37"/>
        <v>#DIV/0!</v>
      </c>
      <c r="G800" s="4">
        <v>0</v>
      </c>
      <c r="H800" s="4">
        <v>0</v>
      </c>
      <c r="I800" s="344" t="e">
        <f t="shared" si="36"/>
        <v>#DIV/0!</v>
      </c>
      <c r="J800" s="305"/>
    </row>
    <row r="801" spans="1:10" ht="15" x14ac:dyDescent="0.25">
      <c r="A801" s="352">
        <v>42892</v>
      </c>
      <c r="B801" s="4"/>
      <c r="C801" s="4"/>
      <c r="D801" s="4">
        <v>0</v>
      </c>
      <c r="E801" s="4">
        <v>0</v>
      </c>
      <c r="F801" s="344" t="e">
        <f t="shared" si="37"/>
        <v>#DIV/0!</v>
      </c>
      <c r="G801" s="4">
        <v>0</v>
      </c>
      <c r="H801" s="4">
        <v>0</v>
      </c>
      <c r="I801" s="344" t="e">
        <f t="shared" si="36"/>
        <v>#DIV/0!</v>
      </c>
      <c r="J801" s="305"/>
    </row>
    <row r="802" spans="1:10" ht="15" x14ac:dyDescent="0.25">
      <c r="A802" s="352">
        <v>42893</v>
      </c>
      <c r="B802" s="4"/>
      <c r="C802" s="4"/>
      <c r="D802" s="4">
        <v>0</v>
      </c>
      <c r="E802" s="4">
        <v>0</v>
      </c>
      <c r="F802" s="344" t="e">
        <f t="shared" si="37"/>
        <v>#DIV/0!</v>
      </c>
      <c r="G802" s="4">
        <v>0</v>
      </c>
      <c r="H802" s="4">
        <v>0</v>
      </c>
      <c r="I802" s="344" t="e">
        <f t="shared" si="36"/>
        <v>#DIV/0!</v>
      </c>
      <c r="J802" s="305"/>
    </row>
    <row r="803" spans="1:10" ht="15" x14ac:dyDescent="0.25">
      <c r="A803" s="352">
        <v>42894</v>
      </c>
      <c r="B803" s="4"/>
      <c r="C803" s="4"/>
      <c r="D803" s="4">
        <v>0</v>
      </c>
      <c r="E803" s="4">
        <v>0</v>
      </c>
      <c r="F803" s="344" t="e">
        <f t="shared" si="37"/>
        <v>#DIV/0!</v>
      </c>
      <c r="G803" s="4">
        <v>0</v>
      </c>
      <c r="H803" s="4">
        <v>0</v>
      </c>
      <c r="I803" s="344" t="e">
        <f t="shared" si="36"/>
        <v>#DIV/0!</v>
      </c>
      <c r="J803" s="305"/>
    </row>
    <row r="804" spans="1:10" ht="15" x14ac:dyDescent="0.25">
      <c r="A804" s="352">
        <v>42895</v>
      </c>
      <c r="B804" s="4"/>
      <c r="C804" s="4"/>
      <c r="D804" s="4">
        <v>0</v>
      </c>
      <c r="E804" s="4">
        <v>0</v>
      </c>
      <c r="F804" s="344" t="e">
        <f t="shared" si="37"/>
        <v>#DIV/0!</v>
      </c>
      <c r="G804" s="4">
        <v>0</v>
      </c>
      <c r="H804" s="4">
        <v>0</v>
      </c>
      <c r="I804" s="344" t="e">
        <f t="shared" si="36"/>
        <v>#DIV/0!</v>
      </c>
      <c r="J804" s="305"/>
    </row>
    <row r="805" spans="1:10" ht="15" x14ac:dyDescent="0.25">
      <c r="A805" s="352">
        <v>42896</v>
      </c>
      <c r="B805" s="4"/>
      <c r="C805" s="4"/>
      <c r="D805" s="4">
        <v>0</v>
      </c>
      <c r="E805" s="4">
        <v>0</v>
      </c>
      <c r="F805" s="344" t="e">
        <f t="shared" si="37"/>
        <v>#DIV/0!</v>
      </c>
      <c r="G805" s="4">
        <v>0</v>
      </c>
      <c r="H805" s="4">
        <v>0</v>
      </c>
      <c r="I805" s="344" t="e">
        <f t="shared" si="36"/>
        <v>#DIV/0!</v>
      </c>
      <c r="J805" s="305"/>
    </row>
    <row r="806" spans="1:10" ht="15" x14ac:dyDescent="0.25">
      <c r="A806" s="352">
        <v>42897</v>
      </c>
      <c r="B806" s="4"/>
      <c r="C806" s="4"/>
      <c r="D806" s="4">
        <v>0</v>
      </c>
      <c r="E806" s="4">
        <v>0</v>
      </c>
      <c r="F806" s="344" t="e">
        <f t="shared" si="37"/>
        <v>#DIV/0!</v>
      </c>
      <c r="G806" s="4">
        <v>0</v>
      </c>
      <c r="H806" s="4">
        <v>0</v>
      </c>
      <c r="I806" s="344" t="e">
        <f t="shared" si="36"/>
        <v>#DIV/0!</v>
      </c>
      <c r="J806" s="305"/>
    </row>
    <row r="807" spans="1:10" ht="15" x14ac:dyDescent="0.25">
      <c r="A807" s="352">
        <v>42898</v>
      </c>
      <c r="B807" s="4"/>
      <c r="C807" s="4"/>
      <c r="D807" s="4">
        <v>0</v>
      </c>
      <c r="E807" s="4">
        <v>0</v>
      </c>
      <c r="F807" s="344" t="e">
        <f t="shared" si="37"/>
        <v>#DIV/0!</v>
      </c>
      <c r="G807" s="4">
        <v>0</v>
      </c>
      <c r="H807" s="4">
        <v>0</v>
      </c>
      <c r="I807" s="344" t="e">
        <f t="shared" si="36"/>
        <v>#DIV/0!</v>
      </c>
      <c r="J807" s="305"/>
    </row>
    <row r="808" spans="1:10" ht="15" x14ac:dyDescent="0.25">
      <c r="A808" s="352">
        <v>42899</v>
      </c>
      <c r="B808" s="4"/>
      <c r="C808" s="4"/>
      <c r="D808" s="4">
        <v>0</v>
      </c>
      <c r="E808" s="4">
        <v>0</v>
      </c>
      <c r="F808" s="344" t="e">
        <f t="shared" si="37"/>
        <v>#DIV/0!</v>
      </c>
      <c r="G808" s="4">
        <v>0</v>
      </c>
      <c r="H808" s="4">
        <v>0</v>
      </c>
      <c r="I808" s="344" t="e">
        <f t="shared" si="36"/>
        <v>#DIV/0!</v>
      </c>
      <c r="J808" s="305"/>
    </row>
    <row r="809" spans="1:10" ht="15" x14ac:dyDescent="0.25">
      <c r="A809" s="352">
        <v>42900</v>
      </c>
      <c r="B809" s="4"/>
      <c r="C809" s="4"/>
      <c r="D809" s="4">
        <v>0</v>
      </c>
      <c r="E809" s="4">
        <v>0</v>
      </c>
      <c r="F809" s="344" t="e">
        <f t="shared" si="37"/>
        <v>#DIV/0!</v>
      </c>
      <c r="G809" s="4">
        <v>0</v>
      </c>
      <c r="H809" s="4">
        <v>0</v>
      </c>
      <c r="I809" s="344" t="e">
        <f t="shared" si="36"/>
        <v>#DIV/0!</v>
      </c>
      <c r="J809" s="305"/>
    </row>
    <row r="810" spans="1:10" ht="15" x14ac:dyDescent="0.25">
      <c r="A810" s="352">
        <v>42901</v>
      </c>
      <c r="B810" s="4"/>
      <c r="C810" s="4"/>
      <c r="D810" s="4">
        <v>0</v>
      </c>
      <c r="E810" s="4">
        <v>0</v>
      </c>
      <c r="F810" s="344" t="e">
        <f t="shared" si="37"/>
        <v>#DIV/0!</v>
      </c>
      <c r="G810" s="4">
        <v>0</v>
      </c>
      <c r="H810" s="4">
        <v>0</v>
      </c>
      <c r="I810" s="344" t="e">
        <f t="shared" si="36"/>
        <v>#DIV/0!</v>
      </c>
      <c r="J810" s="305"/>
    </row>
    <row r="811" spans="1:10" ht="15" x14ac:dyDescent="0.25">
      <c r="A811" s="352">
        <v>42902</v>
      </c>
      <c r="B811" s="4"/>
      <c r="C811" s="4"/>
      <c r="D811" s="4">
        <v>0</v>
      </c>
      <c r="E811" s="4">
        <v>0</v>
      </c>
      <c r="F811" s="344" t="e">
        <f t="shared" si="37"/>
        <v>#DIV/0!</v>
      </c>
      <c r="G811" s="4">
        <v>0</v>
      </c>
      <c r="H811" s="4">
        <v>0</v>
      </c>
      <c r="I811" s="344" t="e">
        <f t="shared" si="36"/>
        <v>#DIV/0!</v>
      </c>
      <c r="J811" s="305"/>
    </row>
    <row r="812" spans="1:10" ht="15" x14ac:dyDescent="0.25">
      <c r="A812" s="352">
        <v>42903</v>
      </c>
      <c r="B812" s="4"/>
      <c r="C812" s="4"/>
      <c r="D812" s="4">
        <v>0</v>
      </c>
      <c r="E812" s="4">
        <v>0</v>
      </c>
      <c r="F812" s="344" t="e">
        <f t="shared" si="37"/>
        <v>#DIV/0!</v>
      </c>
      <c r="G812" s="4">
        <v>0</v>
      </c>
      <c r="H812" s="4">
        <v>0</v>
      </c>
      <c r="I812" s="344" t="e">
        <f t="shared" si="36"/>
        <v>#DIV/0!</v>
      </c>
      <c r="J812" s="305"/>
    </row>
    <row r="813" spans="1:10" ht="15" x14ac:dyDescent="0.25">
      <c r="A813" s="352">
        <v>42904</v>
      </c>
      <c r="B813" s="4"/>
      <c r="C813" s="4"/>
      <c r="D813" s="4">
        <v>0</v>
      </c>
      <c r="E813" s="4">
        <v>0</v>
      </c>
      <c r="F813" s="344" t="e">
        <f t="shared" si="37"/>
        <v>#DIV/0!</v>
      </c>
      <c r="G813" s="4">
        <v>0</v>
      </c>
      <c r="H813" s="4">
        <v>0</v>
      </c>
      <c r="I813" s="344" t="e">
        <f t="shared" si="36"/>
        <v>#DIV/0!</v>
      </c>
      <c r="J813" s="305"/>
    </row>
    <row r="814" spans="1:10" ht="15" x14ac:dyDescent="0.25">
      <c r="A814" s="352">
        <v>42905</v>
      </c>
      <c r="B814" s="4"/>
      <c r="C814" s="4"/>
      <c r="D814" s="4">
        <v>0</v>
      </c>
      <c r="E814" s="4">
        <v>0</v>
      </c>
      <c r="F814" s="344" t="e">
        <f t="shared" si="37"/>
        <v>#DIV/0!</v>
      </c>
      <c r="G814" s="4">
        <v>0</v>
      </c>
      <c r="H814" s="4">
        <v>0</v>
      </c>
      <c r="I814" s="344" t="e">
        <f t="shared" si="36"/>
        <v>#DIV/0!</v>
      </c>
      <c r="J814" s="305"/>
    </row>
    <row r="815" spans="1:10" ht="15" x14ac:dyDescent="0.25">
      <c r="A815" s="352">
        <v>42906</v>
      </c>
      <c r="B815" s="4"/>
      <c r="C815" s="4"/>
      <c r="D815" s="4">
        <v>0</v>
      </c>
      <c r="E815" s="4">
        <v>0</v>
      </c>
      <c r="F815" s="344" t="e">
        <f t="shared" si="37"/>
        <v>#DIV/0!</v>
      </c>
      <c r="G815" s="4">
        <v>0</v>
      </c>
      <c r="H815" s="4">
        <v>0</v>
      </c>
      <c r="I815" s="344" t="e">
        <f t="shared" si="36"/>
        <v>#DIV/0!</v>
      </c>
      <c r="J815" s="305"/>
    </row>
    <row r="816" spans="1:10" ht="15" x14ac:dyDescent="0.25">
      <c r="A816" s="352">
        <v>42907</v>
      </c>
      <c r="B816" s="4"/>
      <c r="C816" s="4"/>
      <c r="D816" s="4">
        <v>0</v>
      </c>
      <c r="E816" s="4">
        <v>0</v>
      </c>
      <c r="F816" s="344" t="e">
        <f t="shared" si="37"/>
        <v>#DIV/0!</v>
      </c>
      <c r="G816" s="4">
        <v>0</v>
      </c>
      <c r="H816" s="4">
        <v>0</v>
      </c>
      <c r="I816" s="344" t="e">
        <f t="shared" si="36"/>
        <v>#DIV/0!</v>
      </c>
      <c r="J816" s="305"/>
    </row>
    <row r="817" spans="1:10" ht="15" x14ac:dyDescent="0.25">
      <c r="A817" s="352">
        <v>42908</v>
      </c>
      <c r="B817" s="4"/>
      <c r="C817" s="4"/>
      <c r="D817" s="4">
        <v>0</v>
      </c>
      <c r="E817" s="4">
        <v>0</v>
      </c>
      <c r="F817" s="344" t="e">
        <f t="shared" si="37"/>
        <v>#DIV/0!</v>
      </c>
      <c r="G817" s="4">
        <v>0</v>
      </c>
      <c r="H817" s="4">
        <v>0</v>
      </c>
      <c r="I817" s="344" t="e">
        <f t="shared" si="36"/>
        <v>#DIV/0!</v>
      </c>
      <c r="J817" s="305"/>
    </row>
    <row r="818" spans="1:10" ht="15" x14ac:dyDescent="0.25">
      <c r="A818" s="352">
        <v>42909</v>
      </c>
      <c r="B818" s="4"/>
      <c r="C818" s="4"/>
      <c r="D818" s="4">
        <v>0</v>
      </c>
      <c r="E818" s="4">
        <v>0</v>
      </c>
      <c r="F818" s="344" t="e">
        <f t="shared" si="37"/>
        <v>#DIV/0!</v>
      </c>
      <c r="G818" s="4">
        <v>0</v>
      </c>
      <c r="H818" s="4">
        <v>0</v>
      </c>
      <c r="I818" s="344" t="e">
        <f t="shared" si="36"/>
        <v>#DIV/0!</v>
      </c>
      <c r="J818" s="305"/>
    </row>
    <row r="819" spans="1:10" ht="15" x14ac:dyDescent="0.25">
      <c r="A819" s="352">
        <v>42910</v>
      </c>
      <c r="B819" s="4"/>
      <c r="C819" s="4"/>
      <c r="D819" s="4">
        <v>0</v>
      </c>
      <c r="E819" s="4">
        <v>0</v>
      </c>
      <c r="F819" s="344" t="e">
        <f t="shared" si="37"/>
        <v>#DIV/0!</v>
      </c>
      <c r="G819" s="4">
        <v>0</v>
      </c>
      <c r="H819" s="4">
        <v>0</v>
      </c>
      <c r="I819" s="344" t="e">
        <f t="shared" si="36"/>
        <v>#DIV/0!</v>
      </c>
      <c r="J819" s="305"/>
    </row>
    <row r="820" spans="1:10" ht="15" x14ac:dyDescent="0.25">
      <c r="A820" s="352">
        <v>42911</v>
      </c>
      <c r="B820" s="4"/>
      <c r="C820" s="4"/>
      <c r="D820" s="4">
        <v>0</v>
      </c>
      <c r="E820" s="4">
        <v>0</v>
      </c>
      <c r="F820" s="344" t="e">
        <f t="shared" si="37"/>
        <v>#DIV/0!</v>
      </c>
      <c r="G820" s="4">
        <v>0</v>
      </c>
      <c r="H820" s="4">
        <v>0</v>
      </c>
      <c r="I820" s="344" t="e">
        <f t="shared" si="36"/>
        <v>#DIV/0!</v>
      </c>
      <c r="J820" s="305"/>
    </row>
    <row r="821" spans="1:10" ht="15" x14ac:dyDescent="0.25">
      <c r="A821" s="352">
        <v>42912</v>
      </c>
      <c r="B821" s="4"/>
      <c r="C821" s="4"/>
      <c r="D821" s="4">
        <v>0</v>
      </c>
      <c r="E821" s="4">
        <v>0</v>
      </c>
      <c r="F821" s="344" t="e">
        <f t="shared" si="37"/>
        <v>#DIV/0!</v>
      </c>
      <c r="G821" s="4">
        <v>0</v>
      </c>
      <c r="H821" s="4">
        <v>0</v>
      </c>
      <c r="I821" s="344" t="e">
        <f t="shared" si="36"/>
        <v>#DIV/0!</v>
      </c>
      <c r="J821" s="305"/>
    </row>
    <row r="822" spans="1:10" ht="15" x14ac:dyDescent="0.25">
      <c r="A822" s="352">
        <v>42913</v>
      </c>
      <c r="B822" s="4"/>
      <c r="C822" s="4"/>
      <c r="D822" s="4">
        <v>0</v>
      </c>
      <c r="E822" s="4">
        <v>0</v>
      </c>
      <c r="F822" s="344" t="e">
        <f t="shared" si="37"/>
        <v>#DIV/0!</v>
      </c>
      <c r="G822" s="4">
        <v>0</v>
      </c>
      <c r="H822" s="4">
        <v>0</v>
      </c>
      <c r="I822" s="344" t="e">
        <f t="shared" si="36"/>
        <v>#DIV/0!</v>
      </c>
      <c r="J822" s="305"/>
    </row>
    <row r="823" spans="1:10" ht="15" x14ac:dyDescent="0.25">
      <c r="A823" s="352">
        <v>42914</v>
      </c>
      <c r="B823" s="4"/>
      <c r="C823" s="4"/>
      <c r="D823" s="4">
        <v>0</v>
      </c>
      <c r="E823" s="4">
        <v>0</v>
      </c>
      <c r="F823" s="344" t="e">
        <f t="shared" si="37"/>
        <v>#DIV/0!</v>
      </c>
      <c r="G823" s="4">
        <v>0</v>
      </c>
      <c r="H823" s="4">
        <v>0</v>
      </c>
      <c r="I823" s="344" t="e">
        <f t="shared" si="36"/>
        <v>#DIV/0!</v>
      </c>
      <c r="J823" s="305"/>
    </row>
    <row r="824" spans="1:10" ht="15" x14ac:dyDescent="0.25">
      <c r="A824" s="352">
        <v>42915</v>
      </c>
      <c r="B824" s="4"/>
      <c r="C824" s="4"/>
      <c r="D824" s="4">
        <v>0</v>
      </c>
      <c r="E824" s="4">
        <v>0</v>
      </c>
      <c r="F824" s="344" t="e">
        <f t="shared" si="37"/>
        <v>#DIV/0!</v>
      </c>
      <c r="G824" s="4">
        <v>0</v>
      </c>
      <c r="H824" s="4">
        <v>0</v>
      </c>
      <c r="I824" s="344" t="e">
        <f t="shared" si="36"/>
        <v>#DIV/0!</v>
      </c>
      <c r="J824" s="305"/>
    </row>
    <row r="825" spans="1:10" ht="15" x14ac:dyDescent="0.25">
      <c r="A825" s="352">
        <v>42916</v>
      </c>
      <c r="B825" s="4"/>
      <c r="C825" s="4"/>
      <c r="D825" s="4">
        <v>0</v>
      </c>
      <c r="E825" s="4">
        <v>0</v>
      </c>
      <c r="F825" s="344" t="e">
        <f t="shared" si="37"/>
        <v>#DIV/0!</v>
      </c>
      <c r="G825" s="4">
        <v>0</v>
      </c>
      <c r="H825" s="4">
        <v>0</v>
      </c>
      <c r="I825" s="344" t="e">
        <f t="shared" si="36"/>
        <v>#DIV/0!</v>
      </c>
      <c r="J825" s="305"/>
    </row>
    <row r="826" spans="1:10" ht="15" x14ac:dyDescent="0.25">
      <c r="A826" s="352">
        <v>42917</v>
      </c>
      <c r="B826" s="4"/>
      <c r="C826" s="4"/>
      <c r="D826" s="4">
        <v>0</v>
      </c>
      <c r="E826" s="4">
        <v>0</v>
      </c>
      <c r="F826" s="344" t="e">
        <f t="shared" si="37"/>
        <v>#DIV/0!</v>
      </c>
      <c r="G826" s="4">
        <v>0</v>
      </c>
      <c r="H826" s="4">
        <v>0</v>
      </c>
      <c r="I826" s="344" t="e">
        <f t="shared" si="36"/>
        <v>#DIV/0!</v>
      </c>
      <c r="J826" s="305"/>
    </row>
    <row r="827" spans="1:10" ht="15" x14ac:dyDescent="0.25">
      <c r="A827" s="352">
        <v>42918</v>
      </c>
      <c r="B827" s="4"/>
      <c r="C827" s="4"/>
      <c r="D827" s="4">
        <v>0</v>
      </c>
      <c r="E827" s="4">
        <v>0</v>
      </c>
      <c r="F827" s="344" t="e">
        <f t="shared" si="37"/>
        <v>#DIV/0!</v>
      </c>
      <c r="G827" s="4">
        <v>0</v>
      </c>
      <c r="H827" s="4">
        <v>0</v>
      </c>
      <c r="I827" s="344" t="e">
        <f t="shared" si="36"/>
        <v>#DIV/0!</v>
      </c>
      <c r="J827" s="305"/>
    </row>
    <row r="828" spans="1:10" ht="15" x14ac:dyDescent="0.25">
      <c r="A828" s="352">
        <v>42919</v>
      </c>
      <c r="B828" s="4"/>
      <c r="C828" s="4"/>
      <c r="D828" s="4">
        <v>0</v>
      </c>
      <c r="E828" s="4">
        <v>0</v>
      </c>
      <c r="F828" s="344" t="e">
        <f t="shared" si="37"/>
        <v>#DIV/0!</v>
      </c>
      <c r="G828" s="4">
        <v>0</v>
      </c>
      <c r="H828" s="4">
        <v>0</v>
      </c>
      <c r="I828" s="344" t="e">
        <f t="shared" si="36"/>
        <v>#DIV/0!</v>
      </c>
      <c r="J828" s="305"/>
    </row>
    <row r="829" spans="1:10" ht="15" x14ac:dyDescent="0.25">
      <c r="A829" s="352">
        <v>42920</v>
      </c>
      <c r="B829" s="4"/>
      <c r="C829" s="4"/>
      <c r="D829" s="4">
        <v>0</v>
      </c>
      <c r="E829" s="4">
        <v>0</v>
      </c>
      <c r="F829" s="344" t="e">
        <f t="shared" si="37"/>
        <v>#DIV/0!</v>
      </c>
      <c r="G829" s="4">
        <v>0</v>
      </c>
      <c r="H829" s="4">
        <v>0</v>
      </c>
      <c r="I829" s="344" t="e">
        <f t="shared" si="36"/>
        <v>#DIV/0!</v>
      </c>
      <c r="J829" s="305"/>
    </row>
    <row r="830" spans="1:10" ht="15" x14ac:dyDescent="0.25">
      <c r="A830" s="352">
        <v>42921</v>
      </c>
      <c r="B830" s="4"/>
      <c r="C830" s="4"/>
      <c r="D830" s="4">
        <v>0</v>
      </c>
      <c r="E830" s="4">
        <v>0</v>
      </c>
      <c r="F830" s="344" t="e">
        <f t="shared" si="37"/>
        <v>#DIV/0!</v>
      </c>
      <c r="G830" s="4">
        <v>0</v>
      </c>
      <c r="H830" s="4">
        <v>0</v>
      </c>
      <c r="I830" s="344" t="e">
        <f t="shared" si="36"/>
        <v>#DIV/0!</v>
      </c>
      <c r="J830" s="305"/>
    </row>
    <row r="831" spans="1:10" ht="15" x14ac:dyDescent="0.25">
      <c r="A831" s="352">
        <v>42922</v>
      </c>
      <c r="B831" s="4"/>
      <c r="C831" s="4"/>
      <c r="D831" s="4">
        <v>0</v>
      </c>
      <c r="E831" s="4">
        <v>0</v>
      </c>
      <c r="F831" s="344" t="e">
        <f t="shared" si="37"/>
        <v>#DIV/0!</v>
      </c>
      <c r="G831" s="4">
        <v>0</v>
      </c>
      <c r="H831" s="4">
        <v>0</v>
      </c>
      <c r="I831" s="344" t="e">
        <f t="shared" si="36"/>
        <v>#DIV/0!</v>
      </c>
      <c r="J831" s="305"/>
    </row>
    <row r="832" spans="1:10" ht="15" x14ac:dyDescent="0.25">
      <c r="A832" s="352">
        <v>42923</v>
      </c>
      <c r="B832" s="4"/>
      <c r="C832" s="4"/>
      <c r="D832" s="4">
        <v>0</v>
      </c>
      <c r="E832" s="4">
        <v>0</v>
      </c>
      <c r="F832" s="344" t="e">
        <f t="shared" si="37"/>
        <v>#DIV/0!</v>
      </c>
      <c r="G832" s="4">
        <v>0</v>
      </c>
      <c r="H832" s="4">
        <v>0</v>
      </c>
      <c r="I832" s="344" t="e">
        <f t="shared" si="36"/>
        <v>#DIV/0!</v>
      </c>
      <c r="J832" s="305"/>
    </row>
    <row r="833" spans="1:10" ht="15" x14ac:dyDescent="0.25">
      <c r="A833" s="352">
        <v>42924</v>
      </c>
      <c r="B833" s="4"/>
      <c r="C833" s="4"/>
      <c r="D833" s="4">
        <v>0</v>
      </c>
      <c r="E833" s="4">
        <v>0</v>
      </c>
      <c r="F833" s="344" t="e">
        <f t="shared" si="37"/>
        <v>#DIV/0!</v>
      </c>
      <c r="G833" s="4">
        <v>0</v>
      </c>
      <c r="H833" s="4">
        <v>0</v>
      </c>
      <c r="I833" s="344" t="e">
        <f t="shared" si="36"/>
        <v>#DIV/0!</v>
      </c>
      <c r="J833" s="305"/>
    </row>
    <row r="834" spans="1:10" ht="15" x14ac:dyDescent="0.25">
      <c r="A834" s="352">
        <v>42925</v>
      </c>
      <c r="B834" s="4"/>
      <c r="C834" s="4"/>
      <c r="D834" s="4">
        <v>0</v>
      </c>
      <c r="E834" s="4">
        <v>0</v>
      </c>
      <c r="F834" s="344" t="e">
        <f t="shared" si="37"/>
        <v>#DIV/0!</v>
      </c>
      <c r="G834" s="4">
        <v>0</v>
      </c>
      <c r="H834" s="4">
        <v>0</v>
      </c>
      <c r="I834" s="344" t="e">
        <f t="shared" si="36"/>
        <v>#DIV/0!</v>
      </c>
      <c r="J834" s="305"/>
    </row>
    <row r="835" spans="1:10" ht="15" x14ac:dyDescent="0.25">
      <c r="A835" s="352">
        <v>42926</v>
      </c>
      <c r="B835" s="4"/>
      <c r="C835" s="4"/>
      <c r="D835" s="4">
        <v>0</v>
      </c>
      <c r="E835" s="4">
        <v>0</v>
      </c>
      <c r="F835" s="344" t="e">
        <f t="shared" si="37"/>
        <v>#DIV/0!</v>
      </c>
      <c r="G835" s="4">
        <v>0</v>
      </c>
      <c r="H835" s="4">
        <v>0</v>
      </c>
      <c r="I835" s="344" t="e">
        <f t="shared" ref="I835:I898" si="38">H835/(H835+G835)</f>
        <v>#DIV/0!</v>
      </c>
      <c r="J835" s="305"/>
    </row>
    <row r="836" spans="1:10" ht="15" x14ac:dyDescent="0.25">
      <c r="A836" s="352">
        <v>42927</v>
      </c>
      <c r="B836" s="4"/>
      <c r="C836" s="4"/>
      <c r="D836" s="4">
        <v>0</v>
      </c>
      <c r="E836" s="4">
        <v>0</v>
      </c>
      <c r="F836" s="344" t="e">
        <f t="shared" si="37"/>
        <v>#DIV/0!</v>
      </c>
      <c r="G836" s="4">
        <v>0</v>
      </c>
      <c r="H836" s="4">
        <v>0</v>
      </c>
      <c r="I836" s="344" t="e">
        <f t="shared" si="38"/>
        <v>#DIV/0!</v>
      </c>
      <c r="J836" s="305"/>
    </row>
    <row r="837" spans="1:10" ht="15" x14ac:dyDescent="0.25">
      <c r="A837" s="352">
        <v>42928</v>
      </c>
      <c r="B837" s="4"/>
      <c r="C837" s="4"/>
      <c r="D837" s="4">
        <v>0</v>
      </c>
      <c r="E837" s="4">
        <v>0</v>
      </c>
      <c r="F837" s="344" t="e">
        <f t="shared" ref="F837:F900" si="39">E837/(E837+D837)</f>
        <v>#DIV/0!</v>
      </c>
      <c r="G837" s="4">
        <v>0</v>
      </c>
      <c r="H837" s="4">
        <v>0</v>
      </c>
      <c r="I837" s="344" t="e">
        <f t="shared" si="38"/>
        <v>#DIV/0!</v>
      </c>
      <c r="J837" s="305"/>
    </row>
    <row r="838" spans="1:10" ht="15" x14ac:dyDescent="0.25">
      <c r="A838" s="352">
        <v>42929</v>
      </c>
      <c r="B838" s="4"/>
      <c r="C838" s="4"/>
      <c r="D838" s="4">
        <v>0</v>
      </c>
      <c r="E838" s="4">
        <v>0</v>
      </c>
      <c r="F838" s="344" t="e">
        <f t="shared" si="39"/>
        <v>#DIV/0!</v>
      </c>
      <c r="G838" s="4">
        <v>0</v>
      </c>
      <c r="H838" s="4">
        <v>0</v>
      </c>
      <c r="I838" s="344" t="e">
        <f t="shared" si="38"/>
        <v>#DIV/0!</v>
      </c>
      <c r="J838" s="305"/>
    </row>
    <row r="839" spans="1:10" ht="15" x14ac:dyDescent="0.25">
      <c r="A839" s="352">
        <v>42930</v>
      </c>
      <c r="B839" s="4"/>
      <c r="C839" s="4"/>
      <c r="D839" s="4">
        <v>0</v>
      </c>
      <c r="E839" s="4">
        <v>0</v>
      </c>
      <c r="F839" s="344" t="e">
        <f t="shared" si="39"/>
        <v>#DIV/0!</v>
      </c>
      <c r="G839" s="4">
        <v>0</v>
      </c>
      <c r="H839" s="4">
        <v>0</v>
      </c>
      <c r="I839" s="344" t="e">
        <f t="shared" si="38"/>
        <v>#DIV/0!</v>
      </c>
      <c r="J839" s="305"/>
    </row>
    <row r="840" spans="1:10" ht="15" x14ac:dyDescent="0.25">
      <c r="A840" s="352">
        <v>42931</v>
      </c>
      <c r="B840" s="4"/>
      <c r="C840" s="4"/>
      <c r="D840" s="4">
        <v>0</v>
      </c>
      <c r="E840" s="4">
        <v>0</v>
      </c>
      <c r="F840" s="344" t="e">
        <f t="shared" si="39"/>
        <v>#DIV/0!</v>
      </c>
      <c r="G840" s="4">
        <v>0</v>
      </c>
      <c r="H840" s="4">
        <v>0</v>
      </c>
      <c r="I840" s="344" t="e">
        <f t="shared" si="38"/>
        <v>#DIV/0!</v>
      </c>
      <c r="J840" s="305"/>
    </row>
    <row r="841" spans="1:10" ht="15" x14ac:dyDescent="0.25">
      <c r="A841" s="352">
        <v>42932</v>
      </c>
      <c r="B841" s="4"/>
      <c r="C841" s="4"/>
      <c r="D841" s="4">
        <v>0</v>
      </c>
      <c r="E841" s="4">
        <v>0</v>
      </c>
      <c r="F841" s="344" t="e">
        <f t="shared" si="39"/>
        <v>#DIV/0!</v>
      </c>
      <c r="G841" s="4">
        <v>0</v>
      </c>
      <c r="H841" s="4">
        <v>0</v>
      </c>
      <c r="I841" s="344" t="e">
        <f t="shared" si="38"/>
        <v>#DIV/0!</v>
      </c>
      <c r="J841" s="305"/>
    </row>
    <row r="842" spans="1:10" ht="15" x14ac:dyDescent="0.25">
      <c r="A842" s="352">
        <v>42933</v>
      </c>
      <c r="B842" s="4"/>
      <c r="C842" s="4"/>
      <c r="D842" s="4">
        <v>1</v>
      </c>
      <c r="E842" s="4">
        <v>0</v>
      </c>
      <c r="F842" s="344">
        <f t="shared" si="39"/>
        <v>0</v>
      </c>
      <c r="G842" s="4">
        <v>0</v>
      </c>
      <c r="H842" s="4">
        <v>0</v>
      </c>
      <c r="I842" s="344" t="e">
        <f t="shared" si="38"/>
        <v>#DIV/0!</v>
      </c>
      <c r="J842" s="305"/>
    </row>
    <row r="843" spans="1:10" ht="15" x14ac:dyDescent="0.25">
      <c r="A843" s="352">
        <v>42934</v>
      </c>
      <c r="B843" s="4"/>
      <c r="C843" s="4"/>
      <c r="D843" s="4">
        <v>0</v>
      </c>
      <c r="E843" s="4">
        <v>0</v>
      </c>
      <c r="F843" s="344" t="e">
        <f t="shared" si="39"/>
        <v>#DIV/0!</v>
      </c>
      <c r="G843" s="4">
        <v>0</v>
      </c>
      <c r="H843" s="4">
        <v>0</v>
      </c>
      <c r="I843" s="344" t="e">
        <f t="shared" si="38"/>
        <v>#DIV/0!</v>
      </c>
      <c r="J843" s="305"/>
    </row>
    <row r="844" spans="1:10" ht="15" x14ac:dyDescent="0.25">
      <c r="A844" s="352">
        <v>42935</v>
      </c>
      <c r="B844" s="4"/>
      <c r="C844" s="4"/>
      <c r="D844" s="4">
        <v>1</v>
      </c>
      <c r="E844" s="4">
        <v>0</v>
      </c>
      <c r="F844" s="344">
        <f t="shared" si="39"/>
        <v>0</v>
      </c>
      <c r="G844" s="4">
        <v>0</v>
      </c>
      <c r="H844" s="4">
        <v>0</v>
      </c>
      <c r="I844" s="344" t="e">
        <f t="shared" si="38"/>
        <v>#DIV/0!</v>
      </c>
      <c r="J844" s="305"/>
    </row>
    <row r="845" spans="1:10" ht="15" x14ac:dyDescent="0.25">
      <c r="A845" s="352">
        <v>42936</v>
      </c>
      <c r="B845" s="4"/>
      <c r="C845" s="4"/>
      <c r="D845" s="4">
        <v>0</v>
      </c>
      <c r="E845" s="4">
        <v>0</v>
      </c>
      <c r="F845" s="344" t="e">
        <f t="shared" si="39"/>
        <v>#DIV/0!</v>
      </c>
      <c r="G845" s="4">
        <v>0</v>
      </c>
      <c r="H845" s="4">
        <v>0</v>
      </c>
      <c r="I845" s="344" t="e">
        <f t="shared" si="38"/>
        <v>#DIV/0!</v>
      </c>
      <c r="J845" s="305"/>
    </row>
    <row r="846" spans="1:10" ht="15" x14ac:dyDescent="0.25">
      <c r="A846" s="352">
        <v>42937</v>
      </c>
      <c r="B846" s="4"/>
      <c r="C846" s="4"/>
      <c r="D846" s="4">
        <v>0</v>
      </c>
      <c r="E846" s="4">
        <v>0</v>
      </c>
      <c r="F846" s="344" t="e">
        <f t="shared" si="39"/>
        <v>#DIV/0!</v>
      </c>
      <c r="G846" s="4">
        <v>0</v>
      </c>
      <c r="H846" s="4">
        <v>0</v>
      </c>
      <c r="I846" s="344" t="e">
        <f t="shared" si="38"/>
        <v>#DIV/0!</v>
      </c>
      <c r="J846" s="305"/>
    </row>
    <row r="847" spans="1:10" ht="15" x14ac:dyDescent="0.25">
      <c r="A847" s="352">
        <v>42938</v>
      </c>
      <c r="B847" s="4"/>
      <c r="C847" s="4"/>
      <c r="D847" s="4">
        <v>0</v>
      </c>
      <c r="E847" s="4">
        <v>0</v>
      </c>
      <c r="F847" s="344" t="e">
        <f t="shared" si="39"/>
        <v>#DIV/0!</v>
      </c>
      <c r="G847" s="4">
        <v>0</v>
      </c>
      <c r="H847" s="4">
        <v>0</v>
      </c>
      <c r="I847" s="344" t="e">
        <f t="shared" si="38"/>
        <v>#DIV/0!</v>
      </c>
      <c r="J847" s="305"/>
    </row>
    <row r="848" spans="1:10" ht="15" x14ac:dyDescent="0.25">
      <c r="A848" s="352">
        <v>42939</v>
      </c>
      <c r="B848" s="4"/>
      <c r="C848" s="4"/>
      <c r="D848" s="4">
        <v>1</v>
      </c>
      <c r="E848" s="4">
        <v>0</v>
      </c>
      <c r="F848" s="344">
        <f t="shared" si="39"/>
        <v>0</v>
      </c>
      <c r="G848" s="4">
        <v>0</v>
      </c>
      <c r="H848" s="4">
        <v>0</v>
      </c>
      <c r="I848" s="344" t="e">
        <f t="shared" si="38"/>
        <v>#DIV/0!</v>
      </c>
      <c r="J848" s="305"/>
    </row>
    <row r="849" spans="1:10" ht="15" x14ac:dyDescent="0.25">
      <c r="A849" s="352">
        <v>42940</v>
      </c>
      <c r="B849" s="4"/>
      <c r="C849" s="4"/>
      <c r="D849" s="4">
        <v>0</v>
      </c>
      <c r="E849" s="4">
        <v>0</v>
      </c>
      <c r="F849" s="344" t="e">
        <f t="shared" si="39"/>
        <v>#DIV/0!</v>
      </c>
      <c r="G849" s="4">
        <v>0</v>
      </c>
      <c r="H849" s="4">
        <v>0</v>
      </c>
      <c r="I849" s="344" t="e">
        <f t="shared" si="38"/>
        <v>#DIV/0!</v>
      </c>
      <c r="J849" s="305"/>
    </row>
    <row r="850" spans="1:10" ht="15" x14ac:dyDescent="0.25">
      <c r="A850" s="352">
        <v>42941</v>
      </c>
      <c r="B850" s="4"/>
      <c r="C850" s="4"/>
      <c r="D850" s="4">
        <v>3</v>
      </c>
      <c r="E850" s="4">
        <v>0</v>
      </c>
      <c r="F850" s="344">
        <f t="shared" si="39"/>
        <v>0</v>
      </c>
      <c r="G850" s="4">
        <v>0</v>
      </c>
      <c r="H850" s="4">
        <v>0</v>
      </c>
      <c r="I850" s="344" t="e">
        <f t="shared" si="38"/>
        <v>#DIV/0!</v>
      </c>
      <c r="J850" s="305"/>
    </row>
    <row r="851" spans="1:10" ht="15" x14ac:dyDescent="0.25">
      <c r="A851" s="352">
        <v>42942</v>
      </c>
      <c r="B851" s="4"/>
      <c r="C851" s="4"/>
      <c r="D851" s="4">
        <v>2</v>
      </c>
      <c r="E851" s="4">
        <v>0</v>
      </c>
      <c r="F851" s="344">
        <f t="shared" si="39"/>
        <v>0</v>
      </c>
      <c r="G851" s="4">
        <v>0</v>
      </c>
      <c r="H851" s="4">
        <v>0</v>
      </c>
      <c r="I851" s="344" t="e">
        <f t="shared" si="38"/>
        <v>#DIV/0!</v>
      </c>
      <c r="J851" s="305"/>
    </row>
    <row r="852" spans="1:10" ht="15" x14ac:dyDescent="0.25">
      <c r="A852" s="352">
        <v>42943</v>
      </c>
      <c r="B852" s="4"/>
      <c r="C852" s="4"/>
      <c r="D852" s="4">
        <v>3</v>
      </c>
      <c r="E852" s="4">
        <v>0</v>
      </c>
      <c r="F852" s="344">
        <f t="shared" si="39"/>
        <v>0</v>
      </c>
      <c r="G852" s="4">
        <v>2</v>
      </c>
      <c r="H852" s="4">
        <v>0</v>
      </c>
      <c r="I852" s="344">
        <f t="shared" si="38"/>
        <v>0</v>
      </c>
      <c r="J852" s="305"/>
    </row>
    <row r="853" spans="1:10" ht="15" x14ac:dyDescent="0.25">
      <c r="A853" s="352">
        <v>42944</v>
      </c>
      <c r="B853" s="4"/>
      <c r="C853" s="4"/>
      <c r="D853" s="4">
        <v>1</v>
      </c>
      <c r="E853" s="4">
        <v>0</v>
      </c>
      <c r="F853" s="344">
        <f t="shared" si="39"/>
        <v>0</v>
      </c>
      <c r="G853" s="4">
        <v>0</v>
      </c>
      <c r="H853" s="4">
        <v>0</v>
      </c>
      <c r="I853" s="344" t="e">
        <f t="shared" si="38"/>
        <v>#DIV/0!</v>
      </c>
      <c r="J853" s="305"/>
    </row>
    <row r="854" spans="1:10" ht="15" x14ac:dyDescent="0.25">
      <c r="A854" s="352">
        <v>42945</v>
      </c>
      <c r="B854" s="4"/>
      <c r="C854" s="4"/>
      <c r="D854" s="4">
        <v>4</v>
      </c>
      <c r="E854" s="4">
        <v>0</v>
      </c>
      <c r="F854" s="344">
        <f t="shared" si="39"/>
        <v>0</v>
      </c>
      <c r="G854" s="4">
        <v>0</v>
      </c>
      <c r="H854" s="4">
        <v>0</v>
      </c>
      <c r="I854" s="344" t="e">
        <f t="shared" si="38"/>
        <v>#DIV/0!</v>
      </c>
      <c r="J854" s="305"/>
    </row>
    <row r="855" spans="1:10" ht="15" x14ac:dyDescent="0.25">
      <c r="A855" s="352">
        <v>42946</v>
      </c>
      <c r="B855" s="4"/>
      <c r="C855" s="4"/>
      <c r="D855" s="4">
        <v>5</v>
      </c>
      <c r="E855" s="4">
        <v>1</v>
      </c>
      <c r="F855" s="344">
        <f t="shared" si="39"/>
        <v>0.16666666666666666</v>
      </c>
      <c r="G855" s="4">
        <v>0</v>
      </c>
      <c r="H855" s="4">
        <v>0</v>
      </c>
      <c r="I855" s="344" t="e">
        <f t="shared" si="38"/>
        <v>#DIV/0!</v>
      </c>
      <c r="J855" s="305"/>
    </row>
    <row r="856" spans="1:10" ht="15" x14ac:dyDescent="0.25">
      <c r="A856" s="352">
        <v>42947</v>
      </c>
      <c r="B856" s="4"/>
      <c r="C856" s="4"/>
      <c r="D856" s="4">
        <v>5</v>
      </c>
      <c r="E856" s="4">
        <v>0</v>
      </c>
      <c r="F856" s="344">
        <f t="shared" si="39"/>
        <v>0</v>
      </c>
      <c r="G856" s="4">
        <v>0</v>
      </c>
      <c r="H856" s="4">
        <v>0</v>
      </c>
      <c r="I856" s="344" t="e">
        <f t="shared" si="38"/>
        <v>#DIV/0!</v>
      </c>
      <c r="J856" s="305"/>
    </row>
    <row r="857" spans="1:10" ht="15" x14ac:dyDescent="0.25">
      <c r="A857" s="352">
        <v>42948</v>
      </c>
      <c r="B857" s="4"/>
      <c r="C857" s="4"/>
      <c r="D857" s="4">
        <v>5</v>
      </c>
      <c r="E857" s="4">
        <v>1</v>
      </c>
      <c r="F857" s="344">
        <f t="shared" si="39"/>
        <v>0.16666666666666666</v>
      </c>
      <c r="G857" s="4">
        <v>0</v>
      </c>
      <c r="H857" s="4">
        <v>0</v>
      </c>
      <c r="I857" s="344" t="e">
        <f t="shared" si="38"/>
        <v>#DIV/0!</v>
      </c>
      <c r="J857" s="305"/>
    </row>
    <row r="858" spans="1:10" ht="15" x14ac:dyDescent="0.25">
      <c r="A858" s="352">
        <v>42949</v>
      </c>
      <c r="B858" s="4"/>
      <c r="C858" s="4"/>
      <c r="D858" s="4">
        <v>3</v>
      </c>
      <c r="E858" s="4">
        <v>0</v>
      </c>
      <c r="F858" s="344">
        <f t="shared" si="39"/>
        <v>0</v>
      </c>
      <c r="G858" s="4">
        <v>0</v>
      </c>
      <c r="H858" s="4">
        <v>0</v>
      </c>
      <c r="I858" s="344" t="e">
        <f t="shared" si="38"/>
        <v>#DIV/0!</v>
      </c>
      <c r="J858" s="305"/>
    </row>
    <row r="859" spans="1:10" ht="15" x14ac:dyDescent="0.25">
      <c r="A859" s="352">
        <v>42950</v>
      </c>
      <c r="B859" s="4"/>
      <c r="C859" s="4"/>
      <c r="D859" s="4">
        <v>0</v>
      </c>
      <c r="E859" s="4">
        <v>1</v>
      </c>
      <c r="F859" s="344">
        <f t="shared" si="39"/>
        <v>1</v>
      </c>
      <c r="G859" s="4">
        <v>0</v>
      </c>
      <c r="H859" s="4">
        <v>0</v>
      </c>
      <c r="I859" s="344" t="e">
        <f t="shared" si="38"/>
        <v>#DIV/0!</v>
      </c>
      <c r="J859" s="305"/>
    </row>
    <row r="860" spans="1:10" ht="15" x14ac:dyDescent="0.25">
      <c r="A860" s="352">
        <v>42951</v>
      </c>
      <c r="B860" s="4"/>
      <c r="C860" s="4"/>
      <c r="D860" s="4">
        <v>2</v>
      </c>
      <c r="E860" s="4">
        <v>0</v>
      </c>
      <c r="F860" s="344">
        <f t="shared" si="39"/>
        <v>0</v>
      </c>
      <c r="G860" s="4">
        <v>0</v>
      </c>
      <c r="H860" s="4">
        <v>0</v>
      </c>
      <c r="I860" s="344" t="e">
        <f t="shared" si="38"/>
        <v>#DIV/0!</v>
      </c>
      <c r="J860" s="305"/>
    </row>
    <row r="861" spans="1:10" ht="15" x14ac:dyDescent="0.25">
      <c r="A861" s="352">
        <v>42952</v>
      </c>
      <c r="B861" s="4"/>
      <c r="C861" s="4"/>
      <c r="D861" s="4">
        <v>0</v>
      </c>
      <c r="E861" s="4">
        <v>0</v>
      </c>
      <c r="F861" s="344" t="e">
        <f t="shared" si="39"/>
        <v>#DIV/0!</v>
      </c>
      <c r="G861" s="4">
        <v>0</v>
      </c>
      <c r="H861" s="4">
        <v>0</v>
      </c>
      <c r="I861" s="344" t="e">
        <f t="shared" si="38"/>
        <v>#DIV/0!</v>
      </c>
      <c r="J861" s="305"/>
    </row>
    <row r="862" spans="1:10" ht="15" x14ac:dyDescent="0.25">
      <c r="A862" s="352">
        <v>42953</v>
      </c>
      <c r="B862" s="4"/>
      <c r="C862" s="4"/>
      <c r="D862" s="4">
        <v>6</v>
      </c>
      <c r="E862" s="4">
        <v>0</v>
      </c>
      <c r="F862" s="344">
        <f t="shared" si="39"/>
        <v>0</v>
      </c>
      <c r="G862" s="4">
        <v>0</v>
      </c>
      <c r="H862" s="4">
        <v>0</v>
      </c>
      <c r="I862" s="344" t="e">
        <f t="shared" si="38"/>
        <v>#DIV/0!</v>
      </c>
      <c r="J862" s="305"/>
    </row>
    <row r="863" spans="1:10" ht="15" x14ac:dyDescent="0.25">
      <c r="A863" s="352">
        <v>42954</v>
      </c>
      <c r="B863" s="4"/>
      <c r="C863" s="4"/>
      <c r="D863" s="4">
        <v>6</v>
      </c>
      <c r="E863" s="4">
        <v>1</v>
      </c>
      <c r="F863" s="344">
        <f t="shared" si="39"/>
        <v>0.14285714285714285</v>
      </c>
      <c r="G863" s="4">
        <v>1</v>
      </c>
      <c r="H863" s="4">
        <v>0</v>
      </c>
      <c r="I863" s="344">
        <f t="shared" si="38"/>
        <v>0</v>
      </c>
      <c r="J863" s="305"/>
    </row>
    <row r="864" spans="1:10" ht="15" x14ac:dyDescent="0.25">
      <c r="A864" s="352">
        <v>42955</v>
      </c>
      <c r="B864" s="4"/>
      <c r="C864" s="4"/>
      <c r="D864" s="4">
        <v>7</v>
      </c>
      <c r="E864" s="4">
        <v>0</v>
      </c>
      <c r="F864" s="344">
        <f t="shared" si="39"/>
        <v>0</v>
      </c>
      <c r="G864" s="4">
        <v>0</v>
      </c>
      <c r="H864" s="4">
        <v>0</v>
      </c>
      <c r="I864" s="344" t="e">
        <f t="shared" si="38"/>
        <v>#DIV/0!</v>
      </c>
      <c r="J864" s="305"/>
    </row>
    <row r="865" spans="1:10" ht="15" x14ac:dyDescent="0.25">
      <c r="A865" s="352">
        <v>42956</v>
      </c>
      <c r="B865" s="4"/>
      <c r="C865" s="4"/>
      <c r="D865" s="4">
        <v>3</v>
      </c>
      <c r="E865" s="4">
        <v>0</v>
      </c>
      <c r="F865" s="344">
        <f t="shared" si="39"/>
        <v>0</v>
      </c>
      <c r="G865" s="4">
        <v>0</v>
      </c>
      <c r="H865" s="4">
        <v>0</v>
      </c>
      <c r="I865" s="344" t="e">
        <f t="shared" si="38"/>
        <v>#DIV/0!</v>
      </c>
      <c r="J865" s="305"/>
    </row>
    <row r="866" spans="1:10" ht="15" x14ac:dyDescent="0.25">
      <c r="A866" s="352">
        <v>42957</v>
      </c>
      <c r="B866" s="4"/>
      <c r="C866" s="4"/>
      <c r="D866" s="4">
        <v>3</v>
      </c>
      <c r="E866" s="4">
        <v>0</v>
      </c>
      <c r="F866" s="344">
        <f t="shared" si="39"/>
        <v>0</v>
      </c>
      <c r="G866" s="4">
        <v>0</v>
      </c>
      <c r="H866" s="4">
        <v>0</v>
      </c>
      <c r="I866" s="344" t="e">
        <f t="shared" si="38"/>
        <v>#DIV/0!</v>
      </c>
      <c r="J866" s="305"/>
    </row>
    <row r="867" spans="1:10" ht="15" x14ac:dyDescent="0.25">
      <c r="A867" s="352">
        <v>42958</v>
      </c>
      <c r="B867" s="4"/>
      <c r="C867" s="4"/>
      <c r="D867" s="4">
        <v>2</v>
      </c>
      <c r="E867" s="4">
        <v>0</v>
      </c>
      <c r="F867" s="344">
        <f t="shared" si="39"/>
        <v>0</v>
      </c>
      <c r="G867" s="4">
        <v>0</v>
      </c>
      <c r="H867" s="4">
        <v>0</v>
      </c>
      <c r="I867" s="344" t="e">
        <f t="shared" si="38"/>
        <v>#DIV/0!</v>
      </c>
      <c r="J867" s="305"/>
    </row>
    <row r="868" spans="1:10" ht="15" x14ac:dyDescent="0.25">
      <c r="A868" s="352">
        <v>42959</v>
      </c>
      <c r="B868" s="4"/>
      <c r="C868" s="4"/>
      <c r="D868" s="4">
        <v>8</v>
      </c>
      <c r="E868" s="4">
        <v>1</v>
      </c>
      <c r="F868" s="344">
        <f t="shared" si="39"/>
        <v>0.1111111111111111</v>
      </c>
      <c r="G868" s="4">
        <v>0</v>
      </c>
      <c r="H868" s="4">
        <v>0</v>
      </c>
      <c r="I868" s="344" t="e">
        <f t="shared" si="38"/>
        <v>#DIV/0!</v>
      </c>
      <c r="J868" s="305"/>
    </row>
    <row r="869" spans="1:10" ht="15" x14ac:dyDescent="0.25">
      <c r="A869" s="352">
        <v>42960</v>
      </c>
      <c r="B869" s="4"/>
      <c r="C869" s="4"/>
      <c r="D869" s="4">
        <v>29</v>
      </c>
      <c r="E869" s="4">
        <v>0</v>
      </c>
      <c r="F869" s="344">
        <f t="shared" si="39"/>
        <v>0</v>
      </c>
      <c r="G869" s="4">
        <v>0</v>
      </c>
      <c r="H869" s="4">
        <v>0</v>
      </c>
      <c r="I869" s="344" t="e">
        <f t="shared" si="38"/>
        <v>#DIV/0!</v>
      </c>
      <c r="J869" s="305"/>
    </row>
    <row r="870" spans="1:10" ht="15" x14ac:dyDescent="0.25">
      <c r="A870" s="352">
        <v>42961</v>
      </c>
      <c r="B870" s="4"/>
      <c r="C870" s="4"/>
      <c r="D870" s="4">
        <v>53</v>
      </c>
      <c r="E870" s="4">
        <v>3</v>
      </c>
      <c r="F870" s="344">
        <f t="shared" si="39"/>
        <v>5.3571428571428568E-2</v>
      </c>
      <c r="G870" s="4">
        <v>0</v>
      </c>
      <c r="H870" s="4">
        <v>0</v>
      </c>
      <c r="I870" s="344" t="e">
        <f t="shared" si="38"/>
        <v>#DIV/0!</v>
      </c>
      <c r="J870" s="305"/>
    </row>
    <row r="871" spans="1:10" ht="15" x14ac:dyDescent="0.25">
      <c r="A871" s="352">
        <v>42962</v>
      </c>
      <c r="B871" s="4"/>
      <c r="C871" s="4"/>
      <c r="D871" s="4">
        <v>22</v>
      </c>
      <c r="E871" s="4">
        <v>1</v>
      </c>
      <c r="F871" s="344">
        <f t="shared" si="39"/>
        <v>4.3478260869565216E-2</v>
      </c>
      <c r="G871" s="4">
        <v>6</v>
      </c>
      <c r="H871" s="4">
        <v>0</v>
      </c>
      <c r="I871" s="344">
        <f t="shared" si="38"/>
        <v>0</v>
      </c>
      <c r="J871" s="305"/>
    </row>
    <row r="872" spans="1:10" ht="15" x14ac:dyDescent="0.25">
      <c r="A872" s="352">
        <v>42963</v>
      </c>
      <c r="B872" s="4"/>
      <c r="C872" s="4"/>
      <c r="D872" s="4">
        <v>35</v>
      </c>
      <c r="E872" s="4">
        <v>0</v>
      </c>
      <c r="F872" s="344">
        <f t="shared" si="39"/>
        <v>0</v>
      </c>
      <c r="G872" s="4">
        <v>1</v>
      </c>
      <c r="H872" s="4">
        <v>1</v>
      </c>
      <c r="I872" s="344">
        <f t="shared" si="38"/>
        <v>0.5</v>
      </c>
      <c r="J872" s="305"/>
    </row>
    <row r="873" spans="1:10" ht="15" x14ac:dyDescent="0.25">
      <c r="A873" s="352">
        <v>42964</v>
      </c>
      <c r="B873" s="4"/>
      <c r="C873" s="4"/>
      <c r="D873" s="4">
        <v>99</v>
      </c>
      <c r="E873" s="4">
        <v>7</v>
      </c>
      <c r="F873" s="344">
        <f t="shared" si="39"/>
        <v>6.6037735849056603E-2</v>
      </c>
      <c r="G873" s="4">
        <v>4</v>
      </c>
      <c r="H873" s="4">
        <v>0</v>
      </c>
      <c r="I873" s="344">
        <f t="shared" si="38"/>
        <v>0</v>
      </c>
      <c r="J873" s="305"/>
    </row>
    <row r="874" spans="1:10" ht="15" x14ac:dyDescent="0.25">
      <c r="A874" s="352">
        <v>42965</v>
      </c>
      <c r="B874" s="4"/>
      <c r="C874" s="4"/>
      <c r="D874" s="4">
        <v>74</v>
      </c>
      <c r="E874" s="4">
        <v>3</v>
      </c>
      <c r="F874" s="344">
        <f t="shared" si="39"/>
        <v>3.896103896103896E-2</v>
      </c>
      <c r="G874" s="4">
        <v>5</v>
      </c>
      <c r="H874" s="4">
        <v>1</v>
      </c>
      <c r="I874" s="344">
        <f t="shared" si="38"/>
        <v>0.16666666666666666</v>
      </c>
      <c r="J874" s="305"/>
    </row>
    <row r="875" spans="1:10" ht="15" x14ac:dyDescent="0.25">
      <c r="A875" s="352">
        <v>42966</v>
      </c>
      <c r="B875" s="4"/>
      <c r="C875" s="4"/>
      <c r="D875" s="4">
        <v>46</v>
      </c>
      <c r="E875" s="4">
        <v>5</v>
      </c>
      <c r="F875" s="344">
        <f t="shared" si="39"/>
        <v>9.8039215686274508E-2</v>
      </c>
      <c r="G875" s="4">
        <v>9</v>
      </c>
      <c r="H875" s="4">
        <v>0</v>
      </c>
      <c r="I875" s="344">
        <f t="shared" si="38"/>
        <v>0</v>
      </c>
      <c r="J875" s="305"/>
    </row>
    <row r="876" spans="1:10" ht="15" x14ac:dyDescent="0.25">
      <c r="A876" s="352">
        <v>42967</v>
      </c>
      <c r="B876" s="4"/>
      <c r="C876" s="4"/>
      <c r="D876" s="4">
        <v>82</v>
      </c>
      <c r="E876" s="4">
        <v>2</v>
      </c>
      <c r="F876" s="344">
        <f t="shared" si="39"/>
        <v>2.3809523809523808E-2</v>
      </c>
      <c r="G876" s="4">
        <v>10</v>
      </c>
      <c r="H876" s="4">
        <v>0</v>
      </c>
      <c r="I876" s="344">
        <f t="shared" si="38"/>
        <v>0</v>
      </c>
      <c r="J876" s="305"/>
    </row>
    <row r="877" spans="1:10" ht="15" x14ac:dyDescent="0.25">
      <c r="A877" s="352">
        <v>42968</v>
      </c>
      <c r="B877" s="4"/>
      <c r="C877" s="4"/>
      <c r="D877" s="4">
        <v>72</v>
      </c>
      <c r="E877" s="4">
        <v>3</v>
      </c>
      <c r="F877" s="344">
        <f t="shared" si="39"/>
        <v>0.04</v>
      </c>
      <c r="G877" s="4">
        <v>7</v>
      </c>
      <c r="H877" s="4">
        <v>0</v>
      </c>
      <c r="I877" s="344">
        <f t="shared" si="38"/>
        <v>0</v>
      </c>
      <c r="J877" s="305"/>
    </row>
    <row r="878" spans="1:10" ht="15" x14ac:dyDescent="0.25">
      <c r="A878" s="352">
        <v>42969</v>
      </c>
      <c r="B878" s="4"/>
      <c r="C878" s="4"/>
      <c r="D878" s="4">
        <v>60</v>
      </c>
      <c r="E878" s="4">
        <v>3</v>
      </c>
      <c r="F878" s="344">
        <f t="shared" si="39"/>
        <v>4.7619047619047616E-2</v>
      </c>
      <c r="G878" s="4">
        <v>10</v>
      </c>
      <c r="H878" s="4">
        <v>2</v>
      </c>
      <c r="I878" s="344">
        <f t="shared" si="38"/>
        <v>0.16666666666666666</v>
      </c>
      <c r="J878" s="305"/>
    </row>
    <row r="879" spans="1:10" ht="15" x14ac:dyDescent="0.25">
      <c r="A879" s="352">
        <v>42970</v>
      </c>
      <c r="B879" s="4"/>
      <c r="C879" s="4"/>
      <c r="D879" s="4">
        <v>67</v>
      </c>
      <c r="E879" s="4">
        <v>4</v>
      </c>
      <c r="F879" s="344">
        <f t="shared" si="39"/>
        <v>5.6338028169014086E-2</v>
      </c>
      <c r="G879" s="4">
        <v>20</v>
      </c>
      <c r="H879" s="4">
        <v>0</v>
      </c>
      <c r="I879" s="344">
        <f t="shared" si="38"/>
        <v>0</v>
      </c>
      <c r="J879" s="305"/>
    </row>
    <row r="880" spans="1:10" ht="15" x14ac:dyDescent="0.25">
      <c r="A880" s="352">
        <v>42971</v>
      </c>
      <c r="B880" s="4"/>
      <c r="C880" s="4"/>
      <c r="D880" s="4">
        <v>66</v>
      </c>
      <c r="E880" s="4">
        <v>6</v>
      </c>
      <c r="F880" s="344">
        <f t="shared" si="39"/>
        <v>8.3333333333333329E-2</v>
      </c>
      <c r="G880" s="4">
        <v>31</v>
      </c>
      <c r="H880" s="4">
        <v>2</v>
      </c>
      <c r="I880" s="344">
        <f t="shared" si="38"/>
        <v>6.0606060606060608E-2</v>
      </c>
      <c r="J880" s="305"/>
    </row>
    <row r="881" spans="1:10" ht="15" x14ac:dyDescent="0.25">
      <c r="A881" s="352">
        <v>42972</v>
      </c>
      <c r="B881" s="4"/>
      <c r="C881" s="4"/>
      <c r="D881" s="4">
        <v>43</v>
      </c>
      <c r="E881" s="4">
        <v>3</v>
      </c>
      <c r="F881" s="344">
        <f t="shared" si="39"/>
        <v>6.5217391304347824E-2</v>
      </c>
      <c r="G881" s="4">
        <v>24</v>
      </c>
      <c r="H881" s="4">
        <v>0</v>
      </c>
      <c r="I881" s="344">
        <f t="shared" si="38"/>
        <v>0</v>
      </c>
      <c r="J881" s="305"/>
    </row>
    <row r="882" spans="1:10" ht="15" x14ac:dyDescent="0.25">
      <c r="A882" s="352">
        <v>42973</v>
      </c>
      <c r="B882" s="4"/>
      <c r="C882" s="4"/>
      <c r="D882" s="4">
        <v>71</v>
      </c>
      <c r="E882" s="4">
        <v>9</v>
      </c>
      <c r="F882" s="344">
        <f t="shared" si="39"/>
        <v>0.1125</v>
      </c>
      <c r="G882" s="4">
        <v>7</v>
      </c>
      <c r="H882" s="4">
        <v>0</v>
      </c>
      <c r="I882" s="344">
        <f t="shared" si="38"/>
        <v>0</v>
      </c>
      <c r="J882" s="305"/>
    </row>
    <row r="883" spans="1:10" ht="15" x14ac:dyDescent="0.25">
      <c r="A883" s="352">
        <v>42974</v>
      </c>
      <c r="B883" s="4"/>
      <c r="C883" s="4"/>
      <c r="D883" s="4">
        <v>192</v>
      </c>
      <c r="E883" s="4">
        <v>13</v>
      </c>
      <c r="F883" s="344">
        <f t="shared" si="39"/>
        <v>6.3414634146341464E-2</v>
      </c>
      <c r="G883" s="4">
        <v>49</v>
      </c>
      <c r="H883" s="4">
        <v>6</v>
      </c>
      <c r="I883" s="344">
        <f t="shared" si="38"/>
        <v>0.10909090909090909</v>
      </c>
      <c r="J883" s="305"/>
    </row>
    <row r="884" spans="1:10" ht="15" x14ac:dyDescent="0.25">
      <c r="A884" s="352">
        <v>42975</v>
      </c>
      <c r="B884" s="4"/>
      <c r="C884" s="4"/>
      <c r="D884" s="4">
        <v>172</v>
      </c>
      <c r="E884" s="4">
        <v>10</v>
      </c>
      <c r="F884" s="344">
        <f t="shared" si="39"/>
        <v>5.4945054945054944E-2</v>
      </c>
      <c r="G884" s="4">
        <v>61</v>
      </c>
      <c r="H884" s="4">
        <v>6</v>
      </c>
      <c r="I884" s="344">
        <f t="shared" si="38"/>
        <v>8.9552238805970144E-2</v>
      </c>
      <c r="J884" s="305"/>
    </row>
    <row r="885" spans="1:10" ht="15" x14ac:dyDescent="0.25">
      <c r="A885" s="352">
        <v>42976</v>
      </c>
      <c r="B885" s="4"/>
      <c r="C885" s="4"/>
      <c r="D885" s="4">
        <v>96</v>
      </c>
      <c r="E885" s="4">
        <v>7</v>
      </c>
      <c r="F885" s="344">
        <f t="shared" si="39"/>
        <v>6.7961165048543687E-2</v>
      </c>
      <c r="G885" s="4">
        <v>52</v>
      </c>
      <c r="H885" s="4">
        <v>4</v>
      </c>
      <c r="I885" s="344">
        <f t="shared" si="38"/>
        <v>7.1428571428571425E-2</v>
      </c>
      <c r="J885" s="305"/>
    </row>
    <row r="886" spans="1:10" ht="15" x14ac:dyDescent="0.25">
      <c r="A886" s="352">
        <v>42977</v>
      </c>
      <c r="B886" s="4"/>
      <c r="C886" s="4"/>
      <c r="D886" s="4">
        <v>111</v>
      </c>
      <c r="E886" s="4">
        <v>2</v>
      </c>
      <c r="F886" s="344">
        <f t="shared" si="39"/>
        <v>1.7699115044247787E-2</v>
      </c>
      <c r="G886" s="4">
        <v>82</v>
      </c>
      <c r="H886" s="4">
        <v>8</v>
      </c>
      <c r="I886" s="344">
        <f t="shared" si="38"/>
        <v>8.8888888888888892E-2</v>
      </c>
      <c r="J886" s="305"/>
    </row>
    <row r="887" spans="1:10" ht="15" x14ac:dyDescent="0.25">
      <c r="A887" s="352">
        <v>42978</v>
      </c>
      <c r="B887" s="4"/>
      <c r="C887" s="4"/>
      <c r="D887" s="4">
        <v>184</v>
      </c>
      <c r="E887" s="4">
        <v>12</v>
      </c>
      <c r="F887" s="344">
        <f t="shared" si="39"/>
        <v>6.1224489795918366E-2</v>
      </c>
      <c r="G887" s="4">
        <v>78</v>
      </c>
      <c r="H887" s="4">
        <v>4</v>
      </c>
      <c r="I887" s="344">
        <f t="shared" si="38"/>
        <v>4.878048780487805E-2</v>
      </c>
      <c r="J887" s="305"/>
    </row>
    <row r="888" spans="1:10" ht="15" x14ac:dyDescent="0.25">
      <c r="A888" s="352">
        <v>42979</v>
      </c>
      <c r="B888" s="4"/>
      <c r="C888" s="4"/>
      <c r="D888" s="4">
        <v>375</v>
      </c>
      <c r="E888" s="4">
        <v>18</v>
      </c>
      <c r="F888" s="344">
        <f t="shared" si="39"/>
        <v>4.5801526717557252E-2</v>
      </c>
      <c r="G888" s="4">
        <v>105</v>
      </c>
      <c r="H888" s="4">
        <v>9</v>
      </c>
      <c r="I888" s="344">
        <f t="shared" si="38"/>
        <v>7.8947368421052627E-2</v>
      </c>
      <c r="J888" s="305"/>
    </row>
    <row r="889" spans="1:10" ht="15" x14ac:dyDescent="0.25">
      <c r="A889" s="352">
        <v>42980</v>
      </c>
      <c r="B889" s="4"/>
      <c r="C889" s="4"/>
      <c r="D889" s="4">
        <v>286</v>
      </c>
      <c r="E889" s="4">
        <v>11</v>
      </c>
      <c r="F889" s="344">
        <f t="shared" si="39"/>
        <v>3.7037037037037035E-2</v>
      </c>
      <c r="G889" s="4">
        <v>66</v>
      </c>
      <c r="H889" s="4">
        <v>5</v>
      </c>
      <c r="I889" s="344">
        <f t="shared" si="38"/>
        <v>7.0422535211267609E-2</v>
      </c>
      <c r="J889" s="305"/>
    </row>
    <row r="890" spans="1:10" ht="15" x14ac:dyDescent="0.25">
      <c r="A890" s="352">
        <v>42981</v>
      </c>
      <c r="B890" s="4"/>
      <c r="C890" s="4"/>
      <c r="D890" s="4">
        <v>353</v>
      </c>
      <c r="E890" s="4">
        <v>25</v>
      </c>
      <c r="F890" s="344">
        <f t="shared" si="39"/>
        <v>6.6137566137566134E-2</v>
      </c>
      <c r="G890" s="4">
        <v>123</v>
      </c>
      <c r="H890" s="4">
        <v>9</v>
      </c>
      <c r="I890" s="344">
        <f t="shared" si="38"/>
        <v>6.8181818181818177E-2</v>
      </c>
      <c r="J890" s="305"/>
    </row>
    <row r="891" spans="1:10" ht="15" x14ac:dyDescent="0.25">
      <c r="A891" s="352">
        <v>42982</v>
      </c>
      <c r="B891" s="4"/>
      <c r="C891" s="4"/>
      <c r="D891" s="4">
        <v>272</v>
      </c>
      <c r="E891" s="4">
        <v>13</v>
      </c>
      <c r="F891" s="344">
        <f t="shared" si="39"/>
        <v>4.5614035087719301E-2</v>
      </c>
      <c r="G891" s="4">
        <v>85</v>
      </c>
      <c r="H891" s="4">
        <v>7</v>
      </c>
      <c r="I891" s="344">
        <f t="shared" si="38"/>
        <v>7.6086956521739135E-2</v>
      </c>
      <c r="J891" s="305"/>
    </row>
    <row r="892" spans="1:10" ht="15" x14ac:dyDescent="0.25">
      <c r="A892" s="352">
        <v>42983</v>
      </c>
      <c r="B892" s="4"/>
      <c r="C892" s="4"/>
      <c r="D892" s="4">
        <v>285</v>
      </c>
      <c r="E892" s="4">
        <v>16</v>
      </c>
      <c r="F892" s="344">
        <f t="shared" si="39"/>
        <v>5.3156146179401995E-2</v>
      </c>
      <c r="G892" s="4">
        <v>161</v>
      </c>
      <c r="H892" s="4">
        <v>6</v>
      </c>
      <c r="I892" s="344">
        <f t="shared" si="38"/>
        <v>3.5928143712574849E-2</v>
      </c>
      <c r="J892" s="305"/>
    </row>
    <row r="893" spans="1:10" ht="15" x14ac:dyDescent="0.25">
      <c r="A893" s="352">
        <v>42984</v>
      </c>
      <c r="B893" s="4"/>
      <c r="C893" s="4"/>
      <c r="D893" s="4">
        <v>133</v>
      </c>
      <c r="E893" s="4">
        <v>4</v>
      </c>
      <c r="F893" s="344">
        <f t="shared" si="39"/>
        <v>2.9197080291970802E-2</v>
      </c>
      <c r="G893" s="4">
        <v>73</v>
      </c>
      <c r="H893" s="4">
        <v>4</v>
      </c>
      <c r="I893" s="344">
        <f t="shared" si="38"/>
        <v>5.1948051948051951E-2</v>
      </c>
      <c r="J893" s="305"/>
    </row>
    <row r="894" spans="1:10" ht="15" x14ac:dyDescent="0.25">
      <c r="A894" s="352">
        <v>42985</v>
      </c>
      <c r="B894" s="4"/>
      <c r="C894" s="4"/>
      <c r="D894" s="4">
        <v>111</v>
      </c>
      <c r="E894" s="4">
        <v>4</v>
      </c>
      <c r="F894" s="344">
        <f t="shared" si="39"/>
        <v>3.4782608695652174E-2</v>
      </c>
      <c r="G894" s="4">
        <v>113</v>
      </c>
      <c r="H894" s="4">
        <v>10</v>
      </c>
      <c r="I894" s="344">
        <f t="shared" si="38"/>
        <v>8.1300813008130079E-2</v>
      </c>
      <c r="J894" s="305"/>
    </row>
    <row r="895" spans="1:10" ht="15" x14ac:dyDescent="0.25">
      <c r="A895" s="352">
        <v>42986</v>
      </c>
      <c r="B895" s="4"/>
      <c r="C895" s="4"/>
      <c r="D895" s="4">
        <v>99</v>
      </c>
      <c r="E895" s="4">
        <v>3</v>
      </c>
      <c r="F895" s="344">
        <f t="shared" si="39"/>
        <v>2.9411764705882353E-2</v>
      </c>
      <c r="G895" s="4">
        <v>102</v>
      </c>
      <c r="H895" s="4">
        <v>4</v>
      </c>
      <c r="I895" s="344">
        <f t="shared" si="38"/>
        <v>3.7735849056603772E-2</v>
      </c>
      <c r="J895" s="305"/>
    </row>
    <row r="896" spans="1:10" ht="15" x14ac:dyDescent="0.25">
      <c r="A896" s="352">
        <v>42987</v>
      </c>
      <c r="B896" s="4"/>
      <c r="C896" s="4"/>
      <c r="D896" s="4">
        <v>285</v>
      </c>
      <c r="E896" s="4">
        <v>14</v>
      </c>
      <c r="F896" s="344">
        <f t="shared" si="39"/>
        <v>4.6822742474916385E-2</v>
      </c>
      <c r="G896" s="4">
        <v>153</v>
      </c>
      <c r="H896" s="4">
        <v>16</v>
      </c>
      <c r="I896" s="344">
        <f t="shared" si="38"/>
        <v>9.4674556213017749E-2</v>
      </c>
      <c r="J896" s="305"/>
    </row>
    <row r="897" spans="1:10" ht="15" x14ac:dyDescent="0.25">
      <c r="A897" s="352">
        <v>42988</v>
      </c>
      <c r="B897" s="4"/>
      <c r="C897" s="4"/>
      <c r="D897" s="4">
        <v>762</v>
      </c>
      <c r="E897" s="4">
        <v>38</v>
      </c>
      <c r="F897" s="344">
        <f t="shared" si="39"/>
        <v>4.7500000000000001E-2</v>
      </c>
      <c r="G897" s="4">
        <v>115</v>
      </c>
      <c r="H897" s="4">
        <v>15</v>
      </c>
      <c r="I897" s="344">
        <f t="shared" si="38"/>
        <v>0.11538461538461539</v>
      </c>
      <c r="J897" s="305"/>
    </row>
    <row r="898" spans="1:10" ht="15" x14ac:dyDescent="0.25">
      <c r="A898" s="352">
        <v>42989</v>
      </c>
      <c r="B898" s="4"/>
      <c r="C898" s="4"/>
      <c r="D898" s="4">
        <v>478</v>
      </c>
      <c r="E898" s="4">
        <v>29</v>
      </c>
      <c r="F898" s="344">
        <f t="shared" si="39"/>
        <v>5.7199211045364892E-2</v>
      </c>
      <c r="G898" s="4">
        <v>100</v>
      </c>
      <c r="H898" s="4">
        <v>8</v>
      </c>
      <c r="I898" s="344">
        <f t="shared" si="38"/>
        <v>7.407407407407407E-2</v>
      </c>
      <c r="J898" s="305"/>
    </row>
    <row r="899" spans="1:10" ht="15" x14ac:dyDescent="0.25">
      <c r="A899" s="352">
        <v>42990</v>
      </c>
      <c r="B899" s="4"/>
      <c r="C899" s="4"/>
      <c r="D899" s="4">
        <v>596</v>
      </c>
      <c r="E899" s="4">
        <v>42</v>
      </c>
      <c r="F899" s="344">
        <f t="shared" si="39"/>
        <v>6.5830721003134793E-2</v>
      </c>
      <c r="G899" s="4">
        <v>173</v>
      </c>
      <c r="H899" s="4">
        <v>21</v>
      </c>
      <c r="I899" s="344">
        <f t="shared" ref="I899:I962" si="40">H899/(H899+G899)</f>
        <v>0.10824742268041238</v>
      </c>
      <c r="J899" s="305"/>
    </row>
    <row r="900" spans="1:10" ht="15" x14ac:dyDescent="0.25">
      <c r="A900" s="352">
        <v>42991</v>
      </c>
      <c r="B900" s="4"/>
      <c r="C900" s="4"/>
      <c r="D900" s="4">
        <v>89</v>
      </c>
      <c r="E900" s="4">
        <v>6</v>
      </c>
      <c r="F900" s="344">
        <f t="shared" si="39"/>
        <v>6.3157894736842107E-2</v>
      </c>
      <c r="G900" s="4">
        <v>31</v>
      </c>
      <c r="H900" s="4">
        <v>0</v>
      </c>
      <c r="I900" s="344">
        <f t="shared" si="40"/>
        <v>0</v>
      </c>
      <c r="J900" s="305"/>
    </row>
    <row r="901" spans="1:10" ht="15" x14ac:dyDescent="0.25">
      <c r="A901" s="352">
        <v>42992</v>
      </c>
      <c r="B901" s="4"/>
      <c r="C901" s="4"/>
      <c r="D901" s="4">
        <v>272</v>
      </c>
      <c r="E901" s="4">
        <v>21</v>
      </c>
      <c r="F901" s="344">
        <f t="shared" ref="F901:F964" si="41">E901/(E901+D901)</f>
        <v>7.1672354948805458E-2</v>
      </c>
      <c r="G901" s="4">
        <v>113</v>
      </c>
      <c r="H901" s="4">
        <v>7</v>
      </c>
      <c r="I901" s="344">
        <f t="shared" si="40"/>
        <v>5.8333333333333334E-2</v>
      </c>
      <c r="J901" s="305"/>
    </row>
    <row r="902" spans="1:10" ht="15" x14ac:dyDescent="0.25">
      <c r="A902" s="352">
        <v>42993</v>
      </c>
      <c r="B902" s="4"/>
      <c r="C902" s="4"/>
      <c r="D902" s="4">
        <v>658</v>
      </c>
      <c r="E902" s="4">
        <v>33</v>
      </c>
      <c r="F902" s="344">
        <f t="shared" si="41"/>
        <v>4.7756874095513747E-2</v>
      </c>
      <c r="G902" s="4">
        <v>186</v>
      </c>
      <c r="H902" s="4">
        <v>19</v>
      </c>
      <c r="I902" s="344">
        <f t="shared" si="40"/>
        <v>9.2682926829268292E-2</v>
      </c>
      <c r="J902" s="305"/>
    </row>
    <row r="903" spans="1:10" ht="15" x14ac:dyDescent="0.25">
      <c r="A903" s="352">
        <v>42994</v>
      </c>
      <c r="B903" s="4"/>
      <c r="C903" s="4"/>
      <c r="D903" s="4">
        <v>467</v>
      </c>
      <c r="E903" s="4">
        <v>27</v>
      </c>
      <c r="F903" s="344">
        <f t="shared" si="41"/>
        <v>5.4655870445344132E-2</v>
      </c>
      <c r="G903" s="4">
        <v>193</v>
      </c>
      <c r="H903" s="4">
        <v>8</v>
      </c>
      <c r="I903" s="344">
        <f t="shared" si="40"/>
        <v>3.9800995024875621E-2</v>
      </c>
      <c r="J903" s="305"/>
    </row>
    <row r="904" spans="1:10" ht="15" x14ac:dyDescent="0.25">
      <c r="A904" s="352">
        <v>42995</v>
      </c>
      <c r="B904" s="4"/>
      <c r="C904" s="4"/>
      <c r="D904" s="4">
        <v>428</v>
      </c>
      <c r="E904" s="4">
        <v>12</v>
      </c>
      <c r="F904" s="344">
        <f t="shared" si="41"/>
        <v>2.7272727272727271E-2</v>
      </c>
      <c r="G904" s="4">
        <v>206</v>
      </c>
      <c r="H904" s="4">
        <v>7</v>
      </c>
      <c r="I904" s="344">
        <f t="shared" si="40"/>
        <v>3.2863849765258218E-2</v>
      </c>
      <c r="J904" s="305"/>
    </row>
    <row r="905" spans="1:10" ht="15" x14ac:dyDescent="0.25">
      <c r="A905" s="352">
        <v>42996</v>
      </c>
      <c r="B905" s="4"/>
      <c r="C905" s="4"/>
      <c r="D905" s="4">
        <v>565</v>
      </c>
      <c r="E905" s="4">
        <v>51</v>
      </c>
      <c r="F905" s="344">
        <f t="shared" si="41"/>
        <v>8.2792207792207792E-2</v>
      </c>
      <c r="G905" s="4">
        <v>170</v>
      </c>
      <c r="H905" s="4">
        <v>22</v>
      </c>
      <c r="I905" s="344">
        <f t="shared" si="40"/>
        <v>0.11458333333333333</v>
      </c>
      <c r="J905" s="305"/>
    </row>
    <row r="906" spans="1:10" ht="15" x14ac:dyDescent="0.25">
      <c r="A906" s="352">
        <v>42997</v>
      </c>
      <c r="B906" s="4"/>
      <c r="C906" s="4"/>
      <c r="D906" s="4">
        <v>637</v>
      </c>
      <c r="E906" s="4">
        <v>38</v>
      </c>
      <c r="F906" s="344">
        <f t="shared" si="41"/>
        <v>5.6296296296296296E-2</v>
      </c>
      <c r="G906" s="4">
        <v>205</v>
      </c>
      <c r="H906" s="4">
        <v>14</v>
      </c>
      <c r="I906" s="344">
        <f t="shared" si="40"/>
        <v>6.3926940639269403E-2</v>
      </c>
      <c r="J906" s="305"/>
    </row>
    <row r="907" spans="1:10" ht="15" x14ac:dyDescent="0.25">
      <c r="A907" s="352">
        <v>42998</v>
      </c>
      <c r="B907" s="4"/>
      <c r="C907" s="4"/>
      <c r="D907" s="4">
        <v>700</v>
      </c>
      <c r="E907" s="4">
        <v>37</v>
      </c>
      <c r="F907" s="344">
        <f t="shared" si="41"/>
        <v>5.0203527815468114E-2</v>
      </c>
      <c r="G907" s="4">
        <v>299</v>
      </c>
      <c r="H907" s="4">
        <v>41</v>
      </c>
      <c r="I907" s="344">
        <f t="shared" si="40"/>
        <v>0.12058823529411765</v>
      </c>
      <c r="J907" s="305"/>
    </row>
    <row r="908" spans="1:10" ht="15" x14ac:dyDescent="0.25">
      <c r="A908" s="352">
        <v>42999</v>
      </c>
      <c r="B908" s="4"/>
      <c r="C908" s="4"/>
      <c r="D908" s="4">
        <v>696</v>
      </c>
      <c r="E908" s="4">
        <v>38</v>
      </c>
      <c r="F908" s="344">
        <f t="shared" si="41"/>
        <v>5.1771117166212535E-2</v>
      </c>
      <c r="G908" s="4">
        <v>309</v>
      </c>
      <c r="H908" s="4">
        <v>18</v>
      </c>
      <c r="I908" s="344">
        <f t="shared" si="40"/>
        <v>5.5045871559633031E-2</v>
      </c>
      <c r="J908" s="305"/>
    </row>
    <row r="909" spans="1:10" ht="15" x14ac:dyDescent="0.25">
      <c r="A909" s="352">
        <v>43000</v>
      </c>
      <c r="B909" s="4"/>
      <c r="C909" s="4"/>
      <c r="D909" s="4">
        <v>447</v>
      </c>
      <c r="E909" s="4">
        <v>25</v>
      </c>
      <c r="F909" s="344">
        <f t="shared" si="41"/>
        <v>5.2966101694915252E-2</v>
      </c>
      <c r="G909" s="4">
        <v>201</v>
      </c>
      <c r="H909" s="4">
        <v>10</v>
      </c>
      <c r="I909" s="344">
        <f t="shared" si="40"/>
        <v>4.7393364928909949E-2</v>
      </c>
      <c r="J909" s="305"/>
    </row>
    <row r="910" spans="1:10" ht="15" x14ac:dyDescent="0.25">
      <c r="A910" s="352">
        <v>43001</v>
      </c>
      <c r="B910" s="4"/>
      <c r="C910" s="4"/>
      <c r="D910" s="4">
        <v>531</v>
      </c>
      <c r="E910" s="4">
        <v>35</v>
      </c>
      <c r="F910" s="344">
        <f t="shared" si="41"/>
        <v>6.1837455830388695E-2</v>
      </c>
      <c r="G910" s="4">
        <v>200</v>
      </c>
      <c r="H910" s="4">
        <v>10</v>
      </c>
      <c r="I910" s="344">
        <f t="shared" si="40"/>
        <v>4.7619047619047616E-2</v>
      </c>
      <c r="J910" s="305"/>
    </row>
    <row r="911" spans="1:10" ht="15" x14ac:dyDescent="0.25">
      <c r="A911" s="352">
        <v>43002</v>
      </c>
      <c r="B911" s="4"/>
      <c r="C911" s="4"/>
      <c r="D911" s="4">
        <v>546</v>
      </c>
      <c r="E911" s="4">
        <v>28</v>
      </c>
      <c r="F911" s="344">
        <f t="shared" si="41"/>
        <v>4.878048780487805E-2</v>
      </c>
      <c r="G911" s="4">
        <v>229</v>
      </c>
      <c r="H911" s="4">
        <v>9</v>
      </c>
      <c r="I911" s="344">
        <f t="shared" si="40"/>
        <v>3.7815126050420166E-2</v>
      </c>
      <c r="J911" s="305"/>
    </row>
    <row r="912" spans="1:10" ht="15" x14ac:dyDescent="0.25">
      <c r="A912" s="352">
        <v>43003</v>
      </c>
      <c r="B912" s="4"/>
      <c r="C912" s="4"/>
      <c r="D912" s="4">
        <v>526</v>
      </c>
      <c r="E912" s="4">
        <v>16</v>
      </c>
      <c r="F912" s="344">
        <f t="shared" si="41"/>
        <v>2.9520295202952029E-2</v>
      </c>
      <c r="G912" s="4">
        <v>191</v>
      </c>
      <c r="H912" s="4">
        <v>7</v>
      </c>
      <c r="I912" s="344">
        <f t="shared" si="40"/>
        <v>3.5353535353535352E-2</v>
      </c>
      <c r="J912" s="305"/>
    </row>
    <row r="913" spans="1:10" ht="15" x14ac:dyDescent="0.25">
      <c r="A913" s="352">
        <v>43004</v>
      </c>
      <c r="B913" s="4"/>
      <c r="C913" s="4"/>
      <c r="D913" s="4">
        <v>440</v>
      </c>
      <c r="E913" s="4">
        <v>43</v>
      </c>
      <c r="F913" s="344">
        <f t="shared" si="41"/>
        <v>8.9026915113871632E-2</v>
      </c>
      <c r="G913" s="4">
        <v>175</v>
      </c>
      <c r="H913" s="4">
        <v>10</v>
      </c>
      <c r="I913" s="344">
        <f t="shared" si="40"/>
        <v>5.4054054054054057E-2</v>
      </c>
      <c r="J913" s="305"/>
    </row>
    <row r="914" spans="1:10" ht="15" x14ac:dyDescent="0.25">
      <c r="A914" s="352">
        <v>43005</v>
      </c>
      <c r="B914" s="4"/>
      <c r="C914" s="4"/>
      <c r="D914" s="4">
        <v>596</v>
      </c>
      <c r="E914" s="4">
        <v>30</v>
      </c>
      <c r="F914" s="344">
        <f t="shared" si="41"/>
        <v>4.7923322683706068E-2</v>
      </c>
      <c r="G914" s="4">
        <v>174</v>
      </c>
      <c r="H914" s="4">
        <v>21</v>
      </c>
      <c r="I914" s="344">
        <f t="shared" si="40"/>
        <v>0.1076923076923077</v>
      </c>
      <c r="J914" s="305"/>
    </row>
    <row r="915" spans="1:10" ht="15" x14ac:dyDescent="0.25">
      <c r="A915" s="352">
        <v>43006</v>
      </c>
      <c r="B915" s="4"/>
      <c r="C915" s="4"/>
      <c r="D915" s="4">
        <v>407</v>
      </c>
      <c r="E915" s="4">
        <v>21</v>
      </c>
      <c r="F915" s="344">
        <f t="shared" si="41"/>
        <v>4.9065420560747662E-2</v>
      </c>
      <c r="G915" s="4">
        <v>169</v>
      </c>
      <c r="H915" s="4">
        <v>9</v>
      </c>
      <c r="I915" s="344">
        <f t="shared" si="40"/>
        <v>5.0561797752808987E-2</v>
      </c>
      <c r="J915" s="305"/>
    </row>
    <row r="916" spans="1:10" ht="15" x14ac:dyDescent="0.25">
      <c r="A916" s="352">
        <v>43007</v>
      </c>
      <c r="B916" s="4"/>
      <c r="C916" s="4"/>
      <c r="D916" s="4">
        <v>414</v>
      </c>
      <c r="E916" s="4">
        <v>31</v>
      </c>
      <c r="F916" s="344">
        <f t="shared" si="41"/>
        <v>6.9662921348314602E-2</v>
      </c>
      <c r="G916" s="4">
        <v>118</v>
      </c>
      <c r="H916" s="4">
        <v>9</v>
      </c>
      <c r="I916" s="344">
        <f t="shared" si="40"/>
        <v>7.0866141732283464E-2</v>
      </c>
      <c r="J916" s="305"/>
    </row>
    <row r="917" spans="1:10" ht="15" x14ac:dyDescent="0.25">
      <c r="A917" s="352">
        <v>43008</v>
      </c>
      <c r="B917" s="4"/>
      <c r="C917" s="4"/>
      <c r="D917" s="4">
        <v>549</v>
      </c>
      <c r="E917" s="4">
        <v>21</v>
      </c>
      <c r="F917" s="344">
        <f t="shared" si="41"/>
        <v>3.6842105263157891E-2</v>
      </c>
      <c r="G917" s="4">
        <v>79</v>
      </c>
      <c r="H917" s="4">
        <v>6</v>
      </c>
      <c r="I917" s="344">
        <f t="shared" si="40"/>
        <v>7.0588235294117646E-2</v>
      </c>
      <c r="J917" s="305"/>
    </row>
    <row r="918" spans="1:10" ht="15" x14ac:dyDescent="0.25">
      <c r="A918" s="352">
        <v>43009</v>
      </c>
      <c r="B918" s="4"/>
      <c r="C918" s="4"/>
      <c r="D918" s="4">
        <v>786</v>
      </c>
      <c r="E918" s="4">
        <v>57</v>
      </c>
      <c r="F918" s="344">
        <f t="shared" si="41"/>
        <v>6.7615658362989328E-2</v>
      </c>
      <c r="G918" s="4">
        <v>120</v>
      </c>
      <c r="H918" s="4">
        <v>13</v>
      </c>
      <c r="I918" s="344">
        <f t="shared" si="40"/>
        <v>9.7744360902255634E-2</v>
      </c>
      <c r="J918" s="305"/>
    </row>
    <row r="919" spans="1:10" ht="15" x14ac:dyDescent="0.25">
      <c r="A919" s="352">
        <v>43010</v>
      </c>
      <c r="B919" s="4"/>
      <c r="C919" s="4"/>
      <c r="D919" s="4">
        <v>766</v>
      </c>
      <c r="E919" s="4">
        <v>63</v>
      </c>
      <c r="F919" s="344">
        <f t="shared" si="41"/>
        <v>7.5995174909529548E-2</v>
      </c>
      <c r="G919" s="4">
        <v>130</v>
      </c>
      <c r="H919" s="4">
        <v>16</v>
      </c>
      <c r="I919" s="344">
        <f t="shared" si="40"/>
        <v>0.1095890410958904</v>
      </c>
      <c r="J919" s="305"/>
    </row>
    <row r="920" spans="1:10" ht="15" x14ac:dyDescent="0.25">
      <c r="A920" s="352">
        <v>43011</v>
      </c>
      <c r="B920" s="4"/>
      <c r="C920" s="4"/>
      <c r="D920" s="4">
        <v>834</v>
      </c>
      <c r="E920" s="4">
        <v>52</v>
      </c>
      <c r="F920" s="344">
        <f t="shared" si="41"/>
        <v>5.8690744920993229E-2</v>
      </c>
      <c r="G920" s="4">
        <v>147</v>
      </c>
      <c r="H920" s="4">
        <v>11</v>
      </c>
      <c r="I920" s="344">
        <f t="shared" si="40"/>
        <v>6.9620253164556958E-2</v>
      </c>
      <c r="J920" s="305"/>
    </row>
    <row r="921" spans="1:10" ht="15" x14ac:dyDescent="0.25">
      <c r="A921" s="352">
        <v>43012</v>
      </c>
      <c r="B921" s="4"/>
      <c r="C921" s="4"/>
      <c r="D921" s="4">
        <v>637</v>
      </c>
      <c r="E921" s="4">
        <v>41</v>
      </c>
      <c r="F921" s="344">
        <f t="shared" si="41"/>
        <v>6.047197640117994E-2</v>
      </c>
      <c r="G921" s="4">
        <v>122</v>
      </c>
      <c r="H921" s="4">
        <v>9</v>
      </c>
      <c r="I921" s="344">
        <f t="shared" si="40"/>
        <v>6.8702290076335881E-2</v>
      </c>
      <c r="J921" s="305"/>
    </row>
    <row r="922" spans="1:10" ht="15" x14ac:dyDescent="0.25">
      <c r="A922" s="352">
        <v>43013</v>
      </c>
      <c r="B922" s="4"/>
      <c r="C922" s="4"/>
      <c r="D922" s="4">
        <v>553</v>
      </c>
      <c r="E922" s="4">
        <v>36</v>
      </c>
      <c r="F922" s="344">
        <f t="shared" si="41"/>
        <v>6.1120543293718167E-2</v>
      </c>
      <c r="G922" s="4">
        <v>113</v>
      </c>
      <c r="H922" s="4">
        <v>8</v>
      </c>
      <c r="I922" s="344">
        <f t="shared" si="40"/>
        <v>6.6115702479338845E-2</v>
      </c>
      <c r="J922" s="305"/>
    </row>
    <row r="923" spans="1:10" ht="15" x14ac:dyDescent="0.25">
      <c r="A923" s="352">
        <v>43014</v>
      </c>
      <c r="B923" s="4"/>
      <c r="C923" s="4"/>
      <c r="D923" s="4">
        <v>726</v>
      </c>
      <c r="E923" s="4">
        <v>19</v>
      </c>
      <c r="F923" s="344">
        <f t="shared" si="41"/>
        <v>2.5503355704697986E-2</v>
      </c>
      <c r="G923" s="4">
        <v>137</v>
      </c>
      <c r="H923" s="4">
        <v>4</v>
      </c>
      <c r="I923" s="344">
        <f t="shared" si="40"/>
        <v>2.8368794326241134E-2</v>
      </c>
      <c r="J923" s="305"/>
    </row>
    <row r="924" spans="1:10" ht="15" x14ac:dyDescent="0.25">
      <c r="A924" s="352">
        <v>43015</v>
      </c>
      <c r="B924" s="4"/>
      <c r="C924" s="4"/>
      <c r="D924" s="4">
        <v>761</v>
      </c>
      <c r="E924" s="4">
        <v>45</v>
      </c>
      <c r="F924" s="344">
        <f t="shared" si="41"/>
        <v>5.5831265508684863E-2</v>
      </c>
      <c r="G924" s="4">
        <v>74</v>
      </c>
      <c r="H924" s="4">
        <v>3</v>
      </c>
      <c r="I924" s="344">
        <f t="shared" si="40"/>
        <v>3.896103896103896E-2</v>
      </c>
      <c r="J924" s="305"/>
    </row>
    <row r="925" spans="1:10" ht="15" x14ac:dyDescent="0.25">
      <c r="A925" s="352">
        <v>43016</v>
      </c>
      <c r="B925" s="4"/>
      <c r="C925" s="4"/>
      <c r="D925" s="4">
        <v>710</v>
      </c>
      <c r="E925" s="4">
        <v>51</v>
      </c>
      <c r="F925" s="344">
        <f t="shared" si="41"/>
        <v>6.7017082785808146E-2</v>
      </c>
      <c r="G925" s="4">
        <v>44</v>
      </c>
      <c r="H925" s="4">
        <v>3</v>
      </c>
      <c r="I925" s="344">
        <f t="shared" si="40"/>
        <v>6.3829787234042548E-2</v>
      </c>
      <c r="J925" s="305"/>
    </row>
    <row r="926" spans="1:10" ht="15" x14ac:dyDescent="0.25">
      <c r="A926" s="352">
        <v>43017</v>
      </c>
      <c r="B926" s="4"/>
      <c r="C926" s="4"/>
      <c r="D926" s="4">
        <v>821</v>
      </c>
      <c r="E926" s="4">
        <v>47</v>
      </c>
      <c r="F926" s="344">
        <f t="shared" si="41"/>
        <v>5.414746543778802E-2</v>
      </c>
      <c r="G926" s="4">
        <v>115</v>
      </c>
      <c r="H926" s="4">
        <v>6</v>
      </c>
      <c r="I926" s="344">
        <f t="shared" si="40"/>
        <v>4.9586776859504134E-2</v>
      </c>
      <c r="J926" s="305"/>
    </row>
    <row r="927" spans="1:10" ht="15" x14ac:dyDescent="0.25">
      <c r="A927" s="352">
        <v>43018</v>
      </c>
      <c r="B927" s="4"/>
      <c r="C927" s="4"/>
      <c r="D927" s="4">
        <v>889</v>
      </c>
      <c r="E927" s="4">
        <v>51</v>
      </c>
      <c r="F927" s="344">
        <f t="shared" si="41"/>
        <v>5.4255319148936172E-2</v>
      </c>
      <c r="G927" s="4">
        <v>154</v>
      </c>
      <c r="H927" s="4">
        <v>8</v>
      </c>
      <c r="I927" s="344">
        <f t="shared" si="40"/>
        <v>4.9382716049382713E-2</v>
      </c>
      <c r="J927" s="305"/>
    </row>
    <row r="928" spans="1:10" ht="15" x14ac:dyDescent="0.25">
      <c r="A928" s="352">
        <v>43019</v>
      </c>
      <c r="B928" s="4"/>
      <c r="C928" s="4"/>
      <c r="D928" s="4">
        <v>901</v>
      </c>
      <c r="E928" s="4">
        <v>45</v>
      </c>
      <c r="F928" s="344">
        <f t="shared" si="41"/>
        <v>4.7568710359408031E-2</v>
      </c>
      <c r="G928" s="4">
        <v>126</v>
      </c>
      <c r="H928" s="4">
        <v>10</v>
      </c>
      <c r="I928" s="344">
        <f t="shared" si="40"/>
        <v>7.3529411764705885E-2</v>
      </c>
      <c r="J928" s="305"/>
    </row>
    <row r="929" spans="1:10" ht="15" x14ac:dyDescent="0.25">
      <c r="A929" s="352">
        <v>43020</v>
      </c>
      <c r="B929" s="4"/>
      <c r="C929" s="4"/>
      <c r="D929" s="4">
        <v>1026</v>
      </c>
      <c r="E929" s="4">
        <v>45</v>
      </c>
      <c r="F929" s="344">
        <f t="shared" si="41"/>
        <v>4.2016806722689079E-2</v>
      </c>
      <c r="G929" s="4">
        <v>139</v>
      </c>
      <c r="H929" s="4">
        <v>12</v>
      </c>
      <c r="I929" s="344">
        <f t="shared" si="40"/>
        <v>7.9470198675496692E-2</v>
      </c>
      <c r="J929" s="305"/>
    </row>
    <row r="930" spans="1:10" ht="15" x14ac:dyDescent="0.25">
      <c r="A930" s="352">
        <v>43023</v>
      </c>
      <c r="B930" s="4"/>
      <c r="C930" s="4"/>
      <c r="D930" s="4">
        <v>445</v>
      </c>
      <c r="E930" s="4">
        <v>21</v>
      </c>
      <c r="F930" s="344">
        <f t="shared" si="41"/>
        <v>4.5064377682403435E-2</v>
      </c>
      <c r="G930" s="4">
        <v>82</v>
      </c>
      <c r="H930" s="4">
        <v>9</v>
      </c>
      <c r="I930" s="344">
        <f t="shared" si="40"/>
        <v>9.8901098901098897E-2</v>
      </c>
      <c r="J930" s="305"/>
    </row>
    <row r="931" spans="1:10" ht="15" x14ac:dyDescent="0.25">
      <c r="A931" s="352">
        <v>43024</v>
      </c>
      <c r="B931" s="4"/>
      <c r="C931" s="4"/>
      <c r="D931" s="4">
        <v>508</v>
      </c>
      <c r="E931" s="4">
        <v>36</v>
      </c>
      <c r="F931" s="344">
        <f t="shared" si="41"/>
        <v>6.6176470588235295E-2</v>
      </c>
      <c r="G931" s="4">
        <v>65</v>
      </c>
      <c r="H931" s="4">
        <v>3</v>
      </c>
      <c r="I931" s="344">
        <f t="shared" si="40"/>
        <v>4.4117647058823532E-2</v>
      </c>
      <c r="J931" s="305"/>
    </row>
    <row r="932" spans="1:10" ht="15" x14ac:dyDescent="0.25">
      <c r="A932" s="352">
        <v>43025</v>
      </c>
      <c r="B932" s="4"/>
      <c r="C932" s="4"/>
      <c r="D932" s="4">
        <v>1166</v>
      </c>
      <c r="E932" s="4">
        <v>97</v>
      </c>
      <c r="F932" s="344">
        <f t="shared" si="41"/>
        <v>7.6801266825019796E-2</v>
      </c>
      <c r="G932" s="4">
        <v>243</v>
      </c>
      <c r="H932" s="4">
        <v>14</v>
      </c>
      <c r="I932" s="344">
        <f t="shared" si="40"/>
        <v>5.4474708171206226E-2</v>
      </c>
      <c r="J932" s="305"/>
    </row>
    <row r="933" spans="1:10" ht="15" x14ac:dyDescent="0.25">
      <c r="A933" s="352">
        <v>43026</v>
      </c>
      <c r="B933" s="4"/>
      <c r="C933" s="4"/>
      <c r="D933" s="4">
        <v>715</v>
      </c>
      <c r="E933" s="4">
        <v>50</v>
      </c>
      <c r="F933" s="344">
        <f t="shared" si="41"/>
        <v>6.535947712418301E-2</v>
      </c>
      <c r="G933" s="4">
        <v>101</v>
      </c>
      <c r="H933" s="4">
        <v>8</v>
      </c>
      <c r="I933" s="344">
        <f t="shared" si="40"/>
        <v>7.3394495412844041E-2</v>
      </c>
      <c r="J933" s="305"/>
    </row>
    <row r="934" spans="1:10" ht="15" x14ac:dyDescent="0.25">
      <c r="A934" s="352">
        <v>43027</v>
      </c>
      <c r="B934" s="4"/>
      <c r="C934" s="4"/>
      <c r="D934" s="4">
        <v>762</v>
      </c>
      <c r="E934" s="4">
        <v>51</v>
      </c>
      <c r="F934" s="344">
        <f t="shared" si="41"/>
        <v>6.273062730627306E-2</v>
      </c>
      <c r="G934" s="4">
        <v>43</v>
      </c>
      <c r="H934" s="4">
        <v>1</v>
      </c>
      <c r="I934" s="344">
        <f t="shared" si="40"/>
        <v>2.2727272727272728E-2</v>
      </c>
      <c r="J934" s="305"/>
    </row>
    <row r="935" spans="1:10" ht="15" x14ac:dyDescent="0.25">
      <c r="A935" s="352">
        <v>43028</v>
      </c>
      <c r="B935" s="4"/>
      <c r="C935" s="4"/>
      <c r="D935" s="4">
        <v>670</v>
      </c>
      <c r="E935" s="4">
        <v>55</v>
      </c>
      <c r="F935" s="344">
        <f t="shared" si="41"/>
        <v>7.586206896551724E-2</v>
      </c>
      <c r="G935" s="4">
        <v>62</v>
      </c>
      <c r="H935" s="4">
        <v>8</v>
      </c>
      <c r="I935" s="344">
        <f t="shared" si="40"/>
        <v>0.11428571428571428</v>
      </c>
      <c r="J935" s="305"/>
    </row>
    <row r="936" spans="1:10" ht="15" x14ac:dyDescent="0.25">
      <c r="A936" s="352">
        <v>43029</v>
      </c>
      <c r="B936" s="4"/>
      <c r="C936" s="4"/>
      <c r="D936" s="4">
        <v>877</v>
      </c>
      <c r="E936" s="4">
        <v>67</v>
      </c>
      <c r="F936" s="344">
        <f t="shared" si="41"/>
        <v>7.0974576271186446E-2</v>
      </c>
      <c r="G936" s="4">
        <v>80</v>
      </c>
      <c r="H936" s="4">
        <v>3</v>
      </c>
      <c r="I936" s="344">
        <f t="shared" si="40"/>
        <v>3.614457831325301E-2</v>
      </c>
      <c r="J936" s="305"/>
    </row>
    <row r="937" spans="1:10" ht="15" x14ac:dyDescent="0.25">
      <c r="A937" s="352">
        <v>43030</v>
      </c>
      <c r="B937" s="4"/>
      <c r="C937" s="4"/>
      <c r="D937" s="4">
        <v>829</v>
      </c>
      <c r="E937" s="4">
        <v>28</v>
      </c>
      <c r="F937" s="344">
        <f t="shared" si="41"/>
        <v>3.2672112018669777E-2</v>
      </c>
      <c r="G937" s="4">
        <v>77</v>
      </c>
      <c r="H937" s="4">
        <v>5</v>
      </c>
      <c r="I937" s="344">
        <f t="shared" si="40"/>
        <v>6.097560975609756E-2</v>
      </c>
      <c r="J937" s="305"/>
    </row>
    <row r="938" spans="1:10" ht="15" x14ac:dyDescent="0.25">
      <c r="A938" s="352">
        <v>43031</v>
      </c>
      <c r="B938" s="4"/>
      <c r="C938" s="4"/>
      <c r="D938" s="4">
        <v>432</v>
      </c>
      <c r="E938" s="4">
        <v>36</v>
      </c>
      <c r="F938" s="344">
        <f t="shared" si="41"/>
        <v>7.6923076923076927E-2</v>
      </c>
      <c r="G938" s="4">
        <v>26</v>
      </c>
      <c r="H938" s="4">
        <v>0</v>
      </c>
      <c r="I938" s="344">
        <f t="shared" si="40"/>
        <v>0</v>
      </c>
      <c r="J938" s="305"/>
    </row>
    <row r="939" spans="1:10" ht="15" x14ac:dyDescent="0.25">
      <c r="A939" s="352">
        <v>43032</v>
      </c>
      <c r="B939" s="4"/>
      <c r="C939" s="4"/>
      <c r="D939" s="4">
        <v>597</v>
      </c>
      <c r="E939" s="4">
        <v>32</v>
      </c>
      <c r="F939" s="344">
        <f t="shared" si="41"/>
        <v>5.0874403815580289E-2</v>
      </c>
      <c r="G939" s="4">
        <v>53</v>
      </c>
      <c r="H939" s="4">
        <v>3</v>
      </c>
      <c r="I939" s="344">
        <f t="shared" si="40"/>
        <v>5.3571428571428568E-2</v>
      </c>
      <c r="J939" s="305"/>
    </row>
    <row r="940" spans="1:10" ht="15" x14ac:dyDescent="0.25">
      <c r="A940" s="352">
        <v>43033</v>
      </c>
      <c r="B940" s="4"/>
      <c r="C940" s="4"/>
      <c r="D940" s="4">
        <v>349</v>
      </c>
      <c r="E940" s="4">
        <v>20</v>
      </c>
      <c r="F940" s="344">
        <f t="shared" si="41"/>
        <v>5.4200542005420058E-2</v>
      </c>
      <c r="G940" s="4">
        <v>47</v>
      </c>
      <c r="H940" s="4">
        <v>1</v>
      </c>
      <c r="I940" s="344">
        <f t="shared" si="40"/>
        <v>2.0833333333333332E-2</v>
      </c>
      <c r="J940" s="305"/>
    </row>
    <row r="941" spans="1:10" ht="15" x14ac:dyDescent="0.25">
      <c r="A941" s="352">
        <v>43034</v>
      </c>
      <c r="B941" s="4"/>
      <c r="C941" s="4"/>
      <c r="D941" s="4">
        <v>328</v>
      </c>
      <c r="E941" s="4">
        <v>11</v>
      </c>
      <c r="F941" s="344">
        <f t="shared" si="41"/>
        <v>3.2448377581120944E-2</v>
      </c>
      <c r="G941" s="4">
        <v>30</v>
      </c>
      <c r="H941" s="4">
        <v>1</v>
      </c>
      <c r="I941" s="344">
        <f t="shared" si="40"/>
        <v>3.2258064516129031E-2</v>
      </c>
      <c r="J941" s="305"/>
    </row>
    <row r="942" spans="1:10" ht="15" x14ac:dyDescent="0.25">
      <c r="A942" s="352">
        <v>43035</v>
      </c>
      <c r="B942" s="4"/>
      <c r="C942" s="4"/>
      <c r="D942" s="4">
        <v>271</v>
      </c>
      <c r="E942" s="4">
        <v>15</v>
      </c>
      <c r="F942" s="344">
        <f t="shared" si="41"/>
        <v>5.2447552447552448E-2</v>
      </c>
      <c r="G942" s="4">
        <v>24</v>
      </c>
      <c r="H942" s="4">
        <v>3</v>
      </c>
      <c r="I942" s="344">
        <f t="shared" si="40"/>
        <v>0.1111111111111111</v>
      </c>
      <c r="J942" s="305"/>
    </row>
    <row r="943" spans="1:10" ht="15" x14ac:dyDescent="0.25">
      <c r="A943" s="352">
        <v>43036</v>
      </c>
      <c r="B943" s="4"/>
      <c r="C943" s="4"/>
      <c r="D943" s="4">
        <v>263</v>
      </c>
      <c r="E943" s="4">
        <v>19</v>
      </c>
      <c r="F943" s="344">
        <f t="shared" si="41"/>
        <v>6.7375886524822695E-2</v>
      </c>
      <c r="G943" s="4">
        <v>35</v>
      </c>
      <c r="H943" s="4">
        <v>3</v>
      </c>
      <c r="I943" s="344">
        <f t="shared" si="40"/>
        <v>7.8947368421052627E-2</v>
      </c>
      <c r="J943" s="305"/>
    </row>
    <row r="944" spans="1:10" ht="15" x14ac:dyDescent="0.25">
      <c r="A944" s="352">
        <v>43037</v>
      </c>
      <c r="B944" s="4"/>
      <c r="C944" s="4"/>
      <c r="D944" s="4">
        <v>258</v>
      </c>
      <c r="E944" s="4">
        <v>10</v>
      </c>
      <c r="F944" s="344">
        <f t="shared" si="41"/>
        <v>3.7313432835820892E-2</v>
      </c>
      <c r="G944" s="4">
        <v>34</v>
      </c>
      <c r="H944" s="4">
        <v>0</v>
      </c>
      <c r="I944" s="344">
        <f t="shared" si="40"/>
        <v>0</v>
      </c>
      <c r="J944" s="305"/>
    </row>
    <row r="945" spans="1:10" ht="15" x14ac:dyDescent="0.25">
      <c r="A945" s="352">
        <v>43038</v>
      </c>
      <c r="B945" s="4"/>
      <c r="C945" s="4"/>
      <c r="D945" s="4">
        <v>90</v>
      </c>
      <c r="E945" s="4">
        <v>5</v>
      </c>
      <c r="F945" s="344">
        <f t="shared" si="41"/>
        <v>5.2631578947368418E-2</v>
      </c>
      <c r="G945" s="4">
        <v>21</v>
      </c>
      <c r="H945" s="4">
        <v>6</v>
      </c>
      <c r="I945" s="344">
        <f t="shared" si="40"/>
        <v>0.22222222222222221</v>
      </c>
      <c r="J945" s="305"/>
    </row>
    <row r="946" spans="1:10" ht="15" x14ac:dyDescent="0.25">
      <c r="A946" s="352">
        <v>43039</v>
      </c>
      <c r="B946" s="4"/>
      <c r="C946" s="4"/>
      <c r="D946" s="4">
        <v>32</v>
      </c>
      <c r="E946" s="4">
        <v>1</v>
      </c>
      <c r="F946" s="344">
        <f t="shared" si="41"/>
        <v>3.0303030303030304E-2</v>
      </c>
      <c r="G946" s="4">
        <v>9</v>
      </c>
      <c r="H946" s="4">
        <v>0</v>
      </c>
      <c r="I946" s="344">
        <f t="shared" si="40"/>
        <v>0</v>
      </c>
      <c r="J946" s="305"/>
    </row>
    <row r="947" spans="1:10" ht="15" x14ac:dyDescent="0.25">
      <c r="A947" s="352">
        <v>43040</v>
      </c>
      <c r="B947" s="4"/>
      <c r="C947" s="4"/>
      <c r="D947" s="4">
        <v>519</v>
      </c>
      <c r="E947" s="4">
        <v>47</v>
      </c>
      <c r="F947" s="344">
        <f t="shared" si="41"/>
        <v>8.3038869257950523E-2</v>
      </c>
      <c r="G947" s="4">
        <v>84</v>
      </c>
      <c r="H947" s="4">
        <v>12</v>
      </c>
      <c r="I947" s="344">
        <f t="shared" si="40"/>
        <v>0.125</v>
      </c>
      <c r="J947" s="305"/>
    </row>
    <row r="948" spans="1:10" ht="15" x14ac:dyDescent="0.25">
      <c r="A948" s="352">
        <v>43041</v>
      </c>
      <c r="B948" s="4"/>
      <c r="C948" s="4"/>
      <c r="D948" s="4">
        <v>32</v>
      </c>
      <c r="E948" s="4">
        <v>3</v>
      </c>
      <c r="F948" s="344">
        <f t="shared" si="41"/>
        <v>8.5714285714285715E-2</v>
      </c>
      <c r="G948" s="4">
        <v>13</v>
      </c>
      <c r="H948" s="4">
        <v>0</v>
      </c>
      <c r="I948" s="344">
        <f t="shared" si="40"/>
        <v>0</v>
      </c>
      <c r="J948" s="305"/>
    </row>
    <row r="949" spans="1:10" ht="15" x14ac:dyDescent="0.25">
      <c r="A949" s="352">
        <v>43042</v>
      </c>
      <c r="B949" s="4"/>
      <c r="C949" s="4"/>
      <c r="D949" s="4">
        <v>8</v>
      </c>
      <c r="E949" s="4">
        <v>0</v>
      </c>
      <c r="F949" s="344">
        <f t="shared" si="41"/>
        <v>0</v>
      </c>
      <c r="G949" s="4">
        <v>0</v>
      </c>
      <c r="H949" s="4">
        <v>0</v>
      </c>
      <c r="I949" s="344" t="e">
        <f t="shared" si="40"/>
        <v>#DIV/0!</v>
      </c>
      <c r="J949" s="305"/>
    </row>
    <row r="950" spans="1:10" ht="15" x14ac:dyDescent="0.25">
      <c r="A950" s="352">
        <v>43045</v>
      </c>
      <c r="B950" s="4"/>
      <c r="C950" s="4"/>
      <c r="D950" s="4">
        <v>90</v>
      </c>
      <c r="E950" s="4">
        <v>4</v>
      </c>
      <c r="F950" s="344">
        <f t="shared" si="41"/>
        <v>4.2553191489361701E-2</v>
      </c>
      <c r="G950" s="4">
        <v>20</v>
      </c>
      <c r="H950" s="4">
        <v>0</v>
      </c>
      <c r="I950" s="344">
        <f t="shared" si="40"/>
        <v>0</v>
      </c>
      <c r="J950" s="305"/>
    </row>
    <row r="951" spans="1:10" ht="15" x14ac:dyDescent="0.25">
      <c r="A951" s="352">
        <v>43049</v>
      </c>
      <c r="B951" s="4"/>
      <c r="C951" s="4"/>
      <c r="D951" s="4">
        <v>4</v>
      </c>
      <c r="E951" s="4">
        <v>0</v>
      </c>
      <c r="F951" s="344">
        <f t="shared" si="41"/>
        <v>0</v>
      </c>
      <c r="G951" s="4">
        <v>1</v>
      </c>
      <c r="H951" s="4">
        <v>0</v>
      </c>
      <c r="I951" s="344">
        <f t="shared" si="40"/>
        <v>0</v>
      </c>
      <c r="J951" s="305"/>
    </row>
    <row r="952" spans="1:10" ht="15" x14ac:dyDescent="0.25">
      <c r="A952" s="352">
        <v>43050</v>
      </c>
      <c r="B952" s="4"/>
      <c r="C952" s="4"/>
      <c r="D952" s="4">
        <v>17</v>
      </c>
      <c r="E952" s="4">
        <v>3</v>
      </c>
      <c r="F952" s="344">
        <f t="shared" si="41"/>
        <v>0.15</v>
      </c>
      <c r="G952" s="4">
        <v>0</v>
      </c>
      <c r="H952" s="4">
        <v>0</v>
      </c>
      <c r="I952" s="344" t="e">
        <f t="shared" si="40"/>
        <v>#DIV/0!</v>
      </c>
      <c r="J952" s="305"/>
    </row>
    <row r="953" spans="1:10" ht="15" x14ac:dyDescent="0.25">
      <c r="A953" s="352">
        <v>43051</v>
      </c>
      <c r="B953" s="4"/>
      <c r="C953" s="4"/>
      <c r="D953" s="4">
        <v>7</v>
      </c>
      <c r="E953" s="4">
        <v>0</v>
      </c>
      <c r="F953" s="344">
        <f t="shared" si="41"/>
        <v>0</v>
      </c>
      <c r="G953" s="4">
        <v>6</v>
      </c>
      <c r="H953" s="4">
        <v>0</v>
      </c>
      <c r="I953" s="344">
        <f t="shared" si="40"/>
        <v>0</v>
      </c>
      <c r="J953" s="305"/>
    </row>
    <row r="954" spans="1:10" ht="15" x14ac:dyDescent="0.25">
      <c r="A954" s="352">
        <v>43052</v>
      </c>
      <c r="B954" s="4"/>
      <c r="C954" s="4"/>
      <c r="D954" s="4">
        <v>1</v>
      </c>
      <c r="E954" s="4">
        <v>0</v>
      </c>
      <c r="F954" s="344">
        <f t="shared" si="41"/>
        <v>0</v>
      </c>
      <c r="G954" s="4">
        <v>0</v>
      </c>
      <c r="H954" s="4">
        <v>0</v>
      </c>
      <c r="I954" s="344" t="e">
        <f t="shared" si="40"/>
        <v>#DIV/0!</v>
      </c>
      <c r="J954" s="305"/>
    </row>
    <row r="955" spans="1:10" ht="15" x14ac:dyDescent="0.25">
      <c r="A955" s="364" t="s">
        <v>692</v>
      </c>
      <c r="B955" s="346"/>
      <c r="C955" s="346"/>
      <c r="D955" s="346">
        <f>SUM(D773:D954)</f>
        <v>33328</v>
      </c>
      <c r="E955" s="346">
        <f>SUM(E773:E954)</f>
        <v>1991</v>
      </c>
      <c r="F955" s="347">
        <f t="shared" si="41"/>
        <v>5.6371924459922423E-2</v>
      </c>
      <c r="G955" s="346">
        <f>SUM(G773:G954)</f>
        <v>7653</v>
      </c>
      <c r="H955" s="346">
        <f>SUM(H773:H954)</f>
        <v>558</v>
      </c>
      <c r="I955" s="347">
        <f t="shared" si="40"/>
        <v>6.7957617829740594E-2</v>
      </c>
      <c r="J955" s="373" t="s">
        <v>654</v>
      </c>
    </row>
    <row r="956" spans="1:10" ht="15.75" thickBot="1" x14ac:dyDescent="0.3">
      <c r="I956" s="347"/>
    </row>
    <row r="957" spans="1:10" ht="12" thickBot="1" x14ac:dyDescent="0.25">
      <c r="A957" s="444">
        <v>2018</v>
      </c>
      <c r="B957" s="72"/>
      <c r="C957" s="72"/>
      <c r="D957" s="72"/>
      <c r="E957" s="72"/>
      <c r="F957" s="72"/>
      <c r="G957" s="72"/>
      <c r="H957" s="72"/>
      <c r="I957" s="72"/>
      <c r="J957" s="72"/>
    </row>
    <row r="958" spans="1:10" ht="15" x14ac:dyDescent="0.25">
      <c r="A958" s="437" t="s">
        <v>700</v>
      </c>
      <c r="D958" s="3">
        <v>0</v>
      </c>
      <c r="E958" s="3">
        <v>0</v>
      </c>
      <c r="F958" s="344" t="e">
        <f t="shared" si="41"/>
        <v>#DIV/0!</v>
      </c>
      <c r="G958" s="3">
        <v>0</v>
      </c>
      <c r="H958" s="3">
        <v>0</v>
      </c>
      <c r="I958" s="344" t="e">
        <f t="shared" si="40"/>
        <v>#DIV/0!</v>
      </c>
    </row>
    <row r="959" spans="1:10" ht="15" x14ac:dyDescent="0.25">
      <c r="A959" s="437" t="s">
        <v>701</v>
      </c>
      <c r="D959" s="3">
        <v>0</v>
      </c>
      <c r="E959" s="3">
        <v>0</v>
      </c>
      <c r="F959" s="344" t="e">
        <f t="shared" si="41"/>
        <v>#DIV/0!</v>
      </c>
      <c r="G959" s="3">
        <v>0</v>
      </c>
      <c r="H959" s="3">
        <v>0</v>
      </c>
      <c r="I959" s="344" t="e">
        <f t="shared" si="40"/>
        <v>#DIV/0!</v>
      </c>
    </row>
    <row r="960" spans="1:10" ht="15" x14ac:dyDescent="0.25">
      <c r="A960" s="437" t="s">
        <v>702</v>
      </c>
      <c r="D960" s="3">
        <v>0</v>
      </c>
      <c r="E960" s="3">
        <v>0</v>
      </c>
      <c r="F960" s="344" t="e">
        <f t="shared" si="41"/>
        <v>#DIV/0!</v>
      </c>
      <c r="G960" s="3">
        <v>0</v>
      </c>
      <c r="H960" s="3">
        <v>0</v>
      </c>
      <c r="I960" s="344" t="e">
        <f t="shared" si="40"/>
        <v>#DIV/0!</v>
      </c>
    </row>
    <row r="961" spans="1:9" ht="15" x14ac:dyDescent="0.25">
      <c r="A961" s="437" t="s">
        <v>703</v>
      </c>
      <c r="D961" s="3">
        <v>0</v>
      </c>
      <c r="E961" s="3">
        <v>0</v>
      </c>
      <c r="F961" s="344" t="e">
        <f t="shared" si="41"/>
        <v>#DIV/0!</v>
      </c>
      <c r="G961" s="3">
        <v>0</v>
      </c>
      <c r="H961" s="3">
        <v>0</v>
      </c>
      <c r="I961" s="344" t="e">
        <f t="shared" si="40"/>
        <v>#DIV/0!</v>
      </c>
    </row>
    <row r="962" spans="1:9" ht="15" x14ac:dyDescent="0.25">
      <c r="A962" s="437" t="s">
        <v>704</v>
      </c>
      <c r="D962" s="3">
        <v>0</v>
      </c>
      <c r="E962" s="3">
        <v>0</v>
      </c>
      <c r="F962" s="344" t="e">
        <f t="shared" si="41"/>
        <v>#DIV/0!</v>
      </c>
      <c r="G962" s="3">
        <v>0</v>
      </c>
      <c r="H962" s="3">
        <v>0</v>
      </c>
      <c r="I962" s="344" t="e">
        <f t="shared" si="40"/>
        <v>#DIV/0!</v>
      </c>
    </row>
    <row r="963" spans="1:9" ht="15" x14ac:dyDescent="0.25">
      <c r="A963" s="437" t="s">
        <v>705</v>
      </c>
      <c r="D963" s="3">
        <v>0</v>
      </c>
      <c r="E963" s="3">
        <v>0</v>
      </c>
      <c r="F963" s="344" t="e">
        <f t="shared" si="41"/>
        <v>#DIV/0!</v>
      </c>
      <c r="G963" s="3">
        <v>0</v>
      </c>
      <c r="H963" s="3">
        <v>0</v>
      </c>
      <c r="I963" s="344" t="e">
        <f t="shared" ref="I963:I1026" si="42">H963/(H963+G963)</f>
        <v>#DIV/0!</v>
      </c>
    </row>
    <row r="964" spans="1:9" ht="15" x14ac:dyDescent="0.25">
      <c r="A964" s="437" t="s">
        <v>706</v>
      </c>
      <c r="D964" s="3">
        <v>0</v>
      </c>
      <c r="E964" s="3">
        <v>0</v>
      </c>
      <c r="F964" s="344" t="e">
        <f t="shared" si="41"/>
        <v>#DIV/0!</v>
      </c>
      <c r="G964" s="3">
        <v>0</v>
      </c>
      <c r="H964" s="3">
        <v>0</v>
      </c>
      <c r="I964" s="344" t="e">
        <f t="shared" si="42"/>
        <v>#DIV/0!</v>
      </c>
    </row>
    <row r="965" spans="1:9" ht="15" x14ac:dyDescent="0.25">
      <c r="A965" s="437" t="s">
        <v>707</v>
      </c>
      <c r="D965" s="3">
        <v>0</v>
      </c>
      <c r="E965" s="3">
        <v>0</v>
      </c>
      <c r="F965" s="344" t="e">
        <f t="shared" ref="F965:F1028" si="43">E965/(E965+D965)</f>
        <v>#DIV/0!</v>
      </c>
      <c r="G965" s="3">
        <v>0</v>
      </c>
      <c r="H965" s="3">
        <v>0</v>
      </c>
      <c r="I965" s="344" t="e">
        <f t="shared" si="42"/>
        <v>#DIV/0!</v>
      </c>
    </row>
    <row r="966" spans="1:9" ht="15" x14ac:dyDescent="0.25">
      <c r="A966" s="437" t="s">
        <v>708</v>
      </c>
      <c r="D966" s="3">
        <v>0</v>
      </c>
      <c r="E966" s="3">
        <v>0</v>
      </c>
      <c r="F966" s="344" t="e">
        <f t="shared" si="43"/>
        <v>#DIV/0!</v>
      </c>
      <c r="G966" s="3">
        <v>0</v>
      </c>
      <c r="H966" s="3">
        <v>0</v>
      </c>
      <c r="I966" s="344" t="e">
        <f t="shared" si="42"/>
        <v>#DIV/0!</v>
      </c>
    </row>
    <row r="967" spans="1:9" ht="15" x14ac:dyDescent="0.25">
      <c r="A967" s="437" t="s">
        <v>709</v>
      </c>
      <c r="D967" s="3">
        <v>0</v>
      </c>
      <c r="E967" s="3">
        <v>0</v>
      </c>
      <c r="F967" s="344" t="e">
        <f t="shared" si="43"/>
        <v>#DIV/0!</v>
      </c>
      <c r="G967" s="3">
        <v>0</v>
      </c>
      <c r="H967" s="3">
        <v>0</v>
      </c>
      <c r="I967" s="344" t="e">
        <f t="shared" si="42"/>
        <v>#DIV/0!</v>
      </c>
    </row>
    <row r="968" spans="1:9" ht="15" x14ac:dyDescent="0.25">
      <c r="A968" s="437" t="s">
        <v>710</v>
      </c>
      <c r="D968" s="3">
        <v>0</v>
      </c>
      <c r="E968" s="3">
        <v>0</v>
      </c>
      <c r="F968" s="344" t="e">
        <f t="shared" si="43"/>
        <v>#DIV/0!</v>
      </c>
      <c r="G968" s="3">
        <v>0</v>
      </c>
      <c r="H968" s="3">
        <v>0</v>
      </c>
      <c r="I968" s="344" t="e">
        <f t="shared" si="42"/>
        <v>#DIV/0!</v>
      </c>
    </row>
    <row r="969" spans="1:9" ht="15" x14ac:dyDescent="0.25">
      <c r="A969" s="437" t="s">
        <v>711</v>
      </c>
      <c r="D969" s="3">
        <v>0</v>
      </c>
      <c r="E969" s="3">
        <v>0</v>
      </c>
      <c r="F969" s="344" t="e">
        <f t="shared" si="43"/>
        <v>#DIV/0!</v>
      </c>
      <c r="G969" s="3">
        <v>0</v>
      </c>
      <c r="H969" s="3">
        <v>0</v>
      </c>
      <c r="I969" s="344" t="e">
        <f t="shared" si="42"/>
        <v>#DIV/0!</v>
      </c>
    </row>
    <row r="970" spans="1:9" ht="15" x14ac:dyDescent="0.25">
      <c r="A970" s="437" t="s">
        <v>712</v>
      </c>
      <c r="D970" s="3">
        <v>0</v>
      </c>
      <c r="E970" s="3">
        <v>0</v>
      </c>
      <c r="F970" s="344" t="e">
        <f t="shared" si="43"/>
        <v>#DIV/0!</v>
      </c>
      <c r="G970" s="3">
        <v>0</v>
      </c>
      <c r="H970" s="3">
        <v>0</v>
      </c>
      <c r="I970" s="344" t="e">
        <f t="shared" si="42"/>
        <v>#DIV/0!</v>
      </c>
    </row>
    <row r="971" spans="1:9" ht="15" x14ac:dyDescent="0.25">
      <c r="A971" s="437" t="s">
        <v>713</v>
      </c>
      <c r="D971" s="3">
        <v>0</v>
      </c>
      <c r="E971" s="3">
        <v>0</v>
      </c>
      <c r="F971" s="344" t="e">
        <f t="shared" si="43"/>
        <v>#DIV/0!</v>
      </c>
      <c r="G971" s="3">
        <v>0</v>
      </c>
      <c r="H971" s="3">
        <v>0</v>
      </c>
      <c r="I971" s="344" t="e">
        <f t="shared" si="42"/>
        <v>#DIV/0!</v>
      </c>
    </row>
    <row r="972" spans="1:9" ht="15" x14ac:dyDescent="0.25">
      <c r="A972" s="437" t="s">
        <v>714</v>
      </c>
      <c r="D972" s="3">
        <v>0</v>
      </c>
      <c r="E972" s="3">
        <v>0</v>
      </c>
      <c r="F972" s="344" t="e">
        <f t="shared" si="43"/>
        <v>#DIV/0!</v>
      </c>
      <c r="G972" s="3">
        <v>0</v>
      </c>
      <c r="H972" s="3">
        <v>0</v>
      </c>
      <c r="I972" s="344" t="e">
        <f t="shared" si="42"/>
        <v>#DIV/0!</v>
      </c>
    </row>
    <row r="973" spans="1:9" ht="15" x14ac:dyDescent="0.25">
      <c r="A973" s="437" t="s">
        <v>715</v>
      </c>
      <c r="D973" s="3">
        <v>0</v>
      </c>
      <c r="E973" s="3">
        <v>0</v>
      </c>
      <c r="F973" s="344" t="e">
        <f t="shared" si="43"/>
        <v>#DIV/0!</v>
      </c>
      <c r="G973" s="3">
        <v>0</v>
      </c>
      <c r="H973" s="3">
        <v>0</v>
      </c>
      <c r="I973" s="344" t="e">
        <f t="shared" si="42"/>
        <v>#DIV/0!</v>
      </c>
    </row>
    <row r="974" spans="1:9" ht="15" x14ac:dyDescent="0.25">
      <c r="A974" s="437" t="s">
        <v>716</v>
      </c>
      <c r="D974" s="3">
        <v>0</v>
      </c>
      <c r="E974" s="3">
        <v>0</v>
      </c>
      <c r="F974" s="344" t="e">
        <f t="shared" si="43"/>
        <v>#DIV/0!</v>
      </c>
      <c r="G974" s="3">
        <v>0</v>
      </c>
      <c r="H974" s="3">
        <v>0</v>
      </c>
      <c r="I974" s="344" t="e">
        <f t="shared" si="42"/>
        <v>#DIV/0!</v>
      </c>
    </row>
    <row r="975" spans="1:9" ht="15" x14ac:dyDescent="0.25">
      <c r="A975" s="437" t="s">
        <v>717</v>
      </c>
      <c r="D975" s="3">
        <v>0</v>
      </c>
      <c r="E975" s="3">
        <v>0</v>
      </c>
      <c r="F975" s="344" t="e">
        <f t="shared" si="43"/>
        <v>#DIV/0!</v>
      </c>
      <c r="G975" s="3">
        <v>0</v>
      </c>
      <c r="H975" s="3">
        <v>0</v>
      </c>
      <c r="I975" s="344" t="e">
        <f t="shared" si="42"/>
        <v>#DIV/0!</v>
      </c>
    </row>
    <row r="976" spans="1:9" ht="15" x14ac:dyDescent="0.25">
      <c r="A976" s="437" t="s">
        <v>718</v>
      </c>
      <c r="D976" s="3">
        <v>0</v>
      </c>
      <c r="E976" s="3">
        <v>0</v>
      </c>
      <c r="F976" s="344" t="e">
        <f t="shared" si="43"/>
        <v>#DIV/0!</v>
      </c>
      <c r="G976" s="3">
        <v>0</v>
      </c>
      <c r="H976" s="3">
        <v>0</v>
      </c>
      <c r="I976" s="344" t="e">
        <f t="shared" si="42"/>
        <v>#DIV/0!</v>
      </c>
    </row>
    <row r="977" spans="1:9" ht="15" x14ac:dyDescent="0.25">
      <c r="A977" s="437" t="s">
        <v>719</v>
      </c>
      <c r="D977" s="3">
        <v>0</v>
      </c>
      <c r="E977" s="3">
        <v>0</v>
      </c>
      <c r="F977" s="344" t="e">
        <f t="shared" si="43"/>
        <v>#DIV/0!</v>
      </c>
      <c r="G977" s="3">
        <v>0</v>
      </c>
      <c r="H977" s="3">
        <v>0</v>
      </c>
      <c r="I977" s="344" t="e">
        <f t="shared" si="42"/>
        <v>#DIV/0!</v>
      </c>
    </row>
    <row r="978" spans="1:9" ht="15" x14ac:dyDescent="0.25">
      <c r="A978" s="437" t="s">
        <v>720</v>
      </c>
      <c r="D978" s="3">
        <v>0</v>
      </c>
      <c r="E978" s="3">
        <v>0</v>
      </c>
      <c r="F978" s="344" t="e">
        <f t="shared" si="43"/>
        <v>#DIV/0!</v>
      </c>
      <c r="G978" s="3">
        <v>0</v>
      </c>
      <c r="H978" s="3">
        <v>0</v>
      </c>
      <c r="I978" s="344" t="e">
        <f t="shared" si="42"/>
        <v>#DIV/0!</v>
      </c>
    </row>
    <row r="979" spans="1:9" ht="15" x14ac:dyDescent="0.25">
      <c r="A979" s="437" t="s">
        <v>721</v>
      </c>
      <c r="D979" s="3">
        <v>0</v>
      </c>
      <c r="E979" s="3">
        <v>0</v>
      </c>
      <c r="F979" s="344" t="e">
        <f t="shared" si="43"/>
        <v>#DIV/0!</v>
      </c>
      <c r="G979" s="3">
        <v>0</v>
      </c>
      <c r="H979" s="3">
        <v>0</v>
      </c>
      <c r="I979" s="344" t="e">
        <f t="shared" si="42"/>
        <v>#DIV/0!</v>
      </c>
    </row>
    <row r="980" spans="1:9" ht="15" x14ac:dyDescent="0.25">
      <c r="A980" s="437" t="s">
        <v>722</v>
      </c>
      <c r="D980" s="3">
        <v>0</v>
      </c>
      <c r="E980" s="3">
        <v>0</v>
      </c>
      <c r="F980" s="344" t="e">
        <f t="shared" si="43"/>
        <v>#DIV/0!</v>
      </c>
      <c r="G980" s="3">
        <v>0</v>
      </c>
      <c r="H980" s="3">
        <v>0</v>
      </c>
      <c r="I980" s="344" t="e">
        <f t="shared" si="42"/>
        <v>#DIV/0!</v>
      </c>
    </row>
    <row r="981" spans="1:9" ht="15" x14ac:dyDescent="0.25">
      <c r="A981" s="437" t="s">
        <v>723</v>
      </c>
      <c r="D981" s="3">
        <v>0</v>
      </c>
      <c r="E981" s="3">
        <v>0</v>
      </c>
      <c r="F981" s="344" t="e">
        <f t="shared" si="43"/>
        <v>#DIV/0!</v>
      </c>
      <c r="G981" s="3">
        <v>0</v>
      </c>
      <c r="H981" s="3">
        <v>0</v>
      </c>
      <c r="I981" s="344" t="e">
        <f t="shared" si="42"/>
        <v>#DIV/0!</v>
      </c>
    </row>
    <row r="982" spans="1:9" ht="15" x14ac:dyDescent="0.25">
      <c r="A982" s="437" t="s">
        <v>724</v>
      </c>
      <c r="D982" s="3">
        <v>0</v>
      </c>
      <c r="E982" s="3">
        <v>0</v>
      </c>
      <c r="F982" s="344" t="e">
        <f t="shared" si="43"/>
        <v>#DIV/0!</v>
      </c>
      <c r="G982" s="3">
        <v>0</v>
      </c>
      <c r="H982" s="3">
        <v>0</v>
      </c>
      <c r="I982" s="344" t="e">
        <f t="shared" si="42"/>
        <v>#DIV/0!</v>
      </c>
    </row>
    <row r="983" spans="1:9" ht="15" x14ac:dyDescent="0.25">
      <c r="A983" s="437" t="s">
        <v>725</v>
      </c>
      <c r="D983" s="3">
        <v>0</v>
      </c>
      <c r="E983" s="3">
        <v>0</v>
      </c>
      <c r="F983" s="344" t="e">
        <f t="shared" si="43"/>
        <v>#DIV/0!</v>
      </c>
      <c r="G983" s="3">
        <v>0</v>
      </c>
      <c r="H983" s="3">
        <v>0</v>
      </c>
      <c r="I983" s="344" t="e">
        <f t="shared" si="42"/>
        <v>#DIV/0!</v>
      </c>
    </row>
    <row r="984" spans="1:9" ht="15" x14ac:dyDescent="0.25">
      <c r="A984" s="437" t="s">
        <v>726</v>
      </c>
      <c r="D984" s="3">
        <v>0</v>
      </c>
      <c r="E984" s="3">
        <v>0</v>
      </c>
      <c r="F984" s="344" t="e">
        <f t="shared" si="43"/>
        <v>#DIV/0!</v>
      </c>
      <c r="G984" s="3">
        <v>0</v>
      </c>
      <c r="H984" s="3">
        <v>0</v>
      </c>
      <c r="I984" s="344" t="e">
        <f t="shared" si="42"/>
        <v>#DIV/0!</v>
      </c>
    </row>
    <row r="985" spans="1:9" ht="15" x14ac:dyDescent="0.25">
      <c r="A985" s="437" t="s">
        <v>727</v>
      </c>
      <c r="D985" s="3">
        <v>0</v>
      </c>
      <c r="E985" s="3">
        <v>0</v>
      </c>
      <c r="F985" s="344" t="e">
        <f t="shared" si="43"/>
        <v>#DIV/0!</v>
      </c>
      <c r="G985" s="3">
        <v>0</v>
      </c>
      <c r="H985" s="3">
        <v>0</v>
      </c>
      <c r="I985" s="344" t="e">
        <f t="shared" si="42"/>
        <v>#DIV/0!</v>
      </c>
    </row>
    <row r="986" spans="1:9" ht="15" x14ac:dyDescent="0.25">
      <c r="A986" s="437" t="s">
        <v>728</v>
      </c>
      <c r="D986" s="3">
        <v>0</v>
      </c>
      <c r="E986" s="3">
        <v>0</v>
      </c>
      <c r="F986" s="344" t="e">
        <f t="shared" si="43"/>
        <v>#DIV/0!</v>
      </c>
      <c r="G986" s="3">
        <v>0</v>
      </c>
      <c r="H986" s="3">
        <v>0</v>
      </c>
      <c r="I986" s="344" t="e">
        <f t="shared" si="42"/>
        <v>#DIV/0!</v>
      </c>
    </row>
    <row r="987" spans="1:9" ht="15" x14ac:dyDescent="0.25">
      <c r="A987" s="437" t="s">
        <v>729</v>
      </c>
      <c r="D987" s="3">
        <v>0</v>
      </c>
      <c r="E987" s="3">
        <v>0</v>
      </c>
      <c r="F987" s="344" t="e">
        <f t="shared" si="43"/>
        <v>#DIV/0!</v>
      </c>
      <c r="G987" s="3">
        <v>0</v>
      </c>
      <c r="H987" s="3">
        <v>0</v>
      </c>
      <c r="I987" s="344" t="e">
        <f t="shared" si="42"/>
        <v>#DIV/0!</v>
      </c>
    </row>
    <row r="988" spans="1:9" ht="15" x14ac:dyDescent="0.25">
      <c r="A988" s="437" t="s">
        <v>730</v>
      </c>
      <c r="D988" s="3">
        <v>0</v>
      </c>
      <c r="E988" s="3">
        <v>0</v>
      </c>
      <c r="F988" s="344" t="e">
        <f t="shared" si="43"/>
        <v>#DIV/0!</v>
      </c>
      <c r="G988" s="3">
        <v>0</v>
      </c>
      <c r="H988" s="3">
        <v>0</v>
      </c>
      <c r="I988" s="344" t="e">
        <f t="shared" si="42"/>
        <v>#DIV/0!</v>
      </c>
    </row>
    <row r="989" spans="1:9" ht="15" x14ac:dyDescent="0.25">
      <c r="A989" s="437" t="s">
        <v>731</v>
      </c>
      <c r="D989" s="3">
        <v>0</v>
      </c>
      <c r="E989" s="3">
        <v>0</v>
      </c>
      <c r="F989" s="344" t="e">
        <f t="shared" si="43"/>
        <v>#DIV/0!</v>
      </c>
      <c r="G989" s="3">
        <v>0</v>
      </c>
      <c r="H989" s="3">
        <v>0</v>
      </c>
      <c r="I989" s="344" t="e">
        <f t="shared" si="42"/>
        <v>#DIV/0!</v>
      </c>
    </row>
    <row r="990" spans="1:9" ht="15" x14ac:dyDescent="0.25">
      <c r="A990" s="437" t="s">
        <v>732</v>
      </c>
      <c r="D990" s="3">
        <v>0</v>
      </c>
      <c r="E990" s="3">
        <v>0</v>
      </c>
      <c r="F990" s="344" t="e">
        <f t="shared" si="43"/>
        <v>#DIV/0!</v>
      </c>
      <c r="G990" s="3">
        <v>0</v>
      </c>
      <c r="H990" s="3">
        <v>0</v>
      </c>
      <c r="I990" s="344" t="e">
        <f t="shared" si="42"/>
        <v>#DIV/0!</v>
      </c>
    </row>
    <row r="991" spans="1:9" ht="15" x14ac:dyDescent="0.25">
      <c r="A991" s="437" t="s">
        <v>733</v>
      </c>
      <c r="D991" s="3">
        <v>0</v>
      </c>
      <c r="E991" s="3">
        <v>0</v>
      </c>
      <c r="F991" s="344" t="e">
        <f t="shared" si="43"/>
        <v>#DIV/0!</v>
      </c>
      <c r="G991" s="3">
        <v>0</v>
      </c>
      <c r="H991" s="3">
        <v>0</v>
      </c>
      <c r="I991" s="344" t="e">
        <f t="shared" si="42"/>
        <v>#DIV/0!</v>
      </c>
    </row>
    <row r="992" spans="1:9" ht="15" x14ac:dyDescent="0.25">
      <c r="A992" s="437" t="s">
        <v>734</v>
      </c>
      <c r="D992" s="3">
        <v>0</v>
      </c>
      <c r="E992" s="3">
        <v>0</v>
      </c>
      <c r="F992" s="344" t="e">
        <f t="shared" si="43"/>
        <v>#DIV/0!</v>
      </c>
      <c r="G992" s="3">
        <v>0</v>
      </c>
      <c r="H992" s="3">
        <v>0</v>
      </c>
      <c r="I992" s="344" t="e">
        <f t="shared" si="42"/>
        <v>#DIV/0!</v>
      </c>
    </row>
    <row r="993" spans="1:9" ht="15" x14ac:dyDescent="0.25">
      <c r="A993" s="437" t="s">
        <v>735</v>
      </c>
      <c r="D993" s="3">
        <v>0</v>
      </c>
      <c r="E993" s="3">
        <v>0</v>
      </c>
      <c r="F993" s="344" t="e">
        <f t="shared" si="43"/>
        <v>#DIV/0!</v>
      </c>
      <c r="G993" s="3">
        <v>0</v>
      </c>
      <c r="H993" s="3">
        <v>0</v>
      </c>
      <c r="I993" s="344" t="e">
        <f t="shared" si="42"/>
        <v>#DIV/0!</v>
      </c>
    </row>
    <row r="994" spans="1:9" ht="15" x14ac:dyDescent="0.25">
      <c r="A994" s="437" t="s">
        <v>736</v>
      </c>
      <c r="D994" s="3">
        <v>0</v>
      </c>
      <c r="E994" s="3">
        <v>0</v>
      </c>
      <c r="F994" s="344" t="e">
        <f t="shared" si="43"/>
        <v>#DIV/0!</v>
      </c>
      <c r="G994" s="3">
        <v>0</v>
      </c>
      <c r="H994" s="3">
        <v>0</v>
      </c>
      <c r="I994" s="344" t="e">
        <f t="shared" si="42"/>
        <v>#DIV/0!</v>
      </c>
    </row>
    <row r="995" spans="1:9" ht="15" x14ac:dyDescent="0.25">
      <c r="A995" s="437" t="s">
        <v>737</v>
      </c>
      <c r="D995" s="3">
        <v>0</v>
      </c>
      <c r="E995" s="3">
        <v>0</v>
      </c>
      <c r="F995" s="344" t="e">
        <f t="shared" si="43"/>
        <v>#DIV/0!</v>
      </c>
      <c r="G995" s="3">
        <v>0</v>
      </c>
      <c r="H995" s="3">
        <v>0</v>
      </c>
      <c r="I995" s="344" t="e">
        <f t="shared" si="42"/>
        <v>#DIV/0!</v>
      </c>
    </row>
    <row r="996" spans="1:9" ht="15" x14ac:dyDescent="0.25">
      <c r="A996" s="437" t="s">
        <v>738</v>
      </c>
      <c r="D996" s="3">
        <v>0</v>
      </c>
      <c r="E996" s="3">
        <v>0</v>
      </c>
      <c r="F996" s="344" t="e">
        <f t="shared" si="43"/>
        <v>#DIV/0!</v>
      </c>
      <c r="G996" s="3">
        <v>0</v>
      </c>
      <c r="H996" s="3">
        <v>0</v>
      </c>
      <c r="I996" s="344" t="e">
        <f t="shared" si="42"/>
        <v>#DIV/0!</v>
      </c>
    </row>
    <row r="997" spans="1:9" ht="15" x14ac:dyDescent="0.25">
      <c r="A997" s="437" t="s">
        <v>739</v>
      </c>
      <c r="D997" s="3">
        <v>0</v>
      </c>
      <c r="E997" s="3">
        <v>0</v>
      </c>
      <c r="F997" s="344" t="e">
        <f t="shared" si="43"/>
        <v>#DIV/0!</v>
      </c>
      <c r="G997" s="3">
        <v>0</v>
      </c>
      <c r="H997" s="3">
        <v>0</v>
      </c>
      <c r="I997" s="344" t="e">
        <f t="shared" si="42"/>
        <v>#DIV/0!</v>
      </c>
    </row>
    <row r="998" spans="1:9" ht="15" x14ac:dyDescent="0.25">
      <c r="A998" s="437" t="s">
        <v>740</v>
      </c>
      <c r="D998" s="3">
        <v>0</v>
      </c>
      <c r="E998" s="3">
        <v>0</v>
      </c>
      <c r="F998" s="344" t="e">
        <f t="shared" si="43"/>
        <v>#DIV/0!</v>
      </c>
      <c r="G998" s="3">
        <v>0</v>
      </c>
      <c r="H998" s="3">
        <v>0</v>
      </c>
      <c r="I998" s="344" t="e">
        <f t="shared" si="42"/>
        <v>#DIV/0!</v>
      </c>
    </row>
    <row r="999" spans="1:9" ht="15" x14ac:dyDescent="0.25">
      <c r="A999" s="437" t="s">
        <v>741</v>
      </c>
      <c r="D999" s="3">
        <v>0</v>
      </c>
      <c r="E999" s="3">
        <v>0</v>
      </c>
      <c r="F999" s="344" t="e">
        <f t="shared" si="43"/>
        <v>#DIV/0!</v>
      </c>
      <c r="G999" s="3">
        <v>0</v>
      </c>
      <c r="H999" s="3">
        <v>0</v>
      </c>
      <c r="I999" s="344" t="e">
        <f t="shared" si="42"/>
        <v>#DIV/0!</v>
      </c>
    </row>
    <row r="1000" spans="1:9" ht="15" x14ac:dyDescent="0.25">
      <c r="A1000" s="437" t="s">
        <v>742</v>
      </c>
      <c r="D1000" s="3">
        <v>0</v>
      </c>
      <c r="E1000" s="3">
        <v>0</v>
      </c>
      <c r="F1000" s="344" t="e">
        <f t="shared" si="43"/>
        <v>#DIV/0!</v>
      </c>
      <c r="G1000" s="3">
        <v>0</v>
      </c>
      <c r="H1000" s="3">
        <v>0</v>
      </c>
      <c r="I1000" s="344" t="e">
        <f t="shared" si="42"/>
        <v>#DIV/0!</v>
      </c>
    </row>
    <row r="1001" spans="1:9" ht="15" x14ac:dyDescent="0.25">
      <c r="A1001" s="437" t="s">
        <v>743</v>
      </c>
      <c r="D1001" s="3">
        <v>0</v>
      </c>
      <c r="E1001" s="3">
        <v>0</v>
      </c>
      <c r="F1001" s="344" t="e">
        <f t="shared" si="43"/>
        <v>#DIV/0!</v>
      </c>
      <c r="G1001" s="3">
        <v>0</v>
      </c>
      <c r="H1001" s="3">
        <v>0</v>
      </c>
      <c r="I1001" s="344" t="e">
        <f t="shared" si="42"/>
        <v>#DIV/0!</v>
      </c>
    </row>
    <row r="1002" spans="1:9" ht="15" x14ac:dyDescent="0.25">
      <c r="A1002" s="437" t="s">
        <v>744</v>
      </c>
      <c r="D1002" s="3">
        <v>0</v>
      </c>
      <c r="E1002" s="3">
        <v>0</v>
      </c>
      <c r="F1002" s="344" t="e">
        <f t="shared" si="43"/>
        <v>#DIV/0!</v>
      </c>
      <c r="G1002" s="3">
        <v>0</v>
      </c>
      <c r="H1002" s="3">
        <v>0</v>
      </c>
      <c r="I1002" s="344" t="e">
        <f t="shared" si="42"/>
        <v>#DIV/0!</v>
      </c>
    </row>
    <row r="1003" spans="1:9" ht="15" x14ac:dyDescent="0.25">
      <c r="A1003" s="437" t="s">
        <v>745</v>
      </c>
      <c r="D1003" s="3">
        <v>0</v>
      </c>
      <c r="E1003" s="3">
        <v>0</v>
      </c>
      <c r="F1003" s="344" t="e">
        <f t="shared" si="43"/>
        <v>#DIV/0!</v>
      </c>
      <c r="G1003" s="3">
        <v>0</v>
      </c>
      <c r="H1003" s="3">
        <v>0</v>
      </c>
      <c r="I1003" s="344" t="e">
        <f t="shared" si="42"/>
        <v>#DIV/0!</v>
      </c>
    </row>
    <row r="1004" spans="1:9" ht="15" x14ac:dyDescent="0.25">
      <c r="A1004" s="437" t="s">
        <v>746</v>
      </c>
      <c r="D1004" s="3">
        <v>0</v>
      </c>
      <c r="E1004" s="3">
        <v>0</v>
      </c>
      <c r="F1004" s="344" t="e">
        <f t="shared" si="43"/>
        <v>#DIV/0!</v>
      </c>
      <c r="G1004" s="3">
        <v>0</v>
      </c>
      <c r="H1004" s="3">
        <v>0</v>
      </c>
      <c r="I1004" s="344" t="e">
        <f t="shared" si="42"/>
        <v>#DIV/0!</v>
      </c>
    </row>
    <row r="1005" spans="1:9" ht="15" x14ac:dyDescent="0.25">
      <c r="A1005" s="437" t="s">
        <v>747</v>
      </c>
      <c r="D1005" s="3">
        <v>0</v>
      </c>
      <c r="E1005" s="3">
        <v>0</v>
      </c>
      <c r="F1005" s="344" t="e">
        <f t="shared" si="43"/>
        <v>#DIV/0!</v>
      </c>
      <c r="G1005" s="3">
        <v>0</v>
      </c>
      <c r="H1005" s="3">
        <v>0</v>
      </c>
      <c r="I1005" s="344" t="e">
        <f t="shared" si="42"/>
        <v>#DIV/0!</v>
      </c>
    </row>
    <row r="1006" spans="1:9" ht="15" x14ac:dyDescent="0.25">
      <c r="A1006" s="437" t="s">
        <v>748</v>
      </c>
      <c r="D1006" s="3">
        <v>0</v>
      </c>
      <c r="E1006" s="3">
        <v>0</v>
      </c>
      <c r="F1006" s="344" t="e">
        <f t="shared" si="43"/>
        <v>#DIV/0!</v>
      </c>
      <c r="G1006" s="3">
        <v>0</v>
      </c>
      <c r="H1006" s="3">
        <v>0</v>
      </c>
      <c r="I1006" s="344" t="e">
        <f t="shared" si="42"/>
        <v>#DIV/0!</v>
      </c>
    </row>
    <row r="1007" spans="1:9" ht="15" x14ac:dyDescent="0.25">
      <c r="A1007" s="437" t="s">
        <v>749</v>
      </c>
      <c r="D1007" s="3">
        <v>1</v>
      </c>
      <c r="E1007" s="3">
        <v>0</v>
      </c>
      <c r="F1007" s="344">
        <f t="shared" si="43"/>
        <v>0</v>
      </c>
      <c r="G1007" s="3">
        <v>0</v>
      </c>
      <c r="H1007" s="3">
        <v>0</v>
      </c>
      <c r="I1007" s="344" t="e">
        <f t="shared" si="42"/>
        <v>#DIV/0!</v>
      </c>
    </row>
    <row r="1008" spans="1:9" ht="15" x14ac:dyDescent="0.25">
      <c r="A1008" s="437" t="s">
        <v>750</v>
      </c>
      <c r="D1008" s="3">
        <v>0</v>
      </c>
      <c r="E1008" s="3">
        <v>0</v>
      </c>
      <c r="F1008" s="344" t="e">
        <f t="shared" si="43"/>
        <v>#DIV/0!</v>
      </c>
      <c r="G1008" s="3">
        <v>0</v>
      </c>
      <c r="H1008" s="3">
        <v>0</v>
      </c>
      <c r="I1008" s="344" t="e">
        <f t="shared" si="42"/>
        <v>#DIV/0!</v>
      </c>
    </row>
    <row r="1009" spans="1:9" ht="15" x14ac:dyDescent="0.25">
      <c r="A1009" s="437" t="s">
        <v>751</v>
      </c>
      <c r="D1009" s="3">
        <v>1</v>
      </c>
      <c r="E1009" s="3">
        <v>0</v>
      </c>
      <c r="F1009" s="344">
        <f t="shared" si="43"/>
        <v>0</v>
      </c>
      <c r="G1009" s="3">
        <v>0</v>
      </c>
      <c r="H1009" s="3">
        <v>0</v>
      </c>
      <c r="I1009" s="344" t="e">
        <f t="shared" si="42"/>
        <v>#DIV/0!</v>
      </c>
    </row>
    <row r="1010" spans="1:9" ht="15" x14ac:dyDescent="0.25">
      <c r="A1010" s="437" t="s">
        <v>752</v>
      </c>
      <c r="D1010" s="3">
        <v>0</v>
      </c>
      <c r="E1010" s="3">
        <v>0</v>
      </c>
      <c r="F1010" s="344" t="e">
        <f t="shared" si="43"/>
        <v>#DIV/0!</v>
      </c>
      <c r="G1010" s="3">
        <v>0</v>
      </c>
      <c r="H1010" s="3">
        <v>0</v>
      </c>
      <c r="I1010" s="344" t="e">
        <f t="shared" si="42"/>
        <v>#DIV/0!</v>
      </c>
    </row>
    <row r="1011" spans="1:9" ht="15" x14ac:dyDescent="0.25">
      <c r="A1011" s="437" t="s">
        <v>753</v>
      </c>
      <c r="D1011" s="3">
        <v>0</v>
      </c>
      <c r="E1011" s="3">
        <v>0</v>
      </c>
      <c r="F1011" s="344" t="e">
        <f t="shared" si="43"/>
        <v>#DIV/0!</v>
      </c>
      <c r="G1011" s="3">
        <v>0</v>
      </c>
      <c r="H1011" s="3">
        <v>0</v>
      </c>
      <c r="I1011" s="344" t="e">
        <f t="shared" si="42"/>
        <v>#DIV/0!</v>
      </c>
    </row>
    <row r="1012" spans="1:9" ht="15" x14ac:dyDescent="0.25">
      <c r="A1012" s="437" t="s">
        <v>754</v>
      </c>
      <c r="D1012" s="3">
        <v>0</v>
      </c>
      <c r="E1012" s="3">
        <v>0</v>
      </c>
      <c r="F1012" s="344" t="e">
        <f t="shared" si="43"/>
        <v>#DIV/0!</v>
      </c>
      <c r="G1012" s="3">
        <v>0</v>
      </c>
      <c r="H1012" s="3">
        <v>0</v>
      </c>
      <c r="I1012" s="344" t="e">
        <f t="shared" si="42"/>
        <v>#DIV/0!</v>
      </c>
    </row>
    <row r="1013" spans="1:9" ht="15" x14ac:dyDescent="0.25">
      <c r="A1013" s="437" t="s">
        <v>755</v>
      </c>
      <c r="D1013" s="3">
        <v>0</v>
      </c>
      <c r="E1013" s="3">
        <v>0</v>
      </c>
      <c r="F1013" s="344" t="e">
        <f t="shared" si="43"/>
        <v>#DIV/0!</v>
      </c>
      <c r="G1013" s="3">
        <v>0</v>
      </c>
      <c r="H1013" s="3">
        <v>0</v>
      </c>
      <c r="I1013" s="344" t="e">
        <f t="shared" si="42"/>
        <v>#DIV/0!</v>
      </c>
    </row>
    <row r="1014" spans="1:9" ht="15" x14ac:dyDescent="0.25">
      <c r="A1014" s="437" t="s">
        <v>756</v>
      </c>
      <c r="D1014" s="3">
        <v>0</v>
      </c>
      <c r="E1014" s="3">
        <v>0</v>
      </c>
      <c r="F1014" s="344" t="e">
        <f t="shared" si="43"/>
        <v>#DIV/0!</v>
      </c>
      <c r="G1014" s="3">
        <v>0</v>
      </c>
      <c r="H1014" s="3">
        <v>0</v>
      </c>
      <c r="I1014" s="344" t="e">
        <f t="shared" si="42"/>
        <v>#DIV/0!</v>
      </c>
    </row>
    <row r="1015" spans="1:9" ht="15" x14ac:dyDescent="0.25">
      <c r="A1015" s="437" t="s">
        <v>757</v>
      </c>
      <c r="D1015" s="3">
        <v>0</v>
      </c>
      <c r="E1015" s="3">
        <v>0</v>
      </c>
      <c r="F1015" s="344" t="e">
        <f t="shared" si="43"/>
        <v>#DIV/0!</v>
      </c>
      <c r="G1015" s="3">
        <v>0</v>
      </c>
      <c r="H1015" s="3">
        <v>0</v>
      </c>
      <c r="I1015" s="344" t="e">
        <f t="shared" si="42"/>
        <v>#DIV/0!</v>
      </c>
    </row>
    <row r="1016" spans="1:9" ht="15" x14ac:dyDescent="0.25">
      <c r="A1016" s="437" t="s">
        <v>758</v>
      </c>
      <c r="D1016" s="3">
        <v>0</v>
      </c>
      <c r="E1016" s="3">
        <v>0</v>
      </c>
      <c r="F1016" s="344" t="e">
        <f t="shared" si="43"/>
        <v>#DIV/0!</v>
      </c>
      <c r="G1016" s="3">
        <v>0</v>
      </c>
      <c r="H1016" s="3">
        <v>0</v>
      </c>
      <c r="I1016" s="344" t="e">
        <f t="shared" si="42"/>
        <v>#DIV/0!</v>
      </c>
    </row>
    <row r="1017" spans="1:9" ht="15" x14ac:dyDescent="0.25">
      <c r="A1017" s="437" t="s">
        <v>759</v>
      </c>
      <c r="D1017" s="3">
        <v>0</v>
      </c>
      <c r="E1017" s="3">
        <v>0</v>
      </c>
      <c r="F1017" s="344" t="e">
        <f t="shared" si="43"/>
        <v>#DIV/0!</v>
      </c>
      <c r="G1017" s="3">
        <v>0</v>
      </c>
      <c r="H1017" s="3">
        <v>0</v>
      </c>
      <c r="I1017" s="344" t="e">
        <f t="shared" si="42"/>
        <v>#DIV/0!</v>
      </c>
    </row>
    <row r="1018" spans="1:9" ht="15" x14ac:dyDescent="0.25">
      <c r="A1018" s="437" t="s">
        <v>760</v>
      </c>
      <c r="D1018" s="3">
        <v>0</v>
      </c>
      <c r="E1018" s="3">
        <v>0</v>
      </c>
      <c r="F1018" s="344" t="e">
        <f t="shared" si="43"/>
        <v>#DIV/0!</v>
      </c>
      <c r="G1018" s="3">
        <v>0</v>
      </c>
      <c r="H1018" s="3">
        <v>0</v>
      </c>
      <c r="I1018" s="344" t="e">
        <f t="shared" si="42"/>
        <v>#DIV/0!</v>
      </c>
    </row>
    <row r="1019" spans="1:9" ht="15" x14ac:dyDescent="0.25">
      <c r="A1019" s="437" t="s">
        <v>761</v>
      </c>
      <c r="D1019" s="3">
        <v>0</v>
      </c>
      <c r="E1019" s="3">
        <v>0</v>
      </c>
      <c r="F1019" s="344" t="e">
        <f t="shared" si="43"/>
        <v>#DIV/0!</v>
      </c>
      <c r="G1019" s="3">
        <v>0</v>
      </c>
      <c r="H1019" s="3">
        <v>0</v>
      </c>
      <c r="I1019" s="344" t="e">
        <f t="shared" si="42"/>
        <v>#DIV/0!</v>
      </c>
    </row>
    <row r="1020" spans="1:9" ht="15" x14ac:dyDescent="0.25">
      <c r="A1020" s="437" t="s">
        <v>762</v>
      </c>
      <c r="D1020" s="3">
        <v>0</v>
      </c>
      <c r="E1020" s="3">
        <v>0</v>
      </c>
      <c r="F1020" s="344" t="e">
        <f t="shared" si="43"/>
        <v>#DIV/0!</v>
      </c>
      <c r="G1020" s="3">
        <v>0</v>
      </c>
      <c r="H1020" s="3">
        <v>0</v>
      </c>
      <c r="I1020" s="344" t="e">
        <f t="shared" si="42"/>
        <v>#DIV/0!</v>
      </c>
    </row>
    <row r="1021" spans="1:9" ht="15" x14ac:dyDescent="0.25">
      <c r="A1021" s="437" t="s">
        <v>763</v>
      </c>
      <c r="D1021" s="3">
        <v>0</v>
      </c>
      <c r="E1021" s="3">
        <v>0</v>
      </c>
      <c r="F1021" s="344" t="e">
        <f t="shared" si="43"/>
        <v>#DIV/0!</v>
      </c>
      <c r="G1021" s="3">
        <v>0</v>
      </c>
      <c r="H1021" s="3">
        <v>0</v>
      </c>
      <c r="I1021" s="344" t="e">
        <f t="shared" si="42"/>
        <v>#DIV/0!</v>
      </c>
    </row>
    <row r="1022" spans="1:9" ht="15" x14ac:dyDescent="0.25">
      <c r="A1022" s="437" t="s">
        <v>764</v>
      </c>
      <c r="D1022" s="3">
        <v>0</v>
      </c>
      <c r="E1022" s="3">
        <v>0</v>
      </c>
      <c r="F1022" s="344" t="e">
        <f t="shared" si="43"/>
        <v>#DIV/0!</v>
      </c>
      <c r="G1022" s="3">
        <v>0</v>
      </c>
      <c r="H1022" s="3">
        <v>0</v>
      </c>
      <c r="I1022" s="344" t="e">
        <f t="shared" si="42"/>
        <v>#DIV/0!</v>
      </c>
    </row>
    <row r="1023" spans="1:9" ht="15" x14ac:dyDescent="0.25">
      <c r="A1023" s="437" t="s">
        <v>765</v>
      </c>
      <c r="D1023" s="3">
        <v>0</v>
      </c>
      <c r="E1023" s="3">
        <v>0</v>
      </c>
      <c r="F1023" s="344" t="e">
        <f t="shared" si="43"/>
        <v>#DIV/0!</v>
      </c>
      <c r="G1023" s="3">
        <v>0</v>
      </c>
      <c r="H1023" s="3">
        <v>0</v>
      </c>
      <c r="I1023" s="344" t="e">
        <f t="shared" si="42"/>
        <v>#DIV/0!</v>
      </c>
    </row>
    <row r="1024" spans="1:9" ht="15" x14ac:dyDescent="0.25">
      <c r="A1024" s="437" t="s">
        <v>766</v>
      </c>
      <c r="D1024" s="3">
        <v>0</v>
      </c>
      <c r="E1024" s="3">
        <v>0</v>
      </c>
      <c r="F1024" s="344" t="e">
        <f t="shared" si="43"/>
        <v>#DIV/0!</v>
      </c>
      <c r="G1024" s="3">
        <v>0</v>
      </c>
      <c r="H1024" s="3">
        <v>0</v>
      </c>
      <c r="I1024" s="344" t="e">
        <f t="shared" si="42"/>
        <v>#DIV/0!</v>
      </c>
    </row>
    <row r="1025" spans="1:9" ht="15" x14ac:dyDescent="0.25">
      <c r="A1025" s="437" t="s">
        <v>767</v>
      </c>
      <c r="D1025" s="3">
        <v>0</v>
      </c>
      <c r="E1025" s="3">
        <v>0</v>
      </c>
      <c r="F1025" s="344" t="e">
        <f t="shared" si="43"/>
        <v>#DIV/0!</v>
      </c>
      <c r="G1025" s="3">
        <v>0</v>
      </c>
      <c r="H1025" s="3">
        <v>0</v>
      </c>
      <c r="I1025" s="344" t="e">
        <f t="shared" si="42"/>
        <v>#DIV/0!</v>
      </c>
    </row>
    <row r="1026" spans="1:9" ht="15" x14ac:dyDescent="0.25">
      <c r="A1026" s="437" t="s">
        <v>768</v>
      </c>
      <c r="D1026" s="3">
        <v>0</v>
      </c>
      <c r="E1026" s="3">
        <v>0</v>
      </c>
      <c r="F1026" s="344" t="e">
        <f t="shared" si="43"/>
        <v>#DIV/0!</v>
      </c>
      <c r="G1026" s="3">
        <v>0</v>
      </c>
      <c r="H1026" s="3">
        <v>0</v>
      </c>
      <c r="I1026" s="344" t="e">
        <f t="shared" si="42"/>
        <v>#DIV/0!</v>
      </c>
    </row>
    <row r="1027" spans="1:9" ht="15" x14ac:dyDescent="0.25">
      <c r="A1027" s="437" t="s">
        <v>769</v>
      </c>
      <c r="D1027" s="3">
        <v>0</v>
      </c>
      <c r="E1027" s="3">
        <v>0</v>
      </c>
      <c r="F1027" s="344" t="e">
        <f t="shared" si="43"/>
        <v>#DIV/0!</v>
      </c>
      <c r="G1027" s="3">
        <v>0</v>
      </c>
      <c r="H1027" s="3">
        <v>0</v>
      </c>
      <c r="I1027" s="344" t="e">
        <f t="shared" ref="I1027:I1090" si="44">H1027/(H1027+G1027)</f>
        <v>#DIV/0!</v>
      </c>
    </row>
    <row r="1028" spans="1:9" ht="15" x14ac:dyDescent="0.25">
      <c r="A1028" s="437" t="s">
        <v>770</v>
      </c>
      <c r="D1028" s="3">
        <v>0</v>
      </c>
      <c r="E1028" s="3">
        <v>0</v>
      </c>
      <c r="F1028" s="344" t="e">
        <f t="shared" si="43"/>
        <v>#DIV/0!</v>
      </c>
      <c r="G1028" s="3">
        <v>0</v>
      </c>
      <c r="H1028" s="3">
        <v>0</v>
      </c>
      <c r="I1028" s="344" t="e">
        <f t="shared" si="44"/>
        <v>#DIV/0!</v>
      </c>
    </row>
    <row r="1029" spans="1:9" ht="15" x14ac:dyDescent="0.25">
      <c r="A1029" s="437" t="s">
        <v>771</v>
      </c>
      <c r="D1029" s="3">
        <v>0</v>
      </c>
      <c r="E1029" s="3">
        <v>0</v>
      </c>
      <c r="F1029" s="344" t="e">
        <f t="shared" ref="F1029:F1092" si="45">E1029/(E1029+D1029)</f>
        <v>#DIV/0!</v>
      </c>
      <c r="G1029" s="3">
        <v>0</v>
      </c>
      <c r="H1029" s="3">
        <v>0</v>
      </c>
      <c r="I1029" s="344" t="e">
        <f t="shared" si="44"/>
        <v>#DIV/0!</v>
      </c>
    </row>
    <row r="1030" spans="1:9" ht="15" x14ac:dyDescent="0.25">
      <c r="A1030" s="437" t="s">
        <v>772</v>
      </c>
      <c r="D1030" s="3">
        <v>0</v>
      </c>
      <c r="E1030" s="3">
        <v>0</v>
      </c>
      <c r="F1030" s="344" t="e">
        <f t="shared" si="45"/>
        <v>#DIV/0!</v>
      </c>
      <c r="G1030" s="3">
        <v>0</v>
      </c>
      <c r="H1030" s="3">
        <v>0</v>
      </c>
      <c r="I1030" s="344" t="e">
        <f t="shared" si="44"/>
        <v>#DIV/0!</v>
      </c>
    </row>
    <row r="1031" spans="1:9" ht="15" x14ac:dyDescent="0.25">
      <c r="A1031" s="437" t="s">
        <v>773</v>
      </c>
      <c r="D1031" s="3">
        <v>0</v>
      </c>
      <c r="E1031" s="3">
        <v>0</v>
      </c>
      <c r="F1031" s="344" t="e">
        <f t="shared" si="45"/>
        <v>#DIV/0!</v>
      </c>
      <c r="G1031" s="3">
        <v>0</v>
      </c>
      <c r="H1031" s="3">
        <v>0</v>
      </c>
      <c r="I1031" s="344" t="e">
        <f t="shared" si="44"/>
        <v>#DIV/0!</v>
      </c>
    </row>
    <row r="1032" spans="1:9" ht="15" x14ac:dyDescent="0.25">
      <c r="A1032" s="437" t="s">
        <v>774</v>
      </c>
      <c r="D1032" s="3">
        <v>0</v>
      </c>
      <c r="E1032" s="3">
        <v>0</v>
      </c>
      <c r="F1032" s="344" t="e">
        <f t="shared" si="45"/>
        <v>#DIV/0!</v>
      </c>
      <c r="G1032" s="3">
        <v>0</v>
      </c>
      <c r="H1032" s="3">
        <v>0</v>
      </c>
      <c r="I1032" s="344" t="e">
        <f t="shared" si="44"/>
        <v>#DIV/0!</v>
      </c>
    </row>
    <row r="1033" spans="1:9" ht="15" x14ac:dyDescent="0.25">
      <c r="A1033" s="437" t="s">
        <v>775</v>
      </c>
      <c r="D1033" s="3">
        <v>0</v>
      </c>
      <c r="E1033" s="3">
        <v>0</v>
      </c>
      <c r="F1033" s="344" t="e">
        <f t="shared" si="45"/>
        <v>#DIV/0!</v>
      </c>
      <c r="G1033" s="3">
        <v>0</v>
      </c>
      <c r="H1033" s="3">
        <v>0</v>
      </c>
      <c r="I1033" s="344" t="e">
        <f t="shared" si="44"/>
        <v>#DIV/0!</v>
      </c>
    </row>
    <row r="1034" spans="1:9" ht="15" x14ac:dyDescent="0.25">
      <c r="A1034" s="437" t="s">
        <v>776</v>
      </c>
      <c r="D1034" s="3">
        <v>0</v>
      </c>
      <c r="E1034" s="3">
        <v>0</v>
      </c>
      <c r="F1034" s="344" t="e">
        <f t="shared" si="45"/>
        <v>#DIV/0!</v>
      </c>
      <c r="G1034" s="3">
        <v>0</v>
      </c>
      <c r="H1034" s="3">
        <v>0</v>
      </c>
      <c r="I1034" s="344" t="e">
        <f t="shared" si="44"/>
        <v>#DIV/0!</v>
      </c>
    </row>
    <row r="1035" spans="1:9" ht="15" x14ac:dyDescent="0.25">
      <c r="A1035" s="437" t="s">
        <v>777</v>
      </c>
      <c r="D1035" s="3">
        <v>0</v>
      </c>
      <c r="E1035" s="3">
        <v>0</v>
      </c>
      <c r="F1035" s="344" t="e">
        <f t="shared" si="45"/>
        <v>#DIV/0!</v>
      </c>
      <c r="G1035" s="3">
        <v>0</v>
      </c>
      <c r="H1035" s="3">
        <v>0</v>
      </c>
      <c r="I1035" s="344" t="e">
        <f t="shared" si="44"/>
        <v>#DIV/0!</v>
      </c>
    </row>
    <row r="1036" spans="1:9" ht="15" x14ac:dyDescent="0.25">
      <c r="A1036" s="437" t="s">
        <v>778</v>
      </c>
      <c r="D1036" s="3">
        <v>1</v>
      </c>
      <c r="E1036" s="3">
        <v>0</v>
      </c>
      <c r="F1036" s="344">
        <f t="shared" si="45"/>
        <v>0</v>
      </c>
      <c r="G1036" s="3">
        <v>0</v>
      </c>
      <c r="H1036" s="3">
        <v>0</v>
      </c>
      <c r="I1036" s="344" t="e">
        <f t="shared" si="44"/>
        <v>#DIV/0!</v>
      </c>
    </row>
    <row r="1037" spans="1:9" ht="15" x14ac:dyDescent="0.25">
      <c r="A1037" s="437" t="s">
        <v>779</v>
      </c>
      <c r="D1037" s="3">
        <v>1</v>
      </c>
      <c r="E1037" s="3">
        <v>0</v>
      </c>
      <c r="F1037" s="344">
        <f t="shared" si="45"/>
        <v>0</v>
      </c>
      <c r="G1037" s="3">
        <v>0</v>
      </c>
      <c r="H1037" s="3">
        <v>0</v>
      </c>
      <c r="I1037" s="344" t="e">
        <f t="shared" si="44"/>
        <v>#DIV/0!</v>
      </c>
    </row>
    <row r="1038" spans="1:9" ht="15" x14ac:dyDescent="0.25">
      <c r="A1038" s="437" t="s">
        <v>780</v>
      </c>
      <c r="D1038" s="3">
        <v>1</v>
      </c>
      <c r="E1038" s="3">
        <v>0</v>
      </c>
      <c r="F1038" s="344">
        <f t="shared" si="45"/>
        <v>0</v>
      </c>
      <c r="G1038" s="3">
        <v>0</v>
      </c>
      <c r="H1038" s="3">
        <v>0</v>
      </c>
      <c r="I1038" s="344" t="e">
        <f t="shared" si="44"/>
        <v>#DIV/0!</v>
      </c>
    </row>
    <row r="1039" spans="1:9" ht="15" x14ac:dyDescent="0.25">
      <c r="A1039" s="437" t="s">
        <v>781</v>
      </c>
      <c r="D1039" s="3">
        <v>0</v>
      </c>
      <c r="E1039" s="3">
        <v>0</v>
      </c>
      <c r="F1039" s="344" t="e">
        <f t="shared" si="45"/>
        <v>#DIV/0!</v>
      </c>
      <c r="G1039" s="3">
        <v>0</v>
      </c>
      <c r="H1039" s="3">
        <v>0</v>
      </c>
      <c r="I1039" s="344" t="e">
        <f t="shared" si="44"/>
        <v>#DIV/0!</v>
      </c>
    </row>
    <row r="1040" spans="1:9" ht="15" x14ac:dyDescent="0.25">
      <c r="A1040" s="437" t="s">
        <v>782</v>
      </c>
      <c r="D1040" s="3">
        <v>0</v>
      </c>
      <c r="E1040" s="3">
        <v>0</v>
      </c>
      <c r="F1040" s="344" t="e">
        <f t="shared" si="45"/>
        <v>#DIV/0!</v>
      </c>
      <c r="G1040" s="3">
        <v>0</v>
      </c>
      <c r="H1040" s="3">
        <v>0</v>
      </c>
      <c r="I1040" s="344" t="e">
        <f t="shared" si="44"/>
        <v>#DIV/0!</v>
      </c>
    </row>
    <row r="1041" spans="1:9" ht="15" x14ac:dyDescent="0.25">
      <c r="A1041" s="437" t="s">
        <v>783</v>
      </c>
      <c r="D1041" s="3">
        <v>0</v>
      </c>
      <c r="E1041" s="3">
        <v>0</v>
      </c>
      <c r="F1041" s="344" t="e">
        <f t="shared" si="45"/>
        <v>#DIV/0!</v>
      </c>
      <c r="G1041" s="3">
        <v>0</v>
      </c>
      <c r="H1041" s="3">
        <v>0</v>
      </c>
      <c r="I1041" s="344" t="e">
        <f t="shared" si="44"/>
        <v>#DIV/0!</v>
      </c>
    </row>
    <row r="1042" spans="1:9" ht="15" x14ac:dyDescent="0.25">
      <c r="A1042" s="437" t="s">
        <v>784</v>
      </c>
      <c r="D1042" s="3">
        <v>0</v>
      </c>
      <c r="E1042" s="3">
        <v>0</v>
      </c>
      <c r="F1042" s="344" t="e">
        <f t="shared" si="45"/>
        <v>#DIV/0!</v>
      </c>
      <c r="G1042" s="3">
        <v>0</v>
      </c>
      <c r="H1042" s="3">
        <v>0</v>
      </c>
      <c r="I1042" s="344" t="e">
        <f t="shared" si="44"/>
        <v>#DIV/0!</v>
      </c>
    </row>
    <row r="1043" spans="1:9" ht="15" x14ac:dyDescent="0.25">
      <c r="A1043" s="437" t="s">
        <v>785</v>
      </c>
      <c r="D1043" s="3">
        <v>1</v>
      </c>
      <c r="E1043" s="3">
        <v>0</v>
      </c>
      <c r="F1043" s="344">
        <f t="shared" si="45"/>
        <v>0</v>
      </c>
      <c r="G1043" s="3">
        <v>0</v>
      </c>
      <c r="H1043" s="3">
        <v>0</v>
      </c>
      <c r="I1043" s="344" t="e">
        <f t="shared" si="44"/>
        <v>#DIV/0!</v>
      </c>
    </row>
    <row r="1044" spans="1:9" ht="15" x14ac:dyDescent="0.25">
      <c r="A1044" s="437" t="s">
        <v>786</v>
      </c>
      <c r="D1044" s="3">
        <v>3</v>
      </c>
      <c r="E1044" s="3">
        <v>0</v>
      </c>
      <c r="F1044" s="344">
        <f t="shared" si="45"/>
        <v>0</v>
      </c>
      <c r="G1044" s="3">
        <v>0</v>
      </c>
      <c r="H1044" s="3">
        <v>0</v>
      </c>
      <c r="I1044" s="344" t="e">
        <f t="shared" si="44"/>
        <v>#DIV/0!</v>
      </c>
    </row>
    <row r="1045" spans="1:9" ht="15" x14ac:dyDescent="0.25">
      <c r="A1045" s="437" t="s">
        <v>787</v>
      </c>
      <c r="D1045" s="3">
        <v>0</v>
      </c>
      <c r="E1045" s="3">
        <v>0</v>
      </c>
      <c r="F1045" s="344" t="e">
        <f t="shared" si="45"/>
        <v>#DIV/0!</v>
      </c>
      <c r="G1045" s="3">
        <v>0</v>
      </c>
      <c r="H1045" s="3">
        <v>0</v>
      </c>
      <c r="I1045" s="344" t="e">
        <f t="shared" si="44"/>
        <v>#DIV/0!</v>
      </c>
    </row>
    <row r="1046" spans="1:9" ht="15" x14ac:dyDescent="0.25">
      <c r="A1046" s="437" t="s">
        <v>788</v>
      </c>
      <c r="D1046" s="3">
        <v>0</v>
      </c>
      <c r="E1046" s="3">
        <v>0</v>
      </c>
      <c r="F1046" s="344" t="e">
        <f t="shared" si="45"/>
        <v>#DIV/0!</v>
      </c>
      <c r="G1046" s="3">
        <v>0</v>
      </c>
      <c r="H1046" s="3">
        <v>0</v>
      </c>
      <c r="I1046" s="344" t="e">
        <f t="shared" si="44"/>
        <v>#DIV/0!</v>
      </c>
    </row>
    <row r="1047" spans="1:9" ht="15" x14ac:dyDescent="0.25">
      <c r="A1047" s="437" t="s">
        <v>789</v>
      </c>
      <c r="D1047" s="3">
        <v>0</v>
      </c>
      <c r="E1047" s="3">
        <v>0</v>
      </c>
      <c r="F1047" s="344" t="e">
        <f t="shared" si="45"/>
        <v>#DIV/0!</v>
      </c>
      <c r="G1047" s="3">
        <v>0</v>
      </c>
      <c r="H1047" s="3">
        <v>0</v>
      </c>
      <c r="I1047" s="344" t="e">
        <f t="shared" si="44"/>
        <v>#DIV/0!</v>
      </c>
    </row>
    <row r="1048" spans="1:9" ht="15" x14ac:dyDescent="0.25">
      <c r="A1048" s="437" t="s">
        <v>790</v>
      </c>
      <c r="D1048" s="3">
        <v>3</v>
      </c>
      <c r="E1048" s="3">
        <v>0</v>
      </c>
      <c r="F1048" s="344">
        <f t="shared" si="45"/>
        <v>0</v>
      </c>
      <c r="G1048" s="3">
        <v>0</v>
      </c>
      <c r="H1048" s="3">
        <v>0</v>
      </c>
      <c r="I1048" s="344" t="e">
        <f t="shared" si="44"/>
        <v>#DIV/0!</v>
      </c>
    </row>
    <row r="1049" spans="1:9" ht="15" x14ac:dyDescent="0.25">
      <c r="A1049" s="437" t="s">
        <v>791</v>
      </c>
      <c r="D1049" s="3">
        <v>0</v>
      </c>
      <c r="E1049" s="3">
        <v>0</v>
      </c>
      <c r="F1049" s="344" t="e">
        <f t="shared" si="45"/>
        <v>#DIV/0!</v>
      </c>
      <c r="G1049" s="3">
        <v>0</v>
      </c>
      <c r="H1049" s="3">
        <v>0</v>
      </c>
      <c r="I1049" s="344" t="e">
        <f t="shared" si="44"/>
        <v>#DIV/0!</v>
      </c>
    </row>
    <row r="1050" spans="1:9" ht="15" x14ac:dyDescent="0.25">
      <c r="A1050" s="437" t="s">
        <v>792</v>
      </c>
      <c r="D1050" s="3">
        <v>0</v>
      </c>
      <c r="E1050" s="3">
        <v>0</v>
      </c>
      <c r="F1050" s="344" t="e">
        <f t="shared" si="45"/>
        <v>#DIV/0!</v>
      </c>
      <c r="G1050" s="3">
        <v>0</v>
      </c>
      <c r="H1050" s="3">
        <v>0</v>
      </c>
      <c r="I1050" s="344" t="e">
        <f t="shared" si="44"/>
        <v>#DIV/0!</v>
      </c>
    </row>
    <row r="1051" spans="1:9" ht="15" x14ac:dyDescent="0.25">
      <c r="A1051" s="437" t="s">
        <v>793</v>
      </c>
      <c r="D1051" s="3">
        <v>2</v>
      </c>
      <c r="E1051" s="3">
        <v>0</v>
      </c>
      <c r="F1051" s="344">
        <f t="shared" si="45"/>
        <v>0</v>
      </c>
      <c r="G1051" s="3">
        <v>0</v>
      </c>
      <c r="H1051" s="3">
        <v>0</v>
      </c>
      <c r="I1051" s="344" t="e">
        <f t="shared" si="44"/>
        <v>#DIV/0!</v>
      </c>
    </row>
    <row r="1052" spans="1:9" ht="15" x14ac:dyDescent="0.25">
      <c r="A1052" s="437" t="s">
        <v>794</v>
      </c>
      <c r="D1052" s="3">
        <v>3</v>
      </c>
      <c r="E1052" s="3">
        <v>0</v>
      </c>
      <c r="F1052" s="344">
        <f t="shared" si="45"/>
        <v>0</v>
      </c>
      <c r="G1052" s="3">
        <v>0</v>
      </c>
      <c r="H1052" s="3">
        <v>0</v>
      </c>
      <c r="I1052" s="344" t="e">
        <f t="shared" si="44"/>
        <v>#DIV/0!</v>
      </c>
    </row>
    <row r="1053" spans="1:9" ht="15" x14ac:dyDescent="0.25">
      <c r="A1053" s="437" t="s">
        <v>795</v>
      </c>
      <c r="D1053" s="3">
        <v>7</v>
      </c>
      <c r="E1053" s="3">
        <v>1</v>
      </c>
      <c r="F1053" s="344">
        <f t="shared" si="45"/>
        <v>0.125</v>
      </c>
      <c r="G1053" s="3">
        <v>0</v>
      </c>
      <c r="H1053" s="3">
        <v>0</v>
      </c>
      <c r="I1053" s="344" t="e">
        <f t="shared" si="44"/>
        <v>#DIV/0!</v>
      </c>
    </row>
    <row r="1054" spans="1:9" ht="15" x14ac:dyDescent="0.25">
      <c r="A1054" s="437" t="s">
        <v>796</v>
      </c>
      <c r="D1054" s="3">
        <v>10</v>
      </c>
      <c r="E1054" s="3">
        <v>0</v>
      </c>
      <c r="F1054" s="344">
        <f t="shared" si="45"/>
        <v>0</v>
      </c>
      <c r="G1054" s="3">
        <v>0</v>
      </c>
      <c r="H1054" s="3">
        <v>0</v>
      </c>
      <c r="I1054" s="344" t="e">
        <f t="shared" si="44"/>
        <v>#DIV/0!</v>
      </c>
    </row>
    <row r="1055" spans="1:9" ht="15" x14ac:dyDescent="0.25">
      <c r="A1055" s="437" t="s">
        <v>797</v>
      </c>
      <c r="D1055" s="3">
        <v>1</v>
      </c>
      <c r="E1055" s="3">
        <v>0</v>
      </c>
      <c r="F1055" s="344">
        <f t="shared" si="45"/>
        <v>0</v>
      </c>
      <c r="G1055" s="3">
        <v>0</v>
      </c>
      <c r="H1055" s="3">
        <v>0</v>
      </c>
      <c r="I1055" s="344" t="e">
        <f t="shared" si="44"/>
        <v>#DIV/0!</v>
      </c>
    </row>
    <row r="1056" spans="1:9" ht="15" x14ac:dyDescent="0.25">
      <c r="A1056" s="437" t="s">
        <v>798</v>
      </c>
      <c r="D1056" s="3">
        <v>1</v>
      </c>
      <c r="E1056" s="3">
        <v>0</v>
      </c>
      <c r="F1056" s="344">
        <f t="shared" si="45"/>
        <v>0</v>
      </c>
      <c r="G1056" s="3">
        <v>0</v>
      </c>
      <c r="H1056" s="3">
        <v>0</v>
      </c>
      <c r="I1056" s="344" t="e">
        <f t="shared" si="44"/>
        <v>#DIV/0!</v>
      </c>
    </row>
    <row r="1057" spans="1:9" ht="15" x14ac:dyDescent="0.25">
      <c r="A1057" s="437" t="s">
        <v>799</v>
      </c>
      <c r="D1057" s="3">
        <v>0</v>
      </c>
      <c r="E1057" s="3">
        <v>0</v>
      </c>
      <c r="F1057" s="344" t="e">
        <f t="shared" si="45"/>
        <v>#DIV/0!</v>
      </c>
      <c r="G1057" s="3">
        <v>0</v>
      </c>
      <c r="H1057" s="3">
        <v>0</v>
      </c>
      <c r="I1057" s="344" t="e">
        <f t="shared" si="44"/>
        <v>#DIV/0!</v>
      </c>
    </row>
    <row r="1058" spans="1:9" ht="15" x14ac:dyDescent="0.25">
      <c r="A1058" s="437" t="s">
        <v>800</v>
      </c>
      <c r="D1058" s="3">
        <v>0</v>
      </c>
      <c r="E1058" s="3">
        <v>0</v>
      </c>
      <c r="F1058" s="344" t="e">
        <f t="shared" si="45"/>
        <v>#DIV/0!</v>
      </c>
      <c r="G1058" s="3">
        <v>0</v>
      </c>
      <c r="H1058" s="3">
        <v>0</v>
      </c>
      <c r="I1058" s="344" t="e">
        <f t="shared" si="44"/>
        <v>#DIV/0!</v>
      </c>
    </row>
    <row r="1059" spans="1:9" ht="15" x14ac:dyDescent="0.25">
      <c r="A1059" s="437" t="s">
        <v>801</v>
      </c>
      <c r="D1059" s="3">
        <v>1</v>
      </c>
      <c r="E1059" s="3">
        <v>1</v>
      </c>
      <c r="F1059" s="344">
        <f t="shared" si="45"/>
        <v>0.5</v>
      </c>
      <c r="G1059" s="3">
        <v>0</v>
      </c>
      <c r="H1059" s="3">
        <v>0</v>
      </c>
      <c r="I1059" s="344" t="e">
        <f t="shared" si="44"/>
        <v>#DIV/0!</v>
      </c>
    </row>
    <row r="1060" spans="1:9" ht="15" x14ac:dyDescent="0.25">
      <c r="A1060" s="437" t="s">
        <v>802</v>
      </c>
      <c r="D1060" s="3">
        <v>0</v>
      </c>
      <c r="E1060" s="3">
        <v>0</v>
      </c>
      <c r="F1060" s="344" t="e">
        <f t="shared" si="45"/>
        <v>#DIV/0!</v>
      </c>
      <c r="G1060" s="3">
        <v>0</v>
      </c>
      <c r="H1060" s="3">
        <v>0</v>
      </c>
      <c r="I1060" s="344" t="e">
        <f t="shared" si="44"/>
        <v>#DIV/0!</v>
      </c>
    </row>
    <row r="1061" spans="1:9" ht="15" x14ac:dyDescent="0.25">
      <c r="A1061" s="437" t="s">
        <v>803</v>
      </c>
      <c r="D1061" s="3">
        <v>4</v>
      </c>
      <c r="E1061" s="3">
        <v>1</v>
      </c>
      <c r="F1061" s="344">
        <f t="shared" si="45"/>
        <v>0.2</v>
      </c>
      <c r="G1061" s="3">
        <v>0</v>
      </c>
      <c r="H1061" s="3">
        <v>0</v>
      </c>
      <c r="I1061" s="344" t="e">
        <f t="shared" si="44"/>
        <v>#DIV/0!</v>
      </c>
    </row>
    <row r="1062" spans="1:9" ht="15" x14ac:dyDescent="0.25">
      <c r="A1062" s="437" t="s">
        <v>804</v>
      </c>
      <c r="D1062" s="3">
        <v>8</v>
      </c>
      <c r="E1062" s="3">
        <v>0</v>
      </c>
      <c r="F1062" s="344">
        <f t="shared" si="45"/>
        <v>0</v>
      </c>
      <c r="G1062" s="3">
        <v>0</v>
      </c>
      <c r="H1062" s="3">
        <v>0</v>
      </c>
      <c r="I1062" s="344" t="e">
        <f t="shared" si="44"/>
        <v>#DIV/0!</v>
      </c>
    </row>
    <row r="1063" spans="1:9" ht="15" x14ac:dyDescent="0.25">
      <c r="A1063" s="437" t="s">
        <v>805</v>
      </c>
      <c r="D1063" s="3">
        <v>16</v>
      </c>
      <c r="E1063" s="3">
        <v>4</v>
      </c>
      <c r="F1063" s="344">
        <f t="shared" si="45"/>
        <v>0.2</v>
      </c>
      <c r="G1063" s="3">
        <v>0</v>
      </c>
      <c r="H1063" s="3">
        <v>0</v>
      </c>
      <c r="I1063" s="344" t="e">
        <f t="shared" si="44"/>
        <v>#DIV/0!</v>
      </c>
    </row>
    <row r="1064" spans="1:9" ht="15" x14ac:dyDescent="0.25">
      <c r="A1064" s="437" t="s">
        <v>806</v>
      </c>
      <c r="D1064" s="3">
        <v>16</v>
      </c>
      <c r="E1064" s="3">
        <v>0</v>
      </c>
      <c r="F1064" s="344">
        <f t="shared" si="45"/>
        <v>0</v>
      </c>
      <c r="G1064" s="3">
        <v>0</v>
      </c>
      <c r="H1064" s="3">
        <v>0</v>
      </c>
      <c r="I1064" s="344" t="e">
        <f t="shared" si="44"/>
        <v>#DIV/0!</v>
      </c>
    </row>
    <row r="1065" spans="1:9" ht="15" x14ac:dyDescent="0.25">
      <c r="A1065" s="437" t="s">
        <v>807</v>
      </c>
      <c r="D1065" s="3">
        <v>13</v>
      </c>
      <c r="E1065" s="3">
        <v>1</v>
      </c>
      <c r="F1065" s="344">
        <f t="shared" si="45"/>
        <v>7.1428571428571425E-2</v>
      </c>
      <c r="G1065" s="3">
        <v>0</v>
      </c>
      <c r="H1065" s="3">
        <v>1</v>
      </c>
      <c r="I1065" s="344">
        <f t="shared" si="44"/>
        <v>1</v>
      </c>
    </row>
    <row r="1066" spans="1:9" ht="15" x14ac:dyDescent="0.25">
      <c r="A1066" s="437" t="s">
        <v>808</v>
      </c>
      <c r="D1066" s="3">
        <v>29</v>
      </c>
      <c r="E1066" s="3">
        <v>0</v>
      </c>
      <c r="F1066" s="344">
        <f t="shared" si="45"/>
        <v>0</v>
      </c>
      <c r="G1066" s="3">
        <v>1</v>
      </c>
      <c r="H1066" s="3">
        <v>2</v>
      </c>
      <c r="I1066" s="344">
        <f t="shared" si="44"/>
        <v>0.66666666666666663</v>
      </c>
    </row>
    <row r="1067" spans="1:9" ht="15" x14ac:dyDescent="0.25">
      <c r="A1067" s="437" t="s">
        <v>809</v>
      </c>
      <c r="D1067" s="3">
        <v>30</v>
      </c>
      <c r="E1067" s="3">
        <v>2</v>
      </c>
      <c r="F1067" s="344">
        <f t="shared" si="45"/>
        <v>6.25E-2</v>
      </c>
      <c r="G1067" s="3">
        <v>1</v>
      </c>
      <c r="H1067" s="3">
        <v>1</v>
      </c>
      <c r="I1067" s="344">
        <f t="shared" si="44"/>
        <v>0.5</v>
      </c>
    </row>
    <row r="1068" spans="1:9" ht="15" x14ac:dyDescent="0.25">
      <c r="A1068" s="437" t="s">
        <v>810</v>
      </c>
      <c r="D1068" s="3">
        <v>17</v>
      </c>
      <c r="E1068" s="3">
        <v>2</v>
      </c>
      <c r="F1068" s="344">
        <f t="shared" si="45"/>
        <v>0.10526315789473684</v>
      </c>
      <c r="G1068" s="3">
        <v>0</v>
      </c>
      <c r="H1068" s="3">
        <v>0</v>
      </c>
      <c r="I1068" s="344" t="e">
        <f t="shared" si="44"/>
        <v>#DIV/0!</v>
      </c>
    </row>
    <row r="1069" spans="1:9" ht="15" x14ac:dyDescent="0.25">
      <c r="A1069" s="437" t="s">
        <v>811</v>
      </c>
      <c r="D1069" s="3">
        <v>5</v>
      </c>
      <c r="E1069" s="3">
        <v>1</v>
      </c>
      <c r="F1069" s="344">
        <f t="shared" si="45"/>
        <v>0.16666666666666666</v>
      </c>
      <c r="G1069" s="3">
        <v>0</v>
      </c>
      <c r="H1069" s="3">
        <v>0</v>
      </c>
      <c r="I1069" s="344" t="e">
        <f t="shared" si="44"/>
        <v>#DIV/0!</v>
      </c>
    </row>
    <row r="1070" spans="1:9" ht="15" x14ac:dyDescent="0.25">
      <c r="A1070" s="437" t="s">
        <v>812</v>
      </c>
      <c r="D1070" s="3">
        <v>10</v>
      </c>
      <c r="E1070" s="3">
        <v>0</v>
      </c>
      <c r="F1070" s="344">
        <f t="shared" si="45"/>
        <v>0</v>
      </c>
      <c r="G1070" s="3">
        <v>2</v>
      </c>
      <c r="H1070" s="3">
        <v>0</v>
      </c>
      <c r="I1070" s="344">
        <f t="shared" si="44"/>
        <v>0</v>
      </c>
    </row>
    <row r="1071" spans="1:9" ht="15" x14ac:dyDescent="0.25">
      <c r="A1071" s="437" t="s">
        <v>813</v>
      </c>
      <c r="D1071" s="3">
        <v>71</v>
      </c>
      <c r="E1071" s="3">
        <v>3</v>
      </c>
      <c r="F1071" s="344">
        <f t="shared" si="45"/>
        <v>4.0540540540540543E-2</v>
      </c>
      <c r="G1071" s="3">
        <v>4</v>
      </c>
      <c r="H1071" s="3">
        <v>1</v>
      </c>
      <c r="I1071" s="344">
        <f t="shared" si="44"/>
        <v>0.2</v>
      </c>
    </row>
    <row r="1072" spans="1:9" ht="15" x14ac:dyDescent="0.25">
      <c r="A1072" s="437" t="s">
        <v>814</v>
      </c>
      <c r="D1072" s="3">
        <v>115</v>
      </c>
      <c r="E1072" s="3">
        <v>4</v>
      </c>
      <c r="F1072" s="344">
        <f t="shared" si="45"/>
        <v>3.3613445378151259E-2</v>
      </c>
      <c r="G1072" s="3">
        <v>9</v>
      </c>
      <c r="H1072" s="3">
        <v>3</v>
      </c>
      <c r="I1072" s="344">
        <f t="shared" si="44"/>
        <v>0.25</v>
      </c>
    </row>
    <row r="1073" spans="1:9" ht="15" x14ac:dyDescent="0.25">
      <c r="A1073" s="437" t="s">
        <v>815</v>
      </c>
      <c r="D1073" s="3">
        <v>61</v>
      </c>
      <c r="E1073" s="3">
        <v>3</v>
      </c>
      <c r="F1073" s="344">
        <f t="shared" si="45"/>
        <v>4.6875E-2</v>
      </c>
      <c r="G1073" s="3">
        <v>2</v>
      </c>
      <c r="H1073" s="3">
        <v>0</v>
      </c>
      <c r="I1073" s="344">
        <f t="shared" si="44"/>
        <v>0</v>
      </c>
    </row>
    <row r="1074" spans="1:9" ht="15" x14ac:dyDescent="0.25">
      <c r="A1074" s="437" t="s">
        <v>816</v>
      </c>
      <c r="D1074" s="3">
        <v>61</v>
      </c>
      <c r="E1074" s="3">
        <v>3</v>
      </c>
      <c r="F1074" s="344">
        <f t="shared" si="45"/>
        <v>4.6875E-2</v>
      </c>
      <c r="G1074" s="3">
        <v>3</v>
      </c>
      <c r="H1074" s="3">
        <v>0</v>
      </c>
      <c r="I1074" s="344">
        <f t="shared" si="44"/>
        <v>0</v>
      </c>
    </row>
    <row r="1075" spans="1:9" ht="15" x14ac:dyDescent="0.25">
      <c r="A1075" s="437" t="s">
        <v>817</v>
      </c>
      <c r="D1075" s="3">
        <v>70</v>
      </c>
      <c r="E1075" s="3">
        <v>3</v>
      </c>
      <c r="F1075" s="344">
        <f t="shared" si="45"/>
        <v>4.1095890410958902E-2</v>
      </c>
      <c r="G1075" s="3">
        <v>6</v>
      </c>
      <c r="H1075" s="3">
        <v>3</v>
      </c>
      <c r="I1075" s="344">
        <f t="shared" si="44"/>
        <v>0.33333333333333331</v>
      </c>
    </row>
    <row r="1076" spans="1:9" ht="15" x14ac:dyDescent="0.25">
      <c r="A1076" s="437" t="s">
        <v>818</v>
      </c>
      <c r="D1076" s="3">
        <v>49</v>
      </c>
      <c r="E1076" s="3">
        <v>3</v>
      </c>
      <c r="F1076" s="344">
        <f t="shared" si="45"/>
        <v>5.7692307692307696E-2</v>
      </c>
      <c r="G1076" s="3">
        <v>2</v>
      </c>
      <c r="H1076" s="3">
        <v>1</v>
      </c>
      <c r="I1076" s="344">
        <f t="shared" si="44"/>
        <v>0.33333333333333331</v>
      </c>
    </row>
    <row r="1077" spans="1:9" ht="15" x14ac:dyDescent="0.25">
      <c r="A1077" s="437" t="s">
        <v>819</v>
      </c>
      <c r="D1077" s="3">
        <v>158</v>
      </c>
      <c r="E1077" s="3">
        <v>12</v>
      </c>
      <c r="F1077" s="344">
        <f t="shared" si="45"/>
        <v>7.0588235294117646E-2</v>
      </c>
      <c r="G1077" s="3">
        <v>11</v>
      </c>
      <c r="H1077" s="3">
        <v>1</v>
      </c>
      <c r="I1077" s="344">
        <f t="shared" si="44"/>
        <v>8.3333333333333329E-2</v>
      </c>
    </row>
    <row r="1078" spans="1:9" ht="15" x14ac:dyDescent="0.25">
      <c r="A1078" s="437" t="s">
        <v>820</v>
      </c>
      <c r="D1078" s="3">
        <v>231</v>
      </c>
      <c r="E1078" s="3">
        <v>22</v>
      </c>
      <c r="F1078" s="344">
        <f t="shared" si="45"/>
        <v>8.6956521739130432E-2</v>
      </c>
      <c r="G1078" s="3">
        <v>8</v>
      </c>
      <c r="H1078" s="3">
        <v>2</v>
      </c>
      <c r="I1078" s="344">
        <f t="shared" si="44"/>
        <v>0.2</v>
      </c>
    </row>
    <row r="1079" spans="1:9" ht="15" x14ac:dyDescent="0.25">
      <c r="A1079" s="437" t="s">
        <v>821</v>
      </c>
      <c r="D1079" s="3">
        <v>341</v>
      </c>
      <c r="E1079" s="3">
        <v>21</v>
      </c>
      <c r="F1079" s="344">
        <f t="shared" si="45"/>
        <v>5.8011049723756904E-2</v>
      </c>
      <c r="G1079" s="3">
        <v>18</v>
      </c>
      <c r="H1079" s="3">
        <v>5</v>
      </c>
      <c r="I1079" s="344">
        <f t="shared" si="44"/>
        <v>0.21739130434782608</v>
      </c>
    </row>
    <row r="1080" spans="1:9" ht="15" x14ac:dyDescent="0.25">
      <c r="A1080" s="437" t="s">
        <v>822</v>
      </c>
      <c r="D1080" s="3">
        <v>431</v>
      </c>
      <c r="E1080" s="3">
        <v>25</v>
      </c>
      <c r="F1080" s="344">
        <f t="shared" si="45"/>
        <v>5.4824561403508769E-2</v>
      </c>
      <c r="G1080" s="3">
        <v>4</v>
      </c>
      <c r="H1080" s="3">
        <v>1</v>
      </c>
      <c r="I1080" s="344">
        <f t="shared" si="44"/>
        <v>0.2</v>
      </c>
    </row>
    <row r="1081" spans="1:9" ht="15" x14ac:dyDescent="0.25">
      <c r="A1081" s="437" t="s">
        <v>823</v>
      </c>
      <c r="D1081" s="3">
        <v>308</v>
      </c>
      <c r="E1081" s="3">
        <v>18</v>
      </c>
      <c r="F1081" s="344">
        <f t="shared" si="45"/>
        <v>5.5214723926380369E-2</v>
      </c>
      <c r="G1081" s="3">
        <v>3</v>
      </c>
      <c r="H1081" s="3">
        <v>3</v>
      </c>
      <c r="I1081" s="344">
        <f t="shared" si="44"/>
        <v>0.5</v>
      </c>
    </row>
    <row r="1082" spans="1:9" ht="15" x14ac:dyDescent="0.25">
      <c r="A1082" s="437" t="s">
        <v>824</v>
      </c>
      <c r="D1082" s="3">
        <v>458</v>
      </c>
      <c r="E1082" s="3">
        <v>30</v>
      </c>
      <c r="F1082" s="344">
        <f t="shared" si="45"/>
        <v>6.1475409836065573E-2</v>
      </c>
      <c r="G1082" s="3">
        <v>10</v>
      </c>
      <c r="H1082" s="3">
        <v>5</v>
      </c>
      <c r="I1082" s="344">
        <f t="shared" si="44"/>
        <v>0.33333333333333331</v>
      </c>
    </row>
    <row r="1083" spans="1:9" ht="15" x14ac:dyDescent="0.25">
      <c r="A1083" s="437" t="s">
        <v>825</v>
      </c>
      <c r="D1083" s="3">
        <v>461</v>
      </c>
      <c r="E1083" s="3">
        <v>31</v>
      </c>
      <c r="F1083" s="344">
        <f t="shared" si="45"/>
        <v>6.3008130081300809E-2</v>
      </c>
      <c r="G1083" s="3">
        <v>7</v>
      </c>
      <c r="H1083" s="3">
        <v>1</v>
      </c>
      <c r="I1083" s="344">
        <f t="shared" si="44"/>
        <v>0.125</v>
      </c>
    </row>
    <row r="1084" spans="1:9" ht="15" x14ac:dyDescent="0.25">
      <c r="A1084" s="437" t="s">
        <v>826</v>
      </c>
      <c r="D1084" s="3">
        <v>465</v>
      </c>
      <c r="E1084" s="3">
        <v>37</v>
      </c>
      <c r="F1084" s="344">
        <f t="shared" si="45"/>
        <v>7.370517928286853E-2</v>
      </c>
      <c r="G1084" s="3">
        <v>11</v>
      </c>
      <c r="H1084" s="3">
        <v>5</v>
      </c>
      <c r="I1084" s="344">
        <f t="shared" si="44"/>
        <v>0.3125</v>
      </c>
    </row>
    <row r="1085" spans="1:9" ht="15" x14ac:dyDescent="0.25">
      <c r="A1085" s="437" t="s">
        <v>827</v>
      </c>
      <c r="D1085" s="3">
        <v>442</v>
      </c>
      <c r="E1085" s="3">
        <v>22</v>
      </c>
      <c r="F1085" s="344">
        <f t="shared" si="45"/>
        <v>4.7413793103448273E-2</v>
      </c>
      <c r="G1085" s="3">
        <v>6</v>
      </c>
      <c r="H1085" s="3">
        <v>3</v>
      </c>
      <c r="I1085" s="344">
        <f t="shared" si="44"/>
        <v>0.33333333333333331</v>
      </c>
    </row>
    <row r="1086" spans="1:9" ht="15" x14ac:dyDescent="0.25">
      <c r="A1086" s="437" t="s">
        <v>828</v>
      </c>
      <c r="D1086" s="3">
        <v>479</v>
      </c>
      <c r="E1086" s="3">
        <v>18</v>
      </c>
      <c r="F1086" s="344">
        <f t="shared" si="45"/>
        <v>3.6217303822937627E-2</v>
      </c>
      <c r="G1086" s="3">
        <v>19</v>
      </c>
      <c r="H1086" s="3">
        <v>0</v>
      </c>
      <c r="I1086" s="344">
        <f t="shared" si="44"/>
        <v>0</v>
      </c>
    </row>
    <row r="1087" spans="1:9" ht="15" x14ac:dyDescent="0.25">
      <c r="A1087" s="437" t="s">
        <v>829</v>
      </c>
      <c r="D1087" s="3">
        <v>384</v>
      </c>
      <c r="E1087" s="3">
        <v>24</v>
      </c>
      <c r="F1087" s="344">
        <f t="shared" si="45"/>
        <v>5.8823529411764705E-2</v>
      </c>
      <c r="G1087" s="3">
        <v>10</v>
      </c>
      <c r="H1087" s="3">
        <v>3</v>
      </c>
      <c r="I1087" s="344">
        <f t="shared" si="44"/>
        <v>0.23076923076923078</v>
      </c>
    </row>
    <row r="1088" spans="1:9" ht="15" x14ac:dyDescent="0.25">
      <c r="A1088" s="437" t="s">
        <v>830</v>
      </c>
      <c r="D1088" s="3">
        <v>498</v>
      </c>
      <c r="E1088" s="3">
        <v>35</v>
      </c>
      <c r="F1088" s="344">
        <f t="shared" si="45"/>
        <v>6.5666041275797379E-2</v>
      </c>
      <c r="G1088" s="3">
        <v>8</v>
      </c>
      <c r="H1088" s="3">
        <v>2</v>
      </c>
      <c r="I1088" s="344">
        <f t="shared" si="44"/>
        <v>0.2</v>
      </c>
    </row>
    <row r="1089" spans="1:9" ht="15" x14ac:dyDescent="0.25">
      <c r="A1089" s="437" t="s">
        <v>831</v>
      </c>
      <c r="D1089" s="3">
        <v>453</v>
      </c>
      <c r="E1089" s="3">
        <v>18</v>
      </c>
      <c r="F1089" s="344">
        <f t="shared" si="45"/>
        <v>3.8216560509554139E-2</v>
      </c>
      <c r="G1089" s="3">
        <v>17</v>
      </c>
      <c r="H1089" s="3">
        <v>5</v>
      </c>
      <c r="I1089" s="344">
        <f t="shared" si="44"/>
        <v>0.22727272727272727</v>
      </c>
    </row>
    <row r="1090" spans="1:9" ht="15" x14ac:dyDescent="0.25">
      <c r="A1090" s="437" t="s">
        <v>832</v>
      </c>
      <c r="D1090" s="3">
        <v>531</v>
      </c>
      <c r="E1090" s="3">
        <v>32</v>
      </c>
      <c r="F1090" s="344">
        <f t="shared" si="45"/>
        <v>5.6838365896980464E-2</v>
      </c>
      <c r="G1090" s="3">
        <v>22</v>
      </c>
      <c r="H1090" s="3">
        <v>4</v>
      </c>
      <c r="I1090" s="344">
        <f t="shared" si="44"/>
        <v>0.15384615384615385</v>
      </c>
    </row>
    <row r="1091" spans="1:9" ht="15" x14ac:dyDescent="0.25">
      <c r="A1091" s="437" t="s">
        <v>833</v>
      </c>
      <c r="D1091" s="3">
        <v>452</v>
      </c>
      <c r="E1091" s="3">
        <v>20</v>
      </c>
      <c r="F1091" s="344">
        <f t="shared" si="45"/>
        <v>4.2372881355932202E-2</v>
      </c>
      <c r="G1091" s="3">
        <v>3</v>
      </c>
      <c r="H1091" s="3">
        <v>5</v>
      </c>
      <c r="I1091" s="344">
        <f t="shared" ref="I1091:I1154" si="46">H1091/(H1091+G1091)</f>
        <v>0.625</v>
      </c>
    </row>
    <row r="1092" spans="1:9" ht="15" x14ac:dyDescent="0.25">
      <c r="A1092" s="437" t="s">
        <v>834</v>
      </c>
      <c r="D1092" s="3">
        <v>633</v>
      </c>
      <c r="E1092" s="3">
        <v>65</v>
      </c>
      <c r="F1092" s="344">
        <f t="shared" si="45"/>
        <v>9.3123209169054436E-2</v>
      </c>
      <c r="G1092" s="3">
        <v>25</v>
      </c>
      <c r="H1092" s="3">
        <v>7</v>
      </c>
      <c r="I1092" s="344">
        <f t="shared" si="46"/>
        <v>0.21875</v>
      </c>
    </row>
    <row r="1093" spans="1:9" ht="15" x14ac:dyDescent="0.25">
      <c r="A1093" s="437" t="s">
        <v>835</v>
      </c>
      <c r="D1093" s="3">
        <v>768</v>
      </c>
      <c r="E1093" s="3">
        <v>65</v>
      </c>
      <c r="F1093" s="344">
        <f t="shared" ref="F1093:F1156" si="47">E1093/(E1093+D1093)</f>
        <v>7.8031212484993992E-2</v>
      </c>
      <c r="G1093" s="3">
        <v>27</v>
      </c>
      <c r="H1093" s="3">
        <v>9</v>
      </c>
      <c r="I1093" s="344">
        <f t="shared" si="46"/>
        <v>0.25</v>
      </c>
    </row>
    <row r="1094" spans="1:9" ht="15" x14ac:dyDescent="0.25">
      <c r="A1094" s="437" t="s">
        <v>836</v>
      </c>
      <c r="D1094" s="3">
        <v>616</v>
      </c>
      <c r="E1094" s="3">
        <v>17</v>
      </c>
      <c r="F1094" s="344">
        <f t="shared" si="47"/>
        <v>2.6856240126382307E-2</v>
      </c>
      <c r="G1094" s="3">
        <v>10</v>
      </c>
      <c r="H1094" s="3">
        <v>2</v>
      </c>
      <c r="I1094" s="344">
        <f t="shared" si="46"/>
        <v>0.16666666666666666</v>
      </c>
    </row>
    <row r="1095" spans="1:9" ht="15" x14ac:dyDescent="0.25">
      <c r="A1095" s="437" t="s">
        <v>837</v>
      </c>
      <c r="D1095" s="3">
        <v>559</v>
      </c>
      <c r="E1095" s="3">
        <v>24</v>
      </c>
      <c r="F1095" s="344">
        <f t="shared" si="47"/>
        <v>4.1166380789022301E-2</v>
      </c>
      <c r="G1095" s="3">
        <v>11</v>
      </c>
      <c r="H1095" s="3">
        <v>3</v>
      </c>
      <c r="I1095" s="344">
        <f t="shared" si="46"/>
        <v>0.21428571428571427</v>
      </c>
    </row>
    <row r="1096" spans="1:9" ht="15" x14ac:dyDescent="0.25">
      <c r="A1096" s="437" t="s">
        <v>838</v>
      </c>
      <c r="D1096" s="3">
        <v>467</v>
      </c>
      <c r="E1096" s="3">
        <v>21</v>
      </c>
      <c r="F1096" s="344">
        <f t="shared" si="47"/>
        <v>4.3032786885245901E-2</v>
      </c>
      <c r="G1096" s="3">
        <v>16</v>
      </c>
      <c r="H1096" s="3">
        <v>2</v>
      </c>
      <c r="I1096" s="344">
        <f t="shared" si="46"/>
        <v>0.1111111111111111</v>
      </c>
    </row>
    <row r="1097" spans="1:9" ht="15" x14ac:dyDescent="0.25">
      <c r="A1097" s="437" t="s">
        <v>839</v>
      </c>
      <c r="D1097" s="3">
        <v>387</v>
      </c>
      <c r="E1097" s="3">
        <v>27</v>
      </c>
      <c r="F1097" s="344">
        <f t="shared" si="47"/>
        <v>6.5217391304347824E-2</v>
      </c>
      <c r="G1097" s="3">
        <v>7</v>
      </c>
      <c r="H1097" s="3">
        <v>2</v>
      </c>
      <c r="I1097" s="344">
        <f t="shared" si="46"/>
        <v>0.22222222222222221</v>
      </c>
    </row>
    <row r="1098" spans="1:9" ht="15" x14ac:dyDescent="0.25">
      <c r="A1098" s="437" t="s">
        <v>840</v>
      </c>
      <c r="D1098" s="3">
        <v>906</v>
      </c>
      <c r="E1098" s="3">
        <v>55</v>
      </c>
      <c r="F1098" s="344">
        <f t="shared" si="47"/>
        <v>5.7232049947970862E-2</v>
      </c>
      <c r="G1098" s="3">
        <v>16</v>
      </c>
      <c r="H1098" s="3">
        <v>5</v>
      </c>
      <c r="I1098" s="344">
        <f t="shared" si="46"/>
        <v>0.23809523809523808</v>
      </c>
    </row>
    <row r="1099" spans="1:9" ht="15" x14ac:dyDescent="0.25">
      <c r="A1099" s="437" t="s">
        <v>841</v>
      </c>
      <c r="D1099" s="3">
        <v>363</v>
      </c>
      <c r="E1099" s="3">
        <v>17</v>
      </c>
      <c r="F1099" s="344">
        <f t="shared" si="47"/>
        <v>4.4736842105263158E-2</v>
      </c>
      <c r="G1099" s="3">
        <v>10</v>
      </c>
      <c r="H1099" s="3">
        <v>2</v>
      </c>
      <c r="I1099" s="344">
        <f t="shared" si="46"/>
        <v>0.16666666666666666</v>
      </c>
    </row>
    <row r="1100" spans="1:9" ht="15" x14ac:dyDescent="0.25">
      <c r="A1100" s="437" t="s">
        <v>842</v>
      </c>
      <c r="D1100" s="3">
        <v>233</v>
      </c>
      <c r="E1100" s="3">
        <v>13</v>
      </c>
      <c r="F1100" s="344">
        <f t="shared" si="47"/>
        <v>5.2845528455284556E-2</v>
      </c>
      <c r="G1100" s="3">
        <v>8</v>
      </c>
      <c r="H1100" s="3">
        <v>0</v>
      </c>
      <c r="I1100" s="344">
        <f t="shared" si="46"/>
        <v>0</v>
      </c>
    </row>
    <row r="1101" spans="1:9" ht="15" x14ac:dyDescent="0.25">
      <c r="A1101" s="437" t="s">
        <v>843</v>
      </c>
      <c r="D1101" s="3">
        <v>98</v>
      </c>
      <c r="E1101" s="3">
        <v>6</v>
      </c>
      <c r="F1101" s="344">
        <f t="shared" si="47"/>
        <v>5.7692307692307696E-2</v>
      </c>
      <c r="G1101" s="3">
        <v>6</v>
      </c>
      <c r="H1101" s="3">
        <v>2</v>
      </c>
      <c r="I1101" s="344">
        <f t="shared" si="46"/>
        <v>0.25</v>
      </c>
    </row>
    <row r="1102" spans="1:9" ht="15" x14ac:dyDescent="0.25">
      <c r="A1102" s="437" t="s">
        <v>844</v>
      </c>
      <c r="D1102" s="3">
        <v>228</v>
      </c>
      <c r="E1102" s="3">
        <v>16</v>
      </c>
      <c r="F1102" s="344">
        <f t="shared" si="47"/>
        <v>6.5573770491803282E-2</v>
      </c>
      <c r="G1102" s="3">
        <v>1</v>
      </c>
      <c r="H1102" s="3">
        <v>3</v>
      </c>
      <c r="I1102" s="344">
        <f t="shared" si="46"/>
        <v>0.75</v>
      </c>
    </row>
    <row r="1103" spans="1:9" ht="15" x14ac:dyDescent="0.25">
      <c r="A1103" s="437" t="s">
        <v>845</v>
      </c>
      <c r="D1103" s="3">
        <v>258</v>
      </c>
      <c r="E1103" s="3">
        <v>8</v>
      </c>
      <c r="F1103" s="344">
        <f t="shared" si="47"/>
        <v>3.007518796992481E-2</v>
      </c>
      <c r="G1103" s="3">
        <v>9</v>
      </c>
      <c r="H1103" s="3">
        <v>2</v>
      </c>
      <c r="I1103" s="344">
        <f t="shared" si="46"/>
        <v>0.18181818181818182</v>
      </c>
    </row>
    <row r="1104" spans="1:9" ht="15" x14ac:dyDescent="0.25">
      <c r="A1104" s="437" t="s">
        <v>846</v>
      </c>
      <c r="D1104" s="3">
        <v>122</v>
      </c>
      <c r="E1104" s="3">
        <v>11</v>
      </c>
      <c r="F1104" s="344">
        <f t="shared" si="47"/>
        <v>8.2706766917293228E-2</v>
      </c>
      <c r="G1104" s="3">
        <v>5</v>
      </c>
      <c r="H1104" s="3">
        <v>0</v>
      </c>
      <c r="I1104" s="344">
        <f t="shared" si="46"/>
        <v>0</v>
      </c>
    </row>
    <row r="1105" spans="1:9" ht="15" x14ac:dyDescent="0.25">
      <c r="A1105" s="437" t="s">
        <v>847</v>
      </c>
      <c r="D1105" s="3">
        <v>191</v>
      </c>
      <c r="E1105" s="3">
        <v>19</v>
      </c>
      <c r="F1105" s="344">
        <f t="shared" si="47"/>
        <v>9.0476190476190474E-2</v>
      </c>
      <c r="G1105" s="3">
        <v>8</v>
      </c>
      <c r="H1105" s="3">
        <v>1</v>
      </c>
      <c r="I1105" s="344">
        <f t="shared" si="46"/>
        <v>0.1111111111111111</v>
      </c>
    </row>
    <row r="1106" spans="1:9" ht="15" x14ac:dyDescent="0.25">
      <c r="A1106" s="437" t="s">
        <v>848</v>
      </c>
      <c r="D1106" s="3">
        <v>219</v>
      </c>
      <c r="E1106" s="3">
        <v>21</v>
      </c>
      <c r="F1106" s="344">
        <f t="shared" si="47"/>
        <v>8.7499999999999994E-2</v>
      </c>
      <c r="G1106" s="3">
        <v>7</v>
      </c>
      <c r="H1106" s="3">
        <v>6</v>
      </c>
      <c r="I1106" s="344">
        <f t="shared" si="46"/>
        <v>0.46153846153846156</v>
      </c>
    </row>
    <row r="1107" spans="1:9" ht="15" x14ac:dyDescent="0.25">
      <c r="A1107" s="437" t="s">
        <v>849</v>
      </c>
      <c r="D1107" s="3">
        <v>527</v>
      </c>
      <c r="E1107" s="3">
        <v>23</v>
      </c>
      <c r="F1107" s="344">
        <f t="shared" si="47"/>
        <v>4.1818181818181817E-2</v>
      </c>
      <c r="G1107" s="3">
        <v>27</v>
      </c>
      <c r="H1107" s="3">
        <v>3</v>
      </c>
      <c r="I1107" s="344">
        <f t="shared" si="46"/>
        <v>0.1</v>
      </c>
    </row>
    <row r="1108" spans="1:9" ht="15" x14ac:dyDescent="0.25">
      <c r="A1108" s="437" t="s">
        <v>850</v>
      </c>
      <c r="D1108" s="3">
        <v>715</v>
      </c>
      <c r="E1108" s="3">
        <v>30</v>
      </c>
      <c r="F1108" s="344">
        <f t="shared" si="47"/>
        <v>4.0268456375838924E-2</v>
      </c>
      <c r="G1108" s="3">
        <v>22</v>
      </c>
      <c r="H1108" s="3">
        <v>8</v>
      </c>
      <c r="I1108" s="344">
        <f t="shared" si="46"/>
        <v>0.26666666666666666</v>
      </c>
    </row>
    <row r="1109" spans="1:9" ht="15" x14ac:dyDescent="0.25">
      <c r="A1109" s="437" t="s">
        <v>851</v>
      </c>
      <c r="D1109" s="3">
        <v>698</v>
      </c>
      <c r="E1109" s="3">
        <v>41</v>
      </c>
      <c r="F1109" s="344">
        <f t="shared" si="47"/>
        <v>5.5480378890392423E-2</v>
      </c>
      <c r="G1109" s="3">
        <v>45</v>
      </c>
      <c r="H1109" s="3">
        <v>6</v>
      </c>
      <c r="I1109" s="344">
        <f t="shared" si="46"/>
        <v>0.11764705882352941</v>
      </c>
    </row>
    <row r="1110" spans="1:9" ht="15" x14ac:dyDescent="0.25">
      <c r="A1110" s="437" t="s">
        <v>852</v>
      </c>
      <c r="D1110" s="3">
        <v>545</v>
      </c>
      <c r="E1110" s="3">
        <v>49</v>
      </c>
      <c r="F1110" s="344">
        <f t="shared" si="47"/>
        <v>8.2491582491582491E-2</v>
      </c>
      <c r="G1110" s="3">
        <v>29</v>
      </c>
      <c r="H1110" s="3">
        <v>1</v>
      </c>
      <c r="I1110" s="344">
        <f t="shared" si="46"/>
        <v>3.3333333333333333E-2</v>
      </c>
    </row>
    <row r="1111" spans="1:9" ht="15" x14ac:dyDescent="0.25">
      <c r="A1111" s="437" t="s">
        <v>853</v>
      </c>
      <c r="D1111" s="3">
        <v>662</v>
      </c>
      <c r="E1111" s="3">
        <v>44</v>
      </c>
      <c r="F1111" s="344">
        <f t="shared" si="47"/>
        <v>6.2322946175637391E-2</v>
      </c>
      <c r="G1111" s="3">
        <v>27</v>
      </c>
      <c r="H1111" s="3">
        <v>7</v>
      </c>
      <c r="I1111" s="344">
        <f t="shared" si="46"/>
        <v>0.20588235294117646</v>
      </c>
    </row>
    <row r="1112" spans="1:9" ht="15" x14ac:dyDescent="0.25">
      <c r="A1112" s="437" t="s">
        <v>854</v>
      </c>
      <c r="D1112" s="3">
        <v>646</v>
      </c>
      <c r="E1112" s="3">
        <v>54</v>
      </c>
      <c r="F1112" s="344">
        <f t="shared" si="47"/>
        <v>7.7142857142857138E-2</v>
      </c>
      <c r="G1112" s="3">
        <v>24</v>
      </c>
      <c r="H1112" s="3">
        <v>7</v>
      </c>
      <c r="I1112" s="344">
        <f t="shared" si="46"/>
        <v>0.22580645161290322</v>
      </c>
    </row>
    <row r="1113" spans="1:9" ht="15" x14ac:dyDescent="0.25">
      <c r="A1113" s="437" t="s">
        <v>855</v>
      </c>
      <c r="D1113" s="3">
        <v>972</v>
      </c>
      <c r="E1113" s="3">
        <v>83</v>
      </c>
      <c r="F1113" s="344">
        <f t="shared" si="47"/>
        <v>7.8672985781990515E-2</v>
      </c>
      <c r="G1113" s="3">
        <v>24</v>
      </c>
      <c r="H1113" s="3">
        <v>3</v>
      </c>
      <c r="I1113" s="344">
        <f t="shared" si="46"/>
        <v>0.1111111111111111</v>
      </c>
    </row>
    <row r="1114" spans="1:9" ht="15" x14ac:dyDescent="0.25">
      <c r="A1114" s="437" t="s">
        <v>856</v>
      </c>
      <c r="D1114" s="3">
        <v>1066</v>
      </c>
      <c r="E1114" s="3">
        <v>62</v>
      </c>
      <c r="F1114" s="344">
        <f t="shared" si="47"/>
        <v>5.4964539007092202E-2</v>
      </c>
      <c r="G1114" s="3">
        <v>46</v>
      </c>
      <c r="H1114" s="3">
        <v>12</v>
      </c>
      <c r="I1114" s="344">
        <f t="shared" si="46"/>
        <v>0.20689655172413793</v>
      </c>
    </row>
    <row r="1115" spans="1:9" ht="15" x14ac:dyDescent="0.25">
      <c r="A1115" s="437" t="s">
        <v>857</v>
      </c>
      <c r="D1115" s="3">
        <v>1252</v>
      </c>
      <c r="E1115" s="3">
        <v>70</v>
      </c>
      <c r="F1115" s="344">
        <f t="shared" si="47"/>
        <v>5.2950075642965201E-2</v>
      </c>
      <c r="G1115" s="3">
        <v>32</v>
      </c>
      <c r="H1115" s="3">
        <v>12</v>
      </c>
      <c r="I1115" s="344">
        <f t="shared" si="46"/>
        <v>0.27272727272727271</v>
      </c>
    </row>
    <row r="1116" spans="1:9" ht="15" x14ac:dyDescent="0.25">
      <c r="A1116" s="437" t="s">
        <v>858</v>
      </c>
      <c r="D1116" s="3">
        <v>1210</v>
      </c>
      <c r="E1116" s="3">
        <v>99</v>
      </c>
      <c r="F1116" s="344">
        <f t="shared" si="47"/>
        <v>7.5630252100840331E-2</v>
      </c>
      <c r="G1116" s="3">
        <v>34</v>
      </c>
      <c r="H1116" s="3">
        <v>15</v>
      </c>
      <c r="I1116" s="344">
        <f t="shared" si="46"/>
        <v>0.30612244897959184</v>
      </c>
    </row>
    <row r="1117" spans="1:9" ht="15" x14ac:dyDescent="0.25">
      <c r="A1117" s="437" t="s">
        <v>859</v>
      </c>
      <c r="D1117" s="3">
        <v>1356</v>
      </c>
      <c r="E1117" s="3">
        <v>78</v>
      </c>
      <c r="F1117" s="344">
        <f t="shared" si="47"/>
        <v>5.4393305439330547E-2</v>
      </c>
      <c r="G1117" s="3">
        <v>36</v>
      </c>
      <c r="H1117" s="3">
        <v>8</v>
      </c>
      <c r="I1117" s="344">
        <f t="shared" si="46"/>
        <v>0.18181818181818182</v>
      </c>
    </row>
    <row r="1118" spans="1:9" ht="15" x14ac:dyDescent="0.25">
      <c r="A1118" s="437" t="s">
        <v>860</v>
      </c>
      <c r="D1118" s="3">
        <v>891</v>
      </c>
      <c r="E1118" s="3">
        <v>63</v>
      </c>
      <c r="F1118" s="344">
        <f t="shared" si="47"/>
        <v>6.6037735849056603E-2</v>
      </c>
      <c r="G1118" s="3">
        <v>31</v>
      </c>
      <c r="H1118" s="3">
        <v>10</v>
      </c>
      <c r="I1118" s="344">
        <f t="shared" si="46"/>
        <v>0.24390243902439024</v>
      </c>
    </row>
    <row r="1119" spans="1:9" ht="15" x14ac:dyDescent="0.25">
      <c r="A1119" s="437" t="s">
        <v>861</v>
      </c>
      <c r="D1119" s="3">
        <v>799</v>
      </c>
      <c r="E1119" s="3">
        <v>46</v>
      </c>
      <c r="F1119" s="344">
        <f t="shared" si="47"/>
        <v>5.4437869822485205E-2</v>
      </c>
      <c r="G1119" s="3">
        <v>28</v>
      </c>
      <c r="H1119" s="3">
        <v>3</v>
      </c>
      <c r="I1119" s="344">
        <f t="shared" si="46"/>
        <v>9.6774193548387094E-2</v>
      </c>
    </row>
    <row r="1120" spans="1:9" ht="15" x14ac:dyDescent="0.25">
      <c r="A1120" s="437" t="s">
        <v>862</v>
      </c>
      <c r="D1120" s="3">
        <v>813</v>
      </c>
      <c r="E1120" s="3">
        <v>55</v>
      </c>
      <c r="F1120" s="344">
        <f t="shared" si="47"/>
        <v>6.3364055299539174E-2</v>
      </c>
      <c r="G1120" s="3">
        <v>19</v>
      </c>
      <c r="H1120" s="3">
        <v>10</v>
      </c>
      <c r="I1120" s="344">
        <f t="shared" si="46"/>
        <v>0.34482758620689657</v>
      </c>
    </row>
    <row r="1121" spans="1:9" ht="15" x14ac:dyDescent="0.25">
      <c r="A1121" s="437" t="s">
        <v>863</v>
      </c>
      <c r="D1121" s="3">
        <v>811</v>
      </c>
      <c r="E1121" s="3">
        <v>49</v>
      </c>
      <c r="F1121" s="344">
        <f t="shared" si="47"/>
        <v>5.6976744186046514E-2</v>
      </c>
      <c r="G1121" s="3">
        <v>12</v>
      </c>
      <c r="H1121" s="3">
        <v>4</v>
      </c>
      <c r="I1121" s="344">
        <f t="shared" si="46"/>
        <v>0.25</v>
      </c>
    </row>
    <row r="1122" spans="1:9" ht="15" x14ac:dyDescent="0.25">
      <c r="A1122" s="437" t="s">
        <v>864</v>
      </c>
      <c r="D1122" s="3">
        <v>668</v>
      </c>
      <c r="E1122" s="3">
        <v>72</v>
      </c>
      <c r="F1122" s="344">
        <f t="shared" si="47"/>
        <v>9.7297297297297303E-2</v>
      </c>
      <c r="G1122" s="3">
        <v>15</v>
      </c>
      <c r="H1122" s="3">
        <v>6</v>
      </c>
      <c r="I1122" s="344">
        <f t="shared" si="46"/>
        <v>0.2857142857142857</v>
      </c>
    </row>
    <row r="1123" spans="1:9" ht="15" x14ac:dyDescent="0.25">
      <c r="A1123" s="437" t="s">
        <v>865</v>
      </c>
      <c r="D1123" s="3">
        <v>793</v>
      </c>
      <c r="E1123" s="3">
        <v>42</v>
      </c>
      <c r="F1123" s="344">
        <f t="shared" si="47"/>
        <v>5.0299401197604787E-2</v>
      </c>
      <c r="G1123" s="3">
        <v>11</v>
      </c>
      <c r="H1123" s="3">
        <v>6</v>
      </c>
      <c r="I1123" s="344">
        <f t="shared" si="46"/>
        <v>0.35294117647058826</v>
      </c>
    </row>
    <row r="1124" spans="1:9" ht="15" x14ac:dyDescent="0.25">
      <c r="A1124" s="437" t="s">
        <v>866</v>
      </c>
      <c r="D1124" s="3">
        <v>238</v>
      </c>
      <c r="E1124" s="3">
        <v>19</v>
      </c>
      <c r="F1124" s="344">
        <f t="shared" si="47"/>
        <v>7.3929961089494164E-2</v>
      </c>
      <c r="G1124" s="3">
        <v>3</v>
      </c>
      <c r="H1124" s="3">
        <v>1</v>
      </c>
      <c r="I1124" s="344">
        <f t="shared" si="46"/>
        <v>0.25</v>
      </c>
    </row>
    <row r="1125" spans="1:9" ht="15" x14ac:dyDescent="0.25">
      <c r="A1125" s="437" t="s">
        <v>867</v>
      </c>
      <c r="D1125" s="3">
        <v>630</v>
      </c>
      <c r="E1125" s="3">
        <v>36</v>
      </c>
      <c r="F1125" s="344">
        <f t="shared" si="47"/>
        <v>5.4054054054054057E-2</v>
      </c>
      <c r="G1125" s="3">
        <v>11</v>
      </c>
      <c r="H1125" s="3">
        <v>6</v>
      </c>
      <c r="I1125" s="344">
        <f t="shared" si="46"/>
        <v>0.35294117647058826</v>
      </c>
    </row>
    <row r="1126" spans="1:9" ht="15" x14ac:dyDescent="0.25">
      <c r="A1126" s="437" t="s">
        <v>868</v>
      </c>
      <c r="D1126" s="3">
        <v>590</v>
      </c>
      <c r="E1126" s="3">
        <v>47</v>
      </c>
      <c r="F1126" s="344">
        <f t="shared" si="47"/>
        <v>7.378335949764521E-2</v>
      </c>
      <c r="G1126" s="3">
        <v>10</v>
      </c>
      <c r="H1126" s="3">
        <v>3</v>
      </c>
      <c r="I1126" s="344">
        <f t="shared" si="46"/>
        <v>0.23076923076923078</v>
      </c>
    </row>
    <row r="1127" spans="1:9" ht="15" x14ac:dyDescent="0.25">
      <c r="A1127" s="437" t="s">
        <v>869</v>
      </c>
      <c r="D1127" s="3">
        <v>593</v>
      </c>
      <c r="E1127" s="3">
        <v>48</v>
      </c>
      <c r="F1127" s="344">
        <f t="shared" si="47"/>
        <v>7.4882995319812795E-2</v>
      </c>
      <c r="G1127" s="3">
        <v>14</v>
      </c>
      <c r="H1127" s="3">
        <v>6</v>
      </c>
      <c r="I1127" s="344">
        <f t="shared" si="46"/>
        <v>0.3</v>
      </c>
    </row>
    <row r="1128" spans="1:9" ht="15" x14ac:dyDescent="0.25">
      <c r="A1128" s="437" t="s">
        <v>870</v>
      </c>
      <c r="D1128" s="3">
        <v>631</v>
      </c>
      <c r="E1128" s="3">
        <v>42</v>
      </c>
      <c r="F1128" s="344">
        <f t="shared" si="47"/>
        <v>6.2407132243684993E-2</v>
      </c>
      <c r="G1128" s="3">
        <v>15</v>
      </c>
      <c r="H1128" s="3">
        <v>4</v>
      </c>
      <c r="I1128" s="344">
        <f t="shared" si="46"/>
        <v>0.21052631578947367</v>
      </c>
    </row>
    <row r="1129" spans="1:9" ht="15" x14ac:dyDescent="0.25">
      <c r="A1129" s="437" t="s">
        <v>871</v>
      </c>
      <c r="D1129" s="3">
        <v>390</v>
      </c>
      <c r="E1129" s="3">
        <v>20</v>
      </c>
      <c r="F1129" s="344">
        <f t="shared" si="47"/>
        <v>4.878048780487805E-2</v>
      </c>
      <c r="G1129" s="3">
        <v>8</v>
      </c>
      <c r="H1129" s="3">
        <v>3</v>
      </c>
      <c r="I1129" s="344">
        <f t="shared" si="46"/>
        <v>0.27272727272727271</v>
      </c>
    </row>
    <row r="1130" spans="1:9" ht="15" x14ac:dyDescent="0.25">
      <c r="A1130" s="437" t="s">
        <v>872</v>
      </c>
      <c r="D1130" s="3">
        <v>548</v>
      </c>
      <c r="E1130" s="3">
        <v>26</v>
      </c>
      <c r="F1130" s="344">
        <f t="shared" si="47"/>
        <v>4.5296167247386762E-2</v>
      </c>
      <c r="G1130" s="3">
        <v>6</v>
      </c>
      <c r="H1130" s="3">
        <v>3</v>
      </c>
      <c r="I1130" s="344">
        <f t="shared" si="46"/>
        <v>0.33333333333333331</v>
      </c>
    </row>
    <row r="1131" spans="1:9" ht="15" x14ac:dyDescent="0.25">
      <c r="A1131" s="437" t="s">
        <v>873</v>
      </c>
      <c r="D1131" s="3">
        <v>325</v>
      </c>
      <c r="E1131" s="3">
        <v>19</v>
      </c>
      <c r="F1131" s="344">
        <f t="shared" si="47"/>
        <v>5.5232558139534885E-2</v>
      </c>
      <c r="G1131" s="3">
        <v>8</v>
      </c>
      <c r="H1131" s="3">
        <v>2</v>
      </c>
      <c r="I1131" s="344">
        <f t="shared" si="46"/>
        <v>0.2</v>
      </c>
    </row>
    <row r="1132" spans="1:9" ht="15" x14ac:dyDescent="0.25">
      <c r="A1132" s="437" t="s">
        <v>874</v>
      </c>
      <c r="D1132" s="3">
        <v>162</v>
      </c>
      <c r="E1132" s="3">
        <v>15</v>
      </c>
      <c r="F1132" s="344">
        <f t="shared" si="47"/>
        <v>8.4745762711864403E-2</v>
      </c>
      <c r="G1132" s="3">
        <v>5</v>
      </c>
      <c r="H1132" s="3">
        <v>2</v>
      </c>
      <c r="I1132" s="344">
        <f t="shared" si="46"/>
        <v>0.2857142857142857</v>
      </c>
    </row>
    <row r="1133" spans="1:9" ht="15" x14ac:dyDescent="0.25">
      <c r="A1133" s="437" t="s">
        <v>875</v>
      </c>
      <c r="D1133" s="3">
        <v>178</v>
      </c>
      <c r="E1133" s="3">
        <v>18</v>
      </c>
      <c r="F1133" s="344">
        <f t="shared" si="47"/>
        <v>9.1836734693877556E-2</v>
      </c>
      <c r="G1133" s="3">
        <v>5</v>
      </c>
      <c r="H1133" s="3">
        <v>0</v>
      </c>
      <c r="I1133" s="344">
        <f t="shared" si="46"/>
        <v>0</v>
      </c>
    </row>
    <row r="1134" spans="1:9" ht="15" x14ac:dyDescent="0.25">
      <c r="A1134" s="437" t="s">
        <v>876</v>
      </c>
      <c r="D1134" s="3">
        <v>20</v>
      </c>
      <c r="E1134" s="3">
        <v>1</v>
      </c>
      <c r="F1134" s="344">
        <f t="shared" si="47"/>
        <v>4.7619047619047616E-2</v>
      </c>
      <c r="G1134" s="3">
        <v>2</v>
      </c>
      <c r="H1134" s="3">
        <v>0</v>
      </c>
      <c r="I1134" s="344">
        <f t="shared" si="46"/>
        <v>0</v>
      </c>
    </row>
    <row r="1135" spans="1:9" ht="15" x14ac:dyDescent="0.25">
      <c r="A1135" s="437" t="s">
        <v>877</v>
      </c>
      <c r="D1135" s="3">
        <v>188</v>
      </c>
      <c r="E1135" s="3">
        <v>9</v>
      </c>
      <c r="F1135" s="344">
        <f t="shared" si="47"/>
        <v>4.5685279187817257E-2</v>
      </c>
      <c r="G1135" s="3">
        <v>5</v>
      </c>
      <c r="H1135" s="3">
        <v>2</v>
      </c>
      <c r="I1135" s="344">
        <f t="shared" si="46"/>
        <v>0.2857142857142857</v>
      </c>
    </row>
    <row r="1136" spans="1:9" ht="15" x14ac:dyDescent="0.25">
      <c r="A1136" s="437" t="s">
        <v>878</v>
      </c>
      <c r="D1136" s="3">
        <v>148</v>
      </c>
      <c r="E1136" s="3">
        <v>5</v>
      </c>
      <c r="F1136" s="344">
        <f t="shared" si="47"/>
        <v>3.2679738562091505E-2</v>
      </c>
      <c r="G1136" s="3">
        <v>6</v>
      </c>
      <c r="H1136" s="3">
        <v>5</v>
      </c>
      <c r="I1136" s="344">
        <f t="shared" si="46"/>
        <v>0.45454545454545453</v>
      </c>
    </row>
    <row r="1137" spans="1:9" ht="15" x14ac:dyDescent="0.25">
      <c r="A1137" s="437" t="s">
        <v>879</v>
      </c>
      <c r="D1137" s="3">
        <v>44</v>
      </c>
      <c r="E1137" s="3">
        <v>5</v>
      </c>
      <c r="F1137" s="344">
        <f t="shared" si="47"/>
        <v>0.10204081632653061</v>
      </c>
      <c r="G1137" s="3">
        <v>5</v>
      </c>
      <c r="H1137" s="3">
        <v>1</v>
      </c>
      <c r="I1137" s="344">
        <f t="shared" si="46"/>
        <v>0.16666666666666666</v>
      </c>
    </row>
    <row r="1138" spans="1:9" ht="15" x14ac:dyDescent="0.25">
      <c r="A1138" s="437" t="s">
        <v>880</v>
      </c>
      <c r="D1138" s="3">
        <v>82</v>
      </c>
      <c r="E1138" s="3">
        <v>7</v>
      </c>
      <c r="F1138" s="344">
        <f t="shared" si="47"/>
        <v>7.8651685393258425E-2</v>
      </c>
      <c r="G1138" s="3">
        <v>1</v>
      </c>
      <c r="H1138" s="3">
        <v>0</v>
      </c>
      <c r="I1138" s="344">
        <f t="shared" si="46"/>
        <v>0</v>
      </c>
    </row>
    <row r="1139" spans="1:9" ht="15" x14ac:dyDescent="0.25">
      <c r="A1139" s="437" t="s">
        <v>881</v>
      </c>
      <c r="D1139" s="3">
        <v>35</v>
      </c>
      <c r="E1139" s="3">
        <v>1</v>
      </c>
      <c r="F1139" s="344">
        <f t="shared" si="47"/>
        <v>2.7777777777777776E-2</v>
      </c>
      <c r="G1139" s="3">
        <v>5</v>
      </c>
      <c r="H1139" s="3">
        <v>1</v>
      </c>
      <c r="I1139" s="344">
        <f t="shared" si="46"/>
        <v>0.16666666666666666</v>
      </c>
    </row>
    <row r="1140" spans="1:9" ht="15" x14ac:dyDescent="0.25">
      <c r="A1140" s="437" t="s">
        <v>882</v>
      </c>
      <c r="D1140" s="3">
        <v>16</v>
      </c>
      <c r="E1140" s="3">
        <v>3</v>
      </c>
      <c r="F1140" s="344">
        <f t="shared" si="47"/>
        <v>0.15789473684210525</v>
      </c>
      <c r="G1140" s="3">
        <v>4</v>
      </c>
      <c r="H1140" s="3">
        <v>2</v>
      </c>
      <c r="I1140" s="344">
        <f t="shared" si="46"/>
        <v>0.33333333333333331</v>
      </c>
    </row>
    <row r="1141" spans="1:9" ht="15" x14ac:dyDescent="0.25">
      <c r="A1141" s="437" t="s">
        <v>883</v>
      </c>
      <c r="D1141" s="3">
        <v>13</v>
      </c>
      <c r="E1141" s="3">
        <v>1</v>
      </c>
      <c r="F1141" s="344">
        <f t="shared" si="47"/>
        <v>7.1428571428571425E-2</v>
      </c>
      <c r="G1141" s="3">
        <v>0</v>
      </c>
      <c r="H1141" s="3">
        <v>0</v>
      </c>
      <c r="I1141" s="344" t="e">
        <f t="shared" si="46"/>
        <v>#DIV/0!</v>
      </c>
    </row>
    <row r="1142" spans="1:9" ht="15" x14ac:dyDescent="0.25">
      <c r="A1142" s="437" t="s">
        <v>884</v>
      </c>
      <c r="D1142" s="3">
        <v>3</v>
      </c>
      <c r="E1142" s="3">
        <v>0</v>
      </c>
      <c r="F1142" s="344">
        <f t="shared" si="47"/>
        <v>0</v>
      </c>
      <c r="G1142" s="3">
        <v>0</v>
      </c>
      <c r="H1142" s="3">
        <v>0</v>
      </c>
      <c r="I1142" s="344" t="e">
        <f t="shared" si="46"/>
        <v>#DIV/0!</v>
      </c>
    </row>
    <row r="1143" spans="1:9" ht="15" x14ac:dyDescent="0.25">
      <c r="A1143" s="437" t="s">
        <v>885</v>
      </c>
      <c r="D1143" s="3">
        <v>10</v>
      </c>
      <c r="E1143" s="3">
        <v>1</v>
      </c>
      <c r="F1143" s="344">
        <f t="shared" si="47"/>
        <v>9.0909090909090912E-2</v>
      </c>
      <c r="G1143" s="3">
        <v>2</v>
      </c>
      <c r="H1143" s="3">
        <v>0</v>
      </c>
      <c r="I1143" s="344">
        <f t="shared" si="46"/>
        <v>0</v>
      </c>
    </row>
    <row r="1144" spans="1:9" ht="15" x14ac:dyDescent="0.25">
      <c r="A1144" s="437" t="s">
        <v>886</v>
      </c>
      <c r="D1144" s="3">
        <v>4</v>
      </c>
      <c r="E1144" s="3">
        <v>2</v>
      </c>
      <c r="F1144" s="344">
        <f t="shared" si="47"/>
        <v>0.33333333333333331</v>
      </c>
      <c r="G1144" s="3">
        <v>1</v>
      </c>
      <c r="H1144" s="3">
        <v>0</v>
      </c>
      <c r="I1144" s="344">
        <f t="shared" si="46"/>
        <v>0</v>
      </c>
    </row>
    <row r="1145" spans="1:9" ht="15" x14ac:dyDescent="0.25">
      <c r="A1145" s="437" t="s">
        <v>887</v>
      </c>
      <c r="D1145" s="3">
        <v>1</v>
      </c>
      <c r="E1145" s="3">
        <v>0</v>
      </c>
      <c r="F1145" s="344">
        <f t="shared" si="47"/>
        <v>0</v>
      </c>
      <c r="G1145" s="3">
        <v>0</v>
      </c>
      <c r="H1145" s="3">
        <v>0</v>
      </c>
      <c r="I1145" s="344" t="e">
        <f t="shared" si="46"/>
        <v>#DIV/0!</v>
      </c>
    </row>
    <row r="1146" spans="1:9" ht="15" x14ac:dyDescent="0.25">
      <c r="A1146" s="437" t="s">
        <v>888</v>
      </c>
      <c r="D1146" s="3">
        <v>0</v>
      </c>
      <c r="E1146" s="3">
        <v>0</v>
      </c>
      <c r="F1146" s="344" t="e">
        <f t="shared" si="47"/>
        <v>#DIV/0!</v>
      </c>
      <c r="G1146" s="3">
        <v>0</v>
      </c>
      <c r="H1146" s="3">
        <v>0</v>
      </c>
      <c r="I1146" s="344" t="e">
        <f t="shared" si="46"/>
        <v>#DIV/0!</v>
      </c>
    </row>
    <row r="1147" spans="1:9" ht="15" x14ac:dyDescent="0.25">
      <c r="A1147" s="437" t="s">
        <v>889</v>
      </c>
      <c r="D1147" s="3">
        <v>0</v>
      </c>
      <c r="E1147" s="3">
        <v>0</v>
      </c>
      <c r="F1147" s="344" t="e">
        <f t="shared" si="47"/>
        <v>#DIV/0!</v>
      </c>
      <c r="G1147" s="3">
        <v>0</v>
      </c>
      <c r="H1147" s="3">
        <v>0</v>
      </c>
      <c r="I1147" s="344" t="e">
        <f t="shared" si="46"/>
        <v>#DIV/0!</v>
      </c>
    </row>
    <row r="1148" spans="1:9" ht="15" x14ac:dyDescent="0.25">
      <c r="A1148" s="437" t="s">
        <v>890</v>
      </c>
      <c r="D1148" s="3">
        <v>1</v>
      </c>
      <c r="E1148" s="3">
        <v>0</v>
      </c>
      <c r="F1148" s="344">
        <f t="shared" si="47"/>
        <v>0</v>
      </c>
      <c r="G1148" s="3">
        <v>0</v>
      </c>
      <c r="H1148" s="3">
        <v>0</v>
      </c>
      <c r="I1148" s="344" t="e">
        <f t="shared" si="46"/>
        <v>#DIV/0!</v>
      </c>
    </row>
    <row r="1149" spans="1:9" ht="15" x14ac:dyDescent="0.25">
      <c r="A1149" s="437" t="s">
        <v>891</v>
      </c>
      <c r="D1149" s="3">
        <v>0</v>
      </c>
      <c r="E1149" s="3">
        <v>0</v>
      </c>
      <c r="F1149" s="344" t="e">
        <f t="shared" si="47"/>
        <v>#DIV/0!</v>
      </c>
      <c r="G1149" s="3">
        <v>0</v>
      </c>
      <c r="H1149" s="3">
        <v>0</v>
      </c>
      <c r="I1149" s="344" t="e">
        <f t="shared" si="46"/>
        <v>#DIV/0!</v>
      </c>
    </row>
    <row r="1150" spans="1:9" ht="15" x14ac:dyDescent="0.25">
      <c r="A1150" s="437" t="s">
        <v>892</v>
      </c>
      <c r="D1150" s="3">
        <v>0</v>
      </c>
      <c r="E1150" s="3">
        <v>0</v>
      </c>
      <c r="F1150" s="344" t="e">
        <f t="shared" si="47"/>
        <v>#DIV/0!</v>
      </c>
      <c r="G1150" s="3">
        <v>0</v>
      </c>
      <c r="H1150" s="3">
        <v>0</v>
      </c>
      <c r="I1150" s="344" t="e">
        <f t="shared" si="46"/>
        <v>#DIV/0!</v>
      </c>
    </row>
    <row r="1151" spans="1:9" ht="15" x14ac:dyDescent="0.25">
      <c r="A1151" s="437" t="s">
        <v>893</v>
      </c>
      <c r="D1151" s="3">
        <v>0</v>
      </c>
      <c r="E1151" s="3">
        <v>0</v>
      </c>
      <c r="F1151" s="344" t="e">
        <f t="shared" si="47"/>
        <v>#DIV/0!</v>
      </c>
      <c r="G1151" s="3">
        <v>0</v>
      </c>
      <c r="H1151" s="3">
        <v>0</v>
      </c>
      <c r="I1151" s="344" t="e">
        <f t="shared" si="46"/>
        <v>#DIV/0!</v>
      </c>
    </row>
    <row r="1152" spans="1:9" ht="15" x14ac:dyDescent="0.25">
      <c r="A1152" s="437" t="s">
        <v>894</v>
      </c>
      <c r="D1152" s="3">
        <v>0</v>
      </c>
      <c r="E1152" s="3">
        <v>0</v>
      </c>
      <c r="F1152" s="344" t="e">
        <f t="shared" si="47"/>
        <v>#DIV/0!</v>
      </c>
      <c r="G1152" s="3">
        <v>0</v>
      </c>
      <c r="H1152" s="3">
        <v>0</v>
      </c>
      <c r="I1152" s="344" t="e">
        <f t="shared" si="46"/>
        <v>#DIV/0!</v>
      </c>
    </row>
    <row r="1153" spans="1:10" ht="15" x14ac:dyDescent="0.25">
      <c r="A1153" s="437" t="s">
        <v>895</v>
      </c>
      <c r="D1153" s="3">
        <v>0</v>
      </c>
      <c r="E1153" s="3">
        <v>0</v>
      </c>
      <c r="F1153" s="344" t="e">
        <f t="shared" si="47"/>
        <v>#DIV/0!</v>
      </c>
      <c r="G1153" s="3">
        <v>0</v>
      </c>
      <c r="H1153" s="3">
        <v>0</v>
      </c>
      <c r="I1153" s="344" t="e">
        <f t="shared" si="46"/>
        <v>#DIV/0!</v>
      </c>
    </row>
    <row r="1154" spans="1:10" ht="15" x14ac:dyDescent="0.25">
      <c r="A1154" s="437" t="s">
        <v>896</v>
      </c>
      <c r="D1154" s="3">
        <v>0</v>
      </c>
      <c r="E1154" s="3">
        <v>0</v>
      </c>
      <c r="F1154" s="344" t="e">
        <f t="shared" si="47"/>
        <v>#DIV/0!</v>
      </c>
      <c r="G1154" s="3">
        <v>0</v>
      </c>
      <c r="H1154" s="3">
        <v>0</v>
      </c>
      <c r="I1154" s="344" t="e">
        <f t="shared" si="46"/>
        <v>#DIV/0!</v>
      </c>
    </row>
    <row r="1155" spans="1:10" ht="15" x14ac:dyDescent="0.25">
      <c r="A1155" s="437" t="s">
        <v>897</v>
      </c>
      <c r="D1155" s="3">
        <v>0</v>
      </c>
      <c r="E1155" s="3">
        <v>0</v>
      </c>
      <c r="F1155" s="344" t="e">
        <f t="shared" si="47"/>
        <v>#DIV/0!</v>
      </c>
      <c r="G1155" s="3">
        <v>0</v>
      </c>
      <c r="H1155" s="3">
        <v>0</v>
      </c>
      <c r="I1155" s="344" t="e">
        <f t="shared" ref="I1155:I1218" si="48">H1155/(H1155+G1155)</f>
        <v>#DIV/0!</v>
      </c>
    </row>
    <row r="1156" spans="1:10" ht="15" x14ac:dyDescent="0.25">
      <c r="A1156" s="437" t="s">
        <v>898</v>
      </c>
      <c r="D1156" s="3">
        <v>0</v>
      </c>
      <c r="E1156" s="3">
        <v>0</v>
      </c>
      <c r="F1156" s="344" t="e">
        <f t="shared" si="47"/>
        <v>#DIV/0!</v>
      </c>
      <c r="G1156" s="3">
        <v>0</v>
      </c>
      <c r="H1156" s="3">
        <v>0</v>
      </c>
      <c r="I1156" s="344" t="e">
        <f t="shared" si="48"/>
        <v>#DIV/0!</v>
      </c>
    </row>
    <row r="1157" spans="1:10" ht="15" x14ac:dyDescent="0.25">
      <c r="A1157" s="437" t="s">
        <v>899</v>
      </c>
      <c r="D1157" s="3">
        <v>0</v>
      </c>
      <c r="E1157" s="3">
        <v>0</v>
      </c>
      <c r="F1157" s="344" t="e">
        <f t="shared" ref="F1157:F1220" si="49">E1157/(E1157+D1157)</f>
        <v>#DIV/0!</v>
      </c>
      <c r="G1157" s="3">
        <v>0</v>
      </c>
      <c r="H1157" s="3">
        <v>0</v>
      </c>
      <c r="I1157" s="344" t="e">
        <f t="shared" si="48"/>
        <v>#DIV/0!</v>
      </c>
    </row>
    <row r="1158" spans="1:10" ht="15" x14ac:dyDescent="0.25">
      <c r="A1158" s="437" t="s">
        <v>900</v>
      </c>
      <c r="D1158" s="3">
        <v>0</v>
      </c>
      <c r="E1158" s="3">
        <v>0</v>
      </c>
      <c r="F1158" s="344" t="e">
        <f t="shared" si="49"/>
        <v>#DIV/0!</v>
      </c>
      <c r="G1158" s="3">
        <v>0</v>
      </c>
      <c r="H1158" s="3">
        <v>0</v>
      </c>
      <c r="I1158" s="344" t="e">
        <f t="shared" si="48"/>
        <v>#DIV/0!</v>
      </c>
    </row>
    <row r="1159" spans="1:10" ht="15" x14ac:dyDescent="0.25">
      <c r="A1159" s="437" t="s">
        <v>901</v>
      </c>
      <c r="D1159" s="3">
        <v>0</v>
      </c>
      <c r="E1159" s="3">
        <v>0</v>
      </c>
      <c r="F1159" s="344" t="e">
        <f t="shared" si="49"/>
        <v>#DIV/0!</v>
      </c>
      <c r="G1159" s="3">
        <v>0</v>
      </c>
      <c r="H1159" s="3">
        <v>0</v>
      </c>
      <c r="I1159" s="344" t="e">
        <f t="shared" si="48"/>
        <v>#DIV/0!</v>
      </c>
    </row>
    <row r="1160" spans="1:10" ht="15" x14ac:dyDescent="0.25">
      <c r="A1160" s="437" t="s">
        <v>902</v>
      </c>
      <c r="D1160" s="3">
        <v>0</v>
      </c>
      <c r="E1160" s="3">
        <v>0</v>
      </c>
      <c r="F1160" s="344" t="e">
        <f t="shared" si="49"/>
        <v>#DIV/0!</v>
      </c>
      <c r="G1160" s="3">
        <v>0</v>
      </c>
      <c r="H1160" s="3">
        <v>0</v>
      </c>
      <c r="I1160" s="344" t="e">
        <f t="shared" si="48"/>
        <v>#DIV/0!</v>
      </c>
    </row>
    <row r="1161" spans="1:10" ht="15" x14ac:dyDescent="0.25">
      <c r="A1161" s="437" t="s">
        <v>903</v>
      </c>
      <c r="D1161" s="3">
        <v>0</v>
      </c>
      <c r="E1161" s="3">
        <v>0</v>
      </c>
      <c r="F1161" s="344" t="e">
        <f t="shared" si="49"/>
        <v>#DIV/0!</v>
      </c>
      <c r="G1161" s="3">
        <v>0</v>
      </c>
      <c r="H1161" s="3">
        <v>0</v>
      </c>
      <c r="I1161" s="344" t="e">
        <f t="shared" si="48"/>
        <v>#DIV/0!</v>
      </c>
    </row>
    <row r="1162" spans="1:10" ht="15.75" thickBot="1" x14ac:dyDescent="0.3">
      <c r="A1162" s="437" t="s">
        <v>904</v>
      </c>
      <c r="D1162" s="3">
        <v>0</v>
      </c>
      <c r="E1162" s="3">
        <v>0</v>
      </c>
      <c r="F1162" s="344" t="e">
        <f t="shared" si="49"/>
        <v>#DIV/0!</v>
      </c>
      <c r="G1162" s="3">
        <v>0</v>
      </c>
      <c r="H1162" s="3">
        <v>0</v>
      </c>
      <c r="I1162" s="344" t="e">
        <f t="shared" si="48"/>
        <v>#DIV/0!</v>
      </c>
    </row>
    <row r="1163" spans="1:10" ht="15.75" thickBot="1" x14ac:dyDescent="0.3">
      <c r="A1163" s="446" t="s">
        <v>905</v>
      </c>
      <c r="B1163" s="447"/>
      <c r="C1163" s="447"/>
      <c r="D1163" s="447">
        <f>SUM(D958:D1162)</f>
        <v>32026</v>
      </c>
      <c r="E1163" s="447">
        <f>SUM(E958:E1162)</f>
        <v>2067</v>
      </c>
      <c r="F1163" s="448">
        <f t="shared" si="49"/>
        <v>6.0628281465403458E-2</v>
      </c>
      <c r="G1163" s="447">
        <f>SUM(G958:G1162)</f>
        <v>931</v>
      </c>
      <c r="H1163" s="447">
        <f>SUM(H958:H1162)</f>
        <v>265</v>
      </c>
      <c r="I1163" s="448">
        <f t="shared" si="48"/>
        <v>0.22157190635451504</v>
      </c>
      <c r="J1163" s="445" t="s">
        <v>654</v>
      </c>
    </row>
    <row r="1164" spans="1:10" ht="15" x14ac:dyDescent="0.25">
      <c r="F1164" s="465"/>
      <c r="I1164" s="465"/>
    </row>
    <row r="1165" spans="1:10" ht="15" x14ac:dyDescent="0.25">
      <c r="F1165" s="367"/>
      <c r="I1165" s="367"/>
    </row>
    <row r="1166" spans="1:10" ht="15" x14ac:dyDescent="0.25">
      <c r="A1166" s="346">
        <v>2019</v>
      </c>
      <c r="B1166" s="276"/>
      <c r="C1166" s="276"/>
      <c r="D1166" s="276"/>
      <c r="E1166" s="276"/>
      <c r="F1166" s="347"/>
      <c r="G1166" s="276"/>
      <c r="H1166" s="276"/>
      <c r="I1166" s="347"/>
      <c r="J1166" s="276"/>
    </row>
    <row r="1167" spans="1:10" ht="15" x14ac:dyDescent="0.25">
      <c r="A1167" t="s">
        <v>909</v>
      </c>
      <c r="D1167">
        <v>0</v>
      </c>
      <c r="E1167">
        <v>0</v>
      </c>
      <c r="F1167" s="367" t="e">
        <f t="shared" si="49"/>
        <v>#DIV/0!</v>
      </c>
      <c r="G1167">
        <v>0</v>
      </c>
      <c r="H1167">
        <v>0</v>
      </c>
      <c r="I1167" s="367" t="e">
        <f t="shared" si="48"/>
        <v>#DIV/0!</v>
      </c>
    </row>
    <row r="1168" spans="1:10" ht="15" x14ac:dyDescent="0.25">
      <c r="A1168" t="s">
        <v>910</v>
      </c>
      <c r="D1168">
        <v>0</v>
      </c>
      <c r="E1168">
        <v>0</v>
      </c>
      <c r="F1168" s="367" t="e">
        <f t="shared" si="49"/>
        <v>#DIV/0!</v>
      </c>
      <c r="G1168">
        <v>0</v>
      </c>
      <c r="H1168">
        <v>0</v>
      </c>
      <c r="I1168" s="367" t="e">
        <f t="shared" si="48"/>
        <v>#DIV/0!</v>
      </c>
    </row>
    <row r="1169" spans="1:9" ht="15" x14ac:dyDescent="0.25">
      <c r="A1169" t="s">
        <v>714</v>
      </c>
      <c r="D1169">
        <v>0</v>
      </c>
      <c r="E1169">
        <v>0</v>
      </c>
      <c r="F1169" s="367" t="e">
        <f t="shared" si="49"/>
        <v>#DIV/0!</v>
      </c>
      <c r="G1169">
        <v>0</v>
      </c>
      <c r="H1169">
        <v>0</v>
      </c>
      <c r="I1169" s="367" t="e">
        <f t="shared" si="48"/>
        <v>#DIV/0!</v>
      </c>
    </row>
    <row r="1170" spans="1:9" ht="15" x14ac:dyDescent="0.25">
      <c r="A1170" t="s">
        <v>715</v>
      </c>
      <c r="D1170">
        <v>0</v>
      </c>
      <c r="E1170">
        <v>0</v>
      </c>
      <c r="F1170" s="367" t="e">
        <f t="shared" si="49"/>
        <v>#DIV/0!</v>
      </c>
      <c r="G1170">
        <v>0</v>
      </c>
      <c r="H1170">
        <v>0</v>
      </c>
      <c r="I1170" s="367" t="e">
        <f t="shared" si="48"/>
        <v>#DIV/0!</v>
      </c>
    </row>
    <row r="1171" spans="1:9" ht="15" x14ac:dyDescent="0.25">
      <c r="A1171" t="s">
        <v>716</v>
      </c>
      <c r="D1171">
        <v>0</v>
      </c>
      <c r="E1171">
        <v>0</v>
      </c>
      <c r="F1171" s="367" t="e">
        <f t="shared" si="49"/>
        <v>#DIV/0!</v>
      </c>
      <c r="G1171">
        <v>0</v>
      </c>
      <c r="H1171">
        <v>0</v>
      </c>
      <c r="I1171" s="367" t="e">
        <f t="shared" si="48"/>
        <v>#DIV/0!</v>
      </c>
    </row>
    <row r="1172" spans="1:9" ht="15" x14ac:dyDescent="0.25">
      <c r="A1172" t="s">
        <v>717</v>
      </c>
      <c r="D1172">
        <v>0</v>
      </c>
      <c r="E1172">
        <v>0</v>
      </c>
      <c r="F1172" s="367" t="e">
        <f t="shared" si="49"/>
        <v>#DIV/0!</v>
      </c>
      <c r="G1172">
        <v>0</v>
      </c>
      <c r="H1172">
        <v>0</v>
      </c>
      <c r="I1172" s="367" t="e">
        <f t="shared" si="48"/>
        <v>#DIV/0!</v>
      </c>
    </row>
    <row r="1173" spans="1:9" ht="15" x14ac:dyDescent="0.25">
      <c r="A1173" t="s">
        <v>718</v>
      </c>
      <c r="D1173">
        <v>0</v>
      </c>
      <c r="E1173">
        <v>0</v>
      </c>
      <c r="F1173" s="367" t="e">
        <f t="shared" si="49"/>
        <v>#DIV/0!</v>
      </c>
      <c r="G1173">
        <v>0</v>
      </c>
      <c r="H1173">
        <v>0</v>
      </c>
      <c r="I1173" s="367" t="e">
        <f t="shared" si="48"/>
        <v>#DIV/0!</v>
      </c>
    </row>
    <row r="1174" spans="1:9" ht="15" x14ac:dyDescent="0.25">
      <c r="A1174" t="s">
        <v>719</v>
      </c>
      <c r="D1174">
        <v>0</v>
      </c>
      <c r="E1174">
        <v>0</v>
      </c>
      <c r="F1174" s="367" t="e">
        <f t="shared" si="49"/>
        <v>#DIV/0!</v>
      </c>
      <c r="G1174">
        <v>0</v>
      </c>
      <c r="H1174">
        <v>0</v>
      </c>
      <c r="I1174" s="367" t="e">
        <f t="shared" si="48"/>
        <v>#DIV/0!</v>
      </c>
    </row>
    <row r="1175" spans="1:9" ht="15" x14ac:dyDescent="0.25">
      <c r="A1175" t="s">
        <v>720</v>
      </c>
      <c r="D1175">
        <v>0</v>
      </c>
      <c r="E1175">
        <v>0</v>
      </c>
      <c r="F1175" s="367" t="e">
        <f t="shared" si="49"/>
        <v>#DIV/0!</v>
      </c>
      <c r="G1175">
        <v>0</v>
      </c>
      <c r="H1175">
        <v>0</v>
      </c>
      <c r="I1175" s="367" t="e">
        <f t="shared" si="48"/>
        <v>#DIV/0!</v>
      </c>
    </row>
    <row r="1176" spans="1:9" ht="15" x14ac:dyDescent="0.25">
      <c r="A1176" t="s">
        <v>721</v>
      </c>
      <c r="D1176">
        <v>0</v>
      </c>
      <c r="E1176">
        <v>0</v>
      </c>
      <c r="F1176" s="367" t="e">
        <f t="shared" si="49"/>
        <v>#DIV/0!</v>
      </c>
      <c r="G1176">
        <v>0</v>
      </c>
      <c r="H1176">
        <v>0</v>
      </c>
      <c r="I1176" s="367" t="e">
        <f t="shared" si="48"/>
        <v>#DIV/0!</v>
      </c>
    </row>
    <row r="1177" spans="1:9" ht="15" x14ac:dyDescent="0.25">
      <c r="A1177" t="s">
        <v>722</v>
      </c>
      <c r="D1177">
        <v>0</v>
      </c>
      <c r="E1177">
        <v>0</v>
      </c>
      <c r="F1177" s="367" t="e">
        <f t="shared" si="49"/>
        <v>#DIV/0!</v>
      </c>
      <c r="G1177">
        <v>0</v>
      </c>
      <c r="H1177">
        <v>0</v>
      </c>
      <c r="I1177" s="367" t="e">
        <f t="shared" si="48"/>
        <v>#DIV/0!</v>
      </c>
    </row>
    <row r="1178" spans="1:9" ht="15" x14ac:dyDescent="0.25">
      <c r="A1178" t="s">
        <v>723</v>
      </c>
      <c r="D1178">
        <v>0</v>
      </c>
      <c r="E1178">
        <v>0</v>
      </c>
      <c r="F1178" s="367" t="e">
        <f t="shared" si="49"/>
        <v>#DIV/0!</v>
      </c>
      <c r="G1178">
        <v>0</v>
      </c>
      <c r="H1178">
        <v>0</v>
      </c>
      <c r="I1178" s="367" t="e">
        <f t="shared" si="48"/>
        <v>#DIV/0!</v>
      </c>
    </row>
    <row r="1179" spans="1:9" ht="15" x14ac:dyDescent="0.25">
      <c r="A1179" t="s">
        <v>724</v>
      </c>
      <c r="D1179">
        <v>0</v>
      </c>
      <c r="E1179">
        <v>0</v>
      </c>
      <c r="F1179" s="367" t="e">
        <f t="shared" si="49"/>
        <v>#DIV/0!</v>
      </c>
      <c r="G1179">
        <v>0</v>
      </c>
      <c r="H1179">
        <v>0</v>
      </c>
      <c r="I1179" s="367" t="e">
        <f t="shared" si="48"/>
        <v>#DIV/0!</v>
      </c>
    </row>
    <row r="1180" spans="1:9" ht="15" x14ac:dyDescent="0.25">
      <c r="A1180" t="s">
        <v>725</v>
      </c>
      <c r="D1180">
        <v>0</v>
      </c>
      <c r="E1180">
        <v>0</v>
      </c>
      <c r="F1180" s="367" t="e">
        <f t="shared" si="49"/>
        <v>#DIV/0!</v>
      </c>
      <c r="G1180">
        <v>0</v>
      </c>
      <c r="H1180">
        <v>0</v>
      </c>
      <c r="I1180" s="367" t="e">
        <f t="shared" si="48"/>
        <v>#DIV/0!</v>
      </c>
    </row>
    <row r="1181" spans="1:9" ht="15" x14ac:dyDescent="0.25">
      <c r="A1181" t="s">
        <v>726</v>
      </c>
      <c r="D1181">
        <v>0</v>
      </c>
      <c r="E1181">
        <v>0</v>
      </c>
      <c r="F1181" s="367" t="e">
        <f t="shared" si="49"/>
        <v>#DIV/0!</v>
      </c>
      <c r="G1181">
        <v>0</v>
      </c>
      <c r="H1181">
        <v>0</v>
      </c>
      <c r="I1181" s="367" t="e">
        <f t="shared" si="48"/>
        <v>#DIV/0!</v>
      </c>
    </row>
    <row r="1182" spans="1:9" ht="15" x14ac:dyDescent="0.25">
      <c r="A1182" t="s">
        <v>727</v>
      </c>
      <c r="D1182">
        <v>0</v>
      </c>
      <c r="E1182">
        <v>0</v>
      </c>
      <c r="F1182" s="367" t="e">
        <f t="shared" si="49"/>
        <v>#DIV/0!</v>
      </c>
      <c r="G1182">
        <v>0</v>
      </c>
      <c r="H1182">
        <v>0</v>
      </c>
      <c r="I1182" s="367" t="e">
        <f t="shared" si="48"/>
        <v>#DIV/0!</v>
      </c>
    </row>
    <row r="1183" spans="1:9" ht="15" x14ac:dyDescent="0.25">
      <c r="A1183" t="s">
        <v>728</v>
      </c>
      <c r="D1183">
        <v>0</v>
      </c>
      <c r="E1183">
        <v>0</v>
      </c>
      <c r="F1183" s="367" t="e">
        <f t="shared" si="49"/>
        <v>#DIV/0!</v>
      </c>
      <c r="G1183">
        <v>0</v>
      </c>
      <c r="H1183">
        <v>0</v>
      </c>
      <c r="I1183" s="367" t="e">
        <f t="shared" si="48"/>
        <v>#DIV/0!</v>
      </c>
    </row>
    <row r="1184" spans="1:9" ht="15" x14ac:dyDescent="0.25">
      <c r="A1184" t="s">
        <v>729</v>
      </c>
      <c r="D1184">
        <v>0</v>
      </c>
      <c r="E1184">
        <v>0</v>
      </c>
      <c r="F1184" s="367" t="e">
        <f t="shared" si="49"/>
        <v>#DIV/0!</v>
      </c>
      <c r="G1184">
        <v>0</v>
      </c>
      <c r="H1184">
        <v>0</v>
      </c>
      <c r="I1184" s="367" t="e">
        <f t="shared" si="48"/>
        <v>#DIV/0!</v>
      </c>
    </row>
    <row r="1185" spans="1:9" ht="15" x14ac:dyDescent="0.25">
      <c r="A1185" t="s">
        <v>730</v>
      </c>
      <c r="D1185">
        <v>0</v>
      </c>
      <c r="E1185">
        <v>0</v>
      </c>
      <c r="F1185" s="367" t="e">
        <f t="shared" si="49"/>
        <v>#DIV/0!</v>
      </c>
      <c r="G1185">
        <v>0</v>
      </c>
      <c r="H1185">
        <v>0</v>
      </c>
      <c r="I1185" s="367" t="e">
        <f t="shared" si="48"/>
        <v>#DIV/0!</v>
      </c>
    </row>
    <row r="1186" spans="1:9" ht="15" x14ac:dyDescent="0.25">
      <c r="A1186" t="s">
        <v>731</v>
      </c>
      <c r="D1186">
        <v>0</v>
      </c>
      <c r="E1186">
        <v>0</v>
      </c>
      <c r="F1186" s="367" t="e">
        <f t="shared" si="49"/>
        <v>#DIV/0!</v>
      </c>
      <c r="G1186">
        <v>0</v>
      </c>
      <c r="H1186">
        <v>0</v>
      </c>
      <c r="I1186" s="367" t="e">
        <f t="shared" si="48"/>
        <v>#DIV/0!</v>
      </c>
    </row>
    <row r="1187" spans="1:9" ht="15" x14ac:dyDescent="0.25">
      <c r="A1187" t="s">
        <v>732</v>
      </c>
      <c r="D1187">
        <v>0</v>
      </c>
      <c r="E1187">
        <v>0</v>
      </c>
      <c r="F1187" s="367" t="e">
        <f t="shared" si="49"/>
        <v>#DIV/0!</v>
      </c>
      <c r="G1187">
        <v>0</v>
      </c>
      <c r="H1187">
        <v>0</v>
      </c>
      <c r="I1187" s="367" t="e">
        <f t="shared" si="48"/>
        <v>#DIV/0!</v>
      </c>
    </row>
    <row r="1188" spans="1:9" ht="15" x14ac:dyDescent="0.25">
      <c r="A1188" t="s">
        <v>733</v>
      </c>
      <c r="D1188">
        <v>0</v>
      </c>
      <c r="E1188">
        <v>0</v>
      </c>
      <c r="F1188" s="367" t="e">
        <f t="shared" si="49"/>
        <v>#DIV/0!</v>
      </c>
      <c r="G1188">
        <v>0</v>
      </c>
      <c r="H1188">
        <v>0</v>
      </c>
      <c r="I1188" s="367" t="e">
        <f t="shared" si="48"/>
        <v>#DIV/0!</v>
      </c>
    </row>
    <row r="1189" spans="1:9" ht="15" x14ac:dyDescent="0.25">
      <c r="A1189" t="s">
        <v>734</v>
      </c>
      <c r="D1189">
        <v>0</v>
      </c>
      <c r="E1189">
        <v>0</v>
      </c>
      <c r="F1189" s="367" t="e">
        <f t="shared" si="49"/>
        <v>#DIV/0!</v>
      </c>
      <c r="G1189">
        <v>0</v>
      </c>
      <c r="H1189">
        <v>0</v>
      </c>
      <c r="I1189" s="367" t="e">
        <f t="shared" si="48"/>
        <v>#DIV/0!</v>
      </c>
    </row>
    <row r="1190" spans="1:9" ht="15" x14ac:dyDescent="0.25">
      <c r="A1190" t="s">
        <v>735</v>
      </c>
      <c r="D1190">
        <v>0</v>
      </c>
      <c r="E1190">
        <v>0</v>
      </c>
      <c r="F1190" s="367" t="e">
        <f t="shared" si="49"/>
        <v>#DIV/0!</v>
      </c>
      <c r="G1190">
        <v>0</v>
      </c>
      <c r="H1190">
        <v>0</v>
      </c>
      <c r="I1190" s="367" t="e">
        <f t="shared" si="48"/>
        <v>#DIV/0!</v>
      </c>
    </row>
    <row r="1191" spans="1:9" ht="15" x14ac:dyDescent="0.25">
      <c r="A1191" t="s">
        <v>736</v>
      </c>
      <c r="D1191">
        <v>0</v>
      </c>
      <c r="E1191">
        <v>0</v>
      </c>
      <c r="F1191" s="367" t="e">
        <f t="shared" si="49"/>
        <v>#DIV/0!</v>
      </c>
      <c r="G1191">
        <v>0</v>
      </c>
      <c r="H1191">
        <v>0</v>
      </c>
      <c r="I1191" s="367" t="e">
        <f t="shared" si="48"/>
        <v>#DIV/0!</v>
      </c>
    </row>
    <row r="1192" spans="1:9" ht="15" x14ac:dyDescent="0.25">
      <c r="A1192" t="s">
        <v>737</v>
      </c>
      <c r="D1192">
        <v>0</v>
      </c>
      <c r="E1192">
        <v>0</v>
      </c>
      <c r="F1192" s="367" t="e">
        <f t="shared" si="49"/>
        <v>#DIV/0!</v>
      </c>
      <c r="G1192">
        <v>0</v>
      </c>
      <c r="H1192">
        <v>0</v>
      </c>
      <c r="I1192" s="367" t="e">
        <f t="shared" si="48"/>
        <v>#DIV/0!</v>
      </c>
    </row>
    <row r="1193" spans="1:9" ht="15" x14ac:dyDescent="0.25">
      <c r="A1193" t="s">
        <v>738</v>
      </c>
      <c r="D1193">
        <v>0</v>
      </c>
      <c r="E1193">
        <v>0</v>
      </c>
      <c r="F1193" s="367" t="e">
        <f t="shared" si="49"/>
        <v>#DIV/0!</v>
      </c>
      <c r="G1193">
        <v>0</v>
      </c>
      <c r="H1193">
        <v>0</v>
      </c>
      <c r="I1193" s="367" t="e">
        <f t="shared" si="48"/>
        <v>#DIV/0!</v>
      </c>
    </row>
    <row r="1194" spans="1:9" ht="15" x14ac:dyDescent="0.25">
      <c r="A1194" t="s">
        <v>739</v>
      </c>
      <c r="D1194">
        <v>0</v>
      </c>
      <c r="E1194">
        <v>0</v>
      </c>
      <c r="F1194" s="367" t="e">
        <f t="shared" si="49"/>
        <v>#DIV/0!</v>
      </c>
      <c r="G1194">
        <v>0</v>
      </c>
      <c r="H1194">
        <v>0</v>
      </c>
      <c r="I1194" s="367" t="e">
        <f t="shared" si="48"/>
        <v>#DIV/0!</v>
      </c>
    </row>
    <row r="1195" spans="1:9" ht="15" x14ac:dyDescent="0.25">
      <c r="A1195" t="s">
        <v>740</v>
      </c>
      <c r="D1195">
        <v>0</v>
      </c>
      <c r="E1195">
        <v>0</v>
      </c>
      <c r="F1195" s="367" t="e">
        <f t="shared" si="49"/>
        <v>#DIV/0!</v>
      </c>
      <c r="G1195">
        <v>0</v>
      </c>
      <c r="H1195">
        <v>0</v>
      </c>
      <c r="I1195" s="367" t="e">
        <f t="shared" si="48"/>
        <v>#DIV/0!</v>
      </c>
    </row>
    <row r="1196" spans="1:9" ht="15" x14ac:dyDescent="0.25">
      <c r="A1196" t="s">
        <v>741</v>
      </c>
      <c r="D1196">
        <v>0</v>
      </c>
      <c r="E1196">
        <v>0</v>
      </c>
      <c r="F1196" s="367" t="e">
        <f t="shared" si="49"/>
        <v>#DIV/0!</v>
      </c>
      <c r="G1196">
        <v>0</v>
      </c>
      <c r="H1196">
        <v>0</v>
      </c>
      <c r="I1196" s="367" t="e">
        <f t="shared" si="48"/>
        <v>#DIV/0!</v>
      </c>
    </row>
    <row r="1197" spans="1:9" ht="15" x14ac:dyDescent="0.25">
      <c r="A1197" t="s">
        <v>742</v>
      </c>
      <c r="D1197">
        <v>0</v>
      </c>
      <c r="E1197">
        <v>0</v>
      </c>
      <c r="F1197" s="367" t="e">
        <f t="shared" si="49"/>
        <v>#DIV/0!</v>
      </c>
      <c r="G1197">
        <v>0</v>
      </c>
      <c r="H1197">
        <v>0</v>
      </c>
      <c r="I1197" s="367" t="e">
        <f t="shared" si="48"/>
        <v>#DIV/0!</v>
      </c>
    </row>
    <row r="1198" spans="1:9" ht="15" x14ac:dyDescent="0.25">
      <c r="A1198" t="s">
        <v>743</v>
      </c>
      <c r="D1198">
        <v>0</v>
      </c>
      <c r="E1198">
        <v>0</v>
      </c>
      <c r="F1198" s="367" t="e">
        <f t="shared" si="49"/>
        <v>#DIV/0!</v>
      </c>
      <c r="G1198">
        <v>0</v>
      </c>
      <c r="H1198">
        <v>0</v>
      </c>
      <c r="I1198" s="367" t="e">
        <f t="shared" si="48"/>
        <v>#DIV/0!</v>
      </c>
    </row>
    <row r="1199" spans="1:9" ht="15" x14ac:dyDescent="0.25">
      <c r="A1199" t="s">
        <v>744</v>
      </c>
      <c r="D1199">
        <v>0</v>
      </c>
      <c r="E1199">
        <v>0</v>
      </c>
      <c r="F1199" s="367" t="e">
        <f t="shared" si="49"/>
        <v>#DIV/0!</v>
      </c>
      <c r="G1199">
        <v>0</v>
      </c>
      <c r="H1199">
        <v>0</v>
      </c>
      <c r="I1199" s="367" t="e">
        <f t="shared" si="48"/>
        <v>#DIV/0!</v>
      </c>
    </row>
    <row r="1200" spans="1:9" ht="15" x14ac:dyDescent="0.25">
      <c r="A1200" t="s">
        <v>745</v>
      </c>
      <c r="D1200">
        <v>0</v>
      </c>
      <c r="E1200">
        <v>0</v>
      </c>
      <c r="F1200" s="367" t="e">
        <f t="shared" si="49"/>
        <v>#DIV/0!</v>
      </c>
      <c r="G1200">
        <v>0</v>
      </c>
      <c r="H1200">
        <v>0</v>
      </c>
      <c r="I1200" s="367" t="e">
        <f t="shared" si="48"/>
        <v>#DIV/0!</v>
      </c>
    </row>
    <row r="1201" spans="1:9" ht="15" x14ac:dyDescent="0.25">
      <c r="A1201" t="s">
        <v>746</v>
      </c>
      <c r="D1201">
        <v>0</v>
      </c>
      <c r="E1201">
        <v>0</v>
      </c>
      <c r="F1201" s="367" t="e">
        <f t="shared" si="49"/>
        <v>#DIV/0!</v>
      </c>
      <c r="G1201">
        <v>0</v>
      </c>
      <c r="H1201">
        <v>0</v>
      </c>
      <c r="I1201" s="367" t="e">
        <f t="shared" si="48"/>
        <v>#DIV/0!</v>
      </c>
    </row>
    <row r="1202" spans="1:9" ht="15" x14ac:dyDescent="0.25">
      <c r="A1202" t="s">
        <v>747</v>
      </c>
      <c r="D1202">
        <v>0</v>
      </c>
      <c r="E1202">
        <v>0</v>
      </c>
      <c r="F1202" s="367" t="e">
        <f t="shared" si="49"/>
        <v>#DIV/0!</v>
      </c>
      <c r="G1202">
        <v>0</v>
      </c>
      <c r="H1202">
        <v>0</v>
      </c>
      <c r="I1202" s="367" t="e">
        <f t="shared" si="48"/>
        <v>#DIV/0!</v>
      </c>
    </row>
    <row r="1203" spans="1:9" ht="15" x14ac:dyDescent="0.25">
      <c r="A1203" t="s">
        <v>748</v>
      </c>
      <c r="D1203">
        <v>0</v>
      </c>
      <c r="E1203">
        <v>0</v>
      </c>
      <c r="F1203" s="367" t="e">
        <f t="shared" si="49"/>
        <v>#DIV/0!</v>
      </c>
      <c r="G1203">
        <v>0</v>
      </c>
      <c r="H1203">
        <v>0</v>
      </c>
      <c r="I1203" s="367" t="e">
        <f t="shared" si="48"/>
        <v>#DIV/0!</v>
      </c>
    </row>
    <row r="1204" spans="1:9" ht="15" x14ac:dyDescent="0.25">
      <c r="A1204" t="s">
        <v>749</v>
      </c>
      <c r="D1204">
        <v>0</v>
      </c>
      <c r="E1204">
        <v>0</v>
      </c>
      <c r="F1204" s="367" t="e">
        <f t="shared" si="49"/>
        <v>#DIV/0!</v>
      </c>
      <c r="G1204">
        <v>0</v>
      </c>
      <c r="H1204">
        <v>0</v>
      </c>
      <c r="I1204" s="367" t="e">
        <f t="shared" si="48"/>
        <v>#DIV/0!</v>
      </c>
    </row>
    <row r="1205" spans="1:9" ht="15" x14ac:dyDescent="0.25">
      <c r="A1205" t="s">
        <v>750</v>
      </c>
      <c r="D1205">
        <v>0</v>
      </c>
      <c r="E1205">
        <v>0</v>
      </c>
      <c r="F1205" s="367" t="e">
        <f t="shared" si="49"/>
        <v>#DIV/0!</v>
      </c>
      <c r="G1205">
        <v>0</v>
      </c>
      <c r="H1205">
        <v>0</v>
      </c>
      <c r="I1205" s="367" t="e">
        <f t="shared" si="48"/>
        <v>#DIV/0!</v>
      </c>
    </row>
    <row r="1206" spans="1:9" ht="15" x14ac:dyDescent="0.25">
      <c r="A1206" t="s">
        <v>751</v>
      </c>
      <c r="D1206">
        <v>0</v>
      </c>
      <c r="E1206">
        <v>0</v>
      </c>
      <c r="F1206" s="367" t="e">
        <f t="shared" si="49"/>
        <v>#DIV/0!</v>
      </c>
      <c r="G1206">
        <v>0</v>
      </c>
      <c r="H1206">
        <v>0</v>
      </c>
      <c r="I1206" s="367" t="e">
        <f t="shared" si="48"/>
        <v>#DIV/0!</v>
      </c>
    </row>
    <row r="1207" spans="1:9" ht="15" x14ac:dyDescent="0.25">
      <c r="A1207" t="s">
        <v>752</v>
      </c>
      <c r="D1207">
        <v>0</v>
      </c>
      <c r="E1207">
        <v>0</v>
      </c>
      <c r="F1207" s="367" t="e">
        <f t="shared" si="49"/>
        <v>#DIV/0!</v>
      </c>
      <c r="G1207">
        <v>0</v>
      </c>
      <c r="H1207">
        <v>0</v>
      </c>
      <c r="I1207" s="367" t="e">
        <f t="shared" si="48"/>
        <v>#DIV/0!</v>
      </c>
    </row>
    <row r="1208" spans="1:9" ht="15" x14ac:dyDescent="0.25">
      <c r="A1208" t="s">
        <v>753</v>
      </c>
      <c r="D1208">
        <v>0</v>
      </c>
      <c r="E1208">
        <v>0</v>
      </c>
      <c r="F1208" s="367" t="e">
        <f t="shared" si="49"/>
        <v>#DIV/0!</v>
      </c>
      <c r="G1208">
        <v>0</v>
      </c>
      <c r="H1208">
        <v>0</v>
      </c>
      <c r="I1208" s="367" t="e">
        <f t="shared" si="48"/>
        <v>#DIV/0!</v>
      </c>
    </row>
    <row r="1209" spans="1:9" ht="15" x14ac:dyDescent="0.25">
      <c r="A1209" t="s">
        <v>754</v>
      </c>
      <c r="D1209">
        <v>0</v>
      </c>
      <c r="E1209">
        <v>0</v>
      </c>
      <c r="F1209" s="367" t="e">
        <f t="shared" si="49"/>
        <v>#DIV/0!</v>
      </c>
      <c r="G1209">
        <v>0</v>
      </c>
      <c r="H1209">
        <v>0</v>
      </c>
      <c r="I1209" s="367" t="e">
        <f t="shared" si="48"/>
        <v>#DIV/0!</v>
      </c>
    </row>
    <row r="1210" spans="1:9" ht="15" x14ac:dyDescent="0.25">
      <c r="A1210" t="s">
        <v>755</v>
      </c>
      <c r="D1210">
        <v>0</v>
      </c>
      <c r="E1210">
        <v>0</v>
      </c>
      <c r="F1210" s="367" t="e">
        <f t="shared" si="49"/>
        <v>#DIV/0!</v>
      </c>
      <c r="G1210">
        <v>0</v>
      </c>
      <c r="H1210">
        <v>0</v>
      </c>
      <c r="I1210" s="367" t="e">
        <f t="shared" si="48"/>
        <v>#DIV/0!</v>
      </c>
    </row>
    <row r="1211" spans="1:9" ht="15" x14ac:dyDescent="0.25">
      <c r="A1211" t="s">
        <v>756</v>
      </c>
      <c r="D1211">
        <v>0</v>
      </c>
      <c r="E1211">
        <v>0</v>
      </c>
      <c r="F1211" s="367" t="e">
        <f t="shared" si="49"/>
        <v>#DIV/0!</v>
      </c>
      <c r="G1211">
        <v>0</v>
      </c>
      <c r="H1211">
        <v>0</v>
      </c>
      <c r="I1211" s="367" t="e">
        <f t="shared" si="48"/>
        <v>#DIV/0!</v>
      </c>
    </row>
    <row r="1212" spans="1:9" ht="15" x14ac:dyDescent="0.25">
      <c r="A1212" t="s">
        <v>757</v>
      </c>
      <c r="D1212">
        <v>0</v>
      </c>
      <c r="E1212">
        <v>0</v>
      </c>
      <c r="F1212" s="367" t="e">
        <f t="shared" si="49"/>
        <v>#DIV/0!</v>
      </c>
      <c r="G1212">
        <v>0</v>
      </c>
      <c r="H1212">
        <v>0</v>
      </c>
      <c r="I1212" s="367" t="e">
        <f t="shared" si="48"/>
        <v>#DIV/0!</v>
      </c>
    </row>
    <row r="1213" spans="1:9" ht="15" x14ac:dyDescent="0.25">
      <c r="A1213" t="s">
        <v>758</v>
      </c>
      <c r="D1213">
        <v>0</v>
      </c>
      <c r="E1213">
        <v>0</v>
      </c>
      <c r="F1213" s="367" t="e">
        <f t="shared" si="49"/>
        <v>#DIV/0!</v>
      </c>
      <c r="G1213">
        <v>0</v>
      </c>
      <c r="H1213">
        <v>0</v>
      </c>
      <c r="I1213" s="367" t="e">
        <f t="shared" si="48"/>
        <v>#DIV/0!</v>
      </c>
    </row>
    <row r="1214" spans="1:9" ht="15" x14ac:dyDescent="0.25">
      <c r="A1214" t="s">
        <v>759</v>
      </c>
      <c r="D1214">
        <v>0</v>
      </c>
      <c r="E1214">
        <v>0</v>
      </c>
      <c r="F1214" s="367" t="e">
        <f t="shared" si="49"/>
        <v>#DIV/0!</v>
      </c>
      <c r="G1214">
        <v>0</v>
      </c>
      <c r="H1214">
        <v>0</v>
      </c>
      <c r="I1214" s="367" t="e">
        <f t="shared" si="48"/>
        <v>#DIV/0!</v>
      </c>
    </row>
    <row r="1215" spans="1:9" ht="15" x14ac:dyDescent="0.25">
      <c r="A1215" t="s">
        <v>760</v>
      </c>
      <c r="D1215">
        <v>0</v>
      </c>
      <c r="E1215">
        <v>0</v>
      </c>
      <c r="F1215" s="367" t="e">
        <f t="shared" si="49"/>
        <v>#DIV/0!</v>
      </c>
      <c r="G1215">
        <v>0</v>
      </c>
      <c r="H1215">
        <v>0</v>
      </c>
      <c r="I1215" s="367" t="e">
        <f t="shared" si="48"/>
        <v>#DIV/0!</v>
      </c>
    </row>
    <row r="1216" spans="1:9" ht="15" x14ac:dyDescent="0.25">
      <c r="A1216" t="s">
        <v>761</v>
      </c>
      <c r="D1216">
        <v>0</v>
      </c>
      <c r="E1216">
        <v>0</v>
      </c>
      <c r="F1216" s="367" t="e">
        <f t="shared" si="49"/>
        <v>#DIV/0!</v>
      </c>
      <c r="G1216">
        <v>0</v>
      </c>
      <c r="H1216">
        <v>0</v>
      </c>
      <c r="I1216" s="367" t="e">
        <f t="shared" si="48"/>
        <v>#DIV/0!</v>
      </c>
    </row>
    <row r="1217" spans="1:9" ht="15" x14ac:dyDescent="0.25">
      <c r="A1217" t="s">
        <v>762</v>
      </c>
      <c r="D1217">
        <v>0</v>
      </c>
      <c r="E1217">
        <v>0</v>
      </c>
      <c r="F1217" s="367" t="e">
        <f t="shared" si="49"/>
        <v>#DIV/0!</v>
      </c>
      <c r="G1217">
        <v>0</v>
      </c>
      <c r="H1217">
        <v>0</v>
      </c>
      <c r="I1217" s="367" t="e">
        <f t="shared" si="48"/>
        <v>#DIV/0!</v>
      </c>
    </row>
    <row r="1218" spans="1:9" ht="15" x14ac:dyDescent="0.25">
      <c r="A1218" t="s">
        <v>763</v>
      </c>
      <c r="D1218">
        <v>0</v>
      </c>
      <c r="E1218">
        <v>0</v>
      </c>
      <c r="F1218" s="367" t="e">
        <f t="shared" si="49"/>
        <v>#DIV/0!</v>
      </c>
      <c r="G1218">
        <v>0</v>
      </c>
      <c r="H1218">
        <v>0</v>
      </c>
      <c r="I1218" s="367" t="e">
        <f t="shared" si="48"/>
        <v>#DIV/0!</v>
      </c>
    </row>
    <row r="1219" spans="1:9" ht="15" x14ac:dyDescent="0.25">
      <c r="A1219" t="s">
        <v>764</v>
      </c>
      <c r="D1219">
        <v>0</v>
      </c>
      <c r="E1219">
        <v>0</v>
      </c>
      <c r="F1219" s="367" t="e">
        <f t="shared" si="49"/>
        <v>#DIV/0!</v>
      </c>
      <c r="G1219">
        <v>0</v>
      </c>
      <c r="H1219">
        <v>0</v>
      </c>
      <c r="I1219" s="367" t="e">
        <f t="shared" ref="I1219:I1282" si="50">H1219/(H1219+G1219)</f>
        <v>#DIV/0!</v>
      </c>
    </row>
    <row r="1220" spans="1:9" ht="15" x14ac:dyDescent="0.25">
      <c r="A1220" t="s">
        <v>765</v>
      </c>
      <c r="D1220">
        <v>0</v>
      </c>
      <c r="E1220">
        <v>0</v>
      </c>
      <c r="F1220" s="367" t="e">
        <f t="shared" si="49"/>
        <v>#DIV/0!</v>
      </c>
      <c r="G1220">
        <v>0</v>
      </c>
      <c r="H1220">
        <v>0</v>
      </c>
      <c r="I1220" s="367" t="e">
        <f t="shared" si="50"/>
        <v>#DIV/0!</v>
      </c>
    </row>
    <row r="1221" spans="1:9" ht="15" x14ac:dyDescent="0.25">
      <c r="A1221" t="s">
        <v>766</v>
      </c>
      <c r="D1221">
        <v>0</v>
      </c>
      <c r="E1221">
        <v>0</v>
      </c>
      <c r="F1221" s="367" t="e">
        <f t="shared" ref="F1221:F1284" si="51">E1221/(E1221+D1221)</f>
        <v>#DIV/0!</v>
      </c>
      <c r="G1221">
        <v>0</v>
      </c>
      <c r="H1221">
        <v>0</v>
      </c>
      <c r="I1221" s="367" t="e">
        <f t="shared" si="50"/>
        <v>#DIV/0!</v>
      </c>
    </row>
    <row r="1222" spans="1:9" ht="15" x14ac:dyDescent="0.25">
      <c r="A1222" t="s">
        <v>767</v>
      </c>
      <c r="D1222">
        <v>0</v>
      </c>
      <c r="E1222">
        <v>0</v>
      </c>
      <c r="F1222" s="367" t="e">
        <f t="shared" si="51"/>
        <v>#DIV/0!</v>
      </c>
      <c r="G1222">
        <v>0</v>
      </c>
      <c r="H1222">
        <v>0</v>
      </c>
      <c r="I1222" s="367" t="e">
        <f t="shared" si="50"/>
        <v>#DIV/0!</v>
      </c>
    </row>
    <row r="1223" spans="1:9" ht="15" x14ac:dyDescent="0.25">
      <c r="A1223" t="s">
        <v>768</v>
      </c>
      <c r="D1223">
        <v>0</v>
      </c>
      <c r="E1223">
        <v>0</v>
      </c>
      <c r="F1223" s="367" t="e">
        <f t="shared" si="51"/>
        <v>#DIV/0!</v>
      </c>
      <c r="G1223">
        <v>0</v>
      </c>
      <c r="H1223">
        <v>0</v>
      </c>
      <c r="I1223" s="367" t="e">
        <f t="shared" si="50"/>
        <v>#DIV/0!</v>
      </c>
    </row>
    <row r="1224" spans="1:9" ht="15" x14ac:dyDescent="0.25">
      <c r="A1224" t="s">
        <v>769</v>
      </c>
      <c r="D1224">
        <v>0</v>
      </c>
      <c r="E1224">
        <v>0</v>
      </c>
      <c r="F1224" s="367" t="e">
        <f t="shared" si="51"/>
        <v>#DIV/0!</v>
      </c>
      <c r="G1224">
        <v>0</v>
      </c>
      <c r="H1224">
        <v>0</v>
      </c>
      <c r="I1224" s="367" t="e">
        <f t="shared" si="50"/>
        <v>#DIV/0!</v>
      </c>
    </row>
    <row r="1225" spans="1:9" ht="15" x14ac:dyDescent="0.25">
      <c r="A1225" t="s">
        <v>770</v>
      </c>
      <c r="D1225">
        <v>0</v>
      </c>
      <c r="E1225">
        <v>0</v>
      </c>
      <c r="F1225" s="367" t="e">
        <f t="shared" si="51"/>
        <v>#DIV/0!</v>
      </c>
      <c r="G1225">
        <v>0</v>
      </c>
      <c r="H1225">
        <v>0</v>
      </c>
      <c r="I1225" s="367" t="e">
        <f t="shared" si="50"/>
        <v>#DIV/0!</v>
      </c>
    </row>
    <row r="1226" spans="1:9" ht="15" x14ac:dyDescent="0.25">
      <c r="A1226" t="s">
        <v>771</v>
      </c>
      <c r="D1226">
        <v>0</v>
      </c>
      <c r="E1226">
        <v>0</v>
      </c>
      <c r="F1226" s="367" t="e">
        <f t="shared" si="51"/>
        <v>#DIV/0!</v>
      </c>
      <c r="G1226">
        <v>0</v>
      </c>
      <c r="H1226">
        <v>0</v>
      </c>
      <c r="I1226" s="367" t="e">
        <f t="shared" si="50"/>
        <v>#DIV/0!</v>
      </c>
    </row>
    <row r="1227" spans="1:9" ht="15" x14ac:dyDescent="0.25">
      <c r="A1227" t="s">
        <v>772</v>
      </c>
      <c r="D1227">
        <v>0</v>
      </c>
      <c r="E1227">
        <v>0</v>
      </c>
      <c r="F1227" s="367" t="e">
        <f t="shared" si="51"/>
        <v>#DIV/0!</v>
      </c>
      <c r="G1227">
        <v>0</v>
      </c>
      <c r="H1227">
        <v>0</v>
      </c>
      <c r="I1227" s="367" t="e">
        <f t="shared" si="50"/>
        <v>#DIV/0!</v>
      </c>
    </row>
    <row r="1228" spans="1:9" ht="15" x14ac:dyDescent="0.25">
      <c r="A1228" t="s">
        <v>773</v>
      </c>
      <c r="D1228">
        <v>0</v>
      </c>
      <c r="E1228">
        <v>0</v>
      </c>
      <c r="F1228" s="367" t="e">
        <f t="shared" si="51"/>
        <v>#DIV/0!</v>
      </c>
      <c r="G1228">
        <v>0</v>
      </c>
      <c r="H1228">
        <v>0</v>
      </c>
      <c r="I1228" s="367" t="e">
        <f t="shared" si="50"/>
        <v>#DIV/0!</v>
      </c>
    </row>
    <row r="1229" spans="1:9" ht="15" x14ac:dyDescent="0.25">
      <c r="A1229" t="s">
        <v>774</v>
      </c>
      <c r="D1229">
        <v>0</v>
      </c>
      <c r="E1229">
        <v>0</v>
      </c>
      <c r="F1229" s="367" t="e">
        <f t="shared" si="51"/>
        <v>#DIV/0!</v>
      </c>
      <c r="G1229">
        <v>0</v>
      </c>
      <c r="H1229">
        <v>0</v>
      </c>
      <c r="I1229" s="367" t="e">
        <f t="shared" si="50"/>
        <v>#DIV/0!</v>
      </c>
    </row>
    <row r="1230" spans="1:9" ht="15" x14ac:dyDescent="0.25">
      <c r="A1230" t="s">
        <v>775</v>
      </c>
      <c r="D1230">
        <v>0</v>
      </c>
      <c r="E1230">
        <v>0</v>
      </c>
      <c r="F1230" s="367" t="e">
        <f t="shared" si="51"/>
        <v>#DIV/0!</v>
      </c>
      <c r="G1230">
        <v>0</v>
      </c>
      <c r="H1230">
        <v>0</v>
      </c>
      <c r="I1230" s="367" t="e">
        <f t="shared" si="50"/>
        <v>#DIV/0!</v>
      </c>
    </row>
    <row r="1231" spans="1:9" ht="15" x14ac:dyDescent="0.25">
      <c r="A1231" t="s">
        <v>776</v>
      </c>
      <c r="D1231">
        <v>1</v>
      </c>
      <c r="E1231">
        <v>0</v>
      </c>
      <c r="F1231" s="367">
        <f t="shared" si="51"/>
        <v>0</v>
      </c>
      <c r="G1231">
        <v>0</v>
      </c>
      <c r="H1231">
        <v>0</v>
      </c>
      <c r="I1231" s="367" t="e">
        <f t="shared" si="50"/>
        <v>#DIV/0!</v>
      </c>
    </row>
    <row r="1232" spans="1:9" ht="15" x14ac:dyDescent="0.25">
      <c r="A1232" t="s">
        <v>777</v>
      </c>
      <c r="D1232">
        <v>0</v>
      </c>
      <c r="E1232">
        <v>0</v>
      </c>
      <c r="F1232" s="367" t="e">
        <f t="shared" si="51"/>
        <v>#DIV/0!</v>
      </c>
      <c r="G1232">
        <v>0</v>
      </c>
      <c r="H1232">
        <v>0</v>
      </c>
      <c r="I1232" s="367" t="e">
        <f t="shared" si="50"/>
        <v>#DIV/0!</v>
      </c>
    </row>
    <row r="1233" spans="1:9" ht="15" x14ac:dyDescent="0.25">
      <c r="A1233" t="s">
        <v>778</v>
      </c>
      <c r="D1233">
        <v>0</v>
      </c>
      <c r="E1233">
        <v>0</v>
      </c>
      <c r="F1233" s="367" t="e">
        <f t="shared" si="51"/>
        <v>#DIV/0!</v>
      </c>
      <c r="G1233">
        <v>0</v>
      </c>
      <c r="H1233">
        <v>0</v>
      </c>
      <c r="I1233" s="367" t="e">
        <f t="shared" si="50"/>
        <v>#DIV/0!</v>
      </c>
    </row>
    <row r="1234" spans="1:9" ht="15" x14ac:dyDescent="0.25">
      <c r="A1234" t="s">
        <v>779</v>
      </c>
      <c r="D1234">
        <v>1</v>
      </c>
      <c r="E1234">
        <v>0</v>
      </c>
      <c r="F1234" s="367">
        <f t="shared" si="51"/>
        <v>0</v>
      </c>
      <c r="G1234">
        <v>0</v>
      </c>
      <c r="H1234">
        <v>0</v>
      </c>
      <c r="I1234" s="367" t="e">
        <f t="shared" si="50"/>
        <v>#DIV/0!</v>
      </c>
    </row>
    <row r="1235" spans="1:9" ht="15" x14ac:dyDescent="0.25">
      <c r="A1235" t="s">
        <v>780</v>
      </c>
      <c r="D1235">
        <v>1</v>
      </c>
      <c r="E1235">
        <v>0</v>
      </c>
      <c r="F1235" s="367">
        <f t="shared" si="51"/>
        <v>0</v>
      </c>
      <c r="G1235">
        <v>0</v>
      </c>
      <c r="H1235">
        <v>0</v>
      </c>
      <c r="I1235" s="367" t="e">
        <f t="shared" si="50"/>
        <v>#DIV/0!</v>
      </c>
    </row>
    <row r="1236" spans="1:9" ht="15" x14ac:dyDescent="0.25">
      <c r="A1236" t="s">
        <v>781</v>
      </c>
      <c r="D1236">
        <v>0</v>
      </c>
      <c r="E1236">
        <v>0</v>
      </c>
      <c r="F1236" s="367" t="e">
        <f t="shared" si="51"/>
        <v>#DIV/0!</v>
      </c>
      <c r="G1236">
        <v>0</v>
      </c>
      <c r="H1236">
        <v>0</v>
      </c>
      <c r="I1236" s="367" t="e">
        <f t="shared" si="50"/>
        <v>#DIV/0!</v>
      </c>
    </row>
    <row r="1237" spans="1:9" ht="15" x14ac:dyDescent="0.25">
      <c r="A1237" t="s">
        <v>782</v>
      </c>
      <c r="D1237">
        <v>0</v>
      </c>
      <c r="E1237">
        <v>0</v>
      </c>
      <c r="F1237" s="367" t="e">
        <f t="shared" si="51"/>
        <v>#DIV/0!</v>
      </c>
      <c r="G1237">
        <v>0</v>
      </c>
      <c r="H1237">
        <v>0</v>
      </c>
      <c r="I1237" s="367" t="e">
        <f t="shared" si="50"/>
        <v>#DIV/0!</v>
      </c>
    </row>
    <row r="1238" spans="1:9" ht="15" x14ac:dyDescent="0.25">
      <c r="A1238" t="s">
        <v>783</v>
      </c>
      <c r="D1238">
        <v>0</v>
      </c>
      <c r="E1238">
        <v>0</v>
      </c>
      <c r="F1238" s="367" t="e">
        <f t="shared" si="51"/>
        <v>#DIV/0!</v>
      </c>
      <c r="G1238">
        <v>0</v>
      </c>
      <c r="H1238">
        <v>0</v>
      </c>
      <c r="I1238" s="367" t="e">
        <f t="shared" si="50"/>
        <v>#DIV/0!</v>
      </c>
    </row>
    <row r="1239" spans="1:9" ht="15" x14ac:dyDescent="0.25">
      <c r="A1239" t="s">
        <v>784</v>
      </c>
      <c r="D1239">
        <v>2</v>
      </c>
      <c r="E1239">
        <v>0</v>
      </c>
      <c r="F1239" s="367">
        <f t="shared" si="51"/>
        <v>0</v>
      </c>
      <c r="G1239">
        <v>0</v>
      </c>
      <c r="H1239">
        <v>0</v>
      </c>
      <c r="I1239" s="367" t="e">
        <f t="shared" si="50"/>
        <v>#DIV/0!</v>
      </c>
    </row>
    <row r="1240" spans="1:9" ht="15" x14ac:dyDescent="0.25">
      <c r="A1240" t="s">
        <v>785</v>
      </c>
      <c r="D1240">
        <v>0</v>
      </c>
      <c r="E1240">
        <v>0</v>
      </c>
      <c r="F1240" s="367" t="e">
        <f t="shared" si="51"/>
        <v>#DIV/0!</v>
      </c>
      <c r="G1240">
        <v>0</v>
      </c>
      <c r="H1240">
        <v>0</v>
      </c>
      <c r="I1240" s="367" t="e">
        <f t="shared" si="50"/>
        <v>#DIV/0!</v>
      </c>
    </row>
    <row r="1241" spans="1:9" ht="15" x14ac:dyDescent="0.25">
      <c r="A1241" t="s">
        <v>786</v>
      </c>
      <c r="D1241">
        <v>4</v>
      </c>
      <c r="E1241">
        <v>0</v>
      </c>
      <c r="F1241" s="367">
        <f t="shared" si="51"/>
        <v>0</v>
      </c>
      <c r="G1241">
        <v>0</v>
      </c>
      <c r="H1241">
        <v>0</v>
      </c>
      <c r="I1241" s="367" t="e">
        <f t="shared" si="50"/>
        <v>#DIV/0!</v>
      </c>
    </row>
    <row r="1242" spans="1:9" ht="15" x14ac:dyDescent="0.25">
      <c r="A1242" t="s">
        <v>787</v>
      </c>
      <c r="D1242">
        <v>3</v>
      </c>
      <c r="E1242">
        <v>1</v>
      </c>
      <c r="F1242" s="367">
        <f t="shared" si="51"/>
        <v>0.25</v>
      </c>
      <c r="G1242">
        <v>0</v>
      </c>
      <c r="H1242">
        <v>0</v>
      </c>
      <c r="I1242" s="367" t="e">
        <f t="shared" si="50"/>
        <v>#DIV/0!</v>
      </c>
    </row>
    <row r="1243" spans="1:9" ht="15" x14ac:dyDescent="0.25">
      <c r="A1243" t="s">
        <v>788</v>
      </c>
      <c r="D1243">
        <v>1</v>
      </c>
      <c r="E1243">
        <v>1</v>
      </c>
      <c r="F1243" s="367">
        <f t="shared" si="51"/>
        <v>0.5</v>
      </c>
      <c r="G1243">
        <v>0</v>
      </c>
      <c r="H1243">
        <v>0</v>
      </c>
      <c r="I1243" s="367" t="e">
        <f t="shared" si="50"/>
        <v>#DIV/0!</v>
      </c>
    </row>
    <row r="1244" spans="1:9" ht="15" x14ac:dyDescent="0.25">
      <c r="A1244" t="s">
        <v>789</v>
      </c>
      <c r="D1244">
        <v>13</v>
      </c>
      <c r="E1244">
        <v>0</v>
      </c>
      <c r="F1244" s="367">
        <f t="shared" si="51"/>
        <v>0</v>
      </c>
      <c r="G1244">
        <v>0</v>
      </c>
      <c r="H1244">
        <v>0</v>
      </c>
      <c r="I1244" s="367" t="e">
        <f t="shared" si="50"/>
        <v>#DIV/0!</v>
      </c>
    </row>
    <row r="1245" spans="1:9" ht="15" x14ac:dyDescent="0.25">
      <c r="A1245" t="s">
        <v>790</v>
      </c>
      <c r="D1245">
        <v>10</v>
      </c>
      <c r="E1245">
        <v>0</v>
      </c>
      <c r="F1245" s="367">
        <f t="shared" si="51"/>
        <v>0</v>
      </c>
      <c r="G1245">
        <v>0</v>
      </c>
      <c r="H1245">
        <v>0</v>
      </c>
      <c r="I1245" s="367" t="e">
        <f t="shared" si="50"/>
        <v>#DIV/0!</v>
      </c>
    </row>
    <row r="1246" spans="1:9" ht="15" x14ac:dyDescent="0.25">
      <c r="A1246" t="s">
        <v>791</v>
      </c>
      <c r="D1246">
        <v>0</v>
      </c>
      <c r="E1246">
        <v>1</v>
      </c>
      <c r="F1246" s="367">
        <f t="shared" si="51"/>
        <v>1</v>
      </c>
      <c r="G1246">
        <v>0</v>
      </c>
      <c r="H1246">
        <v>0</v>
      </c>
      <c r="I1246" s="367" t="e">
        <f t="shared" si="50"/>
        <v>#DIV/0!</v>
      </c>
    </row>
    <row r="1247" spans="1:9" ht="15" x14ac:dyDescent="0.25">
      <c r="A1247" t="s">
        <v>792</v>
      </c>
      <c r="D1247">
        <v>17</v>
      </c>
      <c r="E1247">
        <v>2</v>
      </c>
      <c r="F1247" s="367">
        <f t="shared" si="51"/>
        <v>0.10526315789473684</v>
      </c>
      <c r="G1247">
        <v>0</v>
      </c>
      <c r="H1247">
        <v>0</v>
      </c>
      <c r="I1247" s="367" t="e">
        <f t="shared" si="50"/>
        <v>#DIV/0!</v>
      </c>
    </row>
    <row r="1248" spans="1:9" ht="15" x14ac:dyDescent="0.25">
      <c r="A1248" t="s">
        <v>793</v>
      </c>
      <c r="D1248">
        <v>20</v>
      </c>
      <c r="E1248">
        <v>1</v>
      </c>
      <c r="F1248" s="367">
        <f t="shared" si="51"/>
        <v>4.7619047619047616E-2</v>
      </c>
      <c r="G1248">
        <v>0</v>
      </c>
      <c r="H1248">
        <v>0</v>
      </c>
      <c r="I1248" s="367" t="e">
        <f t="shared" si="50"/>
        <v>#DIV/0!</v>
      </c>
    </row>
    <row r="1249" spans="1:9" ht="15" x14ac:dyDescent="0.25">
      <c r="A1249" t="s">
        <v>794</v>
      </c>
      <c r="D1249">
        <v>10</v>
      </c>
      <c r="E1249">
        <v>0</v>
      </c>
      <c r="F1249" s="367">
        <f t="shared" si="51"/>
        <v>0</v>
      </c>
      <c r="G1249">
        <v>0</v>
      </c>
      <c r="H1249">
        <v>0</v>
      </c>
      <c r="I1249" s="367" t="e">
        <f t="shared" si="50"/>
        <v>#DIV/0!</v>
      </c>
    </row>
    <row r="1250" spans="1:9" ht="15" x14ac:dyDescent="0.25">
      <c r="A1250" t="s">
        <v>795</v>
      </c>
      <c r="D1250">
        <v>19</v>
      </c>
      <c r="E1250">
        <v>1</v>
      </c>
      <c r="F1250" s="367">
        <f t="shared" si="51"/>
        <v>0.05</v>
      </c>
      <c r="G1250">
        <v>0</v>
      </c>
      <c r="H1250">
        <v>0</v>
      </c>
      <c r="I1250" s="367" t="e">
        <f t="shared" si="50"/>
        <v>#DIV/0!</v>
      </c>
    </row>
    <row r="1251" spans="1:9" ht="15" x14ac:dyDescent="0.25">
      <c r="A1251" t="s">
        <v>796</v>
      </c>
      <c r="D1251">
        <v>16</v>
      </c>
      <c r="E1251">
        <v>0</v>
      </c>
      <c r="F1251" s="367">
        <f t="shared" si="51"/>
        <v>0</v>
      </c>
      <c r="G1251">
        <v>0</v>
      </c>
      <c r="H1251">
        <v>0</v>
      </c>
      <c r="I1251" s="367" t="e">
        <f t="shared" si="50"/>
        <v>#DIV/0!</v>
      </c>
    </row>
    <row r="1252" spans="1:9" ht="15" x14ac:dyDescent="0.25">
      <c r="A1252" t="s">
        <v>797</v>
      </c>
      <c r="D1252">
        <v>25</v>
      </c>
      <c r="E1252">
        <v>1</v>
      </c>
      <c r="F1252" s="367">
        <f t="shared" si="51"/>
        <v>3.8461538461538464E-2</v>
      </c>
      <c r="G1252">
        <v>1</v>
      </c>
      <c r="H1252">
        <v>0</v>
      </c>
      <c r="I1252" s="367">
        <f t="shared" si="50"/>
        <v>0</v>
      </c>
    </row>
    <row r="1253" spans="1:9" ht="15" x14ac:dyDescent="0.25">
      <c r="A1253" t="s">
        <v>798</v>
      </c>
      <c r="D1253">
        <v>22</v>
      </c>
      <c r="E1253">
        <v>5</v>
      </c>
      <c r="F1253" s="367">
        <f t="shared" si="51"/>
        <v>0.18518518518518517</v>
      </c>
      <c r="G1253">
        <v>0</v>
      </c>
      <c r="H1253">
        <v>0</v>
      </c>
      <c r="I1253" s="367" t="e">
        <f t="shared" si="50"/>
        <v>#DIV/0!</v>
      </c>
    </row>
    <row r="1254" spans="1:9" ht="15" x14ac:dyDescent="0.25">
      <c r="A1254" t="s">
        <v>799</v>
      </c>
      <c r="D1254">
        <v>17</v>
      </c>
      <c r="E1254">
        <v>0</v>
      </c>
      <c r="F1254" s="367">
        <f t="shared" si="51"/>
        <v>0</v>
      </c>
      <c r="G1254">
        <v>1</v>
      </c>
      <c r="H1254">
        <v>0</v>
      </c>
      <c r="I1254" s="367">
        <f t="shared" si="50"/>
        <v>0</v>
      </c>
    </row>
    <row r="1255" spans="1:9" ht="15" x14ac:dyDescent="0.25">
      <c r="A1255" t="s">
        <v>800</v>
      </c>
      <c r="D1255">
        <v>14</v>
      </c>
      <c r="E1255">
        <v>4</v>
      </c>
      <c r="F1255" s="367">
        <f t="shared" si="51"/>
        <v>0.22222222222222221</v>
      </c>
      <c r="G1255">
        <v>0</v>
      </c>
      <c r="H1255">
        <v>0</v>
      </c>
      <c r="I1255" s="367" t="e">
        <f t="shared" si="50"/>
        <v>#DIV/0!</v>
      </c>
    </row>
    <row r="1256" spans="1:9" ht="15" x14ac:dyDescent="0.25">
      <c r="A1256" t="s">
        <v>801</v>
      </c>
      <c r="D1256">
        <v>49</v>
      </c>
      <c r="E1256">
        <v>3</v>
      </c>
      <c r="F1256" s="367">
        <f t="shared" si="51"/>
        <v>5.7692307692307696E-2</v>
      </c>
      <c r="G1256">
        <v>0</v>
      </c>
      <c r="H1256">
        <v>0</v>
      </c>
      <c r="I1256" s="367" t="e">
        <f t="shared" si="50"/>
        <v>#DIV/0!</v>
      </c>
    </row>
    <row r="1257" spans="1:9" ht="15" x14ac:dyDescent="0.25">
      <c r="A1257" t="s">
        <v>802</v>
      </c>
      <c r="D1257">
        <v>55</v>
      </c>
      <c r="E1257">
        <v>5</v>
      </c>
      <c r="F1257" s="367">
        <f t="shared" si="51"/>
        <v>8.3333333333333329E-2</v>
      </c>
      <c r="G1257">
        <v>0</v>
      </c>
      <c r="H1257">
        <v>0</v>
      </c>
      <c r="I1257" s="367" t="e">
        <f t="shared" si="50"/>
        <v>#DIV/0!</v>
      </c>
    </row>
    <row r="1258" spans="1:9" ht="15" x14ac:dyDescent="0.25">
      <c r="A1258" t="s">
        <v>803</v>
      </c>
      <c r="D1258">
        <v>91</v>
      </c>
      <c r="E1258">
        <v>7</v>
      </c>
      <c r="F1258" s="367">
        <f t="shared" si="51"/>
        <v>7.1428571428571425E-2</v>
      </c>
      <c r="G1258">
        <v>0</v>
      </c>
      <c r="H1258">
        <v>0</v>
      </c>
      <c r="I1258" s="367" t="e">
        <f t="shared" si="50"/>
        <v>#DIV/0!</v>
      </c>
    </row>
    <row r="1259" spans="1:9" ht="15" x14ac:dyDescent="0.25">
      <c r="A1259" t="s">
        <v>804</v>
      </c>
      <c r="D1259">
        <v>104</v>
      </c>
      <c r="E1259">
        <v>12</v>
      </c>
      <c r="F1259" s="367">
        <f t="shared" si="51"/>
        <v>0.10344827586206896</v>
      </c>
      <c r="G1259">
        <v>0</v>
      </c>
      <c r="H1259">
        <v>0</v>
      </c>
      <c r="I1259" s="367" t="e">
        <f t="shared" si="50"/>
        <v>#DIV/0!</v>
      </c>
    </row>
    <row r="1260" spans="1:9" ht="15" x14ac:dyDescent="0.25">
      <c r="A1260" t="s">
        <v>805</v>
      </c>
      <c r="D1260">
        <v>90</v>
      </c>
      <c r="E1260">
        <v>14</v>
      </c>
      <c r="F1260" s="367">
        <f t="shared" si="51"/>
        <v>0.13461538461538461</v>
      </c>
      <c r="G1260">
        <v>4</v>
      </c>
      <c r="H1260">
        <v>0</v>
      </c>
      <c r="I1260" s="367">
        <f t="shared" si="50"/>
        <v>0</v>
      </c>
    </row>
    <row r="1261" spans="1:9" ht="15" x14ac:dyDescent="0.25">
      <c r="A1261" t="s">
        <v>806</v>
      </c>
      <c r="D1261">
        <v>110</v>
      </c>
      <c r="E1261">
        <v>6</v>
      </c>
      <c r="F1261" s="367">
        <f t="shared" si="51"/>
        <v>5.1724137931034482E-2</v>
      </c>
      <c r="G1261">
        <v>3</v>
      </c>
      <c r="H1261">
        <v>0</v>
      </c>
      <c r="I1261" s="367">
        <f t="shared" si="50"/>
        <v>0</v>
      </c>
    </row>
    <row r="1262" spans="1:9" ht="15" x14ac:dyDescent="0.25">
      <c r="A1262" t="s">
        <v>807</v>
      </c>
      <c r="D1262">
        <v>103</v>
      </c>
      <c r="E1262">
        <v>17</v>
      </c>
      <c r="F1262" s="367">
        <f t="shared" si="51"/>
        <v>0.14166666666666666</v>
      </c>
      <c r="G1262">
        <v>3</v>
      </c>
      <c r="H1262">
        <v>0</v>
      </c>
      <c r="I1262" s="367">
        <f t="shared" si="50"/>
        <v>0</v>
      </c>
    </row>
    <row r="1263" spans="1:9" ht="15" x14ac:dyDescent="0.25">
      <c r="A1263" t="s">
        <v>808</v>
      </c>
      <c r="D1263">
        <v>84</v>
      </c>
      <c r="E1263">
        <v>18</v>
      </c>
      <c r="F1263" s="367">
        <f t="shared" si="51"/>
        <v>0.17647058823529413</v>
      </c>
      <c r="G1263">
        <v>0</v>
      </c>
      <c r="H1263">
        <v>0</v>
      </c>
      <c r="I1263" s="367" t="e">
        <f t="shared" si="50"/>
        <v>#DIV/0!</v>
      </c>
    </row>
    <row r="1264" spans="1:9" ht="15" x14ac:dyDescent="0.25">
      <c r="A1264" t="s">
        <v>809</v>
      </c>
      <c r="D1264">
        <v>71</v>
      </c>
      <c r="E1264">
        <v>5</v>
      </c>
      <c r="F1264" s="367">
        <f t="shared" si="51"/>
        <v>6.5789473684210523E-2</v>
      </c>
      <c r="G1264">
        <v>3</v>
      </c>
      <c r="H1264">
        <v>0</v>
      </c>
      <c r="I1264" s="367">
        <f t="shared" si="50"/>
        <v>0</v>
      </c>
    </row>
    <row r="1265" spans="1:9" ht="15" x14ac:dyDescent="0.25">
      <c r="A1265" t="s">
        <v>810</v>
      </c>
      <c r="D1265">
        <v>56</v>
      </c>
      <c r="E1265">
        <v>6</v>
      </c>
      <c r="F1265" s="367">
        <f t="shared" si="51"/>
        <v>9.6774193548387094E-2</v>
      </c>
      <c r="G1265">
        <v>3</v>
      </c>
      <c r="H1265">
        <v>0</v>
      </c>
      <c r="I1265" s="367">
        <f t="shared" si="50"/>
        <v>0</v>
      </c>
    </row>
    <row r="1266" spans="1:9" ht="15" x14ac:dyDescent="0.25">
      <c r="A1266" t="s">
        <v>811</v>
      </c>
      <c r="D1266">
        <v>99</v>
      </c>
      <c r="E1266">
        <v>13</v>
      </c>
      <c r="F1266" s="367">
        <f t="shared" si="51"/>
        <v>0.11607142857142858</v>
      </c>
      <c r="G1266">
        <v>0</v>
      </c>
      <c r="H1266">
        <v>0</v>
      </c>
      <c r="I1266" s="367" t="e">
        <f t="shared" si="50"/>
        <v>#DIV/0!</v>
      </c>
    </row>
    <row r="1267" spans="1:9" ht="15" x14ac:dyDescent="0.25">
      <c r="A1267" t="s">
        <v>812</v>
      </c>
      <c r="D1267">
        <v>123</v>
      </c>
      <c r="E1267">
        <v>11</v>
      </c>
      <c r="F1267" s="367">
        <f t="shared" si="51"/>
        <v>8.2089552238805971E-2</v>
      </c>
      <c r="G1267">
        <v>1</v>
      </c>
      <c r="H1267">
        <v>0</v>
      </c>
      <c r="I1267" s="367">
        <f t="shared" si="50"/>
        <v>0</v>
      </c>
    </row>
    <row r="1268" spans="1:9" ht="15" x14ac:dyDescent="0.25">
      <c r="A1268" t="s">
        <v>813</v>
      </c>
      <c r="D1268">
        <v>177</v>
      </c>
      <c r="E1268">
        <v>13</v>
      </c>
      <c r="F1268" s="367">
        <f t="shared" si="51"/>
        <v>6.8421052631578952E-2</v>
      </c>
      <c r="G1268">
        <v>3</v>
      </c>
      <c r="H1268">
        <v>1</v>
      </c>
      <c r="I1268" s="367">
        <f t="shared" si="50"/>
        <v>0.25</v>
      </c>
    </row>
    <row r="1269" spans="1:9" ht="15" x14ac:dyDescent="0.25">
      <c r="A1269" t="s">
        <v>814</v>
      </c>
      <c r="D1269">
        <v>358</v>
      </c>
      <c r="E1269">
        <v>29</v>
      </c>
      <c r="F1269" s="367">
        <f t="shared" si="51"/>
        <v>7.4935400516795869E-2</v>
      </c>
      <c r="G1269">
        <v>8</v>
      </c>
      <c r="H1269">
        <v>0</v>
      </c>
      <c r="I1269" s="367">
        <f t="shared" si="50"/>
        <v>0</v>
      </c>
    </row>
    <row r="1270" spans="1:9" ht="15" x14ac:dyDescent="0.25">
      <c r="A1270" t="s">
        <v>815</v>
      </c>
      <c r="D1270">
        <v>190</v>
      </c>
      <c r="E1270">
        <v>15</v>
      </c>
      <c r="F1270" s="367">
        <f t="shared" si="51"/>
        <v>7.3170731707317069E-2</v>
      </c>
      <c r="G1270">
        <v>9</v>
      </c>
      <c r="H1270">
        <v>1</v>
      </c>
      <c r="I1270" s="367">
        <f t="shared" si="50"/>
        <v>0.1</v>
      </c>
    </row>
    <row r="1271" spans="1:9" ht="15" x14ac:dyDescent="0.25">
      <c r="A1271" t="s">
        <v>816</v>
      </c>
      <c r="D1271">
        <v>338</v>
      </c>
      <c r="E1271">
        <v>32</v>
      </c>
      <c r="F1271" s="367">
        <f t="shared" si="51"/>
        <v>8.6486486486486491E-2</v>
      </c>
      <c r="G1271">
        <v>8</v>
      </c>
      <c r="H1271">
        <v>2</v>
      </c>
      <c r="I1271" s="367">
        <f t="shared" si="50"/>
        <v>0.2</v>
      </c>
    </row>
    <row r="1272" spans="1:9" ht="15" x14ac:dyDescent="0.25">
      <c r="A1272" t="s">
        <v>817</v>
      </c>
      <c r="D1272">
        <v>114</v>
      </c>
      <c r="E1272">
        <v>14</v>
      </c>
      <c r="F1272" s="367">
        <f t="shared" si="51"/>
        <v>0.109375</v>
      </c>
      <c r="G1272">
        <v>7</v>
      </c>
      <c r="H1272">
        <v>3</v>
      </c>
      <c r="I1272" s="367">
        <f t="shared" si="50"/>
        <v>0.3</v>
      </c>
    </row>
    <row r="1273" spans="1:9" ht="15" x14ac:dyDescent="0.25">
      <c r="A1273" t="s">
        <v>818</v>
      </c>
      <c r="D1273">
        <v>319</v>
      </c>
      <c r="E1273">
        <v>30</v>
      </c>
      <c r="F1273" s="367">
        <f t="shared" si="51"/>
        <v>8.5959885386819479E-2</v>
      </c>
      <c r="G1273">
        <v>9</v>
      </c>
      <c r="H1273">
        <v>4</v>
      </c>
      <c r="I1273" s="367">
        <f t="shared" si="50"/>
        <v>0.30769230769230771</v>
      </c>
    </row>
    <row r="1274" spans="1:9" ht="15" x14ac:dyDescent="0.25">
      <c r="A1274" t="s">
        <v>819</v>
      </c>
      <c r="D1274">
        <v>309</v>
      </c>
      <c r="E1274">
        <v>35</v>
      </c>
      <c r="F1274" s="367">
        <f t="shared" si="51"/>
        <v>0.10174418604651163</v>
      </c>
      <c r="G1274">
        <v>24</v>
      </c>
      <c r="H1274">
        <v>4</v>
      </c>
      <c r="I1274" s="367">
        <f t="shared" si="50"/>
        <v>0.14285714285714285</v>
      </c>
    </row>
    <row r="1275" spans="1:9" ht="15" x14ac:dyDescent="0.25">
      <c r="A1275" t="s">
        <v>820</v>
      </c>
      <c r="D1275">
        <v>307</v>
      </c>
      <c r="E1275">
        <v>37</v>
      </c>
      <c r="F1275" s="367">
        <f t="shared" si="51"/>
        <v>0.10755813953488372</v>
      </c>
      <c r="G1275">
        <v>25</v>
      </c>
      <c r="H1275">
        <v>3</v>
      </c>
      <c r="I1275" s="367">
        <f t="shared" si="50"/>
        <v>0.10714285714285714</v>
      </c>
    </row>
    <row r="1276" spans="1:9" ht="15" x14ac:dyDescent="0.25">
      <c r="A1276" t="s">
        <v>821</v>
      </c>
      <c r="D1276">
        <v>291</v>
      </c>
      <c r="E1276">
        <v>26</v>
      </c>
      <c r="F1276" s="367">
        <f t="shared" si="51"/>
        <v>8.2018927444794956E-2</v>
      </c>
      <c r="G1276">
        <v>20</v>
      </c>
      <c r="H1276">
        <v>4</v>
      </c>
      <c r="I1276" s="367">
        <f t="shared" si="50"/>
        <v>0.16666666666666666</v>
      </c>
    </row>
    <row r="1277" spans="1:9" ht="15" x14ac:dyDescent="0.25">
      <c r="A1277" t="s">
        <v>822</v>
      </c>
      <c r="D1277">
        <v>429</v>
      </c>
      <c r="E1277">
        <v>16</v>
      </c>
      <c r="F1277" s="367">
        <f t="shared" si="51"/>
        <v>3.5955056179775284E-2</v>
      </c>
      <c r="G1277">
        <v>31</v>
      </c>
      <c r="H1277">
        <v>2</v>
      </c>
      <c r="I1277" s="367">
        <f t="shared" si="50"/>
        <v>6.0606060606060608E-2</v>
      </c>
    </row>
    <row r="1278" spans="1:9" ht="15" x14ac:dyDescent="0.25">
      <c r="A1278" t="s">
        <v>823</v>
      </c>
      <c r="D1278">
        <v>395</v>
      </c>
      <c r="E1278">
        <v>36</v>
      </c>
      <c r="F1278" s="367">
        <f t="shared" si="51"/>
        <v>8.3526682134570762E-2</v>
      </c>
      <c r="G1278">
        <v>28</v>
      </c>
      <c r="H1278">
        <v>8</v>
      </c>
      <c r="I1278" s="367">
        <f t="shared" si="50"/>
        <v>0.22222222222222221</v>
      </c>
    </row>
    <row r="1279" spans="1:9" ht="15" x14ac:dyDescent="0.25">
      <c r="A1279" t="s">
        <v>824</v>
      </c>
      <c r="D1279">
        <v>413</v>
      </c>
      <c r="E1279">
        <v>55</v>
      </c>
      <c r="F1279" s="367">
        <f t="shared" si="51"/>
        <v>0.11752136752136752</v>
      </c>
      <c r="G1279">
        <v>20</v>
      </c>
      <c r="H1279">
        <v>3</v>
      </c>
      <c r="I1279" s="367">
        <f t="shared" si="50"/>
        <v>0.13043478260869565</v>
      </c>
    </row>
    <row r="1280" spans="1:9" ht="15" x14ac:dyDescent="0.25">
      <c r="A1280" t="s">
        <v>825</v>
      </c>
      <c r="D1280">
        <v>535</v>
      </c>
      <c r="E1280">
        <v>28</v>
      </c>
      <c r="F1280" s="367">
        <f t="shared" si="51"/>
        <v>4.9733570159857902E-2</v>
      </c>
      <c r="G1280">
        <v>46</v>
      </c>
      <c r="H1280">
        <v>10</v>
      </c>
      <c r="I1280" s="367">
        <f t="shared" si="50"/>
        <v>0.17857142857142858</v>
      </c>
    </row>
    <row r="1281" spans="1:9" ht="15" x14ac:dyDescent="0.25">
      <c r="A1281" t="s">
        <v>826</v>
      </c>
      <c r="D1281">
        <v>344</v>
      </c>
      <c r="E1281">
        <v>42</v>
      </c>
      <c r="F1281" s="367">
        <f t="shared" si="51"/>
        <v>0.10880829015544041</v>
      </c>
      <c r="G1281">
        <v>29</v>
      </c>
      <c r="H1281">
        <v>3</v>
      </c>
      <c r="I1281" s="367">
        <f t="shared" si="50"/>
        <v>9.375E-2</v>
      </c>
    </row>
    <row r="1282" spans="1:9" ht="15" x14ac:dyDescent="0.25">
      <c r="A1282" t="s">
        <v>827</v>
      </c>
      <c r="D1282">
        <v>321</v>
      </c>
      <c r="E1282">
        <v>48</v>
      </c>
      <c r="F1282" s="367">
        <f t="shared" si="51"/>
        <v>0.13008130081300814</v>
      </c>
      <c r="G1282">
        <v>42</v>
      </c>
      <c r="H1282">
        <v>12</v>
      </c>
      <c r="I1282" s="367">
        <f t="shared" si="50"/>
        <v>0.22222222222222221</v>
      </c>
    </row>
    <row r="1283" spans="1:9" ht="15" x14ac:dyDescent="0.25">
      <c r="A1283" t="s">
        <v>828</v>
      </c>
      <c r="D1283">
        <v>259</v>
      </c>
      <c r="E1283">
        <v>27</v>
      </c>
      <c r="F1283" s="367">
        <f t="shared" si="51"/>
        <v>9.4405594405594401E-2</v>
      </c>
      <c r="G1283">
        <v>17</v>
      </c>
      <c r="H1283">
        <v>1</v>
      </c>
      <c r="I1283" s="367">
        <f t="shared" ref="I1283:I1346" si="52">H1283/(H1283+G1283)</f>
        <v>5.5555555555555552E-2</v>
      </c>
    </row>
    <row r="1284" spans="1:9" ht="15" x14ac:dyDescent="0.25">
      <c r="A1284" t="s">
        <v>829</v>
      </c>
      <c r="D1284">
        <v>350</v>
      </c>
      <c r="E1284">
        <v>45</v>
      </c>
      <c r="F1284" s="367">
        <f t="shared" si="51"/>
        <v>0.11392405063291139</v>
      </c>
      <c r="G1284">
        <v>44</v>
      </c>
      <c r="H1284">
        <v>7</v>
      </c>
      <c r="I1284" s="367">
        <f t="shared" si="52"/>
        <v>0.13725490196078433</v>
      </c>
    </row>
    <row r="1285" spans="1:9" ht="15" x14ac:dyDescent="0.25">
      <c r="A1285" t="s">
        <v>830</v>
      </c>
      <c r="D1285">
        <v>293</v>
      </c>
      <c r="E1285">
        <v>37</v>
      </c>
      <c r="F1285" s="367">
        <f t="shared" ref="F1285:F1348" si="53">E1285/(E1285+D1285)</f>
        <v>0.11212121212121212</v>
      </c>
      <c r="G1285">
        <v>27</v>
      </c>
      <c r="H1285">
        <v>9</v>
      </c>
      <c r="I1285" s="367">
        <f t="shared" si="52"/>
        <v>0.25</v>
      </c>
    </row>
    <row r="1286" spans="1:9" ht="15" x14ac:dyDescent="0.25">
      <c r="A1286" t="s">
        <v>831</v>
      </c>
      <c r="D1286">
        <v>352</v>
      </c>
      <c r="E1286">
        <v>30</v>
      </c>
      <c r="F1286" s="367">
        <f t="shared" si="53"/>
        <v>7.8534031413612565E-2</v>
      </c>
      <c r="G1286">
        <v>33</v>
      </c>
      <c r="H1286">
        <v>9</v>
      </c>
      <c r="I1286" s="367">
        <f t="shared" si="52"/>
        <v>0.21428571428571427</v>
      </c>
    </row>
    <row r="1287" spans="1:9" ht="15" x14ac:dyDescent="0.25">
      <c r="A1287" t="s">
        <v>832</v>
      </c>
      <c r="D1287">
        <v>158</v>
      </c>
      <c r="E1287">
        <v>14</v>
      </c>
      <c r="F1287" s="367">
        <f t="shared" si="53"/>
        <v>8.1395348837209308E-2</v>
      </c>
      <c r="G1287">
        <v>7</v>
      </c>
      <c r="H1287">
        <v>5</v>
      </c>
      <c r="I1287" s="367">
        <f t="shared" si="52"/>
        <v>0.41666666666666669</v>
      </c>
    </row>
    <row r="1288" spans="1:9" ht="15" x14ac:dyDescent="0.25">
      <c r="A1288" t="s">
        <v>833</v>
      </c>
      <c r="D1288">
        <v>497</v>
      </c>
      <c r="E1288">
        <v>72</v>
      </c>
      <c r="F1288" s="367">
        <f t="shared" si="53"/>
        <v>0.1265377855887522</v>
      </c>
      <c r="G1288">
        <v>37</v>
      </c>
      <c r="H1288">
        <v>9</v>
      </c>
      <c r="I1288" s="367">
        <f t="shared" si="52"/>
        <v>0.19565217391304349</v>
      </c>
    </row>
    <row r="1289" spans="1:9" ht="15" x14ac:dyDescent="0.25">
      <c r="A1289" t="s">
        <v>834</v>
      </c>
      <c r="D1289">
        <v>221</v>
      </c>
      <c r="E1289">
        <v>22</v>
      </c>
      <c r="F1289" s="367">
        <f t="shared" si="53"/>
        <v>9.0534979423868317E-2</v>
      </c>
      <c r="G1289">
        <v>20</v>
      </c>
      <c r="H1289">
        <v>2</v>
      </c>
      <c r="I1289" s="367">
        <f t="shared" si="52"/>
        <v>9.0909090909090912E-2</v>
      </c>
    </row>
    <row r="1290" spans="1:9" ht="15" x14ac:dyDescent="0.25">
      <c r="A1290" t="s">
        <v>835</v>
      </c>
      <c r="D1290">
        <v>318</v>
      </c>
      <c r="E1290">
        <v>6</v>
      </c>
      <c r="F1290" s="367">
        <f t="shared" si="53"/>
        <v>1.8518518518518517E-2</v>
      </c>
      <c r="G1290">
        <v>8</v>
      </c>
      <c r="H1290">
        <v>1</v>
      </c>
      <c r="I1290" s="367">
        <f t="shared" si="52"/>
        <v>0.1111111111111111</v>
      </c>
    </row>
    <row r="1291" spans="1:9" ht="15" x14ac:dyDescent="0.25">
      <c r="A1291" t="s">
        <v>836</v>
      </c>
      <c r="D1291">
        <v>583</v>
      </c>
      <c r="E1291">
        <v>32</v>
      </c>
      <c r="F1291" s="367">
        <f t="shared" si="53"/>
        <v>5.2032520325203252E-2</v>
      </c>
      <c r="G1291">
        <v>63</v>
      </c>
      <c r="H1291">
        <v>2</v>
      </c>
      <c r="I1291" s="367">
        <f t="shared" si="52"/>
        <v>3.0769230769230771E-2</v>
      </c>
    </row>
    <row r="1292" spans="1:9" ht="15" x14ac:dyDescent="0.25">
      <c r="A1292" t="s">
        <v>837</v>
      </c>
      <c r="D1292">
        <v>405</v>
      </c>
      <c r="E1292">
        <v>30</v>
      </c>
      <c r="F1292" s="367">
        <f t="shared" si="53"/>
        <v>6.8965517241379309E-2</v>
      </c>
      <c r="G1292">
        <v>27</v>
      </c>
      <c r="H1292">
        <v>2</v>
      </c>
      <c r="I1292" s="367">
        <f t="shared" si="52"/>
        <v>6.8965517241379309E-2</v>
      </c>
    </row>
    <row r="1293" spans="1:9" ht="15" x14ac:dyDescent="0.25">
      <c r="A1293" t="s">
        <v>838</v>
      </c>
      <c r="D1293">
        <v>456</v>
      </c>
      <c r="E1293">
        <v>45</v>
      </c>
      <c r="F1293" s="367">
        <f t="shared" si="53"/>
        <v>8.9820359281437126E-2</v>
      </c>
      <c r="G1293">
        <v>50</v>
      </c>
      <c r="H1293">
        <v>11</v>
      </c>
      <c r="I1293" s="367">
        <f t="shared" si="52"/>
        <v>0.18032786885245902</v>
      </c>
    </row>
    <row r="1294" spans="1:9" ht="15" x14ac:dyDescent="0.25">
      <c r="A1294" t="s">
        <v>839</v>
      </c>
      <c r="D1294">
        <v>550</v>
      </c>
      <c r="E1294">
        <v>44</v>
      </c>
      <c r="F1294" s="367">
        <f t="shared" si="53"/>
        <v>7.407407407407407E-2</v>
      </c>
      <c r="G1294">
        <v>68</v>
      </c>
      <c r="H1294">
        <v>15</v>
      </c>
      <c r="I1294" s="367">
        <f t="shared" si="52"/>
        <v>0.18072289156626506</v>
      </c>
    </row>
    <row r="1295" spans="1:9" ht="15" x14ac:dyDescent="0.25">
      <c r="A1295" t="s">
        <v>840</v>
      </c>
      <c r="D1295">
        <v>549</v>
      </c>
      <c r="E1295">
        <v>66</v>
      </c>
      <c r="F1295" s="367">
        <f t="shared" si="53"/>
        <v>0.10731707317073171</v>
      </c>
      <c r="G1295">
        <v>66</v>
      </c>
      <c r="H1295">
        <v>13</v>
      </c>
      <c r="I1295" s="367">
        <f t="shared" si="52"/>
        <v>0.16455696202531644</v>
      </c>
    </row>
    <row r="1296" spans="1:9" ht="15" x14ac:dyDescent="0.25">
      <c r="A1296" t="s">
        <v>841</v>
      </c>
      <c r="D1296">
        <v>792</v>
      </c>
      <c r="E1296">
        <v>55</v>
      </c>
      <c r="F1296" s="367">
        <f t="shared" si="53"/>
        <v>6.4935064935064929E-2</v>
      </c>
      <c r="G1296">
        <v>95</v>
      </c>
      <c r="H1296">
        <v>8</v>
      </c>
      <c r="I1296" s="367">
        <f t="shared" si="52"/>
        <v>7.7669902912621352E-2</v>
      </c>
    </row>
    <row r="1297" spans="1:9" ht="15" x14ac:dyDescent="0.25">
      <c r="A1297" t="s">
        <v>842</v>
      </c>
      <c r="D1297">
        <v>461</v>
      </c>
      <c r="E1297">
        <v>62</v>
      </c>
      <c r="F1297" s="367">
        <f t="shared" si="53"/>
        <v>0.11854684512428298</v>
      </c>
      <c r="G1297">
        <v>71</v>
      </c>
      <c r="H1297">
        <v>8</v>
      </c>
      <c r="I1297" s="367">
        <f t="shared" si="52"/>
        <v>0.10126582278481013</v>
      </c>
    </row>
    <row r="1298" spans="1:9" ht="15" x14ac:dyDescent="0.25">
      <c r="A1298" t="s">
        <v>843</v>
      </c>
      <c r="D1298">
        <v>343</v>
      </c>
      <c r="E1298">
        <v>40</v>
      </c>
      <c r="F1298" s="367">
        <f t="shared" si="53"/>
        <v>0.10443864229765012</v>
      </c>
      <c r="G1298">
        <v>47</v>
      </c>
      <c r="H1298">
        <v>3</v>
      </c>
      <c r="I1298" s="367">
        <f t="shared" si="52"/>
        <v>0.06</v>
      </c>
    </row>
    <row r="1299" spans="1:9" ht="15" x14ac:dyDescent="0.25">
      <c r="A1299" t="s">
        <v>844</v>
      </c>
      <c r="D1299">
        <v>717</v>
      </c>
      <c r="E1299">
        <v>71</v>
      </c>
      <c r="F1299" s="367">
        <f t="shared" si="53"/>
        <v>9.01015228426396E-2</v>
      </c>
      <c r="G1299">
        <v>98</v>
      </c>
      <c r="H1299">
        <v>25</v>
      </c>
      <c r="I1299" s="367">
        <f t="shared" si="52"/>
        <v>0.2032520325203252</v>
      </c>
    </row>
    <row r="1300" spans="1:9" ht="15" x14ac:dyDescent="0.25">
      <c r="A1300" t="s">
        <v>845</v>
      </c>
      <c r="D1300">
        <v>664</v>
      </c>
      <c r="E1300">
        <v>55</v>
      </c>
      <c r="F1300" s="367">
        <f t="shared" si="53"/>
        <v>7.6495132127955487E-2</v>
      </c>
      <c r="G1300">
        <v>63</v>
      </c>
      <c r="H1300">
        <v>8</v>
      </c>
      <c r="I1300" s="367">
        <f t="shared" si="52"/>
        <v>0.11267605633802817</v>
      </c>
    </row>
    <row r="1301" spans="1:9" ht="15" x14ac:dyDescent="0.25">
      <c r="A1301" t="s">
        <v>846</v>
      </c>
      <c r="D1301">
        <v>634</v>
      </c>
      <c r="E1301">
        <v>85</v>
      </c>
      <c r="F1301" s="367">
        <f t="shared" si="53"/>
        <v>0.11821974965229486</v>
      </c>
      <c r="G1301">
        <v>67</v>
      </c>
      <c r="H1301">
        <v>19</v>
      </c>
      <c r="I1301" s="367">
        <f t="shared" si="52"/>
        <v>0.22093023255813954</v>
      </c>
    </row>
    <row r="1302" spans="1:9" ht="15" x14ac:dyDescent="0.25">
      <c r="A1302" t="s">
        <v>847</v>
      </c>
      <c r="D1302">
        <v>861</v>
      </c>
      <c r="E1302">
        <v>101</v>
      </c>
      <c r="F1302" s="367">
        <f t="shared" si="53"/>
        <v>0.104989604989605</v>
      </c>
      <c r="G1302">
        <v>71</v>
      </c>
      <c r="H1302">
        <v>11</v>
      </c>
      <c r="I1302" s="367">
        <f t="shared" si="52"/>
        <v>0.13414634146341464</v>
      </c>
    </row>
    <row r="1303" spans="1:9" ht="15" x14ac:dyDescent="0.25">
      <c r="A1303" t="s">
        <v>848</v>
      </c>
      <c r="D1303">
        <v>632</v>
      </c>
      <c r="E1303">
        <v>57</v>
      </c>
      <c r="F1303" s="367">
        <f t="shared" si="53"/>
        <v>8.2728592162554432E-2</v>
      </c>
      <c r="G1303">
        <v>58</v>
      </c>
      <c r="H1303">
        <v>7</v>
      </c>
      <c r="I1303" s="367">
        <f t="shared" si="52"/>
        <v>0.1076923076923077</v>
      </c>
    </row>
    <row r="1304" spans="1:9" ht="15" x14ac:dyDescent="0.25">
      <c r="A1304" t="s">
        <v>849</v>
      </c>
      <c r="D1304">
        <v>702</v>
      </c>
      <c r="E1304">
        <v>47</v>
      </c>
      <c r="F1304" s="367">
        <f t="shared" si="53"/>
        <v>6.2750333778371165E-2</v>
      </c>
      <c r="G1304">
        <v>60</v>
      </c>
      <c r="H1304">
        <v>8</v>
      </c>
      <c r="I1304" s="367">
        <f t="shared" si="52"/>
        <v>0.11764705882352941</v>
      </c>
    </row>
    <row r="1305" spans="1:9" ht="15" x14ac:dyDescent="0.25">
      <c r="A1305" t="s">
        <v>850</v>
      </c>
      <c r="D1305">
        <v>712</v>
      </c>
      <c r="E1305">
        <v>63</v>
      </c>
      <c r="F1305" s="367">
        <f t="shared" si="53"/>
        <v>8.1290322580645155E-2</v>
      </c>
      <c r="G1305">
        <v>69</v>
      </c>
      <c r="H1305">
        <v>4</v>
      </c>
      <c r="I1305" s="367">
        <f t="shared" si="52"/>
        <v>5.4794520547945202E-2</v>
      </c>
    </row>
    <row r="1306" spans="1:9" ht="15" x14ac:dyDescent="0.25">
      <c r="A1306" t="s">
        <v>851</v>
      </c>
      <c r="D1306">
        <v>658</v>
      </c>
      <c r="E1306">
        <v>69</v>
      </c>
      <c r="F1306" s="367">
        <f t="shared" si="53"/>
        <v>9.4910591471801919E-2</v>
      </c>
      <c r="G1306">
        <v>47</v>
      </c>
      <c r="H1306">
        <v>14</v>
      </c>
      <c r="I1306" s="367">
        <f t="shared" si="52"/>
        <v>0.22950819672131148</v>
      </c>
    </row>
    <row r="1307" spans="1:9" ht="15" x14ac:dyDescent="0.25">
      <c r="A1307" t="s">
        <v>852</v>
      </c>
      <c r="D1307">
        <v>572</v>
      </c>
      <c r="E1307">
        <v>50</v>
      </c>
      <c r="F1307" s="367">
        <f t="shared" si="53"/>
        <v>8.0385852090032156E-2</v>
      </c>
      <c r="G1307">
        <v>42</v>
      </c>
      <c r="H1307">
        <v>3</v>
      </c>
      <c r="I1307" s="367">
        <f t="shared" si="52"/>
        <v>6.6666666666666666E-2</v>
      </c>
    </row>
    <row r="1308" spans="1:9" ht="15" x14ac:dyDescent="0.25">
      <c r="A1308" t="s">
        <v>853</v>
      </c>
      <c r="D1308">
        <v>427</v>
      </c>
      <c r="E1308">
        <v>49</v>
      </c>
      <c r="F1308" s="367">
        <f t="shared" si="53"/>
        <v>0.10294117647058823</v>
      </c>
      <c r="G1308">
        <v>32</v>
      </c>
      <c r="H1308">
        <v>8</v>
      </c>
      <c r="I1308" s="367">
        <f t="shared" si="52"/>
        <v>0.2</v>
      </c>
    </row>
    <row r="1309" spans="1:9" ht="15" x14ac:dyDescent="0.25">
      <c r="A1309" t="s">
        <v>854</v>
      </c>
      <c r="D1309">
        <v>488</v>
      </c>
      <c r="E1309">
        <v>48</v>
      </c>
      <c r="F1309" s="367">
        <f t="shared" si="53"/>
        <v>8.9552238805970144E-2</v>
      </c>
      <c r="G1309">
        <v>46</v>
      </c>
      <c r="H1309">
        <v>11</v>
      </c>
      <c r="I1309" s="367">
        <f t="shared" si="52"/>
        <v>0.19298245614035087</v>
      </c>
    </row>
    <row r="1310" spans="1:9" ht="15" x14ac:dyDescent="0.25">
      <c r="A1310" t="s">
        <v>855</v>
      </c>
      <c r="D1310">
        <v>397</v>
      </c>
      <c r="E1310">
        <v>28</v>
      </c>
      <c r="F1310" s="367">
        <f t="shared" si="53"/>
        <v>6.5882352941176475E-2</v>
      </c>
      <c r="G1310">
        <v>17</v>
      </c>
      <c r="H1310">
        <v>1</v>
      </c>
      <c r="I1310" s="367">
        <f t="shared" si="52"/>
        <v>5.5555555555555552E-2</v>
      </c>
    </row>
    <row r="1311" spans="1:9" ht="15" x14ac:dyDescent="0.25">
      <c r="A1311" t="s">
        <v>856</v>
      </c>
      <c r="D1311">
        <v>573</v>
      </c>
      <c r="E1311">
        <v>51</v>
      </c>
      <c r="F1311" s="367">
        <f t="shared" si="53"/>
        <v>8.1730769230769232E-2</v>
      </c>
      <c r="G1311">
        <v>33</v>
      </c>
      <c r="H1311">
        <v>3</v>
      </c>
      <c r="I1311" s="367">
        <f t="shared" si="52"/>
        <v>8.3333333333333329E-2</v>
      </c>
    </row>
    <row r="1312" spans="1:9" ht="15" x14ac:dyDescent="0.25">
      <c r="A1312" t="s">
        <v>857</v>
      </c>
      <c r="D1312">
        <v>746</v>
      </c>
      <c r="E1312">
        <v>53</v>
      </c>
      <c r="F1312" s="367">
        <f t="shared" si="53"/>
        <v>6.6332916145181484E-2</v>
      </c>
      <c r="G1312">
        <v>68</v>
      </c>
      <c r="H1312">
        <v>4</v>
      </c>
      <c r="I1312" s="367">
        <f t="shared" si="52"/>
        <v>5.5555555555555552E-2</v>
      </c>
    </row>
    <row r="1313" spans="1:9" ht="15" x14ac:dyDescent="0.25">
      <c r="A1313" t="s">
        <v>858</v>
      </c>
      <c r="D1313">
        <v>613</v>
      </c>
      <c r="E1313">
        <v>86</v>
      </c>
      <c r="F1313" s="367">
        <f t="shared" si="53"/>
        <v>0.12303290414878398</v>
      </c>
      <c r="G1313">
        <v>43</v>
      </c>
      <c r="H1313">
        <v>5</v>
      </c>
      <c r="I1313" s="367">
        <f t="shared" si="52"/>
        <v>0.10416666666666667</v>
      </c>
    </row>
    <row r="1314" spans="1:9" ht="15" x14ac:dyDescent="0.25">
      <c r="A1314" t="s">
        <v>859</v>
      </c>
      <c r="D1314">
        <v>847</v>
      </c>
      <c r="E1314">
        <v>121</v>
      </c>
      <c r="F1314" s="367">
        <f t="shared" si="53"/>
        <v>0.125</v>
      </c>
      <c r="G1314">
        <v>57</v>
      </c>
      <c r="H1314">
        <v>2</v>
      </c>
      <c r="I1314" s="367">
        <f t="shared" si="52"/>
        <v>3.3898305084745763E-2</v>
      </c>
    </row>
    <row r="1315" spans="1:9" ht="15" x14ac:dyDescent="0.25">
      <c r="A1315" t="s">
        <v>860</v>
      </c>
      <c r="D1315">
        <v>553</v>
      </c>
      <c r="E1315">
        <v>63</v>
      </c>
      <c r="F1315" s="367">
        <f t="shared" si="53"/>
        <v>0.10227272727272728</v>
      </c>
      <c r="G1315">
        <v>9</v>
      </c>
      <c r="H1315">
        <v>3</v>
      </c>
      <c r="I1315" s="367">
        <f t="shared" si="52"/>
        <v>0.25</v>
      </c>
    </row>
    <row r="1316" spans="1:9" ht="15" x14ac:dyDescent="0.25">
      <c r="A1316" t="s">
        <v>861</v>
      </c>
      <c r="D1316">
        <v>356</v>
      </c>
      <c r="E1316">
        <v>45</v>
      </c>
      <c r="F1316" s="367">
        <f t="shared" si="53"/>
        <v>0.11221945137157108</v>
      </c>
      <c r="G1316">
        <v>29</v>
      </c>
      <c r="H1316">
        <v>2</v>
      </c>
      <c r="I1316" s="367">
        <f t="shared" si="52"/>
        <v>6.4516129032258063E-2</v>
      </c>
    </row>
    <row r="1317" spans="1:9" ht="15" x14ac:dyDescent="0.25">
      <c r="A1317" t="s">
        <v>862</v>
      </c>
      <c r="D1317">
        <v>391</v>
      </c>
      <c r="E1317">
        <v>37</v>
      </c>
      <c r="F1317" s="367">
        <f t="shared" si="53"/>
        <v>8.6448598130841117E-2</v>
      </c>
      <c r="G1317">
        <v>29</v>
      </c>
      <c r="H1317">
        <v>3</v>
      </c>
      <c r="I1317" s="367">
        <f t="shared" si="52"/>
        <v>9.375E-2</v>
      </c>
    </row>
    <row r="1318" spans="1:9" ht="15" x14ac:dyDescent="0.25">
      <c r="A1318" t="s">
        <v>863</v>
      </c>
      <c r="D1318">
        <v>450</v>
      </c>
      <c r="E1318">
        <v>38</v>
      </c>
      <c r="F1318" s="367">
        <f t="shared" si="53"/>
        <v>7.7868852459016397E-2</v>
      </c>
      <c r="G1318">
        <v>24</v>
      </c>
      <c r="H1318">
        <v>2</v>
      </c>
      <c r="I1318" s="367">
        <f t="shared" si="52"/>
        <v>7.6923076923076927E-2</v>
      </c>
    </row>
    <row r="1319" spans="1:9" ht="15" x14ac:dyDescent="0.25">
      <c r="A1319" t="s">
        <v>864</v>
      </c>
      <c r="D1319">
        <v>672</v>
      </c>
      <c r="E1319">
        <v>53</v>
      </c>
      <c r="F1319" s="367">
        <f t="shared" si="53"/>
        <v>7.3103448275862071E-2</v>
      </c>
      <c r="G1319">
        <v>32</v>
      </c>
      <c r="H1319">
        <v>3</v>
      </c>
      <c r="I1319" s="367">
        <f t="shared" si="52"/>
        <v>8.5714285714285715E-2</v>
      </c>
    </row>
    <row r="1320" spans="1:9" ht="15" x14ac:dyDescent="0.25">
      <c r="A1320" t="s">
        <v>865</v>
      </c>
      <c r="D1320">
        <v>643</v>
      </c>
      <c r="E1320">
        <v>39</v>
      </c>
      <c r="F1320" s="367">
        <f t="shared" si="53"/>
        <v>5.7184750733137828E-2</v>
      </c>
      <c r="G1320">
        <v>36</v>
      </c>
      <c r="H1320">
        <v>4</v>
      </c>
      <c r="I1320" s="367">
        <f t="shared" si="52"/>
        <v>0.1</v>
      </c>
    </row>
    <row r="1321" spans="1:9" ht="15" x14ac:dyDescent="0.25">
      <c r="A1321" t="s">
        <v>866</v>
      </c>
      <c r="D1321">
        <v>588</v>
      </c>
      <c r="E1321">
        <v>78</v>
      </c>
      <c r="F1321" s="367">
        <f t="shared" si="53"/>
        <v>0.11711711711711711</v>
      </c>
      <c r="G1321">
        <v>47</v>
      </c>
      <c r="H1321">
        <v>7</v>
      </c>
      <c r="I1321" s="367">
        <f t="shared" si="52"/>
        <v>0.12962962962962962</v>
      </c>
    </row>
    <row r="1322" spans="1:9" ht="15" x14ac:dyDescent="0.25">
      <c r="A1322" t="s">
        <v>867</v>
      </c>
      <c r="D1322">
        <v>710</v>
      </c>
      <c r="E1322">
        <v>77</v>
      </c>
      <c r="F1322" s="367">
        <f t="shared" si="53"/>
        <v>9.7839898348157567E-2</v>
      </c>
      <c r="G1322">
        <v>48</v>
      </c>
      <c r="H1322">
        <v>14</v>
      </c>
      <c r="I1322" s="367">
        <f t="shared" si="52"/>
        <v>0.22580645161290322</v>
      </c>
    </row>
    <row r="1323" spans="1:9" ht="15" x14ac:dyDescent="0.25">
      <c r="A1323" t="s">
        <v>868</v>
      </c>
      <c r="D1323">
        <v>1114</v>
      </c>
      <c r="E1323">
        <v>201</v>
      </c>
      <c r="F1323" s="367">
        <f t="shared" si="53"/>
        <v>0.15285171102661596</v>
      </c>
      <c r="G1323">
        <v>153</v>
      </c>
      <c r="H1323">
        <v>22</v>
      </c>
      <c r="I1323" s="367">
        <f t="shared" si="52"/>
        <v>0.12571428571428572</v>
      </c>
    </row>
    <row r="1324" spans="1:9" ht="15" x14ac:dyDescent="0.25">
      <c r="A1324" t="s">
        <v>869</v>
      </c>
      <c r="D1324">
        <v>404</v>
      </c>
      <c r="E1324">
        <v>16</v>
      </c>
      <c r="F1324" s="367">
        <f t="shared" si="53"/>
        <v>3.8095238095238099E-2</v>
      </c>
      <c r="G1324">
        <v>29</v>
      </c>
      <c r="H1324">
        <v>1</v>
      </c>
      <c r="I1324" s="367">
        <f t="shared" si="52"/>
        <v>3.3333333333333333E-2</v>
      </c>
    </row>
    <row r="1325" spans="1:9" ht="15" x14ac:dyDescent="0.25">
      <c r="A1325" t="s">
        <v>870</v>
      </c>
      <c r="D1325">
        <v>194</v>
      </c>
      <c r="E1325">
        <v>15</v>
      </c>
      <c r="F1325" s="367">
        <f t="shared" si="53"/>
        <v>7.1770334928229665E-2</v>
      </c>
      <c r="G1325">
        <v>18</v>
      </c>
      <c r="H1325">
        <v>5</v>
      </c>
      <c r="I1325" s="367">
        <f t="shared" si="52"/>
        <v>0.21739130434782608</v>
      </c>
    </row>
    <row r="1326" spans="1:9" ht="15" x14ac:dyDescent="0.25">
      <c r="A1326" t="s">
        <v>871</v>
      </c>
      <c r="D1326">
        <v>66</v>
      </c>
      <c r="E1326">
        <v>0</v>
      </c>
      <c r="F1326" s="367">
        <f t="shared" si="53"/>
        <v>0</v>
      </c>
      <c r="G1326">
        <v>11</v>
      </c>
      <c r="H1326">
        <v>0</v>
      </c>
      <c r="I1326" s="367">
        <f t="shared" si="52"/>
        <v>0</v>
      </c>
    </row>
    <row r="1327" spans="1:9" ht="15" x14ac:dyDescent="0.25">
      <c r="A1327" t="s">
        <v>872</v>
      </c>
      <c r="D1327">
        <v>69</v>
      </c>
      <c r="E1327">
        <v>13</v>
      </c>
      <c r="F1327" s="367">
        <f t="shared" si="53"/>
        <v>0.15853658536585366</v>
      </c>
      <c r="G1327">
        <v>16</v>
      </c>
      <c r="H1327">
        <v>2</v>
      </c>
      <c r="I1327" s="367">
        <f t="shared" si="52"/>
        <v>0.1111111111111111</v>
      </c>
    </row>
    <row r="1328" spans="1:9" ht="15" x14ac:dyDescent="0.25">
      <c r="A1328" t="s">
        <v>873</v>
      </c>
      <c r="D1328">
        <v>68</v>
      </c>
      <c r="E1328">
        <v>12</v>
      </c>
      <c r="F1328" s="367">
        <f t="shared" si="53"/>
        <v>0.15</v>
      </c>
      <c r="G1328">
        <v>12</v>
      </c>
      <c r="H1328">
        <v>0</v>
      </c>
      <c r="I1328" s="367">
        <f t="shared" si="52"/>
        <v>0</v>
      </c>
    </row>
    <row r="1329" spans="1:9" ht="15" x14ac:dyDescent="0.25">
      <c r="A1329" t="s">
        <v>874</v>
      </c>
      <c r="D1329">
        <v>4</v>
      </c>
      <c r="E1329">
        <v>1</v>
      </c>
      <c r="F1329" s="367">
        <f t="shared" si="53"/>
        <v>0.2</v>
      </c>
      <c r="G1329">
        <v>0</v>
      </c>
      <c r="H1329">
        <v>0</v>
      </c>
      <c r="I1329" s="367" t="e">
        <f t="shared" si="52"/>
        <v>#DIV/0!</v>
      </c>
    </row>
    <row r="1330" spans="1:9" ht="15" x14ac:dyDescent="0.25">
      <c r="A1330" t="s">
        <v>876</v>
      </c>
      <c r="D1330">
        <v>18</v>
      </c>
      <c r="E1330">
        <v>3</v>
      </c>
      <c r="F1330" s="367">
        <f t="shared" si="53"/>
        <v>0.14285714285714285</v>
      </c>
      <c r="G1330">
        <v>1</v>
      </c>
      <c r="H1330">
        <v>0</v>
      </c>
      <c r="I1330" s="367">
        <f t="shared" si="52"/>
        <v>0</v>
      </c>
    </row>
    <row r="1331" spans="1:9" ht="15" x14ac:dyDescent="0.25">
      <c r="A1331" t="s">
        <v>877</v>
      </c>
      <c r="D1331">
        <v>20</v>
      </c>
      <c r="E1331">
        <v>2</v>
      </c>
      <c r="F1331" s="367">
        <f t="shared" si="53"/>
        <v>9.0909090909090912E-2</v>
      </c>
      <c r="G1331">
        <v>8</v>
      </c>
      <c r="H1331">
        <v>1</v>
      </c>
      <c r="I1331" s="367">
        <f t="shared" si="52"/>
        <v>0.1111111111111111</v>
      </c>
    </row>
    <row r="1332" spans="1:9" ht="15" x14ac:dyDescent="0.25">
      <c r="A1332" t="s">
        <v>878</v>
      </c>
      <c r="D1332">
        <v>21</v>
      </c>
      <c r="E1332">
        <v>1</v>
      </c>
      <c r="F1332" s="367">
        <f t="shared" si="53"/>
        <v>4.5454545454545456E-2</v>
      </c>
      <c r="G1332">
        <v>3</v>
      </c>
      <c r="H1332">
        <v>1</v>
      </c>
      <c r="I1332" s="367">
        <f t="shared" si="52"/>
        <v>0.25</v>
      </c>
    </row>
    <row r="1333" spans="1:9" ht="15" x14ac:dyDescent="0.25">
      <c r="A1333" t="s">
        <v>880</v>
      </c>
      <c r="D1333">
        <v>57</v>
      </c>
      <c r="E1333">
        <v>12</v>
      </c>
      <c r="F1333" s="367">
        <f t="shared" si="53"/>
        <v>0.17391304347826086</v>
      </c>
      <c r="G1333">
        <v>8</v>
      </c>
      <c r="H1333">
        <v>2</v>
      </c>
      <c r="I1333" s="367">
        <f t="shared" si="52"/>
        <v>0.2</v>
      </c>
    </row>
    <row r="1334" spans="1:9" ht="15" x14ac:dyDescent="0.25">
      <c r="A1334" t="s">
        <v>881</v>
      </c>
      <c r="D1334">
        <v>49</v>
      </c>
      <c r="E1334">
        <v>3</v>
      </c>
      <c r="F1334" s="367">
        <f t="shared" si="53"/>
        <v>5.7692307692307696E-2</v>
      </c>
      <c r="G1334">
        <v>2</v>
      </c>
      <c r="H1334">
        <v>0</v>
      </c>
      <c r="I1334" s="367">
        <f t="shared" si="52"/>
        <v>0</v>
      </c>
    </row>
    <row r="1335" spans="1:9" ht="15" x14ac:dyDescent="0.25">
      <c r="A1335" t="s">
        <v>882</v>
      </c>
      <c r="D1335">
        <v>31</v>
      </c>
      <c r="E1335">
        <v>3</v>
      </c>
      <c r="F1335" s="367">
        <f t="shared" si="53"/>
        <v>8.8235294117647065E-2</v>
      </c>
      <c r="G1335">
        <v>4</v>
      </c>
      <c r="H1335">
        <v>0</v>
      </c>
      <c r="I1335" s="367">
        <f t="shared" si="52"/>
        <v>0</v>
      </c>
    </row>
    <row r="1336" spans="1:9" ht="15" x14ac:dyDescent="0.25">
      <c r="A1336" t="s">
        <v>883</v>
      </c>
      <c r="D1336">
        <v>6</v>
      </c>
      <c r="E1336">
        <v>0</v>
      </c>
      <c r="F1336" s="367">
        <f t="shared" si="53"/>
        <v>0</v>
      </c>
      <c r="G1336">
        <v>0</v>
      </c>
      <c r="H1336">
        <v>0</v>
      </c>
      <c r="I1336" s="367" t="e">
        <f t="shared" si="52"/>
        <v>#DIV/0!</v>
      </c>
    </row>
    <row r="1337" spans="1:9" ht="15" x14ac:dyDescent="0.25">
      <c r="A1337" t="s">
        <v>884</v>
      </c>
      <c r="D1337">
        <v>4</v>
      </c>
      <c r="E1337">
        <v>2</v>
      </c>
      <c r="F1337" s="367">
        <f t="shared" si="53"/>
        <v>0.33333333333333331</v>
      </c>
      <c r="G1337">
        <v>4</v>
      </c>
      <c r="H1337">
        <v>1</v>
      </c>
      <c r="I1337" s="367">
        <f t="shared" si="52"/>
        <v>0.2</v>
      </c>
    </row>
    <row r="1338" spans="1:9" ht="15" x14ac:dyDescent="0.25">
      <c r="A1338" t="s">
        <v>885</v>
      </c>
      <c r="D1338">
        <v>7</v>
      </c>
      <c r="E1338">
        <v>1</v>
      </c>
      <c r="F1338" s="367">
        <f t="shared" si="53"/>
        <v>0.125</v>
      </c>
      <c r="G1338">
        <v>1</v>
      </c>
      <c r="H1338">
        <v>0</v>
      </c>
      <c r="I1338" s="367">
        <f t="shared" si="52"/>
        <v>0</v>
      </c>
    </row>
    <row r="1339" spans="1:9" ht="15" x14ac:dyDescent="0.25">
      <c r="A1339" t="s">
        <v>886</v>
      </c>
      <c r="D1339">
        <v>6</v>
      </c>
      <c r="E1339">
        <v>1</v>
      </c>
      <c r="F1339" s="367">
        <f t="shared" si="53"/>
        <v>0.14285714285714285</v>
      </c>
      <c r="G1339">
        <v>0</v>
      </c>
      <c r="H1339">
        <v>0</v>
      </c>
      <c r="I1339" s="367" t="e">
        <f t="shared" si="52"/>
        <v>#DIV/0!</v>
      </c>
    </row>
    <row r="1340" spans="1:9" ht="15" x14ac:dyDescent="0.25">
      <c r="A1340" t="s">
        <v>887</v>
      </c>
      <c r="D1340">
        <v>6</v>
      </c>
      <c r="E1340">
        <v>2</v>
      </c>
      <c r="F1340" s="367">
        <f t="shared" si="53"/>
        <v>0.25</v>
      </c>
      <c r="G1340">
        <v>2</v>
      </c>
      <c r="H1340">
        <v>0</v>
      </c>
      <c r="I1340" s="367">
        <f t="shared" si="52"/>
        <v>0</v>
      </c>
    </row>
    <row r="1341" spans="1:9" ht="15" x14ac:dyDescent="0.25">
      <c r="A1341" t="s">
        <v>888</v>
      </c>
      <c r="D1341">
        <v>3</v>
      </c>
      <c r="E1341">
        <v>0</v>
      </c>
      <c r="F1341" s="367">
        <f t="shared" si="53"/>
        <v>0</v>
      </c>
      <c r="G1341">
        <v>1</v>
      </c>
      <c r="H1341">
        <v>0</v>
      </c>
      <c r="I1341" s="367">
        <f t="shared" si="52"/>
        <v>0</v>
      </c>
    </row>
    <row r="1342" spans="1:9" ht="15" x14ac:dyDescent="0.25">
      <c r="A1342" t="s">
        <v>889</v>
      </c>
      <c r="D1342">
        <v>4</v>
      </c>
      <c r="E1342">
        <v>0</v>
      </c>
      <c r="F1342" s="367">
        <f t="shared" si="53"/>
        <v>0</v>
      </c>
      <c r="G1342">
        <v>1</v>
      </c>
      <c r="H1342">
        <v>0</v>
      </c>
      <c r="I1342" s="367">
        <f t="shared" si="52"/>
        <v>0</v>
      </c>
    </row>
    <row r="1343" spans="1:9" ht="15" x14ac:dyDescent="0.25">
      <c r="A1343" t="s">
        <v>890</v>
      </c>
      <c r="D1343">
        <v>0</v>
      </c>
      <c r="E1343">
        <v>0</v>
      </c>
      <c r="F1343" s="367" t="e">
        <f t="shared" si="53"/>
        <v>#DIV/0!</v>
      </c>
      <c r="G1343">
        <v>0</v>
      </c>
      <c r="H1343">
        <v>0</v>
      </c>
      <c r="I1343" s="367" t="e">
        <f t="shared" si="52"/>
        <v>#DIV/0!</v>
      </c>
    </row>
    <row r="1344" spans="1:9" ht="15" x14ac:dyDescent="0.25">
      <c r="A1344" t="s">
        <v>891</v>
      </c>
      <c r="D1344">
        <v>0</v>
      </c>
      <c r="E1344">
        <v>0</v>
      </c>
      <c r="F1344" s="367" t="e">
        <f t="shared" si="53"/>
        <v>#DIV/0!</v>
      </c>
      <c r="G1344">
        <v>1</v>
      </c>
      <c r="H1344">
        <v>1</v>
      </c>
      <c r="I1344" s="367">
        <f t="shared" si="52"/>
        <v>0.5</v>
      </c>
    </row>
    <row r="1345" spans="1:10" ht="15" x14ac:dyDescent="0.25">
      <c r="A1345" t="s">
        <v>892</v>
      </c>
      <c r="D1345">
        <v>3</v>
      </c>
      <c r="E1345">
        <v>0</v>
      </c>
      <c r="F1345" s="367">
        <f t="shared" si="53"/>
        <v>0</v>
      </c>
      <c r="G1345">
        <v>0</v>
      </c>
      <c r="H1345">
        <v>0</v>
      </c>
      <c r="I1345" s="367" t="e">
        <f t="shared" si="52"/>
        <v>#DIV/0!</v>
      </c>
    </row>
    <row r="1346" spans="1:10" ht="15" x14ac:dyDescent="0.25">
      <c r="A1346" t="s">
        <v>893</v>
      </c>
      <c r="D1346">
        <v>1</v>
      </c>
      <c r="E1346">
        <v>0</v>
      </c>
      <c r="F1346" s="367">
        <f t="shared" si="53"/>
        <v>0</v>
      </c>
      <c r="G1346">
        <v>2</v>
      </c>
      <c r="H1346">
        <v>0</v>
      </c>
      <c r="I1346" s="367">
        <f t="shared" si="52"/>
        <v>0</v>
      </c>
    </row>
    <row r="1347" spans="1:10" ht="15" x14ac:dyDescent="0.25">
      <c r="A1347" t="s">
        <v>894</v>
      </c>
      <c r="D1347">
        <v>0</v>
      </c>
      <c r="E1347">
        <v>0</v>
      </c>
      <c r="F1347" s="367" t="e">
        <f t="shared" si="53"/>
        <v>#DIV/0!</v>
      </c>
      <c r="G1347">
        <v>0</v>
      </c>
      <c r="H1347">
        <v>0</v>
      </c>
      <c r="I1347" s="367" t="e">
        <f t="shared" ref="I1347:I1355" si="54">H1347/(H1347+G1347)</f>
        <v>#DIV/0!</v>
      </c>
    </row>
    <row r="1348" spans="1:10" ht="15" x14ac:dyDescent="0.25">
      <c r="A1348" t="s">
        <v>895</v>
      </c>
      <c r="D1348">
        <v>1</v>
      </c>
      <c r="E1348">
        <v>0</v>
      </c>
      <c r="F1348" s="367">
        <f t="shared" si="53"/>
        <v>0</v>
      </c>
      <c r="G1348">
        <v>0</v>
      </c>
      <c r="H1348">
        <v>0</v>
      </c>
      <c r="I1348" s="367" t="e">
        <f t="shared" si="54"/>
        <v>#DIV/0!</v>
      </c>
    </row>
    <row r="1349" spans="1:10" ht="15" x14ac:dyDescent="0.25">
      <c r="A1349" t="s">
        <v>896</v>
      </c>
      <c r="D1349">
        <v>0</v>
      </c>
      <c r="E1349">
        <v>0</v>
      </c>
      <c r="F1349" s="367" t="e">
        <f t="shared" ref="F1349:F1354" si="55">E1349/(E1349+D1349)</f>
        <v>#DIV/0!</v>
      </c>
      <c r="G1349">
        <v>0</v>
      </c>
      <c r="H1349">
        <v>0</v>
      </c>
      <c r="I1349" s="367" t="e">
        <f t="shared" si="54"/>
        <v>#DIV/0!</v>
      </c>
    </row>
    <row r="1350" spans="1:10" ht="15" x14ac:dyDescent="0.25">
      <c r="A1350" t="s">
        <v>897</v>
      </c>
      <c r="D1350">
        <v>0</v>
      </c>
      <c r="E1350">
        <v>0</v>
      </c>
      <c r="F1350" s="367" t="e">
        <f t="shared" si="55"/>
        <v>#DIV/0!</v>
      </c>
      <c r="G1350">
        <v>0</v>
      </c>
      <c r="H1350">
        <v>0</v>
      </c>
      <c r="I1350" s="367" t="e">
        <f t="shared" si="54"/>
        <v>#DIV/0!</v>
      </c>
    </row>
    <row r="1351" spans="1:10" ht="15" x14ac:dyDescent="0.25">
      <c r="A1351" t="s">
        <v>899</v>
      </c>
      <c r="D1351">
        <v>0</v>
      </c>
      <c r="E1351">
        <v>0</v>
      </c>
      <c r="F1351" s="367" t="e">
        <f t="shared" si="55"/>
        <v>#DIV/0!</v>
      </c>
      <c r="G1351">
        <v>0</v>
      </c>
      <c r="H1351">
        <v>0</v>
      </c>
      <c r="I1351" s="367" t="e">
        <f t="shared" si="54"/>
        <v>#DIV/0!</v>
      </c>
    </row>
    <row r="1352" spans="1:10" ht="15" x14ac:dyDescent="0.25">
      <c r="A1352" t="s">
        <v>900</v>
      </c>
      <c r="D1352">
        <v>0</v>
      </c>
      <c r="E1352">
        <v>0</v>
      </c>
      <c r="F1352" s="367" t="e">
        <f t="shared" si="55"/>
        <v>#DIV/0!</v>
      </c>
      <c r="G1352">
        <v>0</v>
      </c>
      <c r="H1352">
        <v>0</v>
      </c>
      <c r="I1352" s="367" t="e">
        <f t="shared" si="54"/>
        <v>#DIV/0!</v>
      </c>
    </row>
    <row r="1353" spans="1:10" ht="15" x14ac:dyDescent="0.25">
      <c r="A1353" t="s">
        <v>901</v>
      </c>
      <c r="D1353">
        <v>0</v>
      </c>
      <c r="E1353">
        <v>0</v>
      </c>
      <c r="F1353" s="367" t="e">
        <f t="shared" si="55"/>
        <v>#DIV/0!</v>
      </c>
      <c r="G1353">
        <v>0</v>
      </c>
      <c r="H1353">
        <v>0</v>
      </c>
      <c r="I1353" s="367" t="e">
        <f t="shared" si="54"/>
        <v>#DIV/0!</v>
      </c>
    </row>
    <row r="1354" spans="1:10" ht="15.75" thickBot="1" x14ac:dyDescent="0.3">
      <c r="A1354" t="s">
        <v>902</v>
      </c>
      <c r="D1354">
        <v>0</v>
      </c>
      <c r="E1354">
        <v>0</v>
      </c>
      <c r="F1354" s="367" t="e">
        <f t="shared" si="55"/>
        <v>#DIV/0!</v>
      </c>
      <c r="G1354">
        <v>0</v>
      </c>
      <c r="H1354">
        <v>0</v>
      </c>
      <c r="I1354" s="467" t="e">
        <f t="shared" si="54"/>
        <v>#DIV/0!</v>
      </c>
    </row>
    <row r="1355" spans="1:10" ht="15.75" thickBot="1" x14ac:dyDescent="0.3">
      <c r="A1355" s="456" t="s">
        <v>911</v>
      </c>
      <c r="B1355" s="276"/>
      <c r="C1355" s="276"/>
      <c r="D1355" s="276">
        <f>SUM(D1167:D1354)</f>
        <v>29420</v>
      </c>
      <c r="E1355" s="276">
        <f>SUM(E1167:E1354)</f>
        <v>2969</v>
      </c>
      <c r="F1355" s="347">
        <f>E1355/SUM(D1355:E1355)</f>
        <v>9.1666923955663962E-2</v>
      </c>
      <c r="G1355" s="276">
        <f>SUM(G1167:G1354)</f>
        <v>2410</v>
      </c>
      <c r="H1355" s="276">
        <f>SUM(H1167:H1354)</f>
        <v>372</v>
      </c>
      <c r="I1355" s="448">
        <f t="shared" si="54"/>
        <v>0.13371675053918045</v>
      </c>
      <c r="J1355" s="445" t="s">
        <v>654</v>
      </c>
    </row>
  </sheetData>
  <mergeCells count="2">
    <mergeCell ref="D3:F3"/>
    <mergeCell ref="G3:I3"/>
  </mergeCells>
  <phoneticPr fontId="20" type="noConversion"/>
  <pageMargins left="0.75" right="0.75" top="1" bottom="1" header="0.5" footer="0.5"/>
  <pageSetup orientation="portrait" r:id="rId1"/>
  <headerFooter alignWithMargins="0">
    <oddHeader>&amp;R&amp;"Calibri"&amp;12&amp;K000000 Unclassified - Non-Classifié&amp;1#_x000D_</oddHeader>
  </headerFooter>
  <ignoredErrors>
    <ignoredError sqref="E43:F43 H43" emptyCellReferenc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10"/>
  </sheetPr>
  <dimension ref="A3:BB133"/>
  <sheetViews>
    <sheetView zoomScale="75" workbookViewId="0">
      <selection activeCell="AO38" sqref="AO38"/>
    </sheetView>
  </sheetViews>
  <sheetFormatPr defaultRowHeight="11.25" x14ac:dyDescent="0.2"/>
  <cols>
    <col min="1" max="1" width="12.1640625" bestFit="1" customWidth="1"/>
    <col min="2" max="23" width="10.1640625" bestFit="1" customWidth="1"/>
    <col min="24" max="25" width="11" bestFit="1" customWidth="1"/>
    <col min="26" max="27" width="12.1640625" bestFit="1" customWidth="1"/>
    <col min="28" max="45" width="10.1640625" bestFit="1" customWidth="1"/>
    <col min="46" max="46" width="11" bestFit="1" customWidth="1"/>
    <col min="47" max="50" width="10.1640625" bestFit="1" customWidth="1"/>
    <col min="51" max="51" width="11" bestFit="1" customWidth="1"/>
  </cols>
  <sheetData>
    <row r="3" spans="1:54" ht="12.75" x14ac:dyDescent="0.2">
      <c r="A3" s="469" t="s">
        <v>96</v>
      </c>
      <c r="B3" s="469" t="s">
        <v>4</v>
      </c>
      <c r="C3" s="470"/>
      <c r="D3" s="470"/>
      <c r="E3" s="470"/>
      <c r="F3" s="470"/>
      <c r="G3" s="470"/>
      <c r="H3" s="470"/>
      <c r="I3" s="470"/>
      <c r="J3" s="470"/>
      <c r="K3" s="470"/>
      <c r="L3" s="470"/>
      <c r="M3" s="470"/>
      <c r="N3" s="470"/>
      <c r="O3" s="470"/>
      <c r="P3" s="470"/>
      <c r="Q3" s="470"/>
      <c r="R3" s="470"/>
      <c r="S3" s="470"/>
      <c r="T3" s="470"/>
      <c r="U3" s="470"/>
      <c r="V3" s="470"/>
      <c r="W3" s="470"/>
      <c r="X3" s="471"/>
      <c r="AA3" s="469" t="s">
        <v>97</v>
      </c>
      <c r="AB3" s="469" t="s">
        <v>4</v>
      </c>
      <c r="AC3" s="470"/>
      <c r="AD3" s="470"/>
      <c r="AE3" s="470"/>
      <c r="AF3" s="470"/>
      <c r="AG3" s="470"/>
      <c r="AH3" s="470"/>
      <c r="AI3" s="470"/>
      <c r="AJ3" s="470"/>
      <c r="AK3" s="470"/>
      <c r="AL3" s="470"/>
      <c r="AM3" s="470"/>
      <c r="AN3" s="470"/>
      <c r="AO3" s="470"/>
      <c r="AP3" s="470"/>
      <c r="AQ3" s="470"/>
      <c r="AR3" s="470"/>
      <c r="AS3" s="470"/>
      <c r="AT3" s="471"/>
      <c r="AY3" s="199" t="s">
        <v>321</v>
      </c>
      <c r="BA3" s="199" t="s">
        <v>322</v>
      </c>
      <c r="BB3" s="199" t="s">
        <v>323</v>
      </c>
    </row>
    <row r="4" spans="1:54" ht="12.75" x14ac:dyDescent="0.2">
      <c r="A4" s="469" t="s">
        <v>7</v>
      </c>
      <c r="B4" s="468">
        <v>1991</v>
      </c>
      <c r="C4" s="472">
        <v>1992</v>
      </c>
      <c r="D4" s="472">
        <v>1993</v>
      </c>
      <c r="E4" s="472">
        <v>1994</v>
      </c>
      <c r="F4" s="472">
        <v>1995</v>
      </c>
      <c r="G4" s="472">
        <v>1996</v>
      </c>
      <c r="H4" s="472">
        <v>1997</v>
      </c>
      <c r="I4" s="472">
        <v>1998</v>
      </c>
      <c r="J4" s="472">
        <v>1999</v>
      </c>
      <c r="K4" s="472">
        <v>2000</v>
      </c>
      <c r="L4" s="472">
        <v>2001</v>
      </c>
      <c r="M4" s="472">
        <v>2002</v>
      </c>
      <c r="N4" s="472">
        <v>2003</v>
      </c>
      <c r="O4" s="472">
        <v>2004</v>
      </c>
      <c r="P4" s="472">
        <v>2005</v>
      </c>
      <c r="Q4" s="472">
        <v>2006</v>
      </c>
      <c r="R4" s="472">
        <v>2007</v>
      </c>
      <c r="S4" s="472">
        <v>2008</v>
      </c>
      <c r="T4" s="472">
        <v>2009</v>
      </c>
      <c r="U4" s="472">
        <v>2010</v>
      </c>
      <c r="V4" s="472">
        <v>2011</v>
      </c>
      <c r="W4" s="472">
        <v>2012</v>
      </c>
      <c r="X4" s="485" t="s">
        <v>9</v>
      </c>
      <c r="AA4" s="469" t="s">
        <v>7</v>
      </c>
      <c r="AB4" s="468">
        <v>1995</v>
      </c>
      <c r="AC4" s="472">
        <v>1996</v>
      </c>
      <c r="AD4" s="472">
        <v>1997</v>
      </c>
      <c r="AE4" s="472">
        <v>1998</v>
      </c>
      <c r="AF4" s="472">
        <v>1999</v>
      </c>
      <c r="AG4" s="472">
        <v>2000</v>
      </c>
      <c r="AH4" s="472">
        <v>2001</v>
      </c>
      <c r="AI4" s="472">
        <v>2002</v>
      </c>
      <c r="AJ4" s="472">
        <v>2003</v>
      </c>
      <c r="AK4" s="472">
        <v>2004</v>
      </c>
      <c r="AL4" s="472">
        <v>2005</v>
      </c>
      <c r="AM4" s="472">
        <v>2006</v>
      </c>
      <c r="AN4" s="472">
        <v>2007</v>
      </c>
      <c r="AO4" s="472">
        <v>2008</v>
      </c>
      <c r="AP4" s="472">
        <v>2009</v>
      </c>
      <c r="AQ4" s="472">
        <v>2010</v>
      </c>
      <c r="AR4" s="472">
        <v>2011</v>
      </c>
      <c r="AS4" s="472">
        <v>2012</v>
      </c>
      <c r="AT4" s="485" t="s">
        <v>9</v>
      </c>
      <c r="AY4" s="201">
        <v>3</v>
      </c>
      <c r="BA4" s="201">
        <v>0</v>
      </c>
      <c r="BB4" s="201">
        <v>0</v>
      </c>
    </row>
    <row r="5" spans="1:54" ht="12.75" x14ac:dyDescent="0.2">
      <c r="A5" s="468" t="s">
        <v>912</v>
      </c>
      <c r="B5" s="480">
        <v>549</v>
      </c>
      <c r="C5" s="481">
        <v>5242</v>
      </c>
      <c r="D5" s="481">
        <v>359</v>
      </c>
      <c r="E5" s="481">
        <v>177</v>
      </c>
      <c r="F5" s="481">
        <v>0</v>
      </c>
      <c r="G5" s="481">
        <v>14</v>
      </c>
      <c r="H5" s="481">
        <v>0</v>
      </c>
      <c r="I5" s="481">
        <v>2696</v>
      </c>
      <c r="J5" s="481">
        <v>2</v>
      </c>
      <c r="K5" s="481">
        <v>1</v>
      </c>
      <c r="L5" s="481">
        <v>927</v>
      </c>
      <c r="M5" s="481">
        <v>682</v>
      </c>
      <c r="N5" s="481">
        <v>410</v>
      </c>
      <c r="O5" s="481">
        <v>1191</v>
      </c>
      <c r="P5" s="481">
        <v>6</v>
      </c>
      <c r="Q5" s="481">
        <v>4</v>
      </c>
      <c r="R5" s="481">
        <v>0</v>
      </c>
      <c r="S5" s="481">
        <v>0</v>
      </c>
      <c r="T5" s="481">
        <v>22</v>
      </c>
      <c r="U5" s="481">
        <v>4</v>
      </c>
      <c r="V5" s="481">
        <v>2</v>
      </c>
      <c r="W5" s="481">
        <v>0</v>
      </c>
      <c r="X5" s="489">
        <v>12288</v>
      </c>
      <c r="AA5" s="468" t="s">
        <v>912</v>
      </c>
      <c r="AB5" s="473"/>
      <c r="AC5" s="474"/>
      <c r="AD5" s="474">
        <v>0</v>
      </c>
      <c r="AE5" s="474">
        <v>312</v>
      </c>
      <c r="AF5" s="474">
        <v>1</v>
      </c>
      <c r="AG5" s="474"/>
      <c r="AH5" s="474">
        <v>71</v>
      </c>
      <c r="AI5" s="474">
        <v>63</v>
      </c>
      <c r="AJ5" s="474">
        <v>78</v>
      </c>
      <c r="AK5" s="474">
        <v>38</v>
      </c>
      <c r="AL5" s="474">
        <v>0</v>
      </c>
      <c r="AM5" s="474">
        <v>0</v>
      </c>
      <c r="AN5" s="474">
        <v>0</v>
      </c>
      <c r="AO5" s="474">
        <v>0</v>
      </c>
      <c r="AP5" s="474">
        <v>1</v>
      </c>
      <c r="AQ5" s="474">
        <v>0</v>
      </c>
      <c r="AR5" s="474">
        <v>0</v>
      </c>
      <c r="AS5" s="474">
        <v>0</v>
      </c>
      <c r="AT5" s="486">
        <v>564</v>
      </c>
      <c r="AY5" s="201">
        <v>6</v>
      </c>
      <c r="BA5" s="201">
        <v>0</v>
      </c>
      <c r="BB5" s="201">
        <v>0</v>
      </c>
    </row>
    <row r="6" spans="1:54" ht="12.75" x14ac:dyDescent="0.2">
      <c r="A6" s="475" t="s">
        <v>913</v>
      </c>
      <c r="B6" s="482">
        <v>247</v>
      </c>
      <c r="C6" s="1">
        <v>3636</v>
      </c>
      <c r="D6" s="1">
        <v>475</v>
      </c>
      <c r="E6" s="1">
        <v>104</v>
      </c>
      <c r="F6" s="1">
        <v>0</v>
      </c>
      <c r="G6" s="1">
        <v>6</v>
      </c>
      <c r="H6" s="1">
        <v>0</v>
      </c>
      <c r="I6" s="1">
        <v>1933</v>
      </c>
      <c r="J6" s="1">
        <v>0</v>
      </c>
      <c r="K6" s="1"/>
      <c r="L6" s="1">
        <v>997</v>
      </c>
      <c r="M6" s="1">
        <v>706</v>
      </c>
      <c r="N6" s="1">
        <v>659</v>
      </c>
      <c r="O6" s="1">
        <v>1032</v>
      </c>
      <c r="P6" s="1">
        <v>3</v>
      </c>
      <c r="Q6" s="1">
        <v>0</v>
      </c>
      <c r="R6" s="1">
        <v>0</v>
      </c>
      <c r="S6" s="1">
        <v>0</v>
      </c>
      <c r="T6" s="1">
        <v>17</v>
      </c>
      <c r="U6" s="1">
        <v>13</v>
      </c>
      <c r="V6" s="1">
        <v>0</v>
      </c>
      <c r="W6" s="1">
        <v>0</v>
      </c>
      <c r="X6" s="490">
        <v>9828</v>
      </c>
      <c r="AA6" s="475" t="s">
        <v>913</v>
      </c>
      <c r="AB6" s="476"/>
      <c r="AC6" s="3"/>
      <c r="AD6" s="3">
        <v>0</v>
      </c>
      <c r="AE6" s="3">
        <v>279</v>
      </c>
      <c r="AF6" s="3">
        <v>1</v>
      </c>
      <c r="AG6" s="3">
        <v>1</v>
      </c>
      <c r="AH6" s="3">
        <v>61</v>
      </c>
      <c r="AI6" s="3">
        <v>63</v>
      </c>
      <c r="AJ6" s="3">
        <v>44</v>
      </c>
      <c r="AK6" s="3">
        <v>57</v>
      </c>
      <c r="AL6" s="3">
        <v>0</v>
      </c>
      <c r="AM6" s="3">
        <v>0</v>
      </c>
      <c r="AN6" s="3">
        <v>0</v>
      </c>
      <c r="AO6" s="3">
        <v>0</v>
      </c>
      <c r="AP6" s="3">
        <v>0</v>
      </c>
      <c r="AQ6" s="3">
        <v>1</v>
      </c>
      <c r="AR6" s="3">
        <v>0</v>
      </c>
      <c r="AS6" s="3">
        <v>0</v>
      </c>
      <c r="AT6" s="487">
        <v>507</v>
      </c>
      <c r="AY6" s="201">
        <v>3</v>
      </c>
      <c r="BA6" s="201">
        <v>0</v>
      </c>
      <c r="BB6" s="201">
        <v>0</v>
      </c>
    </row>
    <row r="7" spans="1:54" ht="12.75" x14ac:dyDescent="0.2">
      <c r="A7" s="475" t="s">
        <v>914</v>
      </c>
      <c r="B7" s="482">
        <v>98</v>
      </c>
      <c r="C7" s="1">
        <v>2295</v>
      </c>
      <c r="D7" s="1">
        <v>539</v>
      </c>
      <c r="E7" s="1">
        <v>203</v>
      </c>
      <c r="F7" s="1">
        <v>0</v>
      </c>
      <c r="G7" s="1">
        <v>6</v>
      </c>
      <c r="H7" s="1">
        <v>0</v>
      </c>
      <c r="I7" s="1">
        <v>1802</v>
      </c>
      <c r="J7" s="1">
        <v>0</v>
      </c>
      <c r="K7" s="1"/>
      <c r="L7" s="1">
        <v>777</v>
      </c>
      <c r="M7" s="1">
        <v>669</v>
      </c>
      <c r="N7" s="1">
        <v>649</v>
      </c>
      <c r="O7" s="1">
        <v>953</v>
      </c>
      <c r="P7" s="1">
        <v>5</v>
      </c>
      <c r="Q7" s="1">
        <v>2</v>
      </c>
      <c r="R7" s="1">
        <v>2</v>
      </c>
      <c r="S7" s="1">
        <v>0</v>
      </c>
      <c r="T7" s="1">
        <v>4</v>
      </c>
      <c r="U7" s="1">
        <v>6</v>
      </c>
      <c r="V7" s="1">
        <v>1</v>
      </c>
      <c r="W7" s="1">
        <v>0</v>
      </c>
      <c r="X7" s="490">
        <v>8011</v>
      </c>
      <c r="AA7" s="475" t="s">
        <v>914</v>
      </c>
      <c r="AB7" s="476"/>
      <c r="AC7" s="3"/>
      <c r="AD7" s="3">
        <v>0</v>
      </c>
      <c r="AE7" s="3">
        <v>239</v>
      </c>
      <c r="AF7" s="3">
        <v>0</v>
      </c>
      <c r="AG7" s="3"/>
      <c r="AH7" s="3">
        <v>56</v>
      </c>
      <c r="AI7" s="3">
        <v>33</v>
      </c>
      <c r="AJ7" s="3">
        <v>38</v>
      </c>
      <c r="AK7" s="3">
        <v>42</v>
      </c>
      <c r="AL7" s="3">
        <v>0</v>
      </c>
      <c r="AM7" s="3">
        <v>1</v>
      </c>
      <c r="AN7" s="3">
        <v>0</v>
      </c>
      <c r="AO7" s="3">
        <v>0</v>
      </c>
      <c r="AP7" s="3">
        <v>2</v>
      </c>
      <c r="AQ7" s="3">
        <v>0</v>
      </c>
      <c r="AR7" s="3">
        <v>0</v>
      </c>
      <c r="AS7" s="3">
        <v>0</v>
      </c>
      <c r="AT7" s="487">
        <v>411</v>
      </c>
      <c r="AY7" s="201">
        <v>0</v>
      </c>
      <c r="BA7" s="201">
        <v>0</v>
      </c>
      <c r="BB7" s="201">
        <v>0</v>
      </c>
    </row>
    <row r="8" spans="1:54" ht="12.75" x14ac:dyDescent="0.2">
      <c r="A8" s="475" t="s">
        <v>915</v>
      </c>
      <c r="B8" s="482">
        <v>70</v>
      </c>
      <c r="C8" s="1">
        <v>1340</v>
      </c>
      <c r="D8" s="1">
        <v>743</v>
      </c>
      <c r="E8" s="1">
        <v>401</v>
      </c>
      <c r="F8" s="1">
        <v>0</v>
      </c>
      <c r="G8" s="1">
        <v>41</v>
      </c>
      <c r="H8" s="1">
        <v>0</v>
      </c>
      <c r="I8" s="1">
        <v>1667</v>
      </c>
      <c r="J8" s="1">
        <v>0</v>
      </c>
      <c r="K8" s="1"/>
      <c r="L8" s="1">
        <v>709</v>
      </c>
      <c r="M8" s="1">
        <v>524</v>
      </c>
      <c r="N8" s="1">
        <v>465</v>
      </c>
      <c r="O8" s="1">
        <v>923</v>
      </c>
      <c r="P8" s="1">
        <v>4</v>
      </c>
      <c r="Q8" s="1">
        <v>0</v>
      </c>
      <c r="R8" s="1">
        <v>0</v>
      </c>
      <c r="S8" s="1">
        <v>0</v>
      </c>
      <c r="T8" s="1">
        <v>3</v>
      </c>
      <c r="U8" s="1">
        <v>6</v>
      </c>
      <c r="V8" s="1">
        <v>0</v>
      </c>
      <c r="W8" s="1">
        <v>0</v>
      </c>
      <c r="X8" s="490">
        <v>6896</v>
      </c>
      <c r="AA8" s="475" t="s">
        <v>915</v>
      </c>
      <c r="AB8" s="476"/>
      <c r="AC8" s="3"/>
      <c r="AD8" s="3">
        <v>0</v>
      </c>
      <c r="AE8" s="3">
        <v>315</v>
      </c>
      <c r="AF8" s="3">
        <v>0</v>
      </c>
      <c r="AG8" s="3"/>
      <c r="AH8" s="3">
        <v>53</v>
      </c>
      <c r="AI8" s="3">
        <v>40</v>
      </c>
      <c r="AJ8" s="3">
        <v>11</v>
      </c>
      <c r="AK8" s="3">
        <v>57</v>
      </c>
      <c r="AL8" s="3">
        <v>0</v>
      </c>
      <c r="AM8" s="3">
        <v>0</v>
      </c>
      <c r="AN8" s="3">
        <v>0</v>
      </c>
      <c r="AO8" s="3">
        <v>0</v>
      </c>
      <c r="AP8" s="3">
        <v>2</v>
      </c>
      <c r="AQ8" s="3">
        <v>0</v>
      </c>
      <c r="AR8" s="3">
        <v>0</v>
      </c>
      <c r="AS8" s="3">
        <v>0</v>
      </c>
      <c r="AT8" s="487">
        <v>478</v>
      </c>
      <c r="AY8" s="201">
        <v>5</v>
      </c>
      <c r="BA8" s="201">
        <v>0</v>
      </c>
      <c r="BB8" s="201">
        <v>0</v>
      </c>
    </row>
    <row r="9" spans="1:54" ht="12.75" x14ac:dyDescent="0.2">
      <c r="A9" s="475" t="s">
        <v>916</v>
      </c>
      <c r="B9" s="482">
        <v>81</v>
      </c>
      <c r="C9" s="1">
        <v>816</v>
      </c>
      <c r="D9" s="1">
        <v>646</v>
      </c>
      <c r="E9" s="1">
        <v>370</v>
      </c>
      <c r="F9" s="1">
        <v>0</v>
      </c>
      <c r="G9" s="1">
        <v>69</v>
      </c>
      <c r="H9" s="1">
        <v>0</v>
      </c>
      <c r="I9" s="1">
        <v>1782</v>
      </c>
      <c r="J9" s="1">
        <v>3</v>
      </c>
      <c r="K9" s="1">
        <v>1</v>
      </c>
      <c r="L9" s="1">
        <v>601</v>
      </c>
      <c r="M9" s="1">
        <v>543</v>
      </c>
      <c r="N9" s="1">
        <v>401</v>
      </c>
      <c r="O9" s="1">
        <v>656</v>
      </c>
      <c r="P9" s="1">
        <v>5</v>
      </c>
      <c r="Q9" s="1">
        <v>0</v>
      </c>
      <c r="R9" s="1">
        <v>0</v>
      </c>
      <c r="S9" s="1">
        <v>0</v>
      </c>
      <c r="T9" s="1">
        <v>2</v>
      </c>
      <c r="U9" s="1">
        <v>4</v>
      </c>
      <c r="V9" s="1">
        <v>0</v>
      </c>
      <c r="W9" s="1">
        <v>0</v>
      </c>
      <c r="X9" s="490">
        <v>5980</v>
      </c>
      <c r="AA9" s="475" t="s">
        <v>916</v>
      </c>
      <c r="AB9" s="476"/>
      <c r="AC9" s="3"/>
      <c r="AD9" s="3">
        <v>0</v>
      </c>
      <c r="AE9" s="3">
        <v>319</v>
      </c>
      <c r="AF9" s="3">
        <v>0</v>
      </c>
      <c r="AG9" s="3">
        <v>1</v>
      </c>
      <c r="AH9" s="3">
        <v>55</v>
      </c>
      <c r="AI9" s="3">
        <v>8</v>
      </c>
      <c r="AJ9" s="3">
        <v>12</v>
      </c>
      <c r="AK9" s="3">
        <v>33</v>
      </c>
      <c r="AL9" s="3">
        <v>0</v>
      </c>
      <c r="AM9" s="3">
        <v>0</v>
      </c>
      <c r="AN9" s="3">
        <v>0</v>
      </c>
      <c r="AO9" s="3">
        <v>0</v>
      </c>
      <c r="AP9" s="3">
        <v>0</v>
      </c>
      <c r="AQ9" s="3">
        <v>0</v>
      </c>
      <c r="AR9" s="3">
        <v>0</v>
      </c>
      <c r="AS9" s="3">
        <v>0</v>
      </c>
      <c r="AT9" s="487">
        <v>428</v>
      </c>
      <c r="AY9" s="201">
        <v>3</v>
      </c>
      <c r="BA9" s="201">
        <v>0</v>
      </c>
      <c r="BB9" s="201">
        <v>0</v>
      </c>
    </row>
    <row r="10" spans="1:54" ht="12.75" x14ac:dyDescent="0.2">
      <c r="A10" s="475" t="s">
        <v>917</v>
      </c>
      <c r="B10" s="482">
        <v>59</v>
      </c>
      <c r="C10" s="1">
        <v>746</v>
      </c>
      <c r="D10" s="1">
        <v>1668</v>
      </c>
      <c r="E10" s="1">
        <v>652</v>
      </c>
      <c r="F10" s="1">
        <v>0</v>
      </c>
      <c r="G10" s="1">
        <v>12</v>
      </c>
      <c r="H10" s="1">
        <v>0</v>
      </c>
      <c r="I10" s="1">
        <v>1782</v>
      </c>
      <c r="J10" s="1">
        <v>0</v>
      </c>
      <c r="K10" s="1"/>
      <c r="L10" s="1">
        <v>751</v>
      </c>
      <c r="M10" s="1">
        <v>622</v>
      </c>
      <c r="N10" s="1">
        <v>430</v>
      </c>
      <c r="O10" s="1">
        <v>902</v>
      </c>
      <c r="P10" s="1">
        <v>5</v>
      </c>
      <c r="Q10" s="1">
        <v>5</v>
      </c>
      <c r="R10" s="1">
        <v>0</v>
      </c>
      <c r="S10" s="1">
        <v>1</v>
      </c>
      <c r="T10" s="1">
        <v>4</v>
      </c>
      <c r="U10" s="1">
        <v>2</v>
      </c>
      <c r="V10" s="1">
        <v>0</v>
      </c>
      <c r="W10" s="1">
        <v>1</v>
      </c>
      <c r="X10" s="490">
        <v>7642</v>
      </c>
      <c r="AA10" s="475" t="s">
        <v>917</v>
      </c>
      <c r="AB10" s="476"/>
      <c r="AC10" s="3"/>
      <c r="AD10" s="3">
        <v>0</v>
      </c>
      <c r="AE10" s="3">
        <v>227</v>
      </c>
      <c r="AF10" s="3">
        <v>0</v>
      </c>
      <c r="AG10" s="3"/>
      <c r="AH10" s="3">
        <v>58</v>
      </c>
      <c r="AI10" s="3">
        <v>13</v>
      </c>
      <c r="AJ10" s="3">
        <v>11</v>
      </c>
      <c r="AK10" s="3">
        <v>52</v>
      </c>
      <c r="AL10" s="3">
        <v>0</v>
      </c>
      <c r="AM10" s="3">
        <v>0</v>
      </c>
      <c r="AN10" s="3">
        <v>0</v>
      </c>
      <c r="AO10" s="3">
        <v>0</v>
      </c>
      <c r="AP10" s="3">
        <v>0</v>
      </c>
      <c r="AQ10" s="3">
        <v>0</v>
      </c>
      <c r="AR10" s="3">
        <v>0</v>
      </c>
      <c r="AS10" s="3">
        <v>0</v>
      </c>
      <c r="AT10" s="487">
        <v>361</v>
      </c>
      <c r="AY10" s="201">
        <v>4</v>
      </c>
      <c r="BA10" s="201">
        <v>0</v>
      </c>
      <c r="BB10" s="201">
        <v>0</v>
      </c>
    </row>
    <row r="11" spans="1:54" ht="12.75" x14ac:dyDescent="0.2">
      <c r="A11" s="475" t="s">
        <v>918</v>
      </c>
      <c r="B11" s="482">
        <v>36</v>
      </c>
      <c r="C11" s="1">
        <v>1309</v>
      </c>
      <c r="D11" s="1">
        <v>1683</v>
      </c>
      <c r="E11" s="1">
        <v>1056</v>
      </c>
      <c r="F11" s="1">
        <v>0</v>
      </c>
      <c r="G11" s="1">
        <v>29</v>
      </c>
      <c r="H11" s="1">
        <v>0</v>
      </c>
      <c r="I11" s="1">
        <v>1476</v>
      </c>
      <c r="J11" s="1">
        <v>3</v>
      </c>
      <c r="K11" s="1"/>
      <c r="L11" s="1">
        <v>467</v>
      </c>
      <c r="M11" s="1">
        <v>580</v>
      </c>
      <c r="N11" s="1">
        <v>126</v>
      </c>
      <c r="O11" s="1">
        <v>739</v>
      </c>
      <c r="P11" s="1">
        <v>28</v>
      </c>
      <c r="Q11" s="1">
        <v>0</v>
      </c>
      <c r="R11" s="1">
        <v>0</v>
      </c>
      <c r="S11" s="1">
        <v>0</v>
      </c>
      <c r="T11" s="1">
        <v>8</v>
      </c>
      <c r="U11" s="1">
        <v>3</v>
      </c>
      <c r="V11" s="1">
        <v>1</v>
      </c>
      <c r="W11" s="1">
        <v>0</v>
      </c>
      <c r="X11" s="490">
        <v>7544</v>
      </c>
      <c r="AA11" s="475" t="s">
        <v>918</v>
      </c>
      <c r="AB11" s="476"/>
      <c r="AC11" s="3"/>
      <c r="AD11" s="3">
        <v>0</v>
      </c>
      <c r="AE11" s="3">
        <v>236</v>
      </c>
      <c r="AF11" s="3">
        <v>5</v>
      </c>
      <c r="AG11" s="3"/>
      <c r="AH11" s="3">
        <v>35</v>
      </c>
      <c r="AI11" s="3">
        <v>23</v>
      </c>
      <c r="AJ11" s="3">
        <v>4</v>
      </c>
      <c r="AK11" s="3">
        <v>38</v>
      </c>
      <c r="AL11" s="3">
        <v>2</v>
      </c>
      <c r="AM11" s="3">
        <v>0</v>
      </c>
      <c r="AN11" s="3">
        <v>0</v>
      </c>
      <c r="AO11" s="3">
        <v>0</v>
      </c>
      <c r="AP11" s="3">
        <v>1</v>
      </c>
      <c r="AQ11" s="3">
        <v>0</v>
      </c>
      <c r="AR11" s="3">
        <v>0</v>
      </c>
      <c r="AS11" s="3">
        <v>0</v>
      </c>
      <c r="AT11" s="487">
        <v>344</v>
      </c>
      <c r="AY11" s="201">
        <v>1</v>
      </c>
      <c r="BA11" s="201">
        <v>0</v>
      </c>
      <c r="BB11" s="201">
        <v>0</v>
      </c>
    </row>
    <row r="12" spans="1:54" ht="12.75" x14ac:dyDescent="0.2">
      <c r="A12" s="475" t="s">
        <v>919</v>
      </c>
      <c r="B12" s="482">
        <v>27</v>
      </c>
      <c r="C12" s="1">
        <v>1032</v>
      </c>
      <c r="D12" s="1">
        <v>1575</v>
      </c>
      <c r="E12" s="1">
        <v>969</v>
      </c>
      <c r="F12" s="1">
        <v>0</v>
      </c>
      <c r="G12" s="1">
        <v>15</v>
      </c>
      <c r="H12" s="1">
        <v>8</v>
      </c>
      <c r="I12" s="1">
        <v>1336</v>
      </c>
      <c r="J12" s="1">
        <v>10</v>
      </c>
      <c r="K12" s="1">
        <v>1</v>
      </c>
      <c r="L12" s="1">
        <v>247</v>
      </c>
      <c r="M12" s="1">
        <v>869</v>
      </c>
      <c r="N12" s="1">
        <v>123</v>
      </c>
      <c r="O12" s="1">
        <v>1023</v>
      </c>
      <c r="P12" s="1">
        <v>16</v>
      </c>
      <c r="Q12" s="1">
        <v>1</v>
      </c>
      <c r="R12" s="1">
        <v>0</v>
      </c>
      <c r="S12" s="1">
        <v>0</v>
      </c>
      <c r="T12" s="1">
        <v>1</v>
      </c>
      <c r="U12" s="1">
        <v>3</v>
      </c>
      <c r="V12" s="1">
        <v>0</v>
      </c>
      <c r="W12" s="1">
        <v>1</v>
      </c>
      <c r="X12" s="490">
        <v>7257</v>
      </c>
      <c r="AA12" s="475" t="s">
        <v>919</v>
      </c>
      <c r="AB12" s="476"/>
      <c r="AC12" s="3"/>
      <c r="AD12" s="3">
        <v>0</v>
      </c>
      <c r="AE12" s="3">
        <v>160</v>
      </c>
      <c r="AF12" s="3">
        <v>3</v>
      </c>
      <c r="AG12" s="3"/>
      <c r="AH12" s="3">
        <v>21</v>
      </c>
      <c r="AI12" s="3">
        <v>32</v>
      </c>
      <c r="AJ12" s="3">
        <v>5</v>
      </c>
      <c r="AK12" s="3">
        <v>112</v>
      </c>
      <c r="AL12" s="3">
        <v>0</v>
      </c>
      <c r="AM12" s="3">
        <v>0</v>
      </c>
      <c r="AN12" s="3">
        <v>0</v>
      </c>
      <c r="AO12" s="3">
        <v>0</v>
      </c>
      <c r="AP12" s="3">
        <v>0</v>
      </c>
      <c r="AQ12" s="3">
        <v>0</v>
      </c>
      <c r="AR12" s="3">
        <v>0</v>
      </c>
      <c r="AS12" s="3">
        <v>0</v>
      </c>
      <c r="AT12" s="487">
        <v>333</v>
      </c>
      <c r="AY12" s="201">
        <v>2</v>
      </c>
      <c r="BA12" s="201">
        <v>0</v>
      </c>
      <c r="BB12" s="201">
        <v>0</v>
      </c>
    </row>
    <row r="13" spans="1:54" ht="12.75" x14ac:dyDescent="0.2">
      <c r="A13" s="475" t="s">
        <v>920</v>
      </c>
      <c r="B13" s="482">
        <v>36</v>
      </c>
      <c r="C13" s="1">
        <v>526</v>
      </c>
      <c r="D13" s="1">
        <v>1652</v>
      </c>
      <c r="E13" s="1">
        <v>734</v>
      </c>
      <c r="F13" s="1">
        <v>0</v>
      </c>
      <c r="G13" s="1">
        <v>21</v>
      </c>
      <c r="H13" s="1">
        <v>10</v>
      </c>
      <c r="I13" s="1">
        <v>1369</v>
      </c>
      <c r="J13" s="1">
        <v>1</v>
      </c>
      <c r="K13" s="1"/>
      <c r="L13" s="1">
        <v>178</v>
      </c>
      <c r="M13" s="1">
        <v>953</v>
      </c>
      <c r="N13" s="1">
        <v>309</v>
      </c>
      <c r="O13" s="1">
        <v>1363</v>
      </c>
      <c r="P13" s="1">
        <v>17</v>
      </c>
      <c r="Q13" s="1">
        <v>1</v>
      </c>
      <c r="R13" s="1">
        <v>0</v>
      </c>
      <c r="S13" s="1">
        <v>0</v>
      </c>
      <c r="T13" s="1">
        <v>3</v>
      </c>
      <c r="U13" s="1">
        <v>9</v>
      </c>
      <c r="V13" s="1">
        <v>1</v>
      </c>
      <c r="W13" s="1">
        <v>0</v>
      </c>
      <c r="X13" s="490">
        <v>7183</v>
      </c>
      <c r="AA13" s="475" t="s">
        <v>920</v>
      </c>
      <c r="AB13" s="476"/>
      <c r="AC13" s="3"/>
      <c r="AD13" s="3">
        <v>0</v>
      </c>
      <c r="AE13" s="3">
        <v>261</v>
      </c>
      <c r="AF13" s="3">
        <v>2</v>
      </c>
      <c r="AG13" s="3"/>
      <c r="AH13" s="3">
        <v>10</v>
      </c>
      <c r="AI13" s="3">
        <v>67</v>
      </c>
      <c r="AJ13" s="3">
        <v>23</v>
      </c>
      <c r="AK13" s="3">
        <v>72</v>
      </c>
      <c r="AL13" s="3">
        <v>0</v>
      </c>
      <c r="AM13" s="3">
        <v>0</v>
      </c>
      <c r="AN13" s="3">
        <v>0</v>
      </c>
      <c r="AO13" s="3">
        <v>0</v>
      </c>
      <c r="AP13" s="3">
        <v>0</v>
      </c>
      <c r="AQ13" s="3">
        <v>0</v>
      </c>
      <c r="AR13" s="3">
        <v>0</v>
      </c>
      <c r="AS13" s="3">
        <v>0</v>
      </c>
      <c r="AT13" s="487">
        <v>435</v>
      </c>
      <c r="AY13" s="201">
        <v>3</v>
      </c>
      <c r="BA13" s="201">
        <v>0</v>
      </c>
      <c r="BB13" s="201">
        <v>0</v>
      </c>
    </row>
    <row r="14" spans="1:54" ht="12.75" x14ac:dyDescent="0.2">
      <c r="A14" s="475" t="s">
        <v>921</v>
      </c>
      <c r="B14" s="482">
        <v>28</v>
      </c>
      <c r="C14" s="1">
        <v>611</v>
      </c>
      <c r="D14" s="1">
        <v>1093</v>
      </c>
      <c r="E14" s="1">
        <v>542</v>
      </c>
      <c r="F14" s="1">
        <v>0</v>
      </c>
      <c r="G14" s="1">
        <v>7</v>
      </c>
      <c r="H14" s="1">
        <v>4</v>
      </c>
      <c r="I14" s="1">
        <v>1114</v>
      </c>
      <c r="J14" s="1">
        <v>4</v>
      </c>
      <c r="K14" s="1"/>
      <c r="L14" s="1">
        <v>341</v>
      </c>
      <c r="M14" s="1">
        <v>726</v>
      </c>
      <c r="N14" s="1">
        <v>445</v>
      </c>
      <c r="O14" s="1">
        <v>933</v>
      </c>
      <c r="P14" s="1">
        <v>14</v>
      </c>
      <c r="Q14" s="1">
        <v>1</v>
      </c>
      <c r="R14" s="1">
        <v>0</v>
      </c>
      <c r="S14" s="1">
        <v>1</v>
      </c>
      <c r="T14" s="1">
        <v>16</v>
      </c>
      <c r="U14" s="1">
        <v>19</v>
      </c>
      <c r="V14" s="1">
        <v>1</v>
      </c>
      <c r="W14" s="1">
        <v>0</v>
      </c>
      <c r="X14" s="490">
        <v>5900</v>
      </c>
      <c r="AA14" s="475" t="s">
        <v>921</v>
      </c>
      <c r="AB14" s="476"/>
      <c r="AC14" s="3"/>
      <c r="AD14" s="3">
        <v>0</v>
      </c>
      <c r="AE14" s="3">
        <v>109</v>
      </c>
      <c r="AF14" s="3">
        <v>0</v>
      </c>
      <c r="AG14" s="3"/>
      <c r="AH14" s="3">
        <v>17</v>
      </c>
      <c r="AI14" s="3">
        <v>68</v>
      </c>
      <c r="AJ14" s="3">
        <v>30</v>
      </c>
      <c r="AK14" s="3">
        <v>44</v>
      </c>
      <c r="AL14" s="3">
        <v>0</v>
      </c>
      <c r="AM14" s="3">
        <v>0</v>
      </c>
      <c r="AN14" s="3">
        <v>0</v>
      </c>
      <c r="AO14" s="3">
        <v>0</v>
      </c>
      <c r="AP14" s="3">
        <v>0</v>
      </c>
      <c r="AQ14" s="3">
        <v>1</v>
      </c>
      <c r="AR14" s="3">
        <v>0</v>
      </c>
      <c r="AS14" s="3">
        <v>0</v>
      </c>
      <c r="AT14" s="487">
        <v>269</v>
      </c>
      <c r="AY14" s="201">
        <v>2</v>
      </c>
      <c r="BA14" s="201">
        <v>0</v>
      </c>
      <c r="BB14" s="201">
        <v>0</v>
      </c>
    </row>
    <row r="15" spans="1:54" ht="12.75" x14ac:dyDescent="0.2">
      <c r="A15" s="475" t="s">
        <v>922</v>
      </c>
      <c r="B15" s="482">
        <v>28</v>
      </c>
      <c r="C15" s="1">
        <v>867</v>
      </c>
      <c r="D15" s="1">
        <v>1048</v>
      </c>
      <c r="E15" s="1">
        <v>392</v>
      </c>
      <c r="F15" s="1">
        <v>0</v>
      </c>
      <c r="G15" s="1">
        <v>5</v>
      </c>
      <c r="H15" s="1">
        <v>11</v>
      </c>
      <c r="I15" s="1">
        <v>872</v>
      </c>
      <c r="J15" s="1">
        <v>0</v>
      </c>
      <c r="K15" s="1"/>
      <c r="L15" s="1">
        <v>129</v>
      </c>
      <c r="M15" s="1">
        <v>454</v>
      </c>
      <c r="N15" s="1">
        <v>664</v>
      </c>
      <c r="O15" s="1">
        <v>632</v>
      </c>
      <c r="P15" s="1">
        <v>12</v>
      </c>
      <c r="Q15" s="1">
        <v>2</v>
      </c>
      <c r="R15" s="1">
        <v>0</v>
      </c>
      <c r="S15" s="1">
        <v>0</v>
      </c>
      <c r="T15" s="1">
        <v>13</v>
      </c>
      <c r="U15" s="1">
        <v>37</v>
      </c>
      <c r="V15" s="1">
        <v>0</v>
      </c>
      <c r="W15" s="1">
        <v>0</v>
      </c>
      <c r="X15" s="490">
        <v>5166</v>
      </c>
      <c r="AA15" s="475" t="s">
        <v>922</v>
      </c>
      <c r="AB15" s="476"/>
      <c r="AC15" s="3"/>
      <c r="AD15" s="3">
        <v>0</v>
      </c>
      <c r="AE15" s="3">
        <v>136</v>
      </c>
      <c r="AF15" s="3">
        <v>0</v>
      </c>
      <c r="AG15" s="3"/>
      <c r="AH15" s="3">
        <v>9</v>
      </c>
      <c r="AI15" s="3">
        <v>33</v>
      </c>
      <c r="AJ15" s="3">
        <v>38</v>
      </c>
      <c r="AK15" s="3">
        <v>29</v>
      </c>
      <c r="AL15" s="3">
        <v>0</v>
      </c>
      <c r="AM15" s="3">
        <v>0</v>
      </c>
      <c r="AN15" s="3">
        <v>0</v>
      </c>
      <c r="AO15" s="3">
        <v>0</v>
      </c>
      <c r="AP15" s="3">
        <v>0</v>
      </c>
      <c r="AQ15" s="3">
        <v>0</v>
      </c>
      <c r="AR15" s="3">
        <v>0</v>
      </c>
      <c r="AS15" s="3">
        <v>0</v>
      </c>
      <c r="AT15" s="487">
        <v>245</v>
      </c>
      <c r="AY15" s="201">
        <v>4</v>
      </c>
      <c r="BA15" s="201">
        <v>0</v>
      </c>
      <c r="BB15" s="201">
        <v>0</v>
      </c>
    </row>
    <row r="16" spans="1:54" ht="12.75" x14ac:dyDescent="0.2">
      <c r="A16" s="475" t="s">
        <v>923</v>
      </c>
      <c r="B16" s="482">
        <v>44</v>
      </c>
      <c r="C16" s="1">
        <v>544</v>
      </c>
      <c r="D16" s="1">
        <v>1716</v>
      </c>
      <c r="E16" s="1">
        <v>260</v>
      </c>
      <c r="F16" s="1">
        <v>0</v>
      </c>
      <c r="G16" s="1">
        <v>4</v>
      </c>
      <c r="H16" s="1">
        <v>5</v>
      </c>
      <c r="I16" s="1">
        <v>1089</v>
      </c>
      <c r="J16" s="1">
        <v>0</v>
      </c>
      <c r="K16" s="1">
        <v>2</v>
      </c>
      <c r="L16" s="1">
        <v>277</v>
      </c>
      <c r="M16" s="1">
        <v>469</v>
      </c>
      <c r="N16" s="1">
        <v>157</v>
      </c>
      <c r="O16" s="1">
        <v>753</v>
      </c>
      <c r="P16" s="1">
        <v>19</v>
      </c>
      <c r="Q16" s="1">
        <v>4</v>
      </c>
      <c r="R16" s="1">
        <v>0</v>
      </c>
      <c r="S16" s="1">
        <v>0</v>
      </c>
      <c r="T16" s="1">
        <v>12</v>
      </c>
      <c r="U16" s="1">
        <v>7</v>
      </c>
      <c r="V16" s="1">
        <v>0</v>
      </c>
      <c r="W16" s="1">
        <v>0</v>
      </c>
      <c r="X16" s="490">
        <v>5362</v>
      </c>
      <c r="AA16" s="475" t="s">
        <v>923</v>
      </c>
      <c r="AB16" s="476"/>
      <c r="AC16" s="3"/>
      <c r="AD16" s="3">
        <v>0</v>
      </c>
      <c r="AE16" s="3">
        <v>155</v>
      </c>
      <c r="AF16" s="3">
        <v>0</v>
      </c>
      <c r="AG16" s="3"/>
      <c r="AH16" s="3">
        <v>17</v>
      </c>
      <c r="AI16" s="3">
        <v>38</v>
      </c>
      <c r="AJ16" s="3">
        <v>0</v>
      </c>
      <c r="AK16" s="3">
        <v>31</v>
      </c>
      <c r="AL16" s="3">
        <v>0</v>
      </c>
      <c r="AM16" s="3">
        <v>1</v>
      </c>
      <c r="AN16" s="3">
        <v>0</v>
      </c>
      <c r="AO16" s="3">
        <v>0</v>
      </c>
      <c r="AP16" s="3">
        <v>0</v>
      </c>
      <c r="AQ16" s="3">
        <v>1</v>
      </c>
      <c r="AR16" s="3">
        <v>0</v>
      </c>
      <c r="AS16" s="3">
        <v>0</v>
      </c>
      <c r="AT16" s="487">
        <v>243</v>
      </c>
      <c r="AY16" s="201">
        <v>5</v>
      </c>
      <c r="BA16" s="201">
        <v>0</v>
      </c>
      <c r="BB16" s="201">
        <v>0</v>
      </c>
    </row>
    <row r="17" spans="1:54" ht="12.75" x14ac:dyDescent="0.2">
      <c r="A17" s="475" t="s">
        <v>924</v>
      </c>
      <c r="B17" s="482">
        <v>14</v>
      </c>
      <c r="C17" s="1">
        <v>367</v>
      </c>
      <c r="D17" s="1">
        <v>2434</v>
      </c>
      <c r="E17" s="1">
        <v>185</v>
      </c>
      <c r="F17" s="1">
        <v>0</v>
      </c>
      <c r="G17" s="1">
        <v>32</v>
      </c>
      <c r="H17" s="1">
        <v>4</v>
      </c>
      <c r="I17" s="1">
        <v>1873</v>
      </c>
      <c r="J17" s="1">
        <v>18</v>
      </c>
      <c r="K17" s="1">
        <v>2</v>
      </c>
      <c r="L17" s="1">
        <v>255</v>
      </c>
      <c r="M17" s="1">
        <v>551</v>
      </c>
      <c r="N17" s="1">
        <v>567</v>
      </c>
      <c r="O17" s="1">
        <v>1071</v>
      </c>
      <c r="P17" s="1">
        <v>16</v>
      </c>
      <c r="Q17" s="1">
        <v>6</v>
      </c>
      <c r="R17" s="1">
        <v>0</v>
      </c>
      <c r="S17" s="1">
        <v>0</v>
      </c>
      <c r="T17" s="1">
        <v>27</v>
      </c>
      <c r="U17" s="1">
        <v>5</v>
      </c>
      <c r="V17" s="1">
        <v>0</v>
      </c>
      <c r="W17" s="1">
        <v>0</v>
      </c>
      <c r="X17" s="490">
        <v>7427</v>
      </c>
      <c r="AA17" s="475" t="s">
        <v>924</v>
      </c>
      <c r="AB17" s="476"/>
      <c r="AC17" s="3"/>
      <c r="AD17" s="3">
        <v>0</v>
      </c>
      <c r="AE17" s="3">
        <v>304</v>
      </c>
      <c r="AF17" s="3">
        <v>0</v>
      </c>
      <c r="AG17" s="3">
        <v>1</v>
      </c>
      <c r="AH17" s="3">
        <v>17</v>
      </c>
      <c r="AI17" s="3">
        <v>3</v>
      </c>
      <c r="AJ17" s="3">
        <v>2</v>
      </c>
      <c r="AK17" s="3">
        <v>29</v>
      </c>
      <c r="AL17" s="3">
        <v>0</v>
      </c>
      <c r="AM17" s="3">
        <v>0</v>
      </c>
      <c r="AN17" s="3">
        <v>0</v>
      </c>
      <c r="AO17" s="3">
        <v>0</v>
      </c>
      <c r="AP17" s="3">
        <v>0</v>
      </c>
      <c r="AQ17" s="3">
        <v>0</v>
      </c>
      <c r="AR17" s="3">
        <v>0</v>
      </c>
      <c r="AS17" s="3">
        <v>0</v>
      </c>
      <c r="AT17" s="487">
        <v>356</v>
      </c>
      <c r="AY17" s="201">
        <v>4</v>
      </c>
      <c r="BA17" s="201">
        <v>0</v>
      </c>
      <c r="BB17" s="201">
        <v>0</v>
      </c>
    </row>
    <row r="18" spans="1:54" ht="12.75" x14ac:dyDescent="0.2">
      <c r="A18" s="475" t="s">
        <v>925</v>
      </c>
      <c r="B18" s="482">
        <v>16</v>
      </c>
      <c r="C18" s="1">
        <v>278</v>
      </c>
      <c r="D18" s="1">
        <v>2468</v>
      </c>
      <c r="E18" s="1">
        <v>212</v>
      </c>
      <c r="F18" s="1">
        <v>0</v>
      </c>
      <c r="G18" s="1">
        <v>40</v>
      </c>
      <c r="H18" s="1">
        <v>5</v>
      </c>
      <c r="I18" s="1">
        <v>1104</v>
      </c>
      <c r="J18" s="1">
        <v>10</v>
      </c>
      <c r="K18" s="1"/>
      <c r="L18" s="1">
        <v>190</v>
      </c>
      <c r="M18" s="1">
        <v>457</v>
      </c>
      <c r="N18" s="1">
        <v>338</v>
      </c>
      <c r="O18" s="1">
        <v>1342</v>
      </c>
      <c r="P18" s="1">
        <v>25</v>
      </c>
      <c r="Q18" s="1">
        <v>5</v>
      </c>
      <c r="R18" s="1">
        <v>0</v>
      </c>
      <c r="S18" s="1">
        <v>0</v>
      </c>
      <c r="T18" s="1">
        <v>396</v>
      </c>
      <c r="U18" s="1">
        <v>6</v>
      </c>
      <c r="V18" s="1">
        <v>2</v>
      </c>
      <c r="W18" s="1">
        <v>1</v>
      </c>
      <c r="X18" s="490">
        <v>6895</v>
      </c>
      <c r="AA18" s="475" t="s">
        <v>925</v>
      </c>
      <c r="AB18" s="476"/>
      <c r="AC18" s="3"/>
      <c r="AD18" s="3">
        <v>0</v>
      </c>
      <c r="AE18" s="3">
        <v>211</v>
      </c>
      <c r="AF18" s="3">
        <v>0</v>
      </c>
      <c r="AG18" s="3"/>
      <c r="AH18" s="3">
        <v>8</v>
      </c>
      <c r="AI18" s="3">
        <v>7</v>
      </c>
      <c r="AJ18" s="3">
        <v>5</v>
      </c>
      <c r="AK18" s="3">
        <v>55</v>
      </c>
      <c r="AL18" s="3">
        <v>3</v>
      </c>
      <c r="AM18" s="3">
        <v>0</v>
      </c>
      <c r="AN18" s="3">
        <v>0</v>
      </c>
      <c r="AO18" s="3">
        <v>0</v>
      </c>
      <c r="AP18" s="3">
        <v>20</v>
      </c>
      <c r="AQ18" s="3">
        <v>0</v>
      </c>
      <c r="AR18" s="3">
        <v>0</v>
      </c>
      <c r="AS18" s="3">
        <v>0</v>
      </c>
      <c r="AT18" s="487">
        <v>309</v>
      </c>
      <c r="AY18" s="201">
        <v>3</v>
      </c>
      <c r="BA18" s="201">
        <v>0</v>
      </c>
      <c r="BB18" s="201">
        <v>0</v>
      </c>
    </row>
    <row r="19" spans="1:54" ht="12.75" x14ac:dyDescent="0.2">
      <c r="A19" s="475" t="s">
        <v>926</v>
      </c>
      <c r="B19" s="482">
        <v>14</v>
      </c>
      <c r="C19" s="1">
        <v>296</v>
      </c>
      <c r="D19" s="1">
        <v>2207</v>
      </c>
      <c r="E19" s="1">
        <v>109</v>
      </c>
      <c r="F19" s="1">
        <v>0</v>
      </c>
      <c r="G19" s="1">
        <v>2</v>
      </c>
      <c r="H19" s="1">
        <v>8</v>
      </c>
      <c r="I19" s="1">
        <v>727</v>
      </c>
      <c r="J19" s="1">
        <v>1</v>
      </c>
      <c r="K19" s="1"/>
      <c r="L19" s="1">
        <v>208</v>
      </c>
      <c r="M19" s="1">
        <v>377</v>
      </c>
      <c r="N19" s="1">
        <v>781</v>
      </c>
      <c r="O19" s="1">
        <v>690</v>
      </c>
      <c r="P19" s="1">
        <v>0</v>
      </c>
      <c r="Q19" s="1">
        <v>7</v>
      </c>
      <c r="R19" s="1">
        <v>0</v>
      </c>
      <c r="S19" s="1">
        <v>0</v>
      </c>
      <c r="T19" s="1">
        <v>277</v>
      </c>
      <c r="U19" s="1">
        <v>3</v>
      </c>
      <c r="V19" s="1">
        <v>0</v>
      </c>
      <c r="W19" s="1">
        <v>0</v>
      </c>
      <c r="X19" s="490">
        <v>5707</v>
      </c>
      <c r="AA19" s="475" t="s">
        <v>926</v>
      </c>
      <c r="AB19" s="476"/>
      <c r="AC19" s="3"/>
      <c r="AD19" s="3">
        <v>0</v>
      </c>
      <c r="AE19" s="3">
        <v>102</v>
      </c>
      <c r="AF19" s="3">
        <v>3</v>
      </c>
      <c r="AG19" s="3"/>
      <c r="AH19" s="3">
        <v>25</v>
      </c>
      <c r="AI19" s="3">
        <v>11</v>
      </c>
      <c r="AJ19" s="3">
        <v>9</v>
      </c>
      <c r="AK19" s="3">
        <v>23</v>
      </c>
      <c r="AL19" s="3">
        <v>0</v>
      </c>
      <c r="AM19" s="3">
        <v>0</v>
      </c>
      <c r="AN19" s="3">
        <v>0</v>
      </c>
      <c r="AO19" s="3">
        <v>0</v>
      </c>
      <c r="AP19" s="3">
        <v>10</v>
      </c>
      <c r="AQ19" s="3">
        <v>0</v>
      </c>
      <c r="AR19" s="3">
        <v>0</v>
      </c>
      <c r="AS19" s="3">
        <v>0</v>
      </c>
      <c r="AT19" s="487">
        <v>183</v>
      </c>
      <c r="AY19" s="201">
        <v>1</v>
      </c>
      <c r="BA19" s="201">
        <v>0</v>
      </c>
      <c r="BB19" s="201">
        <v>0</v>
      </c>
    </row>
    <row r="20" spans="1:54" ht="12.75" x14ac:dyDescent="0.2">
      <c r="A20" s="475" t="s">
        <v>927</v>
      </c>
      <c r="B20" s="482">
        <v>47</v>
      </c>
      <c r="C20" s="1">
        <v>529</v>
      </c>
      <c r="D20" s="1">
        <v>2357</v>
      </c>
      <c r="E20" s="1">
        <v>97</v>
      </c>
      <c r="F20" s="1">
        <v>0</v>
      </c>
      <c r="G20" s="1">
        <v>4</v>
      </c>
      <c r="H20" s="1">
        <v>15</v>
      </c>
      <c r="I20" s="1">
        <v>856</v>
      </c>
      <c r="J20" s="1">
        <v>3</v>
      </c>
      <c r="K20" s="1"/>
      <c r="L20" s="1">
        <v>347</v>
      </c>
      <c r="M20" s="1">
        <v>312</v>
      </c>
      <c r="N20" s="1">
        <v>106.5</v>
      </c>
      <c r="O20" s="1">
        <v>1249</v>
      </c>
      <c r="P20" s="1"/>
      <c r="Q20" s="1">
        <v>6</v>
      </c>
      <c r="R20" s="1">
        <v>0</v>
      </c>
      <c r="S20" s="1">
        <v>0</v>
      </c>
      <c r="T20" s="1">
        <v>22</v>
      </c>
      <c r="U20" s="1">
        <v>0</v>
      </c>
      <c r="V20" s="1">
        <v>1</v>
      </c>
      <c r="W20" s="1">
        <v>0</v>
      </c>
      <c r="X20" s="490">
        <v>5951.5</v>
      </c>
      <c r="AA20" s="475" t="s">
        <v>927</v>
      </c>
      <c r="AB20" s="476"/>
      <c r="AC20" s="3"/>
      <c r="AD20" s="3">
        <v>0</v>
      </c>
      <c r="AE20" s="3">
        <v>83</v>
      </c>
      <c r="AF20" s="3">
        <v>0</v>
      </c>
      <c r="AG20" s="3">
        <v>2</v>
      </c>
      <c r="AH20" s="3">
        <v>43</v>
      </c>
      <c r="AI20" s="3">
        <v>7</v>
      </c>
      <c r="AJ20" s="3">
        <v>1.5</v>
      </c>
      <c r="AK20" s="3">
        <v>28</v>
      </c>
      <c r="AL20" s="3"/>
      <c r="AM20" s="3">
        <v>0</v>
      </c>
      <c r="AN20" s="3">
        <v>0</v>
      </c>
      <c r="AO20" s="3">
        <v>0</v>
      </c>
      <c r="AP20" s="3">
        <v>0</v>
      </c>
      <c r="AQ20" s="3">
        <v>0</v>
      </c>
      <c r="AR20" s="3">
        <v>0</v>
      </c>
      <c r="AS20" s="3">
        <v>0</v>
      </c>
      <c r="AT20" s="487">
        <v>164.5</v>
      </c>
      <c r="AY20" s="201">
        <v>4</v>
      </c>
      <c r="BA20" s="201">
        <v>0</v>
      </c>
      <c r="BB20" s="201">
        <v>0</v>
      </c>
    </row>
    <row r="21" spans="1:54" ht="12.75" x14ac:dyDescent="0.2">
      <c r="A21" s="475" t="s">
        <v>928</v>
      </c>
      <c r="B21" s="482">
        <v>8</v>
      </c>
      <c r="C21" s="1">
        <v>459</v>
      </c>
      <c r="D21" s="1">
        <v>1972</v>
      </c>
      <c r="E21" s="1">
        <v>148</v>
      </c>
      <c r="F21" s="1">
        <v>0</v>
      </c>
      <c r="G21" s="1">
        <v>3</v>
      </c>
      <c r="H21" s="1">
        <v>6</v>
      </c>
      <c r="I21" s="1">
        <v>1132</v>
      </c>
      <c r="J21" s="1">
        <v>2</v>
      </c>
      <c r="K21" s="1"/>
      <c r="L21" s="1">
        <v>189</v>
      </c>
      <c r="M21" s="1">
        <v>166</v>
      </c>
      <c r="N21" s="1">
        <v>53.25</v>
      </c>
      <c r="O21" s="1">
        <v>493</v>
      </c>
      <c r="P21" s="1"/>
      <c r="Q21" s="1">
        <v>4</v>
      </c>
      <c r="R21" s="1">
        <v>0</v>
      </c>
      <c r="S21" s="1">
        <v>0</v>
      </c>
      <c r="T21" s="1">
        <v>0</v>
      </c>
      <c r="U21" s="1">
        <v>1</v>
      </c>
      <c r="V21" s="1">
        <v>2</v>
      </c>
      <c r="W21" s="1">
        <v>0</v>
      </c>
      <c r="X21" s="490">
        <v>4638.25</v>
      </c>
      <c r="AA21" s="475" t="s">
        <v>928</v>
      </c>
      <c r="AB21" s="476"/>
      <c r="AC21" s="3"/>
      <c r="AD21" s="3">
        <v>0</v>
      </c>
      <c r="AE21" s="3">
        <v>108</v>
      </c>
      <c r="AF21" s="3">
        <v>0</v>
      </c>
      <c r="AG21" s="3"/>
      <c r="AH21" s="3">
        <v>17</v>
      </c>
      <c r="AI21" s="3">
        <v>33</v>
      </c>
      <c r="AJ21" s="3">
        <v>0.75</v>
      </c>
      <c r="AK21" s="3">
        <v>8</v>
      </c>
      <c r="AL21" s="3"/>
      <c r="AM21" s="3">
        <v>0</v>
      </c>
      <c r="AN21" s="3">
        <v>0</v>
      </c>
      <c r="AO21" s="3">
        <v>0</v>
      </c>
      <c r="AP21" s="3">
        <v>0</v>
      </c>
      <c r="AQ21" s="3">
        <v>0</v>
      </c>
      <c r="AR21" s="3">
        <v>0</v>
      </c>
      <c r="AS21" s="3">
        <v>0</v>
      </c>
      <c r="AT21" s="487">
        <v>166.75</v>
      </c>
      <c r="AY21" s="201">
        <v>2</v>
      </c>
      <c r="BA21" s="201">
        <v>0</v>
      </c>
      <c r="BB21" s="201">
        <v>0</v>
      </c>
    </row>
    <row r="22" spans="1:54" ht="12.75" x14ac:dyDescent="0.2">
      <c r="A22" s="475" t="s">
        <v>929</v>
      </c>
      <c r="B22" s="482">
        <v>25</v>
      </c>
      <c r="C22" s="1">
        <v>1324</v>
      </c>
      <c r="D22" s="1">
        <v>2059</v>
      </c>
      <c r="E22" s="1">
        <v>67</v>
      </c>
      <c r="F22" s="1">
        <v>0</v>
      </c>
      <c r="G22" s="1">
        <v>24</v>
      </c>
      <c r="H22" s="1">
        <v>2</v>
      </c>
      <c r="I22" s="1">
        <v>854</v>
      </c>
      <c r="J22" s="1">
        <v>2</v>
      </c>
      <c r="K22" s="1">
        <v>2</v>
      </c>
      <c r="L22" s="1">
        <v>189</v>
      </c>
      <c r="M22" s="1">
        <v>95</v>
      </c>
      <c r="N22" s="1">
        <v>0</v>
      </c>
      <c r="O22" s="1">
        <v>256</v>
      </c>
      <c r="P22" s="1">
        <v>0</v>
      </c>
      <c r="Q22" s="1">
        <v>1</v>
      </c>
      <c r="R22" s="1">
        <v>0</v>
      </c>
      <c r="S22" s="1">
        <v>0</v>
      </c>
      <c r="T22" s="1">
        <v>0</v>
      </c>
      <c r="U22" s="1">
        <v>2</v>
      </c>
      <c r="V22" s="1">
        <v>1</v>
      </c>
      <c r="W22" s="1">
        <v>0</v>
      </c>
      <c r="X22" s="490">
        <v>4903</v>
      </c>
      <c r="AA22" s="475" t="s">
        <v>929</v>
      </c>
      <c r="AB22" s="476"/>
      <c r="AC22" s="3"/>
      <c r="AD22" s="3">
        <v>0</v>
      </c>
      <c r="AE22" s="3">
        <v>82</v>
      </c>
      <c r="AF22" s="3">
        <v>0</v>
      </c>
      <c r="AG22" s="3"/>
      <c r="AH22" s="3">
        <v>13</v>
      </c>
      <c r="AI22" s="3">
        <v>0</v>
      </c>
      <c r="AJ22" s="3">
        <v>0</v>
      </c>
      <c r="AK22" s="3">
        <v>11</v>
      </c>
      <c r="AL22" s="3">
        <v>0</v>
      </c>
      <c r="AM22" s="3">
        <v>0</v>
      </c>
      <c r="AN22" s="3">
        <v>1</v>
      </c>
      <c r="AO22" s="3">
        <v>0</v>
      </c>
      <c r="AP22" s="3">
        <v>0</v>
      </c>
      <c r="AQ22" s="3">
        <v>0</v>
      </c>
      <c r="AR22" s="3">
        <v>0</v>
      </c>
      <c r="AS22" s="3">
        <v>0</v>
      </c>
      <c r="AT22" s="487">
        <v>107</v>
      </c>
      <c r="AY22" s="201">
        <v>5</v>
      </c>
      <c r="BA22" s="201">
        <v>0</v>
      </c>
      <c r="BB22" s="201">
        <v>0</v>
      </c>
    </row>
    <row r="23" spans="1:54" ht="12.75" x14ac:dyDescent="0.2">
      <c r="A23" s="475" t="s">
        <v>930</v>
      </c>
      <c r="B23" s="482">
        <v>62</v>
      </c>
      <c r="C23" s="1">
        <v>210</v>
      </c>
      <c r="D23" s="1">
        <v>1604</v>
      </c>
      <c r="E23" s="1">
        <v>94</v>
      </c>
      <c r="F23" s="1">
        <v>0</v>
      </c>
      <c r="G23" s="1">
        <v>12</v>
      </c>
      <c r="H23" s="1">
        <v>0</v>
      </c>
      <c r="I23" s="1">
        <v>490</v>
      </c>
      <c r="J23" s="1">
        <v>0</v>
      </c>
      <c r="K23" s="1">
        <v>10</v>
      </c>
      <c r="L23" s="1">
        <v>197</v>
      </c>
      <c r="M23" s="1">
        <v>86</v>
      </c>
      <c r="N23" s="1">
        <v>0</v>
      </c>
      <c r="O23" s="1">
        <v>395</v>
      </c>
      <c r="P23" s="1">
        <v>2</v>
      </c>
      <c r="Q23" s="1">
        <v>0</v>
      </c>
      <c r="R23" s="1">
        <v>0</v>
      </c>
      <c r="S23" s="1">
        <v>0</v>
      </c>
      <c r="T23" s="1">
        <v>169</v>
      </c>
      <c r="U23" s="1">
        <v>1</v>
      </c>
      <c r="V23" s="1">
        <v>2</v>
      </c>
      <c r="W23" s="1">
        <v>0</v>
      </c>
      <c r="X23" s="490">
        <v>3334</v>
      </c>
      <c r="AA23" s="475" t="s">
        <v>930</v>
      </c>
      <c r="AB23" s="476"/>
      <c r="AC23" s="3"/>
      <c r="AD23" s="3">
        <v>0</v>
      </c>
      <c r="AE23" s="3">
        <v>38</v>
      </c>
      <c r="AF23" s="3">
        <v>0</v>
      </c>
      <c r="AG23" s="3">
        <v>1</v>
      </c>
      <c r="AH23" s="3">
        <v>21</v>
      </c>
      <c r="AI23" s="3">
        <v>9</v>
      </c>
      <c r="AJ23" s="3">
        <v>0</v>
      </c>
      <c r="AK23" s="3">
        <v>10</v>
      </c>
      <c r="AL23" s="3">
        <v>0</v>
      </c>
      <c r="AM23" s="3">
        <v>0</v>
      </c>
      <c r="AN23" s="3">
        <v>0</v>
      </c>
      <c r="AO23" s="3">
        <v>0</v>
      </c>
      <c r="AP23" s="3">
        <v>11</v>
      </c>
      <c r="AQ23" s="3">
        <v>0</v>
      </c>
      <c r="AR23" s="3">
        <v>0</v>
      </c>
      <c r="AS23" s="3">
        <v>0</v>
      </c>
      <c r="AT23" s="487">
        <v>90</v>
      </c>
      <c r="AY23" s="201">
        <v>2</v>
      </c>
      <c r="BA23" s="201">
        <v>0</v>
      </c>
      <c r="BB23" s="201">
        <v>0</v>
      </c>
    </row>
    <row r="24" spans="1:54" ht="12.75" x14ac:dyDescent="0.2">
      <c r="A24" s="475" t="s">
        <v>931</v>
      </c>
      <c r="B24" s="482">
        <v>59</v>
      </c>
      <c r="C24" s="1">
        <v>212</v>
      </c>
      <c r="D24" s="1">
        <v>1102</v>
      </c>
      <c r="E24" s="1">
        <v>118</v>
      </c>
      <c r="F24" s="1">
        <v>0</v>
      </c>
      <c r="G24" s="1">
        <v>3</v>
      </c>
      <c r="H24" s="1">
        <v>0</v>
      </c>
      <c r="I24" s="1">
        <v>426</v>
      </c>
      <c r="J24" s="1">
        <v>3</v>
      </c>
      <c r="K24" s="1"/>
      <c r="L24" s="1">
        <v>125</v>
      </c>
      <c r="M24" s="1">
        <v>82</v>
      </c>
      <c r="N24" s="1">
        <v>0</v>
      </c>
      <c r="O24" s="1">
        <v>467</v>
      </c>
      <c r="P24" s="1">
        <v>6</v>
      </c>
      <c r="Q24" s="1">
        <v>2</v>
      </c>
      <c r="R24" s="1">
        <v>0</v>
      </c>
      <c r="S24" s="1">
        <v>1</v>
      </c>
      <c r="T24" s="1">
        <v>83</v>
      </c>
      <c r="U24" s="1">
        <v>2</v>
      </c>
      <c r="V24" s="1">
        <v>2</v>
      </c>
      <c r="W24" s="1">
        <v>1</v>
      </c>
      <c r="X24" s="490">
        <v>2694</v>
      </c>
      <c r="AA24" s="475" t="s">
        <v>931</v>
      </c>
      <c r="AB24" s="476"/>
      <c r="AC24" s="3"/>
      <c r="AD24" s="3">
        <v>0</v>
      </c>
      <c r="AE24" s="3">
        <v>60</v>
      </c>
      <c r="AF24" s="3">
        <v>0</v>
      </c>
      <c r="AG24" s="3"/>
      <c r="AH24" s="3">
        <v>1</v>
      </c>
      <c r="AI24" s="3">
        <v>12</v>
      </c>
      <c r="AJ24" s="3">
        <v>0</v>
      </c>
      <c r="AK24" s="3">
        <v>21</v>
      </c>
      <c r="AL24" s="3">
        <v>0</v>
      </c>
      <c r="AM24" s="3">
        <v>0</v>
      </c>
      <c r="AN24" s="3">
        <v>0</v>
      </c>
      <c r="AO24" s="3">
        <v>0</v>
      </c>
      <c r="AP24" s="3">
        <v>2</v>
      </c>
      <c r="AQ24" s="3">
        <v>0</v>
      </c>
      <c r="AR24" s="3">
        <v>0</v>
      </c>
      <c r="AS24" s="3">
        <v>0</v>
      </c>
      <c r="AT24" s="487">
        <v>96</v>
      </c>
      <c r="AY24" s="201">
        <v>10</v>
      </c>
      <c r="BA24" s="201">
        <v>0</v>
      </c>
      <c r="BB24" s="201">
        <v>0</v>
      </c>
    </row>
    <row r="25" spans="1:54" ht="12.75" x14ac:dyDescent="0.2">
      <c r="A25" s="475" t="s">
        <v>932</v>
      </c>
      <c r="B25" s="482">
        <v>46</v>
      </c>
      <c r="C25" s="1">
        <v>215</v>
      </c>
      <c r="D25" s="1">
        <v>949</v>
      </c>
      <c r="E25" s="1">
        <v>316</v>
      </c>
      <c r="F25" s="1">
        <v>0</v>
      </c>
      <c r="G25" s="1">
        <v>1</v>
      </c>
      <c r="H25" s="1">
        <v>2</v>
      </c>
      <c r="I25" s="1">
        <v>441</v>
      </c>
      <c r="J25" s="1">
        <v>1</v>
      </c>
      <c r="K25" s="1"/>
      <c r="L25" s="1">
        <v>63</v>
      </c>
      <c r="M25" s="1">
        <v>78</v>
      </c>
      <c r="N25" s="1">
        <v>0</v>
      </c>
      <c r="O25" s="1">
        <v>207</v>
      </c>
      <c r="P25" s="1">
        <v>1</v>
      </c>
      <c r="Q25" s="1">
        <v>3</v>
      </c>
      <c r="R25" s="1">
        <v>0</v>
      </c>
      <c r="S25" s="1">
        <v>0</v>
      </c>
      <c r="T25" s="1">
        <v>42</v>
      </c>
      <c r="U25" s="1">
        <v>1</v>
      </c>
      <c r="V25" s="1">
        <v>4</v>
      </c>
      <c r="W25" s="1">
        <v>1</v>
      </c>
      <c r="X25" s="490">
        <v>2371</v>
      </c>
      <c r="AA25" s="475" t="s">
        <v>932</v>
      </c>
      <c r="AB25" s="476"/>
      <c r="AC25" s="3"/>
      <c r="AD25" s="3">
        <v>0</v>
      </c>
      <c r="AE25" s="3">
        <v>31</v>
      </c>
      <c r="AF25" s="3">
        <v>0</v>
      </c>
      <c r="AG25" s="3"/>
      <c r="AH25" s="3">
        <v>5</v>
      </c>
      <c r="AI25" s="3">
        <v>1</v>
      </c>
      <c r="AJ25" s="3">
        <v>0</v>
      </c>
      <c r="AK25" s="3">
        <v>9</v>
      </c>
      <c r="AL25" s="3">
        <v>0</v>
      </c>
      <c r="AM25" s="3">
        <v>0</v>
      </c>
      <c r="AN25" s="3">
        <v>0</v>
      </c>
      <c r="AO25" s="3">
        <v>0</v>
      </c>
      <c r="AP25" s="3">
        <v>0</v>
      </c>
      <c r="AQ25" s="3">
        <v>0</v>
      </c>
      <c r="AR25" s="3">
        <v>0</v>
      </c>
      <c r="AS25" s="3">
        <v>0</v>
      </c>
      <c r="AT25" s="487">
        <v>46</v>
      </c>
      <c r="AY25" s="201">
        <v>5</v>
      </c>
      <c r="BA25" s="201">
        <v>0</v>
      </c>
      <c r="BB25" s="201">
        <v>0</v>
      </c>
    </row>
    <row r="26" spans="1:54" ht="12.75" x14ac:dyDescent="0.2">
      <c r="A26" s="475" t="s">
        <v>933</v>
      </c>
      <c r="B26" s="482">
        <v>29</v>
      </c>
      <c r="C26" s="1">
        <v>217</v>
      </c>
      <c r="D26" s="1">
        <v>1421</v>
      </c>
      <c r="E26" s="1">
        <v>185</v>
      </c>
      <c r="F26" s="1">
        <v>0</v>
      </c>
      <c r="G26" s="1">
        <v>8</v>
      </c>
      <c r="H26" s="1">
        <v>8</v>
      </c>
      <c r="I26" s="1">
        <v>294</v>
      </c>
      <c r="J26" s="1">
        <v>1</v>
      </c>
      <c r="K26" s="1"/>
      <c r="L26" s="1">
        <v>91</v>
      </c>
      <c r="M26" s="1">
        <v>35</v>
      </c>
      <c r="N26" s="1">
        <v>0</v>
      </c>
      <c r="O26" s="1">
        <v>31</v>
      </c>
      <c r="P26" s="1">
        <v>4</v>
      </c>
      <c r="Q26" s="1">
        <v>2</v>
      </c>
      <c r="R26" s="1">
        <v>0</v>
      </c>
      <c r="S26" s="1">
        <v>3</v>
      </c>
      <c r="T26" s="1">
        <v>26</v>
      </c>
      <c r="U26" s="1">
        <v>0</v>
      </c>
      <c r="V26" s="1">
        <v>3</v>
      </c>
      <c r="W26" s="1">
        <v>0</v>
      </c>
      <c r="X26" s="490">
        <v>2358</v>
      </c>
      <c r="AA26" s="475" t="s">
        <v>933</v>
      </c>
      <c r="AB26" s="476"/>
      <c r="AC26" s="3"/>
      <c r="AD26" s="3">
        <v>0</v>
      </c>
      <c r="AE26" s="3">
        <v>7</v>
      </c>
      <c r="AF26" s="3">
        <v>0</v>
      </c>
      <c r="AG26" s="3"/>
      <c r="AH26" s="3">
        <v>8</v>
      </c>
      <c r="AI26" s="3">
        <v>0</v>
      </c>
      <c r="AJ26" s="3">
        <v>0</v>
      </c>
      <c r="AK26" s="3">
        <v>1</v>
      </c>
      <c r="AL26" s="3">
        <v>0</v>
      </c>
      <c r="AM26" s="3">
        <v>0</v>
      </c>
      <c r="AN26" s="3">
        <v>0</v>
      </c>
      <c r="AO26" s="3">
        <v>0</v>
      </c>
      <c r="AP26" s="3">
        <v>1</v>
      </c>
      <c r="AQ26" s="3">
        <v>0</v>
      </c>
      <c r="AR26" s="3">
        <v>0</v>
      </c>
      <c r="AS26" s="3">
        <v>0</v>
      </c>
      <c r="AT26" s="487">
        <v>17</v>
      </c>
      <c r="AY26" s="201">
        <v>13</v>
      </c>
      <c r="BA26" s="201">
        <v>0</v>
      </c>
      <c r="BB26" s="201">
        <v>0</v>
      </c>
    </row>
    <row r="27" spans="1:54" ht="12.75" x14ac:dyDescent="0.2">
      <c r="A27" s="475" t="s">
        <v>934</v>
      </c>
      <c r="B27" s="482">
        <v>25</v>
      </c>
      <c r="C27" s="1">
        <v>220</v>
      </c>
      <c r="D27" s="1">
        <v>1001</v>
      </c>
      <c r="E27" s="1">
        <v>76</v>
      </c>
      <c r="F27" s="1">
        <v>0</v>
      </c>
      <c r="G27" s="1">
        <v>20</v>
      </c>
      <c r="H27" s="1">
        <v>2</v>
      </c>
      <c r="I27" s="1">
        <v>231</v>
      </c>
      <c r="J27" s="1">
        <v>0</v>
      </c>
      <c r="K27" s="1">
        <v>1</v>
      </c>
      <c r="L27" s="1">
        <v>374</v>
      </c>
      <c r="M27" s="1">
        <v>26</v>
      </c>
      <c r="N27" s="1">
        <v>0</v>
      </c>
      <c r="O27" s="1">
        <v>60</v>
      </c>
      <c r="P27" s="1">
        <v>5</v>
      </c>
      <c r="Q27" s="1">
        <v>0</v>
      </c>
      <c r="R27" s="1">
        <v>0</v>
      </c>
      <c r="S27" s="1">
        <v>1</v>
      </c>
      <c r="T27" s="1">
        <v>17</v>
      </c>
      <c r="U27" s="1">
        <v>2</v>
      </c>
      <c r="V27" s="1">
        <v>2</v>
      </c>
      <c r="W27" s="1">
        <v>0</v>
      </c>
      <c r="X27" s="490">
        <v>2063</v>
      </c>
      <c r="AA27" s="475" t="s">
        <v>934</v>
      </c>
      <c r="AB27" s="476"/>
      <c r="AC27" s="3"/>
      <c r="AD27" s="3">
        <v>0</v>
      </c>
      <c r="AE27" s="3">
        <v>40</v>
      </c>
      <c r="AF27" s="3">
        <v>0</v>
      </c>
      <c r="AG27" s="3"/>
      <c r="AH27" s="3">
        <v>28</v>
      </c>
      <c r="AI27" s="3">
        <v>0</v>
      </c>
      <c r="AJ27" s="3">
        <v>0</v>
      </c>
      <c r="AK27" s="3">
        <v>2</v>
      </c>
      <c r="AL27" s="3">
        <v>0</v>
      </c>
      <c r="AM27" s="3">
        <v>0</v>
      </c>
      <c r="AN27" s="3">
        <v>0</v>
      </c>
      <c r="AO27" s="3">
        <v>0</v>
      </c>
      <c r="AP27" s="3">
        <v>0</v>
      </c>
      <c r="AQ27" s="3">
        <v>0</v>
      </c>
      <c r="AR27" s="3">
        <v>0</v>
      </c>
      <c r="AS27" s="3">
        <v>0</v>
      </c>
      <c r="AT27" s="487">
        <v>70</v>
      </c>
      <c r="AY27" s="201">
        <v>17</v>
      </c>
      <c r="BA27" s="201">
        <v>0</v>
      </c>
      <c r="BB27" s="201">
        <v>0</v>
      </c>
    </row>
    <row r="28" spans="1:54" ht="12.75" x14ac:dyDescent="0.2">
      <c r="A28" s="475" t="s">
        <v>935</v>
      </c>
      <c r="B28" s="482">
        <v>22</v>
      </c>
      <c r="C28" s="1">
        <v>222</v>
      </c>
      <c r="D28" s="1">
        <v>484</v>
      </c>
      <c r="E28" s="1">
        <v>36</v>
      </c>
      <c r="F28" s="1">
        <v>1</v>
      </c>
      <c r="G28" s="1">
        <v>10</v>
      </c>
      <c r="H28" s="1">
        <v>3</v>
      </c>
      <c r="I28" s="1">
        <v>237</v>
      </c>
      <c r="J28" s="1">
        <v>0</v>
      </c>
      <c r="K28" s="1">
        <v>1</v>
      </c>
      <c r="L28" s="1">
        <v>562</v>
      </c>
      <c r="M28" s="1">
        <v>6</v>
      </c>
      <c r="N28" s="1">
        <v>0</v>
      </c>
      <c r="O28" s="1">
        <v>59</v>
      </c>
      <c r="P28" s="1">
        <v>5</v>
      </c>
      <c r="Q28" s="1">
        <v>1</v>
      </c>
      <c r="R28" s="1">
        <v>0</v>
      </c>
      <c r="S28" s="1">
        <v>2</v>
      </c>
      <c r="T28" s="1">
        <v>15</v>
      </c>
      <c r="U28" s="1"/>
      <c r="V28" s="1">
        <v>0</v>
      </c>
      <c r="W28" s="1">
        <v>0</v>
      </c>
      <c r="X28" s="490">
        <v>1666</v>
      </c>
      <c r="AA28" s="475" t="s">
        <v>935</v>
      </c>
      <c r="AB28" s="476"/>
      <c r="AC28" s="3"/>
      <c r="AD28" s="3">
        <v>0</v>
      </c>
      <c r="AE28" s="3">
        <v>20</v>
      </c>
      <c r="AF28" s="3">
        <v>0</v>
      </c>
      <c r="AG28" s="3"/>
      <c r="AH28" s="3">
        <v>32</v>
      </c>
      <c r="AI28" s="3">
        <v>1</v>
      </c>
      <c r="AJ28" s="3">
        <v>0</v>
      </c>
      <c r="AK28" s="3">
        <v>0</v>
      </c>
      <c r="AL28" s="3">
        <v>0</v>
      </c>
      <c r="AM28" s="3">
        <v>0</v>
      </c>
      <c r="AN28" s="3">
        <v>0</v>
      </c>
      <c r="AO28" s="3">
        <v>0</v>
      </c>
      <c r="AP28" s="3">
        <v>0</v>
      </c>
      <c r="AQ28" s="3"/>
      <c r="AR28" s="3">
        <v>0</v>
      </c>
      <c r="AS28" s="3">
        <v>0</v>
      </c>
      <c r="AT28" s="487">
        <v>53</v>
      </c>
      <c r="AY28" s="201">
        <v>28</v>
      </c>
      <c r="BA28" s="201">
        <v>0</v>
      </c>
      <c r="BB28" s="201">
        <v>0</v>
      </c>
    </row>
    <row r="29" spans="1:54" ht="12.75" x14ac:dyDescent="0.2">
      <c r="A29" s="475" t="s">
        <v>936</v>
      </c>
      <c r="B29" s="482">
        <v>6</v>
      </c>
      <c r="C29" s="1">
        <v>225</v>
      </c>
      <c r="D29" s="1">
        <v>524</v>
      </c>
      <c r="E29" s="1">
        <v>42</v>
      </c>
      <c r="F29" s="1">
        <v>0</v>
      </c>
      <c r="G29" s="1">
        <v>4</v>
      </c>
      <c r="H29" s="1">
        <v>7</v>
      </c>
      <c r="I29" s="1">
        <v>179</v>
      </c>
      <c r="J29" s="1">
        <v>1</v>
      </c>
      <c r="K29" s="1">
        <v>1</v>
      </c>
      <c r="L29" s="1">
        <v>379</v>
      </c>
      <c r="M29" s="1">
        <v>10</v>
      </c>
      <c r="N29" s="1">
        <v>7</v>
      </c>
      <c r="O29" s="1">
        <v>32</v>
      </c>
      <c r="P29" s="1">
        <v>3</v>
      </c>
      <c r="Q29" s="1">
        <v>2</v>
      </c>
      <c r="R29" s="1">
        <v>0</v>
      </c>
      <c r="S29" s="1">
        <v>0</v>
      </c>
      <c r="T29" s="1">
        <v>2</v>
      </c>
      <c r="U29" s="1"/>
      <c r="V29" s="1">
        <v>1</v>
      </c>
      <c r="W29" s="1">
        <v>0</v>
      </c>
      <c r="X29" s="490">
        <v>1425</v>
      </c>
      <c r="AA29" s="475" t="s">
        <v>936</v>
      </c>
      <c r="AB29" s="476"/>
      <c r="AC29" s="3"/>
      <c r="AD29" s="3">
        <v>0</v>
      </c>
      <c r="AE29" s="3">
        <v>17</v>
      </c>
      <c r="AF29" s="3">
        <v>0</v>
      </c>
      <c r="AG29" s="3">
        <v>1</v>
      </c>
      <c r="AH29" s="3">
        <v>22</v>
      </c>
      <c r="AI29" s="3">
        <v>2</v>
      </c>
      <c r="AJ29" s="3">
        <v>0</v>
      </c>
      <c r="AK29" s="3">
        <v>0</v>
      </c>
      <c r="AL29" s="3">
        <v>0</v>
      </c>
      <c r="AM29" s="3">
        <v>0</v>
      </c>
      <c r="AN29" s="3">
        <v>0</v>
      </c>
      <c r="AO29" s="3">
        <v>0</v>
      </c>
      <c r="AP29" s="3">
        <v>0</v>
      </c>
      <c r="AQ29" s="3"/>
      <c r="AR29" s="3">
        <v>0</v>
      </c>
      <c r="AS29" s="3">
        <v>0</v>
      </c>
      <c r="AT29" s="487">
        <v>42</v>
      </c>
      <c r="AY29" s="201">
        <v>26</v>
      </c>
      <c r="BA29" s="201">
        <v>0</v>
      </c>
      <c r="BB29" s="201">
        <v>0</v>
      </c>
    </row>
    <row r="30" spans="1:54" ht="12.75" x14ac:dyDescent="0.2">
      <c r="A30" s="475" t="s">
        <v>937</v>
      </c>
      <c r="B30" s="482">
        <v>0</v>
      </c>
      <c r="C30" s="1">
        <v>227</v>
      </c>
      <c r="D30" s="1">
        <v>561</v>
      </c>
      <c r="E30" s="1">
        <v>38</v>
      </c>
      <c r="F30" s="1">
        <v>0</v>
      </c>
      <c r="G30" s="1">
        <v>3</v>
      </c>
      <c r="H30" s="1">
        <v>5</v>
      </c>
      <c r="I30" s="1">
        <v>137</v>
      </c>
      <c r="J30" s="1">
        <v>2</v>
      </c>
      <c r="K30" s="1">
        <v>2</v>
      </c>
      <c r="L30" s="1">
        <v>164</v>
      </c>
      <c r="M30" s="1">
        <v>7</v>
      </c>
      <c r="N30" s="1">
        <v>14</v>
      </c>
      <c r="O30" s="1">
        <v>249</v>
      </c>
      <c r="P30" s="1">
        <v>1</v>
      </c>
      <c r="Q30" s="1">
        <v>12</v>
      </c>
      <c r="R30" s="1">
        <v>0</v>
      </c>
      <c r="S30" s="1">
        <v>0</v>
      </c>
      <c r="T30" s="1">
        <v>9</v>
      </c>
      <c r="U30" s="1"/>
      <c r="V30" s="1">
        <v>0</v>
      </c>
      <c r="W30" s="1">
        <v>0</v>
      </c>
      <c r="X30" s="490">
        <v>1431</v>
      </c>
      <c r="AA30" s="475" t="s">
        <v>937</v>
      </c>
      <c r="AB30" s="476"/>
      <c r="AC30" s="3"/>
      <c r="AD30" s="3">
        <v>0</v>
      </c>
      <c r="AE30" s="3">
        <v>5</v>
      </c>
      <c r="AF30" s="3">
        <v>0</v>
      </c>
      <c r="AG30" s="3"/>
      <c r="AH30" s="3">
        <v>8</v>
      </c>
      <c r="AI30" s="3">
        <v>0</v>
      </c>
      <c r="AJ30" s="3">
        <v>0</v>
      </c>
      <c r="AK30" s="3">
        <v>6</v>
      </c>
      <c r="AL30" s="3">
        <v>0</v>
      </c>
      <c r="AM30" s="3">
        <v>0</v>
      </c>
      <c r="AN30" s="3">
        <v>0</v>
      </c>
      <c r="AO30" s="3">
        <v>0</v>
      </c>
      <c r="AP30" s="3">
        <v>0</v>
      </c>
      <c r="AQ30" s="3"/>
      <c r="AR30" s="3">
        <v>0</v>
      </c>
      <c r="AS30" s="3">
        <v>0</v>
      </c>
      <c r="AT30" s="487">
        <v>19</v>
      </c>
      <c r="AY30" s="201">
        <v>31</v>
      </c>
      <c r="BA30" s="201">
        <v>0</v>
      </c>
      <c r="BB30" s="201">
        <v>0</v>
      </c>
    </row>
    <row r="31" spans="1:54" ht="12.75" x14ac:dyDescent="0.2">
      <c r="A31" s="475" t="s">
        <v>938</v>
      </c>
      <c r="B31" s="482">
        <v>0</v>
      </c>
      <c r="C31" s="1">
        <v>230</v>
      </c>
      <c r="D31" s="1">
        <v>396</v>
      </c>
      <c r="E31" s="1">
        <v>33</v>
      </c>
      <c r="F31" s="1">
        <v>0</v>
      </c>
      <c r="G31" s="1">
        <v>8</v>
      </c>
      <c r="H31" s="1">
        <v>5</v>
      </c>
      <c r="I31" s="1">
        <v>240</v>
      </c>
      <c r="J31" s="1">
        <v>0</v>
      </c>
      <c r="K31" s="1"/>
      <c r="L31" s="1">
        <v>1016</v>
      </c>
      <c r="M31" s="1">
        <v>7</v>
      </c>
      <c r="N31" s="1">
        <v>21</v>
      </c>
      <c r="O31" s="1">
        <v>311</v>
      </c>
      <c r="P31" s="1">
        <v>2</v>
      </c>
      <c r="Q31" s="1">
        <v>27</v>
      </c>
      <c r="R31" s="1">
        <v>1</v>
      </c>
      <c r="S31" s="1">
        <v>0</v>
      </c>
      <c r="T31" s="1">
        <v>15</v>
      </c>
      <c r="U31" s="1">
        <v>2</v>
      </c>
      <c r="V31" s="1">
        <v>4</v>
      </c>
      <c r="W31" s="1">
        <v>0</v>
      </c>
      <c r="X31" s="490">
        <v>2318</v>
      </c>
      <c r="AA31" s="475" t="s">
        <v>938</v>
      </c>
      <c r="AB31" s="476"/>
      <c r="AC31" s="3"/>
      <c r="AD31" s="3">
        <v>0</v>
      </c>
      <c r="AE31" s="3">
        <v>22</v>
      </c>
      <c r="AF31" s="3">
        <v>0</v>
      </c>
      <c r="AG31" s="3">
        <v>1</v>
      </c>
      <c r="AH31" s="3">
        <v>30</v>
      </c>
      <c r="AI31" s="3">
        <v>3</v>
      </c>
      <c r="AJ31" s="3">
        <v>0</v>
      </c>
      <c r="AK31" s="3">
        <v>5</v>
      </c>
      <c r="AL31" s="3">
        <v>0</v>
      </c>
      <c r="AM31" s="3">
        <v>0</v>
      </c>
      <c r="AN31" s="3">
        <v>0</v>
      </c>
      <c r="AO31" s="3">
        <v>0</v>
      </c>
      <c r="AP31" s="3">
        <v>1</v>
      </c>
      <c r="AQ31" s="3">
        <v>0</v>
      </c>
      <c r="AR31" s="3">
        <v>0</v>
      </c>
      <c r="AS31" s="3">
        <v>0</v>
      </c>
      <c r="AT31" s="487">
        <v>62</v>
      </c>
      <c r="AY31" s="201">
        <v>42</v>
      </c>
      <c r="BA31" s="201">
        <v>0</v>
      </c>
      <c r="BB31" s="201">
        <v>0</v>
      </c>
    </row>
    <row r="32" spans="1:54" ht="12.75" x14ac:dyDescent="0.2">
      <c r="A32" s="475" t="s">
        <v>939</v>
      </c>
      <c r="B32" s="482">
        <v>0</v>
      </c>
      <c r="C32" s="1">
        <v>232</v>
      </c>
      <c r="D32" s="1">
        <v>254</v>
      </c>
      <c r="E32" s="1">
        <v>29</v>
      </c>
      <c r="F32" s="1">
        <v>0</v>
      </c>
      <c r="G32" s="1">
        <v>2</v>
      </c>
      <c r="H32" s="1">
        <v>0</v>
      </c>
      <c r="I32" s="1">
        <v>156</v>
      </c>
      <c r="J32" s="1">
        <v>3</v>
      </c>
      <c r="K32" s="1"/>
      <c r="L32" s="1">
        <v>384</v>
      </c>
      <c r="M32" s="1">
        <v>7</v>
      </c>
      <c r="N32" s="1">
        <v>28</v>
      </c>
      <c r="O32" s="1">
        <v>123</v>
      </c>
      <c r="P32" s="1">
        <v>4</v>
      </c>
      <c r="Q32" s="1">
        <v>17</v>
      </c>
      <c r="R32" s="1">
        <v>3</v>
      </c>
      <c r="S32" s="1">
        <v>0</v>
      </c>
      <c r="T32" s="1">
        <v>7</v>
      </c>
      <c r="U32" s="1">
        <v>32</v>
      </c>
      <c r="V32" s="1">
        <v>2</v>
      </c>
      <c r="W32" s="1">
        <v>0</v>
      </c>
      <c r="X32" s="490">
        <v>1283</v>
      </c>
      <c r="AA32" s="475" t="s">
        <v>939</v>
      </c>
      <c r="AB32" s="476"/>
      <c r="AC32" s="3"/>
      <c r="AD32" s="3">
        <v>0</v>
      </c>
      <c r="AE32" s="3">
        <v>15</v>
      </c>
      <c r="AF32" s="3">
        <v>0</v>
      </c>
      <c r="AG32" s="3"/>
      <c r="AH32" s="3">
        <v>9</v>
      </c>
      <c r="AI32" s="3">
        <v>1</v>
      </c>
      <c r="AJ32" s="3">
        <v>0</v>
      </c>
      <c r="AK32" s="3">
        <v>3</v>
      </c>
      <c r="AL32" s="3">
        <v>0</v>
      </c>
      <c r="AM32" s="3">
        <v>0</v>
      </c>
      <c r="AN32" s="3">
        <v>0</v>
      </c>
      <c r="AO32" s="3">
        <v>0</v>
      </c>
      <c r="AP32" s="3">
        <v>0</v>
      </c>
      <c r="AQ32" s="3">
        <v>0</v>
      </c>
      <c r="AR32" s="3">
        <v>0</v>
      </c>
      <c r="AS32" s="3">
        <v>0</v>
      </c>
      <c r="AT32" s="487">
        <v>28</v>
      </c>
      <c r="AY32" s="201">
        <v>40</v>
      </c>
      <c r="BA32" s="201">
        <v>0</v>
      </c>
      <c r="BB32" s="201">
        <v>0</v>
      </c>
    </row>
    <row r="33" spans="1:54" ht="12.75" x14ac:dyDescent="0.2">
      <c r="A33" s="475" t="s">
        <v>940</v>
      </c>
      <c r="B33" s="482">
        <v>0</v>
      </c>
      <c r="C33" s="1">
        <v>235</v>
      </c>
      <c r="D33" s="1">
        <v>220</v>
      </c>
      <c r="E33" s="1">
        <v>25</v>
      </c>
      <c r="F33" s="1">
        <v>0</v>
      </c>
      <c r="G33" s="1">
        <v>11</v>
      </c>
      <c r="H33" s="1">
        <v>8</v>
      </c>
      <c r="I33" s="1">
        <v>120</v>
      </c>
      <c r="J33" s="1">
        <v>6</v>
      </c>
      <c r="K33" s="1"/>
      <c r="L33" s="1">
        <v>80</v>
      </c>
      <c r="M33" s="1">
        <v>3</v>
      </c>
      <c r="N33" s="1">
        <v>25</v>
      </c>
      <c r="O33" s="1">
        <v>108</v>
      </c>
      <c r="P33" s="1">
        <v>3</v>
      </c>
      <c r="Q33" s="1">
        <v>8</v>
      </c>
      <c r="R33" s="1">
        <v>1</v>
      </c>
      <c r="S33" s="1">
        <v>0</v>
      </c>
      <c r="T33" s="1">
        <v>7</v>
      </c>
      <c r="U33" s="1">
        <v>7</v>
      </c>
      <c r="V33" s="1">
        <v>11</v>
      </c>
      <c r="W33" s="1">
        <v>1</v>
      </c>
      <c r="X33" s="490">
        <v>879</v>
      </c>
      <c r="AA33" s="475" t="s">
        <v>940</v>
      </c>
      <c r="AB33" s="476"/>
      <c r="AC33" s="3"/>
      <c r="AD33" s="3">
        <v>0</v>
      </c>
      <c r="AE33" s="3">
        <v>26</v>
      </c>
      <c r="AF33" s="3">
        <v>0</v>
      </c>
      <c r="AG33" s="3"/>
      <c r="AH33" s="3">
        <v>0</v>
      </c>
      <c r="AI33" s="3">
        <v>0</v>
      </c>
      <c r="AJ33" s="3">
        <v>0</v>
      </c>
      <c r="AK33" s="3">
        <v>9</v>
      </c>
      <c r="AL33" s="3">
        <v>0</v>
      </c>
      <c r="AM33" s="3">
        <v>2</v>
      </c>
      <c r="AN33" s="3">
        <v>0</v>
      </c>
      <c r="AO33" s="3">
        <v>0</v>
      </c>
      <c r="AP33" s="3">
        <v>0</v>
      </c>
      <c r="AQ33" s="3">
        <v>0</v>
      </c>
      <c r="AR33" s="3">
        <v>0</v>
      </c>
      <c r="AS33" s="3">
        <v>0</v>
      </c>
      <c r="AT33" s="487">
        <v>37</v>
      </c>
      <c r="AY33" s="201">
        <v>18</v>
      </c>
      <c r="BA33" s="201">
        <v>0</v>
      </c>
      <c r="BB33" s="201">
        <v>0</v>
      </c>
    </row>
    <row r="34" spans="1:54" ht="12.75" x14ac:dyDescent="0.2">
      <c r="A34" s="475" t="s">
        <v>941</v>
      </c>
      <c r="B34" s="482">
        <v>2</v>
      </c>
      <c r="C34" s="1">
        <v>262</v>
      </c>
      <c r="D34" s="1">
        <v>115</v>
      </c>
      <c r="E34" s="1">
        <v>21</v>
      </c>
      <c r="F34" s="1">
        <v>0</v>
      </c>
      <c r="G34" s="1">
        <v>2</v>
      </c>
      <c r="H34" s="1">
        <v>0</v>
      </c>
      <c r="I34" s="1">
        <v>92</v>
      </c>
      <c r="J34" s="1">
        <v>1</v>
      </c>
      <c r="K34" s="1">
        <v>0</v>
      </c>
      <c r="L34" s="1">
        <v>64</v>
      </c>
      <c r="M34" s="1">
        <v>0</v>
      </c>
      <c r="N34" s="1">
        <v>32</v>
      </c>
      <c r="O34" s="1">
        <v>63</v>
      </c>
      <c r="P34" s="1">
        <v>0</v>
      </c>
      <c r="Q34" s="1">
        <v>0</v>
      </c>
      <c r="R34" s="1">
        <v>1</v>
      </c>
      <c r="S34" s="1">
        <v>0</v>
      </c>
      <c r="T34" s="1">
        <v>15</v>
      </c>
      <c r="U34" s="1">
        <v>12</v>
      </c>
      <c r="V34" s="1">
        <v>4</v>
      </c>
      <c r="W34" s="1">
        <v>0</v>
      </c>
      <c r="X34" s="490">
        <v>686</v>
      </c>
      <c r="AA34" s="475" t="s">
        <v>941</v>
      </c>
      <c r="AB34" s="476"/>
      <c r="AC34" s="3"/>
      <c r="AD34" s="3">
        <v>0</v>
      </c>
      <c r="AE34" s="3">
        <v>16</v>
      </c>
      <c r="AF34" s="3">
        <v>0</v>
      </c>
      <c r="AG34" s="3">
        <v>0</v>
      </c>
      <c r="AH34" s="3">
        <v>0</v>
      </c>
      <c r="AI34" s="3">
        <v>0</v>
      </c>
      <c r="AJ34" s="3">
        <v>0</v>
      </c>
      <c r="AK34" s="3">
        <v>2</v>
      </c>
      <c r="AL34" s="3">
        <v>0</v>
      </c>
      <c r="AM34" s="3">
        <v>0</v>
      </c>
      <c r="AN34" s="3">
        <v>0</v>
      </c>
      <c r="AO34" s="3">
        <v>0</v>
      </c>
      <c r="AP34" s="3">
        <v>0</v>
      </c>
      <c r="AQ34" s="3">
        <v>0</v>
      </c>
      <c r="AR34" s="3">
        <v>0</v>
      </c>
      <c r="AS34" s="3">
        <v>0</v>
      </c>
      <c r="AT34" s="487">
        <v>18</v>
      </c>
      <c r="AY34" s="201">
        <v>29</v>
      </c>
      <c r="BA34" s="201">
        <v>0</v>
      </c>
      <c r="BB34" s="201">
        <v>0</v>
      </c>
    </row>
    <row r="35" spans="1:54" ht="12.75" x14ac:dyDescent="0.2">
      <c r="A35" s="475" t="s">
        <v>942</v>
      </c>
      <c r="B35" s="482">
        <v>0</v>
      </c>
      <c r="C35" s="1">
        <v>35</v>
      </c>
      <c r="D35" s="1">
        <v>100</v>
      </c>
      <c r="E35" s="1">
        <v>17</v>
      </c>
      <c r="F35" s="1"/>
      <c r="G35" s="1">
        <v>1</v>
      </c>
      <c r="H35" s="1">
        <v>0</v>
      </c>
      <c r="I35" s="1">
        <v>49</v>
      </c>
      <c r="J35" s="1">
        <v>2</v>
      </c>
      <c r="K35" s="1">
        <v>0</v>
      </c>
      <c r="L35" s="1">
        <v>207</v>
      </c>
      <c r="M35" s="1">
        <v>1</v>
      </c>
      <c r="N35" s="1">
        <v>38</v>
      </c>
      <c r="O35" s="1">
        <v>72</v>
      </c>
      <c r="P35" s="1">
        <v>0</v>
      </c>
      <c r="Q35" s="1">
        <v>0</v>
      </c>
      <c r="R35" s="1">
        <v>0</v>
      </c>
      <c r="S35" s="1">
        <v>2</v>
      </c>
      <c r="T35" s="1">
        <v>0</v>
      </c>
      <c r="U35" s="1"/>
      <c r="V35" s="1">
        <v>2</v>
      </c>
      <c r="W35" s="1">
        <v>2</v>
      </c>
      <c r="X35" s="490">
        <v>528</v>
      </c>
      <c r="AA35" s="475" t="s">
        <v>942</v>
      </c>
      <c r="AB35" s="476"/>
      <c r="AC35" s="3"/>
      <c r="AD35" s="3">
        <v>0</v>
      </c>
      <c r="AE35" s="3">
        <v>12</v>
      </c>
      <c r="AF35" s="3">
        <v>0</v>
      </c>
      <c r="AG35" s="3">
        <v>0</v>
      </c>
      <c r="AH35" s="3">
        <v>21</v>
      </c>
      <c r="AI35" s="3">
        <v>0</v>
      </c>
      <c r="AJ35" s="3">
        <v>0</v>
      </c>
      <c r="AK35" s="3">
        <v>0</v>
      </c>
      <c r="AL35" s="3">
        <v>0</v>
      </c>
      <c r="AM35" s="3">
        <v>0</v>
      </c>
      <c r="AN35" s="3">
        <v>0</v>
      </c>
      <c r="AO35" s="3">
        <v>0</v>
      </c>
      <c r="AP35" s="3">
        <v>0</v>
      </c>
      <c r="AQ35" s="3"/>
      <c r="AR35" s="3">
        <v>0</v>
      </c>
      <c r="AS35" s="3">
        <v>0</v>
      </c>
      <c r="AT35" s="487">
        <v>33</v>
      </c>
      <c r="AY35" s="201">
        <v>45</v>
      </c>
      <c r="BA35" s="201">
        <v>0</v>
      </c>
      <c r="BB35" s="201">
        <v>0</v>
      </c>
    </row>
    <row r="36" spans="1:54" ht="12.75" x14ac:dyDescent="0.2">
      <c r="A36" s="475" t="s">
        <v>943</v>
      </c>
      <c r="B36" s="482">
        <v>9</v>
      </c>
      <c r="C36" s="1">
        <v>4</v>
      </c>
      <c r="D36" s="1">
        <v>65</v>
      </c>
      <c r="E36" s="1">
        <v>12</v>
      </c>
      <c r="F36" s="1"/>
      <c r="G36" s="1">
        <v>0</v>
      </c>
      <c r="H36" s="1">
        <v>0</v>
      </c>
      <c r="I36" s="1">
        <v>50</v>
      </c>
      <c r="J36" s="1">
        <v>5</v>
      </c>
      <c r="K36" s="1">
        <v>1</v>
      </c>
      <c r="L36" s="1">
        <v>135</v>
      </c>
      <c r="M36" s="1">
        <v>0</v>
      </c>
      <c r="N36" s="1">
        <v>17</v>
      </c>
      <c r="O36" s="1">
        <v>47</v>
      </c>
      <c r="P36" s="1">
        <v>0</v>
      </c>
      <c r="Q36" s="1">
        <v>0</v>
      </c>
      <c r="R36" s="1">
        <v>0</v>
      </c>
      <c r="S36" s="1">
        <v>2</v>
      </c>
      <c r="T36" s="1">
        <v>0</v>
      </c>
      <c r="U36" s="1"/>
      <c r="V36" s="1">
        <v>6</v>
      </c>
      <c r="W36" s="1">
        <v>1</v>
      </c>
      <c r="X36" s="490">
        <v>354</v>
      </c>
      <c r="AA36" s="475" t="s">
        <v>943</v>
      </c>
      <c r="AB36" s="476"/>
      <c r="AC36" s="3"/>
      <c r="AD36" s="3">
        <v>0</v>
      </c>
      <c r="AE36" s="3">
        <v>2</v>
      </c>
      <c r="AF36" s="3">
        <v>0</v>
      </c>
      <c r="AG36" s="3">
        <v>0</v>
      </c>
      <c r="AH36" s="3">
        <v>12</v>
      </c>
      <c r="AI36" s="3">
        <v>0</v>
      </c>
      <c r="AJ36" s="3">
        <v>1</v>
      </c>
      <c r="AK36" s="3">
        <v>0</v>
      </c>
      <c r="AL36" s="3">
        <v>0</v>
      </c>
      <c r="AM36" s="3">
        <v>0</v>
      </c>
      <c r="AN36" s="3">
        <v>0</v>
      </c>
      <c r="AO36" s="3">
        <v>0</v>
      </c>
      <c r="AP36" s="3">
        <v>0</v>
      </c>
      <c r="AQ36" s="3"/>
      <c r="AR36" s="3">
        <v>0</v>
      </c>
      <c r="AS36" s="3">
        <v>0</v>
      </c>
      <c r="AT36" s="487">
        <v>15</v>
      </c>
      <c r="AY36" s="201">
        <v>28</v>
      </c>
      <c r="BA36" s="201">
        <v>0</v>
      </c>
      <c r="BB36" s="201">
        <v>0</v>
      </c>
    </row>
    <row r="37" spans="1:54" ht="12.75" x14ac:dyDescent="0.2">
      <c r="A37" s="475" t="s">
        <v>944</v>
      </c>
      <c r="B37" s="482">
        <v>2</v>
      </c>
      <c r="C37" s="1">
        <v>4</v>
      </c>
      <c r="D37" s="1">
        <v>64</v>
      </c>
      <c r="E37" s="1">
        <v>8</v>
      </c>
      <c r="F37" s="1"/>
      <c r="G37" s="1">
        <v>1</v>
      </c>
      <c r="H37" s="1">
        <v>0</v>
      </c>
      <c r="I37" s="1">
        <v>77</v>
      </c>
      <c r="J37" s="1">
        <v>4</v>
      </c>
      <c r="K37" s="1">
        <v>0</v>
      </c>
      <c r="L37" s="1">
        <v>90</v>
      </c>
      <c r="M37" s="1">
        <v>0</v>
      </c>
      <c r="N37" s="1">
        <v>15</v>
      </c>
      <c r="O37" s="1">
        <v>34</v>
      </c>
      <c r="P37" s="1">
        <v>0</v>
      </c>
      <c r="Q37" s="1">
        <v>4</v>
      </c>
      <c r="R37" s="1">
        <v>0</v>
      </c>
      <c r="S37" s="1">
        <v>0</v>
      </c>
      <c r="T37" s="1">
        <v>0</v>
      </c>
      <c r="U37" s="1"/>
      <c r="V37" s="1">
        <v>0</v>
      </c>
      <c r="W37" s="1"/>
      <c r="X37" s="490">
        <v>303</v>
      </c>
      <c r="AA37" s="475" t="s">
        <v>944</v>
      </c>
      <c r="AB37" s="476"/>
      <c r="AC37" s="3"/>
      <c r="AD37" s="3">
        <v>0</v>
      </c>
      <c r="AE37" s="3">
        <v>5</v>
      </c>
      <c r="AF37" s="3">
        <v>0</v>
      </c>
      <c r="AG37" s="3">
        <v>0</v>
      </c>
      <c r="AH37" s="3">
        <v>3</v>
      </c>
      <c r="AI37" s="3">
        <v>0</v>
      </c>
      <c r="AJ37" s="3">
        <v>0</v>
      </c>
      <c r="AK37" s="3">
        <v>2</v>
      </c>
      <c r="AL37" s="3">
        <v>0</v>
      </c>
      <c r="AM37" s="3">
        <v>0</v>
      </c>
      <c r="AN37" s="3">
        <v>0</v>
      </c>
      <c r="AO37" s="3">
        <v>0</v>
      </c>
      <c r="AP37" s="3">
        <v>0</v>
      </c>
      <c r="AQ37" s="3"/>
      <c r="AR37" s="3">
        <v>0</v>
      </c>
      <c r="AS37" s="3"/>
      <c r="AT37" s="487">
        <v>10</v>
      </c>
      <c r="AY37" s="201">
        <v>71</v>
      </c>
      <c r="BA37" s="201">
        <v>0</v>
      </c>
      <c r="BB37" s="201">
        <v>0</v>
      </c>
    </row>
    <row r="38" spans="1:54" ht="12.75" x14ac:dyDescent="0.2">
      <c r="A38" s="475" t="s">
        <v>945</v>
      </c>
      <c r="B38" s="482">
        <v>3</v>
      </c>
      <c r="C38" s="1">
        <v>24</v>
      </c>
      <c r="D38" s="1">
        <v>176</v>
      </c>
      <c r="E38" s="1">
        <v>4</v>
      </c>
      <c r="F38" s="1"/>
      <c r="G38" s="1">
        <v>0</v>
      </c>
      <c r="H38" s="1">
        <v>0</v>
      </c>
      <c r="I38" s="1">
        <v>43</v>
      </c>
      <c r="J38" s="1">
        <v>2</v>
      </c>
      <c r="K38" s="1">
        <v>0</v>
      </c>
      <c r="L38" s="1">
        <v>47</v>
      </c>
      <c r="M38" s="1">
        <v>1</v>
      </c>
      <c r="N38" s="1">
        <v>21</v>
      </c>
      <c r="O38" s="1">
        <v>38</v>
      </c>
      <c r="P38" s="1">
        <v>2</v>
      </c>
      <c r="Q38" s="1">
        <v>7</v>
      </c>
      <c r="R38" s="1">
        <v>0</v>
      </c>
      <c r="S38" s="1">
        <v>0</v>
      </c>
      <c r="T38" s="1">
        <v>39</v>
      </c>
      <c r="U38" s="1"/>
      <c r="V38" s="1">
        <v>5</v>
      </c>
      <c r="W38" s="1"/>
      <c r="X38" s="490">
        <v>412</v>
      </c>
      <c r="AA38" s="475" t="s">
        <v>945</v>
      </c>
      <c r="AB38" s="476"/>
      <c r="AC38" s="3"/>
      <c r="AD38" s="3">
        <v>0</v>
      </c>
      <c r="AE38" s="3">
        <v>0</v>
      </c>
      <c r="AF38" s="3">
        <v>0</v>
      </c>
      <c r="AG38" s="3">
        <v>0</v>
      </c>
      <c r="AH38" s="3">
        <v>1</v>
      </c>
      <c r="AI38" s="3">
        <v>0</v>
      </c>
      <c r="AJ38" s="3">
        <v>0</v>
      </c>
      <c r="AK38" s="3">
        <v>1</v>
      </c>
      <c r="AL38" s="3">
        <v>0</v>
      </c>
      <c r="AM38" s="3">
        <v>0</v>
      </c>
      <c r="AN38" s="3">
        <v>0</v>
      </c>
      <c r="AO38" s="3">
        <v>0</v>
      </c>
      <c r="AP38" s="3">
        <v>4</v>
      </c>
      <c r="AQ38" s="3"/>
      <c r="AR38" s="3">
        <v>0</v>
      </c>
      <c r="AS38" s="3"/>
      <c r="AT38" s="487">
        <v>6</v>
      </c>
      <c r="AY38" s="201">
        <v>77</v>
      </c>
      <c r="BA38" s="201">
        <v>0</v>
      </c>
      <c r="BB38" s="201">
        <v>0</v>
      </c>
    </row>
    <row r="39" spans="1:54" ht="12.75" x14ac:dyDescent="0.2">
      <c r="A39" s="475" t="s">
        <v>946</v>
      </c>
      <c r="B39" s="482">
        <v>22</v>
      </c>
      <c r="C39" s="1">
        <v>20</v>
      </c>
      <c r="D39" s="1">
        <v>99</v>
      </c>
      <c r="E39" s="1">
        <v>0</v>
      </c>
      <c r="F39" s="1"/>
      <c r="G39" s="1">
        <v>0</v>
      </c>
      <c r="H39" s="1">
        <v>0</v>
      </c>
      <c r="I39" s="1">
        <v>38</v>
      </c>
      <c r="J39" s="1">
        <v>3</v>
      </c>
      <c r="K39" s="1"/>
      <c r="L39" s="1">
        <v>87</v>
      </c>
      <c r="M39" s="1">
        <v>1</v>
      </c>
      <c r="N39" s="1">
        <v>12</v>
      </c>
      <c r="O39" s="1">
        <v>82</v>
      </c>
      <c r="P39" s="1">
        <v>1</v>
      </c>
      <c r="Q39" s="1">
        <v>80</v>
      </c>
      <c r="R39" s="1">
        <v>0</v>
      </c>
      <c r="S39" s="1">
        <v>0</v>
      </c>
      <c r="T39" s="1">
        <v>54</v>
      </c>
      <c r="U39" s="1">
        <v>0</v>
      </c>
      <c r="V39" s="1"/>
      <c r="W39" s="1"/>
      <c r="X39" s="490">
        <v>499</v>
      </c>
      <c r="AA39" s="475" t="s">
        <v>946</v>
      </c>
      <c r="AB39" s="476"/>
      <c r="AC39" s="3"/>
      <c r="AD39" s="3">
        <v>0</v>
      </c>
      <c r="AE39" s="3">
        <v>1</v>
      </c>
      <c r="AF39" s="3">
        <v>0</v>
      </c>
      <c r="AG39" s="3"/>
      <c r="AH39" s="3">
        <v>5</v>
      </c>
      <c r="AI39" s="3">
        <v>0</v>
      </c>
      <c r="AJ39" s="3">
        <v>0</v>
      </c>
      <c r="AK39" s="3">
        <v>0</v>
      </c>
      <c r="AL39" s="3">
        <v>0</v>
      </c>
      <c r="AM39" s="3">
        <v>3</v>
      </c>
      <c r="AN39" s="3">
        <v>0</v>
      </c>
      <c r="AO39" s="3">
        <v>0</v>
      </c>
      <c r="AP39" s="3">
        <v>1</v>
      </c>
      <c r="AQ39" s="3">
        <v>0</v>
      </c>
      <c r="AR39" s="3"/>
      <c r="AS39" s="3"/>
      <c r="AT39" s="487">
        <v>10</v>
      </c>
      <c r="AY39" s="201">
        <v>83</v>
      </c>
      <c r="BA39" s="201">
        <v>0</v>
      </c>
      <c r="BB39" s="201">
        <v>0</v>
      </c>
    </row>
    <row r="40" spans="1:54" ht="12.75" x14ac:dyDescent="0.2">
      <c r="A40" s="475" t="s">
        <v>947</v>
      </c>
      <c r="B40" s="482">
        <v>85</v>
      </c>
      <c r="C40" s="1">
        <v>37</v>
      </c>
      <c r="D40" s="1">
        <v>168</v>
      </c>
      <c r="E40" s="1">
        <v>21</v>
      </c>
      <c r="F40" s="1"/>
      <c r="G40" s="1">
        <v>1</v>
      </c>
      <c r="H40" s="1">
        <v>0</v>
      </c>
      <c r="I40" s="1">
        <v>17</v>
      </c>
      <c r="J40" s="1"/>
      <c r="K40" s="1"/>
      <c r="L40" s="1">
        <v>30</v>
      </c>
      <c r="M40" s="1">
        <v>3</v>
      </c>
      <c r="N40" s="1">
        <v>14</v>
      </c>
      <c r="O40" s="1">
        <v>132</v>
      </c>
      <c r="P40" s="1">
        <v>0</v>
      </c>
      <c r="Q40" s="1">
        <v>20</v>
      </c>
      <c r="R40" s="1">
        <v>0</v>
      </c>
      <c r="S40" s="1">
        <v>0</v>
      </c>
      <c r="T40" s="1">
        <v>30</v>
      </c>
      <c r="U40" s="1">
        <v>1</v>
      </c>
      <c r="V40" s="1"/>
      <c r="W40" s="1"/>
      <c r="X40" s="490">
        <v>559</v>
      </c>
      <c r="AA40" s="475" t="s">
        <v>947</v>
      </c>
      <c r="AB40" s="476"/>
      <c r="AC40" s="3"/>
      <c r="AD40" s="3">
        <v>0</v>
      </c>
      <c r="AE40" s="3">
        <v>2</v>
      </c>
      <c r="AF40" s="3"/>
      <c r="AG40" s="3"/>
      <c r="AH40" s="3">
        <v>2</v>
      </c>
      <c r="AI40" s="3">
        <v>0</v>
      </c>
      <c r="AJ40" s="3">
        <v>0</v>
      </c>
      <c r="AK40" s="3">
        <v>4</v>
      </c>
      <c r="AL40" s="3">
        <v>0</v>
      </c>
      <c r="AM40" s="3">
        <v>0</v>
      </c>
      <c r="AN40" s="3">
        <v>0</v>
      </c>
      <c r="AO40" s="3">
        <v>0</v>
      </c>
      <c r="AP40" s="3">
        <v>0</v>
      </c>
      <c r="AQ40" s="3">
        <v>0</v>
      </c>
      <c r="AR40" s="3"/>
      <c r="AS40" s="3"/>
      <c r="AT40" s="487">
        <v>8</v>
      </c>
      <c r="AY40" s="201">
        <v>149</v>
      </c>
      <c r="BA40" s="201">
        <v>0</v>
      </c>
      <c r="BB40" s="201">
        <v>0</v>
      </c>
    </row>
    <row r="41" spans="1:54" ht="12.75" x14ac:dyDescent="0.2">
      <c r="A41" s="475" t="s">
        <v>948</v>
      </c>
      <c r="B41" s="482">
        <v>17</v>
      </c>
      <c r="C41" s="1">
        <v>51</v>
      </c>
      <c r="D41" s="1">
        <v>116</v>
      </c>
      <c r="E41" s="1">
        <v>1</v>
      </c>
      <c r="F41" s="1"/>
      <c r="G41" s="1"/>
      <c r="H41" s="1">
        <v>0</v>
      </c>
      <c r="I41" s="1">
        <v>22</v>
      </c>
      <c r="J41" s="1"/>
      <c r="K41" s="1"/>
      <c r="L41" s="1">
        <v>26</v>
      </c>
      <c r="M41" s="1">
        <v>11</v>
      </c>
      <c r="N41" s="1">
        <v>8</v>
      </c>
      <c r="O41" s="1">
        <v>182</v>
      </c>
      <c r="P41" s="1">
        <v>0</v>
      </c>
      <c r="Q41" s="1">
        <v>0</v>
      </c>
      <c r="R41" s="1">
        <v>0</v>
      </c>
      <c r="S41" s="1">
        <v>0</v>
      </c>
      <c r="T41" s="1">
        <v>0</v>
      </c>
      <c r="U41" s="1">
        <v>5</v>
      </c>
      <c r="V41" s="1"/>
      <c r="W41" s="1"/>
      <c r="X41" s="490">
        <v>439</v>
      </c>
      <c r="AA41" s="475" t="s">
        <v>948</v>
      </c>
      <c r="AB41" s="476"/>
      <c r="AC41" s="3"/>
      <c r="AD41" s="3">
        <v>0</v>
      </c>
      <c r="AE41" s="3">
        <v>5</v>
      </c>
      <c r="AF41" s="3"/>
      <c r="AG41" s="3"/>
      <c r="AH41" s="3">
        <v>2</v>
      </c>
      <c r="AI41" s="3">
        <v>5</v>
      </c>
      <c r="AJ41" s="3">
        <v>0</v>
      </c>
      <c r="AK41" s="3">
        <v>26</v>
      </c>
      <c r="AL41" s="3">
        <v>0</v>
      </c>
      <c r="AM41" s="3">
        <v>0</v>
      </c>
      <c r="AN41" s="3">
        <v>0</v>
      </c>
      <c r="AO41" s="3">
        <v>0</v>
      </c>
      <c r="AP41" s="3">
        <v>0</v>
      </c>
      <c r="AQ41" s="3">
        <v>0</v>
      </c>
      <c r="AR41" s="3"/>
      <c r="AS41" s="3"/>
      <c r="AT41" s="487">
        <v>38</v>
      </c>
      <c r="AY41" s="201">
        <v>354</v>
      </c>
      <c r="BA41" s="201">
        <v>0</v>
      </c>
      <c r="BB41" s="201">
        <v>0</v>
      </c>
    </row>
    <row r="42" spans="1:54" ht="12.75" x14ac:dyDescent="0.2">
      <c r="A42" s="475" t="s">
        <v>949</v>
      </c>
      <c r="B42" s="482">
        <v>18</v>
      </c>
      <c r="C42" s="1">
        <v>47</v>
      </c>
      <c r="D42" s="1">
        <v>61</v>
      </c>
      <c r="E42" s="1">
        <v>3</v>
      </c>
      <c r="F42" s="1"/>
      <c r="G42" s="1"/>
      <c r="H42" s="1">
        <v>0</v>
      </c>
      <c r="I42" s="1">
        <v>13</v>
      </c>
      <c r="J42" s="1"/>
      <c r="K42" s="1"/>
      <c r="L42" s="1">
        <v>20</v>
      </c>
      <c r="M42" s="1">
        <v>37</v>
      </c>
      <c r="N42" s="1"/>
      <c r="O42" s="1">
        <v>27</v>
      </c>
      <c r="P42" s="1">
        <v>0</v>
      </c>
      <c r="Q42" s="1">
        <v>0</v>
      </c>
      <c r="R42" s="1">
        <v>0</v>
      </c>
      <c r="S42" s="1">
        <v>0</v>
      </c>
      <c r="T42" s="1">
        <v>0</v>
      </c>
      <c r="U42" s="1"/>
      <c r="V42" s="1"/>
      <c r="W42" s="1"/>
      <c r="X42" s="490">
        <v>226</v>
      </c>
      <c r="AA42" s="475" t="s">
        <v>949</v>
      </c>
      <c r="AB42" s="476"/>
      <c r="AC42" s="3"/>
      <c r="AD42" s="3">
        <v>0</v>
      </c>
      <c r="AE42" s="3">
        <v>1</v>
      </c>
      <c r="AF42" s="3"/>
      <c r="AG42" s="3"/>
      <c r="AH42" s="3">
        <v>2</v>
      </c>
      <c r="AI42" s="3">
        <v>0</v>
      </c>
      <c r="AJ42" s="3"/>
      <c r="AK42" s="3">
        <v>0</v>
      </c>
      <c r="AL42" s="3">
        <v>0</v>
      </c>
      <c r="AM42" s="3">
        <v>0</v>
      </c>
      <c r="AN42" s="3">
        <v>0</v>
      </c>
      <c r="AO42" s="3">
        <v>0</v>
      </c>
      <c r="AP42" s="3">
        <v>0</v>
      </c>
      <c r="AQ42" s="3"/>
      <c r="AR42" s="3"/>
      <c r="AS42" s="3"/>
      <c r="AT42" s="487">
        <v>3</v>
      </c>
      <c r="AY42" s="201">
        <v>402</v>
      </c>
      <c r="BA42" s="201">
        <v>0</v>
      </c>
      <c r="BB42" s="201">
        <v>0</v>
      </c>
    </row>
    <row r="43" spans="1:54" ht="12.75" x14ac:dyDescent="0.2">
      <c r="A43" s="475" t="s">
        <v>950</v>
      </c>
      <c r="B43" s="482">
        <v>124</v>
      </c>
      <c r="C43" s="1">
        <v>47</v>
      </c>
      <c r="D43" s="1">
        <v>58</v>
      </c>
      <c r="E43" s="1">
        <v>5</v>
      </c>
      <c r="F43" s="1"/>
      <c r="G43" s="1"/>
      <c r="H43" s="1">
        <v>0</v>
      </c>
      <c r="I43" s="1">
        <v>17</v>
      </c>
      <c r="J43" s="1"/>
      <c r="K43" s="1">
        <v>0</v>
      </c>
      <c r="L43" s="1">
        <v>22</v>
      </c>
      <c r="M43" s="1">
        <v>162</v>
      </c>
      <c r="N43" s="1"/>
      <c r="O43" s="1">
        <v>26</v>
      </c>
      <c r="P43" s="1"/>
      <c r="Q43" s="1">
        <v>0</v>
      </c>
      <c r="R43" s="1">
        <v>2</v>
      </c>
      <c r="S43" s="1">
        <v>0</v>
      </c>
      <c r="T43" s="1">
        <v>4</v>
      </c>
      <c r="U43" s="1"/>
      <c r="V43" s="1"/>
      <c r="W43" s="1"/>
      <c r="X43" s="490">
        <v>467</v>
      </c>
      <c r="AA43" s="475" t="s">
        <v>950</v>
      </c>
      <c r="AB43" s="476"/>
      <c r="AC43" s="3"/>
      <c r="AD43" s="3">
        <v>0</v>
      </c>
      <c r="AE43" s="3">
        <v>0</v>
      </c>
      <c r="AF43" s="3"/>
      <c r="AG43" s="3">
        <v>0</v>
      </c>
      <c r="AH43" s="3">
        <v>1</v>
      </c>
      <c r="AI43" s="3">
        <v>6</v>
      </c>
      <c r="AJ43" s="3"/>
      <c r="AK43" s="3">
        <v>0</v>
      </c>
      <c r="AL43" s="3"/>
      <c r="AM43" s="3">
        <v>0</v>
      </c>
      <c r="AN43" s="3">
        <v>0</v>
      </c>
      <c r="AO43" s="3">
        <v>0</v>
      </c>
      <c r="AP43" s="3">
        <v>0</v>
      </c>
      <c r="AQ43" s="3"/>
      <c r="AR43" s="3"/>
      <c r="AS43" s="3"/>
      <c r="AT43" s="487">
        <v>7</v>
      </c>
      <c r="AY43" s="201">
        <v>818</v>
      </c>
      <c r="BA43" s="201">
        <v>0</v>
      </c>
      <c r="BB43" s="201">
        <v>0</v>
      </c>
    </row>
    <row r="44" spans="1:54" ht="12.75" x14ac:dyDescent="0.2">
      <c r="A44" s="475" t="s">
        <v>951</v>
      </c>
      <c r="B44" s="482">
        <v>85</v>
      </c>
      <c r="C44" s="1">
        <v>33</v>
      </c>
      <c r="D44" s="1">
        <v>26</v>
      </c>
      <c r="E44" s="1"/>
      <c r="F44" s="1"/>
      <c r="G44" s="1"/>
      <c r="H44" s="1">
        <v>0</v>
      </c>
      <c r="I44" s="1">
        <v>13</v>
      </c>
      <c r="J44" s="1"/>
      <c r="K44" s="1"/>
      <c r="L44" s="1">
        <v>14</v>
      </c>
      <c r="M44" s="1">
        <v>456</v>
      </c>
      <c r="N44" s="1"/>
      <c r="O44" s="1">
        <v>27</v>
      </c>
      <c r="P44" s="1"/>
      <c r="Q44" s="1">
        <v>0</v>
      </c>
      <c r="R44" s="1">
        <v>0</v>
      </c>
      <c r="S44" s="1">
        <v>0</v>
      </c>
      <c r="T44" s="1">
        <v>0</v>
      </c>
      <c r="U44" s="1"/>
      <c r="V44" s="1"/>
      <c r="W44" s="1"/>
      <c r="X44" s="490">
        <v>654</v>
      </c>
      <c r="AA44" s="475" t="s">
        <v>951</v>
      </c>
      <c r="AB44" s="476"/>
      <c r="AC44" s="3"/>
      <c r="AD44" s="3">
        <v>0</v>
      </c>
      <c r="AE44" s="3">
        <v>1</v>
      </c>
      <c r="AF44" s="3"/>
      <c r="AG44" s="3"/>
      <c r="AH44" s="3">
        <v>1</v>
      </c>
      <c r="AI44" s="3">
        <v>26</v>
      </c>
      <c r="AJ44" s="3"/>
      <c r="AK44" s="3">
        <v>0</v>
      </c>
      <c r="AL44" s="3"/>
      <c r="AM44" s="3">
        <v>0</v>
      </c>
      <c r="AN44" s="3">
        <v>0</v>
      </c>
      <c r="AO44" s="3">
        <v>0</v>
      </c>
      <c r="AP44" s="3">
        <v>0</v>
      </c>
      <c r="AQ44" s="3"/>
      <c r="AR44" s="3"/>
      <c r="AS44" s="3"/>
      <c r="AT44" s="487">
        <v>28</v>
      </c>
      <c r="AY44" s="200">
        <v>1477</v>
      </c>
      <c r="BA44" s="201">
        <v>0</v>
      </c>
      <c r="BB44" s="201">
        <v>0</v>
      </c>
    </row>
    <row r="45" spans="1:54" ht="12.75" x14ac:dyDescent="0.2">
      <c r="A45" s="475" t="s">
        <v>952</v>
      </c>
      <c r="B45" s="482">
        <v>19</v>
      </c>
      <c r="C45" s="1">
        <v>13</v>
      </c>
      <c r="D45" s="1">
        <v>20</v>
      </c>
      <c r="E45" s="1"/>
      <c r="F45" s="1"/>
      <c r="G45" s="1"/>
      <c r="H45" s="1">
        <v>0</v>
      </c>
      <c r="I45" s="1">
        <v>4</v>
      </c>
      <c r="J45" s="1"/>
      <c r="K45" s="1"/>
      <c r="L45" s="1"/>
      <c r="M45" s="1">
        <v>130</v>
      </c>
      <c r="N45" s="1"/>
      <c r="O45" s="1">
        <v>64</v>
      </c>
      <c r="P45" s="1"/>
      <c r="Q45" s="1">
        <v>0</v>
      </c>
      <c r="R45" s="1">
        <v>1</v>
      </c>
      <c r="S45" s="1">
        <v>0</v>
      </c>
      <c r="T45" s="1">
        <v>0</v>
      </c>
      <c r="U45" s="1"/>
      <c r="V45" s="1"/>
      <c r="W45" s="1"/>
      <c r="X45" s="490">
        <v>251</v>
      </c>
      <c r="AA45" s="475" t="s">
        <v>952</v>
      </c>
      <c r="AB45" s="476"/>
      <c r="AC45" s="3"/>
      <c r="AD45" s="3">
        <v>0</v>
      </c>
      <c r="AE45" s="3">
        <v>4</v>
      </c>
      <c r="AF45" s="3"/>
      <c r="AG45" s="3"/>
      <c r="AH45" s="3"/>
      <c r="AI45" s="3">
        <v>35</v>
      </c>
      <c r="AJ45" s="3"/>
      <c r="AK45" s="3">
        <v>3</v>
      </c>
      <c r="AL45" s="3"/>
      <c r="AM45" s="3">
        <v>0</v>
      </c>
      <c r="AN45" s="3">
        <v>0</v>
      </c>
      <c r="AO45" s="3">
        <v>0</v>
      </c>
      <c r="AP45" s="3">
        <v>0</v>
      </c>
      <c r="AQ45" s="3"/>
      <c r="AR45" s="3"/>
      <c r="AS45" s="3"/>
      <c r="AT45" s="487">
        <v>42</v>
      </c>
      <c r="AY45" s="201">
        <v>357</v>
      </c>
      <c r="BA45" s="201">
        <v>0</v>
      </c>
      <c r="BB45" s="201">
        <v>0</v>
      </c>
    </row>
    <row r="46" spans="1:54" ht="12.75" x14ac:dyDescent="0.2">
      <c r="A46" s="475" t="s">
        <v>953</v>
      </c>
      <c r="B46" s="482"/>
      <c r="C46" s="1"/>
      <c r="D46" s="1"/>
      <c r="E46" s="1"/>
      <c r="F46" s="1"/>
      <c r="G46" s="1"/>
      <c r="H46" s="1"/>
      <c r="I46" s="1"/>
      <c r="J46" s="1"/>
      <c r="K46" s="1"/>
      <c r="L46" s="1"/>
      <c r="M46" s="1">
        <v>30</v>
      </c>
      <c r="N46" s="1"/>
      <c r="O46" s="1">
        <v>57</v>
      </c>
      <c r="P46" s="1"/>
      <c r="Q46" s="1">
        <v>0</v>
      </c>
      <c r="R46" s="1">
        <v>0</v>
      </c>
      <c r="S46" s="1">
        <v>0</v>
      </c>
      <c r="T46" s="1">
        <v>0</v>
      </c>
      <c r="U46" s="1"/>
      <c r="V46" s="1"/>
      <c r="W46" s="1"/>
      <c r="X46" s="490">
        <v>87</v>
      </c>
      <c r="AA46" s="475" t="s">
        <v>953</v>
      </c>
      <c r="AB46" s="476"/>
      <c r="AC46" s="3"/>
      <c r="AD46" s="3"/>
      <c r="AE46" s="3"/>
      <c r="AF46" s="3"/>
      <c r="AG46" s="3"/>
      <c r="AH46" s="3"/>
      <c r="AI46" s="3">
        <v>7</v>
      </c>
      <c r="AJ46" s="3"/>
      <c r="AK46" s="3">
        <v>2</v>
      </c>
      <c r="AL46" s="3"/>
      <c r="AM46" s="3">
        <v>0</v>
      </c>
      <c r="AN46" s="3">
        <v>0</v>
      </c>
      <c r="AO46" s="3">
        <v>0</v>
      </c>
      <c r="AP46" s="3">
        <v>0</v>
      </c>
      <c r="AQ46" s="3"/>
      <c r="AR46" s="3"/>
      <c r="AS46" s="3"/>
      <c r="AT46" s="487">
        <v>9</v>
      </c>
      <c r="AY46" s="200">
        <v>17224</v>
      </c>
      <c r="BA46" s="201">
        <v>0</v>
      </c>
      <c r="BB46" s="201">
        <v>0</v>
      </c>
    </row>
    <row r="47" spans="1:54" ht="12.75" x14ac:dyDescent="0.2">
      <c r="A47" s="475" t="s">
        <v>954</v>
      </c>
      <c r="B47" s="482"/>
      <c r="C47" s="1"/>
      <c r="D47" s="1"/>
      <c r="E47" s="1"/>
      <c r="F47" s="1"/>
      <c r="G47" s="1"/>
      <c r="H47" s="1"/>
      <c r="I47" s="1"/>
      <c r="J47" s="1"/>
      <c r="K47" s="1"/>
      <c r="L47" s="1"/>
      <c r="M47" s="1"/>
      <c r="N47" s="1"/>
      <c r="O47" s="1">
        <v>75</v>
      </c>
      <c r="P47" s="1"/>
      <c r="Q47" s="1">
        <v>0</v>
      </c>
      <c r="R47" s="1">
        <v>0</v>
      </c>
      <c r="S47" s="1">
        <v>0</v>
      </c>
      <c r="T47" s="1">
        <v>0</v>
      </c>
      <c r="U47" s="1"/>
      <c r="V47" s="1"/>
      <c r="W47" s="1"/>
      <c r="X47" s="490">
        <v>75</v>
      </c>
      <c r="AA47" s="475" t="s">
        <v>954</v>
      </c>
      <c r="AB47" s="476"/>
      <c r="AC47" s="3"/>
      <c r="AD47" s="3"/>
      <c r="AE47" s="3"/>
      <c r="AF47" s="3"/>
      <c r="AG47" s="3"/>
      <c r="AH47" s="3"/>
      <c r="AI47" s="3"/>
      <c r="AJ47" s="3"/>
      <c r="AK47" s="3">
        <v>3</v>
      </c>
      <c r="AL47" s="3"/>
      <c r="AM47" s="3">
        <v>0</v>
      </c>
      <c r="AN47" s="3">
        <v>0</v>
      </c>
      <c r="AO47" s="3">
        <v>0</v>
      </c>
      <c r="AP47" s="3">
        <v>0</v>
      </c>
      <c r="AQ47" s="3"/>
      <c r="AR47" s="3"/>
      <c r="AS47" s="3"/>
      <c r="AT47" s="487">
        <v>3</v>
      </c>
      <c r="AY47" s="200">
        <v>11163</v>
      </c>
      <c r="BA47" s="201">
        <v>0</v>
      </c>
      <c r="BB47" s="201">
        <v>0</v>
      </c>
    </row>
    <row r="48" spans="1:54" ht="12.75" x14ac:dyDescent="0.2">
      <c r="A48" s="475" t="s">
        <v>955</v>
      </c>
      <c r="B48" s="482"/>
      <c r="C48" s="1"/>
      <c r="D48" s="1"/>
      <c r="E48" s="1"/>
      <c r="F48" s="1"/>
      <c r="G48" s="1"/>
      <c r="H48" s="1"/>
      <c r="I48" s="1"/>
      <c r="J48" s="1"/>
      <c r="K48" s="1"/>
      <c r="L48" s="1"/>
      <c r="M48" s="1"/>
      <c r="N48" s="1"/>
      <c r="O48" s="1">
        <v>59</v>
      </c>
      <c r="P48" s="1"/>
      <c r="Q48" s="1">
        <v>0</v>
      </c>
      <c r="R48" s="1"/>
      <c r="S48" s="1"/>
      <c r="T48" s="1"/>
      <c r="U48" s="1"/>
      <c r="V48" s="1"/>
      <c r="W48" s="1"/>
      <c r="X48" s="490">
        <v>59</v>
      </c>
      <c r="AA48" s="475" t="s">
        <v>955</v>
      </c>
      <c r="AB48" s="476"/>
      <c r="AC48" s="3"/>
      <c r="AD48" s="3"/>
      <c r="AE48" s="3"/>
      <c r="AF48" s="3"/>
      <c r="AG48" s="3"/>
      <c r="AH48" s="3"/>
      <c r="AI48" s="3"/>
      <c r="AJ48" s="3"/>
      <c r="AK48" s="3">
        <v>3</v>
      </c>
      <c r="AL48" s="3"/>
      <c r="AM48" s="3">
        <v>0</v>
      </c>
      <c r="AN48" s="3"/>
      <c r="AO48" s="3"/>
      <c r="AP48" s="3"/>
      <c r="AQ48" s="3"/>
      <c r="AR48" s="3"/>
      <c r="AS48" s="3"/>
      <c r="AT48" s="487">
        <v>3</v>
      </c>
      <c r="AY48" s="200">
        <v>9561</v>
      </c>
      <c r="BA48" s="201">
        <v>0</v>
      </c>
      <c r="BB48" s="201">
        <v>0</v>
      </c>
    </row>
    <row r="49" spans="1:54" ht="12.75" x14ac:dyDescent="0.2">
      <c r="A49" s="475" t="s">
        <v>956</v>
      </c>
      <c r="B49" s="482"/>
      <c r="C49" s="1"/>
      <c r="D49" s="1"/>
      <c r="E49" s="1"/>
      <c r="F49" s="1"/>
      <c r="G49" s="1"/>
      <c r="H49" s="1"/>
      <c r="I49" s="1"/>
      <c r="J49" s="1"/>
      <c r="K49" s="1"/>
      <c r="L49" s="1"/>
      <c r="M49" s="1"/>
      <c r="N49" s="1"/>
      <c r="O49" s="1">
        <v>177</v>
      </c>
      <c r="P49" s="1"/>
      <c r="Q49" s="1">
        <v>0</v>
      </c>
      <c r="R49" s="1"/>
      <c r="S49" s="1"/>
      <c r="T49" s="1"/>
      <c r="U49" s="1"/>
      <c r="V49" s="1"/>
      <c r="W49" s="1"/>
      <c r="X49" s="490">
        <v>177</v>
      </c>
      <c r="AA49" s="475" t="s">
        <v>956</v>
      </c>
      <c r="AB49" s="476"/>
      <c r="AC49" s="3"/>
      <c r="AD49" s="3"/>
      <c r="AE49" s="3"/>
      <c r="AF49" s="3"/>
      <c r="AG49" s="3"/>
      <c r="AH49" s="3"/>
      <c r="AI49" s="3"/>
      <c r="AJ49" s="3"/>
      <c r="AK49" s="3">
        <v>2</v>
      </c>
      <c r="AL49" s="3"/>
      <c r="AM49" s="3">
        <v>0</v>
      </c>
      <c r="AN49" s="3"/>
      <c r="AO49" s="3"/>
      <c r="AP49" s="3"/>
      <c r="AQ49" s="3"/>
      <c r="AR49" s="3"/>
      <c r="AS49" s="3"/>
      <c r="AT49" s="487">
        <v>2</v>
      </c>
      <c r="AY49" s="200">
        <v>12526</v>
      </c>
      <c r="BA49" s="201">
        <v>0</v>
      </c>
      <c r="BB49" s="201">
        <v>0</v>
      </c>
    </row>
    <row r="50" spans="1:54" ht="12.75" x14ac:dyDescent="0.2">
      <c r="A50" s="475" t="s">
        <v>957</v>
      </c>
      <c r="B50" s="482"/>
      <c r="C50" s="1"/>
      <c r="D50" s="1"/>
      <c r="E50" s="1"/>
      <c r="F50" s="1"/>
      <c r="G50" s="1"/>
      <c r="H50" s="1"/>
      <c r="I50" s="1"/>
      <c r="J50" s="1"/>
      <c r="K50" s="1"/>
      <c r="L50" s="1"/>
      <c r="M50" s="1"/>
      <c r="N50" s="1"/>
      <c r="O50" s="1"/>
      <c r="P50" s="1"/>
      <c r="Q50" s="1"/>
      <c r="R50" s="1"/>
      <c r="S50" s="1"/>
      <c r="T50" s="1"/>
      <c r="U50" s="1"/>
      <c r="V50" s="1"/>
      <c r="W50" s="1"/>
      <c r="X50" s="490"/>
      <c r="AA50" s="475" t="s">
        <v>957</v>
      </c>
      <c r="AB50" s="476"/>
      <c r="AC50" s="3"/>
      <c r="AD50" s="3"/>
      <c r="AE50" s="3"/>
      <c r="AF50" s="3"/>
      <c r="AG50" s="3"/>
      <c r="AH50" s="3"/>
      <c r="AI50" s="3"/>
      <c r="AJ50" s="3"/>
      <c r="AK50" s="3"/>
      <c r="AL50" s="3"/>
      <c r="AM50" s="3"/>
      <c r="AN50" s="3"/>
      <c r="AO50" s="3"/>
      <c r="AP50" s="3"/>
      <c r="AQ50" s="3"/>
      <c r="AR50" s="3"/>
      <c r="AS50" s="3"/>
      <c r="AT50" s="487"/>
      <c r="AY50" s="200">
        <v>6207</v>
      </c>
      <c r="BA50" s="201">
        <v>0</v>
      </c>
      <c r="BB50" s="201">
        <v>0</v>
      </c>
    </row>
    <row r="51" spans="1:54" ht="12.75" x14ac:dyDescent="0.2">
      <c r="A51" s="475" t="s">
        <v>958</v>
      </c>
      <c r="B51" s="482"/>
      <c r="C51" s="1"/>
      <c r="D51" s="1"/>
      <c r="E51" s="1"/>
      <c r="F51" s="1"/>
      <c r="G51" s="1"/>
      <c r="H51" s="1"/>
      <c r="I51" s="1"/>
      <c r="J51" s="1"/>
      <c r="K51" s="1"/>
      <c r="L51" s="1"/>
      <c r="M51" s="1"/>
      <c r="N51" s="1"/>
      <c r="O51" s="1"/>
      <c r="P51" s="1"/>
      <c r="Q51" s="1"/>
      <c r="R51" s="1"/>
      <c r="S51" s="1"/>
      <c r="T51" s="1"/>
      <c r="U51" s="1"/>
      <c r="V51" s="1"/>
      <c r="W51" s="1"/>
      <c r="X51" s="490"/>
      <c r="AA51" s="475" t="s">
        <v>958</v>
      </c>
      <c r="AB51" s="476"/>
      <c r="AC51" s="3"/>
      <c r="AD51" s="3"/>
      <c r="AE51" s="3"/>
      <c r="AF51" s="3"/>
      <c r="AG51" s="3"/>
      <c r="AH51" s="3"/>
      <c r="AI51" s="3"/>
      <c r="AJ51" s="3"/>
      <c r="AK51" s="3"/>
      <c r="AL51" s="3"/>
      <c r="AM51" s="3"/>
      <c r="AN51" s="3"/>
      <c r="AO51" s="3"/>
      <c r="AP51" s="3"/>
      <c r="AQ51" s="3"/>
      <c r="AR51" s="3"/>
      <c r="AS51" s="3"/>
      <c r="AT51" s="487"/>
      <c r="AY51" s="200">
        <v>13436</v>
      </c>
      <c r="BA51" s="201">
        <v>0</v>
      </c>
      <c r="BB51" s="201">
        <v>0</v>
      </c>
    </row>
    <row r="52" spans="1:54" ht="12.75" x14ac:dyDescent="0.2">
      <c r="A52" s="475" t="s">
        <v>959</v>
      </c>
      <c r="B52" s="482"/>
      <c r="C52" s="1"/>
      <c r="D52" s="1"/>
      <c r="E52" s="1"/>
      <c r="F52" s="1"/>
      <c r="G52" s="1"/>
      <c r="H52" s="1"/>
      <c r="I52" s="1"/>
      <c r="J52" s="1"/>
      <c r="K52" s="1"/>
      <c r="L52" s="1"/>
      <c r="M52" s="1"/>
      <c r="N52" s="1"/>
      <c r="O52" s="1"/>
      <c r="P52" s="1"/>
      <c r="Q52" s="1"/>
      <c r="R52" s="1"/>
      <c r="S52" s="1"/>
      <c r="T52" s="1"/>
      <c r="U52" s="1"/>
      <c r="V52" s="1"/>
      <c r="W52" s="1"/>
      <c r="X52" s="490"/>
      <c r="AA52" s="475" t="s">
        <v>959</v>
      </c>
      <c r="AB52" s="476"/>
      <c r="AC52" s="3"/>
      <c r="AD52" s="3"/>
      <c r="AE52" s="3"/>
      <c r="AF52" s="3"/>
      <c r="AG52" s="3"/>
      <c r="AH52" s="3"/>
      <c r="AI52" s="3"/>
      <c r="AJ52" s="3"/>
      <c r="AK52" s="3"/>
      <c r="AL52" s="3"/>
      <c r="AM52" s="3"/>
      <c r="AN52" s="3"/>
      <c r="AO52" s="3"/>
      <c r="AP52" s="3"/>
      <c r="AQ52" s="3"/>
      <c r="AR52" s="3"/>
      <c r="AS52" s="3"/>
      <c r="AT52" s="487"/>
      <c r="AY52" s="200">
        <v>12677</v>
      </c>
      <c r="BA52" s="201">
        <v>0</v>
      </c>
      <c r="BB52" s="201">
        <v>0</v>
      </c>
    </row>
    <row r="53" spans="1:54" ht="12.75" x14ac:dyDescent="0.2">
      <c r="A53" s="475" t="s">
        <v>960</v>
      </c>
      <c r="B53" s="482"/>
      <c r="C53" s="1"/>
      <c r="D53" s="1"/>
      <c r="E53" s="1"/>
      <c r="F53" s="1"/>
      <c r="G53" s="1"/>
      <c r="H53" s="1"/>
      <c r="I53" s="1"/>
      <c r="J53" s="1"/>
      <c r="K53" s="1"/>
      <c r="L53" s="1"/>
      <c r="M53" s="1"/>
      <c r="N53" s="1"/>
      <c r="O53" s="1"/>
      <c r="P53" s="1"/>
      <c r="Q53" s="1"/>
      <c r="R53" s="1"/>
      <c r="S53" s="1"/>
      <c r="T53" s="1"/>
      <c r="U53" s="1"/>
      <c r="V53" s="1"/>
      <c r="W53" s="1"/>
      <c r="X53" s="490"/>
      <c r="AA53" s="475" t="s">
        <v>960</v>
      </c>
      <c r="AB53" s="476"/>
      <c r="AC53" s="3"/>
      <c r="AD53" s="3"/>
      <c r="AE53" s="3"/>
      <c r="AF53" s="3"/>
      <c r="AG53" s="3"/>
      <c r="AH53" s="3"/>
      <c r="AI53" s="3"/>
      <c r="AJ53" s="3"/>
      <c r="AK53" s="3"/>
      <c r="AL53" s="3"/>
      <c r="AM53" s="3"/>
      <c r="AN53" s="3"/>
      <c r="AO53" s="3"/>
      <c r="AP53" s="3"/>
      <c r="AQ53" s="3"/>
      <c r="AR53" s="3"/>
      <c r="AS53" s="3"/>
      <c r="AT53" s="487"/>
      <c r="AY53" s="200">
        <v>17343</v>
      </c>
      <c r="BA53" s="201">
        <v>0</v>
      </c>
      <c r="BB53" s="201">
        <v>0</v>
      </c>
    </row>
    <row r="54" spans="1:54" ht="12.75" x14ac:dyDescent="0.2">
      <c r="A54" s="475" t="s">
        <v>961</v>
      </c>
      <c r="B54" s="482"/>
      <c r="C54" s="1"/>
      <c r="D54" s="1"/>
      <c r="E54" s="1"/>
      <c r="F54" s="1"/>
      <c r="G54" s="1"/>
      <c r="H54" s="1"/>
      <c r="I54" s="1"/>
      <c r="J54" s="1"/>
      <c r="K54" s="1"/>
      <c r="L54" s="1"/>
      <c r="M54" s="1"/>
      <c r="N54" s="1"/>
      <c r="O54" s="1"/>
      <c r="P54" s="1"/>
      <c r="Q54" s="1"/>
      <c r="R54" s="1"/>
      <c r="S54" s="1"/>
      <c r="T54" s="1"/>
      <c r="U54" s="1"/>
      <c r="V54" s="1"/>
      <c r="W54" s="1"/>
      <c r="X54" s="490"/>
      <c r="AA54" s="475" t="s">
        <v>961</v>
      </c>
      <c r="AB54" s="476"/>
      <c r="AC54" s="3"/>
      <c r="AD54" s="3"/>
      <c r="AE54" s="3"/>
      <c r="AF54" s="3"/>
      <c r="AG54" s="3"/>
      <c r="AH54" s="3"/>
      <c r="AI54" s="3"/>
      <c r="AJ54" s="3"/>
      <c r="AK54" s="3"/>
      <c r="AL54" s="3"/>
      <c r="AM54" s="3"/>
      <c r="AN54" s="3"/>
      <c r="AO54" s="3"/>
      <c r="AP54" s="3"/>
      <c r="AQ54" s="3"/>
      <c r="AR54" s="3"/>
      <c r="AS54" s="3"/>
      <c r="AT54" s="487"/>
      <c r="AY54" s="200">
        <v>6514</v>
      </c>
      <c r="BA54" s="201">
        <v>0</v>
      </c>
      <c r="BB54" s="201">
        <v>0</v>
      </c>
    </row>
    <row r="55" spans="1:54" ht="12.75" x14ac:dyDescent="0.2">
      <c r="A55" s="475" t="s">
        <v>962</v>
      </c>
      <c r="B55" s="482"/>
      <c r="C55" s="1"/>
      <c r="D55" s="1"/>
      <c r="E55" s="1"/>
      <c r="F55" s="1"/>
      <c r="G55" s="1"/>
      <c r="H55" s="1"/>
      <c r="I55" s="1"/>
      <c r="J55" s="1"/>
      <c r="K55" s="1"/>
      <c r="L55" s="1"/>
      <c r="M55" s="1"/>
      <c r="N55" s="1"/>
      <c r="O55" s="1"/>
      <c r="P55" s="1"/>
      <c r="Q55" s="1"/>
      <c r="R55" s="1"/>
      <c r="S55" s="1"/>
      <c r="T55" s="1"/>
      <c r="U55" s="1"/>
      <c r="V55" s="1"/>
      <c r="W55" s="1"/>
      <c r="X55" s="490"/>
      <c r="AA55" s="475" t="s">
        <v>962</v>
      </c>
      <c r="AB55" s="476"/>
      <c r="AC55" s="3"/>
      <c r="AD55" s="3"/>
      <c r="AE55" s="3"/>
      <c r="AF55" s="3"/>
      <c r="AG55" s="3"/>
      <c r="AH55" s="3"/>
      <c r="AI55" s="3"/>
      <c r="AJ55" s="3"/>
      <c r="AK55" s="3"/>
      <c r="AL55" s="3"/>
      <c r="AM55" s="3"/>
      <c r="AN55" s="3"/>
      <c r="AO55" s="3"/>
      <c r="AP55" s="3"/>
      <c r="AQ55" s="3"/>
      <c r="AR55" s="3"/>
      <c r="AS55" s="3"/>
      <c r="AT55" s="487"/>
      <c r="AY55" s="200">
        <v>8573</v>
      </c>
      <c r="BA55" s="201">
        <v>0</v>
      </c>
      <c r="BB55" s="201">
        <v>0</v>
      </c>
    </row>
    <row r="56" spans="1:54" ht="12.75" x14ac:dyDescent="0.2">
      <c r="A56" s="475" t="s">
        <v>963</v>
      </c>
      <c r="B56" s="482"/>
      <c r="C56" s="1"/>
      <c r="D56" s="1"/>
      <c r="E56" s="1"/>
      <c r="F56" s="1"/>
      <c r="G56" s="1"/>
      <c r="H56" s="1"/>
      <c r="I56" s="1"/>
      <c r="J56" s="1"/>
      <c r="K56" s="1"/>
      <c r="L56" s="1"/>
      <c r="M56" s="1"/>
      <c r="N56" s="1"/>
      <c r="O56" s="1"/>
      <c r="P56" s="1"/>
      <c r="Q56" s="1"/>
      <c r="R56" s="1"/>
      <c r="S56" s="1"/>
      <c r="T56" s="1"/>
      <c r="U56" s="1"/>
      <c r="V56" s="1"/>
      <c r="W56" s="1"/>
      <c r="X56" s="490"/>
      <c r="AA56" s="475" t="s">
        <v>963</v>
      </c>
      <c r="AB56" s="476"/>
      <c r="AC56" s="3"/>
      <c r="AD56" s="3"/>
      <c r="AE56" s="3"/>
      <c r="AF56" s="3"/>
      <c r="AG56" s="3"/>
      <c r="AH56" s="3"/>
      <c r="AI56" s="3"/>
      <c r="AJ56" s="3"/>
      <c r="AK56" s="3"/>
      <c r="AL56" s="3"/>
      <c r="AM56" s="3"/>
      <c r="AN56" s="3"/>
      <c r="AO56" s="3"/>
      <c r="AP56" s="3"/>
      <c r="AQ56" s="3"/>
      <c r="AR56" s="3"/>
      <c r="AS56" s="3"/>
      <c r="AT56" s="487"/>
      <c r="AY56" s="200">
        <v>10600</v>
      </c>
      <c r="BA56" s="201">
        <v>0</v>
      </c>
      <c r="BB56" s="201">
        <v>0</v>
      </c>
    </row>
    <row r="57" spans="1:54" ht="12.75" x14ac:dyDescent="0.2">
      <c r="A57" s="475" t="s">
        <v>964</v>
      </c>
      <c r="B57" s="482"/>
      <c r="C57" s="1"/>
      <c r="D57" s="1"/>
      <c r="E57" s="1"/>
      <c r="F57" s="1"/>
      <c r="G57" s="1"/>
      <c r="H57" s="1"/>
      <c r="I57" s="1"/>
      <c r="J57" s="1"/>
      <c r="K57" s="1"/>
      <c r="L57" s="1"/>
      <c r="M57" s="1"/>
      <c r="N57" s="1"/>
      <c r="O57" s="1"/>
      <c r="P57" s="1"/>
      <c r="Q57" s="1"/>
      <c r="R57" s="1"/>
      <c r="S57" s="1"/>
      <c r="T57" s="1"/>
      <c r="U57" s="1"/>
      <c r="V57" s="1"/>
      <c r="W57" s="1"/>
      <c r="X57" s="490"/>
      <c r="AA57" s="475" t="s">
        <v>964</v>
      </c>
      <c r="AB57" s="476"/>
      <c r="AC57" s="3"/>
      <c r="AD57" s="3"/>
      <c r="AE57" s="3"/>
      <c r="AF57" s="3"/>
      <c r="AG57" s="3"/>
      <c r="AH57" s="3"/>
      <c r="AI57" s="3"/>
      <c r="AJ57" s="3"/>
      <c r="AK57" s="3"/>
      <c r="AL57" s="3"/>
      <c r="AM57" s="3"/>
      <c r="AN57" s="3"/>
      <c r="AO57" s="3"/>
      <c r="AP57" s="3"/>
      <c r="AQ57" s="3"/>
      <c r="AR57" s="3"/>
      <c r="AS57" s="3"/>
      <c r="AT57" s="487"/>
      <c r="AY57" s="200">
        <v>19006</v>
      </c>
      <c r="BA57" s="201">
        <v>0</v>
      </c>
      <c r="BB57" s="201">
        <v>0</v>
      </c>
    </row>
    <row r="58" spans="1:54" ht="12.75" x14ac:dyDescent="0.2">
      <c r="A58" s="475" t="s">
        <v>965</v>
      </c>
      <c r="B58" s="482"/>
      <c r="C58" s="1"/>
      <c r="D58" s="1"/>
      <c r="E58" s="1"/>
      <c r="F58" s="1"/>
      <c r="G58" s="1"/>
      <c r="H58" s="1"/>
      <c r="I58" s="1"/>
      <c r="J58" s="1"/>
      <c r="K58" s="1"/>
      <c r="L58" s="1"/>
      <c r="M58" s="1"/>
      <c r="N58" s="1"/>
      <c r="O58" s="1"/>
      <c r="P58" s="1"/>
      <c r="Q58" s="1"/>
      <c r="R58" s="1"/>
      <c r="S58" s="1"/>
      <c r="T58" s="1"/>
      <c r="U58" s="1"/>
      <c r="V58" s="1"/>
      <c r="W58" s="1"/>
      <c r="X58" s="490"/>
      <c r="AA58" s="475" t="s">
        <v>965</v>
      </c>
      <c r="AB58" s="476"/>
      <c r="AC58" s="3"/>
      <c r="AD58" s="3"/>
      <c r="AE58" s="3"/>
      <c r="AF58" s="3"/>
      <c r="AG58" s="3"/>
      <c r="AH58" s="3"/>
      <c r="AI58" s="3"/>
      <c r="AJ58" s="3"/>
      <c r="AK58" s="3"/>
      <c r="AL58" s="3"/>
      <c r="AM58" s="3"/>
      <c r="AN58" s="3"/>
      <c r="AO58" s="3"/>
      <c r="AP58" s="3"/>
      <c r="AQ58" s="3"/>
      <c r="AR58" s="3"/>
      <c r="AS58" s="3"/>
      <c r="AT58" s="487"/>
      <c r="AY58" s="200">
        <v>25974</v>
      </c>
      <c r="BA58" s="201">
        <v>0</v>
      </c>
      <c r="BB58" s="201">
        <v>0</v>
      </c>
    </row>
    <row r="59" spans="1:54" ht="12.75" x14ac:dyDescent="0.2">
      <c r="A59" s="475" t="s">
        <v>966</v>
      </c>
      <c r="B59" s="482"/>
      <c r="C59" s="1"/>
      <c r="D59" s="1"/>
      <c r="E59" s="1"/>
      <c r="F59" s="1"/>
      <c r="G59" s="1"/>
      <c r="H59" s="1"/>
      <c r="I59" s="1"/>
      <c r="J59" s="1"/>
      <c r="K59" s="1"/>
      <c r="L59" s="1"/>
      <c r="M59" s="1"/>
      <c r="N59" s="1"/>
      <c r="O59" s="1"/>
      <c r="P59" s="1"/>
      <c r="Q59" s="1"/>
      <c r="R59" s="1"/>
      <c r="S59" s="1"/>
      <c r="T59" s="1"/>
      <c r="U59" s="1"/>
      <c r="V59" s="1"/>
      <c r="W59" s="1"/>
      <c r="X59" s="490"/>
      <c r="AA59" s="475" t="s">
        <v>966</v>
      </c>
      <c r="AB59" s="476"/>
      <c r="AC59" s="3"/>
      <c r="AD59" s="3"/>
      <c r="AE59" s="3"/>
      <c r="AF59" s="3"/>
      <c r="AG59" s="3"/>
      <c r="AH59" s="3"/>
      <c r="AI59" s="3"/>
      <c r="AJ59" s="3"/>
      <c r="AK59" s="3"/>
      <c r="AL59" s="3"/>
      <c r="AM59" s="3"/>
      <c r="AN59" s="3"/>
      <c r="AO59" s="3"/>
      <c r="AP59" s="3"/>
      <c r="AQ59" s="3"/>
      <c r="AR59" s="3"/>
      <c r="AS59" s="3"/>
      <c r="AT59" s="487"/>
      <c r="AY59" s="200">
        <v>28402</v>
      </c>
      <c r="BA59" s="201">
        <v>0</v>
      </c>
      <c r="BB59" s="201">
        <v>0</v>
      </c>
    </row>
    <row r="60" spans="1:54" ht="12.75" x14ac:dyDescent="0.2">
      <c r="A60" s="475" t="s">
        <v>967</v>
      </c>
      <c r="B60" s="482"/>
      <c r="C60" s="1"/>
      <c r="D60" s="1"/>
      <c r="E60" s="1"/>
      <c r="F60" s="1"/>
      <c r="G60" s="1"/>
      <c r="H60" s="1"/>
      <c r="I60" s="1"/>
      <c r="J60" s="1"/>
      <c r="K60" s="1"/>
      <c r="L60" s="1"/>
      <c r="M60" s="1"/>
      <c r="N60" s="1"/>
      <c r="O60" s="1"/>
      <c r="P60" s="1"/>
      <c r="Q60" s="1"/>
      <c r="R60" s="1"/>
      <c r="S60" s="1"/>
      <c r="T60" s="1"/>
      <c r="U60" s="1"/>
      <c r="V60" s="1"/>
      <c r="W60" s="1"/>
      <c r="X60" s="490"/>
      <c r="AA60" s="475" t="s">
        <v>967</v>
      </c>
      <c r="AB60" s="476"/>
      <c r="AC60" s="3"/>
      <c r="AD60" s="3"/>
      <c r="AE60" s="3"/>
      <c r="AF60" s="3"/>
      <c r="AG60" s="3"/>
      <c r="AH60" s="3"/>
      <c r="AI60" s="3"/>
      <c r="AJ60" s="3"/>
      <c r="AK60" s="3"/>
      <c r="AL60" s="3"/>
      <c r="AM60" s="3"/>
      <c r="AN60" s="3"/>
      <c r="AO60" s="3"/>
      <c r="AP60" s="3"/>
      <c r="AQ60" s="3"/>
      <c r="AR60" s="3"/>
      <c r="AS60" s="3"/>
      <c r="AT60" s="487"/>
      <c r="AY60" s="200">
        <v>28776</v>
      </c>
      <c r="BA60" s="201">
        <v>0</v>
      </c>
      <c r="BB60" s="201">
        <v>0</v>
      </c>
    </row>
    <row r="61" spans="1:54" ht="12.75" x14ac:dyDescent="0.2">
      <c r="A61" s="475" t="s">
        <v>1028</v>
      </c>
      <c r="B61" s="482">
        <v>250</v>
      </c>
      <c r="C61" s="1">
        <v>2072</v>
      </c>
      <c r="D61" s="1">
        <v>1237</v>
      </c>
      <c r="E61" s="1">
        <v>716</v>
      </c>
      <c r="F61" s="1">
        <v>0</v>
      </c>
      <c r="G61" s="1">
        <v>1133</v>
      </c>
      <c r="H61" s="1">
        <v>333</v>
      </c>
      <c r="I61" s="1">
        <v>2458</v>
      </c>
      <c r="J61" s="1">
        <v>1</v>
      </c>
      <c r="K61" s="1">
        <v>1</v>
      </c>
      <c r="L61" s="1">
        <v>3445</v>
      </c>
      <c r="M61" s="1">
        <v>482</v>
      </c>
      <c r="N61" s="1">
        <v>485</v>
      </c>
      <c r="O61" s="1">
        <v>6023</v>
      </c>
      <c r="P61" s="1">
        <v>26</v>
      </c>
      <c r="Q61" s="1">
        <v>65</v>
      </c>
      <c r="R61" s="1">
        <v>0</v>
      </c>
      <c r="S61" s="1">
        <v>0</v>
      </c>
      <c r="T61" s="1">
        <v>723</v>
      </c>
      <c r="U61" s="1">
        <v>213</v>
      </c>
      <c r="V61" s="1">
        <v>1</v>
      </c>
      <c r="W61" s="1">
        <v>0</v>
      </c>
      <c r="X61" s="490">
        <v>19664</v>
      </c>
      <c r="AA61" s="475" t="s">
        <v>1028</v>
      </c>
      <c r="AB61" s="476"/>
      <c r="AC61" s="3"/>
      <c r="AD61" s="3">
        <v>3</v>
      </c>
      <c r="AE61" s="3">
        <v>400</v>
      </c>
      <c r="AF61" s="3">
        <v>0</v>
      </c>
      <c r="AG61" s="3">
        <v>2</v>
      </c>
      <c r="AH61" s="3">
        <v>128</v>
      </c>
      <c r="AI61" s="3">
        <v>62</v>
      </c>
      <c r="AJ61" s="3">
        <v>14</v>
      </c>
      <c r="AK61" s="3">
        <v>105</v>
      </c>
      <c r="AL61" s="3">
        <v>0</v>
      </c>
      <c r="AM61" s="3">
        <v>0</v>
      </c>
      <c r="AN61" s="3">
        <v>0</v>
      </c>
      <c r="AO61" s="3">
        <v>0</v>
      </c>
      <c r="AP61" s="3">
        <v>46</v>
      </c>
      <c r="AQ61" s="3">
        <v>4</v>
      </c>
      <c r="AR61" s="3">
        <v>0</v>
      </c>
      <c r="AS61" s="3">
        <v>0</v>
      </c>
      <c r="AT61" s="487">
        <v>764</v>
      </c>
      <c r="AY61" s="200">
        <v>34911</v>
      </c>
      <c r="BA61" s="201">
        <v>0</v>
      </c>
      <c r="BB61" s="201">
        <v>0</v>
      </c>
    </row>
    <row r="62" spans="1:54" ht="12.75" x14ac:dyDescent="0.2">
      <c r="A62" s="475" t="s">
        <v>1029</v>
      </c>
      <c r="B62" s="482">
        <v>196</v>
      </c>
      <c r="C62" s="1">
        <v>2192</v>
      </c>
      <c r="D62" s="1">
        <v>1716</v>
      </c>
      <c r="E62" s="1">
        <v>463</v>
      </c>
      <c r="F62" s="1">
        <v>0</v>
      </c>
      <c r="G62" s="1">
        <v>1545</v>
      </c>
      <c r="H62" s="1">
        <v>588</v>
      </c>
      <c r="I62" s="1">
        <v>2163</v>
      </c>
      <c r="J62" s="1">
        <v>4</v>
      </c>
      <c r="K62" s="1">
        <v>17</v>
      </c>
      <c r="L62" s="1">
        <v>3278</v>
      </c>
      <c r="M62" s="1">
        <v>531</v>
      </c>
      <c r="N62" s="1">
        <v>655</v>
      </c>
      <c r="O62" s="1">
        <v>6953</v>
      </c>
      <c r="P62" s="1">
        <v>17</v>
      </c>
      <c r="Q62" s="1">
        <v>28</v>
      </c>
      <c r="R62" s="1">
        <v>0</v>
      </c>
      <c r="S62" s="1">
        <v>0</v>
      </c>
      <c r="T62" s="1">
        <v>731</v>
      </c>
      <c r="U62" s="1">
        <v>111</v>
      </c>
      <c r="V62" s="1">
        <v>5</v>
      </c>
      <c r="W62" s="1">
        <v>3</v>
      </c>
      <c r="X62" s="490">
        <v>21196</v>
      </c>
      <c r="AA62" s="475" t="s">
        <v>1029</v>
      </c>
      <c r="AB62" s="476"/>
      <c r="AC62" s="3"/>
      <c r="AD62" s="3">
        <v>2</v>
      </c>
      <c r="AE62" s="3">
        <v>383</v>
      </c>
      <c r="AF62" s="3">
        <v>0</v>
      </c>
      <c r="AG62" s="3">
        <v>1</v>
      </c>
      <c r="AH62" s="3">
        <v>178</v>
      </c>
      <c r="AI62" s="3">
        <v>9</v>
      </c>
      <c r="AJ62" s="3">
        <v>22</v>
      </c>
      <c r="AK62" s="3">
        <v>178</v>
      </c>
      <c r="AL62" s="3">
        <v>2</v>
      </c>
      <c r="AM62" s="3">
        <v>1</v>
      </c>
      <c r="AN62" s="3">
        <v>0</v>
      </c>
      <c r="AO62" s="3">
        <v>1</v>
      </c>
      <c r="AP62" s="3">
        <v>31</v>
      </c>
      <c r="AQ62" s="3">
        <v>0</v>
      </c>
      <c r="AR62" s="3">
        <v>0</v>
      </c>
      <c r="AS62" s="3">
        <v>0</v>
      </c>
      <c r="AT62" s="487">
        <v>808</v>
      </c>
      <c r="AY62" s="200">
        <v>25807</v>
      </c>
      <c r="BA62" s="201">
        <v>0</v>
      </c>
      <c r="BB62" s="201">
        <v>0</v>
      </c>
    </row>
    <row r="63" spans="1:54" ht="12.75" x14ac:dyDescent="0.2">
      <c r="A63" s="475" t="s">
        <v>1030</v>
      </c>
      <c r="B63" s="482">
        <v>104</v>
      </c>
      <c r="C63" s="1">
        <v>2058</v>
      </c>
      <c r="D63" s="1">
        <v>1699</v>
      </c>
      <c r="E63" s="1">
        <v>370</v>
      </c>
      <c r="F63" s="1"/>
      <c r="G63" s="1">
        <v>1562</v>
      </c>
      <c r="H63" s="1">
        <v>561</v>
      </c>
      <c r="I63" s="1">
        <v>1302</v>
      </c>
      <c r="J63" s="1">
        <v>3</v>
      </c>
      <c r="K63" s="1">
        <v>18</v>
      </c>
      <c r="L63" s="1">
        <v>1982</v>
      </c>
      <c r="M63" s="1">
        <v>388</v>
      </c>
      <c r="N63" s="1">
        <v>679</v>
      </c>
      <c r="O63" s="1">
        <v>7411</v>
      </c>
      <c r="P63" s="1">
        <v>8</v>
      </c>
      <c r="Q63" s="1">
        <v>21</v>
      </c>
      <c r="R63" s="1">
        <v>0</v>
      </c>
      <c r="S63" s="1">
        <v>0</v>
      </c>
      <c r="T63" s="1">
        <v>826</v>
      </c>
      <c r="U63" s="1">
        <v>136</v>
      </c>
      <c r="V63" s="1">
        <v>2</v>
      </c>
      <c r="W63" s="1">
        <v>0</v>
      </c>
      <c r="X63" s="490">
        <v>19130</v>
      </c>
      <c r="AA63" s="475" t="s">
        <v>1030</v>
      </c>
      <c r="AB63" s="476"/>
      <c r="AC63" s="3"/>
      <c r="AD63" s="3">
        <v>0</v>
      </c>
      <c r="AE63" s="3">
        <v>310</v>
      </c>
      <c r="AF63" s="3">
        <v>2</v>
      </c>
      <c r="AG63" s="3">
        <v>1</v>
      </c>
      <c r="AH63" s="3">
        <v>121</v>
      </c>
      <c r="AI63" s="3">
        <v>15</v>
      </c>
      <c r="AJ63" s="3">
        <v>33</v>
      </c>
      <c r="AK63" s="3">
        <v>251</v>
      </c>
      <c r="AL63" s="3">
        <v>3</v>
      </c>
      <c r="AM63" s="3">
        <v>0</v>
      </c>
      <c r="AN63" s="3">
        <v>0</v>
      </c>
      <c r="AO63" s="3">
        <v>1</v>
      </c>
      <c r="AP63" s="3">
        <v>35</v>
      </c>
      <c r="AQ63" s="3">
        <v>1</v>
      </c>
      <c r="AR63" s="3">
        <v>0</v>
      </c>
      <c r="AS63" s="3">
        <v>0</v>
      </c>
      <c r="AT63" s="487">
        <v>773</v>
      </c>
      <c r="AY63" s="200">
        <v>10780</v>
      </c>
      <c r="BA63" s="201">
        <v>0</v>
      </c>
      <c r="BB63" s="201">
        <v>0</v>
      </c>
    </row>
    <row r="64" spans="1:54" ht="12.75" x14ac:dyDescent="0.2">
      <c r="A64" s="475" t="s">
        <v>1031</v>
      </c>
      <c r="B64" s="482">
        <v>53</v>
      </c>
      <c r="C64" s="1">
        <v>1730</v>
      </c>
      <c r="D64" s="1">
        <v>1640</v>
      </c>
      <c r="E64" s="1">
        <v>348</v>
      </c>
      <c r="F64" s="1">
        <v>0</v>
      </c>
      <c r="G64" s="1">
        <v>1341</v>
      </c>
      <c r="H64" s="1">
        <v>766</v>
      </c>
      <c r="I64" s="1">
        <v>1368</v>
      </c>
      <c r="J64" s="1">
        <v>3</v>
      </c>
      <c r="K64" s="1">
        <v>2</v>
      </c>
      <c r="L64" s="1">
        <v>2865</v>
      </c>
      <c r="M64" s="1">
        <v>396</v>
      </c>
      <c r="N64" s="1">
        <v>446</v>
      </c>
      <c r="O64" s="1">
        <v>7145</v>
      </c>
      <c r="P64" s="1">
        <v>30</v>
      </c>
      <c r="Q64" s="1">
        <v>25</v>
      </c>
      <c r="R64" s="1">
        <v>0</v>
      </c>
      <c r="S64" s="1">
        <v>1</v>
      </c>
      <c r="T64" s="1">
        <v>214</v>
      </c>
      <c r="U64" s="1">
        <v>46</v>
      </c>
      <c r="V64" s="1">
        <v>1</v>
      </c>
      <c r="W64" s="1">
        <v>0</v>
      </c>
      <c r="X64" s="490">
        <v>18420</v>
      </c>
      <c r="AA64" s="475" t="s">
        <v>1031</v>
      </c>
      <c r="AB64" s="476"/>
      <c r="AC64" s="3"/>
      <c r="AD64" s="3">
        <v>3</v>
      </c>
      <c r="AE64" s="3">
        <v>342</v>
      </c>
      <c r="AF64" s="3">
        <v>0</v>
      </c>
      <c r="AG64" s="3"/>
      <c r="AH64" s="3">
        <v>171</v>
      </c>
      <c r="AI64" s="3">
        <v>25</v>
      </c>
      <c r="AJ64" s="3">
        <v>21</v>
      </c>
      <c r="AK64" s="3">
        <v>205</v>
      </c>
      <c r="AL64" s="3">
        <v>3</v>
      </c>
      <c r="AM64" s="3">
        <v>0</v>
      </c>
      <c r="AN64" s="3">
        <v>0</v>
      </c>
      <c r="AO64" s="3">
        <v>1</v>
      </c>
      <c r="AP64" s="3">
        <v>6</v>
      </c>
      <c r="AQ64" s="3">
        <v>0</v>
      </c>
      <c r="AR64" s="3">
        <v>0</v>
      </c>
      <c r="AS64" s="3">
        <v>0</v>
      </c>
      <c r="AT64" s="487">
        <v>777</v>
      </c>
      <c r="AY64" s="200">
        <v>17491</v>
      </c>
      <c r="BA64" s="201">
        <v>0</v>
      </c>
      <c r="BB64" s="201">
        <v>0</v>
      </c>
    </row>
    <row r="65" spans="1:54" ht="12.75" x14ac:dyDescent="0.2">
      <c r="A65" s="475" t="s">
        <v>1032</v>
      </c>
      <c r="B65" s="482">
        <v>112</v>
      </c>
      <c r="C65" s="1">
        <v>1511</v>
      </c>
      <c r="D65" s="1">
        <v>2117</v>
      </c>
      <c r="E65" s="1">
        <v>255</v>
      </c>
      <c r="F65" s="1">
        <v>0</v>
      </c>
      <c r="G65" s="1">
        <v>799</v>
      </c>
      <c r="H65" s="1">
        <v>677</v>
      </c>
      <c r="I65" s="1">
        <v>1102</v>
      </c>
      <c r="J65" s="1">
        <v>2</v>
      </c>
      <c r="K65" s="1"/>
      <c r="L65" s="1">
        <v>3194</v>
      </c>
      <c r="M65" s="1">
        <v>406</v>
      </c>
      <c r="N65" s="1">
        <v>682</v>
      </c>
      <c r="O65" s="1">
        <v>5187</v>
      </c>
      <c r="P65" s="1">
        <v>63</v>
      </c>
      <c r="Q65" s="1">
        <v>9</v>
      </c>
      <c r="R65" s="1">
        <v>0</v>
      </c>
      <c r="S65" s="1">
        <v>0</v>
      </c>
      <c r="T65" s="1">
        <v>154</v>
      </c>
      <c r="U65" s="1">
        <v>33</v>
      </c>
      <c r="V65" s="1">
        <v>1</v>
      </c>
      <c r="W65" s="1">
        <v>0</v>
      </c>
      <c r="X65" s="490">
        <v>16304</v>
      </c>
      <c r="AA65" s="475" t="s">
        <v>1032</v>
      </c>
      <c r="AB65" s="476"/>
      <c r="AC65" s="3"/>
      <c r="AD65" s="3">
        <v>5</v>
      </c>
      <c r="AE65" s="3">
        <v>238</v>
      </c>
      <c r="AF65" s="3">
        <v>2</v>
      </c>
      <c r="AG65" s="3"/>
      <c r="AH65" s="3">
        <v>212</v>
      </c>
      <c r="AI65" s="3">
        <v>19</v>
      </c>
      <c r="AJ65" s="3">
        <v>31</v>
      </c>
      <c r="AK65" s="3">
        <v>222</v>
      </c>
      <c r="AL65" s="3">
        <v>0</v>
      </c>
      <c r="AM65" s="3">
        <v>0</v>
      </c>
      <c r="AN65" s="3">
        <v>0</v>
      </c>
      <c r="AO65" s="3">
        <v>0</v>
      </c>
      <c r="AP65" s="3">
        <v>8</v>
      </c>
      <c r="AQ65" s="3">
        <v>0</v>
      </c>
      <c r="AR65" s="3">
        <v>0</v>
      </c>
      <c r="AS65" s="3">
        <v>0</v>
      </c>
      <c r="AT65" s="487">
        <v>737</v>
      </c>
      <c r="AY65" s="200">
        <v>13611</v>
      </c>
      <c r="BA65" s="201">
        <v>0</v>
      </c>
      <c r="BB65" s="201">
        <v>0</v>
      </c>
    </row>
    <row r="66" spans="1:54" ht="12.75" x14ac:dyDescent="0.2">
      <c r="A66" s="475" t="s">
        <v>1033</v>
      </c>
      <c r="B66" s="482">
        <v>155</v>
      </c>
      <c r="C66" s="1">
        <v>2213</v>
      </c>
      <c r="D66" s="1">
        <v>1942</v>
      </c>
      <c r="E66" s="1">
        <v>156</v>
      </c>
      <c r="F66" s="1">
        <v>0</v>
      </c>
      <c r="G66" s="1">
        <v>758</v>
      </c>
      <c r="H66" s="1">
        <v>949</v>
      </c>
      <c r="I66" s="1">
        <v>1035</v>
      </c>
      <c r="J66" s="1">
        <v>4</v>
      </c>
      <c r="K66" s="1">
        <v>2</v>
      </c>
      <c r="L66" s="1">
        <v>3826</v>
      </c>
      <c r="M66" s="1">
        <v>356</v>
      </c>
      <c r="N66" s="1">
        <v>478</v>
      </c>
      <c r="O66" s="1">
        <v>5181</v>
      </c>
      <c r="P66" s="1">
        <v>4</v>
      </c>
      <c r="Q66" s="1">
        <v>14</v>
      </c>
      <c r="R66" s="1">
        <v>0</v>
      </c>
      <c r="S66" s="1">
        <v>1</v>
      </c>
      <c r="T66" s="1">
        <v>129</v>
      </c>
      <c r="U66" s="1">
        <v>23</v>
      </c>
      <c r="V66" s="1">
        <v>3</v>
      </c>
      <c r="W66" s="1">
        <v>0</v>
      </c>
      <c r="X66" s="490">
        <v>17229</v>
      </c>
      <c r="AA66" s="475" t="s">
        <v>1033</v>
      </c>
      <c r="AB66" s="476"/>
      <c r="AC66" s="3"/>
      <c r="AD66" s="3">
        <v>2</v>
      </c>
      <c r="AE66" s="3">
        <v>200</v>
      </c>
      <c r="AF66" s="3">
        <v>1</v>
      </c>
      <c r="AG66" s="3">
        <v>1</v>
      </c>
      <c r="AH66" s="3">
        <v>274</v>
      </c>
      <c r="AI66" s="3">
        <v>20</v>
      </c>
      <c r="AJ66" s="3">
        <v>17</v>
      </c>
      <c r="AK66" s="3">
        <v>171</v>
      </c>
      <c r="AL66" s="3">
        <v>1</v>
      </c>
      <c r="AM66" s="3">
        <v>0</v>
      </c>
      <c r="AN66" s="3">
        <v>0</v>
      </c>
      <c r="AO66" s="3">
        <v>0</v>
      </c>
      <c r="AP66" s="3">
        <v>10</v>
      </c>
      <c r="AQ66" s="3">
        <v>2</v>
      </c>
      <c r="AR66" s="3">
        <v>0</v>
      </c>
      <c r="AS66" s="3">
        <v>0</v>
      </c>
      <c r="AT66" s="487">
        <v>699</v>
      </c>
      <c r="AY66" s="200">
        <v>17479</v>
      </c>
      <c r="BA66" s="201">
        <v>0</v>
      </c>
      <c r="BB66" s="201">
        <v>0</v>
      </c>
    </row>
    <row r="67" spans="1:54" ht="12.75" x14ac:dyDescent="0.2">
      <c r="A67" s="475" t="s">
        <v>1034</v>
      </c>
      <c r="B67" s="482">
        <v>226</v>
      </c>
      <c r="C67" s="1">
        <v>2737</v>
      </c>
      <c r="D67" s="1">
        <v>1937</v>
      </c>
      <c r="E67" s="1">
        <v>136</v>
      </c>
      <c r="F67" s="1">
        <v>0</v>
      </c>
      <c r="G67" s="1">
        <v>422</v>
      </c>
      <c r="H67" s="1">
        <v>613</v>
      </c>
      <c r="I67" s="1">
        <v>1472</v>
      </c>
      <c r="J67" s="1">
        <v>13</v>
      </c>
      <c r="K67" s="1">
        <v>1</v>
      </c>
      <c r="L67" s="1">
        <v>3614</v>
      </c>
      <c r="M67" s="1">
        <v>340</v>
      </c>
      <c r="N67" s="1">
        <v>501</v>
      </c>
      <c r="O67" s="1">
        <v>3379</v>
      </c>
      <c r="P67" s="1">
        <v>9</v>
      </c>
      <c r="Q67" s="1">
        <v>24</v>
      </c>
      <c r="R67" s="1">
        <v>0</v>
      </c>
      <c r="S67" s="1">
        <v>0</v>
      </c>
      <c r="T67" s="1">
        <v>52</v>
      </c>
      <c r="U67" s="1">
        <v>44</v>
      </c>
      <c r="V67" s="1">
        <v>3</v>
      </c>
      <c r="W67" s="1">
        <v>0</v>
      </c>
      <c r="X67" s="490">
        <v>15523</v>
      </c>
      <c r="AA67" s="475" t="s">
        <v>1034</v>
      </c>
      <c r="AB67" s="476"/>
      <c r="AC67" s="3"/>
      <c r="AD67" s="3">
        <v>2</v>
      </c>
      <c r="AE67" s="3">
        <v>293</v>
      </c>
      <c r="AF67" s="3">
        <v>0</v>
      </c>
      <c r="AG67" s="3">
        <v>0</v>
      </c>
      <c r="AH67" s="3">
        <v>185</v>
      </c>
      <c r="AI67" s="3">
        <v>29</v>
      </c>
      <c r="AJ67" s="3">
        <v>33</v>
      </c>
      <c r="AK67" s="3">
        <v>114</v>
      </c>
      <c r="AL67" s="3">
        <v>0</v>
      </c>
      <c r="AM67" s="3">
        <v>0</v>
      </c>
      <c r="AN67" s="3">
        <v>0</v>
      </c>
      <c r="AO67" s="3">
        <v>0</v>
      </c>
      <c r="AP67" s="3">
        <v>2</v>
      </c>
      <c r="AQ67" s="3">
        <v>0</v>
      </c>
      <c r="AR67" s="3">
        <v>0</v>
      </c>
      <c r="AS67" s="3">
        <v>0</v>
      </c>
      <c r="AT67" s="487">
        <v>658</v>
      </c>
      <c r="AY67" s="200">
        <v>10641</v>
      </c>
      <c r="BA67" s="201">
        <v>0</v>
      </c>
      <c r="BB67" s="201">
        <v>0</v>
      </c>
    </row>
    <row r="68" spans="1:54" ht="12.75" x14ac:dyDescent="0.2">
      <c r="A68" s="475" t="s">
        <v>1035</v>
      </c>
      <c r="B68" s="482">
        <v>301</v>
      </c>
      <c r="C68" s="1">
        <v>2530</v>
      </c>
      <c r="D68" s="1">
        <v>1102</v>
      </c>
      <c r="E68" s="1">
        <v>105</v>
      </c>
      <c r="F68" s="1">
        <v>0</v>
      </c>
      <c r="G68" s="1">
        <v>371</v>
      </c>
      <c r="H68" s="1">
        <v>245</v>
      </c>
      <c r="I68" s="1">
        <v>1546</v>
      </c>
      <c r="J68" s="1">
        <v>0</v>
      </c>
      <c r="K68" s="1"/>
      <c r="L68" s="1">
        <v>3462</v>
      </c>
      <c r="M68" s="1">
        <v>234</v>
      </c>
      <c r="N68" s="1">
        <v>420</v>
      </c>
      <c r="O68" s="1">
        <v>3734</v>
      </c>
      <c r="P68" s="1">
        <v>10</v>
      </c>
      <c r="Q68" s="1">
        <v>12</v>
      </c>
      <c r="R68" s="1">
        <v>0</v>
      </c>
      <c r="S68" s="1">
        <v>1</v>
      </c>
      <c r="T68" s="1">
        <v>44</v>
      </c>
      <c r="U68" s="1">
        <v>52</v>
      </c>
      <c r="V68" s="1">
        <v>0</v>
      </c>
      <c r="W68" s="1">
        <v>1</v>
      </c>
      <c r="X68" s="490">
        <v>14170</v>
      </c>
      <c r="AA68" s="475" t="s">
        <v>1035</v>
      </c>
      <c r="AB68" s="476"/>
      <c r="AC68" s="3"/>
      <c r="AD68" s="3">
        <v>1</v>
      </c>
      <c r="AE68" s="3">
        <v>333</v>
      </c>
      <c r="AF68" s="3">
        <v>0</v>
      </c>
      <c r="AG68" s="3"/>
      <c r="AH68" s="3">
        <v>187</v>
      </c>
      <c r="AI68" s="3">
        <v>35</v>
      </c>
      <c r="AJ68" s="3">
        <v>41</v>
      </c>
      <c r="AK68" s="3">
        <v>122</v>
      </c>
      <c r="AL68" s="3">
        <v>0</v>
      </c>
      <c r="AM68" s="3">
        <v>0</v>
      </c>
      <c r="AN68" s="3">
        <v>1</v>
      </c>
      <c r="AO68" s="3">
        <v>0</v>
      </c>
      <c r="AP68" s="3">
        <v>0</v>
      </c>
      <c r="AQ68" s="3">
        <v>1</v>
      </c>
      <c r="AR68" s="3">
        <v>0</v>
      </c>
      <c r="AS68" s="3">
        <v>0</v>
      </c>
      <c r="AT68" s="487">
        <v>721</v>
      </c>
      <c r="AY68" s="200">
        <v>16990</v>
      </c>
      <c r="BA68" s="201">
        <v>0</v>
      </c>
      <c r="BB68" s="201">
        <v>0</v>
      </c>
    </row>
    <row r="69" spans="1:54" ht="12.75" x14ac:dyDescent="0.2">
      <c r="A69" s="475" t="s">
        <v>1036</v>
      </c>
      <c r="B69" s="482">
        <v>415</v>
      </c>
      <c r="C69" s="1">
        <v>4025</v>
      </c>
      <c r="D69" s="1">
        <v>736</v>
      </c>
      <c r="E69" s="1">
        <v>123</v>
      </c>
      <c r="F69" s="1">
        <v>0</v>
      </c>
      <c r="G69" s="1">
        <v>179</v>
      </c>
      <c r="H69" s="1">
        <v>58</v>
      </c>
      <c r="I69" s="1">
        <v>1560</v>
      </c>
      <c r="J69" s="1">
        <v>12</v>
      </c>
      <c r="K69" s="1">
        <v>1</v>
      </c>
      <c r="L69" s="1">
        <v>3606</v>
      </c>
      <c r="M69" s="1">
        <v>304</v>
      </c>
      <c r="N69" s="1">
        <v>395</v>
      </c>
      <c r="O69" s="1">
        <v>3096</v>
      </c>
      <c r="P69" s="1">
        <v>9</v>
      </c>
      <c r="Q69" s="1">
        <v>31</v>
      </c>
      <c r="R69" s="1">
        <v>0</v>
      </c>
      <c r="S69" s="1">
        <v>0</v>
      </c>
      <c r="T69" s="1">
        <v>22</v>
      </c>
      <c r="U69" s="1">
        <v>72</v>
      </c>
      <c r="V69" s="1">
        <v>0</v>
      </c>
      <c r="W69" s="1">
        <v>0</v>
      </c>
      <c r="X69" s="490">
        <v>14644</v>
      </c>
      <c r="AA69" s="475" t="s">
        <v>1036</v>
      </c>
      <c r="AB69" s="476"/>
      <c r="AC69" s="3"/>
      <c r="AD69" s="3">
        <v>0</v>
      </c>
      <c r="AE69" s="3">
        <v>196</v>
      </c>
      <c r="AF69" s="3">
        <v>1</v>
      </c>
      <c r="AG69" s="3"/>
      <c r="AH69" s="3">
        <v>154</v>
      </c>
      <c r="AI69" s="3">
        <v>50</v>
      </c>
      <c r="AJ69" s="3">
        <v>11</v>
      </c>
      <c r="AK69" s="3">
        <v>90</v>
      </c>
      <c r="AL69" s="3">
        <v>0</v>
      </c>
      <c r="AM69" s="3">
        <v>0</v>
      </c>
      <c r="AN69" s="3">
        <v>0</v>
      </c>
      <c r="AO69" s="3">
        <v>0</v>
      </c>
      <c r="AP69" s="3">
        <v>1</v>
      </c>
      <c r="AQ69" s="3">
        <v>0</v>
      </c>
      <c r="AR69" s="3">
        <v>0</v>
      </c>
      <c r="AS69" s="3">
        <v>0</v>
      </c>
      <c r="AT69" s="487">
        <v>503</v>
      </c>
      <c r="AY69" s="200">
        <v>6523</v>
      </c>
      <c r="BA69" s="201">
        <v>0</v>
      </c>
      <c r="BB69" s="201">
        <v>0</v>
      </c>
    </row>
    <row r="70" spans="1:54" ht="12.75" x14ac:dyDescent="0.2">
      <c r="A70" s="475" t="s">
        <v>1037</v>
      </c>
      <c r="B70" s="482">
        <v>392</v>
      </c>
      <c r="C70" s="1">
        <v>6149</v>
      </c>
      <c r="D70" s="1">
        <v>731</v>
      </c>
      <c r="E70" s="1">
        <v>93</v>
      </c>
      <c r="F70" s="1">
        <v>0</v>
      </c>
      <c r="G70" s="1">
        <v>82</v>
      </c>
      <c r="H70" s="1">
        <v>86</v>
      </c>
      <c r="I70" s="1">
        <v>2095</v>
      </c>
      <c r="J70" s="1">
        <v>8</v>
      </c>
      <c r="K70" s="1"/>
      <c r="L70" s="1">
        <v>1472</v>
      </c>
      <c r="M70" s="1">
        <v>282</v>
      </c>
      <c r="N70" s="1">
        <v>386</v>
      </c>
      <c r="O70" s="1">
        <v>2854</v>
      </c>
      <c r="P70" s="1">
        <v>11</v>
      </c>
      <c r="Q70" s="1">
        <v>15</v>
      </c>
      <c r="R70" s="1">
        <v>1</v>
      </c>
      <c r="S70" s="1">
        <v>0</v>
      </c>
      <c r="T70" s="1">
        <v>16</v>
      </c>
      <c r="U70" s="1">
        <v>55</v>
      </c>
      <c r="V70" s="1">
        <v>0</v>
      </c>
      <c r="W70" s="1">
        <v>0</v>
      </c>
      <c r="X70" s="490">
        <v>14728</v>
      </c>
      <c r="AA70" s="475" t="s">
        <v>1037</v>
      </c>
      <c r="AB70" s="476"/>
      <c r="AC70" s="3"/>
      <c r="AD70" s="3">
        <v>0</v>
      </c>
      <c r="AE70" s="3">
        <v>198</v>
      </c>
      <c r="AF70" s="3">
        <v>1</v>
      </c>
      <c r="AG70" s="3"/>
      <c r="AH70" s="3">
        <v>93</v>
      </c>
      <c r="AI70" s="3">
        <v>12</v>
      </c>
      <c r="AJ70" s="3">
        <v>19</v>
      </c>
      <c r="AK70" s="3">
        <v>124</v>
      </c>
      <c r="AL70" s="3">
        <v>0</v>
      </c>
      <c r="AM70" s="3">
        <v>0</v>
      </c>
      <c r="AN70" s="3">
        <v>0</v>
      </c>
      <c r="AO70" s="3">
        <v>0</v>
      </c>
      <c r="AP70" s="3">
        <v>0</v>
      </c>
      <c r="AQ70" s="3">
        <v>1</v>
      </c>
      <c r="AR70" s="3">
        <v>0</v>
      </c>
      <c r="AS70" s="3">
        <v>0</v>
      </c>
      <c r="AT70" s="487">
        <v>448</v>
      </c>
      <c r="AY70" s="200">
        <v>2947</v>
      </c>
      <c r="BA70" s="201">
        <v>0</v>
      </c>
      <c r="BB70" s="201">
        <v>0</v>
      </c>
    </row>
    <row r="71" spans="1:54" ht="12.75" x14ac:dyDescent="0.2">
      <c r="A71" s="475" t="s">
        <v>1038</v>
      </c>
      <c r="B71" s="482">
        <v>355</v>
      </c>
      <c r="C71" s="1">
        <v>8214</v>
      </c>
      <c r="D71" s="1">
        <v>613</v>
      </c>
      <c r="E71" s="1">
        <v>151</v>
      </c>
      <c r="F71" s="1">
        <v>0</v>
      </c>
      <c r="G71" s="1">
        <v>69</v>
      </c>
      <c r="H71" s="1">
        <v>28</v>
      </c>
      <c r="I71" s="1">
        <v>2196</v>
      </c>
      <c r="J71" s="1">
        <v>1</v>
      </c>
      <c r="K71" s="1">
        <v>1</v>
      </c>
      <c r="L71" s="1">
        <v>1796</v>
      </c>
      <c r="M71" s="1">
        <v>432</v>
      </c>
      <c r="N71" s="1">
        <v>580</v>
      </c>
      <c r="O71" s="1">
        <v>2077</v>
      </c>
      <c r="P71" s="1">
        <v>14</v>
      </c>
      <c r="Q71" s="1">
        <v>9</v>
      </c>
      <c r="R71" s="1">
        <v>0</v>
      </c>
      <c r="S71" s="1">
        <v>0</v>
      </c>
      <c r="T71" s="1">
        <v>13</v>
      </c>
      <c r="U71" s="1">
        <v>32</v>
      </c>
      <c r="V71" s="1">
        <v>0</v>
      </c>
      <c r="W71" s="1">
        <v>0</v>
      </c>
      <c r="X71" s="490">
        <v>16581</v>
      </c>
      <c r="AA71" s="475" t="s">
        <v>1038</v>
      </c>
      <c r="AB71" s="476"/>
      <c r="AC71" s="3"/>
      <c r="AD71" s="3">
        <v>0</v>
      </c>
      <c r="AE71" s="3">
        <v>239</v>
      </c>
      <c r="AF71" s="3">
        <v>0</v>
      </c>
      <c r="AG71" s="3"/>
      <c r="AH71" s="3">
        <v>113</v>
      </c>
      <c r="AI71" s="3">
        <v>12</v>
      </c>
      <c r="AJ71" s="3">
        <v>24</v>
      </c>
      <c r="AK71" s="3">
        <v>100</v>
      </c>
      <c r="AL71" s="3">
        <v>0</v>
      </c>
      <c r="AM71" s="3">
        <v>1</v>
      </c>
      <c r="AN71" s="3">
        <v>0</v>
      </c>
      <c r="AO71" s="3">
        <v>0</v>
      </c>
      <c r="AP71" s="3">
        <v>0</v>
      </c>
      <c r="AQ71" s="3">
        <v>1</v>
      </c>
      <c r="AR71" s="3">
        <v>0</v>
      </c>
      <c r="AS71" s="3">
        <v>1</v>
      </c>
      <c r="AT71" s="487">
        <v>491</v>
      </c>
      <c r="AY71" s="200">
        <v>3199</v>
      </c>
      <c r="BA71" s="201">
        <v>0</v>
      </c>
      <c r="BB71" s="201">
        <v>0</v>
      </c>
    </row>
    <row r="72" spans="1:54" ht="12.75" x14ac:dyDescent="0.2">
      <c r="A72" s="475" t="s">
        <v>1039</v>
      </c>
      <c r="B72" s="482">
        <v>297</v>
      </c>
      <c r="C72" s="1">
        <v>7653</v>
      </c>
      <c r="D72" s="1">
        <v>563</v>
      </c>
      <c r="E72" s="1">
        <v>152</v>
      </c>
      <c r="F72" s="1">
        <v>0</v>
      </c>
      <c r="G72" s="1">
        <v>35</v>
      </c>
      <c r="H72" s="1">
        <v>9</v>
      </c>
      <c r="I72" s="1">
        <v>2283</v>
      </c>
      <c r="J72" s="1">
        <v>6</v>
      </c>
      <c r="K72" s="1">
        <v>1</v>
      </c>
      <c r="L72" s="1">
        <v>1142</v>
      </c>
      <c r="M72" s="1">
        <v>341</v>
      </c>
      <c r="N72" s="1">
        <v>668</v>
      </c>
      <c r="O72" s="1">
        <v>1686</v>
      </c>
      <c r="P72" s="1">
        <v>10</v>
      </c>
      <c r="Q72" s="1">
        <v>8</v>
      </c>
      <c r="R72" s="1">
        <v>1</v>
      </c>
      <c r="S72" s="1">
        <v>0</v>
      </c>
      <c r="T72" s="1">
        <v>9</v>
      </c>
      <c r="U72" s="1">
        <v>23</v>
      </c>
      <c r="V72" s="1">
        <v>0</v>
      </c>
      <c r="W72" s="1">
        <v>0</v>
      </c>
      <c r="X72" s="490">
        <v>14887</v>
      </c>
      <c r="AA72" s="475" t="s">
        <v>1039</v>
      </c>
      <c r="AB72" s="476"/>
      <c r="AC72" s="3"/>
      <c r="AD72" s="3">
        <v>0</v>
      </c>
      <c r="AE72" s="3">
        <v>309</v>
      </c>
      <c r="AF72" s="3">
        <v>0</v>
      </c>
      <c r="AG72" s="3"/>
      <c r="AH72" s="3">
        <v>108</v>
      </c>
      <c r="AI72" s="3">
        <v>6</v>
      </c>
      <c r="AJ72" s="3">
        <v>23</v>
      </c>
      <c r="AK72" s="3">
        <v>87</v>
      </c>
      <c r="AL72" s="3">
        <v>2</v>
      </c>
      <c r="AM72" s="3">
        <v>0</v>
      </c>
      <c r="AN72" s="3">
        <v>0</v>
      </c>
      <c r="AO72" s="3">
        <v>0</v>
      </c>
      <c r="AP72" s="3">
        <v>0</v>
      </c>
      <c r="AQ72" s="3">
        <v>1</v>
      </c>
      <c r="AR72" s="3">
        <v>0</v>
      </c>
      <c r="AS72" s="3">
        <v>0</v>
      </c>
      <c r="AT72" s="487">
        <v>536</v>
      </c>
      <c r="AY72" s="200">
        <v>2614</v>
      </c>
      <c r="BA72" s="201">
        <v>0</v>
      </c>
      <c r="BB72" s="201">
        <v>0</v>
      </c>
    </row>
    <row r="73" spans="1:54" ht="12.75" x14ac:dyDescent="0.2">
      <c r="A73" s="475" t="s">
        <v>1040</v>
      </c>
      <c r="B73" s="482">
        <v>328</v>
      </c>
      <c r="C73" s="1">
        <v>8345</v>
      </c>
      <c r="D73" s="1">
        <v>344</v>
      </c>
      <c r="E73" s="1">
        <v>104</v>
      </c>
      <c r="F73" s="1">
        <v>0</v>
      </c>
      <c r="G73" s="1">
        <v>20</v>
      </c>
      <c r="H73" s="1">
        <v>0</v>
      </c>
      <c r="I73" s="1">
        <v>2703</v>
      </c>
      <c r="J73" s="1">
        <v>2</v>
      </c>
      <c r="K73" s="1"/>
      <c r="L73" s="1">
        <v>889</v>
      </c>
      <c r="M73" s="1">
        <v>388</v>
      </c>
      <c r="N73" s="1">
        <v>353</v>
      </c>
      <c r="O73" s="1">
        <v>1312</v>
      </c>
      <c r="P73" s="1">
        <v>13</v>
      </c>
      <c r="Q73" s="1">
        <v>1</v>
      </c>
      <c r="R73" s="1">
        <v>0</v>
      </c>
      <c r="S73" s="1">
        <v>1</v>
      </c>
      <c r="T73" s="1">
        <v>24</v>
      </c>
      <c r="U73" s="1">
        <v>13</v>
      </c>
      <c r="V73" s="1">
        <v>0</v>
      </c>
      <c r="W73" s="1">
        <v>0</v>
      </c>
      <c r="X73" s="490">
        <v>14840</v>
      </c>
      <c r="AA73" s="475" t="s">
        <v>1040</v>
      </c>
      <c r="AB73" s="476"/>
      <c r="AC73" s="3"/>
      <c r="AD73" s="3">
        <v>0</v>
      </c>
      <c r="AE73" s="3">
        <v>308</v>
      </c>
      <c r="AF73" s="3">
        <v>1</v>
      </c>
      <c r="AG73" s="3"/>
      <c r="AH73" s="3">
        <v>69</v>
      </c>
      <c r="AI73" s="3">
        <v>8</v>
      </c>
      <c r="AJ73" s="3">
        <v>37</v>
      </c>
      <c r="AK73" s="3">
        <v>78</v>
      </c>
      <c r="AL73" s="3">
        <v>2</v>
      </c>
      <c r="AM73" s="3">
        <v>0</v>
      </c>
      <c r="AN73" s="3">
        <v>0</v>
      </c>
      <c r="AO73" s="3">
        <v>0</v>
      </c>
      <c r="AP73" s="3">
        <v>0</v>
      </c>
      <c r="AQ73" s="3">
        <v>1</v>
      </c>
      <c r="AR73" s="3">
        <v>0</v>
      </c>
      <c r="AS73" s="3">
        <v>0</v>
      </c>
      <c r="AT73" s="487">
        <v>504</v>
      </c>
      <c r="AY73" s="200">
        <v>1898</v>
      </c>
      <c r="BA73" s="201">
        <v>0</v>
      </c>
      <c r="BB73" s="201">
        <v>0</v>
      </c>
    </row>
    <row r="74" spans="1:54" ht="12.75" x14ac:dyDescent="0.2">
      <c r="A74" s="475" t="s">
        <v>1025</v>
      </c>
      <c r="B74" s="482">
        <v>577</v>
      </c>
      <c r="C74" s="1">
        <v>775</v>
      </c>
      <c r="D74" s="1">
        <v>310</v>
      </c>
      <c r="E74" s="1">
        <v>1219</v>
      </c>
      <c r="F74" s="1">
        <v>1</v>
      </c>
      <c r="G74" s="1">
        <v>806</v>
      </c>
      <c r="H74" s="1">
        <v>270</v>
      </c>
      <c r="I74" s="1">
        <v>3341</v>
      </c>
      <c r="J74" s="1">
        <v>0</v>
      </c>
      <c r="K74" s="1">
        <v>3</v>
      </c>
      <c r="L74" s="1">
        <v>673</v>
      </c>
      <c r="M74" s="1">
        <v>1277</v>
      </c>
      <c r="N74" s="1">
        <v>936</v>
      </c>
      <c r="O74" s="1">
        <v>3830</v>
      </c>
      <c r="P74" s="1">
        <v>121</v>
      </c>
      <c r="Q74" s="1">
        <v>319</v>
      </c>
      <c r="R74" s="1">
        <v>0</v>
      </c>
      <c r="S74" s="1">
        <v>0</v>
      </c>
      <c r="T74" s="1">
        <v>457</v>
      </c>
      <c r="U74" s="1">
        <v>709</v>
      </c>
      <c r="V74" s="1">
        <v>1</v>
      </c>
      <c r="W74" s="1">
        <v>3</v>
      </c>
      <c r="X74" s="490">
        <v>15628</v>
      </c>
      <c r="AA74" s="475" t="s">
        <v>1025</v>
      </c>
      <c r="AB74" s="476"/>
      <c r="AC74" s="3"/>
      <c r="AD74" s="3">
        <v>0</v>
      </c>
      <c r="AE74" s="3">
        <v>643</v>
      </c>
      <c r="AF74" s="3">
        <v>0</v>
      </c>
      <c r="AG74" s="3">
        <v>2</v>
      </c>
      <c r="AH74" s="3">
        <v>32</v>
      </c>
      <c r="AI74" s="3">
        <v>105</v>
      </c>
      <c r="AJ74" s="3">
        <v>40</v>
      </c>
      <c r="AK74" s="3">
        <v>125</v>
      </c>
      <c r="AL74" s="3">
        <v>0</v>
      </c>
      <c r="AM74" s="3">
        <v>1</v>
      </c>
      <c r="AN74" s="3">
        <v>0</v>
      </c>
      <c r="AO74" s="3">
        <v>0</v>
      </c>
      <c r="AP74" s="3">
        <v>30</v>
      </c>
      <c r="AQ74" s="3">
        <v>15</v>
      </c>
      <c r="AR74" s="3">
        <v>0</v>
      </c>
      <c r="AS74" s="3">
        <v>0</v>
      </c>
      <c r="AT74" s="487">
        <v>993</v>
      </c>
      <c r="AY74" s="200">
        <v>2207</v>
      </c>
      <c r="BA74" s="201">
        <v>0</v>
      </c>
      <c r="BB74" s="201">
        <v>0</v>
      </c>
    </row>
    <row r="75" spans="1:54" ht="12.75" x14ac:dyDescent="0.2">
      <c r="A75" s="475" t="s">
        <v>1026</v>
      </c>
      <c r="B75" s="482">
        <v>522</v>
      </c>
      <c r="C75" s="1">
        <v>1102</v>
      </c>
      <c r="D75" s="1">
        <v>391</v>
      </c>
      <c r="E75" s="1">
        <v>667</v>
      </c>
      <c r="F75" s="1">
        <v>0</v>
      </c>
      <c r="G75" s="1">
        <v>1136</v>
      </c>
      <c r="H75" s="1">
        <v>171</v>
      </c>
      <c r="I75" s="1">
        <v>2384</v>
      </c>
      <c r="J75" s="1">
        <v>11</v>
      </c>
      <c r="K75" s="1">
        <v>8</v>
      </c>
      <c r="L75" s="1">
        <v>4195</v>
      </c>
      <c r="M75" s="1">
        <v>735</v>
      </c>
      <c r="N75" s="1">
        <v>831</v>
      </c>
      <c r="O75" s="1">
        <v>3665</v>
      </c>
      <c r="P75" s="1">
        <v>75</v>
      </c>
      <c r="Q75" s="1">
        <v>117</v>
      </c>
      <c r="R75" s="1">
        <v>0</v>
      </c>
      <c r="S75" s="1">
        <v>1</v>
      </c>
      <c r="T75" s="1">
        <v>1571</v>
      </c>
      <c r="U75" s="1">
        <v>382</v>
      </c>
      <c r="V75" s="1">
        <v>2</v>
      </c>
      <c r="W75" s="1">
        <v>0</v>
      </c>
      <c r="X75" s="490">
        <v>17966</v>
      </c>
      <c r="AA75" s="475" t="s">
        <v>1026</v>
      </c>
      <c r="AB75" s="476"/>
      <c r="AC75" s="3"/>
      <c r="AD75" s="3">
        <v>0</v>
      </c>
      <c r="AE75" s="3">
        <v>388</v>
      </c>
      <c r="AF75" s="3">
        <v>1</v>
      </c>
      <c r="AG75" s="3">
        <v>4</v>
      </c>
      <c r="AH75" s="3">
        <v>45</v>
      </c>
      <c r="AI75" s="3">
        <v>58</v>
      </c>
      <c r="AJ75" s="3">
        <v>42</v>
      </c>
      <c r="AK75" s="3">
        <v>108</v>
      </c>
      <c r="AL75" s="3">
        <v>1</v>
      </c>
      <c r="AM75" s="3">
        <v>0</v>
      </c>
      <c r="AN75" s="3">
        <v>0</v>
      </c>
      <c r="AO75" s="3">
        <v>1</v>
      </c>
      <c r="AP75" s="3">
        <v>50</v>
      </c>
      <c r="AQ75" s="3">
        <v>5</v>
      </c>
      <c r="AR75" s="3">
        <v>0</v>
      </c>
      <c r="AS75" s="3">
        <v>0</v>
      </c>
      <c r="AT75" s="487">
        <v>703</v>
      </c>
      <c r="AY75" s="200">
        <v>2978</v>
      </c>
      <c r="BA75" s="201">
        <v>0</v>
      </c>
      <c r="BB75" s="201">
        <v>0</v>
      </c>
    </row>
    <row r="76" spans="1:54" ht="12.75" x14ac:dyDescent="0.2">
      <c r="A76" s="475" t="s">
        <v>1027</v>
      </c>
      <c r="B76" s="482">
        <v>423</v>
      </c>
      <c r="C76" s="1">
        <v>1404</v>
      </c>
      <c r="D76" s="1">
        <v>580</v>
      </c>
      <c r="E76" s="1">
        <v>637</v>
      </c>
      <c r="F76" s="1">
        <v>1</v>
      </c>
      <c r="G76" s="1">
        <v>87</v>
      </c>
      <c r="H76" s="1">
        <v>260</v>
      </c>
      <c r="I76" s="1">
        <v>2485</v>
      </c>
      <c r="J76" s="1">
        <v>3</v>
      </c>
      <c r="K76" s="1">
        <v>9</v>
      </c>
      <c r="L76" s="1">
        <v>2669</v>
      </c>
      <c r="M76" s="1">
        <v>541</v>
      </c>
      <c r="N76" s="1">
        <v>743</v>
      </c>
      <c r="O76" s="1">
        <v>4690</v>
      </c>
      <c r="P76" s="1">
        <v>39</v>
      </c>
      <c r="Q76" s="1">
        <v>113</v>
      </c>
      <c r="R76" s="1">
        <v>0</v>
      </c>
      <c r="S76" s="1">
        <v>0</v>
      </c>
      <c r="T76" s="1">
        <v>1166</v>
      </c>
      <c r="U76" s="1">
        <v>179</v>
      </c>
      <c r="V76" s="1">
        <v>0</v>
      </c>
      <c r="W76" s="1">
        <v>0</v>
      </c>
      <c r="X76" s="490">
        <v>16029</v>
      </c>
      <c r="AA76" s="475" t="s">
        <v>1027</v>
      </c>
      <c r="AB76" s="476"/>
      <c r="AC76" s="3"/>
      <c r="AD76" s="3">
        <v>1</v>
      </c>
      <c r="AE76" s="3">
        <v>454</v>
      </c>
      <c r="AF76" s="3">
        <v>0</v>
      </c>
      <c r="AG76" s="3"/>
      <c r="AH76" s="3">
        <v>91</v>
      </c>
      <c r="AI76" s="3">
        <v>80</v>
      </c>
      <c r="AJ76" s="3">
        <v>33</v>
      </c>
      <c r="AK76" s="3">
        <v>121</v>
      </c>
      <c r="AL76" s="3">
        <v>2</v>
      </c>
      <c r="AM76" s="3">
        <v>0</v>
      </c>
      <c r="AN76" s="3">
        <v>0</v>
      </c>
      <c r="AO76" s="3">
        <v>0</v>
      </c>
      <c r="AP76" s="3">
        <v>23</v>
      </c>
      <c r="AQ76" s="3">
        <v>4</v>
      </c>
      <c r="AR76" s="3">
        <v>0</v>
      </c>
      <c r="AS76" s="3">
        <v>0</v>
      </c>
      <c r="AT76" s="487">
        <v>809</v>
      </c>
      <c r="AY76" s="200">
        <v>3011</v>
      </c>
      <c r="BA76" s="201">
        <v>0</v>
      </c>
      <c r="BB76" s="201">
        <v>0</v>
      </c>
    </row>
    <row r="77" spans="1:54" ht="12.75" x14ac:dyDescent="0.2">
      <c r="A77" s="475" t="s">
        <v>1024</v>
      </c>
      <c r="B77" s="482">
        <v>311</v>
      </c>
      <c r="C77" s="1">
        <v>407</v>
      </c>
      <c r="D77" s="1">
        <v>326</v>
      </c>
      <c r="E77" s="1">
        <v>1709</v>
      </c>
      <c r="F77" s="1">
        <v>0</v>
      </c>
      <c r="G77" s="1">
        <v>471</v>
      </c>
      <c r="H77" s="1">
        <v>362</v>
      </c>
      <c r="I77" s="1">
        <v>2816</v>
      </c>
      <c r="J77" s="1">
        <v>10</v>
      </c>
      <c r="K77" s="1">
        <v>4</v>
      </c>
      <c r="L77" s="1">
        <v>600</v>
      </c>
      <c r="M77" s="1">
        <v>1607</v>
      </c>
      <c r="N77" s="1">
        <v>899</v>
      </c>
      <c r="O77" s="1">
        <v>3083</v>
      </c>
      <c r="P77" s="1">
        <v>261</v>
      </c>
      <c r="Q77" s="1">
        <v>711</v>
      </c>
      <c r="R77" s="1">
        <v>2</v>
      </c>
      <c r="S77" s="1">
        <v>0</v>
      </c>
      <c r="T77" s="1">
        <v>1746</v>
      </c>
      <c r="U77" s="1">
        <v>841</v>
      </c>
      <c r="V77" s="1">
        <v>2</v>
      </c>
      <c r="W77" s="1">
        <v>3</v>
      </c>
      <c r="X77" s="490">
        <v>16171</v>
      </c>
      <c r="AA77" s="475" t="s">
        <v>1024</v>
      </c>
      <c r="AB77" s="476"/>
      <c r="AC77" s="3"/>
      <c r="AD77" s="3">
        <v>3</v>
      </c>
      <c r="AE77" s="3">
        <v>527</v>
      </c>
      <c r="AF77" s="3">
        <v>0</v>
      </c>
      <c r="AG77" s="3">
        <v>3</v>
      </c>
      <c r="AH77" s="3">
        <v>40</v>
      </c>
      <c r="AI77" s="3">
        <v>40</v>
      </c>
      <c r="AJ77" s="3">
        <v>61</v>
      </c>
      <c r="AK77" s="3">
        <v>51</v>
      </c>
      <c r="AL77" s="3">
        <v>2</v>
      </c>
      <c r="AM77" s="3">
        <v>0</v>
      </c>
      <c r="AN77" s="3">
        <v>0</v>
      </c>
      <c r="AO77" s="3">
        <v>1</v>
      </c>
      <c r="AP77" s="3">
        <v>67</v>
      </c>
      <c r="AQ77" s="3">
        <v>22</v>
      </c>
      <c r="AR77" s="3">
        <v>0</v>
      </c>
      <c r="AS77" s="3">
        <v>0</v>
      </c>
      <c r="AT77" s="487">
        <v>817</v>
      </c>
      <c r="AY77" s="200">
        <v>2382</v>
      </c>
      <c r="BA77" s="201">
        <v>0</v>
      </c>
      <c r="BB77" s="201">
        <v>0</v>
      </c>
    </row>
    <row r="78" spans="1:54" ht="12.75" x14ac:dyDescent="0.2">
      <c r="A78" s="475" t="s">
        <v>1021</v>
      </c>
      <c r="B78" s="482">
        <v>686</v>
      </c>
      <c r="C78" s="1">
        <v>1326</v>
      </c>
      <c r="D78" s="1">
        <v>205</v>
      </c>
      <c r="E78" s="1">
        <v>2997</v>
      </c>
      <c r="F78" s="1">
        <v>0</v>
      </c>
      <c r="G78" s="1">
        <v>153</v>
      </c>
      <c r="H78" s="1">
        <v>205</v>
      </c>
      <c r="I78" s="1">
        <v>811</v>
      </c>
      <c r="J78" s="1">
        <v>2</v>
      </c>
      <c r="K78" s="1">
        <v>8</v>
      </c>
      <c r="L78" s="1">
        <v>735</v>
      </c>
      <c r="M78" s="1">
        <v>1320</v>
      </c>
      <c r="N78" s="1">
        <v>594</v>
      </c>
      <c r="O78" s="1">
        <v>1424</v>
      </c>
      <c r="P78" s="1">
        <v>961</v>
      </c>
      <c r="Q78" s="1">
        <v>211</v>
      </c>
      <c r="R78" s="1">
        <v>1</v>
      </c>
      <c r="S78" s="1">
        <v>2</v>
      </c>
      <c r="T78" s="1">
        <v>1686</v>
      </c>
      <c r="U78" s="1">
        <v>940</v>
      </c>
      <c r="V78" s="1">
        <v>10</v>
      </c>
      <c r="W78" s="1">
        <v>6</v>
      </c>
      <c r="X78" s="490">
        <v>14283</v>
      </c>
      <c r="AA78" s="475" t="s">
        <v>1021</v>
      </c>
      <c r="AB78" s="476"/>
      <c r="AC78" s="3"/>
      <c r="AD78" s="3">
        <v>0</v>
      </c>
      <c r="AE78" s="3">
        <v>116</v>
      </c>
      <c r="AF78" s="3">
        <v>2</v>
      </c>
      <c r="AG78" s="3"/>
      <c r="AH78" s="3">
        <v>30</v>
      </c>
      <c r="AI78" s="3">
        <v>20</v>
      </c>
      <c r="AJ78" s="3">
        <v>22</v>
      </c>
      <c r="AK78" s="3">
        <v>28</v>
      </c>
      <c r="AL78" s="3">
        <v>18</v>
      </c>
      <c r="AM78" s="3">
        <v>5</v>
      </c>
      <c r="AN78" s="3">
        <v>1</v>
      </c>
      <c r="AO78" s="3">
        <v>2</v>
      </c>
      <c r="AP78" s="3">
        <v>40</v>
      </c>
      <c r="AQ78" s="3">
        <v>23</v>
      </c>
      <c r="AR78" s="3">
        <v>0</v>
      </c>
      <c r="AS78" s="3">
        <v>0</v>
      </c>
      <c r="AT78" s="487">
        <v>307</v>
      </c>
      <c r="AY78" s="200">
        <v>2302</v>
      </c>
      <c r="BA78" s="201">
        <v>0</v>
      </c>
      <c r="BB78" s="201">
        <v>0</v>
      </c>
    </row>
    <row r="79" spans="1:54" ht="12.75" x14ac:dyDescent="0.2">
      <c r="A79" s="475" t="s">
        <v>1022</v>
      </c>
      <c r="B79" s="482">
        <v>553</v>
      </c>
      <c r="C79" s="1">
        <v>414</v>
      </c>
      <c r="D79" s="1">
        <v>200</v>
      </c>
      <c r="E79" s="1">
        <v>2820</v>
      </c>
      <c r="F79" s="1">
        <v>0</v>
      </c>
      <c r="G79" s="1">
        <v>147</v>
      </c>
      <c r="H79" s="1">
        <v>88</v>
      </c>
      <c r="I79" s="1">
        <v>3007</v>
      </c>
      <c r="J79" s="1">
        <v>6</v>
      </c>
      <c r="K79" s="1">
        <v>15</v>
      </c>
      <c r="L79" s="1">
        <v>856</v>
      </c>
      <c r="M79" s="1">
        <v>1427</v>
      </c>
      <c r="N79" s="1">
        <v>544</v>
      </c>
      <c r="O79" s="1">
        <v>2202</v>
      </c>
      <c r="P79" s="1">
        <v>988</v>
      </c>
      <c r="Q79" s="1">
        <v>959</v>
      </c>
      <c r="R79" s="1">
        <v>1</v>
      </c>
      <c r="S79" s="1">
        <v>1</v>
      </c>
      <c r="T79" s="1">
        <v>2312</v>
      </c>
      <c r="U79" s="1">
        <v>1027</v>
      </c>
      <c r="V79" s="1">
        <v>1</v>
      </c>
      <c r="W79" s="1">
        <v>0</v>
      </c>
      <c r="X79" s="490">
        <v>17568</v>
      </c>
      <c r="AA79" s="475" t="s">
        <v>1022</v>
      </c>
      <c r="AB79" s="476"/>
      <c r="AC79" s="3"/>
      <c r="AD79" s="3">
        <v>0</v>
      </c>
      <c r="AE79" s="3">
        <v>365</v>
      </c>
      <c r="AF79" s="3">
        <v>1</v>
      </c>
      <c r="AG79" s="3">
        <v>1</v>
      </c>
      <c r="AH79" s="3">
        <v>50</v>
      </c>
      <c r="AI79" s="3">
        <v>15</v>
      </c>
      <c r="AJ79" s="3">
        <v>13</v>
      </c>
      <c r="AK79" s="3">
        <v>79</v>
      </c>
      <c r="AL79" s="3">
        <v>11</v>
      </c>
      <c r="AM79" s="3">
        <v>3</v>
      </c>
      <c r="AN79" s="3">
        <v>0</v>
      </c>
      <c r="AO79" s="3">
        <v>0</v>
      </c>
      <c r="AP79" s="3">
        <v>99</v>
      </c>
      <c r="AQ79" s="3">
        <v>32</v>
      </c>
      <c r="AR79" s="3">
        <v>0</v>
      </c>
      <c r="AS79" s="3">
        <v>0</v>
      </c>
      <c r="AT79" s="487">
        <v>669</v>
      </c>
      <c r="AY79" s="200">
        <v>3093</v>
      </c>
      <c r="BA79" s="201">
        <v>0</v>
      </c>
      <c r="BB79" s="201">
        <v>0</v>
      </c>
    </row>
    <row r="80" spans="1:54" ht="12.75" x14ac:dyDescent="0.2">
      <c r="A80" s="475" t="s">
        <v>1023</v>
      </c>
      <c r="B80" s="482">
        <v>287</v>
      </c>
      <c r="C80" s="1">
        <v>427</v>
      </c>
      <c r="D80" s="1">
        <v>345</v>
      </c>
      <c r="E80" s="1">
        <v>1602</v>
      </c>
      <c r="F80" s="1">
        <v>0</v>
      </c>
      <c r="G80" s="1">
        <v>120</v>
      </c>
      <c r="H80" s="1">
        <v>157</v>
      </c>
      <c r="I80" s="1">
        <v>3942</v>
      </c>
      <c r="J80" s="1">
        <v>20</v>
      </c>
      <c r="K80" s="1">
        <v>6</v>
      </c>
      <c r="L80" s="1">
        <v>680</v>
      </c>
      <c r="M80" s="1">
        <v>2011</v>
      </c>
      <c r="N80" s="1">
        <v>574</v>
      </c>
      <c r="O80" s="1">
        <v>1832</v>
      </c>
      <c r="P80" s="1">
        <v>304</v>
      </c>
      <c r="Q80" s="1">
        <v>1041</v>
      </c>
      <c r="R80" s="1">
        <v>0</v>
      </c>
      <c r="S80" s="1">
        <v>2</v>
      </c>
      <c r="T80" s="1">
        <v>2371</v>
      </c>
      <c r="U80" s="1">
        <v>1523</v>
      </c>
      <c r="V80" s="1">
        <v>1</v>
      </c>
      <c r="W80" s="1">
        <v>2</v>
      </c>
      <c r="X80" s="490">
        <v>17247</v>
      </c>
      <c r="AA80" s="475" t="s">
        <v>1023</v>
      </c>
      <c r="AB80" s="476"/>
      <c r="AC80" s="3"/>
      <c r="AD80" s="3">
        <v>0</v>
      </c>
      <c r="AE80" s="3">
        <v>501</v>
      </c>
      <c r="AF80" s="3">
        <v>1</v>
      </c>
      <c r="AG80" s="3"/>
      <c r="AH80" s="3">
        <v>49</v>
      </c>
      <c r="AI80" s="3">
        <v>32</v>
      </c>
      <c r="AJ80" s="3">
        <v>19</v>
      </c>
      <c r="AK80" s="3">
        <v>50</v>
      </c>
      <c r="AL80" s="3">
        <v>15</v>
      </c>
      <c r="AM80" s="3">
        <v>6</v>
      </c>
      <c r="AN80" s="3">
        <v>0</v>
      </c>
      <c r="AO80" s="3">
        <v>0</v>
      </c>
      <c r="AP80" s="3">
        <v>75</v>
      </c>
      <c r="AQ80" s="3">
        <v>52</v>
      </c>
      <c r="AR80" s="3">
        <v>0</v>
      </c>
      <c r="AS80" s="3">
        <v>1</v>
      </c>
      <c r="AT80" s="487">
        <v>801</v>
      </c>
      <c r="AY80" s="200">
        <v>2044</v>
      </c>
      <c r="BA80" s="201">
        <v>0</v>
      </c>
      <c r="BB80" s="201">
        <v>0</v>
      </c>
    </row>
    <row r="81" spans="1:54" ht="12.75" x14ac:dyDescent="0.2">
      <c r="A81" s="475" t="s">
        <v>1017</v>
      </c>
      <c r="B81" s="482">
        <v>224</v>
      </c>
      <c r="C81" s="1">
        <v>1125</v>
      </c>
      <c r="D81" s="1">
        <v>1752</v>
      </c>
      <c r="E81" s="1">
        <v>1782</v>
      </c>
      <c r="F81" s="1">
        <v>0</v>
      </c>
      <c r="G81" s="1">
        <v>402</v>
      </c>
      <c r="H81" s="1">
        <v>393</v>
      </c>
      <c r="I81" s="1">
        <v>2033</v>
      </c>
      <c r="J81" s="1">
        <v>7</v>
      </c>
      <c r="K81" s="1">
        <v>11</v>
      </c>
      <c r="L81" s="1">
        <v>590</v>
      </c>
      <c r="M81" s="1">
        <v>433</v>
      </c>
      <c r="N81" s="1">
        <v>1697</v>
      </c>
      <c r="O81" s="1"/>
      <c r="P81" s="1">
        <v>166948</v>
      </c>
      <c r="Q81" s="1">
        <v>4227</v>
      </c>
      <c r="R81" s="1">
        <v>2</v>
      </c>
      <c r="S81" s="1">
        <v>2</v>
      </c>
      <c r="T81" s="1">
        <v>332</v>
      </c>
      <c r="U81" s="1">
        <v>2737</v>
      </c>
      <c r="V81" s="1">
        <v>11</v>
      </c>
      <c r="W81" s="1">
        <v>0</v>
      </c>
      <c r="X81" s="490">
        <v>184708</v>
      </c>
      <c r="AA81" s="475" t="s">
        <v>1017</v>
      </c>
      <c r="AB81" s="476"/>
      <c r="AC81" s="3"/>
      <c r="AD81" s="3">
        <v>6</v>
      </c>
      <c r="AE81" s="3">
        <v>361</v>
      </c>
      <c r="AF81" s="3">
        <v>2</v>
      </c>
      <c r="AG81" s="3">
        <v>3</v>
      </c>
      <c r="AH81" s="3">
        <v>39</v>
      </c>
      <c r="AI81" s="3">
        <v>28</v>
      </c>
      <c r="AJ81" s="3">
        <v>80</v>
      </c>
      <c r="AK81" s="3"/>
      <c r="AL81" s="3">
        <v>12542</v>
      </c>
      <c r="AM81" s="3">
        <v>0</v>
      </c>
      <c r="AN81" s="3">
        <v>0</v>
      </c>
      <c r="AO81" s="3">
        <v>5</v>
      </c>
      <c r="AP81" s="3">
        <v>14</v>
      </c>
      <c r="AQ81" s="3">
        <v>158</v>
      </c>
      <c r="AR81" s="3">
        <v>0</v>
      </c>
      <c r="AS81" s="3">
        <v>0</v>
      </c>
      <c r="AT81" s="487">
        <v>13238</v>
      </c>
      <c r="AY81" s="200">
        <v>3279</v>
      </c>
      <c r="BA81" s="201">
        <v>0</v>
      </c>
      <c r="BB81" s="201">
        <v>0</v>
      </c>
    </row>
    <row r="82" spans="1:54" ht="12.75" x14ac:dyDescent="0.2">
      <c r="A82" s="475" t="s">
        <v>1018</v>
      </c>
      <c r="B82" s="482">
        <v>983</v>
      </c>
      <c r="C82" s="1">
        <v>657</v>
      </c>
      <c r="D82" s="1">
        <v>1143</v>
      </c>
      <c r="E82" s="1">
        <v>2371</v>
      </c>
      <c r="F82" s="1">
        <v>1</v>
      </c>
      <c r="G82" s="1">
        <v>321</v>
      </c>
      <c r="H82" s="1">
        <v>447</v>
      </c>
      <c r="I82" s="1">
        <v>1342</v>
      </c>
      <c r="J82" s="1">
        <v>9</v>
      </c>
      <c r="K82" s="1">
        <v>1</v>
      </c>
      <c r="L82" s="1">
        <v>593</v>
      </c>
      <c r="M82" s="1">
        <v>522</v>
      </c>
      <c r="N82" s="1">
        <v>936</v>
      </c>
      <c r="O82" s="1">
        <v>70391</v>
      </c>
      <c r="P82" s="1">
        <v>5277</v>
      </c>
      <c r="Q82" s="1">
        <v>332</v>
      </c>
      <c r="R82" s="1">
        <v>1</v>
      </c>
      <c r="S82" s="1">
        <v>1</v>
      </c>
      <c r="T82" s="1">
        <v>662</v>
      </c>
      <c r="U82" s="1">
        <v>1908</v>
      </c>
      <c r="V82" s="1">
        <v>4</v>
      </c>
      <c r="W82" s="1">
        <v>0</v>
      </c>
      <c r="X82" s="490">
        <v>87902</v>
      </c>
      <c r="AA82" s="475" t="s">
        <v>1018</v>
      </c>
      <c r="AB82" s="476"/>
      <c r="AC82" s="3"/>
      <c r="AD82" s="3">
        <v>7</v>
      </c>
      <c r="AE82" s="3">
        <v>166</v>
      </c>
      <c r="AF82" s="3">
        <v>0</v>
      </c>
      <c r="AG82" s="3">
        <v>1</v>
      </c>
      <c r="AH82" s="3">
        <v>18</v>
      </c>
      <c r="AI82" s="3">
        <v>49</v>
      </c>
      <c r="AJ82" s="3">
        <v>49</v>
      </c>
      <c r="AK82" s="3">
        <v>5475</v>
      </c>
      <c r="AL82" s="3">
        <v>10</v>
      </c>
      <c r="AM82" s="3">
        <v>1</v>
      </c>
      <c r="AN82" s="3">
        <v>0</v>
      </c>
      <c r="AO82" s="3">
        <v>7</v>
      </c>
      <c r="AP82" s="3">
        <v>21</v>
      </c>
      <c r="AQ82" s="3">
        <v>58</v>
      </c>
      <c r="AR82" s="3">
        <v>0</v>
      </c>
      <c r="AS82" s="3">
        <v>0</v>
      </c>
      <c r="AT82" s="487">
        <v>5862</v>
      </c>
      <c r="AY82" s="200">
        <v>2259</v>
      </c>
      <c r="BA82" s="201">
        <v>0</v>
      </c>
      <c r="BB82" s="201">
        <v>0</v>
      </c>
    </row>
    <row r="83" spans="1:54" ht="12.75" x14ac:dyDescent="0.2">
      <c r="A83" s="475" t="s">
        <v>1019</v>
      </c>
      <c r="B83" s="482">
        <v>1432</v>
      </c>
      <c r="C83" s="1">
        <v>984</v>
      </c>
      <c r="D83" s="1">
        <v>462</v>
      </c>
      <c r="E83" s="1">
        <v>3142</v>
      </c>
      <c r="F83" s="1">
        <v>0</v>
      </c>
      <c r="G83" s="1">
        <v>236</v>
      </c>
      <c r="H83" s="1">
        <v>299</v>
      </c>
      <c r="I83" s="1">
        <v>1240</v>
      </c>
      <c r="J83" s="1">
        <v>7</v>
      </c>
      <c r="K83" s="1">
        <v>4</v>
      </c>
      <c r="L83" s="1">
        <v>687</v>
      </c>
      <c r="M83" s="1">
        <v>766</v>
      </c>
      <c r="N83" s="1">
        <v>855</v>
      </c>
      <c r="O83" s="1">
        <v>6478</v>
      </c>
      <c r="P83" s="1">
        <v>2899</v>
      </c>
      <c r="Q83" s="1">
        <v>314</v>
      </c>
      <c r="R83" s="1">
        <v>1</v>
      </c>
      <c r="S83" s="1">
        <v>0</v>
      </c>
      <c r="T83" s="1">
        <v>1289</v>
      </c>
      <c r="U83" s="1">
        <v>1724</v>
      </c>
      <c r="V83" s="1">
        <v>7</v>
      </c>
      <c r="W83" s="1">
        <v>0</v>
      </c>
      <c r="X83" s="490">
        <v>22826</v>
      </c>
      <c r="AA83" s="475" t="s">
        <v>1019</v>
      </c>
      <c r="AB83" s="476"/>
      <c r="AC83" s="3"/>
      <c r="AD83" s="3">
        <v>0</v>
      </c>
      <c r="AE83" s="3">
        <v>219</v>
      </c>
      <c r="AF83" s="3">
        <v>1</v>
      </c>
      <c r="AG83" s="3"/>
      <c r="AH83" s="3">
        <v>34</v>
      </c>
      <c r="AI83" s="3">
        <v>12</v>
      </c>
      <c r="AJ83" s="3">
        <v>51</v>
      </c>
      <c r="AK83" s="3">
        <v>17</v>
      </c>
      <c r="AL83" s="3">
        <v>28</v>
      </c>
      <c r="AM83" s="3">
        <v>0</v>
      </c>
      <c r="AN83" s="3">
        <v>0</v>
      </c>
      <c r="AO83" s="3">
        <v>2</v>
      </c>
      <c r="AP83" s="3">
        <v>85</v>
      </c>
      <c r="AQ83" s="3">
        <v>40</v>
      </c>
      <c r="AR83" s="3">
        <v>0</v>
      </c>
      <c r="AS83" s="3">
        <v>0</v>
      </c>
      <c r="AT83" s="487">
        <v>489</v>
      </c>
      <c r="AY83" s="200">
        <v>1560</v>
      </c>
      <c r="BA83" s="201">
        <v>0</v>
      </c>
      <c r="BB83" s="201">
        <v>0</v>
      </c>
    </row>
    <row r="84" spans="1:54" ht="12.75" x14ac:dyDescent="0.2">
      <c r="A84" s="475" t="s">
        <v>1020</v>
      </c>
      <c r="B84" s="482">
        <v>1101</v>
      </c>
      <c r="C84" s="1">
        <v>840</v>
      </c>
      <c r="D84" s="1">
        <v>305</v>
      </c>
      <c r="E84" s="1">
        <v>2235</v>
      </c>
      <c r="F84" s="1">
        <v>0</v>
      </c>
      <c r="G84" s="1">
        <v>287</v>
      </c>
      <c r="H84" s="1">
        <v>298</v>
      </c>
      <c r="I84" s="1">
        <v>1962</v>
      </c>
      <c r="J84" s="1">
        <v>3</v>
      </c>
      <c r="K84" s="1">
        <v>4</v>
      </c>
      <c r="L84" s="1">
        <v>866</v>
      </c>
      <c r="M84" s="1">
        <v>891</v>
      </c>
      <c r="N84" s="1">
        <v>644</v>
      </c>
      <c r="O84" s="1">
        <v>1030</v>
      </c>
      <c r="P84" s="1">
        <v>2786</v>
      </c>
      <c r="Q84" s="1">
        <v>223</v>
      </c>
      <c r="R84" s="1">
        <v>2</v>
      </c>
      <c r="S84" s="1">
        <v>1</v>
      </c>
      <c r="T84" s="1">
        <v>958</v>
      </c>
      <c r="U84" s="1">
        <v>1331</v>
      </c>
      <c r="V84" s="1">
        <v>6</v>
      </c>
      <c r="W84" s="1">
        <v>9</v>
      </c>
      <c r="X84" s="490">
        <v>15782</v>
      </c>
      <c r="AA84" s="475" t="s">
        <v>1020</v>
      </c>
      <c r="AB84" s="476"/>
      <c r="AC84" s="3"/>
      <c r="AD84" s="3">
        <v>4</v>
      </c>
      <c r="AE84" s="3">
        <v>247</v>
      </c>
      <c r="AF84" s="3">
        <v>4</v>
      </c>
      <c r="AG84" s="3"/>
      <c r="AH84" s="3">
        <v>36</v>
      </c>
      <c r="AI84" s="3">
        <v>15</v>
      </c>
      <c r="AJ84" s="3">
        <v>22</v>
      </c>
      <c r="AK84" s="3">
        <v>31</v>
      </c>
      <c r="AL84" s="3">
        <v>31</v>
      </c>
      <c r="AM84" s="3">
        <v>0</v>
      </c>
      <c r="AN84" s="3">
        <v>0</v>
      </c>
      <c r="AO84" s="3">
        <v>0</v>
      </c>
      <c r="AP84" s="3">
        <v>53</v>
      </c>
      <c r="AQ84" s="3">
        <v>29</v>
      </c>
      <c r="AR84" s="3">
        <v>0</v>
      </c>
      <c r="AS84" s="3">
        <v>0</v>
      </c>
      <c r="AT84" s="487">
        <v>472</v>
      </c>
      <c r="AY84" s="200">
        <v>1311</v>
      </c>
      <c r="BA84" s="201">
        <v>0</v>
      </c>
      <c r="BB84" s="201">
        <v>0</v>
      </c>
    </row>
    <row r="85" spans="1:54" ht="12.75" x14ac:dyDescent="0.2">
      <c r="A85" s="475" t="s">
        <v>1012</v>
      </c>
      <c r="B85" s="482"/>
      <c r="C85" s="1">
        <v>151</v>
      </c>
      <c r="D85" s="1">
        <v>118</v>
      </c>
      <c r="E85" s="1">
        <v>461</v>
      </c>
      <c r="F85" s="1">
        <v>65</v>
      </c>
      <c r="G85" s="1"/>
      <c r="H85" s="1">
        <v>1413</v>
      </c>
      <c r="I85" s="1">
        <v>3609</v>
      </c>
      <c r="J85" s="1">
        <v>12</v>
      </c>
      <c r="K85" s="1"/>
      <c r="L85" s="1"/>
      <c r="M85" s="1"/>
      <c r="N85" s="1"/>
      <c r="O85" s="1"/>
      <c r="P85" s="1"/>
      <c r="Q85" s="1"/>
      <c r="R85" s="1"/>
      <c r="S85" s="1"/>
      <c r="T85" s="1"/>
      <c r="U85" s="1">
        <v>6583</v>
      </c>
      <c r="V85" s="1">
        <v>16</v>
      </c>
      <c r="W85" s="1"/>
      <c r="X85" s="490">
        <v>12428</v>
      </c>
      <c r="AA85" s="475" t="s">
        <v>1012</v>
      </c>
      <c r="AB85" s="476"/>
      <c r="AC85" s="3"/>
      <c r="AD85" s="3">
        <v>0</v>
      </c>
      <c r="AE85" s="3">
        <v>57</v>
      </c>
      <c r="AF85" s="3">
        <v>2</v>
      </c>
      <c r="AG85" s="3"/>
      <c r="AH85" s="3"/>
      <c r="AI85" s="3"/>
      <c r="AJ85" s="3"/>
      <c r="AK85" s="3"/>
      <c r="AL85" s="3"/>
      <c r="AM85" s="3"/>
      <c r="AN85" s="3"/>
      <c r="AO85" s="3"/>
      <c r="AP85" s="3"/>
      <c r="AQ85" s="3">
        <v>57</v>
      </c>
      <c r="AR85" s="3">
        <v>2</v>
      </c>
      <c r="AS85" s="3"/>
      <c r="AT85" s="487">
        <v>118</v>
      </c>
      <c r="AY85" s="200">
        <v>1137</v>
      </c>
      <c r="BA85" s="201">
        <v>5</v>
      </c>
      <c r="BB85" s="201">
        <v>0</v>
      </c>
    </row>
    <row r="86" spans="1:54" ht="12.75" x14ac:dyDescent="0.2">
      <c r="A86" s="475" t="s">
        <v>1013</v>
      </c>
      <c r="B86" s="482"/>
      <c r="C86" s="1">
        <v>440</v>
      </c>
      <c r="D86" s="1">
        <v>287</v>
      </c>
      <c r="E86" s="1">
        <v>1343</v>
      </c>
      <c r="F86" s="1">
        <v>3</v>
      </c>
      <c r="G86" s="1"/>
      <c r="H86" s="1">
        <v>1093</v>
      </c>
      <c r="I86" s="1">
        <v>1079</v>
      </c>
      <c r="J86" s="1">
        <v>59</v>
      </c>
      <c r="K86" s="1"/>
      <c r="L86" s="1"/>
      <c r="M86" s="1"/>
      <c r="N86" s="1"/>
      <c r="O86" s="1"/>
      <c r="P86" s="1"/>
      <c r="Q86" s="1"/>
      <c r="R86" s="1"/>
      <c r="S86" s="1">
        <v>60937</v>
      </c>
      <c r="T86" s="1">
        <v>166764</v>
      </c>
      <c r="U86" s="1">
        <v>3086</v>
      </c>
      <c r="V86" s="1">
        <v>12</v>
      </c>
      <c r="W86" s="1"/>
      <c r="X86" s="490">
        <v>235103</v>
      </c>
      <c r="AA86" s="475" t="s">
        <v>1013</v>
      </c>
      <c r="AB86" s="476"/>
      <c r="AC86" s="3"/>
      <c r="AD86" s="3">
        <v>10</v>
      </c>
      <c r="AE86" s="3">
        <v>140</v>
      </c>
      <c r="AF86" s="3">
        <v>3</v>
      </c>
      <c r="AG86" s="3"/>
      <c r="AH86" s="3"/>
      <c r="AI86" s="3"/>
      <c r="AJ86" s="3"/>
      <c r="AK86" s="3"/>
      <c r="AL86" s="3"/>
      <c r="AM86" s="3"/>
      <c r="AN86" s="3"/>
      <c r="AO86" s="3">
        <v>12355</v>
      </c>
      <c r="AP86" s="3">
        <v>23884</v>
      </c>
      <c r="AQ86" s="3">
        <v>106</v>
      </c>
      <c r="AR86" s="3">
        <v>2</v>
      </c>
      <c r="AS86" s="3"/>
      <c r="AT86" s="487">
        <v>36500</v>
      </c>
      <c r="AY86" s="201">
        <v>870</v>
      </c>
      <c r="BA86" s="201">
        <v>7</v>
      </c>
      <c r="BB86" s="201">
        <v>0</v>
      </c>
    </row>
    <row r="87" spans="1:54" ht="12.75" x14ac:dyDescent="0.2">
      <c r="A87" s="475" t="s">
        <v>1014</v>
      </c>
      <c r="B87" s="482"/>
      <c r="C87" s="1">
        <v>2428</v>
      </c>
      <c r="D87" s="1">
        <v>499</v>
      </c>
      <c r="E87" s="1">
        <v>1117</v>
      </c>
      <c r="F87" s="1">
        <v>1</v>
      </c>
      <c r="G87" s="1"/>
      <c r="H87" s="1">
        <v>1147</v>
      </c>
      <c r="I87" s="1">
        <v>1216</v>
      </c>
      <c r="J87" s="1">
        <v>21</v>
      </c>
      <c r="K87" s="1"/>
      <c r="L87" s="1"/>
      <c r="M87" s="1"/>
      <c r="N87" s="1">
        <v>11127</v>
      </c>
      <c r="O87" s="1"/>
      <c r="P87" s="1"/>
      <c r="Q87" s="1"/>
      <c r="R87" s="1"/>
      <c r="S87" s="1">
        <v>51</v>
      </c>
      <c r="T87" s="1">
        <v>434</v>
      </c>
      <c r="U87" s="1">
        <v>3618</v>
      </c>
      <c r="V87" s="1">
        <v>10</v>
      </c>
      <c r="W87" s="1"/>
      <c r="X87" s="490">
        <v>21669</v>
      </c>
      <c r="AA87" s="475" t="s">
        <v>1014</v>
      </c>
      <c r="AB87" s="476"/>
      <c r="AC87" s="3"/>
      <c r="AD87" s="3">
        <v>3</v>
      </c>
      <c r="AE87" s="3">
        <v>176</v>
      </c>
      <c r="AF87" s="3">
        <v>1</v>
      </c>
      <c r="AG87" s="3"/>
      <c r="AH87" s="3"/>
      <c r="AI87" s="3"/>
      <c r="AJ87" s="3">
        <v>53</v>
      </c>
      <c r="AK87" s="3"/>
      <c r="AL87" s="3"/>
      <c r="AM87" s="3"/>
      <c r="AN87" s="3"/>
      <c r="AO87" s="3">
        <v>12</v>
      </c>
      <c r="AP87" s="3">
        <v>23</v>
      </c>
      <c r="AQ87" s="3">
        <v>100</v>
      </c>
      <c r="AR87" s="3">
        <v>0</v>
      </c>
      <c r="AS87" s="3"/>
      <c r="AT87" s="487">
        <v>368</v>
      </c>
      <c r="AY87" s="201">
        <v>636</v>
      </c>
      <c r="BA87" s="201">
        <v>8</v>
      </c>
      <c r="BB87" s="201">
        <v>0</v>
      </c>
    </row>
    <row r="88" spans="1:54" ht="12.75" x14ac:dyDescent="0.2">
      <c r="A88" s="475" t="s">
        <v>1015</v>
      </c>
      <c r="B88" s="482"/>
      <c r="C88" s="1">
        <v>993</v>
      </c>
      <c r="D88" s="1">
        <v>611</v>
      </c>
      <c r="E88" s="1">
        <v>1615</v>
      </c>
      <c r="F88" s="1">
        <v>0</v>
      </c>
      <c r="G88" s="1">
        <v>523</v>
      </c>
      <c r="H88" s="1">
        <v>618</v>
      </c>
      <c r="I88" s="1">
        <v>949</v>
      </c>
      <c r="J88" s="1">
        <v>23</v>
      </c>
      <c r="K88" s="1"/>
      <c r="L88" s="1"/>
      <c r="M88" s="1">
        <v>3968</v>
      </c>
      <c r="N88" s="1">
        <v>2050</v>
      </c>
      <c r="O88" s="1"/>
      <c r="P88" s="1"/>
      <c r="Q88" s="1"/>
      <c r="R88" s="1">
        <v>70240</v>
      </c>
      <c r="S88" s="1">
        <v>2</v>
      </c>
      <c r="T88" s="1">
        <v>409</v>
      </c>
      <c r="U88" s="1">
        <v>2769</v>
      </c>
      <c r="V88" s="1">
        <v>13</v>
      </c>
      <c r="W88" s="1"/>
      <c r="X88" s="490">
        <v>84783</v>
      </c>
      <c r="AA88" s="475" t="s">
        <v>1015</v>
      </c>
      <c r="AB88" s="476"/>
      <c r="AC88" s="3"/>
      <c r="AD88" s="3">
        <v>2</v>
      </c>
      <c r="AE88" s="3">
        <v>199</v>
      </c>
      <c r="AF88" s="3">
        <v>0</v>
      </c>
      <c r="AG88" s="3"/>
      <c r="AH88" s="3"/>
      <c r="AI88" s="3">
        <v>18</v>
      </c>
      <c r="AJ88" s="3">
        <v>123</v>
      </c>
      <c r="AK88" s="3"/>
      <c r="AL88" s="3"/>
      <c r="AM88" s="3"/>
      <c r="AN88" s="3">
        <v>7096</v>
      </c>
      <c r="AO88" s="3">
        <v>13</v>
      </c>
      <c r="AP88" s="3">
        <v>43</v>
      </c>
      <c r="AQ88" s="3">
        <v>118</v>
      </c>
      <c r="AR88" s="3">
        <v>0</v>
      </c>
      <c r="AS88" s="3"/>
      <c r="AT88" s="487">
        <v>7612</v>
      </c>
      <c r="AY88" s="201">
        <v>975</v>
      </c>
      <c r="BA88" s="201">
        <v>18</v>
      </c>
      <c r="BB88" s="201">
        <v>0</v>
      </c>
    </row>
    <row r="89" spans="1:54" ht="12.75" x14ac:dyDescent="0.2">
      <c r="A89" s="475" t="s">
        <v>1016</v>
      </c>
      <c r="B89" s="482"/>
      <c r="C89" s="1">
        <v>1137</v>
      </c>
      <c r="D89" s="1">
        <v>1344</v>
      </c>
      <c r="E89" s="1">
        <v>1017</v>
      </c>
      <c r="F89" s="1">
        <v>0</v>
      </c>
      <c r="G89" s="1">
        <v>789</v>
      </c>
      <c r="H89" s="1">
        <v>824</v>
      </c>
      <c r="I89" s="1">
        <v>925</v>
      </c>
      <c r="J89" s="1">
        <v>15</v>
      </c>
      <c r="K89" s="1">
        <v>3</v>
      </c>
      <c r="L89" s="1">
        <v>2482</v>
      </c>
      <c r="M89" s="1">
        <v>572</v>
      </c>
      <c r="N89" s="1">
        <v>873</v>
      </c>
      <c r="O89" s="1"/>
      <c r="P89" s="1"/>
      <c r="Q89" s="1">
        <v>124741</v>
      </c>
      <c r="R89" s="1">
        <v>249</v>
      </c>
      <c r="S89" s="1">
        <v>1</v>
      </c>
      <c r="T89" s="1">
        <v>422</v>
      </c>
      <c r="U89" s="1">
        <v>2572</v>
      </c>
      <c r="V89" s="1">
        <v>7</v>
      </c>
      <c r="W89" s="1">
        <v>146390</v>
      </c>
      <c r="X89" s="490">
        <v>284363</v>
      </c>
      <c r="AA89" s="475" t="s">
        <v>1016</v>
      </c>
      <c r="AB89" s="476"/>
      <c r="AC89" s="3"/>
      <c r="AD89" s="3">
        <v>9</v>
      </c>
      <c r="AE89" s="3">
        <v>153</v>
      </c>
      <c r="AF89" s="3">
        <v>0</v>
      </c>
      <c r="AG89" s="3">
        <v>1</v>
      </c>
      <c r="AH89" s="3">
        <v>14</v>
      </c>
      <c r="AI89" s="3">
        <v>44</v>
      </c>
      <c r="AJ89" s="3">
        <v>54</v>
      </c>
      <c r="AK89" s="3"/>
      <c r="AL89" s="3"/>
      <c r="AM89" s="3">
        <v>2017</v>
      </c>
      <c r="AN89" s="3">
        <v>1</v>
      </c>
      <c r="AO89" s="3">
        <v>3</v>
      </c>
      <c r="AP89" s="3">
        <v>13</v>
      </c>
      <c r="AQ89" s="3">
        <v>139</v>
      </c>
      <c r="AR89" s="3">
        <v>0</v>
      </c>
      <c r="AS89" s="3">
        <v>2839</v>
      </c>
      <c r="AT89" s="487">
        <v>5287</v>
      </c>
      <c r="AY89" s="201">
        <v>738</v>
      </c>
      <c r="BA89" s="201">
        <v>17</v>
      </c>
      <c r="BB89" s="201">
        <v>0</v>
      </c>
    </row>
    <row r="90" spans="1:54" ht="12.75" x14ac:dyDescent="0.2">
      <c r="A90" s="475" t="s">
        <v>1011</v>
      </c>
      <c r="B90" s="482"/>
      <c r="C90" s="1"/>
      <c r="D90" s="1"/>
      <c r="E90" s="1">
        <v>474</v>
      </c>
      <c r="F90" s="1"/>
      <c r="G90" s="1"/>
      <c r="H90" s="1"/>
      <c r="I90" s="1"/>
      <c r="J90" s="1">
        <v>1</v>
      </c>
      <c r="K90" s="1"/>
      <c r="L90" s="1"/>
      <c r="M90" s="1"/>
      <c r="N90" s="1"/>
      <c r="O90" s="1"/>
      <c r="P90" s="1"/>
      <c r="Q90" s="1"/>
      <c r="R90" s="1"/>
      <c r="S90" s="1"/>
      <c r="T90" s="1"/>
      <c r="U90" s="1">
        <v>283906</v>
      </c>
      <c r="V90" s="1">
        <v>435865</v>
      </c>
      <c r="W90" s="1"/>
      <c r="X90" s="490">
        <v>720246</v>
      </c>
      <c r="AA90" s="475" t="s">
        <v>1011</v>
      </c>
      <c r="AB90" s="476"/>
      <c r="AC90" s="3"/>
      <c r="AD90" s="3"/>
      <c r="AE90" s="3"/>
      <c r="AF90" s="3">
        <v>0</v>
      </c>
      <c r="AG90" s="3"/>
      <c r="AH90" s="3"/>
      <c r="AI90" s="3"/>
      <c r="AJ90" s="3"/>
      <c r="AK90" s="3"/>
      <c r="AL90" s="3"/>
      <c r="AM90" s="3"/>
      <c r="AN90" s="3"/>
      <c r="AO90" s="3"/>
      <c r="AP90" s="3"/>
      <c r="AQ90" s="3">
        <v>23600</v>
      </c>
      <c r="AR90" s="3">
        <v>9777</v>
      </c>
      <c r="AS90" s="3"/>
      <c r="AT90" s="487">
        <v>33377</v>
      </c>
      <c r="AY90" s="201">
        <v>545</v>
      </c>
      <c r="BA90" s="201">
        <v>19</v>
      </c>
      <c r="BB90" s="201">
        <v>0</v>
      </c>
    </row>
    <row r="91" spans="1:54" ht="12.75" x14ac:dyDescent="0.2">
      <c r="A91" s="475" t="s">
        <v>1010</v>
      </c>
      <c r="B91" s="482"/>
      <c r="C91" s="1"/>
      <c r="D91" s="1"/>
      <c r="E91" s="1"/>
      <c r="F91" s="1"/>
      <c r="G91" s="1"/>
      <c r="H91" s="1"/>
      <c r="I91" s="1"/>
      <c r="J91" s="1"/>
      <c r="K91" s="1"/>
      <c r="L91" s="1"/>
      <c r="M91" s="1"/>
      <c r="N91" s="1"/>
      <c r="O91" s="1"/>
      <c r="P91" s="1"/>
      <c r="Q91" s="1"/>
      <c r="R91" s="1"/>
      <c r="S91" s="1"/>
      <c r="T91" s="1"/>
      <c r="U91" s="1"/>
      <c r="V91" s="1">
        <v>0</v>
      </c>
      <c r="W91" s="1"/>
      <c r="X91" s="490">
        <v>0</v>
      </c>
      <c r="AA91" s="475" t="s">
        <v>1010</v>
      </c>
      <c r="AB91" s="476"/>
      <c r="AC91" s="3"/>
      <c r="AD91" s="3"/>
      <c r="AE91" s="3"/>
      <c r="AF91" s="3"/>
      <c r="AG91" s="3"/>
      <c r="AH91" s="3"/>
      <c r="AI91" s="3"/>
      <c r="AJ91" s="3"/>
      <c r="AK91" s="3"/>
      <c r="AL91" s="3"/>
      <c r="AM91" s="3"/>
      <c r="AN91" s="3"/>
      <c r="AO91" s="3"/>
      <c r="AP91" s="3"/>
      <c r="AQ91" s="3"/>
      <c r="AR91" s="3">
        <v>0</v>
      </c>
      <c r="AS91" s="3"/>
      <c r="AT91" s="487">
        <v>0</v>
      </c>
      <c r="AY91" s="201">
        <v>501</v>
      </c>
      <c r="BA91" s="201">
        <v>22</v>
      </c>
      <c r="BB91" s="201">
        <v>0</v>
      </c>
    </row>
    <row r="92" spans="1:54" ht="12.75" x14ac:dyDescent="0.2">
      <c r="A92" s="477" t="s">
        <v>9</v>
      </c>
      <c r="B92" s="483">
        <v>12345</v>
      </c>
      <c r="C92" s="484">
        <v>91278</v>
      </c>
      <c r="D92" s="484">
        <v>61533</v>
      </c>
      <c r="E92" s="484">
        <v>38142</v>
      </c>
      <c r="F92" s="484">
        <v>73</v>
      </c>
      <c r="G92" s="484">
        <v>14215</v>
      </c>
      <c r="H92" s="484">
        <v>13076</v>
      </c>
      <c r="I92" s="484">
        <v>85274</v>
      </c>
      <c r="J92" s="484">
        <v>361</v>
      </c>
      <c r="K92" s="484">
        <v>145</v>
      </c>
      <c r="L92" s="484">
        <v>62153</v>
      </c>
      <c r="M92" s="484">
        <v>31884</v>
      </c>
      <c r="N92" s="484">
        <v>36966.75</v>
      </c>
      <c r="O92" s="484">
        <v>174068</v>
      </c>
      <c r="P92" s="484">
        <v>181097</v>
      </c>
      <c r="Q92" s="484">
        <v>133804</v>
      </c>
      <c r="R92" s="484">
        <v>70512</v>
      </c>
      <c r="S92" s="484">
        <v>61018</v>
      </c>
      <c r="T92" s="484">
        <v>186897</v>
      </c>
      <c r="U92" s="484">
        <v>316883</v>
      </c>
      <c r="V92" s="484">
        <v>436044</v>
      </c>
      <c r="W92" s="484">
        <v>146426</v>
      </c>
      <c r="X92" s="488">
        <v>2154194.75</v>
      </c>
      <c r="AA92" s="477" t="s">
        <v>9</v>
      </c>
      <c r="AB92" s="478"/>
      <c r="AC92" s="479"/>
      <c r="AD92" s="479">
        <v>63</v>
      </c>
      <c r="AE92" s="479">
        <v>12429</v>
      </c>
      <c r="AF92" s="479">
        <v>41</v>
      </c>
      <c r="AG92" s="479">
        <v>28</v>
      </c>
      <c r="AH92" s="479">
        <v>3271</v>
      </c>
      <c r="AI92" s="479">
        <v>1468</v>
      </c>
      <c r="AJ92" s="484">
        <v>1301.25</v>
      </c>
      <c r="AK92" s="479">
        <v>8805</v>
      </c>
      <c r="AL92" s="479">
        <v>12678</v>
      </c>
      <c r="AM92" s="479">
        <v>2042</v>
      </c>
      <c r="AN92" s="479">
        <v>7100</v>
      </c>
      <c r="AO92" s="479">
        <v>12404</v>
      </c>
      <c r="AP92" s="479">
        <v>24715</v>
      </c>
      <c r="AQ92" s="479">
        <v>24573</v>
      </c>
      <c r="AR92" s="479">
        <v>9781</v>
      </c>
      <c r="AS92" s="479">
        <v>2841</v>
      </c>
      <c r="AT92" s="488">
        <v>123540.25</v>
      </c>
      <c r="AY92" s="201">
        <v>560</v>
      </c>
      <c r="BA92" s="201">
        <v>18</v>
      </c>
      <c r="BB92" s="201">
        <v>0</v>
      </c>
    </row>
    <row r="93" spans="1:54" ht="12.75" x14ac:dyDescent="0.2">
      <c r="AY93" s="201">
        <v>373</v>
      </c>
      <c r="BA93" s="201">
        <v>7</v>
      </c>
      <c r="BB93" s="201">
        <v>0</v>
      </c>
    </row>
    <row r="94" spans="1:54" ht="12.75" x14ac:dyDescent="0.2">
      <c r="AY94" s="201">
        <v>540</v>
      </c>
      <c r="BA94" s="201">
        <v>5</v>
      </c>
      <c r="BB94" s="201">
        <v>0</v>
      </c>
    </row>
    <row r="95" spans="1:54" ht="12.75" x14ac:dyDescent="0.2">
      <c r="AY95" s="201">
        <v>441</v>
      </c>
      <c r="BA95" s="201">
        <v>0</v>
      </c>
      <c r="BB95" s="201">
        <v>0</v>
      </c>
    </row>
    <row r="96" spans="1:54" ht="12.75" x14ac:dyDescent="0.2">
      <c r="AY96" s="201">
        <v>435</v>
      </c>
      <c r="BA96" s="201">
        <v>0</v>
      </c>
      <c r="BB96" s="201">
        <v>0</v>
      </c>
    </row>
    <row r="97" spans="51:54" ht="12.75" x14ac:dyDescent="0.2">
      <c r="AY97" s="201">
        <v>362</v>
      </c>
      <c r="BA97" s="201">
        <v>0</v>
      </c>
      <c r="BB97" s="201">
        <v>0</v>
      </c>
    </row>
    <row r="98" spans="51:54" ht="12.75" x14ac:dyDescent="0.2">
      <c r="AY98" s="201">
        <v>267</v>
      </c>
      <c r="BA98" s="201">
        <v>0</v>
      </c>
      <c r="BB98" s="201">
        <v>0</v>
      </c>
    </row>
    <row r="99" spans="51:54" ht="12.75" x14ac:dyDescent="0.2">
      <c r="AY99" s="201">
        <v>220</v>
      </c>
      <c r="BA99" s="201">
        <v>2</v>
      </c>
      <c r="BB99" s="201">
        <v>0</v>
      </c>
    </row>
    <row r="100" spans="51:54" ht="12.75" x14ac:dyDescent="0.2">
      <c r="AY100" s="201">
        <v>240</v>
      </c>
      <c r="BA100" s="201">
        <v>5</v>
      </c>
      <c r="BB100" s="201">
        <v>0</v>
      </c>
    </row>
    <row r="101" spans="51:54" ht="12.75" x14ac:dyDescent="0.2">
      <c r="AY101" s="201">
        <v>329</v>
      </c>
      <c r="BA101" s="201">
        <v>10</v>
      </c>
      <c r="BB101" s="201">
        <v>0</v>
      </c>
    </row>
    <row r="102" spans="51:54" ht="12.75" x14ac:dyDescent="0.2">
      <c r="AY102" s="201">
        <v>345</v>
      </c>
      <c r="BA102" s="201">
        <v>14</v>
      </c>
      <c r="BB102" s="201">
        <v>0</v>
      </c>
    </row>
    <row r="103" spans="51:54" ht="12.75" x14ac:dyDescent="0.2">
      <c r="AY103" s="201">
        <v>214</v>
      </c>
      <c r="BA103" s="201">
        <v>6</v>
      </c>
      <c r="BB103" s="201">
        <v>0</v>
      </c>
    </row>
    <row r="104" spans="51:54" ht="12.75" x14ac:dyDescent="0.2">
      <c r="AY104" s="201">
        <v>264</v>
      </c>
      <c r="BA104" s="201">
        <v>4</v>
      </c>
      <c r="BB104" s="201">
        <v>0</v>
      </c>
    </row>
    <row r="105" spans="51:54" ht="12.75" x14ac:dyDescent="0.2">
      <c r="AY105" s="201">
        <v>259</v>
      </c>
      <c r="BA105" s="201">
        <v>0</v>
      </c>
      <c r="BB105" s="201">
        <v>0</v>
      </c>
    </row>
    <row r="106" spans="51:54" ht="12.75" x14ac:dyDescent="0.2">
      <c r="AY106" s="201">
        <v>251</v>
      </c>
      <c r="BA106" s="201">
        <v>0</v>
      </c>
      <c r="BB106" s="201">
        <v>0</v>
      </c>
    </row>
    <row r="107" spans="51:54" ht="12.75" x14ac:dyDescent="0.2">
      <c r="AY107" s="201">
        <v>243</v>
      </c>
      <c r="BA107" s="201">
        <v>0</v>
      </c>
      <c r="BB107" s="201">
        <v>0</v>
      </c>
    </row>
    <row r="108" spans="51:54" ht="12.75" x14ac:dyDescent="0.2">
      <c r="AY108" s="201">
        <v>335</v>
      </c>
      <c r="BA108" s="201">
        <v>0</v>
      </c>
      <c r="BB108" s="201">
        <v>0</v>
      </c>
    </row>
    <row r="109" spans="51:54" ht="12.75" x14ac:dyDescent="0.2">
      <c r="AY109" s="201">
        <v>213</v>
      </c>
      <c r="BA109" s="201">
        <v>0</v>
      </c>
      <c r="BB109" s="201">
        <v>0</v>
      </c>
    </row>
    <row r="110" spans="51:54" ht="12.75" x14ac:dyDescent="0.2">
      <c r="AY110" s="201">
        <v>149</v>
      </c>
      <c r="BA110" s="201">
        <v>0</v>
      </c>
      <c r="BB110" s="201">
        <v>0</v>
      </c>
    </row>
    <row r="111" spans="51:54" ht="12.75" x14ac:dyDescent="0.2">
      <c r="AY111" s="201">
        <v>68</v>
      </c>
      <c r="BA111" s="201">
        <v>0</v>
      </c>
      <c r="BB111" s="201">
        <v>0</v>
      </c>
    </row>
    <row r="112" spans="51:54" ht="12.75" x14ac:dyDescent="0.2">
      <c r="AY112" s="201">
        <v>77</v>
      </c>
      <c r="BA112" s="201">
        <v>0</v>
      </c>
      <c r="BB112" s="201">
        <v>0</v>
      </c>
    </row>
    <row r="113" spans="51:54" ht="12.75" x14ac:dyDescent="0.2">
      <c r="AY113" s="201">
        <v>67</v>
      </c>
      <c r="BA113" s="201">
        <v>0</v>
      </c>
      <c r="BB113" s="201">
        <v>0</v>
      </c>
    </row>
    <row r="114" spans="51:54" ht="12.75" x14ac:dyDescent="0.2">
      <c r="AY114" s="201">
        <v>89</v>
      </c>
      <c r="BA114" s="201">
        <v>0</v>
      </c>
      <c r="BB114" s="201">
        <v>0</v>
      </c>
    </row>
    <row r="115" spans="51:54" ht="12.75" x14ac:dyDescent="0.2">
      <c r="AY115" s="201">
        <v>72</v>
      </c>
      <c r="BA115" s="201">
        <v>0</v>
      </c>
      <c r="BB115" s="201">
        <v>0</v>
      </c>
    </row>
    <row r="116" spans="51:54" ht="12.75" x14ac:dyDescent="0.2">
      <c r="AY116" s="201">
        <v>80</v>
      </c>
      <c r="BA116" s="201">
        <v>0</v>
      </c>
      <c r="BB116" s="201">
        <v>0</v>
      </c>
    </row>
    <row r="117" spans="51:54" ht="12.75" x14ac:dyDescent="0.2">
      <c r="AY117" s="201">
        <v>67</v>
      </c>
      <c r="BA117" s="201">
        <v>5</v>
      </c>
      <c r="BB117" s="201">
        <v>0</v>
      </c>
    </row>
    <row r="118" spans="51:54" ht="12.75" x14ac:dyDescent="0.2">
      <c r="AY118" s="201">
        <v>89</v>
      </c>
      <c r="BA118" s="201">
        <v>16</v>
      </c>
      <c r="BB118" s="201">
        <v>0</v>
      </c>
    </row>
    <row r="119" spans="51:54" ht="12.75" x14ac:dyDescent="0.2">
      <c r="AY119" s="201">
        <v>94</v>
      </c>
      <c r="BA119" s="201">
        <v>28</v>
      </c>
      <c r="BB119" s="201">
        <v>0</v>
      </c>
    </row>
    <row r="120" spans="51:54" ht="12.75" x14ac:dyDescent="0.2">
      <c r="AY120" s="201">
        <v>101</v>
      </c>
      <c r="BA120" s="201">
        <v>26</v>
      </c>
      <c r="BB120" s="201">
        <v>0</v>
      </c>
    </row>
    <row r="121" spans="51:54" ht="12.75" x14ac:dyDescent="0.2">
      <c r="AY121" s="201">
        <v>76</v>
      </c>
      <c r="BA121" s="201">
        <v>16</v>
      </c>
      <c r="BB121" s="201">
        <v>0</v>
      </c>
    </row>
    <row r="122" spans="51:54" ht="12.75" x14ac:dyDescent="0.2">
      <c r="AY122" s="201">
        <v>135</v>
      </c>
      <c r="BA122" s="201">
        <v>24</v>
      </c>
      <c r="BB122" s="201">
        <v>0</v>
      </c>
    </row>
    <row r="123" spans="51:54" ht="12.75" x14ac:dyDescent="0.2">
      <c r="AY123" s="201">
        <v>94</v>
      </c>
      <c r="BA123" s="201">
        <v>13</v>
      </c>
      <c r="BB123" s="201">
        <v>0</v>
      </c>
    </row>
    <row r="124" spans="51:54" ht="12.75" x14ac:dyDescent="0.2">
      <c r="AY124" s="201">
        <v>121</v>
      </c>
      <c r="BA124" s="201">
        <v>13</v>
      </c>
      <c r="BB124" s="201">
        <v>0</v>
      </c>
    </row>
    <row r="125" spans="51:54" ht="12.75" x14ac:dyDescent="0.2">
      <c r="AY125" s="201">
        <v>89</v>
      </c>
      <c r="BA125" s="201">
        <v>37</v>
      </c>
      <c r="BB125" s="201">
        <v>0</v>
      </c>
    </row>
    <row r="126" spans="51:54" ht="12.75" x14ac:dyDescent="0.2">
      <c r="AY126" s="201">
        <v>90</v>
      </c>
      <c r="BA126" s="201">
        <v>90</v>
      </c>
      <c r="BB126" s="201">
        <v>0</v>
      </c>
    </row>
    <row r="127" spans="51:54" ht="12.75" x14ac:dyDescent="0.2">
      <c r="AY127" s="201">
        <v>76</v>
      </c>
      <c r="BA127" s="201">
        <v>56</v>
      </c>
      <c r="BB127" s="201">
        <v>0</v>
      </c>
    </row>
    <row r="128" spans="51:54" ht="12.75" x14ac:dyDescent="0.2">
      <c r="AY128" s="201">
        <v>71</v>
      </c>
      <c r="BA128" s="201">
        <v>38</v>
      </c>
      <c r="BB128" s="201">
        <v>0</v>
      </c>
    </row>
    <row r="129" spans="51:54" ht="12.75" x14ac:dyDescent="0.2">
      <c r="AY129" s="201">
        <v>82</v>
      </c>
      <c r="BA129" s="201">
        <v>30</v>
      </c>
      <c r="BB129" s="201">
        <v>0</v>
      </c>
    </row>
    <row r="130" spans="51:54" ht="12.75" x14ac:dyDescent="0.2">
      <c r="AY130" s="201">
        <v>236</v>
      </c>
      <c r="BA130" s="201">
        <v>54</v>
      </c>
      <c r="BB130" s="201">
        <v>0</v>
      </c>
    </row>
    <row r="131" spans="51:54" ht="12.75" x14ac:dyDescent="0.2">
      <c r="AY131" s="201">
        <v>149</v>
      </c>
      <c r="BA131" s="201">
        <v>34</v>
      </c>
      <c r="BB131" s="201">
        <v>0</v>
      </c>
    </row>
    <row r="132" spans="51:54" ht="12.75" x14ac:dyDescent="0.2">
      <c r="AY132" s="201">
        <v>62</v>
      </c>
      <c r="BA132" s="201">
        <v>14</v>
      </c>
      <c r="BB132" s="201">
        <v>0</v>
      </c>
    </row>
    <row r="133" spans="51:54" ht="12.75" x14ac:dyDescent="0.2">
      <c r="AY133" s="201">
        <v>0</v>
      </c>
      <c r="BA133" s="201">
        <v>0</v>
      </c>
      <c r="BB133" s="201">
        <v>0</v>
      </c>
    </row>
  </sheetData>
  <phoneticPr fontId="20" type="noConversion"/>
  <printOptions gridLines="1"/>
  <pageMargins left="0.15748031496062992" right="0" top="0.39370078740157483" bottom="0.19685039370078741" header="0.11811023622047245" footer="0.11811023622047245"/>
  <pageSetup paperSize="5" orientation="portrait" r:id="rId3"/>
  <headerFooter alignWithMargins="0">
    <oddHeader>&amp;R&amp;"Calibri"&amp;12&amp;K000000 Unclassified - Non-Classifié&amp;1#_x000D_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1.25" x14ac:dyDescent="0.2"/>
  <sheetData/>
  <pageMargins left="0.7" right="0.7" top="0.75" bottom="0.75" header="0.3" footer="0.3"/>
  <pageSetup orientation="portrait" r:id="rId1"/>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STAMP Escapement Data</vt:lpstr>
      <vt:lpstr>Sproat Escapement Data </vt:lpstr>
      <vt:lpstr> STAMP Summary</vt:lpstr>
      <vt:lpstr>FINAL_ESC (with adj)</vt:lpstr>
      <vt:lpstr>CN Graph</vt:lpstr>
      <vt:lpstr> SPROAT Summary </vt:lpstr>
      <vt:lpstr>Annual Total</vt:lpstr>
      <vt:lpstr>CO Graph</vt:lpstr>
      <vt:lpstr>CO Releases</vt:lpstr>
      <vt:lpstr>CO Mark Rate</vt:lpstr>
      <vt:lpstr>CN Mark Rate</vt:lpstr>
      <vt:lpstr>SK Summary</vt:lpstr>
      <vt:lpstr>Sheet2</vt:lpstr>
      <vt:lpstr>'Sproat Escapement Data '!INPUT</vt:lpstr>
      <vt:lpstr>INPUT</vt:lpstr>
      <vt:lpstr>' SPROAT Summary '!Print_Area</vt:lpstr>
      <vt:lpstr>' STAMP Summary'!Print_Area</vt:lpstr>
      <vt:lpstr>'CN Graph'!Print_Area</vt:lpstr>
      <vt:lpstr>'STAMP Escapement Data'!Print_Area</vt:lpstr>
      <vt:lpstr>'Sproat Escapement Data '!Print_Titles</vt:lpstr>
      <vt:lpstr>'STAMP Escapement 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South Coast wl</dc:creator>
  <cp:lastModifiedBy>Power, Sarah (DFO/MPO)</cp:lastModifiedBy>
  <cp:lastPrinted>2021-11-04T17:54:21Z</cp:lastPrinted>
  <dcterms:created xsi:type="dcterms:W3CDTF">2002-09-19T23:33:28Z</dcterms:created>
  <dcterms:modified xsi:type="dcterms:W3CDTF">2025-09-11T14:24:12Z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2025-08-07T15:51:32Z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cae43c4f-5cdb-45ba-b818-18cbd9c35c25</vt:lpwstr>
  </property>
  <property fmtid="{D5CDD505-2E9C-101B-9397-08002B2CF9AE}" pid="8" name="MSIP_Label_4e6cdb53-fd15-486d-84de-c510e3a62203_ContentBits">
    <vt:lpwstr>1</vt:lpwstr>
  </property>
</Properties>
</file>